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mc:AlternateContent xmlns:mc="http://schemas.openxmlformats.org/markup-compatibility/2006">
    <mc:Choice Requires="x15">
      <x15ac:absPath xmlns:x15ac="http://schemas.microsoft.com/office/spreadsheetml/2010/11/ac" url="/Users/bennotkin/Documents/world-bank/crm/crm-db/monitor-xlsx/"/>
    </mc:Choice>
  </mc:AlternateContent>
  <xr:revisionPtr revIDLastSave="0" documentId="13_ncr:1_{25EFF23A-9D98-8046-9AA0-230F7A9863D1}" xr6:coauthVersionLast="47" xr6:coauthVersionMax="47" xr10:uidLastSave="{00000000-0000-0000-0000-000000000000}"/>
  <bookViews>
    <workbookView xWindow="0" yWindow="500" windowWidth="38400" windowHeight="21100" xr2:uid="{36762678-7B79-A141-9142-1B21A00D3579}"/>
  </bookViews>
  <sheets>
    <sheet name="Landing" sheetId="26" r:id="rId1"/>
    <sheet name="Dashboard" sheetId="28" r:id="rId2"/>
    <sheet name="Data Dictionary" sheetId="9" r:id="rId3"/>
    <sheet name="Compound Alert" sheetId="1" r:id="rId4"/>
    <sheet name="Health" sheetId="2" r:id="rId5"/>
    <sheet name="Food" sheetId="14" r:id="rId6"/>
    <sheet name="Macro" sheetId="17" r:id="rId7"/>
    <sheet name="Socioeconomic" sheetId="19" r:id="rId8"/>
    <sheet name="Natural Hazard" sheetId="18" r:id="rId9"/>
    <sheet name="Conflict" sheetId="16" r:id="rId10"/>
    <sheet name="Regional Sumaries" sheetId="29" r:id="rId11"/>
    <sheet name="Parameters" sheetId="8" r:id="rId12"/>
    <sheet name="Data Reliability" sheetId="27" r:id="rId13"/>
    <sheet name="Lookup" sheetId="30" r:id="rId14"/>
  </sheets>
  <definedNames>
    <definedName name="_xlnm._FilterDatabase" localSheetId="3" hidden="1">'Compound Alert'!$B$5:$AN$223</definedName>
    <definedName name="_xlnm._FilterDatabase" localSheetId="9" hidden="1">Conflict!$B$7:$T$197</definedName>
    <definedName name="_xlnm._FilterDatabase" localSheetId="1" hidden="1">Dashboard!$B$41:$O$231</definedName>
    <definedName name="_xlnm._FilterDatabase" localSheetId="2" hidden="1">'Data Dictionary'!$B$7:$M$7</definedName>
    <definedName name="_xlnm._FilterDatabase" localSheetId="5" hidden="1">Food!$B$7:$T$225</definedName>
    <definedName name="_xlnm._FilterDatabase" localSheetId="4" hidden="1">Health!$A$7:$R$225</definedName>
    <definedName name="_xlnm._FilterDatabase" localSheetId="6" hidden="1">Macro!$A$7:$R$225</definedName>
    <definedName name="_xlnm._FilterDatabase" localSheetId="8" hidden="1">'Natural Hazard'!$B$7:$V$197</definedName>
    <definedName name="_xlnm._FilterDatabase" localSheetId="7" hidden="1">Socioeconomic!$B$7:$U$197</definedName>
    <definedName name="_xlchart.v5.0" hidden="1">Dashboard!$C$41</definedName>
    <definedName name="_xlchart.v5.1" hidden="1">Dashboard!$C$42:$C$231</definedName>
    <definedName name="_xlchart.v5.2" hidden="1">Dashboard!$I$41</definedName>
    <definedName name="_xlchart.v5.3" hidden="1">Dashboard!$I$42:$I$231</definedName>
    <definedName name="conflict_and_fragility_1" localSheetId="9">Conflict!$J$7:$Z$225</definedName>
    <definedName name="food_security_1" localSheetId="5">Food!$J$7:$V$225</definedName>
    <definedName name="Health" localSheetId="9">Conflict!#REF!</definedName>
    <definedName name="Health" localSheetId="5">Food!#REF!</definedName>
    <definedName name="Health" localSheetId="6">Macro!#REF!</definedName>
    <definedName name="Health" localSheetId="8">'Natural Hazard'!#REF!</definedName>
    <definedName name="Health" localSheetId="7">Socioeconomic!#REF!</definedName>
    <definedName name="health_1" localSheetId="4">Health!$J$7:$R$225</definedName>
    <definedName name="indicators_list" localSheetId="2">'Data Dictionary'!$B$7:$R$37</definedName>
    <definedName name="macro_fiscal_1" localSheetId="6">Macro!$J$7:$R$225</definedName>
    <definedName name="natural_hazard_1" localSheetId="8">'Natural Hazard'!$J$7:$X$225</definedName>
    <definedName name="reliabilitysheet" localSheetId="3">'Compound Alert'!#REF!</definedName>
    <definedName name="reliabilitysheet_1" localSheetId="12">'Data Reliability'!$E$5:$T$223</definedName>
    <definedName name="socioeconomic_vulnerability_1" localSheetId="7">Socioeconomic!$J$7:$X$225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5" i="17" l="1"/>
  <c r="G44" i="17"/>
  <c r="G45" i="17"/>
  <c r="G49" i="17"/>
  <c r="G71" i="17"/>
  <c r="G95" i="17"/>
  <c r="G97" i="17"/>
  <c r="G128" i="17"/>
  <c r="G133" i="17"/>
  <c r="G146" i="17"/>
  <c r="G160" i="17"/>
  <c r="G175" i="17"/>
  <c r="G198" i="17"/>
  <c r="G207" i="17"/>
  <c r="G218" i="17"/>
  <c r="G223" i="17"/>
  <c r="G10" i="17"/>
  <c r="AM1" i="1"/>
  <c r="Z4" i="16"/>
  <c r="Z5" i="16"/>
  <c r="Z6" i="16"/>
  <c r="T4" i="16"/>
  <c r="U4" i="16"/>
  <c r="V4" i="16"/>
  <c r="W4" i="16"/>
  <c r="X4" i="16"/>
  <c r="Y4" i="16"/>
  <c r="T5" i="16"/>
  <c r="U5" i="16"/>
  <c r="V5" i="16"/>
  <c r="W5" i="16"/>
  <c r="X5" i="16"/>
  <c r="Y5" i="16"/>
  <c r="T6" i="16"/>
  <c r="U6" i="16"/>
  <c r="V6" i="16"/>
  <c r="W6" i="16"/>
  <c r="X6" i="16"/>
  <c r="Y6" i="16"/>
  <c r="N4" i="16"/>
  <c r="O4" i="16"/>
  <c r="P4" i="16"/>
  <c r="Q4" i="16"/>
  <c r="R4" i="16"/>
  <c r="S4" i="16"/>
  <c r="N5" i="16"/>
  <c r="O5" i="16"/>
  <c r="P5" i="16"/>
  <c r="Q5" i="16"/>
  <c r="R5" i="16"/>
  <c r="S5" i="16"/>
  <c r="N6" i="16"/>
  <c r="O6" i="16"/>
  <c r="P6" i="16"/>
  <c r="Q6" i="16"/>
  <c r="R6" i="16"/>
  <c r="S6" i="16"/>
  <c r="O3" i="16" l="1"/>
  <c r="W2" i="16"/>
  <c r="Q3" i="16"/>
  <c r="Y3" i="16"/>
  <c r="P3" i="16"/>
  <c r="X2" i="16"/>
  <c r="T2" i="16"/>
  <c r="Y2" i="16"/>
  <c r="U2" i="16"/>
  <c r="O2" i="16"/>
  <c r="W3" i="16"/>
  <c r="S2" i="16"/>
  <c r="R3" i="16"/>
  <c r="N2" i="16"/>
  <c r="X3" i="16"/>
  <c r="V3" i="16"/>
  <c r="Z2" i="16"/>
  <c r="Z3" i="16"/>
  <c r="U3" i="16"/>
  <c r="T3" i="16"/>
  <c r="V2" i="16"/>
  <c r="N3" i="16"/>
  <c r="Q2" i="16"/>
  <c r="P2" i="16"/>
  <c r="S3" i="16"/>
  <c r="R2" i="16"/>
  <c r="AB2" i="16"/>
  <c r="AC2" i="16"/>
  <c r="T2" i="19"/>
  <c r="U2" i="19"/>
  <c r="Y2" i="19"/>
  <c r="Z2" i="19"/>
  <c r="AA2" i="19"/>
  <c r="AB2" i="19"/>
  <c r="AC2" i="19"/>
  <c r="AD2" i="19"/>
  <c r="AE2" i="19"/>
  <c r="T3" i="19"/>
  <c r="U3" i="19"/>
  <c r="Y3" i="19"/>
  <c r="Z3" i="19"/>
  <c r="AA3" i="19"/>
  <c r="M4" i="19"/>
  <c r="N4" i="19"/>
  <c r="O4" i="19"/>
  <c r="P4" i="19"/>
  <c r="Q4" i="19"/>
  <c r="R4" i="19"/>
  <c r="S4" i="19"/>
  <c r="M5" i="19"/>
  <c r="N5" i="19"/>
  <c r="O5" i="19"/>
  <c r="P5" i="19"/>
  <c r="Q5" i="19"/>
  <c r="R5" i="19"/>
  <c r="S5" i="19"/>
  <c r="M6" i="19"/>
  <c r="N6" i="19"/>
  <c r="O6" i="19"/>
  <c r="P6" i="19"/>
  <c r="Q6" i="19"/>
  <c r="R6" i="19"/>
  <c r="S6" i="19"/>
  <c r="T6" i="19"/>
  <c r="U6" i="19"/>
  <c r="AF6" i="19"/>
  <c r="AG6" i="19"/>
  <c r="AH6" i="19"/>
  <c r="AI6" i="19"/>
  <c r="AJ6" i="19"/>
  <c r="AK6" i="19"/>
  <c r="X6" i="2"/>
  <c r="W6" i="2"/>
  <c r="T6" i="2"/>
  <c r="S6" i="2"/>
  <c r="R6" i="2"/>
  <c r="Q6" i="2"/>
  <c r="P6" i="2"/>
  <c r="O6" i="2"/>
  <c r="N6" i="2"/>
  <c r="M6" i="2"/>
  <c r="S5" i="2"/>
  <c r="R5" i="2"/>
  <c r="Q5" i="2"/>
  <c r="P5" i="2"/>
  <c r="O5" i="2"/>
  <c r="N5" i="2"/>
  <c r="M5" i="2"/>
  <c r="S4" i="2"/>
  <c r="R4" i="2"/>
  <c r="Q4" i="2"/>
  <c r="P4" i="2"/>
  <c r="O4" i="2"/>
  <c r="N4" i="2"/>
  <c r="M4" i="2"/>
  <c r="Z3" i="2"/>
  <c r="Y3" i="2"/>
  <c r="X3" i="2"/>
  <c r="W3" i="2"/>
  <c r="T3" i="2"/>
  <c r="Z2" i="2"/>
  <c r="Y2" i="2"/>
  <c r="X2" i="2"/>
  <c r="W2" i="2"/>
  <c r="T2" i="2"/>
  <c r="R3" i="2" l="1"/>
  <c r="S2" i="2"/>
  <c r="R2" i="19"/>
  <c r="O2" i="2"/>
  <c r="P2" i="19"/>
  <c r="S2" i="19"/>
  <c r="S3" i="2"/>
  <c r="N3" i="2"/>
  <c r="M2" i="2"/>
  <c r="P3" i="2"/>
  <c r="Q3" i="2"/>
  <c r="R2" i="2"/>
  <c r="M3" i="2"/>
  <c r="Q2" i="19"/>
  <c r="N2" i="2"/>
  <c r="O3" i="2"/>
  <c r="R3" i="19"/>
  <c r="O2" i="19"/>
  <c r="N2" i="19"/>
  <c r="M2" i="19"/>
  <c r="S3" i="19"/>
  <c r="Q3" i="19"/>
  <c r="P3" i="19"/>
  <c r="O3" i="19"/>
  <c r="N3" i="19"/>
  <c r="M3" i="19"/>
  <c r="Q2" i="2"/>
  <c r="P2" i="2"/>
  <c r="M5" i="17" l="1"/>
  <c r="B118" i="28"/>
  <c r="C118" i="28"/>
  <c r="D118" i="28"/>
  <c r="E118" i="28"/>
  <c r="B81" i="28"/>
  <c r="C81" i="28"/>
  <c r="D81" i="28"/>
  <c r="E81" i="28"/>
  <c r="B94" i="28"/>
  <c r="C94" i="28"/>
  <c r="D94" i="28"/>
  <c r="E94" i="28"/>
  <c r="B86" i="28"/>
  <c r="C86" i="28"/>
  <c r="D86" i="28"/>
  <c r="E86" i="28"/>
  <c r="B46" i="28"/>
  <c r="C46" i="28"/>
  <c r="D46" i="28"/>
  <c r="E46" i="28"/>
  <c r="B124" i="28"/>
  <c r="C124" i="28"/>
  <c r="D124" i="28"/>
  <c r="E124" i="28"/>
  <c r="B99" i="28"/>
  <c r="C99" i="28"/>
  <c r="D99" i="28"/>
  <c r="E99" i="28"/>
  <c r="B171" i="28"/>
  <c r="C171" i="28"/>
  <c r="D171" i="28"/>
  <c r="E171" i="28"/>
  <c r="B76" i="28"/>
  <c r="C76" i="28"/>
  <c r="D76" i="28"/>
  <c r="E76" i="28"/>
  <c r="B180" i="28"/>
  <c r="C180" i="28"/>
  <c r="D180" i="28"/>
  <c r="E180" i="28"/>
  <c r="B181" i="28"/>
  <c r="C181" i="28"/>
  <c r="D181" i="28"/>
  <c r="E181" i="28"/>
  <c r="B115" i="28"/>
  <c r="C115" i="28"/>
  <c r="D115" i="28"/>
  <c r="E115" i="28"/>
  <c r="B205" i="28"/>
  <c r="C205" i="28"/>
  <c r="D205" i="28"/>
  <c r="E205" i="28"/>
  <c r="B186" i="28"/>
  <c r="C186" i="28"/>
  <c r="D186" i="28"/>
  <c r="E186" i="28"/>
  <c r="B136" i="28"/>
  <c r="C136" i="28"/>
  <c r="D136" i="28"/>
  <c r="E136" i="28"/>
  <c r="B116" i="28"/>
  <c r="C116" i="28"/>
  <c r="D116" i="28"/>
  <c r="E116" i="28"/>
  <c r="B55" i="28"/>
  <c r="C55" i="28"/>
  <c r="D55" i="28"/>
  <c r="E55" i="28"/>
  <c r="B69" i="28"/>
  <c r="C69" i="28"/>
  <c r="D69" i="28"/>
  <c r="E69" i="28"/>
  <c r="B147" i="28"/>
  <c r="C147" i="28"/>
  <c r="D147" i="28"/>
  <c r="E147" i="28"/>
  <c r="B105" i="28"/>
  <c r="C105" i="28"/>
  <c r="D105" i="28"/>
  <c r="E105" i="28"/>
  <c r="B80" i="28"/>
  <c r="C80" i="28"/>
  <c r="D80" i="28"/>
  <c r="E80" i="28"/>
  <c r="B104" i="28"/>
  <c r="C104" i="28"/>
  <c r="D104" i="28"/>
  <c r="E104" i="28"/>
  <c r="B150" i="28"/>
  <c r="C150" i="28"/>
  <c r="D150" i="28"/>
  <c r="E150" i="28"/>
  <c r="B209" i="28"/>
  <c r="C209" i="28"/>
  <c r="D209" i="28"/>
  <c r="E209" i="28"/>
  <c r="B148" i="28"/>
  <c r="C148" i="28"/>
  <c r="D148" i="28"/>
  <c r="E148" i="28"/>
  <c r="B92" i="28"/>
  <c r="C92" i="28"/>
  <c r="D92" i="28"/>
  <c r="E92" i="28"/>
  <c r="B79" i="28"/>
  <c r="C79" i="28"/>
  <c r="D79" i="28"/>
  <c r="E79" i="28"/>
  <c r="B203" i="28"/>
  <c r="C203" i="28"/>
  <c r="D203" i="28"/>
  <c r="E203" i="28"/>
  <c r="AM196" i="1"/>
  <c r="L196" i="1" s="1"/>
  <c r="AN196" i="1"/>
  <c r="AM197" i="1"/>
  <c r="L197" i="1" s="1"/>
  <c r="AN197" i="1"/>
  <c r="O197" i="1" s="1"/>
  <c r="AM198" i="1"/>
  <c r="AN198" i="1"/>
  <c r="O198" i="1" s="1"/>
  <c r="AM199" i="1"/>
  <c r="AN199" i="1"/>
  <c r="O199" i="1" s="1"/>
  <c r="AM200" i="1"/>
  <c r="AN200" i="1"/>
  <c r="O200" i="1" s="1"/>
  <c r="AM201" i="1"/>
  <c r="AN201" i="1"/>
  <c r="O201" i="1" s="1"/>
  <c r="AM202" i="1"/>
  <c r="AN202" i="1"/>
  <c r="O202" i="1" s="1"/>
  <c r="AM203" i="1"/>
  <c r="L203" i="1" s="1"/>
  <c r="AN203" i="1"/>
  <c r="O203" i="1" s="1"/>
  <c r="AM204" i="1"/>
  <c r="L204" i="1" s="1"/>
  <c r="AN204" i="1"/>
  <c r="O204" i="1" s="1"/>
  <c r="AM205" i="1"/>
  <c r="L205" i="1" s="1"/>
  <c r="AN205" i="1"/>
  <c r="O205" i="1" s="1"/>
  <c r="AM206" i="1"/>
  <c r="L206" i="1" s="1"/>
  <c r="AN206" i="1"/>
  <c r="AM207" i="1"/>
  <c r="L207" i="1" s="1"/>
  <c r="AN207" i="1"/>
  <c r="AM208" i="1"/>
  <c r="L208" i="1" s="1"/>
  <c r="AN208" i="1"/>
  <c r="AM209" i="1"/>
  <c r="L209" i="1" s="1"/>
  <c r="AN209" i="1"/>
  <c r="AM210" i="1"/>
  <c r="L210" i="1" s="1"/>
  <c r="AN210" i="1"/>
  <c r="AM211" i="1"/>
  <c r="L211" i="1" s="1"/>
  <c r="AN211" i="1"/>
  <c r="AM212" i="1"/>
  <c r="AN212" i="1"/>
  <c r="O212" i="1" s="1"/>
  <c r="AM213" i="1"/>
  <c r="AN213" i="1"/>
  <c r="O213" i="1" s="1"/>
  <c r="AM214" i="1"/>
  <c r="AN214" i="1"/>
  <c r="O214" i="1" s="1"/>
  <c r="AM215" i="1"/>
  <c r="L215" i="1" s="1"/>
  <c r="AN215" i="1"/>
  <c r="O215" i="1" s="1"/>
  <c r="AM216" i="1"/>
  <c r="L216" i="1" s="1"/>
  <c r="AN216" i="1"/>
  <c r="O216" i="1" s="1"/>
  <c r="AM217" i="1"/>
  <c r="L217" i="1" s="1"/>
  <c r="AN217" i="1"/>
  <c r="O217" i="1" s="1"/>
  <c r="AM218" i="1"/>
  <c r="L218" i="1" s="1"/>
  <c r="AN218" i="1"/>
  <c r="O218" i="1" s="1"/>
  <c r="AM219" i="1"/>
  <c r="L219" i="1" s="1"/>
  <c r="AN219" i="1"/>
  <c r="O219" i="1" s="1"/>
  <c r="AM220" i="1"/>
  <c r="L220" i="1" s="1"/>
  <c r="AN220" i="1"/>
  <c r="O220" i="1" s="1"/>
  <c r="AM221" i="1"/>
  <c r="L221" i="1" s="1"/>
  <c r="AN221" i="1"/>
  <c r="O221" i="1" s="1"/>
  <c r="AM222" i="1"/>
  <c r="AN222" i="1"/>
  <c r="O222" i="1" s="1"/>
  <c r="AM223" i="1"/>
  <c r="AN223" i="1"/>
  <c r="O223" i="1" s="1"/>
  <c r="I210" i="1" l="1"/>
  <c r="I208" i="1"/>
  <c r="I207" i="1"/>
  <c r="I206" i="1"/>
  <c r="I196" i="1"/>
  <c r="I201" i="1"/>
  <c r="I199" i="1"/>
  <c r="I212" i="1"/>
  <c r="I211" i="1"/>
  <c r="I202" i="1"/>
  <c r="I200" i="1"/>
  <c r="I198" i="1"/>
  <c r="I223" i="1"/>
  <c r="I221" i="1"/>
  <c r="I213" i="1"/>
  <c r="O206" i="1"/>
  <c r="I222" i="1"/>
  <c r="I209" i="1"/>
  <c r="I214" i="1"/>
  <c r="L214" i="1"/>
  <c r="I215" i="1"/>
  <c r="I219" i="1"/>
  <c r="I218" i="1"/>
  <c r="I217" i="1"/>
  <c r="I216" i="1"/>
  <c r="I220" i="1"/>
  <c r="L223" i="1"/>
  <c r="L222" i="1"/>
  <c r="L212" i="1"/>
  <c r="O211" i="1"/>
  <c r="L213" i="1"/>
  <c r="O210" i="1"/>
  <c r="L202" i="1"/>
  <c r="L201" i="1"/>
  <c r="L200" i="1"/>
  <c r="L199" i="1"/>
  <c r="L198" i="1"/>
  <c r="I197" i="1"/>
  <c r="O209" i="1"/>
  <c r="O208" i="1"/>
  <c r="O207" i="1"/>
  <c r="I205" i="1"/>
  <c r="I204" i="1"/>
  <c r="I203" i="1"/>
  <c r="O196" i="1"/>
  <c r="U233" i="19"/>
  <c r="U234" i="19"/>
  <c r="V234" i="19"/>
  <c r="V233" i="19"/>
  <c r="T233" i="19"/>
  <c r="S234" i="19"/>
  <c r="R234" i="19"/>
  <c r="R233" i="19"/>
  <c r="S233" i="19"/>
  <c r="Q233" i="19"/>
  <c r="Q234" i="19"/>
  <c r="T234" i="19"/>
  <c r="N233" i="19"/>
  <c r="O233" i="19"/>
  <c r="N234" i="19"/>
  <c r="O234" i="19"/>
  <c r="P233" i="19" l="1"/>
  <c r="P234" i="19"/>
  <c r="AA3" i="2"/>
  <c r="AB3" i="2"/>
  <c r="AC3" i="2"/>
  <c r="AD3" i="2"/>
  <c r="C8" i="14" a="1"/>
  <c r="C8" i="17" a="1"/>
  <c r="F214" i="17" s="1"/>
  <c r="C8" i="19" a="1"/>
  <c r="C8" i="18" a="1"/>
  <c r="C8" i="16" a="1"/>
  <c r="C8" i="2" a="1"/>
  <c r="F197" i="16" l="1"/>
  <c r="F215" i="16"/>
  <c r="F217" i="16"/>
  <c r="F219" i="16"/>
  <c r="F221" i="16"/>
  <c r="F223" i="16"/>
  <c r="F225" i="16"/>
  <c r="F208" i="16"/>
  <c r="F210" i="16"/>
  <c r="F212" i="16"/>
  <c r="F214" i="16"/>
  <c r="F216" i="16"/>
  <c r="F218" i="16"/>
  <c r="F220" i="16"/>
  <c r="F198" i="16"/>
  <c r="F200" i="16"/>
  <c r="F202" i="16"/>
  <c r="F204" i="16"/>
  <c r="F206" i="16"/>
  <c r="F222" i="16"/>
  <c r="F224" i="16"/>
  <c r="F199" i="16"/>
  <c r="F201" i="16"/>
  <c r="F203" i="16"/>
  <c r="F205" i="16"/>
  <c r="F207" i="16"/>
  <c r="F209" i="16"/>
  <c r="F211" i="16"/>
  <c r="F213" i="16"/>
  <c r="F197" i="18"/>
  <c r="F199" i="18"/>
  <c r="F201" i="18"/>
  <c r="F203" i="18"/>
  <c r="F205" i="18"/>
  <c r="F207" i="18"/>
  <c r="F209" i="18"/>
  <c r="F211" i="18"/>
  <c r="F221" i="18"/>
  <c r="F223" i="18"/>
  <c r="F225" i="18"/>
  <c r="F198" i="18"/>
  <c r="F200" i="18"/>
  <c r="F202" i="18"/>
  <c r="F204" i="18"/>
  <c r="F206" i="18"/>
  <c r="F216" i="18"/>
  <c r="F218" i="18"/>
  <c r="F220" i="18"/>
  <c r="F222" i="18"/>
  <c r="F224" i="18"/>
  <c r="F208" i="18"/>
  <c r="F210" i="18"/>
  <c r="F212" i="18"/>
  <c r="F214" i="18"/>
  <c r="F213" i="18"/>
  <c r="F215" i="18"/>
  <c r="F217" i="18"/>
  <c r="F219" i="18"/>
  <c r="F197" i="19"/>
  <c r="F199" i="19"/>
  <c r="F201" i="19"/>
  <c r="F203" i="19"/>
  <c r="F205" i="19"/>
  <c r="F207" i="19"/>
  <c r="F209" i="19"/>
  <c r="F211" i="19"/>
  <c r="F213" i="19"/>
  <c r="F215" i="19"/>
  <c r="F217" i="19"/>
  <c r="F219" i="19"/>
  <c r="F223" i="19"/>
  <c r="F225" i="19"/>
  <c r="F198" i="19"/>
  <c r="F204" i="19"/>
  <c r="F206" i="19"/>
  <c r="F212" i="19"/>
  <c r="F214" i="19"/>
  <c r="F218" i="19"/>
  <c r="F220" i="19"/>
  <c r="F222" i="19"/>
  <c r="F224" i="19"/>
  <c r="F200" i="19"/>
  <c r="F202" i="19"/>
  <c r="F208" i="19"/>
  <c r="F210" i="19"/>
  <c r="F216" i="19"/>
  <c r="F221" i="19"/>
  <c r="F197" i="14"/>
  <c r="F199" i="14"/>
  <c r="F203" i="14"/>
  <c r="F207" i="14"/>
  <c r="F209" i="14"/>
  <c r="F213" i="14"/>
  <c r="F221" i="14"/>
  <c r="F198" i="14"/>
  <c r="F202" i="14"/>
  <c r="F206" i="14"/>
  <c r="F208" i="14"/>
  <c r="F212" i="14"/>
  <c r="F216" i="14"/>
  <c r="F218" i="14"/>
  <c r="F220" i="14"/>
  <c r="F222" i="14"/>
  <c r="F224" i="14"/>
  <c r="F225" i="14"/>
  <c r="F200" i="14"/>
  <c r="F204" i="14"/>
  <c r="F210" i="14"/>
  <c r="F214" i="14"/>
  <c r="F201" i="14"/>
  <c r="F205" i="14"/>
  <c r="F211" i="14"/>
  <c r="F215" i="14"/>
  <c r="F217" i="14"/>
  <c r="F219" i="14"/>
  <c r="F223" i="14"/>
  <c r="F197" i="2"/>
  <c r="F198" i="2"/>
  <c r="F202" i="2"/>
  <c r="F206" i="2"/>
  <c r="F210" i="2"/>
  <c r="F214" i="2"/>
  <c r="F218" i="2"/>
  <c r="F222" i="2"/>
  <c r="F199" i="2"/>
  <c r="F203" i="2"/>
  <c r="F207" i="2"/>
  <c r="F211" i="2"/>
  <c r="F215" i="2"/>
  <c r="F219" i="2"/>
  <c r="F223" i="2"/>
  <c r="F225" i="2"/>
  <c r="F200" i="2"/>
  <c r="F204" i="2"/>
  <c r="F208" i="2"/>
  <c r="F212" i="2"/>
  <c r="F216" i="2"/>
  <c r="F220" i="2"/>
  <c r="F224" i="2"/>
  <c r="F201" i="2"/>
  <c r="F205" i="2"/>
  <c r="F209" i="2"/>
  <c r="F213" i="2"/>
  <c r="F217" i="2"/>
  <c r="F221" i="2"/>
  <c r="C8" i="2"/>
  <c r="F10" i="2"/>
  <c r="F14" i="2"/>
  <c r="F18" i="2"/>
  <c r="F22" i="2"/>
  <c r="F26" i="2"/>
  <c r="F30" i="2"/>
  <c r="F34" i="2"/>
  <c r="F38" i="2"/>
  <c r="F42" i="2"/>
  <c r="F46" i="2"/>
  <c r="F50" i="2"/>
  <c r="F54" i="2"/>
  <c r="F58" i="2"/>
  <c r="F62" i="2"/>
  <c r="F66" i="2"/>
  <c r="F70" i="2"/>
  <c r="F74" i="2"/>
  <c r="F78" i="2"/>
  <c r="F82" i="2"/>
  <c r="F86" i="2"/>
  <c r="F90" i="2"/>
  <c r="F94" i="2"/>
  <c r="F98" i="2"/>
  <c r="F102" i="2"/>
  <c r="F106" i="2"/>
  <c r="F110" i="2"/>
  <c r="F114" i="2"/>
  <c r="F118" i="2"/>
  <c r="F122" i="2"/>
  <c r="F126" i="2"/>
  <c r="F130" i="2"/>
  <c r="F134" i="2"/>
  <c r="F138" i="2"/>
  <c r="F142" i="2"/>
  <c r="F146" i="2"/>
  <c r="F150" i="2"/>
  <c r="F154" i="2"/>
  <c r="F158" i="2"/>
  <c r="F162" i="2"/>
  <c r="F166" i="2"/>
  <c r="F170" i="2"/>
  <c r="F174" i="2"/>
  <c r="F178" i="2"/>
  <c r="F182" i="2"/>
  <c r="F186" i="2"/>
  <c r="F190" i="2"/>
  <c r="F194" i="2"/>
  <c r="F89" i="2"/>
  <c r="F109" i="2"/>
  <c r="F121" i="2"/>
  <c r="F129" i="2"/>
  <c r="F137" i="2"/>
  <c r="F149" i="2"/>
  <c r="F161" i="2"/>
  <c r="F169" i="2"/>
  <c r="F177" i="2"/>
  <c r="F185" i="2"/>
  <c r="F11" i="2"/>
  <c r="F15" i="2"/>
  <c r="F19" i="2"/>
  <c r="F23" i="2"/>
  <c r="F27" i="2"/>
  <c r="F31" i="2"/>
  <c r="F35" i="2"/>
  <c r="F39" i="2"/>
  <c r="F43" i="2"/>
  <c r="F47" i="2"/>
  <c r="F51" i="2"/>
  <c r="F55" i="2"/>
  <c r="F59" i="2"/>
  <c r="F63" i="2"/>
  <c r="F67" i="2"/>
  <c r="F71" i="2"/>
  <c r="F75" i="2"/>
  <c r="F79" i="2"/>
  <c r="F83" i="2"/>
  <c r="F87" i="2"/>
  <c r="F91" i="2"/>
  <c r="F95" i="2"/>
  <c r="F99" i="2"/>
  <c r="F103" i="2"/>
  <c r="F107" i="2"/>
  <c r="F111" i="2"/>
  <c r="F115" i="2"/>
  <c r="F119" i="2"/>
  <c r="F123" i="2"/>
  <c r="F127" i="2"/>
  <c r="F131" i="2"/>
  <c r="F135" i="2"/>
  <c r="F139" i="2"/>
  <c r="F143" i="2"/>
  <c r="F147" i="2"/>
  <c r="F151" i="2"/>
  <c r="F155" i="2"/>
  <c r="F159" i="2"/>
  <c r="F163" i="2"/>
  <c r="F167" i="2"/>
  <c r="F171" i="2"/>
  <c r="F175" i="2"/>
  <c r="F179" i="2"/>
  <c r="F183" i="2"/>
  <c r="F187" i="2"/>
  <c r="F191" i="2"/>
  <c r="F195" i="2"/>
  <c r="F13" i="2"/>
  <c r="F17" i="2"/>
  <c r="F21" i="2"/>
  <c r="F25" i="2"/>
  <c r="F29" i="2"/>
  <c r="F33" i="2"/>
  <c r="F41" i="2"/>
  <c r="F45" i="2"/>
  <c r="F49" i="2"/>
  <c r="F57" i="2"/>
  <c r="F65" i="2"/>
  <c r="F69" i="2"/>
  <c r="F77" i="2"/>
  <c r="F85" i="2"/>
  <c r="F97" i="2"/>
  <c r="F105" i="2"/>
  <c r="F113" i="2"/>
  <c r="F125" i="2"/>
  <c r="F141" i="2"/>
  <c r="F153" i="2"/>
  <c r="F165" i="2"/>
  <c r="F181" i="2"/>
  <c r="F193" i="2"/>
  <c r="F12" i="2"/>
  <c r="F16" i="2"/>
  <c r="F20" i="2"/>
  <c r="F24" i="2"/>
  <c r="F28" i="2"/>
  <c r="F32" i="2"/>
  <c r="F36" i="2"/>
  <c r="F40" i="2"/>
  <c r="F44" i="2"/>
  <c r="F48" i="2"/>
  <c r="F52" i="2"/>
  <c r="F56" i="2"/>
  <c r="F60" i="2"/>
  <c r="F64" i="2"/>
  <c r="F68" i="2"/>
  <c r="F72" i="2"/>
  <c r="F76" i="2"/>
  <c r="F80" i="2"/>
  <c r="F84" i="2"/>
  <c r="F88" i="2"/>
  <c r="F92" i="2"/>
  <c r="F96" i="2"/>
  <c r="F100" i="2"/>
  <c r="F104" i="2"/>
  <c r="F108" i="2"/>
  <c r="F112" i="2"/>
  <c r="F116" i="2"/>
  <c r="F120" i="2"/>
  <c r="F124" i="2"/>
  <c r="F128" i="2"/>
  <c r="F132" i="2"/>
  <c r="F136" i="2"/>
  <c r="F140" i="2"/>
  <c r="F144" i="2"/>
  <c r="F148" i="2"/>
  <c r="F152" i="2"/>
  <c r="F156" i="2"/>
  <c r="F160" i="2"/>
  <c r="F164" i="2"/>
  <c r="F168" i="2"/>
  <c r="F172" i="2"/>
  <c r="F176" i="2"/>
  <c r="F180" i="2"/>
  <c r="F184" i="2"/>
  <c r="F188" i="2"/>
  <c r="F192" i="2"/>
  <c r="F196" i="2"/>
  <c r="F9" i="2"/>
  <c r="F37" i="2"/>
  <c r="F53" i="2"/>
  <c r="F61" i="2"/>
  <c r="F73" i="2"/>
  <c r="F81" i="2"/>
  <c r="F93" i="2"/>
  <c r="F101" i="2"/>
  <c r="F117" i="2"/>
  <c r="F133" i="2"/>
  <c r="F145" i="2"/>
  <c r="F157" i="2"/>
  <c r="F173" i="2"/>
  <c r="F189" i="2"/>
  <c r="C8" i="14"/>
  <c r="F9" i="14"/>
  <c r="F13" i="14"/>
  <c r="F17" i="14"/>
  <c r="F21" i="14"/>
  <c r="F25" i="14"/>
  <c r="F29" i="14"/>
  <c r="F33" i="14"/>
  <c r="F37" i="14"/>
  <c r="F41" i="14"/>
  <c r="F45" i="14"/>
  <c r="F49" i="14"/>
  <c r="F53" i="14"/>
  <c r="F57" i="14"/>
  <c r="F61" i="14"/>
  <c r="F65" i="14"/>
  <c r="F69" i="14"/>
  <c r="F73" i="14"/>
  <c r="F77" i="14"/>
  <c r="F81" i="14"/>
  <c r="F85" i="14"/>
  <c r="F89" i="14"/>
  <c r="F93" i="14"/>
  <c r="F97" i="14"/>
  <c r="F101" i="14"/>
  <c r="F105" i="14"/>
  <c r="F109" i="14"/>
  <c r="F113" i="14"/>
  <c r="F117" i="14"/>
  <c r="F121" i="14"/>
  <c r="F125" i="14"/>
  <c r="F129" i="14"/>
  <c r="F133" i="14"/>
  <c r="F137" i="14"/>
  <c r="F141" i="14"/>
  <c r="F145" i="14"/>
  <c r="F149" i="14"/>
  <c r="F153" i="14"/>
  <c r="F157" i="14"/>
  <c r="F161" i="14"/>
  <c r="F165" i="14"/>
  <c r="F169" i="14"/>
  <c r="F173" i="14"/>
  <c r="F177" i="14"/>
  <c r="F181" i="14"/>
  <c r="F185" i="14"/>
  <c r="F189" i="14"/>
  <c r="F193" i="14"/>
  <c r="F144" i="14"/>
  <c r="F156" i="14"/>
  <c r="F168" i="14"/>
  <c r="F176" i="14"/>
  <c r="F188" i="14"/>
  <c r="F192" i="14"/>
  <c r="F196" i="14"/>
  <c r="F10" i="14"/>
  <c r="F14" i="14"/>
  <c r="F18" i="14"/>
  <c r="F22" i="14"/>
  <c r="F26" i="14"/>
  <c r="F30" i="14"/>
  <c r="F34" i="14"/>
  <c r="F38" i="14"/>
  <c r="F42" i="14"/>
  <c r="F46" i="14"/>
  <c r="F50" i="14"/>
  <c r="F54" i="14"/>
  <c r="F58" i="14"/>
  <c r="F62" i="14"/>
  <c r="F66" i="14"/>
  <c r="F70" i="14"/>
  <c r="F74" i="14"/>
  <c r="F78" i="14"/>
  <c r="F82" i="14"/>
  <c r="F86" i="14"/>
  <c r="F90" i="14"/>
  <c r="F94" i="14"/>
  <c r="F98" i="14"/>
  <c r="F102" i="14"/>
  <c r="F106" i="14"/>
  <c r="F110" i="14"/>
  <c r="F114" i="14"/>
  <c r="F118" i="14"/>
  <c r="F122" i="14"/>
  <c r="F126" i="14"/>
  <c r="F130" i="14"/>
  <c r="F134" i="14"/>
  <c r="F138" i="14"/>
  <c r="F142" i="14"/>
  <c r="F146" i="14"/>
  <c r="F150" i="14"/>
  <c r="F154" i="14"/>
  <c r="F158" i="14"/>
  <c r="F162" i="14"/>
  <c r="F166" i="14"/>
  <c r="F170" i="14"/>
  <c r="F174" i="14"/>
  <c r="F178" i="14"/>
  <c r="F182" i="14"/>
  <c r="F186" i="14"/>
  <c r="F190" i="14"/>
  <c r="F194" i="14"/>
  <c r="F16" i="14"/>
  <c r="F32" i="14"/>
  <c r="F40" i="14"/>
  <c r="F48" i="14"/>
  <c r="F56" i="14"/>
  <c r="F60" i="14"/>
  <c r="F68" i="14"/>
  <c r="F76" i="14"/>
  <c r="F84" i="14"/>
  <c r="F96" i="14"/>
  <c r="F104" i="14"/>
  <c r="F108" i="14"/>
  <c r="F116" i="14"/>
  <c r="F128" i="14"/>
  <c r="F136" i="14"/>
  <c r="F148" i="14"/>
  <c r="F160" i="14"/>
  <c r="F180" i="14"/>
  <c r="F11" i="14"/>
  <c r="F15" i="14"/>
  <c r="F19" i="14"/>
  <c r="F23" i="14"/>
  <c r="F27" i="14"/>
  <c r="F31" i="14"/>
  <c r="F35" i="14"/>
  <c r="F39" i="14"/>
  <c r="F43" i="14"/>
  <c r="F47" i="14"/>
  <c r="F51" i="14"/>
  <c r="F55" i="14"/>
  <c r="F59" i="14"/>
  <c r="F63" i="14"/>
  <c r="F67" i="14"/>
  <c r="F71" i="14"/>
  <c r="F75" i="14"/>
  <c r="F79" i="14"/>
  <c r="F83" i="14"/>
  <c r="F87" i="14"/>
  <c r="F91" i="14"/>
  <c r="F95" i="14"/>
  <c r="F99" i="14"/>
  <c r="F103" i="14"/>
  <c r="F107" i="14"/>
  <c r="F111" i="14"/>
  <c r="F115" i="14"/>
  <c r="F119" i="14"/>
  <c r="F123" i="14"/>
  <c r="F127" i="14"/>
  <c r="F131" i="14"/>
  <c r="F135" i="14"/>
  <c r="F139" i="14"/>
  <c r="F143" i="14"/>
  <c r="F147" i="14"/>
  <c r="F151" i="14"/>
  <c r="F155" i="14"/>
  <c r="F159" i="14"/>
  <c r="F163" i="14"/>
  <c r="F167" i="14"/>
  <c r="F171" i="14"/>
  <c r="F175" i="14"/>
  <c r="F179" i="14"/>
  <c r="F183" i="14"/>
  <c r="F187" i="14"/>
  <c r="F191" i="14"/>
  <c r="F195" i="14"/>
  <c r="F12" i="14"/>
  <c r="F20" i="14"/>
  <c r="F24" i="14"/>
  <c r="F28" i="14"/>
  <c r="F36" i="14"/>
  <c r="F44" i="14"/>
  <c r="F52" i="14"/>
  <c r="F64" i="14"/>
  <c r="F72" i="14"/>
  <c r="F80" i="14"/>
  <c r="F88" i="14"/>
  <c r="F92" i="14"/>
  <c r="F100" i="14"/>
  <c r="F112" i="14"/>
  <c r="F120" i="14"/>
  <c r="F124" i="14"/>
  <c r="F132" i="14"/>
  <c r="F140" i="14"/>
  <c r="F152" i="14"/>
  <c r="F164" i="14"/>
  <c r="F172" i="14"/>
  <c r="F184" i="14"/>
  <c r="C8" i="17"/>
  <c r="T69" i="1" s="1"/>
  <c r="F9" i="17"/>
  <c r="F13" i="17"/>
  <c r="F17" i="17"/>
  <c r="F21" i="17"/>
  <c r="F25" i="17"/>
  <c r="F29" i="17"/>
  <c r="F33" i="17"/>
  <c r="F37" i="17"/>
  <c r="F41" i="17"/>
  <c r="F45" i="17"/>
  <c r="F49" i="17"/>
  <c r="F53" i="17"/>
  <c r="F57" i="17"/>
  <c r="F61" i="17"/>
  <c r="F65" i="17"/>
  <c r="F69" i="17"/>
  <c r="F73" i="17"/>
  <c r="F77" i="17"/>
  <c r="F81" i="17"/>
  <c r="F85" i="17"/>
  <c r="F89" i="17"/>
  <c r="F93" i="17"/>
  <c r="F97" i="17"/>
  <c r="F101" i="17"/>
  <c r="F105" i="17"/>
  <c r="F109" i="17"/>
  <c r="F113" i="17"/>
  <c r="F117" i="17"/>
  <c r="F121" i="17"/>
  <c r="F125" i="17"/>
  <c r="F129" i="17"/>
  <c r="F133" i="17"/>
  <c r="F137" i="17"/>
  <c r="F141" i="17"/>
  <c r="F145" i="17"/>
  <c r="F149" i="17"/>
  <c r="F153" i="17"/>
  <c r="F157" i="17"/>
  <c r="F161" i="17"/>
  <c r="F165" i="17"/>
  <c r="F169" i="17"/>
  <c r="F173" i="17"/>
  <c r="F177" i="17"/>
  <c r="F181" i="17"/>
  <c r="F185" i="17"/>
  <c r="F189" i="17"/>
  <c r="F193" i="17"/>
  <c r="F10" i="17"/>
  <c r="F14" i="17"/>
  <c r="F18" i="17"/>
  <c r="F22" i="17"/>
  <c r="F26" i="17"/>
  <c r="F30" i="17"/>
  <c r="F34" i="17"/>
  <c r="F38" i="17"/>
  <c r="F42" i="17"/>
  <c r="F46" i="17"/>
  <c r="F50" i="17"/>
  <c r="F54" i="17"/>
  <c r="F58" i="17"/>
  <c r="F62" i="17"/>
  <c r="F66" i="17"/>
  <c r="F70" i="17"/>
  <c r="F74" i="17"/>
  <c r="F78" i="17"/>
  <c r="F86" i="17"/>
  <c r="F90" i="17"/>
  <c r="F94" i="17"/>
  <c r="F98" i="17"/>
  <c r="F102" i="17"/>
  <c r="F106" i="17"/>
  <c r="F110" i="17"/>
  <c r="F114" i="17"/>
  <c r="F122" i="17"/>
  <c r="F126" i="17"/>
  <c r="F134" i="17"/>
  <c r="F138" i="17"/>
  <c r="F150" i="17"/>
  <c r="F158" i="17"/>
  <c r="F166" i="17"/>
  <c r="F174" i="17"/>
  <c r="F182" i="17"/>
  <c r="F194" i="17"/>
  <c r="F15" i="17"/>
  <c r="F82" i="17"/>
  <c r="F118" i="17"/>
  <c r="F130" i="17"/>
  <c r="F142" i="17"/>
  <c r="F146" i="17"/>
  <c r="F154" i="17"/>
  <c r="F162" i="17"/>
  <c r="F170" i="17"/>
  <c r="F178" i="17"/>
  <c r="F186" i="17"/>
  <c r="F190" i="17"/>
  <c r="F11" i="17"/>
  <c r="F12" i="17"/>
  <c r="F23" i="17"/>
  <c r="F31" i="17"/>
  <c r="F39" i="17"/>
  <c r="F47" i="17"/>
  <c r="F55" i="17"/>
  <c r="F63" i="17"/>
  <c r="F71" i="17"/>
  <c r="F79" i="17"/>
  <c r="F87" i="17"/>
  <c r="F95" i="17"/>
  <c r="F103" i="17"/>
  <c r="F111" i="17"/>
  <c r="F119" i="17"/>
  <c r="F127" i="17"/>
  <c r="F135" i="17"/>
  <c r="F143" i="17"/>
  <c r="F151" i="17"/>
  <c r="F159" i="17"/>
  <c r="F167" i="17"/>
  <c r="F175" i="17"/>
  <c r="F183" i="17"/>
  <c r="F191" i="17"/>
  <c r="F16" i="17"/>
  <c r="F24" i="17"/>
  <c r="F32" i="17"/>
  <c r="F40" i="17"/>
  <c r="F48" i="17"/>
  <c r="F56" i="17"/>
  <c r="F64" i="17"/>
  <c r="F72" i="17"/>
  <c r="F80" i="17"/>
  <c r="F88" i="17"/>
  <c r="F96" i="17"/>
  <c r="F104" i="17"/>
  <c r="F112" i="17"/>
  <c r="F120" i="17"/>
  <c r="F128" i="17"/>
  <c r="F136" i="17"/>
  <c r="F144" i="17"/>
  <c r="F152" i="17"/>
  <c r="F160" i="17"/>
  <c r="F168" i="17"/>
  <c r="F176" i="17"/>
  <c r="F184" i="17"/>
  <c r="F192" i="17"/>
  <c r="F19" i="17"/>
  <c r="F27" i="17"/>
  <c r="F35" i="17"/>
  <c r="F43" i="17"/>
  <c r="F51" i="17"/>
  <c r="F59" i="17"/>
  <c r="F67" i="17"/>
  <c r="F75" i="17"/>
  <c r="F83" i="17"/>
  <c r="F91" i="17"/>
  <c r="F99" i="17"/>
  <c r="F107" i="17"/>
  <c r="F115" i="17"/>
  <c r="F123" i="17"/>
  <c r="F131" i="17"/>
  <c r="F139" i="17"/>
  <c r="F147" i="17"/>
  <c r="F155" i="17"/>
  <c r="F163" i="17"/>
  <c r="F171" i="17"/>
  <c r="F179" i="17"/>
  <c r="F187" i="17"/>
  <c r="F195" i="17"/>
  <c r="F164" i="17"/>
  <c r="F180" i="17"/>
  <c r="F213" i="17"/>
  <c r="F20" i="17"/>
  <c r="F28" i="17"/>
  <c r="F36" i="17"/>
  <c r="F44" i="17"/>
  <c r="F52" i="17"/>
  <c r="F60" i="17"/>
  <c r="F68" i="17"/>
  <c r="F76" i="17"/>
  <c r="F84" i="17"/>
  <c r="F92" i="17"/>
  <c r="F100" i="17"/>
  <c r="F108" i="17"/>
  <c r="F116" i="17"/>
  <c r="F124" i="17"/>
  <c r="F132" i="17"/>
  <c r="F140" i="17"/>
  <c r="F148" i="17"/>
  <c r="F156" i="17"/>
  <c r="F172" i="17"/>
  <c r="F188" i="17"/>
  <c r="C8" i="19"/>
  <c r="F9" i="19"/>
  <c r="F13" i="19"/>
  <c r="F17" i="19"/>
  <c r="F21" i="19"/>
  <c r="F25" i="19"/>
  <c r="F29" i="19"/>
  <c r="F33" i="19"/>
  <c r="F37" i="19"/>
  <c r="F41" i="19"/>
  <c r="F45" i="19"/>
  <c r="F49" i="19"/>
  <c r="F53" i="19"/>
  <c r="F57" i="19"/>
  <c r="F61" i="19"/>
  <c r="F65" i="19"/>
  <c r="F69" i="19"/>
  <c r="F73" i="19"/>
  <c r="F77" i="19"/>
  <c r="F81" i="19"/>
  <c r="F85" i="19"/>
  <c r="F89" i="19"/>
  <c r="F93" i="19"/>
  <c r="F97" i="19"/>
  <c r="F101" i="19"/>
  <c r="F105" i="19"/>
  <c r="F109" i="19"/>
  <c r="F113" i="19"/>
  <c r="F117" i="19"/>
  <c r="F121" i="19"/>
  <c r="F125" i="19"/>
  <c r="F129" i="19"/>
  <c r="F133" i="19"/>
  <c r="F137" i="19"/>
  <c r="F141" i="19"/>
  <c r="F145" i="19"/>
  <c r="F149" i="19"/>
  <c r="F153" i="19"/>
  <c r="F157" i="19"/>
  <c r="F161" i="19"/>
  <c r="F165" i="19"/>
  <c r="F169" i="19"/>
  <c r="F173" i="19"/>
  <c r="F177" i="19"/>
  <c r="F181" i="19"/>
  <c r="F185" i="19"/>
  <c r="F189" i="19"/>
  <c r="F193" i="19"/>
  <c r="F150" i="19"/>
  <c r="F154" i="19"/>
  <c r="F158" i="19"/>
  <c r="F162" i="19"/>
  <c r="F166" i="19"/>
  <c r="F170" i="19"/>
  <c r="F174" i="19"/>
  <c r="F178" i="19"/>
  <c r="F182" i="19"/>
  <c r="F186" i="19"/>
  <c r="F190" i="19"/>
  <c r="F194" i="19"/>
  <c r="F48" i="19"/>
  <c r="F60" i="19"/>
  <c r="F68" i="19"/>
  <c r="F76" i="19"/>
  <c r="F84" i="19"/>
  <c r="F92" i="19"/>
  <c r="F104" i="19"/>
  <c r="F112" i="19"/>
  <c r="F124" i="19"/>
  <c r="F136" i="19"/>
  <c r="F148" i="19"/>
  <c r="F160" i="19"/>
  <c r="F172" i="19"/>
  <c r="F184" i="19"/>
  <c r="F196" i="19"/>
  <c r="F10" i="19"/>
  <c r="F14" i="19"/>
  <c r="F18" i="19"/>
  <c r="F22" i="19"/>
  <c r="F26" i="19"/>
  <c r="F30" i="19"/>
  <c r="F34" i="19"/>
  <c r="F38" i="19"/>
  <c r="F42" i="19"/>
  <c r="F46" i="19"/>
  <c r="F50" i="19"/>
  <c r="F54" i="19"/>
  <c r="F58" i="19"/>
  <c r="F62" i="19"/>
  <c r="F66" i="19"/>
  <c r="F70" i="19"/>
  <c r="F74" i="19"/>
  <c r="F78" i="19"/>
  <c r="F82" i="19"/>
  <c r="F86" i="19"/>
  <c r="F90" i="19"/>
  <c r="F94" i="19"/>
  <c r="F98" i="19"/>
  <c r="F102" i="19"/>
  <c r="F106" i="19"/>
  <c r="F110" i="19"/>
  <c r="F114" i="19"/>
  <c r="F118" i="19"/>
  <c r="F122" i="19"/>
  <c r="F126" i="19"/>
  <c r="F130" i="19"/>
  <c r="F134" i="19"/>
  <c r="F138" i="19"/>
  <c r="F142" i="19"/>
  <c r="F146" i="19"/>
  <c r="F120" i="19"/>
  <c r="F140" i="19"/>
  <c r="F152" i="19"/>
  <c r="F164" i="19"/>
  <c r="F180" i="19"/>
  <c r="F192" i="19"/>
  <c r="F11" i="19"/>
  <c r="F15" i="19"/>
  <c r="F19" i="19"/>
  <c r="F23" i="19"/>
  <c r="F27" i="19"/>
  <c r="F31" i="19"/>
  <c r="F35" i="19"/>
  <c r="F39" i="19"/>
  <c r="F43" i="19"/>
  <c r="F47" i="19"/>
  <c r="F51" i="19"/>
  <c r="F55" i="19"/>
  <c r="F59" i="19"/>
  <c r="F63" i="19"/>
  <c r="F67" i="19"/>
  <c r="F71" i="19"/>
  <c r="F75" i="19"/>
  <c r="F79" i="19"/>
  <c r="F83" i="19"/>
  <c r="F87" i="19"/>
  <c r="F91" i="19"/>
  <c r="F95" i="19"/>
  <c r="F99" i="19"/>
  <c r="F103" i="19"/>
  <c r="F107" i="19"/>
  <c r="F111" i="19"/>
  <c r="F115" i="19"/>
  <c r="F119" i="19"/>
  <c r="F123" i="19"/>
  <c r="F127" i="19"/>
  <c r="F131" i="19"/>
  <c r="F135" i="19"/>
  <c r="F139" i="19"/>
  <c r="F143" i="19"/>
  <c r="F147" i="19"/>
  <c r="F151" i="19"/>
  <c r="F155" i="19"/>
  <c r="F159" i="19"/>
  <c r="F163" i="19"/>
  <c r="F167" i="19"/>
  <c r="F171" i="19"/>
  <c r="F175" i="19"/>
  <c r="F179" i="19"/>
  <c r="F183" i="19"/>
  <c r="F187" i="19"/>
  <c r="F191" i="19"/>
  <c r="F195" i="19"/>
  <c r="F12" i="19"/>
  <c r="F16" i="19"/>
  <c r="F20" i="19"/>
  <c r="F24" i="19"/>
  <c r="F28" i="19"/>
  <c r="F32" i="19"/>
  <c r="F36" i="19"/>
  <c r="F40" i="19"/>
  <c r="F44" i="19"/>
  <c r="F52" i="19"/>
  <c r="F56" i="19"/>
  <c r="F64" i="19"/>
  <c r="F72" i="19"/>
  <c r="F80" i="19"/>
  <c r="F88" i="19"/>
  <c r="F96" i="19"/>
  <c r="F100" i="19"/>
  <c r="F108" i="19"/>
  <c r="F116" i="19"/>
  <c r="F128" i="19"/>
  <c r="F132" i="19"/>
  <c r="F144" i="19"/>
  <c r="F156" i="19"/>
  <c r="F168" i="19"/>
  <c r="F176" i="19"/>
  <c r="F188" i="19"/>
  <c r="C8" i="18"/>
  <c r="F9" i="18"/>
  <c r="F13" i="18"/>
  <c r="F17" i="18"/>
  <c r="F21" i="18"/>
  <c r="F25" i="18"/>
  <c r="F29" i="18"/>
  <c r="F33" i="18"/>
  <c r="F37" i="18"/>
  <c r="F41" i="18"/>
  <c r="F45" i="18"/>
  <c r="F49" i="18"/>
  <c r="F53" i="18"/>
  <c r="F57" i="18"/>
  <c r="F61" i="18"/>
  <c r="F65" i="18"/>
  <c r="F69" i="18"/>
  <c r="F73" i="18"/>
  <c r="F77" i="18"/>
  <c r="F81" i="18"/>
  <c r="F85" i="18"/>
  <c r="F89" i="18"/>
  <c r="F93" i="18"/>
  <c r="F97" i="18"/>
  <c r="F101" i="18"/>
  <c r="F105" i="18"/>
  <c r="F109" i="18"/>
  <c r="F113" i="18"/>
  <c r="F117" i="18"/>
  <c r="F121" i="18"/>
  <c r="F125" i="18"/>
  <c r="F129" i="18"/>
  <c r="F133" i="18"/>
  <c r="F137" i="18"/>
  <c r="F141" i="18"/>
  <c r="F145" i="18"/>
  <c r="F149" i="18"/>
  <c r="F153" i="18"/>
  <c r="F157" i="18"/>
  <c r="F161" i="18"/>
  <c r="F165" i="18"/>
  <c r="F169" i="18"/>
  <c r="F173" i="18"/>
  <c r="F177" i="18"/>
  <c r="F181" i="18"/>
  <c r="F185" i="18"/>
  <c r="F189" i="18"/>
  <c r="F193" i="18"/>
  <c r="F150" i="18"/>
  <c r="F154" i="18"/>
  <c r="F158" i="18"/>
  <c r="F162" i="18"/>
  <c r="F166" i="18"/>
  <c r="F170" i="18"/>
  <c r="F174" i="18"/>
  <c r="F178" i="18"/>
  <c r="F182" i="18"/>
  <c r="F186" i="18"/>
  <c r="F190" i="18"/>
  <c r="F194" i="18"/>
  <c r="F64" i="18"/>
  <c r="F84" i="18"/>
  <c r="F96" i="18"/>
  <c r="F108" i="18"/>
  <c r="F112" i="18"/>
  <c r="F124" i="18"/>
  <c r="F128" i="18"/>
  <c r="F140" i="18"/>
  <c r="F152" i="18"/>
  <c r="F164" i="18"/>
  <c r="F176" i="18"/>
  <c r="F188" i="18"/>
  <c r="F196" i="18"/>
  <c r="F10" i="18"/>
  <c r="F14" i="18"/>
  <c r="F18" i="18"/>
  <c r="F22" i="18"/>
  <c r="F26" i="18"/>
  <c r="F30" i="18"/>
  <c r="F34" i="18"/>
  <c r="F38" i="18"/>
  <c r="F42" i="18"/>
  <c r="F46" i="18"/>
  <c r="F50" i="18"/>
  <c r="F54" i="18"/>
  <c r="F58" i="18"/>
  <c r="F62" i="18"/>
  <c r="F66" i="18"/>
  <c r="F70" i="18"/>
  <c r="F74" i="18"/>
  <c r="F78" i="18"/>
  <c r="F82" i="18"/>
  <c r="F86" i="18"/>
  <c r="F90" i="18"/>
  <c r="F94" i="18"/>
  <c r="F98" i="18"/>
  <c r="F102" i="18"/>
  <c r="F106" i="18"/>
  <c r="F110" i="18"/>
  <c r="F114" i="18"/>
  <c r="F118" i="18"/>
  <c r="F122" i="18"/>
  <c r="F126" i="18"/>
  <c r="F130" i="18"/>
  <c r="F134" i="18"/>
  <c r="F138" i="18"/>
  <c r="F142" i="18"/>
  <c r="F146" i="18"/>
  <c r="F72" i="18"/>
  <c r="F88" i="18"/>
  <c r="F100" i="18"/>
  <c r="F116" i="18"/>
  <c r="F132" i="18"/>
  <c r="F144" i="18"/>
  <c r="F156" i="18"/>
  <c r="F160" i="18"/>
  <c r="F172" i="18"/>
  <c r="F184" i="18"/>
  <c r="F192" i="18"/>
  <c r="F11" i="18"/>
  <c r="F15" i="18"/>
  <c r="F19" i="18"/>
  <c r="F23" i="18"/>
  <c r="F27" i="18"/>
  <c r="F31" i="18"/>
  <c r="F35" i="18"/>
  <c r="F39" i="18"/>
  <c r="F43" i="18"/>
  <c r="F47" i="18"/>
  <c r="F51" i="18"/>
  <c r="F55" i="18"/>
  <c r="F59" i="18"/>
  <c r="F63" i="18"/>
  <c r="F67" i="18"/>
  <c r="F71" i="18"/>
  <c r="F75" i="18"/>
  <c r="F79" i="18"/>
  <c r="F83" i="18"/>
  <c r="F87" i="18"/>
  <c r="F91" i="18"/>
  <c r="F95" i="18"/>
  <c r="F99" i="18"/>
  <c r="F103" i="18"/>
  <c r="F107" i="18"/>
  <c r="F111" i="18"/>
  <c r="F115" i="18"/>
  <c r="F119" i="18"/>
  <c r="F123" i="18"/>
  <c r="F127" i="18"/>
  <c r="F131" i="18"/>
  <c r="F135" i="18"/>
  <c r="F139" i="18"/>
  <c r="F143" i="18"/>
  <c r="F147" i="18"/>
  <c r="F151" i="18"/>
  <c r="F155" i="18"/>
  <c r="F159" i="18"/>
  <c r="F163" i="18"/>
  <c r="F167" i="18"/>
  <c r="F171" i="18"/>
  <c r="F175" i="18"/>
  <c r="F179" i="18"/>
  <c r="F183" i="18"/>
  <c r="F187" i="18"/>
  <c r="F191" i="18"/>
  <c r="F195" i="18"/>
  <c r="F12" i="18"/>
  <c r="F16" i="18"/>
  <c r="F20" i="18"/>
  <c r="F24" i="18"/>
  <c r="F28" i="18"/>
  <c r="F32" i="18"/>
  <c r="F36" i="18"/>
  <c r="F40" i="18"/>
  <c r="F44" i="18"/>
  <c r="F48" i="18"/>
  <c r="F52" i="18"/>
  <c r="F56" i="18"/>
  <c r="F60" i="18"/>
  <c r="F68" i="18"/>
  <c r="F76" i="18"/>
  <c r="F80" i="18"/>
  <c r="F92" i="18"/>
  <c r="F104" i="18"/>
  <c r="F120" i="18"/>
  <c r="F136" i="18"/>
  <c r="F148" i="18"/>
  <c r="F168" i="18"/>
  <c r="F180" i="18"/>
  <c r="C8" i="16"/>
  <c r="F9" i="16"/>
  <c r="F13" i="16"/>
  <c r="F17" i="16"/>
  <c r="F21" i="16"/>
  <c r="F25" i="16"/>
  <c r="F29" i="16"/>
  <c r="F33" i="16"/>
  <c r="F37" i="16"/>
  <c r="F41" i="16"/>
  <c r="F45" i="16"/>
  <c r="F49" i="16"/>
  <c r="F53" i="16"/>
  <c r="F57" i="16"/>
  <c r="F61" i="16"/>
  <c r="F65" i="16"/>
  <c r="F69" i="16"/>
  <c r="F73" i="16"/>
  <c r="F77" i="16"/>
  <c r="F81" i="16"/>
  <c r="F85" i="16"/>
  <c r="F89" i="16"/>
  <c r="F93" i="16"/>
  <c r="F97" i="16"/>
  <c r="F101" i="16"/>
  <c r="F105" i="16"/>
  <c r="F109" i="16"/>
  <c r="F113" i="16"/>
  <c r="F117" i="16"/>
  <c r="F121" i="16"/>
  <c r="F125" i="16"/>
  <c r="F129" i="16"/>
  <c r="F133" i="16"/>
  <c r="F137" i="16"/>
  <c r="F141" i="16"/>
  <c r="F145" i="16"/>
  <c r="F149" i="16"/>
  <c r="F153" i="16"/>
  <c r="F157" i="16"/>
  <c r="F161" i="16"/>
  <c r="F165" i="16"/>
  <c r="F169" i="16"/>
  <c r="F173" i="16"/>
  <c r="F177" i="16"/>
  <c r="F181" i="16"/>
  <c r="F185" i="16"/>
  <c r="F189" i="16"/>
  <c r="F193" i="16"/>
  <c r="F118" i="16"/>
  <c r="F130" i="16"/>
  <c r="F134" i="16"/>
  <c r="F142" i="16"/>
  <c r="F150" i="16"/>
  <c r="F158" i="16"/>
  <c r="F166" i="16"/>
  <c r="F174" i="16"/>
  <c r="F182" i="16"/>
  <c r="F190" i="16"/>
  <c r="F11" i="16"/>
  <c r="F27" i="16"/>
  <c r="F39" i="16"/>
  <c r="F51" i="16"/>
  <c r="F59" i="16"/>
  <c r="F71" i="16"/>
  <c r="F83" i="16"/>
  <c r="F91" i="16"/>
  <c r="F99" i="16"/>
  <c r="F107" i="16"/>
  <c r="F111" i="16"/>
  <c r="F119" i="16"/>
  <c r="F127" i="16"/>
  <c r="F139" i="16"/>
  <c r="F147" i="16"/>
  <c r="F155" i="16"/>
  <c r="F167" i="16"/>
  <c r="F175" i="16"/>
  <c r="F183" i="16"/>
  <c r="F191" i="16"/>
  <c r="F12" i="16"/>
  <c r="F24" i="16"/>
  <c r="F32" i="16"/>
  <c r="F40" i="16"/>
  <c r="F48" i="16"/>
  <c r="F56" i="16"/>
  <c r="F64" i="16"/>
  <c r="F10" i="16"/>
  <c r="F14" i="16"/>
  <c r="F18" i="16"/>
  <c r="F22" i="16"/>
  <c r="F26" i="16"/>
  <c r="F30" i="16"/>
  <c r="F34" i="16"/>
  <c r="F38" i="16"/>
  <c r="F42" i="16"/>
  <c r="F46" i="16"/>
  <c r="F50" i="16"/>
  <c r="F54" i="16"/>
  <c r="F58" i="16"/>
  <c r="F62" i="16"/>
  <c r="F66" i="16"/>
  <c r="F70" i="16"/>
  <c r="F74" i="16"/>
  <c r="F78" i="16"/>
  <c r="F82" i="16"/>
  <c r="F86" i="16"/>
  <c r="F90" i="16"/>
  <c r="F94" i="16"/>
  <c r="F98" i="16"/>
  <c r="F102" i="16"/>
  <c r="F106" i="16"/>
  <c r="F110" i="16"/>
  <c r="F114" i="16"/>
  <c r="F122" i="16"/>
  <c r="F126" i="16"/>
  <c r="F138" i="16"/>
  <c r="F146" i="16"/>
  <c r="F154" i="16"/>
  <c r="F162" i="16"/>
  <c r="F170" i="16"/>
  <c r="F178" i="16"/>
  <c r="F186" i="16"/>
  <c r="F194" i="16"/>
  <c r="F15" i="16"/>
  <c r="F19" i="16"/>
  <c r="F23" i="16"/>
  <c r="F31" i="16"/>
  <c r="F35" i="16"/>
  <c r="F43" i="16"/>
  <c r="F47" i="16"/>
  <c r="F55" i="16"/>
  <c r="F63" i="16"/>
  <c r="F67" i="16"/>
  <c r="F75" i="16"/>
  <c r="F79" i="16"/>
  <c r="F87" i="16"/>
  <c r="F95" i="16"/>
  <c r="F103" i="16"/>
  <c r="F115" i="16"/>
  <c r="F123" i="16"/>
  <c r="F131" i="16"/>
  <c r="F135" i="16"/>
  <c r="F143" i="16"/>
  <c r="F151" i="16"/>
  <c r="F159" i="16"/>
  <c r="F163" i="16"/>
  <c r="F171" i="16"/>
  <c r="F179" i="16"/>
  <c r="F187" i="16"/>
  <c r="F195" i="16"/>
  <c r="F16" i="16"/>
  <c r="F20" i="16"/>
  <c r="F28" i="16"/>
  <c r="F36" i="16"/>
  <c r="F44" i="16"/>
  <c r="F52" i="16"/>
  <c r="F60" i="16"/>
  <c r="F68" i="16"/>
  <c r="F72" i="16"/>
  <c r="F88" i="16"/>
  <c r="F104" i="16"/>
  <c r="F120" i="16"/>
  <c r="F136" i="16"/>
  <c r="F152" i="16"/>
  <c r="F168" i="16"/>
  <c r="F184" i="16"/>
  <c r="F76" i="16"/>
  <c r="F124" i="16"/>
  <c r="F156" i="16"/>
  <c r="F188" i="16"/>
  <c r="F80" i="16"/>
  <c r="F96" i="16"/>
  <c r="F112" i="16"/>
  <c r="F128" i="16"/>
  <c r="F144" i="16"/>
  <c r="F160" i="16"/>
  <c r="F176" i="16"/>
  <c r="F192" i="16"/>
  <c r="F100" i="16"/>
  <c r="F116" i="16"/>
  <c r="F132" i="16"/>
  <c r="F164" i="16"/>
  <c r="F180" i="16"/>
  <c r="F92" i="16"/>
  <c r="F140" i="16"/>
  <c r="F84" i="16"/>
  <c r="F148" i="16"/>
  <c r="F196" i="16"/>
  <c r="F108" i="16"/>
  <c r="F172" i="16"/>
  <c r="N232" i="16"/>
  <c r="AE202" i="16"/>
  <c r="AE201" i="16"/>
  <c r="AB6" i="16"/>
  <c r="AA6" i="16"/>
  <c r="M6" i="16"/>
  <c r="AA5" i="16"/>
  <c r="M5" i="16"/>
  <c r="AA4" i="16"/>
  <c r="M4" i="16"/>
  <c r="Z202" i="18"/>
  <c r="Y202" i="18"/>
  <c r="Z201" i="18"/>
  <c r="Y201" i="18"/>
  <c r="V6" i="18"/>
  <c r="U6" i="18"/>
  <c r="T6" i="18"/>
  <c r="S6" i="18"/>
  <c r="R6" i="18"/>
  <c r="Q6" i="18"/>
  <c r="P6" i="18"/>
  <c r="O6" i="18"/>
  <c r="N6" i="18"/>
  <c r="M6" i="18"/>
  <c r="S5" i="18"/>
  <c r="R5" i="18"/>
  <c r="Q5" i="18"/>
  <c r="P5" i="18"/>
  <c r="O5" i="18"/>
  <c r="N5" i="18"/>
  <c r="M5" i="18"/>
  <c r="S4" i="18"/>
  <c r="R4" i="18"/>
  <c r="Q4" i="18"/>
  <c r="P4" i="18"/>
  <c r="O4" i="18"/>
  <c r="N4" i="18"/>
  <c r="M4" i="18"/>
  <c r="AL202" i="19"/>
  <c r="AL201" i="19"/>
  <c r="Y202" i="17"/>
  <c r="X202" i="17"/>
  <c r="W202" i="17"/>
  <c r="V202" i="17"/>
  <c r="U202" i="17"/>
  <c r="Y201" i="17"/>
  <c r="X201" i="17"/>
  <c r="W201" i="17"/>
  <c r="V201" i="17"/>
  <c r="U201" i="17"/>
  <c r="V6" i="17"/>
  <c r="U6" i="17"/>
  <c r="T6" i="17"/>
  <c r="S6" i="17"/>
  <c r="P6" i="17"/>
  <c r="O6" i="17"/>
  <c r="N6" i="17"/>
  <c r="M6" i="17"/>
  <c r="U5" i="17"/>
  <c r="T5" i="17"/>
  <c r="S5" i="17"/>
  <c r="P5" i="17"/>
  <c r="O5" i="17"/>
  <c r="N5" i="17"/>
  <c r="U4" i="17"/>
  <c r="T4" i="17"/>
  <c r="S4" i="17"/>
  <c r="P4" i="17"/>
  <c r="O4" i="17"/>
  <c r="N4" i="17"/>
  <c r="N3" i="17" s="1"/>
  <c r="M4" i="17"/>
  <c r="M3" i="17" s="1"/>
  <c r="X6" i="14"/>
  <c r="W6" i="14"/>
  <c r="T6" i="14"/>
  <c r="S6" i="14"/>
  <c r="R6" i="14"/>
  <c r="Q6" i="14"/>
  <c r="P6" i="14"/>
  <c r="O6" i="14"/>
  <c r="N6" i="14"/>
  <c r="M6" i="14"/>
  <c r="S5" i="14"/>
  <c r="R5" i="14"/>
  <c r="Q5" i="14"/>
  <c r="P5" i="14"/>
  <c r="O5" i="14"/>
  <c r="N5" i="14"/>
  <c r="M5" i="14"/>
  <c r="S4" i="14"/>
  <c r="R4" i="14"/>
  <c r="Q4" i="14"/>
  <c r="P4" i="14"/>
  <c r="O4" i="14"/>
  <c r="N4" i="14"/>
  <c r="M4" i="14"/>
  <c r="AJ6" i="2"/>
  <c r="AI6" i="2"/>
  <c r="AH6" i="2"/>
  <c r="AG6" i="2"/>
  <c r="AF6" i="2"/>
  <c r="AE6" i="2"/>
  <c r="AB6" i="2"/>
  <c r="AA6" i="2"/>
  <c r="D55" i="29"/>
  <c r="D54" i="29"/>
  <c r="D53" i="29"/>
  <c r="D52" i="29"/>
  <c r="D51" i="29"/>
  <c r="D50" i="29"/>
  <c r="D49" i="29"/>
  <c r="D34" i="29"/>
  <c r="D33" i="29"/>
  <c r="D32" i="29"/>
  <c r="D31" i="29"/>
  <c r="D30" i="29"/>
  <c r="D29" i="29"/>
  <c r="D28" i="29"/>
  <c r="D8" i="29"/>
  <c r="D9" i="29"/>
  <c r="D10" i="29"/>
  <c r="D11" i="29"/>
  <c r="D12" i="29"/>
  <c r="D13" i="29"/>
  <c r="D7" i="29"/>
  <c r="B185" i="28"/>
  <c r="C185" i="28"/>
  <c r="D185" i="28"/>
  <c r="E185" i="28"/>
  <c r="B133" i="28"/>
  <c r="C133" i="28"/>
  <c r="D133" i="28"/>
  <c r="E133" i="28"/>
  <c r="B110" i="28"/>
  <c r="C110" i="28"/>
  <c r="D110" i="28"/>
  <c r="E110" i="28"/>
  <c r="B170" i="28"/>
  <c r="C170" i="28"/>
  <c r="D170" i="28"/>
  <c r="E170" i="28"/>
  <c r="B256" i="28"/>
  <c r="C256" i="28"/>
  <c r="D256" i="28"/>
  <c r="E256" i="28"/>
  <c r="B217" i="28"/>
  <c r="C217" i="28"/>
  <c r="D217" i="28"/>
  <c r="E217" i="28"/>
  <c r="B89" i="28"/>
  <c r="C89" i="28"/>
  <c r="D89" i="28"/>
  <c r="E89" i="28"/>
  <c r="B111" i="28"/>
  <c r="C111" i="28"/>
  <c r="D111" i="28"/>
  <c r="E111" i="28"/>
  <c r="B141" i="28"/>
  <c r="C141" i="28"/>
  <c r="D141" i="28"/>
  <c r="E141" i="28"/>
  <c r="B42" i="28"/>
  <c r="C42" i="28"/>
  <c r="D42" i="28"/>
  <c r="E42" i="28"/>
  <c r="B132" i="28"/>
  <c r="C132" i="28"/>
  <c r="D132" i="28"/>
  <c r="E132" i="28"/>
  <c r="B196" i="28"/>
  <c r="C196" i="28"/>
  <c r="D196" i="28"/>
  <c r="E196" i="28"/>
  <c r="B155" i="28"/>
  <c r="C155" i="28"/>
  <c r="D155" i="28"/>
  <c r="E155" i="28"/>
  <c r="B102" i="28"/>
  <c r="C102" i="28"/>
  <c r="D102" i="28"/>
  <c r="E102" i="28"/>
  <c r="B121" i="28"/>
  <c r="C121" i="28"/>
  <c r="D121" i="28"/>
  <c r="E121" i="28"/>
  <c r="B257" i="28"/>
  <c r="C257" i="28"/>
  <c r="D257" i="28"/>
  <c r="E257" i="28"/>
  <c r="B44" i="28"/>
  <c r="C44" i="28"/>
  <c r="D44" i="28"/>
  <c r="E44" i="28"/>
  <c r="B183" i="28"/>
  <c r="C183" i="28"/>
  <c r="D183" i="28"/>
  <c r="E183" i="28"/>
  <c r="B53" i="28"/>
  <c r="C53" i="28"/>
  <c r="D53" i="28"/>
  <c r="E53" i="28"/>
  <c r="B123" i="28"/>
  <c r="C123" i="28"/>
  <c r="D123" i="28"/>
  <c r="E123" i="28"/>
  <c r="B77" i="28"/>
  <c r="C77" i="28"/>
  <c r="D77" i="28"/>
  <c r="E77" i="28"/>
  <c r="B218" i="28"/>
  <c r="C218" i="28"/>
  <c r="D218" i="28"/>
  <c r="E218" i="28"/>
  <c r="B198" i="28"/>
  <c r="C198" i="28"/>
  <c r="D198" i="28"/>
  <c r="E198" i="28"/>
  <c r="B258" i="28"/>
  <c r="C258" i="28"/>
  <c r="D258" i="28"/>
  <c r="E258" i="28"/>
  <c r="B143" i="28"/>
  <c r="C143" i="28"/>
  <c r="D143" i="28"/>
  <c r="E143" i="28"/>
  <c r="B259" i="28"/>
  <c r="C259" i="28"/>
  <c r="D259" i="28"/>
  <c r="E259" i="28"/>
  <c r="B158" i="28"/>
  <c r="C158" i="28"/>
  <c r="D158" i="28"/>
  <c r="E158" i="28"/>
  <c r="B48" i="28"/>
  <c r="C48" i="28"/>
  <c r="D48" i="28"/>
  <c r="E48" i="28"/>
  <c r="B163" i="28"/>
  <c r="C163" i="28"/>
  <c r="D163" i="28"/>
  <c r="E163" i="28"/>
  <c r="B70" i="28"/>
  <c r="C70" i="28"/>
  <c r="D70" i="28"/>
  <c r="E70" i="28"/>
  <c r="B175" i="28"/>
  <c r="C175" i="28"/>
  <c r="D175" i="28"/>
  <c r="E175" i="28"/>
  <c r="B204" i="28"/>
  <c r="C204" i="28"/>
  <c r="D204" i="28"/>
  <c r="E204" i="28"/>
  <c r="B50" i="28"/>
  <c r="C50" i="28"/>
  <c r="D50" i="28"/>
  <c r="E50" i="28"/>
  <c r="B169" i="28"/>
  <c r="C169" i="28"/>
  <c r="D169" i="28"/>
  <c r="E169" i="28"/>
  <c r="B140" i="28"/>
  <c r="C140" i="28"/>
  <c r="D140" i="28"/>
  <c r="E140" i="28"/>
  <c r="B130" i="28"/>
  <c r="C130" i="28"/>
  <c r="D130" i="28"/>
  <c r="E130" i="28"/>
  <c r="B211" i="28"/>
  <c r="C211" i="28"/>
  <c r="D211" i="28"/>
  <c r="E211" i="28"/>
  <c r="B83" i="28"/>
  <c r="C83" i="28"/>
  <c r="D83" i="28"/>
  <c r="E83" i="28"/>
  <c r="B216" i="28"/>
  <c r="C216" i="28"/>
  <c r="D216" i="28"/>
  <c r="E216" i="28"/>
  <c r="B174" i="28"/>
  <c r="C174" i="28"/>
  <c r="D174" i="28"/>
  <c r="E174" i="28"/>
  <c r="B75" i="28"/>
  <c r="C75" i="28"/>
  <c r="D75" i="28"/>
  <c r="E75" i="28"/>
  <c r="B187" i="28"/>
  <c r="C187" i="28"/>
  <c r="D187" i="28"/>
  <c r="E187" i="28"/>
  <c r="B127" i="28"/>
  <c r="C127" i="28"/>
  <c r="D127" i="28"/>
  <c r="E127" i="28"/>
  <c r="B161" i="28"/>
  <c r="C161" i="28"/>
  <c r="D161" i="28"/>
  <c r="E161" i="28"/>
  <c r="B184" i="28"/>
  <c r="C184" i="28"/>
  <c r="D184" i="28"/>
  <c r="E184" i="28"/>
  <c r="B49" i="28"/>
  <c r="C49" i="28"/>
  <c r="D49" i="28"/>
  <c r="E49" i="28"/>
  <c r="B223" i="28"/>
  <c r="C223" i="28"/>
  <c r="D223" i="28"/>
  <c r="E223" i="28"/>
  <c r="B137" i="28"/>
  <c r="C137" i="28"/>
  <c r="D137" i="28"/>
  <c r="E137" i="28"/>
  <c r="B56" i="28"/>
  <c r="C56" i="28"/>
  <c r="D56" i="28"/>
  <c r="E56" i="28"/>
  <c r="B109" i="28"/>
  <c r="C109" i="28"/>
  <c r="D109" i="28"/>
  <c r="E109" i="28"/>
  <c r="B224" i="28"/>
  <c r="C224" i="28"/>
  <c r="D224" i="28"/>
  <c r="E224" i="28"/>
  <c r="B225" i="28"/>
  <c r="C225" i="28"/>
  <c r="D225" i="28"/>
  <c r="E225" i="28"/>
  <c r="B226" i="28"/>
  <c r="C226" i="28"/>
  <c r="D226" i="28"/>
  <c r="E226" i="28"/>
  <c r="B144" i="28"/>
  <c r="C144" i="28"/>
  <c r="D144" i="28"/>
  <c r="E144" i="28"/>
  <c r="B182" i="28"/>
  <c r="C182" i="28"/>
  <c r="D182" i="28"/>
  <c r="E182" i="28"/>
  <c r="B114" i="28"/>
  <c r="C114" i="28"/>
  <c r="D114" i="28"/>
  <c r="E114" i="28"/>
  <c r="B162" i="28"/>
  <c r="C162" i="28"/>
  <c r="D162" i="28"/>
  <c r="E162" i="28"/>
  <c r="B63" i="28"/>
  <c r="C63" i="28"/>
  <c r="D63" i="28"/>
  <c r="E63" i="28"/>
  <c r="B67" i="28"/>
  <c r="C67" i="28"/>
  <c r="D67" i="28"/>
  <c r="E67" i="28"/>
  <c r="B227" i="28"/>
  <c r="C227" i="28"/>
  <c r="D227" i="28"/>
  <c r="E227" i="28"/>
  <c r="B172" i="28"/>
  <c r="C172" i="28"/>
  <c r="D172" i="28"/>
  <c r="E172" i="28"/>
  <c r="B120" i="28"/>
  <c r="C120" i="28"/>
  <c r="D120" i="28"/>
  <c r="E120" i="28"/>
  <c r="B190" i="28"/>
  <c r="C190" i="28"/>
  <c r="D190" i="28"/>
  <c r="E190" i="28"/>
  <c r="B87" i="28"/>
  <c r="C87" i="28"/>
  <c r="D87" i="28"/>
  <c r="E87" i="28"/>
  <c r="B228" i="28"/>
  <c r="C228" i="28"/>
  <c r="D228" i="28"/>
  <c r="E228" i="28"/>
  <c r="B192" i="28"/>
  <c r="C192" i="28"/>
  <c r="D192" i="28"/>
  <c r="E192" i="28"/>
  <c r="B229" i="28"/>
  <c r="C229" i="28"/>
  <c r="D229" i="28"/>
  <c r="E229" i="28"/>
  <c r="B164" i="28"/>
  <c r="C164" i="28"/>
  <c r="D164" i="28"/>
  <c r="E164" i="28"/>
  <c r="B107" i="28"/>
  <c r="C107" i="28"/>
  <c r="D107" i="28"/>
  <c r="E107" i="28"/>
  <c r="B108" i="28"/>
  <c r="C108" i="28"/>
  <c r="D108" i="28"/>
  <c r="E108" i="28"/>
  <c r="B61" i="28"/>
  <c r="C61" i="28"/>
  <c r="D61" i="28"/>
  <c r="E61" i="28"/>
  <c r="B58" i="28"/>
  <c r="C58" i="28"/>
  <c r="D58" i="28"/>
  <c r="E58" i="28"/>
  <c r="B64" i="28"/>
  <c r="C64" i="28"/>
  <c r="D64" i="28"/>
  <c r="E64" i="28"/>
  <c r="B65" i="28"/>
  <c r="C65" i="28"/>
  <c r="D65" i="28"/>
  <c r="E65" i="28"/>
  <c r="B153" i="28"/>
  <c r="C153" i="28"/>
  <c r="D153" i="28"/>
  <c r="E153" i="28"/>
  <c r="B230" i="28"/>
  <c r="C230" i="28"/>
  <c r="D230" i="28"/>
  <c r="E230" i="28"/>
  <c r="B138" i="28"/>
  <c r="C138" i="28"/>
  <c r="D138" i="28"/>
  <c r="E138" i="28"/>
  <c r="B122" i="28"/>
  <c r="C122" i="28"/>
  <c r="D122" i="28"/>
  <c r="E122" i="28"/>
  <c r="B231" i="28"/>
  <c r="C231" i="28"/>
  <c r="D231" i="28"/>
  <c r="E231" i="28"/>
  <c r="B232" i="28"/>
  <c r="C232" i="28"/>
  <c r="D232" i="28"/>
  <c r="E232" i="28"/>
  <c r="B220" i="28"/>
  <c r="C220" i="28"/>
  <c r="D220" i="28"/>
  <c r="E220" i="28"/>
  <c r="B233" i="28"/>
  <c r="C233" i="28"/>
  <c r="D233" i="28"/>
  <c r="E233" i="28"/>
  <c r="B159" i="28"/>
  <c r="C159" i="28"/>
  <c r="D159" i="28"/>
  <c r="E159" i="28"/>
  <c r="B234" i="28"/>
  <c r="C234" i="28"/>
  <c r="D234" i="28"/>
  <c r="E234" i="28"/>
  <c r="B177" i="28"/>
  <c r="C177" i="28"/>
  <c r="D177" i="28"/>
  <c r="E177" i="28"/>
  <c r="B235" i="28"/>
  <c r="C235" i="28"/>
  <c r="D235" i="28"/>
  <c r="E235" i="28"/>
  <c r="B91" i="28"/>
  <c r="C91" i="28"/>
  <c r="D91" i="28"/>
  <c r="E91" i="28"/>
  <c r="B165" i="28"/>
  <c r="C165" i="28"/>
  <c r="D165" i="28"/>
  <c r="E165" i="28"/>
  <c r="B200" i="28"/>
  <c r="C200" i="28"/>
  <c r="D200" i="28"/>
  <c r="E200" i="28"/>
  <c r="B85" i="28"/>
  <c r="C85" i="28"/>
  <c r="D85" i="28"/>
  <c r="E85" i="28"/>
  <c r="B145" i="28"/>
  <c r="C145" i="28"/>
  <c r="D145" i="28"/>
  <c r="E145" i="28"/>
  <c r="B176" i="28"/>
  <c r="C176" i="28"/>
  <c r="D176" i="28"/>
  <c r="E176" i="28"/>
  <c r="B199" i="28"/>
  <c r="C199" i="28"/>
  <c r="D199" i="28"/>
  <c r="E199" i="28"/>
  <c r="B45" i="28"/>
  <c r="C45" i="28"/>
  <c r="D45" i="28"/>
  <c r="E45" i="28"/>
  <c r="B236" i="28"/>
  <c r="C236" i="28"/>
  <c r="D236" i="28"/>
  <c r="E236" i="28"/>
  <c r="B93" i="28"/>
  <c r="C93" i="28"/>
  <c r="D93" i="28"/>
  <c r="E93" i="28"/>
  <c r="B160" i="28"/>
  <c r="C160" i="28"/>
  <c r="D160" i="28"/>
  <c r="E160" i="28"/>
  <c r="B237" i="28"/>
  <c r="C237" i="28"/>
  <c r="D237" i="28"/>
  <c r="E237" i="28"/>
  <c r="B166" i="28"/>
  <c r="C166" i="28"/>
  <c r="D166" i="28"/>
  <c r="E166" i="28"/>
  <c r="B119" i="28"/>
  <c r="C119" i="28"/>
  <c r="D119" i="28"/>
  <c r="E119" i="28"/>
  <c r="B193" i="28"/>
  <c r="C193" i="28"/>
  <c r="D193" i="28"/>
  <c r="E193" i="28"/>
  <c r="B142" i="28"/>
  <c r="C142" i="28"/>
  <c r="D142" i="28"/>
  <c r="E142" i="28"/>
  <c r="B88" i="28"/>
  <c r="C88" i="28"/>
  <c r="D88" i="28"/>
  <c r="E88" i="28"/>
  <c r="B238" i="28"/>
  <c r="C238" i="28"/>
  <c r="D238" i="28"/>
  <c r="E238" i="28"/>
  <c r="B71" i="28"/>
  <c r="C71" i="28"/>
  <c r="D71" i="28"/>
  <c r="E71" i="28"/>
  <c r="B72" i="28"/>
  <c r="C72" i="28"/>
  <c r="D72" i="28"/>
  <c r="E72" i="28"/>
  <c r="B113" i="28"/>
  <c r="C113" i="28"/>
  <c r="D113" i="28"/>
  <c r="E113" i="28"/>
  <c r="B98" i="28"/>
  <c r="C98" i="28"/>
  <c r="D98" i="28"/>
  <c r="E98" i="28"/>
  <c r="B191" i="28"/>
  <c r="C191" i="28"/>
  <c r="D191" i="28"/>
  <c r="E191" i="28"/>
  <c r="B151" i="28"/>
  <c r="C151" i="28"/>
  <c r="D151" i="28"/>
  <c r="E151" i="28"/>
  <c r="B173" i="28"/>
  <c r="C173" i="28"/>
  <c r="D173" i="28"/>
  <c r="E173" i="28"/>
  <c r="B103" i="28"/>
  <c r="C103" i="28"/>
  <c r="D103" i="28"/>
  <c r="E103" i="28"/>
  <c r="B239" i="28"/>
  <c r="C239" i="28"/>
  <c r="D239" i="28"/>
  <c r="E239" i="28"/>
  <c r="B128" i="28"/>
  <c r="C128" i="28"/>
  <c r="D128" i="28"/>
  <c r="E128" i="28"/>
  <c r="B240" i="28"/>
  <c r="C240" i="28"/>
  <c r="D240" i="28"/>
  <c r="E240" i="28"/>
  <c r="B82" i="28"/>
  <c r="C82" i="28"/>
  <c r="D82" i="28"/>
  <c r="E82" i="28"/>
  <c r="B194" i="28"/>
  <c r="C194" i="28"/>
  <c r="D194" i="28"/>
  <c r="E194" i="28"/>
  <c r="B43" i="28"/>
  <c r="C43" i="28"/>
  <c r="D43" i="28"/>
  <c r="E43" i="28"/>
  <c r="B146" i="28"/>
  <c r="C146" i="28"/>
  <c r="D146" i="28"/>
  <c r="E146" i="28"/>
  <c r="B95" i="28"/>
  <c r="C95" i="28"/>
  <c r="D95" i="28"/>
  <c r="E95" i="28"/>
  <c r="B241" i="28"/>
  <c r="C241" i="28"/>
  <c r="D241" i="28"/>
  <c r="E241" i="28"/>
  <c r="B106" i="28"/>
  <c r="C106" i="28"/>
  <c r="D106" i="28"/>
  <c r="E106" i="28"/>
  <c r="B242" i="28"/>
  <c r="C242" i="28"/>
  <c r="D242" i="28"/>
  <c r="E242" i="28"/>
  <c r="B156" i="28"/>
  <c r="C156" i="28"/>
  <c r="D156" i="28"/>
  <c r="E156" i="28"/>
  <c r="B101" i="28"/>
  <c r="C101" i="28"/>
  <c r="D101" i="28"/>
  <c r="E101" i="28"/>
  <c r="B213" i="28"/>
  <c r="C213" i="28"/>
  <c r="D213" i="28"/>
  <c r="E213" i="28"/>
  <c r="B219" i="28"/>
  <c r="C219" i="28"/>
  <c r="D219" i="28"/>
  <c r="E219" i="28"/>
  <c r="B243" i="28"/>
  <c r="C243" i="28"/>
  <c r="D243" i="28"/>
  <c r="E243" i="28"/>
  <c r="B214" i="28"/>
  <c r="C214" i="28"/>
  <c r="D214" i="28"/>
  <c r="E214" i="28"/>
  <c r="B117" i="28"/>
  <c r="C117" i="28"/>
  <c r="D117" i="28"/>
  <c r="E117" i="28"/>
  <c r="B131" i="28"/>
  <c r="C131" i="28"/>
  <c r="D131" i="28"/>
  <c r="E131" i="28"/>
  <c r="B154" i="28"/>
  <c r="C154" i="28"/>
  <c r="D154" i="28"/>
  <c r="E154" i="28"/>
  <c r="B54" i="28"/>
  <c r="C54" i="28"/>
  <c r="D54" i="28"/>
  <c r="E54" i="28"/>
  <c r="B135" i="28"/>
  <c r="C135" i="28"/>
  <c r="D135" i="28"/>
  <c r="E135" i="28"/>
  <c r="B202" i="28"/>
  <c r="C202" i="28"/>
  <c r="D202" i="28"/>
  <c r="E202" i="28"/>
  <c r="B126" i="28"/>
  <c r="C126" i="28"/>
  <c r="D126" i="28"/>
  <c r="E126" i="28"/>
  <c r="B188" i="28"/>
  <c r="C188" i="28"/>
  <c r="D188" i="28"/>
  <c r="E188" i="28"/>
  <c r="B208" i="28"/>
  <c r="C208" i="28"/>
  <c r="D208" i="28"/>
  <c r="E208" i="28"/>
  <c r="B244" i="28"/>
  <c r="C244" i="28"/>
  <c r="D244" i="28"/>
  <c r="E244" i="28"/>
  <c r="B96" i="28"/>
  <c r="C96" i="28"/>
  <c r="D96" i="28"/>
  <c r="E96" i="28"/>
  <c r="B59" i="28"/>
  <c r="C59" i="28"/>
  <c r="D59" i="28"/>
  <c r="E59" i="28"/>
  <c r="B134" i="28"/>
  <c r="C134" i="28"/>
  <c r="D134" i="28"/>
  <c r="E134" i="28"/>
  <c r="B125" i="28"/>
  <c r="C125" i="28"/>
  <c r="D125" i="28"/>
  <c r="E125" i="28"/>
  <c r="B207" i="28"/>
  <c r="C207" i="28"/>
  <c r="D207" i="28"/>
  <c r="E207" i="28"/>
  <c r="B245" i="28"/>
  <c r="C245" i="28"/>
  <c r="D245" i="28"/>
  <c r="E245" i="28"/>
  <c r="B66" i="28"/>
  <c r="C66" i="28"/>
  <c r="D66" i="28"/>
  <c r="E66" i="28"/>
  <c r="B212" i="28"/>
  <c r="C212" i="28"/>
  <c r="D212" i="28"/>
  <c r="E212" i="28"/>
  <c r="B246" i="28"/>
  <c r="C246" i="28"/>
  <c r="D246" i="28"/>
  <c r="E246" i="28"/>
  <c r="B195" i="28"/>
  <c r="C195" i="28"/>
  <c r="D195" i="28"/>
  <c r="E195" i="28"/>
  <c r="B247" i="28"/>
  <c r="C247" i="28"/>
  <c r="D247" i="28"/>
  <c r="E247" i="28"/>
  <c r="B248" i="28"/>
  <c r="C248" i="28"/>
  <c r="D248" i="28"/>
  <c r="E248" i="28"/>
  <c r="B179" i="28"/>
  <c r="C179" i="28"/>
  <c r="D179" i="28"/>
  <c r="E179" i="28"/>
  <c r="B90" i="28"/>
  <c r="C90" i="28"/>
  <c r="D90" i="28"/>
  <c r="E90" i="28"/>
  <c r="B249" i="28"/>
  <c r="C249" i="28"/>
  <c r="D249" i="28"/>
  <c r="E249" i="28"/>
  <c r="B152" i="28"/>
  <c r="C152" i="28"/>
  <c r="D152" i="28"/>
  <c r="E152" i="28"/>
  <c r="B84" i="28"/>
  <c r="C84" i="28"/>
  <c r="D84" i="28"/>
  <c r="E84" i="28"/>
  <c r="B221" i="28"/>
  <c r="C221" i="28"/>
  <c r="D221" i="28"/>
  <c r="E221" i="28"/>
  <c r="B100" i="28"/>
  <c r="C100" i="28"/>
  <c r="D100" i="28"/>
  <c r="E100" i="28"/>
  <c r="B250" i="28"/>
  <c r="C250" i="28"/>
  <c r="D250" i="28"/>
  <c r="E250" i="28"/>
  <c r="B215" i="28"/>
  <c r="C215" i="28"/>
  <c r="D215" i="28"/>
  <c r="E215" i="28"/>
  <c r="B68" i="28"/>
  <c r="C68" i="28"/>
  <c r="D68" i="28"/>
  <c r="E68" i="28"/>
  <c r="B251" i="28"/>
  <c r="C251" i="28"/>
  <c r="D251" i="28"/>
  <c r="E251" i="28"/>
  <c r="B51" i="28"/>
  <c r="C51" i="28"/>
  <c r="D51" i="28"/>
  <c r="E51" i="28"/>
  <c r="B252" i="28"/>
  <c r="C252" i="28"/>
  <c r="D252" i="28"/>
  <c r="E252" i="28"/>
  <c r="B97" i="28"/>
  <c r="C97" i="28"/>
  <c r="D97" i="28"/>
  <c r="E97" i="28"/>
  <c r="B253" i="28"/>
  <c r="C253" i="28"/>
  <c r="D253" i="28"/>
  <c r="E253" i="28"/>
  <c r="B62" i="28"/>
  <c r="C62" i="28"/>
  <c r="D62" i="28"/>
  <c r="E62" i="28"/>
  <c r="B168" i="28"/>
  <c r="C168" i="28"/>
  <c r="D168" i="28"/>
  <c r="E168" i="28"/>
  <c r="B201" i="28"/>
  <c r="C201" i="28"/>
  <c r="D201" i="28"/>
  <c r="E201" i="28"/>
  <c r="B52" i="28"/>
  <c r="C52" i="28"/>
  <c r="D52" i="28"/>
  <c r="E52" i="28"/>
  <c r="B139" i="28"/>
  <c r="C139" i="28"/>
  <c r="D139" i="28"/>
  <c r="E139" i="28"/>
  <c r="B254" i="28"/>
  <c r="C254" i="28"/>
  <c r="D254" i="28"/>
  <c r="E254" i="28"/>
  <c r="B129" i="28"/>
  <c r="C129" i="28"/>
  <c r="D129" i="28"/>
  <c r="E129" i="28"/>
  <c r="B57" i="28"/>
  <c r="C57" i="28"/>
  <c r="D57" i="28"/>
  <c r="E57" i="28"/>
  <c r="B47" i="28"/>
  <c r="C47" i="28"/>
  <c r="D47" i="28"/>
  <c r="E47" i="28"/>
  <c r="B78" i="28"/>
  <c r="C78" i="28"/>
  <c r="D78" i="28"/>
  <c r="E78" i="28"/>
  <c r="B255" i="28"/>
  <c r="C255" i="28"/>
  <c r="D255" i="28"/>
  <c r="E255" i="28"/>
  <c r="B189" i="28"/>
  <c r="C189" i="28"/>
  <c r="D189" i="28"/>
  <c r="E189" i="28"/>
  <c r="B73" i="28"/>
  <c r="C73" i="28"/>
  <c r="D73" i="28"/>
  <c r="E73" i="28"/>
  <c r="B157" i="28"/>
  <c r="C157" i="28"/>
  <c r="D157" i="28"/>
  <c r="E157" i="28"/>
  <c r="B197" i="28"/>
  <c r="C197" i="28"/>
  <c r="D197" i="28"/>
  <c r="E197" i="28"/>
  <c r="AM7" i="1"/>
  <c r="AN7" i="1"/>
  <c r="O7" i="1" s="1"/>
  <c r="AM8" i="1"/>
  <c r="AN8" i="1"/>
  <c r="O8" i="1" s="1"/>
  <c r="AM9" i="1"/>
  <c r="AN9" i="1"/>
  <c r="O9" i="1" s="1"/>
  <c r="AM10" i="1"/>
  <c r="L10" i="1" s="1"/>
  <c r="AN10" i="1"/>
  <c r="O10" i="1" s="1"/>
  <c r="AM11" i="1"/>
  <c r="AN11" i="1"/>
  <c r="O11" i="1" s="1"/>
  <c r="AM12" i="1"/>
  <c r="AN12" i="1"/>
  <c r="O12" i="1" s="1"/>
  <c r="AM13" i="1"/>
  <c r="L13" i="1" s="1"/>
  <c r="AN13" i="1"/>
  <c r="AM14" i="1"/>
  <c r="L14" i="1" s="1"/>
  <c r="AN14" i="1"/>
  <c r="O14" i="1" s="1"/>
  <c r="AM15" i="1"/>
  <c r="L15" i="1" s="1"/>
  <c r="AN15" i="1"/>
  <c r="O15" i="1" s="1"/>
  <c r="AM16" i="1"/>
  <c r="AN16" i="1"/>
  <c r="O16" i="1" s="1"/>
  <c r="AM17" i="1"/>
  <c r="L17" i="1" s="1"/>
  <c r="AN17" i="1"/>
  <c r="O17" i="1" s="1"/>
  <c r="AM18" i="1"/>
  <c r="AN18" i="1"/>
  <c r="O18" i="1" s="1"/>
  <c r="AM19" i="1"/>
  <c r="L19" i="1" s="1"/>
  <c r="AN19" i="1"/>
  <c r="O19" i="1" s="1"/>
  <c r="AM20" i="1"/>
  <c r="AN20" i="1"/>
  <c r="O20" i="1" s="1"/>
  <c r="AM21" i="1"/>
  <c r="L21" i="1" s="1"/>
  <c r="AN21" i="1"/>
  <c r="O21" i="1" s="1"/>
  <c r="AM22" i="1"/>
  <c r="L22" i="1" s="1"/>
  <c r="AN22" i="1"/>
  <c r="O22" i="1" s="1"/>
  <c r="AM23" i="1"/>
  <c r="L23" i="1" s="1"/>
  <c r="AN23" i="1"/>
  <c r="O23" i="1" s="1"/>
  <c r="AM24" i="1"/>
  <c r="AN24" i="1"/>
  <c r="O24" i="1" s="1"/>
  <c r="AM25" i="1"/>
  <c r="AN25" i="1"/>
  <c r="O25" i="1" s="1"/>
  <c r="AM26" i="1"/>
  <c r="L26" i="1" s="1"/>
  <c r="AN26" i="1"/>
  <c r="AM27" i="1"/>
  <c r="AN27" i="1"/>
  <c r="O27" i="1" s="1"/>
  <c r="AM28" i="1"/>
  <c r="L28" i="1" s="1"/>
  <c r="AN28" i="1"/>
  <c r="O28" i="1" s="1"/>
  <c r="AM29" i="1"/>
  <c r="AN29" i="1"/>
  <c r="O29" i="1" s="1"/>
  <c r="AM30" i="1"/>
  <c r="L30" i="1" s="1"/>
  <c r="AN30" i="1"/>
  <c r="O30" i="1" s="1"/>
  <c r="AM31" i="1"/>
  <c r="L31" i="1" s="1"/>
  <c r="AN31" i="1"/>
  <c r="O31" i="1" s="1"/>
  <c r="AM32" i="1"/>
  <c r="AN32" i="1"/>
  <c r="O32" i="1" s="1"/>
  <c r="AM33" i="1"/>
  <c r="AN33" i="1"/>
  <c r="O33" i="1" s="1"/>
  <c r="AM34" i="1"/>
  <c r="L34" i="1" s="1"/>
  <c r="AN34" i="1"/>
  <c r="AM35" i="1"/>
  <c r="L35" i="1" s="1"/>
  <c r="AN35" i="1"/>
  <c r="O35" i="1" s="1"/>
  <c r="AM36" i="1"/>
  <c r="L36" i="1" s="1"/>
  <c r="AN36" i="1"/>
  <c r="O36" i="1" s="1"/>
  <c r="AM37" i="1"/>
  <c r="AN37" i="1"/>
  <c r="O37" i="1" s="1"/>
  <c r="AM38" i="1"/>
  <c r="L38" i="1" s="1"/>
  <c r="AN38" i="1"/>
  <c r="O38" i="1" s="1"/>
  <c r="AM39" i="1"/>
  <c r="AN39" i="1"/>
  <c r="O39" i="1" s="1"/>
  <c r="AM40" i="1"/>
  <c r="AN40" i="1"/>
  <c r="O40" i="1" s="1"/>
  <c r="AM41" i="1"/>
  <c r="AN41" i="1"/>
  <c r="O41" i="1" s="1"/>
  <c r="AM42" i="1"/>
  <c r="L42" i="1" s="1"/>
  <c r="AN42" i="1"/>
  <c r="AM43" i="1"/>
  <c r="L43" i="1" s="1"/>
  <c r="AN43" i="1"/>
  <c r="AM44" i="1"/>
  <c r="AN44" i="1"/>
  <c r="O44" i="1" s="1"/>
  <c r="AM45" i="1"/>
  <c r="AN45" i="1"/>
  <c r="O45" i="1" s="1"/>
  <c r="AM46" i="1"/>
  <c r="AN46" i="1"/>
  <c r="O46" i="1" s="1"/>
  <c r="AM47" i="1"/>
  <c r="L47" i="1" s="1"/>
  <c r="AN47" i="1"/>
  <c r="O47" i="1" s="1"/>
  <c r="AM48" i="1"/>
  <c r="L48" i="1" s="1"/>
  <c r="AN48" i="1"/>
  <c r="O48" i="1" s="1"/>
  <c r="AM49" i="1"/>
  <c r="AN49" i="1"/>
  <c r="O49" i="1" s="1"/>
  <c r="AM50" i="1"/>
  <c r="AN50" i="1"/>
  <c r="O50" i="1" s="1"/>
  <c r="AM51" i="1"/>
  <c r="L51" i="1" s="1"/>
  <c r="AN51" i="1"/>
  <c r="O51" i="1" s="1"/>
  <c r="AM52" i="1"/>
  <c r="AN52" i="1"/>
  <c r="O52" i="1" s="1"/>
  <c r="AM53" i="1"/>
  <c r="L53" i="1" s="1"/>
  <c r="AN53" i="1"/>
  <c r="AM54" i="1"/>
  <c r="AN54" i="1"/>
  <c r="O54" i="1" s="1"/>
  <c r="AM55" i="1"/>
  <c r="L55" i="1" s="1"/>
  <c r="AN55" i="1"/>
  <c r="O55" i="1" s="1"/>
  <c r="AM56" i="1"/>
  <c r="AN56" i="1"/>
  <c r="O56" i="1" s="1"/>
  <c r="AM57" i="1"/>
  <c r="L57" i="1" s="1"/>
  <c r="AN57" i="1"/>
  <c r="AM58" i="1"/>
  <c r="AN58" i="1"/>
  <c r="O58" i="1" s="1"/>
  <c r="AM59" i="1"/>
  <c r="L59" i="1" s="1"/>
  <c r="AN59" i="1"/>
  <c r="O59" i="1" s="1"/>
  <c r="AM60" i="1"/>
  <c r="AN60" i="1"/>
  <c r="O60" i="1" s="1"/>
  <c r="AM61" i="1"/>
  <c r="L61" i="1" s="1"/>
  <c r="AN61" i="1"/>
  <c r="AM62" i="1"/>
  <c r="AN62" i="1"/>
  <c r="O62" i="1" s="1"/>
  <c r="AM63" i="1"/>
  <c r="L63" i="1" s="1"/>
  <c r="AN63" i="1"/>
  <c r="O63" i="1" s="1"/>
  <c r="AM64" i="1"/>
  <c r="AN64" i="1"/>
  <c r="O64" i="1" s="1"/>
  <c r="AM65" i="1"/>
  <c r="AN65" i="1"/>
  <c r="O65" i="1" s="1"/>
  <c r="AM66" i="1"/>
  <c r="L66" i="1" s="1"/>
  <c r="AN66" i="1"/>
  <c r="O66" i="1" s="1"/>
  <c r="AM67" i="1"/>
  <c r="L67" i="1" s="1"/>
  <c r="AN67" i="1"/>
  <c r="O67" i="1" s="1"/>
  <c r="AM68" i="1"/>
  <c r="AN68" i="1"/>
  <c r="O68" i="1" s="1"/>
  <c r="AM69" i="1"/>
  <c r="L69" i="1" s="1"/>
  <c r="AN69" i="1"/>
  <c r="AM70" i="1"/>
  <c r="L70" i="1" s="1"/>
  <c r="AN70" i="1"/>
  <c r="O70" i="1" s="1"/>
  <c r="AM71" i="1"/>
  <c r="L71" i="1" s="1"/>
  <c r="AN71" i="1"/>
  <c r="O71" i="1" s="1"/>
  <c r="AM72" i="1"/>
  <c r="AN72" i="1"/>
  <c r="O72" i="1" s="1"/>
  <c r="AM73" i="1"/>
  <c r="L73" i="1" s="1"/>
  <c r="AN73" i="1"/>
  <c r="O73" i="1" s="1"/>
  <c r="AM74" i="1"/>
  <c r="AN74" i="1"/>
  <c r="O74" i="1" s="1"/>
  <c r="AM75" i="1"/>
  <c r="AN75" i="1"/>
  <c r="O75" i="1" s="1"/>
  <c r="AM76" i="1"/>
  <c r="AN76" i="1"/>
  <c r="O76" i="1" s="1"/>
  <c r="AM77" i="1"/>
  <c r="AN77" i="1"/>
  <c r="O77" i="1" s="1"/>
  <c r="AM78" i="1"/>
  <c r="L78" i="1" s="1"/>
  <c r="AN78" i="1"/>
  <c r="AM79" i="1"/>
  <c r="AN79" i="1"/>
  <c r="O79" i="1" s="1"/>
  <c r="AM80" i="1"/>
  <c r="L80" i="1" s="1"/>
  <c r="AN80" i="1"/>
  <c r="AM81" i="1"/>
  <c r="AN81" i="1"/>
  <c r="O81" i="1" s="1"/>
  <c r="AM82" i="1"/>
  <c r="L82" i="1" s="1"/>
  <c r="AN82" i="1"/>
  <c r="AM83" i="1"/>
  <c r="AN83" i="1"/>
  <c r="O83" i="1" s="1"/>
  <c r="AM84" i="1"/>
  <c r="L84" i="1" s="1"/>
  <c r="AN84" i="1"/>
  <c r="O84" i="1" s="1"/>
  <c r="AM85" i="1"/>
  <c r="AN85" i="1"/>
  <c r="O85" i="1" s="1"/>
  <c r="AM86" i="1"/>
  <c r="AN86" i="1"/>
  <c r="O86" i="1" s="1"/>
  <c r="AM87" i="1"/>
  <c r="L87" i="1" s="1"/>
  <c r="AN87" i="1"/>
  <c r="O87" i="1" s="1"/>
  <c r="AM88" i="1"/>
  <c r="L88" i="1" s="1"/>
  <c r="AN88" i="1"/>
  <c r="O88" i="1" s="1"/>
  <c r="AM89" i="1"/>
  <c r="AN89" i="1"/>
  <c r="O89" i="1" s="1"/>
  <c r="AM90" i="1"/>
  <c r="AN90" i="1"/>
  <c r="O90" i="1" s="1"/>
  <c r="AM91" i="1"/>
  <c r="L91" i="1" s="1"/>
  <c r="AN91" i="1"/>
  <c r="O91" i="1" s="1"/>
  <c r="AM92" i="1"/>
  <c r="L92" i="1" s="1"/>
  <c r="AN92" i="1"/>
  <c r="O92" i="1" s="1"/>
  <c r="AM93" i="1"/>
  <c r="AN93" i="1"/>
  <c r="O93" i="1" s="1"/>
  <c r="AM94" i="1"/>
  <c r="L94" i="1" s="1"/>
  <c r="AN94" i="1"/>
  <c r="AM95" i="1"/>
  <c r="L95" i="1" s="1"/>
  <c r="AN95" i="1"/>
  <c r="O95" i="1" s="1"/>
  <c r="AM96" i="1"/>
  <c r="AN96" i="1"/>
  <c r="O96" i="1" s="1"/>
  <c r="AM97" i="1"/>
  <c r="AN97" i="1"/>
  <c r="O97" i="1" s="1"/>
  <c r="AM98" i="1"/>
  <c r="L98" i="1" s="1"/>
  <c r="AN98" i="1"/>
  <c r="AM99" i="1"/>
  <c r="L99" i="1" s="1"/>
  <c r="AN99" i="1"/>
  <c r="O99" i="1" s="1"/>
  <c r="AM100" i="1"/>
  <c r="L100" i="1" s="1"/>
  <c r="AN100" i="1"/>
  <c r="O100" i="1" s="1"/>
  <c r="AM101" i="1"/>
  <c r="AN101" i="1"/>
  <c r="O101" i="1" s="1"/>
  <c r="AM102" i="1"/>
  <c r="AN102" i="1"/>
  <c r="O102" i="1" s="1"/>
  <c r="AM103" i="1"/>
  <c r="L103" i="1" s="1"/>
  <c r="AN103" i="1"/>
  <c r="AM104" i="1"/>
  <c r="AN104" i="1"/>
  <c r="O104" i="1" s="1"/>
  <c r="AM105" i="1"/>
  <c r="L105" i="1" s="1"/>
  <c r="AN105" i="1"/>
  <c r="O105" i="1" s="1"/>
  <c r="AM106" i="1"/>
  <c r="AN106" i="1"/>
  <c r="O106" i="1" s="1"/>
  <c r="AM107" i="1"/>
  <c r="L107" i="1" s="1"/>
  <c r="AN107" i="1"/>
  <c r="AM108" i="1"/>
  <c r="L108" i="1" s="1"/>
  <c r="AN108" i="1"/>
  <c r="O108" i="1" s="1"/>
  <c r="AM109" i="1"/>
  <c r="AN109" i="1"/>
  <c r="O109" i="1" s="1"/>
  <c r="AM110" i="1"/>
  <c r="AN110" i="1"/>
  <c r="O110" i="1" s="1"/>
  <c r="AM111" i="1"/>
  <c r="L111" i="1" s="1"/>
  <c r="AN111" i="1"/>
  <c r="O111" i="1" s="1"/>
  <c r="AM112" i="1"/>
  <c r="L112" i="1" s="1"/>
  <c r="AN112" i="1"/>
  <c r="O112" i="1" s="1"/>
  <c r="AM113" i="1"/>
  <c r="L113" i="1" s="1"/>
  <c r="AN113" i="1"/>
  <c r="O113" i="1" s="1"/>
  <c r="AM114" i="1"/>
  <c r="AN114" i="1"/>
  <c r="O114" i="1" s="1"/>
  <c r="AM115" i="1"/>
  <c r="AN115" i="1"/>
  <c r="O115" i="1" s="1"/>
  <c r="AM116" i="1"/>
  <c r="L116" i="1" s="1"/>
  <c r="AN116" i="1"/>
  <c r="O116" i="1" s="1"/>
  <c r="AM117" i="1"/>
  <c r="L117" i="1" s="1"/>
  <c r="AN117" i="1"/>
  <c r="O117" i="1" s="1"/>
  <c r="AM118" i="1"/>
  <c r="AN118" i="1"/>
  <c r="O118" i="1" s="1"/>
  <c r="AM119" i="1"/>
  <c r="L119" i="1" s="1"/>
  <c r="AN119" i="1"/>
  <c r="AM120" i="1"/>
  <c r="L120" i="1" s="1"/>
  <c r="AN120" i="1"/>
  <c r="O120" i="1" s="1"/>
  <c r="AM121" i="1"/>
  <c r="L121" i="1" s="1"/>
  <c r="AN121" i="1"/>
  <c r="O121" i="1" s="1"/>
  <c r="AM122" i="1"/>
  <c r="AN122" i="1"/>
  <c r="O122" i="1" s="1"/>
  <c r="AM123" i="1"/>
  <c r="L123" i="1" s="1"/>
  <c r="AN123" i="1"/>
  <c r="O123" i="1" s="1"/>
  <c r="AM124" i="1"/>
  <c r="L124" i="1" s="1"/>
  <c r="AN124" i="1"/>
  <c r="O124" i="1" s="1"/>
  <c r="AM125" i="1"/>
  <c r="L125" i="1" s="1"/>
  <c r="AN125" i="1"/>
  <c r="O125" i="1" s="1"/>
  <c r="AM126" i="1"/>
  <c r="AN126" i="1"/>
  <c r="O126" i="1" s="1"/>
  <c r="AM127" i="1"/>
  <c r="L127" i="1" s="1"/>
  <c r="AN127" i="1"/>
  <c r="O127" i="1" s="1"/>
  <c r="AM128" i="1"/>
  <c r="AN128" i="1"/>
  <c r="O128" i="1" s="1"/>
  <c r="AM129" i="1"/>
  <c r="L129" i="1" s="1"/>
  <c r="AN129" i="1"/>
  <c r="O129" i="1" s="1"/>
  <c r="AM130" i="1"/>
  <c r="AN130" i="1"/>
  <c r="O130" i="1" s="1"/>
  <c r="AM131" i="1"/>
  <c r="L131" i="1" s="1"/>
  <c r="AN131" i="1"/>
  <c r="AM132" i="1"/>
  <c r="AN132" i="1"/>
  <c r="O132" i="1" s="1"/>
  <c r="AM133" i="1"/>
  <c r="L133" i="1" s="1"/>
  <c r="AN133" i="1"/>
  <c r="O133" i="1" s="1"/>
  <c r="AM134" i="1"/>
  <c r="AN134" i="1"/>
  <c r="O134" i="1" s="1"/>
  <c r="AM135" i="1"/>
  <c r="L135" i="1" s="1"/>
  <c r="AN135" i="1"/>
  <c r="AM136" i="1"/>
  <c r="AN136" i="1"/>
  <c r="O136" i="1" s="1"/>
  <c r="AM137" i="1"/>
  <c r="L137" i="1" s="1"/>
  <c r="AN137" i="1"/>
  <c r="O137" i="1" s="1"/>
  <c r="AM138" i="1"/>
  <c r="AN138" i="1"/>
  <c r="O138" i="1" s="1"/>
  <c r="AM139" i="1"/>
  <c r="L139" i="1" s="1"/>
  <c r="AN139" i="1"/>
  <c r="AM140" i="1"/>
  <c r="AN140" i="1"/>
  <c r="O140" i="1" s="1"/>
  <c r="AM141" i="1"/>
  <c r="L141" i="1" s="1"/>
  <c r="AN141" i="1"/>
  <c r="O141" i="1" s="1"/>
  <c r="AM142" i="1"/>
  <c r="AN142" i="1"/>
  <c r="O142" i="1" s="1"/>
  <c r="AM143" i="1"/>
  <c r="L143" i="1" s="1"/>
  <c r="AN143" i="1"/>
  <c r="AM144" i="1"/>
  <c r="AN144" i="1"/>
  <c r="O144" i="1" s="1"/>
  <c r="AM145" i="1"/>
  <c r="L145" i="1" s="1"/>
  <c r="AN145" i="1"/>
  <c r="O145" i="1" s="1"/>
  <c r="AM146" i="1"/>
  <c r="AN146" i="1"/>
  <c r="O146" i="1" s="1"/>
  <c r="AM147" i="1"/>
  <c r="L147" i="1" s="1"/>
  <c r="AN147" i="1"/>
  <c r="AM148" i="1"/>
  <c r="AN148" i="1"/>
  <c r="O148" i="1" s="1"/>
  <c r="AM149" i="1"/>
  <c r="AN149" i="1"/>
  <c r="O149" i="1" s="1"/>
  <c r="AM150" i="1"/>
  <c r="AN150" i="1"/>
  <c r="O150" i="1" s="1"/>
  <c r="AM151" i="1"/>
  <c r="L151" i="1" s="1"/>
  <c r="AN151" i="1"/>
  <c r="O151" i="1" s="1"/>
  <c r="AM152" i="1"/>
  <c r="AN152" i="1"/>
  <c r="O152" i="1" s="1"/>
  <c r="AM153" i="1"/>
  <c r="L153" i="1" s="1"/>
  <c r="AN153" i="1"/>
  <c r="O153" i="1" s="1"/>
  <c r="AM154" i="1"/>
  <c r="AN154" i="1"/>
  <c r="O154" i="1" s="1"/>
  <c r="AM155" i="1"/>
  <c r="L155" i="1" s="1"/>
  <c r="AN155" i="1"/>
  <c r="O155" i="1" s="1"/>
  <c r="AM156" i="1"/>
  <c r="L156" i="1" s="1"/>
  <c r="AN156" i="1"/>
  <c r="O156" i="1" s="1"/>
  <c r="AM157" i="1"/>
  <c r="L157" i="1" s="1"/>
  <c r="AN157" i="1"/>
  <c r="O157" i="1" s="1"/>
  <c r="AM158" i="1"/>
  <c r="AN158" i="1"/>
  <c r="O158" i="1" s="1"/>
  <c r="AM159" i="1"/>
  <c r="L159" i="1" s="1"/>
  <c r="AN159" i="1"/>
  <c r="AM160" i="1"/>
  <c r="L160" i="1" s="1"/>
  <c r="AN160" i="1"/>
  <c r="O160" i="1" s="1"/>
  <c r="AM161" i="1"/>
  <c r="L161" i="1" s="1"/>
  <c r="AN161" i="1"/>
  <c r="AM162" i="1"/>
  <c r="AN162" i="1"/>
  <c r="O162" i="1" s="1"/>
  <c r="AM163" i="1"/>
  <c r="L163" i="1" s="1"/>
  <c r="AN163" i="1"/>
  <c r="AM164" i="1"/>
  <c r="L164" i="1" s="1"/>
  <c r="AN164" i="1"/>
  <c r="O164" i="1" s="1"/>
  <c r="AM165" i="1"/>
  <c r="AN165" i="1"/>
  <c r="O165" i="1" s="1"/>
  <c r="AM166" i="1"/>
  <c r="AN166" i="1"/>
  <c r="O166" i="1" s="1"/>
  <c r="AM167" i="1"/>
  <c r="AN167" i="1"/>
  <c r="O167" i="1" s="1"/>
  <c r="AM168" i="1"/>
  <c r="L168" i="1" s="1"/>
  <c r="AN168" i="1"/>
  <c r="O168" i="1" s="1"/>
  <c r="AM169" i="1"/>
  <c r="L169" i="1" s="1"/>
  <c r="AN169" i="1"/>
  <c r="O169" i="1" s="1"/>
  <c r="AM170" i="1"/>
  <c r="AN170" i="1"/>
  <c r="O170" i="1" s="1"/>
  <c r="AM171" i="1"/>
  <c r="AN171" i="1"/>
  <c r="O171" i="1" s="1"/>
  <c r="AM172" i="1"/>
  <c r="L172" i="1" s="1"/>
  <c r="AN172" i="1"/>
  <c r="O172" i="1" s="1"/>
  <c r="AM173" i="1"/>
  <c r="L173" i="1" s="1"/>
  <c r="AN173" i="1"/>
  <c r="O173" i="1" s="1"/>
  <c r="AM174" i="1"/>
  <c r="AN174" i="1"/>
  <c r="O174" i="1" s="1"/>
  <c r="AM175" i="1"/>
  <c r="L175" i="1" s="1"/>
  <c r="AN175" i="1"/>
  <c r="AM176" i="1"/>
  <c r="L176" i="1" s="1"/>
  <c r="AN176" i="1"/>
  <c r="O176" i="1" s="1"/>
  <c r="AM177" i="1"/>
  <c r="L177" i="1" s="1"/>
  <c r="AN177" i="1"/>
  <c r="O177" i="1" s="1"/>
  <c r="AM178" i="1"/>
  <c r="AN178" i="1"/>
  <c r="O178" i="1" s="1"/>
  <c r="AM179" i="1"/>
  <c r="AN179" i="1"/>
  <c r="O179" i="1" s="1"/>
  <c r="AM180" i="1"/>
  <c r="AN180" i="1"/>
  <c r="O180" i="1" s="1"/>
  <c r="AM181" i="1"/>
  <c r="L181" i="1" s="1"/>
  <c r="AN181" i="1"/>
  <c r="AM182" i="1"/>
  <c r="L182" i="1" s="1"/>
  <c r="AN182" i="1"/>
  <c r="AM183" i="1"/>
  <c r="AN183" i="1"/>
  <c r="O183" i="1" s="1"/>
  <c r="AM184" i="1"/>
  <c r="AN184" i="1"/>
  <c r="O184" i="1" s="1"/>
  <c r="AM185" i="1"/>
  <c r="L185" i="1" s="1"/>
  <c r="AN185" i="1"/>
  <c r="AM186" i="1"/>
  <c r="L186" i="1" s="1"/>
  <c r="AN186" i="1"/>
  <c r="AM187" i="1"/>
  <c r="AN187" i="1"/>
  <c r="O187" i="1" s="1"/>
  <c r="AM188" i="1"/>
  <c r="AN188" i="1"/>
  <c r="O188" i="1" s="1"/>
  <c r="AM189" i="1"/>
  <c r="L189" i="1" s="1"/>
  <c r="AN189" i="1"/>
  <c r="AM190" i="1"/>
  <c r="L190" i="1" s="1"/>
  <c r="AN190" i="1"/>
  <c r="AM191" i="1"/>
  <c r="AN191" i="1"/>
  <c r="O191" i="1" s="1"/>
  <c r="AM192" i="1"/>
  <c r="AN192" i="1"/>
  <c r="O192" i="1" s="1"/>
  <c r="AM193" i="1"/>
  <c r="L193" i="1" s="1"/>
  <c r="AN193" i="1"/>
  <c r="AM194" i="1"/>
  <c r="L194" i="1" s="1"/>
  <c r="AN194" i="1"/>
  <c r="AM195" i="1"/>
  <c r="AN195" i="1"/>
  <c r="O195" i="1" s="1"/>
  <c r="P3" i="17" l="1"/>
  <c r="S3" i="17"/>
  <c r="O3" i="17"/>
  <c r="I39" i="16" a="1"/>
  <c r="I39" i="16" s="1"/>
  <c r="I118" i="16" a="1"/>
  <c r="I118" i="16" s="1"/>
  <c r="AA2" i="16"/>
  <c r="I195" i="17" a="1"/>
  <c r="I195" i="17" s="1"/>
  <c r="I217" i="17" a="1"/>
  <c r="I217" i="17" s="1"/>
  <c r="AH215" i="1" s="1"/>
  <c r="I202" i="17" a="1"/>
  <c r="I202" i="17" s="1"/>
  <c r="AH200" i="1" s="1"/>
  <c r="I206" i="17" a="1"/>
  <c r="I206" i="17" s="1"/>
  <c r="AH204" i="1" s="1"/>
  <c r="I219" i="17" a="1"/>
  <c r="I219" i="17" s="1"/>
  <c r="AH217" i="1" s="1"/>
  <c r="I214" i="17" a="1"/>
  <c r="I214" i="17" s="1"/>
  <c r="AH212" i="1" s="1"/>
  <c r="I216" i="17" a="1"/>
  <c r="I216" i="17" s="1"/>
  <c r="AH214" i="1" s="1"/>
  <c r="I220" i="17" a="1"/>
  <c r="I220" i="17" s="1"/>
  <c r="AH218" i="1" s="1"/>
  <c r="I200" i="19" a="1"/>
  <c r="I200" i="19" s="1"/>
  <c r="AI198" i="1" s="1"/>
  <c r="I202" i="19" a="1"/>
  <c r="I202" i="19" s="1"/>
  <c r="AI200" i="1" s="1"/>
  <c r="I206" i="19" a="1"/>
  <c r="I206" i="19" s="1"/>
  <c r="AI204" i="1" s="1"/>
  <c r="I214" i="19" a="1"/>
  <c r="I214" i="19" s="1"/>
  <c r="AI212" i="1" s="1"/>
  <c r="I216" i="19" a="1"/>
  <c r="I216" i="19" s="1"/>
  <c r="AI214" i="1" s="1"/>
  <c r="I220" i="19" a="1"/>
  <c r="I220" i="19" s="1"/>
  <c r="AI218" i="1" s="1"/>
  <c r="I203" i="19" a="1"/>
  <c r="I203" i="19" s="1"/>
  <c r="AI201" i="1" s="1"/>
  <c r="I215" i="19" a="1"/>
  <c r="I215" i="19" s="1"/>
  <c r="AI213" i="1" s="1"/>
  <c r="I217" i="19" a="1"/>
  <c r="I217" i="19" s="1"/>
  <c r="AI215" i="1" s="1"/>
  <c r="I219" i="19" a="1"/>
  <c r="I219" i="19" s="1"/>
  <c r="AI217" i="1" s="1"/>
  <c r="I221" i="19" a="1"/>
  <c r="I221" i="19" s="1"/>
  <c r="AI219" i="1" s="1"/>
  <c r="H207" i="18" a="1"/>
  <c r="H207" i="18" s="1"/>
  <c r="H217" i="18" a="1"/>
  <c r="H217" i="18" s="1"/>
  <c r="H221" i="18" a="1"/>
  <c r="H221" i="18" s="1"/>
  <c r="H216" i="18" a="1"/>
  <c r="H216" i="18" s="1"/>
  <c r="H216" i="16" a="1"/>
  <c r="H216" i="16" s="1"/>
  <c r="H207" i="16" a="1"/>
  <c r="H207" i="16" s="1"/>
  <c r="H217" i="16" a="1"/>
  <c r="H217" i="16" s="1"/>
  <c r="H217" i="2" a="1"/>
  <c r="H217" i="2" s="1"/>
  <c r="H221" i="2" a="1"/>
  <c r="H221" i="2" s="1"/>
  <c r="H207" i="2" a="1"/>
  <c r="H207" i="2" s="1"/>
  <c r="H216" i="2" a="1"/>
  <c r="H216" i="2" s="1"/>
  <c r="H206" i="17" a="1"/>
  <c r="H206" i="17" s="1"/>
  <c r="G206" i="17" s="1"/>
  <c r="H202" i="17" a="1"/>
  <c r="H202" i="17" s="1"/>
  <c r="G202" i="17" s="1"/>
  <c r="H216" i="17" a="1"/>
  <c r="H216" i="17" s="1"/>
  <c r="H220" i="17" a="1"/>
  <c r="H220" i="17" s="1"/>
  <c r="H195" i="17" a="1"/>
  <c r="H195" i="17" s="1"/>
  <c r="H214" i="17" a="1"/>
  <c r="H214" i="17" s="1"/>
  <c r="G214" i="17" s="1"/>
  <c r="H217" i="17" a="1"/>
  <c r="H217" i="17" s="1"/>
  <c r="H219" i="17" a="1"/>
  <c r="H219" i="17" s="1"/>
  <c r="G219" i="17" s="1"/>
  <c r="H207" i="19" a="1"/>
  <c r="H207" i="19" s="1"/>
  <c r="H217" i="19" a="1"/>
  <c r="H217" i="19" s="1"/>
  <c r="H221" i="19" a="1"/>
  <c r="H221" i="19" s="1"/>
  <c r="H216" i="19" a="1"/>
  <c r="H216" i="19" s="1"/>
  <c r="I197" i="14" a="1"/>
  <c r="I197" i="14" s="1"/>
  <c r="I199" i="14" a="1"/>
  <c r="I199" i="14" s="1"/>
  <c r="I201" i="14" a="1"/>
  <c r="I201" i="14" s="1"/>
  <c r="I203" i="14" a="1"/>
  <c r="I203" i="14" s="1"/>
  <c r="I205" i="14" a="1"/>
  <c r="I205" i="14" s="1"/>
  <c r="I207" i="14" a="1"/>
  <c r="I207" i="14" s="1"/>
  <c r="AG205" i="1" s="1"/>
  <c r="I211" i="14" a="1"/>
  <c r="I211" i="14" s="1"/>
  <c r="I213" i="14" a="1"/>
  <c r="I213" i="14" s="1"/>
  <c r="I215" i="14" a="1"/>
  <c r="I215" i="14" s="1"/>
  <c r="I217" i="14" a="1"/>
  <c r="I217" i="14" s="1"/>
  <c r="AG215" i="1" s="1"/>
  <c r="I219" i="14" a="1"/>
  <c r="I219" i="14" s="1"/>
  <c r="I221" i="14" a="1"/>
  <c r="I221" i="14" s="1"/>
  <c r="AG219" i="1" s="1"/>
  <c r="I223" i="14" a="1"/>
  <c r="I223" i="14" s="1"/>
  <c r="I218" i="14" a="1"/>
  <c r="I218" i="14" s="1"/>
  <c r="I198" i="14" a="1"/>
  <c r="I198" i="14" s="1"/>
  <c r="I200" i="14" a="1"/>
  <c r="I200" i="14" s="1"/>
  <c r="I202" i="14" a="1"/>
  <c r="I202" i="14" s="1"/>
  <c r="I204" i="14" a="1"/>
  <c r="I204" i="14" s="1"/>
  <c r="I206" i="14" a="1"/>
  <c r="I206" i="14" s="1"/>
  <c r="I208" i="14" a="1"/>
  <c r="I208" i="14" s="1"/>
  <c r="I210" i="14" a="1"/>
  <c r="I210" i="14" s="1"/>
  <c r="I212" i="14" a="1"/>
  <c r="I212" i="14" s="1"/>
  <c r="I214" i="14" a="1"/>
  <c r="I214" i="14" s="1"/>
  <c r="I216" i="14" a="1"/>
  <c r="I216" i="14" s="1"/>
  <c r="AG214" i="1" s="1"/>
  <c r="I220" i="14" a="1"/>
  <c r="I220" i="14" s="1"/>
  <c r="I224" i="14" a="1"/>
  <c r="I224" i="14" s="1"/>
  <c r="H207" i="14" a="1"/>
  <c r="H207" i="14" s="1"/>
  <c r="H217" i="14" a="1"/>
  <c r="H217" i="14" s="1"/>
  <c r="H221" i="14" a="1"/>
  <c r="H221" i="14" s="1"/>
  <c r="H206" i="14" a="1"/>
  <c r="H206" i="14" s="1"/>
  <c r="H216" i="14" a="1"/>
  <c r="H216" i="14" s="1"/>
  <c r="F8" i="16"/>
  <c r="F8" i="19"/>
  <c r="F8" i="14"/>
  <c r="F8" i="18"/>
  <c r="F8" i="17"/>
  <c r="F8" i="2"/>
  <c r="I13" i="1"/>
  <c r="I43" i="1"/>
  <c r="I26" i="1"/>
  <c r="I181" i="1"/>
  <c r="I167" i="1"/>
  <c r="I165" i="1"/>
  <c r="I77" i="1"/>
  <c r="I161" i="1"/>
  <c r="I159" i="1"/>
  <c r="I128" i="1"/>
  <c r="I12" i="1"/>
  <c r="I152" i="1"/>
  <c r="I115" i="1"/>
  <c r="I109" i="1"/>
  <c r="I184" i="1"/>
  <c r="I180" i="1"/>
  <c r="I46" i="1"/>
  <c r="I44" i="1"/>
  <c r="I187" i="1"/>
  <c r="I140" i="1"/>
  <c r="L115" i="1"/>
  <c r="I104" i="1"/>
  <c r="I102" i="1"/>
  <c r="L77" i="1"/>
  <c r="I32" i="1"/>
  <c r="I191" i="1"/>
  <c r="I193" i="1"/>
  <c r="I90" i="1"/>
  <c r="I34" i="1"/>
  <c r="I183" i="1"/>
  <c r="I171" i="1"/>
  <c r="L165" i="1"/>
  <c r="I136" i="1"/>
  <c r="L102" i="1"/>
  <c r="I86" i="1"/>
  <c r="I83" i="1"/>
  <c r="I75" i="1"/>
  <c r="I65" i="1"/>
  <c r="I54" i="1"/>
  <c r="I50" i="1"/>
  <c r="I30" i="1"/>
  <c r="I192" i="1"/>
  <c r="I195" i="1"/>
  <c r="I189" i="1"/>
  <c r="I188" i="1"/>
  <c r="I179" i="1"/>
  <c r="I177" i="1"/>
  <c r="I149" i="1"/>
  <c r="I144" i="1"/>
  <c r="I132" i="1"/>
  <c r="I112" i="1"/>
  <c r="I80" i="1"/>
  <c r="L65" i="1"/>
  <c r="I58" i="1"/>
  <c r="I42" i="1"/>
  <c r="I185" i="1"/>
  <c r="I175" i="1"/>
  <c r="I111" i="1"/>
  <c r="I69" i="1"/>
  <c r="I57" i="1"/>
  <c r="I21" i="1"/>
  <c r="I18" i="1"/>
  <c r="I190" i="1"/>
  <c r="I182" i="1"/>
  <c r="L171" i="1"/>
  <c r="I168" i="1"/>
  <c r="L167" i="1"/>
  <c r="L149" i="1"/>
  <c r="I147" i="1"/>
  <c r="I139" i="1"/>
  <c r="I131" i="1"/>
  <c r="I125" i="1"/>
  <c r="L109" i="1"/>
  <c r="I100" i="1"/>
  <c r="I94" i="1"/>
  <c r="L90" i="1"/>
  <c r="I87" i="1"/>
  <c r="L86" i="1"/>
  <c r="I84" i="1"/>
  <c r="I79" i="1"/>
  <c r="L75" i="1"/>
  <c r="I73" i="1"/>
  <c r="I55" i="1"/>
  <c r="L50" i="1"/>
  <c r="I47" i="1"/>
  <c r="L46" i="1"/>
  <c r="L32" i="1"/>
  <c r="I8" i="1"/>
  <c r="O161" i="1"/>
  <c r="I123" i="1"/>
  <c r="I119" i="1"/>
  <c r="I99" i="1"/>
  <c r="O80" i="1"/>
  <c r="I78" i="1"/>
  <c r="I59" i="1"/>
  <c r="O43" i="1"/>
  <c r="I194" i="1"/>
  <c r="I186" i="1"/>
  <c r="I163" i="1"/>
  <c r="I155" i="1"/>
  <c r="L152" i="1"/>
  <c r="I151" i="1"/>
  <c r="I143" i="1"/>
  <c r="I135" i="1"/>
  <c r="I103" i="1"/>
  <c r="I98" i="1"/>
  <c r="I82" i="1"/>
  <c r="I53" i="1"/>
  <c r="L44" i="1"/>
  <c r="I38" i="1"/>
  <c r="I27" i="1"/>
  <c r="L18" i="1"/>
  <c r="I17" i="1"/>
  <c r="I9" i="1"/>
  <c r="O186" i="1"/>
  <c r="O193" i="1"/>
  <c r="O189" i="1"/>
  <c r="O185" i="1"/>
  <c r="O181" i="1"/>
  <c r="I178" i="1"/>
  <c r="L178" i="1"/>
  <c r="O163" i="1"/>
  <c r="O190" i="1"/>
  <c r="O182" i="1"/>
  <c r="I174" i="1"/>
  <c r="L174" i="1"/>
  <c r="L192" i="1"/>
  <c r="L188" i="1"/>
  <c r="L184" i="1"/>
  <c r="L180" i="1"/>
  <c r="I173" i="1"/>
  <c r="I158" i="1"/>
  <c r="L158" i="1"/>
  <c r="O194" i="1"/>
  <c r="I176" i="1"/>
  <c r="L195" i="1"/>
  <c r="L191" i="1"/>
  <c r="L187" i="1"/>
  <c r="L183" i="1"/>
  <c r="L179" i="1"/>
  <c r="O175" i="1"/>
  <c r="I164" i="1"/>
  <c r="I146" i="1"/>
  <c r="L146" i="1"/>
  <c r="I145" i="1"/>
  <c r="I142" i="1"/>
  <c r="L142" i="1"/>
  <c r="I141" i="1"/>
  <c r="I138" i="1"/>
  <c r="L138" i="1"/>
  <c r="I137" i="1"/>
  <c r="I134" i="1"/>
  <c r="L134" i="1"/>
  <c r="I133" i="1"/>
  <c r="I130" i="1"/>
  <c r="L130" i="1"/>
  <c r="I129" i="1"/>
  <c r="I107" i="1"/>
  <c r="O107" i="1"/>
  <c r="I170" i="1"/>
  <c r="L170" i="1"/>
  <c r="I160" i="1"/>
  <c r="O159" i="1"/>
  <c r="I157" i="1"/>
  <c r="I154" i="1"/>
  <c r="L154" i="1"/>
  <c r="I148" i="1"/>
  <c r="L148" i="1"/>
  <c r="I120" i="1"/>
  <c r="I117" i="1"/>
  <c r="I93" i="1"/>
  <c r="L93" i="1"/>
  <c r="I172" i="1"/>
  <c r="I169" i="1"/>
  <c r="I166" i="1"/>
  <c r="L166" i="1"/>
  <c r="I156" i="1"/>
  <c r="I153" i="1"/>
  <c r="I150" i="1"/>
  <c r="L150" i="1"/>
  <c r="I124" i="1"/>
  <c r="I118" i="1"/>
  <c r="L118" i="1"/>
  <c r="I162" i="1"/>
  <c r="L162" i="1"/>
  <c r="I121" i="1"/>
  <c r="I108" i="1"/>
  <c r="L96" i="1"/>
  <c r="I96" i="1"/>
  <c r="L144" i="1"/>
  <c r="L140" i="1"/>
  <c r="L136" i="1"/>
  <c r="L132" i="1"/>
  <c r="L128" i="1"/>
  <c r="I127" i="1"/>
  <c r="O119" i="1"/>
  <c r="I114" i="1"/>
  <c r="L114" i="1"/>
  <c r="I106" i="1"/>
  <c r="L106" i="1"/>
  <c r="I105" i="1"/>
  <c r="O147" i="1"/>
  <c r="O143" i="1"/>
  <c r="O139" i="1"/>
  <c r="O135" i="1"/>
  <c r="O131" i="1"/>
  <c r="I126" i="1"/>
  <c r="L126" i="1"/>
  <c r="I116" i="1"/>
  <c r="I113" i="1"/>
  <c r="I110" i="1"/>
  <c r="L110" i="1"/>
  <c r="L74" i="1"/>
  <c r="I74" i="1"/>
  <c r="I122" i="1"/>
  <c r="L122" i="1"/>
  <c r="O98" i="1"/>
  <c r="L104" i="1"/>
  <c r="I95" i="1"/>
  <c r="O94" i="1"/>
  <c r="I92" i="1"/>
  <c r="I89" i="1"/>
  <c r="L89" i="1"/>
  <c r="I68" i="1"/>
  <c r="L68" i="1"/>
  <c r="O103" i="1"/>
  <c r="I101" i="1"/>
  <c r="L101" i="1"/>
  <c r="I91" i="1"/>
  <c r="I88" i="1"/>
  <c r="I85" i="1"/>
  <c r="L85" i="1"/>
  <c r="I81" i="1"/>
  <c r="L81" i="1"/>
  <c r="I97" i="1"/>
  <c r="L97" i="1"/>
  <c r="I71" i="1"/>
  <c r="L83" i="1"/>
  <c r="L79" i="1"/>
  <c r="I70" i="1"/>
  <c r="O69" i="1"/>
  <c r="I67" i="1"/>
  <c r="I64" i="1"/>
  <c r="L64" i="1"/>
  <c r="I61" i="1"/>
  <c r="O61" i="1"/>
  <c r="O82" i="1"/>
  <c r="O78" i="1"/>
  <c r="I76" i="1"/>
  <c r="L76" i="1"/>
  <c r="I66" i="1"/>
  <c r="I63" i="1"/>
  <c r="O42" i="1"/>
  <c r="I72" i="1"/>
  <c r="L72" i="1"/>
  <c r="I62" i="1"/>
  <c r="L62" i="1"/>
  <c r="I60" i="1"/>
  <c r="L60" i="1"/>
  <c r="I56" i="1"/>
  <c r="L56" i="1"/>
  <c r="L52" i="1"/>
  <c r="I52" i="1"/>
  <c r="I40" i="1"/>
  <c r="L40" i="1"/>
  <c r="L39" i="1"/>
  <c r="I39" i="1"/>
  <c r="L58" i="1"/>
  <c r="L54" i="1"/>
  <c r="I49" i="1"/>
  <c r="L49" i="1"/>
  <c r="I33" i="1"/>
  <c r="L33" i="1"/>
  <c r="O57" i="1"/>
  <c r="O53" i="1"/>
  <c r="I51" i="1"/>
  <c r="I48" i="1"/>
  <c r="I45" i="1"/>
  <c r="L45" i="1"/>
  <c r="I41" i="1"/>
  <c r="L41" i="1"/>
  <c r="I36" i="1"/>
  <c r="I35" i="1"/>
  <c r="O34" i="1"/>
  <c r="I29" i="1"/>
  <c r="L29" i="1"/>
  <c r="I28" i="1"/>
  <c r="I31" i="1"/>
  <c r="I25" i="1"/>
  <c r="L25" i="1"/>
  <c r="I37" i="1"/>
  <c r="L37" i="1"/>
  <c r="L27" i="1"/>
  <c r="I24" i="1"/>
  <c r="L24" i="1"/>
  <c r="I23" i="1"/>
  <c r="I20" i="1"/>
  <c r="L20" i="1"/>
  <c r="O26" i="1"/>
  <c r="I22" i="1"/>
  <c r="I19" i="1"/>
  <c r="I7" i="1"/>
  <c r="L7" i="1"/>
  <c r="I16" i="1"/>
  <c r="L16" i="1"/>
  <c r="I14" i="1"/>
  <c r="I11" i="1"/>
  <c r="L11" i="1"/>
  <c r="I10" i="1"/>
  <c r="I15" i="1"/>
  <c r="O13" i="1"/>
  <c r="L9" i="1"/>
  <c r="L12" i="1"/>
  <c r="L8" i="1"/>
  <c r="G220" i="17" l="1"/>
  <c r="G216" i="17"/>
  <c r="G195" i="17"/>
  <c r="G217" i="17"/>
  <c r="AB214" i="1"/>
  <c r="G216" i="19"/>
  <c r="AB219" i="1"/>
  <c r="G221" i="19"/>
  <c r="AB215" i="1"/>
  <c r="G217" i="19"/>
  <c r="AB205" i="1"/>
  <c r="AC214" i="1"/>
  <c r="AC219" i="1"/>
  <c r="AC215" i="1"/>
  <c r="AC205" i="1"/>
  <c r="Y219" i="1"/>
  <c r="Y215" i="1"/>
  <c r="Y214" i="1"/>
  <c r="Y205" i="1"/>
  <c r="Z214" i="1"/>
  <c r="G216" i="14"/>
  <c r="Z204" i="1"/>
  <c r="G206" i="14"/>
  <c r="Z219" i="1"/>
  <c r="G221" i="14"/>
  <c r="Z215" i="1"/>
  <c r="G217" i="14"/>
  <c r="Z205" i="1"/>
  <c r="G207" i="14"/>
  <c r="AD215" i="1"/>
  <c r="AD205" i="1"/>
  <c r="AD214" i="1"/>
  <c r="AA212" i="1"/>
  <c r="AA218" i="1"/>
  <c r="AA214" i="1"/>
  <c r="AA200" i="1"/>
  <c r="AA204" i="1"/>
  <c r="AA217" i="1"/>
  <c r="AA215" i="1"/>
  <c r="AG222" i="1"/>
  <c r="AG218" i="1"/>
  <c r="AG206" i="1"/>
  <c r="AG198" i="1"/>
  <c r="AG211" i="1"/>
  <c r="AG203" i="1"/>
  <c r="AG212" i="1"/>
  <c r="AG204" i="1"/>
  <c r="AG196" i="1"/>
  <c r="AG217" i="1"/>
  <c r="AG209" i="1"/>
  <c r="AG201" i="1"/>
  <c r="AG210" i="1"/>
  <c r="AG202" i="1"/>
  <c r="AG216" i="1"/>
  <c r="AG199" i="1"/>
  <c r="AG208" i="1"/>
  <c r="AG200" i="1"/>
  <c r="AG221" i="1"/>
  <c r="AG213" i="1"/>
  <c r="AG197" i="1"/>
  <c r="B7" i="27"/>
  <c r="C7" i="27"/>
  <c r="B8" i="27"/>
  <c r="C8" i="27"/>
  <c r="B9" i="27"/>
  <c r="C9" i="27"/>
  <c r="B10" i="27"/>
  <c r="C10" i="27"/>
  <c r="B11" i="27"/>
  <c r="C11" i="27"/>
  <c r="B12" i="27"/>
  <c r="C12" i="27"/>
  <c r="B13" i="27"/>
  <c r="C13" i="27"/>
  <c r="B14" i="27"/>
  <c r="C14" i="27"/>
  <c r="B15" i="27"/>
  <c r="C15" i="27"/>
  <c r="B16" i="27"/>
  <c r="C16" i="27"/>
  <c r="B17" i="27"/>
  <c r="C17" i="27"/>
  <c r="B18" i="27"/>
  <c r="C18" i="27"/>
  <c r="B19" i="27"/>
  <c r="C19" i="27"/>
  <c r="B20" i="27"/>
  <c r="C20" i="27"/>
  <c r="B21" i="27"/>
  <c r="C21" i="27"/>
  <c r="B22" i="27"/>
  <c r="C22" i="27"/>
  <c r="B23" i="27"/>
  <c r="C23" i="27"/>
  <c r="B24" i="27"/>
  <c r="C24" i="27"/>
  <c r="B25" i="27"/>
  <c r="C25" i="27"/>
  <c r="B26" i="27"/>
  <c r="C26" i="27"/>
  <c r="B27" i="27"/>
  <c r="C27" i="27"/>
  <c r="B28" i="27"/>
  <c r="C28" i="27"/>
  <c r="B29" i="27"/>
  <c r="C29" i="27"/>
  <c r="B30" i="27"/>
  <c r="C30" i="27"/>
  <c r="B31" i="27"/>
  <c r="C31" i="27"/>
  <c r="B32" i="27"/>
  <c r="C32" i="27"/>
  <c r="B33" i="27"/>
  <c r="C33" i="27"/>
  <c r="B34" i="27"/>
  <c r="C34" i="27"/>
  <c r="B35" i="27"/>
  <c r="C35" i="27"/>
  <c r="B36" i="27"/>
  <c r="C36" i="27"/>
  <c r="B37" i="27"/>
  <c r="C37" i="27"/>
  <c r="B38" i="27"/>
  <c r="C38" i="27"/>
  <c r="B39" i="27"/>
  <c r="C39" i="27"/>
  <c r="B40" i="27"/>
  <c r="C40" i="27"/>
  <c r="B41" i="27"/>
  <c r="C41" i="27"/>
  <c r="B42" i="27"/>
  <c r="C42" i="27"/>
  <c r="B43" i="27"/>
  <c r="C43" i="27"/>
  <c r="B44" i="27"/>
  <c r="C44" i="27"/>
  <c r="B45" i="27"/>
  <c r="C45" i="27"/>
  <c r="B46" i="27"/>
  <c r="C46" i="27"/>
  <c r="B47" i="27"/>
  <c r="C47" i="27"/>
  <c r="B48" i="27"/>
  <c r="C48" i="27"/>
  <c r="B49" i="27"/>
  <c r="C49" i="27"/>
  <c r="B50" i="27"/>
  <c r="C50" i="27"/>
  <c r="B51" i="27"/>
  <c r="C51" i="27"/>
  <c r="B52" i="27"/>
  <c r="C52" i="27"/>
  <c r="B53" i="27"/>
  <c r="C53" i="27"/>
  <c r="B54" i="27"/>
  <c r="C54" i="27"/>
  <c r="B55" i="27"/>
  <c r="C55" i="27"/>
  <c r="B56" i="27"/>
  <c r="C56" i="27"/>
  <c r="B57" i="27"/>
  <c r="C57" i="27"/>
  <c r="B58" i="27"/>
  <c r="C58" i="27"/>
  <c r="B59" i="27"/>
  <c r="C59" i="27"/>
  <c r="B60" i="27"/>
  <c r="C60" i="27"/>
  <c r="B61" i="27"/>
  <c r="C61" i="27"/>
  <c r="B62" i="27"/>
  <c r="C62" i="27"/>
  <c r="B63" i="27"/>
  <c r="C63" i="27"/>
  <c r="B64" i="27"/>
  <c r="C64" i="27"/>
  <c r="B65" i="27"/>
  <c r="C65" i="27"/>
  <c r="B66" i="27"/>
  <c r="C66" i="27"/>
  <c r="B67" i="27"/>
  <c r="C67" i="27"/>
  <c r="B68" i="27"/>
  <c r="C68" i="27"/>
  <c r="B69" i="27"/>
  <c r="C69" i="27"/>
  <c r="B70" i="27"/>
  <c r="C70" i="27"/>
  <c r="B71" i="27"/>
  <c r="C71" i="27"/>
  <c r="B72" i="27"/>
  <c r="C72" i="27"/>
  <c r="B73" i="27"/>
  <c r="C73" i="27"/>
  <c r="B74" i="27"/>
  <c r="C74" i="27"/>
  <c r="B75" i="27"/>
  <c r="C75" i="27"/>
  <c r="B76" i="27"/>
  <c r="C76" i="27"/>
  <c r="B77" i="27"/>
  <c r="C77" i="27"/>
  <c r="B78" i="27"/>
  <c r="C78" i="27"/>
  <c r="B79" i="27"/>
  <c r="C79" i="27"/>
  <c r="B80" i="27"/>
  <c r="C80" i="27"/>
  <c r="B81" i="27"/>
  <c r="C81" i="27"/>
  <c r="B82" i="27"/>
  <c r="C82" i="27"/>
  <c r="B83" i="27"/>
  <c r="C83" i="27"/>
  <c r="B84" i="27"/>
  <c r="C84" i="27"/>
  <c r="B85" i="27"/>
  <c r="C85" i="27"/>
  <c r="B86" i="27"/>
  <c r="C86" i="27"/>
  <c r="B87" i="27"/>
  <c r="C87" i="27"/>
  <c r="B88" i="27"/>
  <c r="C88" i="27"/>
  <c r="B89" i="27"/>
  <c r="C89" i="27"/>
  <c r="B90" i="27"/>
  <c r="C90" i="27"/>
  <c r="B91" i="27"/>
  <c r="C91" i="27"/>
  <c r="B92" i="27"/>
  <c r="C92" i="27"/>
  <c r="B93" i="27"/>
  <c r="C93" i="27"/>
  <c r="B94" i="27"/>
  <c r="C94" i="27"/>
  <c r="B95" i="27"/>
  <c r="C95" i="27"/>
  <c r="B96" i="27"/>
  <c r="C96" i="27"/>
  <c r="B97" i="27"/>
  <c r="C97" i="27"/>
  <c r="B98" i="27"/>
  <c r="C98" i="27"/>
  <c r="B99" i="27"/>
  <c r="C99" i="27"/>
  <c r="B100" i="27"/>
  <c r="C100" i="27"/>
  <c r="B101" i="27"/>
  <c r="C101" i="27"/>
  <c r="B102" i="27"/>
  <c r="C102" i="27"/>
  <c r="B103" i="27"/>
  <c r="C103" i="27"/>
  <c r="B104" i="27"/>
  <c r="C104" i="27"/>
  <c r="B105" i="27"/>
  <c r="C105" i="27"/>
  <c r="B106" i="27"/>
  <c r="C106" i="27"/>
  <c r="B107" i="27"/>
  <c r="C107" i="27"/>
  <c r="B108" i="27"/>
  <c r="C108" i="27"/>
  <c r="B109" i="27"/>
  <c r="C109" i="27"/>
  <c r="B110" i="27"/>
  <c r="C110" i="27"/>
  <c r="B111" i="27"/>
  <c r="C111" i="27"/>
  <c r="B112" i="27"/>
  <c r="C112" i="27"/>
  <c r="B113" i="27"/>
  <c r="C113" i="27"/>
  <c r="B114" i="27"/>
  <c r="C114" i="27"/>
  <c r="B115" i="27"/>
  <c r="C115" i="27"/>
  <c r="B116" i="27"/>
  <c r="C116" i="27"/>
  <c r="B117" i="27"/>
  <c r="C117" i="27"/>
  <c r="B118" i="27"/>
  <c r="C118" i="27"/>
  <c r="B119" i="27"/>
  <c r="C119" i="27"/>
  <c r="B120" i="27"/>
  <c r="C120" i="27"/>
  <c r="B121" i="27"/>
  <c r="C121" i="27"/>
  <c r="B122" i="27"/>
  <c r="C122" i="27"/>
  <c r="B123" i="27"/>
  <c r="C123" i="27"/>
  <c r="B124" i="27"/>
  <c r="C124" i="27"/>
  <c r="B125" i="27"/>
  <c r="C125" i="27"/>
  <c r="B126" i="27"/>
  <c r="C126" i="27"/>
  <c r="B127" i="27"/>
  <c r="C127" i="27"/>
  <c r="B128" i="27"/>
  <c r="C128" i="27"/>
  <c r="B129" i="27"/>
  <c r="C129" i="27"/>
  <c r="B130" i="27"/>
  <c r="C130" i="27"/>
  <c r="B131" i="27"/>
  <c r="C131" i="27"/>
  <c r="B132" i="27"/>
  <c r="C132" i="27"/>
  <c r="B133" i="27"/>
  <c r="C133" i="27"/>
  <c r="B134" i="27"/>
  <c r="C134" i="27"/>
  <c r="B135" i="27"/>
  <c r="C135" i="27"/>
  <c r="B136" i="27"/>
  <c r="C136" i="27"/>
  <c r="B137" i="27"/>
  <c r="C137" i="27"/>
  <c r="B138" i="27"/>
  <c r="C138" i="27"/>
  <c r="B139" i="27"/>
  <c r="C139" i="27"/>
  <c r="B140" i="27"/>
  <c r="C140" i="27"/>
  <c r="B141" i="27"/>
  <c r="C141" i="27"/>
  <c r="B142" i="27"/>
  <c r="C142" i="27"/>
  <c r="B143" i="27"/>
  <c r="C143" i="27"/>
  <c r="B144" i="27"/>
  <c r="C144" i="27"/>
  <c r="B145" i="27"/>
  <c r="C145" i="27"/>
  <c r="B146" i="27"/>
  <c r="C146" i="27"/>
  <c r="B147" i="27"/>
  <c r="C147" i="27"/>
  <c r="B148" i="27"/>
  <c r="C148" i="27"/>
  <c r="B149" i="27"/>
  <c r="C149" i="27"/>
  <c r="B150" i="27"/>
  <c r="C150" i="27"/>
  <c r="B151" i="27"/>
  <c r="C151" i="27"/>
  <c r="B152" i="27"/>
  <c r="C152" i="27"/>
  <c r="B153" i="27"/>
  <c r="C153" i="27"/>
  <c r="B154" i="27"/>
  <c r="C154" i="27"/>
  <c r="B155" i="27"/>
  <c r="C155" i="27"/>
  <c r="B156" i="27"/>
  <c r="C156" i="27"/>
  <c r="B157" i="27"/>
  <c r="C157" i="27"/>
  <c r="B158" i="27"/>
  <c r="C158" i="27"/>
  <c r="B159" i="27"/>
  <c r="C159" i="27"/>
  <c r="B160" i="27"/>
  <c r="C160" i="27"/>
  <c r="B161" i="27"/>
  <c r="C161" i="27"/>
  <c r="B162" i="27"/>
  <c r="C162" i="27"/>
  <c r="B163" i="27"/>
  <c r="C163" i="27"/>
  <c r="B164" i="27"/>
  <c r="C164" i="27"/>
  <c r="B165" i="27"/>
  <c r="C165" i="27"/>
  <c r="B166" i="27"/>
  <c r="C166" i="27"/>
  <c r="B167" i="27"/>
  <c r="C167" i="27"/>
  <c r="B168" i="27"/>
  <c r="C168" i="27"/>
  <c r="B169" i="27"/>
  <c r="C169" i="27"/>
  <c r="B170" i="27"/>
  <c r="C170" i="27"/>
  <c r="B171" i="27"/>
  <c r="C171" i="27"/>
  <c r="B172" i="27"/>
  <c r="C172" i="27"/>
  <c r="B173" i="27"/>
  <c r="C173" i="27"/>
  <c r="B174" i="27"/>
  <c r="C174" i="27"/>
  <c r="B175" i="27"/>
  <c r="C175" i="27"/>
  <c r="B176" i="27"/>
  <c r="C176" i="27"/>
  <c r="B177" i="27"/>
  <c r="C177" i="27"/>
  <c r="B178" i="27"/>
  <c r="C178" i="27"/>
  <c r="B179" i="27"/>
  <c r="C179" i="27"/>
  <c r="B180" i="27"/>
  <c r="C180" i="27"/>
  <c r="B181" i="27"/>
  <c r="C181" i="27"/>
  <c r="B182" i="27"/>
  <c r="C182" i="27"/>
  <c r="B183" i="27"/>
  <c r="C183" i="27"/>
  <c r="B184" i="27"/>
  <c r="C184" i="27"/>
  <c r="B185" i="27"/>
  <c r="C185" i="27"/>
  <c r="B186" i="27"/>
  <c r="C186" i="27"/>
  <c r="B187" i="27"/>
  <c r="C187" i="27"/>
  <c r="B188" i="27"/>
  <c r="C188" i="27"/>
  <c r="B189" i="27"/>
  <c r="C189" i="27"/>
  <c r="B190" i="27"/>
  <c r="C190" i="27"/>
  <c r="B191" i="27"/>
  <c r="C191" i="27"/>
  <c r="B192" i="27"/>
  <c r="C192" i="27"/>
  <c r="B193" i="27"/>
  <c r="C193" i="27"/>
  <c r="B194" i="27"/>
  <c r="C194" i="27"/>
  <c r="B195" i="27"/>
  <c r="C195" i="27"/>
  <c r="D7" i="27"/>
  <c r="D8" i="27"/>
  <c r="D9" i="27"/>
  <c r="D10" i="27"/>
  <c r="D11" i="27"/>
  <c r="D12" i="27"/>
  <c r="D13" i="27"/>
  <c r="D14" i="27"/>
  <c r="D15" i="27"/>
  <c r="D16" i="27"/>
  <c r="D17" i="27"/>
  <c r="D18" i="27"/>
  <c r="D19" i="27"/>
  <c r="D20" i="27"/>
  <c r="D21" i="27"/>
  <c r="D22" i="27"/>
  <c r="D23" i="27"/>
  <c r="D24" i="27"/>
  <c r="D25" i="27"/>
  <c r="D26" i="27"/>
  <c r="D27" i="27"/>
  <c r="D28" i="27"/>
  <c r="D29" i="27"/>
  <c r="D30" i="27"/>
  <c r="D31" i="27"/>
  <c r="D32" i="27"/>
  <c r="D33" i="27"/>
  <c r="D34" i="27"/>
  <c r="D35" i="27"/>
  <c r="D36" i="27"/>
  <c r="D37" i="27"/>
  <c r="D38" i="27"/>
  <c r="D39" i="27"/>
  <c r="D40" i="27"/>
  <c r="D41" i="27"/>
  <c r="D42" i="27"/>
  <c r="D43" i="27"/>
  <c r="D44" i="27"/>
  <c r="D45" i="27"/>
  <c r="D46" i="27"/>
  <c r="D47" i="27"/>
  <c r="D48" i="27"/>
  <c r="D49" i="27"/>
  <c r="D50" i="27"/>
  <c r="D51" i="27"/>
  <c r="D52" i="27"/>
  <c r="D53" i="27"/>
  <c r="D54" i="27"/>
  <c r="D55" i="27"/>
  <c r="D56" i="27"/>
  <c r="D57" i="27"/>
  <c r="D58" i="27"/>
  <c r="D59" i="27"/>
  <c r="D60" i="27"/>
  <c r="D61" i="27"/>
  <c r="D62" i="27"/>
  <c r="D63" i="27"/>
  <c r="D64" i="27"/>
  <c r="D65" i="27"/>
  <c r="D66" i="27"/>
  <c r="D67" i="27"/>
  <c r="D68" i="27"/>
  <c r="D69" i="27"/>
  <c r="D70" i="27"/>
  <c r="D71" i="27"/>
  <c r="D72" i="27"/>
  <c r="D73" i="27"/>
  <c r="D74" i="27"/>
  <c r="D75" i="27"/>
  <c r="D76" i="27"/>
  <c r="D77" i="27"/>
  <c r="D78" i="27"/>
  <c r="D79" i="27"/>
  <c r="D80" i="27"/>
  <c r="D81" i="27"/>
  <c r="D82" i="27"/>
  <c r="D83" i="27"/>
  <c r="D84" i="27"/>
  <c r="D85" i="27"/>
  <c r="D86" i="27"/>
  <c r="D87" i="27"/>
  <c r="D88" i="27"/>
  <c r="D89" i="27"/>
  <c r="D90" i="27"/>
  <c r="D91" i="27"/>
  <c r="D92" i="27"/>
  <c r="D93" i="27"/>
  <c r="D94" i="27"/>
  <c r="D95" i="27"/>
  <c r="D96" i="27"/>
  <c r="D97" i="27"/>
  <c r="D98" i="27"/>
  <c r="D99" i="27"/>
  <c r="D100" i="27"/>
  <c r="D101" i="27"/>
  <c r="D102" i="27"/>
  <c r="D103" i="27"/>
  <c r="D104" i="27"/>
  <c r="D105" i="27"/>
  <c r="D106" i="27"/>
  <c r="D107" i="27"/>
  <c r="D108" i="27"/>
  <c r="D109" i="27"/>
  <c r="D110" i="27"/>
  <c r="D111" i="27"/>
  <c r="D112" i="27"/>
  <c r="D113" i="27"/>
  <c r="D114" i="27"/>
  <c r="D115" i="27"/>
  <c r="D116" i="27"/>
  <c r="D117" i="27"/>
  <c r="D118" i="27"/>
  <c r="D119" i="27"/>
  <c r="D120" i="27"/>
  <c r="D121" i="27"/>
  <c r="D122" i="27"/>
  <c r="D123" i="27"/>
  <c r="D124" i="27"/>
  <c r="D125" i="27"/>
  <c r="D126" i="27"/>
  <c r="D127" i="27"/>
  <c r="D128" i="27"/>
  <c r="D129" i="27"/>
  <c r="D130" i="27"/>
  <c r="D131" i="27"/>
  <c r="D132" i="27"/>
  <c r="D133" i="27"/>
  <c r="D134" i="27"/>
  <c r="D135" i="27"/>
  <c r="D136" i="27"/>
  <c r="D137" i="27"/>
  <c r="D138" i="27"/>
  <c r="D139" i="27"/>
  <c r="D140" i="27"/>
  <c r="D141" i="27"/>
  <c r="D142" i="27"/>
  <c r="D143" i="27"/>
  <c r="D144" i="27"/>
  <c r="D145" i="27"/>
  <c r="D146" i="27"/>
  <c r="D147" i="27"/>
  <c r="D148" i="27"/>
  <c r="D149" i="27"/>
  <c r="D150" i="27"/>
  <c r="D151" i="27"/>
  <c r="D152" i="27"/>
  <c r="D153" i="27"/>
  <c r="D154" i="27"/>
  <c r="D155" i="27"/>
  <c r="D156" i="27"/>
  <c r="D157" i="27"/>
  <c r="D158" i="27"/>
  <c r="D159" i="27"/>
  <c r="D160" i="27"/>
  <c r="D161" i="27"/>
  <c r="D162" i="27"/>
  <c r="D163" i="27"/>
  <c r="D164" i="27"/>
  <c r="D165" i="27"/>
  <c r="D166" i="27"/>
  <c r="D167" i="27"/>
  <c r="D168" i="27"/>
  <c r="D169" i="27"/>
  <c r="D170" i="27"/>
  <c r="D171" i="27"/>
  <c r="D172" i="27"/>
  <c r="D173" i="27"/>
  <c r="D174" i="27"/>
  <c r="D175" i="27"/>
  <c r="D176" i="27"/>
  <c r="D177" i="27"/>
  <c r="D178" i="27"/>
  <c r="D179" i="27"/>
  <c r="D180" i="27"/>
  <c r="D181" i="27"/>
  <c r="D182" i="27"/>
  <c r="D183" i="27"/>
  <c r="D184" i="27"/>
  <c r="D185" i="27"/>
  <c r="D186" i="27"/>
  <c r="D187" i="27"/>
  <c r="D188" i="27"/>
  <c r="D189" i="27"/>
  <c r="D190" i="27"/>
  <c r="D191" i="27"/>
  <c r="D192" i="27"/>
  <c r="D193" i="27"/>
  <c r="D194" i="27"/>
  <c r="D195" i="27"/>
  <c r="AN6" i="1"/>
  <c r="O6" i="1" s="1"/>
  <c r="AM6" i="1"/>
  <c r="L6" i="1" s="1"/>
  <c r="B74" i="28"/>
  <c r="C74" i="28"/>
  <c r="D74" i="28"/>
  <c r="E74" i="28"/>
  <c r="B60" i="28"/>
  <c r="C60" i="28"/>
  <c r="D60" i="28"/>
  <c r="E60" i="28"/>
  <c r="B210" i="28"/>
  <c r="C210" i="28"/>
  <c r="D210" i="28"/>
  <c r="E210" i="28"/>
  <c r="B222" i="28"/>
  <c r="C222" i="28"/>
  <c r="D222" i="28"/>
  <c r="E222" i="28"/>
  <c r="B149" i="28"/>
  <c r="C149" i="28"/>
  <c r="D149" i="28"/>
  <c r="E149" i="28"/>
  <c r="B112" i="28"/>
  <c r="C112" i="28"/>
  <c r="D112" i="28"/>
  <c r="E112" i="28"/>
  <c r="B206" i="28"/>
  <c r="C206" i="28"/>
  <c r="D206" i="28"/>
  <c r="E206" i="28"/>
  <c r="B178" i="28"/>
  <c r="C178" i="28"/>
  <c r="D178" i="28"/>
  <c r="E178" i="28"/>
  <c r="E167" i="28"/>
  <c r="D167" i="28"/>
  <c r="C167" i="28"/>
  <c r="B167" i="28"/>
  <c r="Z3" i="18"/>
  <c r="Y3" i="18"/>
  <c r="V3" i="18"/>
  <c r="U3" i="18"/>
  <c r="T3" i="18"/>
  <c r="Z3" i="17"/>
  <c r="Y3" i="17"/>
  <c r="X3" i="17"/>
  <c r="W3" i="17"/>
  <c r="V3" i="17"/>
  <c r="AD2" i="17"/>
  <c r="AC2" i="17"/>
  <c r="AB2" i="17"/>
  <c r="AA2" i="17"/>
  <c r="Z2" i="17"/>
  <c r="Y2" i="17"/>
  <c r="X2" i="17"/>
  <c r="W2" i="17"/>
  <c r="V2" i="17"/>
  <c r="AD2" i="18"/>
  <c r="AC2" i="18"/>
  <c r="AB2" i="18"/>
  <c r="AA2" i="18"/>
  <c r="Z2" i="18"/>
  <c r="Y2" i="18"/>
  <c r="V2" i="18"/>
  <c r="U2" i="18"/>
  <c r="T2" i="18"/>
  <c r="AF3" i="16"/>
  <c r="AE3" i="16"/>
  <c r="AD3" i="16"/>
  <c r="AC3" i="16"/>
  <c r="AB3" i="16"/>
  <c r="AJ2" i="16"/>
  <c r="AI2" i="16"/>
  <c r="AH2" i="16"/>
  <c r="AG2" i="16"/>
  <c r="AF2" i="16"/>
  <c r="AE2" i="16"/>
  <c r="AD2" i="16"/>
  <c r="Z3" i="14"/>
  <c r="Y3" i="14"/>
  <c r="X3" i="14"/>
  <c r="W3" i="14"/>
  <c r="T3" i="14"/>
  <c r="AD2" i="14"/>
  <c r="AC2" i="14"/>
  <c r="AB2" i="14"/>
  <c r="AA2" i="14"/>
  <c r="Z2" i="14"/>
  <c r="Y2" i="14"/>
  <c r="X2" i="14"/>
  <c r="W2" i="14"/>
  <c r="T2" i="14"/>
  <c r="AA2" i="2"/>
  <c r="AB2" i="2"/>
  <c r="AE2" i="2"/>
  <c r="AF2" i="2"/>
  <c r="I147" i="14" l="1" a="1"/>
  <c r="I147" i="14" s="1"/>
  <c r="I66" i="19" a="1"/>
  <c r="I66" i="19" s="1"/>
  <c r="I74" i="19" a="1"/>
  <c r="I74" i="19" s="1"/>
  <c r="I53" i="19" a="1"/>
  <c r="I53" i="19" s="1"/>
  <c r="I179" i="19" a="1"/>
  <c r="I179" i="19" s="1"/>
  <c r="M3" i="18"/>
  <c r="I182" i="17" a="1"/>
  <c r="I182" i="17" s="1"/>
  <c r="AH180" i="1" s="1"/>
  <c r="I192" i="17" a="1"/>
  <c r="I192" i="17" s="1"/>
  <c r="AH190" i="1" s="1"/>
  <c r="H192" i="17" a="1"/>
  <c r="H192" i="17" s="1"/>
  <c r="H182" i="17" a="1"/>
  <c r="H182" i="17" s="1"/>
  <c r="I22" i="14" a="1"/>
  <c r="I22" i="14" s="1"/>
  <c r="I26" i="14" a="1"/>
  <c r="I26" i="14" s="1"/>
  <c r="I28" i="14" a="1"/>
  <c r="I28" i="14" s="1"/>
  <c r="I30" i="14" a="1"/>
  <c r="I30" i="14" s="1"/>
  <c r="I34" i="14" a="1"/>
  <c r="I34" i="14" s="1"/>
  <c r="I36" i="14" a="1"/>
  <c r="I36" i="14" s="1"/>
  <c r="I50" i="14" a="1"/>
  <c r="I50" i="14" s="1"/>
  <c r="I52" i="14" a="1"/>
  <c r="I52" i="14" s="1"/>
  <c r="I54" i="14" a="1"/>
  <c r="I54" i="14" s="1"/>
  <c r="I56" i="14" a="1"/>
  <c r="I56" i="14" s="1"/>
  <c r="I137" i="14" a="1"/>
  <c r="I137" i="14" s="1"/>
  <c r="I141" i="14" a="1"/>
  <c r="I141" i="14" s="1"/>
  <c r="I148" i="14" a="1"/>
  <c r="I148" i="14" s="1"/>
  <c r="I64" i="14" a="1"/>
  <c r="I64" i="14" s="1"/>
  <c r="I83" i="14" a="1"/>
  <c r="I83" i="14" s="1"/>
  <c r="I85" i="14" a="1"/>
  <c r="I85" i="14" s="1"/>
  <c r="I105" i="14" a="1"/>
  <c r="I105" i="14" s="1"/>
  <c r="I23" i="14" a="1"/>
  <c r="I23" i="14" s="1"/>
  <c r="I25" i="14" a="1"/>
  <c r="I25" i="14" s="1"/>
  <c r="I27" i="14" a="1"/>
  <c r="I27" i="14" s="1"/>
  <c r="I29" i="14" a="1"/>
  <c r="I29" i="14" s="1"/>
  <c r="I31" i="14" a="1"/>
  <c r="I31" i="14" s="1"/>
  <c r="I37" i="14" a="1"/>
  <c r="I37" i="14" s="1"/>
  <c r="I45" i="14" a="1"/>
  <c r="I45" i="14" s="1"/>
  <c r="I49" i="14" a="1"/>
  <c r="I49" i="14" s="1"/>
  <c r="I51" i="14" a="1"/>
  <c r="I51" i="14" s="1"/>
  <c r="I53" i="14" a="1"/>
  <c r="I53" i="14" s="1"/>
  <c r="I55" i="14" a="1"/>
  <c r="I55" i="14" s="1"/>
  <c r="I57" i="14" a="1"/>
  <c r="I57" i="14" s="1"/>
  <c r="I61" i="14" a="1"/>
  <c r="I61" i="14" s="1"/>
  <c r="I134" i="14" a="1"/>
  <c r="I134" i="14" s="1"/>
  <c r="I164" i="14" a="1"/>
  <c r="I164" i="14" s="1"/>
  <c r="I168" i="14" a="1"/>
  <c r="I168" i="14" s="1"/>
  <c r="I170" i="14" a="1"/>
  <c r="I170" i="14" s="1"/>
  <c r="I174" i="14" a="1"/>
  <c r="I174" i="14" s="1"/>
  <c r="I178" i="14" a="1"/>
  <c r="I178" i="14" s="1"/>
  <c r="I180" i="14" a="1"/>
  <c r="I180" i="14" s="1"/>
  <c r="I188" i="14" a="1"/>
  <c r="I188" i="14" s="1"/>
  <c r="I190" i="14" a="1"/>
  <c r="I190" i="14" s="1"/>
  <c r="I192" i="14" a="1"/>
  <c r="I192" i="14" s="1"/>
  <c r="AG190" i="1" s="1"/>
  <c r="I13" i="14" a="1"/>
  <c r="I13" i="14" s="1"/>
  <c r="I80" i="14" a="1"/>
  <c r="I80" i="14" s="1"/>
  <c r="I88" i="14" a="1"/>
  <c r="I88" i="14" s="1"/>
  <c r="I129" i="14" a="1"/>
  <c r="I129" i="14" s="1"/>
  <c r="I133" i="14" a="1"/>
  <c r="I133" i="14" s="1"/>
  <c r="I12" i="14" a="1"/>
  <c r="I12" i="14" s="1"/>
  <c r="I63" i="14" a="1"/>
  <c r="I63" i="14" s="1"/>
  <c r="I106" i="14" a="1"/>
  <c r="I106" i="14" s="1"/>
  <c r="I157" i="14" a="1"/>
  <c r="I157" i="14" s="1"/>
  <c r="I165" i="14" a="1"/>
  <c r="I165" i="14" s="1"/>
  <c r="I167" i="14" a="1"/>
  <c r="I167" i="14" s="1"/>
  <c r="I169" i="14" a="1"/>
  <c r="I169" i="14" s="1"/>
  <c r="I175" i="14" a="1"/>
  <c r="I175" i="14" s="1"/>
  <c r="I177" i="14" a="1"/>
  <c r="I177" i="14" s="1"/>
  <c r="I187" i="14" a="1"/>
  <c r="I187" i="14" s="1"/>
  <c r="I189" i="14" a="1"/>
  <c r="I189" i="14" s="1"/>
  <c r="I191" i="14" a="1"/>
  <c r="I191" i="14" s="1"/>
  <c r="I193" i="14" a="1"/>
  <c r="I193" i="14" s="1"/>
  <c r="I195" i="14" a="1"/>
  <c r="I195" i="14" s="1"/>
  <c r="AG193" i="1" s="1"/>
  <c r="I15" i="14" a="1"/>
  <c r="I15" i="14" s="1"/>
  <c r="I84" i="14" a="1"/>
  <c r="I84" i="14" s="1"/>
  <c r="I92" i="14" a="1"/>
  <c r="I92" i="14" s="1"/>
  <c r="I127" i="14" a="1"/>
  <c r="I127" i="14" s="1"/>
  <c r="I10" i="14" a="1"/>
  <c r="I10" i="14" s="1"/>
  <c r="I11" i="14" a="1"/>
  <c r="I11" i="14" s="1"/>
  <c r="I14" i="14" a="1"/>
  <c r="I14" i="14" s="1"/>
  <c r="I156" i="14" a="1"/>
  <c r="I156" i="14" s="1"/>
  <c r="I135" i="14" a="1"/>
  <c r="I135" i="14" s="1"/>
  <c r="M3" i="14"/>
  <c r="S3" i="18"/>
  <c r="T2" i="17"/>
  <c r="P3" i="14"/>
  <c r="N2" i="17"/>
  <c r="O3" i="14"/>
  <c r="S3" i="14"/>
  <c r="Q3" i="14"/>
  <c r="U3" i="17"/>
  <c r="N3" i="14"/>
  <c r="R3" i="14"/>
  <c r="AA3" i="16"/>
  <c r="O3" i="18"/>
  <c r="T3" i="17"/>
  <c r="S2" i="14"/>
  <c r="P2" i="14"/>
  <c r="O2" i="17"/>
  <c r="U2" i="17"/>
  <c r="O2" i="14"/>
  <c r="M2" i="14"/>
  <c r="Q2" i="14"/>
  <c r="M2" i="16"/>
  <c r="M3" i="16"/>
  <c r="P2" i="17"/>
  <c r="Q3" i="18"/>
  <c r="N2" i="14"/>
  <c r="R2" i="14"/>
  <c r="M2" i="17"/>
  <c r="S2" i="17"/>
  <c r="N3" i="18"/>
  <c r="R3" i="18"/>
  <c r="I6" i="1"/>
  <c r="P3" i="18"/>
  <c r="G182" i="17" l="1"/>
  <c r="G192" i="17"/>
  <c r="AG10" i="1"/>
  <c r="AA180" i="1"/>
  <c r="AA190" i="1"/>
  <c r="AG24" i="1"/>
  <c r="AG78" i="1"/>
  <c r="AG48" i="1"/>
  <c r="AI64" i="1"/>
  <c r="AG26" i="1"/>
  <c r="AG54" i="1"/>
  <c r="AG8" i="1"/>
  <c r="AG28" i="1"/>
  <c r="AG11" i="1"/>
  <c r="AG146" i="1"/>
  <c r="AG20" i="1"/>
  <c r="AG52" i="1"/>
  <c r="AG168" i="1"/>
  <c r="AG191" i="1"/>
  <c r="AG154" i="1"/>
  <c r="AG175" i="1"/>
  <c r="AG186" i="1"/>
  <c r="AG55" i="1"/>
  <c r="AG47" i="1"/>
  <c r="AG21" i="1"/>
  <c r="AI177" i="1"/>
  <c r="AG167" i="1"/>
  <c r="AG189" i="1"/>
  <c r="AG173" i="1"/>
  <c r="AG9" i="1"/>
  <c r="AG178" i="1"/>
  <c r="AG90" i="1"/>
  <c r="AG165" i="1"/>
  <c r="AG187" i="1"/>
  <c r="AG155" i="1"/>
  <c r="AG176" i="1"/>
  <c r="AG25" i="1"/>
  <c r="AG163" i="1"/>
  <c r="AG185" i="1"/>
  <c r="AG166" i="1"/>
  <c r="AG188" i="1"/>
  <c r="AG172" i="1"/>
  <c r="AG43" i="1"/>
  <c r="AG23" i="1"/>
  <c r="E8" i="17" l="1" a="1"/>
  <c r="E8" i="17" s="1"/>
  <c r="E8" i="18" a="1"/>
  <c r="E8" i="18" s="1"/>
  <c r="D8" i="14" l="1" a="1"/>
  <c r="D8" i="14" s="1"/>
  <c r="E8" i="14" a="1"/>
  <c r="E8" i="14" s="1"/>
  <c r="D8" i="16" a="1"/>
  <c r="D8" i="16" s="1"/>
  <c r="E8" i="16" a="1"/>
  <c r="E8" i="16" s="1"/>
  <c r="D8" i="19" a="1"/>
  <c r="D8" i="19" s="1"/>
  <c r="E8" i="19" a="1"/>
  <c r="E8" i="19" s="1"/>
  <c r="D8" i="2" a="1"/>
  <c r="D8" i="2" s="1"/>
  <c r="E8" i="2" a="1"/>
  <c r="E8" i="2" s="1"/>
  <c r="D8" i="17" a="1"/>
  <c r="D8" i="17" s="1"/>
  <c r="D8" i="18" a="1"/>
  <c r="D8" i="18" s="1"/>
  <c r="B8" i="18" a="1"/>
  <c r="B8" i="18" s="1"/>
  <c r="B8" i="17" a="1"/>
  <c r="B8" i="17" s="1"/>
  <c r="B8" i="16" a="1"/>
  <c r="B8" i="16" s="1"/>
  <c r="F7" i="1"/>
  <c r="F11" i="1"/>
  <c r="F15" i="1"/>
  <c r="F8" i="1"/>
  <c r="F186" i="28" s="1"/>
  <c r="F12" i="1"/>
  <c r="F16" i="1"/>
  <c r="F76" i="28" s="1"/>
  <c r="F9" i="1"/>
  <c r="F86" i="28" s="1"/>
  <c r="F13" i="1"/>
  <c r="F181" i="28" s="1"/>
  <c r="F17" i="1"/>
  <c r="F20" i="1"/>
  <c r="F24" i="1"/>
  <c r="F10" i="1"/>
  <c r="F118" i="28" s="1"/>
  <c r="F14" i="1"/>
  <c r="F21" i="1"/>
  <c r="F25" i="1"/>
  <c r="F147" i="28" s="1"/>
  <c r="F29" i="1"/>
  <c r="F203" i="28" s="1"/>
  <c r="F33" i="1"/>
  <c r="F105" i="28" s="1"/>
  <c r="F37" i="1"/>
  <c r="F26" i="1"/>
  <c r="F18" i="1"/>
  <c r="F99" i="28" s="1"/>
  <c r="F19" i="1"/>
  <c r="F22" i="1"/>
  <c r="F27" i="1"/>
  <c r="F28" i="1"/>
  <c r="F30" i="1"/>
  <c r="F92" i="28" s="1"/>
  <c r="F36" i="1"/>
  <c r="F39" i="1"/>
  <c r="F41" i="1"/>
  <c r="F45" i="1"/>
  <c r="F49" i="1"/>
  <c r="F34" i="1"/>
  <c r="F23" i="1"/>
  <c r="F69" i="28" s="1"/>
  <c r="F31" i="1"/>
  <c r="F38" i="1"/>
  <c r="F32" i="1"/>
  <c r="F80" i="28" s="1"/>
  <c r="F35" i="1"/>
  <c r="F148" i="28" s="1"/>
  <c r="F43" i="1"/>
  <c r="F50" i="1"/>
  <c r="F56" i="1"/>
  <c r="F60" i="1"/>
  <c r="F64" i="1"/>
  <c r="F68" i="1"/>
  <c r="F72" i="1"/>
  <c r="F76" i="1"/>
  <c r="F40" i="1"/>
  <c r="F44" i="1"/>
  <c r="F47" i="1"/>
  <c r="F53" i="1"/>
  <c r="F57" i="1"/>
  <c r="F61" i="1"/>
  <c r="F42" i="1"/>
  <c r="F48" i="1"/>
  <c r="F51" i="1"/>
  <c r="F54" i="1"/>
  <c r="F58" i="1"/>
  <c r="F62" i="1"/>
  <c r="F65" i="1"/>
  <c r="F71" i="1"/>
  <c r="F74" i="1"/>
  <c r="F81" i="1"/>
  <c r="F85" i="1"/>
  <c r="F89" i="1"/>
  <c r="F93" i="1"/>
  <c r="F97" i="1"/>
  <c r="F101" i="1"/>
  <c r="F69" i="1"/>
  <c r="F75" i="1"/>
  <c r="F78" i="1"/>
  <c r="F82" i="1"/>
  <c r="F52" i="1"/>
  <c r="F63" i="1"/>
  <c r="F66" i="1"/>
  <c r="F73" i="1"/>
  <c r="F79" i="1"/>
  <c r="F83" i="1"/>
  <c r="F70" i="1"/>
  <c r="F80" i="1"/>
  <c r="F84" i="1"/>
  <c r="F90" i="1"/>
  <c r="F96" i="1"/>
  <c r="F99" i="1"/>
  <c r="F106" i="1"/>
  <c r="F110" i="1"/>
  <c r="F114" i="1"/>
  <c r="F118" i="1"/>
  <c r="F122" i="1"/>
  <c r="F126" i="1"/>
  <c r="F59" i="1"/>
  <c r="F67" i="1"/>
  <c r="F77" i="1"/>
  <c r="F87" i="1"/>
  <c r="F94" i="1"/>
  <c r="F100" i="1"/>
  <c r="F103" i="1"/>
  <c r="F107" i="1"/>
  <c r="F46" i="1"/>
  <c r="F55" i="1"/>
  <c r="F88" i="1"/>
  <c r="F91" i="1"/>
  <c r="F98" i="1"/>
  <c r="F104" i="1"/>
  <c r="F108" i="1"/>
  <c r="F115" i="1"/>
  <c r="F121" i="1"/>
  <c r="F124" i="1"/>
  <c r="F130" i="1"/>
  <c r="F134" i="1"/>
  <c r="F138" i="1"/>
  <c r="F142" i="1"/>
  <c r="F146" i="1"/>
  <c r="F150" i="1"/>
  <c r="F154" i="1"/>
  <c r="F158" i="1"/>
  <c r="F162" i="1"/>
  <c r="F166" i="1"/>
  <c r="F170" i="1"/>
  <c r="F174" i="1"/>
  <c r="F178" i="1"/>
  <c r="F95" i="1"/>
  <c r="F105" i="1"/>
  <c r="F109" i="1"/>
  <c r="F112" i="1"/>
  <c r="F119" i="1"/>
  <c r="F125" i="1"/>
  <c r="F131" i="1"/>
  <c r="F135" i="1"/>
  <c r="F139" i="1"/>
  <c r="F143" i="1"/>
  <c r="F147" i="1"/>
  <c r="F92" i="1"/>
  <c r="F102" i="1"/>
  <c r="F113" i="1"/>
  <c r="F116" i="1"/>
  <c r="F123" i="1"/>
  <c r="F128" i="1"/>
  <c r="F152" i="28" s="1"/>
  <c r="F132" i="1"/>
  <c r="F250" i="28" s="1"/>
  <c r="F136" i="1"/>
  <c r="F140" i="1"/>
  <c r="F144" i="1"/>
  <c r="F148" i="1"/>
  <c r="F111" i="1"/>
  <c r="F149" i="1"/>
  <c r="F155" i="1"/>
  <c r="F161" i="1"/>
  <c r="F164" i="1"/>
  <c r="F171" i="1"/>
  <c r="F177" i="1"/>
  <c r="F127" i="1"/>
  <c r="F152" i="1"/>
  <c r="F159" i="1"/>
  <c r="F165" i="1"/>
  <c r="F168" i="1"/>
  <c r="F86" i="1"/>
  <c r="F129" i="1"/>
  <c r="F133" i="1"/>
  <c r="F137" i="1"/>
  <c r="F141" i="1"/>
  <c r="F145" i="1"/>
  <c r="F153" i="1"/>
  <c r="F156" i="1"/>
  <c r="F163" i="1"/>
  <c r="F169" i="1"/>
  <c r="F172" i="1"/>
  <c r="F117" i="1"/>
  <c r="F207" i="28" s="1"/>
  <c r="F120" i="1"/>
  <c r="F151" i="1"/>
  <c r="F157" i="1"/>
  <c r="F167" i="1"/>
  <c r="F110" i="28" s="1"/>
  <c r="F179" i="1"/>
  <c r="F183" i="1"/>
  <c r="F187" i="1"/>
  <c r="F191" i="1"/>
  <c r="F195" i="1"/>
  <c r="F182" i="1"/>
  <c r="F186" i="1"/>
  <c r="F218" i="28" s="1"/>
  <c r="F190" i="1"/>
  <c r="F175" i="1"/>
  <c r="F176" i="1"/>
  <c r="F180" i="1"/>
  <c r="F184" i="1"/>
  <c r="F188" i="1"/>
  <c r="F192" i="1"/>
  <c r="F194" i="1"/>
  <c r="F181" i="1"/>
  <c r="F185" i="1"/>
  <c r="F189" i="1"/>
  <c r="F193" i="1"/>
  <c r="F160" i="1"/>
  <c r="F173" i="1"/>
  <c r="F141" i="28" s="1"/>
  <c r="B8" i="19" a="1"/>
  <c r="B8" i="19" s="1"/>
  <c r="B8" i="14" a="1"/>
  <c r="B8" i="14" s="1"/>
  <c r="F6" i="1"/>
  <c r="F180" i="28" s="1"/>
  <c r="B8" i="2" a="1"/>
  <c r="B8" i="2" s="1"/>
  <c r="F215" i="28" l="1"/>
  <c r="F43" i="28"/>
  <c r="F150" i="28"/>
  <c r="F124" i="28"/>
  <c r="F205" i="28"/>
  <c r="F196" i="28"/>
  <c r="F256" i="28"/>
  <c r="F94" i="28"/>
  <c r="F104" i="28"/>
  <c r="F79" i="28"/>
  <c r="F136" i="28"/>
  <c r="F209" i="28"/>
  <c r="F115" i="28"/>
  <c r="F46" i="28"/>
  <c r="F98" i="28"/>
  <c r="F116" i="28"/>
  <c r="F89" i="28"/>
  <c r="F57" i="28"/>
  <c r="F55" i="28"/>
  <c r="F81" i="28"/>
  <c r="F171" i="28"/>
  <c r="F59" i="28"/>
  <c r="F193" i="28"/>
  <c r="F183" i="28"/>
  <c r="F146" i="28"/>
  <c r="F240" i="28"/>
  <c r="F132" i="28"/>
  <c r="F217" i="28"/>
  <c r="F257" i="28"/>
  <c r="F185" i="28"/>
  <c r="F214" i="28"/>
  <c r="F155" i="28"/>
  <c r="F66" i="28"/>
  <c r="F188" i="28"/>
  <c r="F85" i="28"/>
  <c r="F258" i="28"/>
  <c r="F168" i="28"/>
  <c r="F75" i="28"/>
  <c r="F42" i="28"/>
  <c r="F211" i="28"/>
  <c r="F44" i="28"/>
  <c r="F123" i="28"/>
  <c r="F50" i="28"/>
  <c r="F83" i="28"/>
  <c r="F197" i="28"/>
  <c r="F242" i="28"/>
  <c r="F199" i="28"/>
  <c r="F200" i="28"/>
  <c r="F88" i="28"/>
  <c r="F91" i="28"/>
  <c r="F120" i="28"/>
  <c r="F77" i="28"/>
  <c r="F121" i="28"/>
  <c r="F208" i="28"/>
  <c r="F131" i="28"/>
  <c r="F233" i="28"/>
  <c r="F45" i="28"/>
  <c r="F119" i="28"/>
  <c r="F229" i="28"/>
  <c r="F145" i="28"/>
  <c r="F108" i="28"/>
  <c r="F49" i="28"/>
  <c r="F112" i="28"/>
  <c r="F70" i="28"/>
  <c r="F204" i="28"/>
  <c r="F253" i="28"/>
  <c r="F130" i="28"/>
  <c r="F251" i="28"/>
  <c r="F244" i="28"/>
  <c r="F216" i="28"/>
  <c r="F174" i="28"/>
  <c r="F73" i="28"/>
  <c r="F51" i="28"/>
  <c r="F125" i="28"/>
  <c r="F100" i="28"/>
  <c r="F126" i="28"/>
  <c r="F140" i="28"/>
  <c r="F201" i="28"/>
  <c r="F259" i="28"/>
  <c r="F182" i="28"/>
  <c r="F254" i="28"/>
  <c r="F221" i="28"/>
  <c r="F195" i="28"/>
  <c r="F231" i="28"/>
  <c r="F175" i="28"/>
  <c r="F248" i="28"/>
  <c r="F219" i="28"/>
  <c r="F245" i="28"/>
  <c r="F176" i="28"/>
  <c r="F234" i="28"/>
  <c r="F162" i="28"/>
  <c r="F227" i="28"/>
  <c r="F161" i="28"/>
  <c r="F212" i="28"/>
  <c r="F158" i="28"/>
  <c r="F170" i="28"/>
  <c r="F249" i="28"/>
  <c r="F96" i="28"/>
  <c r="F52" i="28"/>
  <c r="F179" i="28"/>
  <c r="F154" i="28"/>
  <c r="F97" i="28"/>
  <c r="F246" i="28"/>
  <c r="F101" i="28"/>
  <c r="F64" i="28"/>
  <c r="F241" i="28"/>
  <c r="F235" i="28"/>
  <c r="F160" i="28"/>
  <c r="F71" i="28"/>
  <c r="F156" i="28"/>
  <c r="F153" i="28"/>
  <c r="F232" i="28"/>
  <c r="F109" i="28"/>
  <c r="F164" i="28"/>
  <c r="F184" i="28"/>
  <c r="F114" i="28"/>
  <c r="F222" i="28"/>
  <c r="F206" i="28"/>
  <c r="F163" i="28"/>
  <c r="F198" i="28"/>
  <c r="F169" i="28"/>
  <c r="F111" i="28"/>
  <c r="F157" i="28"/>
  <c r="F139" i="28"/>
  <c r="F106" i="28"/>
  <c r="F133" i="28"/>
  <c r="F255" i="28"/>
  <c r="F68" i="28"/>
  <c r="F134" i="28"/>
  <c r="F135" i="28"/>
  <c r="F90" i="28"/>
  <c r="F151" i="28"/>
  <c r="F142" i="28"/>
  <c r="F95" i="28"/>
  <c r="F177" i="28"/>
  <c r="F107" i="28"/>
  <c r="F65" i="28"/>
  <c r="F166" i="28"/>
  <c r="F67" i="28"/>
  <c r="F172" i="28"/>
  <c r="F192" i="28"/>
  <c r="F144" i="28"/>
  <c r="F226" i="28"/>
  <c r="F225" i="28"/>
  <c r="F224" i="28"/>
  <c r="F187" i="28"/>
  <c r="F143" i="28"/>
  <c r="F53" i="28"/>
  <c r="F189" i="28"/>
  <c r="F84" i="28"/>
  <c r="F78" i="28"/>
  <c r="F62" i="28"/>
  <c r="F247" i="28"/>
  <c r="F129" i="28"/>
  <c r="F202" i="28"/>
  <c r="F238" i="28"/>
  <c r="F54" i="28"/>
  <c r="F72" i="28"/>
  <c r="F93" i="28"/>
  <c r="F82" i="28"/>
  <c r="F237" i="28"/>
  <c r="F165" i="28"/>
  <c r="F61" i="28"/>
  <c r="F236" i="28"/>
  <c r="F228" i="28"/>
  <c r="F230" i="28"/>
  <c r="F190" i="28"/>
  <c r="F87" i="28"/>
  <c r="F137" i="28"/>
  <c r="F223" i="28"/>
  <c r="F127" i="28"/>
  <c r="F149" i="28"/>
  <c r="F239" i="28"/>
  <c r="F113" i="28"/>
  <c r="F191" i="28"/>
  <c r="F103" i="28"/>
  <c r="F122" i="28"/>
  <c r="F63" i="28"/>
  <c r="F58" i="28"/>
  <c r="F178" i="28"/>
  <c r="F48" i="28"/>
  <c r="F173" i="28"/>
  <c r="F138" i="28"/>
  <c r="F213" i="28"/>
  <c r="F102" i="28"/>
  <c r="F252" i="28"/>
  <c r="F47" i="28"/>
  <c r="F128" i="28"/>
  <c r="F194" i="28"/>
  <c r="F159" i="28"/>
  <c r="F117" i="28"/>
  <c r="F220" i="28"/>
  <c r="F56" i="28"/>
  <c r="F243" i="28"/>
  <c r="F60" i="28"/>
  <c r="F74" i="28"/>
  <c r="F210" i="28"/>
  <c r="F167" i="28"/>
  <c r="D6" i="27" l="1"/>
  <c r="C6" i="27"/>
  <c r="B6" i="27"/>
  <c r="G40" i="28"/>
  <c r="B15" i="28"/>
  <c r="N2" i="18" l="1"/>
  <c r="M2" i="18"/>
  <c r="R2" i="18"/>
  <c r="P2" i="18"/>
  <c r="S2" i="18"/>
  <c r="O2" i="18"/>
  <c r="Q2" i="18"/>
  <c r="D22" i="8"/>
  <c r="D23" i="8"/>
  <c r="D24" i="8"/>
  <c r="D25" i="8"/>
  <c r="D26" i="8"/>
  <c r="D27" i="8"/>
  <c r="D21" i="8"/>
  <c r="D16" i="8"/>
  <c r="D17" i="8"/>
  <c r="D15" i="8"/>
  <c r="T180" i="1" l="1"/>
  <c r="T200" i="1"/>
  <c r="T204" i="1"/>
  <c r="T212" i="1"/>
  <c r="T214" i="1"/>
  <c r="T218" i="1"/>
  <c r="T190" i="1"/>
  <c r="T215" i="1"/>
  <c r="T193" i="1"/>
  <c r="T217" i="1"/>
  <c r="I209" i="14" a="1"/>
  <c r="I209" i="14" s="1"/>
  <c r="AG207" i="1" s="1"/>
  <c r="H221" i="16" a="1"/>
  <c r="H221" i="16" s="1"/>
  <c r="S214" i="1"/>
  <c r="S215" i="1"/>
  <c r="S219" i="1"/>
  <c r="S205" i="1"/>
  <c r="U214" i="1"/>
  <c r="S204" i="1"/>
  <c r="U219" i="1"/>
  <c r="U215" i="1"/>
  <c r="I208" i="17" a="1"/>
  <c r="I208" i="17" s="1"/>
  <c r="I225" i="17" a="1"/>
  <c r="I225" i="17" s="1"/>
  <c r="I205" i="17" a="1"/>
  <c r="I205" i="17" s="1"/>
  <c r="I223" i="17" a="1"/>
  <c r="I223" i="17" s="1"/>
  <c r="I218" i="17" a="1"/>
  <c r="I218" i="17" s="1"/>
  <c r="AH216" i="1" s="1"/>
  <c r="I215" i="17" a="1"/>
  <c r="I215" i="17" s="1"/>
  <c r="I208" i="19" a="1"/>
  <c r="I208" i="19" s="1"/>
  <c r="I224" i="19" a="1"/>
  <c r="I224" i="19" s="1"/>
  <c r="I211" i="19" a="1"/>
  <c r="I211" i="19" s="1"/>
  <c r="H197" i="18" a="1"/>
  <c r="H197" i="18" s="1"/>
  <c r="H205" i="18" a="1"/>
  <c r="H205" i="18" s="1"/>
  <c r="H213" i="18" a="1"/>
  <c r="H213" i="18" s="1"/>
  <c r="H210" i="18" a="1"/>
  <c r="H210" i="18" s="1"/>
  <c r="H212" i="18" a="1"/>
  <c r="H212" i="18" s="1"/>
  <c r="H214" i="18" a="1"/>
  <c r="H214" i="18" s="1"/>
  <c r="H200" i="16" a="1"/>
  <c r="H200" i="16" s="1"/>
  <c r="H208" i="16" a="1"/>
  <c r="H208" i="16" s="1"/>
  <c r="H224" i="16" a="1"/>
  <c r="H224" i="16" s="1"/>
  <c r="H223" i="16" a="1"/>
  <c r="H223" i="16" s="1"/>
  <c r="H225" i="16" a="1"/>
  <c r="H225" i="16" s="1"/>
  <c r="H205" i="16" a="1"/>
  <c r="H205" i="16" s="1"/>
  <c r="H220" i="2" a="1"/>
  <c r="H220" i="2" s="1"/>
  <c r="H206" i="2" a="1"/>
  <c r="H206" i="2" s="1"/>
  <c r="H222" i="2" a="1"/>
  <c r="H222" i="2" s="1"/>
  <c r="H210" i="2" a="1"/>
  <c r="H210" i="2" s="1"/>
  <c r="H225" i="2" a="1"/>
  <c r="H225" i="2" s="1"/>
  <c r="H212" i="2" a="1"/>
  <c r="H212" i="2" s="1"/>
  <c r="H211" i="2" a="1"/>
  <c r="H211" i="2" s="1"/>
  <c r="H201" i="17" a="1"/>
  <c r="H201" i="17" s="1"/>
  <c r="H211" i="17" a="1"/>
  <c r="H211" i="17" s="1"/>
  <c r="H199" i="17" a="1"/>
  <c r="H199" i="17" s="1"/>
  <c r="H198" i="17" a="1"/>
  <c r="H198" i="17" s="1"/>
  <c r="H222" i="17" a="1"/>
  <c r="H222" i="17" s="1"/>
  <c r="H224" i="17" a="1"/>
  <c r="H224" i="17" s="1"/>
  <c r="H201" i="19" a="1"/>
  <c r="H201" i="19" s="1"/>
  <c r="H209" i="19" a="1"/>
  <c r="H209" i="19" s="1"/>
  <c r="H225" i="19" a="1"/>
  <c r="H225" i="19" s="1"/>
  <c r="H198" i="19" a="1"/>
  <c r="H198" i="19" s="1"/>
  <c r="H200" i="19" a="1"/>
  <c r="H200" i="19" s="1"/>
  <c r="G200" i="19" s="1"/>
  <c r="H202" i="19" a="1"/>
  <c r="H202" i="19" s="1"/>
  <c r="I204" i="2" a="1"/>
  <c r="I204" i="2" s="1"/>
  <c r="I217" i="2" a="1"/>
  <c r="I217" i="2" s="1"/>
  <c r="I222" i="2" a="1"/>
  <c r="I222" i="2" s="1"/>
  <c r="I206" i="2" a="1"/>
  <c r="I206" i="2" s="1"/>
  <c r="I221" i="2" a="1"/>
  <c r="I221" i="2" s="1"/>
  <c r="I224" i="2" a="1"/>
  <c r="I224" i="2" s="1"/>
  <c r="I214" i="2" a="1"/>
  <c r="I214" i="2" s="1"/>
  <c r="I200" i="18" a="1"/>
  <c r="I200" i="18" s="1"/>
  <c r="I208" i="18" a="1"/>
  <c r="I208" i="18" s="1"/>
  <c r="I216" i="18" a="1"/>
  <c r="I216" i="18" s="1"/>
  <c r="I224" i="18" a="1"/>
  <c r="I224" i="18" s="1"/>
  <c r="I203" i="18" a="1"/>
  <c r="I203" i="18" s="1"/>
  <c r="I211" i="18" a="1"/>
  <c r="I211" i="18" s="1"/>
  <c r="I219" i="18" a="1"/>
  <c r="I219" i="18" s="1"/>
  <c r="I197" i="16" a="1"/>
  <c r="I197" i="16" s="1"/>
  <c r="I205" i="16" a="1"/>
  <c r="I205" i="16" s="1"/>
  <c r="I213" i="16" a="1"/>
  <c r="I213" i="16" s="1"/>
  <c r="I221" i="16" a="1"/>
  <c r="I221" i="16" s="1"/>
  <c r="AK219" i="1" s="1"/>
  <c r="I200" i="16" a="1"/>
  <c r="I200" i="16" s="1"/>
  <c r="I208" i="16" a="1"/>
  <c r="I208" i="16" s="1"/>
  <c r="I216" i="16" a="1"/>
  <c r="I216" i="16" s="1"/>
  <c r="I224" i="16" a="1"/>
  <c r="I224" i="16" s="1"/>
  <c r="I198" i="17" a="1"/>
  <c r="I198" i="17" s="1"/>
  <c r="I212" i="17" a="1"/>
  <c r="I212" i="17" s="1"/>
  <c r="I197" i="17" a="1"/>
  <c r="I197" i="17" s="1"/>
  <c r="I211" i="17" a="1"/>
  <c r="I211" i="17" s="1"/>
  <c r="I204" i="17" a="1"/>
  <c r="I204" i="17" s="1"/>
  <c r="I222" i="17" a="1"/>
  <c r="I222" i="17" s="1"/>
  <c r="AH220" i="1" s="1"/>
  <c r="I210" i="19" a="1"/>
  <c r="I210" i="19" s="1"/>
  <c r="I218" i="19" a="1"/>
  <c r="I218" i="19" s="1"/>
  <c r="I197" i="19" a="1"/>
  <c r="I197" i="19" s="1"/>
  <c r="I205" i="19" a="1"/>
  <c r="I205" i="19" s="1"/>
  <c r="I213" i="19" a="1"/>
  <c r="I213" i="19" s="1"/>
  <c r="H199" i="18" a="1"/>
  <c r="H199" i="18" s="1"/>
  <c r="H215" i="18" a="1"/>
  <c r="H215" i="18" s="1"/>
  <c r="H223" i="18" a="1"/>
  <c r="H223" i="18" s="1"/>
  <c r="H218" i="18" a="1"/>
  <c r="H218" i="18" s="1"/>
  <c r="H220" i="18" a="1"/>
  <c r="H220" i="18" s="1"/>
  <c r="H222" i="18" a="1"/>
  <c r="H222" i="18" s="1"/>
  <c r="H224" i="18" a="1"/>
  <c r="H224" i="18" s="1"/>
  <c r="H202" i="16" a="1"/>
  <c r="H202" i="16" s="1"/>
  <c r="H210" i="16" a="1"/>
  <c r="H210" i="16" s="1"/>
  <c r="H218" i="16" a="1"/>
  <c r="H218" i="16" s="1"/>
  <c r="H199" i="16" a="1"/>
  <c r="H199" i="16" s="1"/>
  <c r="H201" i="16" a="1"/>
  <c r="H201" i="16" s="1"/>
  <c r="H203" i="16" a="1"/>
  <c r="H203" i="16" s="1"/>
  <c r="H213" i="16" a="1"/>
  <c r="H213" i="16" s="1"/>
  <c r="H199" i="2" a="1"/>
  <c r="H199" i="2" s="1"/>
  <c r="H215" i="2" a="1"/>
  <c r="H215" i="2" s="1"/>
  <c r="H203" i="2" a="1"/>
  <c r="H203" i="2" s="1"/>
  <c r="H198" i="2" a="1"/>
  <c r="H198" i="2" s="1"/>
  <c r="H214" i="2" a="1"/>
  <c r="H214" i="2" s="1"/>
  <c r="H213" i="2" a="1"/>
  <c r="H213" i="2" s="1"/>
  <c r="H196" i="17" a="1"/>
  <c r="H196" i="17" s="1"/>
  <c r="H208" i="17" a="1"/>
  <c r="H208" i="17" s="1"/>
  <c r="H218" i="17" a="1"/>
  <c r="H218" i="17" s="1"/>
  <c r="T216" i="1" s="1"/>
  <c r="H203" i="17" a="1"/>
  <c r="H203" i="17" s="1"/>
  <c r="H225" i="17" a="1"/>
  <c r="H225" i="17" s="1"/>
  <c r="G225" i="17" s="1"/>
  <c r="H203" i="19" a="1"/>
  <c r="H203" i="19" s="1"/>
  <c r="H211" i="19" a="1"/>
  <c r="H211" i="19" s="1"/>
  <c r="H219" i="19" a="1"/>
  <c r="H219" i="19" s="1"/>
  <c r="H204" i="19" a="1"/>
  <c r="H204" i="19" s="1"/>
  <c r="H206" i="19" a="1"/>
  <c r="H206" i="19" s="1"/>
  <c r="H208" i="19" a="1"/>
  <c r="H208" i="19" s="1"/>
  <c r="H210" i="19" a="1"/>
  <c r="H210" i="19" s="1"/>
  <c r="I208" i="2" a="1"/>
  <c r="I208" i="2" s="1"/>
  <c r="I202" i="2" a="1"/>
  <c r="I202" i="2" s="1"/>
  <c r="I220" i="2" a="1"/>
  <c r="I220" i="2" s="1"/>
  <c r="I213" i="2" a="1"/>
  <c r="I213" i="2" s="1"/>
  <c r="AF211" i="1" s="1"/>
  <c r="I201" i="2" a="1"/>
  <c r="I201" i="2" s="1"/>
  <c r="AF199" i="1" s="1"/>
  <c r="I198" i="2" a="1"/>
  <c r="I198" i="2" s="1"/>
  <c r="I219" i="2" a="1"/>
  <c r="I219" i="2" s="1"/>
  <c r="I202" i="18" a="1"/>
  <c r="I202" i="18" s="1"/>
  <c r="I210" i="18" a="1"/>
  <c r="I210" i="18" s="1"/>
  <c r="I218" i="18" a="1"/>
  <c r="I218" i="18" s="1"/>
  <c r="I197" i="18" a="1"/>
  <c r="I197" i="18" s="1"/>
  <c r="I205" i="18" a="1"/>
  <c r="I205" i="18" s="1"/>
  <c r="I213" i="18" a="1"/>
  <c r="I213" i="18" s="1"/>
  <c r="I221" i="18" a="1"/>
  <c r="I221" i="18" s="1"/>
  <c r="I199" i="16" a="1"/>
  <c r="I199" i="16" s="1"/>
  <c r="I207" i="16" a="1"/>
  <c r="I207" i="16" s="1"/>
  <c r="I215" i="16" a="1"/>
  <c r="I215" i="16" s="1"/>
  <c r="I223" i="16" a="1"/>
  <c r="I223" i="16" s="1"/>
  <c r="I202" i="16" a="1"/>
  <c r="I202" i="16" s="1"/>
  <c r="I210" i="16" a="1"/>
  <c r="I210" i="16" s="1"/>
  <c r="I218" i="16" a="1"/>
  <c r="I218" i="16" s="1"/>
  <c r="I199" i="17" a="1"/>
  <c r="I199" i="17" s="1"/>
  <c r="I201" i="17" a="1"/>
  <c r="I201" i="17" s="1"/>
  <c r="I210" i="17" a="1"/>
  <c r="I210" i="17" s="1"/>
  <c r="AH208" i="1" s="1"/>
  <c r="I209" i="17" a="1"/>
  <c r="I209" i="17" s="1"/>
  <c r="I200" i="17" a="1"/>
  <c r="I200" i="17" s="1"/>
  <c r="I224" i="17" a="1"/>
  <c r="I224" i="17" s="1"/>
  <c r="I204" i="19" a="1"/>
  <c r="I204" i="19" s="1"/>
  <c r="I212" i="19" a="1"/>
  <c r="I212" i="19" s="1"/>
  <c r="I199" i="19" a="1"/>
  <c r="I199" i="19" s="1"/>
  <c r="I207" i="19" a="1"/>
  <c r="I207" i="19" s="1"/>
  <c r="I223" i="19" a="1"/>
  <c r="I223" i="19" s="1"/>
  <c r="H201" i="18" a="1"/>
  <c r="H201" i="18" s="1"/>
  <c r="H209" i="18" a="1"/>
  <c r="H209" i="18" s="1"/>
  <c r="H225" i="18" a="1"/>
  <c r="H225" i="18" s="1"/>
  <c r="H196" i="18" a="1"/>
  <c r="H196" i="18" s="1"/>
  <c r="H198" i="18" a="1"/>
  <c r="H198" i="18" s="1"/>
  <c r="H200" i="18" a="1"/>
  <c r="H200" i="18" s="1"/>
  <c r="H197" i="16" a="1"/>
  <c r="H197" i="16" s="1"/>
  <c r="H204" i="16" a="1"/>
  <c r="H204" i="16" s="1"/>
  <c r="H212" i="16" a="1"/>
  <c r="H212" i="16" s="1"/>
  <c r="H220" i="16" a="1"/>
  <c r="H220" i="16" s="1"/>
  <c r="H209" i="16" a="1"/>
  <c r="H209" i="16" s="1"/>
  <c r="H211" i="16" a="1"/>
  <c r="H211" i="16" s="1"/>
  <c r="H201" i="2" a="1"/>
  <c r="H201" i="2" s="1"/>
  <c r="G201" i="2" s="1"/>
  <c r="H218" i="2" a="1"/>
  <c r="H218" i="2" s="1"/>
  <c r="H205" i="2" a="1"/>
  <c r="H205" i="2" s="1"/>
  <c r="H224" i="2" a="1"/>
  <c r="H224" i="2" s="1"/>
  <c r="H200" i="2" a="1"/>
  <c r="H200" i="2" s="1"/>
  <c r="H207" i="17" a="1"/>
  <c r="H207" i="17" s="1"/>
  <c r="H200" i="17" a="1"/>
  <c r="H200" i="17" s="1"/>
  <c r="H209" i="17" a="1"/>
  <c r="H209" i="17" s="1"/>
  <c r="H221" i="17" a="1"/>
  <c r="H221" i="17" s="1"/>
  <c r="H213" i="17" a="1"/>
  <c r="H213" i="17" s="1"/>
  <c r="H212" i="17" a="1"/>
  <c r="H212" i="17" s="1"/>
  <c r="G212" i="17" s="1"/>
  <c r="H205" i="17" a="1"/>
  <c r="H205" i="17" s="1"/>
  <c r="H197" i="19" a="1"/>
  <c r="H197" i="19" s="1"/>
  <c r="H205" i="19" a="1"/>
  <c r="H205" i="19" s="1"/>
  <c r="H213" i="19" a="1"/>
  <c r="H213" i="19" s="1"/>
  <c r="H212" i="19" a="1"/>
  <c r="H212" i="19" s="1"/>
  <c r="H214" i="19" a="1"/>
  <c r="H214" i="19" s="1"/>
  <c r="H218" i="19" a="1"/>
  <c r="H218" i="19" s="1"/>
  <c r="I212" i="2" a="1"/>
  <c r="I212" i="2" s="1"/>
  <c r="I209" i="2" a="1"/>
  <c r="I209" i="2" s="1"/>
  <c r="AF207" i="1" s="1"/>
  <c r="I225" i="2" a="1"/>
  <c r="I225" i="2" s="1"/>
  <c r="AF223" i="1" s="1"/>
  <c r="I215" i="2" a="1"/>
  <c r="I215" i="2" s="1"/>
  <c r="I203" i="2" a="1"/>
  <c r="I203" i="2" s="1"/>
  <c r="I205" i="2" a="1"/>
  <c r="I205" i="2" s="1"/>
  <c r="AF203" i="1" s="1"/>
  <c r="I223" i="2" a="1"/>
  <c r="I223" i="2" s="1"/>
  <c r="I204" i="18" a="1"/>
  <c r="I204" i="18" s="1"/>
  <c r="I212" i="18" a="1"/>
  <c r="I212" i="18" s="1"/>
  <c r="I220" i="18" a="1"/>
  <c r="I220" i="18" s="1"/>
  <c r="I199" i="18" a="1"/>
  <c r="I199" i="18" s="1"/>
  <c r="I207" i="18" a="1"/>
  <c r="I207" i="18" s="1"/>
  <c r="I215" i="18" a="1"/>
  <c r="I215" i="18" s="1"/>
  <c r="I223" i="18" a="1"/>
  <c r="I223" i="18" s="1"/>
  <c r="I201" i="16" a="1"/>
  <c r="I201" i="16" s="1"/>
  <c r="I209" i="16" a="1"/>
  <c r="I209" i="16" s="1"/>
  <c r="I217" i="16" a="1"/>
  <c r="I217" i="16" s="1"/>
  <c r="I225" i="16" a="1"/>
  <c r="I225" i="16" s="1"/>
  <c r="I204" i="16" a="1"/>
  <c r="I204" i="16" s="1"/>
  <c r="I212" i="16" a="1"/>
  <c r="I212" i="16" s="1"/>
  <c r="I220" i="16" a="1"/>
  <c r="I220" i="16" s="1"/>
  <c r="I203" i="17" a="1"/>
  <c r="I203" i="17" s="1"/>
  <c r="I221" i="17" a="1"/>
  <c r="I221" i="17" s="1"/>
  <c r="AH219" i="1" s="1"/>
  <c r="I196" i="17" a="1"/>
  <c r="I196" i="17" s="1"/>
  <c r="I213" i="17" a="1"/>
  <c r="I213" i="17" s="1"/>
  <c r="I207" i="17" a="1"/>
  <c r="I207" i="17" s="1"/>
  <c r="AH205" i="1" s="1"/>
  <c r="I198" i="19" a="1"/>
  <c r="I198" i="19" s="1"/>
  <c r="I222" i="19" a="1"/>
  <c r="I222" i="19" s="1"/>
  <c r="I201" i="19" a="1"/>
  <c r="I201" i="19" s="1"/>
  <c r="I209" i="19" a="1"/>
  <c r="I209" i="19" s="1"/>
  <c r="I225" i="19" a="1"/>
  <c r="I225" i="19" s="1"/>
  <c r="H203" i="18" a="1"/>
  <c r="H203" i="18" s="1"/>
  <c r="H211" i="18" a="1"/>
  <c r="H211" i="18" s="1"/>
  <c r="H219" i="18" a="1"/>
  <c r="H219" i="18" s="1"/>
  <c r="H202" i="18" a="1"/>
  <c r="H202" i="18" s="1"/>
  <c r="H204" i="18" a="1"/>
  <c r="H204" i="18" s="1"/>
  <c r="H206" i="18" a="1"/>
  <c r="H206" i="18" s="1"/>
  <c r="H208" i="18" a="1"/>
  <c r="H208" i="18" s="1"/>
  <c r="H198" i="16" a="1"/>
  <c r="H198" i="16" s="1"/>
  <c r="H206" i="16" a="1"/>
  <c r="H206" i="16" s="1"/>
  <c r="H214" i="16" a="1"/>
  <c r="H214" i="16" s="1"/>
  <c r="H222" i="16" a="1"/>
  <c r="H222" i="16" s="1"/>
  <c r="H215" i="16" a="1"/>
  <c r="H215" i="16" s="1"/>
  <c r="H219" i="16" a="1"/>
  <c r="H219" i="16" s="1"/>
  <c r="H219" i="2" a="1"/>
  <c r="H219" i="2" s="1"/>
  <c r="H204" i="2" a="1"/>
  <c r="H204" i="2" s="1"/>
  <c r="H223" i="2" a="1"/>
  <c r="H223" i="2" s="1"/>
  <c r="H208" i="2" a="1"/>
  <c r="H208" i="2" s="1"/>
  <c r="H209" i="2" a="1"/>
  <c r="H209" i="2" s="1"/>
  <c r="H202" i="2" a="1"/>
  <c r="H202" i="2" s="1"/>
  <c r="H197" i="17" a="1"/>
  <c r="H197" i="17" s="1"/>
  <c r="H210" i="17" a="1"/>
  <c r="H210" i="17" s="1"/>
  <c r="H204" i="17" a="1"/>
  <c r="H204" i="17" s="1"/>
  <c r="H223" i="17" a="1"/>
  <c r="H223" i="17" s="1"/>
  <c r="T221" i="1" s="1"/>
  <c r="H215" i="17" a="1"/>
  <c r="H215" i="17" s="1"/>
  <c r="G215" i="17" s="1"/>
  <c r="H199" i="19" a="1"/>
  <c r="H199" i="19" s="1"/>
  <c r="H215" i="19" a="1"/>
  <c r="H215" i="19" s="1"/>
  <c r="H223" i="19" a="1"/>
  <c r="H223" i="19" s="1"/>
  <c r="H220" i="19" a="1"/>
  <c r="H220" i="19" s="1"/>
  <c r="H222" i="19" a="1"/>
  <c r="H222" i="19" s="1"/>
  <c r="H224" i="19" a="1"/>
  <c r="H224" i="19" s="1"/>
  <c r="I200" i="2" a="1"/>
  <c r="I200" i="2" s="1"/>
  <c r="I216" i="2" a="1"/>
  <c r="I216" i="2" s="1"/>
  <c r="I211" i="2" a="1"/>
  <c r="I211" i="2" s="1"/>
  <c r="I199" i="2" a="1"/>
  <c r="I199" i="2" s="1"/>
  <c r="I218" i="2" a="1"/>
  <c r="I218" i="2" s="1"/>
  <c r="I210" i="2" a="1"/>
  <c r="I210" i="2" s="1"/>
  <c r="I207" i="2" a="1"/>
  <c r="I207" i="2" s="1"/>
  <c r="I198" i="18" a="1"/>
  <c r="I198" i="18" s="1"/>
  <c r="I206" i="18" a="1"/>
  <c r="I206" i="18" s="1"/>
  <c r="I214" i="18" a="1"/>
  <c r="I214" i="18" s="1"/>
  <c r="I222" i="18" a="1"/>
  <c r="I222" i="18" s="1"/>
  <c r="I201" i="18" a="1"/>
  <c r="I201" i="18" s="1"/>
  <c r="I209" i="18" a="1"/>
  <c r="I209" i="18" s="1"/>
  <c r="I217" i="18" a="1"/>
  <c r="I217" i="18" s="1"/>
  <c r="I225" i="18" a="1"/>
  <c r="I225" i="18" s="1"/>
  <c r="I203" i="16" a="1"/>
  <c r="I203" i="16" s="1"/>
  <c r="I211" i="16" a="1"/>
  <c r="I211" i="16" s="1"/>
  <c r="I219" i="16" a="1"/>
  <c r="I219" i="16" s="1"/>
  <c r="I198" i="16" a="1"/>
  <c r="I198" i="16" s="1"/>
  <c r="I206" i="16" a="1"/>
  <c r="I206" i="16" s="1"/>
  <c r="I214" i="16" a="1"/>
  <c r="I214" i="16" s="1"/>
  <c r="I222" i="16" a="1"/>
  <c r="I222" i="16" s="1"/>
  <c r="H199" i="14" a="1"/>
  <c r="H199" i="14" s="1"/>
  <c r="H215" i="14" a="1"/>
  <c r="H215" i="14" s="1"/>
  <c r="H223" i="14" a="1"/>
  <c r="H223" i="14" s="1"/>
  <c r="H202" i="14" a="1"/>
  <c r="H202" i="14" s="1"/>
  <c r="G202" i="14" s="1"/>
  <c r="H210" i="14" a="1"/>
  <c r="H210" i="14" s="1"/>
  <c r="G210" i="14" s="1"/>
  <c r="H218" i="14" a="1"/>
  <c r="H218" i="14" s="1"/>
  <c r="I225" i="14" a="1"/>
  <c r="I225" i="14" s="1"/>
  <c r="H201" i="14" a="1"/>
  <c r="H201" i="14" s="1"/>
  <c r="H209" i="14" a="1"/>
  <c r="H209" i="14" s="1"/>
  <c r="H225" i="14" a="1"/>
  <c r="H225" i="14" s="1"/>
  <c r="H204" i="14" a="1"/>
  <c r="H204" i="14" s="1"/>
  <c r="H212" i="14" a="1"/>
  <c r="H212" i="14" s="1"/>
  <c r="H220" i="14" a="1"/>
  <c r="H220" i="14" s="1"/>
  <c r="I222" i="14" a="1"/>
  <c r="I222" i="14" s="1"/>
  <c r="H203" i="14" a="1"/>
  <c r="H203" i="14" s="1"/>
  <c r="H211" i="14" a="1"/>
  <c r="H211" i="14" s="1"/>
  <c r="H219" i="14" a="1"/>
  <c r="H219" i="14" s="1"/>
  <c r="H198" i="14" a="1"/>
  <c r="H198" i="14" s="1"/>
  <c r="G198" i="14" s="1"/>
  <c r="H214" i="14" a="1"/>
  <c r="H214" i="14" s="1"/>
  <c r="G214" i="14" s="1"/>
  <c r="H222" i="14" a="1"/>
  <c r="H222" i="14" s="1"/>
  <c r="H197" i="14" a="1"/>
  <c r="H197" i="14" s="1"/>
  <c r="G197" i="14" s="1"/>
  <c r="H205" i="14" a="1"/>
  <c r="H205" i="14" s="1"/>
  <c r="H213" i="14" a="1"/>
  <c r="H213" i="14" s="1"/>
  <c r="H200" i="14" a="1"/>
  <c r="H200" i="14" s="1"/>
  <c r="G200" i="14" s="1"/>
  <c r="H208" i="14" a="1"/>
  <c r="H208" i="14" s="1"/>
  <c r="G208" i="14" s="1"/>
  <c r="H224" i="14" a="1"/>
  <c r="H224" i="14" s="1"/>
  <c r="I116" i="19" a="1"/>
  <c r="I116" i="19" s="1"/>
  <c r="I78" i="19" a="1"/>
  <c r="I78" i="19" s="1"/>
  <c r="H193" i="17" a="1"/>
  <c r="H193" i="17" s="1"/>
  <c r="I24" i="14" a="1"/>
  <c r="I24" i="14" s="1"/>
  <c r="I136" i="14" a="1"/>
  <c r="I136" i="14" s="1"/>
  <c r="I47" i="14" a="1"/>
  <c r="I47" i="14" s="1"/>
  <c r="I189" i="19" a="1"/>
  <c r="I189" i="19" s="1"/>
  <c r="I97" i="19" a="1"/>
  <c r="I97" i="19" s="1"/>
  <c r="I145" i="19" a="1"/>
  <c r="I145" i="19" s="1"/>
  <c r="I98" i="19" a="1"/>
  <c r="I98" i="19" s="1"/>
  <c r="I14" i="19" a="1"/>
  <c r="I14" i="19" s="1"/>
  <c r="I178" i="17" a="1"/>
  <c r="I178" i="17" s="1"/>
  <c r="I193" i="17" a="1"/>
  <c r="I193" i="17" s="1"/>
  <c r="I158" i="14" a="1"/>
  <c r="I158" i="14" s="1"/>
  <c r="I190" i="19" a="1"/>
  <c r="I190" i="19" s="1"/>
  <c r="I137" i="19" a="1"/>
  <c r="I137" i="19" s="1"/>
  <c r="I11" i="19" a="1"/>
  <c r="I11" i="19" s="1"/>
  <c r="I189" i="17" a="1"/>
  <c r="I189" i="17" s="1"/>
  <c r="H178" i="17" a="1"/>
  <c r="H178" i="17" s="1"/>
  <c r="I46" i="14" a="1"/>
  <c r="I46" i="14" s="1"/>
  <c r="I176" i="19" a="1"/>
  <c r="I176" i="19" s="1"/>
  <c r="I48" i="19" a="1"/>
  <c r="I48" i="19" s="1"/>
  <c r="I76" i="19" a="1"/>
  <c r="I76" i="19" s="1"/>
  <c r="I59" i="19" a="1"/>
  <c r="I59" i="19" s="1"/>
  <c r="H189" i="17" a="1"/>
  <c r="H189" i="17" s="1"/>
  <c r="I48" i="14" a="1"/>
  <c r="I48" i="14" s="1"/>
  <c r="I91" i="14" a="1"/>
  <c r="I91" i="14" s="1"/>
  <c r="I100" i="14" a="1"/>
  <c r="I100" i="14" s="1"/>
  <c r="I138" i="14" a="1"/>
  <c r="I138" i="14" s="1"/>
  <c r="I142" i="14" a="1"/>
  <c r="I142" i="14" s="1"/>
  <c r="I101" i="19" a="1"/>
  <c r="I101" i="19" s="1"/>
  <c r="I8" i="19" a="1"/>
  <c r="I8" i="19" s="1"/>
  <c r="I103" i="19" a="1"/>
  <c r="I103" i="19" s="1"/>
  <c r="I87" i="19" a="1"/>
  <c r="I87" i="19" s="1"/>
  <c r="I91" i="19" a="1"/>
  <c r="I91" i="19" s="1"/>
  <c r="I105" i="19" a="1"/>
  <c r="I105" i="19" s="1"/>
  <c r="I140" i="14" a="1"/>
  <c r="I140" i="14" s="1"/>
  <c r="I65" i="14" a="1"/>
  <c r="I65" i="14" s="1"/>
  <c r="I130" i="14" a="1"/>
  <c r="I130" i="14" s="1"/>
  <c r="I101" i="14" a="1"/>
  <c r="I101" i="14" s="1"/>
  <c r="AG86" i="1" s="1"/>
  <c r="I74" i="14" a="1"/>
  <c r="I74" i="14" s="1"/>
  <c r="I60" i="14" a="1"/>
  <c r="I60" i="14" s="1"/>
  <c r="AG51" i="1" s="1"/>
  <c r="I153" i="14" a="1"/>
  <c r="I153" i="14" s="1"/>
  <c r="I186" i="14" a="1"/>
  <c r="I186" i="14" s="1"/>
  <c r="I124" i="14" a="1"/>
  <c r="I124" i="14" s="1"/>
  <c r="I145" i="14" a="1"/>
  <c r="I145" i="14" s="1"/>
  <c r="I162" i="14" a="1"/>
  <c r="I162" i="14" s="1"/>
  <c r="I183" i="14" a="1"/>
  <c r="I183" i="14" s="1"/>
  <c r="I173" i="14" a="1"/>
  <c r="I173" i="14" s="1"/>
  <c r="I182" i="14" a="1"/>
  <c r="I182" i="14" s="1"/>
  <c r="AG180" i="1" s="1"/>
  <c r="I150" i="14" a="1"/>
  <c r="I150" i="14" s="1"/>
  <c r="I90" i="14" a="1"/>
  <c r="I90" i="14" s="1"/>
  <c r="I152" i="14" a="1"/>
  <c r="I152" i="14" s="1"/>
  <c r="AG132" i="1" s="1"/>
  <c r="I69" i="14" a="1"/>
  <c r="I69" i="14" s="1"/>
  <c r="I108" i="14" a="1"/>
  <c r="I108" i="14" s="1"/>
  <c r="I113" i="14" a="1"/>
  <c r="I113" i="14" s="1"/>
  <c r="I185" i="14" a="1"/>
  <c r="I185" i="14" s="1"/>
  <c r="I123" i="14" a="1"/>
  <c r="I123" i="14" s="1"/>
  <c r="I119" i="14" a="1"/>
  <c r="I119" i="14" s="1"/>
  <c r="I99" i="14" a="1"/>
  <c r="I99" i="14" s="1"/>
  <c r="I59" i="14" a="1"/>
  <c r="I59" i="14" s="1"/>
  <c r="AG50" i="1" s="1"/>
  <c r="I76" i="14" a="1"/>
  <c r="I76" i="14" s="1"/>
  <c r="I82" i="14" a="1"/>
  <c r="I82" i="14" s="1"/>
  <c r="I89" i="14" a="1"/>
  <c r="I89" i="14" s="1"/>
  <c r="I75" i="14" a="1"/>
  <c r="I75" i="14" s="1"/>
  <c r="I160" i="14" a="1"/>
  <c r="I160" i="14" s="1"/>
  <c r="I68" i="14" a="1"/>
  <c r="I68" i="14" s="1"/>
  <c r="AG59" i="1" s="1"/>
  <c r="I116" i="14" a="1"/>
  <c r="I116" i="14" s="1"/>
  <c r="I143" i="14" a="1"/>
  <c r="I143" i="14" s="1"/>
  <c r="I159" i="14" a="1"/>
  <c r="I159" i="14" s="1"/>
  <c r="I96" i="14" a="1"/>
  <c r="I96" i="14" s="1"/>
  <c r="I32" i="14" a="1"/>
  <c r="I32" i="14" s="1"/>
  <c r="AG30" i="1" s="1"/>
  <c r="I16" i="14" a="1"/>
  <c r="I16" i="14" s="1"/>
  <c r="I121" i="14" a="1"/>
  <c r="I121" i="14" s="1"/>
  <c r="I98" i="14" a="1"/>
  <c r="I98" i="14" s="1"/>
  <c r="AG83" i="1" s="1"/>
  <c r="I181" i="14" a="1"/>
  <c r="I181" i="14" s="1"/>
  <c r="I151" i="14" a="1"/>
  <c r="I151" i="14" s="1"/>
  <c r="AG131" i="1" s="1"/>
  <c r="I110" i="14" a="1"/>
  <c r="I110" i="14" s="1"/>
  <c r="I149" i="14" a="1"/>
  <c r="I149" i="14" s="1"/>
  <c r="I97" i="14" a="1"/>
  <c r="I97" i="14" s="1"/>
  <c r="AG82" i="1" s="1"/>
  <c r="I19" i="14" a="1"/>
  <c r="I19" i="14" s="1"/>
  <c r="I71" i="14" a="1"/>
  <c r="I71" i="14" s="1"/>
  <c r="I194" i="19" a="1"/>
  <c r="I194" i="19" s="1"/>
  <c r="I182" i="19" a="1"/>
  <c r="I182" i="19" s="1"/>
  <c r="AI180" i="1" s="1"/>
  <c r="I122" i="19" a="1"/>
  <c r="I122" i="19" s="1"/>
  <c r="I139" i="19" a="1"/>
  <c r="I139" i="19" s="1"/>
  <c r="I147" i="19" a="1"/>
  <c r="I147" i="19" s="1"/>
  <c r="I144" i="19" a="1"/>
  <c r="I144" i="19" s="1"/>
  <c r="I116" i="17" a="1"/>
  <c r="I116" i="17" s="1"/>
  <c r="I45" i="17" a="1"/>
  <c r="I45" i="17" s="1"/>
  <c r="I99" i="17" a="1"/>
  <c r="I99" i="17" s="1"/>
  <c r="I118" i="17" a="1"/>
  <c r="I118" i="17" s="1"/>
  <c r="H144" i="17" a="1"/>
  <c r="H144" i="17" s="1"/>
  <c r="H118" i="17" a="1"/>
  <c r="H118" i="17" s="1"/>
  <c r="H45" i="17" a="1"/>
  <c r="H45" i="17" s="1"/>
  <c r="H64" i="17" a="1"/>
  <c r="H64" i="17" s="1"/>
  <c r="I40" i="14" a="1"/>
  <c r="I40" i="14" s="1"/>
  <c r="I107" i="14" a="1"/>
  <c r="I107" i="14" s="1"/>
  <c r="I94" i="14" a="1"/>
  <c r="I94" i="14" s="1"/>
  <c r="I166" i="14" a="1"/>
  <c r="I166" i="14" s="1"/>
  <c r="I176" i="14" a="1"/>
  <c r="I176" i="14" s="1"/>
  <c r="I179" i="14" a="1"/>
  <c r="I179" i="14" s="1"/>
  <c r="H137" i="14" a="1"/>
  <c r="H137" i="14" s="1"/>
  <c r="H14" i="14" a="1"/>
  <c r="H14" i="14" s="1"/>
  <c r="G14" i="14" s="1"/>
  <c r="S12" i="1" s="1"/>
  <c r="I192" i="19" a="1"/>
  <c r="I192" i="19" s="1"/>
  <c r="AI190" i="1" s="1"/>
  <c r="I178" i="19" a="1"/>
  <c r="I178" i="19" s="1"/>
  <c r="I53" i="17" a="1"/>
  <c r="I53" i="17" s="1"/>
  <c r="I144" i="17" a="1"/>
  <c r="I144" i="17" s="1"/>
  <c r="H116" i="17" a="1"/>
  <c r="H116" i="17" s="1"/>
  <c r="H76" i="17" a="1"/>
  <c r="H76" i="17" s="1"/>
  <c r="I17" i="14" a="1"/>
  <c r="I17" i="14" s="1"/>
  <c r="AG12" i="1" s="1"/>
  <c r="I118" i="14" a="1"/>
  <c r="I118" i="14" s="1"/>
  <c r="I117" i="14" a="1"/>
  <c r="I117" i="14" s="1"/>
  <c r="H76" i="14" a="1"/>
  <c r="H76" i="14" s="1"/>
  <c r="I171" i="19" a="1"/>
  <c r="I171" i="19" s="1"/>
  <c r="I118" i="19" a="1"/>
  <c r="I118" i="19" s="1"/>
  <c r="I64" i="17" a="1"/>
  <c r="I64" i="17" s="1"/>
  <c r="I76" i="17" a="1"/>
  <c r="I76" i="17" s="1"/>
  <c r="I158" i="17" a="1"/>
  <c r="I158" i="17" s="1"/>
  <c r="I163" i="17" a="1"/>
  <c r="I163" i="17" s="1"/>
  <c r="I73" i="17" a="1"/>
  <c r="I73" i="17" s="1"/>
  <c r="H163" i="17" a="1"/>
  <c r="H163" i="17" s="1"/>
  <c r="H98" i="17" a="1"/>
  <c r="H98" i="17" s="1"/>
  <c r="H53" i="17" a="1"/>
  <c r="H53" i="17" s="1"/>
  <c r="H73" i="17" a="1"/>
  <c r="H73" i="17" s="1"/>
  <c r="H158" i="17" a="1"/>
  <c r="H158" i="17" s="1"/>
  <c r="I20" i="14" a="1"/>
  <c r="I20" i="14" s="1"/>
  <c r="I70" i="14" a="1"/>
  <c r="I70" i="14" s="1"/>
  <c r="AG61" i="1" s="1"/>
  <c r="I67" i="14" a="1"/>
  <c r="I67" i="14" s="1"/>
  <c r="I111" i="14" a="1"/>
  <c r="I111" i="14" s="1"/>
  <c r="I78" i="14" a="1"/>
  <c r="I78" i="14" s="1"/>
  <c r="I146" i="14" a="1"/>
  <c r="I146" i="14" s="1"/>
  <c r="I114" i="14" a="1"/>
  <c r="I114" i="14" s="1"/>
  <c r="H182" i="14" a="1"/>
  <c r="H182" i="14" s="1"/>
  <c r="H107" i="14" a="1"/>
  <c r="H107" i="14" s="1"/>
  <c r="H118" i="14" a="1"/>
  <c r="H118" i="14" s="1"/>
  <c r="G118" i="14" s="1"/>
  <c r="S116" i="1" s="1"/>
  <c r="I14" i="17" a="1"/>
  <c r="I14" i="17" s="1"/>
  <c r="H14" i="17" a="1"/>
  <c r="H14" i="17" s="1"/>
  <c r="H66" i="17" a="1"/>
  <c r="H66" i="17" s="1"/>
  <c r="I109" i="14" a="1"/>
  <c r="I109" i="14" s="1"/>
  <c r="I139" i="14" a="1"/>
  <c r="I139" i="14" s="1"/>
  <c r="I193" i="19" a="1"/>
  <c r="I193" i="19" s="1"/>
  <c r="I188" i="19" a="1"/>
  <c r="I188" i="19" s="1"/>
  <c r="I99" i="19" a="1"/>
  <c r="I99" i="19" s="1"/>
  <c r="I107" i="19" a="1"/>
  <c r="I107" i="19" s="1"/>
  <c r="I136" i="19" a="1"/>
  <c r="I136" i="19" s="1"/>
  <c r="I123" i="19" a="1"/>
  <c r="I123" i="19" s="1"/>
  <c r="I98" i="17" a="1"/>
  <c r="I98" i="17" s="1"/>
  <c r="I66" i="17" a="1"/>
  <c r="I66" i="17" s="1"/>
  <c r="I137" i="17" a="1"/>
  <c r="I137" i="17" s="1"/>
  <c r="H106" i="17" a="1"/>
  <c r="H106" i="17" s="1"/>
  <c r="H137" i="17" a="1"/>
  <c r="H137" i="17" s="1"/>
  <c r="H99" i="17" a="1"/>
  <c r="H99" i="17" s="1"/>
  <c r="I38" i="14" a="1"/>
  <c r="I38" i="14" s="1"/>
  <c r="AG32" i="1" s="1"/>
  <c r="I58" i="14" a="1"/>
  <c r="I58" i="14" s="1"/>
  <c r="AG49" i="1" s="1"/>
  <c r="I144" i="14" a="1"/>
  <c r="I144" i="14" s="1"/>
  <c r="AG125" i="1" s="1"/>
  <c r="I93" i="14" a="1"/>
  <c r="I93" i="14" s="1"/>
  <c r="I39" i="14" a="1"/>
  <c r="I39" i="14" s="1"/>
  <c r="I86" i="14" a="1"/>
  <c r="I86" i="14" s="1"/>
  <c r="I112" i="14" a="1"/>
  <c r="I112" i="14" s="1"/>
  <c r="I154" i="14" a="1"/>
  <c r="I154" i="14" s="1"/>
  <c r="H144" i="14" a="1"/>
  <c r="H144" i="14" s="1"/>
  <c r="H66" i="14" a="1"/>
  <c r="H66" i="14" s="1"/>
  <c r="I158" i="19" a="1"/>
  <c r="I158" i="19" s="1"/>
  <c r="I106" i="17" a="1"/>
  <c r="I106" i="17" s="1"/>
  <c r="I33" i="14" a="1"/>
  <c r="I33" i="14" s="1"/>
  <c r="I66" i="14" a="1"/>
  <c r="I66" i="14" s="1"/>
  <c r="H106" i="14" a="1"/>
  <c r="H106" i="14" s="1"/>
  <c r="G106" i="14" s="1"/>
  <c r="S104" i="1" s="1"/>
  <c r="H39" i="17" a="1"/>
  <c r="H39" i="17" s="1"/>
  <c r="H161" i="16" a="1"/>
  <c r="H161" i="16" s="1"/>
  <c r="I154" i="19" a="1"/>
  <c r="I154" i="19" s="1"/>
  <c r="I77" i="16" a="1"/>
  <c r="I77" i="16" s="1"/>
  <c r="I183" i="19" a="1"/>
  <c r="I183" i="19" s="1"/>
  <c r="I16" i="19" a="1"/>
  <c r="I16" i="19" s="1"/>
  <c r="H189" i="19" a="1"/>
  <c r="H189" i="19" s="1"/>
  <c r="H181" i="19" a="1"/>
  <c r="H181" i="19" s="1"/>
  <c r="H173" i="19" a="1"/>
  <c r="H173" i="19" s="1"/>
  <c r="I165" i="19" a="1"/>
  <c r="I165" i="19" s="1"/>
  <c r="H157" i="19" a="1"/>
  <c r="H157" i="19" s="1"/>
  <c r="I187" i="19" a="1"/>
  <c r="I187" i="19" s="1"/>
  <c r="H163" i="19" a="1"/>
  <c r="H163" i="19" s="1"/>
  <c r="H38" i="19" a="1"/>
  <c r="H38" i="19" s="1"/>
  <c r="H48" i="19" a="1"/>
  <c r="H48" i="19" s="1"/>
  <c r="H60" i="19" a="1"/>
  <c r="H60" i="19" s="1"/>
  <c r="H124" i="19" a="1"/>
  <c r="H124" i="19" s="1"/>
  <c r="H145" i="19" a="1"/>
  <c r="H145" i="19" s="1"/>
  <c r="H20" i="19" a="1"/>
  <c r="H20" i="19" s="1"/>
  <c r="H37" i="19" a="1"/>
  <c r="H37" i="19" s="1"/>
  <c r="H53" i="19" a="1"/>
  <c r="H53" i="19" s="1"/>
  <c r="H65" i="19" a="1"/>
  <c r="H65" i="19" s="1"/>
  <c r="H80" i="19" a="1"/>
  <c r="H80" i="19" s="1"/>
  <c r="H88" i="19" a="1"/>
  <c r="H88" i="19" s="1"/>
  <c r="H96" i="19" a="1"/>
  <c r="H96" i="19" s="1"/>
  <c r="H104" i="19" a="1"/>
  <c r="H104" i="19" s="1"/>
  <c r="H113" i="19" a="1"/>
  <c r="H113" i="19" s="1"/>
  <c r="H123" i="19" a="1"/>
  <c r="H123" i="19" s="1"/>
  <c r="H134" i="19" a="1"/>
  <c r="H134" i="19" s="1"/>
  <c r="H144" i="19" a="1"/>
  <c r="H144" i="19" s="1"/>
  <c r="H24" i="19" a="1"/>
  <c r="H24" i="19" s="1"/>
  <c r="H39" i="19" a="1"/>
  <c r="H39" i="19" s="1"/>
  <c r="H58" i="19" a="1"/>
  <c r="H58" i="19" s="1"/>
  <c r="H70" i="19" a="1"/>
  <c r="H70" i="19" s="1"/>
  <c r="H128" i="19" a="1"/>
  <c r="H128" i="19" s="1"/>
  <c r="H150" i="19" a="1"/>
  <c r="H150" i="19" s="1"/>
  <c r="H26" i="19" a="1"/>
  <c r="H26" i="19" s="1"/>
  <c r="H46" i="19" a="1"/>
  <c r="H46" i="19" s="1"/>
  <c r="H66" i="19" a="1"/>
  <c r="H66" i="19" s="1"/>
  <c r="G66" i="19" s="1"/>
  <c r="U64" i="1" s="1"/>
  <c r="H77" i="19" a="1"/>
  <c r="H77" i="19" s="1"/>
  <c r="H85" i="19" a="1"/>
  <c r="H85" i="19" s="1"/>
  <c r="H93" i="19" a="1"/>
  <c r="H93" i="19" s="1"/>
  <c r="H101" i="19" a="1"/>
  <c r="H101" i="19" s="1"/>
  <c r="H109" i="19" a="1"/>
  <c r="H109" i="19" s="1"/>
  <c r="H119" i="19" a="1"/>
  <c r="H119" i="19" s="1"/>
  <c r="H130" i="19" a="1"/>
  <c r="H130" i="19" s="1"/>
  <c r="I12" i="19" a="1"/>
  <c r="I12" i="19" s="1"/>
  <c r="I186" i="19" a="1"/>
  <c r="I186" i="19" s="1"/>
  <c r="I170" i="19" a="1"/>
  <c r="I170" i="19" s="1"/>
  <c r="I160" i="19" a="1"/>
  <c r="I160" i="19" s="1"/>
  <c r="I19" i="19" a="1"/>
  <c r="I19" i="19" s="1"/>
  <c r="I33" i="19" a="1"/>
  <c r="I33" i="19" s="1"/>
  <c r="I52" i="19" a="1"/>
  <c r="I52" i="19" s="1"/>
  <c r="I67" i="19" a="1"/>
  <c r="I67" i="19" s="1"/>
  <c r="I79" i="19" a="1"/>
  <c r="I79" i="19" s="1"/>
  <c r="I95" i="19" a="1"/>
  <c r="I95" i="19" s="1"/>
  <c r="I114" i="19" a="1"/>
  <c r="I114" i="19" s="1"/>
  <c r="I130" i="19" a="1"/>
  <c r="I130" i="19" s="1"/>
  <c r="I146" i="19" a="1"/>
  <c r="I146" i="19" s="1"/>
  <c r="I156" i="19" a="1"/>
  <c r="I156" i="19" s="1"/>
  <c r="I25" i="19" a="1"/>
  <c r="I25" i="19" s="1"/>
  <c r="I43" i="19" a="1"/>
  <c r="I43" i="19" s="1"/>
  <c r="I60" i="19" a="1"/>
  <c r="I60" i="19" s="1"/>
  <c r="AI51" i="1" s="1"/>
  <c r="I132" i="19" a="1"/>
  <c r="I132" i="19" s="1"/>
  <c r="I20" i="19" a="1"/>
  <c r="I20" i="19" s="1"/>
  <c r="I42" i="19" a="1"/>
  <c r="I42" i="19" s="1"/>
  <c r="I51" i="19" a="1"/>
  <c r="I51" i="19" s="1"/>
  <c r="I68" i="19" a="1"/>
  <c r="I68" i="19" s="1"/>
  <c r="I80" i="19" a="1"/>
  <c r="I80" i="19" s="1"/>
  <c r="I88" i="19" a="1"/>
  <c r="I88" i="19" s="1"/>
  <c r="I96" i="19" a="1"/>
  <c r="I96" i="19" s="1"/>
  <c r="I104" i="19" a="1"/>
  <c r="I104" i="19" s="1"/>
  <c r="I113" i="19" a="1"/>
  <c r="I113" i="19" s="1"/>
  <c r="I129" i="19" a="1"/>
  <c r="I129" i="19" s="1"/>
  <c r="I24" i="19" a="1"/>
  <c r="I24" i="19" s="1"/>
  <c r="I39" i="19" a="1"/>
  <c r="I39" i="19" s="1"/>
  <c r="I55" i="19" a="1"/>
  <c r="I55" i="19" s="1"/>
  <c r="I70" i="19" a="1"/>
  <c r="I70" i="19" s="1"/>
  <c r="I120" i="19" a="1"/>
  <c r="I120" i="19" s="1"/>
  <c r="I138" i="19" a="1"/>
  <c r="I138" i="19" s="1"/>
  <c r="I185" i="19" a="1"/>
  <c r="I185" i="19" s="1"/>
  <c r="I161" i="19" a="1"/>
  <c r="I161" i="19" s="1"/>
  <c r="H160" i="19" a="1"/>
  <c r="H160" i="19" s="1"/>
  <c r="H9" i="17" a="1"/>
  <c r="H9" i="17" s="1"/>
  <c r="H153" i="19" a="1"/>
  <c r="H153" i="19" s="1"/>
  <c r="I40" i="18" a="1"/>
  <c r="I40" i="18" s="1"/>
  <c r="H14" i="19" a="1"/>
  <c r="H14" i="19" s="1"/>
  <c r="I177" i="19" a="1"/>
  <c r="I177" i="19" s="1"/>
  <c r="H15" i="19" a="1"/>
  <c r="H15" i="19" s="1"/>
  <c r="H195" i="19" a="1"/>
  <c r="H195" i="19" s="1"/>
  <c r="H187" i="19" a="1"/>
  <c r="H187" i="19" s="1"/>
  <c r="H179" i="19" a="1"/>
  <c r="H179" i="19" s="1"/>
  <c r="G179" i="19" s="1"/>
  <c r="H171" i="19" a="1"/>
  <c r="H171" i="19" s="1"/>
  <c r="H164" i="19" a="1"/>
  <c r="H164" i="19" s="1"/>
  <c r="I155" i="19" a="1"/>
  <c r="I155" i="19" s="1"/>
  <c r="I181" i="19" a="1"/>
  <c r="I181" i="19" s="1"/>
  <c r="H23" i="19" a="1"/>
  <c r="H23" i="19" s="1"/>
  <c r="H40" i="19" a="1"/>
  <c r="H40" i="19" s="1"/>
  <c r="H51" i="19" a="1"/>
  <c r="H51" i="19" s="1"/>
  <c r="G51" i="19" s="1"/>
  <c r="H71" i="19" a="1"/>
  <c r="H71" i="19" s="1"/>
  <c r="H132" i="19" a="1"/>
  <c r="H132" i="19" s="1"/>
  <c r="H148" i="19" a="1"/>
  <c r="H148" i="19" s="1"/>
  <c r="H30" i="19" a="1"/>
  <c r="H30" i="19" s="1"/>
  <c r="H42" i="19" a="1"/>
  <c r="H42" i="19" s="1"/>
  <c r="H56" i="19" a="1"/>
  <c r="H56" i="19" s="1"/>
  <c r="H68" i="19" a="1"/>
  <c r="H68" i="19" s="1"/>
  <c r="H82" i="19" a="1"/>
  <c r="H82" i="19" s="1"/>
  <c r="H90" i="19" a="1"/>
  <c r="H90" i="19" s="1"/>
  <c r="H98" i="19" a="1"/>
  <c r="H98" i="19" s="1"/>
  <c r="H146" i="14" a="1"/>
  <c r="H146" i="14" s="1"/>
  <c r="H140" i="16" a="1"/>
  <c r="H140" i="16" s="1"/>
  <c r="H45" i="16" a="1"/>
  <c r="H45" i="16" s="1"/>
  <c r="I192" i="16" a="1"/>
  <c r="I192" i="16" s="1"/>
  <c r="I195" i="19" a="1"/>
  <c r="I195" i="19" s="1"/>
  <c r="H11" i="19" a="1"/>
  <c r="H11" i="19" s="1"/>
  <c r="H193" i="19" a="1"/>
  <c r="H193" i="19" s="1"/>
  <c r="H185" i="19" a="1"/>
  <c r="H185" i="19" s="1"/>
  <c r="H177" i="19" a="1"/>
  <c r="H177" i="19" s="1"/>
  <c r="H169" i="19" a="1"/>
  <c r="H169" i="19" s="1"/>
  <c r="I162" i="19" a="1"/>
  <c r="I162" i="19" s="1"/>
  <c r="AI142" i="1" s="1"/>
  <c r="H10" i="19" a="1"/>
  <c r="H10" i="19" s="1"/>
  <c r="I175" i="19" a="1"/>
  <c r="I175" i="19" s="1"/>
  <c r="H25" i="19" a="1"/>
  <c r="H25" i="19" s="1"/>
  <c r="H43" i="19" a="1"/>
  <c r="H43" i="19" s="1"/>
  <c r="H54" i="19" a="1"/>
  <c r="H54" i="19" s="1"/>
  <c r="H74" i="19" a="1"/>
  <c r="H74" i="19" s="1"/>
  <c r="H139" i="19" a="1"/>
  <c r="H139" i="19" s="1"/>
  <c r="H152" i="19" a="1"/>
  <c r="H152" i="19" s="1"/>
  <c r="H32" i="19" a="1"/>
  <c r="H32" i="19" s="1"/>
  <c r="H47" i="19" a="1"/>
  <c r="H47" i="19" s="1"/>
  <c r="H59" i="19" a="1"/>
  <c r="H59" i="19" s="1"/>
  <c r="H76" i="19" a="1"/>
  <c r="H76" i="19" s="1"/>
  <c r="H84" i="19" a="1"/>
  <c r="H84" i="19" s="1"/>
  <c r="H92" i="19" a="1"/>
  <c r="H92" i="19" s="1"/>
  <c r="H100" i="19" a="1"/>
  <c r="H100" i="19" s="1"/>
  <c r="H108" i="19" a="1"/>
  <c r="H108" i="19" s="1"/>
  <c r="H118" i="19" a="1"/>
  <c r="H118" i="19" s="1"/>
  <c r="G118" i="19" s="1"/>
  <c r="H129" i="19" a="1"/>
  <c r="H129" i="19" s="1"/>
  <c r="G129" i="19" s="1"/>
  <c r="H138" i="19" a="1"/>
  <c r="H138" i="19" s="1"/>
  <c r="H19" i="19" a="1"/>
  <c r="H19" i="19" s="1"/>
  <c r="H29" i="19" a="1"/>
  <c r="H29" i="19" s="1"/>
  <c r="H44" i="19" a="1"/>
  <c r="H44" i="19" s="1"/>
  <c r="H64" i="19" a="1"/>
  <c r="H64" i="19" s="1"/>
  <c r="H112" i="19" a="1"/>
  <c r="H112" i="19" s="1"/>
  <c r="H143" i="19" a="1"/>
  <c r="H143" i="19" s="1"/>
  <c r="H18" i="19" a="1"/>
  <c r="H18" i="19" s="1"/>
  <c r="H33" i="19" a="1"/>
  <c r="H33" i="19" s="1"/>
  <c r="H52" i="19" a="1"/>
  <c r="H52" i="19" s="1"/>
  <c r="H72" i="19" a="1"/>
  <c r="H72" i="19" s="1"/>
  <c r="H81" i="19" a="1"/>
  <c r="H81" i="19" s="1"/>
  <c r="H89" i="19" a="1"/>
  <c r="H89" i="19" s="1"/>
  <c r="H97" i="19" a="1"/>
  <c r="H97" i="19" s="1"/>
  <c r="H105" i="19" a="1"/>
  <c r="H105" i="19" s="1"/>
  <c r="G105" i="19" s="1"/>
  <c r="H114" i="19" a="1"/>
  <c r="H114" i="19" s="1"/>
  <c r="H125" i="19" a="1"/>
  <c r="H125" i="19" s="1"/>
  <c r="H135" i="19" a="1"/>
  <c r="H135" i="19" s="1"/>
  <c r="H12" i="19" a="1"/>
  <c r="H12" i="19" s="1"/>
  <c r="I174" i="19" a="1"/>
  <c r="I174" i="19" s="1"/>
  <c r="I166" i="19" a="1"/>
  <c r="I166" i="19" s="1"/>
  <c r="AI145" i="1" s="1"/>
  <c r="H158" i="19" a="1"/>
  <c r="H158" i="19" s="1"/>
  <c r="I29" i="19" a="1"/>
  <c r="I29" i="19" s="1"/>
  <c r="I46" i="19" a="1"/>
  <c r="I46" i="19" s="1"/>
  <c r="I63" i="19" a="1"/>
  <c r="I63" i="19" s="1"/>
  <c r="I75" i="19" a="1"/>
  <c r="I75" i="19" s="1"/>
  <c r="I83" i="19" a="1"/>
  <c r="I83" i="19" s="1"/>
  <c r="AI72" i="1" s="1"/>
  <c r="I135" i="19" a="1"/>
  <c r="I135" i="19" s="1"/>
  <c r="I150" i="19" a="1"/>
  <c r="I150" i="19" s="1"/>
  <c r="I21" i="19" a="1"/>
  <c r="I21" i="19" s="1"/>
  <c r="I38" i="19" a="1"/>
  <c r="I38" i="19" s="1"/>
  <c r="I54" i="19" a="1"/>
  <c r="I54" i="19" s="1"/>
  <c r="I71" i="19" a="1"/>
  <c r="I71" i="19" s="1"/>
  <c r="I124" i="19" a="1"/>
  <c r="I124" i="19" s="1"/>
  <c r="I142" i="19" a="1"/>
  <c r="I142" i="19" s="1"/>
  <c r="I32" i="19" a="1"/>
  <c r="I32" i="19" s="1"/>
  <c r="I47" i="19" a="1"/>
  <c r="I47" i="19" s="1"/>
  <c r="I62" i="19" a="1"/>
  <c r="I62" i="19" s="1"/>
  <c r="I84" i="19" a="1"/>
  <c r="I84" i="19" s="1"/>
  <c r="I92" i="19" a="1"/>
  <c r="I92" i="19" s="1"/>
  <c r="I100" i="19" a="1"/>
  <c r="I100" i="19" s="1"/>
  <c r="I108" i="19" a="1"/>
  <c r="I108" i="19" s="1"/>
  <c r="I121" i="19" a="1"/>
  <c r="I121" i="19" s="1"/>
  <c r="I152" i="19" a="1"/>
  <c r="I152" i="19" s="1"/>
  <c r="I34" i="19" a="1"/>
  <c r="I34" i="19" s="1"/>
  <c r="I44" i="19" a="1"/>
  <c r="I44" i="19" s="1"/>
  <c r="I112" i="19" a="1"/>
  <c r="I112" i="19" s="1"/>
  <c r="I128" i="19" a="1"/>
  <c r="I128" i="19" s="1"/>
  <c r="I173" i="19" a="1"/>
  <c r="I173" i="19" s="1"/>
  <c r="I13" i="19" a="1"/>
  <c r="I13" i="19" s="1"/>
  <c r="H194" i="19" a="1"/>
  <c r="H194" i="19" s="1"/>
  <c r="H186" i="19" a="1"/>
  <c r="H186" i="19" s="1"/>
  <c r="H178" i="19" a="1"/>
  <c r="H178" i="19" s="1"/>
  <c r="H170" i="19" a="1"/>
  <c r="H170" i="19" s="1"/>
  <c r="H178" i="16" a="1"/>
  <c r="H178" i="16" s="1"/>
  <c r="I15" i="16" a="1"/>
  <c r="I15" i="16" s="1"/>
  <c r="H167" i="16" a="1"/>
  <c r="H167" i="16" s="1"/>
  <c r="I27" i="17" a="1"/>
  <c r="I27" i="17" s="1"/>
  <c r="I164" i="19" a="1"/>
  <c r="I164" i="19" s="1"/>
  <c r="I9" i="19" a="1"/>
  <c r="I9" i="19" s="1"/>
  <c r="H191" i="19" a="1"/>
  <c r="H191" i="19" s="1"/>
  <c r="H183" i="19" a="1"/>
  <c r="H183" i="19" s="1"/>
  <c r="H175" i="19" a="1"/>
  <c r="H175" i="19" s="1"/>
  <c r="H167" i="19" a="1"/>
  <c r="H167" i="19" s="1"/>
  <c r="H161" i="19" a="1"/>
  <c r="H161" i="19" s="1"/>
  <c r="I167" i="19" a="1"/>
  <c r="I167" i="19" s="1"/>
  <c r="H28" i="19" a="1"/>
  <c r="H28" i="19" s="1"/>
  <c r="H45" i="19" a="1"/>
  <c r="H45" i="19" s="1"/>
  <c r="H57" i="19" a="1"/>
  <c r="H57" i="19" s="1"/>
  <c r="H116" i="19" a="1"/>
  <c r="H116" i="19" s="1"/>
  <c r="G116" i="19" s="1"/>
  <c r="H142" i="19" a="1"/>
  <c r="H142" i="19" s="1"/>
  <c r="H155" i="19" a="1"/>
  <c r="H155" i="19" s="1"/>
  <c r="H35" i="19" a="1"/>
  <c r="H35" i="19" s="1"/>
  <c r="H50" i="19" a="1"/>
  <c r="H50" i="19" s="1"/>
  <c r="H62" i="19" a="1"/>
  <c r="H62" i="19" s="1"/>
  <c r="H78" i="19" a="1"/>
  <c r="H78" i="19" s="1"/>
  <c r="H86" i="19" a="1"/>
  <c r="H86" i="19" s="1"/>
  <c r="H94" i="19" a="1"/>
  <c r="H94" i="19" s="1"/>
  <c r="H102" i="19" a="1"/>
  <c r="H102" i="19" s="1"/>
  <c r="H110" i="19" a="1"/>
  <c r="H110" i="19" s="1"/>
  <c r="H121" i="19" a="1"/>
  <c r="H121" i="19" s="1"/>
  <c r="H131" i="19" a="1"/>
  <c r="H131" i="19" s="1"/>
  <c r="H141" i="19" a="1"/>
  <c r="H141" i="19" s="1"/>
  <c r="H22" i="19" a="1"/>
  <c r="H22" i="19" s="1"/>
  <c r="H34" i="19" a="1"/>
  <c r="H34" i="19" s="1"/>
  <c r="H55" i="19" a="1"/>
  <c r="H55" i="19" s="1"/>
  <c r="H67" i="19" a="1"/>
  <c r="H67" i="19" s="1"/>
  <c r="H120" i="19" a="1"/>
  <c r="H120" i="19" s="1"/>
  <c r="H146" i="19" a="1"/>
  <c r="H146" i="19" s="1"/>
  <c r="G146" i="19" s="1"/>
  <c r="H21" i="19" a="1"/>
  <c r="H21" i="19" s="1"/>
  <c r="H36" i="19" a="1"/>
  <c r="H36" i="19" s="1"/>
  <c r="H63" i="19" a="1"/>
  <c r="H63" i="19" s="1"/>
  <c r="H75" i="19" a="1"/>
  <c r="H75" i="19" s="1"/>
  <c r="H83" i="19" a="1"/>
  <c r="H83" i="19" s="1"/>
  <c r="H91" i="19" a="1"/>
  <c r="H91" i="19" s="1"/>
  <c r="H99" i="19" a="1"/>
  <c r="H99" i="19" s="1"/>
  <c r="H107" i="19" a="1"/>
  <c r="H107" i="19" s="1"/>
  <c r="H117" i="19" a="1"/>
  <c r="H117" i="19" s="1"/>
  <c r="H127" i="19" a="1"/>
  <c r="H127" i="19" s="1"/>
  <c r="H137" i="19" a="1"/>
  <c r="H137" i="19" s="1"/>
  <c r="I196" i="19" a="1"/>
  <c r="I196" i="19" s="1"/>
  <c r="I180" i="19" a="1"/>
  <c r="I180" i="19" s="1"/>
  <c r="I172" i="19" a="1"/>
  <c r="I172" i="19" s="1"/>
  <c r="H165" i="19" a="1"/>
  <c r="H165" i="19" s="1"/>
  <c r="G165" i="19" s="1"/>
  <c r="I18" i="19" a="1"/>
  <c r="I18" i="19" s="1"/>
  <c r="I31" i="19" a="1"/>
  <c r="I31" i="19" s="1"/>
  <c r="I49" i="19" a="1"/>
  <c r="I49" i="19" s="1"/>
  <c r="I77" i="19" a="1"/>
  <c r="I77" i="19" s="1"/>
  <c r="I85" i="19" a="1"/>
  <c r="I85" i="19" s="1"/>
  <c r="AI74" i="1" s="1"/>
  <c r="I93" i="19" a="1"/>
  <c r="I93" i="19" s="1"/>
  <c r="I109" i="19" a="1"/>
  <c r="I109" i="19" s="1"/>
  <c r="I125" i="19" a="1"/>
  <c r="I125" i="19" s="1"/>
  <c r="I153" i="19" a="1"/>
  <c r="I153" i="19" s="1"/>
  <c r="I23" i="19" a="1"/>
  <c r="I23" i="19" s="1"/>
  <c r="I40" i="19" a="1"/>
  <c r="I40" i="19" s="1"/>
  <c r="I57" i="19" a="1"/>
  <c r="I57" i="19" s="1"/>
  <c r="I111" i="19" a="1"/>
  <c r="I111" i="19" s="1"/>
  <c r="I127" i="19" a="1"/>
  <c r="I127" i="19" s="1"/>
  <c r="H115" i="19" a="1"/>
  <c r="H115" i="19" s="1"/>
  <c r="H27" i="19" a="1"/>
  <c r="H27" i="19" s="1"/>
  <c r="H140" i="19" a="1"/>
  <c r="H140" i="19" s="1"/>
  <c r="H69" i="19" a="1"/>
  <c r="H69" i="19" s="1"/>
  <c r="H103" i="19" a="1"/>
  <c r="H103" i="19" s="1"/>
  <c r="G103" i="19" s="1"/>
  <c r="H16" i="19" a="1"/>
  <c r="H16" i="19" s="1"/>
  <c r="G16" i="19" s="1"/>
  <c r="I36" i="19" a="1"/>
  <c r="I36" i="19" s="1"/>
  <c r="I81" i="19" a="1"/>
  <c r="I81" i="19" s="1"/>
  <c r="I133" i="19" a="1"/>
  <c r="I133" i="19" s="1"/>
  <c r="I28" i="19" a="1"/>
  <c r="I28" i="19" s="1"/>
  <c r="I119" i="19" a="1"/>
  <c r="I119" i="19" s="1"/>
  <c r="I35" i="19" a="1"/>
  <c r="I35" i="19" s="1"/>
  <c r="I65" i="19" a="1"/>
  <c r="I65" i="19" s="1"/>
  <c r="I82" i="19" a="1"/>
  <c r="I82" i="19" s="1"/>
  <c r="I141" i="19" a="1"/>
  <c r="I141" i="19" s="1"/>
  <c r="I27" i="19" a="1"/>
  <c r="I27" i="19" s="1"/>
  <c r="I58" i="19" a="1"/>
  <c r="I58" i="19" s="1"/>
  <c r="I115" i="19" a="1"/>
  <c r="I115" i="19" s="1"/>
  <c r="H126" i="19" a="1"/>
  <c r="H126" i="19" s="1"/>
  <c r="H41" i="19" a="1"/>
  <c r="H41" i="19" s="1"/>
  <c r="H17" i="19" a="1"/>
  <c r="H17" i="19" s="1"/>
  <c r="H79" i="19" a="1"/>
  <c r="H79" i="19" s="1"/>
  <c r="H111" i="19" a="1"/>
  <c r="H111" i="19" s="1"/>
  <c r="I184" i="19" a="1"/>
  <c r="I184" i="19" s="1"/>
  <c r="AI160" i="1" s="1"/>
  <c r="I168" i="19" a="1"/>
  <c r="I168" i="19" s="1"/>
  <c r="I61" i="19" a="1"/>
  <c r="I61" i="19" s="1"/>
  <c r="AI52" i="1" s="1"/>
  <c r="I45" i="19" a="1"/>
  <c r="I45" i="19" s="1"/>
  <c r="I86" i="19" a="1"/>
  <c r="I86" i="19" s="1"/>
  <c r="I102" i="19" a="1"/>
  <c r="I102" i="19" s="1"/>
  <c r="I126" i="19" a="1"/>
  <c r="I126" i="19" s="1"/>
  <c r="I37" i="19" a="1"/>
  <c r="I37" i="19" s="1"/>
  <c r="H9" i="19" a="1"/>
  <c r="H9" i="19" s="1"/>
  <c r="H188" i="19" a="1"/>
  <c r="H188" i="19" s="1"/>
  <c r="H176" i="19" a="1"/>
  <c r="H176" i="19" s="1"/>
  <c r="H166" i="19" a="1"/>
  <c r="H166" i="19" s="1"/>
  <c r="H156" i="19" a="1"/>
  <c r="H156" i="19" s="1"/>
  <c r="G156" i="19" s="1"/>
  <c r="H154" i="19" a="1"/>
  <c r="H154" i="19" s="1"/>
  <c r="H12" i="18" a="1"/>
  <c r="H12" i="18" s="1"/>
  <c r="H125" i="18" a="1"/>
  <c r="H125" i="18" s="1"/>
  <c r="H15" i="18" a="1"/>
  <c r="H15" i="18" s="1"/>
  <c r="H167" i="18" a="1"/>
  <c r="H167" i="18" s="1"/>
  <c r="H175" i="18" a="1"/>
  <c r="H175" i="18" s="1"/>
  <c r="H189" i="18" a="1"/>
  <c r="H189" i="18" s="1"/>
  <c r="H128" i="18" a="1"/>
  <c r="H128" i="18" s="1"/>
  <c r="I43" i="18" a="1"/>
  <c r="I43" i="18" s="1"/>
  <c r="I9" i="18" a="1"/>
  <c r="I9" i="18" s="1"/>
  <c r="I12" i="18" a="1"/>
  <c r="I12" i="18" s="1"/>
  <c r="I185" i="18" a="1"/>
  <c r="I185" i="18" s="1"/>
  <c r="H152" i="18" a="1"/>
  <c r="H152" i="18" s="1"/>
  <c r="I183" i="18" a="1"/>
  <c r="I183" i="18" s="1"/>
  <c r="H149" i="18" a="1"/>
  <c r="H149" i="18" s="1"/>
  <c r="I189" i="18" a="1"/>
  <c r="I189" i="18" s="1"/>
  <c r="H156" i="18" a="1"/>
  <c r="H156" i="18" s="1"/>
  <c r="I195" i="18" a="1"/>
  <c r="I195" i="18" s="1"/>
  <c r="I163" i="18" a="1"/>
  <c r="I163" i="18" s="1"/>
  <c r="H161" i="18" a="1"/>
  <c r="H161" i="18" s="1"/>
  <c r="H151" i="18" a="1"/>
  <c r="H151" i="18" s="1"/>
  <c r="I140" i="18" a="1"/>
  <c r="I140" i="18" s="1"/>
  <c r="H130" i="18" a="1"/>
  <c r="H130" i="18" s="1"/>
  <c r="I116" i="18" a="1"/>
  <c r="I116" i="18" s="1"/>
  <c r="H98" i="18" a="1"/>
  <c r="H98" i="18" s="1"/>
  <c r="H68" i="18" a="1"/>
  <c r="H68" i="18" s="1"/>
  <c r="H42" i="18" a="1"/>
  <c r="H42" i="18" s="1"/>
  <c r="I196" i="18" a="1"/>
  <c r="I196" i="18" s="1"/>
  <c r="I174" i="18" a="1"/>
  <c r="I174" i="18" s="1"/>
  <c r="I164" i="18" a="1"/>
  <c r="I164" i="18" s="1"/>
  <c r="H155" i="18" a="1"/>
  <c r="H155" i="18" s="1"/>
  <c r="H145" i="18" a="1"/>
  <c r="H145" i="18" s="1"/>
  <c r="I134" i="18" a="1"/>
  <c r="I134" i="18" s="1"/>
  <c r="H124" i="18" a="1"/>
  <c r="H124" i="18" s="1"/>
  <c r="H108" i="18" a="1"/>
  <c r="H108" i="18" s="1"/>
  <c r="I66" i="18" a="1"/>
  <c r="I66" i="18" s="1"/>
  <c r="I20" i="18" a="1"/>
  <c r="I20" i="18" s="1"/>
  <c r="I42" i="18" a="1"/>
  <c r="I42" i="18" s="1"/>
  <c r="I52" i="18" a="1"/>
  <c r="I52" i="18" s="1"/>
  <c r="I69" i="18" a="1"/>
  <c r="I69" i="18" s="1"/>
  <c r="I90" i="18" a="1"/>
  <c r="I90" i="18" s="1"/>
  <c r="I107" i="18" a="1"/>
  <c r="I107" i="18" s="1"/>
  <c r="I27" i="18" a="1"/>
  <c r="I27" i="18" s="1"/>
  <c r="I41" i="18" a="1"/>
  <c r="I41" i="18" s="1"/>
  <c r="I59" i="18" a="1"/>
  <c r="I59" i="18" s="1"/>
  <c r="I74" i="18" a="1"/>
  <c r="I74" i="18" s="1"/>
  <c r="I92" i="18" a="1"/>
  <c r="I92" i="18" s="1"/>
  <c r="I103" i="18" a="1"/>
  <c r="I103" i="18" s="1"/>
  <c r="I115" i="18" a="1"/>
  <c r="I115" i="18" s="1"/>
  <c r="I123" i="18" a="1"/>
  <c r="I123" i="18" s="1"/>
  <c r="I131" i="18" a="1"/>
  <c r="I131" i="18" s="1"/>
  <c r="I139" i="18" a="1"/>
  <c r="I139" i="18" s="1"/>
  <c r="I147" i="18" a="1"/>
  <c r="I147" i="18" s="1"/>
  <c r="I156" i="18" a="1"/>
  <c r="I156" i="18" s="1"/>
  <c r="I26" i="18" a="1"/>
  <c r="I26" i="18" s="1"/>
  <c r="I36" i="18" a="1"/>
  <c r="I36" i="18" s="1"/>
  <c r="I58" i="18" a="1"/>
  <c r="I58" i="18" s="1"/>
  <c r="I79" i="18" a="1"/>
  <c r="I79" i="18" s="1"/>
  <c r="I100" i="18" a="1"/>
  <c r="I100" i="18" s="1"/>
  <c r="I194" i="18" a="1"/>
  <c r="I194" i="18" s="1"/>
  <c r="I182" i="18" a="1"/>
  <c r="I182" i="18" s="1"/>
  <c r="H27" i="18" a="1"/>
  <c r="H27" i="18" s="1"/>
  <c r="H41" i="18" a="1"/>
  <c r="H41" i="18" s="1"/>
  <c r="H59" i="18" a="1"/>
  <c r="H59" i="18" s="1"/>
  <c r="H136" i="19" a="1"/>
  <c r="H136" i="19" s="1"/>
  <c r="H61" i="19" a="1"/>
  <c r="H61" i="19" s="1"/>
  <c r="H31" i="19" a="1"/>
  <c r="H31" i="19" s="1"/>
  <c r="H87" i="19" a="1"/>
  <c r="H87" i="19" s="1"/>
  <c r="H122" i="19" a="1"/>
  <c r="H122" i="19" s="1"/>
  <c r="I159" i="19" a="1"/>
  <c r="I159" i="19" s="1"/>
  <c r="I89" i="19" a="1"/>
  <c r="I89" i="19" s="1"/>
  <c r="I117" i="19" a="1"/>
  <c r="I117" i="19" s="1"/>
  <c r="I149" i="19" a="1"/>
  <c r="I149" i="19" s="1"/>
  <c r="I69" i="19" a="1"/>
  <c r="I69" i="19" s="1"/>
  <c r="I50" i="19" a="1"/>
  <c r="I50" i="19" s="1"/>
  <c r="I90" i="19" a="1"/>
  <c r="I90" i="19" s="1"/>
  <c r="I106" i="19" a="1"/>
  <c r="I106" i="19" s="1"/>
  <c r="I134" i="19" a="1"/>
  <c r="I134" i="19" s="1"/>
  <c r="I151" i="19" a="1"/>
  <c r="I151" i="19" s="1"/>
  <c r="I41" i="19" a="1"/>
  <c r="I41" i="19" s="1"/>
  <c r="I64" i="19" a="1"/>
  <c r="I64" i="19" s="1"/>
  <c r="I131" i="19" a="1"/>
  <c r="I131" i="19" s="1"/>
  <c r="I169" i="19" a="1"/>
  <c r="I169" i="19" s="1"/>
  <c r="H13" i="19" a="1"/>
  <c r="H13" i="19" s="1"/>
  <c r="H196" i="19" a="1"/>
  <c r="H196" i="19" s="1"/>
  <c r="H184" i="19" a="1"/>
  <c r="H184" i="19" s="1"/>
  <c r="H174" i="19" a="1"/>
  <c r="H174" i="19" s="1"/>
  <c r="I163" i="19" a="1"/>
  <c r="I163" i="19" s="1"/>
  <c r="H149" i="19" a="1"/>
  <c r="H149" i="19" s="1"/>
  <c r="H151" i="19" a="1"/>
  <c r="H151" i="19" s="1"/>
  <c r="H183" i="18" a="1"/>
  <c r="H183" i="18" s="1"/>
  <c r="H11" i="18" a="1"/>
  <c r="H11" i="18" s="1"/>
  <c r="H16" i="18" a="1"/>
  <c r="H16" i="18" s="1"/>
  <c r="H37" i="18" a="1"/>
  <c r="H37" i="18" s="1"/>
  <c r="H169" i="18" a="1"/>
  <c r="H169" i="18" s="1"/>
  <c r="H177" i="18" a="1"/>
  <c r="H177" i="18" s="1"/>
  <c r="H195" i="18" a="1"/>
  <c r="H195" i="18" s="1"/>
  <c r="I13" i="18" a="1"/>
  <c r="I13" i="18" s="1"/>
  <c r="I50" i="18" a="1"/>
  <c r="I50" i="18" s="1"/>
  <c r="I75" i="18" a="1"/>
  <c r="I75" i="18" s="1"/>
  <c r="I57" i="18" a="1"/>
  <c r="I57" i="18" s="1"/>
  <c r="H106" i="19" a="1"/>
  <c r="H106" i="19" s="1"/>
  <c r="H147" i="19" a="1"/>
  <c r="H147" i="19" s="1"/>
  <c r="H73" i="19" a="1"/>
  <c r="H73" i="19" s="1"/>
  <c r="H49" i="19" a="1"/>
  <c r="H49" i="19" s="1"/>
  <c r="H95" i="19" a="1"/>
  <c r="H95" i="19" s="1"/>
  <c r="H133" i="19" a="1"/>
  <c r="H133" i="19" s="1"/>
  <c r="I26" i="19" a="1"/>
  <c r="I26" i="19" s="1"/>
  <c r="I72" i="19" a="1"/>
  <c r="I72" i="19" s="1"/>
  <c r="I17" i="19" a="1"/>
  <c r="I17" i="19" s="1"/>
  <c r="I30" i="19" a="1"/>
  <c r="I30" i="19" s="1"/>
  <c r="I56" i="19" a="1"/>
  <c r="I56" i="19" s="1"/>
  <c r="I94" i="19" a="1"/>
  <c r="I94" i="19" s="1"/>
  <c r="I110" i="19" a="1"/>
  <c r="I110" i="19" s="1"/>
  <c r="I22" i="19" a="1"/>
  <c r="I22" i="19" s="1"/>
  <c r="I73" i="19" a="1"/>
  <c r="I73" i="19" s="1"/>
  <c r="I140" i="19" a="1"/>
  <c r="I140" i="19" s="1"/>
  <c r="H192" i="19" a="1"/>
  <c r="H192" i="19" s="1"/>
  <c r="H182" i="19" a="1"/>
  <c r="H182" i="19" s="1"/>
  <c r="H172" i="19" a="1"/>
  <c r="H172" i="19" s="1"/>
  <c r="H162" i="19" a="1"/>
  <c r="H162" i="19" s="1"/>
  <c r="I148" i="19" a="1"/>
  <c r="I148" i="19" s="1"/>
  <c r="H187" i="18" a="1"/>
  <c r="H187" i="18" s="1"/>
  <c r="H110" i="18" a="1"/>
  <c r="H110" i="18" s="1"/>
  <c r="H185" i="18" a="1"/>
  <c r="H185" i="18" s="1"/>
  <c r="H122" i="18" a="1"/>
  <c r="H122" i="18" s="1"/>
  <c r="H171" i="18" a="1"/>
  <c r="H171" i="18" s="1"/>
  <c r="H179" i="18" a="1"/>
  <c r="H179" i="18" s="1"/>
  <c r="H30" i="18" a="1"/>
  <c r="H30" i="18" s="1"/>
  <c r="I16" i="18" a="1"/>
  <c r="I16" i="18" s="1"/>
  <c r="I81" i="18" a="1"/>
  <c r="I81" i="18" s="1"/>
  <c r="I99" i="18" a="1"/>
  <c r="I99" i="18" s="1"/>
  <c r="I93" i="18" a="1"/>
  <c r="I93" i="18" s="1"/>
  <c r="I169" i="18" a="1"/>
  <c r="I169" i="18" s="1"/>
  <c r="H10" i="18" a="1"/>
  <c r="H10" i="18" s="1"/>
  <c r="I167" i="18" a="1"/>
  <c r="I167" i="18" s="1"/>
  <c r="H14" i="18" a="1"/>
  <c r="H14" i="18" s="1"/>
  <c r="I173" i="18" a="1"/>
  <c r="I173" i="18" s="1"/>
  <c r="H136" i="18" a="1"/>
  <c r="H136" i="18" s="1"/>
  <c r="I179" i="18" a="1"/>
  <c r="I179" i="18" s="1"/>
  <c r="H133" i="18" a="1"/>
  <c r="H133" i="18" s="1"/>
  <c r="I155" i="18" a="1"/>
  <c r="I155" i="18" s="1"/>
  <c r="H146" i="18" a="1"/>
  <c r="H146" i="18" s="1"/>
  <c r="H135" i="18" a="1"/>
  <c r="H135" i="18" s="1"/>
  <c r="I124" i="18" a="1"/>
  <c r="I124" i="18" s="1"/>
  <c r="I108" i="18" a="1"/>
  <c r="I108" i="18" s="1"/>
  <c r="H86" i="18" a="1"/>
  <c r="H86" i="18" s="1"/>
  <c r="I55" i="18" a="1"/>
  <c r="I55" i="18" s="1"/>
  <c r="I28" i="18" a="1"/>
  <c r="I28" i="18" s="1"/>
  <c r="I184" i="18" a="1"/>
  <c r="I184" i="18" s="1"/>
  <c r="I168" i="18" a="1"/>
  <c r="I168" i="18" s="1"/>
  <c r="H160" i="18" a="1"/>
  <c r="H160" i="18" s="1"/>
  <c r="I150" i="18" a="1"/>
  <c r="I150" i="18" s="1"/>
  <c r="H140" i="18" a="1"/>
  <c r="H140" i="18" s="1"/>
  <c r="H129" i="18" a="1"/>
  <c r="H129" i="18" s="1"/>
  <c r="H116" i="18" a="1"/>
  <c r="H116" i="18" s="1"/>
  <c r="I78" i="18" a="1"/>
  <c r="I78" i="18" s="1"/>
  <c r="I53" i="18" a="1"/>
  <c r="I53" i="18" s="1"/>
  <c r="I32" i="18" a="1"/>
  <c r="I32" i="18" s="1"/>
  <c r="I47" i="18" a="1"/>
  <c r="I47" i="18" s="1"/>
  <c r="I65" i="18" a="1"/>
  <c r="I65" i="18" s="1"/>
  <c r="AJ56" i="1" s="1"/>
  <c r="I86" i="18" a="1"/>
  <c r="I86" i="18" s="1"/>
  <c r="I101" i="18" a="1"/>
  <c r="I101" i="18" s="1"/>
  <c r="I22" i="18" a="1"/>
  <c r="I22" i="18" s="1"/>
  <c r="I37" i="18" a="1"/>
  <c r="I37" i="18" s="1"/>
  <c r="I54" i="18" a="1"/>
  <c r="I54" i="18" s="1"/>
  <c r="I71" i="18" a="1"/>
  <c r="I71" i="18" s="1"/>
  <c r="I80" i="18" a="1"/>
  <c r="I80" i="18" s="1"/>
  <c r="I97" i="18" a="1"/>
  <c r="I97" i="18" s="1"/>
  <c r="I111" i="18" a="1"/>
  <c r="I111" i="18" s="1"/>
  <c r="I119" i="18" a="1"/>
  <c r="I119" i="18" s="1"/>
  <c r="I127" i="18" a="1"/>
  <c r="I127" i="18" s="1"/>
  <c r="I135" i="18" a="1"/>
  <c r="I135" i="18" s="1"/>
  <c r="I143" i="18" a="1"/>
  <c r="I143" i="18" s="1"/>
  <c r="I151" i="18" a="1"/>
  <c r="I151" i="18" s="1"/>
  <c r="I160" i="18" a="1"/>
  <c r="I160" i="18" s="1"/>
  <c r="I31" i="18" a="1"/>
  <c r="I31" i="18" s="1"/>
  <c r="I48" i="18" a="1"/>
  <c r="I48" i="18" s="1"/>
  <c r="I67" i="18" a="1"/>
  <c r="I67" i="18" s="1"/>
  <c r="I88" i="18" a="1"/>
  <c r="I88" i="18" s="1"/>
  <c r="I105" i="18" a="1"/>
  <c r="I105" i="18" s="1"/>
  <c r="I188" i="18" a="1"/>
  <c r="I188" i="18" s="1"/>
  <c r="I176" i="18" a="1"/>
  <c r="I176" i="18" s="1"/>
  <c r="H22" i="18" a="1"/>
  <c r="H22" i="18" s="1"/>
  <c r="H34" i="18" a="1"/>
  <c r="H34" i="18" s="1"/>
  <c r="H168" i="19" a="1"/>
  <c r="H168" i="19" s="1"/>
  <c r="I143" i="19" a="1"/>
  <c r="I143" i="19" s="1"/>
  <c r="H165" i="18" a="1"/>
  <c r="H165" i="18" s="1"/>
  <c r="I23" i="18" a="1"/>
  <c r="I23" i="18" s="1"/>
  <c r="AJ18" i="1" s="1"/>
  <c r="I177" i="18" a="1"/>
  <c r="I177" i="18" s="1"/>
  <c r="AJ154" i="1" s="1"/>
  <c r="I175" i="18" a="1"/>
  <c r="I175" i="18" s="1"/>
  <c r="I181" i="18" a="1"/>
  <c r="I181" i="18" s="1"/>
  <c r="I187" i="18" a="1"/>
  <c r="I187" i="18" s="1"/>
  <c r="H158" i="18" a="1"/>
  <c r="H158" i="18" s="1"/>
  <c r="H138" i="18" a="1"/>
  <c r="H138" i="18" s="1"/>
  <c r="I112" i="18" a="1"/>
  <c r="I112" i="18" s="1"/>
  <c r="AJ97" i="1" s="1"/>
  <c r="I61" i="18" a="1"/>
  <c r="I61" i="18" s="1"/>
  <c r="I190" i="18" a="1"/>
  <c r="I190" i="18" s="1"/>
  <c r="I162" i="18" a="1"/>
  <c r="I162" i="18" s="1"/>
  <c r="I142" i="18" a="1"/>
  <c r="I142" i="18" s="1"/>
  <c r="H120" i="18" a="1"/>
  <c r="H120" i="18" s="1"/>
  <c r="I60" i="18" a="1"/>
  <c r="I60" i="18" s="1"/>
  <c r="I45" i="18" a="1"/>
  <c r="I45" i="18" s="1"/>
  <c r="I84" i="18" a="1"/>
  <c r="I84" i="18" s="1"/>
  <c r="AJ73" i="1" s="1"/>
  <c r="I17" i="18" a="1"/>
  <c r="I17" i="18" s="1"/>
  <c r="I44" i="18" a="1"/>
  <c r="I44" i="18" s="1"/>
  <c r="I77" i="18" a="1"/>
  <c r="I77" i="18" s="1"/>
  <c r="I109" i="18" a="1"/>
  <c r="I109" i="18" s="1"/>
  <c r="I125" i="18" a="1"/>
  <c r="I125" i="18" s="1"/>
  <c r="I141" i="18" a="1"/>
  <c r="I141" i="18" s="1"/>
  <c r="I158" i="18" a="1"/>
  <c r="I158" i="18" s="1"/>
  <c r="I46" i="18" a="1"/>
  <c r="I46" i="18" s="1"/>
  <c r="AJ39" i="1" s="1"/>
  <c r="I85" i="18" a="1"/>
  <c r="I85" i="18" s="1"/>
  <c r="I192" i="18" a="1"/>
  <c r="I192" i="18" s="1"/>
  <c r="H39" i="18" a="1"/>
  <c r="H39" i="18" s="1"/>
  <c r="H62" i="18" a="1"/>
  <c r="H62" i="18" s="1"/>
  <c r="H83" i="18" a="1"/>
  <c r="H83" i="18" s="1"/>
  <c r="H103" i="18" a="1"/>
  <c r="H103" i="18" s="1"/>
  <c r="H113" i="18" a="1"/>
  <c r="H113" i="18" s="1"/>
  <c r="H121" i="18" a="1"/>
  <c r="H121" i="18" s="1"/>
  <c r="H26" i="18" a="1"/>
  <c r="H26" i="18" s="1"/>
  <c r="H46" i="18" a="1"/>
  <c r="H46" i="18" s="1"/>
  <c r="H58" i="18" a="1"/>
  <c r="H58" i="18" s="1"/>
  <c r="H70" i="18" a="1"/>
  <c r="H70" i="18" s="1"/>
  <c r="H85" i="18" a="1"/>
  <c r="H85" i="18" s="1"/>
  <c r="H105" i="18" a="1"/>
  <c r="H105" i="18" s="1"/>
  <c r="H25" i="18" a="1"/>
  <c r="H25" i="18" s="1"/>
  <c r="H43" i="18" a="1"/>
  <c r="H43" i="18" s="1"/>
  <c r="H57" i="18" a="1"/>
  <c r="H57" i="18" s="1"/>
  <c r="G57" i="18" s="1"/>
  <c r="H69" i="18" a="1"/>
  <c r="H69" i="18" s="1"/>
  <c r="H81" i="18" a="1"/>
  <c r="H81" i="18" s="1"/>
  <c r="H93" i="18" a="1"/>
  <c r="H93" i="18" s="1"/>
  <c r="I14" i="18" a="1"/>
  <c r="I14" i="18" s="1"/>
  <c r="H9" i="18" a="1"/>
  <c r="H9" i="18" s="1"/>
  <c r="G9" i="18" s="1"/>
  <c r="H190" i="18" a="1"/>
  <c r="H190" i="18" s="1"/>
  <c r="H182" i="18" a="1"/>
  <c r="H182" i="18" s="1"/>
  <c r="H174" i="18" a="1"/>
  <c r="H174" i="18" s="1"/>
  <c r="G174" i="18" s="1"/>
  <c r="H166" i="18" a="1"/>
  <c r="H166" i="18" s="1"/>
  <c r="H157" i="18" a="1"/>
  <c r="H157" i="18" s="1"/>
  <c r="I144" i="18" a="1"/>
  <c r="I144" i="18" s="1"/>
  <c r="H134" i="18" a="1"/>
  <c r="H134" i="18" s="1"/>
  <c r="G134" i="18" s="1"/>
  <c r="I122" i="18" a="1"/>
  <c r="I122" i="18" s="1"/>
  <c r="H107" i="18" a="1"/>
  <c r="H107" i="18" s="1"/>
  <c r="I82" i="18" a="1"/>
  <c r="I82" i="18" s="1"/>
  <c r="H52" i="18" a="1"/>
  <c r="H52" i="18" s="1"/>
  <c r="I18" i="18" a="1"/>
  <c r="I18" i="18" s="1"/>
  <c r="I140" i="17" a="1"/>
  <c r="I140" i="17" s="1"/>
  <c r="I25" i="17" a="1"/>
  <c r="I25" i="17" s="1"/>
  <c r="I49" i="17" a="1"/>
  <c r="I49" i="17" s="1"/>
  <c r="I68" i="17" a="1"/>
  <c r="I68" i="17" s="1"/>
  <c r="I83" i="17" a="1"/>
  <c r="I83" i="17" s="1"/>
  <c r="I117" i="17" a="1"/>
  <c r="I117" i="17" s="1"/>
  <c r="I29" i="17" a="1"/>
  <c r="I29" i="17" s="1"/>
  <c r="I46" i="17" a="1"/>
  <c r="I46" i="17" s="1"/>
  <c r="I58" i="17" a="1"/>
  <c r="I58" i="17" s="1"/>
  <c r="I24" i="17" a="1"/>
  <c r="I24" i="17" s="1"/>
  <c r="I38" i="17" a="1"/>
  <c r="I38" i="17" s="1"/>
  <c r="I63" i="17" a="1"/>
  <c r="I63" i="17" s="1"/>
  <c r="I81" i="17" a="1"/>
  <c r="I81" i="17" s="1"/>
  <c r="I40" i="17" a="1"/>
  <c r="I40" i="17" s="1"/>
  <c r="I74" i="17" a="1"/>
  <c r="I74" i="17" s="1"/>
  <c r="I95" i="17" a="1"/>
  <c r="I95" i="17" s="1"/>
  <c r="I111" i="17" a="1"/>
  <c r="I111" i="17" s="1"/>
  <c r="I151" i="17" a="1"/>
  <c r="I151" i="17" s="1"/>
  <c r="I170" i="17" a="1"/>
  <c r="I170" i="17" s="1"/>
  <c r="I70" i="17" a="1"/>
  <c r="I70" i="17" s="1"/>
  <c r="I123" i="17" a="1"/>
  <c r="I123" i="17" s="1"/>
  <c r="I130" i="17" a="1"/>
  <c r="I130" i="17" s="1"/>
  <c r="I138" i="17" a="1"/>
  <c r="I138" i="17" s="1"/>
  <c r="I10" i="19" a="1"/>
  <c r="I10" i="19" s="1"/>
  <c r="H159" i="19" a="1"/>
  <c r="H159" i="19" s="1"/>
  <c r="H193" i="18" a="1"/>
  <c r="H193" i="18" s="1"/>
  <c r="H173" i="18" a="1"/>
  <c r="H173" i="18" s="1"/>
  <c r="I87" i="18" a="1"/>
  <c r="I87" i="18" s="1"/>
  <c r="I161" i="18" a="1"/>
  <c r="I161" i="18" s="1"/>
  <c r="H159" i="18" a="1"/>
  <c r="H159" i="18" s="1"/>
  <c r="I165" i="18" a="1"/>
  <c r="I165" i="18" s="1"/>
  <c r="I171" i="18" a="1"/>
  <c r="I171" i="18" s="1"/>
  <c r="I153" i="18" a="1"/>
  <c r="I153" i="18" s="1"/>
  <c r="I132" i="18" a="1"/>
  <c r="I132" i="18" s="1"/>
  <c r="AJ114" i="1" s="1"/>
  <c r="H104" i="18" a="1"/>
  <c r="H104" i="18" s="1"/>
  <c r="H49" i="18" a="1"/>
  <c r="H49" i="18" s="1"/>
  <c r="I178" i="18" a="1"/>
  <c r="I178" i="18" s="1"/>
  <c r="I157" i="18" a="1"/>
  <c r="I157" i="18" s="1"/>
  <c r="AJ137" i="1" s="1"/>
  <c r="H137" i="18" a="1"/>
  <c r="H137" i="18" s="1"/>
  <c r="H112" i="18" a="1"/>
  <c r="H112" i="18" s="1"/>
  <c r="H47" i="18" a="1"/>
  <c r="H47" i="18" s="1"/>
  <c r="I49" i="18" a="1"/>
  <c r="I49" i="18" s="1"/>
  <c r="I89" i="18" a="1"/>
  <c r="I89" i="18" s="1"/>
  <c r="I24" i="18" a="1"/>
  <c r="I24" i="18" s="1"/>
  <c r="I56" i="18" a="1"/>
  <c r="I56" i="18" s="1"/>
  <c r="I83" i="18" a="1"/>
  <c r="I83" i="18" s="1"/>
  <c r="I113" i="18" a="1"/>
  <c r="I113" i="18" s="1"/>
  <c r="I129" i="18" a="1"/>
  <c r="I129" i="18" s="1"/>
  <c r="I145" i="18" a="1"/>
  <c r="I145" i="18" s="1"/>
  <c r="I19" i="18" a="1"/>
  <c r="I19" i="18" s="1"/>
  <c r="I51" i="18" a="1"/>
  <c r="I51" i="18" s="1"/>
  <c r="I91" i="18" a="1"/>
  <c r="I91" i="18" s="1"/>
  <c r="AJ77" i="1" s="1"/>
  <c r="I186" i="18" a="1"/>
  <c r="I186" i="18" s="1"/>
  <c r="H17" i="18" a="1"/>
  <c r="H17" i="18" s="1"/>
  <c r="H44" i="18" a="1"/>
  <c r="H44" i="18" s="1"/>
  <c r="H73" i="18" a="1"/>
  <c r="H73" i="18" s="1"/>
  <c r="H94" i="18" a="1"/>
  <c r="H94" i="18" s="1"/>
  <c r="H106" i="18" a="1"/>
  <c r="H106" i="18" s="1"/>
  <c r="H115" i="18" a="1"/>
  <c r="H115" i="18" s="1"/>
  <c r="G115" i="18" s="1"/>
  <c r="H123" i="18" a="1"/>
  <c r="H123" i="18" s="1"/>
  <c r="G123" i="18" s="1"/>
  <c r="H31" i="18" a="1"/>
  <c r="H31" i="18" s="1"/>
  <c r="H48" i="18" a="1"/>
  <c r="H48" i="18" s="1"/>
  <c r="H61" i="18" a="1"/>
  <c r="H61" i="18" s="1"/>
  <c r="G61" i="18" s="1"/>
  <c r="H76" i="18" a="1"/>
  <c r="H76" i="18" s="1"/>
  <c r="H88" i="18" a="1"/>
  <c r="H88" i="18" s="1"/>
  <c r="H153" i="18" a="1"/>
  <c r="H153" i="18" s="1"/>
  <c r="H28" i="18" a="1"/>
  <c r="H28" i="18" s="1"/>
  <c r="H45" i="18" a="1"/>
  <c r="H45" i="18" s="1"/>
  <c r="H60" i="18" a="1"/>
  <c r="H60" i="18" s="1"/>
  <c r="H72" i="18" a="1"/>
  <c r="H72" i="18" s="1"/>
  <c r="H84" i="18" a="1"/>
  <c r="H84" i="18" s="1"/>
  <c r="H96" i="18" a="1"/>
  <c r="H96" i="18" s="1"/>
  <c r="H13" i="18" a="1"/>
  <c r="H13" i="18" s="1"/>
  <c r="H188" i="18" a="1"/>
  <c r="H188" i="18" s="1"/>
  <c r="H180" i="18" a="1"/>
  <c r="H180" i="18" s="1"/>
  <c r="H172" i="18" a="1"/>
  <c r="H172" i="18" s="1"/>
  <c r="H164" i="18" a="1"/>
  <c r="H164" i="18" s="1"/>
  <c r="H154" i="18" a="1"/>
  <c r="H154" i="18" s="1"/>
  <c r="H142" i="18" a="1"/>
  <c r="H142" i="18" s="1"/>
  <c r="H131" i="18" a="1"/>
  <c r="H131" i="18" s="1"/>
  <c r="I118" i="18" a="1"/>
  <c r="I118" i="18" s="1"/>
  <c r="H101" i="18" a="1"/>
  <c r="H101" i="18" s="1"/>
  <c r="I76" i="18" a="1"/>
  <c r="I76" i="18" s="1"/>
  <c r="I38" i="18" a="1"/>
  <c r="I38" i="18" s="1"/>
  <c r="H10" i="17" a="1"/>
  <c r="H10" i="17" s="1"/>
  <c r="H120" i="17" a="1"/>
  <c r="H120" i="17" s="1"/>
  <c r="I32" i="17" a="1"/>
  <c r="I32" i="17" s="1"/>
  <c r="I56" i="17" a="1"/>
  <c r="I56" i="17" s="1"/>
  <c r="I69" i="17" a="1"/>
  <c r="I69" i="17" s="1"/>
  <c r="I84" i="17" a="1"/>
  <c r="I84" i="17" s="1"/>
  <c r="I101" i="17" a="1"/>
  <c r="I101" i="17" s="1"/>
  <c r="I19" i="17" a="1"/>
  <c r="I19" i="17" s="1"/>
  <c r="I39" i="17" a="1"/>
  <c r="I39" i="17" s="1"/>
  <c r="I48" i="17" a="1"/>
  <c r="I48" i="17" s="1"/>
  <c r="I15" i="19" a="1"/>
  <c r="I15" i="19" s="1"/>
  <c r="H190" i="19" a="1"/>
  <c r="H190" i="19" s="1"/>
  <c r="H114" i="18" a="1"/>
  <c r="H114" i="18" s="1"/>
  <c r="H181" i="18" a="1"/>
  <c r="H181" i="18" s="1"/>
  <c r="I130" i="18" a="1"/>
  <c r="I130" i="18" s="1"/>
  <c r="H141" i="18" a="1"/>
  <c r="H141" i="18" s="1"/>
  <c r="G141" i="18" s="1"/>
  <c r="I138" i="18" a="1"/>
  <c r="I138" i="18" s="1"/>
  <c r="I146" i="18" a="1"/>
  <c r="I146" i="18" s="1"/>
  <c r="H144" i="18" a="1"/>
  <c r="H144" i="18" s="1"/>
  <c r="I148" i="18" a="1"/>
  <c r="I148" i="18" s="1"/>
  <c r="H127" i="18" a="1"/>
  <c r="H127" i="18" s="1"/>
  <c r="H92" i="18" a="1"/>
  <c r="H92" i="18" s="1"/>
  <c r="H35" i="18" a="1"/>
  <c r="H35" i="18" s="1"/>
  <c r="I170" i="18" a="1"/>
  <c r="I170" i="18" s="1"/>
  <c r="I152" i="18" a="1"/>
  <c r="I152" i="18" s="1"/>
  <c r="H132" i="18" a="1"/>
  <c r="H132" i="18" s="1"/>
  <c r="I96" i="18" a="1"/>
  <c r="I96" i="18" s="1"/>
  <c r="I30" i="18" a="1"/>
  <c r="I30" i="18" s="1"/>
  <c r="I63" i="18" a="1"/>
  <c r="I63" i="18" s="1"/>
  <c r="I95" i="18" a="1"/>
  <c r="I95" i="18" s="1"/>
  <c r="I34" i="18" a="1"/>
  <c r="I34" i="18" s="1"/>
  <c r="I62" i="18" a="1"/>
  <c r="I62" i="18" s="1"/>
  <c r="I94" i="18" a="1"/>
  <c r="I94" i="18" s="1"/>
  <c r="I117" i="18" a="1"/>
  <c r="I117" i="18" s="1"/>
  <c r="I133" i="18" a="1"/>
  <c r="I133" i="18" s="1"/>
  <c r="I149" i="18" a="1"/>
  <c r="I149" i="18" s="1"/>
  <c r="I29" i="18" a="1"/>
  <c r="I29" i="18" s="1"/>
  <c r="AJ24" i="1" s="1"/>
  <c r="I64" i="18" a="1"/>
  <c r="I64" i="18" s="1"/>
  <c r="I102" i="18" a="1"/>
  <c r="I102" i="18" s="1"/>
  <c r="AJ87" i="1" s="1"/>
  <c r="I180" i="18" a="1"/>
  <c r="I180" i="18" s="1"/>
  <c r="H24" i="18" a="1"/>
  <c r="H24" i="18" s="1"/>
  <c r="H54" i="18" a="1"/>
  <c r="H54" i="18" s="1"/>
  <c r="H77" i="18" a="1"/>
  <c r="H77" i="18" s="1"/>
  <c r="H97" i="18" a="1"/>
  <c r="H97" i="18" s="1"/>
  <c r="H109" i="18" a="1"/>
  <c r="H109" i="18" s="1"/>
  <c r="H117" i="18" a="1"/>
  <c r="H117" i="18" s="1"/>
  <c r="H19" i="18" a="1"/>
  <c r="H19" i="18" s="1"/>
  <c r="H33" i="18" a="1"/>
  <c r="H33" i="18" s="1"/>
  <c r="H51" i="18" a="1"/>
  <c r="H51" i="18" s="1"/>
  <c r="H64" i="18" a="1"/>
  <c r="H64" i="18" s="1"/>
  <c r="H79" i="18" a="1"/>
  <c r="H79" i="18" s="1"/>
  <c r="H91" i="18" a="1"/>
  <c r="H91" i="18" s="1"/>
  <c r="H18" i="18" a="1"/>
  <c r="H18" i="18" s="1"/>
  <c r="H38" i="18" a="1"/>
  <c r="H38" i="18" s="1"/>
  <c r="H50" i="18" a="1"/>
  <c r="H50" i="18" s="1"/>
  <c r="H63" i="18" a="1"/>
  <c r="H63" i="18" s="1"/>
  <c r="H75" i="18" a="1"/>
  <c r="H75" i="18" s="1"/>
  <c r="H87" i="18" a="1"/>
  <c r="H87" i="18" s="1"/>
  <c r="H99" i="18" a="1"/>
  <c r="H99" i="18" s="1"/>
  <c r="I11" i="18" a="1"/>
  <c r="I11" i="18" s="1"/>
  <c r="H194" i="18" a="1"/>
  <c r="H194" i="18" s="1"/>
  <c r="H186" i="18" a="1"/>
  <c r="H186" i="18" s="1"/>
  <c r="H178" i="18" a="1"/>
  <c r="H178" i="18" s="1"/>
  <c r="H170" i="18" a="1"/>
  <c r="H170" i="18" s="1"/>
  <c r="H162" i="18" a="1"/>
  <c r="H162" i="18" s="1"/>
  <c r="H150" i="18" a="1"/>
  <c r="H150" i="18" s="1"/>
  <c r="H139" i="18" a="1"/>
  <c r="H139" i="18" s="1"/>
  <c r="I128" i="18" a="1"/>
  <c r="I128" i="18" s="1"/>
  <c r="I114" i="18" a="1"/>
  <c r="I114" i="18" s="1"/>
  <c r="H95" i="18" a="1"/>
  <c r="H95" i="18" s="1"/>
  <c r="G95" i="18" s="1"/>
  <c r="H71" i="18" a="1"/>
  <c r="H71" i="18" s="1"/>
  <c r="H32" i="18" a="1"/>
  <c r="H32" i="18" s="1"/>
  <c r="I183" i="17" a="1"/>
  <c r="I183" i="17" s="1"/>
  <c r="I17" i="17" a="1"/>
  <c r="I17" i="17" s="1"/>
  <c r="I36" i="17" a="1"/>
  <c r="I36" i="17" s="1"/>
  <c r="AH30" i="1" s="1"/>
  <c r="I59" i="17" a="1"/>
  <c r="I59" i="17" s="1"/>
  <c r="I72" i="17" a="1"/>
  <c r="I72" i="17" s="1"/>
  <c r="I94" i="17" a="1"/>
  <c r="I94" i="17" s="1"/>
  <c r="I104" i="17" a="1"/>
  <c r="I104" i="17" s="1"/>
  <c r="I22" i="17" a="1"/>
  <c r="I22" i="17" s="1"/>
  <c r="AH17" i="1" s="1"/>
  <c r="I42" i="17" a="1"/>
  <c r="I42" i="17" s="1"/>
  <c r="I52" i="17" a="1"/>
  <c r="I52" i="17" s="1"/>
  <c r="I71" i="17" a="1"/>
  <c r="I71" i="17" s="1"/>
  <c r="I89" i="17" a="1"/>
  <c r="I89" i="17" s="1"/>
  <c r="I34" i="17" a="1"/>
  <c r="I34" i="17" s="1"/>
  <c r="I55" i="17" a="1"/>
  <c r="I55" i="17" s="1"/>
  <c r="I67" i="17" a="1"/>
  <c r="I67" i="17" s="1"/>
  <c r="I21" i="17" a="1"/>
  <c r="I21" i="17" s="1"/>
  <c r="I51" i="17" a="1"/>
  <c r="I51" i="17" s="1"/>
  <c r="I91" i="17" a="1"/>
  <c r="I91" i="17" s="1"/>
  <c r="I102" i="17" a="1"/>
  <c r="I102" i="17" s="1"/>
  <c r="I120" i="17" a="1"/>
  <c r="I120" i="17" s="1"/>
  <c r="I162" i="17" a="1"/>
  <c r="I162" i="17" s="1"/>
  <c r="I176" i="17" a="1"/>
  <c r="I176" i="17" s="1"/>
  <c r="I47" i="17" a="1"/>
  <c r="I47" i="17" s="1"/>
  <c r="I114" i="17" a="1"/>
  <c r="I114" i="17" s="1"/>
  <c r="I128" i="17" a="1"/>
  <c r="I128" i="17" s="1"/>
  <c r="I134" i="17" a="1"/>
  <c r="I134" i="17" s="1"/>
  <c r="I142" i="17" a="1"/>
  <c r="I142" i="17" s="1"/>
  <c r="I150" i="17" a="1"/>
  <c r="I150" i="17" s="1"/>
  <c r="I191" i="19" a="1"/>
  <c r="I191" i="19" s="1"/>
  <c r="H180" i="19" a="1"/>
  <c r="H180" i="19" s="1"/>
  <c r="I157" i="19" a="1"/>
  <c r="I157" i="19" s="1"/>
  <c r="H191" i="18" a="1"/>
  <c r="H191" i="18" s="1"/>
  <c r="H118" i="18" a="1"/>
  <c r="H118" i="18" s="1"/>
  <c r="I193" i="18" a="1"/>
  <c r="I193" i="18" s="1"/>
  <c r="I191" i="18" a="1"/>
  <c r="I191" i="18" s="1"/>
  <c r="H20" i="18" a="1"/>
  <c r="H20" i="18" s="1"/>
  <c r="H163" i="18" a="1"/>
  <c r="H163" i="18" s="1"/>
  <c r="H143" i="18" a="1"/>
  <c r="H143" i="18" s="1"/>
  <c r="I120" i="18" a="1"/>
  <c r="I120" i="18" s="1"/>
  <c r="H74" i="18" a="1"/>
  <c r="H74" i="18" s="1"/>
  <c r="I21" i="18" a="1"/>
  <c r="I21" i="18" s="1"/>
  <c r="I166" i="18" a="1"/>
  <c r="I166" i="18" s="1"/>
  <c r="H148" i="18" a="1"/>
  <c r="H148" i="18" s="1"/>
  <c r="I126" i="18" a="1"/>
  <c r="I126" i="18" s="1"/>
  <c r="I72" i="18" a="1"/>
  <c r="I72" i="18" s="1"/>
  <c r="I35" i="18" a="1"/>
  <c r="I35" i="18" s="1"/>
  <c r="I68" i="18" a="1"/>
  <c r="I68" i="18" s="1"/>
  <c r="I104" i="18" a="1"/>
  <c r="I104" i="18" s="1"/>
  <c r="I121" i="18" a="1"/>
  <c r="I121" i="18" s="1"/>
  <c r="I70" i="18" a="1"/>
  <c r="I70" i="18" s="1"/>
  <c r="H29" i="18" a="1"/>
  <c r="H29" i="18" s="1"/>
  <c r="H111" i="18" a="1"/>
  <c r="H111" i="18" s="1"/>
  <c r="H53" i="18" a="1"/>
  <c r="H53" i="18" s="1"/>
  <c r="H23" i="18" a="1"/>
  <c r="H23" i="18" s="1"/>
  <c r="H78" i="18" a="1"/>
  <c r="H78" i="18" s="1"/>
  <c r="H192" i="18" a="1"/>
  <c r="H192" i="18" s="1"/>
  <c r="I159" i="18" a="1"/>
  <c r="I159" i="18" s="1"/>
  <c r="I110" i="18" a="1"/>
  <c r="I110" i="18" s="1"/>
  <c r="I161" i="17" a="1"/>
  <c r="I161" i="17" s="1"/>
  <c r="I79" i="17" a="1"/>
  <c r="I79" i="17" s="1"/>
  <c r="I28" i="17" a="1"/>
  <c r="I28" i="17" s="1"/>
  <c r="I75" i="17" a="1"/>
  <c r="I75" i="17" s="1"/>
  <c r="I31" i="17" a="1"/>
  <c r="I31" i="17" s="1"/>
  <c r="I100" i="17" a="1"/>
  <c r="I100" i="17" s="1"/>
  <c r="I12" i="17" a="1"/>
  <c r="I12" i="17" s="1"/>
  <c r="I166" i="17" a="1"/>
  <c r="I166" i="17" s="1"/>
  <c r="I30" i="17" a="1"/>
  <c r="I30" i="17" s="1"/>
  <c r="I103" i="17" a="1"/>
  <c r="I103" i="17" s="1"/>
  <c r="I127" i="17" a="1"/>
  <c r="I127" i="17" s="1"/>
  <c r="I139" i="17" a="1"/>
  <c r="I139" i="17" s="1"/>
  <c r="I154" i="17" a="1"/>
  <c r="I154" i="17" s="1"/>
  <c r="I168" i="17" a="1"/>
  <c r="I168" i="17" s="1"/>
  <c r="I54" i="17" a="1"/>
  <c r="I54" i="17" s="1"/>
  <c r="I88" i="17" a="1"/>
  <c r="I88" i="17" s="1"/>
  <c r="I109" i="17" a="1"/>
  <c r="I109" i="17" s="1"/>
  <c r="I126" i="17" a="1"/>
  <c r="I126" i="17" s="1"/>
  <c r="I191" i="17" a="1"/>
  <c r="I191" i="17" s="1"/>
  <c r="I165" i="17" a="1"/>
  <c r="I165" i="17" s="1"/>
  <c r="H124" i="17" a="1"/>
  <c r="H124" i="17" s="1"/>
  <c r="H86" i="17" a="1"/>
  <c r="H86" i="17" s="1"/>
  <c r="I171" i="17" a="1"/>
  <c r="I171" i="17" s="1"/>
  <c r="H143" i="17" a="1"/>
  <c r="H143" i="17" s="1"/>
  <c r="I112" i="17" a="1"/>
  <c r="I112" i="17" s="1"/>
  <c r="H12" i="17" a="1"/>
  <c r="H12" i="17" s="1"/>
  <c r="I156" i="17" a="1"/>
  <c r="I156" i="17" s="1"/>
  <c r="H110" i="17" a="1"/>
  <c r="H110" i="17" s="1"/>
  <c r="I186" i="17" a="1"/>
  <c r="I186" i="17" s="1"/>
  <c r="H165" i="17" a="1"/>
  <c r="H165" i="17" s="1"/>
  <c r="I141" i="17" a="1"/>
  <c r="I141" i="17" s="1"/>
  <c r="I33" i="17" a="1"/>
  <c r="I33" i="17" s="1"/>
  <c r="H177" i="17" a="1"/>
  <c r="H177" i="17" s="1"/>
  <c r="H169" i="17" a="1"/>
  <c r="H169" i="17" s="1"/>
  <c r="H156" i="17" a="1"/>
  <c r="H156" i="17" s="1"/>
  <c r="H140" i="17" a="1"/>
  <c r="H140" i="17" s="1"/>
  <c r="H121" i="17" a="1"/>
  <c r="H121" i="17" s="1"/>
  <c r="H107" i="17" a="1"/>
  <c r="H107" i="17" s="1"/>
  <c r="H61" i="17" a="1"/>
  <c r="H61" i="17" s="1"/>
  <c r="H149" i="17" a="1"/>
  <c r="H149" i="17" s="1"/>
  <c r="H133" i="17" a="1"/>
  <c r="H133" i="17" s="1"/>
  <c r="H117" i="17" a="1"/>
  <c r="H117" i="17" s="1"/>
  <c r="H101" i="17" a="1"/>
  <c r="H101" i="17" s="1"/>
  <c r="H22" i="17" a="1"/>
  <c r="H22" i="17" s="1"/>
  <c r="H42" i="17" a="1"/>
  <c r="H42" i="17" s="1"/>
  <c r="H55" i="17" a="1"/>
  <c r="H55" i="17" s="1"/>
  <c r="H71" i="17" a="1"/>
  <c r="H71" i="17" s="1"/>
  <c r="H89" i="17" a="1"/>
  <c r="H89" i="17" s="1"/>
  <c r="H103" i="17" a="1"/>
  <c r="H103" i="17" s="1"/>
  <c r="H27" i="17" a="1"/>
  <c r="H27" i="17" s="1"/>
  <c r="H74" i="17" a="1"/>
  <c r="H74" i="17" s="1"/>
  <c r="H20" i="17" a="1"/>
  <c r="H20" i="17" s="1"/>
  <c r="H33" i="17" a="1"/>
  <c r="H33" i="17" s="1"/>
  <c r="H47" i="17" a="1"/>
  <c r="H47" i="17" s="1"/>
  <c r="H59" i="17" a="1"/>
  <c r="H59" i="17" s="1"/>
  <c r="H70" i="17" a="1"/>
  <c r="H70" i="17" s="1"/>
  <c r="H17" i="17" a="1"/>
  <c r="H17" i="17" s="1"/>
  <c r="H194" i="17" a="1"/>
  <c r="H194" i="17" s="1"/>
  <c r="H186" i="17" a="1"/>
  <c r="H186" i="17" s="1"/>
  <c r="H170" i="17" a="1"/>
  <c r="H170" i="17" s="1"/>
  <c r="H142" i="17" a="1"/>
  <c r="H142" i="17" s="1"/>
  <c r="H123" i="17" a="1"/>
  <c r="H123" i="17" s="1"/>
  <c r="H186" i="14" a="1"/>
  <c r="H186" i="14" s="1"/>
  <c r="H134" i="14" a="1"/>
  <c r="H134" i="14" s="1"/>
  <c r="I39" i="18" a="1"/>
  <c r="I39" i="18" s="1"/>
  <c r="I137" i="18" a="1"/>
  <c r="I137" i="18" s="1"/>
  <c r="I106" i="18" a="1"/>
  <c r="I106" i="18" s="1"/>
  <c r="H56" i="18" a="1"/>
  <c r="H56" i="18" s="1"/>
  <c r="H119" i="18" a="1"/>
  <c r="H119" i="18" s="1"/>
  <c r="H67" i="18" a="1"/>
  <c r="H67" i="18" s="1"/>
  <c r="H40" i="18" a="1"/>
  <c r="H40" i="18" s="1"/>
  <c r="G40" i="18" s="1"/>
  <c r="H90" i="18" a="1"/>
  <c r="H90" i="18" s="1"/>
  <c r="H184" i="18" a="1"/>
  <c r="H184" i="18" s="1"/>
  <c r="H147" i="18" a="1"/>
  <c r="H147" i="18" s="1"/>
  <c r="H89" i="18" a="1"/>
  <c r="H89" i="18" s="1"/>
  <c r="I23" i="17" a="1"/>
  <c r="I23" i="17" s="1"/>
  <c r="I97" i="17" a="1"/>
  <c r="I97" i="17" s="1"/>
  <c r="I43" i="17" a="1"/>
  <c r="I43" i="17" s="1"/>
  <c r="I35" i="17" a="1"/>
  <c r="I35" i="17" s="1"/>
  <c r="I78" i="17" a="1"/>
  <c r="I78" i="17" s="1"/>
  <c r="I57" i="17" a="1"/>
  <c r="I57" i="17" s="1"/>
  <c r="I107" i="17" a="1"/>
  <c r="I107" i="17" s="1"/>
  <c r="I174" i="17" a="1"/>
  <c r="I174" i="17" s="1"/>
  <c r="I65" i="17" a="1"/>
  <c r="I65" i="17" s="1"/>
  <c r="I129" i="17" a="1"/>
  <c r="I129" i="17" s="1"/>
  <c r="I143" i="17" a="1"/>
  <c r="I143" i="17" s="1"/>
  <c r="I155" i="17" a="1"/>
  <c r="I155" i="17" s="1"/>
  <c r="I172" i="17" a="1"/>
  <c r="I172" i="17" s="1"/>
  <c r="I77" i="17" a="1"/>
  <c r="I77" i="17" s="1"/>
  <c r="I90" i="17" a="1"/>
  <c r="I90" i="17" s="1"/>
  <c r="I113" i="17" a="1"/>
  <c r="I113" i="17" s="1"/>
  <c r="I10" i="17" a="1"/>
  <c r="I10" i="17" s="1"/>
  <c r="I187" i="17" a="1"/>
  <c r="I187" i="17" s="1"/>
  <c r="I160" i="17" a="1"/>
  <c r="I160" i="17" s="1"/>
  <c r="H139" i="17" a="1"/>
  <c r="H139" i="17" s="1"/>
  <c r="H114" i="17" a="1"/>
  <c r="H114" i="17" s="1"/>
  <c r="H68" i="17" a="1"/>
  <c r="H68" i="17" s="1"/>
  <c r="I175" i="17" a="1"/>
  <c r="I175" i="17" s="1"/>
  <c r="I13" i="17" a="1"/>
  <c r="I13" i="17" s="1"/>
  <c r="H159" i="17" a="1"/>
  <c r="H159" i="17" s="1"/>
  <c r="I92" i="17" a="1"/>
  <c r="I92" i="17" s="1"/>
  <c r="I145" i="17" a="1"/>
  <c r="I145" i="17" s="1"/>
  <c r="H104" i="17" a="1"/>
  <c r="H104" i="17" s="1"/>
  <c r="H36" i="17" a="1"/>
  <c r="H36" i="17" s="1"/>
  <c r="I164" i="17" a="1"/>
  <c r="I164" i="17" s="1"/>
  <c r="H153" i="17" a="1"/>
  <c r="H153" i="17" s="1"/>
  <c r="H191" i="17" a="1"/>
  <c r="H191" i="17" s="1"/>
  <c r="G191" i="17" s="1"/>
  <c r="I15" i="17" a="1"/>
  <c r="I15" i="17" s="1"/>
  <c r="I185" i="17" a="1"/>
  <c r="I185" i="17" s="1"/>
  <c r="I157" i="17" a="1"/>
  <c r="I157" i="17" s="1"/>
  <c r="I136" i="17" a="1"/>
  <c r="I136" i="17" s="1"/>
  <c r="H91" i="17" a="1"/>
  <c r="H91" i="17" s="1"/>
  <c r="G91" i="17" s="1"/>
  <c r="H183" i="17" a="1"/>
  <c r="H183" i="17" s="1"/>
  <c r="H175" i="17" a="1"/>
  <c r="H175" i="17" s="1"/>
  <c r="T173" i="1" s="1"/>
  <c r="H167" i="17" a="1"/>
  <c r="H167" i="17" s="1"/>
  <c r="H152" i="17" a="1"/>
  <c r="H152" i="17" s="1"/>
  <c r="H136" i="17" a="1"/>
  <c r="H136" i="17" s="1"/>
  <c r="H102" i="17" a="1"/>
  <c r="H102" i="17" s="1"/>
  <c r="H49" i="17" a="1"/>
  <c r="H49" i="17" s="1"/>
  <c r="H145" i="17" a="1"/>
  <c r="H145" i="17" s="1"/>
  <c r="H126" i="17" a="1"/>
  <c r="H126" i="17" s="1"/>
  <c r="H112" i="17" a="1"/>
  <c r="H112" i="17" s="1"/>
  <c r="H94" i="17" a="1"/>
  <c r="H94" i="17" s="1"/>
  <c r="H28" i="17" a="1"/>
  <c r="H28" i="17" s="1"/>
  <c r="H46" i="17" a="1"/>
  <c r="H46" i="17" s="1"/>
  <c r="H58" i="17" a="1"/>
  <c r="H58" i="17" s="1"/>
  <c r="H75" i="17" a="1"/>
  <c r="H75" i="17" s="1"/>
  <c r="H93" i="17" a="1"/>
  <c r="H93" i="17" s="1"/>
  <c r="H18" i="17" a="1"/>
  <c r="H18" i="17" s="1"/>
  <c r="H34" i="17" a="1"/>
  <c r="H34" i="17" s="1"/>
  <c r="H51" i="17" a="1"/>
  <c r="H51" i="17" s="1"/>
  <c r="H81" i="17" a="1"/>
  <c r="H81" i="17" s="1"/>
  <c r="H23" i="17" a="1"/>
  <c r="H23" i="17" s="1"/>
  <c r="H37" i="17" a="1"/>
  <c r="H37" i="17" s="1"/>
  <c r="H50" i="17" a="1"/>
  <c r="H50" i="17" s="1"/>
  <c r="H62" i="17" a="1"/>
  <c r="H62" i="17" s="1"/>
  <c r="H25" i="17" a="1"/>
  <c r="H25" i="17" s="1"/>
  <c r="H184" i="17" a="1"/>
  <c r="H184" i="17" s="1"/>
  <c r="H176" i="17" a="1"/>
  <c r="H176" i="17" s="1"/>
  <c r="H168" i="17" a="1"/>
  <c r="H168" i="17" s="1"/>
  <c r="H154" i="17" a="1"/>
  <c r="H154" i="17" s="1"/>
  <c r="G154" i="17" s="1"/>
  <c r="H138" i="17" a="1"/>
  <c r="H138" i="17" s="1"/>
  <c r="H119" i="17" a="1"/>
  <c r="H119" i="17" s="1"/>
  <c r="H97" i="17" a="1"/>
  <c r="H97" i="17" s="1"/>
  <c r="H29" i="17" a="1"/>
  <c r="H29" i="17" s="1"/>
  <c r="G29" i="17" s="1"/>
  <c r="I73" i="18" a="1"/>
  <c r="I73" i="18" s="1"/>
  <c r="I154" i="18" a="1"/>
  <c r="I154" i="18" s="1"/>
  <c r="I172" i="18" a="1"/>
  <c r="I172" i="18" s="1"/>
  <c r="H80" i="18" a="1"/>
  <c r="H80" i="18" s="1"/>
  <c r="H21" i="18" a="1"/>
  <c r="H21" i="18" s="1"/>
  <c r="H82" i="18" a="1"/>
  <c r="H82" i="18" s="1"/>
  <c r="H55" i="18" a="1"/>
  <c r="H55" i="18" s="1"/>
  <c r="G55" i="18" s="1"/>
  <c r="I15" i="18" a="1"/>
  <c r="I15" i="18" s="1"/>
  <c r="H176" i="18" a="1"/>
  <c r="H176" i="18" s="1"/>
  <c r="I136" i="18" a="1"/>
  <c r="I136" i="18" s="1"/>
  <c r="H65" i="18" a="1"/>
  <c r="H65" i="18" s="1"/>
  <c r="I37" i="17" a="1"/>
  <c r="I37" i="17" s="1"/>
  <c r="I86" i="17" a="1"/>
  <c r="I86" i="17" s="1"/>
  <c r="I41" i="17" a="1"/>
  <c r="I41" i="17" s="1"/>
  <c r="I20" i="17" a="1"/>
  <c r="I20" i="17" s="1"/>
  <c r="I80" i="17" a="1"/>
  <c r="I80" i="17" s="1"/>
  <c r="AH69" i="1" s="1"/>
  <c r="I115" i="17" a="1"/>
  <c r="I115" i="17" s="1"/>
  <c r="I16" i="17" a="1"/>
  <c r="I16" i="17" s="1"/>
  <c r="I180" i="17" a="1"/>
  <c r="I180" i="17" s="1"/>
  <c r="I87" i="17" a="1"/>
  <c r="I87" i="17" s="1"/>
  <c r="I110" i="17" a="1"/>
  <c r="I110" i="17" s="1"/>
  <c r="I131" i="17" a="1"/>
  <c r="I131" i="17" s="1"/>
  <c r="I146" i="17" a="1"/>
  <c r="I146" i="17" s="1"/>
  <c r="I159" i="17" a="1"/>
  <c r="I159" i="17" s="1"/>
  <c r="I82" i="17" a="1"/>
  <c r="I82" i="17" s="1"/>
  <c r="I96" i="17" a="1"/>
  <c r="I96" i="17" s="1"/>
  <c r="I11" i="17" a="1"/>
  <c r="I11" i="17" s="1"/>
  <c r="I181" i="17" a="1"/>
  <c r="I181" i="17" s="1"/>
  <c r="H155" i="17" a="1"/>
  <c r="H155" i="17" s="1"/>
  <c r="I133" i="17" a="1"/>
  <c r="I133" i="17" s="1"/>
  <c r="I108" i="17" a="1"/>
  <c r="I108" i="17" s="1"/>
  <c r="I44" i="17" a="1"/>
  <c r="I44" i="17" s="1"/>
  <c r="H151" i="17" a="1"/>
  <c r="H151" i="17" s="1"/>
  <c r="I190" i="17" a="1"/>
  <c r="I190" i="17" s="1"/>
  <c r="I153" i="17" a="1"/>
  <c r="I153" i="17" s="1"/>
  <c r="I132" i="17" a="1"/>
  <c r="I132" i="17" s="1"/>
  <c r="H83" i="17" a="1"/>
  <c r="H83" i="17" s="1"/>
  <c r="I188" i="17" a="1"/>
  <c r="I188" i="17" s="1"/>
  <c r="H135" i="17" a="1"/>
  <c r="H135" i="17" s="1"/>
  <c r="I50" i="17" a="1"/>
  <c r="I50" i="17" s="1"/>
  <c r="H16" i="17" a="1"/>
  <c r="H16" i="17" s="1"/>
  <c r="H157" i="17" a="1"/>
  <c r="H157" i="17" s="1"/>
  <c r="H185" i="17" a="1"/>
  <c r="H185" i="17" s="1"/>
  <c r="H13" i="17" a="1"/>
  <c r="H13" i="17" s="1"/>
  <c r="I177" i="17" a="1"/>
  <c r="I177" i="17" s="1"/>
  <c r="I152" i="17" a="1"/>
  <c r="I152" i="17" s="1"/>
  <c r="H131" i="17" a="1"/>
  <c r="H131" i="17" s="1"/>
  <c r="H79" i="17" a="1"/>
  <c r="H79" i="17" s="1"/>
  <c r="H181" i="17" a="1"/>
  <c r="H181" i="17" s="1"/>
  <c r="H173" i="17" a="1"/>
  <c r="H173" i="17" s="1"/>
  <c r="H164" i="17" a="1"/>
  <c r="H164" i="17" s="1"/>
  <c r="H148" i="17" a="1"/>
  <c r="H148" i="17" s="1"/>
  <c r="H132" i="17" a="1"/>
  <c r="H132" i="17" s="1"/>
  <c r="H115" i="17" a="1"/>
  <c r="H115" i="17" s="1"/>
  <c r="H43" i="17" a="1"/>
  <c r="H43" i="17" s="1"/>
  <c r="H141" i="17" a="1"/>
  <c r="H141" i="17" s="1"/>
  <c r="H122" i="17" a="1"/>
  <c r="H122" i="17" s="1"/>
  <c r="H108" i="17" a="1"/>
  <c r="H108" i="17" s="1"/>
  <c r="H92" i="17" a="1"/>
  <c r="H92" i="17" s="1"/>
  <c r="H31" i="17" a="1"/>
  <c r="H31" i="17" s="1"/>
  <c r="G31" i="17" s="1"/>
  <c r="H48" i="17" a="1"/>
  <c r="H48" i="17" s="1"/>
  <c r="H63" i="17" a="1"/>
  <c r="H63" i="17" s="1"/>
  <c r="H78" i="17" a="1"/>
  <c r="H78" i="17" s="1"/>
  <c r="G78" i="17" s="1"/>
  <c r="H96" i="17" a="1"/>
  <c r="H96" i="17" s="1"/>
  <c r="H21" i="17" a="1"/>
  <c r="H21" i="17" s="1"/>
  <c r="H38" i="17" a="1"/>
  <c r="H38" i="17" s="1"/>
  <c r="H60" i="17" a="1"/>
  <c r="H60" i="17" s="1"/>
  <c r="H85" i="17" a="1"/>
  <c r="H85" i="17" s="1"/>
  <c r="H26" i="17" a="1"/>
  <c r="H26" i="17" s="1"/>
  <c r="H40" i="17" a="1"/>
  <c r="H40" i="17" s="1"/>
  <c r="H54" i="17" a="1"/>
  <c r="H54" i="17" s="1"/>
  <c r="H65" i="17" a="1"/>
  <c r="H65" i="17" s="1"/>
  <c r="H77" i="17" a="1"/>
  <c r="H77" i="17" s="1"/>
  <c r="H11" i="17" a="1"/>
  <c r="H11" i="17" s="1"/>
  <c r="H190" i="17" a="1"/>
  <c r="H190" i="17" s="1"/>
  <c r="H174" i="17" a="1"/>
  <c r="H174" i="17" s="1"/>
  <c r="H166" i="17" a="1"/>
  <c r="H166" i="17" s="1"/>
  <c r="H150" i="17" a="1"/>
  <c r="H150" i="17" s="1"/>
  <c r="H134" i="17" a="1"/>
  <c r="H134" i="17" s="1"/>
  <c r="G134" i="17" s="1"/>
  <c r="H113" i="17" a="1"/>
  <c r="H113" i="17" s="1"/>
  <c r="H87" i="17" a="1"/>
  <c r="H87" i="17" s="1"/>
  <c r="H13" i="14" a="1"/>
  <c r="H13" i="14" s="1"/>
  <c r="G13" i="14" s="1"/>
  <c r="H170" i="14" a="1"/>
  <c r="H170" i="14" s="1"/>
  <c r="G170" i="14" s="1"/>
  <c r="I18" i="14" a="1"/>
  <c r="I18" i="14" s="1"/>
  <c r="AG13" i="1" s="1"/>
  <c r="I42" i="14" a="1"/>
  <c r="I42" i="14" s="1"/>
  <c r="I98" i="18" a="1"/>
  <c r="I98" i="18" s="1"/>
  <c r="I33" i="18" a="1"/>
  <c r="I33" i="18" s="1"/>
  <c r="H100" i="18" a="1"/>
  <c r="H100" i="18" s="1"/>
  <c r="H36" i="18" a="1"/>
  <c r="H36" i="18" s="1"/>
  <c r="H102" i="18" a="1"/>
  <c r="H102" i="18" s="1"/>
  <c r="H66" i="18" a="1"/>
  <c r="H66" i="18" s="1"/>
  <c r="I10" i="18" a="1"/>
  <c r="I10" i="18" s="1"/>
  <c r="H168" i="18" a="1"/>
  <c r="H168" i="18" s="1"/>
  <c r="H126" i="18" a="1"/>
  <c r="H126" i="18" s="1"/>
  <c r="I25" i="18" a="1"/>
  <c r="I25" i="18" s="1"/>
  <c r="AJ20" i="1" s="1"/>
  <c r="I61" i="17" a="1"/>
  <c r="I61" i="17" s="1"/>
  <c r="I18" i="17" a="1"/>
  <c r="I18" i="17" s="1"/>
  <c r="I60" i="17" a="1"/>
  <c r="I60" i="17" s="1"/>
  <c r="AH51" i="1" s="1"/>
  <c r="I26" i="17" a="1"/>
  <c r="I26" i="17" s="1"/>
  <c r="AH21" i="1" s="1"/>
  <c r="I93" i="17" a="1"/>
  <c r="I93" i="17" s="1"/>
  <c r="I124" i="17" a="1"/>
  <c r="I124" i="17" s="1"/>
  <c r="I119" i="17" a="1"/>
  <c r="I119" i="17" s="1"/>
  <c r="I135" i="17" a="1"/>
  <c r="I135" i="17" s="1"/>
  <c r="I147" i="17" a="1"/>
  <c r="I147" i="17" s="1"/>
  <c r="I184" i="17" a="1"/>
  <c r="I184" i="17" s="1"/>
  <c r="I85" i="17" a="1"/>
  <c r="I85" i="17" s="1"/>
  <c r="I105" i="17" a="1"/>
  <c r="I105" i="17" s="1"/>
  <c r="I122" i="17" a="1"/>
  <c r="I122" i="17" s="1"/>
  <c r="I9" i="17" a="1"/>
  <c r="I9" i="17" s="1"/>
  <c r="I173" i="17" a="1"/>
  <c r="I173" i="17" s="1"/>
  <c r="I149" i="17" a="1"/>
  <c r="I149" i="17" s="1"/>
  <c r="H130" i="17" a="1"/>
  <c r="H130" i="17" s="1"/>
  <c r="I167" i="17" a="1"/>
  <c r="I167" i="17" s="1"/>
  <c r="H161" i="17" a="1"/>
  <c r="H161" i="17" s="1"/>
  <c r="H56" i="17" a="1"/>
  <c r="H56" i="17" s="1"/>
  <c r="H52" i="17" a="1"/>
  <c r="H52" i="17" s="1"/>
  <c r="H24" i="17" a="1"/>
  <c r="H24" i="17" s="1"/>
  <c r="H88" i="17" a="1"/>
  <c r="H88" i="17" s="1"/>
  <c r="H69" i="17" a="1"/>
  <c r="H69" i="17" s="1"/>
  <c r="H146" i="17" a="1"/>
  <c r="H146" i="17" s="1"/>
  <c r="H84" i="17" a="1"/>
  <c r="H84" i="17" s="1"/>
  <c r="H162" i="14" a="1"/>
  <c r="H162" i="14" s="1"/>
  <c r="I79" i="14" a="1"/>
  <c r="I79" i="14" s="1"/>
  <c r="I87" i="14" a="1"/>
  <c r="I87" i="14" s="1"/>
  <c r="I95" i="14" a="1"/>
  <c r="I95" i="14" s="1"/>
  <c r="AG81" i="1" s="1"/>
  <c r="I103" i="14" a="1"/>
  <c r="I103" i="14" s="1"/>
  <c r="I41" i="14" a="1"/>
  <c r="I41" i="14" s="1"/>
  <c r="AG35" i="1" s="1"/>
  <c r="I104" i="14" a="1"/>
  <c r="I104" i="14" s="1"/>
  <c r="I120" i="14" a="1"/>
  <c r="I120" i="14" s="1"/>
  <c r="AG105" i="1" s="1"/>
  <c r="I184" i="14" a="1"/>
  <c r="I184" i="14" s="1"/>
  <c r="I9" i="14" a="1"/>
  <c r="I9" i="14" s="1"/>
  <c r="I161" i="14" a="1"/>
  <c r="I161" i="14" s="1"/>
  <c r="H192" i="14" a="1"/>
  <c r="H192" i="14" s="1"/>
  <c r="G192" i="14" s="1"/>
  <c r="H160" i="14" a="1"/>
  <c r="H160" i="14" s="1"/>
  <c r="H126" i="14" a="1"/>
  <c r="H126" i="14" s="1"/>
  <c r="H174" i="14" a="1"/>
  <c r="H174" i="14" s="1"/>
  <c r="G174" i="14" s="1"/>
  <c r="H172" i="14" a="1"/>
  <c r="H172" i="14" s="1"/>
  <c r="H58" i="14" a="1"/>
  <c r="H58" i="14" s="1"/>
  <c r="G58" i="14" s="1"/>
  <c r="H26" i="14" a="1"/>
  <c r="H26" i="14" s="1"/>
  <c r="G26" i="14" s="1"/>
  <c r="H69" i="14" a="1"/>
  <c r="H69" i="14" s="1"/>
  <c r="H77" i="14" a="1"/>
  <c r="H77" i="14" s="1"/>
  <c r="H85" i="14" a="1"/>
  <c r="H85" i="14" s="1"/>
  <c r="G85" i="14" s="1"/>
  <c r="H93" i="14" a="1"/>
  <c r="H93" i="14" s="1"/>
  <c r="H101" i="14" a="1"/>
  <c r="H101" i="14" s="1"/>
  <c r="H109" i="14" a="1"/>
  <c r="H109" i="14" s="1"/>
  <c r="H117" i="14" a="1"/>
  <c r="H117" i="14" s="1"/>
  <c r="H143" i="14" a="1"/>
  <c r="H143" i="14" s="1"/>
  <c r="H19" i="14" a="1"/>
  <c r="H19" i="14" s="1"/>
  <c r="H27" i="14" a="1"/>
  <c r="H27" i="14" s="1"/>
  <c r="G27" i="14" s="1"/>
  <c r="H35" i="14" a="1"/>
  <c r="H35" i="14" s="1"/>
  <c r="H43" i="14" a="1"/>
  <c r="H43" i="14" s="1"/>
  <c r="H51" i="14" a="1"/>
  <c r="H51" i="14" s="1"/>
  <c r="G51" i="14" s="1"/>
  <c r="H59" i="14" a="1"/>
  <c r="H59" i="14" s="1"/>
  <c r="G59" i="14" s="1"/>
  <c r="H17" i="14" a="1"/>
  <c r="H17" i="14" s="1"/>
  <c r="H68" i="14" a="1"/>
  <c r="H68" i="14" s="1"/>
  <c r="H80" i="14" a="1"/>
  <c r="H80" i="14" s="1"/>
  <c r="G80" i="14" s="1"/>
  <c r="H88" i="14" a="1"/>
  <c r="H88" i="14" s="1"/>
  <c r="G88" i="14" s="1"/>
  <c r="H96" i="14" a="1"/>
  <c r="H96" i="14" s="1"/>
  <c r="G96" i="14" s="1"/>
  <c r="H156" i="14" a="1"/>
  <c r="H156" i="14" s="1"/>
  <c r="G156" i="14" s="1"/>
  <c r="H135" i="14" a="1"/>
  <c r="H135" i="14" s="1"/>
  <c r="G135" i="14" s="1"/>
  <c r="H114" i="14" a="1"/>
  <c r="H114" i="14" s="1"/>
  <c r="H40" i="14" a="1"/>
  <c r="H40" i="14" s="1"/>
  <c r="H189" i="14" a="1"/>
  <c r="H189" i="14" s="1"/>
  <c r="G189" i="14" s="1"/>
  <c r="H181" i="14" a="1"/>
  <c r="H181" i="14" s="1"/>
  <c r="H173" i="14" a="1"/>
  <c r="H173" i="14" s="1"/>
  <c r="G173" i="14" s="1"/>
  <c r="H165" i="14" a="1"/>
  <c r="H165" i="14" s="1"/>
  <c r="G165" i="14" s="1"/>
  <c r="H157" i="14" a="1"/>
  <c r="H157" i="14" s="1"/>
  <c r="G157" i="14" s="1"/>
  <c r="H138" i="14" a="1"/>
  <c r="H138" i="14" s="1"/>
  <c r="H124" i="14" a="1"/>
  <c r="H124" i="14" s="1"/>
  <c r="G124" i="14" s="1"/>
  <c r="H102" i="14" a="1"/>
  <c r="H102" i="14" s="1"/>
  <c r="H38" i="14" a="1"/>
  <c r="H38" i="14" s="1"/>
  <c r="H150" i="14" a="1"/>
  <c r="H150" i="14" s="1"/>
  <c r="H129" i="14" a="1"/>
  <c r="H129" i="14" s="1"/>
  <c r="G129" i="14" s="1"/>
  <c r="H52" i="14" a="1"/>
  <c r="H52" i="14" s="1"/>
  <c r="G52" i="14" s="1"/>
  <c r="H20" i="14" a="1"/>
  <c r="H20" i="14" s="1"/>
  <c r="H134" i="16" a="1"/>
  <c r="H134" i="16" s="1"/>
  <c r="I196" i="16" a="1"/>
  <c r="I196" i="16" s="1"/>
  <c r="I131" i="16" a="1"/>
  <c r="I131" i="16" s="1"/>
  <c r="H11" i="16" a="1"/>
  <c r="H11" i="16" s="1"/>
  <c r="H13" i="16" a="1"/>
  <c r="H13" i="16" s="1"/>
  <c r="I30" i="16" a="1"/>
  <c r="I30" i="16" s="1"/>
  <c r="H170" i="16" a="1"/>
  <c r="H170" i="16" s="1"/>
  <c r="I145" i="16" a="1"/>
  <c r="I145" i="16" s="1"/>
  <c r="I21" i="16" a="1"/>
  <c r="I21" i="16" s="1"/>
  <c r="I162" i="16" a="1"/>
  <c r="I162" i="16" s="1"/>
  <c r="H136" i="16" a="1"/>
  <c r="H136" i="16" s="1"/>
  <c r="I103" i="16" a="1"/>
  <c r="I103" i="16" s="1"/>
  <c r="I187" i="16" a="1"/>
  <c r="I187" i="16" s="1"/>
  <c r="H183" i="16" a="1"/>
  <c r="H183" i="16" s="1"/>
  <c r="I177" i="16" a="1"/>
  <c r="I177" i="16" s="1"/>
  <c r="I172" i="16" a="1"/>
  <c r="I172" i="16" s="1"/>
  <c r="I165" i="16" a="1"/>
  <c r="I165" i="16" s="1"/>
  <c r="H156" i="16" a="1"/>
  <c r="H156" i="16" s="1"/>
  <c r="H150" i="16" a="1"/>
  <c r="H150" i="16" s="1"/>
  <c r="I135" i="16" a="1"/>
  <c r="I135" i="16" s="1"/>
  <c r="H121" i="16" a="1"/>
  <c r="H121" i="16" s="1"/>
  <c r="H113" i="16" a="1"/>
  <c r="H113" i="16" s="1"/>
  <c r="H105" i="16" a="1"/>
  <c r="H105" i="16" s="1"/>
  <c r="H89" i="16" a="1"/>
  <c r="H89" i="16" s="1"/>
  <c r="I58" i="16" a="1"/>
  <c r="I58" i="16" s="1"/>
  <c r="H35" i="16" a="1"/>
  <c r="H35" i="16" s="1"/>
  <c r="I191" i="16" a="1"/>
  <c r="I191" i="16" s="1"/>
  <c r="H176" i="16" a="1"/>
  <c r="H176" i="16" s="1"/>
  <c r="H165" i="16" a="1"/>
  <c r="H165" i="16" s="1"/>
  <c r="I155" i="16" a="1"/>
  <c r="I155" i="16" s="1"/>
  <c r="I146" i="16" a="1"/>
  <c r="I146" i="16" s="1"/>
  <c r="H139" i="16" a="1"/>
  <c r="H139" i="16" s="1"/>
  <c r="H125" i="16" a="1"/>
  <c r="H125" i="16" s="1"/>
  <c r="I110" i="16" a="1"/>
  <c r="I110" i="16" s="1"/>
  <c r="I102" i="16" a="1"/>
  <c r="I102" i="16" s="1"/>
  <c r="I68" i="16" a="1"/>
  <c r="I68" i="16" s="1"/>
  <c r="I17" i="16" a="1"/>
  <c r="I17" i="16" s="1"/>
  <c r="I32" i="16" a="1"/>
  <c r="I32" i="16" s="1"/>
  <c r="I48" i="16" a="1"/>
  <c r="I48" i="16" s="1"/>
  <c r="I64" i="16" a="1"/>
  <c r="I64" i="16" s="1"/>
  <c r="I74" i="16" a="1"/>
  <c r="I74" i="16" s="1"/>
  <c r="I95" i="16" a="1"/>
  <c r="I95" i="16" s="1"/>
  <c r="I112" i="16" a="1"/>
  <c r="I112" i="16" s="1"/>
  <c r="I127" i="16" a="1"/>
  <c r="I127" i="16" s="1"/>
  <c r="I144" i="16" a="1"/>
  <c r="I144" i="16" s="1"/>
  <c r="I34" i="16" a="1"/>
  <c r="I34" i="16" s="1"/>
  <c r="I50" i="16" a="1"/>
  <c r="I50" i="16" s="1"/>
  <c r="I66" i="16" a="1"/>
  <c r="I66" i="16" s="1"/>
  <c r="I80" i="16" a="1"/>
  <c r="I80" i="16" s="1"/>
  <c r="I89" i="16" a="1"/>
  <c r="I89" i="16" s="1"/>
  <c r="I24" i="16" a="1"/>
  <c r="I24" i="16" s="1"/>
  <c r="I40" i="16" a="1"/>
  <c r="I40" i="16" s="1"/>
  <c r="I56" i="16" a="1"/>
  <c r="I56" i="16" s="1"/>
  <c r="I72" i="16" a="1"/>
  <c r="I72" i="16" s="1"/>
  <c r="I93" i="16" a="1"/>
  <c r="I93" i="16" s="1"/>
  <c r="H19" i="16" a="1"/>
  <c r="H19" i="16" s="1"/>
  <c r="H34" i="16" a="1"/>
  <c r="H34" i="16" s="1"/>
  <c r="H50" i="16" a="1"/>
  <c r="H50" i="16" s="1"/>
  <c r="H66" i="16" a="1"/>
  <c r="H66" i="16" s="1"/>
  <c r="H80" i="16" a="1"/>
  <c r="H80" i="16" s="1"/>
  <c r="H94" i="16" a="1"/>
  <c r="H94" i="16" s="1"/>
  <c r="H106" i="16" a="1"/>
  <c r="H106" i="16" s="1"/>
  <c r="H126" i="16" a="1"/>
  <c r="H126" i="16" s="1"/>
  <c r="H138" i="16" a="1"/>
  <c r="H138" i="16" s="1"/>
  <c r="H27" i="16" a="1"/>
  <c r="H27" i="16" s="1"/>
  <c r="H43" i="16" a="1"/>
  <c r="H43" i="16" s="1"/>
  <c r="H59" i="16" a="1"/>
  <c r="H59" i="16" s="1"/>
  <c r="H75" i="16" a="1"/>
  <c r="H75" i="16" s="1"/>
  <c r="H17" i="16" a="1"/>
  <c r="H17" i="16" s="1"/>
  <c r="G17" i="16" s="1"/>
  <c r="H36" i="16" a="1"/>
  <c r="H36" i="16" s="1"/>
  <c r="H52" i="16" a="1"/>
  <c r="H52" i="16" s="1"/>
  <c r="H68" i="16" a="1"/>
  <c r="H68" i="16" s="1"/>
  <c r="H79" i="16" a="1"/>
  <c r="H79" i="16" s="1"/>
  <c r="H90" i="16" a="1"/>
  <c r="H90" i="16" s="1"/>
  <c r="H12" i="16" a="1"/>
  <c r="H12" i="16" s="1"/>
  <c r="H190" i="16" a="1"/>
  <c r="H190" i="16" s="1"/>
  <c r="H186" i="16" a="1"/>
  <c r="H186" i="16" s="1"/>
  <c r="H181" i="16" a="1"/>
  <c r="H181" i="16" s="1"/>
  <c r="I175" i="16" a="1"/>
  <c r="I175" i="16" s="1"/>
  <c r="I170" i="16" a="1"/>
  <c r="I170" i="16" s="1"/>
  <c r="H129" i="17" a="1"/>
  <c r="H129" i="17" s="1"/>
  <c r="H128" i="17" a="1"/>
  <c r="H128" i="17" s="1"/>
  <c r="T126" i="1" s="1"/>
  <c r="I125" i="17" a="1"/>
  <c r="I125" i="17" s="1"/>
  <c r="H187" i="17" a="1"/>
  <c r="H187" i="17" s="1"/>
  <c r="H147" i="17" a="1"/>
  <c r="H147" i="17" s="1"/>
  <c r="H179" i="17" a="1"/>
  <c r="H179" i="17" s="1"/>
  <c r="H125" i="17" a="1"/>
  <c r="H125" i="17" s="1"/>
  <c r="H72" i="17" a="1"/>
  <c r="H72" i="17" s="1"/>
  <c r="H105" i="17" a="1"/>
  <c r="H105" i="17" s="1"/>
  <c r="H67" i="17" a="1"/>
  <c r="H67" i="17" s="1"/>
  <c r="H41" i="17" a="1"/>
  <c r="H41" i="17" s="1"/>
  <c r="H30" i="17" a="1"/>
  <c r="H30" i="17" s="1"/>
  <c r="H188" i="17" a="1"/>
  <c r="H188" i="17" s="1"/>
  <c r="H172" i="17" a="1"/>
  <c r="H172" i="17" s="1"/>
  <c r="H127" i="17" a="1"/>
  <c r="H127" i="17" s="1"/>
  <c r="I44" i="14" a="1"/>
  <c r="I44" i="14" s="1"/>
  <c r="I73" i="14" a="1"/>
  <c r="I73" i="14" s="1"/>
  <c r="I81" i="14" a="1"/>
  <c r="I81" i="14" s="1"/>
  <c r="I35" i="14" a="1"/>
  <c r="I35" i="14" s="1"/>
  <c r="AG29" i="1" s="1"/>
  <c r="I43" i="14" a="1"/>
  <c r="I43" i="14" s="1"/>
  <c r="I122" i="14" a="1"/>
  <c r="I122" i="14" s="1"/>
  <c r="I194" i="14" a="1"/>
  <c r="I194" i="14" s="1"/>
  <c r="I128" i="14" a="1"/>
  <c r="I128" i="14" s="1"/>
  <c r="I163" i="14" a="1"/>
  <c r="I163" i="14" s="1"/>
  <c r="I171" i="14" a="1"/>
  <c r="I171" i="14" s="1"/>
  <c r="H12" i="14" a="1"/>
  <c r="H12" i="14" s="1"/>
  <c r="G12" i="14" s="1"/>
  <c r="H184" i="14" a="1"/>
  <c r="H184" i="14" s="1"/>
  <c r="H153" i="14" a="1"/>
  <c r="H153" i="14" s="1"/>
  <c r="H120" i="14" a="1"/>
  <c r="H120" i="14" s="1"/>
  <c r="H9" i="14" a="1"/>
  <c r="H9" i="14" s="1"/>
  <c r="H166" i="14" a="1"/>
  <c r="H166" i="14" s="1"/>
  <c r="H196" i="14" a="1"/>
  <c r="H196" i="14" s="1"/>
  <c r="H164" i="14" a="1"/>
  <c r="H164" i="14" s="1"/>
  <c r="G164" i="14" s="1"/>
  <c r="H108" i="14" a="1"/>
  <c r="H108" i="14" s="1"/>
  <c r="H50" i="14" a="1"/>
  <c r="H50" i="14" s="1"/>
  <c r="G50" i="14" s="1"/>
  <c r="H72" i="14" a="1"/>
  <c r="H72" i="14" s="1"/>
  <c r="H79" i="14" a="1"/>
  <c r="H79" i="14" s="1"/>
  <c r="H87" i="14" a="1"/>
  <c r="H87" i="14" s="1"/>
  <c r="H95" i="14" a="1"/>
  <c r="H95" i="14" s="1"/>
  <c r="H103" i="14" a="1"/>
  <c r="H103" i="14" s="1"/>
  <c r="H111" i="14" a="1"/>
  <c r="H111" i="14" s="1"/>
  <c r="H119" i="14" a="1"/>
  <c r="H119" i="14" s="1"/>
  <c r="H147" i="14" a="1"/>
  <c r="H147" i="14" s="1"/>
  <c r="G147" i="14" s="1"/>
  <c r="H21" i="14" a="1"/>
  <c r="H21" i="14" s="1"/>
  <c r="H29" i="14" a="1"/>
  <c r="H29" i="14" s="1"/>
  <c r="G29" i="14" s="1"/>
  <c r="H37" i="14" a="1"/>
  <c r="H37" i="14" s="1"/>
  <c r="G37" i="14" s="1"/>
  <c r="H45" i="14" a="1"/>
  <c r="H45" i="14" s="1"/>
  <c r="G45" i="14" s="1"/>
  <c r="H53" i="14" a="1"/>
  <c r="H53" i="14" s="1"/>
  <c r="G53" i="14" s="1"/>
  <c r="H61" i="14" a="1"/>
  <c r="H61" i="14" s="1"/>
  <c r="G61" i="14" s="1"/>
  <c r="H18" i="14" a="1"/>
  <c r="H18" i="14" s="1"/>
  <c r="H71" i="14" a="1"/>
  <c r="H71" i="14" s="1"/>
  <c r="H82" i="14" a="1"/>
  <c r="H82" i="14" s="1"/>
  <c r="H90" i="14" a="1"/>
  <c r="H90" i="14" s="1"/>
  <c r="H98" i="14" a="1"/>
  <c r="H98" i="14" s="1"/>
  <c r="H149" i="14" a="1"/>
  <c r="H149" i="14" s="1"/>
  <c r="G149" i="14" s="1"/>
  <c r="H131" i="14" a="1"/>
  <c r="H131" i="14" s="1"/>
  <c r="H70" i="14" a="1"/>
  <c r="H70" i="14" s="1"/>
  <c r="H32" i="14" a="1"/>
  <c r="H32" i="14" s="1"/>
  <c r="H195" i="14" a="1"/>
  <c r="H195" i="14" s="1"/>
  <c r="G195" i="14" s="1"/>
  <c r="H187" i="14" a="1"/>
  <c r="H187" i="14" s="1"/>
  <c r="G187" i="14" s="1"/>
  <c r="H179" i="14" a="1"/>
  <c r="H179" i="14" s="1"/>
  <c r="H171" i="14" a="1"/>
  <c r="H171" i="14" s="1"/>
  <c r="H163" i="14" a="1"/>
  <c r="H163" i="14" s="1"/>
  <c r="H154" i="14" a="1"/>
  <c r="H154" i="14" s="1"/>
  <c r="G154" i="14" s="1"/>
  <c r="H136" i="14" a="1"/>
  <c r="H136" i="14" s="1"/>
  <c r="G136" i="14" s="1"/>
  <c r="H116" i="14" a="1"/>
  <c r="H116" i="14" s="1"/>
  <c r="H62" i="14" a="1"/>
  <c r="H62" i="14" s="1"/>
  <c r="H30" i="14" a="1"/>
  <c r="H30" i="14" s="1"/>
  <c r="G30" i="14" s="1"/>
  <c r="H148" i="14" a="1"/>
  <c r="H148" i="14" s="1"/>
  <c r="G148" i="14" s="1"/>
  <c r="H125" i="14" a="1"/>
  <c r="H125" i="14" s="1"/>
  <c r="H44" i="14" a="1"/>
  <c r="H44" i="14" s="1"/>
  <c r="H155" i="16" a="1"/>
  <c r="H155" i="16" s="1"/>
  <c r="I101" i="16" a="1"/>
  <c r="I101" i="16" s="1"/>
  <c r="H191" i="16" a="1"/>
  <c r="H191" i="16" s="1"/>
  <c r="I123" i="16" a="1"/>
  <c r="I123" i="16" s="1"/>
  <c r="H15" i="16" a="1"/>
  <c r="H15" i="16" s="1"/>
  <c r="H192" i="16" a="1"/>
  <c r="H192" i="16" s="1"/>
  <c r="G192" i="16" s="1"/>
  <c r="I53" i="16" a="1"/>
  <c r="I53" i="16" s="1"/>
  <c r="H164" i="16" a="1"/>
  <c r="H164" i="16" s="1"/>
  <c r="I137" i="16" a="1"/>
  <c r="I137" i="16" s="1"/>
  <c r="H10" i="16" a="1"/>
  <c r="H10" i="16" s="1"/>
  <c r="I156" i="16" a="1"/>
  <c r="I156" i="16" s="1"/>
  <c r="H128" i="16" a="1"/>
  <c r="H128" i="16" s="1"/>
  <c r="I90" i="16" a="1"/>
  <c r="I90" i="16" s="1"/>
  <c r="I186" i="16" a="1"/>
  <c r="I186" i="16" s="1"/>
  <c r="I181" i="16" a="1"/>
  <c r="I181" i="16" s="1"/>
  <c r="I176" i="16" a="1"/>
  <c r="I176" i="16" s="1"/>
  <c r="H171" i="16" a="1"/>
  <c r="H171" i="16" s="1"/>
  <c r="I163" i="16" a="1"/>
  <c r="I163" i="16" s="1"/>
  <c r="I154" i="16" a="1"/>
  <c r="I154" i="16" s="1"/>
  <c r="I148" i="16" a="1"/>
  <c r="I148" i="16" s="1"/>
  <c r="I133" i="16" a="1"/>
  <c r="I133" i="16" s="1"/>
  <c r="H119" i="16" a="1"/>
  <c r="H119" i="16" s="1"/>
  <c r="H111" i="16" a="1"/>
  <c r="H111" i="16" s="1"/>
  <c r="H101" i="16" a="1"/>
  <c r="H101" i="16" s="1"/>
  <c r="H83" i="16" a="1"/>
  <c r="H83" i="16" s="1"/>
  <c r="I52" i="16" a="1"/>
  <c r="I52" i="16" s="1"/>
  <c r="H29" i="16" a="1"/>
  <c r="H29" i="16" s="1"/>
  <c r="I195" i="16" a="1"/>
  <c r="I195" i="16" s="1"/>
  <c r="I190" i="16" a="1"/>
  <c r="I190" i="16" s="1"/>
  <c r="H172" i="16" a="1"/>
  <c r="H172" i="16" s="1"/>
  <c r="I161" i="16" a="1"/>
  <c r="I161" i="16" s="1"/>
  <c r="H154" i="16" a="1"/>
  <c r="H154" i="16" s="1"/>
  <c r="H145" i="16" a="1"/>
  <c r="H145" i="16" s="1"/>
  <c r="G145" i="16" s="1"/>
  <c r="H137" i="16" a="1"/>
  <c r="H137" i="16" s="1"/>
  <c r="I122" i="16" a="1"/>
  <c r="I122" i="16" s="1"/>
  <c r="I108" i="16" a="1"/>
  <c r="I108" i="16" s="1"/>
  <c r="I100" i="16" a="1"/>
  <c r="I100" i="16" s="1"/>
  <c r="I62" i="16" a="1"/>
  <c r="I62" i="16" s="1"/>
  <c r="I20" i="16" a="1"/>
  <c r="I20" i="16" s="1"/>
  <c r="I35" i="16" a="1"/>
  <c r="I35" i="16" s="1"/>
  <c r="I51" i="16" a="1"/>
  <c r="I51" i="16" s="1"/>
  <c r="I67" i="16" a="1"/>
  <c r="I67" i="16" s="1"/>
  <c r="I81" i="16" a="1"/>
  <c r="I81" i="16" s="1"/>
  <c r="I98" i="16" a="1"/>
  <c r="I98" i="16" s="1"/>
  <c r="I113" i="16" a="1"/>
  <c r="I113" i="16" s="1"/>
  <c r="I130" i="16" a="1"/>
  <c r="I130" i="16" s="1"/>
  <c r="I22" i="16" a="1"/>
  <c r="I22" i="16" s="1"/>
  <c r="I38" i="16" a="1"/>
  <c r="I38" i="16" s="1"/>
  <c r="I54" i="16" a="1"/>
  <c r="I54" i="16" s="1"/>
  <c r="I70" i="16" a="1"/>
  <c r="I70" i="16" s="1"/>
  <c r="I83" i="16" a="1"/>
  <c r="I83" i="16" s="1"/>
  <c r="I94" i="16" a="1"/>
  <c r="I94" i="16" s="1"/>
  <c r="I27" i="16" a="1"/>
  <c r="I27" i="16" s="1"/>
  <c r="I43" i="16" a="1"/>
  <c r="I43" i="16" s="1"/>
  <c r="I59" i="16" a="1"/>
  <c r="I59" i="16" s="1"/>
  <c r="I75" i="16" a="1"/>
  <c r="I75" i="16" s="1"/>
  <c r="I96" i="16" a="1"/>
  <c r="I96" i="16" s="1"/>
  <c r="H22" i="16" a="1"/>
  <c r="H22" i="16" s="1"/>
  <c r="H38" i="16" a="1"/>
  <c r="H38" i="16" s="1"/>
  <c r="H54" i="16" a="1"/>
  <c r="H54" i="16" s="1"/>
  <c r="H70" i="16" a="1"/>
  <c r="H70" i="16" s="1"/>
  <c r="H85" i="16" a="1"/>
  <c r="H85" i="16" s="1"/>
  <c r="H97" i="16" a="1"/>
  <c r="H97" i="16" s="1"/>
  <c r="H117" i="16" a="1"/>
  <c r="H117" i="16" s="1"/>
  <c r="H129" i="16" a="1"/>
  <c r="H129" i="16" s="1"/>
  <c r="H18" i="16" a="1"/>
  <c r="H18" i="16" s="1"/>
  <c r="H33" i="16" a="1"/>
  <c r="H33" i="16" s="1"/>
  <c r="H49" i="16" a="1"/>
  <c r="H49" i="16" s="1"/>
  <c r="H65" i="16" a="1"/>
  <c r="H65" i="16" s="1"/>
  <c r="H82" i="16" a="1"/>
  <c r="H82" i="16" s="1"/>
  <c r="H23" i="16" a="1"/>
  <c r="H23" i="16" s="1"/>
  <c r="H39" i="16" a="1"/>
  <c r="H39" i="16" s="1"/>
  <c r="G39" i="16" s="1"/>
  <c r="H55" i="16" a="1"/>
  <c r="H55" i="16" s="1"/>
  <c r="H71" i="16" a="1"/>
  <c r="H71" i="16" s="1"/>
  <c r="H81" i="16" a="1"/>
  <c r="H81" i="16" s="1"/>
  <c r="G81" i="16" s="1"/>
  <c r="I14" i="16" a="1"/>
  <c r="I14" i="16" s="1"/>
  <c r="I10" i="16" a="1"/>
  <c r="I10" i="16" s="1"/>
  <c r="H189" i="16" a="1"/>
  <c r="H189" i="16" s="1"/>
  <c r="H185" i="16" a="1"/>
  <c r="H185" i="16" s="1"/>
  <c r="I179" i="16" a="1"/>
  <c r="I179" i="16" s="1"/>
  <c r="I174" i="16" a="1"/>
  <c r="I174" i="16" s="1"/>
  <c r="H169" i="16" a="1"/>
  <c r="H169" i="16" s="1"/>
  <c r="H163" i="16" a="1"/>
  <c r="H163" i="16" s="1"/>
  <c r="I153" i="16" a="1"/>
  <c r="I153" i="16" s="1"/>
  <c r="H146" i="16" a="1"/>
  <c r="H146" i="16" s="1"/>
  <c r="I136" i="16" a="1"/>
  <c r="I136" i="16" s="1"/>
  <c r="I128" i="16" a="1"/>
  <c r="I128" i="16" s="1"/>
  <c r="I120" i="16" a="1"/>
  <c r="I120" i="16" s="1"/>
  <c r="H112" i="16" a="1"/>
  <c r="H112" i="16" s="1"/>
  <c r="H104" i="16" a="1"/>
  <c r="H104" i="16" s="1"/>
  <c r="H95" i="17" a="1"/>
  <c r="H95" i="17" s="1"/>
  <c r="T93" i="1" s="1"/>
  <c r="I179" i="17" a="1"/>
  <c r="I179" i="17" s="1"/>
  <c r="I62" i="17" a="1"/>
  <c r="I62" i="17" s="1"/>
  <c r="AH53" i="1" s="1"/>
  <c r="I121" i="17" a="1"/>
  <c r="I121" i="17" s="1"/>
  <c r="H171" i="17" a="1"/>
  <c r="H171" i="17" s="1"/>
  <c r="H32" i="17" a="1"/>
  <c r="H32" i="17" s="1"/>
  <c r="H90" i="17" a="1"/>
  <c r="H90" i="17" s="1"/>
  <c r="H19" i="17" a="1"/>
  <c r="H19" i="17" s="1"/>
  <c r="H82" i="17" a="1"/>
  <c r="H82" i="17" s="1"/>
  <c r="G82" i="17" s="1"/>
  <c r="H44" i="17" a="1"/>
  <c r="H44" i="17" s="1"/>
  <c r="H80" i="17" a="1"/>
  <c r="H80" i="17" s="1"/>
  <c r="H162" i="17" a="1"/>
  <c r="H162" i="17" s="1"/>
  <c r="H109" i="17" a="1"/>
  <c r="H109" i="17" s="1"/>
  <c r="H194" i="14" a="1"/>
  <c r="H194" i="14" s="1"/>
  <c r="I62" i="14" a="1"/>
  <c r="I62" i="14" s="1"/>
  <c r="AG53" i="1" s="1"/>
  <c r="I72" i="14" a="1"/>
  <c r="I72" i="14" s="1"/>
  <c r="I21" i="14" a="1"/>
  <c r="I21" i="14" s="1"/>
  <c r="I126" i="14" a="1"/>
  <c r="I126" i="14" s="1"/>
  <c r="I172" i="14" a="1"/>
  <c r="I172" i="14" s="1"/>
  <c r="I196" i="14" a="1"/>
  <c r="I196" i="14" s="1"/>
  <c r="I125" i="14" a="1"/>
  <c r="I125" i="14" s="1"/>
  <c r="I131" i="14" a="1"/>
  <c r="I131" i="14" s="1"/>
  <c r="I132" i="14" a="1"/>
  <c r="I132" i="14" s="1"/>
  <c r="H16" i="14" a="1"/>
  <c r="H16" i="14" s="1"/>
  <c r="G16" i="14" s="1"/>
  <c r="H176" i="14" a="1"/>
  <c r="H176" i="14" s="1"/>
  <c r="G176" i="14" s="1"/>
  <c r="H130" i="14" a="1"/>
  <c r="H130" i="14" s="1"/>
  <c r="H122" i="14" a="1"/>
  <c r="H122" i="14" s="1"/>
  <c r="H190" i="14" a="1"/>
  <c r="H190" i="14" s="1"/>
  <c r="G190" i="14" s="1"/>
  <c r="H158" i="14" a="1"/>
  <c r="H158" i="14" s="1"/>
  <c r="G158" i="14" s="1"/>
  <c r="H188" i="14" a="1"/>
  <c r="H188" i="14" s="1"/>
  <c r="H104" i="14" a="1"/>
  <c r="H104" i="14" s="1"/>
  <c r="H42" i="14" a="1"/>
  <c r="H42" i="14" s="1"/>
  <c r="H64" i="14" a="1"/>
  <c r="H64" i="14" s="1"/>
  <c r="G64" i="14" s="1"/>
  <c r="H75" i="14" a="1"/>
  <c r="H75" i="14" s="1"/>
  <c r="G75" i="14" s="1"/>
  <c r="H81" i="14" a="1"/>
  <c r="H81" i="14" s="1"/>
  <c r="H89" i="14" a="1"/>
  <c r="H89" i="14" s="1"/>
  <c r="H97" i="14" a="1"/>
  <c r="H97" i="14" s="1"/>
  <c r="H105" i="14" a="1"/>
  <c r="H105" i="14" s="1"/>
  <c r="G105" i="14" s="1"/>
  <c r="H113" i="14" a="1"/>
  <c r="H113" i="14" s="1"/>
  <c r="G113" i="14" s="1"/>
  <c r="H121" i="14" a="1"/>
  <c r="H121" i="14" s="1"/>
  <c r="H151" i="14" a="1"/>
  <c r="H151" i="14" s="1"/>
  <c r="G151" i="14" s="1"/>
  <c r="H23" i="14" a="1"/>
  <c r="H23" i="14" s="1"/>
  <c r="G23" i="14" s="1"/>
  <c r="H31" i="14" a="1"/>
  <c r="H31" i="14" s="1"/>
  <c r="G31" i="14" s="1"/>
  <c r="H39" i="14" a="1"/>
  <c r="H39" i="14" s="1"/>
  <c r="H47" i="14" a="1"/>
  <c r="H47" i="14" s="1"/>
  <c r="G47" i="14" s="1"/>
  <c r="H55" i="14" a="1"/>
  <c r="H55" i="14" s="1"/>
  <c r="G55" i="14" s="1"/>
  <c r="H63" i="14" a="1"/>
  <c r="H63" i="14" s="1"/>
  <c r="G63" i="14" s="1"/>
  <c r="H73" i="14" a="1"/>
  <c r="H73" i="14" s="1"/>
  <c r="G73" i="14" s="1"/>
  <c r="H84" i="14" a="1"/>
  <c r="H84" i="14" s="1"/>
  <c r="G84" i="14" s="1"/>
  <c r="H92" i="14" a="1"/>
  <c r="H92" i="14" s="1"/>
  <c r="G92" i="14" s="1"/>
  <c r="H142" i="14" a="1"/>
  <c r="H142" i="14" s="1"/>
  <c r="H127" i="14" a="1"/>
  <c r="H127" i="14" s="1"/>
  <c r="G127" i="14" s="1"/>
  <c r="H56" i="14" a="1"/>
  <c r="H56" i="14" s="1"/>
  <c r="G56" i="14" s="1"/>
  <c r="H24" i="14" a="1"/>
  <c r="H24" i="14" s="1"/>
  <c r="G24" i="14" s="1"/>
  <c r="H193" i="14" a="1"/>
  <c r="H193" i="14" s="1"/>
  <c r="G193" i="14" s="1"/>
  <c r="H185" i="14" a="1"/>
  <c r="H185" i="14" s="1"/>
  <c r="G185" i="14" s="1"/>
  <c r="H177" i="14" a="1"/>
  <c r="H177" i="14" s="1"/>
  <c r="G177" i="14" s="1"/>
  <c r="H169" i="14" a="1"/>
  <c r="H169" i="14" s="1"/>
  <c r="G169" i="14" s="1"/>
  <c r="H161" i="14" a="1"/>
  <c r="H161" i="14" s="1"/>
  <c r="H152" i="14" a="1"/>
  <c r="H152" i="14" s="1"/>
  <c r="G152" i="14" s="1"/>
  <c r="H132" i="14" a="1"/>
  <c r="H132" i="14" s="1"/>
  <c r="H110" i="14" a="1"/>
  <c r="H110" i="14" s="1"/>
  <c r="H54" i="14" a="1"/>
  <c r="H54" i="14" s="1"/>
  <c r="G54" i="14" s="1"/>
  <c r="H22" i="14" a="1"/>
  <c r="H22" i="14" s="1"/>
  <c r="G22" i="14" s="1"/>
  <c r="H141" i="14" a="1"/>
  <c r="H141" i="14" s="1"/>
  <c r="G141" i="14" s="1"/>
  <c r="H36" i="14" a="1"/>
  <c r="H36" i="14" s="1"/>
  <c r="G36" i="14" s="1"/>
  <c r="H149" i="16" a="1"/>
  <c r="H149" i="16" s="1"/>
  <c r="I84" i="16" a="1"/>
  <c r="I84" i="16" s="1"/>
  <c r="H182" i="16" a="1"/>
  <c r="H182" i="16" s="1"/>
  <c r="I115" i="16" a="1"/>
  <c r="I115" i="16" s="1"/>
  <c r="H25" i="16" a="1"/>
  <c r="H25" i="16" s="1"/>
  <c r="I42" i="16" a="1"/>
  <c r="I42" i="16" s="1"/>
  <c r="I11" i="16" a="1"/>
  <c r="I11" i="16" s="1"/>
  <c r="H158" i="16" a="1"/>
  <c r="H158" i="16" s="1"/>
  <c r="I129" i="16" a="1"/>
  <c r="I129" i="16" s="1"/>
  <c r="I193" i="16" a="1"/>
  <c r="I193" i="16" s="1"/>
  <c r="I150" i="16" a="1"/>
  <c r="I150" i="16" s="1"/>
  <c r="I119" i="16" a="1"/>
  <c r="I119" i="16" s="1"/>
  <c r="I9" i="16" a="1"/>
  <c r="I9" i="16" s="1"/>
  <c r="I185" i="16" a="1"/>
  <c r="I185" i="16" s="1"/>
  <c r="I180" i="16" a="1"/>
  <c r="I180" i="16" s="1"/>
  <c r="H175" i="16" a="1"/>
  <c r="H175" i="16" s="1"/>
  <c r="I169" i="16" a="1"/>
  <c r="I169" i="16" s="1"/>
  <c r="H162" i="16" a="1"/>
  <c r="H162" i="16" s="1"/>
  <c r="H153" i="16" a="1"/>
  <c r="H153" i="16" s="1"/>
  <c r="H147" i="16" a="1"/>
  <c r="H147" i="16" s="1"/>
  <c r="H127" i="16" a="1"/>
  <c r="H127" i="16" s="1"/>
  <c r="I117" i="16" a="1"/>
  <c r="I117" i="16" s="1"/>
  <c r="H109" i="16" a="1"/>
  <c r="H109" i="16" s="1"/>
  <c r="H99" i="16" a="1"/>
  <c r="H99" i="16" s="1"/>
  <c r="I69" i="16" a="1"/>
  <c r="I69" i="16" s="1"/>
  <c r="I46" i="16" a="1"/>
  <c r="I46" i="16" s="1"/>
  <c r="I16" i="16" a="1"/>
  <c r="I16" i="16" s="1"/>
  <c r="I194" i="16" a="1"/>
  <c r="I194" i="16" s="1"/>
  <c r="H184" i="16" a="1"/>
  <c r="H184" i="16" s="1"/>
  <c r="H168" i="16" a="1"/>
  <c r="H168" i="16" s="1"/>
  <c r="I160" i="16" a="1"/>
  <c r="I160" i="16" s="1"/>
  <c r="H151" i="16" a="1"/>
  <c r="H151" i="16" s="1"/>
  <c r="H143" i="16" a="1"/>
  <c r="H143" i="16" s="1"/>
  <c r="H133" i="16" a="1"/>
  <c r="H133" i="16" s="1"/>
  <c r="I116" i="16" a="1"/>
  <c r="I116" i="16" s="1"/>
  <c r="I106" i="16" a="1"/>
  <c r="I106" i="16" s="1"/>
  <c r="H98" i="16" a="1"/>
  <c r="H98" i="16" s="1"/>
  <c r="H57" i="16" a="1"/>
  <c r="H57" i="16" s="1"/>
  <c r="I23" i="16" a="1"/>
  <c r="I23" i="16" s="1"/>
  <c r="I55" i="16" a="1"/>
  <c r="I55" i="16" s="1"/>
  <c r="I71" i="16" a="1"/>
  <c r="I71" i="16" s="1"/>
  <c r="I86" i="16" a="1"/>
  <c r="I86" i="16" s="1"/>
  <c r="I107" i="16" a="1"/>
  <c r="I107" i="16" s="1"/>
  <c r="I139" i="16" a="1"/>
  <c r="I139" i="16" s="1"/>
  <c r="I28" i="16" a="1"/>
  <c r="I28" i="16" s="1"/>
  <c r="I44" i="16" a="1"/>
  <c r="I44" i="16" s="1"/>
  <c r="I60" i="16" a="1"/>
  <c r="I60" i="16" s="1"/>
  <c r="I76" i="16" a="1"/>
  <c r="I76" i="16" s="1"/>
  <c r="I85" i="16" a="1"/>
  <c r="I85" i="16" s="1"/>
  <c r="I18" i="16" a="1"/>
  <c r="I18" i="16" s="1"/>
  <c r="I31" i="16" a="1"/>
  <c r="I31" i="16" s="1"/>
  <c r="I47" i="16" a="1"/>
  <c r="I47" i="16" s="1"/>
  <c r="I63" i="16" a="1"/>
  <c r="I63" i="16" s="1"/>
  <c r="I82" i="16" a="1"/>
  <c r="I82" i="16" s="1"/>
  <c r="I97" i="16" a="1"/>
  <c r="I97" i="16" s="1"/>
  <c r="H28" i="16" a="1"/>
  <c r="H28" i="16" s="1"/>
  <c r="H44" i="16" a="1"/>
  <c r="H44" i="16" s="1"/>
  <c r="H60" i="16" a="1"/>
  <c r="H60" i="16" s="1"/>
  <c r="H76" i="16" a="1"/>
  <c r="H76" i="16" s="1"/>
  <c r="H88" i="16" a="1"/>
  <c r="H88" i="16" s="1"/>
  <c r="H100" i="16" a="1"/>
  <c r="H100" i="16" s="1"/>
  <c r="H120" i="16" a="1"/>
  <c r="H120" i="16" s="1"/>
  <c r="H132" i="16" a="1"/>
  <c r="H132" i="16" s="1"/>
  <c r="H21" i="16" a="1"/>
  <c r="H21" i="16" s="1"/>
  <c r="H37" i="16" a="1"/>
  <c r="H37" i="16" s="1"/>
  <c r="H53" i="16" a="1"/>
  <c r="H53" i="16" s="1"/>
  <c r="H69" i="16" a="1"/>
  <c r="H69" i="16" s="1"/>
  <c r="H93" i="16" a="1"/>
  <c r="H93" i="16" s="1"/>
  <c r="G93" i="16" s="1"/>
  <c r="H26" i="16" a="1"/>
  <c r="H26" i="16" s="1"/>
  <c r="H42" i="16" a="1"/>
  <c r="H42" i="16" s="1"/>
  <c r="G42" i="16" s="1"/>
  <c r="H58" i="16" a="1"/>
  <c r="H58" i="16" s="1"/>
  <c r="H74" i="16" a="1"/>
  <c r="H74" i="16" s="1"/>
  <c r="H84" i="16" a="1"/>
  <c r="H84" i="16" s="1"/>
  <c r="H16" i="16" a="1"/>
  <c r="H16" i="16" s="1"/>
  <c r="H9" i="16" a="1"/>
  <c r="H9" i="16" s="1"/>
  <c r="H188" i="16" a="1"/>
  <c r="H188" i="16" s="1"/>
  <c r="I183" i="16" a="1"/>
  <c r="I183" i="16" s="1"/>
  <c r="I178" i="16" a="1"/>
  <c r="I178" i="16" s="1"/>
  <c r="H173" i="16" a="1"/>
  <c r="H173" i="16" s="1"/>
  <c r="I167" i="16" a="1"/>
  <c r="I167" i="16" s="1"/>
  <c r="H160" i="16" a="1"/>
  <c r="H160" i="16" s="1"/>
  <c r="I152" i="16" a="1"/>
  <c r="I152" i="16" s="1"/>
  <c r="I142" i="16" a="1"/>
  <c r="I142" i="16" s="1"/>
  <c r="I134" i="16" a="1"/>
  <c r="I134" i="16" s="1"/>
  <c r="I126" i="16" a="1"/>
  <c r="I126" i="16" s="1"/>
  <c r="H118" i="16" a="1"/>
  <c r="H118" i="16" s="1"/>
  <c r="G118" i="16" s="1"/>
  <c r="H110" i="16" a="1"/>
  <c r="H110" i="16" s="1"/>
  <c r="G110" i="16" s="1"/>
  <c r="H102" i="16" a="1"/>
  <c r="H102" i="16" s="1"/>
  <c r="G102" i="16" s="1"/>
  <c r="I79" i="16" a="1"/>
  <c r="I79" i="16" s="1"/>
  <c r="I37" i="16" a="1"/>
  <c r="I37" i="16" s="1"/>
  <c r="H15" i="17" a="1"/>
  <c r="H15" i="17" s="1"/>
  <c r="I148" i="17" a="1"/>
  <c r="I148" i="17" s="1"/>
  <c r="I194" i="17" a="1"/>
  <c r="I194" i="17" s="1"/>
  <c r="I169" i="17" a="1"/>
  <c r="I169" i="17" s="1"/>
  <c r="H160" i="17" a="1"/>
  <c r="H160" i="17" s="1"/>
  <c r="T158" i="1" s="1"/>
  <c r="H111" i="17" a="1"/>
  <c r="H111" i="17" s="1"/>
  <c r="G111" i="17" s="1"/>
  <c r="H35" i="17" a="1"/>
  <c r="H35" i="17" s="1"/>
  <c r="H100" i="17" a="1"/>
  <c r="H100" i="17" s="1"/>
  <c r="H57" i="17" a="1"/>
  <c r="H57" i="17" s="1"/>
  <c r="G57" i="17" s="1"/>
  <c r="H180" i="17" a="1"/>
  <c r="H180" i="17" s="1"/>
  <c r="H178" i="14" a="1"/>
  <c r="H178" i="14" s="1"/>
  <c r="G178" i="14" s="1"/>
  <c r="I77" i="14" a="1"/>
  <c r="I77" i="14" s="1"/>
  <c r="I115" i="14" a="1"/>
  <c r="I115" i="14" s="1"/>
  <c r="I155" i="14" a="1"/>
  <c r="I155" i="14" s="1"/>
  <c r="AG135" i="1" s="1"/>
  <c r="I102" i="14" a="1"/>
  <c r="I102" i="14" s="1"/>
  <c r="H112" i="14" a="1"/>
  <c r="H112" i="14" s="1"/>
  <c r="H91" i="14" a="1"/>
  <c r="H91" i="14" s="1"/>
  <c r="H139" i="14" a="1"/>
  <c r="H139" i="14" s="1"/>
  <c r="H41" i="14" a="1"/>
  <c r="H41" i="14" s="1"/>
  <c r="G41" i="14" s="1"/>
  <c r="H74" i="14" a="1"/>
  <c r="H74" i="14" s="1"/>
  <c r="G74" i="14" s="1"/>
  <c r="H94" i="14" a="1"/>
  <c r="H94" i="14" s="1"/>
  <c r="H123" i="14" a="1"/>
  <c r="H123" i="14" s="1"/>
  <c r="G123" i="14" s="1"/>
  <c r="H183" i="14" a="1"/>
  <c r="H183" i="14" s="1"/>
  <c r="H145" i="14" a="1"/>
  <c r="H145" i="14" s="1"/>
  <c r="H11" i="14" a="1"/>
  <c r="H11" i="14" s="1"/>
  <c r="G11" i="14" s="1"/>
  <c r="H28" i="14" a="1"/>
  <c r="H28" i="14" s="1"/>
  <c r="G28" i="14" s="1"/>
  <c r="H196" i="16" a="1"/>
  <c r="H196" i="16" s="1"/>
  <c r="H152" i="16" a="1"/>
  <c r="H152" i="16" s="1"/>
  <c r="I111" i="16" a="1"/>
  <c r="I111" i="16" s="1"/>
  <c r="I173" i="16" a="1"/>
  <c r="I173" i="16" s="1"/>
  <c r="I143" i="16" a="1"/>
  <c r="I143" i="16" s="1"/>
  <c r="H95" i="16" a="1"/>
  <c r="H95" i="16" s="1"/>
  <c r="H193" i="16" a="1"/>
  <c r="H193" i="16" s="1"/>
  <c r="H148" i="16" a="1"/>
  <c r="H148" i="16" s="1"/>
  <c r="I104" i="16" a="1"/>
  <c r="I104" i="16" s="1"/>
  <c r="I41" i="16" a="1"/>
  <c r="I41" i="16" s="1"/>
  <c r="I109" i="16" a="1"/>
  <c r="I109" i="16" s="1"/>
  <c r="I45" i="16" a="1"/>
  <c r="I45" i="16" s="1"/>
  <c r="I19" i="16" a="1"/>
  <c r="I19" i="16" s="1"/>
  <c r="I91" i="16" a="1"/>
  <c r="I91" i="16" s="1"/>
  <c r="H63" i="16" a="1"/>
  <c r="H63" i="16" s="1"/>
  <c r="H123" i="16" a="1"/>
  <c r="H123" i="16" s="1"/>
  <c r="H56" i="16" a="1"/>
  <c r="H56" i="16" s="1"/>
  <c r="H46" i="16" a="1"/>
  <c r="H46" i="16" s="1"/>
  <c r="H14" i="16" a="1"/>
  <c r="H14" i="16" s="1"/>
  <c r="H177" i="16" a="1"/>
  <c r="H177" i="16" s="1"/>
  <c r="I158" i="16" a="1"/>
  <c r="I158" i="16" s="1"/>
  <c r="I140" i="16" a="1"/>
  <c r="I140" i="16" s="1"/>
  <c r="H124" i="16" a="1"/>
  <c r="H124" i="16" s="1"/>
  <c r="H108" i="16" a="1"/>
  <c r="H108" i="16" s="1"/>
  <c r="H86" i="16" a="1"/>
  <c r="H86" i="16" s="1"/>
  <c r="H32" i="16" a="1"/>
  <c r="H32" i="16" s="1"/>
  <c r="H8" i="14" a="1"/>
  <c r="H8" i="14" s="1"/>
  <c r="I61" i="16" a="1"/>
  <c r="I61" i="16" s="1"/>
  <c r="I189" i="16" a="1"/>
  <c r="I189" i="16" s="1"/>
  <c r="H135" i="16" a="1"/>
  <c r="H135" i="16" s="1"/>
  <c r="H62" i="16" a="1"/>
  <c r="H62" i="16" s="1"/>
  <c r="I171" i="16" a="1"/>
  <c r="I171" i="16" s="1"/>
  <c r="I138" i="16" a="1"/>
  <c r="I138" i="16" s="1"/>
  <c r="I105" i="16" a="1"/>
  <c r="I105" i="16" s="1"/>
  <c r="I26" i="16" a="1"/>
  <c r="I26" i="16" s="1"/>
  <c r="H67" i="14" a="1"/>
  <c r="H67" i="14" s="1"/>
  <c r="G67" i="14" s="1"/>
  <c r="H99" i="14" a="1"/>
  <c r="H99" i="14" s="1"/>
  <c r="G99" i="14" s="1"/>
  <c r="H155" i="14" a="1"/>
  <c r="H155" i="14" s="1"/>
  <c r="H49" i="14" a="1"/>
  <c r="H49" i="14" s="1"/>
  <c r="G49" i="14" s="1"/>
  <c r="H65" i="14" a="1"/>
  <c r="H65" i="14" s="1"/>
  <c r="H48" i="14" a="1"/>
  <c r="H48" i="14" s="1"/>
  <c r="G48" i="14" s="1"/>
  <c r="H175" i="14" a="1"/>
  <c r="H175" i="14" s="1"/>
  <c r="G175" i="14" s="1"/>
  <c r="H128" i="14" a="1"/>
  <c r="H128" i="14" s="1"/>
  <c r="H133" i="14" a="1"/>
  <c r="H133" i="14" s="1"/>
  <c r="G133" i="14" s="1"/>
  <c r="H142" i="16" a="1"/>
  <c r="H142" i="16" s="1"/>
  <c r="H48" i="16" a="1"/>
  <c r="H48" i="16" s="1"/>
  <c r="I121" i="16" a="1"/>
  <c r="I121" i="16" s="1"/>
  <c r="I188" i="16" a="1"/>
  <c r="I188" i="16" s="1"/>
  <c r="I168" i="16" a="1"/>
  <c r="I168" i="16" s="1"/>
  <c r="I125" i="16" a="1"/>
  <c r="I125" i="16" s="1"/>
  <c r="H64" i="16" a="1"/>
  <c r="H64" i="16" s="1"/>
  <c r="H180" i="16" a="1"/>
  <c r="H180" i="16" s="1"/>
  <c r="H141" i="16" a="1"/>
  <c r="H141" i="16" s="1"/>
  <c r="I87" i="16" a="1"/>
  <c r="I87" i="16" s="1"/>
  <c r="I57" i="16" a="1"/>
  <c r="I57" i="16" s="1"/>
  <c r="I124" i="16" a="1"/>
  <c r="I124" i="16" s="1"/>
  <c r="I33" i="16" a="1"/>
  <c r="I33" i="16" s="1"/>
  <c r="H78" i="16" a="1"/>
  <c r="H78" i="16" s="1"/>
  <c r="H72" i="16" a="1"/>
  <c r="H72" i="16" s="1"/>
  <c r="H194" i="16" a="1"/>
  <c r="H194" i="16" s="1"/>
  <c r="H157" i="16" a="1"/>
  <c r="H157" i="16" s="1"/>
  <c r="H122" i="16" a="1"/>
  <c r="H122" i="16" s="1"/>
  <c r="H73" i="16" a="1"/>
  <c r="H73" i="16" s="1"/>
  <c r="I8" i="17" a="1"/>
  <c r="I8" i="17" s="1"/>
  <c r="H180" i="14" a="1"/>
  <c r="H180" i="14" s="1"/>
  <c r="G180" i="14" s="1"/>
  <c r="H100" i="14" a="1"/>
  <c r="H100" i="14" s="1"/>
  <c r="G100" i="14" s="1"/>
  <c r="H25" i="14" a="1"/>
  <c r="H25" i="14" s="1"/>
  <c r="G25" i="14" s="1"/>
  <c r="H57" i="14" a="1"/>
  <c r="H57" i="14" s="1"/>
  <c r="G57" i="14" s="1"/>
  <c r="H78" i="14" a="1"/>
  <c r="H78" i="14" s="1"/>
  <c r="H10" i="14" a="1"/>
  <c r="H10" i="14" s="1"/>
  <c r="G10" i="14" s="1"/>
  <c r="H15" i="14" a="1"/>
  <c r="H15" i="14" s="1"/>
  <c r="G15" i="14" s="1"/>
  <c r="H167" i="14" a="1"/>
  <c r="H167" i="14" s="1"/>
  <c r="G167" i="14" s="1"/>
  <c r="I13" i="16" a="1"/>
  <c r="I13" i="16" s="1"/>
  <c r="I36" i="16" a="1"/>
  <c r="I36" i="16" s="1"/>
  <c r="H174" i="16" a="1"/>
  <c r="H174" i="16" s="1"/>
  <c r="I184" i="16" a="1"/>
  <c r="I184" i="16" s="1"/>
  <c r="H159" i="16" a="1"/>
  <c r="H159" i="16" s="1"/>
  <c r="H115" i="16" a="1"/>
  <c r="H115" i="16" s="1"/>
  <c r="H41" i="16" a="1"/>
  <c r="H41" i="16" s="1"/>
  <c r="I166" i="16" a="1"/>
  <c r="I166" i="16" s="1"/>
  <c r="H131" i="16" a="1"/>
  <c r="H131" i="16" s="1"/>
  <c r="H51" i="16" a="1"/>
  <c r="H51" i="16" s="1"/>
  <c r="I73" i="16" a="1"/>
  <c r="I73" i="16" s="1"/>
  <c r="I141" i="16" a="1"/>
  <c r="I141" i="16" s="1"/>
  <c r="I78" i="16" a="1"/>
  <c r="I78" i="16" s="1"/>
  <c r="I49" i="16" a="1"/>
  <c r="I49" i="16" s="1"/>
  <c r="H31" i="16" a="1"/>
  <c r="H31" i="16" s="1"/>
  <c r="G31" i="16" s="1"/>
  <c r="H91" i="16" a="1"/>
  <c r="H91" i="16" s="1"/>
  <c r="H24" i="16" a="1"/>
  <c r="H24" i="16" s="1"/>
  <c r="H96" i="16" a="1"/>
  <c r="H96" i="16" s="1"/>
  <c r="H77" i="16" a="1"/>
  <c r="H77" i="16" s="1"/>
  <c r="G77" i="16" s="1"/>
  <c r="H187" i="16" a="1"/>
  <c r="H187" i="16" s="1"/>
  <c r="H166" i="16" a="1"/>
  <c r="H166" i="16" s="1"/>
  <c r="I149" i="16" a="1"/>
  <c r="I149" i="16" s="1"/>
  <c r="I132" i="16" a="1"/>
  <c r="I132" i="16" s="1"/>
  <c r="H116" i="16" a="1"/>
  <c r="H116" i="16" s="1"/>
  <c r="I99" i="16" a="1"/>
  <c r="I99" i="16" s="1"/>
  <c r="H67" i="16" a="1"/>
  <c r="H67" i="16" s="1"/>
  <c r="G67" i="16" s="1"/>
  <c r="H20" i="16" a="1"/>
  <c r="H20" i="16" s="1"/>
  <c r="I8" i="14" a="1"/>
  <c r="I8" i="14" s="1"/>
  <c r="I147" i="16" a="1"/>
  <c r="I147" i="16" s="1"/>
  <c r="H130" i="16" a="1"/>
  <c r="H130" i="16" s="1"/>
  <c r="G130" i="16" s="1"/>
  <c r="H114" i="16" a="1"/>
  <c r="H114" i="16" s="1"/>
  <c r="H92" i="16" a="1"/>
  <c r="H92" i="16" s="1"/>
  <c r="H61" i="16" a="1"/>
  <c r="H61" i="16" s="1"/>
  <c r="H8" i="17" a="1"/>
  <c r="H8" i="17" s="1"/>
  <c r="H168" i="14" a="1"/>
  <c r="H168" i="14" s="1"/>
  <c r="G168" i="14" s="1"/>
  <c r="H34" i="14" a="1"/>
  <c r="H34" i="14" s="1"/>
  <c r="G34" i="14" s="1"/>
  <c r="H83" i="14" a="1"/>
  <c r="H83" i="14" s="1"/>
  <c r="G83" i="14" s="1"/>
  <c r="H115" i="14" a="1"/>
  <c r="H115" i="14" s="1"/>
  <c r="H33" i="14" a="1"/>
  <c r="H33" i="14" s="1"/>
  <c r="G33" i="14" s="1"/>
  <c r="H86" i="14" a="1"/>
  <c r="H86" i="14" s="1"/>
  <c r="G86" i="14" s="1"/>
  <c r="H140" i="14" a="1"/>
  <c r="H140" i="14" s="1"/>
  <c r="H191" i="14" a="1"/>
  <c r="H191" i="14" s="1"/>
  <c r="G191" i="14" s="1"/>
  <c r="H159" i="14" a="1"/>
  <c r="H159" i="14" s="1"/>
  <c r="H46" i="14" a="1"/>
  <c r="H46" i="14" s="1"/>
  <c r="G46" i="14" s="1"/>
  <c r="H60" i="14" a="1"/>
  <c r="H60" i="14" s="1"/>
  <c r="G60" i="14" s="1"/>
  <c r="I159" i="16" a="1"/>
  <c r="I159" i="16" s="1"/>
  <c r="H195" i="16" a="1"/>
  <c r="H195" i="16" s="1"/>
  <c r="H144" i="16" a="1"/>
  <c r="H144" i="16" s="1"/>
  <c r="H179" i="16" a="1"/>
  <c r="H179" i="16" s="1"/>
  <c r="I151" i="16" a="1"/>
  <c r="I151" i="16" s="1"/>
  <c r="H107" i="16" a="1"/>
  <c r="H107" i="16" s="1"/>
  <c r="I12" i="16" a="1"/>
  <c r="I12" i="16" s="1"/>
  <c r="I157" i="16" a="1"/>
  <c r="I157" i="16" s="1"/>
  <c r="I114" i="16" a="1"/>
  <c r="I114" i="16" s="1"/>
  <c r="I25" i="16" a="1"/>
  <c r="I25" i="16" s="1"/>
  <c r="I92" i="16" a="1"/>
  <c r="I92" i="16" s="1"/>
  <c r="I29" i="16" a="1"/>
  <c r="I29" i="16" s="1"/>
  <c r="I88" i="16" a="1"/>
  <c r="I88" i="16" s="1"/>
  <c r="I65" i="16" a="1"/>
  <c r="I65" i="16" s="1"/>
  <c r="H47" i="16" a="1"/>
  <c r="H47" i="16" s="1"/>
  <c r="H103" i="16" a="1"/>
  <c r="H103" i="16" s="1"/>
  <c r="G103" i="16" s="1"/>
  <c r="H40" i="16" a="1"/>
  <c r="H40" i="16" s="1"/>
  <c r="H30" i="16" a="1"/>
  <c r="H30" i="16" s="1"/>
  <c r="H87" i="16" a="1"/>
  <c r="H87" i="16" s="1"/>
  <c r="I182" i="16" a="1"/>
  <c r="I182" i="16" s="1"/>
  <c r="I164" i="16" a="1"/>
  <c r="I164" i="16" s="1"/>
  <c r="I9" i="2" a="1"/>
  <c r="I9" i="2" s="1"/>
  <c r="I30" i="2" a="1"/>
  <c r="I30" i="2" s="1"/>
  <c r="I62" i="2" a="1"/>
  <c r="I62" i="2" s="1"/>
  <c r="I94" i="2" a="1"/>
  <c r="I94" i="2" s="1"/>
  <c r="I21" i="2" a="1"/>
  <c r="I21" i="2" s="1"/>
  <c r="I35" i="2" a="1"/>
  <c r="I35" i="2" s="1"/>
  <c r="I44" i="2" a="1"/>
  <c r="I44" i="2" s="1"/>
  <c r="I53" i="2" a="1"/>
  <c r="I53" i="2" s="1"/>
  <c r="I11" i="2" a="1"/>
  <c r="I11" i="2" s="1"/>
  <c r="I34" i="2" a="1"/>
  <c r="I34" i="2" s="1"/>
  <c r="I66" i="2" a="1"/>
  <c r="I66" i="2" s="1"/>
  <c r="I98" i="2" a="1"/>
  <c r="I98" i="2" s="1"/>
  <c r="I39" i="2" a="1"/>
  <c r="I39" i="2" s="1"/>
  <c r="I75" i="2" a="1"/>
  <c r="I75" i="2" s="1"/>
  <c r="I93" i="2" a="1"/>
  <c r="I93" i="2" s="1"/>
  <c r="I112" i="2" a="1"/>
  <c r="I112" i="2" s="1"/>
  <c r="I121" i="2" a="1"/>
  <c r="I121" i="2" s="1"/>
  <c r="I131" i="2" a="1"/>
  <c r="I131" i="2" s="1"/>
  <c r="I142" i="2" a="1"/>
  <c r="I142" i="2" s="1"/>
  <c r="I153" i="2" a="1"/>
  <c r="I153" i="2" s="1"/>
  <c r="I31" i="2" a="1"/>
  <c r="I31" i="2" s="1"/>
  <c r="I71" i="2" a="1"/>
  <c r="I71" i="2" s="1"/>
  <c r="I89" i="2" a="1"/>
  <c r="I89" i="2" s="1"/>
  <c r="I115" i="2" a="1"/>
  <c r="I115" i="2" s="1"/>
  <c r="I136" i="2" a="1"/>
  <c r="I136" i="2" s="1"/>
  <c r="I41" i="2" a="1"/>
  <c r="I41" i="2" s="1"/>
  <c r="I69" i="2" a="1"/>
  <c r="I69" i="2" s="1"/>
  <c r="AF60" i="1" s="1"/>
  <c r="I92" i="2" a="1"/>
  <c r="I92" i="2" s="1"/>
  <c r="I108" i="2" a="1"/>
  <c r="I108" i="2" s="1"/>
  <c r="I122" i="2" a="1"/>
  <c r="I122" i="2" s="1"/>
  <c r="I124" i="2" a="1"/>
  <c r="I124" i="2" s="1"/>
  <c r="I156" i="2" a="1"/>
  <c r="I156" i="2" s="1"/>
  <c r="I172" i="2" a="1"/>
  <c r="I172" i="2" s="1"/>
  <c r="I193" i="2" a="1"/>
  <c r="I193" i="2" s="1"/>
  <c r="I170" i="2" a="1"/>
  <c r="I170" i="2" s="1"/>
  <c r="I47" i="2" a="1"/>
  <c r="I47" i="2" s="1"/>
  <c r="I143" i="2" a="1"/>
  <c r="I143" i="2" s="1"/>
  <c r="I169" i="2" a="1"/>
  <c r="I169" i="2" s="1"/>
  <c r="I79" i="2" a="1"/>
  <c r="I79" i="2" s="1"/>
  <c r="I125" i="2" a="1"/>
  <c r="I125" i="2" s="1"/>
  <c r="I148" i="2" a="1"/>
  <c r="I148" i="2" s="1"/>
  <c r="I195" i="2" a="1"/>
  <c r="I195" i="2" s="1"/>
  <c r="I174" i="2" a="1"/>
  <c r="I174" i="2" s="1"/>
  <c r="I81" i="2" a="1"/>
  <c r="I81" i="2" s="1"/>
  <c r="I151" i="2" a="1"/>
  <c r="I151" i="2" s="1"/>
  <c r="I171" i="2" a="1"/>
  <c r="I171" i="2" s="1"/>
  <c r="I188" i="2" a="1"/>
  <c r="I188" i="2" s="1"/>
  <c r="I180" i="2" a="1"/>
  <c r="I180" i="2" s="1"/>
  <c r="H35" i="2" a="1"/>
  <c r="H35" i="2" s="1"/>
  <c r="H51" i="2" a="1"/>
  <c r="H51" i="2" s="1"/>
  <c r="H67" i="2" a="1"/>
  <c r="H67" i="2" s="1"/>
  <c r="H83" i="2" a="1"/>
  <c r="H83" i="2" s="1"/>
  <c r="H99" i="2" a="1"/>
  <c r="H99" i="2" s="1"/>
  <c r="H15" i="2" a="1"/>
  <c r="H15" i="2" s="1"/>
  <c r="H25" i="2" a="1"/>
  <c r="H25" i="2" s="1"/>
  <c r="H41" i="2" a="1"/>
  <c r="H41" i="2" s="1"/>
  <c r="H57" i="2" a="1"/>
  <c r="H57" i="2" s="1"/>
  <c r="H23" i="2" a="1"/>
  <c r="H23" i="2" s="1"/>
  <c r="H39" i="2" a="1"/>
  <c r="H39" i="2" s="1"/>
  <c r="H55" i="2" a="1"/>
  <c r="H55" i="2" s="1"/>
  <c r="H71" i="2" a="1"/>
  <c r="H71" i="2" s="1"/>
  <c r="H87" i="2" a="1"/>
  <c r="H87" i="2" s="1"/>
  <c r="H103" i="2" a="1"/>
  <c r="H103" i="2" s="1"/>
  <c r="H53" i="2" a="1"/>
  <c r="H53" i="2" s="1"/>
  <c r="H96" i="2" a="1"/>
  <c r="H96" i="2" s="1"/>
  <c r="H119" i="2" a="1"/>
  <c r="H119" i="2" s="1"/>
  <c r="H136" i="2" a="1"/>
  <c r="H136" i="2" s="1"/>
  <c r="H152" i="2" a="1"/>
  <c r="H152" i="2" s="1"/>
  <c r="H163" i="2" a="1"/>
  <c r="H163" i="2" s="1"/>
  <c r="H171" i="2" a="1"/>
  <c r="H171" i="2" s="1"/>
  <c r="H186" i="2" a="1"/>
  <c r="H186" i="2" s="1"/>
  <c r="H36" i="2" a="1"/>
  <c r="H36" i="2" s="1"/>
  <c r="H85" i="2" a="1"/>
  <c r="H85" i="2" s="1"/>
  <c r="H118" i="2" a="1"/>
  <c r="H118" i="2" s="1"/>
  <c r="H135" i="2" a="1"/>
  <c r="H135" i="2" s="1"/>
  <c r="H60" i="2" a="1"/>
  <c r="H60" i="2" s="1"/>
  <c r="H97" i="2" a="1"/>
  <c r="H97" i="2" s="1"/>
  <c r="H112" i="2" a="1"/>
  <c r="H112" i="2" s="1"/>
  <c r="H121" i="2" a="1"/>
  <c r="H121" i="2" s="1"/>
  <c r="H77" i="2" a="1"/>
  <c r="H77" i="2" s="1"/>
  <c r="H148" i="2" a="1"/>
  <c r="H148" i="2" s="1"/>
  <c r="H175" i="2" a="1"/>
  <c r="H175" i="2" s="1"/>
  <c r="H190" i="2" a="1"/>
  <c r="H190" i="2" s="1"/>
  <c r="H160" i="2" a="1"/>
  <c r="H160" i="2" s="1"/>
  <c r="H197" i="2" a="1"/>
  <c r="H197" i="2" s="1"/>
  <c r="H154" i="2" a="1"/>
  <c r="H154" i="2" s="1"/>
  <c r="H20" i="2" a="1"/>
  <c r="H20" i="2" s="1"/>
  <c r="H138" i="2" a="1"/>
  <c r="H138" i="2" s="1"/>
  <c r="H155" i="2" a="1"/>
  <c r="H155" i="2" s="1"/>
  <c r="H93" i="2" a="1"/>
  <c r="H93" i="2" s="1"/>
  <c r="H61" i="2" a="1"/>
  <c r="H61" i="2" s="1"/>
  <c r="H116" i="2" a="1"/>
  <c r="H116" i="2" s="1"/>
  <c r="H147" i="2" a="1"/>
  <c r="H147" i="2" s="1"/>
  <c r="H176" i="2" a="1"/>
  <c r="H176" i="2" s="1"/>
  <c r="H164" i="2" a="1"/>
  <c r="H164" i="2" s="1"/>
  <c r="I13" i="2" a="1"/>
  <c r="I13" i="2" s="1"/>
  <c r="I38" i="2" a="1"/>
  <c r="I38" i="2" s="1"/>
  <c r="I70" i="2" a="1"/>
  <c r="I70" i="2" s="1"/>
  <c r="I12" i="2" a="1"/>
  <c r="I12" i="2" s="1"/>
  <c r="I27" i="2" a="1"/>
  <c r="I27" i="2" s="1"/>
  <c r="I36" i="2" a="1"/>
  <c r="I36" i="2" s="1"/>
  <c r="I45" i="2" a="1"/>
  <c r="I45" i="2" s="1"/>
  <c r="I59" i="2" a="1"/>
  <c r="I59" i="2" s="1"/>
  <c r="I15" i="2" a="1"/>
  <c r="I15" i="2" s="1"/>
  <c r="I42" i="2" a="1"/>
  <c r="I42" i="2" s="1"/>
  <c r="I74" i="2" a="1"/>
  <c r="I74" i="2" s="1"/>
  <c r="I106" i="2" a="1"/>
  <c r="I106" i="2" s="1"/>
  <c r="I48" i="2" a="1"/>
  <c r="I48" i="2" s="1"/>
  <c r="I77" i="2" a="1"/>
  <c r="I77" i="2" s="1"/>
  <c r="I101" i="2" a="1"/>
  <c r="I101" i="2" s="1"/>
  <c r="I113" i="2" a="1"/>
  <c r="I113" i="2" s="1"/>
  <c r="I123" i="2" a="1"/>
  <c r="I123" i="2" s="1"/>
  <c r="I134" i="2" a="1"/>
  <c r="I134" i="2" s="1"/>
  <c r="I145" i="2" a="1"/>
  <c r="I145" i="2" s="1"/>
  <c r="I155" i="2" a="1"/>
  <c r="I155" i="2" s="1"/>
  <c r="I40" i="2" a="1"/>
  <c r="I40" i="2" s="1"/>
  <c r="I73" i="2" a="1"/>
  <c r="I73" i="2" s="1"/>
  <c r="I96" i="2" a="1"/>
  <c r="I96" i="2" s="1"/>
  <c r="I116" i="2" a="1"/>
  <c r="I116" i="2" s="1"/>
  <c r="I18" i="2" a="1"/>
  <c r="I18" i="2" s="1"/>
  <c r="I55" i="2" a="1"/>
  <c r="I55" i="2" s="1"/>
  <c r="I76" i="2" a="1"/>
  <c r="I76" i="2" s="1"/>
  <c r="I99" i="2" a="1"/>
  <c r="I99" i="2" s="1"/>
  <c r="I109" i="2" a="1"/>
  <c r="I109" i="2" s="1"/>
  <c r="I14" i="2" a="1"/>
  <c r="I14" i="2" s="1"/>
  <c r="I141" i="2" a="1"/>
  <c r="I141" i="2" s="1"/>
  <c r="I159" i="2" a="1"/>
  <c r="I159" i="2" s="1"/>
  <c r="I181" i="2" a="1"/>
  <c r="I181" i="2" s="1"/>
  <c r="I196" i="2" a="1"/>
  <c r="I196" i="2" s="1"/>
  <c r="I173" i="2" a="1"/>
  <c r="I173" i="2" s="1"/>
  <c r="I65" i="2" a="1"/>
  <c r="I65" i="2" s="1"/>
  <c r="I149" i="2" a="1"/>
  <c r="I149" i="2" s="1"/>
  <c r="I189" i="2" a="1"/>
  <c r="I189" i="2" s="1"/>
  <c r="I88" i="2" a="1"/>
  <c r="I88" i="2" s="1"/>
  <c r="I135" i="2" a="1"/>
  <c r="I135" i="2" s="1"/>
  <c r="I162" i="2" a="1"/>
  <c r="I162" i="2" s="1"/>
  <c r="I192" i="2" a="1"/>
  <c r="I192" i="2" s="1"/>
  <c r="I176" i="2" a="1"/>
  <c r="I176" i="2" s="1"/>
  <c r="I132" i="2" a="1"/>
  <c r="I132" i="2" s="1"/>
  <c r="I160" i="2" a="1"/>
  <c r="I160" i="2" s="1"/>
  <c r="I178" i="2" a="1"/>
  <c r="I178" i="2" s="1"/>
  <c r="I194" i="2" a="1"/>
  <c r="I194" i="2" s="1"/>
  <c r="AF169" i="1" s="1"/>
  <c r="H26" i="2" a="1"/>
  <c r="H26" i="2" s="1"/>
  <c r="H42" i="2" a="1"/>
  <c r="H42" i="2" s="1"/>
  <c r="H58" i="2" a="1"/>
  <c r="H58" i="2" s="1"/>
  <c r="H74" i="2" a="1"/>
  <c r="H74" i="2" s="1"/>
  <c r="G74" i="2" s="1"/>
  <c r="H90" i="2" a="1"/>
  <c r="H90" i="2" s="1"/>
  <c r="H10" i="2" a="1"/>
  <c r="H10" i="2" s="1"/>
  <c r="H18" i="2" a="1"/>
  <c r="H18" i="2" s="1"/>
  <c r="H32" i="2" a="1"/>
  <c r="H32" i="2" s="1"/>
  <c r="H48" i="2" a="1"/>
  <c r="H48" i="2" s="1"/>
  <c r="H64" i="2" a="1"/>
  <c r="H64" i="2" s="1"/>
  <c r="H30" i="2" a="1"/>
  <c r="H30" i="2" s="1"/>
  <c r="H46" i="2" a="1"/>
  <c r="H46" i="2" s="1"/>
  <c r="H62" i="2" a="1"/>
  <c r="H62" i="2" s="1"/>
  <c r="G62" i="2" s="1"/>
  <c r="H78" i="2" a="1"/>
  <c r="H78" i="2" s="1"/>
  <c r="H94" i="2" a="1"/>
  <c r="H94" i="2" s="1"/>
  <c r="H16" i="2" a="1"/>
  <c r="H16" i="2" s="1"/>
  <c r="H73" i="2" a="1"/>
  <c r="H73" i="2" s="1"/>
  <c r="H108" i="2" a="1"/>
  <c r="H108" i="2" s="1"/>
  <c r="H125" i="2" a="1"/>
  <c r="H125" i="2" s="1"/>
  <c r="H141" i="2" a="1"/>
  <c r="H141" i="2" s="1"/>
  <c r="H157" i="2" a="1"/>
  <c r="H157" i="2" s="1"/>
  <c r="H165" i="2" a="1"/>
  <c r="H165" i="2" s="1"/>
  <c r="H173" i="2" a="1"/>
  <c r="H173" i="2" s="1"/>
  <c r="H189" i="2" a="1"/>
  <c r="H189" i="2" s="1"/>
  <c r="H45" i="2" a="1"/>
  <c r="H45" i="2" s="1"/>
  <c r="H92" i="2" a="1"/>
  <c r="H92" i="2" s="1"/>
  <c r="H122" i="2" a="1"/>
  <c r="H122" i="2" s="1"/>
  <c r="H13" i="2" a="1"/>
  <c r="H13" i="2" s="1"/>
  <c r="H72" i="2" a="1"/>
  <c r="H72" i="2" s="1"/>
  <c r="H101" i="2" a="1"/>
  <c r="H101" i="2" s="1"/>
  <c r="H113" i="2" a="1"/>
  <c r="H113" i="2" s="1"/>
  <c r="H124" i="2" a="1"/>
  <c r="H124" i="2" s="1"/>
  <c r="H131" i="2" a="1"/>
  <c r="H131" i="2" s="1"/>
  <c r="H150" i="2" a="1"/>
  <c r="H150" i="2" s="1"/>
  <c r="H177" i="2" a="1"/>
  <c r="H177" i="2" s="1"/>
  <c r="H192" i="2" a="1"/>
  <c r="H192" i="2" s="1"/>
  <c r="H182" i="2" a="1"/>
  <c r="H182" i="2" s="1"/>
  <c r="H191" i="2" a="1"/>
  <c r="H191" i="2" s="1"/>
  <c r="H172" i="2" a="1"/>
  <c r="H172" i="2" s="1"/>
  <c r="H110" i="2" a="1"/>
  <c r="H110" i="2" s="1"/>
  <c r="H140" i="2" a="1"/>
  <c r="H140" i="2" s="1"/>
  <c r="H168" i="2" a="1"/>
  <c r="H168" i="2" s="1"/>
  <c r="H137" i="2" a="1"/>
  <c r="H137" i="2" s="1"/>
  <c r="H100" i="2" a="1"/>
  <c r="H100" i="2" s="1"/>
  <c r="H126" i="2" a="1"/>
  <c r="H126" i="2" s="1"/>
  <c r="H158" i="2" a="1"/>
  <c r="H158" i="2" s="1"/>
  <c r="H29" i="2" a="1"/>
  <c r="H29" i="2" s="1"/>
  <c r="H187" i="2" a="1"/>
  <c r="H187" i="2" s="1"/>
  <c r="I17" i="2" a="1"/>
  <c r="I17" i="2" s="1"/>
  <c r="I46" i="2" a="1"/>
  <c r="I46" i="2" s="1"/>
  <c r="I78" i="2" a="1"/>
  <c r="I78" i="2" s="1"/>
  <c r="I16" i="2" a="1"/>
  <c r="I16" i="2" s="1"/>
  <c r="I28" i="2" a="1"/>
  <c r="I28" i="2" s="1"/>
  <c r="I37" i="2" a="1"/>
  <c r="I37" i="2" s="1"/>
  <c r="I51" i="2" a="1"/>
  <c r="I51" i="2" s="1"/>
  <c r="I60" i="2" a="1"/>
  <c r="I60" i="2" s="1"/>
  <c r="I19" i="2" a="1"/>
  <c r="I19" i="2" s="1"/>
  <c r="I50" i="2" a="1"/>
  <c r="I50" i="2" s="1"/>
  <c r="I82" i="2" a="1"/>
  <c r="I82" i="2" s="1"/>
  <c r="I10" i="2" a="1"/>
  <c r="I10" i="2" s="1"/>
  <c r="I57" i="2" a="1"/>
  <c r="I57" i="2" s="1"/>
  <c r="I84" i="2" a="1"/>
  <c r="I84" i="2" s="1"/>
  <c r="I103" i="2" a="1"/>
  <c r="I103" i="2" s="1"/>
  <c r="I117" i="2" a="1"/>
  <c r="I117" i="2" s="1"/>
  <c r="I126" i="2" a="1"/>
  <c r="I126" i="2" s="1"/>
  <c r="I137" i="2" a="1"/>
  <c r="I137" i="2" s="1"/>
  <c r="I147" i="2" a="1"/>
  <c r="I147" i="2" s="1"/>
  <c r="I179" i="2" a="1"/>
  <c r="I179" i="2" s="1"/>
  <c r="I49" i="2" a="1"/>
  <c r="I49" i="2" s="1"/>
  <c r="I80" i="2" a="1"/>
  <c r="I80" i="2" s="1"/>
  <c r="I100" i="2" a="1"/>
  <c r="I100" i="2" s="1"/>
  <c r="I119" i="2" a="1"/>
  <c r="I119" i="2" s="1"/>
  <c r="I23" i="2" a="1"/>
  <c r="I23" i="2" s="1"/>
  <c r="I64" i="2" a="1"/>
  <c r="I64" i="2" s="1"/>
  <c r="I83" i="2" a="1"/>
  <c r="I83" i="2" s="1"/>
  <c r="I102" i="2" a="1"/>
  <c r="I102" i="2" s="1"/>
  <c r="I114" i="2" a="1"/>
  <c r="I114" i="2" s="1"/>
  <c r="I33" i="2" a="1"/>
  <c r="I33" i="2" s="1"/>
  <c r="I152" i="2" a="1"/>
  <c r="I152" i="2" s="1"/>
  <c r="I164" i="2" a="1"/>
  <c r="I164" i="2" s="1"/>
  <c r="I183" i="2" a="1"/>
  <c r="I183" i="2" s="1"/>
  <c r="I157" i="2" a="1"/>
  <c r="I157" i="2" s="1"/>
  <c r="I177" i="2" a="1"/>
  <c r="I177" i="2" s="1"/>
  <c r="I127" i="2" a="1"/>
  <c r="I127" i="2" s="1"/>
  <c r="I161" i="2" a="1"/>
  <c r="I161" i="2" s="1"/>
  <c r="I191" i="2" a="1"/>
  <c r="I191" i="2" s="1"/>
  <c r="I97" i="2" a="1"/>
  <c r="I97" i="2" s="1"/>
  <c r="I144" i="2" a="1"/>
  <c r="I144" i="2" s="1"/>
  <c r="I175" i="2" a="1"/>
  <c r="I175" i="2" s="1"/>
  <c r="I197" i="2" a="1"/>
  <c r="I197" i="2" s="1"/>
  <c r="I24" i="2" a="1"/>
  <c r="I24" i="2" s="1"/>
  <c r="I138" i="2" a="1"/>
  <c r="I138" i="2" s="1"/>
  <c r="I163" i="2" a="1"/>
  <c r="I163" i="2" s="1"/>
  <c r="I182" i="2" a="1"/>
  <c r="I182" i="2" s="1"/>
  <c r="I107" i="2" a="1"/>
  <c r="I107" i="2" s="1"/>
  <c r="H27" i="2" a="1"/>
  <c r="H27" i="2" s="1"/>
  <c r="H43" i="2" a="1"/>
  <c r="H43" i="2" s="1"/>
  <c r="H59" i="2" a="1"/>
  <c r="H59" i="2" s="1"/>
  <c r="H75" i="2" a="1"/>
  <c r="H75" i="2" s="1"/>
  <c r="H91" i="2" a="1"/>
  <c r="H91" i="2" s="1"/>
  <c r="H11" i="2" a="1"/>
  <c r="H11" i="2" s="1"/>
  <c r="H19" i="2" a="1"/>
  <c r="H19" i="2" s="1"/>
  <c r="H33" i="2" a="1"/>
  <c r="H33" i="2" s="1"/>
  <c r="H49" i="2" a="1"/>
  <c r="H49" i="2" s="1"/>
  <c r="H65" i="2" a="1"/>
  <c r="H65" i="2" s="1"/>
  <c r="H31" i="2" a="1"/>
  <c r="H31" i="2" s="1"/>
  <c r="H47" i="2" a="1"/>
  <c r="H47" i="2" s="1"/>
  <c r="H63" i="2" a="1"/>
  <c r="H63" i="2" s="1"/>
  <c r="H79" i="2" a="1"/>
  <c r="H79" i="2" s="1"/>
  <c r="H95" i="2" a="1"/>
  <c r="H95" i="2" s="1"/>
  <c r="H21" i="2" a="1"/>
  <c r="H21" i="2" s="1"/>
  <c r="H80" i="2" a="1"/>
  <c r="H80" i="2" s="1"/>
  <c r="H109" i="2" a="1"/>
  <c r="H109" i="2" s="1"/>
  <c r="H128" i="2" a="1"/>
  <c r="H128" i="2" s="1"/>
  <c r="H144" i="2" a="1"/>
  <c r="H144" i="2" s="1"/>
  <c r="H159" i="2" a="1"/>
  <c r="H159" i="2" s="1"/>
  <c r="H167" i="2" a="1"/>
  <c r="H167" i="2" s="1"/>
  <c r="H178" i="2" a="1"/>
  <c r="H178" i="2" s="1"/>
  <c r="H12" i="2" a="1"/>
  <c r="H12" i="2" s="1"/>
  <c r="H69" i="2" a="1"/>
  <c r="H69" i="2" s="1"/>
  <c r="H105" i="2" a="1"/>
  <c r="H105" i="2" s="1"/>
  <c r="H127" i="2" a="1"/>
  <c r="H127" i="2" s="1"/>
  <c r="H28" i="2" a="1"/>
  <c r="H28" i="2" s="1"/>
  <c r="H81" i="2" a="1"/>
  <c r="H81" i="2" s="1"/>
  <c r="H104" i="2" a="1"/>
  <c r="H104" i="2" s="1"/>
  <c r="H117" i="2" a="1"/>
  <c r="H117" i="2" s="1"/>
  <c r="H52" i="2" a="1"/>
  <c r="H52" i="2" s="1"/>
  <c r="H134" i="2" a="1"/>
  <c r="H134" i="2" s="1"/>
  <c r="H162" i="2" a="1"/>
  <c r="H162" i="2" s="1"/>
  <c r="H179" i="2" a="1"/>
  <c r="H179" i="2" s="1"/>
  <c r="H195" i="2" a="1"/>
  <c r="H195" i="2" s="1"/>
  <c r="H184" i="2" a="1"/>
  <c r="H184" i="2" s="1"/>
  <c r="H196" i="2" a="1"/>
  <c r="H196" i="2" s="1"/>
  <c r="H183" i="2" a="1"/>
  <c r="H183" i="2" s="1"/>
  <c r="H129" i="2" a="1"/>
  <c r="H129" i="2" s="1"/>
  <c r="H142" i="2" a="1"/>
  <c r="H142" i="2" s="1"/>
  <c r="H180" i="2" a="1"/>
  <c r="H180" i="2" s="1"/>
  <c r="H156" i="2" a="1"/>
  <c r="H156" i="2" s="1"/>
  <c r="G156" i="2" s="1"/>
  <c r="H106" i="2" a="1"/>
  <c r="H106" i="2" s="1"/>
  <c r="H143" i="2" a="1"/>
  <c r="H143" i="2" s="1"/>
  <c r="H166" i="2" a="1"/>
  <c r="H166" i="2" s="1"/>
  <c r="H123" i="2" a="1"/>
  <c r="H123" i="2" s="1"/>
  <c r="I22" i="2" a="1"/>
  <c r="I22" i="2" s="1"/>
  <c r="I54" i="2" a="1"/>
  <c r="I54" i="2" s="1"/>
  <c r="I86" i="2" a="1"/>
  <c r="I86" i="2" s="1"/>
  <c r="I20" i="2" a="1"/>
  <c r="I20" i="2" s="1"/>
  <c r="I29" i="2" a="1"/>
  <c r="I29" i="2" s="1"/>
  <c r="I43" i="2" a="1"/>
  <c r="I43" i="2" s="1"/>
  <c r="I52" i="2" a="1"/>
  <c r="I52" i="2" s="1"/>
  <c r="I61" i="2" a="1"/>
  <c r="I61" i="2" s="1"/>
  <c r="I26" i="2" a="1"/>
  <c r="I26" i="2" s="1"/>
  <c r="I58" i="2" a="1"/>
  <c r="I58" i="2" s="1"/>
  <c r="I90" i="2" a="1"/>
  <c r="I90" i="2" s="1"/>
  <c r="I25" i="2" a="1"/>
  <c r="I25" i="2" s="1"/>
  <c r="I68" i="2" a="1"/>
  <c r="I68" i="2" s="1"/>
  <c r="I91" i="2" a="1"/>
  <c r="I91" i="2" s="1"/>
  <c r="I111" i="2" a="1"/>
  <c r="I111" i="2" s="1"/>
  <c r="I120" i="2" a="1"/>
  <c r="I120" i="2" s="1"/>
  <c r="I129" i="2" a="1"/>
  <c r="I129" i="2" s="1"/>
  <c r="I139" i="2" a="1"/>
  <c r="I139" i="2" s="1"/>
  <c r="I150" i="2" a="1"/>
  <c r="I150" i="2" s="1"/>
  <c r="I187" i="2" a="1"/>
  <c r="I187" i="2" s="1"/>
  <c r="I63" i="2" a="1"/>
  <c r="I63" i="2" s="1"/>
  <c r="I87" i="2" a="1"/>
  <c r="I87" i="2" s="1"/>
  <c r="I110" i="2" a="1"/>
  <c r="I110" i="2" s="1"/>
  <c r="I128" i="2" a="1"/>
  <c r="I128" i="2" s="1"/>
  <c r="I32" i="2" a="1"/>
  <c r="I32" i="2" s="1"/>
  <c r="I67" i="2" a="1"/>
  <c r="I67" i="2" s="1"/>
  <c r="I85" i="2" a="1"/>
  <c r="I85" i="2" s="1"/>
  <c r="I105" i="2" a="1"/>
  <c r="I105" i="2" s="1"/>
  <c r="I118" i="2" a="1"/>
  <c r="I118" i="2" s="1"/>
  <c r="I95" i="2" a="1"/>
  <c r="I95" i="2" s="1"/>
  <c r="I154" i="2" a="1"/>
  <c r="I154" i="2" s="1"/>
  <c r="I167" i="2" a="1"/>
  <c r="I167" i="2" s="1"/>
  <c r="I185" i="2" a="1"/>
  <c r="I185" i="2" s="1"/>
  <c r="I165" i="2" a="1"/>
  <c r="I165" i="2" s="1"/>
  <c r="I190" i="2" a="1"/>
  <c r="I190" i="2" s="1"/>
  <c r="I133" i="2" a="1"/>
  <c r="I133" i="2" s="1"/>
  <c r="I166" i="2" a="1"/>
  <c r="I166" i="2" s="1"/>
  <c r="I56" i="2" a="1"/>
  <c r="I56" i="2" s="1"/>
  <c r="I104" i="2" a="1"/>
  <c r="I104" i="2" s="1"/>
  <c r="I146" i="2" a="1"/>
  <c r="I146" i="2" s="1"/>
  <c r="I186" i="2" a="1"/>
  <c r="I186" i="2" s="1"/>
  <c r="I130" i="2" a="1"/>
  <c r="I130" i="2" s="1"/>
  <c r="I72" i="2" a="1"/>
  <c r="I72" i="2" s="1"/>
  <c r="I140" i="2" a="1"/>
  <c r="I140" i="2" s="1"/>
  <c r="I168" i="2" a="1"/>
  <c r="I168" i="2" s="1"/>
  <c r="I184" i="2" a="1"/>
  <c r="I184" i="2" s="1"/>
  <c r="I158" i="2" a="1"/>
  <c r="I158" i="2" s="1"/>
  <c r="H34" i="2" a="1"/>
  <c r="H34" i="2" s="1"/>
  <c r="H50" i="2" a="1"/>
  <c r="H50" i="2" s="1"/>
  <c r="H66" i="2" a="1"/>
  <c r="H66" i="2" s="1"/>
  <c r="H82" i="2" a="1"/>
  <c r="H82" i="2" s="1"/>
  <c r="H98" i="2" a="1"/>
  <c r="H98" i="2" s="1"/>
  <c r="H14" i="2" a="1"/>
  <c r="H14" i="2" s="1"/>
  <c r="H24" i="2" a="1"/>
  <c r="H24" i="2" s="1"/>
  <c r="H40" i="2" a="1"/>
  <c r="H40" i="2" s="1"/>
  <c r="H56" i="2" a="1"/>
  <c r="H56" i="2" s="1"/>
  <c r="H22" i="2" a="1"/>
  <c r="H22" i="2" s="1"/>
  <c r="G22" i="2" s="1"/>
  <c r="H38" i="2" a="1"/>
  <c r="H38" i="2" s="1"/>
  <c r="H54" i="2" a="1"/>
  <c r="H54" i="2" s="1"/>
  <c r="H70" i="2" a="1"/>
  <c r="H70" i="2" s="1"/>
  <c r="H86" i="2" a="1"/>
  <c r="H86" i="2" s="1"/>
  <c r="H102" i="2" a="1"/>
  <c r="H102" i="2" s="1"/>
  <c r="G102" i="2" s="1"/>
  <c r="H44" i="2" a="1"/>
  <c r="H44" i="2" s="1"/>
  <c r="H89" i="2" a="1"/>
  <c r="H89" i="2" s="1"/>
  <c r="H115" i="2" a="1"/>
  <c r="H115" i="2" s="1"/>
  <c r="H133" i="2" a="1"/>
  <c r="H133" i="2" s="1"/>
  <c r="H149" i="2" a="1"/>
  <c r="H149" i="2" s="1"/>
  <c r="H161" i="2" a="1"/>
  <c r="H161" i="2" s="1"/>
  <c r="H169" i="2" a="1"/>
  <c r="H169" i="2" s="1"/>
  <c r="H181" i="2" a="1"/>
  <c r="H181" i="2" s="1"/>
  <c r="H17" i="2" a="1"/>
  <c r="H17" i="2" s="1"/>
  <c r="H76" i="2" a="1"/>
  <c r="H76" i="2" s="1"/>
  <c r="H114" i="2" a="1"/>
  <c r="H114" i="2" s="1"/>
  <c r="H130" i="2" a="1"/>
  <c r="H130" i="2" s="1"/>
  <c r="G130" i="2" s="1"/>
  <c r="H37" i="2" a="1"/>
  <c r="H37" i="2" s="1"/>
  <c r="H88" i="2" a="1"/>
  <c r="H88" i="2" s="1"/>
  <c r="H107" i="2" a="1"/>
  <c r="H107" i="2" s="1"/>
  <c r="H120" i="2" a="1"/>
  <c r="H120" i="2" s="1"/>
  <c r="H68" i="2" a="1"/>
  <c r="H68" i="2" s="1"/>
  <c r="H146" i="2" a="1"/>
  <c r="H146" i="2" s="1"/>
  <c r="G146" i="2" s="1"/>
  <c r="H170" i="2" a="1"/>
  <c r="H170" i="2" s="1"/>
  <c r="H188" i="2" a="1"/>
  <c r="H188" i="2" s="1"/>
  <c r="H151" i="2" a="1"/>
  <c r="H151" i="2" s="1"/>
  <c r="H194" i="2" a="1"/>
  <c r="H194" i="2" s="1"/>
  <c r="H84" i="2" a="1"/>
  <c r="H84" i="2" s="1"/>
  <c r="H193" i="2" a="1"/>
  <c r="H193" i="2" s="1"/>
  <c r="G193" i="2" s="1"/>
  <c r="H132" i="2" a="1"/>
  <c r="H132" i="2" s="1"/>
  <c r="G132" i="2" s="1"/>
  <c r="H153" i="2" a="1"/>
  <c r="H153" i="2" s="1"/>
  <c r="G153" i="2" s="1"/>
  <c r="H9" i="2" a="1"/>
  <c r="H9" i="2" s="1"/>
  <c r="H185" i="2" a="1"/>
  <c r="H185" i="2" s="1"/>
  <c r="H111" i="2" a="1"/>
  <c r="H111" i="2" s="1"/>
  <c r="H145" i="2" a="1"/>
  <c r="H145" i="2" s="1"/>
  <c r="H174" i="2" a="1"/>
  <c r="H174" i="2" s="1"/>
  <c r="H139" i="2" a="1"/>
  <c r="H139" i="2" s="1"/>
  <c r="I8" i="16" a="1"/>
  <c r="I8" i="16" s="1"/>
  <c r="H8" i="16" a="1"/>
  <c r="H8" i="16" s="1"/>
  <c r="H8" i="19" a="1"/>
  <c r="H8" i="19" s="1"/>
  <c r="I8" i="18" a="1"/>
  <c r="I8" i="18" s="1"/>
  <c r="I8" i="2" a="1"/>
  <c r="I8" i="2" s="1"/>
  <c r="H8" i="2" a="1"/>
  <c r="H8" i="2" s="1"/>
  <c r="H8" i="18" a="1"/>
  <c r="H8" i="18" s="1"/>
  <c r="D32" i="8"/>
  <c r="D31" i="8"/>
  <c r="G109" i="17" l="1"/>
  <c r="AH15" i="1"/>
  <c r="G65" i="14"/>
  <c r="G110" i="14"/>
  <c r="G93" i="14"/>
  <c r="G139" i="14"/>
  <c r="G38" i="14"/>
  <c r="G71" i="14"/>
  <c r="G121" i="14"/>
  <c r="G138" i="14"/>
  <c r="G163" i="18"/>
  <c r="G77" i="17"/>
  <c r="G112" i="17"/>
  <c r="G147" i="18"/>
  <c r="G20" i="18"/>
  <c r="AJ89" i="1"/>
  <c r="G156" i="17"/>
  <c r="G13" i="19"/>
  <c r="G158" i="19"/>
  <c r="G31" i="19"/>
  <c r="G75" i="19"/>
  <c r="G33" i="19"/>
  <c r="G187" i="19"/>
  <c r="G180" i="17"/>
  <c r="G75" i="17"/>
  <c r="G32" i="17"/>
  <c r="G139" i="17"/>
  <c r="G161" i="17"/>
  <c r="G74" i="17"/>
  <c r="G114" i="19"/>
  <c r="G145" i="19"/>
  <c r="G53" i="2"/>
  <c r="G59" i="19"/>
  <c r="G8" i="19"/>
  <c r="G103" i="18"/>
  <c r="G36" i="18"/>
  <c r="G69" i="18"/>
  <c r="G17" i="18"/>
  <c r="G182" i="18"/>
  <c r="G133" i="19"/>
  <c r="G168" i="18"/>
  <c r="G138" i="17"/>
  <c r="G58" i="17"/>
  <c r="G102" i="17"/>
  <c r="G105" i="18"/>
  <c r="G168" i="19"/>
  <c r="G172" i="19"/>
  <c r="G58" i="16"/>
  <c r="G34" i="17"/>
  <c r="G163" i="16"/>
  <c r="G30" i="16"/>
  <c r="AK28" i="1"/>
  <c r="G91" i="14"/>
  <c r="G98" i="14"/>
  <c r="G150" i="14"/>
  <c r="G78" i="14"/>
  <c r="G153" i="14"/>
  <c r="G68" i="14"/>
  <c r="G94" i="14"/>
  <c r="G119" i="14"/>
  <c r="S117" i="1" s="1"/>
  <c r="G33" i="2"/>
  <c r="G113" i="2"/>
  <c r="G94" i="2"/>
  <c r="G47" i="2"/>
  <c r="G98" i="2"/>
  <c r="G92" i="2"/>
  <c r="G204" i="2"/>
  <c r="G49" i="19"/>
  <c r="G75" i="18"/>
  <c r="G127" i="18"/>
  <c r="G176" i="18"/>
  <c r="G112" i="18"/>
  <c r="G82" i="18"/>
  <c r="G139" i="18"/>
  <c r="G99" i="18"/>
  <c r="G15" i="17"/>
  <c r="G24" i="17"/>
  <c r="G84" i="17"/>
  <c r="G151" i="17"/>
  <c r="G27" i="17"/>
  <c r="G37" i="2"/>
  <c r="G109" i="2"/>
  <c r="G56" i="16"/>
  <c r="G36" i="17"/>
  <c r="G83" i="19"/>
  <c r="G183" i="19"/>
  <c r="AK78" i="1"/>
  <c r="G104" i="17"/>
  <c r="G57" i="19"/>
  <c r="G139" i="19"/>
  <c r="G80" i="19"/>
  <c r="G48" i="19"/>
  <c r="G210" i="17"/>
  <c r="G191" i="18"/>
  <c r="G115" i="2"/>
  <c r="G147" i="17"/>
  <c r="G149" i="19"/>
  <c r="G40" i="2"/>
  <c r="G80" i="17"/>
  <c r="G30" i="17"/>
  <c r="G143" i="14"/>
  <c r="G164" i="17"/>
  <c r="G23" i="18"/>
  <c r="G93" i="18"/>
  <c r="G59" i="18"/>
  <c r="G52" i="19"/>
  <c r="G81" i="2"/>
  <c r="G187" i="16"/>
  <c r="G74" i="16"/>
  <c r="G21" i="16"/>
  <c r="G121" i="19"/>
  <c r="G25" i="19"/>
  <c r="G148" i="2"/>
  <c r="G122" i="19"/>
  <c r="G171" i="2"/>
  <c r="G180" i="2"/>
  <c r="G48" i="2"/>
  <c r="G122" i="14"/>
  <c r="G18" i="14"/>
  <c r="G114" i="14"/>
  <c r="G111" i="19"/>
  <c r="G95" i="19"/>
  <c r="G137" i="19"/>
  <c r="G162" i="19"/>
  <c r="G180" i="19"/>
  <c r="G21" i="19"/>
  <c r="G99" i="19"/>
  <c r="G90" i="18"/>
  <c r="G43" i="18"/>
  <c r="G51" i="18"/>
  <c r="G60" i="18"/>
  <c r="G31" i="18"/>
  <c r="G107" i="18"/>
  <c r="G187" i="18"/>
  <c r="G65" i="18"/>
  <c r="G22" i="18"/>
  <c r="G135" i="18"/>
  <c r="G89" i="18"/>
  <c r="G58" i="18"/>
  <c r="G97" i="18"/>
  <c r="G137" i="17"/>
  <c r="G204" i="17"/>
  <c r="G63" i="17"/>
  <c r="G100" i="17"/>
  <c r="G168" i="17"/>
  <c r="G21" i="17"/>
  <c r="G19" i="17"/>
  <c r="G16" i="17"/>
  <c r="G179" i="16"/>
  <c r="G54" i="17"/>
  <c r="G55" i="17"/>
  <c r="G49" i="18"/>
  <c r="G177" i="19"/>
  <c r="G144" i="19"/>
  <c r="AH150" i="1"/>
  <c r="G78" i="18"/>
  <c r="G50" i="18"/>
  <c r="G28" i="18"/>
  <c r="G62" i="19"/>
  <c r="G185" i="19"/>
  <c r="G132" i="19"/>
  <c r="G68" i="2"/>
  <c r="G196" i="2"/>
  <c r="G136" i="2"/>
  <c r="G11" i="2"/>
  <c r="G24" i="2"/>
  <c r="G192" i="2"/>
  <c r="G47" i="16"/>
  <c r="G194" i="16"/>
  <c r="G177" i="16"/>
  <c r="G176" i="17"/>
  <c r="G94" i="17"/>
  <c r="G109" i="18"/>
  <c r="G47" i="18"/>
  <c r="G140" i="19"/>
  <c r="G107" i="19"/>
  <c r="G138" i="19"/>
  <c r="G11" i="19"/>
  <c r="G194" i="2"/>
  <c r="G88" i="2"/>
  <c r="G112" i="2"/>
  <c r="G209" i="2"/>
  <c r="G71" i="2"/>
  <c r="G18" i="2"/>
  <c r="G50" i="2"/>
  <c r="G166" i="2"/>
  <c r="G157" i="2"/>
  <c r="G139" i="2"/>
  <c r="G63" i="2"/>
  <c r="G13" i="2"/>
  <c r="G141" i="2"/>
  <c r="G46" i="2"/>
  <c r="G133" i="2"/>
  <c r="G181" i="2"/>
  <c r="G8" i="2"/>
  <c r="G169" i="2"/>
  <c r="G144" i="2"/>
  <c r="G75" i="2"/>
  <c r="G122" i="2"/>
  <c r="G125" i="2"/>
  <c r="G35" i="2"/>
  <c r="G104" i="14"/>
  <c r="G166" i="14"/>
  <c r="G186" i="14"/>
  <c r="G171" i="14"/>
  <c r="G146" i="14"/>
  <c r="G90" i="14"/>
  <c r="G181" i="14"/>
  <c r="G19" i="14"/>
  <c r="G40" i="14"/>
  <c r="G117" i="14"/>
  <c r="G116" i="14"/>
  <c r="S114" i="1" s="1"/>
  <c r="G109" i="14"/>
  <c r="G151" i="16"/>
  <c r="G67" i="18"/>
  <c r="G131" i="18"/>
  <c r="G96" i="18"/>
  <c r="G175" i="16"/>
  <c r="G189" i="19"/>
  <c r="U187" i="1" s="1"/>
  <c r="G9" i="19"/>
  <c r="G79" i="19"/>
  <c r="G135" i="19"/>
  <c r="G76" i="19"/>
  <c r="G43" i="19"/>
  <c r="G193" i="19"/>
  <c r="U191" i="1" s="1"/>
  <c r="G174" i="19"/>
  <c r="U172" i="1" s="1"/>
  <c r="G166" i="19"/>
  <c r="G126" i="19"/>
  <c r="G35" i="19"/>
  <c r="G82" i="19"/>
  <c r="G101" i="19"/>
  <c r="G113" i="19"/>
  <c r="G20" i="19"/>
  <c r="U18" i="1" s="1"/>
  <c r="G69" i="19"/>
  <c r="U67" i="1" s="1"/>
  <c r="G190" i="19"/>
  <c r="G184" i="19"/>
  <c r="G27" i="19"/>
  <c r="G120" i="19"/>
  <c r="G110" i="19"/>
  <c r="G155" i="19"/>
  <c r="G167" i="19"/>
  <c r="U165" i="1" s="1"/>
  <c r="G18" i="19"/>
  <c r="U16" i="1" s="1"/>
  <c r="G47" i="19"/>
  <c r="G68" i="19"/>
  <c r="G40" i="19"/>
  <c r="G93" i="19"/>
  <c r="G70" i="19"/>
  <c r="G104" i="19"/>
  <c r="G198" i="19"/>
  <c r="U196" i="1" s="1"/>
  <c r="G73" i="19"/>
  <c r="G147" i="19"/>
  <c r="G196" i="19"/>
  <c r="G188" i="19"/>
  <c r="G67" i="19"/>
  <c r="G142" i="19"/>
  <c r="G86" i="18"/>
  <c r="G173" i="18"/>
  <c r="G195" i="18"/>
  <c r="G101" i="18"/>
  <c r="G179" i="18"/>
  <c r="G21" i="18"/>
  <c r="G33" i="18"/>
  <c r="G45" i="18"/>
  <c r="G186" i="18"/>
  <c r="G13" i="18"/>
  <c r="G88" i="18"/>
  <c r="G94" i="18"/>
  <c r="G157" i="18"/>
  <c r="G81" i="18"/>
  <c r="G39" i="18"/>
  <c r="G146" i="18"/>
  <c r="G10" i="18"/>
  <c r="G41" i="18"/>
  <c r="G130" i="18"/>
  <c r="G189" i="18"/>
  <c r="G56" i="18"/>
  <c r="G117" i="18"/>
  <c r="G111" i="18"/>
  <c r="G166" i="18"/>
  <c r="G46" i="18"/>
  <c r="G122" i="18"/>
  <c r="G37" i="18"/>
  <c r="G27" i="18"/>
  <c r="G175" i="18"/>
  <c r="G170" i="18"/>
  <c r="G119" i="18"/>
  <c r="G91" i="18"/>
  <c r="G76" i="18"/>
  <c r="G100" i="18"/>
  <c r="G79" i="18"/>
  <c r="G144" i="18"/>
  <c r="G142" i="18"/>
  <c r="G84" i="18"/>
  <c r="G185" i="18"/>
  <c r="G16" i="18"/>
  <c r="G83" i="17"/>
  <c r="G165" i="17"/>
  <c r="G205" i="17"/>
  <c r="G11" i="17"/>
  <c r="G178" i="17"/>
  <c r="G106" i="17"/>
  <c r="G40" i="17"/>
  <c r="T38" i="1" s="1"/>
  <c r="G171" i="17"/>
  <c r="T169" i="1" s="1"/>
  <c r="G172" i="17"/>
  <c r="G166" i="17"/>
  <c r="G48" i="17"/>
  <c r="G132" i="17"/>
  <c r="G155" i="17"/>
  <c r="T153" i="1" s="1"/>
  <c r="G37" i="17"/>
  <c r="G123" i="17"/>
  <c r="G47" i="17"/>
  <c r="G197" i="17"/>
  <c r="G187" i="17"/>
  <c r="G92" i="17"/>
  <c r="G185" i="17"/>
  <c r="G81" i="17"/>
  <c r="T79" i="1" s="1"/>
  <c r="G152" i="17"/>
  <c r="G159" i="17"/>
  <c r="G170" i="17"/>
  <c r="T168" i="1" s="1"/>
  <c r="G20" i="17"/>
  <c r="G88" i="17"/>
  <c r="G188" i="17"/>
  <c r="G35" i="17"/>
  <c r="G41" i="17"/>
  <c r="T39" i="1" s="1"/>
  <c r="G38" i="17"/>
  <c r="G108" i="17"/>
  <c r="T106" i="1" s="1"/>
  <c r="G173" i="17"/>
  <c r="T171" i="1" s="1"/>
  <c r="G157" i="17"/>
  <c r="G51" i="17"/>
  <c r="G186" i="17"/>
  <c r="G101" i="17"/>
  <c r="G66" i="17"/>
  <c r="T64" i="1" s="1"/>
  <c r="G98" i="17"/>
  <c r="G193" i="17"/>
  <c r="T191" i="1" s="1"/>
  <c r="G213" i="17"/>
  <c r="T211" i="1" s="1"/>
  <c r="G208" i="17"/>
  <c r="G52" i="17"/>
  <c r="G67" i="17"/>
  <c r="G87" i="17"/>
  <c r="G122" i="17"/>
  <c r="T120" i="1" s="1"/>
  <c r="G181" i="17"/>
  <c r="G153" i="17"/>
  <c r="T151" i="1" s="1"/>
  <c r="G194" i="17"/>
  <c r="T192" i="1" s="1"/>
  <c r="G117" i="17"/>
  <c r="G169" i="17"/>
  <c r="G12" i="17"/>
  <c r="G14" i="17"/>
  <c r="G163" i="17"/>
  <c r="T161" i="1" s="1"/>
  <c r="G211" i="17"/>
  <c r="G129" i="17"/>
  <c r="T127" i="1" s="1"/>
  <c r="G130" i="17"/>
  <c r="T128" i="1" s="1"/>
  <c r="G141" i="17"/>
  <c r="G183" i="17"/>
  <c r="G17" i="17"/>
  <c r="G209" i="17"/>
  <c r="G15" i="16"/>
  <c r="G56" i="17"/>
  <c r="AC57" i="1"/>
  <c r="G66" i="18"/>
  <c r="G190" i="17"/>
  <c r="G60" i="17"/>
  <c r="G28" i="17"/>
  <c r="G22" i="17"/>
  <c r="G140" i="17"/>
  <c r="T138" i="1" s="1"/>
  <c r="G110" i="17"/>
  <c r="G143" i="18"/>
  <c r="G38" i="18"/>
  <c r="G92" i="18"/>
  <c r="AC158" i="1"/>
  <c r="G181" i="18"/>
  <c r="G188" i="18"/>
  <c r="AC133" i="1"/>
  <c r="G153" i="18"/>
  <c r="AC91" i="1"/>
  <c r="G106" i="18"/>
  <c r="G193" i="18"/>
  <c r="G70" i="18"/>
  <c r="G62" i="18"/>
  <c r="G160" i="18"/>
  <c r="G177" i="18"/>
  <c r="AC126" i="1"/>
  <c r="G145" i="18"/>
  <c r="G128" i="18"/>
  <c r="AB35" i="1"/>
  <c r="G41" i="19"/>
  <c r="U39" i="1" s="1"/>
  <c r="G117" i="19"/>
  <c r="U115" i="1" s="1"/>
  <c r="G131" i="19"/>
  <c r="G50" i="19"/>
  <c r="G19" i="19"/>
  <c r="G90" i="19"/>
  <c r="G71" i="19"/>
  <c r="G9" i="17"/>
  <c r="G109" i="19"/>
  <c r="U107" i="1" s="1"/>
  <c r="G150" i="19"/>
  <c r="U148" i="1" s="1"/>
  <c r="G123" i="19"/>
  <c r="G37" i="19"/>
  <c r="G53" i="17"/>
  <c r="AB213" i="1"/>
  <c r="G215" i="19"/>
  <c r="AC209" i="1"/>
  <c r="G211" i="18"/>
  <c r="G205" i="2"/>
  <c r="AI205" i="1"/>
  <c r="G207" i="19"/>
  <c r="AB206" i="1"/>
  <c r="G208" i="19"/>
  <c r="AC222" i="1"/>
  <c r="G224" i="18"/>
  <c r="AB200" i="1"/>
  <c r="G202" i="19"/>
  <c r="G180" i="16"/>
  <c r="G158" i="16"/>
  <c r="AC87" i="1"/>
  <c r="G102" i="18"/>
  <c r="G167" i="17"/>
  <c r="G53" i="18"/>
  <c r="AC169" i="1"/>
  <c r="G194" i="18"/>
  <c r="G18" i="18"/>
  <c r="G114" i="18"/>
  <c r="G159" i="19"/>
  <c r="G171" i="18"/>
  <c r="G182" i="19"/>
  <c r="U180" i="1" s="1"/>
  <c r="G169" i="18"/>
  <c r="G155" i="18"/>
  <c r="G149" i="18"/>
  <c r="G161" i="19"/>
  <c r="G125" i="19"/>
  <c r="G160" i="19"/>
  <c r="G128" i="19"/>
  <c r="G157" i="19"/>
  <c r="AB197" i="1"/>
  <c r="G199" i="19"/>
  <c r="AC201" i="1"/>
  <c r="G203" i="18"/>
  <c r="AB216" i="1"/>
  <c r="G218" i="19"/>
  <c r="AC198" i="1"/>
  <c r="G200" i="18"/>
  <c r="AJ219" i="1"/>
  <c r="G221" i="18"/>
  <c r="V219" i="1" s="1"/>
  <c r="AB204" i="1"/>
  <c r="G206" i="19"/>
  <c r="AC220" i="1"/>
  <c r="G222" i="18"/>
  <c r="G199" i="17"/>
  <c r="T197" i="1" s="1"/>
  <c r="AC212" i="1"/>
  <c r="G214" i="18"/>
  <c r="AB212" i="1"/>
  <c r="G214" i="19"/>
  <c r="U212" i="1" s="1"/>
  <c r="G221" i="17"/>
  <c r="AC196" i="1"/>
  <c r="G198" i="18"/>
  <c r="AB202" i="1"/>
  <c r="G204" i="19"/>
  <c r="G196" i="17"/>
  <c r="AC218" i="1"/>
  <c r="G220" i="18"/>
  <c r="AC210" i="1"/>
  <c r="G212" i="18"/>
  <c r="G184" i="17"/>
  <c r="AB91" i="1"/>
  <c r="G106" i="19"/>
  <c r="G42" i="2"/>
  <c r="G8" i="17"/>
  <c r="G111" i="14"/>
  <c r="G105" i="17"/>
  <c r="G113" i="17"/>
  <c r="T111" i="1" s="1"/>
  <c r="G65" i="17"/>
  <c r="G96" i="17"/>
  <c r="T94" i="1" s="1"/>
  <c r="G79" i="17"/>
  <c r="T77" i="1" s="1"/>
  <c r="G18" i="17"/>
  <c r="G126" i="17"/>
  <c r="T124" i="1" s="1"/>
  <c r="G68" i="17"/>
  <c r="G184" i="18"/>
  <c r="G103" i="17"/>
  <c r="T101" i="1" s="1"/>
  <c r="G177" i="17"/>
  <c r="AC24" i="1"/>
  <c r="G29" i="18"/>
  <c r="G148" i="18"/>
  <c r="G77" i="18"/>
  <c r="G44" i="18"/>
  <c r="G137" i="18"/>
  <c r="G52" i="18"/>
  <c r="G26" i="18"/>
  <c r="G133" i="18"/>
  <c r="G151" i="18"/>
  <c r="G152" i="18"/>
  <c r="G167" i="18"/>
  <c r="AB100" i="1"/>
  <c r="G115" i="19"/>
  <c r="G91" i="19"/>
  <c r="G102" i="19"/>
  <c r="G175" i="19"/>
  <c r="G143" i="19"/>
  <c r="G32" i="19"/>
  <c r="G10" i="19"/>
  <c r="U8" i="1" s="1"/>
  <c r="G56" i="19"/>
  <c r="U54" i="1" s="1"/>
  <c r="G23" i="19"/>
  <c r="G15" i="19"/>
  <c r="G85" i="19"/>
  <c r="G58" i="19"/>
  <c r="G96" i="19"/>
  <c r="G124" i="19"/>
  <c r="G173" i="19"/>
  <c r="G39" i="17"/>
  <c r="G99" i="17"/>
  <c r="G189" i="17"/>
  <c r="T187" i="1" s="1"/>
  <c r="AC206" i="1"/>
  <c r="G208" i="18"/>
  <c r="AB210" i="1"/>
  <c r="G212" i="19"/>
  <c r="G196" i="18"/>
  <c r="AB217" i="1"/>
  <c r="G219" i="19"/>
  <c r="AC216" i="1"/>
  <c r="G218" i="18"/>
  <c r="AB223" i="1"/>
  <c r="G225" i="19"/>
  <c r="G201" i="17"/>
  <c r="AC208" i="1"/>
  <c r="G210" i="18"/>
  <c r="G73" i="18"/>
  <c r="G192" i="19"/>
  <c r="U190" i="1" s="1"/>
  <c r="AB153" i="1"/>
  <c r="G176" i="19"/>
  <c r="G195" i="19"/>
  <c r="U193" i="1" s="1"/>
  <c r="G8" i="16"/>
  <c r="G151" i="2"/>
  <c r="G54" i="2"/>
  <c r="R52" i="1" s="1"/>
  <c r="G162" i="2"/>
  <c r="G105" i="2"/>
  <c r="G45" i="2"/>
  <c r="G73" i="2"/>
  <c r="G121" i="2"/>
  <c r="G196" i="16"/>
  <c r="G100" i="16"/>
  <c r="G127" i="16"/>
  <c r="W125" i="1" s="1"/>
  <c r="G25" i="16"/>
  <c r="G90" i="17"/>
  <c r="T88" i="1" s="1"/>
  <c r="G129" i="16"/>
  <c r="G83" i="16"/>
  <c r="G72" i="17"/>
  <c r="G68" i="16"/>
  <c r="G69" i="17"/>
  <c r="G43" i="17"/>
  <c r="T41" i="1" s="1"/>
  <c r="G131" i="17"/>
  <c r="G135" i="17"/>
  <c r="T133" i="1" s="1"/>
  <c r="G62" i="17"/>
  <c r="T60" i="1" s="1"/>
  <c r="G93" i="17"/>
  <c r="T91" i="1" s="1"/>
  <c r="G145" i="17"/>
  <c r="G114" i="17"/>
  <c r="T112" i="1" s="1"/>
  <c r="G70" i="17"/>
  <c r="G89" i="17"/>
  <c r="T87" i="1" s="1"/>
  <c r="G149" i="17"/>
  <c r="G143" i="17"/>
  <c r="T141" i="1" s="1"/>
  <c r="AC130" i="1"/>
  <c r="G150" i="18"/>
  <c r="G87" i="18"/>
  <c r="G64" i="18"/>
  <c r="G54" i="18"/>
  <c r="AC114" i="1"/>
  <c r="G132" i="18"/>
  <c r="G120" i="17"/>
  <c r="T118" i="1" s="1"/>
  <c r="G154" i="18"/>
  <c r="V152" i="1" s="1"/>
  <c r="G72" i="18"/>
  <c r="AC41" i="1"/>
  <c r="G48" i="18"/>
  <c r="G159" i="18"/>
  <c r="G121" i="18"/>
  <c r="G165" i="18"/>
  <c r="G116" i="18"/>
  <c r="G110" i="18"/>
  <c r="V108" i="1" s="1"/>
  <c r="G11" i="18"/>
  <c r="AB75" i="1"/>
  <c r="G87" i="19"/>
  <c r="U85" i="1" s="1"/>
  <c r="G161" i="18"/>
  <c r="G15" i="18"/>
  <c r="G55" i="19"/>
  <c r="U53" i="1" s="1"/>
  <c r="G94" i="19"/>
  <c r="G170" i="19"/>
  <c r="U168" i="1" s="1"/>
  <c r="G97" i="19"/>
  <c r="U95" i="1" s="1"/>
  <c r="G112" i="19"/>
  <c r="G108" i="19"/>
  <c r="G152" i="19"/>
  <c r="G42" i="19"/>
  <c r="U40" i="1" s="1"/>
  <c r="G77" i="19"/>
  <c r="G39" i="19"/>
  <c r="G88" i="19"/>
  <c r="G60" i="19"/>
  <c r="U58" i="1" s="1"/>
  <c r="G181" i="19"/>
  <c r="G64" i="17"/>
  <c r="T62" i="1" s="1"/>
  <c r="AB222" i="1"/>
  <c r="G224" i="19"/>
  <c r="AC204" i="1"/>
  <c r="G206" i="18"/>
  <c r="AB211" i="1"/>
  <c r="G213" i="19"/>
  <c r="U211" i="1" s="1"/>
  <c r="G200" i="17"/>
  <c r="T198" i="1" s="1"/>
  <c r="AC223" i="1"/>
  <c r="G225" i="18"/>
  <c r="AB209" i="1"/>
  <c r="G211" i="19"/>
  <c r="AC221" i="1"/>
  <c r="G223" i="18"/>
  <c r="V221" i="1" s="1"/>
  <c r="AB207" i="1"/>
  <c r="G209" i="19"/>
  <c r="AC211" i="1"/>
  <c r="G213" i="18"/>
  <c r="G38" i="2"/>
  <c r="R36" i="1" s="1"/>
  <c r="G134" i="2"/>
  <c r="G194" i="14"/>
  <c r="G95" i="14"/>
  <c r="G127" i="17"/>
  <c r="T125" i="1" s="1"/>
  <c r="G125" i="17"/>
  <c r="T123" i="1" s="1"/>
  <c r="G35" i="14"/>
  <c r="G160" i="14"/>
  <c r="G126" i="18"/>
  <c r="G150" i="17"/>
  <c r="G115" i="17"/>
  <c r="T113" i="1" s="1"/>
  <c r="G119" i="17"/>
  <c r="G50" i="17"/>
  <c r="T48" i="1" s="1"/>
  <c r="G59" i="17"/>
  <c r="T57" i="1" s="1"/>
  <c r="G61" i="17"/>
  <c r="T59" i="1" s="1"/>
  <c r="G118" i="18"/>
  <c r="G162" i="18"/>
  <c r="G24" i="18"/>
  <c r="G164" i="18"/>
  <c r="G190" i="18"/>
  <c r="V188" i="1" s="1"/>
  <c r="G25" i="18"/>
  <c r="G113" i="18"/>
  <c r="G138" i="18"/>
  <c r="G129" i="18"/>
  <c r="G136" i="18"/>
  <c r="G183" i="18"/>
  <c r="G108" i="18"/>
  <c r="G42" i="18"/>
  <c r="V40" i="1" s="1"/>
  <c r="G125" i="18"/>
  <c r="AB28" i="1"/>
  <c r="G34" i="19"/>
  <c r="G86" i="19"/>
  <c r="U84" i="1" s="1"/>
  <c r="AB167" i="1"/>
  <c r="G191" i="19"/>
  <c r="G178" i="19"/>
  <c r="G89" i="19"/>
  <c r="G64" i="19"/>
  <c r="U62" i="1" s="1"/>
  <c r="G100" i="19"/>
  <c r="G169" i="19"/>
  <c r="G30" i="19"/>
  <c r="U28" i="1" s="1"/>
  <c r="G14" i="19"/>
  <c r="G24" i="19"/>
  <c r="G107" i="14"/>
  <c r="S105" i="1" s="1"/>
  <c r="AB220" i="1"/>
  <c r="G222" i="19"/>
  <c r="U220" i="1" s="1"/>
  <c r="AC202" i="1"/>
  <c r="G204" i="18"/>
  <c r="AJ205" i="1"/>
  <c r="G207" i="18"/>
  <c r="V205" i="1" s="1"/>
  <c r="AB203" i="1"/>
  <c r="G205" i="19"/>
  <c r="AC207" i="1"/>
  <c r="G209" i="18"/>
  <c r="AB201" i="1"/>
  <c r="G203" i="19"/>
  <c r="AC213" i="1"/>
  <c r="G215" i="18"/>
  <c r="AB199" i="1"/>
  <c r="G201" i="19"/>
  <c r="AC203" i="1"/>
  <c r="G205" i="18"/>
  <c r="G9" i="14"/>
  <c r="G179" i="17"/>
  <c r="T177" i="1" s="1"/>
  <c r="G26" i="17"/>
  <c r="T24" i="1" s="1"/>
  <c r="G107" i="17"/>
  <c r="T105" i="1" s="1"/>
  <c r="G86" i="17"/>
  <c r="T84" i="1" s="1"/>
  <c r="G192" i="18"/>
  <c r="G74" i="18"/>
  <c r="V72" i="1" s="1"/>
  <c r="G32" i="18"/>
  <c r="G63" i="18"/>
  <c r="G172" i="18"/>
  <c r="AC138" i="1"/>
  <c r="G158" i="18"/>
  <c r="AC122" i="1"/>
  <c r="G140" i="18"/>
  <c r="G151" i="19"/>
  <c r="U149" i="1" s="1"/>
  <c r="G61" i="19"/>
  <c r="U59" i="1" s="1"/>
  <c r="G124" i="18"/>
  <c r="G68" i="18"/>
  <c r="G12" i="18"/>
  <c r="G63" i="19"/>
  <c r="G22" i="19"/>
  <c r="G78" i="19"/>
  <c r="G45" i="19"/>
  <c r="U43" i="1" s="1"/>
  <c r="AB162" i="1"/>
  <c r="G186" i="19"/>
  <c r="G81" i="19"/>
  <c r="G44" i="19"/>
  <c r="G92" i="19"/>
  <c r="U90" i="1" s="1"/>
  <c r="G74" i="19"/>
  <c r="U72" i="1" s="1"/>
  <c r="G148" i="19"/>
  <c r="U146" i="1" s="1"/>
  <c r="G164" i="19"/>
  <c r="U162" i="1" s="1"/>
  <c r="G130" i="19"/>
  <c r="U128" i="1" s="1"/>
  <c r="G46" i="19"/>
  <c r="G65" i="19"/>
  <c r="G38" i="19"/>
  <c r="U36" i="1" s="1"/>
  <c r="G182" i="14"/>
  <c r="G158" i="17"/>
  <c r="G76" i="17"/>
  <c r="T74" i="1" s="1"/>
  <c r="G118" i="17"/>
  <c r="AJ215" i="1"/>
  <c r="G217" i="18"/>
  <c r="V215" i="1" s="1"/>
  <c r="AB218" i="1"/>
  <c r="G220" i="19"/>
  <c r="U218" i="1" s="1"/>
  <c r="AC200" i="1"/>
  <c r="G202" i="18"/>
  <c r="G197" i="19"/>
  <c r="U195" i="1" s="1"/>
  <c r="AC199" i="1"/>
  <c r="G201" i="18"/>
  <c r="AC197" i="1"/>
  <c r="G199" i="18"/>
  <c r="AJ214" i="1"/>
  <c r="G216" i="18"/>
  <c r="V214" i="1" s="1"/>
  <c r="G224" i="17"/>
  <c r="G197" i="18"/>
  <c r="G9" i="2"/>
  <c r="G172" i="2"/>
  <c r="G8" i="18"/>
  <c r="G123" i="2"/>
  <c r="G117" i="2"/>
  <c r="G101" i="2"/>
  <c r="R99" i="1" s="1"/>
  <c r="G40" i="16"/>
  <c r="G115" i="14"/>
  <c r="S113" i="1" s="1"/>
  <c r="G122" i="16"/>
  <c r="G135" i="16"/>
  <c r="G95" i="16"/>
  <c r="G133" i="16"/>
  <c r="G162" i="16"/>
  <c r="G162" i="17"/>
  <c r="T160" i="1" s="1"/>
  <c r="G79" i="14"/>
  <c r="G120" i="14"/>
  <c r="G174" i="17"/>
  <c r="G85" i="17"/>
  <c r="T83" i="1" s="1"/>
  <c r="G148" i="17"/>
  <c r="T146" i="1" s="1"/>
  <c r="G13" i="17"/>
  <c r="AC69" i="1"/>
  <c r="G80" i="18"/>
  <c r="G23" i="17"/>
  <c r="G46" i="17"/>
  <c r="T44" i="1" s="1"/>
  <c r="G136" i="17"/>
  <c r="G142" i="17"/>
  <c r="T140" i="1" s="1"/>
  <c r="G33" i="17"/>
  <c r="T31" i="1" s="1"/>
  <c r="G42" i="17"/>
  <c r="T40" i="1" s="1"/>
  <c r="G121" i="17"/>
  <c r="T119" i="1" s="1"/>
  <c r="G124" i="17"/>
  <c r="T122" i="1" s="1"/>
  <c r="G71" i="18"/>
  <c r="G178" i="18"/>
  <c r="G19" i="18"/>
  <c r="G35" i="18"/>
  <c r="G180" i="18"/>
  <c r="G104" i="18"/>
  <c r="V102" i="1" s="1"/>
  <c r="G85" i="18"/>
  <c r="G83" i="18"/>
  <c r="G120" i="18"/>
  <c r="AC28" i="1"/>
  <c r="G34" i="18"/>
  <c r="V32" i="1" s="1"/>
  <c r="G14" i="18"/>
  <c r="V12" i="1" s="1"/>
  <c r="G30" i="18"/>
  <c r="G136" i="19"/>
  <c r="G98" i="18"/>
  <c r="G156" i="18"/>
  <c r="G154" i="19"/>
  <c r="G17" i="19"/>
  <c r="U15" i="1" s="1"/>
  <c r="G127" i="19"/>
  <c r="U125" i="1" s="1"/>
  <c r="G36" i="19"/>
  <c r="U34" i="1" s="1"/>
  <c r="G141" i="19"/>
  <c r="G28" i="19"/>
  <c r="G194" i="19"/>
  <c r="U192" i="1" s="1"/>
  <c r="G12" i="19"/>
  <c r="G72" i="19"/>
  <c r="AB24" i="1"/>
  <c r="G29" i="19"/>
  <c r="U27" i="1" s="1"/>
  <c r="G84" i="19"/>
  <c r="U82" i="1" s="1"/>
  <c r="G54" i="19"/>
  <c r="U52" i="1" s="1"/>
  <c r="G98" i="19"/>
  <c r="U96" i="1" s="1"/>
  <c r="G171" i="19"/>
  <c r="U169" i="1" s="1"/>
  <c r="G153" i="19"/>
  <c r="G119" i="19"/>
  <c r="G26" i="19"/>
  <c r="U24" i="1" s="1"/>
  <c r="G134" i="19"/>
  <c r="U132" i="1" s="1"/>
  <c r="G53" i="19"/>
  <c r="U51" i="1" s="1"/>
  <c r="G163" i="19"/>
  <c r="G73" i="17"/>
  <c r="T71" i="1" s="1"/>
  <c r="G116" i="17"/>
  <c r="T114" i="1" s="1"/>
  <c r="G144" i="17"/>
  <c r="T142" i="1" s="1"/>
  <c r="AB221" i="1"/>
  <c r="G223" i="19"/>
  <c r="U221" i="1" s="1"/>
  <c r="AC217" i="1"/>
  <c r="G219" i="18"/>
  <c r="AB208" i="1"/>
  <c r="G210" i="19"/>
  <c r="G203" i="17"/>
  <c r="T201" i="1" s="1"/>
  <c r="G222" i="17"/>
  <c r="T220" i="1" s="1"/>
  <c r="G174" i="2"/>
  <c r="G106" i="2"/>
  <c r="G195" i="2"/>
  <c r="G30" i="2"/>
  <c r="R28" i="1" s="1"/>
  <c r="G145" i="2"/>
  <c r="G70" i="2"/>
  <c r="G65" i="2"/>
  <c r="R63" i="1" s="1"/>
  <c r="G43" i="2"/>
  <c r="R41" i="1" s="1"/>
  <c r="G140" i="2"/>
  <c r="G131" i="2"/>
  <c r="G164" i="2"/>
  <c r="G20" i="2"/>
  <c r="R18" i="1" s="1"/>
  <c r="G25" i="2"/>
  <c r="G142" i="2"/>
  <c r="G69" i="2"/>
  <c r="G111" i="2"/>
  <c r="R109" i="1" s="1"/>
  <c r="G66" i="2"/>
  <c r="G170" i="2"/>
  <c r="G52" i="2"/>
  <c r="G12" i="2"/>
  <c r="R10" i="1" s="1"/>
  <c r="G29" i="2"/>
  <c r="G173" i="2"/>
  <c r="G147" i="2"/>
  <c r="G197" i="2"/>
  <c r="R195" i="1" s="1"/>
  <c r="G163" i="2"/>
  <c r="G99" i="2"/>
  <c r="G200" i="2"/>
  <c r="G114" i="2"/>
  <c r="R112" i="1" s="1"/>
  <c r="G76" i="2"/>
  <c r="G56" i="2"/>
  <c r="G34" i="2"/>
  <c r="R32" i="1" s="1"/>
  <c r="G165" i="2"/>
  <c r="G78" i="2"/>
  <c r="G55" i="2"/>
  <c r="Y209" i="1"/>
  <c r="G211" i="2"/>
  <c r="R209" i="1" s="1"/>
  <c r="G26" i="2"/>
  <c r="G186" i="2"/>
  <c r="G103" i="2"/>
  <c r="R101" i="1" s="1"/>
  <c r="Y217" i="1"/>
  <c r="G219" i="2"/>
  <c r="Y212" i="1"/>
  <c r="G214" i="2"/>
  <c r="R212" i="1" s="1"/>
  <c r="G185" i="2"/>
  <c r="R183" i="1" s="1"/>
  <c r="G188" i="2"/>
  <c r="G80" i="2"/>
  <c r="G49" i="2"/>
  <c r="R47" i="1" s="1"/>
  <c r="G27" i="2"/>
  <c r="R25" i="1" s="1"/>
  <c r="G187" i="2"/>
  <c r="G110" i="2"/>
  <c r="G124" i="2"/>
  <c r="R122" i="1" s="1"/>
  <c r="G189" i="2"/>
  <c r="R187" i="1" s="1"/>
  <c r="G16" i="2"/>
  <c r="G32" i="2"/>
  <c r="G176" i="2"/>
  <c r="R174" i="1" s="1"/>
  <c r="G154" i="2"/>
  <c r="R152" i="1" s="1"/>
  <c r="G87" i="2"/>
  <c r="G15" i="2"/>
  <c r="AF205" i="1"/>
  <c r="G207" i="2"/>
  <c r="R205" i="1" s="1"/>
  <c r="Y196" i="1"/>
  <c r="G198" i="2"/>
  <c r="G212" i="2"/>
  <c r="R210" i="1" s="1"/>
  <c r="Y201" i="1"/>
  <c r="G203" i="2"/>
  <c r="AF215" i="1"/>
  <c r="G217" i="2"/>
  <c r="R215" i="1" s="1"/>
  <c r="G225" i="2"/>
  <c r="R223" i="1" s="1"/>
  <c r="Y129" i="1"/>
  <c r="G149" i="2"/>
  <c r="G178" i="2"/>
  <c r="R176" i="1" s="1"/>
  <c r="Y81" i="1"/>
  <c r="G95" i="2"/>
  <c r="G19" i="2"/>
  <c r="G158" i="2"/>
  <c r="R156" i="1" s="1"/>
  <c r="G191" i="2"/>
  <c r="R189" i="1" s="1"/>
  <c r="G10" i="2"/>
  <c r="G116" i="2"/>
  <c r="G160" i="2"/>
  <c r="R158" i="1" s="1"/>
  <c r="G60" i="2"/>
  <c r="R58" i="1" s="1"/>
  <c r="G152" i="2"/>
  <c r="G83" i="2"/>
  <c r="Y200" i="1"/>
  <c r="G202" i="2"/>
  <c r="R200" i="1" s="1"/>
  <c r="Y222" i="1"/>
  <c r="G224" i="2"/>
  <c r="Y213" i="1"/>
  <c r="G215" i="2"/>
  <c r="R213" i="1" s="1"/>
  <c r="Y208" i="1"/>
  <c r="G210" i="2"/>
  <c r="R208" i="1" s="1"/>
  <c r="Y71" i="1"/>
  <c r="G82" i="2"/>
  <c r="R80" i="1" s="1"/>
  <c r="G17" i="2"/>
  <c r="G104" i="2"/>
  <c r="G126" i="2"/>
  <c r="R124" i="1" s="1"/>
  <c r="G182" i="2"/>
  <c r="R180" i="1" s="1"/>
  <c r="G72" i="2"/>
  <c r="G90" i="2"/>
  <c r="R88" i="1" s="1"/>
  <c r="G61" i="2"/>
  <c r="R59" i="1" s="1"/>
  <c r="G190" i="2"/>
  <c r="R188" i="1" s="1"/>
  <c r="G135" i="2"/>
  <c r="G39" i="2"/>
  <c r="G67" i="2"/>
  <c r="R65" i="1" s="1"/>
  <c r="Y197" i="1"/>
  <c r="G199" i="2"/>
  <c r="G222" i="2"/>
  <c r="Y76" i="1"/>
  <c r="G89" i="2"/>
  <c r="R87" i="1" s="1"/>
  <c r="G143" i="2"/>
  <c r="G93" i="2"/>
  <c r="G175" i="2"/>
  <c r="G118" i="2"/>
  <c r="R116" i="1" s="1"/>
  <c r="G119" i="2"/>
  <c r="G23" i="2"/>
  <c r="G51" i="2"/>
  <c r="R49" i="1" s="1"/>
  <c r="G208" i="2"/>
  <c r="R206" i="1" s="1"/>
  <c r="G218" i="2"/>
  <c r="Y204" i="1"/>
  <c r="G206" i="2"/>
  <c r="R204" i="1" s="1"/>
  <c r="G167" i="2"/>
  <c r="R165" i="1" s="1"/>
  <c r="G79" i="2"/>
  <c r="G120" i="2"/>
  <c r="R118" i="1" s="1"/>
  <c r="G184" i="2"/>
  <c r="R182" i="1" s="1"/>
  <c r="Y139" i="1"/>
  <c r="G159" i="2"/>
  <c r="G91" i="2"/>
  <c r="G107" i="2"/>
  <c r="R105" i="1" s="1"/>
  <c r="G86" i="2"/>
  <c r="R84" i="1" s="1"/>
  <c r="G14" i="2"/>
  <c r="G28" i="2"/>
  <c r="G137" i="2"/>
  <c r="R135" i="1" s="1"/>
  <c r="G177" i="2"/>
  <c r="R175" i="1" s="1"/>
  <c r="G58" i="2"/>
  <c r="G155" i="2"/>
  <c r="G85" i="2"/>
  <c r="G96" i="2"/>
  <c r="R94" i="1" s="1"/>
  <c r="G57" i="2"/>
  <c r="AF214" i="1"/>
  <c r="G216" i="2"/>
  <c r="R214" i="1" s="1"/>
  <c r="Y221" i="1"/>
  <c r="G223" i="2"/>
  <c r="Y218" i="1"/>
  <c r="G220" i="2"/>
  <c r="R218" i="1" s="1"/>
  <c r="G129" i="2"/>
  <c r="R127" i="1" s="1"/>
  <c r="Y16" i="1"/>
  <c r="G21" i="2"/>
  <c r="G97" i="2"/>
  <c r="R95" i="1" s="1"/>
  <c r="G183" i="2"/>
  <c r="R181" i="1" s="1"/>
  <c r="Y37" i="1"/>
  <c r="G44" i="2"/>
  <c r="G100" i="2"/>
  <c r="G84" i="2"/>
  <c r="R82" i="1" s="1"/>
  <c r="G161" i="2"/>
  <c r="G179" i="2"/>
  <c r="R177" i="1" s="1"/>
  <c r="G127" i="2"/>
  <c r="G128" i="2"/>
  <c r="R126" i="1" s="1"/>
  <c r="G31" i="2"/>
  <c r="G59" i="2"/>
  <c r="G168" i="2"/>
  <c r="R166" i="1" s="1"/>
  <c r="G150" i="2"/>
  <c r="R148" i="1" s="1"/>
  <c r="G108" i="2"/>
  <c r="G64" i="2"/>
  <c r="G138" i="2"/>
  <c r="R136" i="1" s="1"/>
  <c r="G77" i="2"/>
  <c r="R75" i="1" s="1"/>
  <c r="G36" i="2"/>
  <c r="G41" i="2"/>
  <c r="G213" i="2"/>
  <c r="R211" i="1" s="1"/>
  <c r="AF219" i="1"/>
  <c r="G221" i="2"/>
  <c r="R219" i="1" s="1"/>
  <c r="G196" i="14"/>
  <c r="S194" i="1" s="1"/>
  <c r="G43" i="14"/>
  <c r="G145" i="14"/>
  <c r="S143" i="1" s="1"/>
  <c r="G142" i="14"/>
  <c r="G144" i="14"/>
  <c r="G159" i="14"/>
  <c r="G69" i="16"/>
  <c r="W67" i="1" s="1"/>
  <c r="G115" i="16"/>
  <c r="G48" i="16"/>
  <c r="G60" i="16"/>
  <c r="G165" i="16"/>
  <c r="G146" i="16"/>
  <c r="G28" i="16"/>
  <c r="G155" i="16"/>
  <c r="G116" i="16"/>
  <c r="W114" i="1" s="1"/>
  <c r="G131" i="16"/>
  <c r="G16" i="16"/>
  <c r="G53" i="16"/>
  <c r="G189" i="16"/>
  <c r="G82" i="16"/>
  <c r="G85" i="16"/>
  <c r="G172" i="16"/>
  <c r="G119" i="16"/>
  <c r="W117" i="1" s="1"/>
  <c r="G186" i="16"/>
  <c r="G121" i="16"/>
  <c r="G166" i="16"/>
  <c r="G142" i="16"/>
  <c r="G99" i="16"/>
  <c r="G54" i="16"/>
  <c r="G128" i="16"/>
  <c r="G59" i="16"/>
  <c r="W57" i="1" s="1"/>
  <c r="G66" i="16"/>
  <c r="G150" i="16"/>
  <c r="G107" i="16"/>
  <c r="G20" i="16"/>
  <c r="G174" i="16"/>
  <c r="G72" i="16"/>
  <c r="G64" i="16"/>
  <c r="G132" i="16"/>
  <c r="W130" i="1" s="1"/>
  <c r="G38" i="16"/>
  <c r="G90" i="16"/>
  <c r="G50" i="16"/>
  <c r="G96" i="16"/>
  <c r="G51" i="16"/>
  <c r="G78" i="16"/>
  <c r="G32" i="16"/>
  <c r="G120" i="16"/>
  <c r="W118" i="1" s="1"/>
  <c r="G57" i="16"/>
  <c r="G169" i="16"/>
  <c r="G71" i="16"/>
  <c r="G22" i="16"/>
  <c r="G10" i="16"/>
  <c r="G27" i="16"/>
  <c r="G34" i="16"/>
  <c r="G44" i="14"/>
  <c r="S42" i="1" s="1"/>
  <c r="G132" i="14"/>
  <c r="G97" i="14"/>
  <c r="S95" i="1" s="1"/>
  <c r="G125" i="14"/>
  <c r="G77" i="14"/>
  <c r="S75" i="1" s="1"/>
  <c r="G112" i="14"/>
  <c r="G89" i="14"/>
  <c r="S87" i="1" s="1"/>
  <c r="G183" i="14"/>
  <c r="S181" i="1" s="1"/>
  <c r="AG87" i="1"/>
  <c r="G82" i="14"/>
  <c r="G163" i="14"/>
  <c r="S161" i="1" s="1"/>
  <c r="G130" i="14"/>
  <c r="G32" i="14"/>
  <c r="S30" i="1" s="1"/>
  <c r="G108" i="14"/>
  <c r="S106" i="1" s="1"/>
  <c r="G70" i="14"/>
  <c r="S68" i="1" s="1"/>
  <c r="G101" i="14"/>
  <c r="S99" i="1" s="1"/>
  <c r="Z122" i="1"/>
  <c r="G140" i="14"/>
  <c r="G131" i="14"/>
  <c r="S129" i="1" s="1"/>
  <c r="G103" i="14"/>
  <c r="G20" i="14"/>
  <c r="S18" i="1" s="1"/>
  <c r="G126" i="14"/>
  <c r="Z116" i="1"/>
  <c r="G134" i="14"/>
  <c r="S132" i="1" s="1"/>
  <c r="Z222" i="1"/>
  <c r="G224" i="14"/>
  <c r="Z223" i="1"/>
  <c r="G225" i="14"/>
  <c r="Z213" i="1"/>
  <c r="G215" i="14"/>
  <c r="S213" i="1" s="1"/>
  <c r="G137" i="14"/>
  <c r="S135" i="1" s="1"/>
  <c r="Z217" i="1"/>
  <c r="G219" i="14"/>
  <c r="S217" i="1" s="1"/>
  <c r="Z207" i="1"/>
  <c r="G209" i="14"/>
  <c r="S207" i="1" s="1"/>
  <c r="Z197" i="1"/>
  <c r="G199" i="14"/>
  <c r="S197" i="1" s="1"/>
  <c r="Z209" i="1"/>
  <c r="G211" i="14"/>
  <c r="S209" i="1" s="1"/>
  <c r="Z199" i="1"/>
  <c r="G201" i="14"/>
  <c r="Z135" i="1"/>
  <c r="G155" i="14"/>
  <c r="S153" i="1" s="1"/>
  <c r="G39" i="14"/>
  <c r="G179" i="14"/>
  <c r="S177" i="1" s="1"/>
  <c r="G69" i="14"/>
  <c r="Z211" i="1"/>
  <c r="G213" i="14"/>
  <c r="Z201" i="1"/>
  <c r="G203" i="14"/>
  <c r="Z164" i="1"/>
  <c r="G188" i="14"/>
  <c r="Z141" i="1"/>
  <c r="G161" i="14"/>
  <c r="S159" i="1" s="1"/>
  <c r="Z70" i="1"/>
  <c r="G81" i="14"/>
  <c r="G21" i="14"/>
  <c r="S19" i="1" s="1"/>
  <c r="G72" i="14"/>
  <c r="Z203" i="1"/>
  <c r="G205" i="14"/>
  <c r="Z216" i="1"/>
  <c r="G218" i="14"/>
  <c r="S216" i="1" s="1"/>
  <c r="G62" i="14"/>
  <c r="S60" i="1" s="1"/>
  <c r="Z160" i="1"/>
  <c r="G184" i="14"/>
  <c r="S182" i="1" s="1"/>
  <c r="G102" i="14"/>
  <c r="G17" i="14"/>
  <c r="S15" i="1" s="1"/>
  <c r="G162" i="14"/>
  <c r="G66" i="14"/>
  <c r="S64" i="1" s="1"/>
  <c r="Z218" i="1"/>
  <c r="G220" i="14"/>
  <c r="S218" i="1" s="1"/>
  <c r="G128" i="14"/>
  <c r="G172" i="14"/>
  <c r="S170" i="1" s="1"/>
  <c r="G76" i="14"/>
  <c r="Z220" i="1"/>
  <c r="G222" i="14"/>
  <c r="Z210" i="1"/>
  <c r="G212" i="14"/>
  <c r="S210" i="1" s="1"/>
  <c r="Z75" i="1"/>
  <c r="G87" i="14"/>
  <c r="G8" i="14"/>
  <c r="AG67" i="1"/>
  <c r="G42" i="14"/>
  <c r="S40" i="1" s="1"/>
  <c r="Z202" i="1"/>
  <c r="G204" i="14"/>
  <c r="S202" i="1" s="1"/>
  <c r="Z221" i="1"/>
  <c r="G223" i="14"/>
  <c r="S221" i="1" s="1"/>
  <c r="G94" i="16"/>
  <c r="G13" i="16"/>
  <c r="W11" i="1" s="1"/>
  <c r="AD220" i="1"/>
  <c r="G222" i="16"/>
  <c r="AD202" i="1"/>
  <c r="G204" i="16"/>
  <c r="W202" i="1" s="1"/>
  <c r="AK205" i="1"/>
  <c r="G207" i="16"/>
  <c r="W205" i="1" s="1"/>
  <c r="AD200" i="1"/>
  <c r="G202" i="16"/>
  <c r="W200" i="1" s="1"/>
  <c r="AD206" i="1"/>
  <c r="G208" i="16"/>
  <c r="W206" i="1" s="1"/>
  <c r="AD139" i="1"/>
  <c r="G159" i="16"/>
  <c r="W157" i="1" s="1"/>
  <c r="G157" i="16"/>
  <c r="G141" i="16"/>
  <c r="G160" i="16"/>
  <c r="G84" i="16"/>
  <c r="W82" i="1" s="1"/>
  <c r="G37" i="16"/>
  <c r="G44" i="16"/>
  <c r="G143" i="16"/>
  <c r="G149" i="16"/>
  <c r="W147" i="1" s="1"/>
  <c r="G65" i="16"/>
  <c r="G70" i="16"/>
  <c r="G190" i="16"/>
  <c r="G75" i="16"/>
  <c r="W73" i="1" s="1"/>
  <c r="G80" i="16"/>
  <c r="G176" i="16"/>
  <c r="W174" i="1" s="1"/>
  <c r="G11" i="16"/>
  <c r="AD212" i="1"/>
  <c r="G214" i="16"/>
  <c r="AK215" i="1"/>
  <c r="G217" i="16"/>
  <c r="W215" i="1" s="1"/>
  <c r="G197" i="16"/>
  <c r="W195" i="1" s="1"/>
  <c r="AD198" i="1"/>
  <c r="G200" i="16"/>
  <c r="G136" i="16"/>
  <c r="G167" i="16"/>
  <c r="AD204" i="1"/>
  <c r="G206" i="16"/>
  <c r="AD211" i="1"/>
  <c r="G213" i="16"/>
  <c r="W211" i="1" s="1"/>
  <c r="G12" i="16"/>
  <c r="G14" i="16"/>
  <c r="G173" i="16"/>
  <c r="G109" i="16"/>
  <c r="W107" i="1" s="1"/>
  <c r="G33" i="16"/>
  <c r="G29" i="16"/>
  <c r="G191" i="16"/>
  <c r="G43" i="16"/>
  <c r="W41" i="1" s="1"/>
  <c r="G35" i="16"/>
  <c r="G156" i="16"/>
  <c r="G161" i="16"/>
  <c r="AD196" i="1"/>
  <c r="G198" i="16"/>
  <c r="W196" i="1" s="1"/>
  <c r="AD201" i="1"/>
  <c r="G203" i="16"/>
  <c r="G49" i="16"/>
  <c r="W47" i="1" s="1"/>
  <c r="G46" i="16"/>
  <c r="G152" i="16"/>
  <c r="G168" i="16"/>
  <c r="G104" i="16"/>
  <c r="W102" i="1" s="1"/>
  <c r="G18" i="16"/>
  <c r="W16" i="1" s="1"/>
  <c r="G137" i="16"/>
  <c r="W135" i="1" s="1"/>
  <c r="G79" i="16"/>
  <c r="G125" i="16"/>
  <c r="W123" i="1" s="1"/>
  <c r="G134" i="16"/>
  <c r="G178" i="16"/>
  <c r="W176" i="1" s="1"/>
  <c r="AD209" i="1"/>
  <c r="G211" i="16"/>
  <c r="W209" i="1" s="1"/>
  <c r="AD199" i="1"/>
  <c r="G201" i="16"/>
  <c r="AK214" i="1"/>
  <c r="G216" i="16"/>
  <c r="W214" i="1" s="1"/>
  <c r="AD203" i="1"/>
  <c r="G205" i="16"/>
  <c r="AD219" i="1"/>
  <c r="G221" i="16"/>
  <c r="W219" i="1" s="1"/>
  <c r="G61" i="16"/>
  <c r="G112" i="16"/>
  <c r="G55" i="16"/>
  <c r="W53" i="1" s="1"/>
  <c r="G171" i="16"/>
  <c r="W169" i="1" s="1"/>
  <c r="G138" i="16"/>
  <c r="G19" i="16"/>
  <c r="G139" i="16"/>
  <c r="G89" i="16"/>
  <c r="W87" i="1" s="1"/>
  <c r="G45" i="16"/>
  <c r="AD207" i="1"/>
  <c r="G209" i="16"/>
  <c r="W207" i="1" s="1"/>
  <c r="AD197" i="1"/>
  <c r="G199" i="16"/>
  <c r="AD223" i="1"/>
  <c r="G225" i="16"/>
  <c r="G98" i="16"/>
  <c r="W96" i="1" s="1"/>
  <c r="G87" i="16"/>
  <c r="G144" i="16"/>
  <c r="G92" i="16"/>
  <c r="W90" i="1" s="1"/>
  <c r="AD77" i="1"/>
  <c r="G91" i="16"/>
  <c r="G108" i="16"/>
  <c r="G123" i="16"/>
  <c r="G148" i="16"/>
  <c r="W146" i="1" s="1"/>
  <c r="G188" i="16"/>
  <c r="G88" i="16"/>
  <c r="W86" i="1" s="1"/>
  <c r="G147" i="16"/>
  <c r="W145" i="1" s="1"/>
  <c r="G117" i="16"/>
  <c r="W115" i="1" s="1"/>
  <c r="G154" i="16"/>
  <c r="G101" i="16"/>
  <c r="G164" i="16"/>
  <c r="G52" i="16"/>
  <c r="W50" i="1" s="1"/>
  <c r="G126" i="16"/>
  <c r="G105" i="16"/>
  <c r="G170" i="16"/>
  <c r="W168" i="1" s="1"/>
  <c r="G140" i="16"/>
  <c r="W138" i="1" s="1"/>
  <c r="AD217" i="1"/>
  <c r="G219" i="16"/>
  <c r="AD218" i="1"/>
  <c r="G220" i="16"/>
  <c r="W218" i="1" s="1"/>
  <c r="AD216" i="1"/>
  <c r="G218" i="16"/>
  <c r="W216" i="1" s="1"/>
  <c r="AD221" i="1"/>
  <c r="G223" i="16"/>
  <c r="W221" i="1" s="1"/>
  <c r="G24" i="16"/>
  <c r="G86" i="16"/>
  <c r="G26" i="16"/>
  <c r="G184" i="16"/>
  <c r="W182" i="1" s="1"/>
  <c r="G195" i="16"/>
  <c r="W193" i="1" s="1"/>
  <c r="G114" i="16"/>
  <c r="G41" i="16"/>
  <c r="G73" i="16"/>
  <c r="W71" i="1" s="1"/>
  <c r="G62" i="16"/>
  <c r="G124" i="16"/>
  <c r="G63" i="16"/>
  <c r="G193" i="16"/>
  <c r="W191" i="1" s="1"/>
  <c r="G9" i="16"/>
  <c r="G76" i="16"/>
  <c r="G153" i="16"/>
  <c r="W151" i="1" s="1"/>
  <c r="G182" i="16"/>
  <c r="W180" i="1" s="1"/>
  <c r="G185" i="16"/>
  <c r="G23" i="16"/>
  <c r="W21" i="1" s="1"/>
  <c r="G97" i="16"/>
  <c r="G111" i="16"/>
  <c r="W109" i="1" s="1"/>
  <c r="G181" i="16"/>
  <c r="W179" i="1" s="1"/>
  <c r="G36" i="16"/>
  <c r="G106" i="16"/>
  <c r="W104" i="1" s="1"/>
  <c r="G113" i="16"/>
  <c r="W111" i="1" s="1"/>
  <c r="G183" i="16"/>
  <c r="AD213" i="1"/>
  <c r="G215" i="16"/>
  <c r="W213" i="1" s="1"/>
  <c r="AD210" i="1"/>
  <c r="G212" i="16"/>
  <c r="W210" i="1" s="1"/>
  <c r="AD208" i="1"/>
  <c r="G210" i="16"/>
  <c r="AD222" i="1"/>
  <c r="G224" i="16"/>
  <c r="AA201" i="1"/>
  <c r="AA210" i="1"/>
  <c r="AA142" i="1"/>
  <c r="AA166" i="1"/>
  <c r="T109" i="1"/>
  <c r="T72" i="1"/>
  <c r="T99" i="1"/>
  <c r="AA206" i="1"/>
  <c r="AA197" i="1"/>
  <c r="AJ158" i="1"/>
  <c r="T80" i="1"/>
  <c r="T85" i="1"/>
  <c r="T14" i="1"/>
  <c r="T110" i="1"/>
  <c r="T10" i="1"/>
  <c r="T213" i="1"/>
  <c r="AA219" i="1"/>
  <c r="AA209" i="1"/>
  <c r="T29" i="1"/>
  <c r="AA51" i="1"/>
  <c r="T139" i="1"/>
  <c r="T27" i="1"/>
  <c r="T23" i="1"/>
  <c r="T15" i="1"/>
  <c r="AA199" i="1"/>
  <c r="T199" i="1"/>
  <c r="AA60" i="1"/>
  <c r="T52" i="1"/>
  <c r="AA68" i="1"/>
  <c r="T89" i="1"/>
  <c r="AA202" i="1"/>
  <c r="T90" i="1"/>
  <c r="T30" i="1"/>
  <c r="T86" i="1"/>
  <c r="AA104" i="1"/>
  <c r="AA43" i="1"/>
  <c r="AD66" i="1"/>
  <c r="AA156" i="1"/>
  <c r="T164" i="1"/>
  <c r="T130" i="1"/>
  <c r="T100" i="1"/>
  <c r="T45" i="1"/>
  <c r="T53" i="1"/>
  <c r="T195" i="1"/>
  <c r="AA223" i="1"/>
  <c r="T223" i="1"/>
  <c r="AA222" i="1"/>
  <c r="T189" i="1"/>
  <c r="T42" i="1"/>
  <c r="AD163" i="1"/>
  <c r="AD53" i="1"/>
  <c r="T144" i="1"/>
  <c r="AA196" i="1"/>
  <c r="T196" i="1"/>
  <c r="T131" i="1"/>
  <c r="T95" i="1"/>
  <c r="T47" i="1"/>
  <c r="T8" i="1"/>
  <c r="AA205" i="1"/>
  <c r="J205" i="1" s="1" a="1"/>
  <c r="J205" i="1" s="1"/>
  <c r="K205" i="1" s="1"/>
  <c r="T205" i="1"/>
  <c r="Y27" i="1"/>
  <c r="Z80" i="1"/>
  <c r="Z167" i="1"/>
  <c r="Z64" i="1"/>
  <c r="AD63" i="1"/>
  <c r="AF11" i="1"/>
  <c r="AK40" i="1"/>
  <c r="AD27" i="1"/>
  <c r="AF28" i="1"/>
  <c r="AG141" i="1"/>
  <c r="AD138" i="1"/>
  <c r="AH156" i="1"/>
  <c r="AH114" i="1"/>
  <c r="Y59" i="1"/>
  <c r="AH61" i="1"/>
  <c r="AF90" i="1"/>
  <c r="AI102" i="1"/>
  <c r="AI93" i="1"/>
  <c r="AD44" i="1"/>
  <c r="AK37" i="1"/>
  <c r="AH74" i="1"/>
  <c r="AA116" i="1"/>
  <c r="T75" i="1"/>
  <c r="U114" i="1"/>
  <c r="AF145" i="1"/>
  <c r="AG114" i="1"/>
  <c r="Y92" i="1"/>
  <c r="Y10" i="1"/>
  <c r="AF19" i="1"/>
  <c r="AD67" i="1"/>
  <c r="T78" i="1"/>
  <c r="T28" i="1"/>
  <c r="T162" i="1"/>
  <c r="AA147" i="1"/>
  <c r="Z35" i="1"/>
  <c r="AD21" i="1"/>
  <c r="AK18" i="1"/>
  <c r="AK70" i="1"/>
  <c r="AC30" i="1"/>
  <c r="T19" i="1"/>
  <c r="AC66" i="1"/>
  <c r="T61" i="1"/>
  <c r="T68" i="1"/>
  <c r="T55" i="1"/>
  <c r="T34" i="1"/>
  <c r="AK98" i="1"/>
  <c r="U141" i="1"/>
  <c r="AF63" i="1"/>
  <c r="T36" i="1"/>
  <c r="T184" i="1"/>
  <c r="AF170" i="1"/>
  <c r="T65" i="1"/>
  <c r="T179" i="1"/>
  <c r="AG140" i="1"/>
  <c r="AA134" i="1"/>
  <c r="AH62" i="1"/>
  <c r="AH64" i="1"/>
  <c r="T208" i="1"/>
  <c r="U23" i="1"/>
  <c r="AB169" i="1"/>
  <c r="U81" i="1"/>
  <c r="AB111" i="1"/>
  <c r="AI7" i="1"/>
  <c r="AB146" i="1"/>
  <c r="AI103" i="1"/>
  <c r="AB166" i="1"/>
  <c r="U205" i="1"/>
  <c r="AH8" i="1"/>
  <c r="U111" i="1"/>
  <c r="AI29" i="1"/>
  <c r="T154" i="1"/>
  <c r="AA81" i="1"/>
  <c r="T98" i="1"/>
  <c r="T185" i="1"/>
  <c r="T20" i="1"/>
  <c r="Y116" i="1"/>
  <c r="Z146" i="1"/>
  <c r="Z17" i="1"/>
  <c r="AD119" i="1"/>
  <c r="Z118" i="1"/>
  <c r="AI63" i="1"/>
  <c r="AF130" i="1"/>
  <c r="T143" i="1"/>
  <c r="T102" i="1"/>
  <c r="AF13" i="1"/>
  <c r="AF110" i="1"/>
  <c r="Y126" i="1"/>
  <c r="AD127" i="1"/>
  <c r="U103" i="1"/>
  <c r="U116" i="1"/>
  <c r="AJ81" i="1"/>
  <c r="AJ125" i="1"/>
  <c r="AH116" i="1"/>
  <c r="T54" i="1"/>
  <c r="AA161" i="1"/>
  <c r="T26" i="1"/>
  <c r="T135" i="1"/>
  <c r="Y156" i="1"/>
  <c r="T6" i="1"/>
  <c r="AD58" i="1"/>
  <c r="AD103" i="1"/>
  <c r="AK33" i="1"/>
  <c r="AD152" i="1"/>
  <c r="T159" i="1"/>
  <c r="AA8" i="1"/>
  <c r="AA137" i="1"/>
  <c r="T49" i="1"/>
  <c r="AI167" i="1"/>
  <c r="AJ99" i="1"/>
  <c r="AJ54" i="1"/>
  <c r="AC40" i="1"/>
  <c r="V149" i="1"/>
  <c r="U159" i="1"/>
  <c r="U171" i="1"/>
  <c r="AG80" i="1"/>
  <c r="T148" i="1"/>
  <c r="T107" i="1"/>
  <c r="AA149" i="1"/>
  <c r="T81" i="1"/>
  <c r="T136" i="1"/>
  <c r="AB68" i="1"/>
  <c r="AF120" i="1"/>
  <c r="Y85" i="1"/>
  <c r="AA128" i="1"/>
  <c r="AH107" i="1"/>
  <c r="AH75" i="1"/>
  <c r="AJ59" i="1"/>
  <c r="AC14" i="1"/>
  <c r="AJ76" i="1"/>
  <c r="AC150" i="1"/>
  <c r="AB30" i="1"/>
  <c r="AB83" i="1"/>
  <c r="Z111" i="1"/>
  <c r="Z124" i="1"/>
  <c r="AD16" i="1"/>
  <c r="AD88" i="1"/>
  <c r="AD159" i="1"/>
  <c r="T51" i="1"/>
  <c r="Y73" i="1"/>
  <c r="Y136" i="1"/>
  <c r="T13" i="1"/>
  <c r="Z168" i="1"/>
  <c r="T70" i="1"/>
  <c r="AH149" i="1"/>
  <c r="AI21" i="1"/>
  <c r="AI37" i="1"/>
  <c r="AI154" i="1"/>
  <c r="AG97" i="1"/>
  <c r="AG98" i="1"/>
  <c r="Y45" i="1"/>
  <c r="Z100" i="1"/>
  <c r="AK92" i="1"/>
  <c r="AD134" i="1"/>
  <c r="Z38" i="1"/>
  <c r="AC144" i="1"/>
  <c r="AI17" i="1"/>
  <c r="AI43" i="1"/>
  <c r="AB155" i="1"/>
  <c r="Y51" i="1"/>
  <c r="AF42" i="1"/>
  <c r="AF114" i="1"/>
  <c r="AF91" i="1"/>
  <c r="AD31" i="1"/>
  <c r="Z114" i="1"/>
  <c r="AA19" i="1"/>
  <c r="T56" i="1"/>
  <c r="AH124" i="1"/>
  <c r="AJ51" i="1"/>
  <c r="AI113" i="1"/>
  <c r="AB38" i="1"/>
  <c r="AF132" i="1"/>
  <c r="AJ26" i="1"/>
  <c r="AJ83" i="1"/>
  <c r="T174" i="1"/>
  <c r="T73" i="1"/>
  <c r="T137" i="1"/>
  <c r="T149" i="1"/>
  <c r="T32" i="1"/>
  <c r="T121" i="1"/>
  <c r="T25" i="1"/>
  <c r="T115" i="1"/>
  <c r="T92" i="1"/>
  <c r="T33" i="1"/>
  <c r="T82" i="1"/>
  <c r="T46" i="1"/>
  <c r="T178" i="1"/>
  <c r="T17" i="1"/>
  <c r="T50" i="1"/>
  <c r="T172" i="1"/>
  <c r="T63" i="1"/>
  <c r="AA74" i="1"/>
  <c r="AH43" i="1"/>
  <c r="T181" i="1"/>
  <c r="T66" i="1"/>
  <c r="T203" i="1"/>
  <c r="T207" i="1"/>
  <c r="T129" i="1"/>
  <c r="T104" i="1"/>
  <c r="T12" i="1"/>
  <c r="T186" i="1"/>
  <c r="T103" i="1"/>
  <c r="T11" i="1"/>
  <c r="T150" i="1"/>
  <c r="T157" i="1"/>
  <c r="T18" i="1"/>
  <c r="T147" i="1"/>
  <c r="T108" i="1"/>
  <c r="T7" i="1"/>
  <c r="T165" i="1"/>
  <c r="T96" i="1"/>
  <c r="T156" i="1"/>
  <c r="T43" i="1"/>
  <c r="T97" i="1"/>
  <c r="T176" i="1"/>
  <c r="T182" i="1"/>
  <c r="T35" i="1"/>
  <c r="T167" i="1"/>
  <c r="T163" i="1"/>
  <c r="T116" i="1"/>
  <c r="T194" i="1"/>
  <c r="T21" i="1"/>
  <c r="T16" i="1"/>
  <c r="T134" i="1"/>
  <c r="T175" i="1"/>
  <c r="T37" i="1"/>
  <c r="T58" i="1"/>
  <c r="T210" i="1"/>
  <c r="T170" i="1"/>
  <c r="T183" i="1"/>
  <c r="T22" i="1"/>
  <c r="T145" i="1"/>
  <c r="T9" i="1"/>
  <c r="T188" i="1"/>
  <c r="T166" i="1"/>
  <c r="T152" i="1"/>
  <c r="T132" i="1"/>
  <c r="T222" i="1"/>
  <c r="T202" i="1"/>
  <c r="T67" i="1"/>
  <c r="T206" i="1"/>
  <c r="T219" i="1"/>
  <c r="T155" i="1"/>
  <c r="T209" i="1"/>
  <c r="T117" i="1"/>
  <c r="T76" i="1"/>
  <c r="U21" i="1"/>
  <c r="AG63" i="1"/>
  <c r="Z144" i="1"/>
  <c r="AG143" i="1"/>
  <c r="AG36" i="1"/>
  <c r="U142" i="1"/>
  <c r="AG149" i="1"/>
  <c r="Z78" i="1"/>
  <c r="U112" i="1"/>
  <c r="U143" i="1"/>
  <c r="U66" i="1"/>
  <c r="U65" i="1"/>
  <c r="U91" i="1"/>
  <c r="U102" i="1"/>
  <c r="U176" i="1"/>
  <c r="U46" i="1"/>
  <c r="AI137" i="1"/>
  <c r="AA140" i="1"/>
  <c r="AA37" i="1"/>
  <c r="AA71" i="1"/>
  <c r="AA114" i="1"/>
  <c r="AH71" i="1"/>
  <c r="AA97" i="1"/>
  <c r="AA75" i="1"/>
  <c r="AA12" i="1"/>
  <c r="AD132" i="1"/>
  <c r="AG111" i="1"/>
  <c r="Z12" i="1"/>
  <c r="Z74" i="1"/>
  <c r="AG88" i="1"/>
  <c r="Z142" i="1"/>
  <c r="AG110" i="1"/>
  <c r="AF71" i="1"/>
  <c r="AH104" i="1"/>
  <c r="AH110" i="1"/>
  <c r="AD137" i="1"/>
  <c r="Z41" i="1"/>
  <c r="Z132" i="1"/>
  <c r="AA7" i="1"/>
  <c r="AA62" i="1"/>
  <c r="AH142" i="1"/>
  <c r="AH96" i="1"/>
  <c r="AA157" i="1"/>
  <c r="AA141" i="1"/>
  <c r="U29" i="1"/>
  <c r="Z104" i="1"/>
  <c r="AD43" i="1"/>
  <c r="AA135" i="1"/>
  <c r="AG107" i="1"/>
  <c r="AH128" i="1"/>
  <c r="AH161" i="1"/>
  <c r="AH25" i="1"/>
  <c r="AK20" i="1"/>
  <c r="Z147" i="1"/>
  <c r="AD99" i="1"/>
  <c r="Z11" i="1"/>
  <c r="AD109" i="1"/>
  <c r="AD10" i="1"/>
  <c r="AD168" i="1"/>
  <c r="AA48" i="1"/>
  <c r="Z107" i="1"/>
  <c r="AA69" i="1"/>
  <c r="AA25" i="1"/>
  <c r="AA163" i="1"/>
  <c r="AJ27" i="1"/>
  <c r="AC56" i="1"/>
  <c r="AJ149" i="1"/>
  <c r="AH56" i="1"/>
  <c r="AB9" i="1"/>
  <c r="AI12" i="1"/>
  <c r="AI152" i="1"/>
  <c r="AG96" i="1"/>
  <c r="Y121" i="1"/>
  <c r="Y158" i="1"/>
  <c r="Y115" i="1"/>
  <c r="Y87" i="1"/>
  <c r="Y32" i="1"/>
  <c r="Y57" i="1"/>
  <c r="AF160" i="1"/>
  <c r="AF121" i="1"/>
  <c r="AF51" i="1"/>
  <c r="Y163" i="1"/>
  <c r="Y39" i="1"/>
  <c r="AF38" i="1"/>
  <c r="Y75" i="1"/>
  <c r="AF113" i="1"/>
  <c r="AD40" i="1"/>
  <c r="Z48" i="1"/>
  <c r="Z115" i="1"/>
  <c r="Z56" i="1"/>
  <c r="AD93" i="1"/>
  <c r="Z108" i="1"/>
  <c r="AA96" i="1"/>
  <c r="AK146" i="1"/>
  <c r="AD64" i="1"/>
  <c r="AK121" i="1"/>
  <c r="AD115" i="1"/>
  <c r="AK73" i="1"/>
  <c r="Z161" i="1"/>
  <c r="Z33" i="1"/>
  <c r="AD165" i="1"/>
  <c r="Z105" i="1"/>
  <c r="AG148" i="1"/>
  <c r="AG89" i="1"/>
  <c r="AH79" i="1"/>
  <c r="AH52" i="1"/>
  <c r="AH37" i="1"/>
  <c r="AH139" i="1"/>
  <c r="AA59" i="1"/>
  <c r="AH67" i="1"/>
  <c r="AC160" i="1"/>
  <c r="AH97" i="1"/>
  <c r="AH40" i="1"/>
  <c r="AD95" i="1"/>
  <c r="Z123" i="1"/>
  <c r="AH93" i="1"/>
  <c r="AB102" i="1"/>
  <c r="AI89" i="1"/>
  <c r="Y161" i="1"/>
  <c r="Y168" i="1"/>
  <c r="Y105" i="1"/>
  <c r="Y112" i="1"/>
  <c r="Y19" i="1"/>
  <c r="AF81" i="1"/>
  <c r="AF75" i="1"/>
  <c r="AF77" i="1"/>
  <c r="AF49" i="1"/>
  <c r="AF36" i="1"/>
  <c r="Y123" i="1"/>
  <c r="Y69" i="1"/>
  <c r="AF87" i="1"/>
  <c r="AF7" i="1"/>
  <c r="AA9" i="1"/>
  <c r="Y99" i="1"/>
  <c r="Y17" i="1"/>
  <c r="AF147" i="1"/>
  <c r="AF92" i="1"/>
  <c r="AF154" i="1"/>
  <c r="Z139" i="1"/>
  <c r="AK114" i="1"/>
  <c r="AD35" i="1"/>
  <c r="AD151" i="1"/>
  <c r="AK21" i="1"/>
  <c r="AA11" i="1"/>
  <c r="Z54" i="1"/>
  <c r="Z25" i="1"/>
  <c r="Z16" i="1"/>
  <c r="Z170" i="1"/>
  <c r="AH27" i="1"/>
  <c r="AH121" i="1"/>
  <c r="AJ95" i="1"/>
  <c r="AJ61" i="1"/>
  <c r="AJ29" i="1"/>
  <c r="AJ145" i="1"/>
  <c r="AB157" i="1"/>
  <c r="AH12" i="1"/>
  <c r="AC81" i="1"/>
  <c r="AC162" i="1"/>
  <c r="AC32" i="1"/>
  <c r="AJ55" i="1"/>
  <c r="AC86" i="1"/>
  <c r="AC134" i="1"/>
  <c r="AC12" i="1"/>
  <c r="AC79" i="1"/>
  <c r="AC106" i="1"/>
  <c r="AI47" i="1"/>
  <c r="AC154" i="1"/>
  <c r="AI143" i="1"/>
  <c r="AJ88" i="1"/>
  <c r="AJ35" i="1"/>
  <c r="AJ57" i="1"/>
  <c r="AI22" i="1"/>
  <c r="AI70" i="1"/>
  <c r="AB60" i="1"/>
  <c r="AI18" i="1"/>
  <c r="AB113" i="1"/>
  <c r="AB101" i="1"/>
  <c r="AI9" i="1"/>
  <c r="AI53" i="1"/>
  <c r="AB117" i="1"/>
  <c r="AB82" i="1"/>
  <c r="AB132" i="1"/>
  <c r="AI120" i="1"/>
  <c r="AI114" i="1"/>
  <c r="AI81" i="1"/>
  <c r="AI27" i="1"/>
  <c r="AI162" i="1"/>
  <c r="AB94" i="1"/>
  <c r="AB130" i="1"/>
  <c r="AB51" i="1"/>
  <c r="AG94" i="1"/>
  <c r="AG76" i="1"/>
  <c r="AG84" i="1"/>
  <c r="AI119" i="1"/>
  <c r="AI82" i="1"/>
  <c r="AJ118" i="1"/>
  <c r="AJ91" i="1"/>
  <c r="AH136" i="1"/>
  <c r="AJ63" i="1"/>
  <c r="AJ132" i="1"/>
  <c r="AJ103" i="1"/>
  <c r="AJ133" i="1"/>
  <c r="AB139" i="1"/>
  <c r="AB151" i="1"/>
  <c r="AI131" i="1"/>
  <c r="AB26" i="1"/>
  <c r="AJ113" i="1"/>
  <c r="AC165" i="1"/>
  <c r="AI38" i="1"/>
  <c r="AB96" i="1"/>
  <c r="AI104" i="1"/>
  <c r="AB122" i="1"/>
  <c r="AI170" i="1"/>
  <c r="AB65" i="1"/>
  <c r="AB141" i="1"/>
  <c r="AI62" i="1"/>
  <c r="AB27" i="1"/>
  <c r="AB120" i="1"/>
  <c r="AB8" i="1"/>
  <c r="AB10" i="1"/>
  <c r="AB140" i="1"/>
  <c r="AI105" i="1"/>
  <c r="AB15" i="1"/>
  <c r="AG92" i="1"/>
  <c r="AI121" i="1"/>
  <c r="AG56" i="1"/>
  <c r="Y54" i="1"/>
  <c r="AF144" i="1"/>
  <c r="AF112" i="1"/>
  <c r="AF47" i="1"/>
  <c r="AF58" i="1"/>
  <c r="Y70" i="1"/>
  <c r="Y60" i="1"/>
  <c r="Y77" i="1"/>
  <c r="AF125" i="1"/>
  <c r="AF104" i="1"/>
  <c r="AF156" i="1"/>
  <c r="Y43" i="1"/>
  <c r="AF17" i="1"/>
  <c r="Y65" i="1"/>
  <c r="AF88" i="1"/>
  <c r="Y24" i="1"/>
  <c r="Y149" i="1"/>
  <c r="Y107" i="1"/>
  <c r="Y80" i="1"/>
  <c r="AF10" i="1"/>
  <c r="AF67" i="1"/>
  <c r="AF124" i="1"/>
  <c r="AF26" i="1"/>
  <c r="AD54" i="1"/>
  <c r="AG100" i="1"/>
  <c r="AD129" i="1"/>
  <c r="Z46" i="1"/>
  <c r="AK57" i="1"/>
  <c r="AK126" i="1"/>
  <c r="Y164" i="1"/>
  <c r="Y124" i="1"/>
  <c r="Y160" i="1"/>
  <c r="Y42" i="1"/>
  <c r="AF102" i="1"/>
  <c r="AF161" i="1"/>
  <c r="AF21" i="1"/>
  <c r="Y23" i="1"/>
  <c r="Y119" i="1"/>
  <c r="Y133" i="1"/>
  <c r="Y127" i="1"/>
  <c r="Y66" i="1"/>
  <c r="Y83" i="1"/>
  <c r="Y28" i="1"/>
  <c r="AF122" i="1"/>
  <c r="AF127" i="1"/>
  <c r="AF146" i="1"/>
  <c r="AF111" i="1"/>
  <c r="AF105" i="1"/>
  <c r="AF20" i="1"/>
  <c r="AF15" i="1"/>
  <c r="Y102" i="1"/>
  <c r="Y155" i="1"/>
  <c r="Y111" i="1"/>
  <c r="Y26" i="1"/>
  <c r="Y50" i="1"/>
  <c r="AF27" i="1"/>
  <c r="AF55" i="1"/>
  <c r="AF119" i="1"/>
  <c r="Y138" i="1"/>
  <c r="Y147" i="1"/>
  <c r="Y130" i="1"/>
  <c r="Y55" i="1"/>
  <c r="AF140" i="1"/>
  <c r="AF34" i="1"/>
  <c r="AF108" i="1"/>
  <c r="AF22" i="1"/>
  <c r="AF9" i="1"/>
  <c r="Y101" i="1"/>
  <c r="Y120" i="1"/>
  <c r="Y46" i="1"/>
  <c r="Y35" i="1"/>
  <c r="AF157" i="1"/>
  <c r="AF70" i="1"/>
  <c r="AF40" i="1"/>
  <c r="AF133" i="1"/>
  <c r="AF97" i="1"/>
  <c r="AF83" i="1"/>
  <c r="AD34" i="1"/>
  <c r="AD112" i="1"/>
  <c r="Y95" i="1"/>
  <c r="Y109" i="1"/>
  <c r="Y9" i="1"/>
  <c r="Y165" i="1"/>
  <c r="AF153" i="1"/>
  <c r="AF150" i="1"/>
  <c r="AF66" i="1"/>
  <c r="AF126" i="1"/>
  <c r="AF64" i="1"/>
  <c r="AF61" i="1"/>
  <c r="Y153" i="1"/>
  <c r="Y134" i="1"/>
  <c r="Y152" i="1"/>
  <c r="Y97" i="1"/>
  <c r="Y103" i="1"/>
  <c r="Y148" i="1"/>
  <c r="Y104" i="1"/>
  <c r="Y18" i="1"/>
  <c r="AF148" i="1"/>
  <c r="AF168" i="1"/>
  <c r="AF107" i="1"/>
  <c r="AF35" i="1"/>
  <c r="AF62" i="1"/>
  <c r="AF29" i="1"/>
  <c r="AF25" i="1"/>
  <c r="AD75" i="1"/>
  <c r="AD125" i="1"/>
  <c r="Z39" i="1"/>
  <c r="Z28" i="1"/>
  <c r="AD78" i="1"/>
  <c r="AD101" i="1"/>
  <c r="AA82" i="1"/>
  <c r="AA53" i="1"/>
  <c r="AA126" i="1"/>
  <c r="AH7" i="1"/>
  <c r="AH68" i="1"/>
  <c r="AC47" i="1"/>
  <c r="AC18" i="1"/>
  <c r="AJ168" i="1"/>
  <c r="AH77" i="1"/>
  <c r="AH80" i="1"/>
  <c r="AJ102" i="1"/>
  <c r="AJ127" i="1"/>
  <c r="AH41" i="1"/>
  <c r="AA105" i="1"/>
  <c r="AC164" i="1"/>
  <c r="AJ14" i="1"/>
  <c r="AJ72" i="1"/>
  <c r="AJ42" i="1"/>
  <c r="AC139" i="1"/>
  <c r="AC168" i="1"/>
  <c r="AH112" i="1"/>
  <c r="AH19" i="1"/>
  <c r="AH20" i="1"/>
  <c r="AJ71" i="1"/>
  <c r="AC61" i="1"/>
  <c r="AJ40" i="1"/>
  <c r="AC101" i="1"/>
  <c r="AJ146" i="1"/>
  <c r="AJ84" i="1"/>
  <c r="AC156" i="1"/>
  <c r="AC95" i="1"/>
  <c r="AB149" i="1"/>
  <c r="AJ169" i="1"/>
  <c r="AJ121" i="1"/>
  <c r="AJ60" i="1"/>
  <c r="AI26" i="1"/>
  <c r="AI157" i="1"/>
  <c r="Z7" i="1"/>
  <c r="Z85" i="1"/>
  <c r="AD107" i="1"/>
  <c r="AD68" i="1"/>
  <c r="AD41" i="1"/>
  <c r="Z152" i="1"/>
  <c r="AD39" i="1"/>
  <c r="AD81" i="1"/>
  <c r="Z126" i="1"/>
  <c r="Z97" i="1"/>
  <c r="AA85" i="1"/>
  <c r="AK31" i="1"/>
  <c r="AK155" i="1"/>
  <c r="AD105" i="1"/>
  <c r="AK71" i="1"/>
  <c r="AD84" i="1"/>
  <c r="Z30" i="1"/>
  <c r="Z95" i="1"/>
  <c r="Z19" i="1"/>
  <c r="Z18" i="1"/>
  <c r="Z112" i="1"/>
  <c r="AG113" i="1"/>
  <c r="Z169" i="1"/>
  <c r="AK133" i="1"/>
  <c r="AK156" i="1"/>
  <c r="AD33" i="1"/>
  <c r="AD42" i="1"/>
  <c r="AK32" i="1"/>
  <c r="AK83" i="1"/>
  <c r="AK29" i="1"/>
  <c r="AK93" i="1"/>
  <c r="AD111" i="1"/>
  <c r="AD144" i="1"/>
  <c r="AK108" i="1"/>
  <c r="Z129" i="1"/>
  <c r="Z62" i="1"/>
  <c r="Z81" i="1"/>
  <c r="AA35" i="1"/>
  <c r="AA110" i="1"/>
  <c r="AK152" i="1"/>
  <c r="AK79" i="1"/>
  <c r="AK97" i="1"/>
  <c r="AK87" i="1"/>
  <c r="AK127" i="1"/>
  <c r="AK167" i="1"/>
  <c r="Z45" i="1"/>
  <c r="Z102" i="1"/>
  <c r="AA130" i="1"/>
  <c r="AA34" i="1"/>
  <c r="AA32" i="1"/>
  <c r="AA54" i="1"/>
  <c r="AA93" i="1"/>
  <c r="AA100" i="1"/>
  <c r="AA150" i="1"/>
  <c r="AH132" i="1"/>
  <c r="AH164" i="1"/>
  <c r="AH166" i="1"/>
  <c r="AH115" i="1"/>
  <c r="AH113" i="1"/>
  <c r="AC71" i="1"/>
  <c r="AA153" i="1"/>
  <c r="AA65" i="1"/>
  <c r="AA80" i="1"/>
  <c r="AH118" i="1"/>
  <c r="AA167" i="1"/>
  <c r="AD169" i="1"/>
  <c r="AK109" i="1"/>
  <c r="AD157" i="1"/>
  <c r="Z58" i="1"/>
  <c r="AD154" i="1"/>
  <c r="AD108" i="1"/>
  <c r="AK38" i="1"/>
  <c r="Z23" i="1"/>
  <c r="Z121" i="1"/>
  <c r="AD87" i="1"/>
  <c r="AD164" i="1"/>
  <c r="AD79" i="1"/>
  <c r="AD23" i="1"/>
  <c r="AK66" i="1"/>
  <c r="AK62" i="1"/>
  <c r="AD48" i="1"/>
  <c r="AD147" i="1"/>
  <c r="Z106" i="1"/>
  <c r="Z76" i="1"/>
  <c r="Z166" i="1"/>
  <c r="AA14" i="1"/>
  <c r="AH106" i="1"/>
  <c r="AK118" i="1"/>
  <c r="AD62" i="1"/>
  <c r="AD71" i="1"/>
  <c r="AD13" i="1"/>
  <c r="AD74" i="1"/>
  <c r="AD17" i="1"/>
  <c r="AK61" i="1"/>
  <c r="AK112" i="1"/>
  <c r="AK53" i="1"/>
  <c r="AD149" i="1"/>
  <c r="AD104" i="1"/>
  <c r="AK143" i="1"/>
  <c r="AD7" i="1"/>
  <c r="Z156" i="1"/>
  <c r="Z61" i="1"/>
  <c r="Z52" i="1"/>
  <c r="Z24" i="1"/>
  <c r="Z96" i="1"/>
  <c r="AA164" i="1"/>
  <c r="AA90" i="1"/>
  <c r="AD162" i="1"/>
  <c r="AD12" i="1"/>
  <c r="AD22" i="1"/>
  <c r="AD28" i="1"/>
  <c r="AK125" i="1"/>
  <c r="AK64" i="1"/>
  <c r="AK12" i="1"/>
  <c r="AD110" i="1"/>
  <c r="AK49" i="1"/>
  <c r="AD9" i="1"/>
  <c r="Z120" i="1"/>
  <c r="Z158" i="1"/>
  <c r="Z117" i="1"/>
  <c r="Z69" i="1"/>
  <c r="Z86" i="1"/>
  <c r="Z60" i="1"/>
  <c r="Z151" i="1"/>
  <c r="AA45" i="1"/>
  <c r="AA112" i="1"/>
  <c r="AJ7" i="1"/>
  <c r="AC85" i="1"/>
  <c r="AA151" i="1"/>
  <c r="AA56" i="1"/>
  <c r="AA26" i="1"/>
  <c r="AH158" i="1"/>
  <c r="AH31" i="1"/>
  <c r="AJ11" i="1"/>
  <c r="AA24" i="1"/>
  <c r="AA20" i="1"/>
  <c r="AA18" i="1"/>
  <c r="AA118" i="1"/>
  <c r="AA159" i="1"/>
  <c r="AH144" i="1"/>
  <c r="AH163" i="1"/>
  <c r="AH82" i="1"/>
  <c r="AC104" i="1"/>
  <c r="AJ33" i="1"/>
  <c r="AA115" i="1"/>
  <c r="AH141" i="1"/>
  <c r="AC68" i="1"/>
  <c r="AJ105" i="1"/>
  <c r="AJ167" i="1"/>
  <c r="AH87" i="1"/>
  <c r="AB72" i="1"/>
  <c r="AB16" i="1"/>
  <c r="AB43" i="1"/>
  <c r="AI146" i="1"/>
  <c r="AI65" i="1"/>
  <c r="AB45" i="1"/>
  <c r="AB97" i="1"/>
  <c r="AB14" i="1"/>
  <c r="AB93" i="1"/>
  <c r="AB66" i="1"/>
  <c r="AB36" i="1"/>
  <c r="AI158" i="1"/>
  <c r="AI59" i="1"/>
  <c r="AB108" i="1"/>
  <c r="AI163" i="1"/>
  <c r="AI90" i="1"/>
  <c r="AA89" i="1"/>
  <c r="AH9" i="1"/>
  <c r="AA121" i="1"/>
  <c r="AH98" i="1"/>
  <c r="AH135" i="1"/>
  <c r="AH151" i="1"/>
  <c r="AH29" i="1"/>
  <c r="AC76" i="1"/>
  <c r="AC34" i="1"/>
  <c r="AA162" i="1"/>
  <c r="AA52" i="1"/>
  <c r="AA136" i="1"/>
  <c r="AH148" i="1"/>
  <c r="AH23" i="1"/>
  <c r="AJ139" i="1"/>
  <c r="AC46" i="1"/>
  <c r="AJ106" i="1"/>
  <c r="AJ16" i="1"/>
  <c r="AC143" i="1"/>
  <c r="AC103" i="1"/>
  <c r="AH44" i="1"/>
  <c r="AC65" i="1"/>
  <c r="AC13" i="1"/>
  <c r="AC44" i="1"/>
  <c r="AC94" i="1"/>
  <c r="AC19" i="1"/>
  <c r="AJ80" i="1"/>
  <c r="AJ120" i="1"/>
  <c r="AC9" i="1"/>
  <c r="AJ162" i="1"/>
  <c r="AJ126" i="1"/>
  <c r="AJ141" i="1"/>
  <c r="AH108" i="1"/>
  <c r="AH122" i="1"/>
  <c r="AC166" i="1"/>
  <c r="AC20" i="1"/>
  <c r="AJ138" i="1"/>
  <c r="AJ67" i="1"/>
  <c r="AJ38" i="1"/>
  <c r="AC120" i="1"/>
  <c r="AI124" i="1"/>
  <c r="AJ153" i="1"/>
  <c r="AJ58" i="1"/>
  <c r="AJ86" i="1"/>
  <c r="AJ147" i="1"/>
  <c r="AC7" i="1"/>
  <c r="AI25" i="1"/>
  <c r="AB115" i="1"/>
  <c r="AB128" i="1"/>
  <c r="AC159" i="1"/>
  <c r="AI76" i="1"/>
  <c r="AC35" i="1"/>
  <c r="AJ85" i="1"/>
  <c r="AJ22" i="1"/>
  <c r="AC129" i="1"/>
  <c r="AC110" i="1"/>
  <c r="AI31" i="1"/>
  <c r="AI30" i="1"/>
  <c r="AI96" i="1"/>
  <c r="AI133" i="1"/>
  <c r="AB92" i="1"/>
  <c r="AB127" i="1"/>
  <c r="AB106" i="1"/>
  <c r="AB48" i="1"/>
  <c r="AI150" i="1"/>
  <c r="AI85" i="1"/>
  <c r="AI40" i="1"/>
  <c r="AI130" i="1"/>
  <c r="AB110" i="1"/>
  <c r="AB76" i="1"/>
  <c r="AB50" i="1"/>
  <c r="AB121" i="1"/>
  <c r="AB20" i="1"/>
  <c r="AB25" i="1"/>
  <c r="AB44" i="1"/>
  <c r="AI135" i="1"/>
  <c r="AB163" i="1"/>
  <c r="AI19" i="1"/>
  <c r="AI44" i="1"/>
  <c r="AI127" i="1"/>
  <c r="AI14" i="1"/>
  <c r="AB86" i="1"/>
  <c r="AB69" i="1"/>
  <c r="AB41" i="1"/>
  <c r="AB165" i="1"/>
  <c r="AH89" i="1"/>
  <c r="AC62" i="1"/>
  <c r="AC121" i="1"/>
  <c r="AC155" i="1"/>
  <c r="AC84" i="1"/>
  <c r="AC43" i="1"/>
  <c r="AC67" i="1"/>
  <c r="AJ115" i="1"/>
  <c r="AJ28" i="1"/>
  <c r="AC29" i="1"/>
  <c r="AC125" i="1"/>
  <c r="AJ112" i="1"/>
  <c r="AI11" i="1"/>
  <c r="AH86" i="1"/>
  <c r="AC123" i="1"/>
  <c r="AC157" i="1"/>
  <c r="AC73" i="1"/>
  <c r="AC23" i="1"/>
  <c r="AC52" i="1"/>
  <c r="AC37" i="1"/>
  <c r="AJ44" i="1"/>
  <c r="AJ98" i="1"/>
  <c r="AC119" i="1"/>
  <c r="AC89" i="1"/>
  <c r="AC45" i="1"/>
  <c r="AC151" i="1"/>
  <c r="AJ10" i="1"/>
  <c r="AC74" i="1"/>
  <c r="AC72" i="1"/>
  <c r="AJ110" i="1"/>
  <c r="AC105" i="1"/>
  <c r="AJ52" i="1"/>
  <c r="AJ109" i="1"/>
  <c r="AC10" i="1"/>
  <c r="AC25" i="1"/>
  <c r="AB142" i="1"/>
  <c r="AI122" i="1"/>
  <c r="AI80" i="1"/>
  <c r="AB42" i="1"/>
  <c r="AI55" i="1"/>
  <c r="AI129" i="1"/>
  <c r="AB107" i="1"/>
  <c r="AB118" i="1"/>
  <c r="AJ36" i="1"/>
  <c r="AB77" i="1"/>
  <c r="AB58" i="1"/>
  <c r="AI123" i="1"/>
  <c r="AB90" i="1"/>
  <c r="AB63" i="1"/>
  <c r="AI99" i="1"/>
  <c r="AB143" i="1"/>
  <c r="AI159" i="1"/>
  <c r="AG58" i="1"/>
  <c r="AG109" i="1"/>
  <c r="AI126" i="1"/>
  <c r="Y22" i="1"/>
  <c r="Y151" i="1"/>
  <c r="Y6" i="1"/>
  <c r="Y100" i="1"/>
  <c r="AF162" i="1"/>
  <c r="AF103" i="1"/>
  <c r="AF54" i="1"/>
  <c r="AF59" i="1"/>
  <c r="AF24" i="1"/>
  <c r="Y91" i="1"/>
  <c r="Y125" i="1"/>
  <c r="Y40" i="1"/>
  <c r="AF82" i="1"/>
  <c r="AF72" i="1"/>
  <c r="AF85" i="1"/>
  <c r="AF128" i="1"/>
  <c r="AF44" i="1"/>
  <c r="AF68" i="1"/>
  <c r="Y154" i="1"/>
  <c r="Y98" i="1"/>
  <c r="Y150" i="1"/>
  <c r="Y110" i="1"/>
  <c r="Y25" i="1"/>
  <c r="Y13" i="1"/>
  <c r="Y49" i="1"/>
  <c r="AF155" i="1"/>
  <c r="AF165" i="1"/>
  <c r="AF116" i="1"/>
  <c r="AF30" i="1"/>
  <c r="AF32" i="1"/>
  <c r="Y128" i="1"/>
  <c r="Y135" i="1"/>
  <c r="Y171" i="1"/>
  <c r="Y82" i="1"/>
  <c r="Y74" i="1"/>
  <c r="Y143" i="1"/>
  <c r="Y62" i="1"/>
  <c r="Y48" i="1"/>
  <c r="Y84" i="1"/>
  <c r="Y29" i="1"/>
  <c r="AF131" i="1"/>
  <c r="AF149" i="1"/>
  <c r="AF93" i="1"/>
  <c r="AF118" i="1"/>
  <c r="AF106" i="1"/>
  <c r="AF33" i="1"/>
  <c r="AF8" i="1"/>
  <c r="AF16" i="1"/>
  <c r="AF6" i="1"/>
  <c r="AD25" i="1"/>
  <c r="AD92" i="1"/>
  <c r="Z27" i="1"/>
  <c r="AD15" i="1"/>
  <c r="AD26" i="1"/>
  <c r="Z20" i="1"/>
  <c r="AD55" i="1"/>
  <c r="Z42" i="1"/>
  <c r="AK96" i="1"/>
  <c r="Z8" i="1"/>
  <c r="Z77" i="1"/>
  <c r="AD150" i="1"/>
  <c r="AD6" i="1"/>
  <c r="AD49" i="1"/>
  <c r="AD60" i="1"/>
  <c r="AD114" i="1"/>
  <c r="AD83" i="1"/>
  <c r="AD124" i="1"/>
  <c r="AD160" i="1"/>
  <c r="AD20" i="1"/>
  <c r="Z26" i="1"/>
  <c r="Z98" i="1"/>
  <c r="Z89" i="1"/>
  <c r="AD97" i="1"/>
  <c r="AK7" i="1"/>
  <c r="AD56" i="1"/>
  <c r="Y79" i="1"/>
  <c r="Y11" i="1"/>
  <c r="J214" i="1" a="1"/>
  <c r="J214" i="1" s="1"/>
  <c r="K214" i="1" s="1"/>
  <c r="J215" i="1" a="1"/>
  <c r="J215" i="1" s="1"/>
  <c r="K215" i="1" s="1"/>
  <c r="Y169" i="1"/>
  <c r="Y47" i="1"/>
  <c r="Y108" i="1"/>
  <c r="Y159" i="1"/>
  <c r="Y14" i="1"/>
  <c r="AF171" i="1"/>
  <c r="AF137" i="1"/>
  <c r="AF43" i="1"/>
  <c r="AF39" i="1"/>
  <c r="Y78" i="1"/>
  <c r="Y68" i="1"/>
  <c r="Y7" i="1"/>
  <c r="AF142" i="1"/>
  <c r="AF158" i="1"/>
  <c r="AF41" i="1"/>
  <c r="Y140" i="1"/>
  <c r="Y67" i="1"/>
  <c r="Y30" i="1"/>
  <c r="Y132" i="1"/>
  <c r="Y72" i="1"/>
  <c r="AF136" i="1"/>
  <c r="AF78" i="1"/>
  <c r="AF100" i="1"/>
  <c r="AF80" i="1"/>
  <c r="AK90" i="1"/>
  <c r="AK122" i="1"/>
  <c r="AK132" i="1"/>
  <c r="AK80" i="1"/>
  <c r="Z37" i="1"/>
  <c r="Z53" i="1"/>
  <c r="Z143" i="1"/>
  <c r="Z128" i="1"/>
  <c r="Z43" i="1"/>
  <c r="Z145" i="1"/>
  <c r="AD45" i="1"/>
  <c r="AD50" i="1"/>
  <c r="AD57" i="1"/>
  <c r="AK19" i="1"/>
  <c r="AK43" i="1"/>
  <c r="AK41" i="1"/>
  <c r="AD90" i="1"/>
  <c r="AD130" i="1"/>
  <c r="AD118" i="1"/>
  <c r="AK113" i="1"/>
  <c r="Z87" i="1"/>
  <c r="Z34" i="1"/>
  <c r="Z29" i="1"/>
  <c r="Z49" i="1"/>
  <c r="Z140" i="1"/>
  <c r="AG160" i="1"/>
  <c r="AG182" i="1"/>
  <c r="Z9" i="1"/>
  <c r="Y64" i="1"/>
  <c r="Y44" i="1"/>
  <c r="AF65" i="1"/>
  <c r="Y141" i="1"/>
  <c r="Y61" i="1"/>
  <c r="AF115" i="1"/>
  <c r="AF163" i="1"/>
  <c r="AF52" i="1"/>
  <c r="AF167" i="1"/>
  <c r="AF69" i="1"/>
  <c r="AF73" i="1"/>
  <c r="AF31" i="1"/>
  <c r="Y167" i="1"/>
  <c r="Y86" i="1"/>
  <c r="Y93" i="1"/>
  <c r="AF129" i="1"/>
  <c r="AF94" i="1"/>
  <c r="AF46" i="1"/>
  <c r="AD100" i="1"/>
  <c r="AD117" i="1"/>
  <c r="AD46" i="1"/>
  <c r="AD51" i="1"/>
  <c r="AD131" i="1"/>
  <c r="AD128" i="1"/>
  <c r="Z90" i="1"/>
  <c r="Z65" i="1"/>
  <c r="AK105" i="1"/>
  <c r="AK10" i="1"/>
  <c r="AD102" i="1"/>
  <c r="AK65" i="1"/>
  <c r="AD86" i="1"/>
  <c r="Y96" i="1"/>
  <c r="Y114" i="1"/>
  <c r="Y131" i="1"/>
  <c r="Y31" i="1"/>
  <c r="Y12" i="1"/>
  <c r="Y34" i="1"/>
  <c r="AF138" i="1"/>
  <c r="AF89" i="1"/>
  <c r="AF166" i="1"/>
  <c r="AF134" i="1"/>
  <c r="AF74" i="1"/>
  <c r="AF95" i="1"/>
  <c r="AF96" i="1"/>
  <c r="AF45" i="1"/>
  <c r="Y145" i="1"/>
  <c r="Y157" i="1"/>
  <c r="Y170" i="1"/>
  <c r="Y142" i="1"/>
  <c r="Y89" i="1"/>
  <c r="Y90" i="1"/>
  <c r="Y146" i="1"/>
  <c r="Y94" i="1"/>
  <c r="Y56" i="1"/>
  <c r="Y8" i="1"/>
  <c r="Y36" i="1"/>
  <c r="AF143" i="1"/>
  <c r="AF152" i="1"/>
  <c r="AF141" i="1"/>
  <c r="AF159" i="1"/>
  <c r="AF99" i="1"/>
  <c r="AF18" i="1"/>
  <c r="AF48" i="1"/>
  <c r="AF86" i="1"/>
  <c r="AD142" i="1"/>
  <c r="AG170" i="1"/>
  <c r="AG194" i="1"/>
  <c r="AD89" i="1"/>
  <c r="AK86" i="1"/>
  <c r="AD80" i="1"/>
  <c r="AK47" i="1"/>
  <c r="AK69" i="1"/>
  <c r="AD106" i="1"/>
  <c r="AK16" i="1"/>
  <c r="AD116" i="1"/>
  <c r="Z44" i="1"/>
  <c r="Z14" i="1"/>
  <c r="AG75" i="1"/>
  <c r="AA127" i="1"/>
  <c r="AA98" i="1"/>
  <c r="AA13" i="1"/>
  <c r="AA39" i="1"/>
  <c r="AH78" i="1"/>
  <c r="AH48" i="1"/>
  <c r="AH35" i="1"/>
  <c r="AJ134" i="1"/>
  <c r="AA44" i="1"/>
  <c r="AA42" i="1"/>
  <c r="AA146" i="1"/>
  <c r="Z162" i="1"/>
  <c r="AA50" i="1"/>
  <c r="AA86" i="1"/>
  <c r="AH167" i="1"/>
  <c r="AH111" i="1"/>
  <c r="AH28" i="1"/>
  <c r="AH63" i="1"/>
  <c r="AH159" i="1"/>
  <c r="AC142" i="1"/>
  <c r="AC99" i="1"/>
  <c r="AH33" i="1"/>
  <c r="AH60" i="1"/>
  <c r="AC51" i="1"/>
  <c r="AC26" i="1"/>
  <c r="AC80" i="1"/>
  <c r="AJ47" i="1"/>
  <c r="AJ155" i="1"/>
  <c r="AH70" i="1"/>
  <c r="AH49" i="1"/>
  <c r="AH72" i="1"/>
  <c r="AC92" i="1"/>
  <c r="AC137" i="1"/>
  <c r="AC70" i="1"/>
  <c r="AC49" i="1"/>
  <c r="AC98" i="1"/>
  <c r="AC33" i="1"/>
  <c r="AJ142" i="1"/>
  <c r="AJ152" i="1"/>
  <c r="AJ131" i="1"/>
  <c r="AJ104" i="1"/>
  <c r="AJ62" i="1"/>
  <c r="AC127" i="1"/>
  <c r="AC118" i="1"/>
  <c r="AJ70" i="1"/>
  <c r="AC148" i="1"/>
  <c r="AC163" i="1"/>
  <c r="AJ43" i="1"/>
  <c r="AJ21" i="1"/>
  <c r="AJ78" i="1"/>
  <c r="AJ45" i="1"/>
  <c r="AC93" i="1"/>
  <c r="AC135" i="1"/>
  <c r="AC112" i="1"/>
  <c r="AJ143" i="1"/>
  <c r="AB145" i="1"/>
  <c r="AI13" i="1"/>
  <c r="AB29" i="1"/>
  <c r="AD146" i="1"/>
  <c r="AI28" i="1"/>
  <c r="AI54" i="1"/>
  <c r="AB55" i="1"/>
  <c r="AB85" i="1"/>
  <c r="AD122" i="1"/>
  <c r="AB71" i="1"/>
  <c r="AB57" i="1"/>
  <c r="AB19" i="1"/>
  <c r="AB98" i="1"/>
  <c r="AB137" i="1"/>
  <c r="Z91" i="1"/>
  <c r="AI138" i="1"/>
  <c r="AI156" i="1"/>
  <c r="AA119" i="1"/>
  <c r="AH83" i="1"/>
  <c r="AI84" i="1"/>
  <c r="Z103" i="1"/>
  <c r="AG127" i="1"/>
  <c r="AG144" i="1"/>
  <c r="AF14" i="1"/>
  <c r="AF23" i="1"/>
  <c r="AF12" i="1"/>
  <c r="Y122" i="1"/>
  <c r="Y113" i="1"/>
  <c r="Y63" i="1"/>
  <c r="Y38" i="1"/>
  <c r="Y137" i="1"/>
  <c r="Y53" i="1"/>
  <c r="Y41" i="1"/>
  <c r="Y21" i="1"/>
  <c r="AF117" i="1"/>
  <c r="AF56" i="1"/>
  <c r="AF139" i="1"/>
  <c r="AF84" i="1"/>
  <c r="AF101" i="1"/>
  <c r="AF135" i="1"/>
  <c r="AF98" i="1"/>
  <c r="AF50" i="1"/>
  <c r="Y144" i="1"/>
  <c r="Y52" i="1"/>
  <c r="Y15" i="1"/>
  <c r="Y166" i="1"/>
  <c r="Y106" i="1"/>
  <c r="Y117" i="1"/>
  <c r="Y162" i="1"/>
  <c r="Y118" i="1"/>
  <c r="Y88" i="1"/>
  <c r="Y33" i="1"/>
  <c r="Y20" i="1"/>
  <c r="Y58" i="1"/>
  <c r="AF164" i="1"/>
  <c r="AF151" i="1"/>
  <c r="AF109" i="1"/>
  <c r="AF76" i="1"/>
  <c r="AF123" i="1"/>
  <c r="AF79" i="1"/>
  <c r="AF57" i="1"/>
  <c r="AF37" i="1"/>
  <c r="AF53" i="1"/>
  <c r="AD156" i="1"/>
  <c r="Z51" i="1"/>
  <c r="Z72" i="1"/>
  <c r="AD52" i="1"/>
  <c r="AK128" i="1"/>
  <c r="AD145" i="1"/>
  <c r="AD19" i="1"/>
  <c r="AD113" i="1"/>
  <c r="Z68" i="1"/>
  <c r="Z157" i="1"/>
  <c r="AK147" i="1"/>
  <c r="AD123" i="1"/>
  <c r="Z84" i="1"/>
  <c r="AK138" i="1"/>
  <c r="AD47" i="1"/>
  <c r="AK89" i="1"/>
  <c r="AD170" i="1"/>
  <c r="Z159" i="1"/>
  <c r="Z155" i="1"/>
  <c r="AA29" i="1"/>
  <c r="AH169" i="1"/>
  <c r="AD140" i="1"/>
  <c r="AD73" i="1"/>
  <c r="AD85" i="1"/>
  <c r="AD37" i="1"/>
  <c r="AK54" i="1"/>
  <c r="AK23" i="1"/>
  <c r="AK101" i="1"/>
  <c r="AD94" i="1"/>
  <c r="AD133" i="1"/>
  <c r="AK130" i="1"/>
  <c r="AK8" i="1"/>
  <c r="Z154" i="1"/>
  <c r="Z47" i="1"/>
  <c r="Z73" i="1"/>
  <c r="Z40" i="1"/>
  <c r="Z131" i="1"/>
  <c r="Z82" i="1"/>
  <c r="Z55" i="1"/>
  <c r="Z138" i="1"/>
  <c r="Z153" i="1"/>
  <c r="AG16" i="1"/>
  <c r="AA94" i="1"/>
  <c r="AA148" i="1"/>
  <c r="AK111" i="1"/>
  <c r="AD143" i="1"/>
  <c r="AD161" i="1"/>
  <c r="AD70" i="1"/>
  <c r="AD18" i="1"/>
  <c r="AD82" i="1"/>
  <c r="AD32" i="1"/>
  <c r="AK17" i="1"/>
  <c r="AK15" i="1"/>
  <c r="AK107" i="1"/>
  <c r="AK141" i="1"/>
  <c r="AD24" i="1"/>
  <c r="AD96" i="1"/>
  <c r="AK134" i="1"/>
  <c r="AK46" i="1"/>
  <c r="AD167" i="1"/>
  <c r="Z110" i="1"/>
  <c r="Z101" i="1"/>
  <c r="Z148" i="1"/>
  <c r="Z83" i="1"/>
  <c r="Z13" i="1"/>
  <c r="Z31" i="1"/>
  <c r="Z93" i="1"/>
  <c r="Z6" i="1"/>
  <c r="AG169" i="1"/>
  <c r="AG70" i="1"/>
  <c r="AA58" i="1"/>
  <c r="AA111" i="1"/>
  <c r="AD158" i="1"/>
  <c r="AD30" i="1"/>
  <c r="AD36" i="1"/>
  <c r="AD91" i="1"/>
  <c r="AK63" i="1"/>
  <c r="AK76" i="1"/>
  <c r="AK81" i="1"/>
  <c r="AK95" i="1"/>
  <c r="AK135" i="1"/>
  <c r="AD29" i="1"/>
  <c r="AD98" i="1"/>
  <c r="AD136" i="1"/>
  <c r="AK142" i="1"/>
  <c r="AK25" i="1"/>
  <c r="Z109" i="1"/>
  <c r="Z150" i="1"/>
  <c r="Z99" i="1"/>
  <c r="Z50" i="1"/>
  <c r="Z94" i="1"/>
  <c r="Z67" i="1"/>
  <c r="Z149" i="1"/>
  <c r="AA73" i="1"/>
  <c r="AH146" i="1"/>
  <c r="AH6" i="1"/>
  <c r="AH160" i="1"/>
  <c r="AH109" i="1"/>
  <c r="AH13" i="1"/>
  <c r="AC147" i="1"/>
  <c r="AA145" i="1"/>
  <c r="AA67" i="1"/>
  <c r="AA21" i="1"/>
  <c r="AA41" i="1"/>
  <c r="AA107" i="1"/>
  <c r="AA158" i="1"/>
  <c r="AH154" i="1"/>
  <c r="AA72" i="1"/>
  <c r="AA131" i="1"/>
  <c r="AH95" i="1"/>
  <c r="AH100" i="1"/>
  <c r="AC153" i="1"/>
  <c r="AC16" i="1"/>
  <c r="AA120" i="1"/>
  <c r="AA160" i="1"/>
  <c r="AP157" i="1" s="1"/>
  <c r="AA31" i="1"/>
  <c r="AA28" i="1"/>
  <c r="AA49" i="1"/>
  <c r="AA87" i="1"/>
  <c r="AA152" i="1"/>
  <c r="AH137" i="1"/>
  <c r="AA133" i="1"/>
  <c r="AH126" i="1"/>
  <c r="AH152" i="1"/>
  <c r="AH140" i="1"/>
  <c r="AH92" i="1"/>
  <c r="AH36" i="1"/>
  <c r="AC128" i="1"/>
  <c r="AC58" i="1"/>
  <c r="AJ119" i="1"/>
  <c r="AA123" i="1"/>
  <c r="AA27" i="1"/>
  <c r="AA88" i="1"/>
  <c r="AA106" i="1"/>
  <c r="AA154" i="1"/>
  <c r="AH162" i="1"/>
  <c r="AA109" i="1"/>
  <c r="AH94" i="1"/>
  <c r="AH134" i="1"/>
  <c r="AH26" i="1"/>
  <c r="AH123" i="1"/>
  <c r="AH58" i="1"/>
  <c r="AJ66" i="1"/>
  <c r="AC100" i="1"/>
  <c r="AH120" i="1"/>
  <c r="AH32" i="1"/>
  <c r="AH24" i="1"/>
  <c r="AH42" i="1"/>
  <c r="AC116" i="1"/>
  <c r="AC48" i="1"/>
  <c r="AC21" i="1"/>
  <c r="AJ74" i="1"/>
  <c r="AJ12" i="1"/>
  <c r="AJ163" i="1"/>
  <c r="AJ90" i="1"/>
  <c r="AJ117" i="1"/>
  <c r="AJ82" i="1"/>
  <c r="AJ31" i="1"/>
  <c r="AJ68" i="1"/>
  <c r="AJ130" i="1"/>
  <c r="AJ23" i="1"/>
  <c r="AC115" i="1"/>
  <c r="AJ79" i="1"/>
  <c r="AC161" i="1"/>
  <c r="AJ48" i="1"/>
  <c r="AB129" i="1"/>
  <c r="AB170" i="1"/>
  <c r="AI91" i="1"/>
  <c r="AJ49" i="1"/>
  <c r="AJ128" i="1"/>
  <c r="AJ100" i="1"/>
  <c r="AJ50" i="1"/>
  <c r="AJ15" i="1"/>
  <c r="AJ116" i="1"/>
  <c r="AJ151" i="1"/>
  <c r="AD61" i="1"/>
  <c r="AK22" i="1"/>
  <c r="AK85" i="1"/>
  <c r="AD126" i="1"/>
  <c r="AD72" i="1"/>
  <c r="AK115" i="1"/>
  <c r="AD148" i="1"/>
  <c r="AK119" i="1"/>
  <c r="AD11" i="1"/>
  <c r="AD135" i="1"/>
  <c r="Z134" i="1"/>
  <c r="Z163" i="1"/>
  <c r="Z113" i="1"/>
  <c r="Z71" i="1"/>
  <c r="Z88" i="1"/>
  <c r="Z63" i="1"/>
  <c r="Z133" i="1"/>
  <c r="AG37" i="1"/>
  <c r="AG42" i="1"/>
  <c r="AA63" i="1"/>
  <c r="AD166" i="1"/>
  <c r="AD59" i="1"/>
  <c r="AD65" i="1"/>
  <c r="AD120" i="1"/>
  <c r="AD69" i="1"/>
  <c r="AD14" i="1"/>
  <c r="AK34" i="1"/>
  <c r="AK55" i="1"/>
  <c r="AK59" i="1"/>
  <c r="AD121" i="1"/>
  <c r="AD153" i="1"/>
  <c r="AD76" i="1"/>
  <c r="AK117" i="1"/>
  <c r="AK88" i="1"/>
  <c r="AD8" i="1"/>
  <c r="Z15" i="1"/>
  <c r="Z32" i="1"/>
  <c r="Z137" i="1"/>
  <c r="Z165" i="1"/>
  <c r="Z136" i="1"/>
  <c r="Z59" i="1"/>
  <c r="Z36" i="1"/>
  <c r="Z79" i="1"/>
  <c r="Z21" i="1"/>
  <c r="AG6" i="1"/>
  <c r="AG7" i="1"/>
  <c r="AA47" i="1"/>
  <c r="AH129" i="1"/>
  <c r="AH90" i="1"/>
  <c r="AH117" i="1"/>
  <c r="AA78" i="1"/>
  <c r="AA36" i="1"/>
  <c r="AA144" i="1"/>
  <c r="AA113" i="1"/>
  <c r="AA117" i="1"/>
  <c r="AH133" i="1"/>
  <c r="AH127" i="1"/>
  <c r="AH157" i="1"/>
  <c r="AA70" i="1"/>
  <c r="AA79" i="1"/>
  <c r="AA23" i="1"/>
  <c r="AA132" i="1"/>
  <c r="AA77" i="1"/>
  <c r="AH11" i="1"/>
  <c r="AA30" i="1"/>
  <c r="AA139" i="1"/>
  <c r="AA99" i="1"/>
  <c r="AH18" i="1"/>
  <c r="AA61" i="1"/>
  <c r="AA15" i="1"/>
  <c r="AA76" i="1"/>
  <c r="AA17" i="1"/>
  <c r="AA129" i="1"/>
  <c r="AA122" i="1"/>
  <c r="AA95" i="1"/>
  <c r="AA124" i="1"/>
  <c r="AH145" i="1"/>
  <c r="AH65" i="1"/>
  <c r="AC124" i="1"/>
  <c r="AH153" i="1"/>
  <c r="AH45" i="1"/>
  <c r="AC75" i="1"/>
  <c r="AC55" i="1"/>
  <c r="AC102" i="1"/>
  <c r="AC78" i="1"/>
  <c r="AH73" i="1"/>
  <c r="AC63" i="1"/>
  <c r="AH131" i="1"/>
  <c r="AH34" i="1"/>
  <c r="AH102" i="1"/>
  <c r="AC36" i="1"/>
  <c r="AC53" i="1"/>
  <c r="AJ94" i="1"/>
  <c r="AJ123" i="1"/>
  <c r="AC17" i="1"/>
  <c r="AJ140" i="1"/>
  <c r="AJ69" i="1"/>
  <c r="AJ17" i="1"/>
  <c r="AC140" i="1"/>
  <c r="AC117" i="1"/>
  <c r="AJ156" i="1"/>
  <c r="AJ65" i="1"/>
  <c r="AC8" i="1"/>
  <c r="AI35" i="1"/>
  <c r="AC50" i="1"/>
  <c r="AJ30" i="1"/>
  <c r="AJ170" i="1"/>
  <c r="AJ101" i="1"/>
  <c r="AC141" i="1"/>
  <c r="AJ165" i="1"/>
  <c r="AJ161" i="1"/>
  <c r="AC111" i="1"/>
  <c r="AC11" i="1"/>
  <c r="AB136" i="1"/>
  <c r="AB6" i="1"/>
  <c r="AI79" i="1"/>
  <c r="AB80" i="1"/>
  <c r="AB159" i="1"/>
  <c r="AH22" i="1"/>
  <c r="AI109" i="1"/>
  <c r="AI16" i="1"/>
  <c r="AB138" i="1"/>
  <c r="AA46" i="1"/>
  <c r="AH143" i="1"/>
  <c r="AG103" i="1"/>
  <c r="AG116" i="1"/>
  <c r="AH125" i="1"/>
  <c r="Z10" i="1"/>
  <c r="AG145" i="1"/>
  <c r="AG164" i="1"/>
  <c r="AA55" i="1"/>
  <c r="AH103" i="1"/>
  <c r="AI125" i="1"/>
  <c r="AG158" i="1"/>
  <c r="AG179" i="1"/>
  <c r="AG101" i="1"/>
  <c r="AG159" i="1"/>
  <c r="AG181" i="1"/>
  <c r="AG162" i="1"/>
  <c r="AG184" i="1"/>
  <c r="AG85" i="1"/>
  <c r="AI50" i="1"/>
  <c r="AI57" i="1"/>
  <c r="AG39" i="1"/>
  <c r="AG44" i="1"/>
  <c r="AH155" i="1"/>
  <c r="AH176" i="1"/>
  <c r="AA108" i="1"/>
  <c r="AA169" i="1"/>
  <c r="AA40" i="1"/>
  <c r="AA22" i="1"/>
  <c r="AA102" i="1"/>
  <c r="AA92" i="1"/>
  <c r="AH147" i="1"/>
  <c r="AH88" i="1"/>
  <c r="AH85" i="1"/>
  <c r="AC96" i="1"/>
  <c r="AC64" i="1"/>
  <c r="AC15" i="1"/>
  <c r="AC167" i="1"/>
  <c r="AH130" i="1"/>
  <c r="AH99" i="1"/>
  <c r="AH105" i="1"/>
  <c r="AH16" i="1"/>
  <c r="AH76" i="1"/>
  <c r="AH50" i="1"/>
  <c r="AJ111" i="1"/>
  <c r="AJ8" i="1"/>
  <c r="AC54" i="1"/>
  <c r="AC77" i="1"/>
  <c r="AC27" i="1"/>
  <c r="AC82" i="1"/>
  <c r="AJ157" i="1"/>
  <c r="AJ129" i="1"/>
  <c r="AJ53" i="1"/>
  <c r="AJ25" i="1"/>
  <c r="AH14" i="1"/>
  <c r="AH47" i="1"/>
  <c r="AJ32" i="1"/>
  <c r="AC113" i="1"/>
  <c r="AC149" i="1"/>
  <c r="AC38" i="1"/>
  <c r="AC108" i="1"/>
  <c r="AJ19" i="1"/>
  <c r="AC97" i="1"/>
  <c r="AC42" i="1"/>
  <c r="AJ148" i="1"/>
  <c r="AJ75" i="1"/>
  <c r="AH81" i="1"/>
  <c r="AH54" i="1"/>
  <c r="AH39" i="1"/>
  <c r="AH59" i="1"/>
  <c r="AJ13" i="1"/>
  <c r="AJ107" i="1"/>
  <c r="AC145" i="1"/>
  <c r="AC6" i="1"/>
  <c r="AC60" i="1"/>
  <c r="AC90" i="1"/>
  <c r="AC39" i="1"/>
  <c r="AC88" i="1"/>
  <c r="AJ37" i="1"/>
  <c r="AJ166" i="1"/>
  <c r="AB147" i="1"/>
  <c r="AJ164" i="1"/>
  <c r="AJ41" i="1"/>
  <c r="AJ124" i="1"/>
  <c r="AJ96" i="1"/>
  <c r="AJ46" i="1"/>
  <c r="AJ160" i="1"/>
  <c r="AJ93" i="1"/>
  <c r="AJ135" i="1"/>
  <c r="AJ150" i="1"/>
  <c r="AC107" i="1"/>
  <c r="AI95" i="1"/>
  <c r="AB81" i="1"/>
  <c r="AJ9" i="1"/>
  <c r="AC31" i="1"/>
  <c r="AB131" i="1"/>
  <c r="AB160" i="1"/>
  <c r="AI116" i="1"/>
  <c r="AI60" i="1"/>
  <c r="AI139" i="1"/>
  <c r="AB52" i="1"/>
  <c r="AC22" i="1"/>
  <c r="AJ136" i="1"/>
  <c r="AJ108" i="1"/>
  <c r="AJ64" i="1"/>
  <c r="AJ92" i="1"/>
  <c r="AC109" i="1"/>
  <c r="AJ144" i="1"/>
  <c r="AC59" i="1"/>
  <c r="AJ122" i="1"/>
  <c r="AJ159" i="1"/>
  <c r="AJ6" i="1"/>
  <c r="AC152" i="1"/>
  <c r="AI100" i="1"/>
  <c r="AI71" i="1"/>
  <c r="AI23" i="1"/>
  <c r="AB22" i="1"/>
  <c r="AI48" i="1"/>
  <c r="AI110" i="1"/>
  <c r="AI67" i="1"/>
  <c r="AB119" i="1"/>
  <c r="AB84" i="1"/>
  <c r="AB54" i="1"/>
  <c r="AB105" i="1"/>
  <c r="AB17" i="1"/>
  <c r="AB95" i="1"/>
  <c r="AB135" i="1"/>
  <c r="AI6" i="1"/>
  <c r="AK11" i="1"/>
  <c r="AI111" i="1"/>
  <c r="AI132" i="1"/>
  <c r="AI78" i="1"/>
  <c r="AI117" i="1"/>
  <c r="AI39" i="1"/>
  <c r="AI151" i="1"/>
  <c r="AB99" i="1"/>
  <c r="AB70" i="1"/>
  <c r="AB13" i="1"/>
  <c r="AB37" i="1"/>
  <c r="AB78" i="1"/>
  <c r="AB40" i="1"/>
  <c r="AB64" i="1"/>
  <c r="AB154" i="1"/>
  <c r="Z127" i="1"/>
  <c r="AB59" i="1"/>
  <c r="AB34" i="1"/>
  <c r="AB144" i="1"/>
  <c r="AJ34" i="1"/>
  <c r="AI141" i="1"/>
  <c r="AI61" i="1"/>
  <c r="AI36" i="1"/>
  <c r="AI112" i="1"/>
  <c r="AI58" i="1"/>
  <c r="AI140" i="1"/>
  <c r="AC83" i="1"/>
  <c r="AC131" i="1"/>
  <c r="AC136" i="1"/>
  <c r="AC132" i="1"/>
  <c r="AC146" i="1"/>
  <c r="AB134" i="1"/>
  <c r="AB164" i="1"/>
  <c r="AI87" i="1"/>
  <c r="AI147" i="1"/>
  <c r="AB12" i="1"/>
  <c r="AI49" i="1"/>
  <c r="AI56" i="1"/>
  <c r="AI115" i="1"/>
  <c r="AB88" i="1"/>
  <c r="AI34" i="1"/>
  <c r="AI94" i="1"/>
  <c r="AI42" i="1"/>
  <c r="AI149" i="1"/>
  <c r="AB87" i="1"/>
  <c r="AB53" i="1"/>
  <c r="AB123" i="1"/>
  <c r="AB23" i="1"/>
  <c r="AB152" i="1"/>
  <c r="AI144" i="1"/>
  <c r="AD155" i="1"/>
  <c r="AI97" i="1"/>
  <c r="AI106" i="1"/>
  <c r="AI73" i="1"/>
  <c r="AI32" i="1"/>
  <c r="AI24" i="1"/>
  <c r="AB124" i="1"/>
  <c r="AB103" i="1"/>
  <c r="AB73" i="1"/>
  <c r="AB7" i="1"/>
  <c r="AB47" i="1"/>
  <c r="AB114" i="1"/>
  <c r="AB18" i="1"/>
  <c r="AB11" i="1"/>
  <c r="AB133" i="1"/>
  <c r="AI161" i="1"/>
  <c r="AI98" i="1"/>
  <c r="AI69" i="1"/>
  <c r="AI15" i="1"/>
  <c r="AI20" i="1"/>
  <c r="AI45" i="1"/>
  <c r="AB104" i="1"/>
  <c r="AB74" i="1"/>
  <c r="AB21" i="1"/>
  <c r="AB49" i="1"/>
  <c r="AB116" i="1"/>
  <c r="AB46" i="1"/>
  <c r="AB109" i="1"/>
  <c r="AB150" i="1"/>
  <c r="AD141" i="1"/>
  <c r="AG27" i="1"/>
  <c r="AG31" i="1"/>
  <c r="Z125" i="1"/>
  <c r="AG33" i="1"/>
  <c r="AH119" i="1"/>
  <c r="AI118" i="1"/>
  <c r="AI168" i="1"/>
  <c r="AI191" i="1"/>
  <c r="AA10" i="1"/>
  <c r="S180" i="1"/>
  <c r="Z180" i="1"/>
  <c r="AA138" i="1"/>
  <c r="AA143" i="1"/>
  <c r="AH66" i="1"/>
  <c r="AI155" i="1"/>
  <c r="AI176" i="1"/>
  <c r="AG156" i="1"/>
  <c r="AG177" i="1"/>
  <c r="AA103" i="1"/>
  <c r="AH38" i="1"/>
  <c r="AG62" i="1"/>
  <c r="AG69" i="1"/>
  <c r="AG95" i="1"/>
  <c r="AG106" i="1"/>
  <c r="AG119" i="1"/>
  <c r="AG139" i="1"/>
  <c r="AG157" i="1"/>
  <c r="AG66" i="1"/>
  <c r="AG74" i="1"/>
  <c r="AG108" i="1"/>
  <c r="AG60" i="1"/>
  <c r="AG126" i="1"/>
  <c r="AI75" i="1"/>
  <c r="AG123" i="1"/>
  <c r="AG41" i="1"/>
  <c r="AG46" i="1"/>
  <c r="AI41" i="1"/>
  <c r="AI46" i="1"/>
  <c r="AH165" i="1"/>
  <c r="AH187" i="1"/>
  <c r="AG138" i="1"/>
  <c r="AD38" i="1"/>
  <c r="AB62" i="1"/>
  <c r="AA6" i="1"/>
  <c r="AI33" i="1"/>
  <c r="AI136" i="1"/>
  <c r="AB67" i="1"/>
  <c r="AB33" i="1"/>
  <c r="AB31" i="1"/>
  <c r="AB158" i="1"/>
  <c r="AK67" i="1"/>
  <c r="AA33" i="1"/>
  <c r="AH91" i="1"/>
  <c r="AG134" i="1"/>
  <c r="AG152" i="1"/>
  <c r="AG79" i="1"/>
  <c r="AG91" i="1"/>
  <c r="AH57" i="1"/>
  <c r="AI92" i="1"/>
  <c r="AG121" i="1"/>
  <c r="AG137" i="1"/>
  <c r="AH10" i="1"/>
  <c r="AG99" i="1"/>
  <c r="AH55" i="1"/>
  <c r="AG102" i="1"/>
  <c r="AG115" i="1"/>
  <c r="AA101" i="1"/>
  <c r="AG153" i="1"/>
  <c r="AG174" i="1"/>
  <c r="AG34" i="1"/>
  <c r="AG38" i="1"/>
  <c r="AA125" i="1"/>
  <c r="AH101" i="1"/>
  <c r="AI107" i="1"/>
  <c r="AG14" i="1"/>
  <c r="AG17" i="1"/>
  <c r="AG124" i="1"/>
  <c r="AG65" i="1"/>
  <c r="AG73" i="1"/>
  <c r="AG161" i="1"/>
  <c r="AG183" i="1"/>
  <c r="AG150" i="1"/>
  <c r="AG171" i="1"/>
  <c r="AG64" i="1"/>
  <c r="AG72" i="1"/>
  <c r="AG122" i="1"/>
  <c r="AI88" i="1"/>
  <c r="AG120" i="1"/>
  <c r="AG136" i="1"/>
  <c r="AA165" i="1"/>
  <c r="AA187" i="1"/>
  <c r="AI153" i="1"/>
  <c r="AI174" i="1"/>
  <c r="AI8" i="1"/>
  <c r="AH168" i="1"/>
  <c r="AH191" i="1"/>
  <c r="AG118" i="1"/>
  <c r="AI101" i="1"/>
  <c r="Z187" i="1"/>
  <c r="Z212" i="1"/>
  <c r="AG195" i="1"/>
  <c r="AG223" i="1"/>
  <c r="AK187" i="1"/>
  <c r="AK212" i="1"/>
  <c r="AK184" i="1"/>
  <c r="AK209" i="1"/>
  <c r="AJ182" i="1"/>
  <c r="AJ207" i="1"/>
  <c r="AJ180" i="1"/>
  <c r="AJ204" i="1"/>
  <c r="AF189" i="1"/>
  <c r="AF216" i="1"/>
  <c r="AF174" i="1"/>
  <c r="AF198" i="1"/>
  <c r="AA193" i="1"/>
  <c r="AA221" i="1"/>
  <c r="Y178" i="1"/>
  <c r="Y202" i="1"/>
  <c r="AI182" i="1"/>
  <c r="AI207" i="1"/>
  <c r="AH177" i="1"/>
  <c r="AH201" i="1"/>
  <c r="AK195" i="1"/>
  <c r="AK223" i="1"/>
  <c r="AJ193" i="1"/>
  <c r="AJ221" i="1"/>
  <c r="AJ191" i="1"/>
  <c r="AJ218" i="1"/>
  <c r="AA179" i="1"/>
  <c r="AA203" i="1"/>
  <c r="AA182" i="1"/>
  <c r="AA207" i="1"/>
  <c r="AC170" i="1"/>
  <c r="AI193" i="1"/>
  <c r="AI221" i="1"/>
  <c r="AI178" i="1"/>
  <c r="AI202" i="1"/>
  <c r="AK183" i="1"/>
  <c r="AK208" i="1"/>
  <c r="AJ179" i="1"/>
  <c r="AJ203" i="1"/>
  <c r="AJ176" i="1"/>
  <c r="AJ200" i="1"/>
  <c r="Y186" i="1"/>
  <c r="Y211" i="1"/>
  <c r="AI186" i="1"/>
  <c r="AI211" i="1"/>
  <c r="AI183" i="1"/>
  <c r="AI208" i="1"/>
  <c r="AH171" i="1"/>
  <c r="AG19" i="1"/>
  <c r="AG22" i="1"/>
  <c r="Z172" i="1"/>
  <c r="Z196" i="1"/>
  <c r="AG192" i="1"/>
  <c r="AG220" i="1"/>
  <c r="AK180" i="1"/>
  <c r="AK204" i="1"/>
  <c r="AK177" i="1"/>
  <c r="AK201" i="1"/>
  <c r="AJ175" i="1"/>
  <c r="AJ199" i="1"/>
  <c r="AJ172" i="1"/>
  <c r="AJ196" i="1"/>
  <c r="AF173" i="1"/>
  <c r="AF197" i="1"/>
  <c r="Y182" i="1"/>
  <c r="Y207" i="1"/>
  <c r="AI175" i="1"/>
  <c r="AI199" i="1"/>
  <c r="AH186" i="1"/>
  <c r="AH211" i="1"/>
  <c r="AK191" i="1"/>
  <c r="AK218" i="1"/>
  <c r="AJ188" i="1"/>
  <c r="AJ213" i="1"/>
  <c r="AJ185" i="1"/>
  <c r="AJ210" i="1"/>
  <c r="AF177" i="1"/>
  <c r="AF201" i="1"/>
  <c r="AF185" i="1"/>
  <c r="AF210" i="1"/>
  <c r="AA174" i="1"/>
  <c r="AA198" i="1"/>
  <c r="Y179" i="1"/>
  <c r="Y203" i="1"/>
  <c r="AH194" i="1"/>
  <c r="AH222" i="1"/>
  <c r="AH175" i="1"/>
  <c r="AH199" i="1"/>
  <c r="AK176" i="1"/>
  <c r="AK200" i="1"/>
  <c r="AK173" i="1"/>
  <c r="AK197" i="1"/>
  <c r="AJ171" i="1"/>
  <c r="AF190" i="1"/>
  <c r="AF217" i="1"/>
  <c r="AF191" i="1"/>
  <c r="AF218" i="1"/>
  <c r="AA189" i="1"/>
  <c r="AA216" i="1"/>
  <c r="AI179" i="1"/>
  <c r="AI203" i="1"/>
  <c r="AH185" i="1"/>
  <c r="AH210" i="1"/>
  <c r="AK181" i="1"/>
  <c r="AK206" i="1"/>
  <c r="AK179" i="1"/>
  <c r="AK203" i="1"/>
  <c r="AJ177" i="1"/>
  <c r="AJ201" i="1"/>
  <c r="AJ174" i="1"/>
  <c r="AJ198" i="1"/>
  <c r="AF180" i="1"/>
  <c r="AF204" i="1"/>
  <c r="Y192" i="1"/>
  <c r="Y220" i="1"/>
  <c r="AI194" i="1"/>
  <c r="AI222" i="1"/>
  <c r="AH193" i="1"/>
  <c r="AH221" i="1"/>
  <c r="AB112" i="1"/>
  <c r="AB79" i="1"/>
  <c r="AB39" i="1"/>
  <c r="AB61" i="1"/>
  <c r="AB125" i="1"/>
  <c r="AB89" i="1"/>
  <c r="AB56" i="1"/>
  <c r="AB126" i="1"/>
  <c r="AB32" i="1"/>
  <c r="AI134" i="1"/>
  <c r="AG57" i="1"/>
  <c r="Z57" i="1"/>
  <c r="AA91" i="1"/>
  <c r="AI108" i="1"/>
  <c r="AI164" i="1"/>
  <c r="AA57" i="1"/>
  <c r="Z92" i="1"/>
  <c r="AG68" i="1"/>
  <c r="AG15" i="1"/>
  <c r="AG18" i="1"/>
  <c r="AA83" i="1"/>
  <c r="AH138" i="1"/>
  <c r="AI148" i="1"/>
  <c r="AH46" i="1"/>
  <c r="Z119" i="1"/>
  <c r="AA38" i="1"/>
  <c r="AH84" i="1"/>
  <c r="AI128" i="1"/>
  <c r="AI169" i="1"/>
  <c r="AG129" i="1"/>
  <c r="AG147" i="1"/>
  <c r="AG71" i="1"/>
  <c r="AG104" i="1"/>
  <c r="AG117" i="1"/>
  <c r="AG93" i="1"/>
  <c r="AG130" i="1"/>
  <c r="AG142" i="1"/>
  <c r="AG133" i="1"/>
  <c r="AG151" i="1"/>
  <c r="AG112" i="1"/>
  <c r="AG128" i="1"/>
  <c r="AI77" i="1"/>
  <c r="AI86" i="1"/>
  <c r="AG77" i="1"/>
  <c r="AI66" i="1"/>
  <c r="AA155" i="1"/>
  <c r="AA176" i="1"/>
  <c r="AI166" i="1"/>
  <c r="AI188" i="1"/>
  <c r="AI10" i="1"/>
  <c r="AI165" i="1"/>
  <c r="AI187" i="1"/>
  <c r="AA168" i="1"/>
  <c r="AA191" i="1"/>
  <c r="Z181" i="1"/>
  <c r="Z206" i="1"/>
  <c r="Z183" i="1"/>
  <c r="Z208" i="1"/>
  <c r="AK172" i="1"/>
  <c r="AK196" i="1"/>
  <c r="AJ195" i="1"/>
  <c r="AJ223" i="1"/>
  <c r="AJ192" i="1"/>
  <c r="AJ220" i="1"/>
  <c r="AF184" i="1"/>
  <c r="AF209" i="1"/>
  <c r="AA183" i="1"/>
  <c r="AA208" i="1"/>
  <c r="Y181" i="1"/>
  <c r="Y206" i="1"/>
  <c r="AI192" i="1"/>
  <c r="AI220" i="1"/>
  <c r="AH170" i="1"/>
  <c r="AK185" i="1"/>
  <c r="AK210" i="1"/>
  <c r="AK182" i="1"/>
  <c r="AK207" i="1"/>
  <c r="AJ178" i="1"/>
  <c r="AJ202" i="1"/>
  <c r="AF188" i="1"/>
  <c r="AF213" i="1"/>
  <c r="AA186" i="1"/>
  <c r="AA211" i="1"/>
  <c r="Y189" i="1"/>
  <c r="Y216" i="1"/>
  <c r="AI173" i="1"/>
  <c r="AI197" i="1"/>
  <c r="AH174" i="1"/>
  <c r="AH198" i="1"/>
  <c r="AH173" i="1"/>
  <c r="AH197" i="1"/>
  <c r="AK193" i="1"/>
  <c r="AK221" i="1"/>
  <c r="AJ189" i="1"/>
  <c r="AJ216" i="1"/>
  <c r="AF172" i="1"/>
  <c r="AF196" i="1"/>
  <c r="AF176" i="1"/>
  <c r="AF200" i="1"/>
  <c r="AI171" i="1"/>
  <c r="AH178" i="1"/>
  <c r="AH202" i="1"/>
  <c r="AH172" i="1"/>
  <c r="AH196" i="1"/>
  <c r="AK174" i="1"/>
  <c r="AK198" i="1"/>
  <c r="AK171" i="1"/>
  <c r="AJ194" i="1"/>
  <c r="AJ222" i="1"/>
  <c r="AF187" i="1"/>
  <c r="AF212" i="1"/>
  <c r="AF192" i="1"/>
  <c r="AF220" i="1"/>
  <c r="AB174" i="1"/>
  <c r="AB198" i="1"/>
  <c r="Y185" i="1"/>
  <c r="Y210" i="1"/>
  <c r="AI181" i="1"/>
  <c r="AI206" i="1"/>
  <c r="AH179" i="1"/>
  <c r="AH203" i="1"/>
  <c r="AI83" i="1"/>
  <c r="AG40" i="1"/>
  <c r="AG45" i="1"/>
  <c r="AI68" i="1"/>
  <c r="Z174" i="1"/>
  <c r="Z198" i="1"/>
  <c r="Z176" i="1"/>
  <c r="Z200" i="1"/>
  <c r="AK192" i="1"/>
  <c r="AK220" i="1"/>
  <c r="AK190" i="1"/>
  <c r="AK217" i="1"/>
  <c r="AJ187" i="1"/>
  <c r="AJ212" i="1"/>
  <c r="AF183" i="1"/>
  <c r="AF208" i="1"/>
  <c r="AA188" i="1"/>
  <c r="AA213" i="1"/>
  <c r="AI195" i="1"/>
  <c r="AI223" i="1"/>
  <c r="AI172" i="1"/>
  <c r="AI196" i="1"/>
  <c r="AK178" i="1"/>
  <c r="AK202" i="1"/>
  <c r="AK175" i="1"/>
  <c r="AK199" i="1"/>
  <c r="AJ173" i="1"/>
  <c r="AJ197" i="1"/>
  <c r="AF193" i="1"/>
  <c r="AF221" i="1"/>
  <c r="Y174" i="1"/>
  <c r="Y198" i="1"/>
  <c r="Y175" i="1"/>
  <c r="Y199" i="1"/>
  <c r="AI185" i="1"/>
  <c r="AI210" i="1"/>
  <c r="AH182" i="1"/>
  <c r="AH207" i="1"/>
  <c r="AK189" i="1"/>
  <c r="AK216" i="1"/>
  <c r="AK188" i="1"/>
  <c r="AK213" i="1"/>
  <c r="AJ186" i="1"/>
  <c r="AJ211" i="1"/>
  <c r="AJ183" i="1"/>
  <c r="AJ208" i="1"/>
  <c r="AF181" i="1"/>
  <c r="AF206" i="1"/>
  <c r="AA170" i="1"/>
  <c r="AI189" i="1"/>
  <c r="AI216" i="1"/>
  <c r="AH184" i="1"/>
  <c r="AH209" i="1"/>
  <c r="AK194" i="1"/>
  <c r="AK222" i="1"/>
  <c r="AJ190" i="1"/>
  <c r="AJ217" i="1"/>
  <c r="AF194" i="1"/>
  <c r="AF222" i="1"/>
  <c r="AB172" i="1"/>
  <c r="AB196" i="1"/>
  <c r="Y195" i="1"/>
  <c r="Y223" i="1"/>
  <c r="AC171" i="1"/>
  <c r="AH188" i="1"/>
  <c r="AH213" i="1"/>
  <c r="AH195" i="1"/>
  <c r="AH223" i="1"/>
  <c r="AK186" i="1"/>
  <c r="AK211" i="1"/>
  <c r="AJ184" i="1"/>
  <c r="AJ209" i="1"/>
  <c r="AJ181" i="1"/>
  <c r="AJ206" i="1"/>
  <c r="AF178" i="1"/>
  <c r="AF202" i="1"/>
  <c r="AA192" i="1"/>
  <c r="AA220" i="1"/>
  <c r="AI184" i="1"/>
  <c r="AI209" i="1"/>
  <c r="AH181" i="1"/>
  <c r="AH206" i="1"/>
  <c r="AK56" i="1"/>
  <c r="AK48" i="1"/>
  <c r="AK106" i="1"/>
  <c r="AK94" i="1"/>
  <c r="AK123" i="1"/>
  <c r="AK82" i="1"/>
  <c r="AK26" i="1"/>
  <c r="AK51" i="1"/>
  <c r="AK103" i="1"/>
  <c r="AK60" i="1"/>
  <c r="AK6" i="1"/>
  <c r="AK151" i="1"/>
  <c r="AK44" i="1"/>
  <c r="AK166" i="1"/>
  <c r="AK149" i="1"/>
  <c r="AB168" i="1"/>
  <c r="U177" i="1"/>
  <c r="AB156" i="1"/>
  <c r="AA84" i="1"/>
  <c r="S211" i="1"/>
  <c r="Z186" i="1"/>
  <c r="S201" i="1"/>
  <c r="Z177" i="1"/>
  <c r="Z178" i="1"/>
  <c r="Z193" i="1"/>
  <c r="AB193" i="1"/>
  <c r="Y176" i="1"/>
  <c r="W220" i="1"/>
  <c r="AD192" i="1"/>
  <c r="V206" i="1"/>
  <c r="AC181" i="1"/>
  <c r="V217" i="1"/>
  <c r="AC190" i="1"/>
  <c r="R203" i="1"/>
  <c r="AF179" i="1"/>
  <c r="R207" i="1"/>
  <c r="AF182" i="1"/>
  <c r="U210" i="1"/>
  <c r="AB185" i="1"/>
  <c r="R222" i="1"/>
  <c r="Y194" i="1"/>
  <c r="AD184" i="1"/>
  <c r="AD178" i="1"/>
  <c r="AH183" i="1"/>
  <c r="AF186" i="1"/>
  <c r="U208" i="1"/>
  <c r="AB183" i="1"/>
  <c r="U217" i="1"/>
  <c r="AB190" i="1"/>
  <c r="AA177" i="1"/>
  <c r="Y188" i="1"/>
  <c r="W199" i="1"/>
  <c r="AD175" i="1"/>
  <c r="AD176" i="1"/>
  <c r="V216" i="1"/>
  <c r="AC189" i="1"/>
  <c r="U223" i="1"/>
  <c r="AB195" i="1"/>
  <c r="AA175" i="1"/>
  <c r="Y183" i="1"/>
  <c r="W203" i="1"/>
  <c r="AD179" i="1"/>
  <c r="AD181" i="1"/>
  <c r="V208" i="1"/>
  <c r="AC183" i="1"/>
  <c r="AH189" i="1"/>
  <c r="S200" i="1"/>
  <c r="S208" i="1"/>
  <c r="R220" i="1"/>
  <c r="AK144" i="1"/>
  <c r="AK99" i="1"/>
  <c r="AK131" i="1"/>
  <c r="AK139" i="1"/>
  <c r="AK129" i="1"/>
  <c r="AK42" i="1"/>
  <c r="AK30" i="1"/>
  <c r="AK75" i="1"/>
  <c r="AK110" i="1"/>
  <c r="AK77" i="1"/>
  <c r="AK35" i="1"/>
  <c r="AK13" i="1"/>
  <c r="AK91" i="1"/>
  <c r="AK169" i="1"/>
  <c r="AK104" i="1"/>
  <c r="AK100" i="1"/>
  <c r="AK153" i="1"/>
  <c r="AK154" i="1"/>
  <c r="AA64" i="1"/>
  <c r="S222" i="1"/>
  <c r="Z194" i="1"/>
  <c r="S203" i="1"/>
  <c r="Z179" i="1"/>
  <c r="S223" i="1"/>
  <c r="Z195" i="1"/>
  <c r="Z189" i="1"/>
  <c r="Z188" i="1"/>
  <c r="U222" i="1"/>
  <c r="AB194" i="1"/>
  <c r="U213" i="1"/>
  <c r="AB188" i="1"/>
  <c r="AA178" i="1"/>
  <c r="R217" i="1"/>
  <c r="Y190" i="1"/>
  <c r="W212" i="1"/>
  <c r="AD187" i="1"/>
  <c r="V204" i="1"/>
  <c r="AC180" i="1"/>
  <c r="V209" i="1"/>
  <c r="AC184" i="1"/>
  <c r="AB186" i="1"/>
  <c r="AA185" i="1"/>
  <c r="AD182" i="1"/>
  <c r="AD171" i="1"/>
  <c r="V223" i="1"/>
  <c r="AC195" i="1"/>
  <c r="U206" i="1"/>
  <c r="AB181" i="1"/>
  <c r="U209" i="1"/>
  <c r="AB184" i="1"/>
  <c r="Y187" i="1"/>
  <c r="R197" i="1"/>
  <c r="Y173" i="1"/>
  <c r="W197" i="1"/>
  <c r="AD173" i="1"/>
  <c r="V222" i="1"/>
  <c r="AC194" i="1"/>
  <c r="AC193" i="1"/>
  <c r="AH192" i="1"/>
  <c r="U200" i="1"/>
  <c r="AB176" i="1"/>
  <c r="U207" i="1"/>
  <c r="AB182" i="1"/>
  <c r="AA172" i="1"/>
  <c r="Y184" i="1"/>
  <c r="W223" i="1"/>
  <c r="AD195" i="1"/>
  <c r="W198" i="1"/>
  <c r="AD174" i="1"/>
  <c r="V211" i="1"/>
  <c r="AC186" i="1"/>
  <c r="S206" i="1"/>
  <c r="AK24" i="1"/>
  <c r="AK137" i="1"/>
  <c r="AK84" i="1"/>
  <c r="AK68" i="1"/>
  <c r="AK9" i="1"/>
  <c r="AK27" i="1"/>
  <c r="AK120" i="1"/>
  <c r="AK165" i="1"/>
  <c r="AK14" i="1"/>
  <c r="AK124" i="1"/>
  <c r="AK159" i="1"/>
  <c r="AK74" i="1"/>
  <c r="AK140" i="1"/>
  <c r="AK157" i="1"/>
  <c r="AK50" i="1"/>
  <c r="AK72" i="1"/>
  <c r="AK158" i="1"/>
  <c r="AK136" i="1"/>
  <c r="AK170" i="1"/>
  <c r="S25" i="1"/>
  <c r="Z22" i="1"/>
  <c r="AA16" i="1"/>
  <c r="S195" i="1"/>
  <c r="Z171" i="1"/>
  <c r="Z190" i="1"/>
  <c r="Z191" i="1"/>
  <c r="Z182" i="1"/>
  <c r="Z173" i="1"/>
  <c r="AB192" i="1"/>
  <c r="U197" i="1"/>
  <c r="AB173" i="1"/>
  <c r="W217" i="1"/>
  <c r="AD190" i="1"/>
  <c r="W204" i="1"/>
  <c r="AD180" i="1"/>
  <c r="V202" i="1"/>
  <c r="AC178" i="1"/>
  <c r="V201" i="1"/>
  <c r="AC177" i="1"/>
  <c r="U216" i="1"/>
  <c r="AB189" i="1"/>
  <c r="U203" i="1"/>
  <c r="AB179" i="1"/>
  <c r="AD191" i="1"/>
  <c r="V198" i="1"/>
  <c r="AC174" i="1"/>
  <c r="V207" i="1"/>
  <c r="AC182" i="1"/>
  <c r="U204" i="1"/>
  <c r="AB180" i="1"/>
  <c r="U201" i="1"/>
  <c r="AB177" i="1"/>
  <c r="AA181" i="1"/>
  <c r="R196" i="1"/>
  <c r="Y172" i="1"/>
  <c r="AD186" i="1"/>
  <c r="AD189" i="1"/>
  <c r="V220" i="1"/>
  <c r="AC192" i="1"/>
  <c r="V213" i="1"/>
  <c r="AC188" i="1"/>
  <c r="U199" i="1"/>
  <c r="AB175" i="1"/>
  <c r="AA173" i="1"/>
  <c r="Y180" i="1"/>
  <c r="AD193" i="1"/>
  <c r="V212" i="1"/>
  <c r="AC187" i="1"/>
  <c r="V203" i="1"/>
  <c r="AC179" i="1"/>
  <c r="U198" i="1"/>
  <c r="V195" i="1"/>
  <c r="AK145" i="1"/>
  <c r="AK160" i="1"/>
  <c r="AK164" i="1"/>
  <c r="AK148" i="1"/>
  <c r="AK52" i="1"/>
  <c r="AK150" i="1"/>
  <c r="AK116" i="1"/>
  <c r="AK39" i="1"/>
  <c r="AK102" i="1"/>
  <c r="AK161" i="1"/>
  <c r="AK168" i="1"/>
  <c r="AK36" i="1"/>
  <c r="AK58" i="1"/>
  <c r="AK45" i="1"/>
  <c r="AK162" i="1"/>
  <c r="AK163" i="1"/>
  <c r="S148" i="1"/>
  <c r="Z130" i="1"/>
  <c r="U183" i="1"/>
  <c r="AB161" i="1"/>
  <c r="AB148" i="1"/>
  <c r="S74" i="1"/>
  <c r="Z66" i="1"/>
  <c r="AA66" i="1"/>
  <c r="S220" i="1"/>
  <c r="Z192" i="1"/>
  <c r="Z184" i="1"/>
  <c r="Z185" i="1"/>
  <c r="S199" i="1"/>
  <c r="Z175" i="1"/>
  <c r="AB191" i="1"/>
  <c r="AA171" i="1"/>
  <c r="R221" i="1"/>
  <c r="Y193" i="1"/>
  <c r="AD188" i="1"/>
  <c r="AD172" i="1"/>
  <c r="V200" i="1"/>
  <c r="AC176" i="1"/>
  <c r="AF195" i="1"/>
  <c r="AB187" i="1"/>
  <c r="AB171" i="1"/>
  <c r="AD185" i="1"/>
  <c r="V196" i="1"/>
  <c r="AC172" i="1"/>
  <c r="V199" i="1"/>
  <c r="AC175" i="1"/>
  <c r="R199" i="1"/>
  <c r="AF175" i="1"/>
  <c r="U202" i="1"/>
  <c r="AB178" i="1"/>
  <c r="AA195" i="1"/>
  <c r="R201" i="1"/>
  <c r="Y177" i="1"/>
  <c r="W201" i="1"/>
  <c r="AD177" i="1"/>
  <c r="W208" i="1"/>
  <c r="AD183" i="1"/>
  <c r="V218" i="1"/>
  <c r="AC191" i="1"/>
  <c r="V197" i="1"/>
  <c r="AC173" i="1"/>
  <c r="AA194" i="1"/>
  <c r="AA184" i="1"/>
  <c r="Y191" i="1"/>
  <c r="W222" i="1"/>
  <c r="AD194" i="1"/>
  <c r="V210" i="1"/>
  <c r="AC185" i="1"/>
  <c r="S196" i="1"/>
  <c r="S212" i="1"/>
  <c r="S198" i="1"/>
  <c r="R216" i="1"/>
  <c r="R198" i="1"/>
  <c r="R202" i="1"/>
  <c r="U99" i="1"/>
  <c r="U105" i="1"/>
  <c r="U121" i="1"/>
  <c r="U130" i="1"/>
  <c r="U179" i="1"/>
  <c r="U109" i="1"/>
  <c r="U73" i="1"/>
  <c r="U83" i="1"/>
  <c r="U74" i="1"/>
  <c r="U37" i="1"/>
  <c r="U41" i="1"/>
  <c r="U86" i="1"/>
  <c r="U156" i="1"/>
  <c r="U13" i="1"/>
  <c r="U19" i="1"/>
  <c r="U145" i="1"/>
  <c r="U10" i="1"/>
  <c r="U78" i="1"/>
  <c r="U155" i="1"/>
  <c r="V10" i="1"/>
  <c r="S142" i="1"/>
  <c r="U117" i="1"/>
  <c r="U151" i="1"/>
  <c r="V154" i="1"/>
  <c r="V172" i="1"/>
  <c r="U110" i="1"/>
  <c r="U122" i="1"/>
  <c r="U129" i="1"/>
  <c r="U50" i="1"/>
  <c r="U150" i="1"/>
  <c r="U182" i="1"/>
  <c r="V150" i="1"/>
  <c r="V50" i="1"/>
  <c r="V81" i="1"/>
  <c r="U106" i="1"/>
  <c r="U178" i="1"/>
  <c r="U93" i="1"/>
  <c r="U119" i="1"/>
  <c r="U35" i="1"/>
  <c r="U17" i="1"/>
  <c r="U33" i="1"/>
  <c r="S11" i="1"/>
  <c r="V167" i="1"/>
  <c r="V173" i="1"/>
  <c r="V128" i="1"/>
  <c r="V127" i="1"/>
  <c r="V56" i="1"/>
  <c r="V131" i="1"/>
  <c r="U113" i="1"/>
  <c r="U55" i="1"/>
  <c r="U76" i="1"/>
  <c r="U118" i="1"/>
  <c r="U164" i="1"/>
  <c r="U184" i="1"/>
  <c r="U174" i="1"/>
  <c r="V153" i="1"/>
  <c r="V106" i="1"/>
  <c r="V181" i="1"/>
  <c r="S184" i="1"/>
  <c r="V116" i="1"/>
  <c r="S190" i="1"/>
  <c r="S111" i="1"/>
  <c r="V8" i="1"/>
  <c r="S134" i="1"/>
  <c r="V189" i="1"/>
  <c r="V147" i="1"/>
  <c r="V11" i="1"/>
  <c r="V183" i="1"/>
  <c r="V177" i="1"/>
  <c r="V180" i="1"/>
  <c r="V38" i="1"/>
  <c r="V187" i="1"/>
  <c r="V13" i="1"/>
  <c r="V9" i="1"/>
  <c r="W184" i="1"/>
  <c r="W15" i="1"/>
  <c r="W33" i="1"/>
  <c r="V65" i="1"/>
  <c r="S144" i="1"/>
  <c r="V34" i="1"/>
  <c r="U68" i="1"/>
  <c r="W13" i="1"/>
  <c r="V47" i="1"/>
  <c r="V43" i="1"/>
  <c r="V78" i="1"/>
  <c r="V33" i="1"/>
  <c r="S91" i="1"/>
  <c r="V79" i="1"/>
  <c r="V117" i="1"/>
  <c r="V74" i="1"/>
  <c r="S151" i="1"/>
  <c r="W78" i="1"/>
  <c r="S22" i="1"/>
  <c r="S156" i="1"/>
  <c r="W40" i="1"/>
  <c r="W187" i="1"/>
  <c r="V19" i="1"/>
  <c r="W170" i="1"/>
  <c r="V151" i="1"/>
  <c r="R117" i="1"/>
  <c r="W56" i="1"/>
  <c r="U101" i="1"/>
  <c r="U89" i="1"/>
  <c r="U131" i="1"/>
  <c r="U186" i="1"/>
  <c r="U71" i="1"/>
  <c r="U161" i="1"/>
  <c r="U11" i="1"/>
  <c r="U126" i="1"/>
  <c r="U42" i="1"/>
  <c r="U63" i="1"/>
  <c r="V175" i="1"/>
  <c r="V138" i="1"/>
  <c r="V113" i="1"/>
  <c r="V156" i="1"/>
  <c r="V162" i="1"/>
  <c r="V193" i="1"/>
  <c r="V88" i="1"/>
  <c r="R110" i="1"/>
  <c r="R90" i="1"/>
  <c r="R123" i="1"/>
  <c r="R89" i="1"/>
  <c r="S125" i="1"/>
  <c r="S16" i="1"/>
  <c r="S53" i="1"/>
  <c r="S34" i="1"/>
  <c r="S154" i="1"/>
  <c r="W38" i="1"/>
  <c r="W167" i="1"/>
  <c r="W7" i="1"/>
  <c r="W181" i="1"/>
  <c r="W110" i="1"/>
  <c r="W99" i="1"/>
  <c r="R54" i="1"/>
  <c r="S76" i="1"/>
  <c r="V123" i="1"/>
  <c r="V35" i="1"/>
  <c r="V83" i="1"/>
  <c r="V130" i="1"/>
  <c r="V132" i="1"/>
  <c r="V18" i="1"/>
  <c r="V100" i="1"/>
  <c r="V103" i="1"/>
  <c r="V109" i="1"/>
  <c r="V185" i="1"/>
  <c r="V70" i="1"/>
  <c r="V21" i="1"/>
  <c r="V191" i="1"/>
  <c r="V155" i="1"/>
  <c r="V190" i="1"/>
  <c r="V24" i="1"/>
  <c r="V136" i="1"/>
  <c r="V122" i="1"/>
  <c r="V134" i="1"/>
  <c r="S49" i="1"/>
  <c r="S82" i="1"/>
  <c r="S69" i="1"/>
  <c r="S172" i="1"/>
  <c r="S130" i="1"/>
  <c r="S175" i="1"/>
  <c r="S17" i="1"/>
  <c r="S33" i="1"/>
  <c r="S155" i="1"/>
  <c r="S84" i="1"/>
  <c r="S54" i="1"/>
  <c r="S36" i="1"/>
  <c r="S187" i="1"/>
  <c r="S78" i="1"/>
  <c r="S164" i="1"/>
  <c r="S43" i="1"/>
  <c r="S121" i="1"/>
  <c r="W8" i="1"/>
  <c r="W83" i="1"/>
  <c r="W94" i="1"/>
  <c r="W156" i="1"/>
  <c r="W92" i="1"/>
  <c r="W9" i="1"/>
  <c r="W185" i="1"/>
  <c r="W37" i="1"/>
  <c r="W153" i="1"/>
  <c r="W80" i="1"/>
  <c r="W84" i="1"/>
  <c r="W88" i="1"/>
  <c r="W97" i="1"/>
  <c r="W25" i="1"/>
  <c r="W54" i="1"/>
  <c r="W17" i="1"/>
  <c r="W24" i="1"/>
  <c r="W98" i="1"/>
  <c r="W143" i="1"/>
  <c r="W141" i="1"/>
  <c r="W108" i="1"/>
  <c r="W188" i="1"/>
  <c r="W136" i="1"/>
  <c r="W101" i="1"/>
  <c r="W127" i="1"/>
  <c r="W75" i="1"/>
  <c r="R106" i="1"/>
  <c r="R78" i="1"/>
  <c r="R93" i="1"/>
  <c r="V139" i="1"/>
  <c r="V119" i="1"/>
  <c r="V95" i="1"/>
  <c r="V63" i="1"/>
  <c r="V124" i="1"/>
  <c r="V133" i="1"/>
  <c r="V194" i="1"/>
  <c r="V166" i="1"/>
  <c r="V165" i="1"/>
  <c r="V145" i="1"/>
  <c r="V76" i="1"/>
  <c r="V146" i="1"/>
  <c r="V28" i="1"/>
  <c r="V174" i="1"/>
  <c r="V58" i="1"/>
  <c r="R85" i="1"/>
  <c r="R14" i="1"/>
  <c r="R163" i="1"/>
  <c r="S128" i="1"/>
  <c r="S28" i="1"/>
  <c r="S103" i="1"/>
  <c r="S39" i="1"/>
  <c r="S176" i="1"/>
  <c r="S80" i="1"/>
  <c r="S73" i="1"/>
  <c r="S107" i="1"/>
  <c r="S174" i="1"/>
  <c r="S93" i="1"/>
  <c r="S21" i="1"/>
  <c r="S139" i="1"/>
  <c r="S65" i="1"/>
  <c r="S32" i="1"/>
  <c r="S112" i="1"/>
  <c r="S86" i="1"/>
  <c r="S97" i="1"/>
  <c r="S62" i="1"/>
  <c r="S136" i="1"/>
  <c r="S108" i="1"/>
  <c r="S58" i="1"/>
  <c r="S179" i="1"/>
  <c r="S81" i="1"/>
  <c r="S51" i="1"/>
  <c r="S131" i="1"/>
  <c r="S137" i="1"/>
  <c r="S167" i="1"/>
  <c r="S26" i="1"/>
  <c r="S55" i="1"/>
  <c r="S45" i="1"/>
  <c r="S138" i="1"/>
  <c r="W175" i="1"/>
  <c r="W121" i="1"/>
  <c r="W139" i="1"/>
  <c r="W31" i="1"/>
  <c r="W171" i="1"/>
  <c r="W14" i="1"/>
  <c r="W35" i="1"/>
  <c r="W158" i="1"/>
  <c r="W186" i="1"/>
  <c r="S77" i="1"/>
  <c r="S85" i="1"/>
  <c r="S124" i="1"/>
  <c r="S50" i="1"/>
  <c r="S188" i="1"/>
  <c r="S66" i="1"/>
  <c r="S115" i="1"/>
  <c r="S163" i="1"/>
  <c r="S126" i="1"/>
  <c r="S37" i="1"/>
  <c r="S123" i="1"/>
  <c r="S119" i="1"/>
  <c r="S96" i="1"/>
  <c r="S89" i="1"/>
  <c r="S41" i="1"/>
  <c r="S35" i="1"/>
  <c r="S183" i="1"/>
  <c r="S101" i="1"/>
  <c r="S70" i="1"/>
  <c r="S7" i="1"/>
  <c r="S14" i="1"/>
  <c r="S79" i="1"/>
  <c r="S192" i="1"/>
  <c r="S44" i="1"/>
  <c r="S178" i="1"/>
  <c r="U70" i="1"/>
  <c r="U134" i="1"/>
  <c r="U97" i="1"/>
  <c r="U7" i="1"/>
  <c r="U57" i="1"/>
  <c r="U45" i="1"/>
  <c r="U32" i="1"/>
  <c r="U79" i="1"/>
  <c r="U135" i="1"/>
  <c r="U31" i="1"/>
  <c r="U140" i="1"/>
  <c r="U25" i="1"/>
  <c r="U20" i="1"/>
  <c r="U75" i="1"/>
  <c r="U94" i="1"/>
  <c r="U80" i="1"/>
  <c r="U194" i="1"/>
  <c r="U49" i="1"/>
  <c r="U60" i="1"/>
  <c r="U167" i="1"/>
  <c r="U9" i="1"/>
  <c r="U136" i="1"/>
  <c r="U61" i="1"/>
  <c r="U137" i="1"/>
  <c r="U69" i="1"/>
  <c r="U173" i="1"/>
  <c r="U185" i="1"/>
  <c r="U127" i="1"/>
  <c r="U123" i="1"/>
  <c r="U87" i="1"/>
  <c r="U139" i="1"/>
  <c r="U44" i="1"/>
  <c r="U12" i="1"/>
  <c r="U138" i="1"/>
  <c r="U144" i="1"/>
  <c r="U133" i="1"/>
  <c r="U26" i="1"/>
  <c r="U100" i="1"/>
  <c r="U170" i="1"/>
  <c r="U98" i="1"/>
  <c r="U158" i="1"/>
  <c r="U188" i="1"/>
  <c r="U88" i="1"/>
  <c r="U166" i="1"/>
  <c r="U189" i="1"/>
  <c r="U104" i="1"/>
  <c r="U47" i="1"/>
  <c r="U120" i="1"/>
  <c r="U77" i="1"/>
  <c r="V111" i="1"/>
  <c r="V36" i="1"/>
  <c r="V101" i="1"/>
  <c r="V26" i="1"/>
  <c r="V171" i="1"/>
  <c r="V120" i="1"/>
  <c r="V7" i="1"/>
  <c r="V23" i="1"/>
  <c r="V135" i="1"/>
  <c r="V170" i="1"/>
  <c r="V90" i="1"/>
  <c r="V42" i="1"/>
  <c r="V163" i="1"/>
  <c r="V53" i="1"/>
  <c r="V67" i="1"/>
  <c r="V157" i="1"/>
  <c r="V87" i="1"/>
  <c r="V80" i="1"/>
  <c r="V16" i="1"/>
  <c r="V84" i="1"/>
  <c r="V164" i="1"/>
  <c r="V143" i="1"/>
  <c r="V14" i="1"/>
  <c r="V71" i="1"/>
  <c r="V114" i="1"/>
  <c r="V44" i="1"/>
  <c r="V141" i="1"/>
  <c r="V182" i="1"/>
  <c r="V186" i="1"/>
  <c r="V51" i="1"/>
  <c r="V125" i="1"/>
  <c r="V178" i="1"/>
  <c r="R46" i="1"/>
  <c r="R42" i="1"/>
  <c r="R185" i="1"/>
  <c r="R114" i="1"/>
  <c r="R86" i="1"/>
  <c r="R50" i="1"/>
  <c r="R103" i="1"/>
  <c r="S29" i="1"/>
  <c r="S122" i="1"/>
  <c r="S38" i="1"/>
  <c r="S158" i="1"/>
  <c r="S27" i="1"/>
  <c r="S110" i="1"/>
  <c r="S59" i="1"/>
  <c r="S61" i="1"/>
  <c r="S160" i="1"/>
  <c r="S72" i="1"/>
  <c r="S88" i="1"/>
  <c r="S118" i="1"/>
  <c r="S120" i="1"/>
  <c r="S94" i="1"/>
  <c r="S162" i="1"/>
  <c r="S191" i="1"/>
  <c r="S109" i="1"/>
  <c r="S71" i="1"/>
  <c r="S171" i="1"/>
  <c r="S83" i="1"/>
  <c r="S140" i="1"/>
  <c r="S102" i="1"/>
  <c r="S168" i="1"/>
  <c r="W172" i="1"/>
  <c r="W76" i="1"/>
  <c r="W91" i="1"/>
  <c r="W120" i="1"/>
  <c r="W132" i="1"/>
  <c r="W81" i="1"/>
  <c r="W59" i="1"/>
  <c r="W140" i="1"/>
  <c r="W183" i="1"/>
  <c r="W27" i="1"/>
  <c r="W22" i="1"/>
  <c r="W93" i="1"/>
  <c r="W154" i="1"/>
  <c r="W20" i="1"/>
  <c r="W149" i="1"/>
  <c r="W65" i="1"/>
  <c r="W49" i="1"/>
  <c r="W133" i="1"/>
  <c r="W162" i="1"/>
  <c r="W46" i="1"/>
  <c r="R7" i="1"/>
  <c r="R113" i="1"/>
  <c r="R30" i="1"/>
  <c r="R193" i="1"/>
  <c r="R98" i="1"/>
  <c r="R184" i="1"/>
  <c r="R61" i="1"/>
  <c r="W63" i="1"/>
  <c r="W70" i="1"/>
  <c r="S23" i="1"/>
  <c r="R149" i="1"/>
  <c r="R35" i="1"/>
  <c r="R147" i="1"/>
  <c r="R70" i="1"/>
  <c r="R102" i="1"/>
  <c r="R74" i="1"/>
  <c r="R108" i="1"/>
  <c r="R26" i="1"/>
  <c r="R38" i="1"/>
  <c r="R138" i="1"/>
  <c r="R62" i="1"/>
  <c r="R23" i="1"/>
  <c r="R56" i="1"/>
  <c r="W28" i="1"/>
  <c r="S47" i="1"/>
  <c r="W131" i="1"/>
  <c r="W69" i="1"/>
  <c r="S166" i="1"/>
  <c r="W23" i="1"/>
  <c r="W119" i="1"/>
  <c r="W51" i="1"/>
  <c r="R137" i="1"/>
  <c r="R191" i="1"/>
  <c r="R186" i="1"/>
  <c r="R128" i="1"/>
  <c r="R179" i="1"/>
  <c r="R131" i="1"/>
  <c r="R100" i="1"/>
  <c r="R64" i="1"/>
  <c r="R141" i="1"/>
  <c r="R140" i="1"/>
  <c r="R132" i="1"/>
  <c r="R79" i="1"/>
  <c r="R67" i="1"/>
  <c r="R157" i="1"/>
  <c r="R190" i="1"/>
  <c r="R11" i="1"/>
  <c r="R139" i="1"/>
  <c r="R44" i="1"/>
  <c r="R72" i="1"/>
  <c r="R91" i="1"/>
  <c r="R173" i="1"/>
  <c r="R169" i="1"/>
  <c r="R21" i="1"/>
  <c r="R13" i="1"/>
  <c r="W85" i="1"/>
  <c r="W45" i="1"/>
  <c r="W89" i="1"/>
  <c r="S165" i="1"/>
  <c r="W192" i="1"/>
  <c r="W178" i="1"/>
  <c r="S63" i="1"/>
  <c r="W106" i="1"/>
  <c r="W43" i="1"/>
  <c r="W42" i="1"/>
  <c r="S149" i="1"/>
  <c r="W177" i="1"/>
  <c r="W12" i="1"/>
  <c r="W52" i="1"/>
  <c r="W152" i="1"/>
  <c r="S193" i="1"/>
  <c r="S147" i="1"/>
  <c r="S145" i="1"/>
  <c r="S48" i="1"/>
  <c r="W173" i="1"/>
  <c r="W10" i="1"/>
  <c r="W124" i="1"/>
  <c r="W64" i="1"/>
  <c r="W189" i="1"/>
  <c r="S133" i="1"/>
  <c r="S67" i="1"/>
  <c r="V27" i="1"/>
  <c r="V66" i="1"/>
  <c r="V118" i="1"/>
  <c r="V30" i="1"/>
  <c r="V126" i="1"/>
  <c r="V168" i="1"/>
  <c r="V61" i="1"/>
  <c r="V89" i="1"/>
  <c r="V31" i="1"/>
  <c r="V129" i="1"/>
  <c r="V86" i="1"/>
  <c r="V29" i="1"/>
  <c r="V92" i="1"/>
  <c r="V45" i="1"/>
  <c r="V159" i="1"/>
  <c r="U157" i="1"/>
  <c r="V142" i="1"/>
  <c r="V91" i="1"/>
  <c r="V41" i="1"/>
  <c r="V60" i="1"/>
  <c r="V20" i="1"/>
  <c r="V158" i="1"/>
  <c r="V57" i="1"/>
  <c r="U152" i="1"/>
  <c r="U56" i="1"/>
  <c r="U38" i="1"/>
  <c r="U30" i="1"/>
  <c r="U175" i="1"/>
  <c r="R172" i="1"/>
  <c r="R168" i="1"/>
  <c r="R167" i="1"/>
  <c r="R12" i="1"/>
  <c r="R19" i="1"/>
  <c r="R31" i="1"/>
  <c r="R73" i="1"/>
  <c r="R120" i="1"/>
  <c r="R92" i="1"/>
  <c r="R153" i="1"/>
  <c r="R146" i="1"/>
  <c r="R161" i="1"/>
  <c r="R69" i="1"/>
  <c r="R97" i="1"/>
  <c r="W112" i="1"/>
  <c r="W18" i="1"/>
  <c r="W29" i="1"/>
  <c r="S13" i="1"/>
  <c r="W60" i="1"/>
  <c r="W122" i="1"/>
  <c r="W61" i="1"/>
  <c r="S9" i="1"/>
  <c r="W165" i="1"/>
  <c r="W26" i="1"/>
  <c r="S20" i="1"/>
  <c r="S150" i="1"/>
  <c r="W126" i="1"/>
  <c r="W161" i="1"/>
  <c r="W79" i="1"/>
  <c r="W95" i="1"/>
  <c r="W36" i="1"/>
  <c r="W159" i="1"/>
  <c r="S169" i="1"/>
  <c r="S10" i="1"/>
  <c r="W34" i="1"/>
  <c r="W48" i="1"/>
  <c r="W30" i="1"/>
  <c r="W148" i="1"/>
  <c r="S100" i="1"/>
  <c r="S141" i="1"/>
  <c r="S24" i="1"/>
  <c r="V98" i="1"/>
  <c r="V68" i="1"/>
  <c r="V69" i="1"/>
  <c r="V137" i="1"/>
  <c r="V176" i="1"/>
  <c r="V97" i="1"/>
  <c r="V48" i="1"/>
  <c r="V77" i="1"/>
  <c r="V17" i="1"/>
  <c r="V75" i="1"/>
  <c r="V140" i="1"/>
  <c r="V94" i="1"/>
  <c r="V121" i="1"/>
  <c r="V110" i="1"/>
  <c r="V169" i="1"/>
  <c r="V105" i="1"/>
  <c r="V37" i="1"/>
  <c r="V144" i="1"/>
  <c r="U48" i="1"/>
  <c r="V39" i="1"/>
  <c r="U154" i="1"/>
  <c r="U181" i="1"/>
  <c r="R20" i="1"/>
  <c r="R48" i="1"/>
  <c r="R104" i="1"/>
  <c r="R142" i="1"/>
  <c r="R45" i="1"/>
  <c r="R111" i="1"/>
  <c r="R171" i="1"/>
  <c r="R145" i="1"/>
  <c r="R55" i="1"/>
  <c r="R33" i="1"/>
  <c r="W105" i="1"/>
  <c r="S157" i="1"/>
  <c r="R66" i="1"/>
  <c r="R27" i="1"/>
  <c r="R24" i="1"/>
  <c r="R164" i="1"/>
  <c r="R34" i="1"/>
  <c r="R22" i="1"/>
  <c r="W39" i="1"/>
  <c r="S31" i="1"/>
  <c r="S92" i="1"/>
  <c r="W100" i="1"/>
  <c r="W55" i="1"/>
  <c r="R143" i="1"/>
  <c r="R151" i="1"/>
  <c r="R192" i="1"/>
  <c r="R144" i="1"/>
  <c r="R159" i="1"/>
  <c r="R68" i="1"/>
  <c r="R96" i="1"/>
  <c r="R121" i="1"/>
  <c r="R154" i="1"/>
  <c r="R115" i="1"/>
  <c r="R125" i="1"/>
  <c r="R29" i="1"/>
  <c r="R17" i="1"/>
  <c r="R57" i="1"/>
  <c r="R76" i="1"/>
  <c r="R8" i="1"/>
  <c r="R40" i="1"/>
  <c r="R150" i="1"/>
  <c r="R51" i="1"/>
  <c r="R53" i="1"/>
  <c r="R39" i="1"/>
  <c r="R81" i="1"/>
  <c r="S189" i="1"/>
  <c r="W128" i="1"/>
  <c r="W113" i="1"/>
  <c r="S8" i="1"/>
  <c r="S98" i="1"/>
  <c r="S173" i="1"/>
  <c r="W103" i="1"/>
  <c r="W44" i="1"/>
  <c r="W74" i="1"/>
  <c r="S52" i="1"/>
  <c r="W134" i="1"/>
  <c r="W190" i="1"/>
  <c r="S146" i="1"/>
  <c r="W77" i="1"/>
  <c r="W32" i="1"/>
  <c r="W142" i="1"/>
  <c r="W72" i="1"/>
  <c r="W163" i="1"/>
  <c r="W160" i="1"/>
  <c r="S127" i="1"/>
  <c r="S56" i="1"/>
  <c r="V64" i="1"/>
  <c r="V54" i="1"/>
  <c r="V161" i="1"/>
  <c r="V93" i="1"/>
  <c r="V148" i="1"/>
  <c r="V184" i="1"/>
  <c r="V85" i="1"/>
  <c r="V62" i="1"/>
  <c r="V115" i="1"/>
  <c r="V52" i="1"/>
  <c r="V179" i="1"/>
  <c r="V99" i="1"/>
  <c r="V82" i="1"/>
  <c r="V59" i="1"/>
  <c r="U108" i="1"/>
  <c r="V25" i="1"/>
  <c r="R170" i="1"/>
  <c r="R16" i="1"/>
  <c r="R83" i="1"/>
  <c r="R130" i="1"/>
  <c r="R15" i="1"/>
  <c r="R178" i="1"/>
  <c r="R194" i="1"/>
  <c r="R160" i="1"/>
  <c r="R107" i="1"/>
  <c r="R77" i="1"/>
  <c r="R9" i="1"/>
  <c r="R129" i="1"/>
  <c r="R43" i="1"/>
  <c r="R155" i="1"/>
  <c r="R71" i="1"/>
  <c r="R60" i="1"/>
  <c r="R162" i="1"/>
  <c r="R119" i="1"/>
  <c r="R133" i="1"/>
  <c r="R134" i="1"/>
  <c r="R37" i="1"/>
  <c r="W164" i="1"/>
  <c r="W129" i="1"/>
  <c r="W155" i="1"/>
  <c r="W166" i="1"/>
  <c r="S46" i="1"/>
  <c r="W194" i="1"/>
  <c r="W116" i="1"/>
  <c r="W150" i="1"/>
  <c r="W58" i="1"/>
  <c r="S90" i="1"/>
  <c r="S186" i="1"/>
  <c r="W144" i="1"/>
  <c r="W68" i="1"/>
  <c r="S152" i="1"/>
  <c r="S185" i="1"/>
  <c r="W66" i="1"/>
  <c r="W62" i="1"/>
  <c r="W137" i="1"/>
  <c r="W19" i="1"/>
  <c r="S57" i="1"/>
  <c r="V96" i="1"/>
  <c r="V104" i="1"/>
  <c r="V112" i="1"/>
  <c r="V160" i="1"/>
  <c r="V192" i="1"/>
  <c r="V73" i="1"/>
  <c r="V49" i="1"/>
  <c r="V107" i="1"/>
  <c r="V22" i="1"/>
  <c r="V46" i="1"/>
  <c r="V15" i="1"/>
  <c r="V55" i="1"/>
  <c r="U160" i="1"/>
  <c r="U92" i="1"/>
  <c r="U147" i="1"/>
  <c r="U124" i="1"/>
  <c r="U14" i="1"/>
  <c r="U163" i="1"/>
  <c r="U153" i="1"/>
  <c r="U22" i="1"/>
  <c r="D22" i="29"/>
  <c r="D18" i="29"/>
  <c r="D62" i="29"/>
  <c r="D58" i="29"/>
  <c r="D21" i="29"/>
  <c r="D17" i="29"/>
  <c r="D61" i="29"/>
  <c r="D20" i="29"/>
  <c r="D16" i="29"/>
  <c r="D64" i="29"/>
  <c r="D60" i="29"/>
  <c r="D19" i="29"/>
  <c r="D63" i="29"/>
  <c r="D59" i="29"/>
  <c r="D42" i="29"/>
  <c r="D40" i="29"/>
  <c r="D38" i="29"/>
  <c r="D39" i="29"/>
  <c r="D37" i="29"/>
  <c r="D43" i="29"/>
  <c r="D41" i="29"/>
  <c r="M219" i="1" l="1" a="1"/>
  <c r="M219" i="1" s="1"/>
  <c r="N219" i="1" s="1"/>
  <c r="M205" i="1" a="1"/>
  <c r="M205" i="1" s="1"/>
  <c r="N205" i="1" s="1"/>
  <c r="J217" i="1" a="1"/>
  <c r="J217" i="1" s="1"/>
  <c r="K217" i="1" s="1"/>
  <c r="M214" i="1" a="1"/>
  <c r="M214" i="1" s="1"/>
  <c r="N214" i="1" s="1"/>
  <c r="J219" i="1" a="1"/>
  <c r="J219" i="1" s="1"/>
  <c r="K219" i="1" s="1"/>
  <c r="J204" i="1" a="1"/>
  <c r="J204" i="1" s="1"/>
  <c r="K204" i="1" s="1"/>
  <c r="M215" i="1" a="1"/>
  <c r="M215" i="1" s="1"/>
  <c r="N215" i="1" s="1"/>
  <c r="J197" i="1" a="1"/>
  <c r="J197" i="1" s="1"/>
  <c r="K197" i="1" s="1"/>
  <c r="J222" i="1" a="1"/>
  <c r="J222" i="1" s="1"/>
  <c r="K222" i="1" s="1"/>
  <c r="J218" i="1" a="1"/>
  <c r="J218" i="1" s="1"/>
  <c r="K218" i="1" s="1"/>
  <c r="J209" i="1" a="1"/>
  <c r="J209" i="1" s="1"/>
  <c r="K209" i="1" s="1"/>
  <c r="J202" i="1" a="1"/>
  <c r="J202" i="1" s="1"/>
  <c r="K202" i="1" s="1"/>
  <c r="J221" i="1" a="1"/>
  <c r="J221" i="1" s="1"/>
  <c r="K221" i="1" s="1"/>
  <c r="J201" i="1" a="1"/>
  <c r="J201" i="1" s="1"/>
  <c r="K201" i="1" s="1"/>
  <c r="I32" i="29"/>
  <c r="M171" i="28"/>
  <c r="K79" i="28"/>
  <c r="K69" i="28"/>
  <c r="M116" i="28"/>
  <c r="M69" i="28"/>
  <c r="G215" i="1" a="1"/>
  <c r="G215" i="1" s="1"/>
  <c r="H215" i="1" s="1"/>
  <c r="K92" i="28"/>
  <c r="G214" i="1" a="1"/>
  <c r="G214" i="1" s="1"/>
  <c r="N173" i="28"/>
  <c r="O42" i="28"/>
  <c r="N168" i="28"/>
  <c r="N207" i="28"/>
  <c r="N202" i="28"/>
  <c r="N62" i="28"/>
  <c r="N146" i="28"/>
  <c r="N231" i="28"/>
  <c r="N172" i="28"/>
  <c r="N131" i="28"/>
  <c r="N163" i="28"/>
  <c r="O89" i="28"/>
  <c r="N99" i="28"/>
  <c r="O105" i="28"/>
  <c r="O80" i="28"/>
  <c r="N81" i="28"/>
  <c r="N233" i="28"/>
  <c r="N92" i="28"/>
  <c r="N100" i="28"/>
  <c r="N194" i="28"/>
  <c r="N145" i="28"/>
  <c r="N125" i="28"/>
  <c r="N174" i="28"/>
  <c r="N230" i="28"/>
  <c r="O214" i="28"/>
  <c r="N118" i="28"/>
  <c r="N109" i="28"/>
  <c r="N200" i="28"/>
  <c r="N120" i="28"/>
  <c r="N117" i="28"/>
  <c r="N64" i="28"/>
  <c r="O56" i="28"/>
  <c r="O131" i="28"/>
  <c r="O109" i="28"/>
  <c r="O256" i="28"/>
  <c r="N67" i="28"/>
  <c r="N211" i="28"/>
  <c r="O170" i="28"/>
  <c r="O213" i="28"/>
  <c r="O108" i="28"/>
  <c r="O209" i="28"/>
  <c r="N55" i="28"/>
  <c r="M118" i="28"/>
  <c r="O116" i="28"/>
  <c r="N129" i="28"/>
  <c r="N63" i="28"/>
  <c r="N220" i="28"/>
  <c r="N242" i="28"/>
  <c r="N57" i="28"/>
  <c r="O51" i="28"/>
  <c r="O224" i="28"/>
  <c r="O247" i="28"/>
  <c r="O231" i="28"/>
  <c r="N47" i="28"/>
  <c r="O93" i="28"/>
  <c r="O82" i="28"/>
  <c r="O226" i="28"/>
  <c r="O225" i="28"/>
  <c r="N133" i="28"/>
  <c r="N181" i="28"/>
  <c r="O153" i="28"/>
  <c r="O139" i="28"/>
  <c r="N50" i="28"/>
  <c r="N65" i="28"/>
  <c r="O220" i="28"/>
  <c r="N68" i="28"/>
  <c r="N216" i="28"/>
  <c r="O189" i="28"/>
  <c r="O106" i="28"/>
  <c r="O118" i="28"/>
  <c r="N105" i="28"/>
  <c r="N148" i="28"/>
  <c r="O85" i="28"/>
  <c r="N250" i="28"/>
  <c r="N208" i="28"/>
  <c r="N232" i="28"/>
  <c r="O88" i="28"/>
  <c r="O190" i="28"/>
  <c r="O83" i="28"/>
  <c r="N251" i="28"/>
  <c r="O65" i="28"/>
  <c r="O100" i="28"/>
  <c r="O219" i="28"/>
  <c r="O58" i="28"/>
  <c r="O255" i="28"/>
  <c r="N193" i="28"/>
  <c r="N169" i="28"/>
  <c r="N130" i="28"/>
  <c r="N49" i="28"/>
  <c r="N176" i="28"/>
  <c r="N103" i="28"/>
  <c r="O232" i="28"/>
  <c r="O193" i="28"/>
  <c r="O75" i="28"/>
  <c r="O169" i="28"/>
  <c r="O208" i="28"/>
  <c r="O173" i="28"/>
  <c r="O98" i="28"/>
  <c r="N165" i="28"/>
  <c r="O244" i="28"/>
  <c r="N54" i="28"/>
  <c r="O120" i="28"/>
  <c r="O185" i="28"/>
  <c r="O134" i="28"/>
  <c r="O69" i="28"/>
  <c r="O240" i="28"/>
  <c r="N76" i="28"/>
  <c r="O45" i="28"/>
  <c r="N86" i="28"/>
  <c r="M226" i="28"/>
  <c r="L186" i="28"/>
  <c r="F53" i="29"/>
  <c r="L105" i="28"/>
  <c r="J133" i="28"/>
  <c r="M49" i="28"/>
  <c r="K53" i="29"/>
  <c r="J52" i="28"/>
  <c r="J184" i="28"/>
  <c r="M186" i="28"/>
  <c r="J161" i="28"/>
  <c r="M80" i="28"/>
  <c r="G219" i="1" a="1"/>
  <c r="G219" i="1" s="1"/>
  <c r="M94" i="28"/>
  <c r="O249" i="28"/>
  <c r="L118" i="28"/>
  <c r="F32" i="29"/>
  <c r="J77" i="28"/>
  <c r="M78" i="1" a="1"/>
  <c r="M78" i="1" s="1"/>
  <c r="N78" i="1" s="1"/>
  <c r="M204" i="1" a="1"/>
  <c r="M204" i="1" s="1"/>
  <c r="N204" i="1" s="1"/>
  <c r="G205" i="1" a="1"/>
  <c r="G205" i="1" s="1"/>
  <c r="O63" i="28"/>
  <c r="M218" i="1" a="1"/>
  <c r="M218" i="1" s="1"/>
  <c r="N218" i="1" s="1"/>
  <c r="J175" i="28"/>
  <c r="M207" i="1" a="1"/>
  <c r="M207" i="1" s="1"/>
  <c r="N207" i="1" s="1"/>
  <c r="M201" i="1" a="1"/>
  <c r="M201" i="1" s="1"/>
  <c r="N201" i="1" s="1"/>
  <c r="M222" i="1" a="1"/>
  <c r="M222" i="1" s="1"/>
  <c r="N222" i="1" s="1"/>
  <c r="M206" i="1" a="1"/>
  <c r="M206" i="1" s="1"/>
  <c r="N206" i="1" s="1"/>
  <c r="M220" i="1" a="1"/>
  <c r="M220" i="1" s="1"/>
  <c r="N220" i="1" s="1"/>
  <c r="M200" i="1" a="1"/>
  <c r="M200" i="1" s="1"/>
  <c r="N200" i="1" s="1"/>
  <c r="M213" i="1" a="1"/>
  <c r="M213" i="1" s="1"/>
  <c r="N213" i="1" s="1"/>
  <c r="M197" i="1" a="1"/>
  <c r="M197" i="1" s="1"/>
  <c r="N197" i="1" s="1"/>
  <c r="M216" i="1" a="1"/>
  <c r="M216" i="1" s="1"/>
  <c r="N216" i="1" s="1"/>
  <c r="O194" i="28"/>
  <c r="M208" i="1" a="1"/>
  <c r="M208" i="1" s="1"/>
  <c r="N208" i="1" s="1"/>
  <c r="M196" i="1" a="1"/>
  <c r="M196" i="1" s="1"/>
  <c r="N196" i="1" s="1"/>
  <c r="M199" i="1" a="1"/>
  <c r="M199" i="1" s="1"/>
  <c r="N199" i="1" s="1"/>
  <c r="M198" i="1" a="1"/>
  <c r="M198" i="1" s="1"/>
  <c r="N198" i="1" s="1"/>
  <c r="M223" i="1" a="1"/>
  <c r="M223" i="1" s="1"/>
  <c r="N223" i="1" s="1"/>
  <c r="M211" i="1" a="1"/>
  <c r="M211" i="1" s="1"/>
  <c r="N211" i="1" s="1"/>
  <c r="M202" i="1" a="1"/>
  <c r="M202" i="1" s="1"/>
  <c r="N202" i="1" s="1"/>
  <c r="M221" i="1" a="1"/>
  <c r="M221" i="1" s="1"/>
  <c r="N221" i="1" s="1"/>
  <c r="M203" i="1" a="1"/>
  <c r="M203" i="1" s="1"/>
  <c r="N203" i="1" s="1"/>
  <c r="M209" i="1" a="1"/>
  <c r="M209" i="1" s="1"/>
  <c r="N209" i="1" s="1"/>
  <c r="M217" i="1" a="1"/>
  <c r="M217" i="1" s="1"/>
  <c r="N217" i="1" s="1"/>
  <c r="M210" i="1" a="1"/>
  <c r="M210" i="1" s="1"/>
  <c r="N210" i="1" s="1"/>
  <c r="J223" i="1" a="1"/>
  <c r="J223" i="1" s="1"/>
  <c r="K223" i="1" s="1"/>
  <c r="J212" i="1" a="1"/>
  <c r="J212" i="1" s="1"/>
  <c r="K212" i="1" s="1"/>
  <c r="J207" i="1" a="1"/>
  <c r="J207" i="1" s="1"/>
  <c r="K207" i="1" s="1"/>
  <c r="J199" i="1" a="1"/>
  <c r="J199" i="1" s="1"/>
  <c r="K199" i="1" s="1"/>
  <c r="M212" i="1" a="1"/>
  <c r="M212" i="1" s="1"/>
  <c r="N212" i="1" s="1"/>
  <c r="J198" i="1" a="1"/>
  <c r="J198" i="1" s="1"/>
  <c r="K198" i="1" s="1"/>
  <c r="J210" i="1" a="1"/>
  <c r="J210" i="1" s="1"/>
  <c r="K210" i="1" s="1"/>
  <c r="J200" i="1" a="1"/>
  <c r="J200" i="1" s="1"/>
  <c r="K200" i="1" s="1"/>
  <c r="J206" i="1" a="1"/>
  <c r="J206" i="1" s="1"/>
  <c r="K206" i="1" s="1"/>
  <c r="J203" i="1" a="1"/>
  <c r="J203" i="1" s="1"/>
  <c r="K203" i="1" s="1"/>
  <c r="J211" i="1" a="1"/>
  <c r="J211" i="1" s="1"/>
  <c r="K211" i="1" s="1"/>
  <c r="J213" i="1" a="1"/>
  <c r="J213" i="1" s="1"/>
  <c r="K213" i="1" s="1"/>
  <c r="J208" i="1" a="1"/>
  <c r="J208" i="1" s="1"/>
  <c r="K208" i="1" s="1"/>
  <c r="J220" i="1" a="1"/>
  <c r="J220" i="1" s="1"/>
  <c r="K220" i="1" s="1"/>
  <c r="J216" i="1" a="1"/>
  <c r="J216" i="1" s="1"/>
  <c r="K216" i="1" s="1"/>
  <c r="J196" i="1" a="1"/>
  <c r="J196" i="1" s="1"/>
  <c r="K196" i="1" s="1"/>
  <c r="J32" i="29"/>
  <c r="M140" i="28"/>
  <c r="M11" i="1" a="1"/>
  <c r="M11" i="1" s="1"/>
  <c r="N11" i="1" s="1"/>
  <c r="N229" i="28"/>
  <c r="J246" i="28"/>
  <c r="J129" i="28"/>
  <c r="J137" i="28"/>
  <c r="J252" i="28"/>
  <c r="N59" i="28"/>
  <c r="J237" i="28"/>
  <c r="J89" i="28"/>
  <c r="J84" i="28"/>
  <c r="J231" i="28"/>
  <c r="J120" i="28"/>
  <c r="J154" i="28"/>
  <c r="N128" i="28"/>
  <c r="M59" i="1" a="1"/>
  <c r="M59" i="1" s="1"/>
  <c r="N59" i="1" s="1"/>
  <c r="M76" i="1" a="1"/>
  <c r="M76" i="1" s="1"/>
  <c r="N76" i="1" s="1"/>
  <c r="N97" i="28"/>
  <c r="M49" i="1" a="1"/>
  <c r="M49" i="1" s="1"/>
  <c r="N49" i="1" s="1"/>
  <c r="N119" i="28"/>
  <c r="J162" i="28"/>
  <c r="K80" i="28"/>
  <c r="N212" i="28"/>
  <c r="N137" i="28"/>
  <c r="N221" i="28"/>
  <c r="J122" i="28"/>
  <c r="J225" i="28"/>
  <c r="M147" i="1" a="1"/>
  <c r="M147" i="1" s="1"/>
  <c r="N147" i="1" s="1"/>
  <c r="M9" i="1" a="1"/>
  <c r="M9" i="1" s="1"/>
  <c r="N9" i="1" s="1"/>
  <c r="J215" i="28"/>
  <c r="J238" i="28"/>
  <c r="J255" i="28"/>
  <c r="J139" i="28"/>
  <c r="M54" i="1" a="1"/>
  <c r="M54" i="1" s="1"/>
  <c r="N54" i="1" s="1"/>
  <c r="L135" i="28"/>
  <c r="J65" i="28"/>
  <c r="J118" i="28"/>
  <c r="J199" i="28"/>
  <c r="M71" i="1" a="1"/>
  <c r="M71" i="1" s="1"/>
  <c r="N71" i="1" s="1"/>
  <c r="J249" i="28"/>
  <c r="F54" i="29"/>
  <c r="J59" i="28"/>
  <c r="J165" i="28"/>
  <c r="J98" i="28"/>
  <c r="J212" i="28"/>
  <c r="J119" i="28"/>
  <c r="J45" i="28"/>
  <c r="J229" i="28"/>
  <c r="J68" i="28"/>
  <c r="J96" i="28"/>
  <c r="F51" i="29"/>
  <c r="F52" i="29"/>
  <c r="J230" i="28"/>
  <c r="J145" i="28"/>
  <c r="J243" i="28"/>
  <c r="J168" i="28"/>
  <c r="J190" i="28"/>
  <c r="J227" i="28"/>
  <c r="J208" i="28"/>
  <c r="F50" i="29"/>
  <c r="J87" i="28"/>
  <c r="J62" i="28"/>
  <c r="J93" i="28"/>
  <c r="J256" i="28"/>
  <c r="J253" i="28"/>
  <c r="M89" i="1" a="1"/>
  <c r="M89" i="1" s="1"/>
  <c r="N89" i="1" s="1"/>
  <c r="N252" i="28"/>
  <c r="M29" i="1" a="1"/>
  <c r="M29" i="1" s="1"/>
  <c r="N29" i="1" s="1"/>
  <c r="M8" i="1" a="1"/>
  <c r="M8" i="1" s="1"/>
  <c r="N8" i="1" s="1"/>
  <c r="M33" i="1" a="1"/>
  <c r="M33" i="1" s="1"/>
  <c r="N33" i="1" s="1"/>
  <c r="M35" i="1" a="1"/>
  <c r="M35" i="1" s="1"/>
  <c r="N35" i="1" s="1"/>
  <c r="N139" i="28"/>
  <c r="M46" i="1" a="1"/>
  <c r="M46" i="1" s="1"/>
  <c r="N46" i="1" s="1"/>
  <c r="N90" i="28"/>
  <c r="N156" i="28"/>
  <c r="N43" i="28"/>
  <c r="M91" i="1" a="1"/>
  <c r="M91" i="1" s="1"/>
  <c r="N91" i="1" s="1"/>
  <c r="N256" i="28"/>
  <c r="N93" i="28"/>
  <c r="M50" i="1" a="1"/>
  <c r="M50" i="1" s="1"/>
  <c r="N50" i="1" s="1"/>
  <c r="M83" i="1" a="1"/>
  <c r="M83" i="1" s="1"/>
  <c r="N83" i="1" s="1"/>
  <c r="M24" i="1" a="1"/>
  <c r="M24" i="1" s="1"/>
  <c r="N24" i="1" s="1"/>
  <c r="M26" i="1" a="1"/>
  <c r="M26" i="1" s="1"/>
  <c r="N26" i="1" s="1"/>
  <c r="N238" i="28"/>
  <c r="N138" i="28"/>
  <c r="M161" i="1" a="1"/>
  <c r="M161" i="1" s="1"/>
  <c r="N161" i="1" s="1"/>
  <c r="M16" i="1" a="1"/>
  <c r="M16" i="1" s="1"/>
  <c r="N16" i="1" s="1"/>
  <c r="M105" i="1" a="1"/>
  <c r="M105" i="1" s="1"/>
  <c r="N105" i="1" s="1"/>
  <c r="M47" i="1" a="1"/>
  <c r="M47" i="1" s="1"/>
  <c r="N47" i="1" s="1"/>
  <c r="M55" i="1" a="1"/>
  <c r="M55" i="1" s="1"/>
  <c r="N55" i="1" s="1"/>
  <c r="M154" i="1" a="1"/>
  <c r="M154" i="1" s="1"/>
  <c r="N154" i="1" s="1"/>
  <c r="N192" i="28"/>
  <c r="N223" i="28"/>
  <c r="K99" i="28"/>
  <c r="J54" i="29"/>
  <c r="N106" i="28"/>
  <c r="M10" i="1" a="1"/>
  <c r="M10" i="1" s="1"/>
  <c r="N10" i="1" s="1"/>
  <c r="M85" i="1" a="1"/>
  <c r="M85" i="1" s="1"/>
  <c r="N85" i="1" s="1"/>
  <c r="M39" i="1" a="1"/>
  <c r="M39" i="1" s="1"/>
  <c r="N39" i="1" s="1"/>
  <c r="M157" i="1" a="1"/>
  <c r="M157" i="1" s="1"/>
  <c r="N157" i="1" s="1"/>
  <c r="M155" i="1" a="1"/>
  <c r="M155" i="1" s="1"/>
  <c r="N155" i="1" s="1"/>
  <c r="M75" i="1" a="1"/>
  <c r="M75" i="1" s="1"/>
  <c r="N75" i="1" s="1"/>
  <c r="N197" i="28"/>
  <c r="N195" i="28"/>
  <c r="M67" i="1" a="1"/>
  <c r="M67" i="1" s="1"/>
  <c r="N67" i="1" s="1"/>
  <c r="M181" i="28"/>
  <c r="N162" i="28"/>
  <c r="M88" i="1" a="1"/>
  <c r="M88" i="1" s="1"/>
  <c r="N88" i="1" s="1"/>
  <c r="K205" i="28"/>
  <c r="M15" i="1" a="1"/>
  <c r="M15" i="1" s="1"/>
  <c r="N15" i="1" s="1"/>
  <c r="M97" i="1" a="1"/>
  <c r="M97" i="1" s="1"/>
  <c r="N97" i="1" s="1"/>
  <c r="M144" i="1" a="1"/>
  <c r="M144" i="1" s="1"/>
  <c r="N144" i="1" s="1"/>
  <c r="M209" i="28"/>
  <c r="M18" i="1" a="1"/>
  <c r="M18" i="1" s="1"/>
  <c r="N18" i="1" s="1"/>
  <c r="N215" i="28"/>
  <c r="N226" i="28"/>
  <c r="N234" i="28"/>
  <c r="N164" i="28"/>
  <c r="I53" i="29"/>
  <c r="M57" i="1" a="1"/>
  <c r="M57" i="1" s="1"/>
  <c r="N57" i="1" s="1"/>
  <c r="N213" i="28"/>
  <c r="N82" i="28"/>
  <c r="M77" i="1" a="1"/>
  <c r="M77" i="1" s="1"/>
  <c r="N77" i="1" s="1"/>
  <c r="J126" i="1" a="1"/>
  <c r="J126" i="1" s="1"/>
  <c r="K126" i="1" s="1"/>
  <c r="M111" i="1" a="1"/>
  <c r="M111" i="1" s="1"/>
  <c r="N111" i="1" s="1"/>
  <c r="M52" i="1" a="1"/>
  <c r="M52" i="1" s="1"/>
  <c r="N52" i="1" s="1"/>
  <c r="M28" i="1" a="1"/>
  <c r="M28" i="1" s="1"/>
  <c r="N28" i="1" s="1"/>
  <c r="M74" i="1" a="1"/>
  <c r="M74" i="1" s="1"/>
  <c r="N74" i="1" s="1"/>
  <c r="M53" i="1" a="1"/>
  <c r="M53" i="1" s="1"/>
  <c r="N53" i="1" s="1"/>
  <c r="M92" i="28"/>
  <c r="J53" i="29"/>
  <c r="M14" i="1" a="1"/>
  <c r="M14" i="1" s="1"/>
  <c r="N14" i="1" s="1"/>
  <c r="M21" i="1" a="1"/>
  <c r="M21" i="1" s="1"/>
  <c r="N21" i="1" s="1"/>
  <c r="M184" i="28"/>
  <c r="M82" i="1" a="1"/>
  <c r="M82" i="1" s="1"/>
  <c r="N82" i="1" s="1"/>
  <c r="N235" i="28"/>
  <c r="M61" i="1" a="1"/>
  <c r="M61" i="1" s="1"/>
  <c r="N61" i="1" s="1"/>
  <c r="M25" i="1" a="1"/>
  <c r="M25" i="1" s="1"/>
  <c r="N25" i="1" s="1"/>
  <c r="M106" i="1" a="1"/>
  <c r="M106" i="1" s="1"/>
  <c r="N106" i="1" s="1"/>
  <c r="G53" i="29"/>
  <c r="N199" i="28"/>
  <c r="M23" i="1" a="1"/>
  <c r="M23" i="1" s="1"/>
  <c r="N23" i="1" s="1"/>
  <c r="M13" i="1" a="1"/>
  <c r="M13" i="1" s="1"/>
  <c r="N13" i="1" s="1"/>
  <c r="M31" i="1" a="1"/>
  <c r="M31" i="1" s="1"/>
  <c r="N31" i="1" s="1"/>
  <c r="M115" i="28"/>
  <c r="N89" i="28"/>
  <c r="N184" i="28"/>
  <c r="M69" i="1" a="1"/>
  <c r="M69" i="1" s="1"/>
  <c r="N69" i="1" s="1"/>
  <c r="N217" i="28"/>
  <c r="M109" i="28"/>
  <c r="J85" i="28"/>
  <c r="J182" i="28"/>
  <c r="J217" i="28"/>
  <c r="N182" i="28"/>
  <c r="J51" i="28"/>
  <c r="N98" i="28"/>
  <c r="J144" i="28"/>
  <c r="M137" i="28"/>
  <c r="J142" i="28"/>
  <c r="J107" i="28"/>
  <c r="J127" i="28"/>
  <c r="O66" i="28"/>
  <c r="J125" i="28"/>
  <c r="J43" i="28"/>
  <c r="J241" i="28"/>
  <c r="K225" i="28"/>
  <c r="N255" i="28"/>
  <c r="K109" i="28"/>
  <c r="N151" i="28"/>
  <c r="N122" i="28"/>
  <c r="J50" i="28"/>
  <c r="N88" i="28"/>
  <c r="K226" i="28"/>
  <c r="N159" i="28"/>
  <c r="J103" i="28"/>
  <c r="J194" i="28"/>
  <c r="M191" i="1" a="1"/>
  <c r="M191" i="1" s="1"/>
  <c r="N191" i="1" s="1"/>
  <c r="K162" i="28"/>
  <c r="M185" i="1" a="1"/>
  <c r="M185" i="1" s="1"/>
  <c r="N185" i="1" s="1"/>
  <c r="K132" i="28"/>
  <c r="M179" i="1" a="1"/>
  <c r="M179" i="1" s="1"/>
  <c r="N179" i="1" s="1"/>
  <c r="M117" i="1" a="1"/>
  <c r="M117" i="1" s="1"/>
  <c r="N117" i="1" s="1"/>
  <c r="K247" i="28"/>
  <c r="M115" i="1" a="1"/>
  <c r="M115" i="1" s="1"/>
  <c r="N115" i="1" s="1"/>
  <c r="M58" i="1" a="1"/>
  <c r="M58" i="1" s="1"/>
  <c r="N58" i="1" s="1"/>
  <c r="M90" i="1" a="1"/>
  <c r="M90" i="1" s="1"/>
  <c r="N90" i="1" s="1"/>
  <c r="M248" i="28"/>
  <c r="K179" i="28"/>
  <c r="M146" i="1" a="1"/>
  <c r="M146" i="1" s="1"/>
  <c r="N146" i="1" s="1"/>
  <c r="K191" i="28"/>
  <c r="M121" i="1" a="1"/>
  <c r="M121" i="1" s="1"/>
  <c r="N121" i="1" s="1"/>
  <c r="M172" i="1" a="1"/>
  <c r="M172" i="1" s="1"/>
  <c r="N172" i="1" s="1"/>
  <c r="M107" i="1" a="1"/>
  <c r="M107" i="1" s="1"/>
  <c r="N107" i="1" s="1"/>
  <c r="M98" i="1" a="1"/>
  <c r="M98" i="1" s="1"/>
  <c r="N98" i="1" s="1"/>
  <c r="K141" i="28"/>
  <c r="K157" i="28"/>
  <c r="K113" i="28"/>
  <c r="M136" i="1" a="1"/>
  <c r="M136" i="1" s="1"/>
  <c r="N136" i="1" s="1"/>
  <c r="M122" i="1" a="1"/>
  <c r="M122" i="1" s="1"/>
  <c r="N122" i="1" s="1"/>
  <c r="M80" i="1" a="1"/>
  <c r="M80" i="1" s="1"/>
  <c r="N80" i="1" s="1"/>
  <c r="M190" i="1" a="1"/>
  <c r="M190" i="1" s="1"/>
  <c r="N190" i="1" s="1"/>
  <c r="K66" i="28"/>
  <c r="M137" i="1" a="1"/>
  <c r="M137" i="1" s="1"/>
  <c r="N137" i="1" s="1"/>
  <c r="M73" i="1" a="1"/>
  <c r="M73" i="1" s="1"/>
  <c r="N73" i="1" s="1"/>
  <c r="M81" i="1" a="1"/>
  <c r="M81" i="1" s="1"/>
  <c r="N81" i="1" s="1"/>
  <c r="M65" i="1" a="1"/>
  <c r="M65" i="1" s="1"/>
  <c r="N65" i="1" s="1"/>
  <c r="M217" i="28"/>
  <c r="M89" i="28"/>
  <c r="M68" i="28"/>
  <c r="J7" i="1" a="1"/>
  <c r="J7" i="1" s="1"/>
  <c r="K7" i="1" s="1"/>
  <c r="M95" i="1" a="1"/>
  <c r="M95" i="1" s="1"/>
  <c r="N95" i="1" s="1"/>
  <c r="M149" i="1" a="1"/>
  <c r="M149" i="1" s="1"/>
  <c r="N149" i="1" s="1"/>
  <c r="L129" i="28"/>
  <c r="M7" i="1" a="1"/>
  <c r="M7" i="1" s="1"/>
  <c r="N7" i="1" s="1"/>
  <c r="M153" i="1" a="1"/>
  <c r="M153" i="1" s="1"/>
  <c r="N153" i="1" s="1"/>
  <c r="M211" i="28"/>
  <c r="M109" i="1" a="1"/>
  <c r="M109" i="1" s="1"/>
  <c r="N109" i="1" s="1"/>
  <c r="M170" i="1" a="1"/>
  <c r="M170" i="1" s="1"/>
  <c r="N170" i="1" s="1"/>
  <c r="M93" i="1" a="1"/>
  <c r="M93" i="1" s="1"/>
  <c r="N93" i="1" s="1"/>
  <c r="M101" i="1" a="1"/>
  <c r="M101" i="1" s="1"/>
  <c r="N101" i="1" s="1"/>
  <c r="M196" i="28"/>
  <c r="M119" i="1" a="1"/>
  <c r="M119" i="1" s="1"/>
  <c r="N119" i="1" s="1"/>
  <c r="M45" i="1" a="1"/>
  <c r="M45" i="1" s="1"/>
  <c r="N45" i="1" s="1"/>
  <c r="M123" i="1" a="1"/>
  <c r="M123" i="1" s="1"/>
  <c r="N123" i="1" s="1"/>
  <c r="K231" i="28"/>
  <c r="L49" i="28"/>
  <c r="M152" i="1" a="1"/>
  <c r="M152" i="1" s="1"/>
  <c r="N152" i="1" s="1"/>
  <c r="M244" i="28"/>
  <c r="M110" i="1" a="1"/>
  <c r="M110" i="1" s="1"/>
  <c r="N110" i="1" s="1"/>
  <c r="M162" i="1" a="1"/>
  <c r="M162" i="1" s="1"/>
  <c r="N162" i="1" s="1"/>
  <c r="M216" i="28"/>
  <c r="K136" i="28"/>
  <c r="J83" i="1" a="1"/>
  <c r="J83" i="1" s="1"/>
  <c r="K83" i="1" s="1"/>
  <c r="L184" i="28"/>
  <c r="L245" i="28"/>
  <c r="M156" i="1" a="1"/>
  <c r="M156" i="1" s="1"/>
  <c r="N156" i="1" s="1"/>
  <c r="K104" i="28"/>
  <c r="M51" i="1" a="1"/>
  <c r="M51" i="1" s="1"/>
  <c r="N51" i="1" s="1"/>
  <c r="M183" i="1" a="1"/>
  <c r="M183" i="1" s="1"/>
  <c r="N183" i="1" s="1"/>
  <c r="L171" i="28"/>
  <c r="M163" i="1" a="1"/>
  <c r="M163" i="1" s="1"/>
  <c r="N163" i="1" s="1"/>
  <c r="M116" i="1" a="1"/>
  <c r="M116" i="1" s="1"/>
  <c r="N116" i="1" s="1"/>
  <c r="M135" i="1" a="1"/>
  <c r="M135" i="1" s="1"/>
  <c r="N135" i="1" s="1"/>
  <c r="M114" i="1" a="1"/>
  <c r="M114" i="1" s="1"/>
  <c r="N114" i="1" s="1"/>
  <c r="M143" i="1" a="1"/>
  <c r="M143" i="1" s="1"/>
  <c r="N143" i="1" s="1"/>
  <c r="M174" i="28"/>
  <c r="M139" i="1" a="1"/>
  <c r="M139" i="1" s="1"/>
  <c r="N139" i="1" s="1"/>
  <c r="L96" i="28"/>
  <c r="M63" i="1" a="1"/>
  <c r="M63" i="1" s="1"/>
  <c r="N63" i="1" s="1"/>
  <c r="L140" i="28"/>
  <c r="M184" i="1" a="1"/>
  <c r="M184" i="1" s="1"/>
  <c r="N184" i="1" s="1"/>
  <c r="M167" i="1" a="1"/>
  <c r="M167" i="1" s="1"/>
  <c r="N167" i="1" s="1"/>
  <c r="M215" i="28"/>
  <c r="M99" i="1" a="1"/>
  <c r="M99" i="1" s="1"/>
  <c r="N99" i="1" s="1"/>
  <c r="M256" i="28"/>
  <c r="L211" i="28"/>
  <c r="M131" i="1" a="1"/>
  <c r="M131" i="1" s="1"/>
  <c r="N131" i="1" s="1"/>
  <c r="M132" i="28"/>
  <c r="L92" i="28"/>
  <c r="G51" i="29"/>
  <c r="J180" i="1" a="1"/>
  <c r="J180" i="1" s="1"/>
  <c r="K180" i="1" s="1"/>
  <c r="M127" i="1" a="1"/>
  <c r="M127" i="1" s="1"/>
  <c r="N127" i="1" s="1"/>
  <c r="L61" i="28"/>
  <c r="M140" i="1" a="1"/>
  <c r="M140" i="1" s="1"/>
  <c r="N140" i="1" s="1"/>
  <c r="M84" i="1" a="1"/>
  <c r="M84" i="1" s="1"/>
  <c r="N84" i="1" s="1"/>
  <c r="M133" i="1" a="1"/>
  <c r="M133" i="1" s="1"/>
  <c r="N133" i="1" s="1"/>
  <c r="L69" i="28"/>
  <c r="K256" i="28"/>
  <c r="M113" i="1" a="1"/>
  <c r="M113" i="1" s="1"/>
  <c r="N113" i="1" s="1"/>
  <c r="M164" i="1" a="1"/>
  <c r="M164" i="1" s="1"/>
  <c r="N164" i="1" s="1"/>
  <c r="M110" i="28"/>
  <c r="K55" i="28"/>
  <c r="I51" i="29"/>
  <c r="K129" i="28"/>
  <c r="J138" i="1" a="1"/>
  <c r="J138" i="1" s="1"/>
  <c r="K138" i="1" s="1"/>
  <c r="M36" i="1" a="1"/>
  <c r="M36" i="1" s="1"/>
  <c r="N36" i="1" s="1"/>
  <c r="M125" i="1" a="1"/>
  <c r="M125" i="1" s="1"/>
  <c r="N125" i="1" s="1"/>
  <c r="M175" i="1" a="1"/>
  <c r="M175" i="1" s="1"/>
  <c r="N175" i="1" s="1"/>
  <c r="M168" i="1" a="1"/>
  <c r="M168" i="1" s="1"/>
  <c r="N168" i="1" s="1"/>
  <c r="M148" i="28"/>
  <c r="M145" i="1" a="1"/>
  <c r="M145" i="1" s="1"/>
  <c r="N145" i="1" s="1"/>
  <c r="M178" i="1" a="1"/>
  <c r="M178" i="1" s="1"/>
  <c r="N178" i="1" s="1"/>
  <c r="H52" i="29"/>
  <c r="L136" i="28"/>
  <c r="M182" i="1" a="1"/>
  <c r="M182" i="1" s="1"/>
  <c r="N182" i="1" s="1"/>
  <c r="M192" i="1" a="1"/>
  <c r="M192" i="1" s="1"/>
  <c r="N192" i="1" s="1"/>
  <c r="M32" i="1" a="1"/>
  <c r="M32" i="1" s="1"/>
  <c r="N32" i="1" s="1"/>
  <c r="M20" i="1" a="1"/>
  <c r="M20" i="1" s="1"/>
  <c r="N20" i="1" s="1"/>
  <c r="M186" i="1" a="1"/>
  <c r="M186" i="1" s="1"/>
  <c r="N186" i="1" s="1"/>
  <c r="I54" i="29"/>
  <c r="M134" i="28"/>
  <c r="G52" i="29"/>
  <c r="L200" i="28"/>
  <c r="J102" i="1" a="1"/>
  <c r="J102" i="1" s="1"/>
  <c r="K102" i="1" s="1"/>
  <c r="J182" i="1" a="1"/>
  <c r="J182" i="1" s="1"/>
  <c r="K182" i="1" s="1"/>
  <c r="M193" i="1" a="1"/>
  <c r="M193" i="1" s="1"/>
  <c r="N193" i="1" s="1"/>
  <c r="H53" i="29"/>
  <c r="M42" i="28"/>
  <c r="H51" i="29"/>
  <c r="M64" i="1" a="1"/>
  <c r="M64" i="1" s="1"/>
  <c r="N64" i="1" s="1"/>
  <c r="M17" i="1" a="1"/>
  <c r="M17" i="1" s="1"/>
  <c r="N17" i="1" s="1"/>
  <c r="M180" i="1" a="1"/>
  <c r="M180" i="1" s="1"/>
  <c r="N180" i="1" s="1"/>
  <c r="M94" i="1" a="1"/>
  <c r="M94" i="1" s="1"/>
  <c r="N94" i="1" s="1"/>
  <c r="L42" i="28"/>
  <c r="M42" i="1" a="1"/>
  <c r="M42" i="1" s="1"/>
  <c r="N42" i="1" s="1"/>
  <c r="M171" i="1" a="1"/>
  <c r="M171" i="1" s="1"/>
  <c r="N171" i="1" s="1"/>
  <c r="M40" i="1" a="1"/>
  <c r="M40" i="1" s="1"/>
  <c r="N40" i="1" s="1"/>
  <c r="M148" i="1" a="1"/>
  <c r="M148" i="1" s="1"/>
  <c r="N148" i="1" s="1"/>
  <c r="M34" i="1" a="1"/>
  <c r="M34" i="1" s="1"/>
  <c r="N34" i="1" s="1"/>
  <c r="M27" i="1" a="1"/>
  <c r="M27" i="1" s="1"/>
  <c r="N27" i="1" s="1"/>
  <c r="L107" i="28"/>
  <c r="M174" i="1" a="1"/>
  <c r="M174" i="1" s="1"/>
  <c r="N174" i="1" s="1"/>
  <c r="H54" i="29"/>
  <c r="M111" i="28"/>
  <c r="M100" i="1" a="1"/>
  <c r="M100" i="1" s="1"/>
  <c r="N100" i="1" s="1"/>
  <c r="L121" i="28"/>
  <c r="M187" i="1" a="1"/>
  <c r="M187" i="1" s="1"/>
  <c r="N187" i="1" s="1"/>
  <c r="M208" i="28"/>
  <c r="K183" i="28"/>
  <c r="M188" i="1" a="1"/>
  <c r="M188" i="1" s="1"/>
  <c r="N188" i="1" s="1"/>
  <c r="L131" i="28"/>
  <c r="L50" i="28"/>
  <c r="L146" i="28"/>
  <c r="M120" i="1" a="1"/>
  <c r="M120" i="1" s="1"/>
  <c r="N120" i="1" s="1"/>
  <c r="M169" i="28"/>
  <c r="L57" i="28"/>
  <c r="M170" i="28"/>
  <c r="M52" i="28"/>
  <c r="M60" i="1" a="1"/>
  <c r="M60" i="1" s="1"/>
  <c r="N60" i="1" s="1"/>
  <c r="M132" i="1" a="1"/>
  <c r="M132" i="1" s="1"/>
  <c r="N132" i="1" s="1"/>
  <c r="I33" i="29"/>
  <c r="L219" i="28"/>
  <c r="K124" i="28"/>
  <c r="G49" i="29"/>
  <c r="K72" i="28"/>
  <c r="K59" i="28"/>
  <c r="M141" i="1" a="1"/>
  <c r="M141" i="1" s="1"/>
  <c r="N141" i="1" s="1"/>
  <c r="M129" i="1" a="1"/>
  <c r="M129" i="1" s="1"/>
  <c r="N129" i="1" s="1"/>
  <c r="M198" i="28"/>
  <c r="M213" i="28"/>
  <c r="M201" i="28"/>
  <c r="M44" i="1" a="1"/>
  <c r="M44" i="1" s="1"/>
  <c r="N44" i="1" s="1"/>
  <c r="M130" i="1" a="1"/>
  <c r="M130" i="1" s="1"/>
  <c r="N130" i="1" s="1"/>
  <c r="L256" i="28"/>
  <c r="K244" i="28"/>
  <c r="L205" i="28"/>
  <c r="M79" i="1" a="1"/>
  <c r="M79" i="1" s="1"/>
  <c r="N79" i="1" s="1"/>
  <c r="L232" i="28"/>
  <c r="L166" i="28"/>
  <c r="M41" i="1" a="1"/>
  <c r="M41" i="1" s="1"/>
  <c r="N41" i="1" s="1"/>
  <c r="J108" i="1" a="1"/>
  <c r="J108" i="1" s="1"/>
  <c r="K108" i="1" s="1"/>
  <c r="J156" i="1" a="1"/>
  <c r="J156" i="1" s="1"/>
  <c r="K156" i="1" s="1"/>
  <c r="L62" i="28"/>
  <c r="L158" i="28"/>
  <c r="L48" i="28"/>
  <c r="G54" i="29"/>
  <c r="K238" i="28"/>
  <c r="K68" i="28"/>
  <c r="K250" i="28"/>
  <c r="K145" i="28"/>
  <c r="K102" i="28"/>
  <c r="K199" i="28"/>
  <c r="G50" i="29"/>
  <c r="O177" i="28"/>
  <c r="O96" i="28"/>
  <c r="O72" i="28"/>
  <c r="O195" i="28"/>
  <c r="O174" i="28"/>
  <c r="O67" i="28"/>
  <c r="O251" i="28"/>
  <c r="O61" i="28"/>
  <c r="J34" i="1" a="1"/>
  <c r="J34" i="1" s="1"/>
  <c r="K34" i="1" s="1"/>
  <c r="O184" i="28"/>
  <c r="O199" i="28"/>
  <c r="O238" i="28"/>
  <c r="O73" i="28"/>
  <c r="O68" i="28"/>
  <c r="O97" i="28"/>
  <c r="M86" i="1" a="1"/>
  <c r="M86" i="1" s="1"/>
  <c r="N86" i="1" s="1"/>
  <c r="O128" i="28"/>
  <c r="O117" i="28"/>
  <c r="M166" i="1" a="1"/>
  <c r="M166" i="1" s="1"/>
  <c r="N166" i="1" s="1"/>
  <c r="O130" i="28"/>
  <c r="O245" i="28"/>
  <c r="J30" i="1" a="1"/>
  <c r="J30" i="1" s="1"/>
  <c r="K30" i="1" s="1"/>
  <c r="J41" i="1" a="1"/>
  <c r="J41" i="1" s="1"/>
  <c r="K41" i="1" s="1"/>
  <c r="J84" i="1" a="1"/>
  <c r="J84" i="1" s="1"/>
  <c r="K84" i="1" s="1"/>
  <c r="M128" i="1" a="1"/>
  <c r="M128" i="1" s="1"/>
  <c r="N128" i="1" s="1"/>
  <c r="I31" i="29"/>
  <c r="M68" i="1" a="1"/>
  <c r="M68" i="1" s="1"/>
  <c r="N68" i="1" s="1"/>
  <c r="M165" i="1" a="1"/>
  <c r="M165" i="1" s="1"/>
  <c r="N165" i="1" s="1"/>
  <c r="J114" i="1" a="1"/>
  <c r="J114" i="1" s="1"/>
  <c r="K114" i="1" s="1"/>
  <c r="M70" i="1" a="1"/>
  <c r="M70" i="1" s="1"/>
  <c r="N70" i="1" s="1"/>
  <c r="J19" i="1" a="1"/>
  <c r="J19" i="1" s="1"/>
  <c r="K19" i="1" s="1"/>
  <c r="M12" i="1" a="1"/>
  <c r="M12" i="1" s="1"/>
  <c r="N12" i="1" s="1"/>
  <c r="J191" i="1" a="1"/>
  <c r="J191" i="1" s="1"/>
  <c r="K191" i="1" s="1"/>
  <c r="M151" i="1" a="1"/>
  <c r="M151" i="1" s="1"/>
  <c r="N151" i="1" s="1"/>
  <c r="M158" i="1" a="1"/>
  <c r="M158" i="1" s="1"/>
  <c r="N158" i="1" s="1"/>
  <c r="J27" i="1" a="1"/>
  <c r="J27" i="1" s="1"/>
  <c r="K27" i="1" s="1"/>
  <c r="J120" i="1" a="1"/>
  <c r="J120" i="1" s="1"/>
  <c r="K120" i="1" s="1"/>
  <c r="J118" i="1" a="1"/>
  <c r="J118" i="1" s="1"/>
  <c r="K118" i="1" s="1"/>
  <c r="J168" i="1" a="1"/>
  <c r="J168" i="1" s="1"/>
  <c r="K168" i="1" s="1"/>
  <c r="J91" i="1" a="1"/>
  <c r="J91" i="1" s="1"/>
  <c r="K91" i="1" s="1"/>
  <c r="J10" i="1" a="1"/>
  <c r="J10" i="1" s="1"/>
  <c r="K10" i="1" s="1"/>
  <c r="F49" i="29"/>
  <c r="J165" i="1" a="1"/>
  <c r="J165" i="1" s="1"/>
  <c r="K165" i="1" s="1"/>
  <c r="J55" i="29"/>
  <c r="J35" i="1" a="1"/>
  <c r="J35" i="1" s="1"/>
  <c r="K35" i="1" s="1"/>
  <c r="J175" i="1" a="1"/>
  <c r="J175" i="1" s="1"/>
  <c r="K175" i="1" s="1"/>
  <c r="J131" i="1" a="1"/>
  <c r="J131" i="1" s="1"/>
  <c r="K131" i="1" s="1"/>
  <c r="J42" i="1" a="1"/>
  <c r="J42" i="1" s="1"/>
  <c r="K42" i="1" s="1"/>
  <c r="J183" i="1" a="1"/>
  <c r="J183" i="1" s="1"/>
  <c r="K183" i="1" s="1"/>
  <c r="H50" i="29"/>
  <c r="J69" i="1" a="1"/>
  <c r="J69" i="1" s="1"/>
  <c r="K69" i="1" s="1"/>
  <c r="I55" i="29"/>
  <c r="J122" i="1" a="1"/>
  <c r="J122" i="1" s="1"/>
  <c r="K122" i="1" s="1"/>
  <c r="J50" i="1" a="1"/>
  <c r="J50" i="1" s="1"/>
  <c r="K50" i="1" s="1"/>
  <c r="M43" i="1" a="1"/>
  <c r="M43" i="1" s="1"/>
  <c r="N43" i="1" s="1"/>
  <c r="J89" i="1" a="1"/>
  <c r="J89" i="1" s="1"/>
  <c r="K89" i="1" s="1"/>
  <c r="J187" i="1" a="1"/>
  <c r="J187" i="1" s="1"/>
  <c r="K187" i="1" s="1"/>
  <c r="M38" i="1" a="1"/>
  <c r="M38" i="1" s="1"/>
  <c r="N38" i="1" s="1"/>
  <c r="M102" i="1" a="1"/>
  <c r="M102" i="1" s="1"/>
  <c r="N102" i="1" s="1"/>
  <c r="J174" i="1" a="1"/>
  <c r="J174" i="1" s="1"/>
  <c r="K174" i="1" s="1"/>
  <c r="J21" i="1" a="1"/>
  <c r="J21" i="1" s="1"/>
  <c r="K21" i="1" s="1"/>
  <c r="J109" i="1" a="1"/>
  <c r="J109" i="1" s="1"/>
  <c r="K109" i="1" s="1"/>
  <c r="J18" i="1" a="1"/>
  <c r="J18" i="1" s="1"/>
  <c r="K18" i="1" s="1"/>
  <c r="J80" i="1" a="1"/>
  <c r="J80" i="1" s="1"/>
  <c r="K80" i="1" s="1"/>
  <c r="J13" i="1" a="1"/>
  <c r="J13" i="1" s="1"/>
  <c r="K13" i="1" s="1"/>
  <c r="J65" i="1" a="1"/>
  <c r="J65" i="1" s="1"/>
  <c r="K65" i="1" s="1"/>
  <c r="M169" i="1" a="1"/>
  <c r="M169" i="1" s="1"/>
  <c r="N169" i="1" s="1"/>
  <c r="J67" i="1" a="1"/>
  <c r="J67" i="1" s="1"/>
  <c r="K67" i="1" s="1"/>
  <c r="J106" i="1" a="1"/>
  <c r="J106" i="1" s="1"/>
  <c r="K106" i="1" s="1"/>
  <c r="M177" i="1" a="1"/>
  <c r="M177" i="1" s="1"/>
  <c r="N177" i="1" s="1"/>
  <c r="J167" i="1" a="1"/>
  <c r="J167" i="1" s="1"/>
  <c r="K167" i="1" s="1"/>
  <c r="M118" i="1" a="1"/>
  <c r="M118" i="1" s="1"/>
  <c r="N118" i="1" s="1"/>
  <c r="M189" i="1" a="1"/>
  <c r="M189" i="1" s="1"/>
  <c r="N189" i="1" s="1"/>
  <c r="M173" i="1" a="1"/>
  <c r="M173" i="1" s="1"/>
  <c r="N173" i="1" s="1"/>
  <c r="J132" i="1" a="1"/>
  <c r="J132" i="1" s="1"/>
  <c r="K132" i="1" s="1"/>
  <c r="M195" i="1" a="1"/>
  <c r="M195" i="1" s="1"/>
  <c r="N195" i="1" s="1"/>
  <c r="M126" i="1" a="1"/>
  <c r="M126" i="1" s="1"/>
  <c r="N126" i="1" s="1"/>
  <c r="J12" i="1" a="1"/>
  <c r="J12" i="1" s="1"/>
  <c r="K12" i="1" s="1"/>
  <c r="J169" i="1" a="1"/>
  <c r="J169" i="1" s="1"/>
  <c r="K169" i="1" s="1"/>
  <c r="I28" i="29"/>
  <c r="J172" i="1" a="1"/>
  <c r="J172" i="1" s="1"/>
  <c r="K172" i="1" s="1"/>
  <c r="M66" i="1" a="1"/>
  <c r="M66" i="1" s="1"/>
  <c r="N66" i="1" s="1"/>
  <c r="M159" i="1" a="1"/>
  <c r="M159" i="1" s="1"/>
  <c r="N159" i="1" s="1"/>
  <c r="J110" i="1" a="1"/>
  <c r="J110" i="1" s="1"/>
  <c r="K110" i="1" s="1"/>
  <c r="J157" i="1" a="1"/>
  <c r="J157" i="1" s="1"/>
  <c r="K157" i="1" s="1"/>
  <c r="J136" i="1" a="1"/>
  <c r="J136" i="1" s="1"/>
  <c r="K136" i="1" s="1"/>
  <c r="J86" i="1" a="1"/>
  <c r="J86" i="1" s="1"/>
  <c r="K86" i="1" s="1"/>
  <c r="J36" i="1" a="1"/>
  <c r="J36" i="1" s="1"/>
  <c r="K36" i="1" s="1"/>
  <c r="J97" i="1" a="1"/>
  <c r="J97" i="1" s="1"/>
  <c r="K97" i="1" s="1"/>
  <c r="J63" i="1" a="1"/>
  <c r="J63" i="1" s="1"/>
  <c r="K63" i="1" s="1"/>
  <c r="M56" i="1" a="1"/>
  <c r="M56" i="1" s="1"/>
  <c r="N56" i="1" s="1"/>
  <c r="J24" i="1" a="1"/>
  <c r="J24" i="1" s="1"/>
  <c r="K24" i="1" s="1"/>
  <c r="J148" i="1" a="1"/>
  <c r="J148" i="1" s="1"/>
  <c r="K148" i="1" s="1"/>
  <c r="J40" i="1" a="1"/>
  <c r="J40" i="1" s="1"/>
  <c r="K40" i="1" s="1"/>
  <c r="J101" i="1" a="1"/>
  <c r="J101" i="1" s="1"/>
  <c r="K101" i="1" s="1"/>
  <c r="J11" i="1" a="1"/>
  <c r="J11" i="1" s="1"/>
  <c r="K11" i="1" s="1"/>
  <c r="M48" i="1" a="1"/>
  <c r="M48" i="1" s="1"/>
  <c r="N48" i="1" s="1"/>
  <c r="J39" i="1" a="1"/>
  <c r="J39" i="1" s="1"/>
  <c r="K39" i="1" s="1"/>
  <c r="J23" i="1" a="1"/>
  <c r="J23" i="1" s="1"/>
  <c r="K23" i="1" s="1"/>
  <c r="J94" i="1" a="1"/>
  <c r="J94" i="1" s="1"/>
  <c r="K94" i="1" s="1"/>
  <c r="J31" i="1" a="1"/>
  <c r="J31" i="1" s="1"/>
  <c r="K31" i="1" s="1"/>
  <c r="J15" i="1" a="1"/>
  <c r="J15" i="1" s="1"/>
  <c r="K15" i="1" s="1"/>
  <c r="J14" i="1" a="1"/>
  <c r="J14" i="1" s="1"/>
  <c r="K14" i="1" s="1"/>
  <c r="J33" i="29"/>
  <c r="K28" i="29"/>
  <c r="M87" i="1" a="1"/>
  <c r="M87" i="1" s="1"/>
  <c r="N87" i="1" s="1"/>
  <c r="J139" i="1" a="1"/>
  <c r="J139" i="1" s="1"/>
  <c r="K139" i="1" s="1"/>
  <c r="J166" i="1" a="1"/>
  <c r="J166" i="1" s="1"/>
  <c r="K166" i="1" s="1"/>
  <c r="J44" i="1" a="1"/>
  <c r="J44" i="1" s="1"/>
  <c r="K44" i="1" s="1"/>
  <c r="J124" i="1" a="1"/>
  <c r="J124" i="1" s="1"/>
  <c r="K124" i="1" s="1"/>
  <c r="J100" i="1" a="1"/>
  <c r="J100" i="1" s="1"/>
  <c r="K100" i="1" s="1"/>
  <c r="I49" i="29"/>
  <c r="F55" i="29"/>
  <c r="I52" i="29"/>
  <c r="K29" i="29"/>
  <c r="K34" i="29"/>
  <c r="G29" i="29"/>
  <c r="K186" i="28"/>
  <c r="F29" i="29"/>
  <c r="M96" i="1" a="1"/>
  <c r="M96" i="1" s="1"/>
  <c r="N96" i="1" s="1"/>
  <c r="J43" i="1" a="1"/>
  <c r="J43" i="1" s="1"/>
  <c r="K43" i="1" s="1"/>
  <c r="J33" i="1" a="1"/>
  <c r="J33" i="1" s="1"/>
  <c r="K33" i="1" s="1"/>
  <c r="M142" i="1" a="1"/>
  <c r="M142" i="1" s="1"/>
  <c r="N142" i="1" s="1"/>
  <c r="J103" i="1" a="1"/>
  <c r="J103" i="1" s="1"/>
  <c r="K103" i="1" s="1"/>
  <c r="M22" i="1" a="1"/>
  <c r="M22" i="1" s="1"/>
  <c r="N22" i="1" s="1"/>
  <c r="J64" i="1" a="1"/>
  <c r="J64" i="1" s="1"/>
  <c r="K64" i="1" s="1"/>
  <c r="J53" i="1" a="1"/>
  <c r="J53" i="1" s="1"/>
  <c r="K53" i="1" s="1"/>
  <c r="J188" i="1" a="1"/>
  <c r="J188" i="1" s="1"/>
  <c r="K188" i="1" s="1"/>
  <c r="M138" i="1" a="1"/>
  <c r="M138" i="1" s="1"/>
  <c r="N138" i="1" s="1"/>
  <c r="J146" i="1" a="1"/>
  <c r="J146" i="1" s="1"/>
  <c r="K146" i="1" s="1"/>
  <c r="J164" i="1" a="1"/>
  <c r="J164" i="1" s="1"/>
  <c r="K164" i="1" s="1"/>
  <c r="J105" i="1" a="1"/>
  <c r="J105" i="1" s="1"/>
  <c r="K105" i="1" s="1"/>
  <c r="J66" i="1" a="1"/>
  <c r="J66" i="1" s="1"/>
  <c r="K66" i="1" s="1"/>
  <c r="M181" i="1" a="1"/>
  <c r="M181" i="1" s="1"/>
  <c r="N181" i="1" s="1"/>
  <c r="J29" i="1" a="1"/>
  <c r="J29" i="1" s="1"/>
  <c r="K29" i="1" s="1"/>
  <c r="J152" i="1" a="1"/>
  <c r="J152" i="1" s="1"/>
  <c r="K152" i="1" s="1"/>
  <c r="J93" i="1" a="1"/>
  <c r="J93" i="1" s="1"/>
  <c r="K93" i="1" s="1"/>
  <c r="J72" i="1" a="1"/>
  <c r="J72" i="1" s="1"/>
  <c r="K72" i="1" s="1"/>
  <c r="J189" i="1" a="1"/>
  <c r="J189" i="1" s="1"/>
  <c r="K189" i="1" s="1"/>
  <c r="J48" i="1" a="1"/>
  <c r="J48" i="1" s="1"/>
  <c r="K48" i="1" s="1"/>
  <c r="J71" i="1" a="1"/>
  <c r="J71" i="1" s="1"/>
  <c r="K71" i="1" s="1"/>
  <c r="J99" i="1" a="1"/>
  <c r="J99" i="1" s="1"/>
  <c r="K99" i="1" s="1"/>
  <c r="J134" i="1" a="1"/>
  <c r="J134" i="1" s="1"/>
  <c r="K134" i="1" s="1"/>
  <c r="M176" i="1" a="1"/>
  <c r="M176" i="1" s="1"/>
  <c r="N176" i="1" s="1"/>
  <c r="J8" i="1" a="1"/>
  <c r="J8" i="1" s="1"/>
  <c r="J68" i="1" a="1"/>
  <c r="J68" i="1" s="1"/>
  <c r="K68" i="1" s="1"/>
  <c r="J116" i="1" a="1"/>
  <c r="J116" i="1" s="1"/>
  <c r="K116" i="1" s="1"/>
  <c r="J173" i="1" a="1"/>
  <c r="J173" i="1" s="1"/>
  <c r="K173" i="1" s="1"/>
  <c r="J170" i="1" a="1"/>
  <c r="J170" i="1" s="1"/>
  <c r="K170" i="1" s="1"/>
  <c r="M37" i="1" a="1"/>
  <c r="M37" i="1" s="1"/>
  <c r="N37" i="1" s="1"/>
  <c r="J176" i="1" a="1"/>
  <c r="J176" i="1" s="1"/>
  <c r="K176" i="1" s="1"/>
  <c r="J74" i="1" a="1"/>
  <c r="J74" i="1" s="1"/>
  <c r="K74" i="1" s="1"/>
  <c r="M103" i="1" a="1"/>
  <c r="M103" i="1" s="1"/>
  <c r="N103" i="1" s="1"/>
  <c r="J121" i="1" a="1"/>
  <c r="J121" i="1" s="1"/>
  <c r="K121" i="1" s="1"/>
  <c r="J190" i="1" a="1"/>
  <c r="J190" i="1" s="1"/>
  <c r="K190" i="1" s="1"/>
  <c r="I30" i="29"/>
  <c r="J50" i="29"/>
  <c r="K32" i="29"/>
  <c r="G30" i="29"/>
  <c r="G31" i="29"/>
  <c r="K54" i="29"/>
  <c r="F33" i="29"/>
  <c r="F31" i="29"/>
  <c r="K55" i="29"/>
  <c r="J17" i="1" a="1"/>
  <c r="J17" i="1" s="1"/>
  <c r="K17" i="1" s="1"/>
  <c r="J25" i="1" a="1"/>
  <c r="J25" i="1" s="1"/>
  <c r="K25" i="1" s="1"/>
  <c r="J9" i="1" a="1"/>
  <c r="J9" i="1" s="1"/>
  <c r="J57" i="1" a="1"/>
  <c r="J57" i="1" s="1"/>
  <c r="K57" i="1" s="1"/>
  <c r="J125" i="1" a="1"/>
  <c r="J125" i="1" s="1"/>
  <c r="K125" i="1" s="1"/>
  <c r="J193" i="1" a="1"/>
  <c r="J193" i="1" s="1"/>
  <c r="K193" i="1" s="1"/>
  <c r="J123" i="1" a="1"/>
  <c r="J123" i="1" s="1"/>
  <c r="K123" i="1" s="1"/>
  <c r="J145" i="1" a="1"/>
  <c r="J145" i="1" s="1"/>
  <c r="K145" i="1" s="1"/>
  <c r="J88" i="1" a="1"/>
  <c r="J88" i="1" s="1"/>
  <c r="K88" i="1" s="1"/>
  <c r="J171" i="1" a="1"/>
  <c r="J171" i="1" s="1"/>
  <c r="K171" i="1" s="1"/>
  <c r="M160" i="1" a="1"/>
  <c r="M160" i="1" s="1"/>
  <c r="N160" i="1" s="1"/>
  <c r="J38" i="1" a="1"/>
  <c r="J38" i="1" s="1"/>
  <c r="K38" i="1" s="1"/>
  <c r="J61" i="1" a="1"/>
  <c r="J61" i="1" s="1"/>
  <c r="K61" i="1" s="1"/>
  <c r="J115" i="1" a="1"/>
  <c r="J115" i="1" s="1"/>
  <c r="K115" i="1" s="1"/>
  <c r="J178" i="1" a="1"/>
  <c r="J178" i="1" s="1"/>
  <c r="K178" i="1" s="1"/>
  <c r="M62" i="1" a="1"/>
  <c r="M62" i="1" s="1"/>
  <c r="N62" i="1" s="1"/>
  <c r="J154" i="1" a="1"/>
  <c r="J154" i="1" s="1"/>
  <c r="K154" i="1" s="1"/>
  <c r="G55" i="29"/>
  <c r="F30" i="29"/>
  <c r="H55" i="29"/>
  <c r="K52" i="29"/>
  <c r="F28" i="29"/>
  <c r="J181" i="28"/>
  <c r="F34" i="29"/>
  <c r="H28" i="29"/>
  <c r="L181" i="28"/>
  <c r="J194" i="1" a="1"/>
  <c r="J194" i="1" s="1"/>
  <c r="K194" i="1" s="1"/>
  <c r="J185" i="1" a="1"/>
  <c r="J185" i="1" s="1"/>
  <c r="K185" i="1" s="1"/>
  <c r="J107" i="1" a="1"/>
  <c r="J107" i="1" s="1"/>
  <c r="K107" i="1" s="1"/>
  <c r="J78" i="1" a="1"/>
  <c r="J78" i="1" s="1"/>
  <c r="K78" i="1" s="1"/>
  <c r="J47" i="1" a="1"/>
  <c r="J47" i="1" s="1"/>
  <c r="K47" i="1" s="1"/>
  <c r="J73" i="1" a="1"/>
  <c r="J73" i="1" s="1"/>
  <c r="K73" i="1" s="1"/>
  <c r="J37" i="1" a="1"/>
  <c r="J37" i="1" s="1"/>
  <c r="K37" i="1" s="1"/>
  <c r="J127" i="1" a="1"/>
  <c r="J127" i="1" s="1"/>
  <c r="K127" i="1" s="1"/>
  <c r="J30" i="29"/>
  <c r="G32" i="29"/>
  <c r="H34" i="29"/>
  <c r="H32" i="29"/>
  <c r="H33" i="29"/>
  <c r="M150" i="1" a="1"/>
  <c r="M150" i="1" s="1"/>
  <c r="N150" i="1" s="1"/>
  <c r="J159" i="1" a="1"/>
  <c r="J159" i="1" s="1"/>
  <c r="K159" i="1" s="1"/>
  <c r="J151" i="1" a="1"/>
  <c r="J151" i="1" s="1"/>
  <c r="K151" i="1" s="1"/>
  <c r="J147" i="1" a="1"/>
  <c r="J147" i="1" s="1"/>
  <c r="K147" i="1" s="1"/>
  <c r="J113" i="1" a="1"/>
  <c r="J113" i="1" s="1"/>
  <c r="K113" i="1" s="1"/>
  <c r="J81" i="1" a="1"/>
  <c r="J81" i="1" s="1"/>
  <c r="K81" i="1" s="1"/>
  <c r="J45" i="1" a="1"/>
  <c r="J45" i="1" s="1"/>
  <c r="K45" i="1" s="1"/>
  <c r="J75" i="1" a="1"/>
  <c r="J75" i="1" s="1"/>
  <c r="K75" i="1" s="1"/>
  <c r="J77" i="1" a="1"/>
  <c r="J77" i="1" s="1"/>
  <c r="K77" i="1" s="1"/>
  <c r="J181" i="1" a="1"/>
  <c r="J181" i="1" s="1"/>
  <c r="K181" i="1" s="1"/>
  <c r="J129" i="1" a="1"/>
  <c r="J129" i="1" s="1"/>
  <c r="K129" i="1" s="1"/>
  <c r="J26" i="1" a="1"/>
  <c r="J26" i="1" s="1"/>
  <c r="K26" i="1" s="1"/>
  <c r="J119" i="1" a="1"/>
  <c r="J119" i="1" s="1"/>
  <c r="K119" i="1" s="1"/>
  <c r="J184" i="1" a="1"/>
  <c r="J184" i="1" s="1"/>
  <c r="K184" i="1" s="1"/>
  <c r="J22" i="1" a="1"/>
  <c r="J22" i="1" s="1"/>
  <c r="K22" i="1" s="1"/>
  <c r="J52" i="1" a="1"/>
  <c r="J52" i="1" s="1"/>
  <c r="K52" i="1" s="1"/>
  <c r="J87" i="1" a="1"/>
  <c r="J87" i="1" s="1"/>
  <c r="K87" i="1" s="1"/>
  <c r="J58" i="1" a="1"/>
  <c r="J58" i="1" s="1"/>
  <c r="K58" i="1" s="1"/>
  <c r="J149" i="1" a="1"/>
  <c r="J149" i="1" s="1"/>
  <c r="K149" i="1" s="1"/>
  <c r="J143" i="1" a="1"/>
  <c r="J143" i="1" s="1"/>
  <c r="K143" i="1" s="1"/>
  <c r="J130" i="1" a="1"/>
  <c r="J130" i="1" s="1"/>
  <c r="K130" i="1" s="1"/>
  <c r="M124" i="1" a="1"/>
  <c r="M124" i="1" s="1"/>
  <c r="N124" i="1" s="1"/>
  <c r="J162" i="1" a="1"/>
  <c r="J162" i="1" s="1"/>
  <c r="K162" i="1" s="1"/>
  <c r="M92" i="1" a="1"/>
  <c r="M92" i="1" s="1"/>
  <c r="N92" i="1" s="1"/>
  <c r="J49" i="1" a="1"/>
  <c r="J49" i="1" s="1"/>
  <c r="K49" i="1" s="1"/>
  <c r="J96" i="1" a="1"/>
  <c r="J96" i="1" s="1"/>
  <c r="K96" i="1" s="1"/>
  <c r="J195" i="1" a="1"/>
  <c r="J195" i="1" s="1"/>
  <c r="K195" i="1" s="1"/>
  <c r="J59" i="1" a="1"/>
  <c r="J59" i="1" s="1"/>
  <c r="K59" i="1" s="1"/>
  <c r="J95" i="1" a="1"/>
  <c r="J95" i="1" s="1"/>
  <c r="K95" i="1" s="1"/>
  <c r="J144" i="1" a="1"/>
  <c r="J144" i="1" s="1"/>
  <c r="K144" i="1" s="1"/>
  <c r="J46" i="1" a="1"/>
  <c r="J46" i="1" s="1"/>
  <c r="K46" i="1" s="1"/>
  <c r="J62" i="1" a="1"/>
  <c r="J62" i="1" s="1"/>
  <c r="K62" i="1" s="1"/>
  <c r="M30" i="1" a="1"/>
  <c r="M30" i="1" s="1"/>
  <c r="N30" i="1" s="1"/>
  <c r="J82" i="1" a="1"/>
  <c r="J82" i="1" s="1"/>
  <c r="K82" i="1" s="1"/>
  <c r="J111" i="1" a="1"/>
  <c r="J111" i="1" s="1"/>
  <c r="K111" i="1" s="1"/>
  <c r="J192" i="1" a="1"/>
  <c r="J192" i="1" s="1"/>
  <c r="K192" i="1" s="1"/>
  <c r="J51" i="29"/>
  <c r="G34" i="29"/>
  <c r="G33" i="29"/>
  <c r="J28" i="29"/>
  <c r="J31" i="29"/>
  <c r="K31" i="29"/>
  <c r="K30" i="29"/>
  <c r="K51" i="29"/>
  <c r="H30" i="29"/>
  <c r="J150" i="1" a="1"/>
  <c r="J150" i="1" s="1"/>
  <c r="K150" i="1" s="1"/>
  <c r="J155" i="1" a="1"/>
  <c r="J155" i="1" s="1"/>
  <c r="K155" i="1" s="1"/>
  <c r="K49" i="29"/>
  <c r="H29" i="29"/>
  <c r="H31" i="29"/>
  <c r="K50" i="29"/>
  <c r="J34" i="29"/>
  <c r="H49" i="29"/>
  <c r="M19" i="1" a="1"/>
  <c r="M19" i="1" s="1"/>
  <c r="N19" i="1" s="1"/>
  <c r="J186" i="1" a="1"/>
  <c r="J186" i="1" s="1"/>
  <c r="K186" i="1" s="1"/>
  <c r="J20" i="1" a="1"/>
  <c r="J20" i="1" s="1"/>
  <c r="K20" i="1" s="1"/>
  <c r="J54" i="1" a="1"/>
  <c r="J54" i="1" s="1"/>
  <c r="K54" i="1" s="1"/>
  <c r="J79" i="1" a="1"/>
  <c r="J79" i="1" s="1"/>
  <c r="K79" i="1" s="1"/>
  <c r="J160" i="1" a="1"/>
  <c r="J160" i="1" s="1"/>
  <c r="K160" i="1" s="1"/>
  <c r="J98" i="1" a="1"/>
  <c r="J98" i="1" s="1"/>
  <c r="K98" i="1" s="1"/>
  <c r="J158" i="1" a="1"/>
  <c r="J158" i="1" s="1"/>
  <c r="K158" i="1" s="1"/>
  <c r="M134" i="1" a="1"/>
  <c r="M134" i="1" s="1"/>
  <c r="N134" i="1" s="1"/>
  <c r="J117" i="1" a="1"/>
  <c r="J117" i="1" s="1"/>
  <c r="K117" i="1" s="1"/>
  <c r="J133" i="1" a="1"/>
  <c r="J133" i="1" s="1"/>
  <c r="K133" i="1" s="1"/>
  <c r="J70" i="1" a="1"/>
  <c r="J70" i="1" s="1"/>
  <c r="K70" i="1" s="1"/>
  <c r="J16" i="1" a="1"/>
  <c r="J16" i="1" s="1"/>
  <c r="K16" i="1" s="1"/>
  <c r="J90" i="1" a="1"/>
  <c r="J90" i="1" s="1"/>
  <c r="K90" i="1" s="1"/>
  <c r="J128" i="1" a="1"/>
  <c r="J128" i="1" s="1"/>
  <c r="K128" i="1" s="1"/>
  <c r="J153" i="1" a="1"/>
  <c r="J153" i="1" s="1"/>
  <c r="K153" i="1" s="1"/>
  <c r="J179" i="1" a="1"/>
  <c r="J179" i="1" s="1"/>
  <c r="K179" i="1" s="1"/>
  <c r="J55" i="1" a="1"/>
  <c r="J55" i="1" s="1"/>
  <c r="K55" i="1" s="1"/>
  <c r="J85" i="1" a="1"/>
  <c r="J85" i="1" s="1"/>
  <c r="K85" i="1" s="1"/>
  <c r="J28" i="1" a="1"/>
  <c r="J28" i="1" s="1"/>
  <c r="K28" i="1" s="1"/>
  <c r="J142" i="1" a="1"/>
  <c r="J142" i="1" s="1"/>
  <c r="K142" i="1" s="1"/>
  <c r="M194" i="1" a="1"/>
  <c r="M194" i="1" s="1"/>
  <c r="N194" i="1" s="1"/>
  <c r="J104" i="1" a="1"/>
  <c r="J104" i="1" s="1"/>
  <c r="K104" i="1" s="1"/>
  <c r="J60" i="1" a="1"/>
  <c r="J60" i="1" s="1"/>
  <c r="K60" i="1" s="1"/>
  <c r="J140" i="1" a="1"/>
  <c r="J140" i="1" s="1"/>
  <c r="K140" i="1" s="1"/>
  <c r="J177" i="1" a="1"/>
  <c r="J177" i="1" s="1"/>
  <c r="K177" i="1" s="1"/>
  <c r="M112" i="1" a="1"/>
  <c r="M112" i="1" s="1"/>
  <c r="N112" i="1" s="1"/>
  <c r="M108" i="1" a="1"/>
  <c r="M108" i="1" s="1"/>
  <c r="N108" i="1" s="1"/>
  <c r="M72" i="1" a="1"/>
  <c r="M72" i="1" s="1"/>
  <c r="N72" i="1" s="1"/>
  <c r="M104" i="1" a="1"/>
  <c r="M104" i="1" s="1"/>
  <c r="N104" i="1" s="1"/>
  <c r="J112" i="1" a="1"/>
  <c r="J112" i="1" s="1"/>
  <c r="K112" i="1" s="1"/>
  <c r="J56" i="1" a="1"/>
  <c r="J56" i="1" s="1"/>
  <c r="K56" i="1" s="1"/>
  <c r="J141" i="1" a="1"/>
  <c r="J141" i="1" s="1"/>
  <c r="K141" i="1" s="1"/>
  <c r="J32" i="1" a="1"/>
  <c r="J32" i="1" s="1"/>
  <c r="K32" i="1" s="1"/>
  <c r="J76" i="1" a="1"/>
  <c r="J76" i="1" s="1"/>
  <c r="K76" i="1" s="1"/>
  <c r="J135" i="1" a="1"/>
  <c r="J135" i="1" s="1"/>
  <c r="K135" i="1" s="1"/>
  <c r="J137" i="1" a="1"/>
  <c r="J137" i="1" s="1"/>
  <c r="K137" i="1" s="1"/>
  <c r="J161" i="1" a="1"/>
  <c r="J161" i="1" s="1"/>
  <c r="K161" i="1" s="1"/>
  <c r="J51" i="1" a="1"/>
  <c r="J51" i="1" s="1"/>
  <c r="K51" i="1" s="1"/>
  <c r="J92" i="1" a="1"/>
  <c r="J92" i="1" s="1"/>
  <c r="K92" i="1" s="1"/>
  <c r="J163" i="1" a="1"/>
  <c r="J163" i="1" s="1"/>
  <c r="K163" i="1" s="1"/>
  <c r="I29" i="29"/>
  <c r="I34" i="29"/>
  <c r="J29" i="29"/>
  <c r="I50" i="29"/>
  <c r="J49" i="29"/>
  <c r="G28" i="29"/>
  <c r="K181" i="28"/>
  <c r="J52" i="29"/>
  <c r="K33" i="29"/>
  <c r="AR202" i="19"/>
  <c r="AQ202" i="19"/>
  <c r="AP202" i="19"/>
  <c r="AO202" i="19"/>
  <c r="AN202" i="19"/>
  <c r="AM202" i="19"/>
  <c r="AR201" i="19"/>
  <c r="AQ201" i="19"/>
  <c r="AP201" i="19"/>
  <c r="AO201" i="19"/>
  <c r="AN201" i="19"/>
  <c r="AM201" i="19"/>
  <c r="AE202" i="18"/>
  <c r="AD202" i="18"/>
  <c r="AC202" i="18"/>
  <c r="AB202" i="18"/>
  <c r="AA202" i="18"/>
  <c r="AE201" i="18"/>
  <c r="AD201" i="18"/>
  <c r="AC201" i="18"/>
  <c r="AB201" i="18"/>
  <c r="AA201" i="18"/>
  <c r="AB202" i="17"/>
  <c r="AA202" i="17"/>
  <c r="Z202" i="17"/>
  <c r="AB201" i="17"/>
  <c r="AA201" i="17"/>
  <c r="Z201" i="17"/>
  <c r="AF201" i="16"/>
  <c r="AG201" i="16"/>
  <c r="AH201" i="16"/>
  <c r="AF202" i="16"/>
  <c r="AG202" i="16"/>
  <c r="AH202" i="16"/>
  <c r="M82" i="28" l="1"/>
  <c r="N87" i="28"/>
  <c r="O248" i="28"/>
  <c r="M75" i="28"/>
  <c r="J57" i="28"/>
  <c r="N79" i="28"/>
  <c r="O233" i="28"/>
  <c r="O234" i="28"/>
  <c r="O211" i="28"/>
  <c r="O162" i="28"/>
  <c r="O160" i="28"/>
  <c r="L246" i="28"/>
  <c r="M214" i="28"/>
  <c r="L97" i="28"/>
  <c r="K50" i="28"/>
  <c r="K218" i="28"/>
  <c r="L125" i="28"/>
  <c r="J244" i="28"/>
  <c r="J242" i="28"/>
  <c r="J70" i="28"/>
  <c r="M105" i="28"/>
  <c r="M205" i="28"/>
  <c r="O216" i="28"/>
  <c r="O46" i="28"/>
  <c r="O95" i="28"/>
  <c r="N253" i="28"/>
  <c r="O197" i="28"/>
  <c r="O235" i="28"/>
  <c r="O79" i="28"/>
  <c r="O123" i="28"/>
  <c r="N191" i="28"/>
  <c r="N155" i="28"/>
  <c r="O101" i="28"/>
  <c r="O227" i="28"/>
  <c r="K65" i="28"/>
  <c r="M59" i="28"/>
  <c r="M61" i="28"/>
  <c r="J163" i="28"/>
  <c r="J124" i="28"/>
  <c r="J155" i="28"/>
  <c r="J126" i="28"/>
  <c r="J245" i="28"/>
  <c r="J109" i="28"/>
  <c r="M147" i="28"/>
  <c r="O103" i="28"/>
  <c r="N104" i="28"/>
  <c r="O115" i="28"/>
  <c r="N246" i="28"/>
  <c r="N42" i="28"/>
  <c r="N244" i="28"/>
  <c r="N144" i="28"/>
  <c r="N227" i="28"/>
  <c r="M79" i="28"/>
  <c r="L170" i="28"/>
  <c r="L199" i="28"/>
  <c r="L209" i="28"/>
  <c r="K91" i="28"/>
  <c r="J82" i="28"/>
  <c r="M120" i="28"/>
  <c r="J61" i="28"/>
  <c r="J114" i="28"/>
  <c r="J106" i="28"/>
  <c r="O236" i="28"/>
  <c r="N204" i="28"/>
  <c r="O154" i="28"/>
  <c r="N189" i="28"/>
  <c r="O62" i="28"/>
  <c r="O176" i="28"/>
  <c r="N123" i="28"/>
  <c r="N185" i="28"/>
  <c r="O218" i="28"/>
  <c r="O165" i="28"/>
  <c r="N254" i="28"/>
  <c r="K147" i="28"/>
  <c r="K105" i="28"/>
  <c r="L77" i="28"/>
  <c r="K164" i="28"/>
  <c r="M207" i="28"/>
  <c r="L233" i="28"/>
  <c r="L116" i="28"/>
  <c r="M129" i="28"/>
  <c r="K94" i="28"/>
  <c r="K115" i="28"/>
  <c r="M86" i="28"/>
  <c r="M160" i="28"/>
  <c r="J91" i="28"/>
  <c r="J151" i="28"/>
  <c r="J211" i="28"/>
  <c r="M153" i="28"/>
  <c r="J150" i="28"/>
  <c r="J143" i="28"/>
  <c r="J183" i="28"/>
  <c r="J102" i="28"/>
  <c r="M242" i="28"/>
  <c r="J113" i="28"/>
  <c r="O137" i="28"/>
  <c r="N75" i="28"/>
  <c r="N205" i="28"/>
  <c r="O181" i="28"/>
  <c r="O55" i="28"/>
  <c r="O259" i="28"/>
  <c r="N101" i="28"/>
  <c r="N70" i="28"/>
  <c r="O44" i="28"/>
  <c r="L115" i="28"/>
  <c r="L86" i="28"/>
  <c r="M250" i="28"/>
  <c r="L137" i="28"/>
  <c r="L59" i="28"/>
  <c r="K201" i="28"/>
  <c r="K253" i="28"/>
  <c r="M141" i="28"/>
  <c r="K51" i="28"/>
  <c r="K221" i="28"/>
  <c r="K224" i="28"/>
  <c r="M81" i="28"/>
  <c r="J108" i="28"/>
  <c r="M144" i="28"/>
  <c r="M83" i="28"/>
  <c r="J232" i="28"/>
  <c r="O223" i="28"/>
  <c r="O125" i="28"/>
  <c r="N186" i="28"/>
  <c r="N83" i="28"/>
  <c r="N71" i="28"/>
  <c r="N108" i="28"/>
  <c r="O230" i="28"/>
  <c r="O241" i="28"/>
  <c r="O135" i="28"/>
  <c r="N203" i="28"/>
  <c r="O186" i="28"/>
  <c r="N116" i="28"/>
  <c r="O243" i="28"/>
  <c r="N247" i="28"/>
  <c r="O157" i="28"/>
  <c r="O258" i="28"/>
  <c r="N214" i="28"/>
  <c r="N183" i="28"/>
  <c r="N85" i="28"/>
  <c r="M91" i="28"/>
  <c r="M188" i="28"/>
  <c r="M189" i="28"/>
  <c r="M157" i="28"/>
  <c r="M47" i="28"/>
  <c r="K192" i="28"/>
  <c r="M221" i="28"/>
  <c r="K119" i="28"/>
  <c r="K174" i="28"/>
  <c r="L142" i="28"/>
  <c r="K148" i="28"/>
  <c r="J201" i="28"/>
  <c r="J250" i="28"/>
  <c r="J207" i="28"/>
  <c r="M55" i="28"/>
  <c r="J189" i="28"/>
  <c r="J76" i="28"/>
  <c r="J258" i="28"/>
  <c r="J193" i="28"/>
  <c r="J78" i="28"/>
  <c r="J100" i="28"/>
  <c r="J54" i="28"/>
  <c r="J197" i="28"/>
  <c r="O126" i="28"/>
  <c r="O187" i="28"/>
  <c r="O138" i="28"/>
  <c r="O145" i="28"/>
  <c r="O143" i="28"/>
  <c r="O254" i="28"/>
  <c r="O122" i="28"/>
  <c r="N124" i="28"/>
  <c r="O99" i="28"/>
  <c r="O239" i="28"/>
  <c r="O132" i="28"/>
  <c r="N96" i="28"/>
  <c r="N78" i="28"/>
  <c r="N258" i="28"/>
  <c r="N245" i="28"/>
  <c r="L81" i="28"/>
  <c r="L214" i="28"/>
  <c r="M204" i="28"/>
  <c r="K204" i="28"/>
  <c r="M155" i="28"/>
  <c r="K81" i="28"/>
  <c r="J221" i="28"/>
  <c r="J188" i="28"/>
  <c r="M84" i="28"/>
  <c r="J160" i="28"/>
  <c r="J132" i="28"/>
  <c r="J111" i="28"/>
  <c r="L196" i="28"/>
  <c r="J53" i="28"/>
  <c r="J236" i="28"/>
  <c r="J192" i="28"/>
  <c r="L226" i="28"/>
  <c r="J240" i="28"/>
  <c r="J135" i="28"/>
  <c r="O180" i="28"/>
  <c r="O94" i="28"/>
  <c r="O151" i="28"/>
  <c r="N84" i="28"/>
  <c r="N152" i="28"/>
  <c r="M133" i="28"/>
  <c r="O171" i="28"/>
  <c r="O142" i="28"/>
  <c r="O57" i="28"/>
  <c r="N188" i="28"/>
  <c r="O159" i="28"/>
  <c r="O201" i="28"/>
  <c r="O140" i="28"/>
  <c r="N171" i="28"/>
  <c r="O203" i="28"/>
  <c r="N153" i="28"/>
  <c r="O198" i="28"/>
  <c r="N157" i="28"/>
  <c r="O136" i="28"/>
  <c r="O146" i="28"/>
  <c r="K217" i="28"/>
  <c r="M135" i="28"/>
  <c r="L88" i="28"/>
  <c r="K236" i="28"/>
  <c r="K63" i="28"/>
  <c r="M123" i="28"/>
  <c r="J224" i="28"/>
  <c r="J185" i="28"/>
  <c r="O43" i="28"/>
  <c r="N150" i="28"/>
  <c r="N147" i="28"/>
  <c r="O47" i="28"/>
  <c r="N135" i="28"/>
  <c r="N53" i="28"/>
  <c r="N170" i="28"/>
  <c r="O71" i="28"/>
  <c r="O204" i="28"/>
  <c r="N136" i="28"/>
  <c r="K138" i="28"/>
  <c r="K86" i="28"/>
  <c r="L175" i="28"/>
  <c r="M50" i="28"/>
  <c r="M193" i="28"/>
  <c r="L202" i="28"/>
  <c r="K83" i="28"/>
  <c r="L123" i="28"/>
  <c r="L225" i="28"/>
  <c r="L147" i="28"/>
  <c r="L51" i="28"/>
  <c r="L176" i="28"/>
  <c r="L218" i="28"/>
  <c r="L207" i="28"/>
  <c r="L215" i="28"/>
  <c r="K95" i="28"/>
  <c r="J179" i="28"/>
  <c r="M197" i="28"/>
  <c r="M175" i="28"/>
  <c r="M182" i="28"/>
  <c r="L114" i="28"/>
  <c r="L203" i="28"/>
  <c r="M130" i="28"/>
  <c r="M236" i="28"/>
  <c r="K137" i="28"/>
  <c r="K118" i="28"/>
  <c r="K127" i="28"/>
  <c r="K76" i="28"/>
  <c r="L144" i="28"/>
  <c r="L150" i="28"/>
  <c r="L172" i="28"/>
  <c r="K161" i="28"/>
  <c r="K171" i="28"/>
  <c r="L106" i="28"/>
  <c r="L101" i="28"/>
  <c r="L56" i="28"/>
  <c r="L67" i="28"/>
  <c r="L80" i="28"/>
  <c r="M202" i="28"/>
  <c r="K85" i="28"/>
  <c r="K78" i="28"/>
  <c r="K98" i="28"/>
  <c r="M66" i="28"/>
  <c r="M108" i="28"/>
  <c r="K139" i="28"/>
  <c r="L95" i="28"/>
  <c r="L87" i="28"/>
  <c r="L72" i="28"/>
  <c r="M251" i="28"/>
  <c r="L240" i="28"/>
  <c r="M219" i="28"/>
  <c r="K166" i="28"/>
  <c r="K135" i="28"/>
  <c r="L98" i="28"/>
  <c r="M195" i="28"/>
  <c r="M88" i="28"/>
  <c r="M164" i="28"/>
  <c r="K170" i="28"/>
  <c r="M228" i="28"/>
  <c r="J214" i="28"/>
  <c r="J213" i="28"/>
  <c r="L120" i="28"/>
  <c r="J47" i="28"/>
  <c r="L152" i="28"/>
  <c r="M114" i="28"/>
  <c r="M203" i="28"/>
  <c r="J219" i="28"/>
  <c r="J81" i="28"/>
  <c r="J94" i="28"/>
  <c r="L76" i="28"/>
  <c r="M143" i="28"/>
  <c r="J44" i="28"/>
  <c r="M119" i="28"/>
  <c r="M127" i="28"/>
  <c r="M76" i="28"/>
  <c r="J259" i="28"/>
  <c r="J257" i="28"/>
  <c r="M113" i="28"/>
  <c r="J177" i="28"/>
  <c r="M45" i="28"/>
  <c r="J159" i="28"/>
  <c r="M191" i="28"/>
  <c r="K88" i="28"/>
  <c r="J176" i="28"/>
  <c r="M223" i="28"/>
  <c r="M136" i="28"/>
  <c r="J73" i="28"/>
  <c r="J169" i="28"/>
  <c r="M65" i="28"/>
  <c r="J63" i="28"/>
  <c r="J131" i="28"/>
  <c r="N237" i="28"/>
  <c r="N140" i="28"/>
  <c r="O246" i="28"/>
  <c r="O192" i="28"/>
  <c r="N94" i="28"/>
  <c r="O144" i="28"/>
  <c r="O253" i="28"/>
  <c r="O70" i="28"/>
  <c r="N72" i="28"/>
  <c r="O202" i="28"/>
  <c r="O221" i="28"/>
  <c r="O191" i="28"/>
  <c r="N248" i="28"/>
  <c r="O102" i="28"/>
  <c r="N58" i="28"/>
  <c r="O114" i="28"/>
  <c r="N51" i="28"/>
  <c r="O53" i="28"/>
  <c r="N111" i="28"/>
  <c r="O77" i="28"/>
  <c r="N77" i="28"/>
  <c r="O111" i="28"/>
  <c r="N121" i="28"/>
  <c r="N190" i="28"/>
  <c r="N114" i="28"/>
  <c r="N113" i="28"/>
  <c r="N126" i="28"/>
  <c r="L148" i="28"/>
  <c r="J235" i="28"/>
  <c r="M99" i="28"/>
  <c r="M124" i="28"/>
  <c r="K125" i="28"/>
  <c r="K73" i="28"/>
  <c r="K182" i="28"/>
  <c r="M87" i="28"/>
  <c r="M125" i="28"/>
  <c r="K172" i="28"/>
  <c r="K58" i="28"/>
  <c r="M106" i="28"/>
  <c r="K126" i="28"/>
  <c r="L169" i="28"/>
  <c r="J254" i="28"/>
  <c r="M85" i="28"/>
  <c r="J202" i="28"/>
  <c r="J121" i="28"/>
  <c r="J48" i="28"/>
  <c r="J104" i="28"/>
  <c r="J134" i="28"/>
  <c r="J233" i="28"/>
  <c r="J173" i="28"/>
  <c r="M240" i="28"/>
  <c r="J101" i="28"/>
  <c r="J164" i="28"/>
  <c r="J156" i="28"/>
  <c r="J56" i="28"/>
  <c r="J172" i="28"/>
  <c r="J117" i="28"/>
  <c r="M176" i="28"/>
  <c r="J157" i="28"/>
  <c r="J228" i="28"/>
  <c r="O212" i="28"/>
  <c r="O129" i="28"/>
  <c r="O164" i="28"/>
  <c r="O161" i="28"/>
  <c r="N160" i="28"/>
  <c r="O166" i="28"/>
  <c r="M255" i="28"/>
  <c r="O237" i="28"/>
  <c r="O217" i="28"/>
  <c r="N142" i="28"/>
  <c r="O148" i="28"/>
  <c r="O104" i="28"/>
  <c r="O163" i="28"/>
  <c r="O84" i="28"/>
  <c r="O205" i="28"/>
  <c r="N218" i="28"/>
  <c r="O150" i="28"/>
  <c r="O188" i="28"/>
  <c r="N241" i="28"/>
  <c r="N225" i="28"/>
  <c r="N161" i="28"/>
  <c r="N175" i="28"/>
  <c r="O200" i="28"/>
  <c r="O152" i="28"/>
  <c r="N143" i="28"/>
  <c r="N201" i="28"/>
  <c r="N48" i="28"/>
  <c r="N91" i="28"/>
  <c r="N259" i="28"/>
  <c r="N141" i="28"/>
  <c r="O155" i="28"/>
  <c r="N257" i="28"/>
  <c r="N110" i="28"/>
  <c r="N45" i="28"/>
  <c r="N166" i="28"/>
  <c r="J64" i="28"/>
  <c r="K144" i="28"/>
  <c r="K150" i="28"/>
  <c r="J195" i="28"/>
  <c r="M190" i="28"/>
  <c r="O250" i="28"/>
  <c r="N240" i="28"/>
  <c r="J99" i="28"/>
  <c r="K116" i="28"/>
  <c r="J88" i="28"/>
  <c r="M150" i="28"/>
  <c r="K189" i="28"/>
  <c r="K240" i="28"/>
  <c r="K152" i="28"/>
  <c r="M145" i="28"/>
  <c r="M151" i="28"/>
  <c r="M231" i="28"/>
  <c r="K87" i="28"/>
  <c r="K228" i="28"/>
  <c r="K193" i="28"/>
  <c r="K123" i="28"/>
  <c r="K57" i="28"/>
  <c r="K114" i="28"/>
  <c r="K203" i="28"/>
  <c r="K52" i="28"/>
  <c r="J223" i="28"/>
  <c r="J136" i="28"/>
  <c r="M146" i="28"/>
  <c r="M131" i="28"/>
  <c r="M259" i="28"/>
  <c r="L94" i="28"/>
  <c r="J86" i="28"/>
  <c r="J196" i="28"/>
  <c r="J123" i="28"/>
  <c r="M220" i="28"/>
  <c r="M199" i="28"/>
  <c r="J141" i="28"/>
  <c r="J158" i="28"/>
  <c r="J218" i="28"/>
  <c r="J83" i="28"/>
  <c r="J95" i="28"/>
  <c r="J198" i="28"/>
  <c r="J72" i="28"/>
  <c r="J153" i="28"/>
  <c r="K43" i="28"/>
  <c r="M98" i="28"/>
  <c r="L253" i="28"/>
  <c r="J204" i="28"/>
  <c r="J110" i="28"/>
  <c r="J247" i="28"/>
  <c r="O49" i="28"/>
  <c r="O78" i="28"/>
  <c r="O207" i="28"/>
  <c r="M200" i="28"/>
  <c r="N61" i="28"/>
  <c r="O64" i="28"/>
  <c r="N115" i="28"/>
  <c r="O147" i="28"/>
  <c r="O81" i="28"/>
  <c r="O92" i="28"/>
  <c r="N69" i="28"/>
  <c r="O179" i="28"/>
  <c r="N198" i="28"/>
  <c r="O90" i="28"/>
  <c r="O121" i="28"/>
  <c r="O196" i="28"/>
  <c r="N158" i="28"/>
  <c r="O175" i="28"/>
  <c r="O183" i="28"/>
  <c r="N177" i="28"/>
  <c r="N154" i="28"/>
  <c r="N127" i="28"/>
  <c r="O113" i="28"/>
  <c r="O215" i="28"/>
  <c r="O252" i="28"/>
  <c r="O50" i="28"/>
  <c r="O52" i="28"/>
  <c r="J248" i="28"/>
  <c r="O110" i="28"/>
  <c r="N56" i="28"/>
  <c r="J171" i="28"/>
  <c r="N224" i="28"/>
  <c r="O182" i="28"/>
  <c r="K209" i="28"/>
  <c r="O87" i="28"/>
  <c r="J55" i="28"/>
  <c r="L93" i="28"/>
  <c r="M107" i="28"/>
  <c r="K188" i="28"/>
  <c r="J216" i="28"/>
  <c r="J174" i="28"/>
  <c r="L250" i="28"/>
  <c r="L201" i="28"/>
  <c r="K146" i="28"/>
  <c r="J251" i="28"/>
  <c r="J66" i="28"/>
  <c r="M43" i="28"/>
  <c r="J90" i="28"/>
  <c r="L99" i="28"/>
  <c r="J42" i="28"/>
  <c r="M172" i="28"/>
  <c r="M72" i="28"/>
  <c r="J220" i="28"/>
  <c r="J152" i="28"/>
  <c r="L212" i="28"/>
  <c r="M233" i="28"/>
  <c r="J97" i="28"/>
  <c r="J170" i="28"/>
  <c r="J200" i="28"/>
  <c r="L151" i="28"/>
  <c r="M138" i="28"/>
  <c r="J234" i="28"/>
  <c r="J191" i="28"/>
  <c r="J67" i="28"/>
  <c r="J226" i="28"/>
  <c r="N219" i="28"/>
  <c r="N209" i="28"/>
  <c r="N243" i="28"/>
  <c r="N249" i="28"/>
  <c r="O242" i="28"/>
  <c r="O124" i="28"/>
  <c r="O158" i="28"/>
  <c r="O127" i="28"/>
  <c r="N66" i="28"/>
  <c r="O86" i="28"/>
  <c r="O76" i="28"/>
  <c r="N80" i="28"/>
  <c r="O141" i="28"/>
  <c r="N132" i="28"/>
  <c r="N236" i="28"/>
  <c r="O91" i="28"/>
  <c r="N95" i="28"/>
  <c r="O48" i="28"/>
  <c r="O156" i="28"/>
  <c r="N52" i="28"/>
  <c r="N44" i="28"/>
  <c r="J71" i="28"/>
  <c r="N73" i="28"/>
  <c r="N102" i="28"/>
  <c r="O257" i="28"/>
  <c r="N228" i="28"/>
  <c r="N196" i="28"/>
  <c r="O168" i="28"/>
  <c r="N134" i="28"/>
  <c r="O119" i="28"/>
  <c r="N107" i="28"/>
  <c r="J75" i="28"/>
  <c r="J166" i="28"/>
  <c r="O228" i="28"/>
  <c r="L124" i="28"/>
  <c r="M104" i="28"/>
  <c r="J79" i="28"/>
  <c r="O229" i="28"/>
  <c r="N179" i="28"/>
  <c r="K197" i="28"/>
  <c r="J146" i="28"/>
  <c r="J138" i="28"/>
  <c r="H214" i="1"/>
  <c r="L54" i="28"/>
  <c r="K13" i="29"/>
  <c r="L82" i="28"/>
  <c r="J140" i="28"/>
  <c r="G212" i="1" a="1"/>
  <c r="G212" i="1" s="1"/>
  <c r="H212" i="1" s="1"/>
  <c r="G199" i="1" a="1"/>
  <c r="G199" i="1" s="1"/>
  <c r="H199" i="1" s="1"/>
  <c r="K10" i="29"/>
  <c r="K7" i="29"/>
  <c r="G11" i="1" a="1"/>
  <c r="G11" i="1" s="1"/>
  <c r="H11" i="1" s="1"/>
  <c r="J130" i="28"/>
  <c r="L238" i="28"/>
  <c r="G54" i="1" a="1"/>
  <c r="G54" i="1" s="1"/>
  <c r="H54" i="1" s="1"/>
  <c r="M183" i="28"/>
  <c r="L70" i="28"/>
  <c r="G53" i="1" a="1"/>
  <c r="G53" i="1" s="1"/>
  <c r="H53" i="1" s="1"/>
  <c r="G62" i="1" a="1"/>
  <c r="G62" i="1" s="1"/>
  <c r="H62" i="1" s="1"/>
  <c r="G211" i="1" a="1"/>
  <c r="G211" i="1" s="1"/>
  <c r="G210" i="1" a="1"/>
  <c r="G210" i="1" s="1"/>
  <c r="G131" i="1" a="1"/>
  <c r="G131" i="1" s="1"/>
  <c r="H131" i="1" s="1"/>
  <c r="H219" i="1"/>
  <c r="G222" i="1" a="1"/>
  <c r="G222" i="1" s="1"/>
  <c r="G220" i="1" a="1"/>
  <c r="G220" i="1" s="1"/>
  <c r="G223" i="1" a="1"/>
  <c r="G223" i="1" s="1"/>
  <c r="F11" i="29"/>
  <c r="J11" i="29"/>
  <c r="G218" i="1" a="1"/>
  <c r="G218" i="1" s="1"/>
  <c r="J186" i="28"/>
  <c r="G217" i="1" a="1"/>
  <c r="G217" i="1" s="1"/>
  <c r="J205" i="28"/>
  <c r="G216" i="1" a="1"/>
  <c r="G216" i="1" s="1"/>
  <c r="J115" i="28"/>
  <c r="G206" i="1" a="1"/>
  <c r="G206" i="1" s="1"/>
  <c r="J116" i="28"/>
  <c r="G209" i="1" a="1"/>
  <c r="G209" i="1" s="1"/>
  <c r="J147" i="28"/>
  <c r="G207" i="1" a="1"/>
  <c r="G207" i="1" s="1"/>
  <c r="L55" i="28"/>
  <c r="G221" i="1" a="1"/>
  <c r="G221" i="1" s="1"/>
  <c r="G208" i="1" a="1"/>
  <c r="G208" i="1" s="1"/>
  <c r="J69" i="28"/>
  <c r="H205" i="1"/>
  <c r="G198" i="1" a="1"/>
  <c r="G198" i="1" s="1"/>
  <c r="L104" i="28"/>
  <c r="G196" i="1" a="1"/>
  <c r="G196" i="1" s="1"/>
  <c r="J105" i="28"/>
  <c r="G204" i="1" a="1"/>
  <c r="G204" i="1" s="1"/>
  <c r="J203" i="28"/>
  <c r="G197" i="1" a="1"/>
  <c r="G197" i="1" s="1"/>
  <c r="J80" i="28"/>
  <c r="G201" i="1" a="1"/>
  <c r="G201" i="1" s="1"/>
  <c r="J148" i="28"/>
  <c r="G200" i="1" a="1"/>
  <c r="G200" i="1" s="1"/>
  <c r="J209" i="28"/>
  <c r="G203" i="1" a="1"/>
  <c r="G203" i="1" s="1"/>
  <c r="L79" i="28"/>
  <c r="G202" i="1" a="1"/>
  <c r="G202" i="1" s="1"/>
  <c r="J92" i="28"/>
  <c r="G213" i="1" a="1"/>
  <c r="G213" i="1" s="1"/>
  <c r="G49" i="1" a="1"/>
  <c r="G49" i="1" s="1"/>
  <c r="H49" i="1" s="1"/>
  <c r="G51" i="1" a="1"/>
  <c r="G51" i="1" s="1"/>
  <c r="H51" i="1" s="1"/>
  <c r="G35" i="1" a="1"/>
  <c r="G35" i="1" s="1"/>
  <c r="H35" i="1" s="1"/>
  <c r="G56" i="1" a="1"/>
  <c r="G56" i="1" s="1"/>
  <c r="H56" i="1" s="1"/>
  <c r="L45" i="28"/>
  <c r="K200" i="28"/>
  <c r="K120" i="28"/>
  <c r="M71" i="28"/>
  <c r="G46" i="1" a="1"/>
  <c r="G46" i="1" s="1"/>
  <c r="H46" i="1" s="1"/>
  <c r="G78" i="1" a="1"/>
  <c r="G78" i="1" s="1"/>
  <c r="H78" i="1" s="1"/>
  <c r="G67" i="1" a="1"/>
  <c r="G67" i="1" s="1"/>
  <c r="H67" i="1" s="1"/>
  <c r="G122" i="1" a="1"/>
  <c r="G122" i="1" s="1"/>
  <c r="H122" i="1" s="1"/>
  <c r="G91" i="1" a="1"/>
  <c r="G91" i="1" s="1"/>
  <c r="H91" i="1" s="1"/>
  <c r="G45" i="1" a="1"/>
  <c r="G45" i="1" s="1"/>
  <c r="H45" i="1" s="1"/>
  <c r="J58" i="28"/>
  <c r="G14" i="1" a="1"/>
  <c r="G14" i="1" s="1"/>
  <c r="H14" i="1" s="1"/>
  <c r="G74" i="1" a="1"/>
  <c r="G74" i="1" s="1"/>
  <c r="H74" i="1" s="1"/>
  <c r="L164" i="28"/>
  <c r="G26" i="1" a="1"/>
  <c r="G26" i="1" s="1"/>
  <c r="G12" i="1" a="1"/>
  <c r="G12" i="1" s="1"/>
  <c r="H12" i="1" s="1"/>
  <c r="G60" i="1" a="1"/>
  <c r="G60" i="1" s="1"/>
  <c r="H60" i="1" s="1"/>
  <c r="K130" i="28"/>
  <c r="J13" i="29"/>
  <c r="G31" i="1" a="1"/>
  <c r="G31" i="1" s="1"/>
  <c r="H31" i="1" s="1"/>
  <c r="J10" i="29"/>
  <c r="J8" i="29"/>
  <c r="G57" i="1" a="1"/>
  <c r="G57" i="1" s="1"/>
  <c r="H57" i="1" s="1"/>
  <c r="K140" i="28"/>
  <c r="G83" i="1" a="1"/>
  <c r="G83" i="1" s="1"/>
  <c r="H83" i="1" s="1"/>
  <c r="J7" i="29"/>
  <c r="G69" i="1" a="1"/>
  <c r="G69" i="1" s="1"/>
  <c r="H69" i="1" s="1"/>
  <c r="M247" i="28"/>
  <c r="G96" i="1" a="1"/>
  <c r="G96" i="1" s="1"/>
  <c r="H96" i="1" s="1"/>
  <c r="K198" i="28"/>
  <c r="K251" i="28"/>
  <c r="K168" i="28"/>
  <c r="M246" i="28"/>
  <c r="L192" i="28"/>
  <c r="K70" i="28"/>
  <c r="L223" i="28"/>
  <c r="K257" i="28"/>
  <c r="M249" i="28"/>
  <c r="M62" i="28"/>
  <c r="L110" i="28"/>
  <c r="K142" i="28"/>
  <c r="K90" i="28"/>
  <c r="L162" i="28"/>
  <c r="K77" i="28"/>
  <c r="G11" i="29"/>
  <c r="K175" i="28"/>
  <c r="M53" i="28"/>
  <c r="L126" i="28"/>
  <c r="L128" i="28"/>
  <c r="L216" i="28"/>
  <c r="L228" i="28"/>
  <c r="K62" i="28"/>
  <c r="K214" i="28"/>
  <c r="M77" i="28"/>
  <c r="L258" i="28"/>
  <c r="K249" i="28"/>
  <c r="K190" i="28"/>
  <c r="L102" i="28"/>
  <c r="K223" i="28"/>
  <c r="K61" i="28"/>
  <c r="L189" i="28"/>
  <c r="K258" i="28"/>
  <c r="L145" i="28"/>
  <c r="L68" i="28"/>
  <c r="L241" i="28"/>
  <c r="K107" i="28"/>
  <c r="M179" i="28"/>
  <c r="K212" i="28"/>
  <c r="K185" i="28"/>
  <c r="K143" i="28"/>
  <c r="K108" i="28"/>
  <c r="L165" i="28"/>
  <c r="L84" i="28"/>
  <c r="L161" i="28"/>
  <c r="L244" i="28"/>
  <c r="L155" i="28"/>
  <c r="K229" i="28"/>
  <c r="M258" i="28"/>
  <c r="L141" i="28"/>
  <c r="K96" i="28"/>
  <c r="L168" i="28"/>
  <c r="L182" i="28"/>
  <c r="L257" i="28"/>
  <c r="K196" i="28"/>
  <c r="L163" i="28"/>
  <c r="K158" i="28"/>
  <c r="M54" i="28"/>
  <c r="M166" i="28"/>
  <c r="L229" i="28"/>
  <c r="L190" i="28"/>
  <c r="L108" i="28"/>
  <c r="L248" i="28"/>
  <c r="M128" i="28"/>
  <c r="M238" i="28"/>
  <c r="M44" i="28"/>
  <c r="L231" i="28"/>
  <c r="L183" i="28"/>
  <c r="L52" i="28"/>
  <c r="K237" i="28"/>
  <c r="M185" i="28"/>
  <c r="M234" i="28"/>
  <c r="M97" i="28"/>
  <c r="K169" i="28"/>
  <c r="K97" i="28"/>
  <c r="L153" i="28"/>
  <c r="K252" i="28"/>
  <c r="M96" i="28"/>
  <c r="L63" i="28"/>
  <c r="L185" i="28"/>
  <c r="K44" i="28"/>
  <c r="M230" i="28"/>
  <c r="M70" i="28"/>
  <c r="M229" i="28"/>
  <c r="K207" i="28"/>
  <c r="M126" i="28"/>
  <c r="M51" i="28"/>
  <c r="L132" i="28"/>
  <c r="K154" i="28"/>
  <c r="M254" i="28"/>
  <c r="L177" i="28"/>
  <c r="K131" i="28"/>
  <c r="K53" i="28"/>
  <c r="M177" i="28"/>
  <c r="K184" i="28"/>
  <c r="K67" i="28"/>
  <c r="L198" i="28"/>
  <c r="M241" i="28"/>
  <c r="L71" i="28"/>
  <c r="K103" i="28"/>
  <c r="L179" i="28"/>
  <c r="K49" i="28"/>
  <c r="M48" i="28"/>
  <c r="L254" i="28"/>
  <c r="L156" i="28"/>
  <c r="L251" i="28"/>
  <c r="M90" i="28"/>
  <c r="K227" i="28"/>
  <c r="M101" i="28"/>
  <c r="M165" i="28"/>
  <c r="M168" i="28"/>
  <c r="M122" i="28"/>
  <c r="L249" i="28"/>
  <c r="L237" i="28"/>
  <c r="L119" i="28"/>
  <c r="L53" i="28"/>
  <c r="L75" i="28"/>
  <c r="L143" i="28"/>
  <c r="M163" i="28"/>
  <c r="L130" i="28"/>
  <c r="M152" i="28"/>
  <c r="M232" i="28"/>
  <c r="K173" i="28"/>
  <c r="L139" i="28"/>
  <c r="K245" i="28"/>
  <c r="K75" i="28"/>
  <c r="K259" i="28"/>
  <c r="K82" i="28"/>
  <c r="K246" i="28"/>
  <c r="K121" i="28"/>
  <c r="K235" i="28"/>
  <c r="K165" i="28"/>
  <c r="K160" i="28"/>
  <c r="L122" i="28"/>
  <c r="K230" i="28"/>
  <c r="M224" i="28"/>
  <c r="L230" i="28"/>
  <c r="K106" i="28"/>
  <c r="M100" i="28"/>
  <c r="L236" i="28"/>
  <c r="L235" i="28"/>
  <c r="M93" i="28"/>
  <c r="M161" i="28"/>
  <c r="M158" i="28"/>
  <c r="K122" i="28"/>
  <c r="K111" i="28"/>
  <c r="K242" i="28"/>
  <c r="M235" i="28"/>
  <c r="K45" i="28"/>
  <c r="M154" i="28"/>
  <c r="K89" i="28"/>
  <c r="M253" i="28"/>
  <c r="L195" i="28"/>
  <c r="K64" i="28"/>
  <c r="L259" i="28"/>
  <c r="L133" i="28"/>
  <c r="L191" i="28"/>
  <c r="K219" i="28"/>
  <c r="L174" i="28"/>
  <c r="L221" i="28"/>
  <c r="L43" i="28"/>
  <c r="K254" i="28"/>
  <c r="L65" i="28"/>
  <c r="L160" i="28"/>
  <c r="L247" i="28"/>
  <c r="L224" i="28"/>
  <c r="L83" i="28"/>
  <c r="L78" i="28"/>
  <c r="K176" i="28"/>
  <c r="K101" i="28"/>
  <c r="K195" i="28"/>
  <c r="K202" i="28"/>
  <c r="K177" i="28"/>
  <c r="K215" i="28"/>
  <c r="L242" i="28"/>
  <c r="K133" i="28"/>
  <c r="M103" i="28"/>
  <c r="K100" i="28"/>
  <c r="L85" i="28"/>
  <c r="K241" i="28"/>
  <c r="L227" i="28"/>
  <c r="L58" i="28"/>
  <c r="M257" i="28"/>
  <c r="M95" i="28"/>
  <c r="M212" i="28"/>
  <c r="K54" i="28"/>
  <c r="M192" i="28"/>
  <c r="M63" i="28"/>
  <c r="L91" i="28"/>
  <c r="L89" i="28"/>
  <c r="L234" i="28"/>
  <c r="K93" i="28"/>
  <c r="K248" i="28"/>
  <c r="M227" i="28"/>
  <c r="L64" i="28"/>
  <c r="K233" i="28"/>
  <c r="M121" i="28"/>
  <c r="K232" i="28"/>
  <c r="M142" i="28"/>
  <c r="M162" i="28"/>
  <c r="K234" i="28"/>
  <c r="K48" i="28"/>
  <c r="L44" i="28"/>
  <c r="L109" i="28"/>
  <c r="M78" i="28"/>
  <c r="M64" i="28"/>
  <c r="L154" i="28"/>
  <c r="L138" i="28"/>
  <c r="L113" i="28"/>
  <c r="L188" i="28"/>
  <c r="L217" i="28"/>
  <c r="L255" i="28"/>
  <c r="M245" i="28"/>
  <c r="M57" i="28"/>
  <c r="K156" i="28"/>
  <c r="K134" i="28"/>
  <c r="M139" i="28"/>
  <c r="K110" i="28"/>
  <c r="K42" i="28"/>
  <c r="M156" i="28"/>
  <c r="L100" i="28"/>
  <c r="K211" i="28"/>
  <c r="M225" i="28"/>
  <c r="M67" i="28"/>
  <c r="K153" i="28"/>
  <c r="L127" i="28"/>
  <c r="L204" i="28"/>
  <c r="K151" i="28"/>
  <c r="M218" i="28"/>
  <c r="K84" i="28"/>
  <c r="K216" i="28"/>
  <c r="M237" i="28"/>
  <c r="K163" i="28"/>
  <c r="L157" i="28"/>
  <c r="L134" i="28"/>
  <c r="L193" i="28"/>
  <c r="K71" i="28"/>
  <c r="L90" i="28"/>
  <c r="M58" i="28"/>
  <c r="K255" i="28"/>
  <c r="J49" i="28"/>
  <c r="K155" i="28"/>
  <c r="L111" i="28"/>
  <c r="L197" i="28"/>
  <c r="J128" i="28"/>
  <c r="K159" i="28"/>
  <c r="L243" i="28"/>
  <c r="K208" i="28"/>
  <c r="M173" i="28"/>
  <c r="L173" i="28"/>
  <c r="K243" i="28"/>
  <c r="M159" i="28"/>
  <c r="L213" i="28"/>
  <c r="K213" i="28"/>
  <c r="M117" i="28"/>
  <c r="L194" i="28"/>
  <c r="K47" i="28"/>
  <c r="K56" i="28"/>
  <c r="M252" i="28"/>
  <c r="L252" i="28"/>
  <c r="M73" i="28"/>
  <c r="L117" i="28"/>
  <c r="L73" i="28"/>
  <c r="L66" i="28"/>
  <c r="K194" i="28"/>
  <c r="K117" i="28"/>
  <c r="K220" i="28"/>
  <c r="K128" i="28"/>
  <c r="L159" i="28"/>
  <c r="L220" i="28"/>
  <c r="L47" i="28"/>
  <c r="M102" i="28"/>
  <c r="M243" i="28"/>
  <c r="L208" i="28"/>
  <c r="M194" i="28"/>
  <c r="L103" i="28"/>
  <c r="G59" i="1" a="1"/>
  <c r="G59" i="1" s="1"/>
  <c r="H59" i="1" s="1"/>
  <c r="G68" i="1" a="1"/>
  <c r="G68" i="1" s="1"/>
  <c r="H68" i="1" s="1"/>
  <c r="G81" i="1" a="1"/>
  <c r="G81" i="1" s="1"/>
  <c r="G58" i="1" a="1"/>
  <c r="G58" i="1" s="1"/>
  <c r="H58" i="1" s="1"/>
  <c r="G116" i="1" a="1"/>
  <c r="G116" i="1" s="1"/>
  <c r="H116" i="1" s="1"/>
  <c r="G150" i="1" a="1"/>
  <c r="G150" i="1" s="1"/>
  <c r="H150" i="1" s="1"/>
  <c r="G147" i="1" a="1"/>
  <c r="G147" i="1" s="1"/>
  <c r="G171" i="1" a="1"/>
  <c r="G171" i="1" s="1"/>
  <c r="G63" i="1" a="1"/>
  <c r="G63" i="1" s="1"/>
  <c r="G139" i="1" a="1"/>
  <c r="G139" i="1" s="1"/>
  <c r="G76" i="1" a="1"/>
  <c r="G76" i="1" s="1"/>
  <c r="G89" i="1" a="1"/>
  <c r="G89" i="1" s="1"/>
  <c r="H89" i="1" s="1"/>
  <c r="G144" i="1" a="1"/>
  <c r="G144" i="1" s="1"/>
  <c r="G118" i="1" a="1"/>
  <c r="G118" i="1" s="1"/>
  <c r="G48" i="1" a="1"/>
  <c r="G48" i="1" s="1"/>
  <c r="G120" i="1" a="1"/>
  <c r="G120" i="1" s="1"/>
  <c r="H120" i="1" s="1"/>
  <c r="G71" i="1" a="1"/>
  <c r="G71" i="1" s="1"/>
  <c r="H71" i="1" s="1"/>
  <c r="G24" i="1" a="1"/>
  <c r="G24" i="1" s="1"/>
  <c r="G84" i="1" a="1"/>
  <c r="G84" i="1" s="1"/>
  <c r="G50" i="1" a="1"/>
  <c r="G50" i="1" s="1"/>
  <c r="G107" i="1" a="1"/>
  <c r="G107" i="1" s="1"/>
  <c r="H107" i="1" s="1"/>
  <c r="G165" i="1" a="1"/>
  <c r="G165" i="1" s="1"/>
  <c r="H165" i="1" s="1"/>
  <c r="G38" i="1" a="1"/>
  <c r="G38" i="1" s="1"/>
  <c r="G189" i="1" a="1"/>
  <c r="G189" i="1" s="1"/>
  <c r="G73" i="1" a="1"/>
  <c r="G73" i="1" s="1"/>
  <c r="H73" i="1" s="1"/>
  <c r="G128" i="1" a="1"/>
  <c r="G128" i="1" s="1"/>
  <c r="G80" i="1" a="1"/>
  <c r="G80" i="1" s="1"/>
  <c r="H80" i="1" s="1"/>
  <c r="G173" i="1" a="1"/>
  <c r="G173" i="1" s="1"/>
  <c r="G22" i="1" a="1"/>
  <c r="G22" i="1" s="1"/>
  <c r="G159" i="1" a="1"/>
  <c r="G159" i="1" s="1"/>
  <c r="H159" i="1" s="1"/>
  <c r="G95" i="1" a="1"/>
  <c r="G95" i="1" s="1"/>
  <c r="H95" i="1" s="1"/>
  <c r="G164" i="1" a="1"/>
  <c r="G164" i="1" s="1"/>
  <c r="G18" i="1" a="1"/>
  <c r="G18" i="1" s="1"/>
  <c r="G176" i="1" a="1"/>
  <c r="G176" i="1" s="1"/>
  <c r="G52" i="1" a="1"/>
  <c r="G52" i="1" s="1"/>
  <c r="H52" i="1" s="1"/>
  <c r="G133" i="1" a="1"/>
  <c r="G133" i="1" s="1"/>
  <c r="H133" i="1" s="1"/>
  <c r="G32" i="1" a="1"/>
  <c r="G32" i="1" s="1"/>
  <c r="H32" i="1" s="1"/>
  <c r="G47" i="1" a="1"/>
  <c r="G47" i="1" s="1"/>
  <c r="G123" i="1" a="1"/>
  <c r="G123" i="1" s="1"/>
  <c r="H123" i="1" s="1"/>
  <c r="G55" i="1" a="1"/>
  <c r="G55" i="1" s="1"/>
  <c r="G70" i="1" a="1"/>
  <c r="G70" i="1" s="1"/>
  <c r="G115" i="1" a="1"/>
  <c r="G115" i="1" s="1"/>
  <c r="H115" i="1" s="1"/>
  <c r="G155" i="1" a="1"/>
  <c r="G155" i="1" s="1"/>
  <c r="G28" i="1" a="1"/>
  <c r="G28" i="1" s="1"/>
  <c r="H28" i="1" s="1"/>
  <c r="G88" i="1" a="1"/>
  <c r="G88" i="1" s="1"/>
  <c r="G90" i="1" a="1"/>
  <c r="G90" i="1" s="1"/>
  <c r="G158" i="1" a="1"/>
  <c r="G158" i="1" s="1"/>
  <c r="H158" i="1" s="1"/>
  <c r="G61" i="1" a="1"/>
  <c r="G61" i="1" s="1"/>
  <c r="G105" i="1" a="1"/>
  <c r="G105" i="1" s="1"/>
  <c r="H105" i="1" s="1"/>
  <c r="G148" i="1" a="1"/>
  <c r="G148" i="1" s="1"/>
  <c r="H148" i="1" s="1"/>
  <c r="G146" i="1" a="1"/>
  <c r="G146" i="1" s="1"/>
  <c r="H146" i="1" s="1"/>
  <c r="G179" i="1" a="1"/>
  <c r="G179" i="1" s="1"/>
  <c r="H179" i="1" s="1"/>
  <c r="G25" i="1" a="1"/>
  <c r="G25" i="1" s="1"/>
  <c r="G136" i="1" a="1"/>
  <c r="G136" i="1" s="1"/>
  <c r="G40" i="1" a="1"/>
  <c r="G40" i="1" s="1"/>
  <c r="H40" i="1" s="1"/>
  <c r="G124" i="1" a="1"/>
  <c r="G124" i="1" s="1"/>
  <c r="G193" i="1" a="1"/>
  <c r="G193" i="1" s="1"/>
  <c r="G98" i="1" a="1"/>
  <c r="G98" i="1" s="1"/>
  <c r="H98" i="1" s="1"/>
  <c r="G33" i="1" a="1"/>
  <c r="G33" i="1" s="1"/>
  <c r="G75" i="1" a="1"/>
  <c r="G75" i="1" s="1"/>
  <c r="H75" i="1" s="1"/>
  <c r="G185" i="1" a="1"/>
  <c r="G185" i="1" s="1"/>
  <c r="G126" i="1" a="1"/>
  <c r="G126" i="1" s="1"/>
  <c r="H126" i="1" s="1"/>
  <c r="G170" i="1" a="1"/>
  <c r="G170" i="1" s="1"/>
  <c r="H170" i="1" s="1"/>
  <c r="G138" i="1" a="1"/>
  <c r="G138" i="1" s="1"/>
  <c r="H138" i="1" s="1"/>
  <c r="G121" i="1" a="1"/>
  <c r="G121" i="1" s="1"/>
  <c r="G17" i="1" a="1"/>
  <c r="G17" i="1" s="1"/>
  <c r="E53" i="29"/>
  <c r="G145" i="1" a="1"/>
  <c r="G145" i="1" s="1"/>
  <c r="H145" i="1" s="1"/>
  <c r="G92" i="1" a="1"/>
  <c r="G92" i="1" s="1"/>
  <c r="H92" i="1" s="1"/>
  <c r="G19" i="1" a="1"/>
  <c r="G19" i="1" s="1"/>
  <c r="H19" i="1" s="1"/>
  <c r="E62" i="29"/>
  <c r="G37" i="1" a="1"/>
  <c r="G37" i="1" s="1"/>
  <c r="G192" i="1" a="1"/>
  <c r="G192" i="1" s="1"/>
  <c r="G181" i="1" a="1"/>
  <c r="G181" i="1" s="1"/>
  <c r="H181" i="1" s="1"/>
  <c r="G184" i="1" a="1"/>
  <c r="G184" i="1" s="1"/>
  <c r="G129" i="1" a="1"/>
  <c r="G129" i="1" s="1"/>
  <c r="H129" i="1" s="1"/>
  <c r="G43" i="1" a="1"/>
  <c r="G43" i="1" s="1"/>
  <c r="G153" i="1" a="1"/>
  <c r="G153" i="1" s="1"/>
  <c r="H153" i="1" s="1"/>
  <c r="G186" i="1" a="1"/>
  <c r="G186" i="1" s="1"/>
  <c r="G151" i="1" a="1"/>
  <c r="G151" i="1" s="1"/>
  <c r="G189" i="28" s="1"/>
  <c r="I189" i="28" s="1"/>
  <c r="G104" i="1" a="1"/>
  <c r="G104" i="1" s="1"/>
  <c r="G161" i="1" a="1"/>
  <c r="G161" i="1" s="1"/>
  <c r="H161" i="1" s="1"/>
  <c r="G23" i="1" a="1"/>
  <c r="G23" i="1" s="1"/>
  <c r="G109" i="28" s="1"/>
  <c r="I109" i="28" s="1"/>
  <c r="G110" i="1" a="1"/>
  <c r="G110" i="1" s="1"/>
  <c r="H110" i="1" s="1"/>
  <c r="G65" i="1" a="1"/>
  <c r="G65" i="1" s="1"/>
  <c r="G143" i="1" a="1"/>
  <c r="G143" i="1" s="1"/>
  <c r="G130" i="1" a="1"/>
  <c r="G130" i="1" s="1"/>
  <c r="G149" i="1" a="1"/>
  <c r="G149" i="1" s="1"/>
  <c r="G15" i="1" a="1"/>
  <c r="G15" i="1" s="1"/>
  <c r="G44" i="1" a="1"/>
  <c r="G44" i="1" s="1"/>
  <c r="G87" i="1" a="1"/>
  <c r="G87" i="1" s="1"/>
  <c r="G93" i="1" a="1"/>
  <c r="G93" i="1" s="1"/>
  <c r="H93" i="1" s="1"/>
  <c r="I13" i="29"/>
  <c r="G190" i="1" a="1"/>
  <c r="G190" i="1" s="1"/>
  <c r="H190" i="1" s="1"/>
  <c r="G94" i="1" a="1"/>
  <c r="G94" i="1" s="1"/>
  <c r="G162" i="1" a="1"/>
  <c r="G162" i="1" s="1"/>
  <c r="G163" i="1" a="1"/>
  <c r="G163" i="1" s="1"/>
  <c r="H163" i="1" s="1"/>
  <c r="G99" i="1" a="1"/>
  <c r="G99" i="1" s="1"/>
  <c r="G100" i="1" a="1"/>
  <c r="G100" i="1" s="1"/>
  <c r="H100" i="1" s="1"/>
  <c r="G82" i="1" a="1"/>
  <c r="G82" i="1" s="1"/>
  <c r="G111" i="1" a="1"/>
  <c r="G111" i="1" s="1"/>
  <c r="H111" i="1" s="1"/>
  <c r="G119" i="1" a="1"/>
  <c r="G119" i="1" s="1"/>
  <c r="H119" i="1" s="1"/>
  <c r="G21" i="1" a="1"/>
  <c r="G21" i="1" s="1"/>
  <c r="G177" i="1" a="1"/>
  <c r="G177" i="1" s="1"/>
  <c r="H177" i="1" s="1"/>
  <c r="G103" i="1" a="1"/>
  <c r="G103" i="1" s="1"/>
  <c r="G160" i="1" a="1"/>
  <c r="G160" i="1" s="1"/>
  <c r="G211" i="28" s="1"/>
  <c r="I211" i="28" s="1"/>
  <c r="G194" i="1" a="1"/>
  <c r="G194" i="1" s="1"/>
  <c r="H194" i="1" s="1"/>
  <c r="G72" i="1" a="1"/>
  <c r="G72" i="1" s="1"/>
  <c r="H72" i="1" s="1"/>
  <c r="G117" i="1" a="1"/>
  <c r="G117" i="1" s="1"/>
  <c r="H117" i="1" s="1"/>
  <c r="G29" i="1" a="1"/>
  <c r="G29" i="1" s="1"/>
  <c r="G114" i="28" s="1"/>
  <c r="I114" i="28" s="1"/>
  <c r="G152" i="1" a="1"/>
  <c r="G152" i="1" s="1"/>
  <c r="H152" i="1" s="1"/>
  <c r="G30" i="1" a="1"/>
  <c r="G30" i="1" s="1"/>
  <c r="H30" i="1" s="1"/>
  <c r="G135" i="1" a="1"/>
  <c r="G135" i="1" s="1"/>
  <c r="G39" i="1" a="1"/>
  <c r="G39" i="1" s="1"/>
  <c r="H39" i="1" s="1"/>
  <c r="G113" i="1" a="1"/>
  <c r="G113" i="1" s="1"/>
  <c r="H113" i="1" s="1"/>
  <c r="G41" i="1" a="1"/>
  <c r="G41" i="1" s="1"/>
  <c r="G175" i="1" a="1"/>
  <c r="G175" i="1" s="1"/>
  <c r="G85" i="1" a="1"/>
  <c r="G85" i="1" s="1"/>
  <c r="G97" i="1" a="1"/>
  <c r="G97" i="1" s="1"/>
  <c r="G167" i="1" a="1"/>
  <c r="G167" i="1" s="1"/>
  <c r="G127" i="1" a="1"/>
  <c r="G127" i="1" s="1"/>
  <c r="G137" i="1" a="1"/>
  <c r="G137" i="1" s="1"/>
  <c r="H11" i="29"/>
  <c r="G172" i="1" a="1"/>
  <c r="G172" i="1" s="1"/>
  <c r="G36" i="1" a="1"/>
  <c r="G36" i="1" s="1"/>
  <c r="H36" i="1" s="1"/>
  <c r="G154" i="1" a="1"/>
  <c r="G154" i="1" s="1"/>
  <c r="G20" i="1" a="1"/>
  <c r="G20" i="1" s="1"/>
  <c r="G136" i="28" s="1"/>
  <c r="I136" i="28" s="1"/>
  <c r="G112" i="1" a="1"/>
  <c r="G112" i="1" s="1"/>
  <c r="H112" i="1" s="1"/>
  <c r="G66" i="1" a="1"/>
  <c r="G66" i="1" s="1"/>
  <c r="H66" i="1" s="1"/>
  <c r="G42" i="1" a="1"/>
  <c r="G42" i="1" s="1"/>
  <c r="H42" i="1" s="1"/>
  <c r="G141" i="1" a="1"/>
  <c r="G141" i="1" s="1"/>
  <c r="G191" i="1" a="1"/>
  <c r="G191" i="1" s="1"/>
  <c r="G168" i="1" a="1"/>
  <c r="G168" i="1" s="1"/>
  <c r="G170" i="28" s="1"/>
  <c r="I170" i="28" s="1"/>
  <c r="G106" i="1" a="1"/>
  <c r="G106" i="1" s="1"/>
  <c r="H106" i="1" s="1"/>
  <c r="I8" i="29"/>
  <c r="G187" i="1" a="1"/>
  <c r="G187" i="1" s="1"/>
  <c r="G109" i="1" a="1"/>
  <c r="G109" i="1" s="1"/>
  <c r="G183" i="1" a="1"/>
  <c r="G183" i="1" s="1"/>
  <c r="H183" i="1" s="1"/>
  <c r="G174" i="1" a="1"/>
  <c r="G174" i="1" s="1"/>
  <c r="G114" i="1" a="1"/>
  <c r="G114" i="1" s="1"/>
  <c r="G77" i="1" a="1"/>
  <c r="G77" i="1" s="1"/>
  <c r="G101" i="1" a="1"/>
  <c r="G101" i="1" s="1"/>
  <c r="I7" i="29"/>
  <c r="G140" i="1" a="1"/>
  <c r="G140" i="1" s="1"/>
  <c r="G182" i="1" a="1"/>
  <c r="G182" i="1" s="1"/>
  <c r="G156" i="1" a="1"/>
  <c r="G156" i="1" s="1"/>
  <c r="H156" i="1" s="1"/>
  <c r="H10" i="29"/>
  <c r="G142" i="1" a="1"/>
  <c r="G142" i="1" s="1"/>
  <c r="G201" i="28" s="1"/>
  <c r="I201" i="28" s="1"/>
  <c r="H13" i="29"/>
  <c r="G10" i="29"/>
  <c r="G79" i="1" a="1"/>
  <c r="G79" i="1" s="1"/>
  <c r="G108" i="1" a="1"/>
  <c r="G108" i="1" s="1"/>
  <c r="G202" i="28" s="1"/>
  <c r="I202" i="28" s="1"/>
  <c r="G178" i="1" a="1"/>
  <c r="G178" i="1" s="1"/>
  <c r="H178" i="1" s="1"/>
  <c r="G169" i="1" a="1"/>
  <c r="G169" i="1" s="1"/>
  <c r="G256" i="28" s="1"/>
  <c r="I256" i="28" s="1"/>
  <c r="G132" i="1" a="1"/>
  <c r="G132" i="1" s="1"/>
  <c r="H132" i="1" s="1"/>
  <c r="G195" i="1" a="1"/>
  <c r="G195" i="1" s="1"/>
  <c r="H195" i="1" s="1"/>
  <c r="G157" i="1" a="1"/>
  <c r="G157" i="1" s="1"/>
  <c r="G27" i="1" a="1"/>
  <c r="G27" i="1" s="1"/>
  <c r="H27" i="1" s="1"/>
  <c r="G102" i="1" a="1"/>
  <c r="G102" i="1" s="1"/>
  <c r="H102" i="1" s="1"/>
  <c r="I11" i="29"/>
  <c r="G125" i="1" a="1"/>
  <c r="G125" i="1" s="1"/>
  <c r="H125" i="1" s="1"/>
  <c r="G180" i="1" a="1"/>
  <c r="G180" i="1" s="1"/>
  <c r="H180" i="1" s="1"/>
  <c r="G13" i="29"/>
  <c r="G7" i="29"/>
  <c r="G64" i="1" a="1"/>
  <c r="G64" i="1" s="1"/>
  <c r="G188" i="1" a="1"/>
  <c r="G188" i="1" s="1"/>
  <c r="H188" i="1" s="1"/>
  <c r="G8" i="29"/>
  <c r="G16" i="1" a="1"/>
  <c r="G16" i="1" s="1"/>
  <c r="H7" i="29"/>
  <c r="G134" i="1" a="1"/>
  <c r="G134" i="1" s="1"/>
  <c r="H8" i="29"/>
  <c r="O59" i="28"/>
  <c r="O54" i="28"/>
  <c r="O107" i="28"/>
  <c r="E59" i="29"/>
  <c r="E61" i="29"/>
  <c r="E52" i="29"/>
  <c r="E41" i="29"/>
  <c r="E58" i="29"/>
  <c r="G86" i="1" a="1"/>
  <c r="G86" i="1" s="1"/>
  <c r="E49" i="29"/>
  <c r="E43" i="29"/>
  <c r="O133" i="28"/>
  <c r="G166" i="1" a="1"/>
  <c r="G166" i="1" s="1"/>
  <c r="F7" i="29"/>
  <c r="G13" i="1" a="1"/>
  <c r="G13" i="1" s="1"/>
  <c r="G181" i="28" s="1"/>
  <c r="I181" i="28" s="1"/>
  <c r="K9" i="1"/>
  <c r="E40" i="29"/>
  <c r="E31" i="29"/>
  <c r="F10" i="29"/>
  <c r="G9" i="1" a="1"/>
  <c r="G9" i="1" s="1"/>
  <c r="F8" i="29"/>
  <c r="G8" i="1" a="1"/>
  <c r="G8" i="1" s="1"/>
  <c r="E37" i="29"/>
  <c r="O172" i="28"/>
  <c r="K11" i="29"/>
  <c r="E38" i="29"/>
  <c r="E29" i="29"/>
  <c r="K8" i="1"/>
  <c r="K8" i="29"/>
  <c r="E32" i="29"/>
  <c r="E55" i="29"/>
  <c r="M56" i="28"/>
  <c r="I10" i="29"/>
  <c r="E28" i="29"/>
  <c r="F13" i="29"/>
  <c r="G7" i="1" a="1"/>
  <c r="G7" i="1" s="1"/>
  <c r="E50" i="29"/>
  <c r="E34" i="29"/>
  <c r="G10" i="1" a="1"/>
  <c r="G10" i="1" s="1"/>
  <c r="G118" i="28" s="1"/>
  <c r="I118" i="28" s="1"/>
  <c r="E64" i="29"/>
  <c r="G34" i="1" a="1"/>
  <c r="G34" i="1" s="1"/>
  <c r="F62" i="29"/>
  <c r="J222" i="28"/>
  <c r="J149" i="28"/>
  <c r="J178" i="28"/>
  <c r="R6" i="1"/>
  <c r="J112" i="28"/>
  <c r="G59" i="28" l="1"/>
  <c r="I59" i="28" s="1"/>
  <c r="G158" i="28"/>
  <c r="I158" i="28" s="1"/>
  <c r="H135" i="28"/>
  <c r="G241" i="28"/>
  <c r="I241" i="28" s="1"/>
  <c r="G123" i="28"/>
  <c r="I123" i="28" s="1"/>
  <c r="G226" i="28"/>
  <c r="I226" i="28" s="1"/>
  <c r="G196" i="28"/>
  <c r="I196" i="28" s="1"/>
  <c r="G152" i="28"/>
  <c r="I152" i="28" s="1"/>
  <c r="G86" i="28"/>
  <c r="I86" i="28" s="1"/>
  <c r="G99" i="28"/>
  <c r="I99" i="28" s="1"/>
  <c r="G176" i="28"/>
  <c r="I176" i="28" s="1"/>
  <c r="G87" i="28"/>
  <c r="I87" i="28" s="1"/>
  <c r="G88" i="28"/>
  <c r="I88" i="28" s="1"/>
  <c r="G98" i="28"/>
  <c r="I98" i="28" s="1"/>
  <c r="G94" i="28"/>
  <c r="I94" i="28" s="1"/>
  <c r="G81" i="28"/>
  <c r="I81" i="28" s="1"/>
  <c r="G124" i="28"/>
  <c r="I124" i="28" s="1"/>
  <c r="G150" i="28"/>
  <c r="I150" i="28" s="1"/>
  <c r="G171" i="28"/>
  <c r="I171" i="28" s="1"/>
  <c r="G220" i="28"/>
  <c r="I220" i="28" s="1"/>
  <c r="G200" i="28"/>
  <c r="I200" i="28" s="1"/>
  <c r="H211" i="1"/>
  <c r="H210" i="1"/>
  <c r="H223" i="1"/>
  <c r="H222" i="1"/>
  <c r="H221" i="1"/>
  <c r="H220" i="1"/>
  <c r="H216" i="1"/>
  <c r="G115" i="28"/>
  <c r="I115" i="28" s="1"/>
  <c r="H217" i="1"/>
  <c r="G205" i="28"/>
  <c r="I205" i="28" s="1"/>
  <c r="H213" i="1"/>
  <c r="G76" i="28"/>
  <c r="I76" i="28" s="1"/>
  <c r="H218" i="1"/>
  <c r="G186" i="28"/>
  <c r="I186" i="28" s="1"/>
  <c r="H208" i="1"/>
  <c r="G69" i="28"/>
  <c r="I69" i="28" s="1"/>
  <c r="H209" i="1"/>
  <c r="G147" i="28"/>
  <c r="I147" i="28" s="1"/>
  <c r="H207" i="1"/>
  <c r="G55" i="28"/>
  <c r="I55" i="28" s="1"/>
  <c r="H206" i="1"/>
  <c r="G116" i="28"/>
  <c r="I116" i="28" s="1"/>
  <c r="H202" i="1"/>
  <c r="H92" i="28" s="1"/>
  <c r="G92" i="28"/>
  <c r="I92" i="28" s="1"/>
  <c r="H200" i="1"/>
  <c r="G209" i="28"/>
  <c r="I209" i="28" s="1"/>
  <c r="H197" i="1"/>
  <c r="H80" i="28" s="1"/>
  <c r="G80" i="28"/>
  <c r="I80" i="28" s="1"/>
  <c r="H196" i="1"/>
  <c r="G105" i="28"/>
  <c r="I105" i="28" s="1"/>
  <c r="H203" i="1"/>
  <c r="G79" i="28"/>
  <c r="I79" i="28" s="1"/>
  <c r="H201" i="1"/>
  <c r="H148" i="28" s="1"/>
  <c r="G148" i="28"/>
  <c r="I148" i="28" s="1"/>
  <c r="H204" i="1"/>
  <c r="G203" i="28"/>
  <c r="I203" i="28" s="1"/>
  <c r="H198" i="1"/>
  <c r="H104" i="28" s="1"/>
  <c r="G104" i="28"/>
  <c r="I104" i="28" s="1"/>
  <c r="G159" i="28"/>
  <c r="I159" i="28" s="1"/>
  <c r="H26" i="1"/>
  <c r="G45" i="28"/>
  <c r="I45" i="28" s="1"/>
  <c r="G64" i="28"/>
  <c r="I64" i="28" s="1"/>
  <c r="G43" i="28"/>
  <c r="I43" i="28" s="1"/>
  <c r="G151" i="28"/>
  <c r="I151" i="28" s="1"/>
  <c r="G233" i="28"/>
  <c r="I233" i="28" s="1"/>
  <c r="G228" i="28"/>
  <c r="I228" i="28" s="1"/>
  <c r="G127" i="28"/>
  <c r="I127" i="28" s="1"/>
  <c r="H242" i="28"/>
  <c r="G221" i="28"/>
  <c r="I221" i="28" s="1"/>
  <c r="G91" i="28"/>
  <c r="I91" i="28" s="1"/>
  <c r="G164" i="28"/>
  <c r="I164" i="28" s="1"/>
  <c r="G58" i="28"/>
  <c r="I58" i="28" s="1"/>
  <c r="G242" i="28"/>
  <c r="I242" i="28" s="1"/>
  <c r="G145" i="28"/>
  <c r="I145" i="28" s="1"/>
  <c r="G223" i="28"/>
  <c r="I223" i="28" s="1"/>
  <c r="G234" i="28"/>
  <c r="I234" i="28" s="1"/>
  <c r="G232" i="28"/>
  <c r="I232" i="28" s="1"/>
  <c r="G183" i="28"/>
  <c r="I183" i="28" s="1"/>
  <c r="G52" i="28"/>
  <c r="I52" i="28" s="1"/>
  <c r="G230" i="28"/>
  <c r="I230" i="28" s="1"/>
  <c r="G100" i="28"/>
  <c r="I100" i="28" s="1"/>
  <c r="G68" i="28"/>
  <c r="I68" i="28" s="1"/>
  <c r="G72" i="28"/>
  <c r="I72" i="28" s="1"/>
  <c r="H162" i="28"/>
  <c r="G216" i="28"/>
  <c r="I216" i="28" s="1"/>
  <c r="G78" i="28"/>
  <c r="I78" i="28" s="1"/>
  <c r="G77" i="28"/>
  <c r="I77" i="28" s="1"/>
  <c r="G184" i="28"/>
  <c r="I184" i="28" s="1"/>
  <c r="G107" i="28"/>
  <c r="I107" i="28" s="1"/>
  <c r="G238" i="28"/>
  <c r="I238" i="28" s="1"/>
  <c r="G249" i="28"/>
  <c r="I249" i="28" s="1"/>
  <c r="G126" i="28"/>
  <c r="I126" i="28" s="1"/>
  <c r="G111" i="28"/>
  <c r="I111" i="28" s="1"/>
  <c r="G191" i="28"/>
  <c r="I191" i="28" s="1"/>
  <c r="G225" i="28"/>
  <c r="I225" i="28" s="1"/>
  <c r="G240" i="28"/>
  <c r="I240" i="28" s="1"/>
  <c r="G71" i="28"/>
  <c r="I71" i="28" s="1"/>
  <c r="G195" i="28"/>
  <c r="I195" i="28" s="1"/>
  <c r="G168" i="28"/>
  <c r="I168" i="28" s="1"/>
  <c r="G50" i="28"/>
  <c r="I50" i="28" s="1"/>
  <c r="G42" i="28"/>
  <c r="H215" i="28"/>
  <c r="G193" i="28"/>
  <c r="I193" i="28" s="1"/>
  <c r="G197" i="28"/>
  <c r="I197" i="28" s="1"/>
  <c r="G61" i="28"/>
  <c r="I61" i="28" s="1"/>
  <c r="G62" i="28"/>
  <c r="I62" i="28" s="1"/>
  <c r="G198" i="28"/>
  <c r="I198" i="28" s="1"/>
  <c r="G110" i="28"/>
  <c r="I110" i="28" s="1"/>
  <c r="G246" i="28"/>
  <c r="I246" i="28" s="1"/>
  <c r="G163" i="28"/>
  <c r="I163" i="28" s="1"/>
  <c r="G160" i="28"/>
  <c r="I160" i="28" s="1"/>
  <c r="G139" i="28"/>
  <c r="I139" i="28" s="1"/>
  <c r="G85" i="28"/>
  <c r="I85" i="28" s="1"/>
  <c r="G235" i="28"/>
  <c r="I235" i="28" s="1"/>
  <c r="G120" i="28"/>
  <c r="I120" i="28" s="1"/>
  <c r="G156" i="28"/>
  <c r="I156" i="28" s="1"/>
  <c r="G137" i="28"/>
  <c r="I137" i="28" s="1"/>
  <c r="G218" i="28"/>
  <c r="I218" i="28" s="1"/>
  <c r="G248" i="28"/>
  <c r="I248" i="28" s="1"/>
  <c r="G165" i="28"/>
  <c r="I165" i="28" s="1"/>
  <c r="G75" i="28"/>
  <c r="I75" i="28" s="1"/>
  <c r="G141" i="28"/>
  <c r="I141" i="28" s="1"/>
  <c r="G143" i="28"/>
  <c r="I143" i="28" s="1"/>
  <c r="G89" i="28"/>
  <c r="I89" i="28" s="1"/>
  <c r="G93" i="28"/>
  <c r="I93" i="28" s="1"/>
  <c r="G169" i="28"/>
  <c r="I169" i="28" s="1"/>
  <c r="G252" i="28"/>
  <c r="I252" i="28" s="1"/>
  <c r="G161" i="28"/>
  <c r="I161" i="28" s="1"/>
  <c r="G227" i="28"/>
  <c r="I227" i="28" s="1"/>
  <c r="G204" i="28"/>
  <c r="I204" i="28" s="1"/>
  <c r="G153" i="28"/>
  <c r="I153" i="28" s="1"/>
  <c r="G57" i="28"/>
  <c r="I57" i="28" s="1"/>
  <c r="H195" i="28"/>
  <c r="G132" i="28"/>
  <c r="I132" i="28" s="1"/>
  <c r="G251" i="28"/>
  <c r="I251" i="28" s="1"/>
  <c r="G131" i="28"/>
  <c r="I131" i="28" s="1"/>
  <c r="G108" i="28"/>
  <c r="I108" i="28" s="1"/>
  <c r="G48" i="28"/>
  <c r="I48" i="28" s="1"/>
  <c r="G51" i="28"/>
  <c r="I51" i="28" s="1"/>
  <c r="G65" i="28"/>
  <c r="I65" i="28" s="1"/>
  <c r="G224" i="28"/>
  <c r="I224" i="28" s="1"/>
  <c r="G245" i="28"/>
  <c r="I245" i="28" s="1"/>
  <c r="G253" i="28"/>
  <c r="I253" i="28" s="1"/>
  <c r="H236" i="28"/>
  <c r="G122" i="28"/>
  <c r="I122" i="28" s="1"/>
  <c r="G63" i="28"/>
  <c r="I63" i="28" s="1"/>
  <c r="G173" i="28"/>
  <c r="I173" i="28" s="1"/>
  <c r="G243" i="28"/>
  <c r="I243" i="28" s="1"/>
  <c r="G103" i="28"/>
  <c r="I103" i="28" s="1"/>
  <c r="G213" i="28"/>
  <c r="I213" i="28" s="1"/>
  <c r="G128" i="28"/>
  <c r="I128" i="28" s="1"/>
  <c r="G138" i="28"/>
  <c r="I138" i="28" s="1"/>
  <c r="G117" i="28"/>
  <c r="I117" i="28" s="1"/>
  <c r="G194" i="28"/>
  <c r="I194" i="28" s="1"/>
  <c r="G56" i="28"/>
  <c r="I56" i="28" s="1"/>
  <c r="G125" i="28"/>
  <c r="I125" i="28" s="1"/>
  <c r="H76" i="1"/>
  <c r="H88" i="28" s="1"/>
  <c r="G113" i="28"/>
  <c r="I113" i="28" s="1"/>
  <c r="G177" i="28"/>
  <c r="I177" i="28" s="1"/>
  <c r="H118" i="1"/>
  <c r="H167" i="1"/>
  <c r="H81" i="1"/>
  <c r="G236" i="28"/>
  <c r="I236" i="28" s="1"/>
  <c r="H24" i="1"/>
  <c r="H83" i="28" s="1"/>
  <c r="G82" i="28"/>
  <c r="I82" i="28" s="1"/>
  <c r="H50" i="1"/>
  <c r="H188" i="28" s="1"/>
  <c r="H48" i="1"/>
  <c r="H147" i="1"/>
  <c r="H171" i="1"/>
  <c r="H200" i="28" s="1"/>
  <c r="G255" i="28"/>
  <c r="I255" i="28" s="1"/>
  <c r="H189" i="1"/>
  <c r="H144" i="1"/>
  <c r="G237" i="28"/>
  <c r="I237" i="28" s="1"/>
  <c r="H63" i="1"/>
  <c r="H139" i="1"/>
  <c r="H173" i="1"/>
  <c r="H234" i="28" s="1"/>
  <c r="G212" i="28"/>
  <c r="I212" i="28" s="1"/>
  <c r="G119" i="28"/>
  <c r="I119" i="28" s="1"/>
  <c r="H84" i="1"/>
  <c r="H129" i="28" s="1"/>
  <c r="G215" i="28"/>
  <c r="I215" i="28" s="1"/>
  <c r="G135" i="28"/>
  <c r="I135" i="28" s="1"/>
  <c r="H18" i="1"/>
  <c r="H184" i="28" s="1"/>
  <c r="G185" i="28"/>
  <c r="I185" i="28" s="1"/>
  <c r="H164" i="1"/>
  <c r="H75" i="28" s="1"/>
  <c r="H38" i="1"/>
  <c r="H128" i="1"/>
  <c r="G106" i="28"/>
  <c r="I106" i="28" s="1"/>
  <c r="G247" i="28"/>
  <c r="I247" i="28" s="1"/>
  <c r="G140" i="28"/>
  <c r="I140" i="28" s="1"/>
  <c r="G231" i="28"/>
  <c r="I231" i="28" s="1"/>
  <c r="H155" i="1"/>
  <c r="H22" i="1"/>
  <c r="G47" i="28"/>
  <c r="I47" i="28" s="1"/>
  <c r="H176" i="1"/>
  <c r="H196" i="28" s="1"/>
  <c r="G130" i="28"/>
  <c r="I130" i="28" s="1"/>
  <c r="G67" i="28"/>
  <c r="I67" i="28" s="1"/>
  <c r="H55" i="1"/>
  <c r="H61" i="1"/>
  <c r="G182" i="28"/>
  <c r="I182" i="28" s="1"/>
  <c r="G217" i="28"/>
  <c r="I217" i="28" s="1"/>
  <c r="H87" i="1"/>
  <c r="H37" i="1"/>
  <c r="H149" i="1"/>
  <c r="G134" i="28"/>
  <c r="I134" i="28" s="1"/>
  <c r="H90" i="1"/>
  <c r="H47" i="1"/>
  <c r="H70" i="1"/>
  <c r="H193" i="28" s="1"/>
  <c r="G229" i="28"/>
  <c r="I229" i="28" s="1"/>
  <c r="H88" i="1"/>
  <c r="G121" i="28"/>
  <c r="I121" i="28" s="1"/>
  <c r="H124" i="1"/>
  <c r="H54" i="28" s="1"/>
  <c r="H185" i="1"/>
  <c r="G254" i="28"/>
  <c r="I254" i="28" s="1"/>
  <c r="H193" i="1"/>
  <c r="H163" i="28" s="1"/>
  <c r="G154" i="28"/>
  <c r="I154" i="28" s="1"/>
  <c r="H15" i="1"/>
  <c r="H121" i="1"/>
  <c r="H162" i="1"/>
  <c r="H216" i="28" s="1"/>
  <c r="G84" i="28"/>
  <c r="I84" i="28" s="1"/>
  <c r="G95" i="28"/>
  <c r="I95" i="28" s="1"/>
  <c r="H136" i="1"/>
  <c r="H25" i="1"/>
  <c r="H82" i="1"/>
  <c r="G155" i="28"/>
  <c r="I155" i="28" s="1"/>
  <c r="H41" i="1"/>
  <c r="H164" i="28" s="1"/>
  <c r="G166" i="28"/>
  <c r="I166" i="28" s="1"/>
  <c r="H151" i="1"/>
  <c r="H189" i="28" s="1"/>
  <c r="G188" i="28"/>
  <c r="I188" i="28" s="1"/>
  <c r="G83" i="28"/>
  <c r="I83" i="28" s="1"/>
  <c r="G66" i="28"/>
  <c r="I66" i="28" s="1"/>
  <c r="G129" i="28"/>
  <c r="I129" i="28" s="1"/>
  <c r="G44" i="28"/>
  <c r="I44" i="28" s="1"/>
  <c r="H160" i="1"/>
  <c r="H63" i="28" s="1"/>
  <c r="H33" i="1"/>
  <c r="H227" i="28" s="1"/>
  <c r="H85" i="1"/>
  <c r="H99" i="1"/>
  <c r="H17" i="1"/>
  <c r="H161" i="28" s="1"/>
  <c r="G54" i="28"/>
  <c r="I54" i="28" s="1"/>
  <c r="G157" i="28"/>
  <c r="I157" i="28" s="1"/>
  <c r="G102" i="28"/>
  <c r="I102" i="28" s="1"/>
  <c r="H44" i="1"/>
  <c r="H143" i="1"/>
  <c r="G49" i="28"/>
  <c r="I49" i="28" s="1"/>
  <c r="G259" i="28"/>
  <c r="I259" i="28" s="1"/>
  <c r="H192" i="1"/>
  <c r="G146" i="28"/>
  <c r="I146" i="28" s="1"/>
  <c r="H43" i="1"/>
  <c r="G101" i="28"/>
  <c r="I101" i="28" s="1"/>
  <c r="G208" i="28"/>
  <c r="I208" i="28" s="1"/>
  <c r="G174" i="28"/>
  <c r="I174" i="28" s="1"/>
  <c r="H65" i="1"/>
  <c r="G90" i="28"/>
  <c r="I90" i="28" s="1"/>
  <c r="G70" i="28"/>
  <c r="I70" i="28" s="1"/>
  <c r="G219" i="28"/>
  <c r="I219" i="28" s="1"/>
  <c r="H186" i="1"/>
  <c r="H121" i="28" s="1"/>
  <c r="G142" i="28"/>
  <c r="I142" i="28" s="1"/>
  <c r="G53" i="28"/>
  <c r="I53" i="28" s="1"/>
  <c r="H154" i="1"/>
  <c r="H137" i="1"/>
  <c r="G207" i="28"/>
  <c r="I207" i="28" s="1"/>
  <c r="G192" i="28"/>
  <c r="I192" i="28" s="1"/>
  <c r="G97" i="28"/>
  <c r="I97" i="28" s="1"/>
  <c r="H104" i="1"/>
  <c r="G73" i="28"/>
  <c r="I73" i="28" s="1"/>
  <c r="H130" i="1"/>
  <c r="H101" i="1"/>
  <c r="H64" i="1"/>
  <c r="H23" i="1"/>
  <c r="H184" i="1"/>
  <c r="H123" i="28" s="1"/>
  <c r="H21" i="1"/>
  <c r="H97" i="1"/>
  <c r="H94" i="1"/>
  <c r="H241" i="28" s="1"/>
  <c r="H103" i="1"/>
  <c r="H154" i="28" s="1"/>
  <c r="H135" i="1"/>
  <c r="H175" i="1"/>
  <c r="H127" i="1"/>
  <c r="H95" i="28" s="1"/>
  <c r="G179" i="28"/>
  <c r="I179" i="28" s="1"/>
  <c r="H141" i="1"/>
  <c r="H100" i="28" s="1"/>
  <c r="H169" i="1"/>
  <c r="H256" i="28" s="1"/>
  <c r="G96" i="28"/>
  <c r="I96" i="28" s="1"/>
  <c r="H174" i="1"/>
  <c r="H157" i="1"/>
  <c r="H166" i="28" s="1"/>
  <c r="G162" i="28"/>
  <c r="I162" i="28" s="1"/>
  <c r="H182" i="1"/>
  <c r="H29" i="1"/>
  <c r="H114" i="28" s="1"/>
  <c r="H142" i="1"/>
  <c r="H201" i="28" s="1"/>
  <c r="H77" i="1"/>
  <c r="G199" i="28"/>
  <c r="I199" i="28" s="1"/>
  <c r="H79" i="1"/>
  <c r="H134" i="1"/>
  <c r="H68" i="28" s="1"/>
  <c r="H172" i="1"/>
  <c r="H111" i="28" s="1"/>
  <c r="G190" i="28"/>
  <c r="I190" i="28" s="1"/>
  <c r="G244" i="28"/>
  <c r="I244" i="28" s="1"/>
  <c r="H20" i="1"/>
  <c r="H168" i="1"/>
  <c r="H170" i="28" s="1"/>
  <c r="H108" i="1"/>
  <c r="H259" i="28" s="1"/>
  <c r="G175" i="28"/>
  <c r="I175" i="28" s="1"/>
  <c r="H109" i="1"/>
  <c r="H140" i="1"/>
  <c r="H114" i="1"/>
  <c r="H59" i="28" s="1"/>
  <c r="G214" i="28"/>
  <c r="I214" i="28" s="1"/>
  <c r="H191" i="1"/>
  <c r="H187" i="1"/>
  <c r="H230" i="28" s="1"/>
  <c r="G258" i="28"/>
  <c r="I258" i="28" s="1"/>
  <c r="G144" i="28"/>
  <c r="I144" i="28" s="1"/>
  <c r="G257" i="28"/>
  <c r="I257" i="28" s="1"/>
  <c r="G250" i="28"/>
  <c r="I250" i="28" s="1"/>
  <c r="H16" i="1"/>
  <c r="H127" i="28" s="1"/>
  <c r="H86" i="1"/>
  <c r="E8" i="29"/>
  <c r="H8" i="1"/>
  <c r="H140" i="28" s="1"/>
  <c r="E17" i="29"/>
  <c r="H7" i="1"/>
  <c r="H179" i="28" s="1"/>
  <c r="E22" i="29"/>
  <c r="E13" i="29"/>
  <c r="E16" i="29"/>
  <c r="E7" i="29"/>
  <c r="H13" i="1"/>
  <c r="E11" i="29"/>
  <c r="G172" i="28"/>
  <c r="I172" i="28" s="1"/>
  <c r="E20" i="29"/>
  <c r="H34" i="1"/>
  <c r="H10" i="1"/>
  <c r="H118" i="28" s="1"/>
  <c r="E19" i="29"/>
  <c r="H9" i="1"/>
  <c r="H49" i="28" s="1"/>
  <c r="E10" i="29"/>
  <c r="H166" i="1"/>
  <c r="G133" i="28"/>
  <c r="I133" i="28" s="1"/>
  <c r="J60" i="28"/>
  <c r="J74" i="28"/>
  <c r="J210" i="28"/>
  <c r="K62" i="29"/>
  <c r="F61" i="29"/>
  <c r="F64" i="29"/>
  <c r="F60" i="29"/>
  <c r="F58" i="29"/>
  <c r="F59" i="29"/>
  <c r="H62" i="29"/>
  <c r="H59" i="29"/>
  <c r="H63" i="29"/>
  <c r="H61" i="29"/>
  <c r="H58" i="29"/>
  <c r="H64" i="29"/>
  <c r="H60" i="29"/>
  <c r="M206" i="28"/>
  <c r="W6" i="1"/>
  <c r="K9" i="29" s="1"/>
  <c r="V6" i="1"/>
  <c r="L112" i="28"/>
  <c r="L206" i="28"/>
  <c r="M60" i="28"/>
  <c r="N206" i="28"/>
  <c r="U6" i="1"/>
  <c r="M178" i="28"/>
  <c r="N112" i="28"/>
  <c r="I42" i="28" l="1"/>
  <c r="J187" i="28"/>
  <c r="J46" i="28"/>
  <c r="H190" i="28"/>
  <c r="H58" i="28"/>
  <c r="H115" i="28"/>
  <c r="N187" i="28"/>
  <c r="N46" i="28"/>
  <c r="H255" i="28"/>
  <c r="H176" i="28"/>
  <c r="H108" i="28"/>
  <c r="H93" i="28"/>
  <c r="H134" i="28"/>
  <c r="H254" i="28"/>
  <c r="H91" i="28"/>
  <c r="H87" i="28"/>
  <c r="H105" i="28"/>
  <c r="H209" i="28"/>
  <c r="H214" i="28"/>
  <c r="H61" i="28"/>
  <c r="H258" i="28"/>
  <c r="H71" i="28"/>
  <c r="H107" i="28"/>
  <c r="H146" i="28"/>
  <c r="H250" i="28"/>
  <c r="H120" i="28"/>
  <c r="H81" i="28"/>
  <c r="H124" i="28"/>
  <c r="H110" i="28"/>
  <c r="H175" i="28"/>
  <c r="H136" i="28"/>
  <c r="H219" i="28"/>
  <c r="H103" i="28"/>
  <c r="H247" i="28"/>
  <c r="H157" i="28"/>
  <c r="H125" i="28"/>
  <c r="H116" i="28"/>
  <c r="H42" i="28"/>
  <c r="H152" i="28"/>
  <c r="H98" i="28"/>
  <c r="H192" i="28"/>
  <c r="H226" i="28"/>
  <c r="H150" i="28"/>
  <c r="F9" i="29"/>
  <c r="F18" i="29" s="1"/>
  <c r="J180" i="28"/>
  <c r="H165" i="28"/>
  <c r="H203" i="28"/>
  <c r="H79" i="28"/>
  <c r="H55" i="28"/>
  <c r="H69" i="28"/>
  <c r="H76" i="28"/>
  <c r="J9" i="29"/>
  <c r="N180" i="28"/>
  <c r="H246" i="28"/>
  <c r="H119" i="28"/>
  <c r="H233" i="28"/>
  <c r="H155" i="28"/>
  <c r="H171" i="28"/>
  <c r="H145" i="28"/>
  <c r="H139" i="28"/>
  <c r="H53" i="28"/>
  <c r="H70" i="28"/>
  <c r="H147" i="28"/>
  <c r="H186" i="28"/>
  <c r="H205" i="28"/>
  <c r="H94" i="28"/>
  <c r="H99" i="28"/>
  <c r="H130" i="28"/>
  <c r="H181" i="28"/>
  <c r="H243" i="28"/>
  <c r="H191" i="28"/>
  <c r="H204" i="28"/>
  <c r="H143" i="28"/>
  <c r="H142" i="28"/>
  <c r="H84" i="28"/>
  <c r="H86" i="28"/>
  <c r="H144" i="28"/>
  <c r="H72" i="28"/>
  <c r="H240" i="28"/>
  <c r="H249" i="28"/>
  <c r="H183" i="28"/>
  <c r="H133" i="28"/>
  <c r="H158" i="28"/>
  <c r="H251" i="28"/>
  <c r="H225" i="28"/>
  <c r="H109" i="28"/>
  <c r="H198" i="28"/>
  <c r="H77" i="28"/>
  <c r="H126" i="28"/>
  <c r="H223" i="28"/>
  <c r="H168" i="28"/>
  <c r="H197" i="28"/>
  <c r="H202" i="28"/>
  <c r="H228" i="28"/>
  <c r="H62" i="28"/>
  <c r="J12" i="29"/>
  <c r="N239" i="28"/>
  <c r="H172" i="28"/>
  <c r="H43" i="28"/>
  <c r="H169" i="28"/>
  <c r="H137" i="28"/>
  <c r="H248" i="28"/>
  <c r="H160" i="28"/>
  <c r="H78" i="28"/>
  <c r="H173" i="28"/>
  <c r="H45" i="28"/>
  <c r="H253" i="28"/>
  <c r="H153" i="28"/>
  <c r="H185" i="28"/>
  <c r="H207" i="28"/>
  <c r="H106" i="28"/>
  <c r="H177" i="28"/>
  <c r="H237" i="28"/>
  <c r="H244" i="28"/>
  <c r="H221" i="28"/>
  <c r="H52" i="28"/>
  <c r="H65" i="28"/>
  <c r="H85" i="28"/>
  <c r="H101" i="28"/>
  <c r="H235" i="28"/>
  <c r="H231" i="28"/>
  <c r="H229" i="28"/>
  <c r="H50" i="28"/>
  <c r="H48" i="28"/>
  <c r="H211" i="28"/>
  <c r="H51" i="28"/>
  <c r="H194" i="28"/>
  <c r="H89" i="28"/>
  <c r="H90" i="28"/>
  <c r="H64" i="28"/>
  <c r="H44" i="28"/>
  <c r="H232" i="28"/>
  <c r="H82" i="28"/>
  <c r="H96" i="28"/>
  <c r="H122" i="28"/>
  <c r="H67" i="28"/>
  <c r="F12" i="29"/>
  <c r="J239" i="28"/>
  <c r="H238" i="28"/>
  <c r="H151" i="28"/>
  <c r="H132" i="28"/>
  <c r="H156" i="28"/>
  <c r="H131" i="28"/>
  <c r="H252" i="28"/>
  <c r="H218" i="28"/>
  <c r="H141" i="28"/>
  <c r="H57" i="28"/>
  <c r="H224" i="28"/>
  <c r="H245" i="28"/>
  <c r="H174" i="28"/>
  <c r="H199" i="28"/>
  <c r="H113" i="28"/>
  <c r="H217" i="28"/>
  <c r="H102" i="28"/>
  <c r="H212" i="28"/>
  <c r="H182" i="28"/>
  <c r="H97" i="28"/>
  <c r="H257" i="28"/>
  <c r="H208" i="28"/>
  <c r="H128" i="28"/>
  <c r="H213" i="28"/>
  <c r="H56" i="28"/>
  <c r="H117" i="28"/>
  <c r="H138" i="28"/>
  <c r="H220" i="28"/>
  <c r="H73" i="28"/>
  <c r="H47" i="28"/>
  <c r="H66" i="28"/>
  <c r="H159" i="28"/>
  <c r="J167" i="28"/>
  <c r="M74" i="28"/>
  <c r="N74" i="28"/>
  <c r="J206" i="28"/>
  <c r="L74" i="28"/>
  <c r="M210" i="28"/>
  <c r="N167" i="28"/>
  <c r="M222" i="28"/>
  <c r="N210" i="28"/>
  <c r="O149" i="28"/>
  <c r="F20" i="29"/>
  <c r="F22" i="29"/>
  <c r="I62" i="29"/>
  <c r="M149" i="28"/>
  <c r="F16" i="29"/>
  <c r="F37" i="29"/>
  <c r="I63" i="29"/>
  <c r="I64" i="29"/>
  <c r="J60" i="29"/>
  <c r="J63" i="29"/>
  <c r="N60" i="28"/>
  <c r="F38" i="29"/>
  <c r="F43" i="29"/>
  <c r="J62" i="29"/>
  <c r="J61" i="29"/>
  <c r="K12" i="29"/>
  <c r="I60" i="29"/>
  <c r="I61" i="29"/>
  <c r="K63" i="29"/>
  <c r="J58" i="29"/>
  <c r="J64" i="29"/>
  <c r="K60" i="29"/>
  <c r="K64" i="29"/>
  <c r="O74" i="28"/>
  <c r="K61" i="29"/>
  <c r="K59" i="29"/>
  <c r="K58" i="29"/>
  <c r="J59" i="29"/>
  <c r="I59" i="29"/>
  <c r="I58" i="29"/>
  <c r="F17" i="29"/>
  <c r="F41" i="29"/>
  <c r="F19" i="29"/>
  <c r="H20" i="29"/>
  <c r="F39" i="29"/>
  <c r="F40" i="29"/>
  <c r="F42" i="29"/>
  <c r="L178" i="28"/>
  <c r="O178" i="28"/>
  <c r="L60" i="28"/>
  <c r="L210" i="28"/>
  <c r="L222" i="28"/>
  <c r="L149" i="28"/>
  <c r="L187" i="28" l="1"/>
  <c r="L46" i="28"/>
  <c r="M187" i="28"/>
  <c r="M46" i="28"/>
  <c r="H9" i="29"/>
  <c r="H18" i="29" s="1"/>
  <c r="L180" i="28"/>
  <c r="I9" i="29"/>
  <c r="I18" i="29" s="1"/>
  <c r="M180" i="28"/>
  <c r="I12" i="29"/>
  <c r="I21" i="29" s="1"/>
  <c r="M239" i="28"/>
  <c r="H12" i="29"/>
  <c r="H21" i="29" s="1"/>
  <c r="L239" i="28"/>
  <c r="L167" i="28"/>
  <c r="M167" i="28"/>
  <c r="N178" i="28"/>
  <c r="O112" i="28"/>
  <c r="O210" i="28"/>
  <c r="O222" i="28"/>
  <c r="N149" i="28"/>
  <c r="O60" i="28"/>
  <c r="N222" i="28"/>
  <c r="O206" i="28"/>
  <c r="M112" i="28"/>
  <c r="O167" i="28"/>
  <c r="K20" i="29"/>
  <c r="I20" i="29"/>
  <c r="J18" i="29"/>
  <c r="J22" i="29"/>
  <c r="J19" i="29"/>
  <c r="J20" i="29"/>
  <c r="J17" i="29"/>
  <c r="J16" i="29"/>
  <c r="I22" i="29"/>
  <c r="I19" i="29"/>
  <c r="I17" i="29"/>
  <c r="I16" i="29"/>
  <c r="J41" i="29"/>
  <c r="H16" i="29"/>
  <c r="H22" i="29"/>
  <c r="H17" i="29"/>
  <c r="H19" i="29"/>
  <c r="K17" i="29"/>
  <c r="K19" i="29"/>
  <c r="K22" i="29"/>
  <c r="K18" i="29"/>
  <c r="K16" i="29"/>
  <c r="J39" i="29"/>
  <c r="J40" i="29"/>
  <c r="J38" i="29"/>
  <c r="I42" i="29"/>
  <c r="J43" i="29"/>
  <c r="J37" i="29"/>
  <c r="I41" i="29"/>
  <c r="H41" i="29"/>
  <c r="H40" i="29"/>
  <c r="K41" i="29"/>
  <c r="I38" i="29"/>
  <c r="K40" i="29"/>
  <c r="H42" i="29"/>
  <c r="K37" i="29"/>
  <c r="I43" i="29"/>
  <c r="K39" i="29"/>
  <c r="I37" i="29"/>
  <c r="H39" i="29"/>
  <c r="H38" i="29"/>
  <c r="H37" i="29" l="1"/>
  <c r="I39" i="29"/>
  <c r="I40" i="29"/>
  <c r="K38" i="29"/>
  <c r="K43" i="29"/>
  <c r="H43" i="29"/>
  <c r="G62" i="29" l="1"/>
  <c r="K206" i="28"/>
  <c r="K178" i="28"/>
  <c r="S6" i="1"/>
  <c r="K222" i="28"/>
  <c r="K74" i="28" l="1"/>
  <c r="K112" i="28"/>
  <c r="M6" i="1" a="1"/>
  <c r="M6" i="1" s="1"/>
  <c r="G58" i="29"/>
  <c r="G60" i="29"/>
  <c r="G63" i="29"/>
  <c r="G61" i="29"/>
  <c r="G59" i="29"/>
  <c r="K149" i="28"/>
  <c r="G64" i="29"/>
  <c r="G20" i="29"/>
  <c r="J6" i="1" a="1"/>
  <c r="J6" i="1" s="1"/>
  <c r="K187" i="28" l="1"/>
  <c r="K46" i="28"/>
  <c r="G9" i="29"/>
  <c r="G18" i="29" s="1"/>
  <c r="K180" i="28"/>
  <c r="E51" i="29"/>
  <c r="E60" i="29"/>
  <c r="E30" i="29"/>
  <c r="E39" i="29"/>
  <c r="G12" i="29"/>
  <c r="G21" i="29" s="1"/>
  <c r="K239" i="28"/>
  <c r="E54" i="29"/>
  <c r="E63" i="29"/>
  <c r="E42" i="29"/>
  <c r="E33" i="29"/>
  <c r="N6" i="1"/>
  <c r="K60" i="28"/>
  <c r="K210" i="28"/>
  <c r="K167" i="28"/>
  <c r="G17" i="29"/>
  <c r="G22" i="29"/>
  <c r="G19" i="29"/>
  <c r="G16" i="29"/>
  <c r="G112" i="28"/>
  <c r="I112" i="28" s="1"/>
  <c r="G178" i="28"/>
  <c r="I178" i="28" s="1"/>
  <c r="G149" i="28"/>
  <c r="I149" i="28" s="1"/>
  <c r="G6" i="1" a="1"/>
  <c r="G6" i="1" s="1"/>
  <c r="G46" i="28" s="1"/>
  <c r="I46" i="28" s="1"/>
  <c r="G222" i="28"/>
  <c r="I222" i="28" s="1"/>
  <c r="G206" i="28"/>
  <c r="I206" i="28" s="1"/>
  <c r="K6" i="1"/>
  <c r="G180" i="28" l="1"/>
  <c r="I180" i="28" s="1"/>
  <c r="G187" i="28"/>
  <c r="I187" i="28" s="1"/>
  <c r="G239" i="28"/>
  <c r="I239" i="28" s="1"/>
  <c r="E9" i="29"/>
  <c r="E18" i="29"/>
  <c r="E12" i="29"/>
  <c r="E21" i="29"/>
  <c r="G167" i="28"/>
  <c r="I167" i="28" s="1"/>
  <c r="G210" i="28"/>
  <c r="I210" i="28" s="1"/>
  <c r="G60" i="28"/>
  <c r="I60" i="28" s="1"/>
  <c r="G74" i="28"/>
  <c r="G41" i="29"/>
  <c r="G42" i="29"/>
  <c r="G38" i="29"/>
  <c r="G43" i="29"/>
  <c r="G37" i="29"/>
  <c r="G40" i="29"/>
  <c r="G39" i="29"/>
  <c r="H112" i="28"/>
  <c r="H222" i="28"/>
  <c r="H6" i="1"/>
  <c r="H46" i="28" s="1"/>
  <c r="H178" i="28"/>
  <c r="H206" i="28"/>
  <c r="H149" i="28"/>
  <c r="G276" i="28" l="1"/>
  <c r="G275" i="28"/>
  <c r="G273" i="28"/>
  <c r="G274" i="28"/>
  <c r="G271" i="28"/>
  <c r="G272" i="28"/>
  <c r="I74" i="28"/>
  <c r="G270" i="28"/>
  <c r="H180" i="28"/>
  <c r="H187" i="28"/>
  <c r="H167" i="28"/>
  <c r="H239" i="28"/>
  <c r="H210" i="28"/>
  <c r="H74" i="28"/>
  <c r="H60" i="28"/>
  <c r="J42" i="29" l="1"/>
  <c r="J21" i="29" l="1"/>
  <c r="K42" i="29"/>
  <c r="K21" i="29"/>
  <c r="F63" i="29" l="1"/>
  <c r="F21" i="29"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FA33695-3E40-D14B-8493-BE49E79AC15B}" name="conflict-and-fragility" type="6" refreshedVersion="8" background="1" saveData="1">
    <textPr prompt="0" sourceFile="/Users/bennotkin/Documents/world-bank/crm/crm-db/output/manual/crm-excel/conflict-and-fragility.csv" comma="1">
      <textFields count="9">
        <textField/>
        <textField/>
        <textField/>
        <textField/>
        <textField/>
        <textField/>
        <textField/>
        <textField/>
        <textField/>
      </textFields>
    </textPr>
  </connection>
  <connection id="2" xr16:uid="{5608C074-A043-2A47-BE4F-D27136F5022D}" name="food-security" type="6" refreshedVersion="8" background="1" saveData="1">
    <textPr prompt="0" sourceFile="/Users/bennotkin/Documents/world-bank/crm/crm-db/output/manual/crm-excel/food-security.csv" comma="1">
      <textFields count="9">
        <textField/>
        <textField/>
        <textField/>
        <textField/>
        <textField/>
        <textField/>
        <textField/>
        <textField/>
        <textField/>
      </textFields>
    </textPr>
  </connection>
  <connection id="3" xr16:uid="{9F439F3B-C8CC-BB4C-B1E9-47AC2A5076DD}" name="health" type="6" refreshedVersion="8" background="1" saveData="1">
    <textPr prompt="0" sourceFile="/Users/bennotkin/Documents/world-bank/crm/crm-db/output/manual/crm-excel/health.csv" comma="1">
      <textFields count="21">
        <textField/>
        <textField/>
        <textField/>
        <textField/>
        <textField/>
        <textField/>
        <textField/>
        <textField/>
        <textField/>
        <textField/>
        <textField/>
        <textField/>
        <textField/>
        <textField/>
        <textField/>
        <textField/>
        <textField/>
        <textField/>
        <textField/>
        <textField/>
        <textField/>
      </textFields>
    </textPr>
  </connection>
  <connection id="4" xr16:uid="{D5D1DB6D-C438-0540-9DFB-E68A457E2F17}" name="indicators-list" type="6" refreshedVersion="8" background="1" saveData="1">
    <textPr sourceFile="/Users/bennotkin/Documents/world-bank/crm/crm-db/output/manual/crm-excel/indicators-list-dated.csv" comma="1">
      <textFields count="14">
        <textField/>
        <textField/>
        <textField/>
        <textField/>
        <textField/>
        <textField/>
        <textField/>
        <textField/>
        <textField/>
        <textField/>
        <textField/>
        <textField/>
        <textField/>
        <textField/>
      </textFields>
    </textPr>
  </connection>
  <connection id="5" xr16:uid="{8977E66A-BA9F-6E48-911E-AB58BB1ADE44}" name="macro-fiscal" type="6" refreshedVersion="8" background="1" saveData="1">
    <textPr sourceFile="/Users/bennotkin/Documents/world-bank/crm/crm-db/output/manual/crm-excel/macro-fiscal.csv" comma="1">
      <textFields count="5">
        <textField/>
        <textField/>
        <textField/>
        <textField/>
        <textField/>
      </textFields>
    </textPr>
  </connection>
  <connection id="6" xr16:uid="{0342FCFC-1A0C-3147-8860-C6FCAA4DEC65}" name="natural-hazard" type="6" refreshedVersion="8" background="1" saveData="1">
    <textPr prompt="0" sourceFile="/Users/bennotkin/Documents/world-bank/crm/crm-db/output/manual/crm-excel/natural-hazard.csv" comma="1">
      <textFields count="11">
        <textField/>
        <textField/>
        <textField/>
        <textField/>
        <textField/>
        <textField/>
        <textField/>
        <textField/>
        <textField/>
        <textField/>
        <textField/>
      </textFields>
    </textPr>
  </connection>
  <connection id="7" xr16:uid="{343748CA-8F02-8F4D-8304-1ED052C95692}" name="reliabilitysheet" type="6" refreshedVersion="8" background="1" saveData="1">
    <textPr sourceFile="/Users/bennotkin/Documents/world-bank/crm/crm-db/output/manual/crm-excel/reliability-sheet.csv" comma="1">
      <textFields count="17">
        <textField/>
        <textField/>
        <textField/>
        <textField/>
        <textField/>
        <textField/>
        <textField/>
        <textField/>
        <textField/>
        <textField/>
        <textField/>
        <textField/>
        <textField/>
        <textField/>
        <textField/>
        <textField/>
        <textField/>
      </textFields>
    </textPr>
  </connection>
  <connection id="8" xr16:uid="{54976857-3714-6441-A639-F6857B66AAAB}" name="socioeconomic-vulnerability" type="6" refreshedVersion="8" background="1" saveData="1">
    <textPr sourceFile="/Users/bennotkin/Documents/world-bank/crm/crm-db/output/manual/crm-excel/socioeconomic-vulnerability.csv" comma="1">
      <textFields count="16">
        <textField/>
        <textField/>
        <textField/>
        <textField/>
        <textField/>
        <textField/>
        <textField/>
        <textField/>
        <textField/>
        <textField/>
        <textField/>
        <textField/>
        <textField/>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<sst xmlns="http://schemas.openxmlformats.org/spreadsheetml/2006/main" count="11513" uniqueCount="931">
  <si>
    <t>X</t>
  </si>
  <si>
    <t>Countryname</t>
  </si>
  <si>
    <t>Country</t>
  </si>
  <si>
    <t xml:space="preserve"> </t>
  </si>
  <si>
    <t>Overall Alert</t>
  </si>
  <si>
    <t>Underlying Vulnerability</t>
  </si>
  <si>
    <t>Afghanistan</t>
  </si>
  <si>
    <t>AFG</t>
  </si>
  <si>
    <t>Angola</t>
  </si>
  <si>
    <t>AGO</t>
  </si>
  <si>
    <t>Albania</t>
  </si>
  <si>
    <t>ALB</t>
  </si>
  <si>
    <t>United Arab Emirates</t>
  </si>
  <si>
    <t>ARE</t>
  </si>
  <si>
    <t>Argentina</t>
  </si>
  <si>
    <t>ARG</t>
  </si>
  <si>
    <t>Armenia</t>
  </si>
  <si>
    <t>ARM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</si>
  <si>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</si>
  <si>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</si>
  <si>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</si>
  <si>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</si>
  <si>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</si>
  <si>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</si>
  <si>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</si>
  <si>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</si>
  <si>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</si>
  <si>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</si>
  <si>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</si>
  <si>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</si>
  <si>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</si>
  <si>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</si>
  <si>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</si>
  <si>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</si>
  <si>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</si>
  <si>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</si>
  <si>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</si>
  <si>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</si>
  <si>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</si>
  <si>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</si>
  <si>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BHS</t>
  </si>
  <si>
    <t>Bosnia and Herzegovina</t>
  </si>
  <si>
    <t>BIH</t>
  </si>
  <si>
    <t>Belarus</t>
  </si>
  <si>
    <t>BLR</t>
  </si>
  <si>
    <t>Belize</t>
  </si>
  <si>
    <t>BLZ</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</si>
  <si>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</si>
  <si>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</si>
  <si>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</si>
  <si>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</si>
  <si>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</si>
  <si>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</si>
  <si>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</si>
  <si>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</si>
  <si>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</si>
  <si>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</si>
  <si>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</si>
  <si>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</si>
  <si>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</si>
  <si>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</si>
  <si>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</si>
  <si>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</si>
  <si>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</si>
  <si>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</si>
  <si>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Chile</t>
  </si>
  <si>
    <t>CHL</t>
  </si>
  <si>
    <t>China</t>
  </si>
  <si>
    <t>CHN</t>
  </si>
  <si>
    <t>CIV</t>
  </si>
  <si>
    <t>Cameroon</t>
  </si>
  <si>
    <t>CMR</t>
  </si>
  <si>
    <t>COD</t>
  </si>
  <si>
    <t>COG</t>
  </si>
  <si>
    <t>Colombia</t>
  </si>
  <si>
    <t>COL</t>
  </si>
  <si>
    <t>Comoros</t>
  </si>
  <si>
    <t>COM</t>
  </si>
  <si>
    <t>Cabo Verde</t>
  </si>
  <si>
    <t>CPV</t>
  </si>
  <si>
    <t>Costa Rica</t>
  </si>
  <si>
    <t>CRI</t>
  </si>
  <si>
    <t>Cuba</t>
  </si>
  <si>
    <t>CUB</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</si>
  <si>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</si>
  <si>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</si>
  <si>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</si>
  <si>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</si>
  <si>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</si>
  <si>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</si>
  <si>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</si>
  <si>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</si>
  <si>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</si>
  <si>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</si>
  <si>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</si>
  <si>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</si>
  <si>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</si>
  <si>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</si>
  <si>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</si>
  <si>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</si>
  <si>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</si>
  <si>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</si>
  <si>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t>
  </si>
  <si>
    <t>Eritrea</t>
  </si>
  <si>
    <t>ERI</t>
  </si>
  <si>
    <t>Spain</t>
  </si>
  <si>
    <t>ESP</t>
  </si>
  <si>
    <t>Estonia</t>
  </si>
  <si>
    <t>EST</t>
  </si>
  <si>
    <t>Ethiopia</t>
  </si>
  <si>
    <t>ETH</t>
  </si>
  <si>
    <t>Finland</t>
  </si>
  <si>
    <t>FIN</t>
  </si>
  <si>
    <t>Fiji</t>
  </si>
  <si>
    <t>FJI</t>
  </si>
  <si>
    <t>France</t>
  </si>
  <si>
    <t>FRA</t>
  </si>
  <si>
    <t>FSM</t>
  </si>
  <si>
    <t>Gabon</t>
  </si>
  <si>
    <t>GAB</t>
  </si>
  <si>
    <t>United Kingdom</t>
  </si>
  <si>
    <t>GBR</t>
  </si>
  <si>
    <t>Georgia</t>
  </si>
  <si>
    <t>GEO</t>
  </si>
  <si>
    <t>Ghana</t>
  </si>
  <si>
    <t>GHA</t>
  </si>
  <si>
    <t>Guinea</t>
  </si>
  <si>
    <t>GIN</t>
  </si>
  <si>
    <t>GMB</t>
  </si>
  <si>
    <t>Guinea-Bissau</t>
  </si>
  <si>
    <t>GNB</t>
  </si>
  <si>
    <t>Equatorial Guinea</t>
  </si>
  <si>
    <t>GNQ</t>
  </si>
  <si>
    <t>Greece</t>
  </si>
  <si>
    <t>GRC</t>
  </si>
  <si>
    <t>Grenada</t>
  </si>
  <si>
    <t>GRD</t>
  </si>
  <si>
    <t>Guatemala</t>
  </si>
  <si>
    <t>GTM</t>
  </si>
  <si>
    <t>Guyana</t>
  </si>
  <si>
    <t>GUY</t>
  </si>
  <si>
    <t>Honduras</t>
  </si>
  <si>
    <t>HND</t>
  </si>
  <si>
    <t>Croatia</t>
  </si>
  <si>
    <t>HRV</t>
  </si>
  <si>
    <t>Haiti</t>
  </si>
  <si>
    <t>HTI</t>
  </si>
  <si>
    <t>Hungary</t>
  </si>
  <si>
    <t>HUN</t>
  </si>
  <si>
    <t>Indonesia</t>
  </si>
  <si>
    <t>IDN</t>
  </si>
  <si>
    <t>India</t>
  </si>
  <si>
    <t>IND</t>
  </si>
  <si>
    <t>Ireland</t>
  </si>
  <si>
    <t>IRL</t>
  </si>
  <si>
    <t>IRN</t>
  </si>
  <si>
    <t>Iraq</t>
  </si>
  <si>
    <t>IRQ</t>
  </si>
  <si>
    <t>Iceland</t>
  </si>
  <si>
    <t>ISL</t>
  </si>
  <si>
    <t>Israel</t>
  </si>
  <si>
    <t>ISR</t>
  </si>
  <si>
    <t>Italy</t>
  </si>
  <si>
    <t>ITA</t>
  </si>
  <si>
    <t>Jamaica</t>
  </si>
  <si>
    <t>JAM</t>
  </si>
  <si>
    <t>Jordan</t>
  </si>
  <si>
    <t>JOR</t>
  </si>
  <si>
    <t>Japan</t>
  </si>
  <si>
    <t>JPN</t>
  </si>
  <si>
    <t>Kazakhstan</t>
  </si>
  <si>
    <t>KAZ</t>
  </si>
  <si>
    <t>Kenya</t>
  </si>
  <si>
    <t>KEN</t>
  </si>
  <si>
    <t>KGZ</t>
  </si>
  <si>
    <t>Cambodia</t>
  </si>
  <si>
    <t>KHM</t>
  </si>
  <si>
    <t>Kiribati</t>
  </si>
  <si>
    <t>KIR</t>
  </si>
  <si>
    <t>KNA</t>
  </si>
  <si>
    <t>KOR</t>
  </si>
  <si>
    <t>Kuwait</t>
  </si>
  <si>
    <t>KWT</t>
  </si>
  <si>
    <t>Lao PDR</t>
  </si>
  <si>
    <t>LAO</t>
  </si>
  <si>
    <t>Lebanon</t>
  </si>
  <si>
    <t>LBN</t>
  </si>
  <si>
    <t>Liberia</t>
  </si>
  <si>
    <t>LBR</t>
  </si>
  <si>
    <t>Libya</t>
  </si>
  <si>
    <t>LBY</t>
  </si>
  <si>
    <t>LCA</t>
  </si>
  <si>
    <t>Liechtenstein</t>
  </si>
  <si>
    <t>LIE</t>
  </si>
  <si>
    <t>Sri Lanka</t>
  </si>
  <si>
    <t>LKA</t>
  </si>
  <si>
    <t>Lesotho</t>
  </si>
  <si>
    <t>LSO</t>
  </si>
  <si>
    <t>Lithuania</t>
  </si>
  <si>
    <t>LTU</t>
  </si>
  <si>
    <t>Luxembourg</t>
  </si>
  <si>
    <t>LUX</t>
  </si>
  <si>
    <t>Latvia</t>
  </si>
  <si>
    <t>LVA</t>
  </si>
  <si>
    <t>Morocco</t>
  </si>
  <si>
    <t>MAR</t>
  </si>
  <si>
    <t>MDA</t>
  </si>
  <si>
    <t>Madagascar</t>
  </si>
  <si>
    <t>MDG</t>
  </si>
  <si>
    <t>Maldives</t>
  </si>
  <si>
    <t>MDV</t>
  </si>
  <si>
    <t>Mexico</t>
  </si>
  <si>
    <t>MEX</t>
  </si>
  <si>
    <t>Marshall Islands</t>
  </si>
  <si>
    <t>MHL</t>
  </si>
  <si>
    <t>North Macedonia</t>
  </si>
  <si>
    <t>MKD</t>
  </si>
  <si>
    <t>Mali</t>
  </si>
  <si>
    <t>MLI</t>
  </si>
  <si>
    <t>Malta</t>
  </si>
  <si>
    <t>MLT</t>
  </si>
  <si>
    <t>Myanmar</t>
  </si>
  <si>
    <t>MMR</t>
  </si>
  <si>
    <t>Montenegro</t>
  </si>
  <si>
    <t>MNE</t>
  </si>
  <si>
    <t>Mongolia</t>
  </si>
  <si>
    <t>MNG</t>
  </si>
  <si>
    <t>Mozambique</t>
  </si>
  <si>
    <t>MOZ</t>
  </si>
  <si>
    <t>Mauritania</t>
  </si>
  <si>
    <t>MRT</t>
  </si>
  <si>
    <t>Mauritius</t>
  </si>
  <si>
    <t>MUS</t>
  </si>
  <si>
    <t>Malawi</t>
  </si>
  <si>
    <t>MWI</t>
  </si>
  <si>
    <t>Malaysia</t>
  </si>
  <si>
    <t>MYS</t>
  </si>
  <si>
    <t>Namibia</t>
  </si>
  <si>
    <t>NAM</t>
  </si>
  <si>
    <t>Niger</t>
  </si>
  <si>
    <t>NER</t>
  </si>
  <si>
    <t>Nigeria</t>
  </si>
  <si>
    <t>NGA</t>
  </si>
  <si>
    <t>Nicaragua</t>
  </si>
  <si>
    <t>NIC</t>
  </si>
  <si>
    <t>Netherlands</t>
  </si>
  <si>
    <t>NLD</t>
  </si>
  <si>
    <t>Norway</t>
  </si>
  <si>
    <t>NOR</t>
  </si>
  <si>
    <t>Nepal</t>
  </si>
  <si>
    <t>NPL</t>
  </si>
  <si>
    <t>Nauru</t>
  </si>
  <si>
    <t>NRU</t>
  </si>
  <si>
    <t>New Zealand</t>
  </si>
  <si>
    <t>NZL</t>
  </si>
  <si>
    <t>Oman</t>
  </si>
  <si>
    <t>OMN</t>
  </si>
  <si>
    <t>Pakistan</t>
  </si>
  <si>
    <t>PAK</t>
  </si>
  <si>
    <t>Panama</t>
  </si>
  <si>
    <t>PAN</t>
  </si>
  <si>
    <t>Peru</t>
  </si>
  <si>
    <t>PER</t>
  </si>
  <si>
    <t>Philippines</t>
  </si>
  <si>
    <t>PHL</t>
  </si>
  <si>
    <t>Palau</t>
  </si>
  <si>
    <t>PLW</t>
  </si>
  <si>
    <t>Papua New Guinea</t>
  </si>
  <si>
    <t>PNG</t>
  </si>
  <si>
    <t>Poland</t>
  </si>
  <si>
    <t>POL</t>
  </si>
  <si>
    <t>PRK</t>
  </si>
  <si>
    <t>Portugal</t>
  </si>
  <si>
    <t>PRT</t>
  </si>
  <si>
    <t>Paraguay</t>
  </si>
  <si>
    <t>PRY</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</si>
  <si>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</si>
  <si>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</si>
  <si>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</si>
  <si>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</si>
  <si>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</si>
  <si>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</si>
  <si>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</si>
  <si>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</si>
  <si>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</si>
  <si>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</si>
  <si>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</si>
  <si>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</si>
  <si>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</si>
  <si>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</si>
  <si>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</si>
  <si>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</si>
  <si>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</si>
  <si>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</si>
  <si>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</si>
  <si>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</si>
  <si>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</si>
  <si>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</si>
  <si>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Somalia</t>
  </si>
  <si>
    <t>SOM</t>
  </si>
  <si>
    <t>Serbia</t>
  </si>
  <si>
    <t>SRB</t>
  </si>
  <si>
    <t>South Sudan</t>
  </si>
  <si>
    <t>SSD</t>
  </si>
  <si>
    <t>STP</t>
  </si>
  <si>
    <t>Suriname</t>
  </si>
  <si>
    <t>SUR</t>
  </si>
  <si>
    <t>SVK</t>
  </si>
  <si>
    <t>Slovenia</t>
  </si>
  <si>
    <t>SVN</t>
  </si>
  <si>
    <t>Sweden</t>
  </si>
  <si>
    <t>SWE</t>
  </si>
  <si>
    <t>Eswatini</t>
  </si>
  <si>
    <t>SWZ</t>
  </si>
  <si>
    <t>Seychelles</t>
  </si>
  <si>
    <t>SYC</t>
  </si>
  <si>
    <t>SYR</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</si>
  <si>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</si>
  <si>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</si>
  <si>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</si>
  <si>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</si>
  <si>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</si>
  <si>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</si>
  <si>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</si>
  <si>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</si>
  <si>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</si>
  <si>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</si>
  <si>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</si>
  <si>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</si>
  <si>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</si>
  <si>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</si>
  <si>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</si>
  <si>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</si>
  <si>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</si>
  <si>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</si>
  <si>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t>
  </si>
  <si>
    <t>Tuvalu</t>
  </si>
  <si>
    <t>TUV</t>
  </si>
  <si>
    <t>Tanzania</t>
  </si>
  <si>
    <t>TZA</t>
  </si>
  <si>
    <t>Uganda</t>
  </si>
  <si>
    <t>UGA</t>
  </si>
  <si>
    <t>Ukraine</t>
  </si>
  <si>
    <t>UKR</t>
  </si>
  <si>
    <t>Uruguay</t>
  </si>
  <si>
    <t>URY</t>
  </si>
  <si>
    <t>USA</t>
  </si>
  <si>
    <t>Uzbekistan</t>
  </si>
  <si>
    <t>UZB</t>
  </si>
  <si>
    <t>VCT</t>
  </si>
  <si>
    <t>VEN</t>
  </si>
  <si>
    <t>VNM</t>
  </si>
  <si>
    <t>Vanuatu</t>
  </si>
  <si>
    <t>VUT</t>
  </si>
  <si>
    <t>Samoa</t>
  </si>
  <si>
    <t>WSM</t>
  </si>
  <si>
    <t>YEM</t>
  </si>
  <si>
    <t>South Africa</t>
  </si>
  <si>
    <t>ZAF</t>
  </si>
  <si>
    <t>Zambia</t>
  </si>
  <si>
    <t>ZMB</t>
  </si>
  <si>
    <t>Zimbabwe</t>
  </si>
  <si>
    <t>ZWE</t>
  </si>
  <si>
    <t>Overall Alert Dimensions</t>
  </si>
  <si>
    <t>Underlying Vulnerability Dimensions</t>
  </si>
  <si>
    <t>Reliability Score</t>
  </si>
  <si>
    <t>Overall alerts are the geometric mean of the dimensional scores of underlying vulnerability and upcoming threats.</t>
  </si>
  <si>
    <t>Dimension scores are the maximum score of the constitutive indicators.</t>
  </si>
  <si>
    <t>Country
Name</t>
  </si>
  <si>
    <t>Country Code</t>
  </si>
  <si>
    <t>Upcoming Threats</t>
  </si>
  <si>
    <t>Health</t>
  </si>
  <si>
    <t>Food Security</t>
  </si>
  <si>
    <t>Macro Fiscal</t>
  </si>
  <si>
    <t>Socio-Econ Vulnerability</t>
  </si>
  <si>
    <t>Natural Hazards</t>
  </si>
  <si>
    <t>Conflict Fragility</t>
  </si>
  <si>
    <t>Institutional Fragility</t>
  </si>
  <si>
    <t>Options</t>
  </si>
  <si>
    <t>Conflict and Fragility</t>
  </si>
  <si>
    <t>Indicators</t>
  </si>
  <si>
    <t>High Risk Threshold</t>
  </si>
  <si>
    <t>Medium Risk Threshold</t>
  </si>
  <si>
    <t>≥</t>
  </si>
  <si>
    <t>Geometric mean</t>
  </si>
  <si>
    <t>Arithmetic mean</t>
  </si>
  <si>
    <t>F_Proteus_Score_norm</t>
  </si>
  <si>
    <t>H_HIS_Score_norm</t>
  </si>
  <si>
    <t>M_EIU_Score_12m_norm</t>
  </si>
  <si>
    <t>NH_Hazard_Score_norm</t>
  </si>
  <si>
    <t>Socioeconomic Vulnerability</t>
  </si>
  <si>
    <t>S_INFORM_vul_norm</t>
  </si>
  <si>
    <t>F_fpv_rating</t>
  </si>
  <si>
    <t>M_EIU_12m_change_norm</t>
  </si>
  <si>
    <t>NH_seasonal_risk_norm</t>
  </si>
  <si>
    <t>NH_GDAC_Hazard_Score_Norm</t>
  </si>
  <si>
    <t>NH_locust_norm</t>
  </si>
  <si>
    <t>Aggregation</t>
  </si>
  <si>
    <t>Method</t>
  </si>
  <si>
    <t>Count only high risks</t>
  </si>
  <si>
    <t>Blank1</t>
  </si>
  <si>
    <t>Blank2</t>
  </si>
  <si>
    <t>Blank3</t>
  </si>
  <si>
    <t>Blank4</t>
  </si>
  <si>
    <t>Blank6</t>
  </si>
  <si>
    <t>Blank7</t>
  </si>
  <si>
    <t>B2</t>
  </si>
  <si>
    <t>B1</t>
  </si>
  <si>
    <t>B3</t>
  </si>
  <si>
    <t>NA</t>
  </si>
  <si>
    <t>Socioecon. Vulnerability</t>
  </si>
  <si>
    <t>Include</t>
  </si>
  <si>
    <t>Include in underlying</t>
  </si>
  <si>
    <t>Fr_BRD_Normalised</t>
  </si>
  <si>
    <t>DATA DICTIONARY</t>
  </si>
  <si>
    <t>Indicators used in the Compound Risk Monitor</t>
  </si>
  <si>
    <t>↓</t>
  </si>
  <si>
    <t>Socioecon Vulnerability</t>
  </si>
  <si>
    <t>COMPOUND ALERT</t>
  </si>
  <si>
    <t>HEALTH</t>
  </si>
  <si>
    <t>Alert Flags</t>
  </si>
  <si>
    <r>
      <t xml:space="preserve">Select indicators to include in the monitor. Enter </t>
    </r>
    <r>
      <rPr>
        <i/>
        <sz val="12"/>
        <color rgb="FF000000"/>
        <rFont val="Arial"/>
        <family val="2"/>
      </rPr>
      <t>1</t>
    </r>
    <r>
      <rPr>
        <sz val="12"/>
        <color rgb="FF000000"/>
        <rFont val="Arial"/>
        <family val="2"/>
      </rPr>
      <t xml:space="preserve"> for primary indicators. Enter </t>
    </r>
    <r>
      <rPr>
        <i/>
        <sz val="12"/>
        <color rgb="FF000000"/>
        <rFont val="Arial"/>
        <family val="2"/>
      </rPr>
      <t>2</t>
    </r>
    <r>
      <rPr>
        <sz val="12"/>
        <color rgb="FF000000"/>
        <rFont val="Arial"/>
        <family val="2"/>
      </rPr>
      <t xml:space="preserve"> to use the indicator as a secondary indicator if primary indicators are missing.</t>
    </r>
  </si>
  <si>
    <t>FOOD</t>
  </si>
  <si>
    <t>CONFLCIT AND FRAGILITY</t>
  </si>
  <si>
    <t>MACRO FISCAL</t>
  </si>
  <si>
    <t>SOCIOECONOMIC VULNERABILITY</t>
  </si>
  <si>
    <t>NATURAL HAZARD</t>
  </si>
  <si>
    <t>Region</t>
  </si>
  <si>
    <t>Lending Group</t>
  </si>
  <si>
    <t>IDA</t>
  </si>
  <si>
    <t>IBRD</t>
  </si>
  <si>
    <t>SAS           South Asia</t>
  </si>
  <si>
    <t>SSF           Sub-Saharan Africa</t>
  </si>
  <si>
    <t>ECS           Europe &amp; Central Asia</t>
  </si>
  <si>
    <t>MEA           Middle East &amp; North Africa</t>
  </si>
  <si>
    <t>LCN           Latin America &amp; Caribbean</t>
  </si>
  <si>
    <t>EAS           East Asia &amp; Pacific</t>
  </si>
  <si>
    <t>NAC           North America</t>
  </si>
  <si>
    <t>F_fews_crm_norm</t>
  </si>
  <si>
    <t>S_Household.risks</t>
  </si>
  <si>
    <t>S_pov_comb_norm</t>
  </si>
  <si>
    <t>Emerging Threat</t>
  </si>
  <si>
    <t>Reliability of Data</t>
  </si>
  <si>
    <t>Underlying Alert</t>
  </si>
  <si>
    <t>Emerging Alert</t>
  </si>
  <si>
    <t>Number of dimensions with high alert values (1 flag) and medium alert values (0.5 flags). Exclamation marks indicate incomplete data: ! signifies &gt;1/3 indicators are absent; !! signifies &gt;2/3 indicators are absent.</t>
  </si>
  <si>
    <t>1. Indicator Selection</t>
  </si>
  <si>
    <r>
      <rPr>
        <i/>
        <sz val="12"/>
        <rFont val="Arial"/>
        <family val="2"/>
      </rPr>
      <t xml:space="preserve">To select which indicators are included, use the </t>
    </r>
    <r>
      <rPr>
        <i/>
        <u/>
        <sz val="12"/>
        <rFont val="Arial"/>
        <family val="2"/>
      </rPr>
      <t>Data Dictionary sheet</t>
    </r>
    <r>
      <rPr>
        <i/>
        <sz val="12"/>
        <rFont val="Arial"/>
        <family val="2"/>
      </rPr>
      <t xml:space="preserve">. </t>
    </r>
  </si>
  <si>
    <t>2. Indicators → Dimensions</t>
  </si>
  <si>
    <t>3. Dimensions → Overall Dimensions</t>
  </si>
  <si>
    <r>
      <t xml:space="preserve">Max value (default)
</t>
    </r>
    <r>
      <rPr>
        <i/>
        <sz val="12"/>
        <color theme="1"/>
        <rFont val="Arial"/>
        <family val="2"/>
      </rPr>
      <t>Select the maximum value across the suite of grouped indicators.</t>
    </r>
  </si>
  <si>
    <r>
      <t xml:space="preserve">Count high and medium risks
</t>
    </r>
    <r>
      <rPr>
        <i/>
        <sz val="12"/>
        <color theme="1"/>
        <rFont val="Arial"/>
        <family val="2"/>
      </rPr>
      <t>Count all dimensions above high risk threshold as 1 flag and all dimensions above medium risk threshold as 0.5 flags. Set thresholds below.</t>
    </r>
  </si>
  <si>
    <t>Overall Dimension Risk Thresholds</t>
  </si>
  <si>
    <t>4. Dimensions →  Flags</t>
  </si>
  <si>
    <t>Underlying &amp; Emerging Risk Thresholds</t>
  </si>
  <si>
    <t>Include in emerging</t>
  </si>
  <si>
    <t>Emerging Threat Dimensions</t>
  </si>
  <si>
    <t>COMPOUND RISK MONITOR: Methodology Options</t>
  </si>
  <si>
    <t>Snapshot</t>
  </si>
  <si>
    <t>Select one</t>
  </si>
  <si>
    <t>AGGREGATE: Geometric Mean</t>
  </si>
  <si>
    <t>Count medium values as half flags</t>
  </si>
  <si>
    <t>For overall alert, high values are &gt;7 and medium values are &gt;5. For underlying and emerging, high is 10, and medium is &gt;7.</t>
  </si>
  <si>
    <t>Flags</t>
  </si>
  <si>
    <t>Number of Countries</t>
  </si>
  <si>
    <t>FILTER: High alert when underlying and emerging are both 10</t>
  </si>
  <si>
    <t>AGGREGATE: Arithmetic Mean</t>
  </si>
  <si>
    <t>No</t>
  </si>
  <si>
    <t>MAX: Overall alert is max value of underlying and emerging</t>
  </si>
  <si>
    <t>FILTER: High alert when underlying and emerging are both 7+</t>
  </si>
  <si>
    <t>H_HIS_Score_raw</t>
  </si>
  <si>
    <t>F_Proteus_Score_raw</t>
  </si>
  <si>
    <t>Fr_FCV_status_raw</t>
  </si>
  <si>
    <t>M_EIU_Score_12m_raw</t>
  </si>
  <si>
    <t>M_EIU_12m_change_raw</t>
  </si>
  <si>
    <t>NH_GDAC_Hazard_Score_raw</t>
  </si>
  <si>
    <t>NH_Hazard_Score_raw</t>
  </si>
  <si>
    <t>NH_locust_norm_raw</t>
  </si>
  <si>
    <t>S_change_unemp_norm</t>
  </si>
  <si>
    <t>S_INFORM_vul_raw</t>
  </si>
  <si>
    <t>S_pov_prop_22_21_raw</t>
  </si>
  <si>
    <t>S_change_unemp_21_raw</t>
  </si>
  <si>
    <t>Yes (default)</t>
  </si>
  <si>
    <t>Max value (default)
Select the maximum value across the suite of grouped indicators.</t>
  </si>
  <si>
    <t>How to calculate underlying and emerging dimensions from indicators</t>
  </si>
  <si>
    <t>Overall Alert is a synthesis of underlying vulnerability and emerging threat</t>
  </si>
  <si>
    <t>Indicators → Dimensions</t>
  </si>
  <si>
    <t>How to calculate overall alert dimensions from underlying vulnerability and emerging threat dimensions? (Will only effect Overall Alert snapshot)</t>
  </si>
  <si>
    <t>Dimensions → Overall Dimensions</t>
  </si>
  <si>
    <t>FILTER: High alert when underlying and emerging are both 7+; medium alert when one is 7+ and other is 5+</t>
  </si>
  <si>
    <t>FILTER: High alert when underlying and emerging are both 10; medium alert when one is 10 and other is 5+</t>
  </si>
  <si>
    <t>Use the Dashboard sheet to select the aggregation methods. To adjust indicator selection, use the Data Dictionary sheet. This sheet is for backend only.</t>
  </si>
  <si>
    <t>Drop-down List Options</t>
  </si>
  <si>
    <t>Emerging Threats</t>
  </si>
  <si>
    <t>Avg. Flags per Country</t>
  </si>
  <si>
    <t>Countries</t>
  </si>
  <si>
    <t>HIGH RISK LEVELS BY REGION</t>
  </si>
  <si>
    <t>Percent of countries with high emerging threat</t>
  </si>
  <si>
    <t>Number of countries with high emerging threat</t>
  </si>
  <si>
    <t>EMERGING THREAT</t>
  </si>
  <si>
    <t>OVERALL ALERT</t>
  </si>
  <si>
    <t>UNDERLYING VULNERABILITY</t>
  </si>
  <si>
    <t>Number of countries with high overall alert</t>
  </si>
  <si>
    <t>Number of countries with high underlying vulnerability</t>
  </si>
  <si>
    <t>Percent of countries with high overall alert</t>
  </si>
  <si>
    <t>S_Household.risks_raw_raw</t>
  </si>
  <si>
    <t>Fr_FCS_normalised</t>
  </si>
  <si>
    <t>S_pov_prop_23_22_raw</t>
  </si>
  <si>
    <t>Conflict &amp; Fragility</t>
  </si>
  <si>
    <t>Underlying_Health_Reliability</t>
  </si>
  <si>
    <t>Emerging_Health_Reliability</t>
  </si>
  <si>
    <t>Underlying_Food Security_Reliability</t>
  </si>
  <si>
    <t>Emerging_Food Security_Reliability</t>
  </si>
  <si>
    <t>Underlying_Macro Fiscal_Reliability</t>
  </si>
  <si>
    <t>Emerging_Macro Fiscal_Reliability</t>
  </si>
  <si>
    <t>Underlying_Socioeconomic Vulnerability_Reliability</t>
  </si>
  <si>
    <t>Emerging_Socioeconomic Vulnerability_Reliability</t>
  </si>
  <si>
    <t>Underlying_Natural Hazard_Reliability</t>
  </si>
  <si>
    <t>Emerging_Natural Hazard_Reliability</t>
  </si>
  <si>
    <t>Underlying_Conflict and Fragility_Reliability</t>
  </si>
  <si>
    <t>Emerging_Conflict and Fragility_Reliability</t>
  </si>
  <si>
    <t>Underlying_Reliability</t>
  </si>
  <si>
    <t>Emerging_Reliability</t>
  </si>
  <si>
    <t>Fr_pseudo_reign_norm</t>
  </si>
  <si>
    <t>H_who_dons_alert</t>
  </si>
  <si>
    <t>H_who_dons_text_raw</t>
  </si>
  <si>
    <t>Fr_coup_election_text_raw</t>
  </si>
  <si>
    <t>NH_seasonal_proportion_anomalous_raw</t>
  </si>
  <si>
    <t>Click on the rectangles, and then the appearing arrow, to see and select options. If display does not refresh you may need to enable automatic calculations (scroll to right for instructions).</t>
  </si>
  <si>
    <t>Fr_fatal_z_raw</t>
  </si>
  <si>
    <t>CÃ´te dâ€™Ivoire</t>
  </si>
  <si>
    <t>St. Lucia</t>
  </si>
  <si>
    <t>Moldova</t>
  </si>
  <si>
    <t>United States</t>
  </si>
  <si>
    <t>Vietnam</t>
  </si>
  <si>
    <t>Blend</t>
  </si>
  <si>
    <t>F_Inflation_raw</t>
  </si>
  <si>
    <t>S_change_unemp_22_raw</t>
  </si>
  <si>
    <t>F_fews_crm_raw</t>
  </si>
  <si>
    <t>Low</t>
  </si>
  <si>
    <t>Medium</t>
  </si>
  <si>
    <t>High</t>
  </si>
  <si>
    <t>Timeframe</t>
  </si>
  <si>
    <t>Dimension</t>
  </si>
  <si>
    <t>indicator_id</t>
  </si>
  <si>
    <t>Indicator</t>
  </si>
  <si>
    <t>Source</t>
  </si>
  <si>
    <t>Updates</t>
  </si>
  <si>
    <t>Last Changed</t>
  </si>
  <si>
    <t>Underlying</t>
  </si>
  <si>
    <t>Upcoming</t>
  </si>
  <si>
    <t>indicator_slug</t>
  </si>
  <si>
    <t>indicator_raw_slug</t>
  </si>
  <si>
    <t>secondary</t>
  </si>
  <si>
    <t>active</t>
  </si>
  <si>
    <t>FCS</t>
  </si>
  <si>
    <t>WB</t>
  </si>
  <si>
    <t>Fr_FCV_status</t>
  </si>
  <si>
    <t>Proteus Composite Index</t>
  </si>
  <si>
    <t>World Food Programme</t>
  </si>
  <si>
    <t>Ad hoc</t>
  </si>
  <si>
    <t>F_Proteus_Score</t>
  </si>
  <si>
    <t>proteus</t>
  </si>
  <si>
    <t>Global Health Security Index</t>
  </si>
  <si>
    <t>Johns Hopkins/Economist Intelligence Unit</t>
  </si>
  <si>
    <t>H_HIS_Score</t>
  </si>
  <si>
    <t>INFORM</t>
  </si>
  <si>
    <t>Economist Intelligence Unit</t>
  </si>
  <si>
    <t>Monthly</t>
  </si>
  <si>
    <t>M_EIU_Score_12m</t>
  </si>
  <si>
    <t>Natural Hazard</t>
  </si>
  <si>
    <t>INFORM Natural Multi-hazard Rating</t>
  </si>
  <si>
    <t>NH_Hazard_Score</t>
  </si>
  <si>
    <t>INFORM Socio-economic Vulnerability Index</t>
  </si>
  <si>
    <t>S_INFORM_vul</t>
  </si>
  <si>
    <t>Emerging</t>
  </si>
  <si>
    <t>Political Fatalities</t>
  </si>
  <si>
    <t>ACLED</t>
  </si>
  <si>
    <t>Fr_fatal_z</t>
  </si>
  <si>
    <t>acled</t>
  </si>
  <si>
    <t>IFES Elections &amp; GIC Coups</t>
  </si>
  <si>
    <t>IFES, GIC</t>
  </si>
  <si>
    <t>Fr_coup_election_text</t>
  </si>
  <si>
    <t>FAO WFP Warning</t>
  </si>
  <si>
    <t>FAO</t>
  </si>
  <si>
    <t>fao_wfp</t>
  </si>
  <si>
    <t>FEWS NET Score</t>
  </si>
  <si>
    <t>FEWS NET</t>
  </si>
  <si>
    <t>Quarterly</t>
  </si>
  <si>
    <t>F_fews_crm</t>
  </si>
  <si>
    <t>F_Inflation</t>
  </si>
  <si>
    <t>fpi</t>
  </si>
  <si>
    <t>Daily</t>
  </si>
  <si>
    <t>WHO Disease Outbreak News</t>
  </si>
  <si>
    <t>WHO</t>
  </si>
  <si>
    <t>H_who_dons_text</t>
  </si>
  <si>
    <t>M_EIU_12m_change</t>
  </si>
  <si>
    <t>GDACS Live Hazard Tracker</t>
  </si>
  <si>
    <t>Global Disaster Alert and Coordination System</t>
  </si>
  <si>
    <t>NH_GDAC_Hazard_Score</t>
  </si>
  <si>
    <t>Locust Threat Level</t>
  </si>
  <si>
    <t>Weekly</t>
  </si>
  <si>
    <t>INFORM Severity</t>
  </si>
  <si>
    <t>Seasonal Forecast Index</t>
  </si>
  <si>
    <t>WB, Columbia University</t>
  </si>
  <si>
    <t>Monthly, on 15th</t>
  </si>
  <si>
    <t>NH_seasonal_proportion_anomalous</t>
  </si>
  <si>
    <t>Unemployment Rate, % Change</t>
  </si>
  <si>
    <t>IMF</t>
  </si>
  <si>
    <t>S_change_unemp_22, S_change_unemp_21</t>
  </si>
  <si>
    <t>S_Household.risks_raw</t>
  </si>
  <si>
    <t>S_pov_prop_22_21, S_pov_prop_23_22</t>
  </si>
  <si>
    <t>Operational Risk Score, 12M</t>
  </si>
  <si>
    <t>Operational Risk Score, Change</t>
  </si>
  <si>
    <t>underlying_dimension_date</t>
  </si>
  <si>
    <t>emerging_dimension_date</t>
  </si>
  <si>
    <t>Date of Highest Underlying Ind</t>
  </si>
  <si>
    <t>Date of Highest Emerging Ind</t>
  </si>
  <si>
    <t>M_MFR</t>
  </si>
  <si>
    <t>M_MFR_raw</t>
  </si>
  <si>
    <t>Macro-Financial Review Household Level Risk</t>
  </si>
  <si>
    <t>M_MFR_raw_raw</t>
  </si>
  <si>
    <t>conflict</t>
  </si>
  <si>
    <t>institutional and social fragility</t>
  </si>
  <si>
    <t>Food Price Inflation</t>
  </si>
  <si>
    <t>Fr_FSI_norm</t>
  </si>
  <si>
    <t>Fr_acaps_risk_level</t>
  </si>
  <si>
    <t>Fr_acled_events_increase_norm</t>
  </si>
  <si>
    <t>Fr_FSI_raw</t>
  </si>
  <si>
    <t>Fr_acled_events_increase_pct_raw</t>
  </si>
  <si>
    <t>H_ifrc_epidemics</t>
  </si>
  <si>
    <t>H_ifrc_epidemics_text_raw</t>
  </si>
  <si>
    <t>COD: Ã‰pidÃ©mie - 2022-10 - Lâ€™Ã©pidÃ©mie de cholÃ©ra dans la ville de Kalemie province de Tanganyika</t>
  </si>
  <si>
    <t>Ethiopia : Cholera Outbreak</t>
  </si>
  <si>
    <t>Cholera Outbreak</t>
  </si>
  <si>
    <t>LBN: Epidemic - 2022-10 - Cholera Outbreak Response</t>
  </si>
  <si>
    <t>NH_acaps_risk_level</t>
  </si>
  <si>
    <t>NH_acaps_risk_text_raw</t>
  </si>
  <si>
    <t>S_acaps_risk_level</t>
  </si>
  <si>
    <t>S_acaps_risk_text_raw</t>
  </si>
  <si>
    <t>automatic</t>
  </si>
  <si>
    <t>function_prefix</t>
  </si>
  <si>
    <t>inputs_archive</t>
  </si>
  <si>
    <t>source_url</t>
  </si>
  <si>
    <t>fcs</t>
  </si>
  <si>
    <t>https://www.worldbank.org/en/topic/fragilityconflictviolence/brief/harmonized-list-of-fragile-situations</t>
  </si>
  <si>
    <t>FSI</t>
  </si>
  <si>
    <t>Fund for Peace</t>
  </si>
  <si>
    <t>Yearly</t>
  </si>
  <si>
    <t>Fr_FSI</t>
  </si>
  <si>
    <t>fsi</t>
  </si>
  <si>
    <t>https://fragilestatesindex.org</t>
  </si>
  <si>
    <t>https://www.researchgate.net/publication/338972365_The_Proteus_composite_index_Towards_a_better_metric_for_global_food_security</t>
  </si>
  <si>
    <t>ghsi</t>
  </si>
  <si>
    <t>https://www.ghsindex.org/</t>
  </si>
  <si>
    <t>eiu</t>
  </si>
  <si>
    <t>http://viewswire.eiu.com/site_info.asp?info_name=VW2_RISK_nib&amp;page=rk&amp;page_title=Risk%20table</t>
  </si>
  <si>
    <t>inform_risk, inform_nathaz</t>
  </si>
  <si>
    <t>https://drmkc.jrc.ec.europa.eu/inform-index</t>
  </si>
  <si>
    <t>inform_risk, inform_socio</t>
  </si>
  <si>
    <t>https://acleddata.com</t>
  </si>
  <si>
    <t>ACAPS Risk List (Conflict)</t>
  </si>
  <si>
    <t>ACAPS</t>
  </si>
  <si>
    <t>acaps_risk_list</t>
  </si>
  <si>
    <t>https://crisisinsight.acaps.org/risklist</t>
  </si>
  <si>
    <t>EIU Security</t>
  </si>
  <si>
    <t>eiu, eiu_security</t>
  </si>
  <si>
    <t>ACLED Events</t>
  </si>
  <si>
    <t>Fr_acled_events_increase_pct</t>
  </si>
  <si>
    <t>acled_events</t>
  </si>
  <si>
    <t>fews</t>
  </si>
  <si>
    <t>dons</t>
  </si>
  <si>
    <t>https://www.who.int/emergencies/disease-outbreak-news</t>
  </si>
  <si>
    <t>IFRC Epidemics</t>
  </si>
  <si>
    <t>IFRC</t>
  </si>
  <si>
    <t>H_ifrc_epidemics_text</t>
  </si>
  <si>
    <t>ifrc</t>
  </si>
  <si>
    <t>https://go.ifrc.org/emergencies</t>
  </si>
  <si>
    <t>mfr</t>
  </si>
  <si>
    <t>https://worldbankgroup.sharepoint.com/sites/wbfinance/sitepages/publishingpages/macrofinancial-reviews-10252018-103458.aspx</t>
  </si>
  <si>
    <t>gdacs</t>
  </si>
  <si>
    <t>https://www.gdacs.org</t>
  </si>
  <si>
    <t>locust</t>
  </si>
  <si>
    <t>https://www.fao.org/ag/locusts/en/info/info/index.html</t>
  </si>
  <si>
    <t>iri</t>
  </si>
  <si>
    <t>https://iri.columbia.edu/our-expertise/climate/forecasts/seasonal-climate-forecasts/</t>
  </si>
  <si>
    <t>ACAPS Risk List (Natural Hazard)</t>
  </si>
  <si>
    <t>NH_acaps_risk_text</t>
  </si>
  <si>
    <t>imf</t>
  </si>
  <si>
    <t>mpo</t>
  </si>
  <si>
    <t>ACAPS Risk List (Socioeconomic)</t>
  </si>
  <si>
    <t>S_acaps_risk_text</t>
  </si>
  <si>
    <t>KEN: Anticipatory Actions - EVD Outbreak</t>
  </si>
  <si>
    <t>SSD: Anticipatory Actions for EVD Outbreak</t>
  </si>
  <si>
    <t>ABW</t>
  </si>
  <si>
    <t>AND</t>
  </si>
  <si>
    <t>ASM</t>
  </si>
  <si>
    <t>BMU</t>
  </si>
  <si>
    <t>CHI</t>
  </si>
  <si>
    <t>CUW</t>
  </si>
  <si>
    <t>CYM</t>
  </si>
  <si>
    <t>FRO</t>
  </si>
  <si>
    <t>GIB</t>
  </si>
  <si>
    <t>GRL</t>
  </si>
  <si>
    <t>GUM</t>
  </si>
  <si>
    <t>HKG</t>
  </si>
  <si>
    <t>IMN</t>
  </si>
  <si>
    <t>MAC</t>
  </si>
  <si>
    <t>MAF</t>
  </si>
  <si>
    <t>MCO</t>
  </si>
  <si>
    <t>MNP</t>
  </si>
  <si>
    <t>NCL</t>
  </si>
  <si>
    <t>PRI</t>
  </si>
  <si>
    <t>PSE</t>
  </si>
  <si>
    <t>PYF</t>
  </si>
  <si>
    <t>SMR</t>
  </si>
  <si>
    <t>SXM</t>
  </si>
  <si>
    <t>TCA</t>
  </si>
  <si>
    <t>TWN</t>
  </si>
  <si>
    <t>VGB</t>
  </si>
  <si>
    <t>VIR</t>
  </si>
  <si>
    <t>XKX</t>
  </si>
  <si>
    <t>TZA: Epidemic 2022-11 Tanzania-Anticipatory Actions EVD Outbreak</t>
  </si>
  <si>
    <t>Aruba</t>
  </si>
  <si>
    <t>Andorra</t>
  </si>
  <si>
    <t>American Samoa</t>
  </si>
  <si>
    <t>Bahamas, The</t>
  </si>
  <si>
    <t>Bermuda</t>
  </si>
  <si>
    <t>Channel Islands</t>
  </si>
  <si>
    <t>Congo, Dem. Rep.</t>
  </si>
  <si>
    <t>Congo, Rep.</t>
  </si>
  <si>
    <t>Cayman Islands</t>
  </si>
  <si>
    <t>Egypt, Arab Rep.</t>
  </si>
  <si>
    <t>Faroe Islands</t>
  </si>
  <si>
    <t>Micronesia, Fed. Sts.</t>
  </si>
  <si>
    <t>Gibraltar</t>
  </si>
  <si>
    <t>Gambia, The</t>
  </si>
  <si>
    <t>Greenland</t>
  </si>
  <si>
    <t>Guam</t>
  </si>
  <si>
    <t>Hong Kong SAR, China</t>
  </si>
  <si>
    <t>Isle of Man</t>
  </si>
  <si>
    <t>Iran, Islamic Rep.</t>
  </si>
  <si>
    <t>Kyrgyz Republic</t>
  </si>
  <si>
    <t>St. Kitts and Nevis</t>
  </si>
  <si>
    <t>Korea, Rep.</t>
  </si>
  <si>
    <t>Macao SAR, China</t>
  </si>
  <si>
    <t>St. Martin (French part)</t>
  </si>
  <si>
    <t>Monaco</t>
  </si>
  <si>
    <t>Northern Mariana Islands</t>
  </si>
  <si>
    <t>New Caledonia</t>
  </si>
  <si>
    <t>Puerto Rico</t>
  </si>
  <si>
    <t>Korea, Dem. People's Rep.</t>
  </si>
  <si>
    <t>West Bank and Gaza</t>
  </si>
  <si>
    <t>French Polynesia</t>
  </si>
  <si>
    <t>San Marino</t>
  </si>
  <si>
    <t>Slovak Republic</t>
  </si>
  <si>
    <t>Sint Maarten (Dutch part)</t>
  </si>
  <si>
    <t>Syrian Arab Republic</t>
  </si>
  <si>
    <t>Turks and Caicos Islands</t>
  </si>
  <si>
    <t>Taiwan, China</t>
  </si>
  <si>
    <t>St. Vincent and the Grenadines</t>
  </si>
  <si>
    <t>Venezuela, RB</t>
  </si>
  <si>
    <t>British Virgin Islands</t>
  </si>
  <si>
    <t>Virgin Islands (U.S.)</t>
  </si>
  <si>
    <t>Kosovo</t>
  </si>
  <si>
    <t>Yemen, Rep.</t>
  </si>
  <si>
    <t>Côte d’Ivoire</t>
  </si>
  <si>
    <t>Curaçao</t>
  </si>
  <si>
    <t>São Tomé and Príncipe</t>
  </si>
  <si>
    <t>Türkiye</t>
  </si>
  <si>
    <t>F_GFSI_norm</t>
  </si>
  <si>
    <t>F_GFSI_raw</t>
  </si>
  <si>
    <t>Global Food Security Index</t>
  </si>
  <si>
    <t>F_GFSI</t>
  </si>
  <si>
    <t>gfsi</t>
  </si>
  <si>
    <t>https://impact.economist.com/sustainability/project/food-security-index/resource-library</t>
  </si>
  <si>
    <t>MFR Macro-fiscal Risk</t>
  </si>
  <si>
    <t xml:space="preserve">coup: 2022-11-25 failed; </t>
  </si>
  <si>
    <t>CMR: Epidemic- 2022-10 - Epidemies (Monkeypox and cholÃ©ra) and floods</t>
  </si>
  <si>
    <t>MFR Financial Risk: Medium</t>
  </si>
  <si>
    <t>Watchlist: High</t>
  </si>
  <si>
    <t>DSA: High</t>
  </si>
  <si>
    <t>Watchlist: Moderate</t>
  </si>
  <si>
    <t>DSA: In distress</t>
  </si>
  <si>
    <t>DSA: Moderate</t>
  </si>
  <si>
    <t>F_FAO_WFP_Hunger_Hotspot</t>
  </si>
  <si>
    <t>F_FAO_WFP_Concern_raw</t>
  </si>
  <si>
    <t>highest</t>
  </si>
  <si>
    <t>very high</t>
  </si>
  <si>
    <t>high</t>
  </si>
  <si>
    <t>F_FAO_WFP_Concern</t>
  </si>
  <si>
    <t>Fr_acaps_risk_text</t>
  </si>
  <si>
    <t>Fr_acaps_risk_text_raw</t>
  </si>
  <si>
    <t>BDI: Ã‰pidÃ©mie - 2022-12 - BDI-EpidÃ©mie de cholÃ©ra</t>
  </si>
  <si>
    <t>BOL: Epidemic - 2023-01 - Bolivia Epidemia por DENGUE 2023</t>
  </si>
  <si>
    <t>DOM: Epidemia - 2022-10 - CÃ³lera en RepÃºblica Dominicana</t>
  </si>
  <si>
    <t>GIN: Epidemic - 2023-01 - Yellow Fever</t>
  </si>
  <si>
    <t>MOZ: Epidemic - 2022-12 - Cholera outbreak</t>
  </si>
  <si>
    <t>NGA: Epidemic - 2023-01 - NIGERIA: Diptheria Outbreak</t>
  </si>
  <si>
    <t>GNQ: Ã‰pidÃ©mie - 2023-02 - FiÃ¨vre hemorragique virale</t>
  </si>
  <si>
    <t>GTM: Epidemia - 2023-02 - Alerta por Gripe Aviar H5N1 en Guatemala</t>
  </si>
  <si>
    <t>NH_inform_severity</t>
  </si>
  <si>
    <t>NH_inform_severity_text_raw</t>
  </si>
  <si>
    <t>NH_inform_severity_text</t>
  </si>
  <si>
    <t>FJI: Epidemic - 2023-03 - Dengue Outbreak</t>
  </si>
  <si>
    <t>CuraÃ§ao</t>
  </si>
  <si>
    <t>SÃ£o TomÃ© and PrÃ­ncipe</t>
  </si>
  <si>
    <t>TÃ¼rkiye</t>
  </si>
  <si>
    <t>GAB: Epidemic - 2023-02 - Marburg risk</t>
  </si>
  <si>
    <t>People Below $2.05 Poverty Line, % Change</t>
  </si>
  <si>
    <t>fcs.csv</t>
  </si>
  <si>
    <t>fsi.csv</t>
  </si>
  <si>
    <t>proteus.csv</t>
  </si>
  <si>
    <t>gfsi.csv</t>
  </si>
  <si>
    <t>ghsi.csv</t>
  </si>
  <si>
    <t>eiu.csv</t>
  </si>
  <si>
    <t>mfr_watchlist.csv, macrofin.csv</t>
  </si>
  <si>
    <t>inform_risk.csv</t>
  </si>
  <si>
    <t>acled.csv</t>
  </si>
  <si>
    <t>ifes, gic, psuedo_reign</t>
  </si>
  <si>
    <t>ifes.csv, gic.csv</t>
  </si>
  <si>
    <t>acaps-risk-list-reviewed/Conflict and Fragility</t>
  </si>
  <si>
    <t>fao-wfp-web</t>
  </si>
  <si>
    <t>wb_fpi.csv</t>
  </si>
  <si>
    <t>who_dons.csv</t>
  </si>
  <si>
    <t>ifrc_epidemics.csv</t>
  </si>
  <si>
    <t>macrofin.csv</t>
  </si>
  <si>
    <t>gdacs.csv</t>
  </si>
  <si>
    <t>fao_locust.csv</t>
  </si>
  <si>
    <t>acaps-risk-list-reviewed/Natural Hazard</t>
  </si>
  <si>
    <t>imf_unemployment.csv</t>
  </si>
  <si>
    <t>mpo.csv</t>
  </si>
  <si>
    <t>acaps-risk-list-reviewed/Socioeconomic</t>
  </si>
  <si>
    <t>ZWE:Cholera Outbreak</t>
  </si>
  <si>
    <t>inform_severity</t>
  </si>
  <si>
    <t>inform-severity</t>
  </si>
  <si>
    <t>https://drmkc.jrc.ec.europa.eu/inform-index/INFORM-Severity</t>
  </si>
  <si>
    <t>Drought in South-West Angola (3.1)</t>
  </si>
  <si>
    <t>Complex crisis in Colombia (4)</t>
  </si>
  <si>
    <t>Complex crisis in Haiti (4.2)</t>
  </si>
  <si>
    <t>Complex crisis in DPRK (3.7)</t>
  </si>
  <si>
    <t>Complex crisis in Somalia (4.7)</t>
  </si>
  <si>
    <t>Complex crisis in South Sudan (4.4)</t>
  </si>
  <si>
    <t>TÃ¼rkiye / Syria earthquake in Syria (3.4)</t>
  </si>
  <si>
    <t>Drought in Zambia (3)</t>
  </si>
  <si>
    <t>Complex crisis in Zimbabwe (3.5)</t>
  </si>
  <si>
    <t>Fr_EIU_Security_Change_norm</t>
  </si>
  <si>
    <t>Fr_EIU_Security_Change_raw</t>
  </si>
  <si>
    <t>2023-07-24 â€“ Middle East Respiratory Syndrome - United Arab Emirates</t>
  </si>
  <si>
    <t>MNG: Epidemic - 2023-06 - Bubonic plague suspected case</t>
  </si>
  <si>
    <t>NPL: Epidemic - 2023-08 - Dengue Prevention and Response</t>
  </si>
  <si>
    <t>2023-07-25 â€“ Guillain-BarrÃ© Syndrome - Peru</t>
  </si>
  <si>
    <t>Fr_EIU_Security_Change</t>
  </si>
  <si>
    <t>Complex crisis in Afghanistan (4.5)</t>
  </si>
  <si>
    <t>Complex in Burundi (3.3)</t>
  </si>
  <si>
    <t>Complex crisis in Ethiopia (4); Drought in Ethiopia (3.6)</t>
  </si>
  <si>
    <t>Complex crisis in Honduras (3.6)</t>
  </si>
  <si>
    <t>Drought in Kenya (3.9)</t>
  </si>
  <si>
    <t>Complex crisis in Malawi (3.5)</t>
  </si>
  <si>
    <t>Complex crisis in Sudan (4.6)</t>
  </si>
  <si>
    <t>Complex crisis in El Salvador (3.2)</t>
  </si>
  <si>
    <t>TÃ¼rkiye / Syria earthquake in TÃ¼rkiye (3.5)</t>
  </si>
  <si>
    <t>Complex crisis in Venezuela (4.1)</t>
  </si>
  <si>
    <t>2023-08-11 â€“ Dengue - Bangladesh</t>
  </si>
  <si>
    <t>BLZ: Epidemic - 2023-07 - Dengue in Belize</t>
  </si>
  <si>
    <t>KGZ: Epidemic - 2023-08 - Measles outbreak in Kyrgyzstan</t>
  </si>
  <si>
    <t>Sri Lanka - Dengue Outbreak &amp; Floods</t>
  </si>
  <si>
    <t>SDN: Epidemic - 2023-02 - Dengue fever outbreak</t>
  </si>
  <si>
    <t>2023-08-11 â€“ Influenza A(H1N2)v - United States of America</t>
  </si>
  <si>
    <t xml:space="preserve">coup: 2023-06-26 successful; </t>
  </si>
  <si>
    <t xml:space="preserve">coup: 2023-04-15 failed; </t>
  </si>
  <si>
    <t>2023-08-13 - volcano - green - NA; 2023-05-21 - volcano - green - NA</t>
  </si>
  <si>
    <t>2023-07-03 - volcano - green - NA</t>
  </si>
  <si>
    <t>2023-08-23 â€“ Measles - Chile</t>
  </si>
  <si>
    <t>2023-08-29 â€“ Middle East respiratory syndrome coronavirus (MERS-CoV) - Saudi Arabia</t>
  </si>
  <si>
    <t xml:space="preserve">coup: 2023-08-30 successful; </t>
  </si>
  <si>
    <t>SUR: Epidemic - 2023-01 - Suriname: Dengue outbreak 2023</t>
  </si>
  <si>
    <t>2023-07-28 â€“ Circulating vaccine-derived poliovirus type 2 (cVDPV2) - United Republic of Tanzania</t>
  </si>
  <si>
    <t>2023-04-05 - volcano - green - NA</t>
  </si>
  <si>
    <t>https://fews.net/; Request from Andres Chamorro</t>
  </si>
  <si>
    <t>Request from Haoyo Wu</t>
  </si>
  <si>
    <t>Not high risk and max IPC of 3 in Jun 2023</t>
  </si>
  <si>
    <t>High risk and max IPC of 4 in Jun 2023</t>
  </si>
  <si>
    <t>High risk and max IPC of 3 in Jun 2023</t>
  </si>
  <si>
    <t>Not high risk and max IPC of 4 in Jun 2023</t>
  </si>
  <si>
    <t>Not high risk and max IPC of 4 in Feb 2023</t>
  </si>
  <si>
    <t>2023-09-13 â€“ Diphtheria - Nigeria</t>
  </si>
  <si>
    <t>2023-09-13 â€“ Influenza A (H1N1) variant virus - the Netherlands</t>
  </si>
  <si>
    <t>2023-07-16 â€“ Influenza A(H5N1) in cats â€“ Poland; 2023-09-14 â€“ Legionellosis - Poland</t>
  </si>
  <si>
    <t>https://viewpoint.eiu.com/analysis/risk/operational-risk</t>
  </si>
  <si>
    <t>https://www.arresteddictatorship.com/global-instances-of-coups.html, https://www.electionguide.org</t>
  </si>
  <si>
    <t>https://www.hungerhotspots.org</t>
  </si>
  <si>
    <t>https://microdata.worldbank.org/index.php/catalog/4509/get-microdata</t>
  </si>
  <si>
    <t>https://www.imf.org/en/Publications/SPROLLs/world-economic-outlook-databases#sort=%40imfdate%20descending, https://www.imf.org/en/Publications/WEO/weo-database/2023/April/weo-report?c=512,914,612,171,614,311,213,911,314,193,122,912,313,419,513,316,913,124,339,638,514,218,963,616,223,516,918,748,618,624,522,622,156,626,628,228,924,233,632,636,634,238,662,960,423,935,128,611,321,243,248,469,253,642,643,939,734,644,819,172,132,646,648,915,134,652,174,328,258,656,654,336,263,268,532,944,176,534,536,429,433,178,436,136,343,158,439,916,664,826,542,967,443,917,544,941,446,666,668,672,946,137,546,674,676,548,556,678,181,867,682,684,273,868,921,948,943,686,688,518,728,836,558,138,196,278,692,694,962,142,449,564,565,283,853,288,293,566,964,182,359,453,968,922,714,862,135,716,456,722,942,718,724,576,936,961,813,726,199,733,184,524,361,362,364,732,366,144,146,463,528,923,738,578,537,742,866,369,744,186,925,869,746,926,466,112,111,298,927,846,299,582,487,474,754,698,&amp;s=LUR,&amp;sy=2021&amp;ey=2028&amp;ssm=0&amp;scsm=1&amp;scc=0&amp;ssd=1&amp;ssc=0&amp;sic=1&amp;sort=country&amp;ds=.&amp;br=1</t>
  </si>
  <si>
    <t>2023-09-18 - flood - green - NA</t>
  </si>
  <si>
    <t>Not high risk and max IPC of 5 in Feb 2023</t>
  </si>
  <si>
    <t>2023-09-21 â€“ Suspected triple outbreak of typhoid fever, shigellosis and cholera - Congo</t>
  </si>
  <si>
    <t>2023-09-20 â€“ Botulism - France</t>
  </si>
  <si>
    <t>2023-10-03 â€“ Nipah Virus Infection - India</t>
  </si>
  <si>
    <t>2023-07-28 â€“ Circulating vaccine-derived poliovirus type 2 (cVDPV2) - Kenya; 2023-07-28 â€“ Circulating vaccine-derived poliovirus type 2 (cVDPV2) - Kenya; 2023-07-28 â€“ Circulating vaccine-derived poliovirus type 2 (cVDPV2) - Kenya; 2023-07-28 â€“ Circulating vaccine-derived poliovirus type 2 (cVDPV2) - Kenya; 2023-07-28 â€“ Circulating vaccine-derived poliovirus type 2 (cVDPV2) - Kenya; 2023-07-28 â€“ Circulating vaccine-derived poliovirus type 2 (cVDPV2) - Kenya; 2023-07-28 â€“ Circulating vaccine-derived poliovirus type 2 (cVDPV2) - Kenya; 2023-07-28 â€“ Circulating vaccine-derived poliovirus type 2 (cVDPV2) - Kenya; 2023-07-28 â€“ Circulating vaccine-derived poliovirus type 2 (cVDPV2) - Kenya; 2023-07-28 â€“ Circulating vaccine-derived poliovirus type 2 (cVDPV2) - Kenya; 2023-07-28 â€“ Circulating vaccine-derived poliovirus type 2 (cVDPV2) - Kenya; 2023-07-28 â€“ Circulating vaccine-derived poliovirus type 2 (cVDPV2) - Kenya; 2023-07-28 â€“ Circulating vaccine-derived poliovirus type 2 (cVDPV2) - Kenya</t>
  </si>
  <si>
    <t>MYS: Epidemic - 2023-09 - #1</t>
  </si>
  <si>
    <t>2021-09-22 - drought - green - NA</t>
  </si>
  <si>
    <t>2021-07-21 - drought - green - NA</t>
  </si>
  <si>
    <t>2023-10-04 - cyclone - green - (93 km/h)</t>
  </si>
  <si>
    <t>2023-09-24 - cyclone - green - (111 km/h)</t>
  </si>
  <si>
    <t>2023-05-24 - drought - green - NA</t>
  </si>
  <si>
    <t>2023-09-23 - flood - green - NA; 2023-04-19 - drought - green - NA</t>
  </si>
  <si>
    <t>2023-01-18 - drought - green - NA; 2023-10-04 - cyclone - green - (93 km/h); 2023-09-17 - cyclone - green - (269 km/h)</t>
  </si>
  <si>
    <t>2023-09-26 - volcano - green - NA</t>
  </si>
  <si>
    <t>2023-10-04 - cyclone - red - (213 km/h)</t>
  </si>
  <si>
    <t>2022-09-21 - drought - green - NA</t>
  </si>
  <si>
    <t>2023-04-24 - volcano - green - NA</t>
  </si>
  <si>
    <t>2023-09-24 - flood - green - NA</t>
  </si>
  <si>
    <t>2023-10-04 - flood - green - NA; 2023-05-05 - volcano - green - NA</t>
  </si>
  <si>
    <t>2023-07-05 - volcano - green - NA; 2023-04-19 - volcano - green - NA; 2023-03-31 - volcano - green - NA</t>
  </si>
  <si>
    <t>2023-09-24 - flood - green - NA; 2023-06-14 - drought - green - NA; 2023-03-22 - drought - green - NA</t>
  </si>
  <si>
    <t>2023-10-04 - cyclone - red - (213 km/h); 2023-10-04 - earthquake - green - (M 5.6); 2023-10-04 - earthquake - green - (M 5.6); 2023-10-04 - earthquake - green - (M 5.6); 2023-10-04 - earthquake - green - (M 5.5); 2023-10-03 - earthquake - green - (M 5.8); 2023-10-03 - earthquake - green - (M 6.0); 2023-09-08 - cyclone - green - (74 km/h)</t>
  </si>
  <si>
    <t>2023-04-19 - drought - green - NA; 2021-09-22 - drought - green - NA</t>
  </si>
  <si>
    <t>2023-09-30 - flood - green - NA; 2023-01-18 - drought - green - NA</t>
  </si>
  <si>
    <t>2023-01-18 - drought - green - NA</t>
  </si>
  <si>
    <t>2022-11-09 - drought - orange - NA; 2023-09-26 - flood - green - NA; 2023-05-23 - volcano - green - NA</t>
  </si>
  <si>
    <t>2023-09-21 - flood - green - NA</t>
  </si>
  <si>
    <t>2023-10-03 - earthquake - orange - (M 5.7)</t>
  </si>
  <si>
    <t>2023-10-04 - cyclone - red - (213 km/h); 2023-10-04 - earthquake - green - (M 6.4); 2023-10-04 - earthquake - green - (M 5.7); 2023-09-21 - flood - green - NA; 2023-08-01 - volcano - orange - NA</t>
  </si>
  <si>
    <t>2023-10-03 - earthquake - green - (M 5.7); 2023-09-29 - earthquake - green - (M 5.5); 2023-09-28 - earthquake - green - (M 5.7); 2023-07-20 - volcano - green - NA</t>
  </si>
  <si>
    <t>2023-09-28 - earthquake - green - (M 5.8); 2023-04-12 - volcano - green - NA; 2023-04-19 - drought - green - NA; 2023-05-24 - drought - green - NA</t>
  </si>
  <si>
    <t>2023-10-03 - flood - green - NA</t>
  </si>
  <si>
    <t>2023-07-19 - drought - green - NA</t>
  </si>
  <si>
    <t>2023-09-21 - flood - green - NA; 2023-07-19 - drought - green - NA</t>
  </si>
  <si>
    <t>2022-11-09 - drought - orange - NA; 2023-09-30 - flood - green - NA; 2021-07-21 - drought - green - NA; 2023-01-18 - drought - green - NA; 2023-10-04 - cyclone - green - (93 km/h); 2023-09-24 - cyclone - green - (111 km/h); 2023-09-17 - cyclone - green - (269 km/h)</t>
  </si>
  <si>
    <t>2023-10-04 - flood - green - NA; 2023-09-25 - cyclone - green - (56 km/h)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</si>
</sst>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409]d\-mmm\-yy;@"/>
  </numFmts>
  <fonts count="32" x14ac:knownFonts="1">
    <font>
      <sz val="12"/>
      <color rgb="FF000000"/>
      <name val="Arial"/>
    </font>
    <font>
      <sz val="10"/>
      <color rgb="FF000000"/>
      <name val="Arial"/>
      <family val="2"/>
    </font>
    <font>
      <sz val="12"/>
      <color rgb="FF000000"/>
      <name val="Arial"/>
      <family val="2"/>
    </font>
    <font>
      <sz val="12"/>
      <color theme="1"/>
      <name val="Arial"/>
      <family val="2"/>
    </font>
    <font>
      <b/>
      <sz val="10"/>
      <color theme="1"/>
      <name val="Arial"/>
      <family val="2"/>
    </font>
    <font>
      <sz val="10"/>
      <color theme="1"/>
      <name val="Arial"/>
      <family val="2"/>
    </font>
    <font>
      <i/>
      <sz val="10"/>
      <color theme="1"/>
      <name val="Arial"/>
      <family val="2"/>
    </font>
    <font>
      <i/>
      <sz val="12"/>
      <color theme="1"/>
      <name val="Arial"/>
      <family val="2"/>
    </font>
    <font>
      <b/>
      <sz val="12"/>
      <color theme="1"/>
      <name val="Arial"/>
      <family val="2"/>
    </font>
    <font>
      <i/>
      <sz val="12"/>
      <color rgb="FF000000"/>
      <name val="Arial"/>
      <family val="2"/>
    </font>
    <font>
      <b/>
      <sz val="12"/>
      <color rgb="FF000000"/>
      <name val="Arial"/>
      <family val="2"/>
    </font>
    <font>
      <sz val="12"/>
      <color theme="0"/>
      <name val="Arial"/>
      <family val="2"/>
    </font>
    <font>
      <b/>
      <sz val="10"/>
      <color theme="0"/>
      <name val="Arial"/>
      <family val="2"/>
    </font>
    <font>
      <sz val="10"/>
      <color theme="0"/>
      <name val="Arial"/>
      <family val="2"/>
    </font>
    <font>
      <sz val="12"/>
      <name val="Arial"/>
      <family val="2"/>
    </font>
    <font>
      <i/>
      <sz val="12"/>
      <color theme="0"/>
      <name val="Arial"/>
      <family val="2"/>
    </font>
    <font>
      <sz val="16"/>
      <color theme="1"/>
      <name val="Arial"/>
      <family val="2"/>
    </font>
    <font>
      <sz val="10"/>
      <color theme="0" tint="-0.249977111117893"/>
      <name val="Arial"/>
      <family val="2"/>
    </font>
    <font>
      <sz val="12"/>
      <color theme="0" tint="-0.249977111117893"/>
      <name val="Arial"/>
      <family val="2"/>
    </font>
    <font>
      <sz val="12"/>
      <color theme="0" tint="-0.499984740745262"/>
      <name val="Arial"/>
      <family val="2"/>
    </font>
    <font>
      <sz val="12"/>
      <color rgb="FF656565"/>
      <name val="Arial"/>
      <family val="2"/>
    </font>
    <font>
      <sz val="20"/>
      <color rgb="FF000000"/>
      <name val="Arial"/>
      <family val="2"/>
    </font>
    <font>
      <u/>
      <sz val="12"/>
      <color theme="10"/>
      <name val="Arial"/>
      <family val="2"/>
    </font>
    <font>
      <i/>
      <sz val="11"/>
      <color rgb="FF000000"/>
      <name val="Arial"/>
      <family val="2"/>
    </font>
    <font>
      <u/>
      <sz val="12"/>
      <color theme="1"/>
      <name val="Arial"/>
      <family val="2"/>
    </font>
    <font>
      <b/>
      <sz val="10"/>
      <color rgb="FF000000"/>
      <name val="Arial"/>
      <family val="2"/>
    </font>
    <font>
      <i/>
      <u/>
      <sz val="12"/>
      <name val="Arial"/>
      <family val="2"/>
    </font>
    <font>
      <i/>
      <sz val="12"/>
      <name val="Arial"/>
      <family val="2"/>
    </font>
    <font>
      <u/>
      <sz val="12"/>
      <color rgb="FF000000"/>
      <name val="Arial"/>
      <family val="2"/>
    </font>
    <font>
      <sz val="12"/>
      <color rgb="FF000000"/>
      <name val="Arial"/>
      <family val="2"/>
    </font>
    <font>
      <b/>
      <sz val="10"/>
      <color indexed="8"/>
      <name val="Arial"/>
      <family val="2"/>
    </font>
    <font>
      <sz val="9"/>
      <color theme="0"/>
      <name val="Arial"/>
      <family val="2"/>
    </font>
  </fonts>
  <fills count="9">
    <fill>
      <patternFill patternType="none"/>
    </fill>
    <fill>
      <patternFill patternType="gray125"/>
    </fill>
    <fill>
      <patternFill patternType="solid">
        <fgColor rgb="FFFFFFFF"/>
      </patternFill>
    </fill>
    <fill>
      <patternFill patternType="solid">
        <fgColor theme="0"/>
        <bgColor indexed="64"/>
      </patternFill>
    </fill>
    <fill>
      <patternFill patternType="solid">
        <fgColor rgb="FFFFFFFF"/>
        <bgColor rgb="FFFFFFFF"/>
      </patternFill>
    </fill>
    <fill>
      <patternFill patternType="solid">
        <fgColor theme="4" tint="0.79998168889431442"/>
        <bgColor indexed="64"/>
      </patternFill>
    </fill>
    <fill>
      <patternFill patternType="solid">
        <fgColor theme="0"/>
        <bgColor rgb="FFFFFFFF"/>
      </patternFill>
    </fill>
    <fill>
      <patternFill patternType="solid">
        <fgColor theme="0"/>
      </patternFill>
    </fill>
    <fill>
      <patternFill patternType="solid">
        <fgColor theme="0"/>
        <bgColor rgb="FF000000"/>
      </patternFill>
    </fill>
  </fills>
  <borders count="49">
    <border>
      <left/>
      <right/>
      <top/>
      <bottom/>
      <diagonal/>
    </border>
    <border>
      <left style="thin">
        <color rgb="FFFFFFFF"/>
      </left>
      <right style="thin">
        <color rgb="FFFFFFFF"/>
      </right>
      <top style="thin">
        <color rgb="FFFFFFFF"/>
      </top>
      <bottom style="thin">
        <color rgb="FFFFFFFF"/>
      </bottom>
      <diagonal/>
    </border>
    <border>
      <left style="thick">
        <color rgb="FFFFFFFF"/>
      </left>
      <right style="thick">
        <color rgb="FFFFFFFF"/>
      </right>
      <top style="thin">
        <color rgb="FFFFFFFF"/>
      </top>
      <bottom style="thin">
        <color rgb="FF000000"/>
      </bottom>
      <diagonal/>
    </border>
    <border>
      <left/>
      <right/>
      <top/>
      <bottom style="thin">
        <color indexed="64"/>
      </bottom>
      <diagonal/>
    </border>
    <border>
      <left/>
      <right style="thick">
        <color theme="0"/>
      </right>
      <top/>
      <bottom style="thin">
        <color indexed="64"/>
      </bottom>
      <diagonal/>
    </border>
    <border>
      <left/>
      <right style="thin">
        <color theme="0"/>
      </right>
      <top/>
      <bottom/>
      <diagonal/>
    </border>
    <border>
      <left style="thin">
        <color theme="0"/>
      </left>
      <right/>
      <top/>
      <bottom style="thin">
        <color indexed="64"/>
      </bottom>
      <diagonal/>
    </border>
    <border>
      <left style="thin">
        <color theme="0"/>
      </left>
      <right style="thin">
        <color theme="0"/>
      </right>
      <top/>
      <bottom/>
      <diagonal/>
    </border>
    <border>
      <left style="thick">
        <color theme="0"/>
      </left>
      <right style="thick">
        <color theme="0"/>
      </right>
      <top/>
      <bottom style="thin">
        <color indexed="64"/>
      </bottom>
      <diagonal/>
    </border>
    <border>
      <left/>
      <right/>
      <top style="thin">
        <color indexed="64"/>
      </top>
      <bottom/>
      <diagonal/>
    </border>
    <border>
      <left style="thin">
        <color theme="0"/>
      </left>
      <right/>
      <top style="thin">
        <color indexed="64"/>
      </top>
      <bottom/>
      <diagonal/>
    </border>
    <border>
      <left/>
      <right style="thin">
        <color theme="0"/>
      </right>
      <top style="thin">
        <color indexed="64"/>
      </top>
      <bottom/>
      <diagonal/>
    </border>
    <border>
      <left/>
      <right/>
      <top style="thin">
        <color rgb="FFFFFFFF"/>
      </top>
      <bottom style="thin">
        <color rgb="FFFFFFFF"/>
      </bottom>
      <diagonal/>
    </border>
    <border>
      <left/>
      <right/>
      <top style="thin">
        <color rgb="FFFFFFFF"/>
      </top>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rgb="FFFFFFFF"/>
      </right>
      <top style="thin">
        <color rgb="FFFFFFFF"/>
      </top>
      <bottom style="thin">
        <color rgb="FFFFFFFF"/>
      </bottom>
      <diagonal/>
    </border>
    <border>
      <left style="thin">
        <color rgb="FFFFFFFF"/>
      </left>
      <right style="thin">
        <color rgb="FFFFFFFF"/>
      </right>
      <top/>
      <bottom style="thin">
        <color rgb="FFFFFFFF"/>
      </bottom>
      <diagonal/>
    </border>
    <border>
      <left/>
      <right style="thin">
        <color theme="0"/>
      </right>
      <top style="thin">
        <color theme="0"/>
      </top>
      <bottom style="thin">
        <color theme="0"/>
      </bottom>
      <diagonal/>
    </border>
    <border>
      <left style="thin">
        <color theme="0"/>
      </left>
      <right/>
      <top style="thin">
        <color theme="0"/>
      </top>
      <bottom/>
      <diagonal/>
    </border>
    <border>
      <left/>
      <right/>
      <top style="thin">
        <color theme="0"/>
      </top>
      <bottom/>
      <diagonal/>
    </border>
    <border>
      <left style="thick">
        <color rgb="FFFFFFFF"/>
      </left>
      <right/>
      <top style="thin">
        <color rgb="FFFFFFFF"/>
      </top>
      <bottom style="thin">
        <color rgb="FF000000"/>
      </bottom>
      <diagonal/>
    </border>
    <border>
      <left/>
      <right style="thick">
        <color rgb="FFFFFFFF"/>
      </right>
      <top style="thin">
        <color rgb="FFFFFFFF"/>
      </top>
      <bottom style="thin">
        <color rgb="FF000000"/>
      </bottom>
      <diagonal/>
    </border>
    <border>
      <left style="thin">
        <color rgb="FFFFFFFF"/>
      </left>
      <right style="thin">
        <color rgb="FFFFFFFF"/>
      </right>
      <top style="thin">
        <color rgb="FFFFFFFF"/>
      </top>
      <bottom/>
      <diagonal/>
    </border>
    <border>
      <left/>
      <right/>
      <top/>
      <bottom style="medium">
        <color indexed="64"/>
      </bottom>
      <diagonal/>
    </border>
    <border>
      <left style="thin">
        <color rgb="FFFFFFFF"/>
      </left>
      <right/>
      <top style="thin">
        <color rgb="FFFFFFFF"/>
      </top>
      <bottom style="thin">
        <color rgb="FFFFFFFF"/>
      </bottom>
      <diagonal/>
    </border>
    <border>
      <left style="thick">
        <color theme="0"/>
      </left>
      <right/>
      <top style="thin">
        <color theme="0"/>
      </top>
      <bottom style="thin">
        <color indexed="64"/>
      </bottom>
      <diagonal/>
    </border>
    <border>
      <left/>
      <right style="thick">
        <color theme="0"/>
      </right>
      <top style="thin">
        <color theme="0"/>
      </top>
      <bottom style="thin">
        <color indexed="64"/>
      </bottom>
      <diagonal/>
    </border>
    <border>
      <left style="thin">
        <color theme="0"/>
      </left>
      <right style="thin">
        <color theme="0"/>
      </right>
      <top style="thin">
        <color theme="0"/>
      </top>
      <bottom/>
      <diagonal/>
    </border>
    <border>
      <left/>
      <right/>
      <top/>
      <bottom style="thin">
        <color rgb="FFFFFFFF"/>
      </bottom>
      <diagonal/>
    </border>
    <border>
      <left style="thick">
        <color theme="0"/>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0"/>
      </left>
      <right style="thin">
        <color theme="0"/>
      </right>
      <top/>
      <bottom style="thin">
        <color theme="0"/>
      </bottom>
      <diagonal/>
    </border>
    <border>
      <left/>
      <right/>
      <top style="thin">
        <color rgb="FF000000"/>
      </top>
      <bottom/>
      <diagonal/>
    </border>
    <border>
      <left/>
      <right style="thin">
        <color theme="0"/>
      </right>
      <top style="thin">
        <color theme="0"/>
      </top>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ck">
        <color rgb="FFFFFFFF"/>
      </left>
      <right style="thick">
        <color rgb="FFFFFFFF"/>
      </right>
      <top/>
      <bottom style="thin">
        <color rgb="FF000000"/>
      </bottom>
      <diagonal/>
    </border>
    <border>
      <left/>
      <right/>
      <top style="medium">
        <color theme="0"/>
      </top>
      <bottom style="medium">
        <color theme="0"/>
      </bottom>
      <diagonal/>
    </border>
    <border>
      <left style="thick">
        <color theme="0"/>
      </left>
      <right style="thick">
        <color theme="0"/>
      </right>
      <top style="thin">
        <color auto="1"/>
      </top>
      <bottom/>
      <diagonal/>
    </border>
    <border>
      <left/>
      <right/>
      <top style="thin">
        <color rgb="FFFFFFFF"/>
      </top>
      <bottom style="thin">
        <color rgb="FF000000"/>
      </bottom>
      <diagonal/>
    </border>
    <border>
      <left style="thick">
        <color theme="0"/>
      </left>
      <right style="thick">
        <color theme="0"/>
      </right>
      <top style="thin">
        <color rgb="FF000000"/>
      </top>
      <bottom/>
      <diagonal/>
    </border>
  </borders>
  <cellStyleXfs count="3">
    <xf numFmtId="0" fontId="0" fillId="0" borderId="0"/>
    <xf numFmtId="0" fontId="22" fillId="0" borderId="0" applyNumberFormat="0" applyFill="0" applyBorder="0" applyAlignment="0" applyProtection="0"/>
    <xf numFmtId="9" fontId="29" fillId="0" borderId="0" applyFont="0" applyFill="0" applyBorder="0" applyAlignment="0" applyProtection="0"/>
  </cellStyleXfs>
  <cellXfs count="299">
    <xf numFmtId="0" fontId="0" fillId="0" borderId="0" xfId="0"/>
    <xf numFmtId="0" fontId="3" fillId="3" borderId="0" xfId="0" applyFont="1" applyFill="1"/>
    <xf numFmtId="0" fontId="3" fillId="3" borderId="0" xfId="0" applyFont="1" applyFill="1" applyAlignment="1">
      <alignment horizontal="left"/>
    </xf>
    <xf numFmtId="164" fontId="3" fillId="3" borderId="0" xfId="0" applyNumberFormat="1" applyFont="1" applyFill="1"/>
    <xf numFmtId="1" fontId="3" fillId="3" borderId="0" xfId="0" applyNumberFormat="1" applyFont="1" applyFill="1"/>
    <xf numFmtId="0" fontId="4" fillId="3" borderId="0" xfId="0" applyFont="1" applyFill="1" applyAlignment="1">
      <alignment vertical="top"/>
    </xf>
    <xf numFmtId="0" fontId="4" fillId="3" borderId="0" xfId="0" applyFont="1" applyFill="1" applyAlignment="1">
      <alignment horizontal="left" vertical="top"/>
    </xf>
    <xf numFmtId="0" fontId="5" fillId="3" borderId="0" xfId="0" applyFont="1" applyFill="1" applyAlignment="1">
      <alignment vertical="top" wrapText="1"/>
    </xf>
    <xf numFmtId="0" fontId="6" fillId="3" borderId="0" xfId="0" applyFont="1" applyFill="1" applyAlignment="1">
      <alignment horizontal="left" vertical="top" wrapText="1"/>
    </xf>
    <xf numFmtId="1" fontId="5" fillId="3" borderId="0" xfId="0" applyNumberFormat="1" applyFont="1" applyFill="1" applyAlignment="1">
      <alignment horizontal="left" vertical="top" wrapText="1"/>
    </xf>
    <xf numFmtId="0" fontId="5" fillId="3" borderId="7" xfId="0" applyFont="1" applyFill="1" applyBorder="1" applyAlignment="1">
      <alignment horizontal="center" vertical="top" wrapText="1"/>
    </xf>
    <xf numFmtId="0" fontId="4" fillId="3" borderId="4" xfId="0" applyFont="1" applyFill="1" applyBorder="1" applyAlignment="1">
      <alignment horizontal="left" wrapText="1"/>
    </xf>
    <xf numFmtId="0" fontId="4" fillId="3" borderId="3" xfId="0" applyFont="1" applyFill="1" applyBorder="1" applyAlignment="1">
      <alignment horizontal="left" wrapText="1"/>
    </xf>
    <xf numFmtId="0" fontId="5" fillId="3" borderId="12" xfId="0" applyFont="1" applyFill="1" applyBorder="1" applyAlignment="1">
      <alignment horizontal="center" wrapText="1"/>
    </xf>
    <xf numFmtId="164" fontId="5" fillId="3" borderId="4" xfId="0" applyNumberFormat="1" applyFont="1" applyFill="1" applyBorder="1" applyAlignment="1">
      <alignment horizontal="center" wrapText="1"/>
    </xf>
    <xf numFmtId="164" fontId="5" fillId="3" borderId="3" xfId="0" applyNumberFormat="1" applyFont="1" applyFill="1" applyBorder="1" applyAlignment="1">
      <alignment horizontal="center" wrapText="1"/>
    </xf>
    <xf numFmtId="0" fontId="5" fillId="3" borderId="4" xfId="0" applyFont="1" applyFill="1" applyBorder="1" applyAlignment="1">
      <alignment horizontal="center" wrapText="1"/>
    </xf>
    <xf numFmtId="0" fontId="5" fillId="3" borderId="3" xfId="0" applyFont="1" applyFill="1" applyBorder="1" applyAlignment="1">
      <alignment horizontal="center" wrapText="1"/>
    </xf>
    <xf numFmtId="0" fontId="3" fillId="2" borderId="13" xfId="0" applyFont="1" applyFill="1" applyBorder="1" applyAlignment="1">
      <alignment horizontal="center"/>
    </xf>
    <xf numFmtId="0" fontId="3" fillId="0" borderId="0" xfId="0" applyFont="1"/>
    <xf numFmtId="0" fontId="3" fillId="2" borderId="14" xfId="0" applyFont="1" applyFill="1" applyBorder="1" applyAlignment="1">
      <alignment horizontal="left"/>
    </xf>
    <xf numFmtId="0" fontId="3" fillId="2" borderId="14" xfId="0" applyFont="1" applyFill="1" applyBorder="1" applyAlignment="1">
      <alignment horizontal="center"/>
    </xf>
    <xf numFmtId="1" fontId="3" fillId="2" borderId="14" xfId="0" applyNumberFormat="1" applyFont="1" applyFill="1" applyBorder="1" applyAlignment="1">
      <alignment horizontal="center"/>
    </xf>
    <xf numFmtId="164" fontId="3" fillId="2" borderId="14" xfId="0" applyNumberFormat="1" applyFont="1" applyFill="1" applyBorder="1" applyAlignment="1">
      <alignment horizontal="left"/>
    </xf>
    <xf numFmtId="1" fontId="3" fillId="2" borderId="14" xfId="0" applyNumberFormat="1" applyFont="1" applyFill="1" applyBorder="1" applyAlignment="1">
      <alignment horizontal="left"/>
    </xf>
    <xf numFmtId="164" fontId="3" fillId="2" borderId="14" xfId="0" applyNumberFormat="1" applyFont="1" applyFill="1" applyBorder="1" applyAlignment="1">
      <alignment horizontal="right" indent="2"/>
    </xf>
    <xf numFmtId="0" fontId="3" fillId="2" borderId="14" xfId="0" applyFont="1" applyFill="1" applyBorder="1" applyAlignment="1">
      <alignment horizontal="right" indent="2"/>
    </xf>
    <xf numFmtId="0" fontId="3" fillId="0" borderId="14" xfId="0" applyFont="1" applyBorder="1"/>
    <xf numFmtId="0" fontId="3" fillId="0" borderId="14" xfId="0" applyFont="1" applyBorder="1" applyAlignment="1">
      <alignment horizontal="left"/>
    </xf>
    <xf numFmtId="1" fontId="3" fillId="0" borderId="14" xfId="0" applyNumberFormat="1" applyFont="1" applyBorder="1"/>
    <xf numFmtId="164" fontId="3" fillId="0" borderId="14" xfId="0" applyNumberFormat="1" applyFont="1" applyBorder="1"/>
    <xf numFmtId="0" fontId="2" fillId="3" borderId="0" xfId="0" applyFont="1" applyFill="1" applyAlignment="1">
      <alignment vertical="top"/>
    </xf>
    <xf numFmtId="0" fontId="2" fillId="3" borderId="0" xfId="0" applyFont="1" applyFill="1" applyAlignment="1">
      <alignment vertical="top" wrapText="1"/>
    </xf>
    <xf numFmtId="0" fontId="2" fillId="3" borderId="0" xfId="0" applyFont="1" applyFill="1" applyAlignment="1">
      <alignment horizontal="left" vertical="top"/>
    </xf>
    <xf numFmtId="0" fontId="0" fillId="3" borderId="0" xfId="0" applyFill="1"/>
    <xf numFmtId="0" fontId="2" fillId="3" borderId="0" xfId="0" applyFont="1" applyFill="1"/>
    <xf numFmtId="0" fontId="8" fillId="3" borderId="0" xfId="0" applyFont="1" applyFill="1" applyAlignment="1">
      <alignment horizontal="left" vertical="top" wrapText="1"/>
    </xf>
    <xf numFmtId="0" fontId="3" fillId="3" borderId="0" xfId="0" applyFont="1" applyFill="1" applyAlignment="1">
      <alignment horizontal="left" vertical="top" wrapText="1"/>
    </xf>
    <xf numFmtId="0" fontId="7" fillId="3" borderId="0" xfId="0" applyFont="1" applyFill="1" applyAlignment="1">
      <alignment horizontal="left" vertical="top" wrapText="1"/>
    </xf>
    <xf numFmtId="0" fontId="3" fillId="3" borderId="0" xfId="0" applyFont="1" applyFill="1" applyAlignment="1">
      <alignment horizontal="left" vertical="top" wrapText="1" indent="1"/>
    </xf>
    <xf numFmtId="1" fontId="3" fillId="3" borderId="0" xfId="0" applyNumberFormat="1" applyFont="1" applyFill="1" applyAlignment="1">
      <alignment horizontal="right" vertical="top" wrapText="1"/>
    </xf>
    <xf numFmtId="1" fontId="0" fillId="3" borderId="0" xfId="0" applyNumberFormat="1" applyFill="1" applyAlignment="1">
      <alignment horizontal="right"/>
    </xf>
    <xf numFmtId="0" fontId="3" fillId="3" borderId="0" xfId="0" applyFont="1" applyFill="1" applyAlignment="1">
      <alignment horizontal="right" vertical="top" wrapText="1"/>
    </xf>
    <xf numFmtId="164" fontId="3" fillId="3" borderId="0" xfId="0" applyNumberFormat="1" applyFont="1" applyFill="1" applyAlignment="1">
      <alignment horizontal="left"/>
    </xf>
    <xf numFmtId="0" fontId="11" fillId="3" borderId="0" xfId="0" applyFont="1" applyFill="1"/>
    <xf numFmtId="0" fontId="12" fillId="3" borderId="7" xfId="0" applyFont="1" applyFill="1" applyBorder="1" applyAlignment="1">
      <alignment vertical="top"/>
    </xf>
    <xf numFmtId="0" fontId="13" fillId="3" borderId="7" xfId="0" applyFont="1" applyFill="1" applyBorder="1" applyAlignment="1">
      <alignment vertical="top" wrapText="1"/>
    </xf>
    <xf numFmtId="0" fontId="13" fillId="3" borderId="0" xfId="0" applyFont="1" applyFill="1" applyAlignment="1">
      <alignment horizontal="center" wrapText="1"/>
    </xf>
    <xf numFmtId="0" fontId="11" fillId="2" borderId="0" xfId="0" applyFont="1" applyFill="1" applyAlignment="1">
      <alignment horizontal="center"/>
    </xf>
    <xf numFmtId="0" fontId="11" fillId="2" borderId="14" xfId="0" applyFont="1" applyFill="1" applyBorder="1" applyAlignment="1">
      <alignment horizontal="center"/>
    </xf>
    <xf numFmtId="1" fontId="11" fillId="2" borderId="14" xfId="0" applyNumberFormat="1" applyFont="1" applyFill="1" applyBorder="1" applyAlignment="1">
      <alignment horizontal="center"/>
    </xf>
    <xf numFmtId="0" fontId="11" fillId="0" borderId="14" xfId="0" applyFont="1" applyBorder="1"/>
    <xf numFmtId="1" fontId="11" fillId="3" borderId="0" xfId="0" applyNumberFormat="1" applyFont="1" applyFill="1"/>
    <xf numFmtId="0" fontId="12" fillId="3" borderId="7" xfId="0" applyFont="1" applyFill="1" applyBorder="1" applyAlignment="1">
      <alignment horizontal="center" vertical="top"/>
    </xf>
    <xf numFmtId="0" fontId="13" fillId="3" borderId="7" xfId="0" applyFont="1" applyFill="1" applyBorder="1" applyAlignment="1">
      <alignment horizontal="center" vertical="top" wrapText="1"/>
    </xf>
    <xf numFmtId="1" fontId="11" fillId="0" borderId="14" xfId="0" applyNumberFormat="1" applyFont="1" applyBorder="1"/>
    <xf numFmtId="0" fontId="12" fillId="3" borderId="5" xfId="0" applyFont="1" applyFill="1" applyBorder="1" applyAlignment="1">
      <alignment vertical="top"/>
    </xf>
    <xf numFmtId="0" fontId="13" fillId="3" borderId="5" xfId="0" applyFont="1" applyFill="1" applyBorder="1" applyAlignment="1">
      <alignment vertical="top" wrapText="1"/>
    </xf>
    <xf numFmtId="0" fontId="12" fillId="3" borderId="0" xfId="0" applyFont="1" applyFill="1" applyAlignment="1">
      <alignment vertical="top"/>
    </xf>
    <xf numFmtId="0" fontId="13" fillId="3" borderId="0" xfId="0" applyFont="1" applyFill="1" applyAlignment="1">
      <alignment vertical="top" wrapText="1"/>
    </xf>
    <xf numFmtId="0" fontId="13" fillId="3" borderId="12" xfId="0" applyFont="1" applyFill="1" applyBorder="1" applyAlignment="1">
      <alignment horizontal="center" wrapText="1"/>
    </xf>
    <xf numFmtId="0" fontId="11" fillId="3" borderId="13" xfId="0" applyFont="1" applyFill="1" applyBorder="1" applyAlignment="1">
      <alignment horizontal="center"/>
    </xf>
    <xf numFmtId="0" fontId="11" fillId="3" borderId="14" xfId="0" applyFont="1" applyFill="1" applyBorder="1"/>
    <xf numFmtId="0" fontId="14" fillId="3" borderId="14" xfId="0" applyFont="1" applyFill="1" applyBorder="1"/>
    <xf numFmtId="0" fontId="15" fillId="2" borderId="13" xfId="0" applyFont="1" applyFill="1" applyBorder="1" applyAlignment="1">
      <alignment horizontal="left"/>
    </xf>
    <xf numFmtId="0" fontId="11" fillId="2" borderId="13" xfId="0" applyFont="1" applyFill="1" applyBorder="1" applyAlignment="1">
      <alignment horizontal="left"/>
    </xf>
    <xf numFmtId="0" fontId="11" fillId="3" borderId="0" xfId="0" applyFont="1" applyFill="1" applyAlignment="1">
      <alignment horizontal="center"/>
    </xf>
    <xf numFmtId="0" fontId="11" fillId="3" borderId="5" xfId="0" applyFont="1" applyFill="1" applyBorder="1" applyAlignment="1">
      <alignment horizontal="center"/>
    </xf>
    <xf numFmtId="164" fontId="11" fillId="2" borderId="0" xfId="0" applyNumberFormat="1" applyFont="1" applyFill="1" applyAlignment="1">
      <alignment horizontal="center"/>
    </xf>
    <xf numFmtId="0" fontId="14" fillId="3" borderId="15" xfId="0" applyFont="1" applyFill="1" applyBorder="1"/>
    <xf numFmtId="0" fontId="16" fillId="0" borderId="14" xfId="0" applyFont="1" applyBorder="1" applyAlignment="1">
      <alignment horizontal="left"/>
    </xf>
    <xf numFmtId="0" fontId="2" fillId="0" borderId="0" xfId="0" applyFont="1"/>
    <xf numFmtId="2" fontId="1" fillId="4" borderId="2" xfId="0" applyNumberFormat="1" applyFont="1" applyFill="1" applyBorder="1" applyAlignment="1">
      <alignment horizontal="right" wrapText="1"/>
    </xf>
    <xf numFmtId="0" fontId="0" fillId="3" borderId="0" xfId="0" applyFill="1" applyAlignment="1">
      <alignment vertical="top"/>
    </xf>
    <xf numFmtId="164" fontId="3" fillId="3" borderId="24" xfId="0" applyNumberFormat="1" applyFont="1" applyFill="1" applyBorder="1" applyAlignment="1">
      <alignment horizontal="left" vertical="top" wrapText="1"/>
    </xf>
    <xf numFmtId="0" fontId="0" fillId="3" borderId="0" xfId="0" applyFill="1" applyAlignment="1">
      <alignment vertical="top" wrapText="1"/>
    </xf>
    <xf numFmtId="0" fontId="19" fillId="3" borderId="0" xfId="0" applyFont="1" applyFill="1" applyAlignment="1">
      <alignment vertical="top"/>
    </xf>
    <xf numFmtId="164" fontId="20" fillId="3" borderId="24" xfId="0" applyNumberFormat="1" applyFont="1" applyFill="1" applyBorder="1" applyAlignment="1">
      <alignment horizontal="left" vertical="top" wrapText="1"/>
    </xf>
    <xf numFmtId="0" fontId="0" fillId="3" borderId="0" xfId="0" applyFill="1" applyAlignment="1">
      <alignment horizontal="left" vertical="top"/>
    </xf>
    <xf numFmtId="0" fontId="11" fillId="6" borderId="1" xfId="0" applyFont="1" applyFill="1" applyBorder="1" applyAlignment="1">
      <alignment horizontal="right"/>
    </xf>
    <xf numFmtId="2" fontId="2" fillId="6" borderId="1" xfId="0" applyNumberFormat="1" applyFont="1" applyFill="1" applyBorder="1" applyAlignment="1">
      <alignment horizontal="right"/>
    </xf>
    <xf numFmtId="0" fontId="2" fillId="6" borderId="1" xfId="0" applyFont="1" applyFill="1" applyBorder="1" applyAlignment="1">
      <alignment horizontal="right"/>
    </xf>
    <xf numFmtId="0" fontId="3" fillId="5" borderId="0" xfId="0" applyFont="1" applyFill="1" applyAlignment="1">
      <alignment horizontal="right" vertical="top" wrapText="1"/>
    </xf>
    <xf numFmtId="1" fontId="3" fillId="5" borderId="0" xfId="0" applyNumberFormat="1" applyFont="1" applyFill="1" applyAlignment="1">
      <alignment horizontal="right" vertical="top" wrapText="1"/>
    </xf>
    <xf numFmtId="0" fontId="2" fillId="6" borderId="1" xfId="0" applyFont="1" applyFill="1" applyBorder="1" applyAlignment="1">
      <alignment horizontal="left"/>
    </xf>
    <xf numFmtId="0" fontId="2" fillId="6" borderId="23" xfId="0" applyFont="1" applyFill="1" applyBorder="1" applyAlignment="1">
      <alignment horizontal="right"/>
    </xf>
    <xf numFmtId="2" fontId="2" fillId="3" borderId="0" xfId="0" applyNumberFormat="1" applyFont="1" applyFill="1"/>
    <xf numFmtId="2" fontId="2" fillId="6" borderId="0" xfId="0" applyNumberFormat="1" applyFont="1" applyFill="1" applyAlignment="1">
      <alignment horizontal="right"/>
    </xf>
    <xf numFmtId="0" fontId="2" fillId="6" borderId="13" xfId="0" applyFont="1" applyFill="1" applyBorder="1" applyAlignment="1">
      <alignment horizontal="left"/>
    </xf>
    <xf numFmtId="0" fontId="2" fillId="6" borderId="0" xfId="0" applyFont="1" applyFill="1" applyAlignment="1">
      <alignment horizontal="right"/>
    </xf>
    <xf numFmtId="2" fontId="2" fillId="6" borderId="13" xfId="0" applyNumberFormat="1" applyFont="1" applyFill="1" applyBorder="1" applyAlignment="1">
      <alignment horizontal="right"/>
    </xf>
    <xf numFmtId="0" fontId="11" fillId="6" borderId="0" xfId="0" applyFont="1" applyFill="1" applyAlignment="1">
      <alignment horizontal="right"/>
    </xf>
    <xf numFmtId="2" fontId="2" fillId="3" borderId="0" xfId="0" applyNumberFormat="1" applyFont="1" applyFill="1" applyAlignment="1">
      <alignment horizontal="center"/>
    </xf>
    <xf numFmtId="0" fontId="2" fillId="6" borderId="13" xfId="0" applyFont="1" applyFill="1" applyBorder="1" applyAlignment="1">
      <alignment horizontal="right"/>
    </xf>
    <xf numFmtId="0" fontId="18" fillId="3" borderId="0" xfId="0" applyFont="1" applyFill="1"/>
    <xf numFmtId="0" fontId="8" fillId="3" borderId="0" xfId="0" applyFont="1" applyFill="1" applyAlignment="1">
      <alignment horizontal="left" vertical="top"/>
    </xf>
    <xf numFmtId="0" fontId="7" fillId="3" borderId="0" xfId="0" applyFont="1" applyFill="1" applyAlignment="1">
      <alignment horizontal="left" vertical="top"/>
    </xf>
    <xf numFmtId="0" fontId="7" fillId="0" borderId="14" xfId="0" applyFont="1" applyBorder="1" applyAlignment="1">
      <alignment horizontal="left"/>
    </xf>
    <xf numFmtId="0" fontId="10" fillId="6" borderId="13" xfId="0" applyFont="1" applyFill="1" applyBorder="1" applyAlignment="1">
      <alignment horizontal="left"/>
    </xf>
    <xf numFmtId="2" fontId="1" fillId="6" borderId="0" xfId="0" applyNumberFormat="1" applyFont="1" applyFill="1" applyAlignment="1">
      <alignment horizontal="right" wrapText="1"/>
    </xf>
    <xf numFmtId="2" fontId="17" fillId="6" borderId="0" xfId="0" applyNumberFormat="1" applyFont="1" applyFill="1" applyAlignment="1">
      <alignment horizontal="right" wrapText="1"/>
    </xf>
    <xf numFmtId="0" fontId="1" fillId="6" borderId="0" xfId="0" applyFont="1" applyFill="1" applyAlignment="1">
      <alignment horizontal="right" wrapText="1"/>
    </xf>
    <xf numFmtId="0" fontId="17" fillId="6" borderId="0" xfId="0" applyFont="1" applyFill="1" applyAlignment="1">
      <alignment horizontal="right" wrapText="1"/>
    </xf>
    <xf numFmtId="2" fontId="2" fillId="6" borderId="17" xfId="0" applyNumberFormat="1" applyFont="1" applyFill="1" applyBorder="1" applyAlignment="1">
      <alignment horizontal="right"/>
    </xf>
    <xf numFmtId="0" fontId="23" fillId="6" borderId="13" xfId="0" applyFont="1" applyFill="1" applyBorder="1" applyAlignment="1">
      <alignment horizontal="left"/>
    </xf>
    <xf numFmtId="164" fontId="3" fillId="0" borderId="28" xfId="0" applyNumberFormat="1" applyFont="1" applyBorder="1"/>
    <xf numFmtId="164" fontId="4" fillId="3" borderId="4" xfId="0" applyNumberFormat="1" applyFont="1" applyFill="1" applyBorder="1" applyAlignment="1">
      <alignment horizontal="center" wrapText="1"/>
    </xf>
    <xf numFmtId="164" fontId="4" fillId="3" borderId="3" xfId="0" applyNumberFormat="1" applyFont="1" applyFill="1" applyBorder="1" applyAlignment="1">
      <alignment horizontal="center" wrapText="1"/>
    </xf>
    <xf numFmtId="164" fontId="4" fillId="3" borderId="0" xfId="0" applyNumberFormat="1" applyFont="1" applyFill="1" applyAlignment="1">
      <alignment horizontal="center" wrapText="1"/>
    </xf>
    <xf numFmtId="164" fontId="2" fillId="6" borderId="0" xfId="0" applyNumberFormat="1" applyFont="1" applyFill="1" applyAlignment="1">
      <alignment horizontal="left"/>
    </xf>
    <xf numFmtId="164" fontId="2" fillId="6" borderId="0" xfId="0" applyNumberFormat="1" applyFont="1" applyFill="1" applyAlignment="1">
      <alignment horizontal="right"/>
    </xf>
    <xf numFmtId="164" fontId="11" fillId="6" borderId="0" xfId="0" applyNumberFormat="1" applyFont="1" applyFill="1" applyAlignment="1">
      <alignment horizontal="right"/>
    </xf>
    <xf numFmtId="164" fontId="2" fillId="3" borderId="0" xfId="0" applyNumberFormat="1" applyFont="1" applyFill="1" applyAlignment="1">
      <alignment horizontal="center"/>
    </xf>
    <xf numFmtId="164" fontId="0" fillId="3" borderId="0" xfId="0" applyNumberFormat="1" applyFill="1"/>
    <xf numFmtId="0" fontId="4" fillId="3" borderId="0" xfId="0" applyFont="1" applyFill="1" applyAlignment="1">
      <alignment horizontal="center" vertical="top" wrapText="1"/>
    </xf>
    <xf numFmtId="0" fontId="5" fillId="3" borderId="0" xfId="0" applyFont="1" applyFill="1" applyAlignment="1">
      <alignment horizontal="center" wrapText="1"/>
    </xf>
    <xf numFmtId="1" fontId="8" fillId="2" borderId="14" xfId="0" applyNumberFormat="1" applyFont="1" applyFill="1" applyBorder="1" applyAlignment="1">
      <alignment horizontal="left"/>
    </xf>
    <xf numFmtId="1" fontId="11" fillId="0" borderId="28" xfId="0" applyNumberFormat="1" applyFont="1" applyBorder="1"/>
    <xf numFmtId="0" fontId="4" fillId="3" borderId="0" xfId="0" applyFont="1" applyFill="1" applyAlignment="1">
      <alignment horizontal="center" wrapText="1"/>
    </xf>
    <xf numFmtId="0" fontId="28" fillId="3" borderId="0" xfId="0" applyFont="1" applyFill="1"/>
    <xf numFmtId="0" fontId="2" fillId="3" borderId="0" xfId="0" applyFont="1" applyFill="1" applyAlignment="1">
      <alignment horizontal="left" wrapText="1" indent="1"/>
    </xf>
    <xf numFmtId="1" fontId="3" fillId="3" borderId="14" xfId="0" applyNumberFormat="1" applyFont="1" applyFill="1" applyBorder="1"/>
    <xf numFmtId="0" fontId="3" fillId="3" borderId="14" xfId="0" applyFont="1" applyFill="1" applyBorder="1"/>
    <xf numFmtId="2" fontId="25" fillId="3" borderId="0" xfId="0" applyNumberFormat="1" applyFont="1" applyFill="1" applyAlignment="1">
      <alignment horizontal="center"/>
    </xf>
    <xf numFmtId="0" fontId="16" fillId="3" borderId="14" xfId="0" applyFont="1" applyFill="1" applyBorder="1" applyAlignment="1">
      <alignment horizontal="left"/>
    </xf>
    <xf numFmtId="0" fontId="3" fillId="3" borderId="14" xfId="0" applyFont="1" applyFill="1" applyBorder="1" applyAlignment="1">
      <alignment horizontal="left"/>
    </xf>
    <xf numFmtId="164" fontId="3" fillId="3" borderId="14" xfId="0" applyNumberFormat="1" applyFont="1" applyFill="1" applyBorder="1"/>
    <xf numFmtId="1" fontId="7" fillId="3" borderId="18" xfId="0" applyNumberFormat="1" applyFont="1" applyFill="1" applyBorder="1" applyAlignment="1">
      <alignment horizontal="left" indent="1"/>
    </xf>
    <xf numFmtId="0" fontId="24" fillId="3" borderId="34" xfId="1" applyFont="1" applyFill="1" applyBorder="1" applyAlignment="1">
      <alignment horizontal="left"/>
    </xf>
    <xf numFmtId="0" fontId="3" fillId="3" borderId="34" xfId="0" applyFont="1" applyFill="1" applyBorder="1" applyAlignment="1">
      <alignment horizontal="left"/>
    </xf>
    <xf numFmtId="0" fontId="11" fillId="3" borderId="34" xfId="0" applyFont="1" applyFill="1" applyBorder="1"/>
    <xf numFmtId="1" fontId="3" fillId="3" borderId="34" xfId="0" applyNumberFormat="1" applyFont="1" applyFill="1" applyBorder="1"/>
    <xf numFmtId="164" fontId="3" fillId="3" borderId="34" xfId="0" applyNumberFormat="1" applyFont="1" applyFill="1" applyBorder="1"/>
    <xf numFmtId="0" fontId="24" fillId="3" borderId="7" xfId="1" applyFont="1" applyFill="1" applyBorder="1" applyAlignment="1">
      <alignment horizontal="left"/>
    </xf>
    <xf numFmtId="0" fontId="3" fillId="3" borderId="7" xfId="0" applyFont="1" applyFill="1" applyBorder="1" applyAlignment="1">
      <alignment horizontal="left"/>
    </xf>
    <xf numFmtId="0" fontId="11" fillId="3" borderId="7" xfId="0" applyFont="1" applyFill="1" applyBorder="1"/>
    <xf numFmtId="1" fontId="3" fillId="3" borderId="7" xfId="0" applyNumberFormat="1" applyFont="1" applyFill="1" applyBorder="1"/>
    <xf numFmtId="164" fontId="3" fillId="3" borderId="7" xfId="0" applyNumberFormat="1" applyFont="1" applyFill="1" applyBorder="1"/>
    <xf numFmtId="0" fontId="24" fillId="3" borderId="37" xfId="1" applyFont="1" applyFill="1" applyBorder="1" applyAlignment="1">
      <alignment horizontal="left"/>
    </xf>
    <xf numFmtId="1" fontId="3" fillId="3" borderId="36" xfId="0" applyNumberFormat="1" applyFont="1" applyFill="1" applyBorder="1"/>
    <xf numFmtId="0" fontId="8" fillId="0" borderId="14" xfId="0" applyFont="1" applyBorder="1"/>
    <xf numFmtId="0" fontId="3" fillId="3" borderId="0" xfId="0" applyFont="1" applyFill="1" applyAlignment="1">
      <alignment horizontal="left" vertical="top" wrapText="1" indent="2"/>
    </xf>
    <xf numFmtId="0" fontId="0" fillId="0" borderId="0" xfId="0" applyAlignment="1">
      <alignment horizontal="right"/>
    </xf>
    <xf numFmtId="2" fontId="0" fillId="0" borderId="0" xfId="0" applyNumberFormat="1" applyAlignment="1">
      <alignment horizontal="right"/>
    </xf>
    <xf numFmtId="0" fontId="0" fillId="0" borderId="0" xfId="0" applyAlignment="1">
      <alignment wrapText="1"/>
    </xf>
    <xf numFmtId="0" fontId="0" fillId="3" borderId="0" xfId="0" applyFill="1" applyAlignment="1">
      <alignment horizontal="right"/>
    </xf>
    <xf numFmtId="2" fontId="0" fillId="3" borderId="0" xfId="0" applyNumberFormat="1" applyFill="1" applyAlignment="1">
      <alignment horizontal="right"/>
    </xf>
    <xf numFmtId="0" fontId="0" fillId="3" borderId="0" xfId="0" applyFill="1" applyAlignment="1">
      <alignment wrapText="1"/>
    </xf>
    <xf numFmtId="0" fontId="10" fillId="6" borderId="0" xfId="0" applyFont="1" applyFill="1" applyAlignment="1">
      <alignment horizontal="left"/>
    </xf>
    <xf numFmtId="0" fontId="0" fillId="3" borderId="40" xfId="0" applyFill="1" applyBorder="1"/>
    <xf numFmtId="0" fontId="0" fillId="3" borderId="0" xfId="0" applyFill="1" applyAlignment="1">
      <alignment horizontal="left"/>
    </xf>
    <xf numFmtId="0" fontId="0" fillId="3" borderId="41" xfId="0" applyFill="1" applyBorder="1" applyAlignment="1">
      <alignment horizontal="right"/>
    </xf>
    <xf numFmtId="9" fontId="0" fillId="3" borderId="0" xfId="2" applyFont="1" applyFill="1" applyBorder="1" applyAlignment="1">
      <alignment horizontal="right"/>
    </xf>
    <xf numFmtId="9" fontId="0" fillId="3" borderId="41" xfId="2" applyFont="1" applyFill="1" applyBorder="1" applyAlignment="1">
      <alignment horizontal="right"/>
    </xf>
    <xf numFmtId="0" fontId="0" fillId="3" borderId="42" xfId="0" applyFill="1" applyBorder="1"/>
    <xf numFmtId="0" fontId="0" fillId="3" borderId="3" xfId="0" applyFill="1" applyBorder="1"/>
    <xf numFmtId="0" fontId="0" fillId="3" borderId="3" xfId="0" applyFill="1" applyBorder="1" applyAlignment="1">
      <alignment horizontal="right"/>
    </xf>
    <xf numFmtId="2" fontId="0" fillId="3" borderId="3" xfId="0" applyNumberFormat="1" applyFill="1" applyBorder="1" applyAlignment="1">
      <alignment horizontal="right"/>
    </xf>
    <xf numFmtId="0" fontId="0" fillId="3" borderId="43" xfId="0" applyFill="1" applyBorder="1" applyAlignment="1">
      <alignment horizontal="right"/>
    </xf>
    <xf numFmtId="0" fontId="0" fillId="3" borderId="38" xfId="0" applyFill="1" applyBorder="1"/>
    <xf numFmtId="0" fontId="0" fillId="3" borderId="40" xfId="0" applyFill="1" applyBorder="1" applyAlignment="1">
      <alignment wrapText="1"/>
    </xf>
    <xf numFmtId="2" fontId="1" fillId="4" borderId="44" xfId="0" applyNumberFormat="1" applyFont="1" applyFill="1" applyBorder="1" applyAlignment="1">
      <alignment horizontal="right" wrapText="1"/>
    </xf>
    <xf numFmtId="0" fontId="0" fillId="3" borderId="41" xfId="0" applyFill="1" applyBorder="1" applyAlignment="1">
      <alignment horizontal="right" wrapText="1"/>
    </xf>
    <xf numFmtId="0" fontId="0" fillId="3" borderId="9" xfId="0" applyFill="1" applyBorder="1"/>
    <xf numFmtId="0" fontId="0" fillId="3" borderId="9" xfId="0" applyFill="1" applyBorder="1" applyAlignment="1">
      <alignment horizontal="right"/>
    </xf>
    <xf numFmtId="2" fontId="0" fillId="3" borderId="9" xfId="0" applyNumberFormat="1" applyFill="1" applyBorder="1" applyAlignment="1">
      <alignment horizontal="right"/>
    </xf>
    <xf numFmtId="0" fontId="0" fillId="3" borderId="39" xfId="0" applyFill="1" applyBorder="1" applyAlignment="1">
      <alignment horizontal="right"/>
    </xf>
    <xf numFmtId="0" fontId="10" fillId="6" borderId="9" xfId="0" applyFont="1" applyFill="1" applyBorder="1" applyAlignment="1">
      <alignment horizontal="left"/>
    </xf>
    <xf numFmtId="0" fontId="0" fillId="3" borderId="45" xfId="0" applyFill="1" applyBorder="1" applyAlignment="1">
      <alignment horizontal="left"/>
    </xf>
    <xf numFmtId="0" fontId="0" fillId="3" borderId="45" xfId="0" applyFill="1" applyBorder="1" applyAlignment="1">
      <alignment horizontal="right"/>
    </xf>
    <xf numFmtId="2" fontId="0" fillId="3" borderId="45" xfId="0" applyNumberFormat="1" applyFill="1" applyBorder="1" applyAlignment="1">
      <alignment horizontal="right"/>
    </xf>
    <xf numFmtId="9" fontId="0" fillId="3" borderId="45" xfId="2" applyFont="1" applyFill="1" applyBorder="1" applyAlignment="1">
      <alignment horizontal="right"/>
    </xf>
    <xf numFmtId="0" fontId="2" fillId="6" borderId="0" xfId="0" applyFont="1" applyFill="1" applyAlignment="1">
      <alignment horizontal="left"/>
    </xf>
    <xf numFmtId="2" fontId="4" fillId="3" borderId="0" xfId="0" applyNumberFormat="1" applyFont="1" applyFill="1" applyAlignment="1">
      <alignment horizontal="center"/>
    </xf>
    <xf numFmtId="0" fontId="2" fillId="6" borderId="23" xfId="0" applyFont="1" applyFill="1" applyBorder="1" applyAlignment="1">
      <alignment horizontal="left"/>
    </xf>
    <xf numFmtId="2" fontId="2" fillId="6" borderId="23" xfId="0" applyNumberFormat="1" applyFont="1" applyFill="1" applyBorder="1" applyAlignment="1">
      <alignment horizontal="right"/>
    </xf>
    <xf numFmtId="2" fontId="4" fillId="3" borderId="46" xfId="0" applyNumberFormat="1" applyFont="1" applyFill="1" applyBorder="1" applyAlignment="1">
      <alignment horizontal="center"/>
    </xf>
    <xf numFmtId="2" fontId="25" fillId="3" borderId="3" xfId="0" applyNumberFormat="1" applyFont="1" applyFill="1" applyBorder="1" applyAlignment="1">
      <alignment horizontal="left"/>
    </xf>
    <xf numFmtId="2" fontId="30" fillId="3" borderId="32" xfId="0" applyNumberFormat="1" applyFont="1" applyFill="1" applyBorder="1" applyAlignment="1">
      <alignment horizontal="left"/>
    </xf>
    <xf numFmtId="2" fontId="4" fillId="3" borderId="32" xfId="0" applyNumberFormat="1" applyFont="1" applyFill="1" applyBorder="1" applyAlignment="1">
      <alignment horizontal="center"/>
    </xf>
    <xf numFmtId="1" fontId="2" fillId="6" borderId="17" xfId="0" applyNumberFormat="1" applyFont="1" applyFill="1" applyBorder="1" applyAlignment="1">
      <alignment horizontal="right"/>
    </xf>
    <xf numFmtId="1" fontId="2" fillId="6" borderId="1" xfId="0" applyNumberFormat="1" applyFont="1" applyFill="1" applyBorder="1" applyAlignment="1">
      <alignment horizontal="right"/>
    </xf>
    <xf numFmtId="0" fontId="1" fillId="6" borderId="2" xfId="0" applyFont="1" applyFill="1" applyBorder="1" applyAlignment="1">
      <alignment horizontal="left" wrapText="1"/>
    </xf>
    <xf numFmtId="0" fontId="1" fillId="6" borderId="21" xfId="0" applyFont="1" applyFill="1" applyBorder="1" applyAlignment="1">
      <alignment horizontal="left" wrapText="1"/>
    </xf>
    <xf numFmtId="2" fontId="1" fillId="6" borderId="22" xfId="0" applyNumberFormat="1" applyFont="1" applyFill="1" applyBorder="1" applyAlignment="1">
      <alignment horizontal="right" wrapText="1"/>
    </xf>
    <xf numFmtId="2" fontId="1" fillId="6" borderId="2" xfId="0" applyNumberFormat="1" applyFont="1" applyFill="1" applyBorder="1" applyAlignment="1">
      <alignment horizontal="right" wrapText="1"/>
    </xf>
    <xf numFmtId="2" fontId="1" fillId="6" borderId="21" xfId="0" applyNumberFormat="1" applyFont="1" applyFill="1" applyBorder="1" applyAlignment="1">
      <alignment horizontal="right" wrapText="1"/>
    </xf>
    <xf numFmtId="2" fontId="5" fillId="6" borderId="2" xfId="0" applyNumberFormat="1" applyFont="1" applyFill="1" applyBorder="1" applyAlignment="1">
      <alignment horizontal="right" wrapText="1"/>
    </xf>
    <xf numFmtId="0" fontId="17" fillId="6" borderId="13" xfId="0" applyFont="1" applyFill="1" applyBorder="1" applyAlignment="1">
      <alignment horizontal="left" wrapText="1"/>
    </xf>
    <xf numFmtId="2" fontId="17" fillId="6" borderId="13" xfId="0" applyNumberFormat="1" applyFont="1" applyFill="1" applyBorder="1" applyAlignment="1">
      <alignment horizontal="right" wrapText="1"/>
    </xf>
    <xf numFmtId="0" fontId="2" fillId="6" borderId="17" xfId="0" applyFont="1" applyFill="1" applyBorder="1" applyAlignment="1">
      <alignment horizontal="right"/>
    </xf>
    <xf numFmtId="2" fontId="2" fillId="6" borderId="1" xfId="0" applyNumberFormat="1" applyFont="1" applyFill="1" applyBorder="1" applyAlignment="1">
      <alignment horizontal="right" wrapText="1"/>
    </xf>
    <xf numFmtId="2" fontId="3" fillId="6" borderId="0" xfId="0" applyNumberFormat="1" applyFont="1" applyFill="1" applyAlignment="1">
      <alignment horizontal="right"/>
    </xf>
    <xf numFmtId="2" fontId="3" fillId="6" borderId="29" xfId="0" applyNumberFormat="1" applyFont="1" applyFill="1" applyBorder="1" applyAlignment="1">
      <alignment horizontal="right"/>
    </xf>
    <xf numFmtId="1" fontId="2" fillId="6" borderId="16" xfId="0" applyNumberFormat="1" applyFont="1" applyFill="1" applyBorder="1" applyAlignment="1">
      <alignment horizontal="right"/>
    </xf>
    <xf numFmtId="0" fontId="3" fillId="7" borderId="14" xfId="0" applyFont="1" applyFill="1" applyBorder="1" applyAlignment="1">
      <alignment horizontal="left"/>
    </xf>
    <xf numFmtId="0" fontId="2" fillId="6" borderId="16" xfId="0" applyFont="1" applyFill="1" applyBorder="1" applyAlignment="1">
      <alignment horizontal="right"/>
    </xf>
    <xf numFmtId="0" fontId="1" fillId="6" borderId="2" xfId="0" applyFont="1" applyFill="1" applyBorder="1" applyAlignment="1">
      <alignment horizontal="right" wrapText="1"/>
    </xf>
    <xf numFmtId="0" fontId="17" fillId="6" borderId="13" xfId="0" applyFont="1" applyFill="1" applyBorder="1" applyAlignment="1">
      <alignment horizontal="right" wrapText="1"/>
    </xf>
    <xf numFmtId="2" fontId="2" fillId="6" borderId="25" xfId="0" applyNumberFormat="1" applyFont="1" applyFill="1" applyBorder="1" applyAlignment="1">
      <alignment horizontal="right"/>
    </xf>
    <xf numFmtId="0" fontId="2" fillId="3" borderId="0" xfId="0" applyFont="1" applyFill="1" applyAlignment="1">
      <alignment horizontal="right"/>
    </xf>
    <xf numFmtId="1" fontId="2" fillId="6" borderId="46" xfId="0" applyNumberFormat="1" applyFont="1" applyFill="1" applyBorder="1" applyAlignment="1">
      <alignment horizontal="right"/>
    </xf>
    <xf numFmtId="1" fontId="2" fillId="6" borderId="0" xfId="0" applyNumberFormat="1" applyFont="1" applyFill="1" applyAlignment="1">
      <alignment horizontal="right"/>
    </xf>
    <xf numFmtId="0" fontId="13" fillId="6" borderId="0" xfId="0" applyFont="1" applyFill="1" applyAlignment="1">
      <alignment horizontal="right" wrapText="1"/>
    </xf>
    <xf numFmtId="2" fontId="5" fillId="6" borderId="44" xfId="0" applyNumberFormat="1" applyFont="1" applyFill="1" applyBorder="1" applyAlignment="1">
      <alignment horizontal="right" wrapText="1"/>
    </xf>
    <xf numFmtId="0" fontId="3" fillId="6" borderId="0" xfId="0" applyFont="1" applyFill="1" applyAlignment="1">
      <alignment horizontal="right"/>
    </xf>
    <xf numFmtId="0" fontId="31" fillId="2" borderId="14" xfId="0" applyFont="1" applyFill="1" applyBorder="1" applyAlignment="1">
      <alignment horizontal="center"/>
    </xf>
    <xf numFmtId="0" fontId="1" fillId="6" borderId="22" xfId="0" applyFont="1" applyFill="1" applyBorder="1" applyAlignment="1">
      <alignment horizontal="left" wrapText="1"/>
    </xf>
    <xf numFmtId="164" fontId="1" fillId="6" borderId="21" xfId="0" applyNumberFormat="1" applyFont="1" applyFill="1" applyBorder="1" applyAlignment="1">
      <alignment horizontal="right" wrapText="1"/>
    </xf>
    <xf numFmtId="164" fontId="17" fillId="6" borderId="0" xfId="0" applyNumberFormat="1" applyFont="1" applyFill="1" applyAlignment="1">
      <alignment horizontal="left" wrapText="1"/>
    </xf>
    <xf numFmtId="0" fontId="17" fillId="6" borderId="35" xfId="0" applyFont="1" applyFill="1" applyBorder="1" applyAlignment="1">
      <alignment horizontal="right" wrapText="1"/>
    </xf>
    <xf numFmtId="0" fontId="17" fillId="6" borderId="35" xfId="0" applyFont="1" applyFill="1" applyBorder="1" applyAlignment="1">
      <alignment horizontal="left" wrapText="1"/>
    </xf>
    <xf numFmtId="164" fontId="17" fillId="6" borderId="35" xfId="0" applyNumberFormat="1" applyFont="1" applyFill="1" applyBorder="1" applyAlignment="1">
      <alignment horizontal="left" wrapText="1"/>
    </xf>
    <xf numFmtId="164" fontId="17" fillId="6" borderId="35" xfId="0" applyNumberFormat="1" applyFont="1" applyFill="1" applyBorder="1" applyAlignment="1">
      <alignment horizontal="right" wrapText="1"/>
    </xf>
    <xf numFmtId="164" fontId="3" fillId="7" borderId="14" xfId="0" applyNumberFormat="1" applyFont="1" applyFill="1" applyBorder="1" applyAlignment="1">
      <alignment horizontal="right"/>
    </xf>
    <xf numFmtId="164" fontId="3" fillId="7" borderId="0" xfId="0" applyNumberFormat="1" applyFont="1" applyFill="1" applyAlignment="1">
      <alignment horizontal="right"/>
    </xf>
    <xf numFmtId="164" fontId="2" fillId="6" borderId="1" xfId="0" applyNumberFormat="1" applyFont="1" applyFill="1" applyBorder="1" applyAlignment="1">
      <alignment horizontal="left"/>
    </xf>
    <xf numFmtId="0" fontId="11" fillId="2" borderId="14" xfId="0" applyFont="1" applyFill="1" applyBorder="1" applyAlignment="1">
      <alignment horizontal="left"/>
    </xf>
    <xf numFmtId="0" fontId="17" fillId="6" borderId="0" xfId="0" applyFont="1" applyFill="1" applyAlignment="1">
      <alignment horizontal="left" wrapText="1"/>
    </xf>
    <xf numFmtId="0" fontId="2" fillId="6" borderId="17" xfId="0" applyFont="1" applyFill="1" applyBorder="1" applyAlignment="1">
      <alignment horizontal="left"/>
    </xf>
    <xf numFmtId="0" fontId="5" fillId="3" borderId="4" xfId="0" applyFont="1" applyFill="1" applyBorder="1" applyAlignment="1">
      <alignment horizontal="left" wrapText="1"/>
    </xf>
    <xf numFmtId="0" fontId="5" fillId="3" borderId="3" xfId="0" applyFont="1" applyFill="1" applyBorder="1" applyAlignment="1">
      <alignment horizontal="left" wrapText="1"/>
    </xf>
    <xf numFmtId="0" fontId="20" fillId="3" borderId="0" xfId="0" applyFont="1" applyFill="1" applyAlignment="1">
      <alignment vertical="top"/>
    </xf>
    <xf numFmtId="164" fontId="3" fillId="3" borderId="0" xfId="0" applyNumberFormat="1" applyFont="1" applyFill="1" applyAlignment="1">
      <alignment horizontal="center" vertical="top" wrapText="1"/>
    </xf>
    <xf numFmtId="164" fontId="20" fillId="3" borderId="24" xfId="0" applyNumberFormat="1" applyFont="1" applyFill="1" applyBorder="1" applyAlignment="1">
      <alignment horizontal="right" vertical="top" wrapText="1"/>
    </xf>
    <xf numFmtId="49" fontId="3" fillId="3" borderId="24" xfId="0" applyNumberFormat="1" applyFont="1" applyFill="1" applyBorder="1" applyAlignment="1">
      <alignment horizontal="left" vertical="top" wrapText="1"/>
    </xf>
    <xf numFmtId="49" fontId="14" fillId="3" borderId="0" xfId="0" applyNumberFormat="1" applyFont="1" applyFill="1" applyAlignment="1">
      <alignment vertical="top"/>
    </xf>
    <xf numFmtId="0" fontId="14" fillId="3" borderId="0" xfId="0" applyFont="1" applyFill="1" applyAlignment="1">
      <alignment vertical="top"/>
    </xf>
    <xf numFmtId="0" fontId="14" fillId="3" borderId="0" xfId="0" applyFont="1" applyFill="1" applyAlignment="1">
      <alignment vertical="top" wrapText="1"/>
    </xf>
    <xf numFmtId="0" fontId="14" fillId="3" borderId="0" xfId="0" applyFont="1" applyFill="1" applyAlignment="1">
      <alignment horizontal="center" vertical="top" wrapText="1"/>
    </xf>
    <xf numFmtId="0" fontId="14" fillId="3" borderId="0" xfId="0" applyFont="1" applyFill="1" applyAlignment="1">
      <alignment horizontal="center" vertical="top"/>
    </xf>
    <xf numFmtId="0" fontId="20" fillId="3" borderId="24" xfId="0" applyFont="1" applyFill="1" applyBorder="1" applyAlignment="1">
      <alignment horizontal="left" vertical="top"/>
    </xf>
    <xf numFmtId="0" fontId="20" fillId="3" borderId="0" xfId="0" applyFont="1" applyFill="1" applyAlignment="1">
      <alignment horizontal="left" vertical="top"/>
    </xf>
    <xf numFmtId="0" fontId="0" fillId="3" borderId="0" xfId="0" applyFill="1" applyAlignment="1">
      <alignment horizontal="center" vertical="top" wrapText="1"/>
    </xf>
    <xf numFmtId="0" fontId="0" fillId="3" borderId="0" xfId="0" applyFill="1" applyAlignment="1">
      <alignment horizontal="center" vertical="top"/>
    </xf>
    <xf numFmtId="164" fontId="14" fillId="3" borderId="24" xfId="0" applyNumberFormat="1" applyFont="1" applyFill="1" applyBorder="1" applyAlignment="1">
      <alignment horizontal="right" vertical="top"/>
    </xf>
    <xf numFmtId="165" fontId="0" fillId="3" borderId="0" xfId="0" applyNumberFormat="1" applyFill="1" applyAlignment="1">
      <alignment horizontal="right" vertical="top" wrapText="1"/>
    </xf>
    <xf numFmtId="165" fontId="3" fillId="3" borderId="24" xfId="0" applyNumberFormat="1" applyFont="1" applyFill="1" applyBorder="1" applyAlignment="1">
      <alignment horizontal="right" vertical="top" wrapText="1"/>
    </xf>
    <xf numFmtId="165" fontId="14" fillId="3" borderId="0" xfId="0" applyNumberFormat="1" applyFont="1" applyFill="1" applyAlignment="1">
      <alignment horizontal="right" vertical="top" wrapText="1"/>
    </xf>
    <xf numFmtId="0" fontId="11" fillId="6" borderId="29" xfId="0" applyFont="1" applyFill="1" applyBorder="1" applyAlignment="1">
      <alignment horizontal="right"/>
    </xf>
    <xf numFmtId="165" fontId="1" fillId="6" borderId="2" xfId="0" applyNumberFormat="1" applyFont="1" applyFill="1" applyBorder="1" applyAlignment="1">
      <alignment horizontal="right" wrapText="1"/>
    </xf>
    <xf numFmtId="165" fontId="2" fillId="6" borderId="1" xfId="0" applyNumberFormat="1" applyFont="1" applyFill="1" applyBorder="1" applyAlignment="1">
      <alignment horizontal="right"/>
    </xf>
    <xf numFmtId="165" fontId="2" fillId="3" borderId="0" xfId="0" applyNumberFormat="1" applyFont="1" applyFill="1" applyAlignment="1">
      <alignment horizontal="right"/>
    </xf>
    <xf numFmtId="165" fontId="11" fillId="3" borderId="35" xfId="0" applyNumberFormat="1" applyFont="1" applyFill="1" applyBorder="1" applyAlignment="1">
      <alignment horizontal="right"/>
    </xf>
    <xf numFmtId="0" fontId="13" fillId="6" borderId="35" xfId="0" applyFont="1" applyFill="1" applyBorder="1" applyAlignment="1">
      <alignment horizontal="right" wrapText="1"/>
    </xf>
    <xf numFmtId="164" fontId="3" fillId="3" borderId="24" xfId="0" applyNumberFormat="1" applyFont="1" applyFill="1" applyBorder="1" applyAlignment="1">
      <alignment horizontal="center" vertical="top" wrapText="1"/>
    </xf>
    <xf numFmtId="2" fontId="5" fillId="6" borderId="47" xfId="0" applyNumberFormat="1" applyFont="1" applyFill="1" applyBorder="1" applyAlignment="1">
      <alignment horizontal="right" wrapText="1"/>
    </xf>
    <xf numFmtId="2" fontId="17" fillId="6" borderId="48" xfId="0" applyNumberFormat="1" applyFont="1" applyFill="1" applyBorder="1" applyAlignment="1">
      <alignment horizontal="right" wrapText="1"/>
    </xf>
    <xf numFmtId="0" fontId="0" fillId="0" borderId="48" xfId="0" applyBorder="1"/>
    <xf numFmtId="0" fontId="22" fillId="3" borderId="0" xfId="1" applyFill="1" applyAlignment="1">
      <alignment horizontal="left" vertical="top"/>
    </xf>
    <xf numFmtId="0" fontId="3" fillId="3" borderId="31" xfId="0" applyFont="1" applyFill="1" applyBorder="1"/>
    <xf numFmtId="0" fontId="3" fillId="3" borderId="32" xfId="0" applyFont="1" applyFill="1" applyBorder="1"/>
    <xf numFmtId="0" fontId="3" fillId="3" borderId="33" xfId="0" applyFont="1" applyFill="1" applyBorder="1"/>
    <xf numFmtId="0" fontId="3" fillId="3" borderId="31" xfId="1" applyFont="1" applyFill="1" applyBorder="1" applyAlignment="1">
      <alignment horizontal="left" wrapText="1"/>
    </xf>
    <xf numFmtId="0" fontId="3" fillId="3" borderId="32" xfId="1" applyFont="1" applyFill="1" applyBorder="1" applyAlignment="1">
      <alignment horizontal="left"/>
    </xf>
    <xf numFmtId="0" fontId="3" fillId="3" borderId="33" xfId="1" applyFont="1" applyFill="1" applyBorder="1" applyAlignment="1">
      <alignment horizontal="left"/>
    </xf>
    <xf numFmtId="0" fontId="3" fillId="3" borderId="31" xfId="1" applyFont="1" applyFill="1" applyBorder="1" applyAlignment="1">
      <alignment horizontal="left"/>
    </xf>
    <xf numFmtId="0" fontId="4" fillId="3" borderId="26" xfId="0" applyFont="1" applyFill="1" applyBorder="1" applyAlignment="1">
      <alignment horizontal="center" wrapText="1"/>
    </xf>
    <xf numFmtId="0" fontId="4" fillId="3" borderId="27" xfId="0" applyFont="1" applyFill="1" applyBorder="1" applyAlignment="1">
      <alignment horizontal="center" wrapText="1"/>
    </xf>
    <xf numFmtId="0" fontId="8" fillId="3" borderId="19" xfId="0" applyFont="1" applyFill="1" applyBorder="1" applyAlignment="1">
      <alignment horizontal="left"/>
    </xf>
    <xf numFmtId="0" fontId="8" fillId="3" borderId="20" xfId="0" applyFont="1" applyFill="1" applyBorder="1" applyAlignment="1">
      <alignment horizontal="left"/>
    </xf>
    <xf numFmtId="0" fontId="8" fillId="3" borderId="36" xfId="0" applyFont="1" applyFill="1" applyBorder="1" applyAlignment="1">
      <alignment horizontal="left"/>
    </xf>
    <xf numFmtId="0" fontId="8" fillId="3" borderId="19" xfId="0" applyFont="1" applyFill="1" applyBorder="1" applyAlignment="1">
      <alignment horizontal="left" wrapText="1"/>
    </xf>
    <xf numFmtId="0" fontId="8" fillId="3" borderId="20" xfId="0" applyFont="1" applyFill="1" applyBorder="1" applyAlignment="1">
      <alignment horizontal="left" wrapText="1"/>
    </xf>
    <xf numFmtId="0" fontId="8" fillId="3" borderId="36" xfId="0" applyFont="1" applyFill="1" applyBorder="1" applyAlignment="1">
      <alignment horizontal="left" wrapText="1"/>
    </xf>
    <xf numFmtId="0" fontId="7" fillId="3" borderId="0" xfId="0" applyFont="1" applyFill="1" applyAlignment="1">
      <alignment horizontal="left" wrapText="1"/>
    </xf>
    <xf numFmtId="0" fontId="7" fillId="3" borderId="5" xfId="0" applyFont="1" applyFill="1" applyBorder="1" applyAlignment="1">
      <alignment horizontal="left" wrapText="1"/>
    </xf>
    <xf numFmtId="0" fontId="7" fillId="3" borderId="37" xfId="1" applyFont="1" applyFill="1" applyBorder="1" applyAlignment="1">
      <alignment horizontal="left" wrapText="1"/>
    </xf>
    <xf numFmtId="0" fontId="7" fillId="3" borderId="0" xfId="1" applyFont="1" applyFill="1" applyBorder="1" applyAlignment="1">
      <alignment horizontal="left" wrapText="1"/>
    </xf>
    <xf numFmtId="0" fontId="7" fillId="3" borderId="5" xfId="1" applyFont="1" applyFill="1" applyBorder="1" applyAlignment="1">
      <alignment horizontal="left" wrapText="1"/>
    </xf>
    <xf numFmtId="0" fontId="7" fillId="3" borderId="19" xfId="0" applyFont="1" applyFill="1" applyBorder="1" applyAlignment="1">
      <alignment horizontal="left" wrapText="1"/>
    </xf>
    <xf numFmtId="0" fontId="7" fillId="3" borderId="20" xfId="0" applyFont="1" applyFill="1" applyBorder="1" applyAlignment="1">
      <alignment horizontal="left" wrapText="1"/>
    </xf>
    <xf numFmtId="0" fontId="7" fillId="3" borderId="36" xfId="0" applyFont="1" applyFill="1" applyBorder="1" applyAlignment="1">
      <alignment horizontal="left" wrapText="1"/>
    </xf>
    <xf numFmtId="0" fontId="7" fillId="3" borderId="0" xfId="0" applyFont="1" applyFill="1" applyAlignment="1">
      <alignment horizontal="left"/>
    </xf>
    <xf numFmtId="0" fontId="7" fillId="3" borderId="5" xfId="0" applyFont="1" applyFill="1" applyBorder="1" applyAlignment="1">
      <alignment horizontal="left"/>
    </xf>
    <xf numFmtId="164" fontId="3" fillId="3" borderId="24" xfId="0" applyNumberFormat="1" applyFont="1" applyFill="1" applyBorder="1" applyAlignment="1">
      <alignment horizontal="center" vertical="top" wrapText="1"/>
    </xf>
    <xf numFmtId="0" fontId="2" fillId="5" borderId="0" xfId="0" applyFont="1" applyFill="1" applyAlignment="1">
      <alignment horizontal="left" vertical="top" wrapText="1"/>
    </xf>
    <xf numFmtId="0" fontId="21" fillId="5" borderId="0" xfId="0" applyFont="1" applyFill="1" applyAlignment="1">
      <alignment horizontal="center" vertical="center" wrapText="1"/>
    </xf>
    <xf numFmtId="164" fontId="6" fillId="3" borderId="10" xfId="0" applyNumberFormat="1" applyFont="1" applyFill="1" applyBorder="1" applyAlignment="1">
      <alignment horizontal="left" vertical="top" wrapText="1"/>
    </xf>
    <xf numFmtId="164" fontId="6" fillId="3" borderId="9" xfId="0" applyNumberFormat="1" applyFont="1" applyFill="1" applyBorder="1" applyAlignment="1">
      <alignment horizontal="left" vertical="top" wrapText="1"/>
    </xf>
    <xf numFmtId="164" fontId="6" fillId="3" borderId="11" xfId="0" applyNumberFormat="1" applyFont="1" applyFill="1" applyBorder="1" applyAlignment="1">
      <alignment horizontal="left" vertical="top" wrapText="1"/>
    </xf>
    <xf numFmtId="0" fontId="5" fillId="3" borderId="8" xfId="0" applyFont="1" applyFill="1" applyBorder="1" applyAlignment="1">
      <alignment horizontal="center" wrapText="1"/>
    </xf>
    <xf numFmtId="0" fontId="5" fillId="3" borderId="30" xfId="0" applyFont="1" applyFill="1" applyBorder="1" applyAlignment="1">
      <alignment horizontal="center" wrapText="1"/>
    </xf>
    <xf numFmtId="0" fontId="5" fillId="3" borderId="3" xfId="0" applyFont="1" applyFill="1" applyBorder="1" applyAlignment="1">
      <alignment horizontal="center" wrapText="1"/>
    </xf>
    <xf numFmtId="0" fontId="5" fillId="3" borderId="4" xfId="0" applyFont="1" applyFill="1" applyBorder="1" applyAlignment="1">
      <alignment horizontal="center" wrapText="1"/>
    </xf>
    <xf numFmtId="0" fontId="6" fillId="3" borderId="9" xfId="0" applyFont="1" applyFill="1" applyBorder="1" applyAlignment="1">
      <alignment horizontal="left" vertical="top" wrapText="1"/>
    </xf>
    <xf numFmtId="0" fontId="4" fillId="3" borderId="3" xfId="0" applyFont="1" applyFill="1" applyBorder="1" applyAlignment="1">
      <alignment horizontal="center" vertical="top" wrapText="1"/>
    </xf>
    <xf numFmtId="0" fontId="4" fillId="3" borderId="4" xfId="0" applyFont="1" applyFill="1" applyBorder="1" applyAlignment="1">
      <alignment horizontal="center" vertical="top" wrapText="1"/>
    </xf>
    <xf numFmtId="164" fontId="4" fillId="3" borderId="6" xfId="0" applyNumberFormat="1" applyFont="1" applyFill="1" applyBorder="1" applyAlignment="1">
      <alignment horizontal="center" vertical="top" wrapText="1"/>
    </xf>
    <xf numFmtId="164" fontId="4" fillId="3" borderId="3" xfId="0" applyNumberFormat="1" applyFont="1" applyFill="1" applyBorder="1" applyAlignment="1">
      <alignment horizontal="center" vertical="top" wrapText="1"/>
    </xf>
    <xf numFmtId="164" fontId="4" fillId="3" borderId="4" xfId="0" applyNumberFormat="1" applyFont="1" applyFill="1" applyBorder="1" applyAlignment="1">
      <alignment horizontal="center" vertical="top" wrapText="1"/>
    </xf>
    <xf numFmtId="0" fontId="4" fillId="3" borderId="6" xfId="0" applyFont="1" applyFill="1" applyBorder="1" applyAlignment="1">
      <alignment horizontal="center" vertical="top" wrapText="1"/>
    </xf>
    <xf numFmtId="0" fontId="4" fillId="3" borderId="8" xfId="0" applyFont="1" applyFill="1" applyBorder="1" applyAlignment="1">
      <alignment horizontal="center" vertical="top" wrapText="1"/>
    </xf>
    <xf numFmtId="0" fontId="8" fillId="3" borderId="3" xfId="0" applyFont="1" applyFill="1" applyBorder="1" applyAlignment="1">
      <alignment horizontal="left" vertical="top" wrapText="1"/>
    </xf>
    <xf numFmtId="0" fontId="3" fillId="3" borderId="3" xfId="0" applyFont="1" applyFill="1" applyBorder="1" applyAlignment="1">
      <alignment horizontal="left" vertical="top" wrapText="1"/>
    </xf>
    <xf numFmtId="0" fontId="3" fillId="3" borderId="0" xfId="0" applyFont="1" applyFill="1" applyAlignment="1">
      <alignment horizontal="left" vertical="top" wrapText="1"/>
    </xf>
    <xf numFmtId="0" fontId="26" fillId="3" borderId="0" xfId="1" applyFont="1" applyFill="1" applyBorder="1" applyAlignment="1">
      <alignment horizontal="left" vertical="top" wrapText="1"/>
    </xf>
    <xf numFmtId="0" fontId="25" fillId="8" borderId="30" xfId="0" applyFont="1" applyFill="1" applyBorder="1" applyAlignment="1">
      <alignment horizontal="center" vertical="top" wrapText="1"/>
    </xf>
    <xf numFmtId="0" fontId="25" fillId="8" borderId="3" xfId="0" applyFont="1" applyFill="1" applyBorder="1" applyAlignment="1">
      <alignment horizontal="center" vertical="top" wrapText="1"/>
    </xf>
  </cellXfs>
  <cellStyles count="3">
    <cellStyle name="Hyperlink" xfId="1" builtinId="8"/>
    <cellStyle name="Normal" xfId="0" builtinId="0"/>
    <cellStyle name="Percent" xfId="2" builtinId="5"/>
  </cellStyles>
  <dxfs count="324">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color rgb="FF9C0006"/>
      </font>
      <fill>
        <patternFill>
          <bgColor rgb="FFFFC7CE"/>
        </patternFill>
      </fill>
    </dxf>
    <dxf>
      <font>
        <color theme="1" tint="0.499984740745262"/>
      </font>
    </dxf>
    <dxf>
      <border>
        <left/>
        <vertical/>
        <horizontal/>
      </border>
    </dxf>
    <dxf>
      <font>
        <color theme="0"/>
      </font>
      <border>
        <vertical/>
        <horizontal/>
      </border>
    </dxf>
    <dxf>
      <border>
        <left style="thin">
          <color theme="0"/>
        </left>
        <vertical/>
        <horizontal/>
      </border>
    </dxf>
    <dxf>
      <font>
        <color theme="0"/>
      </font>
      <border>
        <vertical/>
        <horizontal/>
      </border>
    </dxf>
    <dxf>
      <border>
        <left/>
        <vertical/>
        <horizontal/>
      </border>
    </dxf>
    <dxf>
      <border>
        <left style="thin">
          <color theme="0"/>
        </left>
        <vertical/>
        <horizontal/>
      </border>
    </dxf>
    <dxf>
      <font>
        <color theme="1" tint="0.499984740745262"/>
      </font>
    </dxf>
    <dxf>
      <font>
        <color theme="1" tint="0.499984740745262"/>
      </font>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border>
        <left/>
        <vertical/>
        <horizontal/>
      </border>
    </dxf>
    <dxf>
      <border>
        <left style="thin">
          <color theme="0"/>
        </left>
        <vertical/>
        <horizontal/>
      </border>
    </dxf>
    <dxf>
      <font>
        <color theme="0"/>
      </font>
      <border>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CAC4"/>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font>
        <color theme="0"/>
      </font>
      <border>
        <vertical/>
        <horizontal/>
      </border>
    </dxf>
    <dxf>
      <border>
        <left style="thin">
          <color theme="0"/>
        </left>
        <vertical/>
        <horizontal/>
      </border>
    </dxf>
    <dxf>
      <border>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border>
        <left style="thin">
          <color theme="0"/>
        </left>
        <vertical/>
        <horizontal/>
      </border>
    </dxf>
    <dxf>
      <font>
        <color theme="0"/>
      </font>
      <border>
        <vertical/>
        <horizontal/>
      </border>
    </dxf>
    <dxf>
      <border>
        <left/>
        <vertical/>
        <horizontal/>
      </border>
    </dxf>
    <dxf>
      <font>
        <color theme="1" tint="0.499984740745262"/>
      </font>
    </dxf>
    <dxf>
      <font>
        <color theme="1" tint="0.499984740745262"/>
      </font>
    </dxf>
    <dxf>
      <border>
        <left/>
        <vertical/>
        <horizontal/>
      </border>
    </dxf>
    <dxf>
      <font>
        <color theme="0"/>
      </font>
      <border>
        <vertical/>
        <horizontal/>
      </border>
    </dxf>
    <dxf>
      <border>
        <left style="thin">
          <color theme="0"/>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font>
        <color theme="0"/>
      </font>
      <border>
        <vertical/>
        <horizontal/>
      </border>
    </dxf>
    <dxf>
      <border>
        <left style="thin">
          <color theme="0"/>
        </left>
        <vertical/>
        <horizontal/>
      </border>
    </dxf>
    <dxf>
      <border>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CAC4"/>
        </patternFill>
      </fill>
    </dxf>
    <dxf>
      <border>
        <left/>
        <vertical/>
        <horizontal/>
      </border>
    </dxf>
    <dxf>
      <font>
        <color theme="0"/>
      </font>
      <border>
        <vertical/>
        <horizontal/>
      </border>
    </dxf>
    <dxf>
      <border>
        <left style="thin">
          <color theme="0"/>
        </left>
        <vertical/>
        <horizontal/>
      </border>
    </dxf>
    <dxf>
      <font>
        <color theme="1" tint="0.499984740745262"/>
      </font>
    </dxf>
    <dxf>
      <border>
        <left/>
        <vertical/>
        <horizontal/>
      </border>
    </dxf>
    <dxf>
      <font>
        <color theme="0"/>
      </font>
      <border>
        <vertical/>
        <horizontal/>
      </border>
    </dxf>
    <dxf>
      <border>
        <left style="thin">
          <color theme="0"/>
        </left>
        <vertical/>
        <horizontal/>
      </border>
    </dxf>
    <dxf>
      <border>
        <left style="thin">
          <color theme="0"/>
        </left>
        <vertical/>
        <horizontal/>
      </border>
    </dxf>
    <dxf>
      <border>
        <left/>
        <vertical/>
        <horizontal/>
      </border>
    </dxf>
    <dxf>
      <font>
        <color theme="0"/>
      </font>
      <border>
        <vertical/>
        <horizontal/>
      </border>
    </dxf>
    <dxf>
      <font>
        <color theme="1" tint="0.499984740745262"/>
      </font>
    </dxf>
    <dxf>
      <border>
        <left/>
        <vertical/>
        <horizontal/>
      </border>
    </dxf>
    <dxf>
      <border>
        <left style="thin">
          <color theme="0"/>
        </left>
        <vertical/>
        <horizontal/>
      </border>
    </dxf>
    <dxf>
      <font>
        <color theme="0"/>
      </font>
      <border>
        <vertical/>
        <horizontal/>
      </border>
    </dxf>
    <dxf>
      <font>
        <color theme="1" tint="0.499984740745262"/>
      </font>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ill>
        <patternFill>
          <bgColor theme="0" tint="-4.9989318521683403E-2"/>
        </patternFill>
      </fill>
      <border>
        <left style="thin">
          <color theme="0" tint="-4.9989318521683403E-2"/>
        </left>
        <right style="thin">
          <color theme="0" tint="-4.9989318521683403E-2"/>
        </right>
        <top style="thin">
          <color theme="0" tint="-4.9989318521683403E-2"/>
        </top>
        <bottom style="thin">
          <color theme="0" tint="-4.9989318521683403E-2"/>
        </bottom>
        <vertical/>
        <horizontal/>
      </border>
    </dxf>
    <dxf>
      <font>
        <sz val="12"/>
        <color rgb="FFFFFFFF"/>
        <name val="Arial"/>
      </font>
      <fill>
        <patternFill patternType="solid">
          <bgColor rgb="FFFFFFFF"/>
        </patternFill>
      </fill>
    </dxf>
    <dxf>
      <font>
        <sz val="12"/>
        <color auto="1"/>
        <name val="Arial (Body)"/>
      </font>
      <fill>
        <patternFill patternType="solid">
          <bgColor theme="0"/>
        </patternFill>
      </fill>
    </dxf>
    <dxf>
      <font>
        <sz val="12"/>
        <color auto="1"/>
        <name val="Arial (Body)"/>
      </font>
      <fill>
        <patternFill patternType="solid">
          <bgColor rgb="FF7FC8D8"/>
        </patternFill>
      </fill>
    </dxf>
    <dxf>
      <font>
        <sz val="12"/>
        <color auto="1"/>
        <name val="Arial (Body)"/>
      </font>
      <fill>
        <patternFill patternType="solid">
          <bgColor rgb="FF0091B2"/>
        </patternFill>
      </fill>
    </dxf>
    <dxf>
      <font>
        <sz val="12"/>
        <color theme="1"/>
        <name val="Arial (Body)"/>
      </font>
      <fill>
        <patternFill patternType="solid">
          <bgColor theme="9" tint="0.59996337778862885"/>
        </patternFill>
      </fill>
    </dxf>
    <dxf>
      <font>
        <sz val="12"/>
        <color theme="1"/>
        <name val="Arial (Body)"/>
      </font>
      <fill>
        <patternFill patternType="solid">
          <bgColor theme="9" tint="0.39994506668294322"/>
        </patternFill>
      </fill>
    </dxf>
    <dxf>
      <font>
        <sz val="12"/>
        <color rgb="FF9C0006"/>
        <name val="Arial"/>
      </font>
      <fill>
        <patternFill patternType="solid">
          <bgColor theme="9" tint="-0.24994659260841701"/>
        </patternFill>
      </fill>
    </dxf>
    <dxf>
      <font>
        <sz val="12"/>
        <color rgb="FFFFFFFF"/>
        <name val="Arial"/>
      </font>
      <fill>
        <patternFill patternType="solid">
          <bgColor rgb="FFFFFFFF"/>
        </patternFill>
      </fill>
    </dxf>
    <dxf>
      <font>
        <sz val="12"/>
        <color rgb="FF9C0006"/>
        <name val="Arial"/>
      </font>
      <fill>
        <patternFill patternType="solid">
          <bgColor rgb="FFF9696B"/>
        </patternFill>
      </fill>
    </dxf>
    <dxf>
      <font>
        <sz val="12"/>
        <color theme="1"/>
        <name val="Arial (Body)"/>
      </font>
      <fill>
        <patternFill patternType="solid">
          <bgColor rgb="FFF9AAAC"/>
        </patternFill>
      </fill>
    </dxf>
    <dxf>
      <font>
        <sz val="12"/>
        <color theme="1"/>
        <name val="Arial (Body)"/>
      </font>
      <fill>
        <patternFill patternType="solid">
          <bgColor rgb="FFFBDBDE"/>
        </patternFill>
      </fill>
    </dxf>
    <dxf>
      <font>
        <sz val="12"/>
        <color rgb="FFFFFFFF"/>
        <name val="Arial"/>
      </font>
      <fill>
        <patternFill patternType="solid">
          <bgColor theme="0"/>
        </patternFill>
      </fill>
    </dxf>
    <dxf>
      <font>
        <sz val="12"/>
        <color rgb="FFFFFFFF"/>
        <name val="Arial"/>
      </font>
      <fill>
        <patternFill patternType="solid">
          <bgColor theme="0"/>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ill>
        <patternFill>
          <bgColor theme="4" tint="0.79998168889431442"/>
        </patternFill>
      </fill>
    </dxf>
    <dxf>
      <fill>
        <patternFill>
          <bgColor theme="0"/>
        </patternFill>
      </fill>
    </dxf>
    <dxf>
      <border>
        <top style="dotted">
          <color auto="1"/>
        </top>
      </border>
    </dxf>
    <dxf>
      <font>
        <strike/>
        <color theme="0" tint="-0.24994659260841701"/>
      </font>
    </dxf>
    <dxf>
      <border>
        <top style="thin">
          <color auto="1"/>
        </top>
      </border>
    </dxf>
    <dxf>
      <border>
        <top style="thin">
          <color auto="1"/>
        </top>
      </border>
    </dxf>
    <dxf>
      <font>
        <color theme="0"/>
      </font>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s>
  <tableStyles count="0" defaultTableStyle="TableStyleMedium2" defaultPivotStyle="PivotStyleLight16"/>
  <colors>
    <mruColors>
      <color rgb="FFFFFEC2"/>
      <color rgb="FFF2676B"/>
      <color rgb="FFFCDCDF"/>
      <color rgb="FFFFC2C3"/>
      <color rgb="FFDA9694"/>
      <color rgb="FFFFFD78"/>
      <color rgb="FF656565"/>
      <color rgb="FF34081C"/>
      <color rgb="FFB1DFDF"/>
      <color rgb="FFDC54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panose="020B0604020202020204" pitchFamily="34" charset="0"/>
                <a:cs typeface="Arial" panose="020B0604020202020204" pitchFamily="34" charset="0"/>
              </a:rPr>
              <a:t>Distribution</a:t>
            </a:r>
            <a:r>
              <a:rPr lang="en-US" baseline="0">
                <a:latin typeface="Arial" panose="020B0604020202020204" pitchFamily="34" charset="0"/>
                <a:cs typeface="Arial" panose="020B0604020202020204" pitchFamily="34" charset="0"/>
              </a:rPr>
              <a:t> of Flag Counts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Dashboard!$G$269</c:f>
              <c:strCache>
                <c:ptCount val="1"/>
                <c:pt idx="0">
                  <c:v>Number of Countries</c:v>
                </c:pt>
              </c:strCache>
            </c:strRef>
          </c:tx>
          <c:spPr>
            <a:solidFill>
              <a:srgbClr val="E35A39"/>
            </a:solidFill>
            <a:ln>
              <a:noFill/>
            </a:ln>
            <a:effectLst/>
          </c:spPr>
          <c:invertIfNegative val="0"/>
          <c:cat>
            <c:numRef>
              <c:f>Dashboard!$B$270:$B$276</c:f>
              <c:numCache>
                <c:formatCode>General</c:formatCode>
                <c:ptCount val="7"/>
                <c:pt idx="0">
                  <c:v>0</c:v>
                </c:pt>
                <c:pt idx="1">
                  <c:v>1</c:v>
                </c:pt>
                <c:pt idx="2">
                  <c:v>2</c:v>
                </c:pt>
                <c:pt idx="3">
                  <c:v>3</c:v>
                </c:pt>
                <c:pt idx="4">
                  <c:v>4</c:v>
                </c:pt>
                <c:pt idx="5">
                  <c:v>5</c:v>
                </c:pt>
                <c:pt idx="6">
                  <c:v>6</c:v>
                </c:pt>
              </c:numCache>
            </c:numRef>
          </c:cat>
          <c:val>
            <c:numRef>
              <c:f>Dashboard!$G$270:$G$276</c:f>
              <c:numCache>
                <c:formatCode>0</c:formatCode>
                <c:ptCount val="7"/>
                <c:pt idx="0">
                  <c:v>126</c:v>
                </c:pt>
                <c:pt idx="1">
                  <c:v>45</c:v>
                </c:pt>
                <c:pt idx="2">
                  <c:v>24</c:v>
                </c:pt>
                <c:pt idx="3">
                  <c:v>14</c:v>
                </c:pt>
                <c:pt idx="4">
                  <c:v>6</c:v>
                </c:pt>
                <c:pt idx="5">
                  <c:v>3</c:v>
                </c:pt>
                <c:pt idx="6">
                  <c:v>0</c:v>
                </c:pt>
              </c:numCache>
            </c:numRef>
          </c:val>
          <c:extLst>
            <c:ext xmlns:c16="http://schemas.microsoft.com/office/drawing/2014/chart" uri="{C3380CC4-5D6E-409C-BE32-E72D297353CC}">
              <c16:uniqueId val="{00000000-6346-7D4E-8EF8-0519D3F9755B}"/>
            </c:ext>
          </c:extLst>
        </c:ser>
        <c:dLbls>
          <c:showLegendKey val="0"/>
          <c:showVal val="0"/>
          <c:showCatName val="0"/>
          <c:showSerName val="0"/>
          <c:showPercent val="0"/>
          <c:showBubbleSize val="0"/>
        </c:dLbls>
        <c:gapWidth val="2"/>
        <c:overlap val="-26"/>
        <c:axId val="1320142160"/>
        <c:axId val="1320143808"/>
      </c:barChart>
      <c:catAx>
        <c:axId val="1320142160"/>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 of Flags</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20143808"/>
        <c:crosses val="autoZero"/>
        <c:auto val="1"/>
        <c:lblAlgn val="ctr"/>
        <c:lblOffset val="100"/>
        <c:noMultiLvlLbl val="0"/>
      </c:catAx>
      <c:valAx>
        <c:axId val="132014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 of Countries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20142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C98E1FAC-3612-614B-AE31-122B7CCB6560}">
          <cx:dataId val="0"/>
          <cx:layoutPr>
            <cx:geography cultureLanguage="en-US" cultureRegion="US" attribution="Powered by Bing">
              <cx:geoCache provider="{E9337A44-BEBE-4D9F-B70C-5C5E7DAFC167}">
                <cx:binary>7J1LdyJJku+/Cqc2d4WKeBFBn+45B0glqdSj1AJlduYuUqIkpiTIQaKqVF9nVrOY3V3eXX2x+3Mi
PAg3HPGQ9404d5pe1Gl3Gen8zd3c3J5/vfn9LzcP43Te+P3xYfr0l5vf//bD/fPz97/8+OPTzf34
MX06epzczGdPs5+fj25mjz/Ofv55cjP+8Xae/jaZ3v3ot7zwx5v7dP48/v2Hf/sr33Y3np3NbtLn
yWz698V4/nI1flo8PD+9MmedatzMFtNnRX7HN/3th+Pn+8ns+yT9oTGePk+eX0Yv38d/+8H4ox8a
P8qvWvtnGw+s7HlxC21y1A78pJ3E7XachO128kPjYTa9y2eDjpoOozgOAi8K/U6s/+WL9BHqXdaz
XE16ezsfPz018v+WKY3VlycmT7N+9vP7M7XU49Hyt/1owvtvfxUD/FoxUuKAhGbblGTAh3TyPNEY
vB19LznqBH4n8pOklUSdII4M+Juxf9SOvTbMCaI49L0E9mScz/Dfuhw7+DmZQD4flbB/qAHsXyeP
39Jvv431r3878k2vc9RqtaIoSaLACzuhFxrQ+52jJPbbSavdDlttH76Ucd9lPXboV5QC/dWEZMDX
z9Xv+4vJ3XjuUu50jqLEb0dBp8MBSNpeEBjwJ0etTtgOOnGceEHst4Tc2WE5dvgLQoF+MS7BvxhU
D/7wxSn0QXTUUpC3fL8TdjKhUpb5yVHkBX7L50bwA3U7mHt/62rsyOdkAvd8VKI+/FI96pfp90Xa
uBj/1hgsJtOxwzu32T5qt/w4arO9W4nnd5RYL3HAC8MjP+p4cSsKfJ9T0jY5sM/K7MxY/wbBl/U/
kCy6rMHBOE8fUMA0OC4uheDI9wIv7nAt8J8k9gzGBOFR0PKSVsB0wsUsr+Pt67GzQ9MJJuhhCf15
DS6E4WzxfN8YLm7TqTv84yO/4yVxyJ0cRZ1W4pvot444DnHQjsOW5/lBS1zKOy7JzgKDWPDBmJPM
GA6rF1Wn4+mLQ/nUOoqiuBXGLXUHJ62Yu8JkRHyUhCGz3N7oTahHegtkWunW5dhZkJMJ8PNRCfvp
cfWwXyJ+Fvqnv136xEdhh+u43Yo7sed1vNBE3UP6REuNyWurv5PCZ+tq7KjnZAL1fFSiflkDyfMx
fUwnNw63O48w9BweAy10oiDy1HVbuo2bcXyEGtTpJKEXLF9pQiHaYUF26AtCAX4xLuH/eF79pl9q
yu42vceu98LEU9dq9tQywO8cIWdinglxyIGIopbAfutq7MjnZAL3fFSiflEDUTOYj6fprctN7x95
bPogTnyeYOpj4N5se0ftTitsoZyqk9FqCRm/w4Ls0BeEAvxiXMI/eFf9pj8bf0unM4eaThAcdXys
aqE0+fA4i3nwJlGbixUOxQL3HVZix70gFLgX4xL3s171uPexMs5nLoGP2NZtHr6dIGx3/CBRr9uS
sPf8ozj0kja3ABY5D/uQFnWZarPLguz4rygFA1YTkgP9Goj73uxh8qtLw0/Tax/FiPKWHwRh1Alj
PzY40GyHR+0Ii6fH2eBl7CeoQWXb2w4rsnOgIBQMKMYl/r2fanACZo8zHA8agrdrmU0Pyd72Q4zN
LWzKnchDwpROQBgcBRGaDpdD1OEZEAj4+9sXZIe/IBTwF+MS/tMabP/rX+Ypxh938IeYnb1Wi+dT
J+60WkEHeEvoB95R0EFCBTwAolY7CYTpZ4f12NEvCAX6xbhE/7pb/eZ3bXjzWkehsilHOLowNHRC
pHsJ/CbznTDkZgj9GPNbKJTN7cuxY6/pBPR6WCI/uKge+Yvx9/TB3a73eWK1Wx32dNzq+Gg3psxJ
0IYCJfE7Ha6FTCcqi/ytq7HjnpMJ2PNRifrFZfWod3++u0+nk6dnl0Y1VM0kCLDkgDtW5yA0HV3t
Nt6ACGnvtZYeRuWCLGO/45rsHDCIBR+MOcmN7vvquXGRLuYLDYaDixezGjsfw2bSwaYfomaaby4P
VqCWYvbk0pUex62LsTMgJxPQ56MS9IurGoA+m2NXPp3NXTpcwtYR1jQfj6PyN6qPIfc9Pz7y2hj0
E8R+Pl0+Ahe7rWkDB8rEkg/lOcmN0xoIpE/j6fiPxfghdXcM8Oxi68HA2cqgViEl5TuYQ6DmAk+z
SlzCOy3JzooSqWBEaUay4dNx9YditJj/8jh2fjF0jrwOmg7MwNqPBc60e0ZMY4lOiAnyPT/ptIQq
uuui7LwwqQU7zEnJkVEd3gXzxd0ifXF3LJqBT8AJtwMb3zwQkbqgW14UtFCP1EcciOvtS7GzoCAU
6BfjEvjrLzU4Cn/+n/kvk5exO+QDYrDY3byHc+FvCiQMcmEQ+PgF8IepD+wpXw6jHRZkx39FKRiw
mpAcGNXghj5++o3owelEw+BAM/LbyrMVq0vB77QilFTjCPAoDtWrDZ9v1Gkrz5j+t/MoxB1WZGfB
6rcIFqwmJAuGX6s/BMPno8Y50aYThxZpvGAYPEOcLVG2z80nWrMdHLVCYh7C2O4Q2G1NdjaUaQUj
ylOSFec1eCR8GXMx6+349qOAcTQIY8/HPJR9TPN0iOe940U+R6RgUlkYbV2NHf+cTECfj0rUv9RA
Ico08vP0Znw7m7q0TocYR1VUKBbQpY9dBOT63lHMQ5kz0CEiWsUAadZnkmiPddk5sfYFgidr85I7
56c1EE/L2KDuz3OnbvomRqQOltEQMwVBQInXNg0ZPmGNqLJ46n11VydSTxruuCo7Y0xqwRVzUrLk
aw0sqR9m09vFPHXoR/DCo8TnQsasRAQQZ8Z8UzcT7vTcxL0eP73Lcux8WFEKHqwmJP4famBPvf7j
2/gXx4Y9Jas8QtN5m3WWIUHmjc2FTdIG5mz1hPN5Ugutabcl2blQphV8KE9JTlzXQHc6vnv5/qyl
9tsvbKW6EkhNnJz5el7mD4QeUVrZRS3jJ7Yuww58TiYwz0cl3MeD6u8C9ZQn7Wd62+gTtTV7apw8
PfD/HAoidSf7OGvawrDdjD3iGDFv8HbOeCAOwCFLs3Nl8zcJRm3+Q8m7Ub963r0n6OjmvnE5e3iZ
jp9cqllNwr7Iq4kirnPjqdfEB3REvhnm2EjYOfZZjZ1N698g2LP+B5ItlzV4csAPTpA7ERYRCuaH
iXpbc1biKDbfHCRKKVMsD5JYXScYqPQ/nem825dj54amEzzQw2vIn1V/IL6mj9/cHgNCenEDYdgw
724cEmSmEf0SiQfG9hXYwdZ0Amw9LMH+WgMT6zlxLzc3M73Z3n5VY0ZKwgA7d0S6bjskhN0UPe0j
3D/YoRLP86KYvBth8N5hQXbwC0KBfjEu4T+vwYuB5BOHJj7kfaCS/DxyBkh7WmJb9voE+EZxT2Pc
VrF5CS9szfdMyGxbzQbgl79Bor4cXIO8BuJltMDF41K+kDFAogxZ2y02dYuoF/ONRg7m0ooB7O2l
BwghVLYm7bAeO+4FoYC+GJfoj2rwROstHu5Sp4mWIcGkAI+OE/nEuIeBebFisOD9zMM5DhKPdD+h
7+yyHjv8K0qB/2pCMqBXg6dC/z51qNV40VEQtxH1LaJfyBjzTZ8C5m4cmwQE+CqtXga9bFuKHfeM
SmCeDUq8R++q12aO/2ORPs/Y8Q/OM1x5eYFuh+QBjNWEWStdviTuVRweJQ1UYjfheCoJ2RQ8e63M
zgvLVwjGWP5Ccmnw9+q51J/PcLelGqC3q0FhRDAMJguCXZZCSZi48UCExFwH5Ntkfn+h7u+wHjtH
CkLBh2Jcov/hqnr0z8e/Y7VwB76vIh0x2nEl4D3IclhLB4MIVB97Utz20ZPUU0uGgW1fjx18TSew
18MS+vN/VA/9ydM8HTuMQQ1a2ImIPk08kicDXDfmkwtdaZl2HPltlKKAbD/N9UwD3b4cO/KaTiCv
hyXyJzXQQ3vpvYp617//7SIHI2krauOSIaWJakKeh3Zf2vURkZHcwvjVeJ5xYSibUFkP3WE9duwL
QgF+MS7R732oft93p3cYeDQCbwe/SU4T2RxxvMytJ3NebHyeZoRehKhKvAZioozE02v7euzgazqB
vR6W0HdrkGwzuk8nbm1raKGqngS2hoB6BiQdsLVLOx9jBOkgSRCTbmaL+t1lQXb0V5QC/9WE5MCo
Bpt/uHTSOg7/DVBpyPRb1rxZegLEUwBrW0KZG57AqKllwbPjauwcMIgFE4w5yYfTGug9/T//9/O4
cfu/Tn6dTeYOg+1iFWuHmCHOK/uYN0Ez4uHAgwBTdO42g1Vljuy+LjtTJL3gi5yWrOmfVH8/fJqM
n6fpo8bl7ReEF6Dxk/NKhg4OfaJaTJ7wgKYaEcGRsU8M/bofeYf12HlREAomFOMS/U81sBKNZncO
nwOU2gLwGOnTDin8IUtPkI7GU8CjFhf+ZcrRyTJo2xZjxz2jEqBngxLx0aD6/d6bU3Lx6b7xaTK/
m0zd+4+xBBFQRLqBTv4wjaTLfGSVh98mHTn76KOXPQz2X5+dLZu+RzBq059J1n2qAetO08VkPvlF
4/V2UUWQPK8E5BTmbMtNHmPUI0CVGG2i99QHSVa+PXZYj503BaFgRjFOzVVRdHRt4J9al3SQfnNZ
JaHJi6yTkIuGC1KZpmOcNqbiStAFGqsab7dVlIW4p7eux45zTiZQzkflDh90qxdOV+Pvi28Pk5vG
7OfG8/240ad2rsP7AT4geEKuBx1GpIqelR8Q1LMgVJXsED87EMJat/f67HzZ8DWCTxv+SvKtXwPJ
9GExxdnzosXD2yUTkdlem1A8woM5GJnzuMwnolpQnijrgll8adjT/3R2ieywHjtnCkLBi2Jcov/h
uvpTMxjPH9OpQ/QjntGqjiwCCRU2q1laRp/KgeQ+Y/vrYH6isAWHqHwv7LAeO/oFoUC/GJfovzuu
Hv3+4ptD8xLhdyiuJBLixESLWobEl6Bvcidj9aCOSKCsH+uhwNtWYwc+oxKoZ4MS8n4NNvxlyovN
IeiqRK96jyUb3AhJi1h4gocortPCnUCNWXPDb1+PHXZNJ4DXwxL6yxrc0KdooN/woGkA3i7qVRiR
iphQsUKUxOdlZlzJTYKHVAkdAhiVF2FZ4KssbHZZkB39FaXAfzUhOXB6Ur28ubyfPEy+f6eMzpND
JkSUaqFUV0yhZGpmBq2OwQTuWmXUWFXOZ7rMhB3XZOeDQSxYYcxJblzWwMJ6PvtDRTH+x2KsEXn7
iVDhvEpNJdICKwYVGwOTG+TQklGFq58jQTnHNXG025rszCjTCl6UpyQrzmuQijCkusKdyzI75OSE
MWWjeCIbp4GoaoKqEVUt3mvZRzM/Uz93WIkd/YJQQF+MS9yHNbDhnU2+uW1mgH8hTCimqZ5hPAF4
OpvwE0GNES/CC5RQVypaHo+yNNphQXb4C0IBfzEu4T+rgW+hRyULh85lWtTgs+dZxQZXNXVEUS/l
/IxUHVPMFOj+iCFz629djR35nEzgno9K1Hsfq7+Fe1RxmS8c3sARMbuYHggUyoJHRfkQsjUpWEEP
D19FXWRlHst7fof1bEI+/yFr2Ofja+h/qR79/oyiXo0rpwmxHbwDHVVBEAUIU6dyDpQfXgnBv1R3
pPCRvXfQbkuy86BMK9hQnpKc6NdA+lzfkTzj8CnmkTVA/yw4EKiUAkq3G2zAYo3nn7SZvPCdOiXl
Y7B9OXYOaDqBvh6WyF/XwOZ2OXZaTq19RDwF+kyCvrn8mKEVzZh8cJ7H3A1RpvKIqKJty7HjnlEJ
1LNBifllDWw9XeonI3SmjWH6OHO465VGSV4BiUuigClPAWzWxLyQcymMDruvxQ69pBdMkNOSHd1h
9dfAYDzDiemQD6QYqML5McbPrEYXmJcuAYr58hwgwIiCv8Q1LlP7ytJnh/XYeVEQCiYU4xL9QQ0O
w/V08jy+bXTn6bfG8eNknj67tEio0F5VURmwiaKj0qnBiYjWQaRRqv4RHTrORWv3wJ5rs7PF/gsF
j+x/JBnWrQHDTtM/0l/u3ZZDDRNOjIq2oHIC0RXUrzD41FaJaiphCn8a6hPvNvO+3m1Jdu6UaQVP
ylOSE6c1MFXQnWE8dRsaGYdkR9HPhmh36/1NeYsAnYqnm73u3U5LsjOiRCr4UJqRbBjUIDJ7OHug
/Po/IQimySsazxltzbDSKbupKMuJWe+IQAC4RX2dPHe2fJHssTA7S9a+QDBmbV6yZ9ir/np/P0+n
Nw7tqiGNAn1Vv4WCwX5bSSNDVvkY9fhw/8OaZXa+Kau2L8fOC00nWKCHJfLvr6pHvodHmV50+ve/
3aTNuw1zEtmDCtrlx4BeRYWpwqltVV9k+VkzK21dkB384pcI9ItxCX+vBrn6fVw8Dvd9E4cB/k26
IKiqFLJFjirsQrYIJfxVF7T11M0tS7HDnv8CAXo+KiHv1+Aq6D7cuTViY7BTZQ/a+OqVuW7ZdbT0
lKATNcXLvTaufvw79KwWHrUd1mNHviAU2BfjEv13NdCHunOnQRSk6JCpzCtNh3mZgr7ZxtbHMy7E
kJ19mC9fv1uXswH67FdI4LNRCXv3c/Vifvgw+xXvgUM5zxWrglc2yZqsyh39WhBF3MTrPUd3WJAd
+9VPEfCvJiQHhifVcwCz/d1k4TD7gOQ/XmMtZchGuVTN1o2LlmZQdGWkWQ7hLFiV1hri7LAeO/4F
oYC/GJfo92rwIB5+d5qXSV8EjNPESpBwo5zDokBFE+uRcturYBccPTg4I1PsbF2OHfqcTACfj0rY
j2tgthuO507rPqn+3mx20m1y5dL0F/tYUJe9dblplx8h7bcvZwPu+c+QwOfDEvmrGiDf/YPFpZN/
d9kQR+16LKEUOFDZTFK7JJAXTzHdDlTGLKkGsmzmbiuyM6BMK5hQnpKM6NZA4XHuPwh42rYSZTA1
5D3+A561IW2KcGtaN/82R4Yd+nz9AvV8VAL+uQY7/+QGh73LMn+8WEnp4CK11/1okgfFqVCF/tBD
iaOWyTM7LMgOfUEowC/GJfwnNYB/yEX73DidPD9n1Usvxr9OnvTt93bzAgFzXLqx6oFpbv82L4Ek
wmFMPNHyI7yWe6/LzpMNXyM4tOGvJL9OaxDT1Zs90wVi6vBl0PSVb43eOBEhdbGqE2V6CvD30C+h
TdB7hBM6my6/yXZZkZ05K0rBj9WEZEGvBo+zE6yf7k4IBjhMEcR0afubGVKKPy0i4lS9mrNzInSk
bYuxI59RCdSzQYn4SQ2snspb4dLeHJClREx1QD9A9CPV/ckQThwIylT4qh37eh7H9rXYIdd0AnQ9
LGEf1AD2PgHUs1uXVgjVdprKN9QLJ0QaQZPw0CrZ3sh5JYkGbxmPMZSmtdpEuyzIjv6KUuC/mpAc
OK1BEHvuwj6dTO9uZy6NEao8FwJ/VX/L4EOTA4D501OZZNgkyGniSijL/N3XZWeHpBdMkdOSNYNe
9QaiITxJv9O/USPjQFnivUaMb4CJKP8YXPFa3MQqsGIt1Wantdg5USIVTCjNSPyHg+rxP356dtsS
JyKpHrMbEURorMtkMgN9qphSv4irgn4sWRsKzfgstWCH9dg5UBAK/Itxif5xHQx0f/7nrDGaPf75
Xw0eb43L+Z//Pb2ZfHd4GFqYjlTIr24QxYkw+EE/CgqK4xvTroTA5MfwgBXaGbT5mwTHNv+hZOFw
VIMDdLNIb2dzjdrbxVeTVDQSP0IKfJEEQjkd0bhIpchSqnbZsmg9XfB4+3Ls7CkIBTeKcQn+cb96
8M/puUy5F5d5Ck3MqT61LLi1qetItoJIFSRbk34TlLkIOy1V9T0SEdo7LcnOghKpYEJpRrLh/Lp6
NnxKp9QGXrg8AxS7Vi2YAwKyCZMn1MiQWqr3NQWOyFyjNhhasCe8yzssyM6CglAwoBiX8H+qAfyZ
3eVsceP0jYGW1EH2wAOChVQreIMDTSK88POELU4KAZLrVTh3XJSdDQaxYIUxJ9lxVhuhlDr1Oyuh
1CZemPwo4kzZ9iYzqJBNjAUlgsOgHaJ6yVj6TH5sW5KdF2VawYrylOTEeQ1e3t2Hb9t+c4NSTDe/
/+VuPDub3ZD3P5tSeMkcaDww/ry4Hf/tB4JMVaNx/J/Jsp2jkjulhzdcalEYNaYFNuoUF4iWiJlu
u8Ny7CwoCAX+xbgEv1uDiKOz8dPs+d5ldSOapJERrqpB0rmRPS6M4UQk4YHD7cyLu4W/ri1sfDss
yA5/QSjgL8Yl/GfD6u/kIZoRVUQcPiVIEKQsjvJCIIFUHDbWjNLmb0bUWMAqhXFbderKQjPK1o5d
VmRnwIpScGA1IVkwrIP4mdPs1+WdjCuaKFM645CmiSmbCF+DA8QJEJOBJw6XXYxRUCaNdLevx45/
QSjgL8Yl+t06BJle4+TI9t/bH2VYXLFzq4vValNqthOVXhjT+j3PPhCiv0831Zv0VWFoh74gFNAX
4xL6Pr+66vKCtF+6nfzqMluKynbEdcUhNTXhAHygUZGx92P6jXcIv6ag1DJxTSbi7LIkOwdWlIIF
qwnJg/NP1fNglE7/cKv8NOl4hljnXUYeeRyrbiAGC1RLBIyr3M9tijyqTHN9/jL1Z5cV2VmwohQs
WE1IFoxqEARzcYka5koCKe0GW4TqDGWgnigfBFpPTOj78iPsERfj76/XjLFDnpMJvPNRCfbFZfX7
/UJF2bsCu0k9KNRIolsiNnFJyaFo41FIk14UfGJf1Ef/o9kevxj/Rufah+195jehbpCvoW/MrnGh
Xz0XLs8cXroxdfiplxYTR519TJFP0yFKiqDlEBm5nBfy5jJ9SF+1Sdl5kJMJ7PNRifllDW7bPnEs
LnOZVEwRSj76fUQ3wBa1GI0j0OzgMyDCl/qMeW3SyDwD29djB17TCeT1sIS+361+u+983PczM/xL
/OS2mL8vxvOXq/HT4uF5uWdKZprlVEPulQ8nei++Xedv0gE2Vl1IeU9lst609qjEMlIM0IQCcedu
zW/bcACytDj5m7LRte1fAxPPcPZId9TUHeRkEGA7CxO0SCzKxFUDbOn2pRcd9cOpIr6WxrfDSuyY
F4QC9WJc4j78qXqxc66Mq650HVQdL1ZBLEh6fY2WMFfSHllPJcb8FhZ7/fwlnT6m89fWY0e+IBTI
F+MS+fM6GBW2v+P3E/XKsNCh2IqnikyXYFcWBWXIoVRpHtkrb9ntK7HjXlgOBO7FuMS9DhaFwb3T
YF36ChEtGqvSKlgrsdWbbypc8NgwYQveLcob0A9WgL91OXboczIBfD4qYR/UIHCu92H42sHeb6v7
5MDHASUVVY5MeasT0KAET4QrMZNAsf5Hc8MBnRLowUdJ7Cc9Ybvd7ZiPysQCeWNO4t/jp1dtSOup
+FVXgj7vL82lmqcFm8+pvL80gaW5tsOZyP7pjAurbtCbF2RnwYpS4L+aWAN/UD347855YWz+rftt
fjr74SgPKGnPK7W8+dsokZS14Q2by3leW2XY380eJ9MthSDtsK8oBeyrCQn7uxpcsb1jh4acZbow
1bXQGDMVHtFSQn+ZLoynBItO9hHgF9m9m7eBHfuCUEBfjEvk65AufP7Z5euJPnH0oaGaKyrM8mNu
/EDZLTGxYUUuHlflfY91Pf1tos/C7vJe0wng9bDE/bwGBpyra66azTvMcgttexfv8WQ+f/dp2z9u
hkO8Fh9RctPkB0pFopQO3MpNk584oVjBpq2eI/uJW1Gucz7/yjXe88urvuH7X7Cdv8773eHHIIr3
nZcaubLLD+KsBD5HDr8xGVCU51p+OJHlI9d/+b6l5LMdek0ngNfDEvb+lxrAvvWn7ne9U4GIzinc
7kRI6NQCE3lCRSnprtLT8soJ/0ORH/6EjuFqwxMJrfy9tFvM7xDzER126GvDq4KYFOsdUxh5Nq/H
vuMLQrHli3G552thNTr+hzvkVflSjHT4APIsG/mCbuFFUP0j+J/+V7N3xPn498nNAZEQmk5Arocl
4uf82KqF++VPLlVZLEXEt6nSKsVmLokYj2RMCg+hcgm8L2kP/3phAPse13QCbz0s8Va+7qrx/qji
jjaf5f1EOgUO6A2n7kmdUmxcps1YlX6FFRQUz/ghUu8/Yq846N1WEArki3EJ/cc6vNrmi+n4VXV9
P/TpQEMAJ2I96SzjmUWsJwFwFATp4AdAAHmtKBQmo97W5dg3vaYT0OthiXyvBqUMztTd4mrTN4mx
JYKW5sYqerYkXgg/QdwrR7u9JVARC7t5JXbEC0IBeTEuMa9DcC05/v/hDnT0cpRHHF9UZqeCxLKG
UAl6qrLjBsBIQQs5Fewgwzq3LcaOe0YlQM8GJeInf69etA/HLzf344cHp0GFyBC8tzR8IFaW4EL6
ohh7noBmdd/Sb50KQyrTi7dstr0zTWa3NdnhL9MKJpSnJCuG/epZcXHCIjYf8/3kPP4v8rvw9sam
oaCZ8KIi0Bz5nms7Qq254G6dp3eL9LW12LEvkQroSzMS+YuT6pHvd9+/9mv3Qz4GX3zsPEfzj+mV
QZ/k8qVjhyeu1j6sn6cPje7PWasQ3cb5tZXZ+bD5mwRbNv+h5FIfgKrWQk9/unoNi/24FNAsDh+l
n6iylupjmnQ8PyafXvWRVmGhhnCaLZ7vG6dUVjjghAzLxIIZxpzE/5SfXjX+o8Wv6cNCo2GzHO/H
giZxiPQNRdWnWTc5wct6KqX7mQuCe4TWD5TEV9FyMvR8+3rsx0PTCfz1sIR+9Kl66M9UUJ6zq4EM
VJ/aZtQxzra+Z9zOywxUam0R/EygrvoIQWUkim5elB18g1hwwJiTbKhDBqp28E0buwjn/U4Dz2JV
USimV19WU13c2/RzCrk3aK2uiuETQ6o3RKYz7bc0O29s3yFYZPsTyal3NYjk6l45tFiQHhZjbiNJ
Y3UgSnKK9DDElErMywvFcpWUb4wim2vfs1IQCiYU4xL5OqSHnW93uu3ueCkXjbDJqlXRCK3NmtCX
6jvsC36JVMBfmpEMqEPRiPfj27HqqXXbGD6r1lqN2c+N88nNfEbjb5cxpapSREDxTCqV5h/jGvEo
WEQrmw6F6sR5OHyBdrG17fsE+7b9ueTp+xpYAQcXPb2x3653eR75ZJHv0ZTU4FiTWBoeLlS5k7VX
Bgu6xqfN3uTp6ZDMD0Eu+CFmJfyDGgQSHPev3cFPECS6bky8tfkwbMb0pybDjzTM3MsMe8r3SFEx
aF9RVhAK5ItxiXkdShDRO/sl1QC8fdPznqO6B+llROlR7pfHhrH30b6oxEK5TTLQlpU1BfZbV2MX
TTmZwD0flaif1cB/33uHOWbz/tpPpaVxAX4zmvEWnh7TDohNnIaZRE5IZba3wM1wO3ltJXa8C0KB
eDEuMe/xc6t+Vw8/4e1whXmpkUp2K/N4K+mqupEKdkH9b+Y21/9pHVSGk/F8njbOxuhFGoq3ixmK
t7dVGZsOtyvlJLAgGfA3uXtjmlRTfAvFiZBgmcu966rs29+kFmfAnJQHYVgDN/Oo/84dJ1BmyDGj
ijJv5uXHVHYww6pnNIanVXZO+bLt36e3ry3GzoCMSgCfDUrAR/zWqiXPxVeHcRRNijgpgxKBK7n+
YlowPDpKKI8PLeOYKGOtsj2/jolLPSScwiAWyBtzkgEXNahk0J1S4nLuUM0hF4HUbdz7tAi17Xoy
kKPQp5KEyYEd1mHf8AWhQL4Yl6h3a7Dth59O9c9/u8SnkXGsCqiQ6ZchLnY94UMJiZdtCbnqL5b+
8vqD3I75ilKAvpqQqA/5wVULm6ufHD6iyFhVTVR4Q+VBRKaaQ0oUtlSqVUvbwxWZtVtKR9lBLwgF
5sW4hPyqBlbQfvp93Pg0nt861HC4V1XsZ4J3JmnjX45CU8MhgJHAopA+fVGSvWb1WcsUzd3WZGdC
mVbwoTwlWdGvgQfn8srhw0qF0KG5JHgBbFK+SRVXQtVJsNzQleOS9P/nWePqoHhRg1hwwZiTbLi8
ql4I9bsO31rLgh5Et1Azy8oGUrxJ/lb+GnsKmq7Asfntt+kYZIVJBPj66yTudSjo0Zs9IXaXxdg/
jOd/jO9mv1JFUUsGB7cwRRRpjOvz+qIRd4s3liGV6PNE+250UyW5lhVG9T+dCaX9l2fnzKbvEZza
9GeSc71u9SfmJy5MDdbb+URRBHVUVmEXJp/w5xCJ0U4Sxb/yE2HbKuzsyKgE+NmghFplT1StIZ1d
E1u/WRio9e3uOiNHI1YFc8kKzwxBpiWiTVk/1cGA1uqF7CoDfrb4fUx7ncX87rUl2WEv0wrwy1OS
BWfoh1WzYNDjknLFgmjZxoaCrvanwbKNTcLloFmgUpjLPJB9Zjavy84HSS94IaclP+rQxub0AhG4
+XfvdyT+1e1P1eF2mOP67tjhky7iaqCjSkLBHKvlmlLseGe4wnVOmt4Y2RU+GM+5qV70oO2qsp+S
glAcj2Jcnot3x9XLqe5o8Nov3ftckH1AgXtSbpYf81JuUkoBh3GnTWOnbF7Y77rT5wkBw0vtrpfO
vy1er5pnZ4P1SwRLrH8j2dMFmaqvkcurkTv20A6Qe9zrYGEylFriJ6nYRYxqkbjGfPn+uJzNnxd3
h1QpXVEKDqwmJOyX/OKqYe+dub296QTYofC0CTsZOy2UKjpGCLipQZEelOddEAqwi3GJde9L9Vh3
hw4j7Jr4JamvTlS8coiV/JX0oSb4DkMGkkdKncdxFig/PKwVdVfQC/DltORBd1g9D87S2ZM+8rYL
b89rICHCNKSQTofcBKIdO5HBCtXfjzBImi0mOC+zpJ6ytNm2GLvYz6gE9tmgRPwMVbBqCdP/wOXv
Sh/FV4/6z57XjzAC5Up7X+XJkumNkzK7deUBGP42ef5jPD/MbWYQC/iNOcmF/ofquZC/XLL4Rnf8
4KIl7D2KKAWOwAmXrddL/Gh2lM+Ygo0+TWBx6YTtjv63MxV052XZj4IgF0wRs5ItKuq26sMxvHZ4
/WLQw3nfwouQR5fisiwzI8KCQZIhRdXyoGzBjOEOfVrsfFhRChasJiT6deiKMho4zFfGqYkZVQVv
5bLHFE081UAdw0Y+Ky0Xo9ndTJ8N28VkBz6jEqBngxJw9fyperufz6Z3M6dletWFgL5JokEroimK
bJGobmBSmen+SmotG1/Kn10WZEd+RSnQX01IDpzXIEV/9RpxdSVnby0yzqhRSkXNtStg+eTiVlaP
Lu6BWHUILytBu6zIzoIVpWDBakKyoA5Prssv7zUCtoO+nwaKtn9EGg1drkRZCt4HxFHQHxQfD3bs
MuLv5+PpzX2D8ikvWxMc7Mivf4PgwPofrHECEKoWR70BoTWuzgFefFrBsdFVeubyY9y+HRpmkYMW
k7GWzQqm9NLp3UN6O366f21JdnaUaQUjylOSBT1+fdUsOHdp9lGtKSMKn+G4NLBvdlTraS6JQN/N
4mFc7h65eT/YwS/TCvDLUxL8OjSlPJ893BJS9dqG208ahTHVqomioHIIVavXfMrYgUKlANFKZdkU
TibN7LCeDTzQP0QyQI+voV+Drd/7zOt8827bD/km4gdRT4hRlEdOmFYhwruiDobPUDXqK18Gvdnz
029bKprbQV9RCtRXExL23ufqJU5XLcIV7NQModYikUO6aq+JerNNvkbbI65OCx7my+h354tvqR6y
aQN26HMygXs+KkHv1gH0s95rv3K/vV5qfWuI+VLP2+IGNsDe3oN3A9yaUAKux9cgr0FqwLuvXXeQ
Kws+H55ZObKYDkqmBZ8CLZRo0XXDW/Jx2324w/J8yEbXhGvI518okX9XgxD1/geXOQL/av2zaoht
7bQ0clnpg2gr2mzEIWYcY4erDksRKWBYn3MLDvNl4TJazH95Wvpz+9RanD01Tp6UmflJ/9Xuwn3z
N4lDsPkP5akY9au/dz86rUVEpyDSgVsETRtsokZRJyRbRrvdVY2iMpc+zua3rwfn2W8ATSc4oIcl
3h9rEMk+uILp2W+37b39rtwgwbasemFRV3r5Adey/CdsiwS9MJR5SoP5eHwzfm0ddrw1ncBbD0u8
VW+Sql+ypycOTfmEj/B8oqjrBr3SI+wzbFGJa1mRoLzDTyfzybf0ebI/5itKgfpqQuJ+elI97sMh
bzlX+5wSZmg4YbHNRc8AVZJUdX1bU3CGyyplQ8J4Xo38tW92g1hgb8xJ+IfD6uH/x+k/3MEfUFga
JyHBzrkD1xQzqrqZF5I0RjXG5SfW/3TmTTxNF+z+X/SgTezZOVAQCvSLcZtwMQOLGw8cuufF7fhv
P6iMwsSj10is67yYwrJ1RMden4CAVcKhcYJnT7NfD/AFneZ08jfkw7af8KP5G+inIUYcRj72VKUf
V+eUjeJ3iLtAG8t2gvkeabZp8EX9WmVvLe6rMsY9Qh8PirkrCAXKxbg8o706RMmr4tDOoFd2bvxp
uNZs0NN+IglV+7Qwt3OLM3o2/pZOZwdIyYJQIF+MS+SVyaHyTX/l0O5BGyP1+AhysbG8hEpKWDMi
GIP0toBegQVnjE1PoGl6+3r8k10+qhDVjFKAv5qQ6PdqgP5PyuPqat//Kw/nhhsuD4aX3Y671yN3
SONFoMI4t6cqpV/a4EQ88vzokJGWP8GlMXXx9HyYlUkTit3d1eNyc3f5tVWLlkuXViZSlDthHBIq
sartUUaezU/4ItY/adm7pCX05Pt3ip09vbYB7GLFIBbYG3MS/8sP1eN/PHS45an8104oZebrDh7m
zqchZhLQJBaNJlNnxM4/fnqeHZSjXxAK9ItxifwxwZxV7/zrrw4vVZwJ1B6PA4RNAW1p57czywb5
+xiaypfp9R/fxr9Mnp4PefCVaQXw5SmJ/XUNbNtDl44c/PI4x6jgWzReNNV4djsNwQPssblYEtt+
OHuYPc6mh5ta175AcGNtXrJkWAMtp++yjVkTj6ZPOUtgX4ma0nmgcq9PlXeSOVZdTMvHog9D5oeo
mAWhYEExLqE/rcHD6oRiRFtDqJS8XHtnmwMl4wF9KzFuYNpGvU/wQpA8IA4FalALwwJ3AX8Q+Sru
q8yBndZkv49LpIILpRnJh5N31d8II9WJx5Wi3ySSl7LhqvBWdiO0zMuY2osoS4itkFxw9RFSaTTh
CDRpGvR8gOHbIBZMMOYkG0Y1cDlfEUjyeiLjnmfBU37lNimsFB+Noo7I5lPFMAl297GBo5fyB5He
BJk5cPty7MdA0wn49bBE/upz9Qege4Ve5uoAECvErvYprG81rqkcfWzkCahnH6kZTSeqlHZ3nn5r
HD9OVGHtA94GefKG+BbBEvsfSQZ1a6CzjkYOUw08EvxC9RjTbk4kUOmOVtnHLZWYTKcovSuyEzGa
08D9Nr1d+qlHs2/pQTkHti8RjLH+Q5Ivoxq8oj+m31/X4PeTWPifVQw8WfmBan+QiNxMLyAanjrW
5AR61BPnhjH5s3U1doGVkwke5KMS9Y90ea76BXeZ9ct60b/e5qnZD3gV/+gTDYDziGg7bBkq1bh8
JnhhB51AdWm0t8bZZUl29FeUggGrCcmDyy/V8+D6ikW4ujKaOGTANoqonyZwJ+nMx03DA9t+W8wX
FEJ4dSfYYb/WhAL1YlyCfl0D0I+d1rRDD1X+AHpGGJgrIcOHNNjcpOFrRme3wPF88nxQL66CUEBe
jEvIj6+q3+fnpzxQXO1zrEU8i9nnlDnIPgbyKnoMpyQGjXy2o//pDPkLykvcN87TmzHvxkPiIde+
QHBibV5y5LwGZU3ffzzRsDgQ/CRAJQh+up6ZEh+jEcdAVduMxP5/P/n3yWsLsMubjErgnQ1KkN9/
rH7b906wkTvb9stagYhwERW5LBIYeR1Kpul/LNvom8r1bV6QHfRN3yPYsOnPJGPqUB2wd+XQKZn1
pibpTHt8zcSncm9qwaD/OV2pi9tp8+bbT9fEWabqapHLTWX2gAIf2B1KqiaxknRE8egkG1EfKhZG
iR1WYz8KBaHY+8W43Ox1uHxPXG52dMx2GFOqXZslEDol3CNSnNqgTj7O0iwn7XJ0lD4g7CSjEphn
gxJwFQBa+cvqYqAPuoO7lYYQBLKtvMIK0hLinvIGEOcD4ty92fHK5P9l+p3qZqqZQNarSs/a1mTf
7uvfIHiw/geSH5dAUTU/hp9x2rkSPE2/zRYHceS9wQhyRLgAqPkUCz4ck9v3jM3ntTXY8V9RCtxX
ExLvYR38kzv0CNhP2q+6FehCyQb0dEVZdiugvkGEU4DIVY11dhJWHQY27wI7B1aUggOriTUO1EC7
Hxw7tHQSSuvRCYLSEXm9cHPfhwHpl7jBSMDMRL7Q9Afj2fzukHdWQSigL8Yl8oMa2Jgv1Y2/eZft
t+2bFFYhFL5NU4gM2ha2ypLsb8Z0NQgjCohTWWX5EbbMy/F88dpy7Js+oxKoZ4MS8ssaQH7+Zfja
b9wPctpA4HWhy1XxMRBXyjwxcfSGawuz/jmNgF62dCq1w72iFJCvJiTs51+qv1VHPzl8QzWx2tDf
sJXQhaxQHMs73WOr0xSLtlgdAfyIekbpaxvAjnpOJiDPRyXeynFUtRZz/pJOH9P5a790v60O5Ogq
EYWLqQdBWQ6lt5Qgpw0EzeA6FI7DuImAkWllO6zHjnxBKLAvxiX65zWIMhkOcNm4kutoijT5oUyi
thiYjyhVMIu3bdShcrH+R3NFZsJe/z6bj/Xw7rr8cEUqcC/NSOSHNdDe+x8cyhl8g8QwBLGn2wus
Ix9HAcXM0HEybmfA9++39P2wb/WcTACej0qw+/zOqoVM98Klof5fXd1+/8vdlsz5L8cOCxJ7dFAK
qUesI5hFu2CC+vGGY46nld7yI1T1L+PH8QHmmZxM7PJ8VO7yL3XQGNPb9C59unF5mzZ5hFL0Cnip
fEVaodc2dXWKJNJitU3EIFqORbSf77Qmu5gp0woulKckK85rIN0HyiPs6l4NlReKhE/dikGUQG+q
CH8qEyQUQcw+QsoPFuhYB+iSmk5gr4cl7oMaaO9dl2VXVX/gZKlKoi0uP8JGSTJRu4NYoh1A9tE8
z27XrqpIegDumk7grocl7t0aaPGf+iP92226234aPMmI1FtFibfHiasYNMI+En/1mtX/dq5OppPp
c+PTZHrDCVzGoz3fjxsUeKBR22HZRMOt3yh4tZ1AcvFTv3o1aThy+BqgYCL9A+g+XJgcTKUUlZVr
BTuQrkMhpNbwz/+cNUazxz//a8nCy/mf/z29mXw/5I2w8Zsk1zb+oeSWStCqXKlVVcZd3TF5tfW4
pQonlp7Lusw6wdA5IwWbRCX0zeux3/GCXDBEzEoubCqzvjkDgvh6ykPyEhVqDL3JabeAUFF9CdUH
SZ/9lFyUL8j/TLeUl7b/wmWmZ0Yqfl1pRv6y7nX1++tMNTbZzM/9ZDrupUQFpVI2IQMYHb20zeih
SusFSnfChOVH4H82+fZywE2akwnc81GJ+VkN9JfzsxN3mKtnE2gHZFwVoJYwp+OdD9p+UQhItrTA
UDt5bTX2/Z5RCcizQYn4eQ0SS4Yuyygop3VAd3Hfzx0X5C+UEKeK5LI9lN7kUsoMx/Nvh7iUNJ0A
XQ9L2K+4N6q+vIbp4nayTOR4/QfvKWUIJqNcPE472o37Kp3fwB/24EglVhsxQ2YP5jK9vbXiuNui
7Bvf/EmSF8bvlRwZdqvnyOUQE8br4v6fV8Fn9NmhNdQ3TRSeLy6TUTohm+y1H2tnsKYTrNXDkqmj
z9UzdfCBnfU6U01liTpN5kApf5RCrbyDOV3avm/i3FSpQcwXpak64ngN7g8zQ2RkAvX8yyToA0JT
q5ZtgxOHm1klZOGn8imwbciyppqgdgDlTHTMmuZ0JswOjY7SdBLvBU9nVLA1wPmtVQN++jK/e/lj
W8GE/a4SwvEj/LaU9c+NO+ZVHuMwV/bolvapRyb6uy3JLmfKtIIL5SnJidMa2D17Zw5j0lSHYBy1
NJ6y668J2dT0zSbnLT8BnJDyo42OjZM/DrAXaDqBvR6WuPdqEJt2rTQIV3L+/ytbgNBZ/ql1CC8m
+F5Scs7c8YKaGVQDCHBtEfdNsJrqMlV6UTQTQqUoWUmiRIv+SOsx4TstyS6GSqTiJJRm5GG4OKn+
Ohh+cRishmGIJkiUwyATYvkxr2HOiuo/y2NCl6/XvM+fFC8HlQ0bZmQC93xUYj78Uj3mKh7765hg
semtBuDtjoAmQZhUZyDyFY2zzX9Vze3S7lftaFXEMmcDQwadO0UM1Y6L2rD9y79IMML4YsmOixrc
B2c9h0cAmykJtjGJcJkZSYZr4iGGOQT+aEVU6P3Y28YHnYKCUMBfjEvoVcfpqpXR/nXP3Qkg9ZwM
CKzTOfIiS6KZUPCXFsAxJu1MOokT0D+oB0xGJUDPBiXi/RoYqvuqVtcWw9l+yj9iR2WmUAYjakUU
7AnR7ktypxnDFoI2E5WfSC3gVoeXcFnz3GVFdqmzopTwFz9yjQU18P8Ozz5pBN4u9iMMCXgOyYKz
Xrk8fFWOXIuMiNy1qP/p/OFLAeZ0+qIHbeuxYz/QhAL6Ylwi/+7YLm42WlDwbFNzThXpMLWIJk8Z
wmvo4qeLTounzPFDY5g+/Eqh3Pn+v8sgFr/NmJO/bwhTqxanl12HxpSE2F+0Bf1mx/dsnmvEKduK
5ErtE+Hcl8/1JQasx1e1e/vO0nQCfD0scb/kMVc17kbbcVcvy7zHekR2B9JV+fsM/FWPddr7ce7p
koBSHXom/Duuyc4Dg1gwwpiT3KhDj/XB1TsNhU2e7Xe78aakhpDqZbkSoOXbjfgabr6Qjrp5aAZc
Kp+CLJLmgGNQEAr4i3EJvWqiWvVB6I0cCiCf3iqkb4eiiygdXAmt5FRQy2b5EWpc735xUDVYTSfw
1sMS7t6oeriHKvTBlbyh3JzyB1Jz0RrAl/kDCZqnacbyw3VQ3uimR2/zojYIHMPlJ1hgfrVkRC38
gU6LOPGQIXaYAOENsQjEsBILFpD1J7b+qtLVvvivKAX2qwmJex2KZ/Xo9kZWRuN9+jTT29GJzPfp
39pu0yUXh5EvsqLw3cUYsQgxpjEUD5uWTIvadVX2o2BSC3aYk5IlvffVy6Svn1H0N2+//W7fJrFO
CHoiEER0AjVHKb1IqHcoQuy+Th6/pd9+G7+2BjvuK0qB+WpC4v31c/V4j64dXrkBWWdhQEef2DQe
klxPmF+gOm5lH/HkGi2mk4MSXwtCgXkxLiFXCkbVWs47l5W+yRnBKIsCKarqNrHXBgQQEEaQG7SE
gv9u9khFiZt02rgaf198e5jc7L/nbd8hOGH7E8mUdxusKpvf9hGqHbY6nAXGo0aFq2MfReHWPWzF
8darOfyn/iB7pqy+cu1n1SDplEpyv71elnE/idrmPYOTmK5nPjZqnuylxwxtAFrkJtEwzUPHW39S
bl+LXbJqOrGz9LCE/WLDbvp/6Z3suywQSX1sVYmQrvC5DQ61rQR7M0HzxisZEbeSSVfxhuzPCNdo
XHHW99/2ZVqBf3lK8qB/Vb2Y/Tx0mBbZxJyogh0jGnOZ6Huxj45BapIqXGi+aB5nByA+TJdkAux8
VOL8eVg9ziOXHcqpVxJRstwjlSVXFTD3lzY7fenoCEhtYG2vFs/IUTr9Iz2oJueKUkC/mpDoj2rg
ffw06Olt5+Dlgrrsx17Am6Uw95fAV/0Yl5bENqpc9tH/duYO6FGSdvJ0Tz4Y9Xre0NBl0/cIzmz6
M8mnT4PqT8mg65BPdBdRVhQqWelsSOHkIJuSHNUOTuS8opJQ/gbpt0OaN+Zkgg35qER90K0B6lvT
cfdTf4hEpFw/Xkhq9mPTlX3LVXpwR3U5IoAlDBOyVcVVrPN5/y97X7LcNrKu+SoVtelNowLzEHGr
IwyQoiRStjXarg2CZaswzzOeq5e9uy/WX4qEBKYAQuJhHLGjD2tRYUAJIP85/3H8gDtsAnXraMhv
t/cK9CeQpXJ3/9AJh39dMEEtoAs/TvLPaQ+70SSkBMHnhTDmVmnQ1R53Rbn2i33fMwz3bh0F9+4y
Dfc7bPmjT5cXt6j0Gaev99E7BD46h6EfP92HnxSRIVzPksKOIU1w8fNxKj9pGOLPCymQP1+nYX5x
CiYQmWJ1LJgjzQ3daBEVRT3v02/X4MR4WOhnMEJH7LjdNzvv4NNED44DZ9rtrqZwsHuTRsTdCRx3
L47ZfIbn0WQJY4kQK9qxQRWShCXIcPFux5vjdh8DmLK1v9BqhPI3yyiYbx9GA5uUPXy0pJnfHrGE
XYS7CuIEbSC38mRXwDNoEYlUAYxC6EQ8ZdHcxugb0OFhSOEMA327jAL69ioN9PkJiJqrY3YGJjkC
6FSFLJmR7B/kXsmYB4L2bkNC/gp986KDCrVfVlKQf7lBA58Mgf5oir87ZokX+o+TVr+qxm/FCCi6
d9jiWKRmoSeq0t2nCP7OXjuHqdiXlRTwX27QwL87PwHgDw2sOpbSRaIbPJpwoonoTY52J9yuyH/q
g4LeSxhI9FQZ8Kof/OCkrPGPGxZGgw+hcTQEhVfoOoHkgk9h7qA846mhCJkvXxxzpCDKlXAMQ+U3
uk4qPHTCro1E0IVEBCTWwHZFP1CBo85h7/y4YXQNPoRC1+Df0Oj6dAL+Cf38Zp/2fN+xAR0oOAkj
uhAA3+iNXWUusX9IpD8FDmzPFm7fgNLXdnqQNn9eSGHh+ToNef0E5Nry0xHr+NDmHIoDsxXEbY0M
nNI9pSLLfygK0nm7nEuWMl2X63bt2VPVncPs0F9Lwb9/i0bB8gScqAtydhmX1u8jfuh1OOZIe+dd
1zWDzDMEziCskHD99ANX9Ml+UWDGZoC6nu7y283Y3lIK9L07NOQXJ6AlbqEW9prt74T905g6lGng
HKHAclV2BQ8ZNYvmSqqGMieM/eU5yqaa/Jphyt8uoyC/vUpD/Xb28abU7Wq+j8beB3PSEREVYc+j
xEmBRk/kPHX2wx/wMp1udus8pun6t9Ujhm/v+5wRoO+spmG/c/MVCk6gF87Zzad9e34fCkhnUDJP
REJb+affrtQnAUocJJ7L6+lmEWcYqfPzABR06yjgd5dpsJ/BwvjoE9zFzfXxwI50JxZOaRSEQY32
SB65rhzK+ODEe+lE3xf0mDuU7PuKYYLfrKJgvblIQ/oCm/xoSC8+HxHSCGeRszJPARqnNtJwS0Cn
oY0hyXVg3cQj5wlUaoR6SP/gAUYDj6BQMPAXND4WJ4CP2xkcKEezcdDdCbXyokghBAoWehXFfM+j
M7t3bhDy/4uCXS6OadP/pz2KE4XXxWPa3DxmhZ8/ycepruhnx0z/gZ9UQcI8gr8b/Uo0aE/gc4j7
YnyvxvMk8bUv6s8efz2mMOt//Xab43/Zb9E/v105P1OYPAclvE49j5JNU39OC6qzE4jh3KGBMA7s
KP7LOlgOHYTeZyGhOgX2J84DCpk0BY0Bh1APgYyChltQ1pg8iJR9ZNMJlCZ540cNa+6dxRSGdu7R
6NBPIODQFTAdS3U8lWWheQqaTKA74KtT8lN5lqgARyJ6UqPenkLE9OcM46BbR4G/u/wK8idwNv50
Br/gscAOW1WRYSUhOXroiADHEJqTItYJ39HTDxZtX459+sdCa7gDg8o7iykE7NyjsfDpBApSHj4f
0zckIMyAnn7iNrRP5a9zLPQIKoegSyiyf3Aec9RDd0gZEojDdP+8kIL783Ua5g8nEGczvsBJcizK
R+9d0lZCwH9b5U05hVC0QsZTkZE+m1/37o3NOnsMop/Q4c7P50oJosVzqCmDBEC7v347TqafSCFr
egGNReMEvEznN0fMABMRLUWVC4/Y3PNRr6fA0X9ZhK5A8QHFOEYaAXXr9yPpeSGFi+frNMhJAOWj
D90XxzzkIcsUHCErXQtSwhw7VhMZZcjCIkaImlIXyFo51MLtLaUg37tDw/7iBMi96017LLn1n9a6
OO5ZOPn9+fvtD2MfA7/vKMDgKID6Jbgotk4j0ou9J0okFJdJ8JUKKq73baDbx+an/ej7j3vPJcNq
uL+WIuv+LZqub7Hvj5Yp0/NVjkXxZBiNhAZQL5p6BzEkqo9wPsk73RaH0AiaHB0z/qUjaJt8Io3M
yQU0ih9OAMVzMk9qHDbv4y8y3RyKGuXV8g764BtUSeF7n+367DW3mjjf9xnDKNouo/CwvUoDe34C
mRY33z7t2+X7gI1mAhr6DMgClbAkoLuSTJqZos3A048yi27QlX1/Qs4wtLt1FLi7yzS8b759vPw6
P2ZOMCweHBYwe5VUdvSUBqOC6mEIPbXGfAI4QnB96j6Pwl9Fut+lNQzyl5UU0F9u0GAn804/Wm18
Si2y//3D8N5J7Kj+QxdAlLUj5qOSGmQKCTI5JCCtSES8EyU66qu0r7d80zAWetuh0NC7Q+Ph083H
4+HzzX1HiUMn1HdiAAE3zP4USOnH9rcb+uTgSCIzPzD+dtN2gJI7n9dFWuz7nmHob5dRkN9epaH+
+QSgrs+PGG3TAHTAE/S+hTmlWGE1IRjHKl2LMSqvSEc1SPh+mG+XUTDfXqVhrl9+PKVfzY7oLyWt
Y1Bmo8ERvXvoRa4FskplVEQNa9b+uNRxk2qYzPtrKbj3b9HAP4UprHeXy30k9j4xIyCnCN4cRRju
JYbWJiqH8eestnVNUAR/t3Yd70BfdX8thYL+LRoFdydA//3vG6e8d2MCAl/APHNUQYkID+yKHoXU
KEAXo+OKpCG3kXZbv+2Thpmhv/b/MUw8TRvc73R8HxowdhvDZ5A6ioxqFv0PNKjVnvUJqxTOUTKD
Cy5uHKAlSuu+4XuGcfC8kELA83WaDz7dfbwe+IuEjY7FAAwPPaAhEAn1ugNzjLcEJjhMghC7t21z
XKIit3/79E96UMOV253VFNh3b9KwJ304Ptrqv799R/OH9/EAFLJARnPgsPscp+nxAGlOQWbcIheD
9EYgv128vOvThtlh4BEUhgb+gkbTw8XHo+nhmOYpUidQqKZwXV98qhcFgyMBuYfW+hu0kE7QG/bc
MMzDY/jYFqgX7y4PnVOGEdJbSiGid+cVAuYfj4AVmSR+LBlFuhzizIvpWd0JYEdSQUEj9q8JSKag
WGK1jg7wZW9WUfDeXKRBvToBkbS40o8IagTwEYCE++fF+u8LIRR/kImjUNPdOzc0TtJ8FuupyQnD
RN5fS0G9f4uG/eIUcrnucRY/FpnjVEBq+jRB2XYfgoutB3s4h0TQ+MsIXqF79RYF//1/0O21eeyu
vl3K3D2vpMH/fIMG/t0p+CCOWWJAZiDiGIAfFS5jJERtNh7PLUvATuqLdz1dt47fXXs71Lt1FMy7
yzTEyRSej7Z+7pAPsleLvc/iYXgEvBRJRCkrbBqOdFfcoXgGN+EQhTuUzAFFDb9AadbJ7xkROJtt
UIDfPoyG+90JtFv8itzgPCItDvdm47wP+tCq6OknqDL/UsXREzfErBGgB8jIoI1bjutofCNv3vhR
wyjYWUwhYucejY6vJ8AG90t8xLGkvogGt2iQgHbmu8QvoNUrOqDB90DJm3uPFA8fIOafF1Lwfr5O
w/r+BKwbUlqPUTV7zbh30r0AoYMwCsl4R7z2qUiyT/doQCTB+cYhPxf2PGbaU+fft3zRMNG/rKQw
8HKDRoGuf7zUXy1BB8cidzh6SMNyMqJi84MV04M+puagP6MCogc39LXsber8tlqH3l71Mwz23lIK
7r07NOBXcPd+tLr99BdOcscC/FMDImSco5v25pgKXdoDPDxwKB6AKpC2QRhK2n9qH8GIjru/mnkY
Af21FAb6t2gUkL4BH42CKxLiPBYKINJR46eiH07nKdhBAaPAAiV1rt1d4mjo88BVlEY/95sAwwh4
XkhB//k6DfqrE5D8V1+OWGPGoI88LHseHraXdvE98sdoVjiWkTRHm5hXUUuOtUlxgMLtr30F+ZfH
vgL+CdD9nHREOhbd42gFLYtJdRpMmT7QEQaTcEclhRvkR8mceW47Ubw/zjBM8C8rKbi/3KChPj8B
z/7DPT7iWFBn4KtBHxRFhqWzA3aSw4ADF4JZJLmZ/LqXbv2V6xBlxUV38e0n2oduIQX05+s0zB/u
P17C92yAY0FeQXQXPUVR5YVJtoilU2nlxMaBKEILXYWXkWkldZDegP9NHzRM9r2lFAp6d2gknIKl
s+0CeSwEPHW2RCqtysErjJMVNcjhqcElmt1zHCeRgItE2ZqTXzMM/e0yCvLbqzTUT6HBpfH1oSO9
ISZ/57GKTI9XCax3pQ2DcV1IaEY1JAqIN7/upRt6N9bx428Pj+mvAzRsfy0F9/4tGvgG9v3RlqUB
Yk/RuGETSH3blJr3YQQZm2QsI+mFhQ4SJHNzRw3wZOA5CfxifBTSG9BQi8LLAR84zBjjW6VxNvrK
Vxg8OwEMfll0EPvX2QfFSNAGIs69XdUG1XqCtN0SOYR/gbEhY6mbcvQv1u6NPIZC1MhfvcISAPTR
fHYZpUdtwYVDHNLm4L9A5hzHvsrRFdCBTsXoZZQBoIU1KfDuaGQj7aY/Z5iHunUUIrrLNOQvT8Br
vTw/ZmUxD8cQ2pfCcNqRYqijx8lNQWMDIt42BkSnV4K/o4M6VRs48W1WUtB+uUHDe4nj0kdT+l/H
DAQzyLkCEaOJHPE/9w5t6G+AllCI2BA934f3XweGf7t1FKy7yzSk/zqBsO+Z4zrd5o8g+tHtlWQY
opwFFA5/M/FB9CDOKQopgiHt8snwwVe9O6a+ZligbFZRQN9cpEF+dgLJn6uifgRXFql1PMAj9ILR
4Rhjom0r53fhjl6LKMZAPV7nqqbcE2/7pGHo99dSOOjfojGxOoEDs3F1RJcoalU5XoITaNu1g+RO
9UkfsRpJQLGLTAkbSOLHNDpkxs/LSgruLzdoqBsnIHKu0De1mWip9L7jAQa+sZiz0U26enID9UEP
BYB8XGT7yNTx+C2fMkz1Lysp2L/coGF/9ePjFevVMRNuEXZn0a4DA5a2Yfdd9crIaLqIXqMIP24P
ArjfV7O3+R+/Xa1TVJ5114c00DD8+2spDPRvvcLBCRy2vt4csf4CsTBM+URVUc8l0Sd92DgcyntJ
o/whjwUmcyIDehmlj+v342BnMYWEnXs0FpaYRvLRJmY/H29DlEPE9z45hKp4zBLDwHDMVpWQbaIi
3t5DBnFji5g0Bl8F2pYpAtRBB/SNnf+2bxpmiP5aChf9WzQqTiH1cFEgCWTN6E6WrYsOIkfABg/x
A+mERHO0fkWvJhobOG4hKYgHd6B/mYpCse7dG2y8+bOGEUItp3BC3X2Flm8fzyGfyVjAY7EGmThM
nHcYC7T5gfR7rIFjAX6YRtzdpnDx2bEe0Rx23/cMY+F5IQX/5+s05MnQniHZNDrhGq0uZOwKvvdd
9aeRcd+YPCVyL0lpfe13U2QTRtDwjrp11Ia6y/R+SE3x0H7+nTOWb6JgatLr+wQtWkwhtQBt48l0
Wfh71V1bGy0kMQsPmU/Ii3pyXFHHnTd8zwjsu43QwO+uv4L+CTiv7pwgSpnVY5Y/7uOf92GAUcnY
Fp4nbizSxP9pbkuPoWGS/KGJZGIS7qEjNO08fONHDaNhZzGFip17NDruTqCdvP7liFMfkVeMbqgw
8DSU2HYGXg8NT6VW8HzxMmV765gGVh4iUJ8XUnB/vk7DXD8BFjCOCXN0UgOkcczfzfdjMF1cY1V0
tutanFOHTSPyo8PKSl5WUkB/uUFD3TgBqN8es3QNZ3iRdATGiXLHciDeXRFNF5BT3zleOim3MeNu
UbNmrQ+oanheSAH9+ToN89sT6OXyeX7Tbf8IFjQyKUkDHSp+h/wzdKAVt7n0MOco9fpkW+37imGp
vl1GQXt7lYb15/nHmzXndxf7dvk+hYqsvqeqS4lOOoBYIbOISPB7I+BhOfftyPM1Jrl3l4ZwPgzt
7TIK2turNLTP7z4e2vfHPI6gTz/qoyS0WN4eR0DCPbUp8EjzkzESrfNsUQVq99ZhPbm6dRTUu8s0
2O9HziL/Ttv98usR2+MgpCyjNwVofLj8VcA5UBlIJLtcx4dka2+XUdDeXqWBfXkCTqmuYu5Yp25S
CqhISNBDsA12CYITEB49OicVgXDhcphHRBLmAXvKZpn+oGHp0q2jQN9dpmF/ChWBV7NP+6To+6Q5
ahB4xPcx8WZrlWs7cEenCtIeBGh5aZHcl+lXkf8rKtf7vmcY7s8LKcA/X6chfzX7eMlu2EftPQch
I5FMSTSXQ0AU6au7zoGnGntIf/Q9Y5GFBBdgB+ZtssXU1wxDfrsJCu7bqzTUjROwFGdR4IQTjU/e
R/TEvY1hoRoZGSEhHC0g0tkXNvCUYcwWMl9UeG7IaD/KyfeWLxoG/stKCv4vN2gUzE4gEvr5yxGN
dRT7aeiqDqv8pQShB32iCZDUKtMtPRCoqdZNxwJvtx+7dRTAu8s0uD+fwHn04eKI4P5Pj5uJKU/v
GAClr0PLX/96zOx9dPg+YYRcbdg8xF2Axk/IHiYNRnvsgOE1CPwgbIpR4QriPyIli972ScPSqL+W
Yo/+LZpF9BNQxfqj77RHdBPDPYnR0QjAwUGDnGBZ3NXFjAo3MnpzoSkyXMkS8kxpNEx+zwgKtuto
8G8vvwL9CdSpLY/qLSOdL6GIqYxH9GVBZh6K8dGo4ukHDd23O5ePYXOA1bldRgF7e5WG9fIEPDdf
19NNJ98pbuAUIxM4cLYlgSdx1zcsq2iDKWrovKXyGHf8ZJL24f6W7xkm9JeVFPRfbtAI+HoC9eD6
2REPWxwC/YokoIs0dbpFZPapOPCVcC/QXihc/3a2zqKOAd5u+eg7qymw796kQa+fQPrRxe0RrSA0
r4dmhYKF+/3ptyvfUYtMZHqX/4UDbwfuzVnrIkvXjwe45rt1FPC7yzTYL04g7Neb7n4s7w6poyHj
6xVJQ1+hV8nW3RT7p9QX9EEDc/Rlzps+aFjo9JZSGOjdoZFwCjPsP93Ao3os8DOk0p5ks2Oq9LM2
7ZmYT7FXGV0SJJihTz+K+nvt6Me/aRgDvaUUBnp3aAycQo974+LheBiAt1hFnwMk32zgT7ezlP5A
vhHKDLrJGrT4Mf77f+ePv/36Hxdl5KR7rd5hLNDrKVTQt2l8GAgffXRqDvRVEf7aGz96nyHECOi1
pUAVk4mhCLHAH7Rz8CKzZdB2UUI+6lOXarpi+Q0fNIyM54UUFp6v0+DXTwD85/dHjK7A6cwhCw3V
4Ft22FXGiDCSHlEq9PH2fseJG2V8XqAlXtp0F99uED0vpCD/fJ2G/Pn9xxP+109HzMIGUZOKcAUO
542k53Zo/sn8h8sZuSHPt/uq+MVWf68eeFlJwf7lBg38UzD/p6dkjgPineLoPyNFV9FPzNWMwv/1
X//OuPHi5ohpbgoKeHCqxhFva0nBTdS3tETSYRA+PFQBbUQbJF+fwRbp42PoI2bfXX67cOstpVis
d4fmscVRDhwUuq5fHK7Zkwq0HqPZOl/PMbspb958d2TpPrN4A8qLX3/+jkjyk+jeZEOTt+/AuUtC
phY8rrP8z98ZpMwh/C/zm+AQfCWwDCqkpf75O1QTXIMk2QIWA+l/jTB0SEpT/vxd5XCERD9VFIwq
LAffCRZlpPP+n78D62i4xKKmTkTBKbqjiL93m/sa+Y0Vhc9w2v77t7AIvkZOmGd4JxzC8ebPyM7Q
wRU9FDGRSmVx/ef6xgkt8lf/s1DTzPUy0V2JlVpY5hy2Ip+J88JjLf+badU8M3NlW1lzQZk4nh4p
WsqURtaKmZhf+2Eo+H9btVTJqywW/fpnD34DXwXCHvooBbvuf1Qt+LkcKXG48uXU+yGxKX/v19Em
hWGDnIGH4wQ4+HBwS//hcsrbNR9VwcrPijSbWVatGYLNpdzMzURz48MYfcnYDuBq7L8kYlSTzxo+
WNkBF1h6YudMMsuqxIQDElbx6PNBGoObINd7aAuUIgyb0AtWmVoEc9u32oWjtdeJ6DfXfJJMgGrs
LQSEvbeUqeK6bRUEK8vivRs/4q9ZSyouuToUjbiM7vbvZQwhBIa9t4RRFQktTLuV6zoFO2P4WHDO
zUooLd2WMiWd7X/N2GbAy/3XpI7Gtkll+yufb0LuVuFCNliYmOTABYZTy2yoK7HMuJG+/3VjnEXG
cvTfl0lMGlp2ZK7KzJLF1JCztg0WuSkXzBfXTlxGnGkZp0bBohGywL7AX8u+eKYwZlNfMVIr5s2M
lctGnEVFkUrKJqQ7SjkjlEkS7vqfVStm5gqBWi8tzqkfxKBVonNONSX1Yv++x8AMY7D/fC6FoVjW
kbeKguxzyKaawVUxOyusujHUkLUnsDmyDYWSW37LZo6l+uqSaexvFefwuiXjXfv3MPJw0lGnvwdT
aSJLFEtvxduiNHMqz7vS/ENlg0wJIL/O+IQzbXUpZW1j5JIaurqPTN9NmGYUwSPsRCqu+x/PKqZd
RoorrDJekZKfgp03kTsXXM5z5q4WJmV+IJQoGZTHmsMGTeKubK/0Sj037SCehULMJhMsNIYGSvzw
tVr7XFy5K0Xx/XimKnHOzFih5ic2MEKqpASuD6kwNEWT42JlqWWQO0HkSDMhZ75bvGZe2Ur1Yz8x
jeGDkjsB73hFWFXKMpTjaCY2STIznTieOX7oTACKoHZAiZNyh/5GYjN3U0fg/JXmp5IuJOWdlpfx
d88qqlkUR2d8VDvxxLvGkELxN2vHnhBKtb+KmTBbaJFnfQ+t0tq0nhgl3jGUUGwd80JcWgXrr0LB
YudMnTkGixF3hhXJll5aTXB2EFIkisNLzmojMyqVJS/aoi5KmbcwFaGYK37hbMzb0a2MAEqi2DxH
gZbPsFy40sLKva1Exv5SlN7t/u8nKYxDKCeOpD7KeSnPWLbW7FUex4yqGLwpR/IZY7dadZcqipsL
84hPGO7OrgQr/8crM5X9kbWRUhuynxf8bZqglEPUHYaV1R+OzyBV7Lyo05b7ih5wYREu9n/o2HdS
PCyZDu+rTMIuGTX7p2Zj65bJxe9K7rYHvoBiYs3zSpNB3HFZewy3Knm/Wrgex914PmMdiEmKg7Um
tE3FTfllEwjZRcpIyV+qx6cTGxijE4p524r3Qq4K85XA5oJuJw3zXWoTJ5jgV0JuA7KBjFzrE0oi
m4mai4q/YpiSk0zDNAPVzPXGNoVYt9nQLNda43v1L4zXY8VWr1w/adT5fuyPsLNEsbOWykzG8H6x
qnI21qNCtR7jWLsWMsW6SWTbPT/oNcTp2t+jkEU4VJlBsYrd1DTkkgt0VW7zi8RLfjBpbk7oixFM
kXSO/mtwKLFslg3KZdW6bnGRKGwsJTq6ovChdOAriITv2cJMmya17KfmEifFxohUOb0JTCW1J4hh
bAeU1BCjKq1VhtGWbu2U8rxiCrk8CyrT30TNR2XeCL5FitsbPreK3HNBy7lq5Q8JJ/r2wuZLJE3O
pSpUw3VU5XzFTeB9RLiQSHcfWpVcmFFdleUycLP4rmWkZpWYDnft+IE2IWjHdkTxvsrktZywSbsU
tYI1aokvDajWYhY68XUjufaEEBjbCSUEbAk2cpiKzlWcBPdMId6pZpTOSos98PQjUmKgdYImYCPL
vSod55vqyzNBiltdcnCSq9JMPdvPiGP0RfG7GeWMXQSWvXJrOVtxKR9dKikbTtkehAsGZBnpFNfH
t2VD1Aspw954bX2vhkE4q2zzVyEkjGGGIay3tprt3whHvnjoVRSvV3xim1YYuVe+wz6InoJAy2dH
sSJdVMtMFwLlgfMEXa61SE8K1Z3gzxFqIznE/Q0Gbht6vOXbq8g3Jb1wc94wtawymrg+rx2+PQxN
xOHUf00SM23iyj5/wwa1/zULYvubornsBFeOEAHp89F/ul9ZVipUgr3ywobxZzzvOfFCqfl8Ckpj
LyDXe0LSEqxEyCVHWEaMFv7FlyEglFoMP2GwjyGBYnnbVuw2aW17VdgBs+C8UtC1JncWeSFY8yqK
DpMsJFmtvwtTS9mWEUL7KihTcdbU8RfJsYKZonq5USaKP0HJY8CiGN/V7BwNQCLvSrUzf5G7gvOt
geU7IbfGYEUxvC3VSmqppnUFhagZTugvI05jzirZ+hEUimLs58aRt/AU36e2yoSaI0QrvywU7RJ4
EdpF3fh48ZkoBJpr6y3Ot2I6cQoZgRkp3++jhq/bTExEzroqK403hErllj48tGf7dzP2dIrJkSfn
WoLNszeFldZrZFc4nGF7Cryr+58/Bi1yvcceqsgHpszFwAmsIoM1vW+858rLMA6+567MTeBkRGOR
BJv+W2w1VjTYQdYVjDp7UQgsN7fsTDRcronm+zfCE44bEMI8gWBvJ7XveELr1+IyNCNNgAO18Pis
nfuVpDXKeZbXUdTo6EXkFX/VVhZm56LpwgN6GWaZEltG2rqMtFBlz08cXdPUtKr01g5UJ5m5qt8I
86KtEmXNVlnVfFESSRYutcD3/G++W7HFpQIPnqboppQjsqw3Kh86v8w4LNRNfct7jSWO2h3n47jV
sJCTVVmps5yLr1ir9mepEJlzxlG1w8iNI8DtATErwrSwJC++ydCJSI9Mpb5VKs562I+jEWJ+8n72
np5wmak5Phvd8GIZrVQ3VOcBJxYTFEAYboAAOEp4mWGdlSUjqktbc0MrnDWMlkkXghBW3j9BpUj2
j1ryLSVatK4UKs3MlqKyqiZeTqTLwMufqLK3NQ/9PUteLv2rpIwe+NS/8VjTaJiivBT9/LsvsAul
yGs9NLMp85zwztAbKZVQCa4iM41jXUUsc+9kjTXjBVsxtCSOJ/Y09gYKoJ6chbJfacyqMJvWqArG
nZlM5i7ctC0mVMIY2CiVIBaZWAdx419lOfePHFaWzsaMXlRJpYuWJBgEcLlcNXrISPKEMBqjQkpB
VGh+WDqxyazENPdvxFrgSr1UiuiwYw1H6wNPEh3NtqyrRraihckoXz0mhhsviFTDJzvcz0sjyOEo
xVDZbdqanO2sqjhKg++aLXjlZ821osQ26sQyS3biRWNsRWsI4B0BFyu4InZ0YXFfTKsM5x5XXGe1
9lCXcD5o5Mr+bZHPH6DqJxdWj4+SuAoqv5WYVRTb3kxOcskIJOCfdVXWYOF2MNKYJObvi4uNEQJF
fJ7bovWc28Y3qpTZ1wWkE5wcJluf73/8CIZYis48RuEiIU7iGxMH5wsecZvQiDM30OvUPJQMWIra
vEqQIhu+7qXSCL5oBKXoRQs2sH1bzzzTFWb79zICKpamNjNrJc2XASovgnc4Kq3oIgsl5/awx1M0
xvOZ53l+nN6gIFK9kFUx94y44JtmgoZHqIp06eirNUsSI67xuXpZtrw6a9VCNdBysDGKonD0oBB/
hFD8i/17GUM7AWGPgkUXTjSrkZKbQAuZM8L7ti7UlntRi6Xy87B3UGo6SKQoRXN0Z9WW8GHccZqp
eiRGwKswWsIc5Lb/PWNop3SMKSiaA8JNbxyGb+YswwqJEbtBZk2I4jFYURqmgXOx8Hmvhc3WSAh8
a7nhhWVm4OTuTVDu2CsoJuclu4LlpBU3TWPyy0Axzb+8vBEuUxtCeoK8hsGkktE/fZQ7RW1LqcJl
N4HaNrNIKZll7AXMhE02TLwoBt59OitGTN5YmXxZa5XqeTOQcJUYTIpujqGe5ZZkXihOILfZLEll
Nnrcj3ry7a8FMZKHd9/qML5d104rXbdMbRf1GVc1fl7pvqsoNjnjMqaWzHgG8rM4z2pHlRwjbtta
+SJBn8vBhDf9yXof+AyVohDHU8zIaTlpyYpVElYzoaosJkJ0Jwmty0Zkc3OFuLjFV8vWr3I30T1N
rlNvHgs+kyPOa1q5Ws15zgxbRi+bUGO5hZlVHBsYZuH4rZHJblj4MzWvEu0+LTS5sOAoil070JlK
M7VC53nGlRZZXWhSfl7KphIGhu9ngcsYnieyzo/9AB8jIkoGBpWnmq3lw4KsRRuO3EI5VxXJmmAD
8pQBOGqEPXpSKZLrNm9k1btyQE5nDa+cqaXdXLqwUsuyut+/hTFKJVvrvcSRU5Mx6whbCEresILU
XkQIYxkW2/xT45WhwogTynWMPCkJKCphHkcx7O2IVWXDDOLLIoJSjTyYCeRVfOP/aGs71Euz/Wf/
7sYQRAnDSEiQ1NRWzNJUEfC9iLhS5b8JiSKGF/tfMCyqUAu6C74QGbO52DTSqmSq0og8ZBWceWbD
unpcCCU3IazGkEQJxKxsQOqlaK8k03NA3myqJllwqeaaVJxppSuxj1XbqHZ9JlqVwEzJyKdj2AAF
qgSTPeKAFSdZXtpkK0sLIyWfeVEiSfYZ4wiqOncCrxAubeQQccWcY62q8D63aeQWLnypieN/R1eW
TJpxdRZa2gQJjYBboqhVCVgrihgxXxVuliDW5SXSd8v0E1/nStud4LsRopEoOm1iruUdK06Xqp2U
8xii6SemD1df91PM8NMx02kXpiofM1Jlieo6l5lUxwQP31BKk53QzsOUgoEJu09nhcgWBJ5R1kEk
mAvLl4NUDxrevvFxmL5Rsqj5hqCxPGGND6MDPUeot+Veq2lBxV57NseewQkRnVWuY525TMVOaFLS
uGRACmK6xu47gtoykZuoqdcq49rNgynbpcvpQuHZdqZXUpN4l7ESFtIPGWD0zhyxVp0LlsmS4rPp
O4kp6pkZMF5tRG5bm0bSOmEQ646dqfUCbVZDzp9VqS+xOl8gx+IhETykBKlc3Nh/8wwnMAg1KnUi
12dMw1nJQQ5IkRYbmSsnkRiEzY2Z8IiesJhjUs/iqNHkCUYZozJKYjCSVmUBmsv+spskFK6hdGOk
UEVSk+dTCXAjpEYLB8Tl6yrKlPomkYrbzJc1I1HddO7w4HkNEZvQZP2J3YzQGel505dDItNaJs9l
yjr1inbhapxhxTjNaHk8YbOMJPPhyLL7Bg+DpCoVluBNJnD/VCzyE9GI5KJpWP4s03xXh/S9Mr1Q
j2v5rhWTeiVpijtPfXGCIIZ1Pfr67r4/sVHtjgyKesmXtZB5c8tk0yycq0HhWvdmYTL1uuULYWK7
Y2+jZFDBJEHGKKm49kq/Mdi4MHzYhnPHTb8mFVyiB0k60hCnjzXPcaM8F7T83vIlaRk5THteFmX7
a//Tx2iCkj1Vlca5GnLimhWlat745dzkY35ehs6mWcuo+3aEhVRK8LCuxrciUqHWVQnfjKG2SR7f
KlEusgdigbId0rBFbmrbQlY7TG5kCrSY7ZuJbpODm68W4oF4oGRBpJqx6re5dm26mnrXNFYd6aFo
OhNu7hFE0MncsOHw2EIS14mZSUbdMr8aSxHmViH4E0ptBBMKxf6O7wql7QTOtZmx7t9NKTBXGeLQ
E86/sadTrO+oDmeVWdbcIAogV7pZwcMw41oOcYb9lDr2Aoq3Ea7xgiDz1bUXp+kqb9TiPMmiKQf9
CC+TEap9LisKu/CU3M+WFaIAsc4rVjZzGnj4WEtxNB0ByKno/LD9jnqC3TclLPIh0MiT+WoGMFoa
Fq4eMZTmfISXNZycGzJjZXod8wbs6/Iw4lUoNteKRtVcM1fWtZ2W9V0aq00+Y1kbemA/dkbUGJ3G
7VqeV1dy7a010U/0Iq4+K6bn6mGJM0oWyV+5yLvZ/6Yx+FH8nrlq5Ps1Z35NAi/T4T2bB3752eTb
ylCFtNZbq9HrIL1Cil82wTljvEmxfmL5JZulHl5pSew9q4X2daM20Vem1abYf4S66VxqtlZbp6ks
9zpK0/gO6e72XVs33sQGxp5OsT6rFlUVWbx1zUJgCfOkdGRvmeeSNOVrGmEfOpvaj+zUVWtRXMtO
LiFsmJYzP8lUI4uZK7mYTEUe2wclAxCiVMCfjrpWPaTWQhzIq4YJzAkmGUGzTMkAsVDzJLTrfMkn
cZZfqlERXoqpCc43uUKZcmqN7YFc750GI4UTLE/ziiWvsLYFZ3XVJMw80VyxnahdGEMGxexFLCuV
ktveTWKF6Txp5L8cOeONwORZPUyq6/18OLYPfncfWVB6SW2a9o1lZs0Fr6Xu31o6mRY8hguKyyOx
lk1MCjSvndYSS9aIcDQOFd1CRFrlLmzR1aaYm/DA69O5KFPMjZodNBRHbt81sJ+dWZqGUP3XjLVT
/UkkY0phbJS5d3cQ1OiM6kxTA6YuCv+adyPX0x2+hoJEmo4bTiB/BHB0PrVsN7XJyUW1xE4EiF7t
3JLj5Lyt2HaCTUYQT5fGIGtYqWWkX13LmisvArHkv6ZwDx2mSF5lbPtaEQcC7117UWHrBB2RVV1X
MqLHGa89lPZUgdvYNihur5C6gsZAeXEtcm1mqLYXzhTW8yeANEJVtIsF/ps6qi0mvCY7QNQVOrHm
Fomb/a02UFJREy6kMJ3A+dhWKIY34SqOOTUu7quSjVyk20FPLXMUFSkTttfYbiheV8UoFXLfzK8j
h5N1BK6R52EleiMU4RxFNNkZk0o3bsbHExsaySsUX6Vji05iuU6aLZ00leeN2PqzojCzc4fnjUbD
+bhJHHNuhY0/R45/ZNilP5UXNPpuSiA4qe3IcpA41zKnfm1Q9mYykWuIPpIA5MBNjUJsv9RBFRlp
gEtMEpcTWnoEynR+dlCkYmDC/3gt8vLKS20ONQjqXcTCreVwUaXXjZkbEoyd/aJobKN0onYW5qxS
8mL2xXMb9rto+n5oLiot/L+kvV1znDjXNfyLqBJCCDilu3Ec23HHSZw4J1SSmYAAIb6EgF//LHKf
eBTTXG+/RzPlSqGWtL+099prN+WPVi8B8MLLJNip8SmvYyoJ780N1WWXHrM8IK3eUZXN32E9HeaR
DwVFEwtEVsw3k1bFsaTu79TRpzkIzow52Wnui/mYMqKOQRXtSNlGzLoOjXjtiSmyn2h2nPOPwHtH
783yWYbBGWxhw/+5ytSRx8snveGQbbx3G0RDyMph/DL0S37OedfezBXCfbjP+p8py9vT5XU2bL8N
9E5nrUjrduOP1u/5SZJ2TjKDpHod7aXQNyzNSmH3+sjQQRUOS9Y2j70/kOo4mDD9OnDp/Ly8ga3P
W3aGN4DbclK0dyXQHH554g4NVSz9HljA5PISW0pmBRbAQZJJOzo9q6ZhcYakTZ9NJAnnuj06Sh+W
Up3RGbHX2rF1JbYx4Xm/TgXr7oif++KBeE7t3YbR7A9fOx2O3s7re+NRZEO+26wjLkMP8kfudbdp
qbqDGn8hxLjTBWpDf6yHS/SpW8Oay+e4IdPrEOfXkiB6AMvDpasfqfRdh9yWgBGWc6zqxkHtqS2l
CO66zDflfOUWLSuB4qMeZ7zEvqTc+wqCm+AlbDykrLQSMfTovd+OnybfRx64nq6NdWwIOIkylvGJ
qI8t8IHshjSofiZut7Bvl09xwwTZIHDGsnBw27b80ndhc+hdZNYdwHBSH7HhQN77QGfsyP2Gannr
3189O+Z5EqWsRfVx5rr6nNKCf6zr6J/L29j6uGUWRFfzsea0eCwpJwjU2gyFyIVOw14xaUONbBR4
L0vXwzOy+ogya+7fZa2sikcgQUIP3e9RRtD2eHknWwtZ5qHsw6AnLo5JF4CYHwQkjsRzUHV3vuPu
gUu28uSeZRUwiWsAmcWg7oxpxlhFS3oUelkOgpgPWQ/9QfBTxUYSc0rZUNyo4fOgugdnlL8ub3Pj
wmyouDM7dKiLLvjuRVUdL6LMb5qAhdcdog0M7/0unPVQyy8ZmxxIw+Idddv5Dy7L1I/LG9gweNSy
Brz2e6QbSufMIyA0RTr87IvpKBFS06y7NcCkxGqRSEBle9HC1pGthvCVAskizGcwlvHvPM1Zf8uB
JsiO5SyNeb68pQ3Rs6Hi1IC+RJUmPUtXuAwpyGb52Eca4VbRiz2zvXVu6+5e7UIvyhvZItNzNoXR
gYjmPOe9iHWPcMT4y29Gs0e0p/1TLezf67Zl2QYMSevE1GTlz9YdzGnBIMC47SlC+cA4h8tLbG3K
Chsykgt/osw5S3AcxdyESZ+XQyzK1fdRftYNuXGH8mlcX5GXl9xSYWoZChC7lIq53fyPBOjtUcx+
dpAkVzeZU9UH2QziaNIsOIrGpDeOkfTQ91kXp330EjTIvV7+FVsyadkRFO6JJwo5/yCDr76kRuLy
ABC5ufz1DYFcWXVey0rWR02hucx/zrzXCRLu9YmVYohrCoW+bgkrivCrNqiLyOQ/c8Spwh3TmyHw
g7if0mZHNrY2YRmKGdBqMhVTfQ6Fam+IlvN7OaH9fxh2kbsbIaVrWYY+84Ixb7LgrEZkW9K1fWAx
SRqsL2TlAKnms9PVdsjGCRu/94iT0/xn74rhRKq2+VDQst258w2JsrstjC/wgGB9d2bpsFQAH1du
j4dunl6ZGLH7LHSbNhGy28G59/i9WdKHkBbV/51TuPi3k08e/wc13bp9yzLwYFEVa01zJu7ATnJ1
4bzH7TvAvu2I8NaJWYZAj045zpMznFVbqVuNxBiJfaA6f1+nIZaKz3ntOH6Z9eeyRyIaOfbxgSr/
8wSZ24lBN8TXRmsD9p1nS03CM50m2EsdfOak/ylXSOoMsMafF9G0pnsub2jjvGzcdlC5g6xLtfwY
HBKWd6QaJ1SMMjUH+U5ssHHpNmSbSqQQh7SR/xcbIHI/ytzMp6Hln6/bgq3wgarKzFfROcsdF8g7
L7xdXENOl7++9fPXv79y0UZ6RrJ2kWfJKylupNNAQTQscf3ke5XcQ4Zv3cP691fLwBXWmLlQz+c5
8L6mOTUHr7q24LQywr3+eEjaqch4P5/bovhHr20sgGPsmZD1mN/I2BNLqcPF4WXnzPM5nav2PQnq
GojLip/nTKuDp3efuFsnZGt2bwbtl9F07l200MbgEfF+l31Nd/JvW5+3NBuAZr8E3LH8ObHpRwGm
jGMzIWy4LESre/v7jEA8+t8L6JnOuUCsd+4j+KOWlDIWQafuMwWYaA0/1YXpuJNHe1tgPRumnUZl
a6aGDWftLej6WiiwNt5Uvncysoev3VrC8uLlAFny+85gibpf4lKkSsalcfX0qRkd1Xy+fGpby1iK
nS5+k8lIdF+og5sIBUqm8YDG7AT5yfrn5TXevnbPRi6mTSocZ/HmM43QCqjM1P8Y2tBc5b8x0u+/
906btlMu8lhntYxO3Ib8jIZ4sxNLva14YNP878dbVRSpbqvx3IKF4dTSrr+RqzfNc/T2FEu2B5HY
ugZLwddHCqNlqM9t6v9rZmRz2Dh8Q3JnD1O1tRFLs3OAR5txmrOfUwV1ACSiPwSN90QKKu6UF+wg
k7Zu2lJwSZpJAKLanuUyviNuFoFIwv9+lRTZsEHWdK4JnRHfrgxFdhzlj3LCo/fy198OCQBD/u9F
l0uOTlFN5a/1lzPhvy8kvXFKdv9noSUcv7U1UTtStXFMNmgwNW7lGlm2CDl7NFasj7Y0ql4u72Tr
45ZGc8mIFyzIs7auY27IYvxPURftvZC2vr4K8CsfSgfH0V0k27Pq3CVDtXVys2OnqutAVZin/N/v
l1OTd1qHzfcQtvQu65zlaaWMOV4+m7efzV5oqTOBYSjy2jTf1VCazo2jduBud4rcaW54omkdDHch
AWo+SUde+QbZ8nRJw9gLgyG97n7sYjLL825ohpb+EGGTxlmd8uMA2scdOd64H7uYLBzlTTwU/uPM
RSMPK9lkemz6jl3HsYFhwf+9oDxkPboPW/dH0cyEnElhvPtlga/6ct0VWZbQM2nJPcya+dVkLkBO
Uy2Tnn+Wk/5UmHx6LJtWHQURn+epvc5o2W1HupCqdIuw/AW8nRe3TiESvDf38rgbF2Lz6JYaXEDo
fA4eaY6G9QOSnv4Us6Bt310+r42wx0ZRqlkqkjtN8BhKgFJ0Vj39iWyR3kpPchk+XQ2D8Gw4Jc+9
cRgMX+5IE71rA8DPohq8BJf3sXFOgRXvYOy0g1dSwx/7xkvLB+262kfNm3j8Os0IbLtI20qIQldn
1WfDKQU49CccSrOneBsO9i84pSBFRodF/3JDPO5aEZSHco0PCrDjx6OH9qjrzmk9v1cGmORl5cl5
FI+6J2X+oDSPqtOUjqI4XV5gayOWjTQLN7rqlvIMSJiJ/zhx7fG1MA0QANioby8vs3Xflp4r0B5O
Tl9VePPxJXjIkP/SCZVVJa5zsoEV8aBxFeQ2ILVCD7sLxdMaM4OOi0tmuXNQWzuwg51eM5KGpDoL
kFDe9qCFefbzIthDka+/8433zF/4SFTCXG9AcpqYQLgvaqyk/ld0U9O/y/3KU0ez6CB9t3jMOA+i
KZzvk4LSJDLw6NfMjHmW1DVrxwblCEz/PRqRucv7GQxP+P+SM3GaR1CunRbkkp0DBd2vfkCbR9Xc
gK9VNAdKZy86jA6v6gdfhAwepCnDPn+kSDCHCVpVR/dB+kHBvzHvT1kqjOoI/wqJkzZ6BK6wQ5Kg
DJvmHau9ukzavkj7j1AHkJrQxWXlvwpHiNinj1rpIzkyZulPp5BuuAdsWX2SfYTgQf/TGvRKV2iY
CbcVk5tkMwgGZjw6DsTl4raaQP/y/12M1yUsKUthEwNjiuWulYoF9yoMuf44oFCyR0j6lpStC1hS
RpahkaTTbsIK8cgwfSkZwbG+g3J6Kx7Cx+18t/BnTKCs8BSb2SiA/ibzkdHoYQ7Zd4Fa0iEzUYGE
PtjNXBKcrzoxmzNDVlk0DCFxkS6eWRWHjZgPbjSvk4guET1s3LnNlUEVqId5GeHOU/5EmCTHEWJw
cPrwn8sLbFyInfvmjszJ4uLGmecYlMMC87iwbHq+/PWtn7/+/ZXItkPPogZgb/TDqT5BJ1SbjNny
I0LP/BVJmPXO1329WgFUXAt38PfkDxC/Debwbmx3wYxvvaPWr1veAz2QfTdmJr1jvft75njMVssP
pPI+pFljgGf03g/o/9xx6VuHZfkQ6YMRmOXLfIfOy9Y9gnYqr9FbEOg2OOQDAMx7OOm3fOK6K0vL
4UlkJGt3Farse7q2+/NK8VOVAYBBO74TiG6dnaXqPWPUo2RK7xQbv5HyV1aDNIkibc9Tnri97A4A
4e2V/d+KG7ElOwfeDlnayRn4trItuhjJnue2Hz4Z17uL0C8fiXEnPt24Izv5PafS003FU7D9ODW9
Y4VPT9HimduIjtcw5a57sWLHuWY5pWlNE+Hw2xSMr7cortEdFM6GvpNVJl7pixzBBr40mXdHZho+
SCSD0M1XhfmOOdwwwX/RlVSLTgHoxPm0HI3tJQH3RpePsayRiSv5eCTSPzhZNN4510GZ1gOzbACH
lezFmNJEtv1DH6JCKHw8e8xS39Su3stEbF29ZQsANysCPTKaeEU118chWP4FktSJSUCbPQbArdux
TACCmo4Y9I3cpb7bf1FBOd+6uT/sJd63Pm8p/jwu4LtI6/lOZX5UxH0g3RIcbM6yx8K8tYCl8yJd
nXvF5jvtazc86FCA7yOUQfHrsj95+/t/ZcU5Az1DMNbe3Yys2WFWPk0Ir9XHy19/2y7+lQdv09Kv
Va68u4zXWQK8N8g1sonHgnH3GGTu78vLvC1Ins1Pgqyrrohb0SSbUPlQWf0LaPL26JH6mlZHzOiL
LCXPWhAIGtF4d6nWP2mB2tlI6j65/PO37mDd1isLomtp2g51szuZyuWDYaL8jVEj7RUPqfWnr6u+
+vqsMSciWwr89Eo9w9z6xyVKs6us91/577leWDiTHIyqRfogeQ9AP2/pofDavZbirbu1FLjtIuXK
PnCTdYVs/eXN6H+fQrTvXHf6lgpnAYhIAgpSWNKO3v0sEfq3FWKR675u6W+ZTUvu1QUsqWyKwzrS
IfYyuO2rvm7nvFtMWS0x2ovegZ6vO5UiEN9c2uideGNDLu2cNwVsaBLuRBNdRqMP+JUMyMFpyyna
OZy3fRuSpP8VzQwuWYdVE0Hwxw/S877O9QzeFid/p4fugQ3IrMqq92M33XtcbEiT3Q4v23Ce6ryI
7mYGcOZR9t54C2gKT+OxCPZeTVuLrH9/pXG6ENyAGxEuG6GsF4vBBO+EdNXRH2W7YzO21rC1GiPB
Iq8L+U2rMg2+d4hUmyEL4y0YCnNZuN6OAP9KhuuF1fMkXZpwhLFMuB6elxyOTa208ui+CN6N3jjv
9WJvrWbpuaE1RgosCAY4vs5H+pW3XnbISvbk59Ny8NJwr5SzJXWWwoPDHCDtUUd3WQr6ABLl4tD2
kO85BFNn5T/pYeh/YthSHRcj2wkSVz/xd6bBs7O8LRgl3K6qozsmNUf1a1DlMU2XORETZnslORn2
mv83BMPO9xYtnzVkwk1EQb0lzly35jGvl/Z+WjL1fFk0NrZjZ3oBMqhGSSRN2rGefgRwAx+aMPC6
O5PpSDwYJv2dCGLDBv2V9lVdKKbJI0nB8vA+69LxngXOt8vb2Pr4ur1XitpiZF2uJqQaStNH7ykY
gA4pCtw7jmVDou2Mb6lDZ+4J5EyIuasOKa3EOUzznsSE5uQJzSgqP2iHRtdAB+Hp7T56aii0ssWt
aKNeZooWLRREwQbpzerLdQdmRewYad91RY7kSel7YBsHF5D7aRoiMDhd933LCKQjhsONqo3uQj9v
nsM+KH4Xmno3l7++pRqW4tOppHMKu5mBCk7nwKXKXzwY2tupm+YrN2C5e41+qTEMA7w0Sd4fTY9O
2QGvjx2LvCGvdso3Vc5YEqDik7YJ9MMIegxUErz0Sl2z54tpg9KdixmHCVSZkKMSM3W+Louj+usC
CrsnXlFeoI4dhndpXzpfebkmd7twtzb8J8X2hpXllj7zMGp8UPzlK4+n+0gBgQfFeBSnAfvOpDTH
NKSfQFT0aWbDKZAgfwYwGHPqo7haKRKcZUzyvHpa/3tZ4LbuaxXEV/ZlxlzWKWsW/B5QDfBYdmjW
i5BU3zEwW59f//7q86iAj7qC57/rtaxiuvJW5VD9na9vuElu6XoYjW4AbqfgjjPUWLke3ykzw6EU
6CGQ/nDSg7ofl8//A4v1hlexp5GxNIvKEYE9sOqs+MFZ/k8aIvozvJru1+Lfzsb+5BrfEhPLDvAU
8GpAPMM7jrATzI/9kfYBiVu/e+CzwHCOiH2fK/8zSDWzAxdjcTMiSZmL5r4WaIy7LBtbm7UshQxb
jFXwRy/pZyhAW6AfupWL+rVMbXMC9V1xTV0TXuGv/vqG9FOv2uVmpt5X7Y/qUGe7zRMbImj31iNx
S3oKbiER/wnd0xCzJ51yF4/xJlHg+uNX3/pKxFW/jD2ABNCgVKOfoHDA/0JA6ckGHxkd/QmNQr/b
2cOUlUk+k86/L9i4E3lsXJCNlADz5uKiHoylw6y7IW74Mo8IEIoIwKK83ePn2vBJNlwC415z3Y5L
J+KlIiJmFQhcpvoXovH2eJWg2X33PASZ2AR/io+DsPkoOw9HWKcPxh/Tj4Fb7sCvtjZim4ugYXXT
rcel5xIJYibeTR25L4JdCsItWbOCA9mgfZ93qyysll2kBq+C8Sp87ippllGAIKFogwHKuO4hNUeJ
sfQga7oGnLZ+3dJ2GoI/t8aATRELwUGfPg0koRp1s8t3vHE0dp+8boKp1GighqNxpvYdovD0yJor
NcHuiqdVT1I6NizhJZ5Jf1gbAjTfl019Hpq9iQ0b0TKzNL2dQetXV5Ilc8m/zxIdWFntPxFPf8RA
vpcx90+Xj2pDre0WdwUSyykY1nWa/qEtxxPj5ks7tQ+Dya+9Dsvv8ypXoC01LKFpWpxSUAccusF5
vm4Dqwy8MomAdWRuU80sUWz5YfL61/pGXtnpvGZviNXWGVm6LGU4zmJYcEZjmKQGaFlUBO6XJmgO
U9n/vLyPLZm11JkXLdWjYiyBdGVHsGaWB9WnO4e09XFLmw0mBywFyNyTDGC6k4rCf8K+Isfrfrml
zBKTxDDMo2OJWIDLE7l8wfitK7Mudt+64YPUjuOwpA2b+w70FiUGmKOG+Lkdu58R5jteZzLsbnWz
gG1dhhAjTeoyzqr5R4O+uSs/bikzC2FKSe5DgAh+MNHsyd2nI9m4W7sDnWLyQ935ZG1yX0H8bEHC
yK+vtNR/9Z+b0UMrTukgCYX28FhjptMB6fNh52Q2zJzddK5z5kjRc2ivbz7yGU9DIsvPWZa/o4Bj
BsOuP9vwx56lw3OtHSDTYbS14iRm4OsHxKkTx2LW12VP7A70jEeOXsbZS0hUfS6VHGOnUtfQ88Fh
epYC687LKsNhHQSZ1SFlTfEOoMsryxZ2tzkKduB9XVrYHjDxHucQAFLQbJy6Ya81euP07W5yU7YT
IePiJW3duJAk//u8SHWP+QPOzWUjtCFIdkf5bLQnRM09qFh4NjD/fWuOrJp+lOhSq1yyBzODV3nj
rfRXV3mqnRHDf+H7a/XczwjmKpD8JJf3sKHJdPU/r1yZKvxZTS2FlUbnfazxFEfItQt13roDywsb
nw9+78MLg6dZ9nBhYGoBmH6p5ttudPLhdN0m1s292oQQPmOkZ15CG98c2iIYDku+RyOxtQdLi7lT
a3T1TyxBq310Tx2xfDSgNomnortmciw0zQbBibLt3UZPXsLN4IBKChMdehLuNEJt3bClxmU+VQVS
Vl6S+k160q3UyYiQ5bqTt/2w76EpQxN83AHv5dyh76Z2rxkIhGOxoW99MM+i70ecPFc3UmRePLF6
Dy+0cSw2xo1LgWESE+zPHKFXpQSBI+aDiW5HIjdMgw1xm3nVtzgMLyl7EDJoEPPeKoM3OfEr9TFF
GDGOoIm56g7+Qrt1JdOjN7AEY8TlBxIu/VPbtHuyuSH+dmd3hFbu0p9cL6k1NLgEi+NRUkTTxs/d
43UbsNSXoDZeDSHsqMRgFRSeUHTqSOgdrvu6pb9irLu2mnovCd1qwIsJF01q5+W6j1sRdE9YRWlH
yjX5Yj6ZPKvjob82QLQxbTPvvBqkOH7iBeiicjF+Oc4FZjBc/u1bN2vpblaghzcwIXQ3QO4jQ7Pz
e7LGoKxYrsIxejaAjaIxzw+XFHZtVC9hCupbv99NvW6omI1ao6zixjUNVEzxJ+GuTRXNe074ORuK
z1GzNz9u45Rs4JoIon5MBcQHiHskVia0+4Fk6lexMu9dvocNS2Sj1/qC0BqhlgdaNPKjX4r6EBQg
Crnu4+u2XrnGTGcTrVXmJUqYb0YsPP4fAtytX24pbhaxPEtBu5lgBAFoy8r6V9jKPbzP1sFbeot5
OJ7X1TOFU8cjAGRKDShaUBF20Jx6nWmwe7bJ1E9dRqISlJ4A+B1CUuc39Tj/e93RW45XpcY3XlNX
QM97EyB1CgwrsG17zRMbGQJiqa8GKLuqq3EtNY6fMGniPm3KpxRZlDrcs25v8sn4EbUbtonSZJHD
uOSxmRTNPmeOCPgvjSFCzW+WpV5xCPy0+DWDLmU5z7WXj1PMVRUGIN1SbiHywxC15dweooZg6NcO
JP5tsaN2azcJikL0ToedD12BeYStidGTtodN2Pr6am9eawyGnnuhD/B1S7qHsjLecUJK/apwm9og
NhGQgqAbCFikPvgMYEB1yj28bq8ROPpXEzedCGczBWwcrynq+sD36d3RoG+rI7UxbJ1AA4BkCCMH
ZUzcmsGP/7RZlyRfjtf9fkvjGQ/x4Iw6NwmRVvMy3z9gutd1hVtqz5oBu0utQCOCunmN0gtnmCfR
pFm2Ay7ZEhpL1/XIc6N9BfR5Mebx3Jfdyc0rsSM1IUTv7xcgjSxVV9mInkSNBhMdzQk7ocANJrju
IUAhaejjIHLyHQnauGQbzIZRembsR6AxVhC9Gqb0aDxwK3UtJsBcdcc2oG199jeqDZF6zxDrzYaq
Y7GAnOq6r1u623t166Yr8sZoYCHdqDtOUZWervu49VSWi8Tg71pCgnp1zryRnAonFbeXP/52NEPD
9UZeWR0MI8a861Tg5EuQJWPy0ROYcCcQlEQPGJ1XoP/4Gl5m2HS7fTvllYNaV4uVKGdfMB9T3IXd
dB18BIyX/93HrN1x7BUOicjRJH+uoJHDz8uHtKFl9tgWOeChgMHiuN4cBFCkU+y0zPyaQcTrwVg6
nLV0KXoMPk64au9LrvuDK9PuOttmo8/6KXfmUcJA/GGGwcTI5gNGxHg7HnFDemzEmUKrXtqxKUr+
jLpmHDNbCYrN9N+QsKdqDnbs0Mb525gziXCsoWw1D2jiABdldfgfyGFWNXrDyNkwswwdVTSPxgjZ
cPdxZbimpf6g+vDdfqPL1u+3NDhE3amsuwbHtJgFcfwwsPxYRY15uiyfW1uwlJgLmXUTIGAJ+pfF
YZ0AQoPlZs0qV1WwV6Xb2sT691eWonTnFHyjM5yBQ/oPfTg3a98GyhQ7l7zhA+ypLMILBlLrVQ3W
+XUtXqCxSOm/E3iud94kWyvQ/+5A8CxDa4uH9kKn7gD8ROoX40xP08x2CuFb92BpsprmCbmuGgsw
7YOun99jOmRCBfKCoTft7GLrHiynTJoOUJQSmVOyzjTA9JJ/2oDvcXhseHwbZmaq0pfhgFAIU3je
g6X5XTbh1aMUwFKYjD4U/vd6znfyyxvXYWPOaDYMuvVanoggbFx0NNG29KK49KmoE5SomnYnHbC1
kOWdaSgVdQhsYDnNX4Sv+fsI/RC1cPac6MaV2OCzUDdqAXcjFmhE9C3EKO6vaD3aywRsfX3d1ivF
o2NVRCPF18FarDDYFhT7++iErbOxtbo0mEXvNMAMZ0AtCiRtj9L1q0MVXdllQW00GaZJLSQFZ3EC
cBXGEjngX6dAbxwv2743XVBI7cCuD9JsatHg9Yyo+rEfszKuenDfOkXCNJ7uHvd3IqU3lRsLWVIE
ck7VgP2necZksoQG46fIF08DRBaYlD2+ka011r+/umqWzWiJDEf3GdCd22pO67jm4nHI6wNNzafL
B/amOGEfljjNqmNdV/fuc2jm4rGPMnGqwdyyExFs7cCSJ81CzE5mKXkWKYSVaXOksn3QS303BFcV
prADK9ZzvWWRus7d5yodMZ7MhEv1DjNRnB+XD+hN9CM+b7uJrBwY7yh57rV/h+aNRzWhtqnMmAy0
PrqN/90rhg8F2637v6mDWNByGyLEtGKqffKsR997iuYqXd5hMhJcB55yao/seEtRLL8RFBP3MMub
vmSFScYySBSmH7lNcIvpau91KJ8un96bHiSkdkgYmtKdMo3TAzfa0wzK8Fh6ARLJ/UPhTI9pTm4C
nr+7vNbGwdlxoTAoQ8u0py+UNO+p4Z+Lhd8yIj9f/vyGLNuRYTOXDuZjtvTFzBxTlsSTdvm5Qo+b
GYcd17RxKTbzTNQMQR5iCOhzL+W9VOZDqaq7hUUP6PV8UA2/Jk2AS7F0vsUQWJBFOMtzr6hCt7IM
b4pBRMnlc9rahKXzTbNyLdcVec66OkGTJx6o7fRxvWYw5WKskz98vLzQ1n1bip924KYDl8byHDEg
kQcjMcR9RE3IMTU/X15iwzrao/uULA3322F5ZmJczunQO7eN4+l/Ln99awOWpke+UzZBUC/PnZ9F
x4X0KIwWY5vome75w60NWGreRqZK53nGVY/AVlGOZJD0/T1GxQ2VsOPDIXNobyqyPLtAnrUdtBtM
NzetMf94i9yJojcOyY4Lm64o3LrRy3MaZe4JJGjmoF2E0HCB1c3le9g4JLsbIZx0PVDlqOcJs0ce
AMD+RhpT7lilrY+vZ/fKiQN/Ns6IqKZnkHSaWDH9EZ3oO0HIhqrZU/nKLnIZMSJ8GYb6qeTzDUha
vptIJ0QtvzH0Y8csbV3BurVXWyDRHISOLsMXwd1HJGAfA0CWln7YI4zfEiNLkdt2TsPMc4KXYOSn
0HdiFP8ew6G+QZ/azhVvnZTlxdmQY7i9INnz4g2fqPjY9PX7ahSnRTtxtjvpc2sjlkLrtGaAG47Z
MyMYjLrupPfHjyFC0ZVW9rKwbu3E0uhMqlZ3E9bwZvZ7XQJ24zYr/Nt1iM2+M91w3HazgO5b3meR
772AU+rRLJ+pqo+rZClcC5o9mlDthIgb+mE3DrQ9CCV8MPm9pIYfWVSf9+V24zrsngGUT0KOue3e
C4vMsUabqtP3MZ38o4dlLt/G1hLr31+phguKnIDIiL5gNtJ7yNXsd7Ero4Prfbu8wIbu2W0BE/i0
hZdW6Rc+RbcNQgA3nN+j4es6C2L3BJTOEKY4JfrniPD719eSP/KHAqF6xfeCza07thRcV6Yo8bD0
XkRJH//w/jv+LhX1RoDuW6pNiddIUKROLwXGWURIFnlM3jA89NbwL4/O7YChE11wDY4ppHZ3gGmK
aUTTh3yhzZiz96iZD/WnIircvXm0WxJl6XftqDGPorx7cWo0XYlDQYtpuZEt65oiXpRrVB6XmqTF
v5cFbOP47I6BLE2zvmrn7sVE6aGCAe4cPAFBpT6J8ZjDpowaf98VhQ27YrcQ8KIBYrfjzUsEQ7Le
VAlJU/MUm3pMagSJ6GXcsZRbS60W9JVuZq7mAg0vzYvCbtbdQb5rMx6jqUwmZHbdjB8vn+GGTbZb
CVIA7sc0DJoXw83HGfOdOBIOGB90lOxnLva6/LZWWU3Eq/30QL2ypiXNy9APtx2kemlEwprwAanS
A7ho48ub2To2y9tHQ+4VLZublxnj4tel1ix4OaYooiMLITTypdeem2UXVDd1piRKvUSLOubZF1p1
t5lID0X9q5j3noVbAm7ZB3BwkQHNpuoF+JkYlb6bdGbxWKkjunvidT9rgrnA/q47PisGMGgXc/1O
qpd+AK+8hwEL6xMROrRC1P9/BTXMMhVIDdHARWjzXBP6DrPYk2Aab0EJdZxy99Q7zY50b1hvuxGh
6nsX+DIv+tZW/rB2P5Y8bhWr250T27B4dgNC73Z536myeCnhpoFle4/ZsOcBnL6R3AuUN7yoZ5kC
bQJHiNHNX1IK+FSIWUTrwFwRuTtb+MOJ91fZKKR2KwLBZ4Xr9M43yhbQZcQjzRgISgfUNbU6dqDo
mtoDMlUAicFUNPWdpECroLpEXY35Caj1+W31TulMV8iM9Kn5xvJZDreT4iPf8fVb92jZjzrSXu8E
Nf3Go4Y170CG78N+LEBV7iywYaDslgYVdW0BTi3yTQvQVdUxc6bZdDGbpsK70X6HUakYXzy00WEK
MtnuPBC3tmUZETwNs6abo+lbWWWef49Ssis/jwRU09e5fLu9ofWzJavzsflG80b9QGMj/Z6NE/ty
2V5s/XzLXvCxQzG58vtvagVpHYF6d/sbjdpKeHN5ga1bsayEQdYiiKJ++OakMl5c9+BydkqhWr6k
dxhOmFxeZkPF7EaHhQGDHXRj981La6F/UDNhQnkIApTy+zAFPPt0eZmN3djdDmBqTUFzVDbfhKfu
VreB3gdwwrC71W+sNc7/x9mV7VaKa9EvQsKAjXmFM2ROZaqk6gXVaIOZzWD89Xedvi9pOgTp9EOr
FbXg4GF7e+81fP6alUNjyXYoJR9LC4PVtxawvFMUFzhfMw1xIg4Jfpeg5awOXXpmqrLkP6iKhDPj
Q/n1RGg9VUhPWZFug/1MyKsQL4E3b7TZVpbb0kkvAs4zTQGneYsKHT3rqZTPNbP14+fDthLKvdNb
36UojRCWIc7IN4hDyR00+u2hiciFpwK707bZskVeW2uLLd+OPMrmUsm3amCwPMFAdc7VWDpaJd3c
S7qhUrH2mkXmYCCDDJhBx19VCOf7vDjIMPw2ybP02Dgi/b8HS9QuSkKy5a9wBzf6WxqVhYx7NIyd
8y6nS0XgAZxKNaDf/HpiuIrQQYovLowN4hxM188nfCVZXJIj4CGWT1VTsVfCZH1o4VAcp22XwpQE
u3Hw+K4fUBVsYVu/+/yFK+t3SZiAQq+FIlNKX8exn+5kWg6vBTNQ2vz88StTvmRM1DwPgrGT3mso
9NQdA+2G5Doio7Z7yYyaNoLl2lec9s+7fSI8B3rDcIffT8o8eCBsxVBw2VKaW9mES66E6LSldc7z
veinw2ki6m54G4PwqkujjYrg2isW+xxcSAgDu6p/TcvMeSVeDRTuwdT5TG08Ivl1py8qcp2t4Vp7
3WK/19qjLBjdfK+6kX9JU69KUqDUrtpelaCMBf7fz2d/7T2LDV+zCM3bcpR7pYtn3aLPl3n11QnN
bE/Ah89fsjb3i23vwU9AeHKS+9QgFwXhnCfjdBYTinv/+Mi/W1hsBg0kn1m+B3H7JYOiSVx4m1yH
leFZEikMmdu2M1i1xah3GoefG4j7UwXVjfxvZw3Okk7hZ4T5Nc2KVxwg7Ec+ZfIV6Ch9Fqqae0sa
BYKtY+G/q17DQUCaviq4HZIq9cXWybQ2RKe/vxv/wSFNlOlcvda9eG2N/M1y9+jb4MrfvM+uhKil
DnCb13UOHf38VQk13UJxOIh2qqLBHI8Qsd+Sy137kMUOH9GM6mfDikNWyweolH0JA3+PZu4Vh2j3
RrBde8diW2vmzyLqhvIAm6D6ovSL/u/YDNlR5x0sFfnM26fzVtViX5fWVKTmtDg0yp9iCkux2Pru
WQwmLKrFhjZZMAR5lRYHIzr6kyITHvbgBAXPcEIo8sN5n7DI4rUwOStRUjrYuq8TUmfmaCezJezx
cUwiS4YFycOKAcGHmfC7rLjQuZZvARQI+o0r1MdZO1lyJRrRzzV3MESphwthNUXZUVZBccmMyHZh
pWfUr6YtruDax5x+xLs9GLaiUqj3FIe5y58oTod9TXRwPGceyJI64QawNKK0wTzkwb2EGVRiKvCs
z3v4acu/++UAwImsNgoraWq9y2EeashtQU3686d/fKchS+5E6gVh4WeeeK0UCEzN4P1TCYtEsR+a
zsYW2YJf/ZLD1h3q4+1NlpZ40LZkTOiqONQkupgKAsUYChEU3NFGqJSf+VGLrT0jayZ9N4lXyEBc
tAEk8IOrFlhUqaEf60fPufs8U3Lm5C92eqkiKVifO89MuCggVlM9lbuiGd3zCqJkSbHgkFVsoyJy
vp6unacr56ntNtt+7019gnR6I5h8fISQJcGitTP3lOYS6lkDSFXIPmoD7YztNGRlqS1heKSoBneo
mPM1L6prOZGkQC6osiEZ1LAnZXlMq9u23IouKxv+P1i8uhB5E3nFiW+BLSOg+13tRzqZaOP8WBuv
0wp/ty8rOrSGzrgAwsvKJGQMyoOrlX+Es/mWgPPKZlni8KhmrPHnsDgI2YWXmDL/qIvevaDAGca8
3JTBX3vP4lyPIMkW5A5XqHrbwb8ioXX4RQAUbCKCVH7TjRTBz8/jzdqrFsc7aUAuB4WkOOiBT99H
Y/u7KqJwtueF9R6scGCz9PmbVo6XJUYvzOCNYD2dH7puym87r3zMWAG5pUAewS724zDcgn3+k0j/
t9BLlug8tJS6OhrL8KuHolCOAjLBES9ceUGtA0uE+jjAWakdp4uRB/vzvm5x9HclxLAC0uWH0OYX
rhAH5OEQpUn1PS6RR5uHW1XslWFcgvUayDtDbb7JT/CRpwJkoAT+xzLxYUEHZ/DskPZsi2289qpT
PeHdjqKDw3rHF1iGaviDrF8BNptfp7CpcqKKxKHsn88avCVqjxkYlZheqQNNxROf0j85cd706B39
mVSx3+V/P3/Px4UQsoTuwa87rCPU9A9BaFVc+fbrNBaXDR0veD2+aD0/9Bk9fP6ulXi3xO+l3VSE
XReqQ+9HqbcLSZ7rfVF41bix4tZecPr7u9mpPUo9TA77Wo5e0nfq26CyM+djERSKMCKVcOr8gB7j
bVg4ILNH5V1f+nsHZsJwgVUbxa+1b1gkBtnY567hDppikwqcpGh5fgsy8DRs5GprK3iRC4Ru2zeT
dtHnrdOjpVohtx33tbGXlqs26bMts5+1D1ls/xGp4ABxcLyo87NvzB/tN81ptGXvs/L4JYZPppPT
j46XH+AjPZCYQy3axHM2GHneal0C+By/wt0IG+3gTPkMh6K5PSCxPffnn6bn3VJ1BBvTWfTYC0K6
3/y+9q8c11bORnq5cvIvuRxQ8O/TTI7ok/XOHS16aEfI6cC9dAvusTb8pxe///3zwEKJvtmh591P
qnr/e+jKfmt0VqISO731/dN95TqQgMkPFEcHaEJ3qAl/AX30TwkFrV7T/TjXW7zvlQ2xJHZ41JnY
7Mv8wN30xkjUskdpv/pZcwh84saQwD6eFf6W6sBe1hMMWZZDozkcdjBWsAfcVMlZ4GjCFvs6ooxb
lyCQ26Gs4JoohXMH8QFgTz//9StZEVts5xmau4EtEZdmJcODKNgFdStYzqtmZ3u1UZ9dmYsleq8n
k6AhzfMDKy2qpFF/QGA9jgFq8aIxb24YbgkYrXzOf+B72QQtdaow67CtMTb8ToPxoqwM9CC2vMLX
XrHY4hPQ6ipQWFiy7W6Q1cfp7IjEBBG4euF5Gf5/NH6JJ1rUTrMDXO+6PS8JQcpTdzcQjtgyUVn7
jMVO703Q1W6PZRt11T5i+IxIvcGj4Yras5hnnCzRfH3FVQkt2fygAdLYV5A52wepff184a5EKro4
ubXxCB/dVB4sBAzu6yi3F21mvfMwgmQJ45NdWVZixvBAZwX+WdMoIJC0heNfCeNL1F7qZ1HoT1hC
qpKJaPRLDmCbqZqNpura1C729OgUucwmLqEi6P/MfPbVcweviBtC6rgNpnZLRmflPUusHuutP4QB
PiMIx1tZ2fvS7fEZ5K3X80Z4+r+v3wc3nCVCj5pS9KVLshfcpQN+GWaRzY59XXl/IkroU106vvfC
usx2Oxi71g7shnSejY8kyrrpupvdTBycPFffWYV/kgFcLP5UMJq5VwOuuen3cJhluutLB/8pqCpF
HNR1xnawdIJGUwhAmxjCudl1dmrH3TizgSelCkwYez1FlVB2jiuOnceRMQJRxdr2WEIU/q1ildMc
eDqGWRJ2PVW7cVCwYqRE1NOuGUPh7/qqsr8B5+DfvDknZTymnX6zAfqTCRykzQUsTtmDEh7cbHht
m7vCGWFVZqJh4lHiQpm729EK8CE6ctvH08xn51I4wsonT9EAtRQBIcm4aCFGF2uwJh+saoP6p5eO
yjmQ3KshcTj7/a9K9Thi2gYXrj3zosbZeSHKVQlrwtmLhd+V5K6V8Ah5A1+fO49y9Cy97ghRYxLk
PGVxXeTDfI1IWN1b6rQwkJkCFpg7FnZzMCS0cJo54cz66cE2ZlRHuOa2/CLtuy7AbcvNCvElbEDX
/+PNnSIP2kLrpE0w536Su8VwEwgWDLuoc4dDQYA0nLLaRjtMQRQ+0KaV1a7BHTi4BWfXDy7yWeTA
lzDJ+/xbaR1F7gCITIvYzsCdJKyr+XQN9IY0wEermcRdPQp3V6AKddKXsBSjJnkOPHsRZll4hNRk
deVCRmMMYtqLov4L25TJibMoQ+gsSV7TO5Y5NLyAqdlYHjkAVz2MevwWswxPEigz0CmUkdqnumkg
fJS7DWts7InGd8uDA/lwdu+MjH+NoECBDCLMdZ/MEIWe0cHO5l8TaeenaXb0ZW6E/mIFhd+eW+V+
HXtd3+exEzrqsUICiia3DDqQo6M08g8T8GxQQAUy389+yNwf2evcT2n7txphaPvHFq1bJ6ZwAXkN
4TGgj4HfYzpD3OrGeJ4nq4+iCfR4mcE66quD0lP1WFFqSVKzZgqK3Rg5erhpAdtiMa8DwnY9tBx/
MZ+NNHFhpIjhgRq0iKsoq386UZvdwJptNjdtNMJ0WYkC1bEaBs3pDgsd6XJbzd8bP59/QUSUFtct
M+2UoHaTD5cuoIz5sYA9hvvoGk/2MTo12HwKgybiaBSwf+4ayYcXf1AVj2EYax+L0hi5q2HeuA8m
y5+qWWlzgXOJ/Sg9n96FYz+6F8Q4MBFjfOIvQrv0q50bmj5PU1TYWIVNf9/PEIS7Qh+eDPsKhOfx
wm/7lFxPSnJyAwP1Ur2ZEPVl+AyYVt2WUFUf9oHs6vkZjbC+u3MkiOQ7NPTdt65xA71vStlANB6M
HPcBeprzEDveyP0jdU01xC1xMIKwNA66WAcsgkR7X4TyOpBpc5u7rf6i0zr6nYZ5ZxLE4W4+SFJ2
6OPmzSMsnFonUWgzvYje7WkyaCeg+7Cq0+4LmSl3TBKO0F94HDI7KRXP1ERdE2M3Vv6RRX3HMft5
mcXSQlYq6RuNn2G8EYHE0YTe6tHUD5mG587RIT0TMCNQ9rfGYPZxDjqiu5N1H8HhqfWi8NgG6fyF
EA/mARogCb1js3byxJ9ws4+dso6eTTf0P8ZonloNHaKUGgQ8AaksKNKLgxf0/l+MQ6/3o6j86ECF
yeiuLltrk4BAnhsFdiaiIe6iolC/EbxgbMQgFwp51TFAqZ8GjbI5VA+k316MkVuP91NAmX8iZE+u
3Y+EskLtqVdrdu+KoR2feCHDbzgIsO6Aa83MjYHWI0QYo3pKv0yqBMZnsBLuH31bztE+KsCO3kPL
CuZJKtRegB4SVel17xlPHMG4cqsrQBzZqwNGF5C/OFT0wWEDTee4Cwa4i9RhmZmdLKbmubMRSqxl
5vnOMUflkiNC1tASDfwyPWoJNnwfF01WuF6sGz4Oe7i4UVz5U4lYG+RotEPZffSoLnFYyP4vNqzW
O7dI2TcH5i/z3nP64hkSuuQV+XJd3EWBtu7DhB4PvZyMqRsQ7dPc2zUV2MaX0LhqccJDXWw4CiIG
ukfpbXAOkdc382M4Om1/HbU2B16Q+9UNhUtkiop34fMLodqweYBlXkteg9RMiQdIURAXvJ5d8Mcj
46HgDxdqLxUqRKiQNUyKuiJsp8fIFH2fOJlvvCPoBnV76XSdBbIKQhBa4jzzcfLEIAlzOKODyQbX
gnYUZsADs7yKZ6nDaudy4BgfrUunBkdqBZ8AlGGwuuaoDX9VY14AzVamTQsUUoNcZj9ai/8zRfCv
LxoPGO19pamnkjE3sr3K8rT5KyMLgI9qula90LxsHkkvyj8d6RHkax+W8t8GE/WvBpGhvZyBKR8v
i6KmekxAx2H1rZlwcedJVMn2KYBtR/qKxqyt9iewxDwB466UeARDLGVXox7Ccp+KAadzV2Qz34Ml
3U1XmP9S33IZOVe+9LnY04noXxLOSG0T667LoqSeSA56UXQqEsD4j8qjD7fQsMG5FjjZLyLcutxH
xNbPU9BGDRqgeS6uAleJLSvAlfRwib81Q5s2DU+zF8rNHeH9ZUj05Qm9MndiI9NduQQsxcSDXBHh
NzpDG9pJj7kfFBcyp1tEwLWnL2p23I1oCtUDiZStVj+kBMAyxizQM/urSy1x5Hl963u+PLhTAI+H
spUsjDtaFOeh08hSTlwZzYjjTPIAdzF5BxvG/M7JZLZBlfvoFsMIX3bVYGxrM5IOzY0kuTvBlFD2
x7Jjhsa5abbgwh96Z53esrhuj1pMUHiZomukMcbqi5CzdnjC1mqCtzoaGOAHTNqgsPsC7UPWxH2R
BzhKW3dgI0I3UCPp09yMhl6Us3Xb7jhjWeKsVpVq+pi5HeEQzKo5nE8+v5l+VO04/eLTfnhX5cqg
Rh6NLa5DRg6qDq56wMR82P8WfSrVlQgcnCy7dmRUBEmnA7jJbdSAP2pznl68uNKjNES5lKW46aHy
bqqDzDkFPwaRjuwcZMju3yDMOaoKjUdw69nVXo/jBKVoPrcXn3/76nQtSnxVZ1VPgbm9znyQx98o
rNpHYFwaD9N48FPPZJdB3vRW30yFAG4v1jLL8ysN34rmJWI5zfx47sdMQ59j4sPfTA+T+e0zv2yy
vZpD5B9Zach4DgTrNGaLMsI0I4ubsDselQYvHWLd0tQw2qrPKZefnr+IIQL0/LbpIvWkPRvdKGjz
FntYTyNj+XzAP4pRp+cv7vqthHZT4Vl2E/iwxdsphpC1P4FRv3z+/JVNvmzCodPsRwgZxZPIBORM
XL+iX8UohimGwPOwUeRc2TFLqYypqCzs4lR2M7g0A/0OyaeiYJT5EK06eLy9U0ybjU3yDxZ4WVDA
iC1bcNSTla7ryL+xJcA49ECHrO+/pB4DoOFS6w78+D33Ct/tj3NIG4ADsrkKfvdI87zb3pgm/IkE
IyoYroaOcqvdmMOrlScusPjkq8mniZ70XnEODVezwLVJ3VWF7/+p+2yQdCP2rkz7sr9XZ2U02N7P
n4Z0ytId8lXaXYfGmaKNTsNHh/dplBaxZIbTm2Y6y26ogKBgHerXymBu7BA81bbb8vJb+4zT39+F
ShS2dUFKWJE6PFBHUEobHzrPmsjd56t37SsWu1tEvO7nLJI3fWqcJGSggNiAXAquLn3SbTHGPqRb
nQZrucn9zha4/pBrMD6CyaD11lYuilROGH2vghF2GDsk1YMmh65sbPUS6TkL86TNpB3dmIS4Zb6U
KYBizV5kBgTBGDKIwE6WPZRxN9b9ylAsmdsOdXM+92V3nWZdAepTBSGW4ODPHo9U3PYzEV3iuz4t
NwLH2tQuGhf5ILRWYTXf5ASK/y4H5zHmZJ6+fj6zayFjEffQrEAyQCwMGOc5uu+b5gmmz0jCO3so
bVonoe9uHGkrA7fsSGZN6UUayfoNPN6siWtTDsWRFlDMRcMeOYl/YaEIgrLR5x+2EnCX/Ukj64Fk
Duapc1CdSHwDK7wE2FreJSGE3LbOvZXxW4qMuMIoKHjJ8FrAWRUcDL9EDvQb1hK4hFVRlNfzJSfC
Tg8jsbrYktJdWRTL/iVr00CnsE18zKLU7V6zTnfyEY0Is0GRWXv+ImqVA9QryzSNritk60809c1L
V4jn82bm9NJ3waps0xYGFi4y0dCZjyzTl7wP6qehlt3GHv2oP4o4suxZzjPDvW5uymsHrjbprV/j
vvZDaqdFEQ3gnoZcIe5HcozlKHjwWoGZT7bQz2vrbhHDJAcvctY+ClpFQBDJGINDLYQ0s/YphyDX
Fi9vbTctwkIfEe4XIM1d49I5JpNsXnjeP9scY+i56unzmVp7ySI4UALFV2Ftfz3zMUD7Y/JLWBCK
qbTVt1xWkY9KoAKtfGPa/qHVfpBSLPubBvUuHWVufoWaf2/+4NILDRdew8rpyZxouKhLuCxEpSsU
HaCmbSrzEWxcgwLqjzLovbCI87R1gocRmp/jVyvHnB+U40ImHkIEs5lOetAtYepSjWKG1RGM1Aue
WC75/DBbXwb3gJplHgitqPPhZJEAT8M3CuWLQtyRsSLez4mqcdxb1hmn+jY489DQX/WcStTYU83D
pGoYxz2BCBIMb17OhvrNDg3k2BKQILrxSnUgZ25s038uoB8N2GKxDak10SR4d2MrqugEe2CeZXeM
lzM8KIE4nLME4m3Kv3H5GPrezpl8tzCx4/BmeAR+D+0VbUbiTm/gBAxBkDiVm1YP2Vy72YA7XVQF
exxsQ5MMLQ12SF98/zIflCk1UL+mNLd12TsY3CJzzVM5hq6VhymVdXGLOmcHqJmHgmEQwycIghdx
5WgM795mfRU6Meo0Prf7z5fqh24C2PPLjrUSVY2im2qvHRcutbCN86DXeR90wreo6jSNnGMoR0/w
z+oZb2QsGQizd91c6OzC83D9fpl55szfU9Q9YB/9+a9aiaNLqRo3LHAvVRnDiLriNpvDjBwraK0X
h/Oef9q470IpU17d6pKwB8+hAjD/IJyO/uR7W96yK8Fs2WANdAX/ombob6pCZi8h7r4JmGcottOh
a878hkWQiRiaeTP1umscAsb5XXu4J/1gKOn8/nyMPg5iKBv+e4wCuP+AUBypL14pyXPbofyrGvUc
wDT5ZQrHl8/f8iGClKFJc0oQ3k1Fx4MCuX7m/OqbguzhmpzuIHz+RFuni6VfgQrBIfptnDlKoqhC
wy3aciP9eJL8ZTIwzaMaclhrf6krRS9cIqK4rBFpmhB0m8+/bm0MT69+93HgTffKKUP5U1CGMi1i
ZmPqdO/mdXTIGs7PfM0iMwCLuQqqCWMYOl0Okp6XzARcNwaBsl0tSmfjnFn7Gv/fX8PM0I3Sq811
Nw55Esn6JlTgzgdG7AHJ3XjJx4mhv4QzFdCommoi0182Si8ix2khZejDXK+/i6JSQeG32rjCrk3/
IhOYuhHa1rA7v/faNuL7qXYadc9bIHgemrbK0IT8fA18HMv8JcIJunA4+LtxulaWmwRCvGY3uO7r
WQ//z8lPUC+gTqZ+Inv2oZ8x5uUdrQe+EQNWfvvycAgaE6CP6GUvswS554ojqhHQY5z8DLEKbP4l
QofiSEGpw/o/iK7T+4b1Q3nT+0CanXV38pcgHTEX+QRl9vKHqqMocQTiMAxHmjhS7VWL6LaxZleW
0hKsk7oAi3ZOT++VkVmSYUpiEB7bYwHB/8/neWXrLQ8UEZrAFVFV/Qhxed7Dgl0k4AtGSd6Q76px
ivPW6tKOW0ASkHVQDLgHOgDXcrfRp3YqHGs35mNloJaIHW7B9NVhVv0QKXvs+zQ4jDk7NKhMbIzT
2gsWh9YAFHtfkyK4D2ZIy7ghcCx9kO9J2Gzh1k5P+m/q6C/9uHHlmUXHdfWjkvn0mLvqt0+KeUzA
oK2OAmCTvQbkZCfq0mw0mVYi4lJOqzTcLabJlj95xx61cP/Ovp0Spfgt2GtFDMsHcd46Dk6j+v64
AlBlNnnv3U+4We7h+w18ROizxG/My+freO1bFidVByR1DnGf8ieoLzaGw3IfmzYDQ4BrtOaBHIt9
A8Prz1+2Er0C/9+fg1p/lU1+SK+0gzwJQLdwdhILRaJzvKIRvgLv3y8Ao0p0gxnkTxJVj4aFfAch
6XOI8aeHL84njzhkAtpF/JSmd2Jjc//egU/ixum3NjaL7DEoqrJDEca9x0VDj/sStmCAAaI3Pp63
1ZcyWaLEzR2AZOcHuvEezgyYpROOA7yfxg1U78peXwpl4e5RV8zzAL50I2J2LqYDgLlaALJkKgnl
xrNW0X/EsopyrOQwmHtRjFV5NRjSEex2x6rL815wivnvdh0zILqZcZjvGSQ8vFxlhzzstrQi1gZp
saVxS3VHtNm8/x9N5TBeZD30fU+GsO5Wn3rtHYtNrXvAPZtmDu5xgxS7uki/tS55pemUb0T1lcW6
bLMLmjtD1yn3npXF0F20Y1OXSVBKdIE+n4K1L1hsZHTxHSfKu+BeTfBMZCPER1rhTgmYE1sUr5XO
5H+cuzOAx5oA5YT7uipDuDGYwkxfh5BW0xeDJloDuFsnx/JLqTVvbgH/LavXqZGM8oSJGjThWXMS
vkWalONPF8m4QesHLiTZa8k9a1HH53pGCebzEVkb8kV8yAyDJml2OkhhP5rUsP25HrNui8O38vSl
OlbU9a1OR7f8gWLPTSnBGAeAbgsWvPbwRQ5Qeq4p0qyY710PJuZTOeosqag7bl3q1p5/Otve7Vc3
A7DJKBLcD810x+fKu6VqEhvSAGsPXwQDZ9Z9Pc9dCWHBrEyauUHDOUp74Bs+n9eVlb4UvJpOcOUM
Znb3YjaRdxNkQGYfWq+L0E1ogKQsN97zMRbAX0pfZSIccm1K70pLCLUyF2ihkN4oOTq4ZFfXtaE3
oKHedHrrqrL2YYvDntvIF2ihT/cpgGdgarowp+6cSzIM59hE4kBeGoLDKhqAusad7gPfdQ8MGF2Y
ULLn8+Zlcdq3IMhxQOOReU9Am7ixyH2ih1hX+oRbcOu22eh1/5PLf5DALmWwqtxFbIEI/i9luCqq
mPjoC2cxrLfzPLqWAHqqx8k3KQHk3FHRAIXi2uggQfOHkS91ivNw2kWDl3sXtrM6fR6kdsfoNhT1
MJt9AB+Y5hhlKOY+jLnvBE8dziDv3g1o2kZxZpuZFzA2ZvX97PitdXaDwp1gihsqq2KOIaye/6wq
h/4QfWfuS5iNZIdaYsih1sfmDHC/NCy/GwaknU1wd9RoilVDVEdHCuOc8GlsXaFv0eaEpElCIwDk
HhwUNskdTFfa4uDDN6v9yyMy5D+475XVPk0p1b+nFj31PZRqbRZ9E9QxPYfhIkOL/hipEvjXS1fB
7qLfKEGv7I+lUljtIQ9thLS/imlUiQyj5xKYz653yTGErkkMytVvaPgBINS3W8CglavLUixMS84Y
XFQtKh6eG1wqj3fdZdCM7HtrekvHHQ0ZVCv3nBFwsCKHtecAwbB1ljpik25KwVrBrgBlsLfTNPqX
3kS3zNdWtv4/J+67gJx58Pl0S3xXXVB+CcEqexf02r801BFbfJyVOrm/lBGDZtwcejTzrtwche8a
5gVs4gecYg8ncW09lr8Afb9Q/vgyM5I4HX0sBEB1n0eH/wtqf7Br/2n9v/vGGtJyhahb53vmWp5e
SZAU9HNoUukUex44Ez22WhcQSCkn1l6nvBAAuVKA0LN4NAA/0wqqgDeR6ihLnDHVaewxRIEdEyUA
mpPxS+gN69DOV6KDCtEXNlRhdl26gAqELxOA2HN+nLuaqV0N8Kh9geBgbkA0QfMxDk6ea7+ik6n1
FcRrKwwNDPdwy0q7KHQO7hACsROj+ILlBrHFnCfQ4cPvgA4RzJj3uQJj4S8EMrocaHRI+UQXngmj
6iGF9U//OPXKTreKjbhGQG9rmn8qgvPwzvaObV9AmO/sG1wiyXzLC91Uf/QJtRwkoudAd8dFB7gN
T3J0pJx7AHs850mCzx08gqchpn3a58p/gIx4CSwcbC/QiwEvN7Fzr0TC3NIjz3IyWfZVOkqTG/iH
yOilmZyuQBGvgwtYOnRZeqRstt0QExAv+SXDv9ujD6tstmt4BNBs1UVDd6TAx4kEHhVDl1RDATBk
6MK4EQ2h1oEplybgzmhnVn9Y49kGEJ5UD/cenBH9m9pzR37witpvj1UWUHEzci2Bh1I4ecmF8eoI
lA7lU/2zMgVaRzGglz7Q6oht/DJvczXfijEcq5vKnoSXmT/16XHQtar/2iYcebYP8mnsjgVBPbxD
A17dwMmQ1zHU0IfOTXogylGGDRhIoD+rdnbpg9tPtmnjtMjQLPSLQYVxX0I+H7yC1AS1RecwHNVz
GFCfPtAJLjg8AeB5Hr+MkoaokwV5xjGOzGZp9asdS9xK0joMMpihR1H4B4wATzxMsEPwgWOK8p9Y
R0N67AcBryy4v8O054DVOfr6Wy2HKnjNZZnbY0ZEOCVzqk9aLk0dNQaHae0Fz30dkXTnz0VbAIne
pgpS7pnnHjkoKvVl5qLUjApE1DYadYkerUEYUxLQcIoCeglJRaTTXnWzl97DHwVY6lSKsb3KWecA
bzOQOk0ASJuffDqP/M0XLut3kHPizkFSuLRcoKiJPVfWjq1fRcjQaQJXphQ70Ba0t4dsfu9fTGBv
6AMU37q6jmvcFv7H2Zftxo1z3T6RAIqaqNsa7SrH5TFOckN0JoqaJ4qinv6syocDOIxV+lFooIF2
A2Jx2iT3XsNWdLwLdo0HWs06AxcsvdU53DcPce/1kBBN41Ida+nX7T6E/xrdBi5Uwo55K2to8sQy
xzNPZD86HNb6EYnDRELyNmzOC6of4PQ3AvOuDhErNBlXASFYwgowwXIfFWAHfariphB6xaKGJnID
sGTQHLHTQIfBqqvpEzdepR8jN/RIjCAQK+QpJEhaap0kPnllbafxF+WogY8rGoGpgyEBqH3nlk74
H/zJhvxTFFBev2ZBHcSbtFEx3EWLvM+fHerjRC98mRYnSApV9B73+il+bgAsTeHPlIj2W1eZOhtW
g0kK/Tv3aJ68FJU204HoyA1WcE7Mg33QCOFsBQaYgtsAMfd9XhlI3cMVq0JdxvODYIstFcoDTATA
WekCT7C98LXgN5mLgvptMOVYUX7TuO3vGJhd5zASUIBWVS2dKAEiu9bJYeLEcx5Ag0n7m7JKYVaw
Qy4YvgWh0/XZi8MGWDbnLWWvYP8PXyZYMHC50pUCEnMwYN9sXJck4xd8TSmE1F4iwbcbEoFXGKiA
U76Ugp15YLjWPVlHfPQoVHVOxaRRawuTLqvWMFnIfl8+qua+T/9+HTVh4JTAjTkvmTJtfyxy+Aqs
6dhE/LrMlWvdlIUbpp0emXsKutCgOlSUKT04Xcrj7eUe/BmKj85a6+2bNRAUwU2iOILf1q7A5xZr
oE/fJHStaFzddSq58X2nWCGsKljfRT+BNQbuvzoC/3xd9szWlvR5Rhoc9OPJd5GQQBYHZf/UFete
jVcmVWxtyQZSuJ0D6PpJSRG/Iq4zUMdMdpVzB+58trgkDv04b4HBPoUjEqMqg4NmBz7ppiCquR2z
4fnybM1cpIn1YCaB46a+kMWRuXm/8uPxleXVQ9MlP8/3MQFJTuqr+5IuGqzM3DZtwclKKMDEkdk8
ZXXDtmGEmEF7OOWmhVny6z7/9g8WIDnvrXeXPUmnko4gEZ+miZF1VAQbUO/ULvVAQIXtxfryyM3k
4okVCYrGjaHUVI0vfsmGbKU4IMVsJGyvs1Y8ijz6OUbRw+W2ZqICsaKCz4oE/KVMndjQVw1oeQE0
vLF5GfGWtEbnFoIVFwr0wvN0Sw6EyJOoFQh8/tHPUNVXSXUgJRw7FAz3WtzUL/dpbiFYYaLqpxj8
KDKcoPCcbiuAtFecpxnYJ/FCMmgGHEFtIcrOz8AN66P8GBZ4cKi05lsjmkOYFw2U0YI7GoBG0ZhK
ntnCDzkusAtr4+PBpLZCZeYVjsnjcLjH9S0udp6D2WIrWEPX/g3Q6z5KnXjsT3hDCj++HTn1we/3
HXBZFn7AxwsGHM2/t4AOcjCqsjY/QmBUZ3vuASp26yUABi00MDu2VuAocP0sQflzDz6EX4zU9ypi
D8qFOwkL7v6859QYrs7OOBFNlwqsc+N6XkvvdjayhsPkVCQ/CizSomvTdRVwsqYx1k1YBC/+xD7B
PilfAfD78/Iy/XibU1vnUtZxqnpzHkkoY+3NAKD1qsCJEqzAdnG/edUkYRIJNny9MLJzU+f93UeI
XztuI5iLUklG5BpCRH21cUsJANHlHs01YAUTGTlDjgyFelHIIjsrZKpCpJ1cuqRyNPd9K5IAHCaQ
mzYTNjZ+M2+Zu8ELbgn5PLcErLDRhL7fZzw0pzNDO2KrhiK7fjOoKIyTFckHf7zlHG4oYIpq3QZf
ZFnDmm+VKuhoXXW7ABDx7xliaW4CDUztSYN1uzV+HWxYW8I5O6bV5vIcfRwc/3Ge1sSbSMImjTxz
3uZ4jqeAjSB5EEzt8DOKI/BYLzc0s7xtfl7BXNdX4HCc+MjYKwGv+I4VIEr2IFKtkaPIj240DAt3
z7nGrJhBp2EYReEWR1XDJUlN+l7i2tc0RbrWpnwYwLa73Ku54bPihGhyryQ1zhaW1sCnhfGaazAN
EwBNFtbAXPxj59X/PhRlXuTWPWRIQFuEuiobvpydrcKQnJBfuBFDctPoFoybLP7k8nIh+zyztWy6
m88LZK5g/nPiAGiYdQZlDG+dmCmeFhr4OMf5jz910SknqZibHQGILlfEx4sUM2TwnkKdCQWzJLyr
gWvfXZ6mue5YkQJkmoH4QyOPqJaFYp1VGRj0wdBGXy9//7yu/r0IUptdp5swHaJG9qcqcye80WPF
I0ZX8MNGYkEDfivhEscg4LJUpfx4gTMboDMgZw7pW8cceQ+Nl0+Oghr1Q+izBHC4Ou4Csq2QIm9W
aTG4TrEQKz4eRWZL7PRIhiH7ExR3SZUZ0UH4gQ7dXQJ77GsUzwFytkE74RA6rZ6y7g60e/e5p2CW
rRlQnz8uT9NcB6ywkLLa9xh2y13Qum99XXb3U5AuVQrmPm6FghIyhH6QTOyAc29640le0dUE2JS/
cJp+HGog5/F3HHCTyJDa4+I4FkbAbxQpMFZsiMjSaK1pk+T/XTdI1rWAmGrkI8dm1BD8CNdIUrbh
wxSzpF24Lc91xLoWaC9oa9QWxV1YQ/VmVUS9lOvCceGENMRAgG2v64e1532GvJbDFX9SaQahUfDA
8/LGY3D9WJiQjzc9s33sSBQwidRSeleq9AvyZWQ75WG11jyGYhTu3Je7MTNaNj4nBB8wRg/4U1Pg
KCv4IDdkKhikcKZpoSMfx2JmA3SAWHSoaLv+mED5IXM3jSNc9qMIUPCHIkodx8ONCk1pQLUOWflZ
+Qjc1+EXmJ198EF9R7XPT4+ZA3GLPTzek5cOVPRyc93wnQPou9OzQZVAJHHOnjIzZesO6s03fhN4
a6fKmv11TVhRhYehn4UOi58aPg0Hgpz54c/kJO5wHXCVeefF8a4XgIaXmCA/Ah+uC9bAVqNUD6mQ
NRLLSzL7M+HLVuEIi9HPpjDI7sCEUg/pqHJoqihd1AuLbG4dW2FFOnAxTkcWPfEcrymBPOya+Hi4
9WRxlObWsRVYimQwwsOgH6Oqi5+ROY/lD1KxluycvnfEbx9luOnH1AaV+FSVcRhc2TUr0mhvaBuF
2vkhbp3oYHDeP9axSW77UjsL16WZ895W6ChC0ZJx6Eson3sQpSmHTd7QfBNBiWftCYjUB8M1aiM4
g23MT0Ym7gistUeoKTm/qrzVr3QAJeaqzWIb4cGMahjSoC/uWpT80+c0K0rvTRacdDcwDEjypeX8
p2T975WM2VZ4OBULKIBP2bFvQ1n+gqaeZkeB+xGHIDjEVx8g/JpQd1dOeJEmqOOHzvC5hDBSdQpg
BQhniQwV2vSB9VKEt0DbZvp3Y1KInAHMnVfqU9rG7cQ3IPiTJrzqOcH+SZK2RVBDIk0fei1HaJiX
YZbGHqzeoXTxinOSBgtn8Mxut537OuCV6r6P/Cdciym/zTpoG6D8RqCEdN08WxELZTWvL1BfeFK+
NuOLIU0Z7wUvR4Y6chV8vtzKXDfOf38XF5tEiSxHPH+E0nR1Z9y4fSzzuttd93UrZEFRlzYM6I87
Btpp8aZMCrQSodCLvLIBK2ARV0Vp02r6VED5AcZnIVJ5O8j2LYmKzGlY2F59zHHSwA/S6NhP6eA/
9oki4QThy5B5G6jmQZ1P+6MekzVIo+zoO5kZun1FCCQJReU5Z443h+tJv2btFP4nS+OVYg3BOwQj
eH34baxf6irikENHUp8AH56QgkQoHEOOcUnZeKbMA9PPvyeZChOC36IBD5e8Ck46IDps17AVGsk+
405b8lUXKwmqJQELpoPvRFkbehMyqoFgCoJmrJE3RC3zS5D0jr8HGSryh6fLa2TmWLNRWgZld9gq
QKQfLivOJx8Oj/eCde2XHEa4C6+WmdhvQ5Dq0QNdTIjkOERFt85Q0N4DVqoPHpzetjHIXshp0GF9
VX9s7JE/GfwDR66D7xOEvX5yvdVYZeOh8AlfSq3NDJoNM4IyEwHVysmem7JB5o5CYzJaoaCb6FUU
TIsX9JnoYOONRgPlx9QvnYOLu6W7Immh1LaLCV9KcJ5veB+cMTbWqCJpzhRPnUPeehP2hfuLNVB/
a2MO/i3UChfOzDndEBtUFJIB9vOmJ0cBVmUA2rapHP8my1Tk3lEqp/gGCdyYCNSpsyxxVxwcbWxJ
VdU03DiVA5z6Gk7AHGp3AJOOYDdWgOhlmwAkZi9/vrxyPh6MyE7wgQJhWJs24b2OUOCjoKdshUYx
3YNrZ1wH0cJgzK0dOygHbRILlNmekaKSclMAqX0DVyPU9NKsTRau9H+0yT6aWSsy153rwu1S1oco
qbOYQcLHD9yn7gy7K6DJGITyO5hj0uyiKimaFJEnrcOV69MOFgFUqCn9QqEYpnfwzpaD2AjqdnoD
cBK4FSvXkXzajo1Rpr8rcKUf+xWKYbp+mGomVY6qdYI6+SHlKix/B43kbDPkkA/+D88v5Da3EPss
k3AnJKuLHd7QWrzmvirc17xvWM73TqSb8nH0IyfJ1/HQBw0MS4YuoPt+KLT+WY0+5Qxae7oAemsa
6NBuwy5z5S85EeJCzhF6u8UX3/GQyNyOdZck31MI0JFH6TlN+tOLUAi5Bdvdh+Y1nH4a+qCHPnKg
rWvwvoaUi2jKPeshYlAD/w+qx30NOYXmDa9X5gHsCahKtuZwY09uStiZBy0c7auAHqZJwewTyYba
N3Cf99To7b1GySE4Vp1s6m8ZDTjbgyvm+m/RCM/mfqM707q3KQYAj8bcL3GfTBzBe9QX05STTexA
5+3YA3fD7iHNAmFhIDX77q0DgLVqti2qLpVaI+ehh03nZQ7FBEMMumvWEQg9Z6WD3Jk+ZQVNk3BT
FEPdP+IVKUtIbUCZzIsBhnJCVIIAQgDi5fJemolcdu2aQCuXdX5tjgzc4G4bEfRqw6N2yQXk473K
7MK1GFquvNKtn5UEaAI0e3pTMNaDw50ON7CCXEKXz2xWu3TdQzvPmVo+HGLK6nCXJiKOv5QaGLat
P6V5tfA6mhsua7cC4BNWeaHrp6b0gJLRJUTgVlJI5/vl6fjj/fZBOLC9EnnXdQFkV4uneGBA4d0W
Wd5l9BtglkLkm5KRUuMNoUnTVO0KMpwA5ElBwKgCg7Vrsv1UJC3u8SZjY/obMCvGDn2dsepBQ4LC
hSlpCvntWrip9wmvb5XsCh77/EuNdOijz3M1HSPIb5NjAxkhumEyGMZnGRlBX4lrxPgJ7ssQ3wGj
PAM6e+Wfge8b2ZSqGFG3HAT9ZoCCVMjcDKrZ6DYK+4NwihR4NDVBw/ezf+7Qs18gb/WF08QvoCTU
g/G7hiw5VL1vcbsL06MXQy4F5t6V0VCQ6JICetgGTPxy2micRb3YdqFzDjmd6fsaRgEAre4hcKhS
QKoo6ZtNg7NI7zovnchBMtEOQKvTpoWUclWBVwLj7dF7KioFreY6S6dyw+KSQphDMBJUWzyvJe6Y
oKwRc/AjAC7LW86KIhtXBOqBZyPnGkqTty3rXeeeAsWFnJxfhH3RbROkN2rnSHwXct8Qlu4AyuzC
NAKGHv5x+S/ck8v4IRuKkP3QwE1GPUYzdmMFdKnfQJpFZB6Se13NdVntZRMX9WuEi5FrNgnLoizY
8lwXRXfj4wYKPHttwmqr4MeuutWkAwhX30E/OqvqB7dvUwiM4+yOrnETxJPdhlqdp3sC1I4c+qHE
1S2NtQm/YH0lxa2aBjdlq9QQQOfWujd4fIPFiRduvvXKPi+vAo6wP9Wrdy8xF8IpNYXM3TGsebPu
GC4BmM6KXEfmgaTq348AJwkzEnM9HQNsn2jNqZNmG+NeZWiDIbRRVhKkUV9WmfPoq1DrHbKdfYEh
7BYp7ucf+lEIscrJNHUSuFNl1ZNMEXJJBGH+jMafsimJNgDXdGvuV84anMVTLHm7WQhcHzYa2fCQ
Eflo0Xl5cpcAAnNPaVO0ZpU5gOZiE8jAZzcOAJxcbloNdmm/hqQ8HUMk4+NCJAs5jY+DM0rGf89c
7KgKYPEyvSu8LunvAFEf+TYFhnTJ++Hj91Fke5vGKZDoQMbGx7RlJvyV924gv9aA5Jaf2y4I4d7E
JKpzOOegv1ZeVSWJ4vOJ9269986gBfwZ2HFqR5aslAITZqUI5wu8k7lRO//93fe7fOz0FLrdM54R
QOW5cPBcO26o+cI7708679/1GNk2pwjiAcB2kO4BTyAnwSeVRDAo2oQBNaLawkAAxawbAr1vx1sL
EDkZADcwrnkiRaOLAIB2+BHTdSghkCThHgiLYrMpI94BoQaHvNrskT0Zou/5EJwpkxwHCRxh07Il
X0YcQAl8XoJEQFYTZwEv6Ip2Z34Di51Yq9XkjzHIBzzq3Fu/pKncJv6YkgMAObl7n5tuipbsn+bK
67ZwKfxEHQgvltmx6tvhhkv/l4qjBxFU+2xCcr06K5sAZ9euHDG+Yq5/Xt6ZH88vtaVMQ+LUSRwp
0OB8MVEJX8SsCarN1AKB/Ou6JqyNV2RBgZufQtG76eHOgDHfYRD5VVdUaiuL+tFZqr0tgRDIIa4v
BkD6IdG0pHA3NzzW9pI1qELNKMKTJiZ5yYZcfY0SPCuvGxlrc0EsCfTtfsDXWUNWxIva7ZS07VVb
l0bWC1WU0AkDmD0/FnENoW6KEFsfwQTApea6n29dd7Xq4J7eTulRKrBjVow0WLhZYOTm8vc/vrUD
bvZ37MkI7jMIPcNJGcZeRCKb5mgAcdgiKCBBebmRj6M2jazzUE0il/noJ68ZYH1wmzkSF48oE00n
JNRPk7xSn4HaupyKIYKBCAKkCSfOMQu8+pM2+TUerqFLbfUtUsGGJa6n5BUXxwcR+cfmnOogsTgl
Wfm1r7RYWLMzk2Lrb+mMB2Ebx2BaFk66pYGe1n/cj6FSqLeXp2SuifNr8d2ZE6q2cdMmGE+0q+9k
2HzvcD3EUggXzpyZTR2e2333famhEJVBXvDkUx01K3jJEHHrUTCHFjrw8bOW2r6BxJG+EIr2Jylr
Z5fF/DMfe7PTBmmocrkfc+NkbXA5DQ3sLaU6SSqblZm67xRkoAd4hnhP182EtcPP9DKQJVEV91uJ
xHdqcvE9qEZv+lpPjpcuQAvmzj7bNLDyjK4H2mLxggC0pkmDTLqTQ39XOJ9h45OsCgC/Pmka/SxF
/ClOu++Xuze3EKy93yQpQL1dLY+NrptmJVUAQnEEhtxSYvbjSjC15bagqxkporh4LXzIuGXO8EUD
8qeD6Xfj0l+NTorVmQdyVW9s8S0uHNlHWVa+wErryDBX2ygeyMKSnllrtsIibpRCpkaDnSHqz1DB
LeHwkj6VHJNz3a+3Nn3FQVB0C1+8KlU0hyzX3ga1+iV4x9zPP//93ZZXrahjt2uGUxfj9G44cKsm
79M9KHvBlcNvHeY+sINjgal9hQcKrpjnvMu9GUb2et34WJs9HLrILcuxP7GK1W9EAHyzAgNWLcG6
ZvaCrUkGRRFIYA+DeIX393g0suIr+LzFN5d//UxEtPXI/M4bhhKWa5B8aTr6maLYV965lPE32Ekl
bIf/lS4l++basna1iCELnHpmemVAzm9omsJyzO3lBtIV8BrzkutSAdTGPioHdWvi+xq3N/K7Otsu
eqD9L5xRMwvWxjhCsz0owoLp01gl440zDPCRACr1LfavrGBQG+So4RdnRkdOr004GTCGfHrEMfXs
mivV1aitRAYHv4TkYTC+MKWhvZNl1DU3hV9HX3tk9+jCw36Gak9tGTIBgirpamVeje8BVaug7AFb
wLFTfJUZWtNdAWZptq+dUY5wZiqQ9KvGPIO3mVNX+gZ8cvCSYXAeJtvLq31mL9kQSeb6iYvcsjrh
EibWMgdDFp6LS2W4mUPFlinjMXRzURfgL9SrUFARwQGuDv5K8+m3rnkIwv1L0khvIS7PLUTrCtAF
0NItCwd9MVN00/QEbhGK9+y1HhVeypcHbK5L1k2fq3GAGCO6hIRmvs7y+kHKxz832C5Ly7VBiRHv
XmSoLjc31ycrQvC2Ljno6u2JO2O5lQbAgkzBqtDTk1p4G80EIRsuyQsPwGfRi2MWBXqbuck30qIF
EkcunLvycmHgZlaaDZkMPUeN/gieHC0Csuo6ULjr8+F2eZzmvn5+M707NbtMTaA0J+MBQTtYV2mW
PwQcvqOXvz43ROe/v/u6icpmaFBnPHWoNOw7R8YrmvB+XbkjfUw4uHeX25nrxXkVvG+nGYG+LOCg
lw2g51ZNQTaDtzgDc704t/ru6wQpAoU8rnMgYSnOCjBPrCmTvTBOtfo/sEhndogtadY4HJZPKLsc
9ACCbzXpnR+zG4Zguj4HbSjSfAdqZiGpOLM/PGvPhyVVgNwanNYdLGjxXDqXL86pp3paUrmdeXbb
XmKVk9DBcxN10nGKxLPPf8ZVlG/HXHpr5KCyVUygSHx5AcxNkbXdjelN7+fII2S+1K0Lf08XRSpa
DH4LFQZIqtVgflDUVR4utzez4GzkolHKCStkLk7QefX2qlb5Wy+hGH7d188r5N2CkyJ1BpTXQbs5
83C6FKKbVT39vvzxmaGy0Yrd1LoQ/OJIucRlu+ZFH8ALAPHkfNmPoPe1vdzMzAKzYX986mP4d6DG
UEyDc9sU4YZVJSqCLoC4l1uY64i16QEcd2huuAtCPMCRBmjS9Z+XJIMt0DEemyXe6dzlwxYuMzC7
LaO+NAcTBt8kBgta2p3a6elFgvsPhNoeVX56Q0sPfB/Hv3MgcQEBxCsvodR6FjRZCWcXQwnobDkq
lrLZtcLNF6bp41oRpVYcANmvTSeY4BxEU+3DnLGNjlB07LxoZWIBfILLvyJ/uVt+kc+lAmykoIka
jiYZhlO4e1TpP4W+e5J9d5vFwV3YgTjHBu/oq+ERKhhLIN25xWIFCAWR3KGGMsDBpKC5FgPSxxBv
c459VCjonMhwIdExs+xtBJ2JtA8ReUJOqoqilT/pDT2PJeR5N1etehs1l4VjqF3gJk+cwpEX7U1r
AHfZLhLlD5Q3lgCpM8H7H9xcjCNHiOn/h6A+vMuk77+QHHc1YH1unNFzvl7u0UwstbFz2UBL6rWK
nJBc9u7CEF48NWhlC1HiDzzy3+oTtZFz8PTowWVqoxcoG8FbdKP6bKg3KRjrK+nmZfOtUTjfb4Bg
E9UX1fZ+88SB+zSQ4zEqJ/mtR+AazLZQ5fScZxaNxL9noaGFXgnYBZDfAx5xJfSKUxa27TruqBjo
qk1klRBIkXgFvfImaENpDEoqeVITfjCqMj8kFNpgFwLe1wJQe2bp2ggagDsCQSB5eqKerJ/g8/FQ
QDd+lyUmv7lqpm3JB+llPs5LCUVDZxi/N/CKpQAvIuFx+fNzHbCfGBP0qqrcq0+GZeJIWrzUAeSS
d9EE0e/LTcyt1fPf353MEMnx0hyY0lM4laNYZRC8kuAV63IhHM9934r1cIyh41jW9FTUAdyzfQ2z
0Rc4E1dioWI0M0Z/zrh3HVCll6Qu5xD8c/Mncday1enwOPZjvrk8QnMNWJMg6pBMXtryAwjzZAcF
L7ouQiVWEeuvzCPaABBkGhiS1WQ6dT2F1B3TztcSNqNL5Y+ZObDxH03scKncEvBvnoyQqiHsN8xu
6MIemDlwbfQHS0Gtp2EWnLosOJ71JXCig5nYAggHjTEHLgEvHoJKryAxcNWM2Ly3bIzH/4nTFgH4
73RSz4pEyUPstIvg/5nT1SaTcOY00G2DfgWMg1SxD1M65ciFQ/NpwygsZu9JncpDDQk0YC3JVLKb
FAphzj20ZcJvfi+c+qVyDOzqG64b9RleOaX+IlF+aj55hZ68KzMdNtjRTECF6t7n9x6BVv/b1JoQ
cvOVA9W3H/VEe3YdBY0S67oR6mhqYZvU/O8a0KjqCEMr/+b/EIk+3meuTVVg4yDrtqINfBnMK0du
cpdJ4+1rsPVfrlk3ro3okWyoQdZ061PIsW7OspaZJHoLmdUlWutcH6zkQ0Z730NmtTohWUy3BehT
dz4e2usUYNeFzOHHK9O1ETswBi38HIaFJzHE9boy+HAB6/GV74bPSUWy18tj9XHMcG2MDrwkBdQY
OvfEuRG3TI04FvJM9gtTMdeLc7PvojYk6UIITBl68qOWbVmUmrUvFNlFrCSbEuXfzeVufHzrc22k
jgSDP4QxGZ5UHiisGobUG4WCHQSMium/oa/NbT8sRsK52beeHo0PgHjtxZj9cspvwVDybiXDSTHA
cWDh8jc3LdZhlGUeURlYoCcNQT7wkEYnQqUg6rqFaf84ZePG1jY3QNfD9iyHlH4J3+giU9FXCF1+
C/sg3MVNdbbeDQ+JA1HQy/Mz0x9bpcVwEXjSNbjhTEbewRsHb5kI1ZW36z5v5R0Ko4CXghf5qQrl
Cc/eAh4TS4XYmSVsczZk1nfcDHjpgUaX7UhGUsBJBv8JD2u2jQCsXUoLzCwr2+tcj2ksyk64p4YN
ebWBYGsebbtWumw18rPPweWxmuvPufl3W9KPnRznuKQnQxR0k2Dr00Rtt+964u+CYQoWHC3mZvz8
9/fNkDgfAah0TxUv1G8tRg9StEQuOcnODZZ13+wCWEtXHrTfTYonjIqL8L8+wrzXWdgtPCtmYopt
N+6riFQaLLkTC3C7AblvJc8b4vwijs7/BdLLEp94rjfWdueRhuUShPKwdvGqZ+c0cICJmSYuFm5v
c9NhbXjfL9uaoMj1x0yIJYqfPIN/XV5SMx+38YF+UaRqLOC1I6TXmi1JCvEzjZukuC562EBAeKhG
edNisjV1h0cCftZXmLctZZJmBt82Mfcn7nWlU3gnybW754Mrvc9wqoyjjVN7cthfN0bn7fhuPxRQ
NzYmiOODTEj6PctbEANy1rQLFf6ZxWp7jBPdY/0APX2CHr64bVwXriKmEtEOePCUbjw8OG7SAd6b
u+u6Y23voiynNsRtB6JOJfnCRQtINGyx6VKNam5JWfsbjl1+0XgU95KkL+6Jbsd0B0kdfwnXMxMF
bZtxCoAuyWnt/a+MAAGXF8ZG/Xp+wUwQ3b7uEmejBKuea4hOJ94J4obAEMD3daQHHqTur1iAfhtk
aa5frpsQa4Nrw846/H36JkoOpzCnStc8SpbKFDN7xAYIUsfoSFYVorn0u/86EMB+GbDJtkmetdvL
HZhZwTZK0HcapAN5V54aKCrXx6KvPLXlEcQSf0noM5aQbJQJmD1jNw3eUlJyZpnZiEHmDRP8K4l7
Auuk2hU1TbtV4DD2+3Kf5obN2vS0DbVoNNyu/uQ8M4bn1CDkDbSrm+v2oY0XBLnPVJlw5RtnSQSA
Niri3lolqbNkyDzXBWujq6HsOQikOAV7mA3qzBE3tHfqVd806cLZNLMXbatuUIsgCZ27OP1QptA6
hlg3LNP9iH+tYUZ2Xfy1vTg7qKUlA9HTCfRQBQk6z/FQyKtKs8QjmVu/1hlOFY1KWOnItz83Ep12
3t35Su0XKLa6AYpVcAtb0u6bmxRrs1dV2OcOgarjH1sgA+eWP/ltlftX1b9dGxwIAf8E1DiK0fJA
QDunXoyr6a5GNQzOYXzhKjqz+2xUYJFkMCsHm/TEImVueRJOfJVXIl6Cbsx9/zxV787chsOhtMrO
ZhpxEt/D0Vo9903INpc399zXrc1dOS7jrcrSNwPS1T6T0IHcQYsfwvzXff88+e9/fZUkOcTsEZto
WqpXVbMIoJY87IX6cl0L5569awEuy0MV4ebwJpBQOjSwdK9xqyXVj8ufn9nXtmMpXDfyiCbxdPK8
MdxOzfifJv0Idf0p3weQUL5yFdG/e9GdyTFtm7snUzQm3FV+OLSfRqcD3OpyP+Ym2trZXemmhevU
/Rs8uNgxDGn7mPpXAn5c26dUuu2EPHMAsnVRjJ99H9kEOkK3Ku/rhVvITLSwwYCyKdzYx7XzJE3N
V6pjD3qCo2sUhUsyuXMtWO9vOuS+oKphh6ru6m3TlF9htN1uPba0UucasHYyPFkYGKS8feM56Oa8
omsxpuW5GHbd8WDDAXXScjCOa/WG9HUu1xAkiBUMXEj8cHkNzXXg/Pd3W80oGaVQpGzfFHXpDZIG
d6ys8jvYNv+63MB5qP+tFro2rk+ztNGQmkQDSBbd+hUNkns95EHyAokX2IEUAQi7r2zMnHKftOS6
RFIUW5uPKlVHJVwLHsOMgcqteNXCpISFJAVOBl5+Sh5CAmwBvXU6aA8dXai/lEtkjI8DTBRbG5NH
eclErbvnMHL6tR7S/tZEhdi6IfTSaqquK25FdrYM1gx9UA+sfc66EXCjpI7vnLimC5mSmV7YuTEm
wDROHRneA77u7HBnfOE9jtisPQPmaPn58vqYa8XaolxJqPC3JLxvPCTFeQDSTUY7siV9cPt/AP19
vAyjf5JYNax66qlrnuEUkosNinVRc2S0IV2x6lzitV/8jJhi23TwjB9XU4Az7arzMmLWFqMejHnE
mLTP1C3j32EHJuamzCE7cdUxENkiwx06kQwpZWc7AXabVUifTC2kOi7Pz8eHTGSrCesIGC/Zlc0z
hAvEre4SWG4DJ7ywxj4OP9DV/Tv86BauDqRhyRNxArxG5VlMSDplsCljli4c93NtWLuRlfng9J1M
n0JV9d9MDFc4eCO45jcyi4ItHPZzjVg3X4rSS1Q61fio4RIUATffTtmuTStRb3IZ19HuqtmwM1ph
PZE6UmPyREs/uOd1ZsjKg3LEy+XP/8Fw/ButIzujhTpLESdUihPsMHtvBTlZ15DbhjY90qR6zNP6
rknD7gWuQHyEk5hbwQMYiJ8yB8KZpB4KQQz2V/ke/khTBYS46+URWcNjo6g+AYPdQ43q8k+d2dB2
dgy5T3gpOp14+oMLOnvHhONQbv1Yh1B1QZBvq2Db0yZY2AcfP6NwB7FWahj7jsZGfjIB7e7/H2df
1uwmzkX7i6gSkxCv2D62z5CcwZn6heok/YEAIQQIEL/+LnLvw2n1wdT1W+KkEGjc2nsNXQowLK9h
e5660AyHLZJIhupGth1MOv/dGNWwQJoKLAsO4Vu2zyoNiT8UQZrb8PBRtKz2d8d+J8K8geAKeTE+
DGinOwNB5Tw+QIoa9o9JPsBxh91Bx1BxD0KGqUdB/8698jalssim2WpdsKAw2n1JdV5Nn8yYzdEe
N18/ONVVyKsN7NjK2WIn04BRh8lzrZo3YrjzQ/DQQKWWjyy6l/CSI0ktJ7O1C6/ND2uX8coM9m0y
DF5oGmNWBA45w8/wpyxG74WNw5e+36STrmiKRf/h3xZzQ2EwGr0IKYCxIlPXyR3xg4p2O60rbxj2
TGTEvHhaBn21y1O/rIMjerkv9gGjdfldOOHQ3fkxEuPOjnmsi+5Db8q3LHZXtkM7L0cly5tO1u5b
GUFBQBWzOYxxO0Fli97mSBnZeTkewMgZ0m3yDeItzhlYh2W/onF8ahFRbJRa1j7DCu/RrVCkTIvm
jXtZtycNNtpmgsJH4Tr5xr6ycr5Sa19h7dD7gxd7bxqb+4sOi/p74dRbqMO1D7A3EpUi9TqG5g1o
En7gk6SHlCIShcIqO1zfiNfODJu5KwFpmAFtKF9FB9vDdAScV/gQhk0XwU1kaZa/QKjhLo0UTgec
63uR+//8+YNOcdRD12A3Yy/dOIlXFr2dtZNAzbhpHpu3VMPPh436uwg7QLLzIEri8ObpZ0UuklcF
U4p6b0T0zSGDut8jUQ7dD6qrboKWRTbFNw1xyo5hJN5Yrci+hAB+cALOJstR0Td8C1+21l9W5CKr
OJrHzE3fFDN+t6dmARF2cL7skxKJen0YapWHL9cny8p8tPN3gZmVDGmdvtF+/ATAf3tIHZyffb3p
ubGyD/8ndxejZqK0Tt8gdc7vRBXpQ1b35AA5jddZwV19jsxtlfHIJvhCSn2ic5mlb8wxfysU7I4x
pKx2dUy2aoAru0No7Q4CDFyTodD/lhoncCGfNeT5Li5jOCDeNiDWBpEBT0GjFAMC+eB6J+CjmRiI
4u1mONRuLMi1MbdiDRbPRMReHUP1UTl3XT6le1a38qHn7rTxFStz+D8ZPTZA84h14Quk0OvvqCcz
2GCPleYx7PxI3JAfUP0L6i2O19oXWWuftrBBGCAgdpHpMOEuge0FasDtzsnA+rk+Liug/shm/3rC
qQZT+PySqba5pFJN7ZFr4hQ78IKlk/gC+4yuKvLI8ilCXDMsGr5D425hi9c+0toX0gFW4AMUMC8i
COCl1chn1jXqBJnjy/VPXJnbdvpPcAeeNK7HL6wtwTHTLL8v/HrYmBJrT1/uDe8i3MDpcBDFwfQa
FLT5rTR4wNhPYfR528tbkYGGcJVJQ25eZWemvxiXzaENuvzGrrGWPbQ9Zw0SrrikUQnXsn6GT3Ei
ZV9uzK6VsbXZvxpWrSYmcXkZ46qsdhlA1zAJFmAyJXnrQpX4tk5axubdGLAZLrBVpeJXgirEXkEQ
8BQDunxbcGZzeqmbIhYT2n/VIKb+1EXXHUeUfSXMATO5cYPw/pDHP7gRB9ZaZ37FnZEz+mpctyse
ZTDW9ZFzyJRWhyHDNPirIK4qAdIIpupcUqB9djpNnViDJBv53iGF+mBxJE4QxHsoYYUmYZA6oWc+
5YTCstuEzVMG6RbnMy60cZwdQIgvRp6w2Yj+7CoIT9IE2oXdAfwvnt/h0IRAI4zSnfRxMS78Mbjt
1J8Y3Gq+GB9Ox4/wcw7SO2SDoDimVKeai0I5iz10Y0FMC8kOiOgn0q8GdTbBSJpfSIDV9YFWDhRR
gU+F8BGDLpt/Z7JyekAo3/8yaSTScwab3h/M5757IItT0R0lkkewNJil+8honr6Aoc6mo2wawh4Q
JEf/OD1sfn/qmTflNw08S3wkVR0gGASfDBpOOmrznyLuAxhVjlTgcOuKXquDcGsfQJFpuat1cHLb
0X4qEZzwSP4SrZiae+V4uFCxCNJPVKjwqUOPT29dLcZWHeB3jK/OeFUVn6HyPMMUeYAs7Q9aebI6
ytIT3nAQYZ/2ZtehoMjuSh20zSnNzZJeh0GSt/PElJm/ZFQP4TP11fxCpZzju0yotjhmPvemg4nD
cL4rS1wsQdSviuxE8ki4+yD2Og8+n1AEuy9RjINNTkJy4P/u5riBvCktc8yVvpjM04i7UXAnBrhe
NICLqVkJeFB6JJr3XlRV9KALPxRHlvnZcFeKSUx6J/opVFAk7eQQPE6wOp8Oapby72iaBnpSi3hx
UgP0QhMIMBT9Ma9LODwbZtiX0i3AUJjAR/kffN9nzAmM9zennX3nIRXDPP8tdcT1GayPsbx0kPnU
Dzwb4ADIeG++Dbmef4Pg3MOG05k0bJVzYM8T0AecHxkoBAA66hImh7RxeHEwHjayR9272bCHY0FF
Ej6FstlTFXoxFJAgOnDMIz49BCQGOqD1uuCQm2iKH1F652bvp7yDbjJsMUHcmLqmvMehpMhuAvx7
/NVACLjfZV2L6ZqZsSiP/uzw7pckXP2Ofe3tHBFycfKaLDKfRxcQ0l0wtxEuPwVui+fRjE66b3WN
TxTN0mdtTEWbmD4T8S5o5bArBKVq2BsfHgLAIMKGYhd2A1IiBkiQH50PG4xk1n31DLW5uv6eNW5P
TmHdTgG+ESzNhOjlqAaeeK6SjDpjnDgdbgkH2cDgYm9I2/wPrubdV1YR+FvHOZ/5Hinw4HeZjfgh
7eb8tYx43SYNdPO9hyZ1S7IL4BTPd3Vp0HymoGO7q3P8/z1nQeOLxGdhd9+OHCwBJZh4IxOPB7wQ
o+VDW/V1cRgArC3PkKA15G5CWveJKWfmJ5T4fIE1Jqr5sUE9JvCSUsvY/97GoTskpYAM6+NcGfXm
zC4c1THl63zvx44pkgqwpW+wMgeHZxCSzcc41310bkaNnEIK8wtIZ2eNZ2BgMODlfT27wZ1y4u5r
xReMVqqAftiDz0A6aCWOgf6OxLDbf3W1V30bYTj/FaobXQyHFj6qXS5h3HEx7uK8MMYgkk5F532L
XLeaEUjAC+fBccb0NgpiFFipnTTUoslBf30NwrIbD9RzYn9fFmOj7yBNIG6r20MH5d+npSjBHA2C
wn/tuCvE3iu5H+9ord9uOoxtdYUAyd48yPsYJj7huCuR8/kEX+dh46BciShsUYUOXL0ubuv8jS4u
V7AMDU5MQ95l6qNiI2hZieh8K+TqfO36w1jkb2kLPCRZbtyN8W+M6X0r5CKR9ts5kP7rBJ/dNx98
9GMf+0MN0FJ/G1cssq2g4APvAexa+69D6DXNEWvKjUrx7Ih5VrfFpb4VcsFnCAqq1cxefa8f76G3
wx/HPr3N/zmyFRVKCqX7spnYq5mbYe/xl67DLgfOxJyMA8qCIykONXisQ8zcjdvjx/QuBEz/XhWs
cz0I4msGt5vxBUzdo9FghesuIAm2OLPD1rLvQ9RV83E0G524NpmtBc9rtRgEuNGrCEuuIa8/AuUu
WYazYGjqG+WjItsYiviEDiC5RljwudclJOKRf4LgpCB3Ny35/4gqMIB+eiaj10w0kK3uOt+R+4F0
8+/bnm/fscK0oKWp4AsWwU5vx8g8jHd5tMjdXG9gJZljSyukhKF0AVnAyziE1YFDyP8vOBLJlw4F
/KNAXU/tB4jtbGCVV4bdVligoZ/KNNVoLYRdis4Bi9MOKPtRtuk3t/TMB7cJb2n63Y1Im1LF0eDr
C8vS390QBk0CeY3uGPRiSPJ5MvtpbMhnl2bTjR9lbQgQamyLmnN9MbkEvd1gkege1o350uz1UVrJ
vth6CmOVmaACs/kCaZXqoPv2STAVnVJPPVVwkLptUdrCCt640MwG1l+grQQuQuh39+40fJqxXDZa
WNlqbB0FWDhBKKzS7quHEwaoANbsiDIJX1AbIwGHigX6hZn6uCgqXu+6tSatM19Wda0bxf9fkzB0
/nsxCM567Kp/WgwW9WLhtgm8xLdcWJaR/2AO2ooKWVjVaRtPKOKCbQPRiJLz7iBAut/i+66sI1tR
wXgdIOtVMVxA558NbKnDKbufJ+6Ro4Oq1W3GipDc//daEm4JXRdW9xeYYGdfFSRpfpiZOff1XMcb
Rea1rrKCAhf3JOpAbfslHv05++TNCN538HtAxv/6+K/sB//RUqibiYKONF9Ij/jbUfmRtmLYl2P8
1a/pY91E475vKmfjQPjjKvDR2C8f+m7/IWPXzp0O1aUzYzu+MvhTIRiEcDUxZ5HNHd3DBIlEb4AE
9+xvxqDw+rmEaAhvkyyqwfiKgi5wNug5K7v7H9Owdy+jBWA3PNUooeSzfxZD9xTgaguHB5c/VCx6
RsS6sczWutkKIhSyAW7RCw9p9I7tvEw9ZgCY7r3Q+we0hB0yXk8tGW6rcdiODnIq2qlCGezCSJm+
6F6BwxjH5skZvXAjll9bYda2wabJcyMokF86zYtPRHeABxC3NGcESnJLE3ItBW3z9vmAUDVihlzm
SH2dGUDQ8GVznrxajbj+B5cgTpN+wnSNC9Dz+mLLZHjlPLEZ/VrhXJcC2fyy9eYpAeSxnPc0oC6K
16ARqJ1TAkz7fNMKtMn8Ct5y6RxV5E1OAuRc11vUX1z0pgNgmIdipTOGrxOJt+D4Kzu+zexnAomF
AIm4NwL3pKQsnB118PA/NUq4j9S7lPWH3BtNMi9T9PpHrvnw2Tz9DvJUXVvH0wV1/7ImO2TaYJKR
8DqES0AS9xr38zTriR/vUWlw50dwjWT2A1kxz3mowHvIh32RqsJEB0N9xl9YzRDrXX+7PyC8D3Yl
W4cFvMJZlPAXetVgoXQX5lOnehq7OI+e5i5EpgHZD+H+hVysisR+bPgwp3+XQ4sXuR8KcHFOJQCf
FFY2RZ3VSeTChGlHQyH/BlGOj994E8NTYlePquS/OtrWkEYMdZwBwQQfCCQ97uFIuJSqKxWWzpnD
eF2TPW0bjmxbWhIkTrI+dyRY7iQbgmoftJUZvkwzLAzRbemsLvAMr7q9JFpWCQTqHSxI5Spn+l06
VeAAkhTi5gAnGig5xG9ZGDJUcYELc7K9rlnLJWqtQvpn3Go9BTg6Sxusut40MIyevaBN4FsfkTfP
YKQOGohjE53guJ57dyV8gdzuUBaEwmIqTXNI5+xFQb3xxYuiCfYEJAyC7otwWYYKYiqBxbrQQPb8
AlcB3/kGJ52sKHeiziZaJ1pVXq+Tggxh8wL85xjGO+b00I+aorKi3zn4uJwlQpU5PTlRn5f0RI2D
iuSeD/AMxZumDpz0kJ6KkQ9twcZpzR6a2yL7jKRu5gX7kWXC25dd0IfizqXEV0ec5V6X7XzYMddn
WfTT0CWwrJ+iz14aN24A5AIbW3rIh4mk/1yfdWu7jP/vo5CSJhgjCBC+QdzmzhBsY3/kQtxAvzU+
ZHqut7ISQdgKPURQU3guj95ISJC2D7yqF0fUCst4Y2mvfYZ1V1VDG/KJGKQsgIGbT5VxmmcpjHiE
Bm4xnQpIH2/EKmufYh06pTF1OdaAIwQTMtqHrIyUcz80/kA3GvgoHlh85JbT7l08QMaBQIUGviFp
X/zmYVccg25GRq8FlmgHtaiqRr6k2OL1LU+1N52lteUz37UGO0AHqoCddx4nSGnCL93da7hH3RUB
5xsf9FGPLU1YU0wIBquxsXfPLHeC7JUi+RofOWxLihtm19KAFdcIuAL1uGqhAerwh7TGlS6cIQf6
/z93l6fbU4uGAc0rnp+pNHIXSOhmxk60ce5+NG+Xh1uziYrUrYA7oA88nLOnrk6bnc4gmgS7dPrY
t/mWJMrKGNhINNIDEFRAu/LcUbclT5LCZgiZ8858uamTbBgaK2DPC4JMcz+28VOqILYX5yrc3/Zw
64rjQMh3ItMcnNsuneGZpaagSuK2j/6+/vwPlRgxCjb6TLDGJXrCEAeNS+Gmkrs7kQLqVgb0DMHU
LzyqYeYDbaGddPglCAHhY8R/GMimANhHofnyBtai7/TsFXMbGxzBDNZ5zWMJOBgqmAcKkFgeP/tN
cMNlbmnJXvCFN1WxVP6ZIV/4ksGYEiLhpYca3fXOXJnR1FrthublUPth/+C1NQ+Trg0WbKVJHRWE
iYOrlh4OxRjPYksxY21qW6vfdGouII5s7jkimgQ1Sm8XeenX61+z9nBr8VPgTcYA1okPGsofJYKf
JJTeeNvOQq3Fb2Tu1QDKhw+APv4zMF0mpdzysl15cRtipmlZx61pwzOKdKg4xrTf+fFNspeYRDa8
jKRQ2lNzlp31FLbjvUlZfIhc2TxBKi9X5xD+Nzf1v40tM13jl4Dih2cIeMqTmYC+PgHHRuLjbc9f
ZvG74891SuX6aWWyJKzd4VMOYbmEw9fzdNvjrWUtSJulkwOYA6iiTfvF72chXwbHd52t9M/aOC+/
v/sA2qiyJFkaPigQXiFCFMaE7Qq5XPBv+wRrPQNa4hZa+M5JwPEugUQkT4Yi/n3bw62122m4OlI3
Rrn0z36bBpW+80vyv9uebi1e2EUgaQTm44Nuxk+l5MX33Ed99raHW4tXEIhH4IqMV89GXu51lHWJ
O9c/bnq6jQobfaieCD8Ozxly73tYY1W7itzkTYbla1tEjBPrlBCecyIG3HeYbYf1317f3iIntTze
Oq9nVYcu7Vt0zVy28V0ZwT11hijabTPSJoOSxgG42OV4fCtJcJhm8LvD6tZQyUaFyVhXJYydnZOB
isqnrAMkGya20W07gk0ELSeoyAOckxXJn0zfnDUJuB8muT5tln3lg2jeBoMRA/HhFsDVE0x5ZbBn
rW8Iru6FusvFFpV1rQ1rzXI2hd0ItkGW6KYYv888QuqU1c7Tokx2/TNWNjUbauDF5egoiCpmkKsH
Y3nq6jGpsHT31x+/9gXW0oXkFbQBch+PR8nR3aWzfGAa+oAx/nC9hWWmfzAONspA+WMUISKmD0K4
x5Ej/pFQHpbI5M4ZpNeLfot5vdbQEk++2/5Lv3dChnzNiajwYYkZ2RKuDvWD29f77TBoJTy1QQca
KiZpEMXqPovpI4jMd5qG+1GyE8y3k2kix7zaIrSsjL2NQDA+7YxppvgsoYQrE9xa8ixxgGO9uz40
a8+3jmQgbgAG7MvxgZlFMUVjeRf5vHGTWBuOpdF3wyGLaRgDgPofVMnuOnrpCvpIS3oJGvbUTihn
3fYN1plswtxQ2DF2Rwlfh4TqKk1uDrlsqAGkv2UfjgzVWDEWcWJ455SHfi7Nr9te3jqVTSDjLMy6
8ASoIHBmEiC8UOb6221Pt9Z25rbZJFmk7iUy8Uk3wpUR5f6Nfl8ZXhtJAEZFNme87jNksOKTZ8rX
LK2KhMjwHHXBfR8D1Xj9M1a2KM9a17odQMOG0zhAgc0zxQmOYhiQJXlp1Pl6CyvrwAYVeGaAgHxX
90fVN48GCj8gO6hb8DeIAGwMgSghxQd0XHRWXfzsofhznp1Sb2yua31jrWBIKQGT3+TkzFLERgBN
Ljjhuuu5fPQBJWhuO6lte4a0gEx5kTfooDD8pyzDbJ/jh9tiGBssAKR8MKSDSk9BSZHe9iB1PJ88
iBKnX24bXuuULoVJh6jqwxPnzsB2gRO9hAxOwPvbHm8tYtlA0b3ygvCUgb1QJk3uiafK3bT/Wpuc
1io2IgwzCNi1994MMl3mIeESLkDn6y+/MoHs0n+qKy4M8N08UYvzr0AJRCYUwsoPTU+mLdWV5Qr5
QQxg1/95r5AA8Yb+SEKI3gZwVkzpIqFUMJbtYS1ibrvl2AAARWI5zqoo76kDxdCRQ2K1rG+cp7aJ
QqpFTcIUtn5lCU2+HaC6NP7iD8LxbvFYwlZh1/4ZQLclpBAZ8OAxRPhQT3sxzbBljr0ykf5wh98d
yGOXQiS0z1CdmcI8PS6uk8cpJXQrWb82layTmFeYmo7P6SkLEdeBbFfsAF34Gs03keCX/rEWMhf1
0MyuxjTyh++w1fL3g1BbDPSVA80u0iuaw7mRF/RP+GiiRfdX016Znaran3GQz9HOMRDe31h4f8Q+
PloT1roeY2QbWezS0whlN5EoHSGTu+D1/cSLx7wGJ7adX4qmYSwxmQqDPhmLYDw4DSb40a+ZGV8i
AMv/VwM8r/Z4y7xNQgDGfqCCTcpPKfhIPzIERP7Oi2eFAMkAbcBFL+ShbCBgeCoKpAE8Tln9Shqf
/gSbgdZ3gRc6P5BA4Z9SWHCBoI0Cu06CpQj4DLy694OOfTTsQEACyFvnFAwR0HhI9zTMucwOsGad
U5ZQWtOQJhls6bO9oj2sTRIcVC1oFBWQ2BKL04nUeMK3BPln08e69GGVCfpHnUAWCP92YAXq75dg
1iq+UMKQyxmFApdGBDPrdl4B0AYmWAsNNt1x5HvwAyCN3J2HZ9rm+Bn4af91Loe+eK7ACIdJPYQb
9UW5g88+BZA5hdwd1ekEqWewlX9ArSPi+6xs8uHgwSPU30H7e/opeSj+GWuuvuVAFeX3o6BjuUea
oK12qGwakwz+IiArnEHr/cxyQOugLkTLL1XUy3SnGcu9Q0Vyl+2iQAT9Bhd4ZU+164gQmICe8DxG
p5HGp7RfZqoXhyjo5ml0F3aVcm47/Il1vqUDNN3ADYtOZem4CXOi+aGmMIi/6QCyZfxlJeHuCnGd
EzKrdNe1MAvgkqcQ6ui9w/UmPr6xRbaOPxkgAdJyNBEEE+xMvfHQjaYn8BLEDiKb8AxSEb1D6bsg
P6+3uLIV2jiZFGqBThpRekpJzp/TKf+dgq10D8ORDfjSWgNWTCxVqVvCOopLJxzGOsSXMP/Cl0Aj
ZMxvi2tsHEyQ1rB5a0fwh3j8DNe8ft9QWCFd76GVw8gGvUg3MlEgK30sQ6AsRoq02Ej926JiG9uS
Bj7EDqeQnkBquYwRzYIkCgEK9cEN27r/rH3A8vu709T0zhArFtETACDfOF/wIw4Q6Nd7Z214raO0
DGQ+IxDQR+7Q6hsXATBWpoh+hLEiG9vHx+8f2dYTTKVVRBF//d9VHfTm7yAfv1x//bVnL0fsu75B
PhjoSD8LeQIXLX/vBYMBunjTLe7j3on+YzgxBOAzpVl2T8axVElAu/a7SaHxGwOsuzE/19pYfn/3
CcprXJlB8gChGBXgRsr06c/9VhG9IXS11knWBAKvry+A1WAn0yG3SlHd8T472eDmG1vE2vOtOZQR
nWvgZuJT18pfxECeJBoBY7tthL1/dw8U7Wk4dQQX/9iVI4BLgEmF+7Kdpv7lthasU0cLKLRzYP1B
e0UYPObBq0M3FUHW+saKvUgKSlsvZuTsHAINRUXdPNoVZVdvFH5XZo8tlOeFbdCGDsHLy9T56i1J
bTBFv7q3ZrcjZh0AAIV1cQDnz+OfzJHOkFIFVKZPbk7+R7adhNYwRgAocHzwmhqqHFGmEumhiZvG
15bfY1AZB3fHGx+gifSkY2R1EGX0++sPX+t/a/WmSoFDWbvjg6joX3Jqhp3JsH36bQmQ3fUmPg6/
/qOxxxiD+M8k4zNfeoeUmKOxTD+bDFqfsCM5XG9lZaLaWntUtzHEnor4LHBdSKiK+p3T3uTyFcb/
0dpDAg0K067UR7i3Zjua4elRJZ+vv/raGFgLuMOV3xlSys7I3flJqhVPRE3dfeVXW+SztSasZSxB
ki/zBuDwhOeBGneaotRWHAumvaC4a51g2DLxWBkHG0Ig0jxyWtk35y4m9BvY3P3/Brj2FBvzdeXx
togfMKIqywVWF/jQHJXlqZOPNWoZN8XYAMn/e7fmfgXiuTISAqdA8ngdNN2zAPFcETVbtIW1L7CO
/HF2GwUdRXY2DKhMXKKaQ+zdoguCeWor7bFY9kbnTv6UwpjiqZzT+KUp5i1Pw7VXtzYLD5i2II8r
bNa6h2SvByb+fvHfvL4M1p6+/P4ukPAkMjq4EgfnLPP1Ufo0O0Hg/bYgzoYTGm8WkE2IfZ5AkP6f
oIRnbdXUw/62V7cOeaB3Y9a1XXDWiFCeOsmoSvpuvLXfrQ2CTR5hkv95ec//lpJW7aDVcIsPxDJn
rL0BEj8G5oJxg7R7i+6p4FZjoMd3aJQ2dzf1jw0khJw30gZ+2WBzRhOwwYTio3C+Xn/4yt5mowgR
nnttCMLZ2Qubez0U7teSGX0c6IJ/va0Ja81mknslI1lzzpDD3iO3ESd0hGjRVCHivd7EyilpownH
jISh6gPsm25ldppAKQ+ST+lffdiGuz4Xzuv1dlZWmY0ZFF5ksDOL5gytiedxcTcr/M1gd20orCVc
SkcOmVc0Z4kCXSIVrjSlBDuzjTdd4dbe3wrWx75SZTQVGWTJC0Dul+IZTBhuu2nYhhLS9Q2k5PLs
vqycGiwIeUL+dCsOWntzaxXTGIItkedhnQ3wF2alhlyKO/PbKqSRjQsk5aJ2VmKNwepxwC4He4e2
GTdm58q7/we6x4s556VLsHiR4vhjTNF7m5f4tadby4t0fgUfPI2nyxqJM+jBh8dmgCLtTVPeFoKj
UoSAqPsQZyWB+78M6JDXwRVbJKiVhRtah2IQuZRxx6nOC2qjhHh9itHNWvbku+z3bR+w9Nu7kzET
GTJ/tWrPYgLjkM24ocJiY4tVtcQ2/02vR7YAnKokXDTEyJ94XfM7NXT0AHIosgUxvASAFej3wO+F
TwPbBIKujbf37+/pogKyUHMAyadK/oIybn2IB1jzXu+stfGwllnqz3rsIUqDIBoS7zumsYCzmpt7
SCVBmwI3nOvtrH2EdWyC2UmdeUagq4ManHDQxMAyhnT1li7fMvk/GBYbzMdCqBtUHuFPHRT/z0EX
Lfvpcxrkb1pmzuvAURC86UtsYF82w5qQjApHTzEXTxIGq19m1/Fuw51ENrAvhd5Pz1O/ghQ2rDY0
RJweW/ACr7/7yoljw/rGtG9ELNvqLCfwYEfR0mceh93F8+QWRX9loG1oH9SNxqDh8F5nDv8McqW6
a2BsdHf9/dcevvz+bmlLZ9Y+rd3qDLtL+ajhcno/ZLehliIb2GcqOiObP+rTSJAwUDq8AEG/FfOu
bBu2uJuAgBMnRA1HavxvvOjO5RA8lK5+EUSdHZhHV+WWHuHaINtLuvBRcKy0PhlI+31TAClWy8mf
/+ir2vnn+kCstWEt51R12GGHVgObMN6lTd5f4AX6HFWb58TKSNvoPpZ1oGqHWXnOyKROtIISi0pB
ebn++mtPty6uKOMNcz86w5n2eQcOIwuPQ70Z16093TqgZQvvkQGGTmcukf4IBtVAJg6awLe9+7KT
v18DMZ1UGxp+XlKAwq/g4bWJqfzozakLCet/P5vhJMuikMs34JbcvzMOfNdrhJvNsHGv/GjaLM+3
+h1WSHBCaEL1ElQEoYsamqH4FFeVSJM58oItC++PDrWlGWsABILHCRpR+WWsu2HHqAeziiJFGMBw
6PRZz/fXh+KjRb20Yw2FyqYSOaE5u6QK7isgsj4skiTwx6333sIGKSOQWQVqgNeb+5jQTW2nag1N
qlERMb2xFCoJRAK2C+mgRfld/soCVLoU/IV/pDDZOcM498ZGl6nybroJHEZDzt3xzUSoCC4MVgrB
BO3Lxw4ijjsCUYOGyfu83CpBrn2ldWVBNiMiWduNb8CN1n8aRC33+Q9jD/ovbUIjdxdBFiWUmPrX
O3ZtWloRFuDiQ1sXEb+kHH6hIkvJPWSf4O0IWcUboIDLVLE3ZS7QhvDGN8H64jSaEEQYRczh+ges
9Zm1HY+pqZBRYeMb4fIX0+OfMcI+4exIX/1SSFqGi8oFVJQ2Zv7KCrMLER3HcaZGJi5sLopzkPvs
nDZtdq5CKDYU0WY7KyvMLkeQFq4GPtBFb7DccH5mtSmh38e7RHh6hmLd4N2POTnVPlbc9Z78KI7E
ONnFCQ/1rDqdg/oiR8/fGxjSgImPpxMVxLt2qRTFetPpY2Xe2bUKWUCiqZv19Dllc7Un+UTuSJD+
qNhmJnvtc5aW363e1BOVZrBw/iyQCK5/ZmTwg2OswpTXyYg6Ww0hik70Zt91jAW3hMhLJ9p7RjFM
XcFZcxldYC/GrJUvs8EUuT5Ey1PsUH95urVBEOWiiCpyiGflffPJSwt+V3UUadbrj1/rMmszgDo5
QhmWK/g9zsP9OGPI1RzWx64DxnlCoiAGQGijrbVPsXaFUpWOX0CN8S0N+/irmN243Q0xhBU2ZvPa
MrX2BTPkdeEPpbykdIrISWSs67LEeKKt8gSypEFTQ4Z50nKDSrgyoe16w8hr1GOgoXdBchpGIVAg
cX5yPyh/12SMXq+Pz0qf2UWHlIc8riv4a43+UJCdjros/JnD8mO6XG9gZQJEy+/v1oymOTVaN9Ul
W/hUAuVDyOFCLWhR7Up8idycm2+GEGs9tozcu8ZYpwen1VX8akjv7HCkqSNw++M+z8ktlyasF1vs
oAyImP3ary581vRFCEAQjxEK6/nxen+tDcjy+7tPADOSOm6TqksJzjj0g/u4OkAcZdy6l611kbXe
zZyNlYCY7KUDjd/dy5Z1aaIIcF13U03jLfuxtWG31n0Ga8guomH2wtRcPQoGCnJKwI7RYUvvm0p+
resg2AiqVtalrXdAHA5LonbMX7wuHwEoznmX3odGRtmDKcPY2eeD57LTbeNjbQKQxIXIl6TRswjG
8ClYpHg9w7qN1bIyOnaxYux5R+c8Ky464vRIGDL+cgJykFdyix670lt2yYIhGUmbgPLL/+HsWpbb
5pnlE7GKVxDcSrJsyZZjO06iZMPK7SNBEATBGwg+/Wnl3ziIKZ7ixgu5CiAuMwBmerqNE9OdRpZL
XdjRwigKtkEGlulV80Rsu2ckcYM+zV/D0PXNnSEglTsFFAWoC6s+Yyh20iLkiQxFo9lrXw3tbTtC
rDHqVtUlwsztVEVPUIsrcIF9dX2KWLM/9BEEcXSU3zQ1CGzXzZFl65ykSofd6HzEPWVQm34q0noD
evfs5nr7c0tt2Tp1fdWXCBB/dAdS4sgNQTgCSV7py63S/Mf1TmYs3c5bUAUVoRbFD69t1BVxddNO
ier3pB0qorYh+MjNh4A7dPjdo2JEV+vOeltjB5WuXW+alL5kSvbVNvMBt+BkWiw4njNEy8xBf+2J
Qpv8VbUDtPp4LoNwCx3NhBynaiwWTviZPWwDFsikQ+gpgaFaDCrItyDUyruNcfCAv742c+1bEQKt
q8bk8RS/SEGDDwB+AWMJ9S21lFaa4SUkNtsBH0Axj3r44Klvy8K7rZM0RqoDsQfltBtTqSR58PtQ
D2fPKNN/CV02BIAOIyoL7gjGTZa+Fgk4dtYZlJ1tQQKW1Lwsg4/+CDoBCu7+o4c3927dbF72ypuj
mWfQba66MPgYFgIFBxN3H4AVXvmmjSxngBJfjjLlLPiIh3oCwS0ONTS/5tX5+sfPbGg708JC0NMb
T/kf6eBM7Yk4eL5uBQM4fUdb8fN6JzMOJ7JOfVlOkYRsagCq7xBkz2PtPkCD8tTETXX0gnrlERZZ
F32SIVZSJwN9YqWCZFMbcul98QsUmN7FfAI2EwHbTC2gBOdsyPYEgdPWkOsLPvIiS85UIke+h2bP
5G6vz9lM+3aupSOgep5Mn/2XZr2ffgCWMjqDF5suQRTm2rd8gBEZahuLkkGTEuc9xBS/aYq6lesf
P7Or7PxK1jUi9+sg/2hGBGJMkEISgJEiaG86L1mK1M2N4LLb3tgdzUBZpsXQvxJwO1f7NG+6b2Hj
1cUKIDrOejvJQoa08d3eSz7208QeWJp63wjgvjeRnPin6/M0N4TL72+GIC/MGIwmzkNLWrVjuBnd
eN6SFPOfAs933vD/5Fo8CSZMp/CeuBe0xRGZHBxZbVQy/hX527g4ZfkASH2OG1O0S0lHt25Gq+RG
DtPgHiY+NeQ2LvGmBG0Kkvhph3f0ByKb2tllfYNnIe3b3kDghKm6BpfnEPNblqoAsaqsGUGIH9BO
7caORP43CMM0S0rWc7NmuRNeq5HnRZq9tFE/PvR9rlCcsURYMnNvsSkbFG36ljtZhjs8Xj1+SXYg
qP5sBtz22rJ68jpAIa8v/pyRWB6khWpIkrdJ/5rV46RB+xpAw1SFHvRhOmmWOCJmfK+d4+n7KPD8
Ic1O2lTZ/kJHDTwkcsNepXaT73xdNRZbLyKUKDSryzF6Smnf3IcJ5HSzLtAfRlIv3VpnpsumbiAd
mzLo/0VPGnCekzvF0KVRoDNTkrH99VHMzZXlUUKaTnWd1eCvu5hjNvTnMMPzR9Eg3uTBImfszP61
dSPoABWoIvKdZ0OJMAdI7Ii9zgfCFq47M1s4sLyKIhH4V+NWvYZBaw4MrGvgVSJb3mb9fVsP+/XB
VVtBwhS1r90g6l5JzmIkQ7sq5LjnBRpuMlJFsWAqczNmWXwbh46vIJ380pbMvSd0oK95NCxR2fxR
aHjHUQbWxQFojzFARiR5Nn4sIPTtgKu0u0N01Uk2bhaW9NH3UYgOoaeAiHsOz4h68cHJ62yrvTr6
zFBhGsOuwkvFYBXIFhyqJsrCraxL5FN3ALJTegNMBsSI9tXI2DErqSGvHCAapLOo0zcgJBnlfZ7n
7QQKjKFMcE/uoiI4gWLVdWtwlHRa7ll8qfs1IhHRY0Y7CAZd3/gztmUXktOyyRQKNvhL6lcVyGog
PNZtiQ7AIV85k1nDE4cT1a4kB6HlgJRkzV7wQq/5XRvmnr51HGflncmuIDdOieQntPteIKcago0Z
xadkXzZutBTlm3MQtstGIiaKxrx9UWqMAEspX4mh7mcZFq9TlS89YmdW4x92jjLLR+mY9NkVcVkd
s5Zn3zLC6+SxqdtxwUnMmJRNzNHyemrLLm9eUhnzo4id6Hvl9Eu8QXNDsMI8YHx13ZEH4BUBz/gu
w+sLvMVjeddkGVt3QbapOSA0i0Rt2A8vGWHJI9Ft+xjlzRJV54wPtZU9gM4KWK+y7EXnPRgWNhDh
GYIvMpvAGt1PDcq9jOly+nUMCepVFsxwbk0sx61xwdAJaTg6rSAxllYlrzalVo5aOWfB3/dN7Y8u
MXmUPJOizKIjh6gXwq5d7/2+7kdm7OMfUQ+ojOlYZ8mzR/JPSBw6DxDxyh69MADZbyxzb8lELq+U
dzy2re1BQTMSO5NTvhAaDQdVt5A+hNatLvNs7wfl17Ab9kWDfMK6cVl273ZDWhvgrKCJzbyjYuB3
+EMG047IlecB7obX+5nZADZLBZjy46nUPkr6MXn5yXQIkD/X3BCzbgPYJBUybJ0mQEH4c0gh87KR
BODATcX6lRNl01SYSE+5UKOEjirL7zRgY61CnBokOijxj9ulANPcPFn7GBK5xOddKF76xPXvwPTA
HpxmCb8317j/t5FATXMkg4NTJBMXCQFwYewUUgV365bYumtcgp2Z01b5S5im7B58xuYgk+J1XePW
PjVxBBhgHjf/8UiKX71Lx/zWkyh3u1nVvl0ar1HKGDBkol7BHwVtQ54QAOwSVuHec72DmXPD1opg
LDNVUjTZpxZs9jvQTE8bFzjjQ9xX7f56FzPLa1fGE9N1Bdg7vGdCRettMEc1JBNE8GVd89YbwnVc
VkeOk39SniYP8qI11ffBSgdhF8dz3GtMWWXOK/Wb/JbKxms3E0kX49szDtyWbpB1U8F9TuolbQ31
tiYs6nwrA79gn6MLFHEDRrWwebk+VXOLbVmxySEw6PQxfVYNdC1xLn3jUcA+Tq75vq4Dy5IhHKkq
bH//uY89dVAVylbo4IZ7xESWynBmDiKbX4OwPE9i0HW86J5CZnTiN9hP44OkNb1Vcd5uGpol+1ov
ci/MoJBsyg0uohpv7CJ45Xz8pErAwjYpJMtPXAfHqXY2UzhyMCSDsxElLnj1XZ/J94cZ2ZhF4zfc
o1ENERwCUEvK6nuIWvzqkZfcIJAIgYkerHEeTuDr3b17+wL5+GXwb+Ji3IVsEXJt5SNlUTIcDK+d
fRhjYKQ00CbWaf8crKvTJejtMug3vVUTg/By14pzJbzhTMHUBTVemZQLccR3bQrNW3dh1idNCVAw
fzQTNIszD/oaW+wbqNLWkGh69GII3y745/c1ftCX5X0EwsSQuYwRwUDB31YnrLsxkQuxYBVtQOr4
HWjlEsoeF1pN/uI1+a/r6/WuT0W3Fwt/M4O6zYu+UVF5HhCgUTfZ1CflnXIqFS8cbO/uP3Rw6fhN
B5wmBlhWN0PcJ9I3enq9jMon6geKr0Iw0KqDV7U/1g3GcktlBog6Tn5x9ouw3Qvlk6ch9cvbda1b
PskkFGJcpirPTQMcKUhI3PDWdd2i3V1v/12nipmy7xdDJQySaeKcGPLUVXH5hFiQe3BBSrbQw+wm
s24ZrtND6SvJq7NAXcY2BwYXugb/FS7CWKxK2KmkzaEt9S4Bi9X3WCxRxL6fVXRj+13s9SYkUe+L
M5LL/zWFPIbRa+qBqSxrMgRqgMHapo7YebE8ioL/qvUiwu+yzf55bqBny0OwOsWOjrLynKNM8SYd
4/yJeVwubIkZB2EzWFKP6BTqJeLc0zjGNTmDKARVCjRhzuc6hyzx9Z0xNwjLN0CdIwl7L6vOVCRQ
9wQA57boEahd17rlAtIc8GyjI3EmPdQLPJrEt1J7S7meGfu3OSxZ4XKwuBJxbvP0hGLXGhrh9JfI
s19jEoLqrRSbMkJY+/pY5na4zWrpQFNxaqDmeIYS9y/ZyZ/IjTU49sLfwwBAeIKKFScbP02j81UH
7sJt5d2THZvM8gxQ9YQw34jt3WXRg+Lyvgik8yUe63I3ufldIxuosXZJtw0Tz104MOb2hGXKEIuE
OncSgKLCG8kz537w3zh4S/ViM63bYUXPdaQMICl37pgrwPoG3En9tedeFC+Byud6sAyzTk0K3acB
hhn4CSrFe+gKgc8GJHDXd8Jc+9bZTVLEY9sBhl9XeeRv2ksI87n1gqE8XO9gxl3bL/4Uug1Ny5g4
u9A0/DjFo/lkhIv1MFW9kKmecS/2m79N46bOc788dw1jbFsCwfRC67L/lLM6dHZR6NPXdYO5zOKb
U5qgxNGHrGR2MrkB9hVUUu5Rkykotk6JoOaCdc74AltnUmQein2qXpyHnvkbJ5MPZYg4mRdNX0ii
foRegSRq+O36kOY2gGWUpARTjKpLcU4JKjNU1A9HEHKku3WtW4c1hxRWPw5xdCLVJa7UCr1jpVi6
Csx9u2Xcri7TmDlBdmJOG+3aAazIyquX0pczy2DHAhB3o0jvRtmJs/QXHRFCAmfkvkd+eRvWw/OQ
6k+XbMXCos9sYjswAM6/vNORKs+gCos2uOR2WxAQiA9JqcoNH9kquA00+CyD78uaTEVS8f/144JE
fFd6/OX6cs8Yu82bZ3yn8VRf8LOp9GNAY7IjAC186Iu2/nK9h5klt+MDbhkHOU3a4mzieHhSsc8/
F+EiG/bc9196fWPfysMNIqmm4tzWqBcsuYf0kGyGOyGC3+u+37p7Fx3VMTMjP3uRTx+LlnTjHarZ
xRqaWzz1bN5NFeop6nqZn4oiDIJ9PUpSPA9d7dT7qm+n+HndMCy7bgM5drzDsUEbDmp4amq1qb0W
VKzr2rcsu62yIRurojqHIfDNaLh0N2LSa3gbCF4G1vNbeiCmKQOZHvwQrNVsAOiluLy+13z8P/WJ
vBJchElSnEVOHbID9NejT4CymyUZvfd9xT+ViSkz2UgZ4WchoYdUup2/93wxPValfsZNZI1wzmWW
rPu0qxpdNx1sTYso/CTqJK5/18ZL+fn6PM0N42KFb6yNIfaRq4qzMwHYf8uwqXbjUF1qvkt94H4d
rarkxEBss3ZrXDtyzc7pqIotyh6jrWoAqplKDyy5lQg/XR/Q+84JRQN/D8iU/WQqU6QHgBDobQYq
qO9xWuULNjc3XdZJHTplEIxhwM4g0v9PDE7igJ0gfClwGG093NiWuInmRmHZdhNWOqgMwfZFFF9t
ZdRVfJ+kuhgWjPv9dwDw8H9P06S5LASH80BpVKm3LBj6p6rW6kPhls63GjxIX2KvQglAbIi+ceFi
fq5aH7ve0PBJlJBSzM9yLIOvreNmn+Mm47t1rVtXdSJ8ksuK4/CAcN9D4LmptyGdFAsnx8Uq/n2i
/1NTWKeQqMdalOeoGuVja7g4IhNCtzIdlgQ057qwDL7tSV2LfkoOvqlT8OFF3xgE1zdRtBR5mtnC
f9jG31i8N7DB+F3KzrEyZx+qED6qt70vg3EYmCpk9nndSlj2ToSTDAHgK2fILO05Qsi3Q4Q01PXG
5ybJMnJZ1t3kxEVxlprHuwpOcd/05GUcUBW+rgfL0F2IrmgSDfmZ5mF5Qzrj79KB8N0EyYyb613M
LYRl41S3GXjTW/Yn3AD6bPoJAnh+hrAGilS7qlkFHXcJtUw9E0VlTNskB3dKf7V1brbTuAgjmXFU
dp1gmAmXOVOanxUiJ8/tqMHfCKoqUKZen6S59i2DzjpIYtIAQV8PDHw7iVqrbKNTnnxc17x9E58C
SE1lUX4m9dh9KHNOzxqhg2zh62eiicTmJRS44fSjaYYTaw176AP268K6C1L8auuSDIpKQZNvXFmV
D6EQxcZx9a5u1wXMiV0u6FWTl3Vlyc5RkpGn1AWUfKty3/mxbu4sC/dD6PF2GYLMEe/q5Laa+qZ7
qIkPms11HQR/n1EE8tcJg9bO2bSQXc2SRqptN3ng07/e/mWR3/HmthKyyUyP9nG3Ejrinyq8Nx46
U71AfVs8aiHKT0kS/rre1dw2tmy9F3lYBFPOgeGvkmrLIKyub5IeRbXX258JJhKbzFCQIHWAsUE+
oZef6zT7MObkaURZxy5mrtkICdUxVj94BhSEq3eYXTIYBJEXQE8NZ0kRlQfHU/VrM0R9ubBAMx7S
LhcUYOsmBlC4s+s2yRGp3GLrk0FuJa303mV0iat65jj5p15QJjoIwwhSF4U6suzyhCJ0+pCYqPQX
hjKz1+yKwXFQMncGjS5Qqw26N3GfGxGQjd858ALEayHDy4J1Ect/KgiDlE3xkHb5uVdVKPalI73x
QBsRLUVK3o/LEFsX2YfWSaDk2DxA8BmSQ0MJmE8c3+vwY5ZNZBMWrL+vOhUuHJVzs2d5AkZ1nmUJ
jsrOGZ2tI7oTuPPqE20gLy796qlAPmohkDnnsu2awqlzeKIqLc5xLzU0Of3vSdI/5754jWTqQ6Kk
+qxap9rAxTyZGLQVtbPOSdh1hVkVdpxmQX7267B9lABrpwg4mn6h+blJtO4BoQlAfVFiYGGHIwiH
ttgQ0IXtnHH6bojkm95Lxe66P5rxd3ZxIWIHTeR6SpyLST6MYNrbIUaxtBvmGrfuBMhwh5oWA7JA
Sn5tWwgF1hXYza9/+czOtqsKlUAZmROZ5CSL9JTy4YZJFGPIIbi/kDPFGXkouyVGnrm9ZtcMIpEZ
ZaDRU0dtyCEc9PiHv7IXSgOYjT12YciZ4vyD10POq6Dm+yXteH2cc5N48YVvngGuCLM0SEx55n4C
vlgJDPm4gdSOXjDZmQemXVII+PhYFnWK6BTyqMytjz579iGrqqv+3Md9tlEy3Iw92MDWjcdyEXGa
0hg8Rv/rzxsnunMRCV3YFHPHq11c6CMKWRjRl+eyax4qHKZuBRmaEOLLtcPptou8D3XI2f5CoNQE
IHC6PqiZA9AuNuzZ1Loglr1Q8uDWwyDbE3IEWgF01JsuKJuFuZs5/yLLM7RRW4mRFc0jRQTjqW0a
7n8oGED5G4c04RqVIISy7GJDcMsNBVcyOWkB60L99Ob/wfYzM1M2l6Oq0i5wHEkPTJUD3RE9ZHdZ
SNsbNuA253du8nR9SWbsxq46hGgAyJ8US08KJRUnoqV+KRLGFqxmrvXL8N5YpXDicMg7wEKaElyX
DWQtx30XRKPZXf/6mZW2yw11LD1Xs5EetMq/hQMYF3wDJWvc4Jdem3M9XEb2ZgTphKKpeCjTkwv1
r2GrCopbDhvG4amS3hql+MtWsowdpFwkqHynRJgn9aYtdGrESV3uPOsMwuZ4lDWv+8FXFHzOkO5x
qbdrk+ET8AZL3LNzs2S9B0Lee31p0vjAU4gboQrwFFZxcvf/eJjPGYRl01k6DgEiu/GJdzH8x0he
zaiyA43SrxC8/359O810YkPoZFxVaY76COSZxmKDDBNkrnV9RkVMcOMli/5pxips7BzKnCidWq9/
FKb7IVJa3cbLPGFzY7hcl95sWDevvVBHUXxwh6o4M+GVX6ZEq49QHh+qzWS4WipYnjtFbOCcC06P
oh6Rh3cc89xw1T63qU4/8BoI5LgDczhHbvljM5jilAr+i5HmfH2d5ibwsg3fjDEE6qMfZT08yhbK
CG6HzMsmdmpoqa5r3zJ6hMog9eM35BSCrxFByxY8DOBu369r3bJ2OVHWTkPa/sBjpuMb1+/Kr6xc
ibsitoQzKCn8NtNmePzDEdcqYP1GUqqVH29Zet8GSrslGR5bUPVve69EvSLUCIaFlZ251P+pNnyz
srQ1YppIph//QINxlWu2sgeOsGXRAe+kfLPetdvQOBbkoamGqn30q+IXNTzbsway8JNcB5t3web5
9z41CcQWgSvUj0Bg3aEijR1Bau2sgsgSGwGX4U0iKja6JzMNbOdSiNmDyNfcpEOPqq7F+PqMrdkl
YyJPpeH+1Dz6Kkm/QCYyZ7vYgwTH7XVrmDk67KIxjarhMO9D75Qq2v5wwWWFMiEtPg6Qu144/ube
JTYSjpSk4IPMvFNLwZoyfOAl6BXuPVbj3AJ3P+gvQKTSI49wp0P45GAPdBHYuTfUdQbKjmHC25Js
nCQKlhZvZlZtaIZsqzbJaOCeQkd/6gfcf8txsep7rnH7CGiKDiBF2p2glwgAFkW9j7OJfSe5W7dk
lgNLp5F2jmm8k0/pE0UB3rbPm+Rjg3rChYN4ZgQ2rE96pikI6nJObuV1O5EE8imP+qVa77nWLR9W
ZkEi2gbRS6Z9dch0mgJbXi09ruZat24qPbQ1GzkI86jr0bkvfS23UYy4xPW5n2ndhgeGfDSgrWT8
HIJL5aalKjg4l5DButYth6UaVzqiLsmPkYtxW0xBfIfStHDh2+cuDHatsYf8QZoOAshARHRdP3rp
szb5HHWEbvwMPNRVmZyESYq9a6ABM+nxx7phXe5Kb06VlpiUCcKwYavGeeFQyf1gtPfleuMzDsyG
CqL8h7ncwEGyYqzOlwqTLIVibE/4EkX7XA+XvfDm83XownmNhBx6Mnx0E1RHsRq8VhAYX3LCM9EN
Gx5YhiqoSrBHfc+BE9wXqHVgo3ff8AnpO5zHW0REfzlxeY+q+pVL4v89JqjHIy0R1/4JsHhDb9JI
kuw+9xXKpa4vy8w9+M9Z8GbS2OSxxAMZzenPk4Rp8hq2U3P2g+zXNJgl4c+5pbGMXSPPhuRHgZOl
rM3HrE/1q4sEXLdpIJEkF86vmU5s1KBPHLwYvM49gRwXTBGX9xvj4NIuU29YCAPMbAAbZTcwDbqT
QPNz1lB/MwYl6CUL9iuV7Q+TQxYjcxyxmdzo3iGFWDmsy3DfrJBKHN5FDCskUW2x+zOssKnCGxDv
eAuXixlv+U9pXhqBP8Lr3RMJw/xFEd85gSZ1CXQyty7WOYi6KgVJg7Q7wdTDX4xGyZPKCVgtxhwk
rde38dwILDuBDAAIvzqMQMUVVLZJe5JEqt26xq2DUGgzyh7wxxNLhP+NtDoe7itDpVmY/hkbtOvu
QI6RJE4ekIMfX0T+EkRHXUc591Uy9beOt8iN/f4k/VNpJ1uUZJCudpFGGcoH2bbyOQbP0lKya655
61SkIhR1oF1ySBV0e/wMkN2qG9sFM5hr3b6tZWU1REmF1kEAeDIqcE4Iy0cf1yxxZAHurrfx/j6P
bHp/UI9HQQwS1QOe++GGhxDd61Mv25Ya2dfrXcxcDSIbT4fqxMKM6ch+aKf6ycZcbqBfX7/6lxhV
pVCXFzhJswGLldkNqRfdBzn+XO/7/V0a2RA7OvTFJAInOogu+JLp8dOfQCKeUv+NkXD21zuZW2XL
jjPI0/dxnJNDG2YZONEm+TPJ/fxlXeuWIavKFVU+Tf7//BzSeM4pxMG9sDjvHw6RDa7zR1M6vTbh
gY7kwJ3pP9cTP12q3b1CQVlH5UMBiq+7AP9ZNZx/QHV14iF57EaHlBTyDtll/xFYFrGgDjeznW3q
fjpK4RaTy37wcgCyH4X4TrcpqoC/ToNYhPrPLLjN188mn6G6Imc/CCPtJySi/J8lcIirnmCRTdCf
ghs0YE4cHSRN9Q4RRXcTliHZJm26hNx7fwCB7bxbFwrygV+F90oArqJLoPpRgPt1zQr7Nloa2S2W
8rAI76Hu+MIafzg04J4+rGvc8td925BOtEn9U2kHGceQhqK6zQVkcxfM7dLQv0gb35ZxCScaIiWH
uOaGORl7umilt8yFFvLAXyQqw1D+PzGEJOuVDzNotPx9V+oBQ5oaw73fkZf6+8YvorsSSNoFA39/
qX3bwQfeVKE4lfi/Tdsj9pZkHCRWU183fGG7znVw+f3NVU8WQAkZ4fs/e8gWAyVCZdxuQDMQLgzg
fZMGyeDf7fd1Wxu3rr2fEbzgBpBfZ9c4XrCLtF5XdOYn/t9d6MqtXNlR72cnXNnskjr2o23tNO3R
d9iSjPqf2ON7O8ty5LGMhgCvPLfYjHxooN/Tyzq9weoriXB6QjwgBAZRlN4XE/ijjm4Y9aVb3PrV
MDRHqkA06d4ZgR25DatG/xZjKPkuQ9Jk+uR7gxPcg3m38w6THKCg5IcGVcAHBRI2NC8MqQAVbAuU
bmnUByNoOW2mqWmy+x4qPgSKDKhOjeRt5KeNGfYtDUuy122tnb3nFCRY2Czvn8fgBP97pgGlb8Ab
lfr3yIWRo2FdtAGRQn4EY9iNo1BTet1LzHVj7ZkOBfOkqp3ud1QrEHhCUUcnGzNxiDdsu0LS5Cn0
Rf35emczBkCt3cNzylgdu8E95AU9c8sRUWTbWoA073S9A+/S0js7h1o7BxxVPfzN1BZALmnJ1Y2r
CwUnZIQKaLALgikh575h2mF3PCn70d8jrJBn4YFEXUP6e0pcTdguGMu8gLqEzBndX/+2ucFbj2R/
7PM0LWV0aCfygsR2to1EvUYxjaBU8nJpeeNaYhYFGrktBMRa86OP4FdKdyUKw7clPVoQbuO55Yqj
KgHWw+Mi3EB6aWHJZqbFlvNwAfZ2whpAZj0hV5Z6Id2NI8QdVk26DdU1pduUlBByjxxZttMdcnJa
hy/XG5/xtzYUl4c99C3A4nakRf2UjlAEAdXbXQPaqpVfb/kAR3hhWmrP/91mw+A/mIpF/iEh8TAt
8cbNmL99qdUpNjrlmty7sEwg/Jwtq/uPEMf9UnlLUugz02TfYwkUtaRqFbk3MrwIvoLZS2cK7FKL
fLgze8i+yzI1GTZG8JWiTPrwe9uFUPxGiX9cLaz0XAfW65REFxI/0nU/BdiP5Q0TVWXuhlGPq2qF
ffsiy8UwYJqIfw+5qXzDtDaoHV0se5j7+svCvHEORdz3OqVGnic2fBo6D/w+dBHNNLO6thZ9OMlk
iNqeHnzV/cgEQDM0DV8iAdzUOiuzDg0/EJ4Thg05qBD65JLpMxe4hS/n9uZGYJ0ZUlTJWJV+eSR5
m924Hn/thYy2bR4uPK1n5t+GcWcey7vOzcqj0Y63cxuUlYlErfOfNlob+lq+MIAfHMFsSLaKuONd
p+P+ZtXk22Bt1kFnT/LC/y1R74BLUfSE+J7zudFesfD9M7Nvw7QJxFDlBL6rYzt2+WsbA2C0adwB
cuJNqNd2cnF/byzA73kiACFD/SC0zzYUN6pNVo+wAyWXwqAzi2zru5A6Tfo6DvlRJ2CAbk3qbsGC
vu4tZyOzgeIcPU+PEjrxyHeFgpBtq8fv69bYugIaV09OK0x27H0Up9EMjKvh0IybsVoUv5mbHMuG
Je0qRUIOE7swoiKx+V9dR3S37vst+/WDqFLMkbgaU4AxkDYHXknE3RbyY/+t68G6uiE540ykKnAB
GuRn3yOvPunNxgsWA38zRmAjq41SToH4tjqaArkNl0FHkXBQwBUSO/X6GGaWwBa9F20YFwzg3SPU
NP0tcv9826dAI69r3TogGVHAHZmYHV2/fvoz++OFVXVd45b1CkXDcXCj8nipOiThpLderpakP+am
/vL7G9fQ51Pdu6YSxz5kSPcgGbNJCw4eIgc1Keu+/7Ikb7qgWrWeRk3NsW2A3REoQqkH0N+ta9yy
XjEJAbXXAVDsBBRQaQCWtoksya/MTY7/95e3KXd4mWFydF80OHtxumciegguDuj658/1YBlvmxQ6
zlQn4P6Hc6Yh4XY5Gkd38fIz14FluxcoVQTelfxIczy7fPLqhjrddWlc3FwfwYxh2QjoTPpg/tey
PoIhq92xuI52TTl+ut74zNfbCGiKN1GMYkNMj4FbpjRDnWcLkPqgFhmK577fMl3CVCOkg6JnTuVt
n1XRrszW3h9sRfsspYN2KJbXL/ofBBCfLbJrn5rL6Xh9gua+/jJxb2wrS6p+6nKljqSSyAwKFNw2
gtDz9dbnpt+yXEjZQji5c/JjP9K9f3E63K1ui+XtP/f5lvVS2idTnF7Wt+KwKQULg/9pF1lL5tq3
DFgXYBzHIxXta/kTWGF/W5vFuMDc7Fi2y5DcrxynA8+8Gc6XsgkejN0OKYRs4eo/9/WW7fql10ZO
UeLc5erYd4BBNm4e766v7UzjNsy597UHhFJYHMPAn5DbR8XO8AUIZMdfV7Dn2wjndOBV2/dwzZBI
drYxibPnscPz+vr3z8y+TQ6a8QycykUsjiKCOjHRdP/HvvAgeFnXgXXsuonMfGSr6yOBfOhGYiMd
w5qePF8ucepcWnonWvcP+WfijaPyAAg1yQjdW935W+oX7T6Bmy77pr1dN5DLDnjjI0AFBG5lMC8e
taR6p3mHYrlhHzjDEhfexVW+Nw7LipkUElW6CJCZVj302udH93KSGRdp24JPENvwJIj/ro9mbt9a
Ji0LqHeQmGJZsuGj8kAPPDVQpr7e+Nymskxasr4LCsfHSC5P1b5rTmQCLBMUZuvewja0ue2DDrXk
pDpqB5wLfw6DxF8qT5uZGhvLrEZVRjRJ+DFEEBgiHoj2TXjOX5+aucYvabA3u6iPowKvMFUeqUuC
I3Sok4eBVqt0VFzfxjGnSEFEVZ9WRxUAx3yZ+CwMkO8HO/K6z7esuQcBl84Nl8ceBF8b2SNV3ZXp
UunL3ORc9tObyREV4UidUX5M3fg1M3GwzeU4LZzxM5vSBi6rKY3afMyqY5+aaSuVBO0BlH+zfGlu
5jqw7BeaqWnC8wQvSD7ggl6DxuiPnDi4n9ZVDPg2ltc1+ZRw3FEw/Q4Eci43oRgDWbe2ltWagUH5
si8ypIkMlFgvPgHn2Od1jVuHcFbX01ClUJMx5XDzZ2khYr10eZ6ZeRvI6wZxpQsAHo++17CNYAC2
mKD7P86+rDlSHO36FxEhhBDiFnJ1el+qyr4h7K4qAWITQgjx67+T/d7M5NduT9RdT0ePMxOkZz3L
06SqrxRZP8kxl85B7QxqkacLTiYUQR6pbNodVaDhiSW+nvSXDLlPLsAlqLeI4165+Vym1N24LUYY
/SXdl7v8ME7PYeYfcsyl3CfI8jNKLbQZcDXo34BB0MMT7DiWb3ZlYbCls1A/pZF1t6MLMwczVbYu
oPC/ChiotG6EreUM+OTCtxS6sGUGNMCwrSyeTQZWKKa11KWKbmC+UYVbDCtpexeu/TJc9U7DcUlI
q0SL5Qn1TII+3XjRfm/92EHczSR+sZnq8BV3biwmuumjpSxzSlhVQn1d1rd9RSbQEuNpHXa9bumN
pqy9oRD/uDI6GN3Joc4+OgUaY96WQb1Nk3h4Rfs5/yB9Wa5bWazhO9G2fEgogMt6KcKNT2n06Mt+
fSAQR3iSc0cONmpbfBq1ae5my+9tVwckg3NUDcW7Jj5QEbRqC40Tu3Otgucm9rvsOfQuOYhudru5
j9tfvFX8SFDszHuTkprm2qTitxob+FlxcG/wgtPF3FpFz0+sLAiFhVfHfpqeiZt0xUghS9NRd8c+
Xpc3LqX9jkaIP8ASku98zOwWi2y8A87b6VkDyh5lohsnupVAaO5abJkffFrKEzuv83MTtmud8RWY
lgYIOTjw1QDYyhKmfJRGK/x917A5lQV2HoUwwbLRoJ2hzKnonMkI7x0eOtV21bw60RHbauhddwnb
WDLaHdHaJBnoF/2DHAjzGVnTYdfS1b+NhhU8c1ZVKAD5jCuaToiOZjBwjhBSL9ckXcHXsgVEdvrB
iyOnaMFaqMjTjUqUtvDQFuyFcahpb+BCZU+ENQl0MpStofEO78gffedBU4eXWch2EOC231M8hfCA
5jyErzDx5p1MzQDv2qAMxamFud6Lsmnwir5SbsRYDP2p48u4cZErX1szhb9kGC4SPjtq7TYNVNzi
TdQz2V0DJ4KdOTFifazjICU7AA7jw8ID9RPka/tq11beFaDc+MwOS7dt+ibYWWLksbSreOkt6euM
hCHqCufi5hBMM44qMHNCZKtQPrwyMhI3xhMWPZAVK6n7Ss18PMpGhv6gZVH86oPwvJdKpyLagIdq
+j1PECyqJQVCRuja3SQp5kT52BfiVpMJ3yVIUW5ntR9ItPFjon1OFVYuuV/T8t60LJwzM9FpymIy
J391K8Xj9Lo0bBOVTpOsmOCAcCQVUCAuhUDYDW9W+Oy1q1xpRks1TVs9YGW+YVDgXg4mVE2yrWOw
MW8C5oZ6B9ct3G1hytBf2ZKTl6ZyldlShXCQT8rjn6tmwcowFJbia2hc3kdidNk+1F62xWtYw9cO
qoCkYDmGhHC4a7nh3SNbcIJi19unNqhrlaWQfZVYfXFQn4iqRQcMJK5tLtC1jiqfKs/WQ5gMRXnT
Di60KH2n0WxMEUfykcScmFyqEVLBdgxjtWnR58KwEu4MeG2FWVI4rscu2SbpAkvxFOiAcc/phGch
4hH6XMCSEbkXaxk2e6cQmCASwpp9VMO2HboxMPFZddENu0DHyQhEDVT09viyk4aLipQtm/OC8YLe
Vm1bJTmZRngkJVGkuhffDO3U5tbW8ZrxZorZ1kZr2MFVUYep3RBSTd0t9M8rtLm04CBaWTs8VREG
Y5lrHfwEG+KG8HrxywCtl2COa1eBWurj8VVYSZeNbWlA/5Ja1gv2q97aEYaDskt/8LTv0INATVvw
HwpBb76WfjV2G1Q1F0cATCEjto2TOeZzttJwCd4wbEUuxjXnzl33YQgJTFmtCztVqerJsnUza9Sc
UTz+eQe9kZG8K+wP5p/QHTzbqaI26Clgq7VrYEQ4QxkCWcNK/kSiCZ4SrSdjeahW36QYcYNbcQRE
07db2tbG5mWSDuFuDkOYbbfGG76Jx9jx12rm5la5NV0fFMSIxxMaLmUyNSSrzaHYqJdtjADrckPh
4LwBvErO98Cgt11uKl/wYzgnbL0hc8HzXjIqdywc1n2Z4Bi8+2G189GlHi7zKLwLcnSkrKMtmVI9
nVo4PBqon01RMmTw1hrJfbgWqf9Wj01r95C1VdUCXfdiMPeJBBMJEXGMZuTWYCjICVCkMf1dxkEb
3ReFTPlviLkF4Xs1l6DSQr0faTFZ02re11CUdcegbCHxhXsED91fXqaJfMG0STmwMmPptwR+Oi4T
Xtb22TBaPmO15cnLBF35OsxSW1PToYcGnrACmwvOA1kVK65O6CV0ksdeNpPLWxW2Dv4Hru0OFQy2
lmXjGgr9vcwtulTbqeVp+S6Bhp+zxBUVgV1qSpMXtbii2fp5xaUvvAyGPZljOM9WCIvDxvdT8wzE
koAmtVYlP9Sj7cqNTesl2ksEFn/jgJQdYewGCb4cJ7Y5wmZbDwPmmvClORS4xR1yBCJfDtAOGNpU
eCNznBJNj0PFmN56G87uhlvS1ru+SwL/CERjPRyNWMJ3yk3M1yyCPNr4sta1MydqJviRB/OMbxKr
CPYcWb/o9LqBJo/b8lGgYsrBhizgXYkDC8PMbJH1OYRFg2Eik8bB1AsRRAfLrrFzup5i4euPciJF
vIdMHh5FuMC7JGNLOestr5bVvPIpTNKbFZ6V6QeDsXjoNm2dzPxka5tEuzEyRXOYWdeSneBx7N81
B/9ya6cVfqW5F93gx63ifeuuGhel7ndPpuh6BvcBBFEcannkEB97xSNcqgjGydEULTsoFLsmytDH
xIvYq36EJnGVkEZ/h7J6ox4UYdJ/K+oAfciGCRnYO+GaDrKE6UAH9FVToNM7pVzdXwtUdupRA82W
bmknYgtuoOrqZU/asOhtzrtpWB8k6qQR33dYx+YXg0b/WTCqHHz1ylwa6ntfNmzMbMAn9wbTUlQX
PE5bSD+rkiXz3lc8Uk8S7bS+5byT7GQWymmY4V4N+oMU3fRXLIEyvW8lTMF3JORB5LZ9OLXdVpcN
PE6zPgqIPxR8sOnGrOdAqivL6HGZx8BnOpJLemgYtgw7vUx9egvddwEBJrV0xB+5IlIfW9Yn6Cib
xfkfRZiM7ogCZyBtJlYIrH9MzQp6uiiHXoIeC/WyyeSkbq3Y9WURn5jooKXC6mYRG9/Ay30L6rYL
N5CwAAWG8AoSTEXZJSSv6Kh3DTJMlJXzrORWENaxJwKMmbnV0H126UaOff8BXGNaHqOWNY+mmMv+
usU+nB9FGzlYvrql8VceqAjYN3kHrnaOOWAx/mwA3dN5S2HTdxcGUVS8DYbgdBoIhbttKJSYcpqC
kbPEc3wjg7Kf+6wfUPucptIj6S5BTdPbwMj45KKBtQcLCArdUUia83JTuLZOW9gkqAmBRqlGKZst
XjGQhtMlWqJdReCyMme9E50vYdxZt+yVadeFL+tcBkC11Cqo75nsh+4Ezn8QfzN8hhdLFq3Qm8jV
QFEnuY4m6x6RGH7jCUhKuHq1Sc9s6CSQ/CCrJgzeXaCNuIK0WnW1eI3lXdaMGlmX2UohNVm66ALu
zl3Bq2NaFYSBszUu8Qs6zajYTfVKyTaxcf/WinGQ76K0qO0EJFPkBoLbHTiwouqWZ+g5Vvq+bcdy
/tVW0Sh+u4G31UPYzHGbBX4R9TU0b3lzVvKVy7YiQVnuUNua9pVXLC63Le45+UUZADgb5MBV3tAm
Mpg1myIqb8EjMSQTSzeOR28oMHtQTF6TJwr38/FDlFE9bqPCNuzI2OCnnWh6v+Ss95O+oXHJ3S+l
8bA3yait3jbdMs973bu2ejEiieROR4SaDdGLMd/FgORzCMIShRAUUEc0H8W0snGnRYVKdM/YtLyN
I3LwB1iOkeTZXMKwa4cyf5LPzqZseIySdlpPECMwcrc0EyoS/KSCPYFLggdqpyVAWUJ8YYu9C5Pq
qVhRNt5VlONKsSaq+h9WTkKLrOR9VG07X4lf0sFEBMVEVYy5h+AciI+UoX/axQxU5+dKI9nksp4G
cZ3iuYOJWXdoKDDbc+U+8uVgriO16m5bzhHJwyBGfsx06sd1yxCy14wWs4v2Lk1lm6upQ29K4tHZ
fFxMWSHnguyw4QbOOZlFsQJJmJhqeYr7esWQrFSOHGPA1n62IYSospRBR24buNGH2dkU3Wdw0aPr
do3T4Xu7zrTeQwBGnMjgUCQCdr/iziEIkaNKSRxeF8SKFzhfIyoa2zVTLpp2aOFK7VFkdWxuczRF
5kPWI2MHFZp0VBkyIPs2h2Kab5eJN99Tkgzl97KMo8dkBscaPUhvr+tyoeDyhyNfdxPkhtS+lRIR
wrUJvOXKM6imLRI57tg8nEdnc9pj24S/mmtPliH32BEBHTMSdBtejynZEOuSRyG4VNui0Qm7R9GA
G00Y9Gc2bDEJoFJNjX+GziIAWrlgUFd8gMdapRDA4aabggA8bdKlTLvnue/jb300oVHpO4ZEwOAs
H+xkQudbsUbcb/AdqyeVaPPuQ9bf25kM/A5TP9Xc9oA7f0f+tOaHE3bWWaLO/22nWb9HfSzHhzbg
Cbr+dUg0yvxK613ZFQoFIuCfiMhdEaFPwnp2vVmVqd2BhDIJN7Pna7DRBhf4LKGHmV9RhXmBY9hv
1LJ23VaBzWh/TAPvu7u+4BhpWLRW4rZLHNmSQPkxa0OHmjwqPZDMLBH8Ox2B5vjApUtN7tgQXash
qm+ClC5iaxWqrS1uGW7n2gEn9Hc2F9sxWNyvoj1niQLGGPDDQH7WuQ3OMhO9S/E1LTtbfACCaH+e
dSANchuE/NGHj6GAkR4ZRnyXvunbrZzjtdgKCA5/2D6y6x4LCejyZzKUnD8adG8iX6O1iXZLmmK8
AksUdYgYFMEzGpjmSLrzYyBeGn+aUqKPlsxQKC86hdK2iCAmtiMunfQWgPHyVXVB+wtpVunNAGbA
kqE5QePVdAi/b3OVTGqbJLPDRY9TlUUoriC/hMiSY/rCxi1JySR2JphwnCDVikzFmsLEOwXU+zlO
huXzGvvAYnyhggalBlnDMusFPJbyCgQ5sfO4jriNi8GdBIK9+KXTZXEm7waDI1dCjiGLE3hioyVp
0dWNOKv452RAGd0NY3RdoAiCESnwqZlyvjmkVmqcohAOIfEIRcxc+am+402cFFeQ1Z70hrVgbUOv
GD5euYxG/gG14dpiVN/CeXmEbFW1S9s1nA8OoifhXiOxbA1ke9GjzK0OUOc2OJRssQZfJDqbA/kU
EzvZzq7Np5CYMWuAk2r3xQBTQVdGOCd0HJb2uV8k2gUpmCz3kpMCEyQtluTGeYxpnjUf+bUM3Vhf
VWVTDJmtZhS/3tVIV9WE8VJLPcZ9HVRecgoJ+CtlCljMux7zp1m0/Q62pv4YFI1l6DINBkPANsB4
+XyWv3mUkhvaEjQWAWfmys4136dAKb2eb8nJ6ZnephEmPBnQLlGaN8KNzaYP6BrkDAjsDwI837IV
bVl1p56sq8zBhjG3jIwzuFuof9WdKiTOBMpCao6sHCKdS46bZnsL0abW4Wkspl1vUNTTYtMpV36X
dJbfVK2be1SH50ySGvWihNEHC7W4+5Wf9c8DNseoCsqAnBT63mHL0Sxd8aVKxlOHNIu0VcCXiWIO
1qFo7kdk5mvQFKIbqM/ZZ6hHdkNWwhn+Z5P48ReuSlJflx4adJnxpT6/BRR1cllIiZbUy292mOoP
DQmaJyW163d8Cty77hAzMzh/t3cm0OsM2gyTuQhBP8E6htIxT0S73tPUJUBhl9h+Ql+4feIwXbpr
yzH9RjD7uJrTsxV2h9rzIDGlw9xEhX7bEQglbhiLlrfGBDWKn75J1rySheOo3DEE33Bbkzs+J2UA
yQRiHjl2NteOF8uA7BhVtywWSbVZ1flU8inGBLbQpLuK0IJhjCLce7kM48mLAhPhOZz6DQ4M/zXB
327e/K3JV7MF0Ohujoa8KM9qu8CyYbzC06Y+DAShQpgIfxsSxsMrBf7Y5Gnh9ZoT6DBG+epTp5AF
ghLekwRTLAWM8l+uEvMtwZ5718+402FnaY7oCXPSpZX9XoRxfML9dC/NIFUFggxf2yzGKPQbAQb8
MSq5uarSGQV8BzOPjZ9a9SZgK/bL+2r9PS6uficY2aFQQ6DKVUFxpQqAs67//s9XvyxvIlXLR+sq
TPY9c/sBJsxHPPjkMCfauoyPdfBhdQHfagqfROcQlTbQnMLMgHmUapu+akW3tZASuTUiKiWIKaa7
EmzCFNV0qfs1DGXwxirU4RItdQf0H8hnbCHsxZUhvg/uNhwoYCY//uDlokkO7koNZlKrk8dYz/MV
GhP+HaMCdWWDhHzDj4j3FVxX/qLD2N4SsNigRk6a5dljTkkPyqTFOyS3EKyqZmyeFev6B1aQ8Ufh
ekQN1DjnNBhR1W8qLyBfrOWSpNeyaep1yTEtOyuolQNkBvsQLWOmEaGnrBgp5BIWkmDIvs4r5pXG
2/Un4lOxH6OEshwbCnuqElBuBmg4lnekFZO4aWfVo4ghjZixecOMu0v75rGhAx9PcHIdf1loquf9
EEPXjBdnoS2KTcsPjFpw+MOkQBuvAmPuCQ+0erEdzOgQpuf7KGHtOT1TlJQWabDPg1RH11XKxClN
iP2Jsfv0bRgggIXpZJzsm9URDMH6EA9zxtQvL2YUVgPso9o9xCCl2At4UBwlQEHFpuUthvxiKMkp
gDcah/IUmI+YJnOkt6TE40jOPIpCrehCHcRD935KRbBrWgAFMoppjN9FmDI9JUEVBdm8IMlsphGm
mHpNkc/wr8lj0JFU5CDD4IE7ptLbGlAqs5FNujzhTKsdssF09LRss7kTUP51nceBWUyP7knEgYcI
IZEDGpmifkuwJYhwdoR84Wppjp0KijYfO6WHHC+l2J9FpW+QgYcJ6LgQIg4CH3Rq5ynOS4ReVADB
Aoodde5xJv18qEaEKORptoPGCChWmotuyuiKqNfwcnomPZ4XRDSG4JEAP3vAcBEDXkTU6Ddm69Mr
mS3KwUXAm3UPo7x1P4SuGoAPcwiF46A9YsDCz4a6EFB2mA207gYTWL0L4YQaZ+1ynhcn1OrDAsnL
KpMNq566Pq4c5BVIfWcw+8wn2NU9w7V2zM8VwpHXfI4xGAvid1yu30Ib3AI6CNFumxgJfS98UG5H
VMTBvrMpHinEO8VLUdR427IzGBSnJeR78P8ZoN0jE0A7QBggh6E29UfVpJj71SXBeC9JxTPocxLl
MbP7MgzVC2GEwe2A6OYRv3n9rWDdCRusED4pbWhxkbA1i+7ghosCgCHR4Cxw6n/3sTOPQH10xxgS
DE9FScVvy2Xzk8OV6PFckRzwFoC7SiBtxZsyeAwSSF1eS9aiYJVBOoyPCeU9XCjN4rcrRBcfMWdG
Hd0BJZHHSw+HZF0g8nACx7psoBxQ1TGQeGgkFvGTp1iNjBpbN+t76I67jr93TUwfcJYxfmiCCust
fPXHVLcYnlZRCiJODZdL9C4zgabt0sRuQ6CtshkauHlkUazxinuZym+85NgpCaxg7kQVVafStuzn
2XvujbaTvBPUYH6SENGHLwupo/kQmwlujbTADLiwtL/HLrr8hSsEUmSE2nKceVgcZY+p0ANEH7Ec
w3KuIFls2ones6C3pxaD2WkThOeDYvRaj/s27lBt9a5Mf+oeovf7ilJVY3EUI8R4bchdOpaYdvfh
aHawAjdXSdMpg9GImZIjel1MNEgQDt/7KpjLLdBLCerAWT9N85IcGqrQUITQUrxORx6Kw9BC9tcH
OJhkIDXPiG1teqa+KfU2zkwcU1GhoVIaGjrHqObs2VoY/i71yMGBhSgA7JfR3OaqHfRTJ4AGTXWj
Fwg91+DibArOyVUXgJvkbRt8KCBVPmTMpnWzGFo+rhgjD3vllNiyFBu+pxUN+x22H8Ue2RchQQSL
Nqc5kMl0hczs7krjum2BeX4PXoAIio10vkgzBjwMzxqIScFiaoJ3Yt47LoYt4aH/Obt0fAAhmW6h
vta/9QbC59sWldWWoMN9BDZc3HKUOzesr/ojencbbzr0OD36MYrWvprT9g6KfmW0qXWwnpJVIYsN
Y4FNmY4npAaJWWcKwYUlH2lEH+hQjVtaWvtklsHIzLTnxhw3vwcdLEajRoNSvc3LOe01lcG4EEMv
/q56Vt2u2I5HG2QxJTc8JP1fska9GiwVitG0jNU3bF/QXci5Ru27JJJlFXpBtwViR+1gTRR8NL2F
E3dKIrZmgzwr+/Zujq5XgeFpFsto4btQlnzfR836cyQ474egOzflGoZp2wHvOMyCBDI3O4Hkfgtv
xFFtqZ9QJCGnYBQBU+n6IBTMcWjA+7+CCM1MLqAnvCvGSJONL/rEnuyyDq/K4n+jZqpu/96SotAq
n3sQH5FEgZUNUPnPt5AxGb5TiXlFmQpz6KSrPLpV3hxw1NDsnef0ICmpjn6M6Yz17ZLMidk1S6Wq
bZmAg5xVaGtAj2biRyCKiB3mOerVoY1jdAABi1Gi6aSYGqi4l7R6DApGsZfBvgnM3CHC+9A+LBHW
WvIIkxRcckBVm8cZar+3UYDJYzbFHOuHOVTrzx5HzN3RtSCPpA7b7wS96lOcJObbEAzCZjBrKgPg
TmtoW1fn/IPVd7M1iCfNhpjF7rG0MS+OdHo/xgO2C1KW+McA1XYzLP6VzTQsb3qJlVdmqskfW4A5
3ihe8mPUeGx8mYz607wg22+qRQU7VJRY7mOCjteo4/l2QAGsAfL7exGgln6N3mSNiL0R2H7+RvGk
5Xu/VHI3gbsb7BX0809LUPm/3Kontu1VOBd1Zrhgh2nWyYp6LQ26D5OUb0Vou3QvZ3xhOL0Ej2j1
V7SkcHrdEu0aCGENoMajFxu+y7WtkGBTi8W0Tub2yVexOYSmLl8xntZPCCfybeAhNqLYs5W/yvDc
F5ikbqK8wrrwrp86srFotNkrVvb+Cqv2HpKJYQTPNcwtY78JGsB0mgzCw+pFSKIPbWEwrOMucO5g
6hCqAyW6lszMINwfek+R+iBDoDdyMXo4mIGIebNYSgYMtdOqzlLDAV5JJVnu5roc1E0LB5r6OSjj
0O2xCG0eWSm1eCp9gIVhC6XV76qGSizGqdjl7dwUTOREIWEZb7AmojdNBU+WYwJhWfsDfyKcDpFP
5Iq9DAFUg8RFI74lU7f87BLV5cHAa7kteoctU1qSIr3FJIZ2eTpZ+r1bV9K89hgd9Yd0qNdqE/gV
u2Nc6d7t0TdhHoMJeSVvU9YgnqDrxOo/LT0bpmyAdW1wD6CFfY0tbwATxJCWfeVn/hnY6AJtR0nH
/WCt/D/GU49hzGEN1mjzR4Cv8Pyp/4HlE2rseRgV/ZXCoHyn13MUKhOE2i/+/meYrwu0HS2aoTjL
K/wf6reKNEwD6fQUevaV3cNnz+cCImvb2M0aw5yrPgLI7uQBeiAYYwBO1H1BDPjsEy4Qdz0yqUAD
1l/5AIyw809IkvorpdbP/vgF4q5ieglahgcEx5U7JDaT/Q9IzU9wZJcyeqj+qhT9DnBkMSE7qstu
Qg5bwj0tI1hJzfVSoppL0IN0UcX4nyEUL5VeSbWg5F9EC9wsOHqu50OewFPz3w/sJwfq0nm3CA3A
YXUvr5AYeA4E2itizv0UCf1nANRLXUCOFo9SMOauQBflDy2wMNueiOh3UKTij+SY6KX9LvYDc4RV
Imi80YBZPcMKiY7x/0LU/uRUXaoAqiU9r9sSXAqGRveFB3PNHsJg7b/gqH4CtCSX11q35SDGJDyR
CIOOA8HWtQ0B9oKSadZ5mfi/MGpZAUb8s5d+cccxJ0cDC5fiK9ROd/7MF7Nr/fg/EOs+O1UXV5y4
wMaMB8GReXDyHYO7Hg30R6rar8Q5P/uEi3uuE3TY0PcFkh+Ljj4zUNDJZ2nT66Xu/0w5MbyUmGKo
yaXqZXNF04VfQaYYZfTC4dXyxdX457ce/g1X/Y9kIRX2fXximGjFQcbwenPiYIHXaQzEkUX+iMER
XkpN9SiINbyd+ysdDkCzRDAeHu+9wywu2awGnclXOPZ/fiXhpaSHZBO0GiftrxmpME2uIdDiLcQA
khql0b8f3E+eWHK+n//xxIiBcoHuqLnS8AnKRdJiytkCUAXDhaT9Q7pveCnLwOugCYo6waf0kHXH
+ngTsj80HAFo9b9/goSXEemXtr8iSCaoQLtXKMMgWH1Je/znWBVeSnH1Z3eUMpQoQWA9ApQrGEdf
O4V/8o4vRRaxjS9DHXSI5uAqoPcvMrIs7/X4JaPyExnH8FKISzMVaVZ0M3KsfJNxdcfiZ3hq/gbY
4glo2FepywNcq99X2v3hBbmIhnyW4SADkFOqtJ83Z550C/TmYUZM/iLefvZKLsIhNOIBo53aGUzF
AoUaTRSG+6Uk9PDv1+Kzv38RDEnRcKxpQ3aixG5tYD7OFnD//qc/eeGXAjTYQxWhHuvo5I2g9wJi
XvOJYBWGUfoUY+7275/yyb2+FKERtOzKpY7oSZUh2QEaJmPsB6kbl4dJD70DHpT0w1fsxc9+05mK
9h9RRC8YPlAZ0JOPQJxQsi8fChTR41TMXwhzfPJCLjVpdFEhUE0jDjEtotzjNmZlM338+8M661L9
/2yGUJx/1n98fY7mPxjiarqy6QhRjmVjqPgpg+jRpfLAqiDDIOyqofjMf/+8z37M+d//x+cB1eON
Z/105dKmwbYYFoNB85U8xGd//KLyAda0WFPjpysjQNLWGEFuGvWlQMFn0eRSNc2WtnY8qewVVnPY
JiCeYyH+dH5YtoS6ehu234AfPSRw0OnGP2sxw0shNTbaCHg+ihGgaCZoFkBWBmCMr8xf/pkwGV66
F2PylnZBseAnre62sBCCkh3qK53oG/TuQRZ+yZL953YHsMv/fvHtMthGxvgdZ40uC6Y4JB7stp31
kfApX9AdJj54/aNDdqmTxrHzJ8EQTles8i8aDJzN5EFp/bM/fnHhsUKvkgiOP1dQbkW1YMePJvrS
LeeTaHIpkyYJLwJA3e2VSoJv2EUCzW4gbbwUf8RahRPOJdXXgkcsp8lVRxoHbl81It5Hc/z478/m
n0Lv+Y9f3u5hGNy8TNURLpJtcQLUpGmKg2oWjHZyOwaqJ7lcm8F9EU3+6fieP+/iwldJZya+YArU
tuG+h3skCcTBJO39OKtnQHSe/v1n/VNcOX8M/e+zW1WsCHma2AM9q8Ps+mjV9T51xMovphifPbeL
nM7KKRyEItWx5wl7MSNWCTxq5dYvMTnCZ/qr1PjZD7nI7ZaLmmBchvcjsahRc6c36Xl790eP6ZL1
q4CYYXBBtwe7WOxNCkWTfjcGpf/iNfzT5cBruPQvclVnoMK9zEcNny8wRYLZA6OyLIcQiOovbvdn
n3Fxu30FbAfltT9WXVftlIZODNBVIJSZr8x9P3kHlw5GXCalNdEy71k9BWDGLA0YUnECP9c/fA0X
Kd3MnMJbrZkPXnGwSP4fZ9fWHKfObH8RVSAkEK8wY8/YHtvj2El2XqgkO+F+RyD49WeR78XRtqAO
b65xlYSk7pbUWr0Wzjvb9wHd9CgODvbXaDA5ytqgx0Ce+AyUSEOaS4qnvY0F0E2P/bevCaCLojad
h3PVI/8y9uBwLGW0R/B+MSHFkwFD4w2jDN8/RvE3qO6UOODsKUxfGle8OEHmkduMyfMEIJo/1SVH
afFgb6R1dBOj+C7oilMec0ucHMsiX6C6gCcuAw/hn3c5738KgMO5HOkcFydO5+946uiDWOxidMbM
qLW/4wzsZe518oyqhq94AgcU0KMblI2a2KkW/EZzWXRAqQwn4K1af7LSEPkPc8qPdo0kCMM7zhZz
l8b41crfpiwFyxKUFkdumAAk5CWPPO6kbwNkus/6LcV3HYAj8KCIVGAiq3+AWuW3fQ+o0L4lVpwX
jLwSZVG1PDfL478DlaxjamzKj+jWQXVcL4vwwNsOZ5HnL83y9B7ZTYz3mebCKqAE9o1BceCQ1Y1X
JsaMGleXH/5U1XoACa43rjlOqCI9IUqHKMuL4YSrg+lnRAAKbz41fL7lUIgCrPB2vR+NK/+5YLy7
BIk48WrZ5fJM6yQ7mBFFjNvFQQBfU98VorwG4jCJkP6FjC6yvSBXjHaRKy6NL6f7d1+OAtDIsmND
nAoDV6AOAnYBG7ofu6ZFfT4A4r9qhEmHc1TOWXsrrDK07lkEcfgd1BvL1y+m++7rkzyOY3dk45nX
KA4KIqCF2WFA/fXGMU6zrurbgYCApoXaiRHeC4GZqJBvoqbuvm1dfTYgtcwYXlOxu0TA0EU1cC8o
ZhwO63Ov8V710QBY8ziKgfg4m3HV3FbdxC9hj2zfaAGZHOMpZF8MMhX/JYMLhLc5jGenywpggSFV
7jpbd2VNgDaVDbgSpWuXPeYfqiZ4jR4g0Sf6Ig3aGfiv9XnSLbGyC+OZTljEMLtzlnoLRi41D0sC
cU/jyJ3/bZ9Zb4U2sja4hQurs2YI6iE9DUUqZo5WTX6vd/LxJDlqFgN7pUSZEIOyCK88B2UxGUoc
DZ6iLBPQo/U+PrYmR32MaGYBTN3Qj+cxAmQ/hizjPL6RovxsmFuMiB8vBG5ff8/V2Ex25kF/8DwN
FjmFoFr3IRFib+zDSzxT02JQKVIT6+YYg6EzG/sz7Rgy3vwmqrEZSHeBBb3OJAwAQNiYK91AlC1/
7ID0nJpRnDnQoA9Z5aGIYpy2Hmx0rS+/vwt5sNeq6MZYngVK/gNuRtlNnG9yumhsSc2vm3bStQa4
5qD7wj2UdSVPE4pMA5a4r+uGpOtACRdIe5rc8frujEx6/hzlGQrq2xzwO9lvKWnobFUJGqMBsO80
mtGlMvBGkHXxLW453glkDONtDzT4zfpIdN0ogaPrDSIsuMHZBALyXKWWg7JLwQ8JiA2AKMrAMbHe
0RIsPjBdNcleUDtkMcMml7HCdAHdTudHsx5Qb4hcSYoayQ4yE0gkAu9WuShUvyL/hwqT9c4166Xm
3imYBJIKpRbnokR4jzIAkcK6+Fw2IADY14Pi9xHKF4HPqxC+Ipq/AtTuXceyqI9DtiBn1/vQrJWa
cSd2DXQ1VBnPIzjJD2EoPlVTCbb8hl9i3B83RqJxTTX1jmMlCqsB4D6TVoqHJOsA7Z7rFmUs66PQ
ta+4PoVGEgolsFWFTtHcFTb06Q1z666rmyLltA8laZdW8didi1ZONxUqi2//nDVRiB5dZrmVUNTZ
k+KcVTzFgs1zd0bxSPVAYu95snr2GI/ZhlvqOlDcMkONU8k9gqcbaA19C5EOv2UDz4PBKfa8M2Mv
UTPfNEamFdX43XksQf8TcjAeob4CZCAS29VIwNS5vt6aoahZ7yY1K08mXXcWsjcC4G5R5zigjrCt
8XCw3oVmW1Q1QjKD4WWgFv25ABFL0PTguwwpdl5HijlwO+ccN0AWe8tP6x1qbFjNh1eta5TUy1GF
Zs9LrRz5QpJhi85OY8MqxkBwXFhBIzueI0CUUS9f5Kj3xMJEiTWiRLCJjvsGoTiioP0YgtgBKS3D
gGqZiZouFqVbvNO6USieSKAaZ5QAeKIOJEVJXg0YMQBx4mhVEAC1cR18XR+Fbu3J3ycJLmWVZJ6Y
7kcUj4myuq+s4SYahrcFYmJV2QuY2Z/Xu9KtuuL1U2aQeGA9tsk++oJs4BTYDFVO+xpXPB4vE/Py
ZtudAe0u/cgE5GNYiA12ta6qQIBlws4hUY8cdRm5N83ksluUyO7RNkAoUVUgzNS0Uc6QIFqZJZ5P
mz9MTXTYOjpo5l2VgBiTMA0TJI/P4AjpHiENld0NMmG7rn6oNP3bgIq6tlDot9xuQJvzJQL9vV8u
GgfrE6+JfqrsQ+GGKMyOU0x8BFXUIsWLQFj35VFO8b/rPehmZ/n93VE6QRmmkUbzfA8KuU9grJt9
ueR51xvXfb7ixRMk2t0hnjA5mH+QBU15eyxyUHuAy2mL5Vc3AMWDHQYuFCilyj+vZWEN0QTD2vPk
ulim6rLgaUjNJh7OWY0jE0qOnUM2uj/XJ0f34YrL8tFGqVAGVUaAVr2gdeV8nDJzK4BqWlc1H0Bo
CI4wcAUkKJFFJTHq7kA96vWfdn27KveAwE/NNGmmMwpH6RHqcS4qmexf641rYj9TDsNIUyIDVy3P
9gSUTgE0PlHfWHZG0OBR/QuACDvDGlN810mIFXHoJyT+BCaKQESde7IliIPXx6FbgsUr3rlW1Vag
u7dgkohrzYAybvIFlcobaACNa7Gl03eNQ3jAdVFqgG9PevgSH0DnW3DUahqgDt6VWXSY4r5FVQB8
gtrBxK9Ai3QgUMk+yhQ58PX50Q1B8VxSFx1qxdl0bhog5apFgtCErGfZQQdivQfNrZEp/lvVEpgJ
jsRu50XfCMiBvodtaXUHgUKNyAe9THQKc1ACBaKTIFMxPLv4td6zbmyKc5uUgUYzaqdbgZd8gFY5
ME5GOhwGFDMf1rvQmJeqDEHLPjRQlJLg1W+IvyUkKnwpMYn7Wl8OTO/si5tmmYKcagIAwQoPFG+i
/dHmPare1tvXODlVnLwCFwjPSsg0ourmidfJqbFJ4AwVfDFMb/b1ofg3RNZZbRtQPfBDD+JeCZCk
C7XHlWbDdQjxx3o3yyd/kJugiw28m6qGsBnFu950CzUNMLXV5vdpgMB4BQ7cuzrFtauGh270pTmv
UsXtQYgWed4cTqjZSp4yCqlovOdAie62culxiuxffb8lnajrSvF+0VnWZIA857ZrUC1oWE+NWSBb
aN6KhL3GoXsD9N5GeYLOlJVIQEHEEJOJTbch4EfBlALb1KZ76jewiVMlCJCmy0AVN6N0PQJVD2h4
bJBOQmivPUgrqsfbdSPQDUFx+Mj2hk7mvfFAOcomG4P8wml8S2JA07gqJsHTeZ6phcYbhtdr7OVf
sae3wfqXa8z3PzoSJQh9QKdrL2WBzgOwxAnKXCfRnIdovJll/LTejcacVEEJwrKhq4Vt3lYDO8rQ
/sULdl/1FGSb6QufxdWwwp0jUvyetKBOMjoDlopieAGMSyLay1iNh6wGK/emg+hWRfH7iXZICbEK
HDy2881JcGFxbUAv1qdLs4GooLOKokxBVC04A4oS2pmoF1ioMPESzQIQDINmZb0b3RgUJ3cYDkBR
JXDPdodPpHBe53rL73R2pTp12jilbOwelZvyQLPsdXl2pt6P3Cv+ccmwERB1A1C8W7htXVbgYzwV
YOYCGUaVBqDyO6/Pjub8YCtOPXpgMe1cJz1lxQgG8+xmEdd1QI2RpLgOJMMV5Cv3xjxs7Fea7lSo
WRQWRhR1NQE6awIUbIH/hRUJwEL5zyTnpyXugjkycPc+zanYs0yCYoGHVXoiVonS/iT+1yXp1t1V
szKq5oTjTqO0awtBq/bsFxAEuk8GB/ZzfWl0rSs+LkQjwfRWFBfgMK/EcoevXj7Qr+uNW4v5f7Cl
E8W1AbnusrqNi0uToXSRoRAa0BXnmERp43MsB43TV96h7hZJKVDxgegOfFs/QKFMQBey+aysiQGq
MkVGwG7l4ph0yTIQ9ZIE9EQhCD0CWpf2BjhE14Xi/wREtWYYhcZDVvRD0IAn/5hxxw56c1OEYVmR
j+ZSiQNT59Yginbyi5DgbI6B7voC6qAQHBUWRJOhTwXGg/Vl0/WkxALwpYACw42jS1KJH6Sbp3+Q
QZwOZRF9A/3q9M96L5q4RpSg0HQsNBwjLTCe8tBkw1EwPDFziaLTniF1MjjRVtGjZnVU+Bp4DhIR
Q3EGvGtz/JqEILxAVZp9iOvk3/XBaHZlFcOWAR2UgpKjuIyMpBduMrDfVwt7H9hfnG/R0FTXFuVS
96B+GrYyNrpRLRP77rw8RgIZM8qzhyIewPEDfvZzYRTswMu9Zq2C2kBZVbtg44wuyFWaQPSgcJeL
AoQAZBMNoBvF8vu7UYDiNgXxbAJOgQypLQhpVxB7ALQNaZctXVmNPaul8gt//GgWDI+4ec9vo8w9
I/uEXHubgtWjdF7XTUA3ECUECAYi8doMsfpd5oHWdQZFKLRvWAqgyXoPGo+xlAggpJl7nlXnF5Mg
D5J4IFwEIDlZYoEVABZl28cyrcF5vN6dZmtQAW9T2krLdEasjA1FJd+pIK0RDCAv5bfrHejWRYkA
ThdxfLWTXaJkMnBfxeMpOM1JHLR55d3Z0HHYyuJpZk6FvVHZejMoQbNLOoO5MwDoPJKvYLsB+yK1
U/tigfCD7AIhOioKjlcpiET6ENXICQGJZwcO2CC3spf1OdNYmQqDa4pMghoEvPR+xnCebSroBPJK
fq9bMu47EqhAOJnmjlWAjvCUuel56CqJ46C79e6s+37F3QvJ3SkCVha12lb1TLIaDNsDfanp5m6v
MVsVCoeCvtzF89aIeyq1fgNvMAR2YW7BfDU2q0LhMhdkpznIxU5ZC9qX0QW/+HCTgXYKcgun9SXW
DUBx866NoswowB8MBvbQ+g7GY8M51L0Lsqt9HSj7eyNb6HdzOz85g/MNPL61n6Xx23rbOk9TfDqR
0qNWZuWnpUCUOEDLdmDMNk3Q8vFTRfjGHH1Ybsc89h80HPb0imCvfcgoxAITPGInSf0QMmiU4Owv
feiB+iBjvKT99B1o2i2xyI/N93+6T+92KwKOUTvq2eLccwX2vGy8VnXtvniE/lqfwI9XH0DUv/dD
FMABrAKq1NOUj8udBRLfdV593tf4YtXvPj+bmgpvgx4+H4fu9IzDlneaMYZ9rSu+DbimC46/P5MT
zsnDRPG+WZpbCme6qV8m7N23Q94kFnLg+HZQGbBAgM4HcC/QW4Fuc9w4+eomX9nDG+jg8h7UWpif
xnLApoxbggUr2jc/imNnuRWnHV9ad/oFb5eBpMkDydR667r5UbwarMCx5BD2RtwDoMsH9AZqEcnQ
BfXYsI3I8XH0Y57i3aZltEVpAbDiNyR/GQX0ZlL2mgIGmeZbqB7NGqgQNTMK+zEzYowDyl+Tj1Mh
9s9hC0aumSUVg9ZlLYkJYh5GUHfQaMlxBqDLc0kP4ayNDVTXh+LCRW4lM8q30Ac0YaoTqt7+5akM
IbLCnJv1xdZNkuLIDVhIkjxq0AV459h9WKTOuQYc5na9ec06q+gzFDQM4Ff3jFtagpiTQPDVDT9X
GTvXgLutd6GbpGVk79y5A3lKC1JvjKArgFZIymg4hl3JDimfwg1z1fWhuDO4bWzW17TEQoDm/ic4
z+zmVhYdiC77Aop5O9db8WvSOW3pgmEQrMQO4l7nia+8sYZHyGxtVcbrRqI4d27VVWvkiXljxexk
D1BGAKe/BQbb9cXQmZPi17k9gl7SS8Ej5nQn0iE5ZnB7iwRB07gKceOQbkFdSIbp4dQE2UKCAtYU
AoYbs69rfrmSvzOkxiSxRQmmhlQVkvq9gao91JRtmJCudcWXaQ+VpBJMfjcCzMey7W8hN7GRFf2w
ae5RxWwoM+2IeUbxm8eoFoDsoR241la1g65xxWAgAyOjibbmz7Kr+u840dePEEHZ4sH6cwf8TzIK
364YjBxiAKXiMPvt8f5CiXdx0mY4dOD49XOjSPyhDi9MthfRRA3IxNm3ZvD2rDf31EccByo45gig
wY8ILJDHIgVePRH7UE5oXbEm2uZlhOBHfxhVSgOzKVFkn0cbbzeaRfnP200yz3yqavqD97jAz7M0
fLNNNkoddY0rWwJhYKQTwEr8RmUvqNSLKSdf7LyPN7YEXfNLZHrnZtCYmCaAYbxfBoSdQIXNoAAV
Jz93xB/M+tLpu8bBAA/9ItDC/YjNFvIVIK4Piga6MOutf/gegNbtv1ufIf/oze5MfnQzTo8ld385
Fg5HkB78hyCbdZpb5xxC6sCPRySe1/vUTZfi3HUF5AJqreXPmqIsFNofc3Nu26b6sd78Yo4f+J+t
uHftjhDMNA3n10CNSwJGsgbyROU4XlJHHKH6c1fExfN6V0uk+6grxdUbXguWQmDtZ5XF39q+hGpI
fzRr+uIhZzs1w3G9mw93OICql8V7ZwJua0fzOBb9T6/JPBBbZ/I2msGYBI0LSILu60NxboOZSVu4
0LeAVoTfCoIqvG9k2sjOaVb8P+80KNxEHVAtj1Z9l0CFjFTGvoinkgJANmdk0BBGy9mT1UIa6/P6
dOi+WHFpqFxZAG6h3ZaFo4/k6PcRTHcbH/3hERLrqbj0NBJPDMMkj4ZzmsajHBK/bT9X476IQRSf
FkXSSmJBUVJE9RmEyj+ixt24pv15tvvA4lUegIJb05BQqGi6fvkwHj2/P3TH9jAF4FY68EN9fHQO
8eH1J/WtAMmHgzxGQeuP/udqI3jo5k7x7naCcCwZMXdZdQ/KMF+4n2MHeIKtdKjO1xSXbmM+EwiH
YOGr6ikX5R2I2L+QMv6ybleaz1efW3JcTIZ0bqG3KcrEz0PI5OX9Y2mXB5Tjb1EaaoxXfXGJuwKb
volFksho+FAzrf022ZWE4Z5KG9BAfDLhzoyFjcBx7YJ7lWwBXDRzrz6pGAYgTk4plhhUiwNEU/Jr
NQpygkqtvYE31M2/4tdxG2Y9pC8lJIJ/lvFjVV+gfObTcsM6dTOveDbe0SI3qTu4h5ygkhHJX2SK
dl3ZMPOKX5dC8K5D7gJ6nY4PMIhvow/Qvx3XTVP37cq2TISsoMqA5o3mtRq+UPK23u6fN5gPYob6
WEJTYSaTC5caP5ev5tG6J6mff6FFQA75pQyijX1f9/2K5xpDCbgMww7mpnUwiBIk51tTozFM9Y1k
aLPKmUuMQBZv0KH34+pHyz+vT4/ms9U3EQom4cRlgzzSuhl+8w5UpAFLy80b+McWz1UmyslrIF3n
FvJoUvdIajcAdWrrD135CRqRu5KDKFlV7d4CQefYYoNPJ+9toXEMEtHsqlzkkAf8+/hjC5KZcqzk
ERRJAJj/ZhkUSYGS2Df/y7y9O1yB55/1OYPZl+45EhUAwi/rDesugiqrQdtCbRKEwpgU3Ad+sMuz
DPrbT9lNdRDuxklCZzzKvHdQE8hdiakpeepHXgWxlp3RRn3NmSMIk4qpRDiAMi+YGcYa+Pt453cr
sQYquhC3cZfGU+jffXN2Hn1UIoN2ZMjP4Y0DEg+neHrxjI24/vGbCmxQCS6QsfXqKkYEsN0etl28
ZJZ8HTp25oT8tDJxMwv7k9XNQWfsgprAp5RTf0ntKIF2LAJD+mWwoCSXHdPEgZ7PrnjJVa6BGTdh
OxpzxMv42Bf3bbqBtP34UsTVV5oKSg942YBNOlPyayzYC4RGj7kxPdIsPAu+6y0Z06P47VRDd5pK
rAjpHxJ5lycbJwTNUuNO/HdAKEkfIo8Ct3W60O/DGrrAhQ81Rd+m9dmg/K5382Mr3aCJrY0YpJsy
xR0Mu0ygFYLw6UY5lLksH+LgScyRM30a3et6OPp4D8Px4e9hWUNcQ80H5iTH0c+t7swcqIMnxcbN
4ONIBA/5u3mPW3VaQEXjOAGvUFSQBzHtDefTfLn66gEdBMgT5Phy3j/Q8eq0SLVvbL6azVF98nAg
rhrmHZq2E3Kc+zaAHHzQg1soJuVGF5qJ4cruFUNwiC0FfEdeYuf6PW4VkuvaVezfLIuSDSNCaORm
gNSEn9w825hwXdPLQrzbEiVvR4uBnOvo5mEgDYAEoOu5boW6ppff3zWNunqHCxdmUuffrPZFso2g
o2tXcVoUR6AefDE/kzVHCNAejGwPbynjnCvOKYqwbIsQC2iJ5NYbMmimjMf12dCZn+KTkk4dwHaY
aMhh3lCwe1bdd2rGwdTtem/Dxytu2dCkILaXogf7V82+Zfm32t2V1OHq20U7pKVVNcuUG2HQdc0B
bIMb8VBzdOJqSX45ZgUNDQREqDkd6vLzbJU3gKMFJUNcueRGDqbi+jA396NXH9bXQmNBaom+jCwO
bi4sMzOg/2RDULbfkknQNa24amjZYLzlcFWQCiTttXU3zEfXruKnC+2g4DPa9QwbmtILc9auhDlX
Kf7zikGJiyAu1t0plw/gBN83yYqbMghcFwOE3pG9eSTikDgv+9pVfDQTk4ECL3c8NuYpGWDsN+vt
au6u3FU8dIR9kTRCw9Nd8Shuk8sv68qCO+M5OmzdnTRBwFVclAhuzqjowXlDfpMlwNE2BMLdewmE
yPogNGailtbbkKUi1HbGo2VDO3nyAjfeKnz/k/f7792eq4X1OTTSu3ymmJ8A4nBBfEhvqkt8A5LZ
1+npwb61gyD2P52gEEpf7qMv+wakbKmsFQMqUzFj4LdwxwfJ90U0R/FTIUnReBkiGuQdzwgFdyG0
2fZ9suKqSyo572k4Hu3chRbdeHCdrbuJxn6cZdnfbaktXLWjmTkeIQZ64YX7pQR2F3pFqGqetwLy
8pkfLbPit3ZTMSqaZZkhCg9d1YtXewGpt5K6OgtV3Hdss7h0MmyrE7MjaN532XGMquqwb+4VH3by
EC8oNiao8h4jCJbO7NO+hhXPLcam7UYyY1G90ufuqUAIXm95seQP5lstrRdzwkVdoWXZt3cdREBx
z3+TuEchS/eTzZslLn9Sqx91xP82Hi+v7SzPMTfOtb7J7qJv7uPg3xpv9l11k97xl+r+xF7Xx6RZ
ZLXmfshcu25LdNUUxxqyYFvhTWObaol9GXslN9oI6UVI7aYsDNL4a2+SjR1A17riuAmz3RQVLEg+
sZck+9kkL2bxdX1CdE0vE/XOceeFg8DK0fTggZKk+U4h5CySnd+teKxRtl5deohlBi2Pw9jeppMI
ULy/77rHFI/tAVopmhb7IjD1j65dHO3B3fhynZ0o7lqMkDxIQ8QaIgtIbVIfwicbbvXnBeQjc1c8
FoKvCYtAJnRsv45B+C079ScjcI9eMD8+Fw/FAwuu7vnf4sf6Av951fmgO7V+Xg4EqkvLbce8jL/C
ZwK19Wez9scbyGH/+B0+lpf6YpzTi3sIv2/BcDXbAVU8WkRGgUM5YqmH2OGn4Dvwc1Y/OdDFO5ai
kBt3xKW5j4am7ME16O8hi0zGY87fouah4BCGbq6h9ZaMt6zZyoHp4hNdRvnORwyvMt1usiFVC7Fj
xuYzNK1vySx8LsTB4+SphsM33nC1Y/kACfF7EvJgLqugLMnRyeYnORnH9dXUTawSCSrLFNAOxqcQ
8ZZGhy5+jsznJtmFf+Fq1X0oixRHg2Y8FmZx9JzxBlfljaXSfbgSCvo0R7l1NOKAAH3vQ2PYhyIr
rmN9h3qyOlifHE0sUwFbonN7ow0R3CPDeYC2cONXYXFvptG+iwNVggLkhF0jHxErOYc4+i2LNrJ9
urlRA0IH6mSjgLcM8YEkpyr6noL9rbndNSsqHsuGZiuqEvvxGNIQUsP101iRG1nmG81rfFAFZEF4
uuNhs2wgQ2BZyP0/sAki6N29MfnOuHEo1hxFVGDWMJPCmtNl5tP+mdT969zQ27ayL6KoTlVjHfZN
leLodd4lbo0H02M83RfuQzKjAHrDtTS2qSq3ZFPUCZlJBH3Ocr/A89GNOzW5z50sv1n/es2epYK0
cAiczGHA10O03LUvUu6cFcV167SEbPFytpH0ZfI+j82lMTY8Sjcryg5u57TPy2Ur7LoHwz7n4XO+
MzOkIrAgN9hloYWvnuTBMx66fa/rXK2VT2Sa5HSZZWJT3wl/us6+7KEKsMrB4gKNdjTMEuPA2h5X
kJ2nGbX+vQjjEso+aJpOx9x+MvN9BzAVUgWJytSaGE5JdVTcQP3qboZ61roxazxexVQhyoYU/A9I
0pBrOp8N72Twf9zxzRJbWWCN7am1733lQk13xOGhNKuvNJkfuyr8LTK5czkXL313aKAsXLwRAyBh
GMROCEXdLZicbm4UhyyyLCxK6DAdJaSGQ3Bs+n1D/GQQj2PaHCbqbD16azYmFWgl4jItSi9DRym5
SfLp1nHeUDsRiK03J03IUkVXKupGIHGFYTpx9xkwwrKUr+v2o1tdZU8NTatwjRZ7qlW5//ZFFgVm
khWP0hL523oPmslRUVTOYFCA8tHDDD36o1Hk4mRA+eDgRGV0jGWxq5QEGe5l431nSEbKwzKcOW7H
XXIoRXgELnAjsn8MvHXVV9JWiDzO6j+5g1Tc9BZ0n6Tl5LHPxrC8ySNiHmxkvJ+zOrMPZe1Z5/Wp
0yy7ig0jU9qVTYa7gEUCL7vzxHG9Xc1ZRIWFjdZcxmBgwem4uM2Rd0oiUBWMtxVpfFtGz0O6cafS
OKCKEeuz2kuSGEvvFtMjMxaljjoABPQZxQcnyNBudKObpsW23608tb2ibSyB1E7jfQOYvgB/H99V
lsG5WnRfNYS7HUN8Gqw4iJnw+3kjdGtcT4WIhTKRkSud4Vjbvp1aB2/4p823sOK6OVFODHXs8pBI
fHYVS79yMx/Wu248upaV0/0g2DgSugTs8r4Tp1Zu3Eo+djL+54n/3SpWBeSN8jpZ2u38fH6IkV1M
gZsGtcshJ59y65rLLSJSTUxSMWIWOCxGHmIMzB0DPOKhRO/VY/d0C4/zR8rogxu3ChTL28Lz4n6Z
/s8/uoA/v0zPt+7lwTxM/icDAHd/fS00JqSirSQtTWljhY9ud0e6zyOogpzy63rbmnVWy+frnFWh
naDtzDxH8i7eSkbo2lW81ZK2zfIZ7XbtT89M/QHcL/u+eOnxnQV5nWMgA1jgWg5qDxxb/J5V++4M
KsDKRk76fx89TU9zeZ63IK66BVTcdKLmkJgufDOcrm7Vgwfh7HZ853wontrHYWp4IG4B6iAenqty
+mT3m+c23ZcrBwdXjnZeIYQdi/o5M05Z/JKXL3vWESw9f68jDMK0wVSLB036ULGXcEud4iPLc6z/
FL1ThlKvJO+GV/yzOkQMpPS5t4c4eWl82QPfGR8pDNPKhsIGm6Qh0xtnqhxsrpxln///k7K0v4Sy
d+23YPzqskykb0MNbdaLMMqw+RrVhjtsHfQ/OhUsPSiO2Vm2SEZUzL6aDbuPWHzKMnB6OxkKEbkw
Kt8oQZsjB8hx7xuR4q5T1IZO3RbsWoCm7WGMGvJoOe1W3YZusZXDPwkh8E1qVr5kHLRjkV95riG8
Y9kwkW6d+3V9KN6bdJZpGLERXyaoDd04rAK0MK82jgcfYtuW9VDcN5prKgePJRch6ruJ1g90Hg9V
VD1HBr8UFbggJjI/MdDneT3YU9YX5SO3XjpV3LqQDptQaEavIi+LG9pn5cEZmukGRHDTRhcfnQrR
hQoRG7uK24U3Gi8mnuRuKopaS16BKDGTvDuORvgPaGG29CQ1w1ExY5XDMzq4fftigl3sqatTgLqg
rvfJMA2yxZmoWygVNRZlcxF2JhWvZLSewI7KTpMJcYqITd8nJN4eeBSV4GCojYB69M4I9ygILBOp
hARnpp0JdinrGtl1VwWNBUnoF4YHhC3CKY19q+XzY5LKLjKpcyVzkrQ3ThXP3hGZdfLPurHp2l9+
fxfToEoEhsNSkKspOwEgwuzM3u1sROL3evu61VdiQEOpG7Yk9a4Vi2cZQPsoL+94ZqH4r2V2tlVF
rBuGEgYqaClnZRfTKxcDeWyoxV9jR+aH9UEsq6keJZdVVsJAU9VuTl0ZvxQUxO0i7ZxjGLvfYGLx
C7RWtpIlukEojk8nE6X5dRNezd4V802UmU7y0LZhXe/IYWIcKgTNHKHFWTKzeml4ON52kfcvVFXK
23k0N1ZbMwIVhwZhdyuOJ2Fep8icvBMoq2166kfabEmpaMxJRZ1NeZNGhGBLidrY+E4JolTWt6Ty
3aYwd5y6l1lSfDopsxEgzrh6S1wP2rehFyfMHxh23nVr0gRfVQ4GigJ9VkU2+5l0YmiLG9DDJ8DQ
ZWD85Xcem9zwq9VxHIvOTeKhwGufEasYtY4mtO/r0r3y0uwl9UvgsfOfrkVNGwqwBOBtJkBosvFQ
pFsoxe/NMnOIWcvqbfIg3oMURHQfARwQzFzyjZSurgvF5x1kzFOzlPKKKFyAOWAyb7pwCr/LEIpq
60uls2fF8ROrrRx7RHgXciTVl4KywbuibmQP1+diaorHE8d0B1ak5hXXxqk/JdTr4s8mn+32WM8h
nzb8XhO/VERbJbnDxo5nb0mIegJaGp8rAyfvhCXNDa48W4Rsum6WU+27vYQm/SCy3CbXxiKzCy3D
KLTwnM5b3lfALg7dYEMFex/dPmZPlZEhA6Vj5gLpM4Z5i0ItgfvyfY41yjaW/6N8yNKBEgmErK2S
hEX9xgfQqPkjntY/JY0j0ks4F/FdPIr0Je0S0Irj+ERb4zT23daRRmPdqs4M2LUw4CwJr1VavIoM
ompxaz3Nnpmf1m1bt1qLzb9bLTIScAqGiXXlvACNMkhnD6OALUQRTT4NZIs9RHOlcZRAkHRF0Vj1
WL5M9pCeJimHrvMzg+LcHKepg80uS2j8OMWFSPzUkDXeHNcHqHFeR4kPGFAyu1HUvjmDoOwAOVvx
rztk0XBeb1+3QkpwCJOUMFrazrWIJVjau75kgem53ikGq86eBMJigkqEMB2vtqykt69OAdcBFkyk
zbEV1bQRpzXLoyLnIE8MdqYsxv0JTPlQ+wXdF2eG30GAGYz82XCoCwcI/s0bp2bS/iNT085p50EI
52UyxQxpBvA3Q5AUsAK/Jg7f2Oo0K69C56DkB/5xL5uvxASG9+iYzKZzYEAnpdjSWvsQ6YyFUWF0
Tu8QHBS7EFfncGheeG8WgKVFCc4kuT+J3iruopAR71fbzXEckJ4BMhEmLU/OkF6n4sCKsI6/JIbn
9TfrBqkb9jLn7zyaOxLgVkicvAlqtFeK+mRULhGebVG26dpffn/XPmTWTaDkWu/adG1jHIBrBQIv
k5G5VX2h60CJFSJqvNRImvaNhMK5ExMISOamkj/Wp0dneko86GhRizIluEpFtCO4G/Zt5Zt9k0FI
FmJDciPs6LpRwsLYjqKy4ohdO2iQuA9hVRso67Os8J5J2m3dFXS9KHEhasI+m1B3cO1ILJ+ixDCD
yQMEvm+sDRiIZjFUMB4p55ZC35pem94m0zGqw0L6Tmxb/8fZtzTH6TvRfiKqhBAgtjAz9viRxE4c
x95QcZI/D/ESIAR8+nsm9y78U6zh1mxSFS/QqKWWWt2nz9lYDsv98w/wLvXQieWW/RMhw3Q95KCg
1b6TJ0T72a7Pp2oDkGObxykMf7drIS+UNzl4vR4kdGdQGy6WKTiWc7Nu3TOWeN7E3MneC1aBPtcn
qof+NoIGBWTT4e8U19warQ85AkZ91QVMrLvzO9k2ouHohC5hmfpD9qgcl/1gKUwn0kXsMuI2uwLy
VncOyaKN/Wyz3+nv7+yHOxQ4NZewB1254bJLufDaXRpuKjpYdjIznB4PnSjySJY9BnXbJzDZct3O
VZZMuL83bmrbFAzPD1QNERqcs0+1J9yboF6ce2/0tgoIlivUxNqJtvR0zubmDjk1cl13VB7rCnR9
NevonofB6cAH9eoIWqLk/Pr/RfB8kJAwOdMCp6ghNsY7hDa9c5LzKJf8Sam/3NqyQ093fJLipRCm
/zQOk7hfx+JIcxJJNJCvzhj71Mn2vHOrBAgMSAmNU/uNRsA7AgdH2l2texnEMh8jeR84U7Ae1LqO
ZRk7ZRHuCpeCd9TRYehd6zDw8k9zy8V4T6aStS+dChYJ/qsyJ9Cb1rRIN+JVyyKa4EARSpn3UGV9
0o4DLWaAdvOj0zsz3XhOWs6jf9CBzRRWZUP9B0Er8rjokSYiH/j9soI/4f+DOco2jnEeFV6VpdHQ
TE8EutLFApZE1ULV1luRl/Sq9cv5LWLxKu80+juvFUER1SMi7weK1/50gOqzXCCnh6A1dldnq5fA
NhfjIFKNs6JMAkmfwnHqz6B88q4Eq5pkoAJ3qyvAwH/ZdIxDiBRp6FVLQR/aofedzyRkQwjqCUDf
r9jM9XjhHjPOomFEPixdJ1A1ddWSQJFK7cdhi1XXtoGNU0gVcp6DSnkPrWJojeuWsQfjUDt6+/M2
sn3fCDwo5dk6uNP0lK4iOC6pk/WxIxC5XrgGRshBwc+RQRase9Lt6i0HGkS9PirUdtrvq5fJ4eGi
aZjgQjXJri0zHj10IQHNgqeL54r1W7pdlqvTxBcGrKKirjvxyAo8ddAydMgGPHUyNY070qSJBxDy
xmayuKAJOVSZR1W0jNNTO49Q5ISmuHbwes8z7/kySxk+jvoJozPy6o8sC4NXygMdJNGMJteNDWWb
wOnv786QJc0aBhk48Sh80Oqiaa49pHM+xGO+LhcOYfg17RDeg36LPixhW39aVn8sY5ICmd2PtN1o
zrUcUia/2wJ13rBvFeKzwP1cFG59D8pjcA968xK7UHK67P4wEYgkmqg/D1hulusWtVpOne55IH0L
wUZZF0syFRHxt4AWltSUCTupZ8+tfEhDPNIeKs0KyNZE+v6ftmq/BGjtBYoBKkiLr67Dqvl1frtZ
7GiiUaDbskRd0cyPWuZ0QF58rPUuACH+sBuKYJmh8pU7W+Ap294zDzPu8qrryvUh45AG3bMQ5Npk
oRnZZUFELjvRTN2gBc1YDiErHrTphDSBpz9BDrk6div0VS+ymYm8zEq66GJOy69t0NJ7LdKoiIFE
rm4LABXuVzfd1Ay0GMwEKmKksY9yJCSHkQdJu6I5A1mio7PybHd+LrYRjMBl8IuyxZXIH4ayB3Yo
CMfoe9H7rnO1go12i4zPNopxqOFhW0EYw/ceiO/7t5oE/q2Yw/lrNuTicH4ilovyL2Ls3bkWFN0s
GMIwnJuNEFd4O3vZnER1RZZLFByRHTIhiwF0Q3ibUfcn5Gh696R0FBSHUrmtn0wy6KdkgEJVHpeq
zi4Rnz0NacQuwuMS8Ari3dZI8L9qLdfxe+6WmdiIKG1WM8IXMYOkOeq4dwuBKrfSMQHvo3dHSTRv
sWXalt7wea2h45d3en2A0lnLdlmv6SfdZgUkvgW7sFJsYhx5S+a8btjwNKzEH9F2JdPg2BcpxHQv
2l0msBEyAFFOOpXd8TKs3FhyCej7vPrtxjrYjuHTM/Td7lWTu05F2Ke3krLqVgCQsszc3QnknA6O
X28c9pbVNsnYaAf+XD4g+9Oiu/QHQWPWgU/h1oPcstKmsE7Zjilhazc/TE41JDUFjYMaCvK5cNTG
77eNYHgDOIydpikK9ZCVK9CfEDJLoDnV3018iwvJZiHDH0ieo28TIllPA9xB7US1Bs8ty8du4+qw
3fCGN4ioaFMyteQBhJD9XeCFukx0q2bnD58oCxDbo1wo8AgCxw6UD8ImK57HqJXDJWLpOFBMDjfK
lOodCKQ8qBXnWczTMXwWw8Q3ipIfKjoGLvIv/93Isp+bafZS54FQr1THhYHI4H8s94FozsC677/W
C5J0e7X6C0IcD5oU4RcUKRyOlqMydxG8MYmemBRpeObE4dTlWwTSFjgRMxsZmAPRUkIn/aiDyEtq
aBjuSeTv2yy6l5H3pxU8v+ElC5KOqK8VOiuS82fHx77NTARjIELGl2EZH+rCGZOAR1VCvInsJack
nr0toKRtmNPf3x0hdSMcKZcBZe22U/KBdqwqrrIs6MleC95E96uDEGhjnT/0ROKbCCYe6S4tcaMf
YdXmpm3HcYTsTuju/IZPP87b7eMFwyAnJ303Iwlq46HL8uItAJp351K6QLYJLl+kv5em17HigDeK
8YdbRPpOTNX38+Pa5macMplygrLVSIUGVfd9CJG9ht7Z934KthQKbAOYh8zAcbgAEHhsU0R1NGi+
p6QuEw/Io41j5sNjDJYzjpla+22lyZC/LYKWb9wJliruQIC6UUWwTcBMGqRsQuFr9Y8K9A1/J0Ak
wJ8lhBkvm4AJamKVbAPVeDBRPcwREp+iGeMZPRIb3/8wY0B8E9M0hpLw2lXiLRgouowchu7EeKJZ
9ANNfwNURkUYJk67PF20pUyEk+BCI6VK209Af6r4pApGPFLt3fEiTSGUPk180zKWQZSKtf3EuPoh
tV4R+uIpXEJweMNklj1lIpwIEGC5XOr8B6G8S3ALZ8eR0y1+GsuWMoFMkVe2wm3m/MeUthrJiLSL
y8pFWU8W9SWZFZjI8Gu81me9ppl4qynSK2PX/ULA5V9SkMLH6X/PKk7KikJUsP0EhS00SXAIVzvp
utUoZ7O94c/UVzorZpn/QAaWXIfFnEscShXZysTavm84NA8JKABCcMag3CyvuSpC9AjVaft4fvt/
eDUB4mIEBe1IJwJ9+PS5beYnIlL9DZrlt44DGdcOOsX786NYJmHScDkFoNStF/DncGHFnUBUgRRK
Hm24sO3rxkN5qRqyTlMUPWcULGKOFvSLpnV2vOy3G5c3D/IMnNosep7z4MtCGjcJAHA5nP+4xbdM
1BFqe1E1t1n6DIa4MQGR45eqR6OGE45b5XHbAp+M9u6mLuRCKJum8LkQ4TddeGucOdj8rMYIc5MH
V+cnYlsDw4MD3VOPpo28r6HS5t0UI5QPUfHyl/KyM85EF6kqDSBFQKLnWip/57ej+yZruWzR0th+
v+HGUxeVhaq66LmFCOl1NLDxl86drZLlh28LeJnhxPU01osHZNZN0XTTjmXzg/buBcIMrvRT65Rk
dxK8dNb8klQ4EjeGV6uI1GFWF+EPNvDhph3AGIugXX/vIUK8sR6WnWsCi5bQH0lO2vCH23B23a1R
dXBBVZKIDsIR5/fUx5gfTMNw7GBAVVOPvLqhMtgVyv8Dic0vin+hYXujJ/1ESv84VA36vPg19cHM
ttYv54e2zc5w+kkrCSafJn/zJwQCuxygxD1ay0pgOPEi2p0fxLLn/NPg71yTtGRQLiQlfmR1QH+1
IBz47IW837o5bHM4Dfvu8zKVRR8AKPHciP5XTrN8J5vwLVyr/MLfb/g8E3XglWvJn9MyU8+qI+Bd
Ed23y4xD//vr1di04C7n4rXk3Du6s+rqeGrzdGtz2YxvOHyxKhKEi6pel7ovk7/1qKoBL9Blv95w
eFf5vVibpXptportqYsqjtD9smH4D/lnEVKaWCFwb/NQOZF4JQMqRaAVSPpJX3ulzGNvnZ+cqb5K
+/Aw5cFdiVNmlFts0baHn4kiGhWvgXuQ1WvmZ6/DMKDngH3O++YGr5kxnjJ90J7e9aT+leGP541p
OwfYP+cAPu46lXit2XS9eIjT/VO/q0PTeA18AqHu+Wc+CagVZzm40HE6VOighPDL1pvEcn6bkCPA
ZmcmOype1djfQyoqUVUQxn5WfQeBceyfJMlOdl6aLdUNy63NjKNBuXOnKk+y+4wBPH4qMuUj3ad0
/Noz5GDO29XiAianF8m6rAB5fHMjZUBAWCP1CRG2pXtp+7pxOqD5zDslrsVrEbV9nPUO/5Kju+rn
+d/+Ybv5yQWM80FIUBpBg1y8Lh1N/m6HppsPILM5/PWJpvQS9PYg5T8EOqnW6Toc67uZhS9B3ux0
i0vKh7jD+R9jOWlNRJIbRrRzSA1dQ2xAkXSNxjE1uKP7U7dteNmdbmKQBr40lGvp3f8tONEiU0mx
euQY1lvtl5YVMxE/Ke9rxtqI3vMuf5Vy9D9VdTBslGstNvoH7uOmFPwMOnrDeuj8ZuFZeEAfKaP7
HAIqW2VM2xSMk4JU/iTDNWVH6laPpCdrPGb+Rd27wDAbQQGJmJutEh/HLcdAz7X8FCleMhftIZMF
TM4LnZ2M4+Mcb/ihdL6Din7YN7TZiqBtK3Cy2bt4QJeQxepKjEC9Lo1TZHfJCYXR12JLi/ZUEvkH
JgcDGS4v0axduXXAjtLpjwG7oTr41oZs36bZ5yogn6eObSQ5T+v50UiG96s2YKoDv9SR4Hwcarzr
oZSQtD3AOAH9o7ibnF8Vyzn8D1WYV06+Cmv6M/BOOXknq7sYNT6WoPDAntJq2aKIsA1kBAx5L71R
FbN4nXtVA/6HVueJtwpi3Qgd1oX/Pj8fyx4wwT7jAPnptVswjJ8t10FRHXQwd/do49qKfCwTMQE/
ZKohuoZetLcKmOwo7iuA4oeGkwSC7+NnqCtsBUG2qRiurgEnkRm6KV7F1E/X0lPhNS0AHQzRZ7nh
k5bTxGQai0IeSV/g2u/aKftORO/c+nq68KwyWcaKVmjIK4zkDSnh8Rhg896cnOSyhTacvfDblqSQ
AH+N6qJ6nPulOIJooEouH8Fw9qwY83DonfK1nsMQOr79/bLM8thFg3t1fg4WJzcRPlMkc10qhof+
LA7zgpYSX7lJJENIvjpdLH29EUzY1tl4C1B/FGggUdFbUUzulZQOaZJGynVLBdRyLpq4l1HwIhWe
F72NmUMPpZtJ0Jk5/IZ7wCkDgJ3uFjGtCTbDJbTQiI5MHAzq95IDxcF+QpgoeIb42XLkKa4TXlXN
hnNY/M8EwKTzErk5XOLNmYPmavacaN97TbPHLLKNISzrYpJ21fkySLW6/HlyMuinZuNAIL28btLG
275vXOhLpUcHGMv0DYvtXg1BEz4GYBG8gObvtAYnw727bxcip9Z1BLvjKCl945K0NYQ79CUEmafP
Gx7uCJ15TrGWr2T1PxPWdftcT86R+j37dt7/bOYxPJwOWhdiXtw3tY5v68R1MuJiP5z/uMW5/771
3lmHETIB21SyOxoVv9OWJmRAeoWKDMomQ/YaEbnlfbZpGN6t+ZJisD59qaCQ0xxOcJ11t3qcbczE
5gjG1d2C6S0d+8x5G6I+ukGnRgi9I7fO4inPt24iyxgmyCUC1L8rpXbeuqpvPpfQ4YpdzxnuKfe3
EnoWM5n8XcHCGl7oIX3j01Q98tnnv5183tqtlrDAxE/qogldZ12dNzkN6pB3kNQe8TDTDiLQccYj
+vyusg1z+vu7XVVOQVUM5eC85aibJOnQ+LshAqFLMfzf81VspCRsxjJ8u4WI9lgN7vwCcoqeJCot
0+HBmb0yuuy1ZyJ29NSrEEJfzpsvJlQk5/J+zh0gTEFFshHa2qZgeDe6zHxoOGh21Ms6/Ow44bcu
j/rd+YWwbVhqLIS7QtNz5elbMXTOwXf18F3NPU2GjpIL18Dwaw4WlQjtA6yMA4hgXxFV6z85jHZZ
2dCE46hlSKNlzrNf4PcvfrjoZr0a+4b9vsQ+/4Bx9CxWF1VJv4yZhJRuIh2B7NIyyiMo3fL9+UE+
XuJ/YDXBxIY2yMDyHy+I1pATdDSIcpxQtevWo/Lj0OYfBA30hGnb9iLEEN1KnycJaqN28O+yskyv
tW6y321TRjd+0Wxk5j9OxTGTFGyBzssSdOHyglxScNd1bkkTWa7qTgE+VdzVDTKDoNWJGgDDxiXt
0U0tynFLoeHjbc1MwjC0lAwdX9XyIkds62ZIv4Bgh9/mU7E1gm3NTn9/d4INBc9yCVIH6KU2xbgn
XJMDclgbm9q2XIbTqzGdA12M8BkFip0VKEaUAYU3V9e6gnSAnxZTMqdT4x8AIpq2pAlsa2YcBksb
NYqMxfqSlfrg8PXK718qqFVGiOvTsr3x/G+SbpHufHwFMJNDTBbEH3Q3Zb8yXkaHE4yM6Gi6r5v2
ruo2KYpsG8G49KM5LcB6taZvkwtoVYR657Kbx1Cgka2pw43bzDKISRsWKTEEdTAvLw1w37HDkM5s
TqknSsfLyiDMZAtbyCqalbkOUpfOJGPqafEdLClbtPmW3WzyhAVTwF0hovRNpmBAPqw5pjB6ub+F
HLRZyLjv6zXLSpdmXhnTRtO99gHdUWDBjqdlC5lrG+L093cOmYHlsO/L1nkrg5E/zafXDbipuvss
ZxddZOwfMJ1IhyBgI0rlRQcpyzFJ1TgOyeT5jid3568Ciwtyw/HFLEgpOp/e1QH/0lLxLR1RRi8y
nFvsVLlp+2ZKilAe13rOn8+PabOc4fYDcrHj0vLojZeO87K44behSttvUtZbXTkWX/8HTFdmgV66
nh/V3OzEAL6OSWexl+vDGuYXZVKYKVEJtpbS9UaSPofIv+8yaMcmPUGDWSPRm3veUBYvMSF1LZqH
xtZL6VEQtJbjOm12YZht0TlbjGQC6oAJc6F34Fe/liKcvkwq9HalZq91BqmCOAIk5LLTykTSee3Y
Kkc6/K1vdHvoGGSR0CiX7fI8+HaZnQxvJ+U4+8vi0TuCLrndQj20i9LNt4NtFQxH50I6yCeqABgx
QUSiwdoVc75VsLI4g4mik2M4BNFK07eTH4gGz/Ws9u/GAmW988axDWB4uMKLh+Q6oscso8D3OPqJ
SiRbo1U8nh/AZh/DnWk9D1UJ+eQ3UKbObJe2ftkdS7UO5cYMbAMYAb1aAEv/m4YTje85P/kMUeXb
DDHxlt6NbQDj0m7JJDyB6sdLP3v6ahUVvXbKrT6RjxMazETSBQBdN0Ez0buiGe7FhKKKBsXnLkjH
vef4x34IveSihTDRdBThdpS3TvGDFiU4JNtsDYc4SpVmG1GixU4m0Zcoi2UY3KF7QSdY+wohhnXc
8aLRWzUCy1Y1eb7qInWhPOaERwLGrX3qNWnM0cEVbyenbYtxGvndpS2WtiARil1HcJ5nO2Tvadzq
Vh+ERn0b7aJBXFByobVOVnw/Fqcqa2iU/UK+zIkObHD8/G51ZDltrLcFdMH+4fSCDI6L1yI/nuJn
0PzdQFwCnbXdXY0S9qLAf8HGr6A2jPuUb+QfLA8FE24nwVBIx2jIfi05gImjz7240cWnoVmHR6hN
N/u1LK6nxkF/5WWb2nB+hmtqGoqaH9nqBjHtiiHuRH0ZvI+ZADzpMFW4q6Qvp7pwnrIxKVi1tT4W
dzHRdlKSwgunALmOitdfEU03kLL1sofzhrE4yz9Au6aoIZaYR2Us3PUnoC7pjil+v2abUD7b7z85
0bsNHCyDNxeF475IKktIPE7BjQMyoo1T3fb7jUu7XQGmLBnzwKjPowR89SEYXZHlXfPo92UWMpx9
mU8sq3CQFwqIKxtEFfvooAJ3m7scLhvBcHGkqYsAiV2keIsQvMpLdXXa/k5aXngz+cblzWSvwH05
qDJOe9L/yeYKzWZJVBEg43fn52AJA33j+pYsIq4KNH1pR/TDIoxNY3Dx8yevX3+W0usuwnkw3/Dj
zGWBSIul+MVqEsTIKnMIpIPFt1lA+3B+JrYdZVzjEWHtWPQ1fam8Nb+qF9HvQTjAQcuvt3DZFpcw
AXZ1i/53Kob8F8Dk8ivrqxaqDSn6uy+agYmi00romkBr4njasQMh/2N+lCcgPh82TlPLYpuIOQ3m
sxo2oi+98l5HRbKE+YD0Q+O53VX9ZmuLbZjT39+dHMXcFJ70WPFDps1L3ejyWvX0mbOluvZVtaUV
a1sMw7+FF7R8kBEHVQX3B/5aC78Wz2m+2Z5guexMINzCm1DLpgduhYTfpM/JkUPMJBElDkFnmp8Q
UEeJUxTt2/nlt03I8HbApJc+yvriVyQ6uQNZYr+rynJLrdq2KIaja1YtIF6s2ZHhhbQrupT/Ly2g
aOBGC73O1eBveLolxjJRb6tf6BzFO1BQiRm0F/ItKyaEP2I+TCnImyU6ZDd2s81ehsNLEkze3NL2
RfUzUN7uAEjJ2m91T1nmYcLe8ogGZVBMxS/ZdaJAC5gP1TrPz5NQltEntwid/TBm6f782lsOLxMH
J2oHnI5thfNRgDWfgm5jn61iOHQeKMwuG8K4z8WkhpXiXf8CMB90OYbar67Cci6D24XScCvqsU3E
8H0NroNU6DI8gnqvRYhdqduUnKq3RbV10FvW/R9MnO/4vitr72URPETfCqjdfDEWu/Nmsn399Pd3
hxdH7Eq9ImUvPlAf6qeHBmT/xndU6Gylp2wmMvyceBxUiGGK4kimID8Wkw76Zqck33Cdr9UW94UF
Dc48w+EFV77qhWigpeU+s4mPh3JNo69j6ookzIDs0q5361V4kbpeq0CN0iyHNBe/LzOjceHjkY4+
CT3WL0vT5ruSyxs/An/lZR83PL8WeoFmVRgc66z7Lnuqkymah413lWV5TDCcdGZZQjkiOALkVcd0
qtP9CT1YoSP0ssyuCYZTOYpFnVcEL6DRVwnqxd5NBFbUw0XGMQmvhr6d0UjeNC8pGftb4Sj59eIW
BmaC36p6kk2DWtsLgKkLIIjTqqGaV2db2tkW9zPhbxwcEYu/kvJX6jZICIPVbmpAqwDipvPWsa2u
4d5aFpBcWUX4wqr0Ghl7kfhef3RJW24MYJuA4d1zV7RAy+f1C1cuio2O5wR5rCVnV+cnYPu+4da1
s8yLhtL8C+WeVx8oENTlVeiAyOP5sgEMz/W9Bs++SJTodJPzde6G41eEvONFe981226p9Eg7zHS4
qVkA+amyTxqSbjFJfWwblNj+e3YL2tRBxbzhRueQAyE8+u71my2TH+8c11QJaDVKn54D5n5RKX6V
iSy9VkFbxBW4lzceAJbfbyYLAa6f1IkS4iarRLhrUz0kmdzq/rN9/BTmvrvYisFpMieqxpssV3PM
mvTFIflWrcJiHDM3CERsAW5XZ7gB++mV9Kp0n43lt1CKy57Crpkc1Dn/f9ZXvPjdMkSSuVerjdDI
ZprTrN6ZJvMn0Ic32OM8mqs7vTovg4jYRs7MZprToO8+LsocTTtrRG9Tr/y9gJUukVn/Vmldbewa
2wDGiYOIuunSBRszWys8G7vlmHb1d9cNt5o0bOYxjhzEJ4iteTXckFVOCVhD+l13WuJLzhs3MJwW
csSgOUnFeDOo7DUITmjkefPFa/vpRqTQB1FYOkB//Wl6SfZ1Tj5DtFle9svNDB8Nm2CNRkVvWzQe
RDs9og00Zp23hbS0LKyZ4yO8m1YWLOASy8HJXEO5JEahpYnnJf993va2EYw3AWNUhn0jvVuyIh2X
1KXQMhG+C0zqmC/gqj0/jGUVTJb+pVqydkWS6VYJliU6SF9GsVlgtH38NLd3/sUVitjNWvZZTFNS
HacwL0giSNhtqR1ZImnXP438boQ+4HIapxPdMiQaHudOirgU7nOR9sd1yKsYqI/rqq54Aqyw3DVe
Q3aoOG8cH7bpGd7tQwwuFHQZQOYcDKO+XXlZFgdH6qX6c351Tov9b9eMa6YA+QT+5iEPYUDfDatj
5Tu/e6/77hdrkLhj/6P2tuSIPs5BgB3vv4acqqlUbTECKxEp9H7kY1OhE0vyI0HRk+TRlqiKbVsb
Xp+RXgTKdVUWQ4z8s5BNdVNx94mNeOKct5llVcxMIJvSyZ1phRFwU3QJlODanb8geXrZ5427ugFO
bZlbF4bqs2DF27DL9qR3L2tZc808YFCNKltHhl+f9fOTzFEQHku1ZRuL9c222KmstVvOPr4e1eo+
zwV+e7tASR2TuMw8p5HfOWSZ5oHOohxZH48WUGmS3MnHR9SmWH1ZH4NrJv9qpw26oqwQuwsWHH10
d+1XkF/vZ0q3qGpte8jw7BEdm6ErRwyRcjZflyuRXyX01TeMZFsG49ZumAtNEMK9PAb8khXxCNnx
gTr+H0BML0vBuWayr+IgNtV1GQK+5Y4/ZjE49zkegxsYG5uBDDdW7dSPDuvxdZkWv1UJwnQva/hl
9jETfG3ulSFVHF+HuEIYo8uf7IdatCLO8Ii4DD/vmom9VBcR1PhmP4/9uZrvwOTnf/HWdrjsHPKM
C3zIalU7YccxCZQwXQ6l47jOfSA5L/I0s7mVK8iG6daDnDZ0w4J9vnAJCYX0MrC2a6bylsbLJZqz
WR7zvCoAyRTfIKtRbaywZf94p7+/OyaiQRY+AgH8eK+hPx2e1rtuyrcSxBb/MttahV8GvO47/HYQ
III/h2TFTZH1x9OFdlncZKbwZt6wbmQDNk/Xr36sQKqSpGu61RZhs49xHaezIgUaTHEAhSvCSsjS
uTsSqMtSwe5f2Yx35lcg3UYflZv+zkXdxoi/l7hSjjgpWlyWq3PNXF2rBloGnp/+RsvtuAvdtDyE
S1tesVZt9cxZjGQm6zw5OoVSgJbFdKi+dJA/v5LLXF4W3ZnJOglITb3QHpvII/yurlSzY6uzxVto
iezMZJ0XesqBiCm+fopXa3+4zwZ2qxxkLfTaXNXBVk+mzUgnH3m31Nm4qmjM/p7US1McomnOr4JB
6Y1TyOJq1HBkWVQVEWTBVUalDu5A3QYe3DBvD/7Qb5StbEMYlzGno+OKRumbBYoqsUrZK8nqKV6H
8TKKR5Bf/tdGISsnzocUkwhabNQ4AzXJjkBW9vGio5oa3pzpcHE9RtLfYHj6pqHgdXS5uKxr0TV7
VRs0ovqFALFuPDmIsUg2zCqmVdVvhaQfI5FdszUVAt9Qv2k6dtN24EzPl1hqcsVZudfFdJjWbx3+
G4I04LytLA8Rs0sVLBN6ibwc0+Foft+pLPoSiXz8CQpkwMWl428QElj8wmxVZeDpXQhbMA7xgE1F
IoXsWY5Xz/lp2D5/mt47tyOpdKHqezo9hh5kB4sDqbYOvU67yz5veDVEIeoW6gbTDfV85AJSWudI
m2udXna9mb2qdBEp4IQVfn5VwteaTld7obItSlKLS5tU7HUfDQHtF4a0VR98qZUrnmrRQegl5ECi
XF1mI8OrixThrpgrfaMXNvw8EdoPST80y/P5z9vmYDi1yFcJvo9pAnUe+pr0oH6ghOuAYVx8Oz+A
bQsZMTaaoGTkrzW9aacwSrIsXxJHIoV4/uuWn282qJJBBHmFrMUN+s2+/tW2T331yZtRdrlsAOOh
zKNunho8xm+QITmV/zW6wLvsxKMa5MvX82NYTGQ2qWIx0wg6WtNNrYdsD2xOlbTzZTSkrinn0YrR
C/pmmSBTGTzSyiNI81xGV+ea7PFc5SiDlHN6GDpPXcHT+FVByke/HLcYsCwBhtmPutDOzZVLMUIB
CGrxgEaxa4nk84l2r8/9jZvttJgfJKiIcTe3wbQ63pBBDuR0OfRUfA6y7q6ppz0N1ysJSrN+kyPR
ttiGP/sCr3CHFhjLbct9P/JvIdC7l20kw5lD8PmN6NZeoO47p3oXVSDcl2LeIBaw+ZrhyTwokFgt
5JrHbVA08am+GSCGiU/1zfO//+PVJiZVPFHjsI6ti9/fu8vDiXUNSkoH8Ps8BpM8lmi0OT/OxzMh
Ju/7gOo7HVuNmTizmyV+uehESPC8N/UaXHR1QhD4v1dnUzegHQLk+/fCe71nIGC/GR3Z/LhsBsbF
LCE/CCXqFZZq65Xs00YPV/k0OI96Ci4KLdCw+N8JsMDxaij+wUh955O9H00oFuY13dhNH/scSKz+
+/m6GpqcUMhYxdJV+5o6LuTjHzKSX4don4+dDqow/CLFWUIiw8GV7CuRjRSDgauXPQFjsByCtQ42
9pNt3xo+jRuzWLJqcn6zeXbiiJQKpKS9vNIZyEKhZvjFxcvu/MLbhjJc3BfQuIaUERYeyCfyNCyA
HY9ZPu/4kNNkmmR7yKTe0oawjWa4vBeE6bJUKUZbl/KaLdlrHoj96YyfqbcnZAu9+/GhiLr5fzdD
nk2j1q0UWQx20j8tfCeZyguTiMRsNiULegvxD74+gu84ida0S1y29bD7ONQn//SaVikLRyja/qln
0BkWY81EDJqu/BvKAnKHjYdek/Nrb7OS4fQKbBzMRe/p/+Hs2prrxJntL6JKgBDilX2x4z25OfGe
xC9UZuJwFeIuxK8/i5wXf4q1meIxroq0kdStVvfqtV5S6P+8y0p4q5hD5XGLR802vmHx+dzztuyp
+1BmxcfWW1nX0W244Q/XQf68Y4nZbTpOxO+7Is1ekJNL7poRRJplxtk5alW4EavZfr9h5TmZqOwp
YjWlQD+c8Gz50CjUA2+vvu0DDCNPHOr4YTtnL1wDyJ63LbTmG7T8dptiPBaXaLaV0paMvq/hqVDw
C/5eqSQTOX1Y/OkHyKe+DkF9dQV9uf01trUyLHsJvTVtw9KXlezoHTxu/kX6dfa4a3Szs1RnVZOU
lYQFt01OoBMr0C3WRPGSOBHblbwnZn8pLRhzUzaRh6RuLmrIuhiyfFtxp2V5zKZShGcThEa0fmir
ZTnQakBmiCGFuW95DENup5ZDuh5JbtQIxjsVRvkXME3tEqQkxJRlQEubM+MycNMYpevqL5ZTrWMZ
+uiZclnfbgU4FnsI16V7lRsYC6FJBmWkl15AdSlX4FQIIvJQg3z1tG+ZDHsmRaRSWQ/1y0hzGY81
elanGU3K+0Y37Jn0DdJkeixe2m7yDrqfUNrvN1X0bAfIuKc5Hksl80n9okGqeJxDX39mhVOfb/92
29ob1ttnKZdeId0HQVLvKEboxQCDO6txKzNjudRMoJhX+qobUl6+DEvC4w55mkvH6IUl7vQpqmS1
lbO0fIjZU8rCJm9oC7XutMchkgAGnnCjIZmvnO+7lsoEjlEXeT6qHfIwero+8dxZ7lNoggdR7+27
GEzkmCOnoRjCqnqRRfJ+iBJ26LT7K5pTsc8OTLUGaEeDkiEq5QseLfKHGLTf3oWahPXG+LZNMCy5
nUDnlaZh/SISqCrlEOc4ha1M7njdio3st8Uc/mglLZdGpmjkfqFS3i1zl5z+Q43jd0XsjdjC7Bot
3arzFkbnB0iWIAD2Jcr1RVz5VCH1l0JtEIZSQ+rlse2KqipiNc2VfvDbcOiaU+5CuMY7rTR/ZXCn
It4I/Kc8T4GUn8YiaX9MY9ksHwJU01E7J4UL+CcT5FtaSHRHykoEfnN0I0843/MFnQjeWDmPBWnr
8huIewdXPhCEg9mdVwLMDJRNG4Dk7OTkbgSKYOEpt/laFcs8RrHohqg4Q+AzdDde1JatNRFkY170
UIGQ9UtejcEhj1zvU1soHQ8gS9rYWtsUazTz+h4Im7Zvndp90PnIThodLE5cu7R5j/XdWUmEms7/
ThIMYBhINZleFh4kR+Un11rnW0wVlsP5B3qsricGVgH3YRzVhzEHQLCeoW6+y/+YagtlWLaknoT7
u+7Qrj3njCCXEYL85PYEvysYb5x+Ez3mhxIk4KStINAT6fJzm0efSDaDvqka3rdojjqMOG9Hv4Vu
3hQ0cxy0S/pOA/p3AHL8Y402nQOZnAOIWvjJrdjRn4LHvpr0A4Bq/Hj7R9oOiXGVQ0544TiI08tc
j0nczDO/87IJXIUkyzeA37YpjPscOi3dJJ1RvNDQgeLIxOJipTUJ/WwrbLPNYNzps6vnroFY/Evl
i/RDLmC+0E5hDxNUGTc203LvBsbFzkWVQnFAypdxquZLkNaXwPH4JUSf3kEkwBfc3g7LiTchsXrU
cxUtnfuQi+qRQTsKXMnqad/YxifkVTtHUvflS+/gOMZ0oqsmbpGxbBfxATGhcRzIuxDaRQTPPPkp
WZ+pUbPZWmpZGbNFFmpCTe3k0/TSh0UNrl+o8P0HrhfLCTJxcbQboIkUkfEF7VLNgQ75R1pAJi9l
fJ8zNqFxIXDmDuHJ+AJGJx94hflDpdr+oOtx5zvelIhIBE171XoIbNuQPzl16P0dgTG3BE9YBWjT
7TNkyTuZ4Dhe9noBRZx8AUdVCy6TcAQySLAHVLghNMeGL9FMxp+357LtuOGaqMPRp4x2v5eZdvzS
AIlHDgixVHjaN77pl6Y0CDxHjC8gww6bI6XZ/O9SNP6++NZEyJEOQnkJ7+uXGd12WZZU57qOfmYe
Lvnbv992Zg17ph6YFIu8ql9WlU108y8xm8ox3p2KMHFy+QQW4RCN4y8FD+q7AAq179LJre5u/3zL
9pr4OLfN+nJMtHiRAwljL5rq05wmyfH26GuC8o279w94XBKqLo9wV3KicPM2QNIDbSkgQ1AUj7IJ
3gFZ4Ot9HTbEBMvpbBIZnsHdS84hpdDk+XPd+19vf4ltndbtfxXG9eDEidiEbQ7q+jH0y5+chT9v
D205QSZMLue+0HM/i5fQ6affMFEmwNZeTaXY9x42oXLIaqBK2OXdiyiZPJIWVeypy49hp3/c/gTL
vWwC5VLZdhrRbPcC3dmP2UgfAzV88IB5coJ9dHzE1HzgXIZ1l3vtix+GwwHEPgRvjWBnBeQPrBx4
fISal/HFA3Dob1ZG+vOS6vbL7eWx7LAJk5sDb6BRGrQv+aTyI8vYNQqpOrAEhNG3Z7AYmomSA3LK
rRvcBi9O5tzjjvtWVf09Aq/3I3Skobr+c/aH/4DWsliDCZtblqZhOgnECyhm549Lg/JY3OaqyXa8
CoLoD3HWBHKLST+nEmlFCjiY9MivEXrFR9DvdRsr9tYnrFMYBu24VeYDnbqc67Q9LpQcwkRtvCpt
Q69/f+UrwHQpmsYflrPwoZAw9+90O5xu7/Nbhrb+auM2Fv4APaBuWfCIn++c5a++B7Mmqs31tPO3
G9exzEuvU0Lrc8D6c+6GdxDu2bnixvsAZD1lIf12OReQAQNPTMTkRi32zQ6hdVmMS3jyBqT8Wmwm
iBWiE41Z7B/CB2D8jk5w2OoEesuKMYmZ9AuS2nERnC7nJBrg4JzHwA/OvtN937W1Zq4v4kndO063
nMks72ai7tpyfMh6EZed2Fgn2xcYaYJmmD3ws8jlzJhPj44Av38zA2pflzTa2OS3QtN1kdaD++rs
t5WIQIgbYQpZ9jHNi/zkzehV7H3oXGRj8Ox61Z7+hHUuw4S9ocsyAerJ85Tr0wqBUJA027cZhgnj
/SET4jTLuV0Q6S5zUt01ITI3XgcaCgRIcsOeLa7CTPwhy0dyVy8a2kJPpT+dIlne3/6Ct26EdXEM
Q6bS9UG7T2tAIJa0uICnZfye61EeolqmH9NE/5IgNsdlRD5mlb/FwG87YYaNy5yFnGQOZiUCFH95
535kv3npXPLr9nfZDphh6gMAnVEVTvoclWkRR6l7rLsmrkl4UoI+gkhn4wqy7IyZGkyQfgEjXeqe
y6Jo4j5Nl7upKMvz7a+wjW5kBYeSVmkvKtw+8/RdD+pv1m/EGpYbwkwFumMniswJsAMQG/rWOuHZ
nadvUeZ/FdkWGtk2x/r310Y+DmhaLKg+o+vzUIPtkDTAdVD9dx3twXXi+Jp5QR4VyhVttpyhUnaH
LqrPQ7YH3rQObdg2EdAV8lKGE5Q+VWQ4FuQhzDc8rG1fjfvZa3SxDEWGwEXWsr1jQumTi9rf7VPz
VgV8/eWGTXs1GFEmXXl3HDi8tAgfV7yf1w1fCqRK/JE+FI063p7KtsWGIYcIV73QxSL5eZnErVDv
1OJCyyY6VV7w6/YctsUyTJmhoN5hRH0uB5n/WxRgkok1Qqd9oYyZCEtlUwQq68hZ0uVHGhTL3TKA
Tf/2b7e4ITMRFnVVEHAd6vNQlu5ROLR41EWPvmrAYHOnnMCV2VX7DtUfaTEhEqeNMnKGoI2Dmoh0
eP6wpNWwpfpj8dpmWow5aVbxqXTPkDlAJt4rqph3aX5yA19suCXLXpt5MXDD+QWbCTnzQTsxmUF7
N4H7decKrbO+ckh52oPRPFmwQlOTnLwln3/4rA6ut/fa9tsNoy7rSfdIu6CqyxR33vNkrhDU4BV6
e3jb6htWnS+1iAKIIZ0FGYJD2yT1XYoSF5gNN0+rbQrDmsEWOzc6pORc0vlJ++xr2w9f6lZ9vv0F
tgUyDZkmY9b6PTl7Lfc+MYRi+lBPQ7+luGAZ30yBjQw67XiP4E5jYPNtH/qk9JJ30CALt2iibTMY
9zHTkGXr8cw8Jz7wCL/RDiAr3SpyWZypmQZTy+gJBYjXOQFQqcfVf/5/G2tT8P9NoLratQ1m/ksV
soHmJpRJypL8aOvsZ7Rs4tNsC7SerFcWpjxQs3QDDmnpgIUdDVQ8DnPw2Nz+5ZbzaabAeq6UUEJg
9CrxD6lbfk0zBFxdswtwgqvTTIEtrZMJ1uXueWncHuDQyjl1nr8l6WP7/YYJt6XoRrAr4u0GmOad
x8F+T731waObPbxW6wcYJpz3osg7mZJz7kXkHS3m/kfQeXIr42LbX8OEJfoqO8hM84sX6egK8SDI
jri9H326vcGW4c0MWOKqASJHVXTpx8j94YH6YP4vw1vW30x/EWfFG2ZFeKGuYuPDQIaxPhejR+bz
4KK1cEdpDXtgpr1GVuZlFKjwMoKTZzx7oQRKBvzy3kYKwPYZq/94ZWRIcXnU8wt+KTV7TCY0ugiZ
t+eOts0GrNw2w/r3VzOQYYoSjZL72ZMIVHgNOYt2yNk7H53UO6dYj8CrKdC9gab+IOMXdGRn9yiu
Q5LdB5/mAurh4+3TZPGnnnEhi6FbatX4zf2q2iCK5iEvu3/A1XOZi61Q23ZgDYtWJRrik7lUF1EW
3hfKwqKNIVTkbbzObcMb1sxKLyS1yPklh8LLkVbBY1Cl7O728tg22bBlDzAe4MWIf04qedUCxLne
OH4AK3C4A1sKOzCbRdXMRCtqqi5JgL4EXiEp6+EsnW7/fMvums2hpZOr2UW57jzS5oE58KWtK460
4e+HcpPhxbJGZmcokQuIFFOOG4ehkE0SEVy7qfM+1EW9h0pxXSXDmvtWVUOUj/6ZkubT7+u4BfnY
7TWyZHdMFVNohUlAINR00cU4fuFOSi7jzM9kfeUQF4ysCmDN96qYPnc9/3l7Ttu+rGf5lWGrSjcS
IYZ35hLAkVyMHvp2AKRRXZ3dBSHkLzeiAYtxmI2jbED206m4f1al/BeauWgTGDY1O22DG4bNZUqH
IcjmC8mWsnvs0dScgsem9Btvw/xsMxi2nYfUz0DkOl/oNKYy1knDlkOluy21OMvT87cexat96INq
LLtSLXeQQC/jsYcjX9M8lIlPJTq3Dw3+cXvHLUbyR/toVJaTCpLwUs4yPWtwPYC9WrbHyNlkS7VN
YQTeXtR3AyBa/plkY3vvRUUZVzpElCb0BvDJsh1m++gYVbRMSqIulDvYY6RAI3KpgImsf+1bJcPO
Abubi4hP8FcoTcZ9gmcDVIvkBerxW2ImtlVa//5qy1MQ+rtibn1c24VcAQbirB337wzX0mnfR6yr
92oGLwt9Rno8UVLwxA9Hb6GI0Jw0SFjsZkm4R/UXPvGPVtImBM1SiQiHsnr8nqDT7J3bF3vUnNbR
DdvWSTuj3xZb3fLmL5V73mfdQaJvqdz0um+ZDNuWIVI7ouPhJSnYcw8YximRaHJZ/HBn4s0UOO3p
yGjXwa0Sqj5DZGQ6ymw6h5X6nM3e37e/4m2T+EPmNFdFlKcFFDIhwwM90KV3LiGIpDaig7f90x/6
pq4zgLzTw9VKWIOuk8brDx5h3hFgDNTjeB2BeK5bNs6t7VPWH/Hq3EJTxkO9ScyXHKLYxYGooZ2O
AeLneeOmtU1gWHcylXXHSaUuJdQemwOHOPmlQDvBng76IPpDu5SWi5qCMv3/mF/iEn/vLsFztDR7
KG7WCQzLlmEBLl2xvnyp9yPli/sxIUGy8a572zFRs3MUFVBkAULkTbgWfyWjo09l5M8nhzdbHZ22
GQybTqPBAV1ISM5+5+BVnc/qiBTilySVe9rC1wUybBrowgQ82yk9jzp4FkHmx8W0i+VsHdyIxRm4
/nS10PCyqlXwAyWprOJ0KUYVd+MyBOddFm12iLbLzIOJL2uKEi7wwHLmordyU6zQYgRmi6huR4YM
X6gumktAPRT66PNjNA2bjS62CQwzRgVM5FR0wV0/QbX1JGpHin+jBhivLfTBaq8mFA0bwQ07plOb
cZ1reO5qCI5lzf7SC/vU5w6PnU19cNtnrIf4lTdK/IhFUzdjWVADrw59hDRZhgLo8fYuW2zBbBIt
ZwdZsXJNRIMiRMe6B9EG6E/g8ORma59tDuNtndIZPSBOoi6/kTdJq6tjH0I5xmnTLYyAbSsMk5aD
1lObVPpODxBM66rHXo4HCRZcHnZ7OqfW7TaMekzTgZVhMl36ElTe6eD0J+nlA+iT+q0pbJttmLZq
pFPSsCeXFKzn32lL3Sl2AodmG7ttGd/sEpUT0OeIU8NL6815EOt6mPOPy0jarWKl5aI2W0RJOg6U
dA2ejn3Vx1LD6Y3QO7lvGSQ8C9+r7hvCp2+3z+4a0L9hf2bLqCy4U4DqgVxAqOM/8mZA44UPL0US
T53ScWaxdID19lfp69szWk5yaFj8St++aN3h9VIO/ScydhzzgEC7z+puS9TFtkeGwUPcXrsFBV/V
mPHqkMoxOQ7lFG5kiWwbtM76yp2UrgjlUETsQloqn1o+fWEFBk/XB76OwCKXTdUWpty2Wobd0yaY
2whx2oXMTlc+MWgnsvukB7kMaEAK3m+139pWzDB+iLt4JWlAw5H2K2WWqvu7AE0jp9t7bhvdMHs9
lUoN3IGmTsmeocnIHjqBUuPtwW1LZBg8mf1sVlyyi/KhNMw99FSX3kDOk4+C6e0pLL/fxJgpMA1X
wbSQixeupd4xEKASDYG83/gE2/jGc5vOi7vgFmSXHO+vOI+E867z052RlNlM6jmLyBbXVRdZ53Pw
OKM/pPrAh0G2G3Veyw6Y6DLIkxaD343BOYFy8gUdhtO9gl7Q+6DythBMthVap35lcwzJTQgmVezi
OR6awVvwHubHwuV8V3qcsnXeV+P32Yi+eVGSCyun4l7MM/KNNB+L9xPoHvbwV+P2M2Fl0MUI4WZz
dpE6j+Kygb8IJ4gb7zukhgnrwhmcrO/ZpVeeQtetmoD+SdDcvm94w4aTYPKZSJ3pkkc90JtSAXan
N7PLtiNkGPEyKa2iJvXPtWwIlG2c7OBp/zkdhvl8+/dbZjCRYzxwM1Y0NbtQBc5BBsrnO3TfjSdf
+HxXpZeaygRt7QkSirHM4pH17/sG7H2B3GT0t33Aeh29OqKjFzRpnfTBJZ85PyZT1z9p9DCdFFIG
+/zcHz2lwTixJSmDS1K6d7JffLzZu2Dfk93EjoGRcRDQ6FSXng1lG8uRF+OhaKdqVxmQ/gEg4+AW
ysWC1e9l8NA6aoGIEUSwbh8fiwMyRUdJNPscRJzBpfWdPhbIb5x8dMnuuwBMCBnQgW7STDy4eEjq
vdfRkP/FA/q476cblpuDjtSfeYqFWcFpRPfVX1Oops+3R7cdS8Ny06VVM7qt1kM/aqi4kDS9RCi4
H9wZbcO357AsvokZ42mftRKZ0At0En5CarS/W5gudnQfwiubmLG2i5IGqSQPaoyOG6caLLpJB8bB
uen25VfpH1AxL6inaAhhV21YPnlcquKwTGAi2Vif1QW8EcWbSLE+B4VQBWbBi2wacqR99F5mY/Vd
+8OXblUzQhloq2nJthXrMXjlhWTShemUE3rxvIBWca4Wz38Xgg9jD1/Uuh3GTSw6MY2J8JaLABFC
EXueCp0HKEw59T5bo0ZIDc0xf5iTjl4SJ4QWfB+6ATtUfbFsGIRthbz/XaGS9roqoDGA3GcefYVQ
zfgTQcS4xV5tsTezddKt8jwAxIRcFsjOxyBafZTtkMRePW/Yg+33Gwbdlk7HdTO4l1FE0zeV4Q0Y
zGG+9aKxDG+ixqA6QrkXuAsirXpsj2kD1OyxyaZgD387DpDZO9lqvxwKASY+CriGDkHHN/SbndaW
1TcxY7kPJSbZJzg8MKm4LyB1DK6K6bMbgT5jl7Mz8WIyS6NuQGsaEgz90sQAE7n6bmKZ7572TWCY
sEoGvwydyb3wHrl5iQR0XPt7n2MmaIyi/SPIdAVC9WkK4mR2qr9cv4XM+PZz0rYJpgWnaLkNKxdT
ZAma6ZcluSMOeM/rcBdL8nqIDCOW3GNlI0rvrHOHOWCiApW+dyxLmeffstyr872bYVzOLKsZbYNp
vvCKDukHwQBpBduKrKONDI8lrWf2UPLc5V4D8adLmqTPedCwE+Vqfh6aDrnuuix/3T5UlkSSCSXj
aJlpfYoCGfeTAxXqrHShDyWdPv8ulHnowF7qLepbywEwgWWsckVUBiG99O7KSCBRSCynwD8sFUmf
bn+PxU2ZoDKWDRRMOS4gWcOszyLLkxMayjdqcbbfb+TAUgJOWr9x9CV10uEEXWsU7wutj+7eyjE1
FUPFDEyxniN6Ab6rPKQRuKUhdF0cZgX82r4lWpfuVSgw0jRIoQC8XFJfyc+g55D/BsNOCAIAdv87
ukedqgJYc7moOuTvOA/yi5yS7x3fZMl+c4u5b5LdolrYO3lflH97qvRjFoI6CZw3W+jiN/cYoxt7
jIp3hIuhcJ59XbRnDWmmGKo39J67i7MR9tk+YJ361QaQIolcJInVP+BT8480KOrjBCGI27vrrq7u
j6ASH2BsL4g1h6BsgWcYO3RFe2l9Dihx467kh1m0T3W3XJKpDo5pTU4+RePiqH8yxs8b068O8K3p
jf2Hxk4Frtgp+Adh2pkXzSeX0VMW6Y9CkY98LE7hmN8XGrqIjHycmy14mG3bTMdfUKJ060oIKBfD
cMgyB/hhIbz2WyujbIsKz7ZzptePElX7ImBPU5YFxSF0624+BM4gNzbvTSAa9s6I4cYFeQgPmeMn
hyKlm6O3I8gdVKbCc8KWjx1lj32Z3Zf9fLy9W5bvMQudskjdFJCwCNnwkMQ6k8HRSTfrnG/eLdw3
65w+Tf3KQyvxE+RZ+vClL7ievqtkDItzQ5PEzWPRq3KpzpUcFv2NR5OK7m9/2Gqtb5xCkyeXIt/C
dOPk/45ue2KR+C6C4QQ++rvJ7zfeI7YpDEeRlX1EmjYt/s2m8MhwmCF2/xWkZ4dydHYlsLGChqfI
+zCpUzXTJwLu5QNzxXXwNzXVbZu//v2VG0o4cHvQV6VPTYVF8Vro5k1Lsuc1gl9uuAGArAkapBf1
NDbBjwyN8CCf87e0MGy/3DB2MfcN+NQ99dSCjRX0ekOc6GrXOwS/3LDxYCyrPkVi8ylLUG+eUiIP
Rdr2+3w/Nyy8ncNV+Y2op9kdpyMn9GMwQ5ny9qm3GNwfNc4m9Xjrj+qpQ0MSIsUrb+BgZwKcnjN+
qEtgc1ME+RuzWXbBLHiCJhJS6YyVV8hSQgMrc5ylP0ROLn/c/hrb+GvW5NX59BtXON3MoqfUz9wD
Cv99rPPp6fbglvvCLGdOXTAM4dKL4wDVha9Dj9xyiDv5bmh/3Z7A9usN03XQGaMZis5HQZfysERg
eIwhbx7+u2/4ddpXizNMvefWlcDvd8J3TTPJj0XnDRvXkO0cGcY79r6EAk8rjgt3UVRJm4NMRBPz
JPJPSJIcfW/037diCo77Psaw58Uds2JxMF/j0uEsHa+7cBbsNDlTRx2ydkmnayWOaipPKPTez91W
1GHbZMOaa97gUcYnccyhZpqS9l9f843TbzmgZu3SdbyqCLwlelJN6D/MUmXxigA99LTfKun/xji/
cUuaJBk8bYqpa0T4j9S+QqKOEids64Pq3Yx/CqgsyvRQDD2pVdzIpG7TQ16nhRgPCBcavzjPYkFi
ZZ9nNNkICQcsvaw5TleeTFmDt0+iDmFaozCz4bDeTLdyqIf9r80oPHQblenx2vvur16yvwIGgw/c
j6mqP1XptFGTtBwKM1OG4JfVTtLm1zRP/9aLaM9NzvZwWwYcmgj/+w0LEiisIThxUxsdQ6D6nRR9
Cv7GHtgOnRHTlAxUEDlxqyP1piQ9RRMtPolumT8V3UicfdZuEo1IUDA3boTG0DoNwehTlMHfc8GW
jWKe7RPWXXnlGKHt3so8qatj2lIcZSA442pJHr2G7ov7zGpwg8bZVPlZdWzYdKVO+HViPfpCMsgP
63LnEhkOsRy0lGQUFVrhwX8Ql2glBAqxXfbusxHjiIr5STXlGD/Mgw9NAdAbcOpQ5iTjFr+P1bkY
1la44OWdgTa9dhQ8usUpBS9B48fQVozkoUM+vBWX0HEapJHLrKsWWLwEEeNh1EAANYcSYG2+88iZ
uWW4qXmag4E8VREwcR5FX4Sm/Ovt28ty4szcsiwCprqgjp671L/oNH9Zh26m8cvt4deD+4aTNgvg
BIIr45wW9AkFisYTcdMu4XiISF+R674Z1jDglclQ13WzQgn+tEBuD0kCEX2p02QLomH7/YbHEtyf
PGRU0qvs0eHMICoDMsE9yhJwh2blW0Hnoe2norsmSStAWuOqVRba9cfz7aVZHd9bi7/u+aul0VUv
594Ly3+JU0I5i5VKkvReZ6RVB1AXV7S6r8GZtCUzYTMasxg+qHxIKXp3ftQ9egybAKoK+X2TVqe8
rS9pOMchMipZ9KkZwg18iCXWMwvknkd8Uniy/SEYQLB47dzNSlxYyt9B2fHTmm7wW7oBOLKtpuHW
Ek0Yn/Oi/UG0vrBmec/b7hK6+RedbWGabKfN8GzRMIdre092DTO0Og6SKEAI92E5EEGseZtXx6FH
17tq5yB5mlQ1P1faKZwv/TSsCkkFJFH1vsezWdoWoV+NwJunVwKiJ105DUK/Tbl5i7syi9qSob5W
gtToCU1WjfxElqHkXztgJMJfje5If3/bciwbYda2PQaBPnSpD9cSbA3ZIQeBVh9X3riV57SkykwK
FB7yzM/CwXlCDjX8EKKbLhaayqPQwS+QTCcHb0E2S3P0lEM5c4s74zdBwBsOwSxzr7rYEa0HeUy0
mrLkKihNPmYzeP/H2BFDGHVx3sjOyY8a7aOdOEKwe1Q/1Jw5eYDQVrlrhXZolu5ZZLV2/1FTzYY4
TDj91pde5qTgOvL7AFz/UE4ufaRKxcQ/zF7kleKIcjdAmZAU6GrxPeIpiP9PDqpacr7nE6f5F0Bb
NOCTSVew9DksuA9vMS+RHA5O2WVRGztIIkb1XaYZ+rG31FlsgbXxXky7TtaOqvJnObN3ZPwXIujH
xpF3v9O9PNuovth23PAedOgB4kwi9tRDnjGfIcHZuywes/qQTTrufWBHIW15ZsnW6872WYYv0UVR
BFnqFFeOz0okRBq5+rKE1SfeFedRzFsvH4tFmpVjtoyi76FX/kxaeQfdyTVf2aFMetsQLU7XVKVn
M/ifZVZGz4DLnGmO7nKq+M9A8E9LtpnqtVi7WT1WFQQr0kIFVyKC0HvBzaiD+9AtRL1xTVn2wmQc
AdeiL313DK7wK48pneZ4qsUnfFoTO0x/FThxt5fLNpFxyphDeirrAMEQr/8qshEvFNyH2Zy3Me3y
Ks42+cdsa2YcL+4B+VZ2Hn/CjR/FHoBFceCA3+H2d9gOlRF+L2jPSDvt86do1B/cJnyHyOE9872N
/bCcKrNu3LA0pwMt1VURfbdUJWDcLbpCoP6uzzQMNmaxLJFZMBZsGNIp6sjVE6MDyAMHW7oMnm+v
kG3w9QS8usyn1M0q/FR1RbojOoOvQMfK99WG2VniKlOtXk7tTMpFY4Fq9jgz/7I6xcpV5yF3PkyB
vku7LduwbLVZM26ldhYZjvPVWzxWx0UylCKPWaWG5Euk/SS4u71gtk9aF/LVgkVaZbzxfHWtHPTR
DuFfvJKfCmf+CJTc/WqBY9/u3HjjRskZhBXHls5X0kJxtAajxH+oTdi+wzDxREStM1fOfOV8Wn6G
jpz/IUGm0DGFelRymBPYJENlGEupIQmwL6gzFe3zSKOooFT4HBL0OIdO2MRFnW2VRGz2aJh7C1X2
KYcI7HPERwBq5iMpo/dcjN/QNv/r9vZbPKPJUwJVWQbutnq+zu3wbhXkXTrxux7pEigmVFu6vJZr
3iQsSTirXZCT+8/rNb9m6kpoy8Sls4x36DS6K0b32Z8Dem76rUek7cMMR8BbRdkwKvIMSaoPXsCO
7cxApC8e1g9Lx2XDfCz+xmQwAXM/tAcmoq7p4qTHhErnMK89h7d3x3IATA4TqlUyU9lFV6hLQ4fG
ObSjvMy1+pBnW1QcbxNDc981HEDiJzqqxyq6uvMcr4cM7QTf3Cj9OOX+A0hAj20hH4aggOiVEGcv
aTfqEbZvM7xBmUHjvmwwbz9155KQY0/oQxrIZzodbq+ebW8Ml6CyfqhyVU3XKQdfV9GWcUvCPWKe
SFL8Xs5XfrMHdicLofxxJZyweFX8zmQZgbZxi6nB9usN43c78K44o5yuQ1oRFJy8/j7v3T2Kbfj5
Jm+JKp2gIiyfrm5VQ4CbiK/ADDyuAeTttbfsLlnd9KvlUQ3eRrJOh2s7l2cUaj6sVd1eBKAATdsN
67CskElbApy1pGt76ZXQdrxk6Pp9RBJdbWT8LS7LlL2HwpzHQ7fk136mxyaoD0BDQ7RkfZVo9GLk
Fbjrm+8IAM63V8z2NWsg8GrFAggyQtp9DK++U4E7iKBtEfIK/9we3OINyTrpq8Fd2he1DNz+OtP2
6tHgZTVsHqDR1xuC/xBo2z7CMGpNq6rOEtY/5zOaC5nSR5/MW1IplpDI5C7hrOQe2qKDq6wCpziW
0dB9a4Da+9uLnF1cFrALI353XUCtJmR+r22LCj4KJ/zgJf/H2ZV02aoyy1/kWoKKOHV31ddpa9e5
E1edzhYRFbtf/8I7qstXbN/aUwcgTSaQmRExfr28CrbZMUzaHbQCEi1tX9xy/u6SZth5ybTFxv3x
7NBo3cfvlph2IwgmlGhfxgFFhm6TytthrH/VSVLsL/++rQfTptPFHZPMbV/CFopvmmQyLkeAw3yo
dV3lsqlZBsjBSONVVdC+eJNOj8Mou8/gsLkKuMiBzv3vFLVjjVoKWrcvWdkHVQxdVbXsZpmOfy5P
0Mcug5qC913pevOUt+0LLC3GcfrGAyfOZb3nXn0C+9fDevfQldxYD1t36zZ7t+JdAF6lIvJ6nG/5
uUnSZ9KhmyG9EeAbF7L44ujgvim3SHg/9iHUJDJJmBu6Lhgo/nXpHm9OczUckoDfLsL7RvqriIqx
SOapDQXdagC+/iUPAGHyFxQrZxTI8ctL9LEJUpPJBOygUgZgcnoBcGmmd4PoFAE0rWnERgc2IzFs
XBVgUnIUaV5Q6/CoiWSHoVENijK3MF6WEZjlfTWEsbtUogNHDfIWtX44LIpkubk8Px9eBxkhJiIn
yZyhrWqvBAPpUvcoUQRz9LPK8nLoTm6Ue62Ki2l0kipuEI/svGMfEu2/cZSZ49oLrgeX3wcIdvd6
45T/aELXHzL2A23GyXUKos+y42yMQaxXfZkHL/mnWdRWRuijOV37MLw+B+SsL0fiPpftopAwzRng
kDUl5O3yrNraNzbFOFWtGsJhOPuL7D4xGU3B7QTikG7jrvKRaeL/zeqEGeqgK5Va/o+mRZ7dSWhv
AtcfgJys62A9oqMPJAko5AiSAjxHzf6qYZkZWD1kPfVzX5+7lvsuKCJb/5B6rN+K1VqW3kzCMlbj
p0WLZRHLWwkehKOTuH+xOdMr7lzrvBkHQk4c4btQY3lLha6+gDq+/p4sm5Kztt9fv7/zz3kEKGMf
Tf2Z+TznRzCxJuUBZSTuS9OF7u3lNbAt/brl3nXiQ6Fk0G0izgh/1IchxSSt0fO5KvOjbFHsmEso
mlzuyzYg7799dUnEI15G4Z3robROjUjBjTkYSSbI/Wx0YbEUE+tD2SQSHiYSpDfdEBy6TLbFXdO1
m1rbtg5MU4903xd475zdLuqgOJxUTz1kNDY21LpxzEzSuqEMQ5/B6jX1LMvPXGTcuykp6JCf/Frw
4JFB8+D3RPvNqnzLapjRWpkXYnCrvD8n01TdMqZRrOKijswrZbQRsbN1Ydz4tCS9ahbdnVUC3kbe
tdkJeyrbTXpTeM+yf01sDw9D6jil2551ny/ikappyL+VoR7lEcQ7onvRrYL8dlwFJQqZN84UyyYw
47h8GLIFyTRxLliR3FYN4Hyu4i+XrcSyB8zIbYdjSc6sEmdUHHu3ytVfx9Uq80UvuzDbpGu3dWMY
fh70mog8E+e0p8sUA1auwh0Q1Td9Uf8IkHy/cg8YRq/GLM2AaZFn5cPK51Knt0E7LUBjbFI927aZ
ccSrrupJ5ZH6DE4Fb6ehwhDLCTU9QVVs1YvaujDM3gXEcsr7vD6XuE8wZH1Y+h3ouCiPOz8D1Py6
pTfMf3RAmlZCX+icz5DXzJFVKsHVfKvSBhLDeU9Ol7uxDMYM2uIA532Z9PXZz0E6262ocj04dQwy
EHdjJBYLMQO2vprDXJaJOs80mH+kEqSL8F9bbtI2gNUZvDu03GEeoSZf13BdbR77NVli6WfpMUiv
gvnDE5uBWRdxjTDvyuaMfA34BN0aeuUxykf1xhrYJmgd2rshoF6TTEXtyvM8AeblyiS6YUxsuBDb
/Bi2PdMwaoRHMfvdQHcOYKPxQidwMHflFgrF1oVh1smEHFLF8vactKDhg4Maj6BMdvcTWAX2l7ep
bYoMs86nuQ4m3TZnKCTTzxDQW+4RsKNXpF7WBTYsOgkakfdLV59dwfAQUAlIZNgo2ulw3d8btuwD
Xk5qXK3O1BnZHRMe+dmWQ3a+qnUz/gr9jpz2xJfnEQDaOk76MeVxH7Xl1l3NcjyYAVjgXdpMRHNx
huj7CKgIaLZ1pMIbOqrHJRq3YnKWNTZjsFyUkKcaU/Xsy/xZkKjdRwSlKNdN0jq2dzamIcQYduUC
UCjICW9GcOICji3d+pr8GraQa9iw22cMHrtUzyqS96NT9DFkVt7aQn6auk3WuNWnfXAlNEOvlPlj
hEi1OJdZkQB4kam460E0lZS+PoQ8+NJWm5p5tkU3jLqsg3wK+VScfbead10a/XZ1Nt+t2mf/vgwu
L4vFdZhx2FwLmWV9r545amf2s+P03g3N1FDEOR/8azIU6+IY9s3cqeidecQGDjq+G0Gtupc4wuOG
gUzo8kBsm9cwcV7iFkD8sjjnqafIcXQ4CWKmtqXuP+7ANWOyKSBI1UQW9Qwxw3qHMpqHdkDU9/Lf
f7zYbmRczl3hLaQUrDyDbx6cIzj8H/PaA5wjrXS8DF7w9XI/H4UZGXHNmKwizuIMlLKvIp9a6K10
y7ITTiD3qYNLQRMmxU4XXncji+w5a9m3y71+bDauGavlE8JJJQqiz2qu82NeOvR+7Fm0+/edAxTo
/HnwEBq83JltnQxHQJnmZTXl4k0vII9EEqk5TFJWG0Oxtb5+f+fGRCGVnKRbnMd08oNd3jWgp02o
y7dqzWwdGGbPZwBqSq6qM+hWVA3lUpTU3QLn4XUbZ6FtMYyT3A2IQxImxJnjBDyVcCfwj+VRUzAx
hFP0u6o2X9C2sRhmr6W7RIWfFufU8aZ/OJs75BdQKrKx0h/7LtcEY+OBgZ2saXuXJPIFVcs5gAMj
PfbNUG0EZCwDMOOz+aTDmkBD+C7pmvsxTds4QDBm4/ctC2Gir5EKqbsioeQsZ7rEkHdtowc3Bz8i
qksPKG6L7gqAfLbU0iyTZQKu52VUg1NmFe4Q2TjEKhn8VzFpfj8FTvbnKtP7H9JpH4AhERX5GdlP
YA/5QOci5ks3bRSE2cawfn9nfFRJESImOsA2anFkanjqCqVuwjmrN9bEtuDr93c94KSdMICyvUuh
mP6DZdJv4wzVWlfFdqHj+t/m8wG3B17K8azLXJ4AS/gmXdBu6Klod6JEMn2QZb+xd22TZdh5WnbN
NCSDOOcVmHzeQAgcCtB9dEH+dSpQTfHzujU3bJx5bcVnwtQdONifc4IscaGQ0L3cuG0MxqEORDoC
k+BzOytFnyF5np2qsvrS5gjBXO7Ast4mILtbnHFCyVd6dmdeLyjc9gEBvnehsLYFs7IMwQRhcyKo
TpNoOOf9HP6gvRj2s1LsbhpQgXB5ELYuVgfzbtOyGUFWPDOXr7JPHrVf5MepRv7mSm0nXBtMMDat
valNAdJd32e6uPGxMGIP5kP94/IILK4wXEf2bgRibLoqr9LyTYbR72wMHv5lGxaE/CZ0+EpIn29s
KNt6r9/fdQS9oHQO2748+1mjuy8STFTjCfVrWvy9PBLbWhgWrl3NowX8Yl9HZ/yMPBFY8UmNmlIE
qTZqrWxDMOw6oUBR0BSP1w5JpzulAzbsGhqGw8ZusrVvGHSSVxA1T6bhrIq8whC88gUEuNce2qFh
0qNe5gz8/fNXodg/ita4PkWIvpwiVw8bUU7LCExktspmd2YQc/4K+Y+SQoQin8mdJ8jANhKrtg6M
27rSkyujCB3kEkzyiXblfpnZFkmErXXDnFcCK9KD/f6ceDJTO7ddMSt47m8hlG3tr2+QdzYAWZop
FZOfngVUurA/E50vpwwkKdelEl0TP+wqxwWL+zJ/ZbkQT2JJ/d+454g/V1mYySiNsqRQCt3OX+mC
xwt3pn4vutSLPXoV4zPcnYkglu4soWedpWdJHSiaKgbyLTr1uJpdHoJtBQwTRiDEbXs16qdErJIW
TpfvF+CWNra/xQUxw4BHKJe7VZDppy5LHlkFsvlchUfcNbcKeyyPSGaYsAjxstIs7J9yVXYxdyi/
rSOvU3HDJ3GQkf4cdHo+ooTyue+TTQiL5Y1s4myFnmtZOCk5sxEBeWjPV3slm/ZeRsW3oEqu4ePG
4ptk09C8JgXsAleCNanYyRQhPY/O7OfltbesTmBa91irJFdz9pqCCOaEeqXPPB+6He+Sl8sdWDaX
ibhNkjppEEBleFasNxreDGF4u/BJL8frOlhH9s5/qFQG0MlwknMZNsx/1EPfpG+RarnccK+2KVpH
9q6DeaTA63nYX122aiYgn4/KRtybBojPb4zB1oV5TLeD6/QQlTmnigHiOnq6dQ6um0vgt1uVzluV
67Y9a1i6qDyf1E24nKFWrU4qa37k5SI/ocDmO2j4tijxLNenwLB4PVUFmUG//srA9lrvUpaTXaqd
/offdv5Bub26LXEp2fAvtg1mmD/nLIyQ3ElwPvUlmC+rIYuHobymCh/2Z0J49VJADTPzcfyBK5fv
5iIK+31RL3wj12BZehO7m9SN42SqyV4BfD8j6YoQbiTV16KHJuplA7H1YJg4maEVy/tAPy1Jq4L9
istIfo5J50Q7F4/89vflbizrYAJ4uesSXxCRvroQ/lBfcxqq4kc1NkG2YSS2DtbxvbNDKvtpRBQ4
e6Vh2u1TUrh70CJ+v/z3FsswcbqqDesCRyoIWFj9QzX6p6yR+vQhX4nCM8QGL/diG4Jh5/nS9qBp
b52XLu0K7yCRwR3ACjhDz+tyB+uV738zAq5Z0QaBMwV4aJJ89TvyN3cQlkBI8GFN3XcMPARuJo7E
bze2rm00hp3PEOLrhVt4Z+5o0MKn/p/JAf3l5ZHYGjfMuiSKhBmpvXM6kOU3d73urnSSLdpJS+tm
VZubIBUJ9sf+SYiQf88H2Xu7ukiarZoAyzqY5WtSEYIEbpl9k4704zIP7sBNFqcTIkMaL5pD7WQ3
QwXljsuTZTHx/6lmI2kQIW1Pz10n+hhLMh58AfApkLxb9Tq2GVsN5531dVVDy1b22be8YeWdALb6
tp1Bi33dAAzbLoVEZW5J8lcIkskbmmh25yWLi2hdvhWWsFi4CTlOQSRcB97svKQgsXqQXjLuk2ic
buZ2TE4hdzZiB7alMEwcZI66Umnvn3OHguucp8J9TWQPcKDjBfz18nRZTlizlC3JBRnpkqGaSVb5
wWUo1A1GGhyXfrifVHoiQ7J1u7ZNm2HkpfancRixMkzB65JiKHY58/jJCfJiR5pNe7fNm2Hvfody
4CqR+Svo0MHDMCfQrGeIKESR//vypFl6MIvaFGxSujTST7LDI4A74fg8TBGJF79aPl3XxeoO3hmJ
kK4DnUwvONMCGeATyMMWvZtVPTW7olq2EvyWJTHr2uYK+KFlIhmwmqI6eNgN+5mIXQBhjl2IjM3p
usEYFo9yOVStZl3+Cna//ID6bH7vjMEXvOW2aKU+pK/B5cqsZ6NV1KhgkjgPu+GVUgTQm3R8BLEr
igGnuoiVdoLbOiV/SUrFY9+BouXy2CzejK7f3y0UD4GwAAxqeEpGjx7zRLC3MOLLBpbb1rrhA1TR
LqnrpMWrGlHAk1XZsC+KXu0v//u/dUYfHPKU/vfnhWZgmB7d+i6pHLIfQyCe/bb0fiwQgHke6yq/
84diAatHMqvbRIMigCeqe3MzCCanQeU9JF1RfSMj+9YtNcTko9S5ri7HNUHLY0SIXjLCzhQPiybG
KVGXcY83zZYXt02t4SbyvgdOfeb9E/NGckojD7KPJES5+HUbw6x/gwBtKsEgkL8KdAQ98cVbYhU2
oG+6vHiWi4FZ/MaqJEMNr0fPQF5C7ntlKmVtO+xV1dOdqrPfmoBTC0+kbMOKLRNGzNt/nvYeH4ri
tREFWGK4p+vyyMVSbFUDWc4isxqudLluh9RH+GVEwV0S6K9pUXefSj18rucw3S9R4m5Mnm0sxi3B
DVWVBTUpXt0Kez5MM0ApIKdXbfkjW/vr93deQSMsOPIpdF64kCffD4anxUmiz5dX/qPjJ+ChWXVA
QONb+kk1HhJPfJU86vYsZP6eTv4V2by1A2N2QFHAJ55JdNC1HrBn3Y8kD/Se+Nly14OYYJ8KFWxk
8z6aqbUvY6YSXgqXodbrANq3rn/m1+zWtV3Dc7qd8pCgcsZD3eUnp2hOXpUfr5t/w2uWXoezuULT
xP/LwsOsVayrjfuYbTqMS5LWUSL9kI+Hyq//qmmafguXLD+v+3HD5TkNgLU6wMaZ3AeBK370XbvX
YdbC/6kocCEFPNNyPLRZ/jfU0YJCwfKKUxBraRYUZBq44A6ArsMERJebfarIzeUJ+cjjrA0bLk0D
ZUd5m06HtLrhWuz8/FcgoHr5WqfycLmLj65YaxfG3adCDQq0zvHv0lF7f7wj848ivNX0mhLZtX3D
Vpc2LJaCov2k4EevGNca+z1AW1ecYmvzhnnKUuVeMIbrfox2oplOPAo2VtXixsyaARDyEcFpOBwm
/rvMflP2h5F+47dtC2uY6AyhgnkEdfGhdx4DHOlgstvn8yfQhceAaW34AYutmnztUPHOdFTR4eB2
4UE2WNJ2XK61J8NWGz2EiaowAr8p/U+078YTeMPHLVoCy+Sb9QFTBpBxFJDh0PjLjoGFH4pj+znw
Nna9Zf7N4oAqY6GmZBwPSt4PybeFIB2nHgW/m6OtZJytC8N2GwYGzkBjBHXzuaxOUwRogb/Ec+/s
vHojJW2bJcN4fRZSMBK4A24IeOsFO5GdWOHtL3sGW+Pr93d3BDIsRTmrYDxonj2CyOpUVvx25M2G
eVkcT2hYbjEyKlmK3RlBTWaiw50XyhiWDPmV7LqzOzTO2Kxu0nDwsMq5e1dGaUxyvXE/s82NYb9B
RMp2lPN4gMIl7/4J5n/4FmmuxWpNUnYktiNXqHXf9MCgQ93y93XLaRqsKHvRMuwVXdz2+k8RQbBx
48Jn+WUz78+rcEpY5Y+HYgFH/THZEgC2bBGThd1vYaJQ4hgOS/gWFQ/1/DOr/wzT6aoJMQnDIwom
BipwMi3jtIdsxs7lIXRXroE+4GRihm06E5j+CrzdDjNygp88rw/jtCLTr8s/b5lykxNekTJz1Nhj
A44+Tg56Bs3gdatp5oFwXM+gzYTVgJBz30RsH0zpp8t/bTEbMwXkexwFyd44HGYQ9wOP6KkHPf28
3LZlRkz21tkPGbQ8VpPkw2MXiDc8xzZcleW3zboKP2vHCdIkw2FoH0GeHmfRQyLPl3/b1vY6nHde
tvWaDDwEsB0f1UpcV/tB8z3vtwhILbNiVlSA0yXvA4XmSXiT8acm3biZ2n7bcIAzB3bLR7rtEFbZ
d1LxgxjqB+kXGweb7beNZwatMpmw1fIJSx9CNewBwn67POG2pg0/OEOZaBqjBU3jDUCDBLmKLREs
y6SYhRINVDm9tsmxlum016T7yZblNpr8DZpXW/NrpOXdVpE6Ai8JI+OB+j968ib8P7qI4suz8i9T
mRlqg7syyyN8AYHXpU+c37NgLtCEzkvRcBpXoXevZ3wB19Vt3skf0K7LdtG4sDvABcOYCfe5VsD6
TLLYOFstC2TWUYRrPjWa3PHQNO0hheR453jHy6O0zeD6/d0MOvlSDMO69kXYHSlTe1FKCGKG150o
Jkc55Irq2q+G8dDR4ns4Q8U8KsMfsoMEyuX/t02NcaFJGDS0Bx9XstD9Hfb5bui3hNJtM2PYs6KO
iIL1QjMgdLYk+zSt46DYcPuWc9wsk4iWNGQ1hTVHXnTnjtUJMaMTyskfqjG5ojYC29fMybuBSrgg
OMxndhyar+Xw96oZN8m0l4g6kzegXRKddPkTRJ/XLaWZhg+KWTvcQ8Nue2zzZy037ryWuTapZ/yJ
FjWf4YNCnzhx6+M5MHXsHw5diRu/oFtwHMt+MdPvU1gj8QbU7qGnL0l5v4LnfXXdkWgSyZCgDiK3
x92mHby9EMEBwfbHZPOCbft14wDIGZT1aKfFL+QO2rj0xS9QKI5xoOh1/2+m3CMN7Ji3hlQi9cia
Ol6iA+03TGn19R+4aTPdHqqudEoG5+iR6Ug09Ic4TXYobNRxIobjoPMfQ8GLw+Xdb9lMZrY9GMJO
UmjVHUCTLGQ8BYWaYgWlh1tkV6ZjlOhrb+Mmi0w5ugR5jm48ZJC3Cmh06nzoXEfVxkgsntPk+p5b
L/BIgNs4FASOqJacYpk6Py/Pkq3t9fu7U2VWyB1W63qjVKruzrT8frldy0Y1mb2hoJhN4fp85dq5
mydUwfIh3Q1Z/fu69g2fD42qrqMz7GzgOUj16xfG210o2UaU3jYtxh1O0j7qJcO0jLU84Pocdy45
Xv5zW9OGCbcMPLGtg6ZLHcZgEI11117nl83cOejUh2DocMkifI5VO+5Ben7dxcbk7C5HXqXCw/VA
oiLnMA4z3eP2TzeebRZbNXPlIW9HXw8M052ODyMrTzybT2wg+8FNt65m0cfex6R8cfqBKMCJkbTg
jx4Fa4b3q83u2vCFeChCHu/drSPgw3w5znMzX47yt6X1yyn9k2VZvY/ArtCt8qtjg7qiGpCbm6IE
4Ugj6W5IaHVCwmML+mTZW2bCHCxQPq1djFG1R1Z/qa4MRpnyzwnrmypkaNdnxc4nzc1U0/1lc7A4
CjNNPrsu8HIJNpbX3ozRQzv+InzrYWCbDsOKkTapWBppOKEQCfQhb1Rcku7r5R+3SDKH1DDkAtyR
aoR6+KHVzi8qvR10BeJO9289m/ZBondjC8oFkIj2eGr6bQ+UtN6SFLIYjJkAn0skDWuFvoMkveGh
96lEdqJPyhuxhBuvZMvkmTnwSKsiUQwLo8R4qqgbB3qL1drWdPjfQ6cP3WWqMjhvEEwzxCS8PL/O
TZlp7n7gdCpnPAWc7nPSoaRr44pum+919747JsvCh8Twgp3UD8t3cNB9ghQddJsK3l137zJJuDu/
6pJE4LaSLzc0+OSGN2268e8WCyPGwyts8OSoeS5+RTJid5KiE4UigL0Y2JV+518TeTc9oyp15azb
MXSyEy8K0MlsVTTa/t6wYRZ4pZflsKAhFZCZe+IucE3Bxo3UtqyGCWeJVGEgsayk+N5Hd+P4LZvB
xbJFB2vZ5ybHSx3RQrgJLm6JvO+cf0J/47ctc2JSu6gIBWwR/PwhR2lnl7a7JBNxtRUes0yKyeji
ksRVkI3GE4D9jJzvgefF9VDtvOsUgEOTVzt1dZfOLax/JI8+Mhu1u0XnYptvw0qDbnLm0kfLcIaN
Esshm0FIednd2+Z87fPdFs/aDnfaHrMCYp14aG7q/DxnGzFa238bFgpmFlfP60nStLe+eGDkyn82
LskBAp156MDeofDrFM+z+pxtORXbLxtmKcY502mW9IfEWYp46LNX33O3Msy2HWiYZSTSzMMWxHvK
S4uYTVV6TAhb6Q6CMtZ+uwXc/3hNmcnOUtAOJeY814eoa6Br1NwOIFFoZveqE5SZ/Cw1BCfcKQ/7
gwz0LegGd07XXnXOMZOSBSn3Yp4HzBB1wnuSJQekl6/AC2CHmBVQZeaznCWpPiQjCqPB+DfkW+pF
H28aZtY+TV3pYUawzxPQR4LhHkw4Ttts8Z9bLmTMLHeChlCjIbgEt0icPl6qPHjI+CA/1dH8OINj
bkez8XvfkGAvRxbs5ACawWJ2KbA8y3UCecwsjYrKCejwEK+7efaa+6afyGvj+GQjtWDZsGZeTvhy
HLuy1gc+fefuvUif6uG6ZTfzRMFCNRjkhT5MzrfZe6Hk+2W/+fGzi5nI22npckUB+j9E05PSXxT/
lKEO3u9UTPynWpwTvVVOY5scw4si3qJmr8MjxV1uZ//st69VvkW7Ymvb8KQAYxVztM6OWP6JKhJP
ze9GX4PsXS3OaLxNwJI3MqkPwdLGYTTtqs2mLf9tsp2PY+u0ql8jAmPwo+rmmyJHdAqSoJcX12bQ
hqPmbRDIIUTzYfLsR2yXTtdpJTOz5K0chgaAariKqFmWQw2HtI86MV3nmc2itygtSdMlOBg1uZXJ
ozdc2a7xsHEnvyFtzvtD1pa7PG92yVUAfGwSs9atC/zKCzVMP+DJmSD6Bfhk9Hp5GS27xKxz6yoF
hwh42GGZU3CfP9XkJtLXZWeYWeXWQSBAZTRDKdpKTx6Wr0Eq9p6fBRtH4Tq3/xtVZmapW+RULWkd
7EEUcfzhYl5OYqb+rgrD4MDL5dvcBWqjK/5xVyZIHjLzRVQlWIO2flbkNQk+teGPzvsbaHcXig0f
//Hlh5lA+cxp8NJp4A2G1D05dDp4iLUpLY6qna5bbzPXq0XbeH6Ku+ygPvPkD4ewULGR5/3IIwAr
Yj42u04XIsob/eQ7xDsNoX79t7z88j61NW44Sr8oujnlEz2DAOtZAOl7qjt5JauPSSdaoh7QETMw
Be7g5PeCh590I52NzJbtzw1HWaZCTgIglnPXQ+QyHdv2oYD890brH9kvJt18Z+ags2CpjILHdKpq
+TeNgpKTY9TlpJyPU9kCenaFw197Wi3j3Suo52Uumijx3tylCm6CLANiDhXbCKxdtcLm2zMBsKOV
XUXPpRtM/6hihaSQyRFb//+Rca3/v35/9/+aQ79GRsCrSp66+Y1Ix947MLIs/W3vhGWxz0aeTlcO
Zl2ud53lyG6BpqF2vouG0fngVs203ES0Kbdipx9GmtfhrNvtXQ+66AK6sGl+7FDe+ysfJQrz4y6b
6QzqEQgEDzuVR0DF8J6vLynV8Chy9iU4GIpxN9RFuJUesO1A4+6VRLOS/jiQs2jrqthD50DfTVUf
jLsoYXTjmWxbPMP89eiLPsecPvAaEsFpPmbIRIACKu6FH2QxHm5XZVLWiTWet50rJhbNETnnkfDD
B78Ad8xhnoblmkDl2oHhEHzuVZkoKueF9nU37RMHtJOFahL3eNmQPlwQ8I6u1/F3OyNNmzwba798
hdi4c99RyJL2begcwInWbJyGti4MX+AztwUkHqltzgh/dL2aQTIw6Scdt8usg/3lgXzoOTEQ40pV
aTAw0wDXhkT7qHsBq9fB8aCse13rhj9wHenimtmWwLMiUge59wXUqSjh2Yow2P7ecAE0jzyUgkns
I+Lz8Z4NlVec0lE76ua6ARgegFNJ/cT35J1PRu8hl7788v+A+65Lad6tGCbfMGswSTasyzmgXH4t
j0ED/ZhQ9PUhGajcS1VND+C19eOIblGf2PaUYeJpEUQlG6bku6v7Nr/XjQjyePbAuPPZgVRHvrHs
tm4M85ZJlSeZ10kw9YTyHxfMC49pL7yHNCXJ2+WFsXVhGHiBqzQWYypendRvvkkdVqc0dRcRF+3W
XetDfwj6X8PGuXJYo0heveYTGHJnAVYSt6vVXsEPVxCIv87OzcfS7Kq89X1VvXYL0LFtJep9zqsf
eiHX9mDY+FiGJReqKV6rfnZ2yVJ+8Shnu2Usv121GObjifsB71FOX7ySnPv6bmFlL3cQBZfJgaGw
btpwurYFMay9hEBGRXom70C3N96njZgOTM/8PgHhykGxeuMctGwt80WF473pchYVr9R161uhC/cw
LO1wk5J+6zJsG4lh+E4xkxI1WOUrD1bR2aZMdqg+lHt38P5GbbtV4WsbiWHulC7hlA1L9cqLnA5w
v3CPu8YNqvvGrZwvlxff4oNNKBGytLk70QQ4bzo4tzPTXzvKs43kmq1xw8ypT0Hq7rThQzo3bd/E
aaHBldo51UK2nJWlCxNOJCB1plOnxxkVdb0XV30bIJm9BN1WcMvi5U1AEYD8UFyii3jyvQW8svxT
Xsh7OWY3skp++MKRsUeg8njVaoSGrZc+yNimphNPtOo5qLDT9NlT/hbNlGVDmZyjU+8QH2Jr4jVa
qv4mr3T+QDU5c9L8vPz7tg7W7+/uVbWzLKMzTOKVuNm5EYsT/3utQqRqS9bio3gGzlwTW0QHXiDG
4ItXEFCeWg0OTd70t4X7bcRFtM36rSJOWz+GifejqKOmluIVb4PpDahGvivKathVExAZkElEpqvL
rslXrIMyDJ27JJXgCBevLaQdIcNSEOdPXhbOhuO1rYpxnqMSLPT8CHPmO+N3UU7VfnLLLy2k1/aX
l902WYaZu7P2pshvvTfegkQJbJsPbe7KXUVUt4vSb2ostoLBH7/pQHtvnOoqLKirfT95UR4EX8DA
LCEiVAlvPo4yjWIQEoS/2qII5hjYlqKMC1B0o5oo37qCWdyNCVyanUDXyZLqp5lyfRj7wXsmwXJN
XSA2gglckiwoRJo64nXxRR2HVZ/HDt4RsQ5ItOFhLJvBTJJ0CdilwzbRT0z7424O3Gc3DdObmvMt
lSfbFBlOALWHbdeyon6VoFr6LElwP/pD+nJ5q9kaX7+/8zB+FTl95aTlE53dFO9coUfitbEkDFpV
13VhmH6YF25WZ1y8alCN/ckKwe5ALLilRflvueEHrwZmGHvCm2WsQuW+gdLYk3uHtsivxdHAF5Ql
gv3Al699lssOZF6yrCWNmyzX7FCIIB32GhxibXZkrUrG8FaBzLYcHxDl84O/Imp9VPhXZGyzc06p
F3xWDTTMP4dOS9UxKrrxeSy6eo771CnS4DTgclctJ+zjxa2Qb3S9stxXA1jtFUSda9DjxhKltRSV
cnUPYZZfKePKz/6Psy9rrhPnuv5FVAkQQtxyptiOO/NJnBtVx3YzCjEL+PXfot8bP2rr8BV3KacK
HQ1b2tpaw3HfKBubkpw7oDzTSP6ae1R/AtbNJzn4X29/3JKgmVXizBkh4ZwC96o4rw9eDsHoA9SY
krisibiAzbNZMrOEk1ksFqUM+gi2TdfZZ9+RjIAK2IxnJ2m2lHIse6upnTpzJ/VU3pVPSSLnA0ul
c9ZuUWco6CzRIXNZ94xyeLJRK7UM3H+4QnMdJTXJ1bUZg1eoSv8WY9klB5CfHp2e5FuZrSWKTSKQ
CrqwmllTXKUHRLuuZ4Y3Q3iz3J5929eNDYgsYRCBBVBe9Yy9v4jU9NuBztuP21+3TYixA5GS+Azq
RepKq8mJJen+iCxy/3QgCJ3WiD2GNfWeb7dl64mxFbHRm50+WuSvZNJDiJrhKFcJ6G7eWaUKjM3I
w04TCdfPr5QvDAIOSGQFjLHiaN5cUrYIMQI9y3s3y/0q+vivtg50dv7iGYC/DsBwG/Nta8FIP2jJ
vYZORP4Kwnk4h3ngfaCqGg+jgvzlrokwmbND2IdLNGbRxyIRH7wRF9aSwczr9sctK+o/3FkcvSi0
JPXVW20Riyb4SkDammJRKOew4G39AGxlugUfsqwpk03bAICRFqwjjywggnz1IDU8n7jjjHt0R5DE
mIStWdYl69uhvmaO+wkaZaWC1WMp4qrRX8ox2PeAgHaMME/gjsEd4fOPKu2Wz7rjKotDIrYgH5ZV
ZdK4QK71ehjUqquHG/1Jw2ygIDmKO5L+vj3ttokwg9tVMx4v2+IKnbWKx3pgXgOnD7FVY7N934zt
pl2EnrLi2sAa5fPclFl4yFs4kG8sW9sAGYENtxu/rGkEcklPYLCrAYaSHS4tJbbEfSNkBnadpm5P
wMnWHR4dSaWdJ78a/Y2zzjI+JpmrSwpHtv6agYS+qOMQwup97AFsctr1601Cl1IZCUbR5ldOI1wf
mwnOp4d5Aq123/fX7eRNKhyWXqcWx5W//Ll5ZsSPoBtfbjB8LHmAydkSZTI78MhVVzjeNB+SwLmD
K4A6uYv/F9sUyrIsIJO5xalT6IDI6tpoLr8N6VJ8oRS+tuPIX/YN0Tr1b4aIjmyGgG1S4Z2n4Sea
l/Vfoy6ay+2vWypDJouLDzUqs25JH7MgzZzYS3oe3eNvS3UUM1QcurMLMRF4mge61U8epL3JLnM7
EpniqTTSnCb1pH4lEgXn3ovOKp3GY8+gxezwTbE62wwZIc66rpUQi6GPJPLKJ9KyO94s9UurN+ss
tiA0QlwwFc1tRNIrRXUlOhRDN00ffSpFue8JyGR9DTLqoSM10iss8wZ6Koo04gfF260nJssQmdSv
OWEQ8upD9StzcJ/WM07rxq+cu0VkW0hZSzCa/K+sSBzYTTXpFWaf5NSM0Kv1AtI9hmDnVzTfEvC3
TIVJAYO352q74qfXhHXVfeMH5D6qkNneDhbbOK1/fxOKM6xvnEoz/xFmI/4nPmpoYpBoLuOqrDay
ZUseZfK7OncJIG8yql86SKdPTeg1d0TXzQclOvXbIcX3oAWm9XZ3LLFvcr64VzQzz8foo8fVw5oU
NrWCnELjHABfSePJGb6FLiQIbrdmmxrjKNf5VIhKudm1AShh/tCgNqn/ziMRFTtgVcjZTM1TL6kC
2THmXosoekG+8BW7/PII5chryDbXsa0XRqxTWvRtHyT0Knmff/g3JwQEbcuk0hIl/yF9QdNKhhFR
v1RYw1+EUfrq6ma5RC73Pnp02DgZLevYJH6xRkDrl4jqVxf4gJ/VgOScHCmnq2gqXuy70ZiCp53j
QQe5yYNrJ5WEw2PaudMRG9iYnvzSoXLf3mjywYowhKp34AZXHGAd5Ftr95Ivy5bKmCUcXSPivaiR
GKxZXZUeq/sBtgefWVNfNZ4InjLudo/ukm2hm22Tvy65N7tLwkK/EfmY3hOIAJx4G9WPAF4tn71J
5L+lGPmPXYFoAviSYYaRhuzUFa+MFT8lhJXdgcEkLjnebsC2vIxITyS2SGj7uVcoiPYHLWFojif/
4hAFmyrlljA0oXwQIGuqLlj8q1ooqueUo6b9ZQE0pd+5rIw4n90GwpPeEFz5PJFfOA3zMcb7/Oxt
7L2WMTIBfUnBJ4paZ3CdtZCwPV7mCJ42fdRMp3zW87wvCE00nwenGaiU5/VVwNjmMLtlc4Z/81d/
2GdRDLNVI4MvAjJLVSBCZjrDQ70C7YOP4fRNEJkfpom7G4vKEh0mrk/5UTbVbVn/HxRiYOoJEv/L
h0qBkquL4un20rW1YsQ7L5028EoeoOhaFM8yx5ai8zD/Z8ha75APO9EKJqoPn9RLVXruFbHYr5j6
Pm46NznkOVwqbvfEtsD+czOHzn0dRCjEiyk45JTMcVeEL1A6+Od2A5YQNC3CVTFFQQZ7k2vnDdFH
Vmn5LQ0a0HJuf972+420XUIzIR97Vf/qsjR59DI63VV1Kz/B9GDrZd/WhBHjXeCIVs0Fu85OV/xm
Y8Iu0ilzGUPyfstf9/0FBfDl/27qWUSHeU6n6lcCJ8CfUU7odwW1sBgyL/qPj41y4x73fl+4yUQT
belCPX4gVwJwzcErg+ILhwxCLwBOuT0h7883N2F6ULINKcRsUUsKgqg8ennpynsnR/1hY6+yNbAO
4ZvzT4eqI1k0V78YKhrzA4i7q8leFsji574erGP3pgGggCCvFpXsymYoNojECS75sM9TiHCTmybd
SLUdh11fB8b+MZua+VyuNlK3f7ttHRnhTKTiQ0Jk/Utl2vsr40R+Kj0InxGY0sXVVH253cy7DDuG
Xnj/O0as8lmIp+j6F4mq50zoz3qSd7qYxJGX6jNp5r91WZAjHDYuDYAdPEp/hzn+93bztl4aQT/7
QTLoBbefmUzzGfSajyxoxnsUKc7Qtd73uMtNg3A9tnhxTevsfvWYAjvtLhGIyNs9sCxiE7EHsZAl
Uxmvf+U+/Qd6R/3J8TYfCWwfXy9ybxYw7Spnhn6Wug5JFyYxqDAIPhfSOy/7frxxlnej9BcetMFV
w6TxzBdnvoTu8Gvfx43wnkMvLFvKyytNifiUtYt8nDj7vu/jRmjDeHhmijn1r39RLhE81GOf8i2M
r2VzNeF4bAm9bmrS6lfT+zgenLTy49UuncWZF6mNlWMLPZPmJPGsAO16WVy121YsOLEazxof9Qin
1w+6DFi9xHjWDzoIAnTg94SxyCtHnIB76/KPSdtV5OtYpqnzTc9jsZXLWyLShFqQHEKxqUvwuNay
4EH0Q+Gcvcwf66ep9ET3ZVJ4nt4YgXWZ/RdVQE25FTDHCgEqcvHsOxpQ7QyIHxhlhAoaiyPeqw5O
2KL26bFkX45Ezet21EEoFJZXxTMeiEFxb6cl9ktvgTyEv2/8qHnVTgBKhZ8kC54IVudj2SYhrDGj
dqZHOsIt5VDCf7jZQCq+v0ypeePmmRjDwkV3GJZEPGr2Mme0ODBPft0TZdS8a8MUNUwn5ufPDUi4
DfzpWzEd/UwlWzFg64ERxnXtQNMq9diTj85ASHT4pqOkufCx3Tvl69b6dguFli0EE/ziWSXiRSo4
+DLH/43Ub5dNM6Hm7doTRblUrMiek2oI1EWVAU0/hHXRbRGc3j8E6L/bx5se+LwpFkaS8pmImdw7
mUKmt6h8ozT0frxT82KdNDWqEMlcPisszC8znvLiTAIHVbMkvTRdviWebeuFkXtDELMCDq2kT3Kt
Ph27ZHDVHSzT1L5kj5oXbM9NknQJ0vzZa9rkVFFVQ6x8hgPG7VCwrFTzYh2oqp04FMufhN/xr01f
elWcTlz/HsYZBeHbjayXhHc2RPNuzdzGD1fB9Tudlt/1zO46VxxIoT43GtzFHlI53WMFq+DbrVmm
xLxhO1UbQtlgTp+RAZAqzuCLmMYZ11s8H8vSIkZwSyfqg9Gl5bM3e91f4CN/5RNeGladvz+5M5LT
vm4YEZ5rH88w0vWfCgJJsHaOpvuhT/bwvxmhxMjDsfFNfsny4hmCY/AZ76YO2qJJVu4RQ1q/7/3v
/pSQMAO4FSZi/ohzUI3DGbU6EJbKTRdzyylrEt/kgOtJKVP/Ti3L38kUfE286iL4chm4e/AjvlFA
s822EeADHt0GiBWmz8LFw2iAZBKWzeyKF9j+DvDwjZr/+2vWN6/XdGmVBHQieEq6zpEHoT3KLlPf
4YK6ZzWh+/87H03pDCgAu+VTG3bJnT8p7zkSabql5/j+NuKbl2o+z8FcIvKQ52A2VA3DrgqeVwsX
2QZCYP2h/91DfFPshQsvLcPSyZ/ZOAr/2DHgWR0X518Ky0XOlXsXqCCYjzyjG2nI+wvMNzVgCN7G
tAau9c4rwu9JluZ3M8DVqNIx8TRS/JIl9OsdmiYrPMAIdlexUjkUhyGs00kH18WgTuO+GvjGcWhb
X0a4R7wtWdgU8tnNk+aTKEbInLJBNRvlRtvnjWhnqJ2ytGzKZ7cu3fFYRhnS68opml3wCt8UBxmB
fyiGHKdskeaYhpQV/9Re02wMvm3xGiEOOTs+SpoVz0EZwBGkL5CnHeAJTelXb5y2puD9jcQ3b9Qs
nIrQG1j45GtQut1DNC9KFzEmugGUqUgXlwLCuNQkiTZCxjIrJj8jWYaBdAML7rRwuntWEtiGluXM
+PH2nmIZN9P4JWrmAptJlzyTjqgPJS/Lzyrh+T/gxm0libYmjIU1thUfZ3dJn3PSdM2XAR6KwweR
8BGAaOHl/ny53RXLUJnMwcr1l8bTKnvOYXIJrHXUN82FoVazRcuwNbBuMm+yXdX1ijMoaz43eAet
YxL0+gyulNjSjLUMlMkbbMOoCvGEJJ+mjDp3Ad4PmwNNqvrK8VS5Udh8P43zTfGVIZNpSMqpeKJ9
G92vGz31hkMD+eGT8v3o0KXT31ARgKvrlvmxbdTWv78ZNVqPU+cyoMzmFvCnkuPGHAGdv+9p1zcr
FUU7B8tMFiQoffC9XS8FIsrP/x+XKFvMG8s3dN2gzycFEXQo3B/aKvgZRm39syza4FBBqul8e/Xa
Jt8oNyLpmSo9U/nkwyoY56H3IHvNDpletuLDchZyY4uEU0QRti3ykwgFjOrUB3P3gfUiuFOVYjru
vH6KodLgbcW9ZeL/wyRM3dFNmil59vwKcC6X93ej3wzVxkq2fd7Ihjyc49WgOvZEJzf/lKw25I6K
9PH2dNi+bsQ6ZbpbVCD8O+hq8B9dB4XRXpRLGO/7/LrY3gQFL5tJdbXH7uQKU+4A1Ydz6ZbMgGUp
hevf33yc+hUS6zqoc1yXU/cedEsglE8VAHOwb6qQ0+9tyFizXT+TPGqy6hkg2L8z0UTXyGPf/VTv
crUmfmgs2ZY46TDAafoZrCF+gRw05FIJ6w94cu0uXVXskfJE6may4DTuIEAZ9fyJ1S4ejgXkYOIR
EmNiY7ote4jJcmtVFRIvFezJC4f2YQaJOhbJnBzl0FbHXLdbSAHLzJt8NxCBS1pCmudpkV566cbi
+0i8HFL7cHnetXDNGqwISwolgBZ042FUCjm1qOf62ON5t9mqcFtCz9QGJEESikwNwR1zZ/URAsJV
H7eiX7boLP/Wj965hpgigVk9Vj7eK9gdJGyWR1r3UOFQqYZ3ks6dwj+kmXYb8I6WGtzR1itXK8Ik
PKdhj4J7ziVgSrcH07YsjIy+8HrO0T/3UWd4KOU6Xy5QtKoOi4xenHoQ+zJvkyHX+enSunnBniZZ
DVPsssH507Yk30i9bfNl7AJOoBH5tK+e9eApyLNGU8aG392CksdWuca2ro19YHCKcPEYrZ6rOnyo
QMA9VhXHsIUMjM7bc2HphUk8a9iMycjm4E6Qqj11PYBC0LOVG6e7ZaZN1pk3dzIdFDrAqPsJ2Upz
aXTXAAATVvdeMAx8Iwe2DJTJNxvTwkHxwa+ep9mpD5K5491QEXVM5szdonLbRmrt45vjJcFLCCDM
QfBUV8Ooj26Rp5DYRALzdd9MrH178/3Or/M0yVv+pEVNjtwFFvzgqNn1NxIHSwpsek8xOUyKjgtq
AjntfkhdTe3fcGdh+hCATaCPPIRK66EhypnjZcFLzKc6r8JhF3QBXir/2zsAgh1npsi6Bj8sfkDx
Ppsu+ejKaGOlWbI8k4E2YPPKdEWCu4Q242GgSf+9KeXXDmfnMY+gX+cIJ9oqCtuWtRH6YMO4ZFmc
dSg7Ha9v5FlStCegsD465SZl07bgjOjvsiEfq2i9A4fz3xL3uYObTPlGxFi6YDLRSpn7OXzO+JOf
B+QE6XF6SrFNAsel+2PXuMPGXm+ZF5OUxkH8lNQp1XM3LX8LKcWJeBCi6EcZHmdHyEe/B17jdgRZ
dgGTkgbKs+wcRrHhd3V6KUnjX8qeqmPpbb6OWebEJKXVKEzIUVfB01z6qHmUaZvdo1ZRbQFwbF0w
NwGHFrDsDdkTDAi/JdT9XY3eoV/IzgTcZKM17egkWRCxJ9gYrzRwhQtQwPediKazGISN20BOC30C
3FidGdFQHOjHed9J9R9DMaiIcZrjuUdHAElAeJEK+Vk0oig2ak6WMq3pKpYGfTGoOWBPbi5fGBCU
H/SYn0QPAathhISR8GKa93u7Y0R3NXUDiL+uegY3Ai/tuqa+81m6ZCxebkeDZamavLSCVMXslfX/
1YCVqlCbr5En7+Ne+yYtDWjfLpNgMD8FK08TtcDEUcdWO3TnAJnWYkMVJG3OffVMsFTjSunyRUKj
7mnf6BinuSyTBThZ3ET/pfbPAizcqJBbYj+W3dWkpI09kV4lBux6EliGMeppTOFq+0Wo9QLXCflr
Xy/WuX+TM8B7Hug5UODvCpCK42aavA9TE+3D+/omMa0ZRQJF6zC480h9X1Rtc+TL8AXyDY9R03sb
aYltqLz/7QIdpDN1UQcVCgrWMgH4PhZd+iJgdHJw62CDJGvZV33jxCasFcqd3PCuy+cfBBz7WEzN
Y5T2wb7dyTfCWbiNLGQ9hncoy/wzR6kfQ7X1umuWTe6ZykQ7VbITP4cF73hZk0KgqoV3yI/bn7eM
jUk9wxPWkAaeFj8nnqZfNJ/I2Qv6voxxa1++3G7DshmZ3DOZUk8pR/O7pFYVKOkpm5KT20Hw4vb3
bX1YV9ebQKBLloraA2Q4y+nPf+dXyuQlH7LsdLsByzL11obfNJDVhU5Cjhc1max1fDkmZfTgS4wQ
PMC8KvjLzUhUbNxcbb0xwroBCRquosp7ZE3WxN7EfjO2iEsabUadbT6MdJx2vpdlCed3BVTODx42
q9gNx30vdqbb2AAgYOCoMvmVekF5LNvZh1K4F/CtLcM2PEYwg9yb10Tx4KEbCDmzxivuecOSIx5Z
t/Iw2/gY4eylNGsUzA8fBzZiBvrOhcy2M28sJksHTNBbx4OFAhbuPaIDkLMDDWz5PIDcu7I13C2O
ka0Ro1CsktxN5mgJ71S97qkyqi6Lq7O4Bz72eDsoLKNkot3U0gd5lGnnp85d8QliuORjDUrsed/X
jZjuBl6IKBPOTyTcIMKq8AE1imAjV7WNzvr3N/GcFEBuzQsL7/gq7ZOpJoszQb+37k5Ksm+ajanW
KUbZIf/KWveT8JImxjPAlpyPbeSN+GWe56WywNHcweaQxWqsZn3Y/6hvItyqIpeQmB6cn+2YycuQ
5c0ZsNdvtyf2X+reO5VIE+GWDajPy4xCSlfAi2mKHhW8mS6ChZ91LtVZePLJmyp+YIKdp5Bcep2q
GLYA7nFJYFM0uWN1qmW7kffbloIR66QrAEAfU/kSFY4X48yYLqGGpZWTbSISLU2YSLiO+7Se6qh4
mfPcpXHTj3+xEGqv0LYLtq52lhPKhMNlQR/yrE3kC3A/UKzTvrjiZOJHQRf/q5tuwbxtzawX/TeB
IyE3XsBrgt2BtfMI4YsT4aMTJ7V4Why8pN1eIbZGjNAXMmyDNq3q5y4UkF5iDNy2YiA6dhwQHdK2
X7Y01S2BZCLiwEXJp34Z6YNHkAtK4BriRSIDut2PfyGn76x0k2UmPByDXU38OyrCMH/MIhJ4yaEJ
eZ9hw4l0yq4eSZpMPbTJ3LQPSVSJOY1VEQJacSw5leMf1kSynGMCuQQSnUQRjGwjEG2dN3aRNCyD
gftSvOR5AekSPZTDU7jkWypgts8bqf0QdrRWxUAfJBRq2uOQTq0bJ463T4fUN2F0jQK4hkA444GH
Dq+quGiHRX3vhhJax/FSzJG/MY3vd4SYkgashUuxmofmVcHD7ATp/+JQuM4W5t72deMoYr1TL7xN
1GvGnfxEvcIFT1ctKMzeXoS2769/fxOxfKrIkoCo8Kqq6MWjiR8Hqty66do+biyhhkStcNN+vs/K
oouLzLk2q/DX7V/+/rZJzESyJhyLsfeq1wUi+weSOeRQ6PJ5LostLLrt5xupZN9Baq1caPMK/qf6
sIpitynbpxlCTDJF4nK4ozdj9ZpNEBkdImRgDs7VfdNqJpHDoCcCxcXm1Y1Y9WfKK5S3/WETFmkZ
GZM1oXOWk7xtq9e0yn4MaTk8dG6+y6kFxg/GITJPfhdC9qB/Df3Mi8OhUJeob52dI2OeHgSUjzkN
m9fZDV51T++bTG6Ujd4vZxNTjKBxmjkc5qh5lYl6Gmh9n5D0Q0fGL6GqPxdO9uH2wrc1Y4QsqSBC
jY25eW2WIIFaI/1ZlP0vVDHSmBbjlzHIT7cbss2yGb7LEEyjLr31MMpeNGBFULkdNZj2+75vHAE8
TZLQwUXzXPhtd+ZBT85+5m5pddh+vRG9nmyHKJzD+lVNGXlou1I+qpRulb9sXzfywilDCSoYgvI1
IksNMg8bKkgF5/0WA93yfTMpHIoQ3tl48YM1FBRiHyXRrHtIp6jYVXP5j42QWGo+1kqE5wwuDCcG
lv7FKbeo55YVavIiNFtWfNvsPbAq/C6z8iyy8UNWtH9Y6B5qTS671o9JiMjdEsym2uleoTpXZLGG
K1J+ULPcZa7H4BBjHL6c4v6nqma+n2f6WvThi5ts1gQtKtP/cQ5S4TguXoBfH4zqdw+xpT8FZAdO
rFci5kGwPOQ9Ky/M+XsE2/Ps58lGtdO2soyodstJhEkQNK9R6HhnQR08u7bDj9tTsu6i/01piUmP
UEG6hJFkxSvEhZPT5IIXBkKU9wBv3U9ulG9BByxnv5nceS2nYxFmON6koidP0tcmmPNjF+EZ5nZH
bC0Y8e2gyDn1xYi9nHcqP4StM91Hy+pqGub1sFHKexd1E8AiKPrf7Cufl6DyEwru2UhwxF3qChT1
H9PAFfsV4VJYnEFClOnys25Khg2mhDuKVyLPgdKGwr0qzILy64R7T+5tHC7v9Xv9RUZhyJuSAmpM
XfGaLPD/4GX0SPjQHRzApm4P7HsrZG1g3TPeJJxR40NHW1TFa+GXA/8RQvSiFIdw5l72K0l83PSL
udIbjdl6Yxz2jaMpXLjUfC+6NouBJnxJcpgp7Ku+r71ZG37TG4jPMB8qec2rT0r3kGcjCtd1tZFP
2IZqjeA3H5dV2g9IsLrXTvouJICcdHKPftDA4rNolEuOfZR4f25Py3u7wtoRY1fgyehWETQR7hsC
1YImR00lUVuPCLaPGwd9xTTpIn/sX52277r7gbNEnrlfdM5p3683znqIQOXe7FaY5xqYCy30DxY5
W9i7906zdWiMrcAbSj6VbKIPK8NvduVBuSOOTfa9ScPPE0ft7nYnLIvVJFJkmrnwd+pA7MfzwTmj
wHQSOrG4ntKXfS0YwU1E44tEBdFZKv1X4wLi13X592rKt7AvlonmRnDPBd4xI5gfPYAoeu0WOe69
TWIeTCoA7BuxCUJ2+5zUPb9It+v+CmS2dZ20/XQjkiGA1cxq4vNDl0/tR2TV6muPIv9GqmIJZVOh
AGXYXPfwAzwXdVXLGAx9ZO40bU/NJIezO2xtGZa1aiL/pYpwuQn6+UH4vXCOg6f7Tzqi6c8ONuMN
fLxmSCOnXj4/315Rtn4Zkc0EnxsxhO5DApzjA8hSgYzr3BG/CXTqPy0jqzeWrm16zAhXIAc7ie8+
eLiKCKaXQ9VDlel2L2wfNyK8Yy6N5NCjVtRBzB2p/FW04edd3zYR/wz6LOvFSZxRjfI+CKXzy5gs
f9/+uGXLMH2DiiQjWSpZfU/HCiSCxF+cB121pDz6ZShfbzdiGR3TL2jOoDwY4WH/XCwww9AZwLjh
9tjbumAc0XOnB7dWkzg3FAgLDiePGYnd2UmDr/t+vhHYwgWOSXQ1nOuGAknWieT5mP+cmmCAg/Pt
JixRYBLSZJbRuhoH2ME32jvxIM9OMB8YYwav4tifaLmxi9hmwjykQyn8svf4eRUfPDRwSjwHoMUc
b/fCNhNmLGvHDf1WQNkp9/7JIEN4JIyeymnz3dTWgBHDhKa9CJt8vh9QMT3QMfgKNdjusDsbM6kR
mePXSCQlfRCtoy/wcXKPSSs3tjrLrzf5EHXvAH6eQ/giDmGZFjcVlLvKSsPFbhRyYwosE2xyIpxO
eH1ZR2jD88rPkJHO46TyusPtCbYsU5MJIUZILS9Bk1yk5p8TYO/WRAawuRMMMs63m7B1wIhmGXQw
wZC9cwZdeXEO0HbAY0zkD1uv+7bvG8FMcddJurkdPjbjBMA7D76mbDMBsxyeJgcCgmNZjbrp8DGJ
wvqRKZpAqG1dSLR9TETndnEZotV9I2XEMvEyEaXpHCRxWiJPmrpKx9Jr/+z7uhHLoGEWsvdqfL1I
AeTw0yk5TEMybKwkWywYkcx7CjCkJxsorkIHTMusxW/vg7/CxelO+3pgnMkAJ+Z+31L/gXkdtu4J
+o7VsnUhsfx+k9jAMjGAt0LE2fObvnhktBnaE9dV6f5FoIC7RZizNWPk21TMAQkdgktVCnJ6mFYx
vK3jmtYb9YO1TGBWW5ARm8wGJkSa0DTBLOumpnG34hNoP/895O0frenXdcDqAT4oS7pRHvj3deW9
Jo0A11r5QgHp/OAJxpcUbovt2F9mbOwgJAh4uh544icclYx0fpbdMsKdfJgLdQ8RA5eewRAvybfB
jYj/6oswCE5j2U/zJxK5i3pBnlE3cTGsKbKqVx9jueDN8zDC6mg6liVkVh7Hlo3uvvM0WOft7QXb
aVB7KVKBGxdWMMvwII6gyTfGyjb76x725uuqbEsf9prZZSCNQn1yCGnWT0eQKNzyANxT5f2zK1RM
+oTIMjZlieOcB5DPuoTdNV7/7fanLVtiYOwjclUO4CRJLryBsH0HwUTUcUMFUlhZHWSLS5KvQNO6
3Zhlcw+MXSXxcX1ggPWcIdfDLnoW6ntUNvrrvq8bG0rmCg67vsg5z6oqYgndqtgppx+3P26Za5Mx
QWEA4A06wLk3Ao/shepJZ9jVm27rbckyNiZVQrcLtKAV5ljCNObY5Lg/0oRu8G8ss2xyI6Rq+7Rf
Que8UjtQ//uYaHovdfkkHHmc8i1tHtsgGXtHAz6pP7lIDshUzgeasY9sfWvOki2wjm2Q1obfRFzm
TLzXblo9IO2Yj4UEREegRrNvio1wLuBqg71VO+euFy8awPxYQpms5iAy3G7A9uuNjIAzUkGRJ8wv
XgcrF6GRveZ5tnFU2MbeCGTdzkntJjB2E1A6OxXj9CVxFrw2TGqH0g/OIpMgoWtSeQWcbh7EDCts
6kBUUw7FHsjl+nUjeHkXjFlZNvIBBkx1zBMwEZM5/3574Nf1986ZZpIhoOnilL4PVyHtTz/W0hhx
+AfoixzJNG1c1C1zaxIisjDxGj8Ji8vg91kA0FIQZT/qoNB03/CbhAjNIXdJtZYPpAOpACbkNG7Z
1v5g+/VG4ELfhQDkMsqHeUjVhWQ9OaV6jyUIptakQwx45OcNqbMkzuYh/5O0wcdaJ86O167162uX
3mwJPG1dXwNQ+ABccP6XIC1ERMS8M4n/Dwki4JD6DDk2TogLH6gs24/uPCY7YKjrbzdidshlvnDf
lw9sxIYwuKjJzz1qhu6KRtu39I0jl3ZCz8HkVxdSlN8pLEZkCDqc9uZ/+jrzNxqxpKkm/UEHHdC/
CUZJZuqqtUg+AODB72gKbKCQNIzdNOw++KvUs9u2WyBey6FmEiNk2gZ9N04Kt133QnCgwSIC6NH+
m4MMyQEq4/YIWmLDJEioEgZouVrURWs8mEmyzCdshRsvQLaPr317s3oFTKCr0FXqAjLPt6H29KFl
01Y5wPZxI6o5qvUr7UVd8K8elTeIz4+7EEJYuyYlgiTY4WZvkQ9SzWp1JEtOvstfbo+55TAzTXg8
lWSOoxHUGUQRYhhlzki5YIsaDPCdvt2EZc2a3jsd1A4cL+TqsgZFNkAnvGnC8gD83c/MxRrK2Ueg
8ka4wINDfLtJ24I1wp1VaVlC+VxdGB0/EBBIxTh8G7rhAy30MdV7CEPrzBghPzRtDUM0tdzLHkmS
WFlOUCr953YfbGvKOKdlE4UElIvlvqPsq6qyPnZEskeRBL/cBLXBxEIuuOzWFz2IR9gyqtjv4Si6
65ebkDZogwRpj+TiwlLI2kN5/Zoum5VPy7CYkLZuaPvR653sTkdVdRgga3wui029Mkv+Ysr+Mtn/
P86urclOm9n+IqqEEAJe2be5euyxPd7OCxV7bBDiJgQI+PVnke+cqok8bL6zH1JxdhIEUner1Vq9
VuG2YSRuofv8ADKhfT9UL7IJb9xAmY3pWTFOG9sGBO0oXdc0JxI5L7Tge4VbSTJFLzPF7b3YQg6t
TdTy+5uAJ/3KJWXKsMRF/kSWu/r2evuxEuwpR88iZOzUPW10f5SkCU+FGjZOymuLYHlvOYyBmPKg
vTNonE5PidDI85JMg0vhtq1SyGXcOn4DTtjrzNXyYh4Ncw0lPlymy3GiNwiB6KCqpPTcw3UDWJ4M
iCHS4jFoUNtB5z/hVR4Db/jlqofb6LaJVm0iZgprmqFvLGeECMff4rdcsSG71wHqSWj4UmV7b8ai
iycin8tB9ht+sPZwa0dmUYD00SHqvo5CdkxTN31p6VBs7PcrRmQj2rihYdE4c3tfG+QtE8FREM13
ESl30XLiv27yrVMyS9OGj23X3kuk86dyRN9gWXbVht2sBAq7qUGiL0uURSNul0AhGTiR+RdRtLdT
6v1qyVZldW0ZLFdOPZ/WZdu293qCAfVukT41XUKu4IrARvMHig103f7QZmCl6gexl514KlEJ26G+
er68BCsJjI1fY0MHK8XF2j3rHIqsXkLahrRZ+pplY3F73RiWA7POwyZWVeKWzdA7qcPsKSncb4rn
z5efvxSx/zw1/6GcE7Ki6qH5hDxi0I8S0ksaVWZDvLu2kIehjB6vI3X2oeK1vMKbXWFiAU1xX9Xe
J0xBJhntkU9dAdT/hk+/vxp/KOdQUAeHKgIJGWGQUNFIhvUYvYA36DpYTGhz/IqAgi84qtp7FSKN
B/PYqY3Aa3V5Hd53hdCGoNXg+wvGxEO4G4ATlQkwwnE75pAnvO75y7hvJh/35H47eLm+l7nTQPOQ
ZuLYzdtCUmvvb7kyaabeoMluvoOu5nREkv0cTmLa8OT3A+ofcjllkBh4LRyNgEg7McERu/JtUPzE
Ff3W6XbNeqydWIlEiqlz23s6Q4YQ97cPwseZ1jObV2Hvh9Q/9HDCxnVTnLDa+x4whhgL8nm5V4F6
Kt0hYYoeUD25Ls0LbQya1GIE3G2Y7xJUghkbv4L9DYgYp42lg6v6aw8KwFH/26q4KlxuBg0y2rrN
u1MlUvZ7VATq1ZetdmXhbSSa1FXVB4WZ7yboU8XEG859S7/Vc/RCan8jwq5Yrg1IAySf4JbKy26T
FkQ8U0eH26EEEcblL1h7+mJvb/wOupYdUPlzdmvQun5KGTN70CFtlMVWTMrGoxnZjDIyNLtF9923
coaKBLLjG112576H8c4y2qhhrQ1keXfa1R0cJMsfce31AnGVe8g1nsw4fF0YaYEW2BhmbbLovyer
lp0K57BRJ7p0mpWcPG2b6tonWA6eBF4NQt1W30lOuYkbNwudnRnz7kBbLtIPtSP6+4DOEMi4vPIr
EcUmpdWQLNfYXsVtLRwx7yajvPzQzy5EGSbS00+XR1mZMhuYljiyDX2v03fQZqoOgKnpjw0h5XUL
YiPT0IvR6aAxLoh0o9d/8u9m2FRiXXv1ZaXeuIauGgkJjNa9hTQq6sYJpHumXZaLbsM7VhYgWILK
m+dDJQiyFLzHy09a7akOSMwzMAaG9abG2XtGBR230DJYPmSUEOynZ8CgE+/EVeW3R500nd6PPY0e
IGsQOgBgQULz8nKv9JtAje3fH5WizbMsC2i36Wy5IcgC/s3hAQRXgoRNBy/sz/8IWSvW5aeSV/wB
K7hVZn5vQpevtXLRDJdZE0mz5gxe9flUTAE7VhKEPnO0Ee7fswgMYBuzKvzRHUtan8MMQPC49r0v
pCndbOPxK+9vW7M/+y04gtPq3DLefAChQvG9TtInhTTueHl53tuvlg+wTBokMd3ke335woOBHqhb
PJcKpWTZQflulPkWUvG9pH0ZxrLsMpsA2gAz/5nPvryrJciDqRvkByQr516w/qDLZJdVW2QvK1b+
B+uyGmSUgnDvBbJpwZ4XYxqXUoU7MgTpzdxEN1W/mSWtmcDy+xunpcr0TuDX5UuvKmigQRT655y6
1XWN2KEtCpBx09cCgIez5wfenmeT88hCGV5pYFY4kM0MfcoxrM6J8TpvB7GMiH+ancEncRkO7pYf
rs2RFQMSCNSzKuzpS29wsAXGUzwMapPIYu3plpczn8pC1kBPmxwnTnRheM59EHlluZHMrzzfRmDK
2ci0kGF5NiEE5F20ZRWufL7K/2zkJR1bRefRc19QS1B3kxfq/hnWm3l3CbYD/QIOqS020rXPsFwd
G7uGvFZBXiCoN94TuSi0NsnQbR1n156/BLE3jsBxl03R09EgWCXJE7SWqhcokW5B//65AbHP/Qgh
NkoShzVRVWjifIAYVfdUOpNybtD8HXlPkC8J2e++4qM/n5BPTP233qTc828oaD1/cAgVOtGu78qp
+J0kwTiLHc7dkn2lkYvdj+fAQx4cB3oVn3gxRGN16EEz17uYo0nUn8uxN80XzwXZ7hCL2WvaOzpm
SbDhgmvT5v172kLwjrOph6i78gDi1kBLvCy16A38xdrTLQcXEtxyRafcFzCte6deo5XlDCnj2T1f
tt8Ib/neqlieDRZYOaAbNnrQLiiLDANKwkTZUwh6hxjos2Ev5/DGA18s2Ae/Xx5y7ZMsd9eCjRl3
cnWuIwV4o9L+44R28f3lp69suTZEE3hb6YESmL5MoZezD5wnJr1BTzQoj9up2hLgWRvFOobOjtFQ
NE6Dl8YHMgyMhuQAwxxu07wwGzv72hCWu6NDOQQJJm8eBw7J4aHKfpXAhsWQCFUbqd3KLutbmzqJ
dKsZuNtfJj/3IFTVk7MOk/RImelvE99p7rrA3xLHWVl1GzPpZ2RiNUHi6o6my278qgr451yrZosA
fm2A5fc34Yv4JJXGgwJVqFySxcAxLyIWpdq6Zl3xFN/yc7cqtKmDHuExQYedBLuPIMFwYJx1N1TU
iP3NfTOh7D539JrGDcRMG0bZh2VSuWPgvqjqHhDYb1M1/rjOTSy/971ymksPWb0C3/z30AnHXQU2
xXhWxnu9PMTagth+XuSy0BVyE0pcqCDVXsj7T6rT7daWsjKADZ5MqiYPCEnpi/ImmuwpYMNi55TZ
lmbm2vMtJxc8RO/pWDVn5NcD3Qdu4JefHS9h5YYDrg1guThPZGLGepj/s6NPGa53TTFvEVmsBBBm
uTc6B6ugbHzkhrUx2X4McCSI5AwgUIbtNb68yGvHQ7aM/sbtpPI8TgFyfJxQPUGRUZYQT8ZGKD30
ZIPdpdozMI2iMl7WnybX/VZNgLNfHnvFI9kyrW+GnnGBTbqhbc5GufJLUkXlowCpLHaXj+ChB/1x
4ke7yekHHZsKOoWXR11bNCsOGFniNqGv+UvdlYYfJBOuPLRjuyU7sCzPOzuyTUnd5xGouiFmC84j
71tqyO8a6LRjWdUPuEJMNyxvzTYs909UGZFOIBobnK12EPWLdrSLmrsmZVvfsXjJe99huX9KiB5l
pqYXSVAMUSXfl6mob6QI3Fh4ebvzwOvkTlxvfNLKuvyBxmTg+0s7jTpFGlT+TniF6xwyZdBJcNXC
21hM1rZzZFiEkBk2LFqKhTmCAkiZN0pfa65kYzGnEX1WELBBvJl6si9KoBjKiE6HyPHvR5DCguyh
nj4bN/mOPPAOYmzuxpetWINnRQoKuZZhoEl1Rq9s+UTqoc7jpg9R0DUlmtWvS5RtwCYOYG6P6+jm
3KOBf4er9vQ2B1nFFUBWbJU2YLOs+7JhUAt95CmKLXFfErSEVK3wN8xrxZz/gGxysGbIqtePtUTL
jCyajyko1veQmPle15k8mtk3+6bfOleuWTP9d2wD7xfq+CWMLapU9dSGWfMzV1V4uGzKax9juT8b
uM5REdaPWpgjY+jOMLQ/lwX9JpBpTCC92I/NVjFnzbqsQCDCDJArhn1oCmvy1GtG4rAp0fTq6evU
BEMbs5mPlYd8j9Rn6jduEc+kv82yZP59ebZW1sKGanaoo6Vz3tRn4ohwp/vEufHcaevdV+K9zWKN
ukcNXpZJP/Zdm+9om72qvL5LaXeOUsAHL3/CyhrYZIOT1LPxs0E9ggEfXTgtVGZo3gY3jpRb+fHa
LC1Dv9mNp4RHlZMj/ooFJdUDprBfQtXl9197+PL7m4erQbWSdbT8ANj3KwPHbqx6snHEXnEGG7KJ
47sCWV8wPegAXKO8xY6UmhJC8mkVo206i6MKFPjDkkxc/pi1AS3fpizESM2EkqAJn+dBqlirNIpD
MLzvmpF/iUCAsffnrfP22nCWs/d+NmZugBo3p+J1qnW8YDo4Ho/j0t3SqQPF89fLX7ZyorTJCUvw
OKkgcssPSx6WRNV+IT9EvLzrM/otx98vD7OS+NmATncqeBl4CI4MXF67YpJIwGoWO1H4XTUA3Bga
hUfalDuahmTDg1Ys0MZ51k4kqqTr2sd/wmVvcCb3w+B4+YNW5s3GeXIv6xpaVPoRbSpRLMYFsa+D
IyCMJnY7iA2hAHN5pBVjsDGfqZdBVAC1i4epdbpdXZhPCsIIpC5+JmP3uYJlFIxtXIetjWVFBAih
gujZR0TI5/rBT6C72pbhC+P0VLP8ycxdGodRtjHY2hRaEQI39cgopkQ/lk3SH8qC/9KA/MakV+qm
iwguj66kJw3/4eV9E4z6vh0XcgtEOgIYOQvK6a5Bj/zpuhWyogO0qAPtd1ghxXoftoCuqKXYsDhs
nXh8RxrIMMO2L4+2ZtZWcBATUCIjUKb/2RgWELBRfbK/7uHWzl/nXQVqqLn8MEmanHSEzsYswyXL
5aevbJw2GDTg2eizhCOvEIE6uOjn33UAgiCcdbqMy9y4L9cNtNj3m/WuWeukJjL6kegw2nF4/f/t
0oJsoeJWNmib+rBOo1BqtUxVBbFoLqth/w8VVUM7sbEaa0Ms8/jmMxI3gTjm4LSPZd3wYpe2Zqny
D+mLmtJ56wyznILfOfXZ1IdTq1yTzqR9TIqB9kdSZ1WJllCAEDJwFRSu+kr1nOP2mAvHJGMMuWyW
/yQqJd2LUzSQXtqTAqfDA/o/0BqeJyPq+JeXce37rQjBHelPGTPlBzN1zUEJ9iv1qubQ4A+XB1jx
JbLMyZsJDjzVQqMiqs4aB9FhN3St+FWN/hb5wJq9W4GhJhWqzoVbnZ3MI3FBk599RsiXYUZBZWya
fuMgtRK1bYxpQqQ2Xa6rMzjYzyMqtrtoHqXYyYYnzXG5OStEEupdkTVzc7xu5qxAMaulICCRYYPL
Vd+FU5LMMVIytSWzuHK0DmzCRAlC18qROCCQCMKXajpnOUfLYwUtDoMuILmctYPJf/Zdd7wJBMoh
13xYYCNQJfrQHciVlR/AzQ5hRxcJ5iJ1dN3Dl63wjb0ZXqRR0XjVOXNJ9KmDbKQT+55Are+651sB
w1dN2mWerM5DUfl7IbP6JpRFu5FQvZ/EBTb+tIUqHanAw31Oq7rfga48RZEwfF32uYnSX1kb7f5J
EWpGrsvhgsiOAKlLo9Zrq7MEGHVHzVw+AiO3JS2y9kGW+0O9ys/nMo0eADN51SDF7cd0+plMSuxZ
NRenPJT1cdJz+pghUGx46/sxJ4isoJBlrj+SjsvzANmLv+qg7Tro7/rezWUTeD9mInX/t4npKDTM
zFX2ARQaX5Zsse518eCk1N8Iymvvb3l+WLRVOCQCNgaenEfPKdwfQJjUG3Fl5fVtWColPY6gTp99
WBS69NQ0h7rJu1sP8oTnqybIxqMGhnchBNjKs+O5nvim2GDSHxPR6fiQ9DphH68bxnL1CTKk1axb
HKyGBadYDG2PWnvt710Id/++PMbKUtiwVGCenTAjvTzPXiLvQCOQ3PKZ1GLD39cev6zRm2hVdmUK
+FKFfUUSFt2OTSWKrzwEv8v+uvdfBn47gKPLwg1CLLavwkPpiuQQ4TR9+eErzm0TJOrKT2rcKai7
pWKWiuTR8DQ6MlRq0WPLP3Yeev6Wf1WpK2v0gQ31U1KYqBZBec4zDfl5pyliIEpQDubFVgq95h+W
e6f+lHR4fXnWOpN71wFvOErL/o5DFuRKq7IcPKgZdihkfuehNX76NSQDUWJXFlAm/3R5aVY+wsbw
6bCQYxfmxTlZDky0bx+RtZSPDIJhG4fmZcP7M6kNbBhfXeZENZ0rz6hZ672Y6zrZ8ULnP8Ig02ei
ZnKd/kJgw/mkN0Z1N47luRh8b2egowYmtybk36+bquUD37jI2Gi0lAy8OJNRhWk8peDkb4LC2bW1
cw3tIyeBjd0LeNq3RTWV53RMnwEKnU8ePH9ju1hbCcvHher6LnO64iw7/izl7O3RO0luK+xMDfDW
G9F2edp7623t5LUaezAN59UZHDavkiVxMFZXGqu1XzfIBtPCRPl55FN/BLi2vgXifGHemK/p01sW
wHLqStQcGOoMcaNxKbiEfM2HnZzKLQWeNX+zPJpIkO/MLCiAaPT1waet972ZpTiOjao2dtWVBbAR
e0yWWSlIATstx6+tHPxdj2PiRoHlXfZ0TJCN2RNz3uYVuvDPS8AOOYgMADGOu7lVp5GX9ADusJ8V
Y/uhB2dC58O+svLKU3hgkynOrPJcFzej58Hzu33mJoE4CpCBgO/MBUTxsp+vzZ/l5xQ7eVN1iTzL
wKjPMuOCoMk3S7YkqML3HYRbezk6TXvfbav67GoHclrg7AEM7rxUppbzYT0LGWdecx3INbCRg5S7
YZVnpDgb5nr72fQG4nQTeouAr242IuPajFkur13g3PyCAazioTAKGs2u+BY0TT3tL6/IitNwy+9r
wvrA4/Vy9Gg7FPzrtrmB2qR7w1lito65a4NYnj8FpgJ5Nss+kH6AHiolySkhkLwNWKWP132H5fx1
SGblVQjAdIhQeveDh65j08mdm/RweYSVlbABfLnIufBwm3suUIk4VTiUa6G30IFrD18M+s0GmHKH
sa5HDUWAOjs0gXmKZBu9XPfmVpJet3MSeV6FwOjkN44PujtfBVua9ytr+wdYTwZlnng4aPgjKhSS
Fvu8kYc8dfINC13JcG2AXhlCGnNg6FUIR37LxLg3S2EJDMsvSaduJ7+/SdvqDmF5i7dsZS/3lzV6
sxalD6gLKqrYZavwl5lbGTcNSfdoNyli9I5uhMK10o+N20tcKaVTGXgeUoZ+BIQS2iwsFkAtvYBu
/mGWyB1wBwIQb/sAgur0Ok+xsXs11svVGOSsOzXsIGZKXgpwSIe7gbmQf71scotpvZOp2NSHZcM7
oQqvPGug6/5xR68Y9J0L8ZS4zdhHlY/X0FJi1/Qtz0+dyRMd/vqgIzA36jEwexM1/EcuU3olmiyw
IX01j/7XPxeoftDlz+NyS5TMTvHoRLr823cCYBSh0RdnKiMvJtJy405xJTLYRIm+kxXugPrqOWBu
QnBvFPJ2j0Mke768UmvPt4ID6RwfDuxgS85FfTvzIf3OfM//+/LTV5zXxvppJ4XIZIpi2nI/rhrw
q07ha9eaCbht8TPXPychXwsl+O3l8da+ZolSb3zX9B7wEA7ylZL4RRA3kjfJkZvaGTcMe22A5fc3
A9SA1rGIINyFXTs+lJPBtW6muqDZX/cB1n7v1QOuJhmqEQ1R/OSnQt0EtNgoyq14pQ3h42AP8/nc
4DInGd0TTbR2DwC7eA8e0zqIy1KLfaQ2MZgr2ZhNoRg1tJFhMlaonhevoBNdGPGg7D3Ahcj0bcgj
tWsI39qI1j7OigPMc3ml9SQ/pLhudXrIM05U/lVWaDysj9QY100eRxxkSbPDnZnbsevyApt/Cpoa
UdHXJrpNstE8h8DBP7iq+/H/Nwc/IraMTa8711c5hL9pG32UQFzH/gK2v+7h9N+2rDupClBEUYh4
CLkXkLg6ZegG23j6e9vo8up20udNiQ/5eO8I4vT7NJ3vlAvJYzp89acteMJ7zrgMYS15yllVMinI
scYUxXLwukMOkcjT5el5L7PB0+0ireQ4jJG5JkcjsLGoEBrNXSCfA90Mu8sjrLy/XaSlU4neoj5x
QSPtP9cZhCgGNOtcYZfL61uBPQwZy0pDyZH10evkQT7IBex1Y3HX3nxZ9DdhkDeyb2ZOKATpw3Cv
W2R7jQCv0nXzYkXx0kN2kEE+GJpKuJ0SRfcjceqtU9vaqy+/v3l1dOHgAK9aF0UOV30WAah20L28
xZ6x9nQrfhNceBa+8LCkQwudPfBoPo/9rDa2tzWTtDzWiJCQSvreEXtcup+62j11C43mXHCxUcla
+wDbbdHtbHjSkiNUyz7XBa4mXC8wGy619nDLYRNo8Y6sRUyANof35I1y2nn+Zma78vQ/Cq4CBAA5
TlHHnBYjBOKB9htwQXiVTdq1VuPmmtZ5T49KMnmnuHZVjKijrkEhw13tCitJ21z689yD8b7l+d9l
C5qvYCy+XX77FcOx+6QVK9iMBjf6H49iDlCivQdx5Gjy6isnyHJa3XSd9CE6eSTGyd3dlFdFFmNj
Aej58jesLe/y+xvHDU06+ehdJUcpyd/ov84P/8Uxdu3hlt/2gHHi8nN5+y5PbmRSmePcOy+X33xt
9i23ZZDMyXx39o50AjVFGY7k65wZJw7mzY6sJarbB67FfCy3pXxutcNLRLUcPfB8Lp6Ttr0VrH7g
XXXP+i162JVd3ZakmVPJI+0LdgTrwvM8lvupVo9JRk4ACm0Y0sps2UVW7gecy5Z5x7AXN7jDeFok
H2ZnK19be7xVamF5Ritn2bpMNUUP4HYTR4Or0i8+GoGPl9d7xZjsWqoqQ5XNS3cM70P6aTKgI/XF
1GycCFeWmlt7r5gbkjXc9Y481Y9Ch8c6bfaizJ+nuYUo9haYde0jLH+WFXfo4DnI33pQJtUUjbcz
iOSuc2a7dhpWHgiNNGfIPTPn7xT4B2iGMtUcrlsBy51Vo6sxiPDyZcS/hJUQhywZgpvLD1/xAbtm
Oku0jPoE6h+BOz8xMMWppLoLG//W+N7L5SHWjNRyZ9X5c+2hyQbagIy1aFqrdH7H8qAO9m1eymbj
QLi2xtZ+bPyOzqAqY2ithQpdj5NFVdYbe/3KLNn10hB8Nn6amf+YKSHgWSfDUXn8ozdvsSauzJJv
uXLtul1tWkqPUJzNP1CIbb+osKWHXA7FVg/S2mcsXvhm1wENRw5RRngbriw+yeqn5tVp+YpMXLkI
dgUVuhFqDnvDjmFRzqeyHqPPWZEE16iSY2ew66eiVTJqkgzBKFcPaL189ect6uW1+V/M6s3ccHQX
JjlFKF0EQuoAXhYKMG5H4yZt9doIlh8ztJwEUYrtJpmaB966JyPZvR7CDU9esX+7FjqD9m+ofcaO
bRYZsOzgfJ0MUb677MQrgdougqZDBbZcQbGwIjv1WfNAJ5yuy6h6WKI0YJhbRaM1G7XcuM/yHoQJ
cOPUdb4mVc3/LiGtF4+i4Yc2bbvD5e9ZmS27CNonNOi7xPOOwgfJWpO9Orn5dN2jLU+G0PnAILiF
TZkQuWMM7LyBK7Y6JFcWwtaD6dxSSDMqBlkD8T0aJTD+X2QUPvZJjjrR6G6czlaWwS528pG4YmxG
7GlFeRqLACLK6V9dkr12pf5xeZ7WvmTxkzcel3Ik1HT5EuRDD17kQgAgew0Je27Qx5pfmyPZHcxl
EZoBlEb+0bQ820GsatqHBU/3UIDKrjQmy7NHaD/Xgg/s2KBt6pD06WsZyOx4eZpWwoZd6KRJjSvT
vGVHUQUfpAlf6ZQfo0h/ufz4NUewdmdDhi5DpyfkvwzOaz0kPnajs1k2XVtjy5uJn7kUFwtY44J8
94VerJVXeDxX9VO0CTpdmSO7LxkwNxEBt8mOeVZ8Tgy6UGqkMEDafbs8SWvPXz7vjamWJutd4iUe
TlQlsJ9JHZ46r/1vgK0ry/BHe/BoqjAMEDQg1TNDSiRp99dKVRC7K7gXuesWeuZH0k9fRZqVsdte
A8jHlmz3BM+yQv+82/hHzyc/Epf+MoF2NzadtWm3/CqVXiJy7GlI26dTONTfqCrS2K/qLZ6BlShn
q7hI1QaVZnBcSKj9XYbejorhQ1L0H4bsGvDwMj+Wfyna48arHpHXIXvZJ8z/UrjX1qVt9ZYeLBA1
+trYEU05oJqdjrMLLd3SzSFhsKUBtOLCdt9v4nTYWerWP/ImiDmDOHzYyB2l6jZygo/z0J8v+9iK
B9gdwIaKdoDQJhZ7Ah9dqIZuPwTXPtxyYLTDTGjOhQOXQf3CZlS9u3mTZXjZ2N+pV9iNv+D4ITI3
mh2LeVKxFxRHGeb7RcC19L0glvlwdFDhuW6aFl95E4pwGztMZe61WQw1NVwKU89M34s+SMb95QFW
fMIWcGGVA+K/RvnQUnN//9OsBv5B1oc32ya1ttSWX/dRgJONjDyQao5fNeEN+nig13L5/dfs1SpQ
tRGf03zU/hHb2l+QOTvSGftN2Q9pHPDpbxOIK1fC8mydga2oSTP/WNYgok/0twAq5Ze/wfX+IaR4
x6hsJgwgk0vm6yTFVgmxm5+lW3IJulMTmuNCV/aRk9J5DkkZtDtgciEYzOtpBplE141/uT0hX7tA
UfxzyH2ICHsjCFrguHN37ME83x1pWpRH1jYISQ2U5zQLs3Jn/Kb/TSCfN6Dj0mEvU6XrB2iKg97D
ZNBOTBrF70D7Nn2Ss6qiQ+2i6qQkmrlZAdSYHCgeAs4MdF0Xjf8R3D4kbp2F9Bwcd/1DHUlypuBx
ujFlUd9SnjN1khGatyCZTT+EijWvFb7Y2UseZCYuap57n1Iaerj3bsGjvmd+OqifOqr69FdIKyia
pqVIp5iZXBR7sMMH+qiJI5tDyof+1Oo+eJ7RgPalpGDPVQzsKyDIG+97Ebo/0ADYfalJIY/pJEsv
Vl0FcRnI+qFvPx00+KeCumti3TRgUwB7AMv26eCmZE8DXFOAGx1XdJDNzs990fefU1pGx54Z0E7y
wi8o7mznWQBwGDlowaVDspcjHz6keZfOB9VCWTUGDpLNT2ELgfjYmcbJgDJcjl/Szut+ZjIEAEM2
Sa126ZCL3aSRjSN0uYBRJri5/zusovkeWCua/IV+xlY+0owV96iSDv4hNZjaXdox7w6Xmd6dIBnd
lxB5PRN3ourYZEJ/mbzIDPuimtvuDtpYxa3wIOTLI5ne17Rh/R64FzPEOtFpfUpLoNcP4P4Ii2f8
d4kTc8PL5J77GjisHAIAMUlBI12j/4ecJobDImqeY8l2rjNV/kvrqZTGakw7zCsvqj0k5cspjkwE
HGOdtupzUqCWDNBeOAM95AbsK3Ma6iPKjc1jPfXhSbg6SONuNEOGZn4/+lTmNU7oRHZYpQqKm/lO
ogFzehZTbZ6nHi82qUDMNxTTqJa2byi10VFk1Z62fV/GJCg0PRAxpa81p+GtDGjyNIVdVh6hD9sW
uwadIFXcMxLcEOrMXoxZVXud1z3dk27s3Ntq0HQ4AKqb/3S0g7of1Q1esnYj92/CEvY1hWu2MUDz
3l3Bo3y8GUNKyWepPc879DA+fiADlew2nDvhHXD7aJ4ELyYSJ15YfMucKshvon5iZ9X644322/Q1
DHLePFOUBJ9pgI0n1kXRk5+1Yo7eQ4NshrLK7IS/VejhjyoN0h3ot1vQD8K6ypk5jxmEy35Nuu7/
mpO2eMgzMCsZ7uH925R6J9phgmJwv9efkFhn/n3EStjr3HTVXeeV7DVUSMqmloX3UxW2aJBpgNZP
VWe+QnO4+AhBCP6jkyDgvnMFFIH7tOx7ND13hbcbIJ+Sx8lU4OAn5xGw7AgdUL+dWRX9nhmRlZ8K
0mJ1PPxP97Uw9AOCgThGFBTuBDSs0MyoNbpCRm+fhGAgOZkEOTkQn9MUC3coP5faoKcbWidoBsz6
jt81NVo6PwrIqsgZSH+EAbHHTV0rPjSs5Oo+VXX/u8ypAwPyRj/blzTvUwhYpcOTK7tJAC8np/m2
p9DnBAInMu0pBda7jhPF5Z3gHWbLq/No2Ndg2TwC/Cy6Z6UIn3bCr7qX1O+C5wS9aV+HUAbVjyaU
sP0gAmb/FIBC/Gas51Dku2xy1bwjiCmPnpHzKaP5lEKcmIKVajdNhfilWVv/oFFUf+yVE30EUjB7
DjMfswhFICyfyQf5O6kRYgnxshTsBkmB14QtfeETdX/0espPI8LkTaKAnSSL8uUL0kgvP4UmG/x9
GVAneUwQ177M6LV9gKpBW3lxZqZ8vm0JpJROLG8JVEXQWZjtNedUofUOsqDlroBczTenr8j4C301
3pOZTOcfaRVNwSkdwuFDmPrmC+5cFI+hwdQ9eVnCxU5AT2qIQz+spn1NYBzEX7hISyrpZ469CISi
HdVtXHk6eohqNqBlqu7+6okoj6ho1u0+8lNN48Sw4lslgFc+mAbi4TtUzh3nq4hy3T953UI3XOMa
huwI1GkeSuV30Z7rqDOPSQp+zAIh4Osk5+l7j33vFIiA7xgPGh2zZiw+GlHTR8bZ/3B2ZU1y4tzy
FxEhCSTQK9TS++b20n4h7LYt9l0I8etvMt998DBNVUS9OTpmoJB0dLbMPP2Lw0eJUktFktdcedAH
N2n7JrJOPMN1mR00rgFu7mY1vcZTxtNQ+CWBxqfjut7V5GEk8wPY2/WchYHOyPwKTYpYtLiM4uVV
Cmpu755w4D19OzFIERQxxw+B0uYjKsFOiYCvdl6YKGJy3Tu+gTRt7FRtcQjM5DSHunHhCet+pAlU
mloDHht0jvY6cwLcpak/3ufUReWdAT/VXzWyK+oDOkbJ115xDI258mRn0zekRFSFRQksx7XG2GT/
pfEbD4MmFARMSVzg6GMmWwur8fv8c+W17CFPyuIpk7P3GeAo5eyrNKHTT8sluzXAyBWRbP1GmzAh
7VC+KZwe+rmlAX5VPbXiN9pM3W9oGPUH4ongV8BsXYQukBl7hC6lFyok87exlB22jI3JzmPO+CAg
j++HNclK+gCVSypvvVpzhoGDeTDsYjU6LzbTvL3tciu+99xJAamuNN83eta/BNRFv8kka2XYMyCs
Ih9VQXuYqGC3gTM5b2kGne+oFADK3gZNhx8v2FjfDRiF8atRpWURJ02WRwilZhLFBNdhIXj5WNdO
m0e1Y1kW4j4AW7SFW6MR1t3EUcti98XME5yRqHnOkRP24ocda/3J73HmrAIOKDRGZZiEmQ/Xpvb6
H5wDPhWZGHlFFpdkiJoZqqGiKbXcJb4Uh0a2BQkzNx4qJLGmvqu7Gt5TygSuWiEvvR5Sr/zkgVEw
hV6qhaN2KI05LFSlEr9NjEsEIeSi7SGk+2IhJPrHYozv0Z0AODyIYRL97WxnfbQpHFFoXKgKhLOf
zUUYDEx8J0nSNrfeWGDfjA6sExE7xT4gsphIR0TkQEAiwbQPAg8WTjrFquMKyat7XElBX4TgPxOy
c1JHtlkogRMt7/uqUMPOhVQHC6mf5NPDKIUq9gN+4rwDIUwEnwqatjdm6sbnfHBnspvRh+6PQor+
Sz6PXhNi/AQc8ARI9T7nI80jKTFDsB6Jd6CVE3/nOQQhZi8t7gDQSSNTimQAGMLxbKgwWSeNRCug
omwDKGuFQDgNWTiiWZNEOVY1D4t+ctkOCpxxse8wv45dV74XXE/DZN/8orFfa55RsVOZbncKztFL
wjhTXbFrk6o9YOWcWyiQyelW4IZ0IjFZhOAt+mWPoE/jnswRceZ7XbgB1lYJOLdkumXatW+Q/il+
NY7LnvreVDdF05K7KUjoTVtnTRLhEs3ug64onqRj3H4vF1LBbkTk+WTiIvEgu9TjAh+5sZAldW39
XYGSn0SyyxH5gJaTJFArdXFpks7DYvhF1kB2snXUG3TNaucIlJbywqAc1echocmLyOL82cdtq6PW
ndHyIchh5iiGYty4s1An3Rsumibq4yD+wZpRv4m4LX4EmNPy0MYaLlS1BBdLX0Cv8zBYVnxFMD7/
aG1b+VFKHQSKIEbTGxYTjl9CnG5GXrEcpMDpyvYxmKBfH468TZ5ZnqRPmVoSmbzt4QqQjAdV5LlL
0zFF7sOvKuvHZWjBNnTDCkHm93bKxA+v6sxnHpftIW+d6QfzOCZkpNAMFW6dHtogQWyczPVno60I
Hd8O4QQU9Vua+PkzajsqyrQ0rz242wOOSaCiodGCRJ4DfvcOT0OAbuUAC8nL6UtaQMK6rsbpJxIa
VyM/y5FSlJ4Tf1WC0h9sFJO8Ei4i4ChuM8wsTPsGQBSNKiQ+JmPZO2YYtrjzB3ud5dBHzucmg2+1
43ijeG0OQnjD1wBI2S+6QRoI1Qnn1kPudkXbDHoJXGWfFGCTdteh3hKh1qY/Ycyd2mnRYM+qUV0D
0RcATjnwez8FdjCy7TTe9GVdH9wasmZp16Uh8Uy8g4jOzMKkUeq2c6E6spsoFNsTlNtDZA7mPjEM
yrGdi7ZgjSb/azPT8ToAMRYZR893Ihjwv/cukVmIIjp7sNAVtmFQteLJ0yVuGUOa+RgbxsweY7r6
h8DoKTugXg38D5F+E2lXds9568PoOTT770mgsei1KshVXrXTl7jMxHUrO76zkOB8mR053rf5UN+1
rG5vELXkUToW83MXZEOopzb/TruF3aMZVjv2UfBKY6/eoSSiv5IlNopRgNkp4PhfvKbK34WFmGCU
DLS95nQUN3VbVzcd5CS/MuzpvcEUnFtAZeJHLbxsP/S4hlDJzHaqqardhEUICVT/3xiipilMddNP
8HXxXOw9Yos3oLRYtsiIDWyX9ZBWqAF4vWlB9r5HgwPHTVtM9QvLCvdDzZHU5qKevsiYL/0Ot8D6
TflyQbu9pmgWlfpQ5pk4UoIRRmHVVDDHVJCQIt5/Uu0y2WJChQAYveDauqoAnTg3Fl+L6nEUsyAQ
SKuYKa6W0UrfICOif9UGsvJhqsp4j5kJ7ZVn4XZ2AfGb+xjwi6c2EN8xHlijHVaAwK3B6EcaPfnu
I6wzk+CDIWcpm7J/VgKTuuCR3Tth+Xg9wHw+gTaD6xkN4MTdpQ0HitWTwBB2Yelwt9/BPziaH5Eu
ESe0gS5ryLckJHVfc4yDaK9IkpH0qqKtqL4PYB+kR+U4fa4Q3Bnfv0b6i2xDgGc17YJJkW85emrX
fUxwRwjOsp8MQiZwafNIXwZwF6bQyac7SzrZo6De4qQizprcgzbWCT4RO3QOkuUWvtCry8GUIUoZ
Hq6IOS6+lpM7FX+gmpD3O0xeQn63JEMZWNUt1D+8DsIvN27FYGySdJO3yxLZx+jMBNiothLKu4lr
0MghY9jT+HfcsJwftV8mIgo64XdX7lxl9c6ptVvdqBwjkh26IFKSpkwPKh+bJZrkiLX7nujkU45I
FGlpUak8/eTQIUnHECgf6fzpq3FM9qlHc5zRAYlHaBOTul+4gyvAqwh8I9JRwONqP8YyxRZ6L08l
GxB64erV/MbD1dXjinah2plzhz17de6LH+7kIG2OsPyIuViNvOh2TitHPSG6kL6AA6X153HMFQTG
xeRjCJJgPr3ua4qAJoA+aL2rLDPOvejzDvUqzOKUx44RSC1CUGHwb7x07oLPheyXuzJRDMDYckn3
MeRgCFU8YQUgeZQ5hxinoghxeRusHQUf9jn2fePvbSPz6muexnVzL4POvJBqCc5JpRp2XC669qpP
BuMcAsfmmKZhc/sJQw8Q9gvmiXovZrDp8Cy3SI8eYpYOkKZAOjuoJ8OHuhgm/WIxF3h8Y4U/B09l
x6sfTGYwhxpxexKlic6SQykGnyDMwPX5UHolhk9OtDJozw2C3ed+U4xfYU5lsi9RQs2uYGcIg21f
AaSYSjHmx8rU4sk244zBdAnS0NikGSIWUi75RlpX8d4RA3j9YduYAbOPrWrUhGlj3LArD632fleW
+Wi+U+zKGDHR1e9sTkr6w01c4916pZugahu7DMAJ53oekeJd98YDgst2yFBFQBNyLZDrshBdFgdB
/xAcaxaYHeLMifzS5eDXe1VCcAFQhR56WdkyHSOEphNaVPU8BBVEZkUAsUHZzQiORtI/9DprvnhD
j/pUwHExB7oz9YtNSfAaS9BhUyTYRxKn5Cqtc3GNwnyDjohWqBTFsejGfTECJQ3FkiLZQ9NU/eod
iHykEIGbAnnTzqPd6aro9sgyYIFBzpGQjtqCjTUSecdlA8tbzg0myw3A+8IW84HuzYzbEM5xRtGB
xe3wqrp6/mUIU198zww7p+f6ziWABw9BSp8zYtrmRkOz4UErnz/EQndjZEfIxO1IKsujj6gU4wJc
CBR4FXwbOC4gTMU5H/Ko8DEVNsnUUhoIRNlltxiB3hTHgBLcov2EuiHylPI+l/kkQz03Ot33HEFp
j1s7PZTo4j8h1+UPAOgH18qv33FtIBuggVMj++r6LtJ1RpGNCSfedSB3xyF6Y/iyWMPymTfxe4iy
ocRAoQFCJjJ9JyPPfoAdM0BXsxd3UDTRySHzYxL1M0cmWRatuNOM1O/J3JE7OlWYneWiVv0eNAFS
Jx+xa1GM9iA9P6WHTnsFrIBxrwiJg2T2FsTB5JhqpiJBMUdBGHB+AlnPT16doAAVjzFqLX0RdGCz
gw3TFolIIH+GMngyoGiJiqnPP3s9blYbjATgFTbe1E6FUm9AWn07WBQAgrYYr5x6iUBMl/eHqeuy
Kzjx5mFoM8lDNQ7ObZ8oIAgnv0COpnAfvFYN9liiurnHbTQ+x7jKxTEZWhy6QullJeGUncZP0NQd
6wjD42Qamlm57dGWifzF4lk+BV1VvHjGQ0orUH3sujL7Fs+CftegmCPshRfG+1OM3kS9AnAwZTsU
PFreIif34t4c6Nj7b0oCgx5DwjXbIR/50ohqhqxlH6NdikDDPMLG1aNTN81rGqTq0XhTnIQVcZX5
SRWmWEYuopXPg+T9PfP8+GsAgEwkTEFiBJ4EDYTYi6tjPIxz5JasmMN+qa/nae3WkR5cXL/adbzQ
I9BznYB4efa5zasIID8OnhJRiLTdoY47hPG5E+9bIXGmW0lTiK4UGfveZ0PyVQd+pyLmALQBMTtk
bV5ukuMyPKrcVbOmQTgylL73uc1IGY5o+mOaStbz8TChihmVes7Zbg4KU++5n2f2rpyyDuIb6A10
O9I4tDigiTJ9EiT3u+tgtCZ/zWHbznVrCVK82BD5xfB8LL9A7Unmb6kDNcWcNh0KZ0VePvSFEk8O
UHQ7U6TI+wfXDo+pAqfD6aAWhG3K8/cp9XBUNYTFE5sW9S6RyCF6neYHrecKPBBOg89sMMJEEIMR
KDJr6Qrk703yjLuyHvbzhFkhe0jH1PYqRjw3w413I+5bd0Ymne8bZn3+ynuq2ms4+VRfV6CpVkt1
eopxaYze56HKO3twcotSQ8Ya/FY0eFCJqaiPu72SnvuoKAo2kFBCTN36QbnvAgWbwFzIJlSQcVP7
skP+vQgJ4gAKm7Q3au7m7E9fzFRFTQAmGo4Q3PyPQA/9DyKVvrVu1r71rIGzLRuLfJk3mf6qJ94j
4xn0r3Lypvc0jouHHlOddlBiifcI2EmOL3BIVM8oJE3U1JFjMW/1MSEOWH0oS6YPbc2WW8iZsqOq
4LAowb/yGtMRO2twEn0qvscBha/PTCp/JcBzH2rUNu/BDEZI4XrlZ6dH3Bm2ow5ucW5NFAdT4iBo
ZfZPVaDeEKHWinYMPE/9HRc+4pqW6+LVUXA5O2RbzkvdVajddaZHr4nXrb7rBaYiR1ZDsxrQEJBM
2txBqlPnNXnRKmteQIzOvrlexx5YkwoVFb1DPyW4PJrXZDbVEA4I3PRVkg3+26AGgoo+agtZv7eF
a5/BT0KRuQw4uda8pl9ih9PvaP7NL0bLfl+CX53vBgQf7lVVougIOX5RoExYDWBgT5g0PVxLUmC2
7g5D6/w3Vy9pHGtzyJumGRtbxNFugBVCBrhjxZAisKedj/HXiulj61i0IjygU5JdnrLMXNnShWto
cCOGGrMe8VMdb751ZOd7O1SmHBt2HNJ+aoyzPy66Ml+sqEZkrhiyBEQugq+3jsCpRonH2jvlI4u9
skmZXZVePESoGPFrNIa86rqN/fJRZ6NbHhKnS7O940PF7IiGCLKjBnOth8tAJms9ZUztbNNxkhj/
EAP7US42C+Mc2l0CIMiZnvQGkGUtplxyURTNCJAMeg96Lwyu0XQ28VEuaLTTLeONtv1/tJOh+Z7U
JXEPdlrUy2T5tiB70dS5pVp/Ov2Ojb79WkLZpirOhgYoinT2/bAniKlEeU4ifOvhy4f9BWwYOWcG
FSDvgIAZqskSQghphxz4sp++gk2UBI1KSid+ICq9iid44qk6O3dpa3uXT/rrp2ORMTNscMUhRmoX
1hJMmN4ZvjWxmM/AMbcWZ4WYICAk+v3giYOVsghzM+aRW2WfT6/N1tFZISaQRXYTpj0I3JUUUb2H
qAUgT2m9sIEQ1Bkz2/qCNVoC9OmiqtEPSvv4BwTc6pBDquGMfW09fAUz7J2sEg06qmAq2s96XHZ3
as+x5TZ2d62BXOq29IgA42nhX+Qxpu0gCR1D7ulqf9EGkBVi2EpIhqm6+9/PD4AiWZDhqa7vmqSO
zyzR1lesEFCmL73GlsDc5BDdCoXEGlmj58gpUDe87DNWFtzTxueZU/OlofQ02mnXdfkvD2hV+KBz
8jsb6J619nHc+7SP29E9xH3xwioWBT7EU8BdGefXBjf5mdXaOFBk+ftfFp17QZCloNceYm90fvMc
alWsUsXV6YXa2ouVNfcJJgw787JQ0qL8X90tpLOKj0+nH7/141f2zBA3dZa0gFfJAsk9AfwJdaGf
lz18Zcexa5HWlLCGlEOcCHOqsx1dAFaXPX1tyKXShcjwdNJPz6oBh8Hv5Dn6y4fLHsi1QHEqhwSc
1N49tGj4h0i+hqgFHnNq8Y/TP//D04k3rAzZjNlMVGH5oRPmFhKf//hhImXkg4pUOOdUcD/cYLxm
ZcvQuFIGE19AXCyByEBdF2JXfn/u6VvLtDLjtGs4YGpW/nOZLoDz0qdfB0ifXLLH+PXLe/+yrbTw
R+S2c3BAeP0NNJICVV3/nA7Eh74MD18ZrkV9JlEpxcOr8s6m7Z1YIqEGmVJJnk9v8tb6rKw3hfyw
DYBNO6DoVOwAhDUhxoTLCDXuc7jkrQ1eWbA3Eg0RSfDNwOME9KvDdPbE685IWm8t0cqCUerLwIvP
gFNxAxTpCMhsyVWdVk/n4bYfImKxCyszRkcJDRevBFCrUc5THDR3xKmeEtf71WBgCVEZShzxGZvb
WKu1tAVuNtSt+g4eRlEMWULFvj/MIn89vdlbT19ZtBpsRd3CDwDytAu6q4j3FQo7h8uevjLkbMgc
2noTfjuFAuO+aaW/9xNywbgOjhx0ZcisRxdaY6R0AjWc4OCn+pM76c9N5+7x334vXP+Mv/lQ7HF5
0dqiGYZzdRwa0OHooMyR26MZykPT0t//e1lzZ1yzC+bs0YUhQnz8stVb9uyvi6TMWhRgCh7Ajfby
Ro9oslGb12ec9NbOr80cSvyzyRIQ3SX6Yqiz+7sGQ7l3l/32lYUHFgmy08PCUzL8NBjTsKPBZbQA
7MfKwuMs403ChXvIMCY7pIEuooB7LypxXXg8c+HhXRk5rxpRz97gHyBf/1m0uAYB5Jgvs+q1/kWA
WRUGM/nAOiADR8Ed+cJoLmLoBUCb//vgiBmKuUOvxCGd/NcUxMloNkAmXLSza/GL2nCUMGPtHVDi
hwQeUMqX391r7YsMdfhyNu7C1AJWN+3K49BWKbq27MZHI+KMh97wEGt5YdQXfSCIYw94Zvdru0TV
Sy2hI2aXTOzrZcu0Ml6IPaPJqEsgK4C42SOgNEc3P/sFG8brr4w3c8uxxcgxDETR1fA0ufN0x7o6
O+NBt56+Ml5oNQYASGk8HSOvvzLbdbejg0brZSuzsl5iyaQwHhJPD3Q9XKPXke40j8mX04/fiFHX
qhdeZpwZ/TkQSGapynDCrDrLoUdetfVP6fUYhsWac6nzxkKt5S8MWkeAJHl4lyqYu6tUIPfIbV9P
f8nGMV1rDBdFOiQ9+gnwnkXw2weuJ4IoGiCi4rtw3DNOdLkT/sPDCORa/2Igap6lcJaXjJiBxiA9
g/ZP/AC0kAK6d6gjhkqqV+SXObW1IgZABHWB90FesAEuJfpHZQ65brs7vWZbO7Jy1VPrsnyoBkx9
iTHCFfPcMCsakOMpaT5f9oLlxX855WBsoXUPXcckHBhyQ7SNADOu5jNzBD9UGkWoIVaGHSuLBLRb
9jzleo/ye1Sa4NBT7xZq3E8SkeZo74NG3ILrcUntDa9cWTujSlaWAHiHbmt9RCkaIHuX2/3p9do6
Xytrj8cOCVdQ4emKAaVDnZ8wmJ0zNbc0aRfYBzsCvfDt9Mu2dn/lslO/Hn0ny7tfpNRTyBN4qRYd
y8surrVKhtcCkV2MY/erkiMkWGn9E1xW97KDu9bHAFwjKfs8aH/1o/nmBQAoZRLgjdPrspz+D4yc
r+JwlMYAHnSp854OWX3MdOnc+n4eXyUNk+eC5OW4fPSO5Rb7yzCKzrZOSwIFkL6hfxy/5WGZFoeW
L+WZujMYFoqCtPWGvQmGSCbuVzk3E27j+ozWzsbmr8UzxiyXxgJx/2dxLxEASWjeZxg6dXoJN9wK
X9l9PQHdTThL38FQ2xWoqOAoPIAe97roQ5z/iK3XrOw/10ZKF4CXPzrtrzF3/BNxgvvU6qvlFp4d
TCM8/Tlbi7Uyeg2fhZ5QZ39OxCq0RSVin05cpCcZyLWaRlF7c2qH3Hvv5/hAhbdHJQGY7xwzQ7ms
L/yElbE3xIoU0iv8Z0GA6zVd9Q6xhXNK1hvX1lo/o0703EvNnJ+2QXzONY2csXyRvE5C9AOBlknG
qPe8c4W1je1YKwerqe2SslTkPc4B93bMD+6jJnLRVq8VNeqyKkQO3sS7GMyDaZZ5BAA1njGLrR++
snoSeAFLeW3fiduQnVh+tZjz7sKnr7x52rbUYXJ035OkRA1wAa5C2+LMjbX105e//3VhVdlk7Wjx
02dUkP0dcM9SQvCt6tNLFJsCwA3+/QIthOOzaibvgaXuNWCIEKsDTvoSbySBEfz300EKi0t3NJAV
6bL0qe4zecM1esynD82HsSeevnLbJQEeIO4b6DUQfhsEzluQjs9jlT5WNjkT63zolPCKlf0GgLzh
CxQUicDIBuTHkEM/js/FxM7JHH5cuJFs7bFTwA96bUBhZowBZOe86dkHz3+8WsjrTNIo4/wlm72b
IQHltblojjUYQGtnHtsBHN16oAfAZWnIGrjApEl/nd6aD88tHr5y5jFokE4Bsuvhn2HfmOrFd648
6xg2dmWtcDWCBFjwWeZLNOijWR0gVhgrcFb+ASac/oKtd6zNWjY9hXI/OxQZee1lB75kU113DF3H
0y/YWqKVaZvM6QdZVhClSArAuQ2ADpQV5RnL+9BHYwNWdl33JeCvHrSDDNWRsqiK9yMCdsGeHFJU
0WTPDT/e+oy1iYPqirp12xxz6NgB4g08gj+hTnd6kbZ2YWXiBEgZFDUhhMDAmOiPtcOSV9J3Ir0r
0EWaL9yKlZXrYJKliGd+iF2wtqwA0hWYvBLg59NfsbFG/3XU0E3pPYj4xjP0OlG2+J6ncBOXPXyJ
Dv5yEXUH7LWTEHpgnXYiyyCKPQfn2nUbV+zaL4Oaw6AIVTTHpQoVAw782Epw8LuhBIlQ0st2eS10
lTaeW0K/H2qyMnnR6BFGEDF4czi5ZNYK7jpvZcy90H7VxVAHET3/DUz9N9YDQHl6/beWaNn0v9Y/
bbO+60doW2lP71UDjK0LkVT2lOT8TPlj6/isbNlJ9TwVhUMPPOaYsOHCurwirfenf//W01cGLJx6
Bqhwov+T8kW82odFyn+ffvjGNbSW7E+rrod/K+ghT5X7ju2lAPnPIhRdSh5BIyrvOwYs2emXfRgP
Y5dXZhwrt2E0rugB0d0hDsZPdsLc8mA2B03FU88hOtAV5yZDbNxMa7mrEiiXzAVmEVhuqOKVU5lF
ZpIPRVWaMzWPjbVbq49gJiVUELhpjgGv3nOdQ7ECYNm8eF/yUzeVZzzFxv7/I37y1/nFNC4QsJlH
oT8CXwqq+peSdudmqG09fBV6B3PlyjaBzIDXg++noB//DoH06cvpDd96+sqsWYJZkQ5p6CE1oMAZ
D6Xr0nrnEsStpy9//2thQPJhtcsTaKZyO+3BMhdgFs6fLvvpK5tWihPgEC3kvzMwfznmVgHy3R9P
P3zrbK5Muh6DVENEgR4gw8Kv6gL0iRT8vxeZAKt7+hUbt95aUmtpNopisIA/6JbJW6C2wRKEJEhT
zuBjpoJ6adRQ7nWH0+/b+qSVbYuqYgl4FvQAr7xIvwKQEoxgC0JF5aJcHVIW8t/7bebah/hVvnRc
5vQuKBzMmo7B+Dn9ARunaS2t1UC6YGgS6L03AwG7C6phUTwG8szVt7E8bLlD/nVW6dCMnGF5hlnc
YKn80KOATmUsvTAUYytTtlDUnEpiKTRHOhDfMLtsp8Hd2RceOImn12jrK5a///UV/pxhgogNKOCn
kDeq00dRmNfa9d5OP35rC1YGrVLttMZb8kUI8T2JGszfop7OAQi3nr6yaK8aFGnQmwMVGJKjcYBe
rA4ac2aDt56+NmmuJ+qAgXTIQcVBtlCq/bS46stWZhVmt3TuqhF8I+Qi0HHRMw5nw85W2ra2dWW7
0IMonL5vkWnSyYEOQzXuPAJCVpOfxQpuvGIN7s5TQLHSpGfL4fzeE1S8iZ3n0HEljy5aojW2uySs
0llhmyOY/ZCUAK9857tnIZVbv39lv3U8+21pILcvZs9EXtKDSAQOlIQ3Pv3zlwf9p/ItGV1ZL4SL
uO4giXVou0Y/5xN3bQjqMKSVfM8rfwdCBDcAhKnd6ddtfc/y978sWeQ+aEkUBwo8PA7JNEB20j4H
DmK5Ni57xWIpf73CQOcSDDp8UQP21R33/d/epEC5Xk7W6TcsT/pozVYWnWP+RE1yBABg74zgXrdB
BCb3uRGNW0u0suhcVDad+pweWguPplzDUcNIH+VSCLjs96+s2pb5NHkjwiNIqKhryBkUKB0i5Dj9
9OXkfLQ6K6vWE3hRsUC0nSZQx0DPrv4itGrDBOz7Y2PAGjv9no1dWEO/IZenwZwR9FAYLg+9bz7T
0j83vGHr4avkueygf9HRpb6X6Z91Uo3RlID1dNkvXxm11aaesgYrxFyoUuTQ8It4Wl3mzMjKoBUK
w7xMUFrFRhQR0xh/OqJ4ePqXb5zNNcJbjR3XSbr88qXVDoGz6Qc0stxr9HbsZfHQGt1detZ3IIcD
p5CCxpQXGNUA1ZNz8xo2rjuyMl1iE5/YDHmnofIqTiA5uIh0dN1wB0FBFs2YGnh6pbYO0NqKoROI
kdNZc4SoYB/vWmHG4r6pq9m58AUrI/YMK5vOh2doi8INlVLpvoFo3oVHdGXEjLRBQ7ugPnpt/W54
lh9c4fQXWS5dY73J1NEZ6QB4AjlYfuCTv/1Te7xk4eka5p1igKmvGgxnKkv9s4di124az5KJPt5V
cOtXvmXo2AxwFOgmRQbmu4jfiik9l1d+fDapXFkuxsTYNOW4lvPYu0U0lIOiOV7ZBQiEwOUWKvuX
NJslXYO8hbJ26hwkBRBPokdIl4xXvnB/XLb+y9L95X7rhk4WSgENYKaUoF0u5JVjnPESdBd++sp+
c1nGoKnmCNWhuAmucu1EldOeK5l+7LqoXBktuCuFo6El/ifl5sGby/e+rZ4orb50cfV02fKszNa0
/cC9foj/iCr9ZZrh26AHfpFfp2tkN0Rl3IBlyf/7FV1DVrWbkvSyU/MfLHcAXjpFWeWAthSGh0kl
QxSGXk4vy8bKrycUBpJZL3bw04UTPLF6miNTQ9V4gV4MKJuefsnH3osGK+tlAm3Skk3NEfxVHy0P
jOxWnclBcYBy6OlXbFwQa1h33MUA0wV5fQyyyo9D4vpIOfyudS/8hOXT/rIuL05qQUkt/5QQQwzz
DqYLkRDUuAJVnbn6N66hYGXAJcTroDbZNSimKOjyieueAvpQZy8mBY9/IsfLVmplyWgfTAIHtj5q
J4P8cWGeoTt2brT21jasDHmh0VG/XAY7ckgjGwZpaarOTfnYevjahCFMiyF6PqpNku/rBkA6F9MY
z/jGrTO6cryQwqjcDno+RyjiuG89pJU15sV0rvNYpZw3Z8zt44o4XSO40xRSkmgzNkeIuh8INTuo
cRyNy+80OAKTHh8mtIsu2uc1ntsrOjdh3Pn/fa4xAg0tokI5F/VA6H8R3apGHjDIPzXi6BDqu5A8
nPmZWHRjM9aIbhEPhTcGS5dC6ukuHepbSCsBljcC8X56dbbesPz9L3tWREKyoIEVGB90QEvRbPdc
E9wXmMr8fPoVG/bsr+zZA9nKQ6OoOYKXH0QIQ6tlxLx+0zTXIcB6dZhB5bQ780EbxrEGd2NUXAxg
2ZK9ungbFHx51Gl1ZrO3Vmtl1kRMHRCmFOrJKeCXuYdBUNaF1sXoXGp/6/mGOerjPenK5gjddnOA
uncVaQn8F8cktjNLtPUVKxM3iSnKCdq4R3j+UdxDt9iFmvhEOb1rLHRIzrxG4gj9Nw+na3y3UmUO
IFgLURiL0blJAKH0emx6EMl5/6LN+MD8drzRGtqDIE21Z6KEjY9b475bzJP7X+sFnO/gNh6hmoax
7O0OMx4um89J16hv5UrghVABO1rukGtCJ/eYmHMTNbZ+/yoIb+E08jxRzTHtgCGHqG39UvkYPjKn
SX3mVtkwSLG8+i+bRzbls1nHyK0qfoPJPt8QJZjd4l2BgYJg94K4OW36G8YoVqYfc0wgmSE7eoCo
Yr9jAlof9czOTfDdcCL/gXtrCLfxvqswkpP+gaLuj77IXzUUFjvh3SYJfezm8XD6Q7Z2ZWX4MfT1
PEJglfFIGZhBMbkZ86n95FwKu6H/AY0NUy39caiOBurTyQ4taeh9zoPPLrzq15AxMnb/H+IqkBaP
7WjYgU7jw6jm/uX0Km0crDViLPDyanJbDBJXnnkOXPV1Ge4rYnEI+vgLNF/2l71mVRvrwbkAw1bW
x/8j7Vua5NSZKH8REbzEYwtFVT/s626/uu0NcW23QYAAgUDAr5+Dv1n0lVulCWZXUQtJSMpMKXXy
nHoV610h/bsxEFYie6RqSluu59IzKpxqFl7FiwW8r7cOJLMXsNHcMzeYsr7ovoY9DOb6x2hMRIWM
5VsNOL8720iXORc3t356dnnwoKiCupFnauuyk+1l4l3xoWhG/0tfxk1+zLr/QnXn5RxNpLfPbg5n
9RM0V832rhhFExqO6LrJV47o0ToU0KDHQnML97CgjB4oBVFXiRyj4RM01z5VFxEIgKJpQxyldxhD
AMT9ivuF7zQ/W7jF6wus60I5rQdgHpULg5eiA0gpchvCl6hNafyP+0Y61oUS0H1UVNTbFtrnrquG
ZBR1A8JN3j5vxZqfYm43BuUZzV5V4WJ02HwUziHwFXFBwIYHhkXLMkK6NKutwrgDT4D4HiynF2DQ
aqipIF5PZFluygAEgNcnSvcBu+N6Ffl47om4AyTgsuJRIAdH6qXqjPXauvHvG+BV427JQRFGWXup
x777sUZhADkd8Dh5XVEbnIVmL6lwMYp3GMfNSXvxu+6SQzE6GqObYfbvSuhfX58i3VfsU/fqK4Kh
d0E7WmG77poZ4KolO13X9uyJsfx8vQvdKihmjXtSCQpbfAH4Zouz3fH8QwXSMMMc6VpXQjXUVboc
9Jw43bLuW16UIJnvTPrmurYVW2YFjxku8mg7wMtDhdrmUw8ufcPU61pXzXjIJxHj0fPCQOgvb1c+
Om1asxCqQocmXoWG2XO3iDkAe2/g9AuI7lqOw361UNPdSxP/VWCYD+n3qFygG8zcMOuGvPlfjsve
c1xBmIOwnm8GV6SxBBUctq5jGROGPNdWvmsoOC1BJ5d4q/29peHTsdlS7RmUHZDxsGDPguKV0i3a
IbV40JmqiHSfsFvgK0uDAEkwVnMI8DOqNFzMV/W1K8ev7rimtmX7hginOSR7+2Z71Us9NNC/nMv2
EvVlfZJj2SAnDl2BsBlSt5hAaFuHD0FQ/Lo+abqPUmwbHAgbkZbFLoRTli59noKTW2ZI5wCGiO1m
OBnoulGMvAawNcxrm12kn6d5KT9FlX8PpPRlK6ihwkLXhWLrUz1BkMppu0uwRssFfPJpPRH71AzQ
d+FBOWfHJkwx+hF+dQxrbOQCbLAJym4vucvf4wr7wTLm/DWfogLIVugCrtCCsM9+VHxHkW8aQADS
Lwsg4sdDXCixo8LIVqRbbIi1dBdQoTzlIyAJjgBT8vVJ0nhGFUU2hhWA3e6IAw4ohEFFbXennhrz
IbrW92l7ZSIMqiADdOkwdH9+jhYkddo4CNJjQ1esnIGXXLAJ+dQARTwJ+KqhaEaNBScaj6vqMXaF
W26bt6f7iXxchw4iUzi47ld50MI7JzMYdx/uG8kcV7Hrbd6WcgZK9rwV7lMnrG+QekCxKnRVDH5K
twiKRfs9n0pfYP+4ufjhjl4BamDHVEehG71iyzmggBEUCPYcMLQrXDG2z7SooBuWHz0bq0yhYBkO
FwsyUecVYkc5UpoWxDb4MFXR+dBG+gtJ1ntxuIEvFWp7HpA49rorrAygZzr4+KgCyew8tJDR9PBm
gdviOVgAN+mA5j93uLyTxiTsrVkKlSYUuhORX/UxgC3F9DJyVOVE4/xIJs9E+aTrQLHm/ZGwDojA
ZxQzZBR3NTIcdE6NcxDT5zh7z6/8Ree7U10Xgl2CQUD2wfabb5C72XmbCxB/H1vt3Uxe9dFafl7s
QpiXpVhccjug3JsmTVzJYwAjx1EMOghFDhnNCixidAXBfUE9MFcE9TGv5yjWDCk4u4DcQoHq9RIM
JazFy1pr4156bHYUe7baMkAdPAO99Fr4T7t8NUjBnfjg4JWQ3A3x6o2DY5e7Ct+QlNA2AI0RaLAP
DV7Fja1gMneLcZ95pxo4TjBsvtlmZjxRaGKCShjqtz313HmzzpBKukgcYPZazdWuIF7GUrKGx/yR
vXf/aodKOTvt4ACrMAnYmS+LOd1qHGGOTZJixRBQmQIHaskXYChPbc7OtbcZXgg0kUbFkE0d82yQ
WDd7MEjcur0sxjSxrmnFalGvnLM2QpQshPMQrNxNwzE+ePlXoWPR2oR52AAmCZbyy1C7N9C+g+yD
xU6kMkI4NN7TVgzX5zOvpU+2c7CifgFSB7jDFcDHeiOkZa8vra4LxXijvBW2J8ftXIYz/7yxHMKg
cfk1nNtDDImxYysGbAd2Ccwys8+glP8xLlaX/ClRvj78t9cY/Jz/3ffEByC6ZnjT2EoXknUuks5Q
qDAdg/b9/fc5y1bRY9PiIomEU+65CKM+3fFX+QoBkq4qP4Qou77+CbpOFNP1PTg34eM4Tcf9jRRp
z/1EByr2NVkg0Hu9E908KRYcOVY7QK7QPtucNclYQ485bI1C3rrWlRgc0Y4TD5V2qH+HQJi7oex9
Hg5RwMW2yhOa19CoLCMktgu6WoCGLEHSrkZI/ZtDj4JIMbHJcatxBI151uegcwmnS+eZdo+uacW0
aotvHjRVZOb6XbL0deJXR27DGLRiUlvAoecDhZmM1p+W7R3kG5OwP9fkiE9GbbxiVFbTCTCuo/ll
kV5qxeMCFEhZGiLum/sdrSsPRg2Vcd8W0IZD1usk6EenBH1OAbd5OrDV0b5iT70IwEZcY9pLL/9U
cvLBCp6OtawYUVh17gQNmTmLojA+9VBWSSbLEefrre/j+8vZYNyKEdXYhrLuMO5xDC4TiOk9q7iI
ZgHb0HbyuGOYfs2uVAEggyxYtZXoxrE+jDYEfypT8dE+0Lc+QDnEVm7hOqCEnrLYyiHBwxEO2+Xc
9OOv6xOkG7liqvXS8CX4M3IH2in3EE081q5ip9D8Xfpl2yY8V84nvooeoiO56eytW1XFVGU1QR++
lDKru/uFgwpreSh7yDYR8AQvBnvV9KFiO6CrCmWnik3Z3L+Pomwg0K5qL9ALT5C/PnJO2Ot8/hto
/YhDszFqp2zayEcJNaogH5O4locuEWh//7ZXB1hcbRlYty2RhZ0D5fjmZou8h+vrq3E4KoVJgfqB
woGYcDYF+ZdG9B8dyPMVULqz+/jb9S40W199mC5RRg4ZMHQhxAAC2o+of1hRr3C9cd349/9fTQ21
ezISh4I2ANQBrvjVeeUnaNWdrSZ6vN6Dbvj7/6962JC/FV6NABjY8/txnZ4jYT22ngkrrNmffz1N
N+D+AHvJlAH5fbP65ZmMv1hk3QBPkXUruxz7CMX9yMGD2q+PXlx3eB82Tipkf24r5+P15jXeR32c
Xr26mCOwBEByBprW0ZxJcD5eb1q3wIoD6nk4AbvUTFntPEItJ+sKkkX+lgp2CMcUBUTxQhW41u0F
AlrZMPOz3NZMthC9Etb5+gfsB4M3PL/6FD2JEDWBA+YGULb7oYzSEjJic9mk5bhkU14nooIsMaSU
r3enWQr1bbpyaO4UEQKNTdo4jZawO4P/WRoe/t58o4kClcxEThZjEBKDMhhExRPQi8i0HuP3yK4+
g27/dgklPfWBCRCrsQ2V1GTDWzEkhW2RkfgDdIyhqGvfNOLc+l4axsfIXQP1pToCH3M8FcWUDTZ3
EzCdUYhx1IVh++qWY///lfegcoZScrRh34JTEGfeB0kP4XGwFopNQ0xNsjXAwIWQCZfTqfBMhCy6
USuniRBkH3WHKtdMlHYGktDbaMoNz6Ead/oXnQkrms4dI5Ghkuz31HRPyFpmPTCW17e/rnnFmAnL
YyhRYlJGYJ/4cgohtnyIpykK1EfpiIe9PW/llFUTSUhoQVs4MoQxzYSr79H5zrZdL7bMUAWRdfZy
hiDksR2ovj+jSJBag7dHSGb94+Xb+3oQhhIjjW/2lOAbIm71NnRUstJ919ILNHOT3H5oQ1Nw1yym
p4TeZSUU7OM494jcYadQbNBkd+SYQrrPJPaj60KxzzkGdgRkWNiOxBVJEzRJA829BGyHhjnS+DBP
sVJ7hlW6I6Y/7h5lnMZgx/fGj6X/aEG18vqe1y2DYq105YVEJklkBQDerhM/R6z8hUr7Kp2m3vAZ
unlSwvBUC0aqEUvdkyHZc81U3JStqcxR17pitVDuYwNKpbCRtu4EScw03+650QdrWlcflWXoTXyA
/CLYf/ybJo8f7AgEH+709fr0a2xXfU+ucrJCQwAZAQaBgj6eTsjWno41vW+qV9EDtJWzFfU4muAe
FttfLNteP/NusWpDrkQ3dGVz9mLoBSDW9MWv++m+KFaCEiZuehnSbH1X2ZfNCo8WS8Q+nvt3FujV
aM/PEGdOG6jBBPXz9TnSHElcZWe6Jam7Ao9EWSu9+Z7k9KMdN8vJXSHeheLozLVsmTQLMT0+6uZM
2atyqmLP7nAfgI7dv+5cnkduP13/FE3T6sPp4EKt2R0cGHI0QMW9+CGgV2xwErppUn01z3FYrbEY
zjI1Sddf5sn7HXWAILtA26yDm9EgFtn1D9HwmwfuboqvNq4/VhHYqvZJ6sqM9z/r3M0iXiQWNEdj
oPUg8gp6lC6L2vr2epcaJ6jiC4TrVOGw4gsC+Z3la7oNTZoHF9F9ud6+bm32eX31RWIRZJj2tCLZ
grSG7nxtmUgmNDcE9aEZLPOAukHL/pct6I09/Wwh7x2v4qbr9hcf1O5CedeVruEAputN2QhNHYbB
aGGiyBCfPe8DcqReT+FhimSEqCeEy+Pi5vqcafac+vxcWNB7BDWByFZ2X/q/ZfMQFF8n/tnzH73A
cCPRrcv+/6t1gdpMI+opYL86H8x4clqbbGP272MfoPhHQlpRVhG44mx/vcNbetJHW5JvUToWNlw9
SUvBDMc0zf5V36Ep4xPUK5ELY13+L9hgrQ/LNDonhyAfs5HgkEhmFPyh0H01XV41xz6dpzlz4uGG
bM6tC2wucdm5qfPv1ydN9yWKg2wY1ETieG1/CXCyJcVQf+7j+bftxecB+IDrffwJrm/cqtWn6WaB
lqXXjTKLXJn0/q/aIkkp7WSOXkAkmSwzeKTjIG2RMNt672M3PUI0PIIE/F6w5EXOSVovbTWd6Gpn
7fAVsKrM5xBwIeIUuR6kuJ/C2Ye0gP1IWWg4Q2kmRn3ujt0BFc8g5c6GnN2PhLxbITg0sROUqAz7
VdeDcl4A3MaT8wInDzxgc64oMrWrF+a3svWDNAZW7Ov16df1s///ahdFnlNDwbWHYS/uCTWlSbHh
SXTrm8TzbRMXpcay1dfvnnQQaOzRSU/q+kR5+SOns6kyTnMmVLlTShm00i7XObOl/dsLP/v99rEU
sSH+6VpX/IaAQEIJmeo566DinVJbOncFagYgjD4Ep+tLoOtCOVz5qEm1UV4yZ7mFeuS+ubC8upmL
/Ng92lZOVdu4tB7x5ZyBNyhxVnFXgJHNnlpDVl43esVHOG2A4p4GEzSGoCH0osqCTkz8y9+EiT7r
7TBH1Mfv1WpGyG47c+YOeL7vUm/JP0ziG6lu87A4E/smIKYXR11XytEAMhRcMJQ/Z05vnaBZehnA
hRF78+dp227XnP9sePguBj35kZUnKrNKbzv+Uq/BjIxonVm5TVPmxiginkzsKm8bHlHZVeKh35wO
murZNsX8yxyhgu2jCCRnz9c/4G3vQVRSlc2KCRFlIbPYZ8h2uN1ZLDGARXj5sbzKECHe3mFEfRmv
gTblS4wdNo93nXcfWd/X6eH6+P+w4f4dfIhKreI6Tt1OPtre3jUnmtHk9vPyrv9c3PNLeWZp8eWj
94/9wbnLtqxNf9vJp0/DpT6XySf8rE83+T83zfviJBMvMSWZ375qgZ/5vw55czennMCKmW3h3dQs
qSD3LQRiY5kQbgjrul2heIRlBF6xCPDRvHGywGruUIB9yJcRlY0FxSNNDWFTOGOkrPm8ZjEtU+ab
RAo1W0GlY0HRmZcDJD9nZfC9b3437cdl/HZ9K+iaVkwf1DpuK10xZ6sd3o3Tjd+C6sU/pqtJVBaW
gECtUzQr/TmtNUtcChYCM0GZZj1V/pUg6nOLuvPuIHMqkn5yS+eGoa7DNpiJbm72jl8dErag7Uvc
lmXGU3obpSbkiK5ZJbYW1raNzUxRqWGd6TwnTnuaqWHIb19YiAp4QU3iQt1oLH/KMcCZkd4EOTmN
OLWCJfFbJz5vrW+4hem+QrGmaBpoU5b5jHsXdadEWJ5V/0aRJ/cy1kujq9J1o8TZia7BuIJRLdtO
bub/5IbRa/aOCoJZnNIal77ask2GUdoI9oF2QP0esikVA9Ph+hZ2SBJko+8yEHuB8FQGsklpXR3t
QjknO9FG4y5CvnGwgzTwnoqVp9P8+/r4NeFNpUKx1nVrR4KMr8B1gzvPbfdU8QfKHo81vy/1K7Pq
C55DihDNuxNeIKy71X/oghXwPsNFVLe2itlKd5SlAGF+1rbjZamDlK+mfL6uacV0BV0aoMUx7cJF
nibuTt1s2JCafR4q8Y+4lhUuEi0jGQgNkDQqRshovVyfcd2wFVudrXys6gpPqo2fJ8DUn+3FsFV0
LSvmWZUhTo4Cc925PeQ43O/g5DOcfzSHUhX3MndQSBxKNM3Zvc1XvFe1SeB/naOzN5yxWRbf4DM1
36CCX2wSWQvjmPo5WpPeKaAlc6hANgKq7r9bnUd5H0d0m/EqZq9Jx5Acqeuf1xdVY6UqpmZw1tiV
zjhmMVszqDUUyTz1J78Nzy7zTABi3dzsnb+y1WByl67dd44lwlMe8pR3x7yAyoxCrFmw3t2tFLY/
+fcVW7Hvccs0GJRuevYvej1yXnWLhCoHACNQTMKpJlofRPHYjybGB02oVSlRYqenlHb4AGt98PJz
Ke5Z/gt+Egq9xq2p8QqqdtYwNdswMEy/2J5GvGYX4a86P3YBJyoLygA57QaU02O2+ECY+nfI7iAl
aHA5upErjiFoYrfK+/9ZLwa/2FgEx3D90rStcp8waQ8VpM7xRE7mO3Alw511pxYSH9cNS7Pn/0KU
yXbhtAZ3sUvm73nv3eTSM2xK3ciVsN1sJOTUx0OenLbE77YEx5uUHAPjR0QlOGnXATj/Es2TGQWJ
U5yOJkIbzfVMpTfpYsuLxqLYsrL2wqxdw/Fe7gJ9xTDeyS0ozrQzxVhdV4rhMrl5a9xg59gED+Xr
uajv990DPEdCvKdjS6zE8SkI66or/BVXQTCxBewmbAtDNNENXwnkBcfQ5x2/sfs1yp6m+CWiX3rn
Ar9wbPBKNAenlCcFwSrv8aoL+GktjoF9iIokczrhOQMu4pkzkNt+fOBhdcyoVBCZLACqc0q8pzlL
BWigcxYHLyIqXixnKNWLS/hIjlrQkqLOKMoT0D0bDvMab6ACxqywolXn0S2jLbnnsfOJRCaJFk2I
UtFhTFK8Y3VwwFN33+Rt4pdQMGQ4JhzzNiowTLLSdfB8idV0ITIsXiLvZWamOl/dvChmms9gaVga
TDsVYTrOY4rYdH1/66ZFMc6WgJe34bAgTETovVTscSZgRgkPZW6Jrxgo6sa6pY5hPjV/2M+UCNmY
JcNu0Th4FRwW0wb6ogGcFxrfrx440bSw0OsTo5tyJabm2wKRJrG/SeNeFofBKZ5N49bMuYoMK/OJ
lZa9h9ToCYcZXMny9fCNTwWHSR+jpgUGvjkvTvvcs3vMy1F/qOLDeja7/jzsHhf3vTDoT8adqPHl
KjzMoTIoHP9/s4KL6u5c/jf28ljRCVEBYl0tuOWO2IxtRdJtCk6HDwMqG8noeVPn7XFU8hfwtZ2W
ODy2D/9GhNXr4u8VVf72yHCj3HGW13e4xnw8xTaXkDIaS7Q8Y4fb1suItzjjjUDXuBI3G7DtrqBW
+GObdoP3Guf56EHdU0zTd8sqoMxbswos01/yYedCaqx2e+zmmJpKcDT2r8LAJr4uQe1YaxYW63M7
zbdd2F+uT7yuaSUNvHlzMM81gA4+OLqclnyivTREIV3Tu3G9uoiVBHwif1C+LppGzvBs9lq6pndv
9qrpthBdP3AXsz52z0KWjxueKK9PiGazqPgf2raFPVewHlxePPGCIOEjVlxvWzfs/f9Xwy49lKdQ
GuPWzrbb0Cu+tO1gSJrohq3EzjoC9WsZen3GVlDqoJ7SneZ3odNZLO2n1TJdHTXhQgXGrSEIbNcW
bkvM94h0ww6I6l6MCUjdBCmWWjQ5GCSgLQMuI/7HK5qPLbqRK4a60Gq1Nol1RaBrlqfIe5pxFTPG
Ik3zKgBupLG9+i2aR7ho5hwab12CNF6MzMmhvaMyh7SsntrAh6Hux64y3pKetKdjTSuGCl00SIrl
mHUEjLYYMuoMBu+iSZWowlMBKH7ClQMyH9EbPGZ2L3Ylkp0K3s3PxiTnPsw33jRVrFYp3LgKph2r
hdti6zwM4iFsH0gFfP752AQpdluNU+6Asgh4Dm9avNThvrzhreuZON10m0cxXuCsO0dEcgSCqrkP
Gp55/e82mj4FplcP3Too4dWlvO7gev6kVGV3v7XPPk6+sNz/j1CoArTEwGZIBiPMtkTc5vHwYe5p
OuW94farSQv/AWy+cp5DI6cZQm/A5Da/t6qLEphwmz8MzE97bv3jEhDTmk5nGm+qYrTg4MJmWXGy
rNou2Z0cTpahKQehWW0VTAVuMGnlHhqfvDZBiPH9X3BDvng5tFlVzpCFi7hlbDeHubdPfjANSQ40
2LEQpipPtXG4snFP7+3vT2tE/h9yELp52Rfj1QKX4Gihi8C8xNNTVIH4ClfWCXz/h7McKnTKqYXd
zntFA+C2fzz08aYVE27Xpo7on6x23SM3g1et1gRJ1vg3lS4EHA+kqEKMGnfief69Rxc4N7zK0diE
1td1ocTdaS3+byoFN2/m4GrMHq3mBXc1uzWkbjWRXaULcaLahRYLsgZ27y1fgrHefgwbiOQN0fFt
B+ermClq1U1h+5gjfEAJmy3XCCWpexCIaXgTl7+v29bbfsFXmUNkO7F5YiPSh843ABCSJuqhUGAq
xn57jnwVHiVYzl2EzOln37bdY91ay1PXes0huLGvYqOmssBblIfCl34qoyXjoTXO58jh67HTra+C
oxp7iiMfwNkMqt7geV6TrQhvrs/7267B/wsShUEWbTOtGUqOnybP/gD8wSWg5c1QdoduK76KjKpK
dxCQ+URObglTL+dQ0sgNPlO3a5TouxQs2gDrXbO289J4qU+kH05gADLsfd22UYy3b4ncmrJbMy9e
TmMELQvqGZrWjVw5NPf21sT5XizV4cGl7vsTmNIe3e3gxKjwJt4uONQi0GZDz/xnLqph/sRmEcT3
TojHktP1zaOZH1V2arLrJZfj2mUF/6Me04IC1DqkaRX5KtCJs8ofGGlWQBpJce+OPE6FT+6gC99/
cQMTDuxt/+yriKcVx4V4HlokAIST+OASXgHVbEDIhiLs3vp4bJ6U+LsMwm+glIgqck7uV3s7Tb2p
SFRTVeOrelMWlnqbFrruD1TzjUDjPoRCo0UCQOnc1qxIu8AfP0jy1SVedux7lJAsppzGogLadL8X
7G9uNrLh15vWhBsVbRV1Fi38pRU/keWBwiR/B1jIP8hEysTZyAtztiJxmP9yvTONEUaKfc/cpcvQ
OCMuUf7NAPEQBuowcF4es3GVdaiO7GrpoWSZxTlAP/SB2RxE0geDgoq3EoDl+Q3kdrLCdu42xn4H
YhsMI9cYtgq3mmfw13sS16bSKt/RpatQ3cRMmQ7NrKt8Q9sAAddpQuPgfTsVrp20QfOlGfrP1xdV
Y9Eq1CoItqazJ8wLrZFH7R5xWAFhOxR0jsJbfJV5iG5rt8TOPGZtbWXYQrCD1bD/dTO////qqG6V
gHd6DSZnf+sEYOzBqj1DIkvXtGK15RCu3ixAiTIMy6fRt9/HucG/aQ4RKtLKnUMH11NMOXIERTmc
8DCWowph5E/Xl1Q3csVOHcHdsRowKWFLnsJxTPpyMlE16sauBOKiqWrUAaNtpK6wWwrZoRixTXYQ
7PXBazpQQVeBFXcQ0EAHALX0830QPPD4rh9NbIG65ndH+mrDbDk0TMSI5nOMOqZFCtiJtO4WSCNf
H7/Gnv4CRRVbyaBpCHsiZwuVNy1Ob7i/WHgoozI3TJJmhYP96159xcDq0HHLCcAZUf1Tc4AYh8aQ
3dA1vbuh101b29jRAU2vHYiNMWKbmJJwGk+mCkSVzhSQdenHrAbSiodnoDpLZtjzunVVrBUxey5j
CSxaH9/hCnlC4g0uzB2FYVl1Y3f/Oy2kIqNYW4C5oCrykXXBrS/rD2VjIoXRzbpisoFEpge+bMwk
HpojP04W7/n6ftRNjGKwYTiTWUb7E7+EZvOcWIggZCOZrEwJYc2OV8FQ2zZPreVg7FZp7VlnSP3i
eS4ZAIYwPplrvkJFRM18dCGoivM/tUEffdndDq7UC/l0aJJUfi3J2w5sgWgeTqcBdyUEzT3bh3Kh
6fSh2T4qLsqTw2g5NsP2dMZzxD71hbwU4likUqFRfUhDy69LeAPAcYgd3niDqVBKc75UqbWg/Spt
VhRjNja/yV5Lbd0BDSXdX/Ugb4kJT6SbHcV4gYcgo7Vuf3pha5cwiGIZUyUa01KJtWQsfI770pD5
vX+SbpBa1D9d3za6phWr9Slb28oOh6z3K+hOr2cRmzBouilRzNYmlpfDKYwZWcQds4sPALqlPI++
HRq5CobiNGB2nce4T2O616C+J9F6zJZUNNTQ1nM3cow8DF12gnjU93WMs6W0u5t+aw6xbvgqJmrG
bm+IyMc/kCvpFu/75mD+RcVEkdWnC6sCvD7ZDUihvPp7V1aGKKXZMCoeaqX5uLXEG7J5HvtkZEGc
1n18MP/i772+Ct1jsBbb7I3+t6jrq4TauIeQzXT50w1dsVELTBRO2c/+twZ6fAnISVEXN5iKoXWN
K9F1jKagmcvJ/1aNJUflnXwGqfPPY1tdMdJ6sIqeNtz/FuZxlIwe+H3drZnTY60rdlr3AxTLRGx9
t0gLhRWKm00PdYvz9dY1XkAFRXVdL1aAF6zvUetAII1CqXyBglYC/JgpMmmmXkVGBbsIW+4G609g
f/gNiDn7zyMrhOGqo2t9PzO82pJxGToUqs/+N8sOtiQapmfXbkx3EV3j+2HhVeOsqFEkNIj1xw6T
SloyyqQdIRR/fe51re9r8qp1Ws80BGKp/C6nIQiTNXZiIHYgWmeI2pojjYqOygH8rf0iZj/bHUsz
ozAxXsN3ohjrdOfuv/4Rug2kWK23NHO8kLr/TgCAuY22PL5BZpyDYNIfTse6UGw34rxvBmb337ui
+cy9OfxJ3GU9AUJNP13vQXPA9BQLHkde1OBZYj/nJhjeySr2z8sGJUJrplUaDeBnT6IqyK53plsW
xaDXavCpb6OzpQueBtGmXUjejQV5F/KDiF5fhVFtFp+rqViqf71+nW8nH+I0kMf+cv0DNPtW5dJq
ZROzBjLP/4oiEOkKHHWyQmHHsNq61hWDlpE7Bt4AfwchlM8rdWVaSmQCrw9dc9p0FYO2g6mJfVIO
z9hGn5aBpV7UZ0gHI4tdfazWJmWWKSerWWYVXQUPt1jg9ubPfjzWybw67yoLOWCbVylOdAYXEsNV
/A0I8VVCpTXYwMxYePyZS+9pYF84FGUJtZKiBtF8JZ49P7iVVXVzffY0ZqKqNrXlRK0Np9Bndw5O
TihuYkq/E+Flo8xv4rk3XCh1O0Cx915AnMYGN/kz2LVOTW2Bdz6qTFh33Tcopg6Zv7wAUMd99qwm
RTB6kCXJ3Np54rBEKzfd5nUbTTFyZE4cV/Cgf47L6IWicJCK7n7qhvc8cF/qqrwZO9OjucYDq3is
YLAhTTmO7b8iBkXlZZE8+jIuk6xPgcuM8uu6XvYPfRWsQuZPK0GI+kY88JYzj9SP3MYFXIa2iW9E
s+4qxdZguSyGi2//HYQjQTDeyQTsKaEhUGkWXgVozV7h4bW2aP+FBsd7ApmPZIoK5Bb76UddVzd+
1R7DsPoqSitm3EKAmsT32Mm7UzH0c1r0pqCue19y9tl7tRBII6wibqrm31oEHyN7/VLsAqLYWfuu
Ktbqc0jomeYUpTPk2Hu6o8R4POiSppIu+7cA/yaKrtj8EOWedahYwf+LVGupe9vO+/47uK/B5sSa
CHTFECmpwQZhWPs/wKw3/KQK2LJbZgOH4cffl6g5B/5dP3i/c1Agl25wU8KZuT1LOSVPNBePA4kM
/lK3oRUnwEMK5py91wEcrElT9e2pXVuT/KomwKjIraJ2AGXJ3e0bJX3hvkThUj75YdmByUFQfucH
nW0ZiIZ0XSnGz+sRa7N0+TfkJFmYRaGzdKjLcpu6fyfmLurslOIByXD11liqCuvyh5Bb8+rlPwAx
b6Z0HMuPZdXRU2V35ZeBN7JMR8eYmdP1phwJChkXrTVMw8/Skjf7cayw5kc+8veV/dnMkq3ZCipP
Vs2s0GKOiH/g0Z+kvlVSVMHj0H89MOtaV3yCXAhnY+ejrkXWzxGx7MSu8AJ9vXHdBCnWL4Fl504c
Rz8KP3gnLfk4gQiadtPNyOdHSxx8N1GxX7OIwzqPtugJNH5PUJuE3GE8PHrUKk68yR+uf8sfL/mG
I1Aps1iUF1Pv59aPxekckO8OPIR6UcqjuppWcJcvrHXOI4nm5pOfc2v1EuisSysZokHG3pcxXFt+
dqBRVoMZCMUKYC2CxmEdw11FhDqfrw9Tt56K46h4LhDKa/nDWYbgwnMnv4Q9lYesGTR//40gnrCj
qWbb+qPxwSkDzvbqEg7Eu0QzA+QUhcHnI1/hqRCyeCO1m9Ng+fFHq9RzYy9d/cYEIXv7QOKoCbqt
R8UVD6LyHBYlaHFzO07zvA4e5ci9Qx/g/JWowxG+m5wccg8N3F3rdfUXr+lNHCG6D9j/fxXI14rb
jrtCIWHcyhEvArhMyUw0Jc67dTizQ8qMkaPm7PKKiKYKwhICltOTC9D7KSrtY7d/R6W3p24w15Vb
07PV2c1N7Lm/2ehaGYgOTPRKullSLgPMCRhq3rwSul9TdYNkKUulN3i3XkFNCjdvRzdHLWgsI4+6
9WKVZxH69m2NctK09KW763G2abm06+W6PbztSJ0/TGWvFjyA4h5EHyg9T2J7P4PIMKmZ837o6iwP
2P2ylYeOHeDx/O/G8ohLGo/geyiR7am0AnlrN8wUa/aY/7cHddR0XowowIVoy/M6FP+HsytrklNn
lr+ICIlVvELTPdMznrHb9nh5UXg5B7EJgUAIfv3Nvk/+OKaJ6BfHRIdDQkuVSqWszLPPw/gRr5bv
pEcOPRM9lC1Hm1TEu4uOExKN/zuWyimWZjEdxlKH0WEm9QvhtjsEQj2Wd6Jr6LoGUtioVjZuxTEc
S6h0mkoew2XU93mRdf1j1zNwvCxzcWxBSP3g1U2jxoRJadR9bNf0P9keYSZvrDVyPGG8OElEO6XA
4hw39K744j9q3HU86yXwFgHBbMdPdJ2HBxvFeqf1DRNfy3HzHFDLNlDF0Tq6TWNvUD9UFA6JH7je
fTTndJ344XnlAQ4PN2KVeIVmiUpmp30o8vFcRuy1W+r7bO8/WR+vN4HqiIBuT9GlnKD2pNJsj/Zp
w1Ot0z2mELNQOC6OYxe/Qgn3Ai0XyGqC37y8t6iWrrM88xwjMK1dcZxEKCD558+JE7Y7OekNH7iu
qpvakkXRQvIjB0QGbDL85Gj+rgSFXjJwVR24r3bMbsNPrSnnBRnHLmpmrLhfPfp19+yDxpJV38tC
PQ5qTHslf93261s9raI1RYSjmDOBVVLHj3H8XfPoqW9kCgnvzGPVsSjHD7d72rCUdarHDSc/z+11
TFEUpCEVbeIhO52hRqjYMcaNwayL7wzvoDKQW3TR+pcGkrNe06VW0YdlKY71/C7Swc6l/O+5S7pO
90SCd6KAoMSRywWhm5faonodODsO2n+pjPtgnPhSB+Lj7bn7e0xN1/mfvPQE71ucJGRAHV3qKCQt
k9ZxwmDH9De29jrt4xY9siRF6WSOI36UMs6ouZIOzT0SvkqfS7+9Kx1D1xkg2+EEkX3jgMo2iLKp
r1CDljvz5fY8be2x1XXPddyOKBe7GTiqtn6kju2nlAXx5GY1mLLuE0ai66wPashzFLEQnoncj6Do
5CoIaOb2cHsQG45yne9p83ai0iJIAVvkcEJ1GHnNi6n8PIeDAOw0qk63+9naVCvT9/CwOWgKDJui
tfzYuUOf5mXR31WoQdcZnlFEvoWkPc8KE6W+HcbE42bv/rQxRevavIKQxdQKNKigVG/PCN0caxJo
b9dFgmK3shkSr2iqu3hp6TqlU41KRGGI47fhi6/eOtYVzYvwKpbvuK2NhVgX6y0hhCIrF1cPyB3X
HwLkD469roI7F+JqK39E7mU7EMdyLETOHfd5mWcOEYNJfr69iTZSunRdrFdxI2vt9+Rt8us6Bwfd
WDv6OOSDo7pMUKppc4TCITApCfScQUtzClVTwCBDgPn8IKUNC8XOUP9u/hCs+d+hLovfLzwvOd5E
PPnQ+kY8uKacHsqhvm82yboWxu/xSuyGFc/GguHAFKY6h/kCVfDb0/n3jU3WRTAimKZyqAqe0cF6
B1/XD8iNPQ4F+WdAafNdhxdZF8OEpWaitDYGO+aYqnA8OsI7V331ULXmiNgjQyL2FBfmvrNlLdY+
RJyBvbzlWaeb5tkJhP+yiJxlud/zVLqhTV3T7KkT/n0C6ToTFw4eEq+KONlcwSEvQc1PfdlN70Yw
mh7yNrwPY0zXuTgR93ljkOvKpKjao3GpSMww7x3Hf9/I/1FtpwHALIOFzSJz5zxOg9J47M39g0/p
fbKXeDf6X1uJuppRj2ie2al5AJK/SxY7XsaBVgkyhz9ub+e/e7b/SLhrU8QumRueLQuVR8Lo8ioD
v9qJiv6+1mRdiEkDEy6zxVrDFkNIaXT8wwKtm9RtsH/72ewxvW+N4tr/Hx6UOw43rgydrBtqnjot
6sHzWOY7t4qt1lf+GQ8gKAhEmjYDc2TwAQBV9uhztld88/ed9B/9dqp0hehRYp8ClnCwfji8W0Je
vVgNGPV9i7wKugJwagFgjkUOpF+/53FEH4uW6x1ntTU97v9OPish7xNcD0fitGVmPYcC6Jmz433f
vnpRj+M+CqYYvqnGGfllDIrhMa+K+1h7IPr2v9/eNJMdcwlv3hnlHiz1ywNzaLgzM3+P2cmavBYk
j4Q1DVrPSfzYsfETK5sya8IZ9Q6Upiij26uj21iDdVlgviyyz8Mc1Q5ujjemyXMSqsr2rvOBsNX+
wcw31ZQLnvle9UN1qkp4rr8ZzztFfvFTgY9zZ6Nu+It1OeDUDi1egmELOADjL3nNqmelmX4kuOhm
VND8vqQQ3Nr/rntb8j4GPDnOeNFD7FX35QPUt7xUNITcOWmrUKd2WAz0zOxkrRHvXT0zXNaqb7EY
AFLkbdLlXbAzaxvbbF0aSP2gCZyA8myCljdwAXIW+bkBEEw+guMgSOepc3ANZpO7FwRtbLd1waAM
83nQjXWyCE+lv5qIqg+c2fvqZ8m6YlCRzu89QNEzp4RcZo7WD25Z9jv3W4Yl/m+GmawLBr1QioV4
LVp3q4+VtqgqmRonqc30MDjzLxnV8hTJeefs2NjR69pBeERvRPlKjNBKgBWQe/WRkkk/TLkDKuh8
lzNgq5/rSv1xAiJbHvQ1XsIOPlAzPH/kzrWo+ai9nVfzjVMqWrkAF2B7wxu0n7vvnOm5xPEdvL/t
4beaXp0fNal5SQGVOIgcpwfEGkUSyHrHNrYaXxn6APBSAcBPeIjKz8SebPfL21OK2Gp6beC2gex8
jqZD/xOxL2P3QPaOpY2m10WELrTAFY+DOIvKEGLXoRunJYjEk2aa7kslkzVne7dgs7h1FGdjM0WH
UEZLOi5ddFfmgqyrCHFbsDYE4jib4g5Xr2EAT4yMl/7t9pbZ2O3r+kFoAddMdnN4GKDGGNr61AK1
0S/yWPR75PlbS3D9/Q+DUk1sYula7EpPZiOVqQvW/8Y1O35hw4OuawmdafRbx5vCA0gPQAL91SD9
cntuNk6DNau6ZB1Y4St8OGcE1fqIaqCqU5j2yGuaGLLHRLA1PyurzQVRTkUwAE8APTCkcV8mId0L
ijcgVWRNrQ7JariF8Nq8+SjnJzBnZ7xmH/3838g/RkFzlbI+yJwffMj73Z64rU21smfw6niRgQ7n
Ie5NSuRy7r06ldp9Kpc9b7Sx6utSQ3f0m4ZAwe4QNQxPaB9s1N338esCw26MfUU05qvVb4ERaRSn
rfOKyPZw1+SsKwy7eKynkOLLwUwD8GR0xmNzquyQlMte4dLGjlrXGAJAB50Hiy66eT7nHj/A4k6l
8HZwKRt2sa4yFCSQeVNihnKPnmU9o7YoSiPav+tneezonYa9rjhsK9Qb6+sSW74cQhAPLe7OEm/N
z+oI9kTYS83BcNvRd139a/bzxGvvSwOsiwzbrmvoHKDtnqLcHtdnUe1M+4ZVBasDGNGbHFxC2AFw
60dY2BEKjg9tkL8GY/nv7b25NTErw2VMmpm3+HhdfWzG76Z9YfLDXU2v6wzbcDDFqNG0CFC/FL9F
8Udjv91ue8MZrAsNtU/Hhc7Xz7af9cgSCzTi7ZY3tvoavDQVSEkCDQBn0P02y9e4rh/b9hj585HF
YqePjXVdo5cWVhq3ItjnS9+ehf/A3H+iUB5yerk9ho1FXZcatqMTVSTCGOhkk9D5YNsXgRrt241v
Tf319z8OdxMzDzRAGo2HIp1RrzHvbMWthlc2ymi1BJwh7im8SpzFXLsnT/T5P7c/e2tO3P/97BJA
6SmQmHPTfKuLJrGBSn12F1CarHFKqBjNIykx4Wxug8SLw0cwiJzrdm+7b338ykpzAC+jimHOVfRZ
sbMkw4H4e9RUG42vQUku6SVCG9gSJ8Ak1d+WNqtGN7tr2teYpEUJG+aaIJitx5/IQvwuAsiCVLr4
dF/7VzP+YzdGUDUbihiysItz1NTLIsAB+3ovjbyxJdfwo0ZR5sYG8+52Tw6kjew/t796q93rUvzx
1X6O+g9A0K/Htf4wKAp6Z7oz4VtNX3//o2kPSuu2qtF0Q+J3Akxg2uvu2+Vr5vXBgPU7LjDXnv/W
I1Uf6OMY7wForkP/S2phTb4ej2ZGLdF1Ib23EaLdTX1kndxxuFuNrw5SiNGMwDF1IaLep1wuiTs9
IeW90/jWjK+MswDjS6BnGH9Mm7dCkiLRYtqJLTY+fI0fG72gxD0BHx7Zj3FcPNjiHXfvA3CSdbVg
Hzng5i7RuBdWp3p+q6vzwqOdfbj15SvD1OXQR3nQIiq63gHNA1/iwxTu7MSNKV9jxgSQ+qUHYd1D
I+sHa4qjG+yZ/MbZvIaJDQC746kITZfeWymDZJnLREcX1tHDbdvfyKGtkWKTrMXIXHQQOeRdHSBJ
hyuTsn2fIFM8JIGqfkZk+ny7s61VWJ2peYF8f0urOAtREZZyOZUJKyJziqt57wkj/rvhrnFjZpFq
EgqUZ01/jBhAmnI8BPG3SvyYFUnEYNPivjzaGjdmS+YDHF9hv07d4xRESV4uMptAh3S6PVsbsZ+7
smTt9dzTQQkdjOi1YfYxmN5P+msrf0x03MlsbyzIGicW+k2EGmZ0ocvHYHmbvEsr9y7hGztrDRAL
7RD5sYO229k5M+dNOZCBUD/rwhzIkFbVXcBfskaH1Wwo6wksGQcjfkSgwL4ad4krebN3FGyY4BoP
BngDwksRBofGqENP4hdIwT+KJbx0bbdjFxsOZI0IAxt8M1BHxFmT1/bV8np4P9rlPqDGGgUWglM4
rAQelCZUtIyHzumDKutmyuyBxiX7fXuzbs3SyrQB/1COOwuW8XzWp8KG5UMw525CGmc54gva97f7
2dpVq8A5mmq8MkiPZUUXfq+W2J6gbW5SEzUZHZsi8QmfnrRHd5J7Gza4xoeVi2kjP7Ass23zkJfB
LzYtX3No6yz+9BJXdC/ps2WIK1uvoJgSsaKNsnkQbVow0oM3DERts0GwenvmNjbZf0BiajJWyTrK
YgDiz34U+4+NQmXTfa1f1+uPQA9s+oIDHR9mJJrJS8BrOz50dRzfh9Iga2BY7xUTdLC88OD0Q1o6
IZDN7gnkAvcd4WtYWEh6TeOo9jM37McjaVow/S2O+Oe+ybmu+p+TU/cVJCBZkLGaetMZQuMLUp5e
YcXONt1a2+vvf3TQEguRyXkKID27DIccfz1FYKP/cvvzN2xuDSpytRAWTPRBNtf0NPOvRds+FVFw
IIv35BXhswnKO/foyrrzEDSyY6iDLB9RzgdOkitzJLnvRr+GEdFAWa3d2M98Xtj4yOQo7TvcjOtw
x9Nu+MA1ofuIDNlUu56f6TJ6JGHzy42WE23oq+csO2P4axdRvEYSjYz2rBSOnzGXM/5AzNg/z7R2
Lovreq8hasj9h9uLvtXTyqDHMrRlv2C2Wlq8hqo6Vm1Mk3EB/cX1j/s6ubrdP/btrEyl/Gb2s27U
j5yMH/kUvUcJ76vw/LvkGTBl1wH+0UfuuhavM66fNTYw7wu/a589qPXtDeGvpofmV7bdkgk6JRGa
d2uuf1ac9F8DlIC+3TdBK8NuqAOO1or4WThWXgIBtilze+WU0DlnQypYhX/v62l1gA/xYpYm75uP
CGzf6SE482DKk0a2z0gw7dwf/3qaYq5W5q0Z5/MY2eYjq8R33qgzqHg/IqFxoQBC0qDeAzVs9bO6
YDPgZ3QNGeuPY2Ae3OIDavoHJGXpiQ76fdUPOwnxraVfHdqkQsg2hq0L6jevOne9RxInx8lxe0Gu
G+g/KYgoXqNfgerNa9cEw2XxF/tpQdyclU7dvMMlqr4nb40uVjbetLbvAp8NlwoPZA+z4+ZpHeIm
c3sAG6uwhr5OvYmKcpBuxuYixt4lPyDXmo2jqQ8AsWXWktPtjrZmamXhw0AG2hZ0uMTjsoCLqZbp
XE/5ozdq93i7i42lXuO/fG+YfQUBnIuIkdIzhtHUxJDuuK/1lZVz0k26nCYMIAAnHBIhKomZ++V2
49dZ+Ns+Whl2C8mOnCzCzcg4fyZEPEyl+RBP/SM4E+78/pVdu00f9D40Ci6tKh7mWPKkzqFodfv7
t6Z+ZcxDvliuKDcX5ZA8bcaqT+dc7JVEbu2dlQ3zifEZih/6ItyRZ600EjzM/XL05t0czsYA1qCu
IgqpJdOoL77zPPJ/or33uK12V9Y7SL9kQqroksf0XxKGMittJO9b0jVyy5ZRZUXFMS80zGI5vCt9
tmOuW9+9Mlc39OexHQmaFk4yWvchF3f6zDVGSyOW63hl+0u7FE+emd5QFcwhgrz3HLf16dff/4gl
4C6ZCEbWX8DWQut3NO7c8eLJSYWfbm/2DWNdg7O6TnqNHWR/CVV4caT+OqECEdrUX5WzV0WysePX
nO/5MFLCK9JdUPX9Mg2Q/nDq8HEQqBG8PYatSVoZrO5BOtRY2l3s0HRQmOhtoml135EVreyVgOC5
mea2v2gVQ2xIT99H39u7hW/M/hqspXgZow5sQuO6m08OiduH2dXjuY/DFpQUZb9jXBtLsEZsMSc0
LkTAuwtTHfg/F+AZbDpJl/zyCzDmH26vw8b5u0ZuCY+4ceu346V1gEGnICCJ3C9N1z3a3H3y3OBy
Xzcrc86Roiyo8vyL6YND2LXf6qk/qzbMcPPJDwFwArf72Zq06+9/2F6Na6jWU2kvoDM65INJuqbF
Y/4esn6r+ZVp6wBFiwPo4y4IHesEcaqb+lSaRDj1Hs/J1vZancQBysNGzVV3UVH3dL0fXqPrKDRH
7LHP903S6iQO69pz/VLYy+i8D4lKSimScAjvs+w1lGtiga6aUNtLVcYq7QLQotHI3BdNhyvLDiD9
R6WE26DU4Xniat981l6pdxzHxvquAVs8VEM4Ctldurx9Q+3fLzbIk6Bm76Vmw+utYVtNM7vjoLl7
qSivD7z2BR44dlu/nul/CeLWoC1ZK1NUPfMu+Vh/qk2YGdSNe0GRVYo9XLmVRq/Zsed4o6uVPQfz
PDvz7LqXkuD+19ATKEJSQNC/61Ce2nj8wAv51sK+b+/Yre6u6/WHWUPgulWd8b0L7gWXuTaQ9Oue
o0G/kAL1P9eR0fGo7ysTieI1qAsK4/GwGK4QISiMT0RF+2HRgdpLB2zY+PpVOgxAUQ/qs/rCSfvm
sfHhmtW4DqdHQcR9Zrh+nO7cXIVAEteXsBogr+Sx5uCPzh6ycctQVl5qQGG3stRVl6GKfk9t/Ntt
HJkUrNo7Zbc6WPkoX/deJ3sKT7tU8LRsOQ1CAv3S7c3PxsG3BqoNFKwvipTdZaDDV0L9c7k0J1wQ
80Sivj7K452np61+Vh7LiXrlQYrqupfmk5dHWWP0z6gOzsH/oyr3utnwLGvkGljneOS6nbrUgMYk
w0hUWs7Lnk/fWI01dq3gBhdZObXwLMYmVkNoApTexXGhvbgv4F+D2HzjeL6dJnWBYs9PI4fhIAwk
XW77jw2DW6PX5jDwTFvJ8VKEyPXgNIqn6SOSil9rsA3d7mJrAVYuitczeEaDtr048VKdc9r0T6Qp
9mp+tlq//v6HA+Q1+OwXzxsv7hj8A22XovowLu1cvb/98RubdM28xb2iZRCnlZerLts15B+76giO
+5eYqWff261b21qHlVWHtWzAVLYMF5S/Ljapi4XifQ5p5KQSJfuk61h8uj2irQlb3y8orr2+aJeL
mfsgoTN4QPtZ3BkHrsm35oA7fK5lewkB6k+LcCGfyZVvtC+K9uftAWyY3BriVja9DmJZygv1yjHt
LOgdObLHCWt2q+I2VmMNdAuWxvRe0MtLPy2vIRLT1/caHIfH613vvlFcN9wf+1bMiC8RKjSXCRFt
2XZn0gTPYxTsnaRbs3Qd2h/tl9Ey+bLkzcVbmiIFjgMyD3hlhmSl3pPI3ZqllWHnxlHT4GKWVO68
HzqdHxEcPhd+pQ+6qd9uz9NWJyv7LsaQaJcpeSEgOXyyca4+IfLgWZUH08Ed3WIv673V0couwJg4
LYNfFRe4q1fwpjyKYPlyzbSqcg8LsbUmqxMvVEusNWjpL1QV3hdk8Is0jmfnF1C47eH2dG10scaY
CeaUOoxccQki72mitkoRVScOwx+3O9hwH2uc2VTlZmrbRVws8c4yNj/Kyn6+3fRGlL4mKDM5qQ1I
q0g2hn4yzR+Efe6r58I84iaASrgu2+nGD69e9S/3gTXkDMz04TKA/TZTlXW78iDB4+p+BArdlPog
G+Pn7ICIDezoKVRe4t5NwHQjfGgcgxMochMkIAjKfLqu9XORxGCNGDoQ2oaOmDPb8TYHa68uK7Bu
NT4gTQdg8t38EgZQeyxSqD2H9Oc8w+H/JsAEOvmrzCcFddpCaRt+DZVuuu9zW0ytSGZI7fBfbhUP
+twNk82nRHjIm52JZ1kxJQw8aLlKC+hSWeiBBTPNhtatzlMXBg0+tCO6+Ow6o+z6xHO8AIJM1ehb
lyR2nHnug8UuijkiF0YZclllI3zzfihyR3pJAJAoe+YsnIc3b4TWeVpRsCxNDil+l83STjatIlZ7
wHc2yqEnFAn4i3ysQm+Rl4hN3bJk5VLK+tciZtJ1B9eNrO1fEPONroNq3MLpa+jqhVcZSadrAvV+
drxm6CHUDn/lpqA/dvMqwdt8IH5bUA+MWYnXvGo5hc5SRF8nwEhM8MGIGo8LKbPQs+2zpscFrD94
w1D0L8rW0sFdm5RgdUlF35vhyzzUIPTH9bIpyUfheaHzDbSEGshG7XM/sqmo+xZvhrx0qqF5GLUY
g391Ce0mJ2lNWwbQflUsj060FHBOCennaA5PTq2pgTTK4vHmV9kGcmqSytI5dA79JENffETJc06f
IjcCiz+zcZm4Y2chve4WU3TRYmnDB1rUZfmvoayMf8SEo6kjoj68Hyd9V5nGS6daCmCooAVnoNxA
JGxQtG2sn3w1FEjrQzKeh3Uy10jvdOeqLpdgOM5OnWuR6GapEcXHNCqQ0hVTFcwvseCqqI7OMna0
TzR35vENIO94xv9D0UHzDcAk0vWpQ4Qf/IqgiD7lWR6Au+7FoZVb108kqILgh+PkAy2PzjSY4PvU
1qryE08ADX3xe+0Pn7oamgZPqrFh8ahDv9Ugtpy41/3u1eipKhXA1iw0mZwGSxgyx5jXIJhYU2Wy
QQ1fk0C7Je+GAyupXD7Gni+8PAGNj29/KjeuRf6sAm7Eu0ZNIGs/UE4KXabQ+fPmOqGy56gSyCkP
PJvhMAkZfXa6oCLkKFnLludC9bU7JTbmRVs8kFJ27GtVg5OZHQNCpcL68yJ4YGKUAzmArlaAw2Dy
PPbNGY0w/hN3uV9FB4Pks4OF9XmkXg3zpfcImCbRL6FWjjnpvG2HJ2NMxfujjJwgeu4cL4w/1YIH
9AsRZIn7JNbYYqhwcPFWRtpK2HNdgzq1xKm6GPoGBkoyfY36wOFT2rha8o9xMHv9TymGcQDfvo4n
/tLy2MUVDmp4/0/x2NMJjJJSie59BXHbOk9tN6h8TqX05n5OKBWsyWQ8d+I3cxH6yER2Srso9kFd
7PgDdFuVeHat4Xw6dIVelrMKY5V/b6XfzRfIA9XDoS9ALVkevX7p2Wtk5Th8nnBJZecoBFl2frBi
6fVn7orwmUIc3X8Z69JvxlceMYPXcmgrL7ZI6j4sqo8RqC7ExyD0iMFz/ViiorKHMyy9xPozLWW6
TGjnRLFt+PRr7nLlkawYOhBuQevL0dNTMOK5IU+Yz5X8jXUh3eeidKn3xqbKsIMUkH07eFRP+WG2
ptHpONGuei4BFTiPORyWn8zDWARN2kLFuvgg4rzSR3eRtMbjCKRlUM5bDnPzq/XBPNBBf30SsnyM
gjmOX8EL24PWURZ1jgunbAuh+QGazmr65RDwkr+ZABLW/xZkzLsPbch8CDyDSnRqz14VdNM/smhD
/QUqFkX5b8fqmX03GnzYboYYhVA8KfE+P5o6d+mcxl0jyRdVzwSFubEv4Jdpy21zGb3YgVK1kwch
7xJwMAzte5/4XfWCZKFYPhCmvUakDp2l/TcHnb26yABTpw/KB/HApQnbaCAZ87TH0nbgdeEnriXS
6qSeOkVlMlYu2CSpFFSdex3zmCdiMSr8LdnQQ1OmmQz46ot4UdWpwssDDsbGeEX50hhcdtJmRjEM
akzVINnHMIRI4VPt6d75akAF037tunIWj9AFriaa9Hw0xD/ysfPs+4ny2S6PHZTAIPTiw23aV5dE
BfcOhVszPJg3TPUEeuC46zTQh5VLh4kA60hYJYVHA6mSCfDwdjqhmH/02FF0ELZibzMBk4d6p11N
y/JZ+9pa96kAyLsd0tAQ1Knl6eR3V48I3tfSnrpCRX6TOOM0zv9QnXvsBVAGyuYDsP5j9CiHLhgP
je9GXZVALr7tTnnZ9+CGQdDRk9/FnNfIRpSuY9xEL9Pyw7LG0EdNuA8vPZZlzsQJ8EDCP0E8s7/S
p3tV7DVJqMahPelGFv3BgGzdnCJYU5SqwGmL4FzGsg5ciBRQnDpJE9Ia0ATw9oz2i+Jzc6pp5EdZ
Dtik8rMFfs9PC0BQk5paVQZJTxD/LklRygVsAUE1BEcIi4n5ewwBbi+VVQTSsrOKJwd2Ei5Li+cE
OUJH8dEaQsZLr5TnqMQ0QL0VR7yv4sUvab3K78NEW3+0HSTcHMCJziNuc1CiEx5Ew5+tsF2wJCpn
0+QdsXzz+F4IJCZ+Qp4tDxgOFVP758FhLD9EVaB71ENH5dicgohL9RPL1fkq6yVZmoQUTkXJMS/I
8o1x1/xwQTkB+isxU4htHBovCl33CJexlGEqIxxxF68htG1OECkowxMvaNc8c1Xn4jU3QdUSPIba
GUUE44hpey4LkOpiJ3h1rg4L83C4snnMDV7tHKfEfBCoMn71lWdFMsVjTx5IIMIzvYpVgAaAlb5B
EDkqSD0lBjFgg6jEchxTqS2NifJHMMJZTwCt1I30ReIQCE9lOQfxAdGjxV7HOTLy97Rsrf9axYg4
q0NscfT+gmJFX3zIa07FnAgfMsZL1pHoy2TdIvyIPSmWb97ielOUxqqMrH8Ycl4KMMCwcV5ECtET
2b6D6pEvf0BcqZuipPUdMPckUW5m3LPNpOjwzuZEnw0IwLQPrRoSGCetXQd+BAgGPYCXledB6Upg
JyKS/2P6OOg+NaIq/YepXtxOP7plBFM5ygEHOYjBy6h0fuYmvvKa53418ymJ467k7xyjOvmPnpWr
dNJVhdeagxuQGUFiXDjArWsaYrcRPXrUIFaA7YXICoxN8E4OizP8joxEaAvSaTOC2AbxUyP+bRYh
tXyRCyXaJrRs2GKf68jmXqaYp7R/AAKntdMp8POAlEnDNTNOMoThRIJHOxWufAGuSDsXV4qi/jKX
llY6kUtBQ5Q9z9Uo2WMI72q7Z9BACvHB6erlSRDNQBwteqznxYwLa57zocw7APt5qbzq0WXT4DUn
iPKYQp1FHiv1s/ddXB8P4IGh0FyOmYzG/tzjn8qkvcTKtA91CfDk8tDycHBNhvNWqPBUF3IcVYZ4
RSuD8H4M+uoUjA6tzYXNYe/GWeyNfgXcyewP8ownYSWWVOY0FuMRgLMfzlKSFBGoLO1BxzIwH5gc
Sn9I3IHHRZ3O8OfOeKBegRsJcgyDPxfpcg13ICWycALZ8oHFgaiOS8WmPD9WY4HrTjLIaeE14hwT
gt+LIIARv5egVxqbEH4k/gJn1DVvLmpsCvLQVJU3/R9FZ7YdJxIE0S/iHCj2V6BX7ZZkafzCsWSb
rViKoti+fm4/j8fupovKzIjIiPlQztXMPTot0tvxFi7DfB8v0Vgwf10auvDBORpfu+Fw7EtrIjij
tl1390DsZMeqIt9npoZ1Ln1gneAVpKM7suydueRXwYH5OewW7X/szjDwc9ohhbisCyE35rB48I8b
2Bn+6F7Dq/qtpyWsfpeBKcooCbAjdXmZnWWIVGr3+Lx9D2KU7ktU7jRqWTSXlv/TKZZaPteG1NOn
obQL99MMQ9P+aLTJhX2MmyViwqp2wnGaVM6QkUEiXVtiBSOjBVUTfA5Md5hNedVIP5vpcOlfunxm
WSfw535qEwLRZv0og9WRJEHIPmhfMJGg52AxafbmPhNrrYrugCGpYTbaaIoskUnZmOiU+zokD0rm
drjHqenMFnzO3Az7f5J20XzMdpdvBYvadBzvddnEzXxwV951gjnspein123eTHNXhHL3/rm28ao+
2Xn7ictZW0cF5WEObbvDuW8S+eA9uy6naEkajPC2JukDoTHmCNY+boY0qIp+/eMFFcPHeQ9XQZ3t
Yx91e8J37/COcsrarx2KlDDFtyJG1nlxpptJb9JwJ2ee7Plf2loUObtfXbOqMYtNGK9d0nre5heH
psf5/nvZq4V7PBgV6WHO5Ff5+C3isawcpsSu2+y0W6tVq+tWNZXXJRMggIofS8gwfR08TpqPsiog
l8R2tlbbfNUwuK09lk3V/rFaVZBWnI/zJv10bGzWRpLc7cforaZ01EM6lBySG5yw6OiEbwnHqi6p
4f/Zy9iL591hNrm6tJJ4/ofxLKfHzutG8WjGvVmmpCvGsH4oy22zs80ng4Le3Zf+cBevoemHpNgr
0NfjaLlu/a1CAtatJAD0355qxXYmXVzhOdavxfX66C7citHI07Tk3v5Bn1wUY9IONC4quRl+6g/h
qcGYxFuKCGmKVMFtAbu3nZpw09YKzK88VlYvHlEUNtaj5dHtjYylq626KmlX1y183FeWd1MZJ3xt
w6Fe5mSo92F/4XQu3O91hR5uIFgvImj+bhBdTN/XBW1rWckyLsHf3Go6BgAXzGRLR3uwZz8VQDqu
IbgZ105C6ePS6tbTEO2GIcoipy/cjm3JutOdDCdJinpnlLG4EUamb5/gsNibFTloM5HwR9uptvw7
th2ysZJ+2p1WX9Y2XlG3bYFUTI1KNYLCzLujyw8CtHozZMMWKusUd1ahX9EQ7L4gQbaTJvHdaXkq
OXb7lhQu1LOd1FHuxCbhMy/WW7Pm2/JTR4V1Q7FLpcenGXBqfMQIJDT/3cjKoU1KRXP30Qpv0lFG
/9gHP2y13zZUiTVhoEtqxxRMUYXbq+0jYrzLH4Kps3m7MONHdOUzj+KJtw4qmIgntYbiFFp5Syep
a5NXZ7+AVXySO0k1W1baIBwydVm0Lekep6JtHiePJBid5pvbbPedMwnxLlpHbye5V8VupcEufP3q
leWeP6H4HOIyw+Z4ROYgbcHfk+xOMA3qoy9K+pHU2aZqJg5nBN+ggtorzkvMx3P/Y2GeyMfrNDGW
8RLnuEAlxl/3/roHetl8Jnlc+DQ2O01OjxoiAglovXYc8o4MRLTkiRnsTdlcAyK0P3vfZWJlJOjc
nJmMESn30jYfiHQEcqfJe9Uhy6dTauf0sV+OPcTKz2oaZ4tFTssTN/NfrprRJHXBjrrmQwG19akX
j87uYbGplfjJqziCegT5BHqRKJbXVZCOtLBQCGvVF089bUPlpz56xhDLkq6y2ARQdJzN98Z1vl/7
TjX1U0mrvP23zXL2E34449Ei4tKnjpERvvMc+XJbtgNL/l35WeHv20dPdpxjuX0YrIEJ/DQ6bVxt
V8uGOhKHafQnvz2KqiQj6OQZ12ygKaGt2z4xFI6gu7ROhPkSf7x8p6OmRqVq6EsVHZYV2zbnFArS
9+oz7wE2IDxGY9YpW1fjzCotC2eYmpRW0kxvLOXUdveTDR38NRLpA4mqSz2I1SnOFgse6/g6FUXw
PK1dGDwFARbufepaJf1EFmibHcR+nPI1+OHF/drNaQVSdaiCIjI5FEZZm4ue0VUeFndrJKFSPbpc
lC81RpJ+we/SJsxXA2SWV2vrvyhwxTEK9Osi7DVPa7eR7h+rahajiZsqaSOTcJh9t7vM5chUzGU/
9fI5Inej+q06bLuvAYcovwVMFB4vWqNnBTpJ7an35tg7TuP8t4y0Nvzz5M1ucxKJwrFel7kg7Q6u
edKSBAw51+6REtjlw9nY1jLnb7lfr/3bqokO/obas1QFTq+m6V8zNYIPwk4mGbzSt/Vd6FMA4wNk
EdLGQ9s3Yn0UFGDerjieJs8kNqVNbofctVe3OPaB29d7GhOpVPzGrNWPeBz9HlTjhQ/MZZoufrGJ
m1G+VAefQEbxumwxQpJ01T64lgtAw8unojn8wqXV557qHKvz3ulul0oxxLFbe4xu/huQVmrvT0Nj
7e5+cGWp/C2VzEFMUGKihWkZLtTTBHCAbczAxFkcq6KG5Ur5cTz56Qf2Gv+wwRCrb9HO/fZDWVNL
SkXIYFA+ePj7Bj+HLo+LP6ph+QFJjTTLjOOHpbb4Jca7e/7gsHYb6H3kRg8AUHt/v5p6/d3M1POc
mXve48NmDGeR/qyO7QeiHCf7XLjhNv+WjU8ZEjJw8iyum5h7PC9VrbJ8K72RyVaoGbAM6EQiCdNV
tH4UPoOOm/LbruBs6ybWw20V2GZ6izqJFRcb59v4z4xVQKoY4a3Bb3sHG3vHerk24DU299VyzUVI
SlEazvUUXWkAnNe2m4ow046vqWAjrXCyl07FgwV8tLBLNHaYWh0z5X3ejivZg6oxR3d3Kh5LEQUF
eUpbsCbFNI7VXcHkoS/wChgZOcLpt5Qv3M5p3c26PsSxtX/medf8KuuZH6oxyrPuGoXdCfVeWNpm
2xizUcD3Uae9DmZ52YgMfFoYIe9cr2oe/GlgpPBy012L1guBhvxx+hUsa/Se7634YEQPvn0bG/cs
tuf5PEr2CcBaLEpV73SnAGu/Nl256qeTwYPK5omWAGNUl9e29dWW5moUv0Z/m19a35j7wc4jDeFL
0gho0OqOKVSUORLDY46l2w6PO9Em7mGp/eUvuLcXv5Ly5Qc/XMwmmaUBrOqDWHo9H7pigOgBMR5I
cxXjJXY3lxY4b8CklmKP/aSe++5rtC1/+kbof+MbR5DeI7DyMGQNLwtIRLyo/tTtVjye9q109ms0
YU/O/mDvemeB16JKYpOX9pXXDlsjpBa1yPJJdZ/S3+zi1LP+Du4Q9F5Sj3E4ZgJ87Htc7e1KoPC2
JiQHuCrrFqOeYqcfw9t+jP+zx2vkq7MmdrDsXXt1WlBDwoNpvOrTl3bE2mtYLGUyOSpqH5VtcFN2
ddE8YxOgZ2IZ/MZ9iMfBf7Xx3dwTWzayO29b4T4AKoqv2om48uiE4qureYETdmuFVoxLux+eWxiI
7jyuo1EHXsTAyeJt9x8NrFXw6M8NXmJki/o4pUPHvA7dVleJO4m6S1wUrVernuo4EZIOkLZj7d/N
2vJzrrJp47Sr1tq/hEWT16kc7G5KWDwrVOoYU2CxKgrzz9t7Mz4BqasBOkeLD8aRzSMTa9Myi+S+
fThDOO3ZDjjnZxMzTZOacFTlfeDEq3uaXPrvU+zjdwo8E7JISjyGWQlEHSl/XPT7io/evJX+XbWy
Ep04ke280uVSz/BjLWg0y2oXZ+8Gehw6JvlH7QNuZwpdn5vuQ+eaBKPBej+vVt/5aS4WfnvIeJS8
hR9q8mQ3oJWimgURqVbp68tsxPbPnWVcX+eaVdrzCNNRJV1Y1+tDYd0eFeDF2GQi7Lyzh9l6k4bh
HD65nl//aNaiNUfR1pzasLAZGFUdDOtltmbHA6f1ZjY+us1aMy4B/kzcN7L/S8Ji+RZ5gVYYmS6j
e2THnKS32K0q/1gv/rqlyiKE7Bqpdbz3NAflXNLhqBcSFPxHGZVRcFz2MH5pzVjCggQtXX5cmf+c
GlV86quluhu8vQRoXKj81301wa2I+3o4TFTsOPVsYbo0320ICtlMoYNb2bbPqSBPwKVCs7TyE8Pr
0maI6Bcf6E0qBYQBCfBCCgXHf+xr8Vj6c3HZVliMTMVNCX3iWc4vtyMNDIPhSDsHr1FrxcOjysHw
eO6bM+fuWzGU/Xy/lJO3XiKITXVyRr2+oZLunsh58IPnwl14tQdEDvVhYhjkH1de1JwGaSTmM3uw
P+VS8r3pmfSbWFZZJuNAZ/9h2tj5W4ZD8LVWQZlT7Uwp6qcpqjDKB/ioCHKlz3dSj903L+2UGJc7
p+mm6gqgueT/mRHiIdmHfG7eNHjvP2nmcMgwJ/XN1bVHj9I0Bf5QAxxiUPNoakFea7Lstvfme2Ug
096Z7ennYoULRXNAjtZc6yHc0AJ45eCkiOGmMpsmol8TETaNzPiW9vZ3gCnY72hFhHrWkHEbV5O2
fMIASXg5a1O0v2EWfB4WPZNzsfkzXjI047bdB6sbAulTs+HB+Gh2Ghcqz183ur2N0ELAs2R0S02x
mj3/sXW5z5nDbxc/1dFvz7L1VnMp7GYbsvx2eR20jupfwx41/1V0eeOfZiCl4wxjaT/tK/HPqehx
F0x2FblPDmGhJhHIH+49PJlwmmY18kgLWn+ufWmeem+dP1k27RilY6unNZ9X1zsFkV3+bXUTgrXD
DtfJLl1I1QJ9cwoRNV+ZBa040ZrpIo1sV18xNKi6I0YD6s/kCG/ApVcEe3dSo+OvNIL57FwnrCj+
SFRDLw5dkZfYCg/so446Ze4E0p9LwVDeffeKDAjGa1/cscGmf2waNPMY9HscnJu2iu0vz8xi/PSK
ypFHlG4RTYqS7kOzThPhZxQg2OVmUvKA/Sdl0J4aKjdNG7IYoYL1O6g7xpWeK585aRqt9k/TQav+
wY3d1Yem7bbUwWD3pSHwwk2squ27H4sD5XyCzgrqhxzDy/lkFe5Qnlcz5sFZBSS0pmK3tzCV7A4+
2TBh6ixK9APHfufJPWy1CPtz65rdu4y55q8cQzb4swmVhX3vWnMdcloKqzloE8o2M4Vo9vu8oW2p
Eob7qj40Ppj/iX4kqNJC+EPHZ+v0c9QszbfD/BZdtzXXblr1CF7o+rdyfWjXCCwV0ULAVcl8HT9p
2nD5NrdRxVJCGJd1u5yqbTfxmHrCZ73cIFVTX8IJ4+EEnOzsv/q15vDoLR62ZBgjfV9RhwrM/cb8
V+XFw5MN4DDeASxQLuZ+dNTBweKuZp5URJIDXlgOW8UOLvHbSremuoZ7Ocq7/t9UiX6KTwb3tPEz
ispGD5+b8UQtn1aiJMVyP0nbHmpz7PUORPxn3buu5KZRrJVepWXrbcEhp2/DNVFsYhNGiH7PqtYn
CPfOeax8h8VKo1AY/ZEGmv+BQbuhoY8i8O1gs/Y+jRqGmCHxMRYpn5CDWDH7M4Boad10DOoRXXWY
0dFIkU3rTSnP1Fv8HEQ+rtkiY2C8IM49SnrhlODB0KndHYFDcwF20lheJhQe8mcMjuPnSog9POXz
rh8FZ748+OuwAWAWtuWlBooEnNHUnUn2viRFGZ9GqFY9B9qcHRk2/XOHTB5Fgxv3Pxn316dwd9Qf
aoH3aceT3F/aIWA+l9M0IIntNhfGPZRwZg128wTuTq6H21PTr84rQGBtznYMnHnZELVYqT+50uN9
LkSRFUtYX/tbG31X7pPLFm/oD6+0WXl+aMUYtp9miibqZ5QHr2QWi2fdW9I9yD4MxZzMQxWTd+a4
Q0DR1XV3X6vZWbnCSm0/mU407aveq/6yRb1sn1odjtU1Vjlwx+K3+XJGMImtsmY3YXZT1AhmPjjR
KHQiLHIYEhoasWdDfXsVyGnoZEZfKumnwsCtD3UQFPJhqqIQUma2qX9DUREfBhMp+kQDXjcXcssF
xu78TvXBm3B8zEZPOs2h6FBTnAN3ptvZMZZ/BbuM/m21jO+b2ZZ70q/Q6c91EwYfAYF1zc8Icupv
7Q31wzyU8L+KV9d+sJyQezeBVqQCylzotx2mIUKctLn7fdfeAl7DfB30ibiT0gArVEv0KYfR2391
Ye4XZcrZLrowXYQudnb0p+Kp7RbA4wMiobZ7gu+siywOByu8CHsy8i/j4xw/bTb++Km3TFxsTmV5
5rUHFJA/pzCMrWPH/kV4nLYKKG4tqvhnZ7fx8FDE8fqrHK15P2orKNb3YXOW5quJW2kDTKvQQtvV
LGHk6NRuRfTzZhkwIjASjvM7WOruiZZvmU7AVGX0TCoQK8dZu+dEZ6RFjHnv0zoHdnDfeMZAbK5L
ubjnZa1lf2GOmbrDTn58ddSNqwS2De7intZZ87gtmJjyRNwNHZ9YdOAmA4mDuHyJzrEP3mKPRSaB
sd9N4RThpWo9t8iCWMyfgZrDb64hQVc7RtZ00CMfLrWtYbogKiAEDL/Mg2ZIzQ+MHkN8sdYud07l
sLiEgc4mqhGyleAV6lEPodkzKcLR3EcqBzwmlluq6r5Dq1AfhtEqxoO/2MX0vABZF79bpkXrycqr
G1TYgz29km693lliGR6ruFt/sxhmIyBYFpTNM2qgCUh6n90r4fP7dJHS7OEDJYr/CmPOQdppAx+8
dWufmiHcCbBq8/EF3Vd8FZDjUebWtuOmXpfX2zPJTP37zlOp0mUoymxwNdixRXP35dIpn50dAdXv
ilPZn1fGaHkYwnD83UaL97ZgN3GPgDX+FzvF9DahMXoZsBJ4bWXbWcnujfYnEVT0WsvS7H8Y6WAW
GOXK5wWvnmeP+ftfLuuuAP9uh59bVcXR35pR2z2pzg+dFEqR6RuoufizdBvYoxn26p5UwXC5Aejd
4w73/Ac9K51ajgYmwzWZsWIu1XaJ6COOhUK3cMZQboesWHXQ2+5xIR5QPYV1pGcX7DcOw3NU4Wzh
QNCuKaSO6rlYdkgrm3aLMWuTDakXjv45RWS+FzHv2005W2STnKEHhnrSJxJP6+ZUzGpZsthbm5do
I6OIe9S6m4O8/pasM128aQVanZbCzlHiwuht7jpfBptWLJO2rt3r1OtxvhYmJER63Zvpd1Bh92WG
fnkHpfYOk+P2HuCyMfaHqbgwSfcKv6fZG51jzn7GmDa7S0dNb+jvZ9tzOzt1QA7jzLOHor4vEK7D
gcwFpR+OxfvJjHVDgD09jYc8dosg5cRFyFzKdTiQJI7aIAcIefSrapwPBR2fThEL9v4RK0NTX9t5
qu5L3cnlCPxuZ6B+swevNO5btg+i2A4NaqQC4j7Y/TNAVf9zoCsB0l5Mayc50hRMakw33g/LrfED
aERwJiNmJMxH2HuNZGA3dONj4B+mPCyfdTwXc8oHK+3Etllz8oal+EOmGeQB7TQJqn3QiSXbvFW6
mRXs1Ss8dv0khqgrHyGQlT6NlXLzIwqoun1Yw8H0Z0Oc6LHYnRw0X9HARPFUvo0hB0/k8fbYLrEo
sStfw7MYbATaBX7iLxIV4TXva+cNuYtYDqW2IBDsAXVo3eqxTV10dk3iaiPv4xZvQLRlRVGfgTwL
++KFwdKmUqvonZsxhIPfa5pPkChyQ+AYf/MzA2Hjfxj8skkX6rnNQg5dZ3Vjst1Ay8xVy7qkcAOx
k7ZV5z9MtggTdufXMz8pkNdC414v4AazVYSMD0z/XtLu1WjdSNJwYbJlbsSjwaVZh7g+GTQh1C1l
dU5W7O7SvIlVyj9dOJYvbG3jM9OBdqdqjfm+fVPXEDvWmE1jvbwzIXRjmlc7dKjV1M0/WmIdXciK
J819GEV9WuM2/FuRhSfP5NhoPOG6nJmjtLTO8jb3/EMsHT0kgopJ0y/y+sFpYd0ygsGLi849LlY7
4ha6NvniRlcQQh+tUdt8W0GsNGyUzQ0DxGlNSd5U+0NbhrNONhz05gzskF8HcV18H/lEDkFIbQe/
rOmNS1LtyRCO9fDYFCHcWliZD4MDYgZhb/1Y89B+25aguVZlF//0HMAlumpvO4R5Tuzoso3uj6pp
6A+HzoG86LcgejQkPX5VcnaabzFYnj0let6GKIV5iagSq6OtawGfZb2YosqZ/Bq19IztwK1HXy/I
HYO2qky6UX/nE+gLM5d2h6HiludKzLjOHHNfWC2yGr+Kxt+OboAFGWvdVPUKTq8yUSDv5i4OYWq7
sP+FYtS9+NCEJbWy5SiInrdBIy5xswW9xV1b+wPKmtav7kHfh2/j984pt7rwP3TIlQX0OpTtcXN8
eKwgknmUzQak6ITuuPkcCwRGaWMPzfsIqFAiHYSQTvTQdt4rSLR/N/hhRUSoxTuTwM3zJTrEkfux
wmJjutgFUyOjX+ju/7johvoHUUo2STR5VC/3MEzteJqdm5Y36Ex5Qjltqku+jXp+0FZZuOdYO2xr
oiZc/rp0/ddNrdOvqNHbR6lWdl0490TZePHc/OsqswSJNVbmVW+iD4/lXKN627RVvMgmVNg4xr4W
GY4IxkXDLBcNVCtNnw2gYQb5+CKfYz+4OXkBSx5wUNROEhpujRy0+CvmGTWZ3PYF74QWzZQj6/Yx
mnX7ahBJf7pzbaqkqPD/SnNwrvFocA4lP3PdYyJCnN79FxG3SS89Bts3cmLzUdlr/S2QLCrkUx1T
wVDk87XN67k7DsS7rlfgjJt2qPK7/RGhhZs6oa/Cc8Fa9ou3WAGyw0CALg/GXniSjrmbo7j7GF2N
WjRxN3uav0teku0Y9lYQnm8SiTtMPeaUkLf21bqFNEFJFq3OwjUY0qVemqtx8/iVKipe8j4Ud0Pv
WP+52rIOngcbv3QV/Lh3+9CQzjhvejMzR1Wt4mjZkk4aeVJ5KuKaEmpV5Qm6I6RNX8vaO3Q1SoVA
KZxH83jvvqapAb+zYuPN8C7e9MtF4+adhnWdGIhkGxxmK8Tlbt//7f7iQHN2XhxebtCWJBBSWhfm
Y3T5ZlwolPB34hEZfvArdqwhPI4wAq+ztYpfnAHvybdV+VMLRNHICzSgJN0tyiFu5OlDO/b4KSZ7
6zIJ6Z9NoQSKcXXsP29Qqoc5dlDh4ICH5D/QpbRABBvnV1/Wo3kccsZGcJtwZ3tF7At6av5p0N3A
/Wr2YXvdQ65ZrlZ+yc135k9r8+QJ8HyFuhTbvb8Xw13t+7dRofX63/06lX8bLCJ+jROAY+IEJVzt
VvWjSaWyHCspoWCPJUKc93UezHgUthi286Qt7z98GJskQPqVTrSLmJ5Tt49g3VWXtap2cG9ujO/w
3NggSE1bTF9i9eaG8rPlY2pEu78wLI13GiT4zt9u1z9bqci4WY1r86jPCjkBhs9K6R/N5lR3KHrG
KLW0kv2BLW9awwDlwPMsIDo7f5iSCvlYmSIGtRI16OLAU64QAI/TyAnte++f7Q4+HuSanmZqcNU7
O51wx4NAqNAki7f6n/5aBn8XTEDetFjNf+O4V483KceStG6njguY2QoXKZzf0pl2Jqstfu5lOKS5
s3N1qcY/I4P301WOOT2Gof2T9eZe/TrWP7mYdzdRfZifClCJCwz+AtGLampDeV05uNgiWMlyC+Vp
hhslJhQRd+1fjXSMCjApNFu3oOf41Hk3ngD1FuIEr+z6L2+2A/MQohN+ZDUl5563gvEvbiNV94Uc
RY8JeY5rneb8aw9bTqCnJWvraJrIyVQUtA+mbPv4tJQBMEPVa+8trlpQzZxtAXYTEMccRqfFk7+m
hcAAueFvXxGsT8mwNXQQgzuYezTRqkv8vcSI2WmLaksbKh88e1hNbyC89e/AQRQPrwU4P8V2dzWD
Akvg/ntsMAd8t7qdq38qNhDBGtLoMEg5vaO/7+/KqsufYzQRbxbiNw6ePbRHg4bxyeokHI011edl
EBpBchB8qfiGV+fBihqpm9f7yhVcd1vZTOcoagxe0d0t9mZpWv/MK7u4d4UZnb8E7nCqRu6d7lC6
AkRy8lFZoc4AKHWCZruobYkuNLK6PQS8djppLH/+41k7IohAhXYSWaP5b1GFI1JiNeSdw6hN/Znl
we4j7wjYvp793tC1kz/SOCk2DuIw049/++Fk/Y0pWG5qirqJ0g6cb0nZQYKqs1VD5zY3Ck1L6Bj9
Xkuv8g/WIgizNoFV/IVLKf55pGz+KFmvaR+ZUHilIjVzK5QBw2krneWLeuqcZld5n9R3r74ovtk7
ksD6U+Vb89LLabBOWq7Bl4yYaRONZBMdaBt9r+24D8eVxJSvadnkwcB0PTi9XZXHyloButcdf6Ss
8Ff3Ui3cO0nMtZTu29KfRyPsJ9W7ZkzDdlVnjURNspfaF3YmI/rpi+6K+dqvMrqzEbG8lz5rdEa1
1che41qWkN3S/pw1Go/BJRVaL625c+2tf0c4I/8rG39+lnoAb2Rx6oxgw39jq6P+gXDTkJKAVF5n
o5ni+9xxo/zUQ12rxFtbG/lUZPNMS0SiLaNPk3cpcmEteN8neBuvY3TOlspzsrIp42wlExvFNklW
Rixco1Nk6ge4PeurGhct0qicxAMXe5Qp31UXjYewky7r1PzrRVn8mdpIYtRKa85sBmS8UCmAG0J9
jlExHkFqrSsQFWIXCHJL4F3Qqf/GvQAYbAmviA97HGtEyVsO9N2LOIguQiAhTRagzjda7kmjColR
V+xYSUfXoqFbgj8zJiuCaf+zFig8INYRnA9yCj5mJ2Ay5sEtD9Iuwyc77xDDwYYAubh0D03im7Cv
T5ZCb3g3hXCkiOWhC4W1QpLU/jThg+D6wYtqW+VmshzyB3tyF+8sPYKc6RqqsVuPExsMDduc/uJf
1dzvL7vrihcXTOSoUQGUh61TKFE32rQ1BbWugU9d175n2ChIRgFPDN72WVXOh6ahzPmEIfSLldd5
fcSscXqjZ13vo43pnH08ECyXUUseq9C1QE06nq+3z8u7DySN8sbt9ZTK3HK+PPZFkLKyhqb6eXJ5
6hUH09hMIJAvjizeqVPxz6oizbKAHeutsEz9pr4pj7h33ekBQRU4JFp2Ux1mckIj4iiLKnpDvlzq
532BN18xYFqRwlRqGej+QpJjx1S1ip8tnJf5WZR5+1oCQb6Erd1nbRv3P1C6iXS09qI/gwHMD44d
+V92M8zOnR96U/lORq/9Dj4eBod2V8zXxor/5+jMmuTE1SD6i4hgFeK19uqlem+7+4WwxzaITYAA
Ab/+Hu7TxMTYnnYVSJ8yT6Yi/8p93d6MZhJLPTMDZGnu3YVqGAQl6flETNG2dlpc0jWeN6+7ctHx
K1GFKniKVjaf+tjbknZt0Kpq1+Xd+CIyoFsqYYqnuZ/bRw9r/1mnwNFsbrnUR+SwoH8BYIhp+axB
opIHD7COC6O5/8crnhhzmaCK1XJoTlJEzn2D9JbsNJ9/tefmS+0d0rHyx3Ndhqs6qHa05RkCjwvZ
R6wJH2O1AK/oNAGPvcNEV+zXbK2HE5SZPrgkeSjl94vO5Y333KsKRfPCj4/aPKxg3Lu8cfkBUp/7
3mMTyp/RSqaMiGiF/z/1cS5Zk930O9EOx816Xm+mccydMyT2d9ErEJ8+ShfqiIAxFO0V/BKAYz9W
L7IN2M3duR2fgi5eRkQR+tvObVLxTnhxQEYavkD85ZY6LIpI5/29mOT/YZJhSvZRM/KHA0lMyaEP
SO7vepcnmY7rhVs5WbJSiTfnN+TzOHi3u6BaFJAebMXHUuYVqjTzpcb95dO7F14T/0fjSXVhSO2e
PGdysI+2t7hh2HUvoePO7BYiGI+mJatxKrOABGvMVpje5blrTxAL2GuO9F+MpY9X4Sqe1FLyqHhe
u97gyfp7Vtjs2pTYJodKuwP6fw8kS4TIqU7TPK5n5CP/tCCd34REcQ5GlpwqtqJ76vLAOvhiE77z
WzXyB9+ZWVbvtL/QzrKuRZRfcr6e90jH8ma6CFuthuV5mKNEv8e2MDcq4AvouTTk2wi4H/zDqTCN
d3iewyGF42L+Y1/DdiB4ehFcszztA6brB4U1+EMjDT1L2FggTQbCq+E64a2VFm1X2y7/EXP52qOX
Rf5XUHjZZzKA2zD/8mXnVZR/zTzxD8gL8/fEE+Ad/GkaZvb6TXTxedIzpAvl/5bwr3d+n6D/wddB
73ajxidAuvM+TSoJzZehpsh3lPe2StWbqviUkrXD1Bl9sqBHDHWc2nY0S77HwI/+5UbXJIGmInlo
s8w5b+XGP8AzGM0mX34tLieuXa7RCMgepd5vh/7bmRV5Gr7N0CZ3Ng/EUzyq+qKzOX1Cck4egMSi
53pMakaW0GL4LW7vnNo6VG9DL+un3mnTc8ktlv+GemNKGvS7Y1wgwNckIxuAAcJuPqFd5KAomv+T
fs+zVDY5JIwdtv7xAiOnxrE5Zeif5VcY+oN5Ne6AjERqqLp4gsZKJazF3M1lMB7CoY7ADsoqk0dN
TudvhNkOz6l7AiqkD3jPy/W5hr+9VZyG9xxZebV14EcUXSRR9TdXmKSi76trLN3mLIUCHjJ19t25
cHEXGv6zL3+oNhsn2IYvi5HPoSCnPBZAMrt3M2N+OUpqsl1Q7k8RLfBnpyTkcPCmpSx+haIYrmWW
oo9Y1vwdmxE04D4KiAucKiSvz6meyX7LUvi7QHn5dOpJ6iZ3qAWr9+pJupxZaVrmS4Qlzoy+XoPu
XIdVMe2yqs6no3FHL8EG64LqqygCi5UtRAxvIpZEn7qNnX+AJhn7Y9HWsSF7EvTLQRCM/UHHouvc
yFMzFrhJJ+MDB/mBW5yGaZbvnFaXf940G5w+NsDkX2edfr5wNQRquiBttiucnmzxWioVXxInV6QH
E5lXN1NHzPwhoeBmt/Yb/pnFo5yuXqgL9zLgTN+VJCpIUXbRhAPer6zLnpR/Cm527XYKayDalV2R
pZeRUzESeSpcgJ/CBRlq5NI+QrCHf5wyS9Rtjes0OXpjFLA/JbC2OzcG+zlIri2eH1XkRjXBF2F/
c5VCRa7PVBnBAYiI/jRt8wDcpeXjpd8B/Wpiugt2BBe8Q7zWknj0NNm/bIrT9IAR4H3GS8ThqYAC
cTg9pgUXr5vkfZaNy2GUswlJgyX8FE1SYWDZsmzPTUMhVmdCSw5/KTlUhFObHmVZzPio5RzW6BuJ
C4gaSCd9q3PKduzakUhTnDr3quC6h/0S5+adyTCfzxCvwTlbuCH9sKBOPLHwqIpAQZyWJ6UJoIPD
zShqGZx8jkdTFLQPm6Lv74tC5/U+zkZySzKpintMY4ydBvo53rlWisu0dpvm6W0nlg6aYa9dG3T7
gOss/jqyL+VTviRrdejmeHhaAI9vou385dwZdM2pA9ZnWZzT+ui3BOlI5/Zw6RldthBO/NGPqIIc
C1c/57hLMSDh/FD5TLJTL3jUO4KasscuPXJFT6U443RIq7ZFgW6Z4b8ncNCLTcLhn5RTy9ICufur
IxYlXnzd1n/rdFy+Urj39hwugV4OTVe1463PGhJMeRUfEj82j3awBCPzlHO3sxRhnO2zgnucL8wj
OI8scjMqE4LmlfFUh7+JVCd/SJ7g9bFBJ3zSZd/eRlkXezqRtdrNbDUstUgS4d7Qux39BNGJuLdB
C9XpCqljyFuSk0tHKWUTVHP3Nejc4HZ3gReeM6JI6jOl4sx11J1mPWm8R4iyqs8eQC2QAfkSxjm6
T5G2671sV6gEwJP0omnqfI2TTnQbwtLXqL2NJvp9jtMx+Df5U/nRdT5KHclvfZ+unctUlGZTzL6X
D86Ve6tjSWxuKL/p1cO9GpOyOK3Si8aGkbrEll8Kkf6Ym9rI6OBX0j8ldbg8in6q3E9oXxH+KQ0y
yVOQDv0DBntdH+Dosu+sI568c6hAYruDLLXzu1OUNvpLR9zExsRJkR7/XR07QcxIqjjckytGo0rC
UnSnkaOCewdgqNQJrTHDJ5zdDe5ZW/2Pk25sn5oh8bqDzlNz50Y++20q/eC1Wig72E3S7TwWhKA5
FxVqqySIzxUOLiq5b/3li0js9r57kv3TqKr7s6HSrzUNnvlOYWYDG9chBLk3Y1l6WZ9Qt5o0oy72
0ljtXfpwmeOD54DpcgebBEYjSZuBDA3E845sflPj7zs3LKKjh0lZvTQb5l3unQIc+H6hO/cXgHil
DyUQtbyR1JTVQZOPzEnblGP+mkA8k2yh2SDZ5TIEuePSqkgcyeE0IZF8EtK7BKjlga2kfUymxa9P
WpFe3NGWwZeXmDL7tDS+kFZSPAUtGvqDtYxI+LTEiy514XjqVXGXZPFOhN/rbiV6MOwL/3KLg35+
CIWD2BJkeamRVBii97Av0y2VoxH/2bFiRJga0JBOyTrB/y4EkgPAwB3//5UDCtXrHKBnT9/F5DYX
Lg0uzd9o1lKeWi6Z7c45+y+GIwCKudcFLyKmFedtWhSsx4GyK4aSykfSoO+D0/ryEgwRYNRurenl
2DZX683Z0QkG0/5mDkVk3dVwbRyLhQ6QIbVH8v+tIHBkHtCR0IKXWIrioQO4mYifBGZ6A6tduUUp
5sx3qMA6+j2b1zw9Z2ubcH7ALWw/R9CMV8/TlTiOplDzeYxaei5CP9WYu1QBPBfGRj5iE5LXvZTF
khzx6BRCgAdFeuxIhOIOtyZ47oZ4ucJzt7CvnVJ3vq4ALmhI6M6uXL0Pluq+/nI7B6CyEuhg1ziE
grpSClEXjETxEt8vHORbXvAy678TMJ3LwBacXpoxzkn4DoOjbywdBsDOuH5XvCxO2L9kSI5/KBXv
0Sk7EfYPAEI5+o8gwKUOeqj07wbjnav/jBmLl4YUJ0aQFmt2riLtcnlp7U5IgbS2ifmL936Mwz3N
wSQ5Bkk7xt+cDkj7u1IDL//ObzrV/Mwb9PdnFM7FPeU+3eKgzFHrMMeFvTzjesWYKmFsTRCdXW+S
1atH3H31DpEgOH2tE2yOl6JUnvk92xA/JGTHb+58rKr4F2elORxQaDUsE/tLOWbROSdgFi5g09u5
ZG/TeuqXvWL88W8dj0F4qbUNsm8KFLz+X4gQFKX4XCy829mmiIOLS3yl/S15V8x9oes6xDXCsvmi
3dJHu/elobWnKcu4rndVaC31LFkzVs+tIJN7RXeM6tuwzJH0uLYAVFeB1nzpHEKa+vZoLa80H2Cq
46El/yoCe+LBAl7FIHzdYIPvFhdvO2FOaxjSy951yWnOOpHeTaE3LPcONkr+4AyDyf+ukAT+wtfN
gP+VEbGuwRRg6+qPgQ6x4jPuA1/+KIwxQbpTKYvkp581gvb+suS6HExRI9rYXm3GcmguRaDGvkD5
K2XkHDsrKi99VXlhPbtPvKppHwdriYHkzUos7pzR6JvHxQ5gxuZHmSRFdlk6mrjkYW5JNe8kZy+g
7l534an06nXdt30etuyIdSTpikLZWZLPfvLzr2XN4uI+GRjyd1PERN2eq6njEZ+QhMy1aMzs0Ozb
zOnHRnHRoqGaPHsNCw/34ZD2YYM24brhEN/58Ujoe9cDDAwfPTDTcMG7R1NPrXbCH64dgTWyxQOf
7wc/qY8zBubwBpAdNy9t1w/BPWxZxME1rZfylDu+VC98JuszCbdQHSmT4VRR4PS9Rkscqb2qS4KY
nZDBa+n0hqnZqzDxoASS7NIi+NpTGsUlS0M0J5d6dgbwld4CQZdBO9Q/YssPzrzYuF5yxfPI8rOR
9MCAyiOb3USFZnXrA7qeHn1TLtXFhVRan6yiPag/eFGss6OqgtlelFApf/VpTqb2GT6uaHnMvc3n
npZ1TXcheiv/AsRsQpZsp4+W8tzEISl7Sg5q7COUF8xKVu3IU2cxRMZItkLBcfloGiAm/jFoQd0Q
2ITfDhc7tkn5GCWtFeBQdd/H+8kItT5MTcpVTyjOLk5rKjblChMbNjVeAlS4pp/Xc1bK7G+7ki4l
Zzyl8WPf1rhIjYLY46nqYKOWxGOyJub/RqCkj3e+o+H48ezmZ9uEEDDaOOtj3IGrcztkbDUlI7P7
5GKGrseEPAoTVR88NX0ZLFe3jkmez6OvcL6CCd/RcxL3l08hC9yBChq5W1DiiqOqO/U3FQIRWkdD
9sGtWz6tkaJ/dahQ++UxjbHqFC6MbTyW3bHpJzbJpWK73fdmwYAruiE/B9oPvSONA2h7VCKo8paO
tJKfPB1yyPOGPDuFcVW8YQCBTUcJl/WQdJuqH8XSjEAyFlFll489hyfTbR1e7Ij+f5zZxweTxpQl
LLOH1BtXbfKZNcCk+ySfAUvXdeYOoTHP2tcuSuATk3nT40Rtkcw60dceW2yaHym28X9QIAqbRd6e
dGAx4c4HXKK+7quyd351Dg09Rxtq55ec11HdefgtK63qimQHqTRK4ifHvQLA0fmwbEdqmzQuefkF
iyRM1IYj4Keku4Kuzw9KpkgBU53iTZfMad1LhTL1tq2L94tp2QIzF7CTNq1eX0WVcYhkbiDBlkRR
6O1SfP8PnPL6xq2KWcnVyLbt0dfb6rrGvc/vprvyAMUV3WLlIl/lY8vS1+TRrprG7KoGvd7mEvZx
Z0F/qNCf6jQjeDm7Rv8S9IW5LW+GO8yPJhriEVePNqYjFlxuzrZgF6zOlnh+0pJx99C1SkpP+uQa
RatULVNmo9IXd/E7NezHBeL9tHJYqWZc2GEZuLDNLd2T7CNjv9JOZMGdwZ6dTnky24TxZ5zU3ZDU
xONK1GoMy7r5G+VDAGRA5uwhzef4K1m185vRjM9kYg+pDktHYhKnfZublfUZndJ05miyrDTQ8YAZ
pz+HAlL8rgocqT7auUtw2SQ5Z97+MbdXssI8E7le5DW3jLbAb9ASu9AtzE/URkbrcGXWvajYo2Ku
ZY/xDpxW2FUsnRb6tmqd+fUr+Aqxtcnt3Kza16vryfpS5s3s30WwgcS4S3ij/Ge3zGP+mIrNoz2W
RidYUNJDhCZLAkSdl9TYhIShODvrJbaXICDoG7ygMY3r5xpz4xCcTZQ24kA2pl4ugFx9eYriTnpo
0aMmYhtb5fWvU0lko1p85jSLyXFrgYrKw6SzWJ1Y/yHQusUFmoCZ5TwX2Qy3D8iPcYk4gZ1/gENF
BJtDMLNd3NKQtyMlLcZ7Bd/5CVOem5seZzufkkrW9s1yOn5oimw1+5jeI/ZaYbAjSn/qaHebfbJ2
derK4RyLwTE/srDjI4C2DQNQ5CCIzF0ejOQnpqFeGaJ5i4GFSqedv+0MQnKfdtT7HHOex+ZdVsxo
RwW1Q94hdMKfhDz44OK1qaDrhAfrVyeDq7+GuRAPhhaq6dw41qjzMKLWP7H0GHferzTpkasFbqhh
j8NEnDxGV2B5Rtk/y5DS9cavtuHBGWnseODB0S2mbK79c0gt3/BlADf+ORLdFhZgKYZ9yhD+tfYT
VRoyjBvvorqlXD/cQi/rfhocEZGWyZ00YX8K9fdss3a6I6WzuHcrTOZnOPQq35sEneJSkSWWZ7k6
/VeQjeNPtFBOHn3tRA3p1aKtTquvp/lMV15LkGdK3vrGw+wbUdiKU+fh3x4IyXQ/sF/Df6sEN90b
Ma3kFLtpC3n6GCNLKpav2lp6YdABIeHyTZiLy7CRB3/NwoaoqpLqFyqf/yLmPB4eNpmK1sBZ91Dn
1P6uV7KbwZnIr/OXFJ537Sg+t49UTJAFNxqM1PgrQiQUEWpnUQJfF8FY61OIZ39nigwOO6oy29yI
JeqGuaki+JXETcymykWo6x6emvl07A1iCgqvoBGL8/ZW5sMi+IgKS6wSXZIvJyFubq+82370lWpo
il2cBqBsCFBsabToJT8N5yKCG2iP2W4dGibbbq75j+y3xUSRgm5vBJX1p+dEy1vjCO+7cCL/vzhC
jvvrCJVM14JTPLFA0uSl/Z3ainFED2Wxnrd6FnUgbphA31YeB7ilh+G5lFSYYUQC7Z7nHOkPGY5+
t9WpnxTFDsthdmUZnH16yKBduPAIKDVywxQ9eWDfC+liuo51mLnUR/riB+Hs2DtgO4pvj17A5JRj
JPhb/RwLYcHM/458OV2iYlV/F/qxXmLKiR4pPl3+OQVz0Y5+RNpUpi0ft8uzkJICfyhTGsUohnmU
a7S+el3n/A1yZ1733FWevGTwjx9ipKJth3ueHftM+P/leM/rjp96806jOnhYMbU5gbALMvaq4tL6
uaEZocuObhmwMbZrZl4SPw2eeqIq1JJRdUNSusIDVu3g1wcxiuR5U3DBWvzQdXllcNGTGYoyyBB4
nAa2kPKorPoUvN/DVVFBeTUDDUFQF4W8aSE445YmkteSWsmHsmjc15HU1XLssnUbZQj1qn1Tp1Q8
eKvzSE2K/WkN1zfAlCy9C5CZi5mnqco/goCCNHIxCpmuyl3y7k0WfYQtZRA0aGbuz6DTo08Pol7G
HX2+cL8N/Muh68ZO7QYPc7Ht2/RJ8TuO6dzAWfPn+jx8UZIgTLPNfoe9KT9z8FKs/DWaGUp66VKC
M/e0Rl60KuLwwFSo+/t0zPjxBN0/8iTq0TrbqICW2EBwv+kEyx6xtnzl0yT70iZO8EHV0HTIwhpI
w+Si9P9ovVn2a1V7J4oUCzCfeIs9BnQSvFLnwBlkh8cTOPfWq5KTi2ZPB83Kp/PJdZOGeyCytpZQ
tlF1Awoi50/Llj88cbBS5XlYyrJAf+cUciM+Mkcsx7p9dQeKo/aG5tcHix5AAWDMVSs0HQauy5oM
JYCKv637ld/X7Sm0Xd88FwP9qHdNMWQj2ghbypXTKFPYgFtM/12UsJRFKCHBPm8mJMjdkAhBl1Zk
nNSbznYKsbl3majb/0N+WGpyF+LNer+ckUngGJWxHS4Lni6BlcmvxQkiOXoDzo7yk1WpMCe0mKzj
AGhAKT97UkHzdK5l13PCEn7wb+RWhJdIiFQfoNVkfjdZmQ2vTpEVV2EjfDPcZ/vb501Ldh0I78sq
/eKxpy/5D/+5WQ69t0FqHTQB3+FEzm9HHLisnkEEVfqO6UV4lz/SqV4s3R7xGejUxkeOJgW4YRGI
hnRLBRaQVsac04E6ogPVNs5vGzPQ771G2u8o5fi/YlAtTfbk5jVZ64kMw3cTckbgc1ZEwe0wx2T4
JaAEiwJMHBA+I6sowb8RDweISxo+dHaYZMDN0TUntOYuNHnUXJGlQ2g2QIjoMA6pF3/IJsLxAVf5
EPT/njLim9mRCDaBbZ2SSThT0gj6X6VslYxLyXNMQCLlmFpjzjae9S/VZJrxnJQ0M23DBN9SiWx7
88sO4IHyGueV8TCN72pYx+AqZMYxuNFG6bt6jElcZmnKTrArlS8o+Rkrelv3fGnLF515yYV2loUm
ON40suiDSyuVJjhAnENX+WOPqIKKaqTwHhR+Yr9zB5AQDCeiaxCZEcZAF7dIQw45/2UXLzV6eQof
9j6jEpzlkDUubC6JvmMqsuE9pjFob/q0az/B8vkKkzqJPnPfFL/rFRfOalnJc1kQmNlFIqzfulFV
7zo0dvwvq5eg+wW6xeGpJ1JnduwqWxgnNfNwXols6yeJbqkf6qIaH3pMuCPxqDo+2y7eoITBb/1X
+nXEC+p1hRlUFwTcwQ+4yHfkl+h9OY3pDytXee2Qw/Ax6CM64UYF8lJmNsK+9ClCfWuDNJMnctld
cQ51DQ/F3ZQrV22Pi3k2AHAs3nw47Pc8YedotsTemxafHSfbx4wZc7f/1a2WlAdIFA4/zTvBHpQS
mWLsi+W/eSWufu1gnrG51kmcEWvbZ2mUbR42gXzeS0Xuek9oOJJPhRy5MilGuhhO6dR6n8JbinPh
B9p7AAKS6Pl1zVQ7u8qUJ4gULv/wIuTf/+AZmGSJpohnjrHVFq+gKPdOttKiNTcOgePn3F3Gswhc
tAAd1KU6okw1zv0MB37vIRY/L6aJmj/GNjY5CDfKmi8ntwRN5FhG15KCzubcTEPTnCOCjuqBUjas
F9qC9HdHBeYV/AgmRdPrGOxbR3vdaTEezI8EQixp2SRXdlz9sX3MzAY05sp0/XNoSyx3InwJAT8t
8/csQn8nmAASdlyA/sIrC3P4T3a+AGwl77HDWpvdE8q2VED63JkIZzGXZ6Reiih2GeXDn9CexXRO
yOts6dC4MZc6ytqOYr9A9OKPz5xErWfde++EBMJ3uAcGJk5fWXCLHOq19r5JieAmLVm8+8mMZjoV
aoVh07Fxi2urQgdTLigg/zOe9om8zBI6BK8yTjqz8b3qJmwq1lPVFoWgY3obqXpPFxcV5dUfxFqE
opG6eSgiriIGtgwS/0ezJuCLEwP5ky2jzWMdQ/fDdweCGumUKqCKIs0ewwRl5PeoMWrP2N5MmGMJ
QHCnaRm4pxoGKyoWTT9edLBKigsjtyC3tcxM3qdu5SYGijB9ag7CNsHN7gtGFdpXe65hAhQweXOC
peuqPf0M1FzMbj78aonIyye6ycTwBAxH62xIiuEkKC1HBu7m5mjJjxIy7Kr4PhGlYiOh/pJkU8mB
ZLvCxH9Zyjj17jNbInRTg7hlYTjDCdJmg9ig55pmHbHkCjZ4iMk5G23/Ul4dvtOzS7SizELS2DlL
9E8VhSzfVduuzaEcU7Y8cnLwr/CH2XRYChIpGsl93dmpq4Zroaj325dFi2SS+pHC22hd2Z8c7BW+
6HqurlmwQrnVAnrNDGXMVfVpQ4NnOnSYImnAjkKNVM1k5Ous/I7JUha7DPL92UWpBPEkv7Un3k/Y
ozPMzXQSe+OZzmn/mYpVt96za7AQk2DZ6NcUzICPx4CiN9SWvbREJkAbRgobdkJuf1fFuQjfeKHx
ascp3KHBFt3zFVnFJUrRRdWRnR4qxuduhx9eWWCvlm0q/2xbpLsLw0k804kjHgj2ku+KG8poQA83
1hP4E6y6OFMQC7HM2BMGRyNcZnnhNnAGbESVPrnzMOVH102zGqyqyvtTnXXZk+W4/5K1qX1X8cpM
GU5je7N+Lx+Vx+oA8pdRgxD4W80F4ic3MwByq5s/0ZZ3ornS/yWzSdCg2DnZW91CjjAT+/xBC5iR
eIxWPNsFS/UIsJtWF9bPsr0Jf5UfWVkHX2EPHkZT4LJJX5zPLl2Be7N3qzkm9tFnfCDWEouhhn0a
bqnnFOhLuiH6MQI4H1MPtwc6yCZkl0OiB4xtAbkyVqFHvrTqSxkfSIaAnpS85pP/yJJBfqz1C1CZ
SPMtUOlOqIrU1Zakypv0SI53M2Dare7F0mU5IzLO+Y9liiMSqYYFYq/mFmyYgZdJCd/V4LQ2qtiX
xKKuOqhYB6NshFuoyYD9FRQKJcexCFiix2hN3pQe8td6nqsfSa2yYKf6eDP811j9HNetosEfen6t
7GXz253oRuD3Jp+yjIkQuL14kJg73+kaJsFh03H6vY7py91FHRZqB+DzxnAu2qNqPL4MTqD5Szrm
CXRXa7T/trSpoy602ECjjWLDeTLhhBflKvoCsN+rP/Q6rBTB4Oh8uyYB6DC1VG+aMPt3zV0m3UVC
WKMlo/2YQxkVQAhaIDHtRDxCU2Y1hr3yfP5Oysg+24s4Ajx2aug1glu85WYZK9JAKgCvyNLtoZcR
20O5LqxyNdXkbNBdFNVnsZj8Vfdb1TS1DCyJ1C8hKUP8jrPAOpCMSAW5LSrVQAu32F/aazMfQ+Tq
4Cgy3M7DdjncF8MFazseBDlfzbL8Yn0QUChGfpougwSq2XP0Hm2d56SD//l2koVTgHIsbBkhEgXF
t+j/sr5vMqqtQv9CizD6XYodzAUP0VC2x6XVy3+dSeD+FMWYkOguF1TT/I9RPSRdf696ybFOVs7w
RassD3gZOdTARfnGnMNpExTjzEIEAg7xj78K7kygubf9MRqkKn5ONMUDdgg+Rjf07kdahsVvnzi1
3llPFR6X/1hxl5GJXc+Sp43Eq9MGX8Fcghm5dchJqqQ5tjnPgQVTBBCmtYRrx6b8zurZxLuxGML8
lBugtqPxmqTcYdRO1SNIO+RjvwJtXXwKiu1d0xma2TNTW7LBq3CXa+i7ZHXgZFA2+MuFPcQnRUxm
ECEPq5r4u7iDZnkckgndm0RUd6VYEy5QD2K972AOxGlRlU0/2mGhikqum4DnRW6PKGmmyF5ny/rA
OZGfkSFaXmWBx3/oNCcY9AqnpZIj2y6ti7kU5+rmkpFvWFbWgw7eEmRQchXCg47HYDlNLZPSwsxY
3ENn9AuvZ6H0RXM0iGBCAGvKB39WZfOp+BbUU4iB1r+0okRxpD5V+vssY1zjpBK1orsXURJPIyok
FZzXMKTY9Y51psmfeQ3mntWd2XBP21GfPIVFBZYAv2ncCzf/tqrfU9YnqO5JLd8m19BaKiPwqv9y
hZrg4i6ibwrZtx35H1BZkuf2IgevGd3D6NbDOlxC+kNj1pp86xdJ03jiKNhzT8RNcznKgmSY2PIg
Ayz58ViDCPXdA5c3lemrXXhYn0bPUGys8gT1FrSTzf86FLght4wKd3FvUZOdI1VJHG+YRcr+PHo0
4mmaia1tsrsy5BUMETMAnKnxHDtSryQMsczvGJagm/a+IOBLvqjARO0vmQUZ/1kD3WXkR3rXv1DC
0/WQJ4m36j/u6nLs91kmy5+d32AdH6uKHhvQ+Kzq/VtUD8RIxQpzta+jeqTEX80U45w4PvkOIOLY
EQIc+eRIdSZAVIA6NCPxrIZQyAwP08TXT5dRwvEDUGPCXxuZH4iWZF7tPvjGV8j+/dzkMZcNFHP6
u5TbPw9+UMqGSMZMxhSQp2zr6Nt1aJLhkgdu/DlMQqHeq3LiOaZNyg8eu3ai2TcrR8fb+QWiMWij
oIHyPp3LSD7EoOZUy+shDO8qK8LYOxdDVUTfNG4lG2UJxUZCOFgA1Egots21b/gCNjpD+ylfElmj
66Sitn009XYyl+3IGXcp3YY6Py/OxfRJi+xUP1tM6fJfhjyCFrLM5foUdvQKX5bWh6jGb/PlI4l5
1hG3oRrrJRtogHumnqqGXXX7Jnw01Jc71wlmgCriJqzDNxF23vKc+SEqmUu/TQkl3Q3tLoQ86y4p
LU8owWTF51M2FUH+rutMNN/SbZcwP5adx5BKyyCoB0BT8uDnmtKByaVSKuZQ0O95WJf2OscVnuLi
xFN+sB6X/lHkELZ/Rl7TPeiKnX6yd1KBlORyqGlnmDmp7ugsJImkKHlOr2ODkIb0LYPlD4y4m48H
lJvOpZtqI7WHVYv63BceshFhePs6BmD6exW45QfaOwMGV2uRCkmFD35Mp0KFljwIecDScfQfgsDR
9I6SESCZwC5hD5VptHDFb8SX7v4eRC3GX2YKNF3HXBw61Gd/9daB8iw/kE+4YB5jpc/lGJ910bTl
D+QRh3B9wQUwzlEAYhBIGGUm9J0/R8NK5BlFBQ17JO191yIWlycbk7zJ6U2zh7Cgdu9nNcshvUwU
R3IMreX/ODqz5TiRKIh+ERFFAUXx2rvUau22Zb8Qlq2BYodi//o5+HXC40XdULfyZp7kLgsarGtb
rKQJ1HnSuAn3cHzgLOdQfVNmioUhkWAUA0uV18NVc6tfYh5wC2CHqSyCiQNprCHwsq8nfAPjoV0G
T57jeUR9WoxMph8LiVxgf4lpkz8EubLknhgo+amtDARvc50yi4CEJ4cCkSG5seXZvIVclvtDDeKk
5CSlGWrcEdny5jtIjYHzXVYG67rhHu/1e53EbCRYv7FoSAfBWYXlsmMYwS0BzFPqLgJeFrrLiyX2
zaLPqTmcJGVs9ZfInCG456XWPtESQv2F2bAcXb4N8MBgSciVbiV8Fskiz5NXYABN9WWqAiviwgJS
vHDbxUjpU6aUnfAKjP79wuYdODGcWKSLdeQawUtRn0GD9XnCvWzRAW/tWt2VPL8kon3P/TSlEOIx
GQdnF5qo7D8WEAnUWBFkyDy+koDPvzDN2fiemWqpH2U94dA5LR2GEb64NT/RV8hfMnjinpKeamCM
4wXRgE98j8OXbf/gJrV+sfy0dbjzGEp7Nq4epgR/XpMZ2uBoUEnaiDvtjlaPMLw2eTQPh6YQaqmO
yMf9ciiJe3p3KC5z82yGci3tA7UJangxUzlGxZ7lNOiM3dwkbD0ECw8osCtRiPRtQAlq/pY2xtIG
P0LE3TN9DRuZDzMlHFNHs7Ei18OxC5kNmSIxQCXB+hjW8VK7diMwr7xLJKDM5TJkDZFsoYL+2QdF
KK6Wy39HXFt37a0mUv859IBf7hKuKt2nXTtP/6gl7ZcHDfjWXpcRc+aLOzi6gpnhr+/kzT33OOl2
ce/LFFrAh3SbeH5KB5gjp440gbD4kiQv06Ve+u4yQAVy4Wr0hDPieLD5TS/MDlc6QUm2tINtzK/J
aZz8h9KL4/w3mZVpmH0jrwIJgijYqS7zdY8hk73tcQ3wum8FJVtAJbP5F8AlKAnZKo6ypbHzrZXr
uD7CsDYllodKRx7WIAJfxQVAFL8bOCX7q4XtzZ6myNBbbch1k/uHKHx7RNymZ2SXolrf/GRph9PU
B8EbUzU8NyH5G+41j4aEG40Ss5cJ/vPDBOvGvKgKSe2DQbHYcFle054EAo8HfjPl/gQZpVnOkJvw
tnHB9jHYj9yf512UeZie8ryLuPMI2zoIIHNNVhomnxfw8GfLWymy0nnynbHWD76LMMbrn6qCbMc4
Vw3fsGTliNMb+hXnAQ4N8kNL+GKyOJyu5BHkjVgWtA/QKpIICjoS76mEejEsZEokg/+OAybsz4ur
geD6y0peRoymjZ7o+CFChKISTu8Zay61PUKe2oH1jzfdPlo+/SgZufPWIa/mHPJrd5xGCXbEZ28U
cSlA3D11BIpXAubbyQC+OXROwO/igD2+6YrlTfG/kZrizbHeO3IgX2BpBXd+J47M2eROrHgvKx5M
NBUy+cMhrhejf6qEBdvJhekSnOaYJdlBq6jb1j9RY64Wskn4WftUQLGoQvVb7on0+XjuJmjlzpFM
sHtwmqBvT40lywx+BwT5XdnGqGc+OKZhN+GT+9FGbf0n7LrIHBWu5Yqz2zPN73iiw2XBLIiznq8R
acjZR5w0U4F/pgcFdeCKVUrghqCBz8gwc3OG8c8bjVozx3vg+8pLOKlwI97U2LAMi4mri/s6ZMc2
zE7cn9rR1TMx2MQ4j1KXuImGvor6M7kkONK+DVv7og3Oo+sw9G7KwBC5n9wKcvdLu3nt/pgIueYS
VCoAz3LBuXMsyxwhSVAG1T6YaQJvFntMMzdVZmhmHO6zIJzjQcWDbO3iuayXLDy0ymv7e+zD9R/K
vHCPSV6RC94yycumWfOUKJAUQQB3DD75bh5X4z8GYOjWO5z/2txYvOTtQWNTwLCrVuIFpMWFubhw
w4ozFw7il9yQZ9f5wdqiL34JkJPqbtJI7jjK0VO/NY6L9zuZbTc/ARUI3mxTTeqIsDaX7zHsX3YG
ZcMRYseRuVH5SYQDoqgt8RkSHkDA1lQG5HbCpKrvEJKK5V4x9E53vGez9pl7Bxf2pMecFxPRCt9E
0XIFx00FZiJGGz1Qx8cqRufJ4v0egr6sLrqaMy6x4QbnXQTzjuYyLdgH6omLqY3IWx1YfBfyAqc5
T28E3WP7MhCXbKsj4hun6FI07CqGle0in6XDYr/Ee6ouLFkLIPqOLFGvFs33nB1gTcVOhYcPNr6Z
hurEyU52h6BBHfGnkf45DyX/5UsBaAkvy6B5UGMVAQlm88xNjtOVzJNfUtBzkdoDr9C24er/6QcX
x3/SdJC96iXq6VxrV74yISXtN8xNi3jpAZX/wqJo7dF2CxOIjEt8PbvFGyb3UGB70jhd1hkra71m
T7U7ckNbvIm87sByruRp0O4nhuDNb1dDp2SgLpXb7K3jxU8CCgYLUhi/3Vkvkzc/skRQ4jJgcxkO
NA04xc2vWlGc8aKLJ/ZGSXBNs4ZR13Ch/DvNm1eVt7U3fOSrzfQTpFdkdtQc8vACa1TFZG85dMph
yMynidvhYVI14ZIus2t4zd3NQAdThRFQ6RKCXu7WW91L3aOHY0IxMay0LT+nvQm5xIQJF8X63/Xa
T9lz7yfH998Hpfgl8Eftt4QKLOetDSSnHtlwhSiMuax5mN1+bu7N2OU5ohgkJYc1bbGdP2ZGE4fk
Uniwv1DsrBVHgUuFt3mmI71n9o17vJWT/e3hagm5iGUcsoVXyI+Iw5/4NcVTPxju4fUM8Qj7UCcN
+aVQTBEkpJ4Q0ZBRnbHjXUb9sIeHvX9m4iEFxTzlqaMcfVjPXqW47HaMSMPNg7TvPiQ19iaoPvE0
/pIEHbZHZLb9O2U9hXjLFPmOH3nThz3tiqyuaeyJHVYFCIlR/kToYMNLz0lxW4Grn7eGPHWNZMT0
PnrsYd6qRgUe0zu1dTseW744yHIor5ApofhglZXx1TLxrve1ytQXsRm4m6oLMn3FK5p+xWT40hNF
hq6gkqfiW9JmnfDvCL66wctSghP7kfPXHh+LcZb1/RzLtf0hCKppyotgxO4NgNzgYDLFntD2NLGx
APeoOT5vSQtzsIJAJbAqxDWELZxXbyxnNA9dQI/fo2TQD852kPiBJM5w/F0Id5jxFYiFsiwi/V20
q9OOx9rGqnqiG6tz/47eVK23sU8DD4xSM1DKxKWv/3LXGbTdgJPXe0QtrbhV55Nf4r7uwhl6w9AO
DP110M7LkzXLlqaA5E8Xzyza8hFwPgrSEtYw6XlvBssvf/aR7TVk0eLURqSsd6oaQ3HhhuttYP/A
4KvqfcjgoUn8/9j0Kf81FhAhQZuCJuMC5EKf/cDKIkhUiDmYL0mopveyIj0I2lFKy2BYmpPHLJKf
ibVukhPy6m/WXkH/lHNzpTa1Z/Q4QB+V8twum0WaFy7atqZv4x8wmyiD9mX3kTgYECg9JQ8trsZW
43hXYR0cnsvRCYorVVZIOcJNWjQmo2QQ3bZpNbnxMiFGm3SQoy4mA+1/qcsxByXbxJA0ISX2w2Fq
sKkeQB/N9SNGx7XAPLxG/puR41TckRfFZIre71maoYRwFdHMMc3CPzlN9v49RyGLG3wH6kvoZvoy
MPSLx4ZmAP9IJUT2prBcpu+o4HV+Sgo/Tp80PRo1czAzk//dKjpU3nL2N5+D63o2Z81Yus4x5sYO
6aASiXlyVcf7wlixwf8zoaKbYNPPp8Uf1r9M+KLmT2URsng64iLtX+uYiW2vKZ1xT5qCkOaVixBB
W1w9pte4kD0X0oOHMPHf6LGxQll21/W9gQY1s6GLMv26IOkDJPd43+YWd1HSUbxsdlgAWQCxGIfY
JCM3BcsRcnt6JTqY1hdSMORb+zkYm58LaqfGGEXkaz3YKevFVSgLaR17CiIDLM/tVe5uA7EJ03E4
8CksbBGwv4avpeNup+rgeeM9SVFeFZOX++nFy2DVvomlUYBZa8iMMJrBqf0VE6MEG4MVdJ5P/Lw4
Tkk5uW/RohAAfSxRwZNX+ry7JjzC4SkrZjRY4bUIS0U8aEEcMl/QM62Mg3u2JcQefPwIPhGFbkie
OqV4JUPlWsIzmnvpckgGtkyPk0qY31s/RJTpPbLNByBEQhxKZbfjXEPKbA/uQlvLjj04hL1d2ozE
XTiks/UJQq4/O/vBpZ7gsVRYZ5ozv/cSPGBAXtbXTY7ke1WGkP+HsYH/jeCkKTYkVcDZo/Jkni4L
y0/70DlB6b7IYFEZ3IAkZLWkagHMnm69/nkA8lI8yFHn7NxI4atztalJ5MpsFs73/FlhdK+jPG7v
e9Iorx58fefsmTw+ocxCDvT56UVfYnGb6iBQ1yY8LaN6oICE2IkV20Q2lw4KJdW987WYvbG9H9Ka
lwn78+yGjrCh0WQ7oOkDkc7VUWFB2fzyLS5zHJToFHWzQXppCcWBRw8iC4/aGHjlU+/a7JkhkqSr
Kccp46Ql3+WfTOMP5QHOQYpxSDVN/2vQkd+4x9YM1XEZY2ZbrJfwwiHFJ3V+yNNyTn7UneydlwwU
nnch2oaSKyaS/AeDWZfMZQ4+lmWdx/Eth6wY76a5GbATGpAFvwaC8C1/Pkt7RM919SLvlAPWwkDM
q4844xJRu3Sc1mEmK+ZEuXgbpjAaflF+q54HTdr/jTnSTx9DXMGze6lK9sFPzDWD/ehadNNLrrEU
YoJjNNrPhKdkeyi6bKMliGnJbisXjQXGBXeBSzpqbpuTN8KXtnRUURaZFWR+fUKXSCAK5HlSwqr/
hE5q6/Mg+MafaU7mHOBUwY+DJ60LbqYoiXFRyRxc26WeFupekoL1qhkIgmHNjFZ9jX3SYOeJf7a5
Y/NIXnbSE+oAC/HU+8lTG8QvLKJ8ku2E5+xbW0cgh43rsz938tkLuKc2enkUa+yZt2R7eR8BLOj8
FvuwJO839jOuCR2C+IbbnAVn2YNNowBg1f4zDZXyV2Tiunmve+gap2GQYfQcz0RUd9zy057PnIXi
KSnBCbx0A0FpimVzhFqdj+5vlsi4Rgks4YKbgE0Ud3q2nrlhYiXKnPv+pN7HOZ78p0LidnW70VnP
UTtzhIvWDtfKnU1xQLVFdp79jBGdQGbZg972RgosQgn62KPzFsM55Ywa64WsYadQYPWvqWXuUJDG
MaPEDvYFe9W8tWgpDaOQwvo/E+H0JH7tA+Mv/Vs7fGnc5Vp+8t0+4ZMCttMTNgHoiwlJglwKQMkR
yY/ln9F1av+Z1wUsWQGQ1Bzb0AbtEceElUf4ek131ZkiCMpcxsFLdx59UjsLeIUy4LSlFcDOG7k5
r4OC5o0p42NgOTloapbKtjjJNojNn7JDZZtCwCf3ihf1EwQdvj7D1kD0HgQ0lYLRZnM43QkaE5gm
XMScD4WcN33RGsOmqOtwUR07MfBNYGhwkoGWSssKzA9SY14xZyjzHW2v5os1DcCnMjxV6YdoIG2A
V2SgCy1u4C09srBPHCAIvVWcugGajoQ6TOoyaF5oFeZFxUFQc4R2RFbp/kZhgSZ+VDhMa3OeEMYw
P6xz2NU3d3CH6LGlESO+gfwDdmZIx2KKCcdOHEN4+CWM8DxTz6BiluDMJhtSfgk+g91/UAuoTVkb
AiZDUv9373Ek+WtdSwY6KLqeQOB2pqEsv/vUQwfejzZ3gFQ3HltJ6ZaoaMc4x9gO8inUHIQLVjlJ
54bbDm8lnnnzDkYSgzgvOG99gp7AemW3peHx7bJUlofRVzPEM2woP7yBB5jhJw+faGDI3DNLDEgE
k9twhwkI7BDncxis3uHr4GqV3Vj6NzEFE/VJQVM07g7VgSerISRtjwPdsEAPWqayC3Jv9CCYPacf
OHV4daPvEM6HhOI9aZJBa4s5MBgR3LEUQ8PilQXkqi+9cfnkfRKKt0oiliWij8lK1oWAebEKh/l9
JC4e/rDptgpPqTf5rnxy4od1Sh3WWmHJ5IBGjk8gkH7X3ze1N9NALZ2V72XSYiA54MDx5FPoBjIY
d1CbaZzkStd1l9yHT/CwRoUFawZW8jj7HUIY3rqQ7j64ArjZ10VUwRFYAKLszFo5wWiwPf+XZLTC
uRuEax6QaBCbTLe67YPOyv4Pp1fhPnssZqjbLYxX/ItcB9CsZU4nHPc8lwQza8RoIJ4PYo+1Ywa2
IzhKRJ/lE36Pyq6WqZ0hS29SqA2lG/9lM4C4Bk8c2aOjvNKkaU8Qem7VC5BVmJ4XoXw+bJ6dgq9N
PPrFfYh1wN1zQyJSx8U16S5hmCm0bDIeSdJe/NR6Xf+80c+CW6y3uB301rr6UlhGxNVxpvZSA35L
/0uWUg5AtsleNFvawx1/9RSo076NM3m4Q07qodvrOUgghoxuoV6TDMC32Wnt9Mym6bypympB2qfJ
R9l4Z6Fgbzbj0ufHXnYzf7GbWrs6aU4ETlEW2ibgnWVSrb+RRvF1dYxmhSpYScbETzwuUn7z/JDb
wzoOuYOq6nc408DohiXVAHFKdw+FVIn6XsTsssc9hVEI3G1c+tPTiN20vJtp4XW+u0OB3aYeVnJC
NuTMeSEDxEJEqLH8Us120lULau9RjYhO576GUcbmrfLyF2zHfNNZ4ZNlHykbWD9p+KSMZZmz6YN6
yTh/KOqJx8mf0jh8j6LAeO+2qMB2AKJw33FpONFHWzf9e05YlaWuU7LKi0qPTVm/ZvUlEQ2SqZ79
vLqnCRZfFfclTNGoUuzXUJdm92Do5e554xQBt+O6XUknMGfQzfiOWa2r6h0KJms4tqiENc71OHbD
M5SkkD8jb335M8hoItv19H2iWmDZrx/pEipIo0tN6gQUGrhP+p4FuVWcIbFWzbUvuQawe5Zb/S67
LPavA9MJdFgHa0rMWr3Z19Ga4JVir1zf5309erhwFtB2x1I1UfTMt4c534ZjK88hms10UpwQID+j
dsADQOutoMR+kvWnxRaApUoRfH+vs5J2ZPrC8czQiYvEuziDeMLLu44uOhvbnqMKON53lRSct63r
4FdVXCrZ+0Y5bp2SBeqangSc6IjVR6aqb3WWZh+pRWEjR+mAsmQa70F0f5KPd/NfS8PW7kekJ8iy
h6qgMFgCoaT8h7A7zXLTCbnbm6/a2Ki54+2IP/5+nlz7DTDeUtL75TsrDQhtHXhFvU8QhzCE4PZe
BbXeyQQLKB1yF+IdnPoGjHjk1wnJzTnlbgcEiUMwZuWzvCREi9afZZATcBOsu1emApQdsk9p8I/z
OMAg/ck7smDygFSxiscKgQk3PdNJwU0MLhr2ISqXeHQQdjLvg6/xmHwlrD2bfT6R4vmBUOkud7Bd
V1ou48qmuKq36AIvym76zdwC/IRuG5nN1AJWzHJfEf+E+NggwQLY8lBAs5bq1yoav2ISFNWOmiAz
/efCs6mOfTDRpLzDmbMxcJmCN2ZJx14BYO+a7DPll19DUmFEy9BEw0uFU/ovbk/y9rTb2OeAmV0+
O5Ic6tO2nhx3tINiFxQYwh89UwclPgdpzHcezzIDmhZI7KwYi5cpuVB5UGNLGitLLRYCNJprTF6d
jrPZuYYYrnnQZ1++GE5cHsWOSfQ4djA9r/x45+FvQnquvvd9HgNwfpLbA62GqC9LvElJnIKpB8yF
Pa7wLZ9qigw27cd4kP2NFWvbXFIQdnQSyxbplwxErO5jXg6svS2cbaK5lHKT7F30eqbHhfW+GQwd
dx3BVPswbPXz7NADXz+wuSEkZSr6MHZjMGbdK75JzHCRSeQv4WEs4j9Xg6KlbRMxV7u6oJkJQV+d
PsE6l6QZf5IbjQMbpsJnaRHoCqgWZ9wmX5C3DUFN5sH0xJqHEarsyqLYc4XO9SFJyNQAOO775q90
SEvcGcdEoJFLDSUGqx/LrrucCBhowKGu5afyOpSUs6SqJbk5bYd9yZaSRxNNnZcn7hQj7+t+1sFn
W6pe5GDD84gADPctdsY7O9dxdqFvi6gTjXq8A5BK0JI5jrmOTf2IWzBpSB5e6obK0vXENQbrRWxh
Mj87Y6gsRWDYpcbo3s+dSRAjt0VouEMTCV78nVeWYUQAhqlA7cIt24fGQStDitUIrKa+n3SwNVZg
O5J9BbBmxeiFuQ0a1ptqOuTcQxRzc72ndc1bcHpx/5/BibHVT//L86A06RPXWIwQe+tTn8wzMtWx
+TZDm9Lc0flBSjbxTbLGj4muiYG/DY5fzAtHdgvJ4IkvxPY+c/kUGVcz1L/tuhk1OuJiXsXAeLmk
DR/pSCb3VvRLU0RHM8bbSyI0Hf237QzsjAaxZpgvorLBSMOQ7839paGfSDmHhNRRCYI5a9v1mYnL
c36roKsKTh/ASwVKBxZ4DDhN6M7gJ2nsqc5rXnt8lyduBelvdiiASndLKifxI+7h60D7rAd8SfnY
LW8ZNOH6wQQt8TWlw+2qWlr29QFXmHibRKtcOJ8BzwnFO8RkcV2B1n5THbXz7JIGrz9y7bRnPgD9
M+zdsv2t9MzvyHrzS3db+ZAgrwTGqZLyNCW41TGeCrSMpXCDR74UNffQvsejS5Vi2Nw4PEMYFzCt
X4NiM+oSkmd5ZbaSPRG0+oxO5D3YrM0+wGJhnWvjEV8aKv5qnyiVCut9ioPkHpTtWuyppokpxcNE
odncFMjXXM+HTf0JK9C7+43r2B6whtJ92RsWSu9urkC0HQZaxJthjz9sEtA151CyQ468LiKsH649
KyR3y275EEyAG7QuwQauJ5PLPYNh7C0kBb0eWDNBL8/C0I3vJvYq6VGiBlJp1wmWEHWa0lTGJjtx
32PWgCwY13oNH5MObzgg7ikcsfQ5mfyjwWvPl1jkUX0RtEGrE22Ftro1uBEC7Klr/lLidIvpstyo
z+nSEeWpF+Fuu7/ZzQaoXmPL/ijS74k11lwHDCD6pbTeUj20xRJ0D+2YpWqfY2otDqWfRuZe6TUw
rNHW8A/nsoO25sR+dSeKbiNAFRumIPba4j1ZHctUwy+fyUBtxA1zgDsaNdwD2KPGcAcClHT6CtBw
V656f4E+oRD5Gd7ZpA9wesMGQskUeQtxdUjQRh8IPhDzj6NK/U7Ctj3DBpmaz252gyvfdadDFus9
e7Ar2YMTJ+0I3IHk2VreCDzwZWqaGUxiR4wC8meW0eQVi9m5+V0zp3f4ohr9gP2ZzwKrcP+H+Kb9
rHXGq6tcHZZsco1Cc6dToPCPfoUYtIfHoc/sdflXa75VT3WlpL+ve42RB01f2gvIysF+KYYXsHQy
xA78MeJ1/Q71lXGwHHsOJerMQWIwsYZPQWMMfWWgP/grLtPIPkkyM8JKdmbVfNWe25ffc1/Kn3Dd
6gsBgrx5WQa38z4TjEw9OYdSxIhXmK9zRE266rPu2BZyMQc1mf5XknP6nIXXhK8TR+XLECsyIhti
eGJ0XYufdRzYDI22DLyXHHA57/NmDvVPacBi/ISg2bKQcFCjJV1RjYf3Osm4BpZuTG6vDQdM25ON
oGEnPqgxLuSYe//dQBGK8Nm2fEXLv00cIKaAkZ1eXV+kr7h6GRhaDU78uNkG2/siwEyJdXRb0Nf5
Rv4nio2NomjDlLD6P/Dm2nVIjgfmGMwUXUT87VNQRYrboWYFLz43jthEzUBErZHweY1E3UZMyvKE
4QlHR/sEMyEZnzOkTIotaWgd7B3Mgja94uKZSUyupc84CSGGhowcM0zf79Mkc71nww9vxDwtMWkc
lg6CxR+y6uP8lti1MS7vhkJnv+0SzygOLClLn3BUkM/hr83OwLELPECXd5UzJ3QmRip0rvAzeDhJ
45OH+JQSDtYHq/jauZNIyx4rbWH1QE9fkjovMQL4xcUCfatYYAbPAQH47tyXGSTORKOeBtpLxB1I
fDraiGNhB9RwhEkL5Foh+0RsoLsOaepi+4z7C7hMEOmSlozDUlAFgKac5NMpdEvZnjCqDT85ljfQ
4ZLy1A12+Kllxzd93uCqD4grCXnelbVjeV7D1I/u3Jgn8SHjZVb/bJqAyKTGmxU8Jhg17sPUiFfa
uXx5VF7hfi00YeiXPlN8sgKa7DYqGJZwS+whNoYE5DbZhbJAjn4eHUlCyJxS0Hk/dBea6sb4IW9z
CCNwO9HY72Pid75WBloMtknCW9j3SzY62IeH1nTnsKmiv3NI9u1Qu4qc9LquPfePUdnfYYPSjRuc
HfMhw0dyM00MenaKtvRAiJ3jBASJ8RdPG+sLtbgtrcVFw3nFjMOMJgNQszBItrXTlOZtyFFUM+nV
9fZOSDws3piypid+rf2m4yy9wCC0zVuYEk8Dy099DT+VOp9aHOITRbxry718V48g9IN4ZpMg3NYn
X+I44TNuTSytwcgj+5D4AfeLSKUJN78u7FtGJEjX7wM+xe6evcIY4b53ApR+9moxKmGMd7Oliy2l
dO2IeRoDqgYx4nM9HlZua9jAMjrrx57C3n3Kfqq6L/tEfnbAELoTbrbBP3JkcZVkVIJiyvsurJhR
0kj2eh/lo/ZfszKCBmljoiU3auCj8OinLgmRYcCiJWBggA6AnJXfBURqe2w5xulPQaM3rzHbtvoC
cK2PgufeSt93qXYNYCwe2BIPUJF9coF7Xg5Jd8eERbGibWX8ybaGwXWHpbi0Vw+HSbkxmLshfnSr
TTFa0pleK2y6EzR6wC5BRFrLB0N1tWvKlQaSAfhIbGjjBvOLVkYsiVW3PXEpyr+5uJ3Ce2GFmS5+
Wy5vOT/TiIXb3EmV7Tpre/eO3SP+sgs5yYaul3Lifw6Yo4gvMtktRxr54u4GLKYovjlVwgnb6DB1
D/NqJrqg2dQUDwRrsW1xqkyz+yqGkUwQpWK1TfjEGhShJ2KKXvQVMUen0V4FSxE9Gj+oYGzSHG2Z
PvG5eckl9lnUHGPLFHdDA/S711UM4E/Zxje8c4gG8rZqIRnoq4qcjN5kr9+G9ZLxnsuKSHIUhcNA
Xi4Gc0enfftVMg4X/VnDv6donHDbemh7T3PhoDOb+CcEnbm88bVn3FTGxUulS8tZD52jtNUDcsw4
vlBR7GqXM46/ND0V3FfSHZ4IWuZBFbfuf0lhMvuHWZK9Lrva3GOFqI34DMs6pu55xHB6TfqQhLux
I/esJJTgL9GGmcR/lWAh/OOisQaEh8QTyfgqDan7W4vrc/nFods8aju27HJ1pd4mZ9A3iz53QaLB
J5BT2SQe8LoE5joHEGSeofuo7JI205Y49oLeHMuQ/yBUlozoM6ze7kscnzD5Mrh7uBPKOfxsezbK
NV1QmxlDeXg0EPFJTezyDn4E9YcUfVC0XjMsseqibraCXLmHiqK+5kDAaKYIw/ys/DGwe9ygsr+u
YUhaOQjZWnLgNoyatUvoidOO9WmZE2mBs0jkrx5648FloMrT+BLbYTtOaEeD8DBX0cCcE3Uk6U5t
gl7bzVVJt/bm9WPoohhnIymtC00QyiMHsve1t6V+W2SX0vRI5OXoLz8jvZnZsiLfqhrbhELIkeoG
cVk4yyxRakngU4cBSxFPbPd9ZJXpo6ozWneqHh8UNDePF6LQozu/CnyV1bMBAzb9JaaFCyYHWNv9
JIy4tZ6wl8GVumyeC7zV8mayJrf0+6xQhwldAJy0tgRPNwwsSRcbT1cUa3YNzJ70VJTp2rks+Gp6
eRMaEx4DYhblufmnTYogSpzhxPU8oYh8qRCXBfHw4QB+Pep/+zR01mTYDVdbCLXTsKUNKlc5aPug
YDtveqaaVFxCFr7xKQ1yFZ7H2FnU2ayatMvCk/p7ywUmV9FuY1nklv0vQpEsPkBb+X+90gmrfEfR
UCcfOH5FdSNXyf1omtfU/cK5O30zWFXyPT8orvFaKc4h4QxR9sA6xX4x7vHz1opQal3yQt8nXlFa
2umd+nWRLgvDLne7D2UyFvn+IiDqBmXzTqJpsliSUjZYioULwDyXmwqMqSh4y4KJLRxamP7AGFXo
p9I48pkkdTvguREAEg28w348LWkYclYHUfUBG6d+mRCnmdhBvLwn04SpFrVlOvlljSuytJHnn0jo
VJe27LLhrRV0foneBQOw6nRidfGvFDR3sZ5QUSbb76gsNDsSeY5L8zAGq33VfElJsXEM6FMl0IJg
sHjreKBFm6tCbWgaXDBdDPGe2z73nqvC+EFbBqq7ZmMV9PKJptIqe8jdLcQeYthiT93jqeVzB4u7
kI5Caj9XM8k3oHwT1nK/dHzGRforx50bmJDrfYmFCeht9kahDpLo5KaQzqYOj9zZVLBz/kATxVFP
3pFwrsGAzy4coi6OShHZ7wYdAdIO1fQxgVMgwD4ncc2qNK68u1rNBG89LFT7pOhD53GL8mZn/h0J
BDCQCtj/oUXzpKOfhv+xf+qci7BKOEcRCk7yvWxZEnyjcSjtfooOof+bcgQ0wR3PS12Ady90ncQv
iFf4VqH3VAHnZjG7Awys3Cb/LXwdQn1I6Zrwkge0EX96JEqHsIOzv4J7SfBOXUVmoO5gPQP+/8p2
NkurO5bDRfMY418Y3xBW+o764WYb6kDDzt7V1yxg8c21LFzvyNozT2Akdp1HqiecYUu3u4XPbwk1
bTnodBTj89SCN/wK5ACWm4/dxe9o3YXTkty6cpbhlTes6Nqd6jtp8D9q3n7PAQURlqEMq9gft23i
dnm3eiGcvxsb2SomJYb+b06SpuY1Ib3NbI1gjbkDLEiQPpD/LOf7HqIclFzcB2bCL+8X8bKv5kCu
SIhjJR6YjNmigiELu8vKXnl5Zc9O72rrQQLbT9R+gFGGsphPeB/lIoCZGMwkIg6IW+Ixm9Vp+01h
2aloCl5dYfCrDgA8goeFSin5y5PN8sMUvZtfGP4yagS4CAb1dVVdl177BmQEhQplU13JLUFwc+Uw
T//l1JpXB3g06CL+ijBT4lXc3G5bHGNYC3QNKENM2CLS2PkSb8JzNbSdum+jiLtRGJRLeyPGknUc
IAwoWAc7oHVslputAzCOupcULzfho7xMTjXZXOxwNFJv+afeK6IPSYOOV/GKWpkLOjeNL3qpxIfR
flHRnQwR8bu/FtPDDDJKbgJB0H0FsIj49xHfZq0TCCLloDdlciJ1B7diF84816T1sz8c0mERbrmI
cCRCgwjPNsWXlLLjsvR0FuJ+5d0Vv1TpEvZH18n9PP+fsTNZbhzJsuivpMW6UY3JMbR11oIEZ2oW
pZA2MEVIgXlwOAAH8PV9GJU9VK3arGqRGZEaSBB4ft+951JH01275aRp+a/cb61tPbXtcFuHDScV
xzFwu8I5IvhN3zsrSGSnK5HKLEluQLRmiiFriWSjW8J6FDLTUwOs2LDeq/SarC1r0tPAR6eUGraa
5nQAQ2Elzrq7wnkSzqisk2OUpR1MCCt84uUEYtLOAUW+qnKDLnIytnybYQmwjVcgr41VRcxDwRpC
KtkaFYcOUMPmE4RXTP9FN5nzNiEbG+5mwh7JVnpMTlvEH/MjYVdEmBVH3clK8oaAVGCRAw5G033l
4WfZDCe0K1sMxgSA+EbSjCULqWmS3b1H4PJrKZV2oJ2z7rpJBGribTaCaIxiwdJslWPwDaFRuZbc
l+2YX+lD1DaubNtRX1ymInuEErvI78XIqXUPQQFbE5EqPtGIx4j9JGGku9Mib5ksGke0IGNxsQNu
gRqROeT9gzq8V6qzyh3WBru60xRriheTWg7J071g3wzowwhYJbMkSOSLVFmHi7F3fXQw9iaEqwsb
q92Q+XZ5XHqc0dvSYnR5tEONySgFDSrPavTgCNoG9I6jg9lXnpbUtOxN6vI0+EJm7k0BAbNdxOfM
AiF9QOxzuZ+hDgNMKdps3AIk8TvCjLzicJOamRJcch/pkVYVppZZKCj7KH7cLAYzrHnOpl2OuOvx
W22LpUI44IYn41t8Nzx/2THN6ox7iWglvK4pIwDQMZDh0qHMPgaeZVKvAOUZoaDE3wgoaYAYG6qB
h8uSJriBpGP6HwMjeHtFvwEk8dmorzA4y+JkQyHi7NNdvQANnDl5zDKK186myOGPDGS3abfvNH/K
LYRNgAw5PkdFV/rOOumc3t6ayqHkEs72gvO0slE6SHZeLQiwXkykmR9UKPNJAusuXmzDFrfzUvJa
0XKBAgXlxexfGHk5bcskAOZD0Gzsd1eSwlvsWukXVxajZICF/sN2cv0YdA0Xhxx8HEsowxSva/QO
HsT4MY3VAHu2WBdy4gSL2QxLCejz30fKKyanykzMRA32fX5ZW3BJmPT+cKO6EsBXKWi9n1AZWbEU
cNe+l8gBBlbOvEB4EOhZa7dtuvdAyfzIni01IthrHgWvoLQTxIV4luwGof6gx87kaSKIbEhmnrlg
cUS4T4LXJPDUcSDBOp8SaL4/MciTnM5ip+D5Jikauzr6yFAom/azCCs9+qoGJ/kQW2AvNnjS2jZK
CpsDVjWBqllRsus/Z1hsgwh3FQm92FbGO79gcLFDCAXYfXls4V7KZH0iwod9DwcqdAvMTvyERW8g
sFpCvVRa4MbDEwOyGLKs98M0K+USnUISdw9h6fDWYOOqqmNHGSzQBquF4kNQlGoMGkuu52Io0Sul
AZqiBOF7P3JGZpJvYlpMt2Cosf6a8Zz4t4UDNGINUZTOLRC75cmGNaAOcPk59VNWM46wcrFDEu4M
jwyePFtjwyAkaAYug6zUmBhXbAUU1WxdYbKD4KtTPJ9LJDlucQ+tOTEmKbsNz6AP7VdjaAkE+kxM
7r1ps1aPTLtNxYM3AiUB33bFlswZIQTinNeOI/jP0xl2RUkcpcfB4zkzkT/msuI+1hloEcwNLsZr
0qMbwDH8GmomxhlxNJmnc9IDGbhuVGfWWVcjn7RLDkqIPe6Grj4NQZ12q/4QYHSmNn4YITwR1GHI
lqbB58fNCybkeJK0xsVYwn4ktW2c+JwQwMep7D141sR5sJEZru2MWlnEulrX7j2PHYZGD4OvD4iy
Jc2hakv0K65/lR66VBjJaQ4VzTmFZnFxTjEWwbzAXZaskfCt95mkRKRQC1GGu5yAXDBdYz3c4Qne
zWwb3MuQGa2+FFkIQy0PMflWlBkeCHtepw7qKRgj8TlxB6WmtIF+CAnpZ4FBsFovY+NeVJKH9ptf
E5E4BazjnlAHim0d5jx2gwBA4Kpw8so9yNCESGDj3eXdTULMyvHS6MfctVH0TZVam3meuolXP4Zb
BqqDbAyuyGl67eWVTBi37KiwKS3K27mU2zDcEaQn1zFpJdZoyiXvsiqveSGQVg91gn1uK3UHnsal
IMLhg1XGtGZAsyERvM1REYJXNCGKCIAlQDhWBnGUiAWi2OOWaDEvp658IgbFg9zmhSqehhnn7V9E
4ljL5VdM5IAOtWEoaJZmFbMbmgUjfB7i1D7SBan2Rfk7YefSHIAXu8VGRybI67mD0FR5oG+P3KHB
UoNKYo962dsEsJzkAJn3R43JgBNAYQX3JbuHHnyG57xJy0luY39Iny3lK+xuDkyKa6JxmNjQN/kP
6UpqcsVkVMGKIEfHLXyywqZmpVx4d0G/WO2qk+wCDrEywnsMHTTHlEwwTzoBaLMeRt8IqF7h6cHA
FIc78qfkx6nMqTkZkSDD1FHP2Gx9L7T044LaCAGlHwDT+11vTWB/3ABT6t6LS8xUfiG7c4ivbLiz
54kXBw5EtvFtfEjbAUnXvSU1OBpbW1nZRP17PmI1cgFmU5PV2+9EZ3SMLF36+bptpuvnB4wBXb+U
f2kc3OjwW+EwV7b5zMYWBA2XivTa6UNQ+UElTpnhkghL0u+0U4+lQXDQZdHxj4pysFikbmJK7PIV
ICjrRXVU2o9VhRWF4KFjQvR1agXIaGypvKOH4jMJBmM4NKN3zbF1E+uQqRFM0w2YGybGZmQEzMnb
cFPOwopbjgGlYeapd3LqmrMk1h6jj0K0+OUQsK7/6qYBe2/bsw3fTnlmeWuHFNOrP4+wUYDRW81n
2OY1Kiutsv6rT4KEr8ibhIAHvS9Oof4BHD1UuWvS3zcYTbi1ZyEHvFwZHsN1THJdHY20b3ksgXnq
cYcS7CWLUcXCxZrpKJ+uFzvr4PgWnDjRIlnKWe1ljgHtYVbB13dvFKQofkzWHJYfGVV86K0ItNfC
hVSl8lBharePZWCMbEsVbRjFnWqdawR9SgFZHKfE7+0iwtvtobg4i1PuMtjP1Ikq4vcKDyAXDoo+
K72C02xxJFEJBqBqdcZLSYU4xUYJLarLXnV510I3oklI38NhwJwhzGsubuYGqXfwHMtn2HXYQAJl
YFxy59Hls4x5Ij1m6P4T7UMdOoLJoDqdm4G5dNPgALMf3aLHvIV8yfbd5eb0UpFWJeiUC49tuyeG
8qlGdK+eDeoEpnePkOlrI/GgccExic8G/RaYKvNB/pS1OTk8M7MusVCl6CrmZrbAKvhVSd1rqMJz
iTHs4LXuSAcob03XvQ7xYnrB6lps3Jprn5i8uYbzFjBnd8PIChmvA/hZYAPJJe5HZaHbOHIpjlwL
zl2V1LrvboiYcn15gtsLs43UAdZzVtcJBXfMJJDO6wZXalTBMt2a2BxfcNZRptQpWx5yF22pJECa
lM5z4Rpu/d6EIZ27QDHzc5N6BgtXSabIdqR3HAJ7sqq96yiY/XT3IBZtktpfkoPTTgZAyyZ3qg/p
mtLfcuQNsx94p9CeKXV32sda9G5yKblb6bey89FF2Jb3HrjRHvOduKQlDB+4f9dhNRhMvn8sOc7+
QhQLXcVM0bcIHHJhKfprGDlEgFBQmBIBZjjuAmcxGwvpPQ0dUTee1CMMZOTjMJ0hcAd2T/+C31ff
hxzmyYmraFJZZHsNlVrroGR0PbIIv6qNibBo1pBlaFE2EyYI/plFD/LdMA0B2J1hkPqCQ6I0Zoz+
XD/GGh9Kfg3bQGwKhn2BzDKz3xCNR7XW0gXcnkZzJtKlyVCqF5YLjXHxq8CvHgdgAQ5hHbtPCrY7
GDuQUhMoLTaBqBgzdE4a+n7wXC+kxYgzQTMd2KfpzMTqprL2DXwcWj/eo6YwH422sjqxaoKqM96W
pLM8e714c0IQg1ocjP98YJra2dIqJuouspUd1A8GTRQN/AGLbi6CNqUR82Et4bmzm4t9lNHNQiJD
zltqbZLAOC92wH81B/Dg3aiMa1Hhu8L7PIlVT1LCzKI0FflbXpkLRB/O7E9JnmYzDqi+eZMsLWzn
THtqYB2r1qLDp+ZaPRcprtqVyanMwp3qExgFigJtdqVkWMgdJ7uxCTdptrCxXFvSJgKwaR18cg99
h4X/FoW9p+qIRJIefwKhdOaftUcf6pnJZQl/2QG013VPZ0J3ajlwmuRsuO8eM7JEQF99xgouG9KN
5wrXanur6FDptloKzZpPtfIxdEdKsxUcMZ+4Tg1/cA3YcSY4lGFWv1hx1/0i5526D5OdL9g2lTmX
dzEejnbtJp6RE86h2nGfot7SZr7o6mzURvVJe5Iqd1TemvBwyftSO6sRpu5HjPTJfpI8Rep1bkNk
vRUKtU+iHFep3Ua96xkfdEJb9Nx0vIRP9JkzrK1xNOKaDwgEg+vFch1sMz6M+Q/2aqK8QRYyieuh
iTMRVElOqTiaNqBPWrZYonQqnr6ovCvJ15eMTIu9yh0aTDBHjjaFzG6CULhmp9RdzGzSXIMjjwgU
KjaRt0XQQVjxSVU4B2KeM2+5prGJQUqF3a+xyqeHwmEr7LNmtoJhw0I3DOmboDMpviMt1PnvBOYk
QLs4KD+oAYoVEnZihPqJMnvWSGus1LNe9VM3eqCoebtW4Yjv/ez6Syxv9czS7jwOlQNJEsa8/5Wx
dnOe24k5BfdpDIkjzIm8hOvQ8CUexUR4d2E3Nj7Assmg4yLsW8BpljB3vQobmrSmFPWmyyiHvm4T
W5uhfE0uhm1OkRQGJhCbRp6VD4MTi1GeusdW18GPmCxpvrY6c8SlpiwsynlmuBEunvB7vdjENjA5
xWIVoHjqHfY9qlhNYbjPoIqCJ6IDPco6D+vWdPVHC+w3jRZ6IeB9DF7hHkdcYhIFjns1z/sG+yfh
WPuZu8J84wQa4mAOTpd24grqDZGefLhh31O9IUYbCeAGSWQBTGf1C7fAfGpkMG4zzj2vQ5I195R0
i+3ILHBjYc+9NbwyfImFnt4GDksOxH6ICchKRXae0IQ/Am5vcPVjMwn2hu02JLTpRkQjMxLTZ/qF
l7FedNf/8Os2uBI0AzQljjztls8c3W0li+Ev+GLdu11Kx1v7WVo8Xk0LT3Tu2k/4vibCYFliHkE2
8UDDPcChqumT27JW1AQ7CgM750kQP5nGpKApQfhlt75zgrNSknrrEkDhau5+ERWdToz3lLAsiiYF
pp96+jKsIfE2boXACTmCZM8zNd3hTGgInwhfmc8IKZ46r7jsnRRl5ert5SRe0yTAa8mvfRnxswCJ
cYR8t1IhL1UCt4O5RiQ3fUwcfD/Vk1NvGBILCtmGBMqqEbKBHgtb35GOZv0YSK9ZV0YpzNuly4Bj
rGosK8tlZjCzs/Uolw6atwIQtZapF36KlghClHKHO5WlRG5sOhxl67IFYFoFAhNl4wkOpqzodP6m
x9Z9S3XQniqHFox1F/ptu5+I5VAaAfzlYLWtWa8LjGWwbq5rTjyUrbcPc1N7W9p1Cv81tYdqj4GT
Jz2cM/9XQqEZB9MC1nrEPiYZWUSNi773bKMkZJ+M7gFeUDKBwBS1uaoR2nmwAp/zybBZEynAytb+
VT1SHk0adpptIFNUZL7ioDm3lTk7a4SEyo3CshbywD6AjApRMGTjepawAslxlhYL0ThYohCNrlyP
eWHd0Dw/RT74SW5/Xhmow4JF730E7SIiGtu54TSdHyuSWTp91uShymhgB9tcfG/E3DQovufP5VrF
hS218IN77JHuGNEp77t7r8wDY2MUqmd1npNovjqM6P2gwsaFok0TtUOksEpUEzs7GfhjdWKKsFw8
SkYZcALx54Kv9XuB4VpV+Z3tPLAGXVcwrU1FMsAxXHXRovTCVdB75qcDYujDyC0DhEjiiA84sQNc
mgULIhvSsnrzAwszMqlBUo4jJlR/hRWhIgsKdIcC7KGVD0L0yFdNPbAoDu3gOHU4w49xgedzEwqX
+Sa3cV9tAC/07HwtnGtswqTh3hWttn8o7fX1mbSNyi6N7I03y7Da5uiJqbrleMWKnoAwvUTAOlwM
XJzPaItrZppjut6h15rSAOOCs6b7OduM5RTQGmZytruAO+BkyCljvMK7iqvHqD5MWYQFoywnOyCX
7FHlJqs4n29YyVaXwEolH0dKjM7+1E4Jh4qU+3SvM8+normEw+wRDX1Qw5Aem4IDXGT0YX7BytBd
BCe3o8lpSO9DipTIFuGBiAEjtmb6HNakon+S8qinmzphbYaoK4o4muylxFiUJjbXTNK3GH5S/ObW
OQ+dvL30rVVNN0RfG/Vc5I1DLrlN26BcsdKVDR5FeOo7RnVabDuAPPZpABtSIq6URf2BeaownjX5
3enOBRPUkvMmlrmGB0CXYBDWPfdKMOIVgt5Um2EOxz03l4ibM68/bLxGnzMzrcqNlZaNweZHmFgG
jMmIb+gQMNxdhvkT7mY2A82iJRMBr2Z54x+u58/uLSeXErrEUd24OhTAlKGNmaQ41xpsBNcO79N4
Q11PZr9pIo9qWkPzyQSVs/gzXk0LTS1qK2DFz8bCmeUlJJ/OGrbQsf/GCyNdxCIqPPZOOCXzhaVX
qLeKBRrcLFzj9o6Eck4mN2GsviHRUvv7RTNtrHUzCm7BTCdkNfzGz+Otcvvc3Q1TaAQXotsYhVfI
7DqnCjYWr7Q5WVTZ8Gjyo1wjV5JcpnQSulMSFumqxIxFtaVPip8JMrRhQNA3Hs3mlGTnEOmp3tgk
Jpo9/Z6qvPd9L+Ar6Eb6zgOC9YxVzS4ADby1ti8lOsDcTGvGk6a+lGoohyN3u6r6SOPGcLd5ldud
iLDq5OTNYrPp7kpyffb95FvzcDM2aVPdEUHwF3Y8+czKkMNAiIvClOGxL9ktvc4WaNgNKwRaq/m0
J/OW/l+7fsamaM9QPnliX2wMs+m8rlyXunqGrZL1rZdhIuO5VbuEQ0mtXkqyR+LL6tPav7+CyubN
vLS8TFENPtvFcDTjPY3EmEp/wy6kKnG5Jew5NxNMriskpZMPKZ9elk/chpgSMZz/8ijX6TeGTlvm
AFP479PkV0+CxU6+Lf1gGKMhKzDpeV6KmCg0mFjUwBlHx9SE8vtSeT5ilOsrAlWFHmjNQH+FNw2P
u4hC7XfxrUxD91bmHDM2lTTmH7RtOAwT+dATWfImUvERHaMFMRl2eyvNfRpzqR3aLx0JU1LoFeMg
IQvEe5Qn8lpr05mzu5bR8Gp9SdWrSRMNwi97mVPLg2hEqLfUp6O1pYFl5z0I+CxU4960WXCDF0ho
uvZbKvwA2bFOAIfZcKvh48PO1JxCD1fWHCK6at1quoKSrmCJRqsImjMLsWbfhjRDAg5BViQ9AvJo
01dZ2G3mkorbAzhgRvCU/V687gwEn03oC4kb0mHTdqIaTuJ+RLmniLy6riIZpf01++0xWCmnzJIt
dDuS/AKXFdVd15PuivfUDbZK+B01yC2PiBWAVfvVj9FlNg6unHcI9/pXEg+YEmGlUIagAslD2M7d
0jlynTWvY1bOOxRtb9i0xFHzzaJK091z7zLxSnGSurOaGEbzMuf2AmIv7l58t1Pzi8TwONK3buj5
Z6ZzBn7gksBoeGX1tKdwJL0FD2O1jxynoIkHs5ydA4+NxGGbE8AjYS2rmsFe4fCW+hbbpt3sPQEo
Bz4eTSzbWIeMirKrbCI2nTKym8wgR7Fm016H+9To5oZ4WksZ5CrIxiA9AZfPMTgMQ5PiXHCTHyT/
XRuirE5PuQZjebvQornchHrovTvgiMsAQxOQTyQMw/vwYdQmK9FlTDlWI8tiX8zsszY+nIPrv8m6
2xyz9JEP1/CehKT7uOLH4nubFEF6R/4/LA501XXLtpLCf4Tho6cNvUjEgrhL6uayIJZiISJgXBAv
5w7CidCbsLjRhsobIXLj1QPF155IC8f1yauyfOIVwSuAD7vvEf/COvZAZ8lhs/Bl6NWA4mtEgwGl
5uLZRMLBOOHR3/KOdcuFQ31oR3RT1C0Xkpw/sE9RQ+k1qQVtHuZ+dT8OnWjPufZ0fu6CgirEhRRm
swmXeoCdyWT7E4wUpvu6GrqPRbR63MSUOo/8YlnFh21xahLp4zJvvT51/U03ByBsSppAnWdHQEv5
tFoTGyyL1VzfL/SUzJExuk67kx0i1i4oeWqtuF8O9K3MThBEjV1pH1F6rOk0b7ijbCnoaJ+K2e5/
kfkGDUjez7uLJX4k/G8DtnrtweY/5Fh69N4IjCyNRsTV4bNCbAcwn7INh1Siu3jnIHlbEZ56oOzl
7IfPyWDg3LThcJTHsTL6+uCYXmdG7JKNcYsjC5lQiLRpz5UgJC5oDwyY6aHG4L+Mbxttk6mGAP5l
tZyEJRyxW4fl924Oqmb4ENVQYjgZg/egpW+0q225E6o2LqMjAwwrcNYfy2xu7wQlGHzmwd9t+EhM
uzr0m6+ertwrBM3CkFfGscHk79sPLZLBh+I+uF2wmh+FObbNPTOEdevGhu/uHL/g7OZAzPyqujTE
freoIwltDyKiPUUdG9knbmn2LksNq9oQzfc2kHKrHaCF+aEdTYccWQ2fz1HeD8S78alN6Ww/kM0S
P2fuyKfQmoyD7OPlHcQqiNcm8OWaaBNypaKucp93wJC25jC5gieI6TtRW6fqqUkn76gUGet10Y4Y
UTO2zg8GdBYHqGnu7fBFZZvaohoU/ra3pSECe00Vjkc8rYPJib31slvoz0N2qG3X52qgXHE9GKD8
2jyLD6laZlovsfytiNNm37s8h+eqW4cTtJHh9V5BM8czL5ST4sDgwzPSqsreF+G1168gi1NJg2xK
Bt3wLFvvGym6xzhx2DAAMQSNgUBAQZ8kC3UzUXkh2xWZ1+GTxjAfirQC0w9ywVQ3BsKCigQLCiLD
eTFT8inrhQFPzYI0ETCTYUtGdYY07lh36P3hOS2IPZMeXN58PTsX2lZxPHDadKFKklg58Rqn2YEG
vJwkHttFbqsGX8uUtvk2EeY093ATr/MRMmDP2m1sIAL0BUQjLsRE7UHuLPo8107erKHRkNoA48q2
6WBOOVoJA2NV7nqvcu6BlQAzHUu5s7TqTmDonJ0J2vouAMj1Ukj6OegD6bZM/eoxKetO7YIsBG7R
cXjjLhy4fXeyCyy5iCrYLVZOFhhsSho4ABFlUDNCRNIJO6IVD3xWa7mexuFMpuElKYFkS6mrp2ZW
9g0yX0c4HIzNi15kQ82YDNgTBliZLdYm3lg3+4CAFh3W1AQD2IRuQgX7qCSjYa1bHt5xCIyeIl/e
QtwwrIep/Ig3SbvkN8NV/OEpgMAkedWAahXKfAD/O+271tLf2boCA1xi8yOjP+IQu7PYk2uqD0SH
8nnjJwTTIl0uRnFwGZyrd0OCZ9w6daHxXVLu6a7NNuzAtXLyK9a47qx8k+Rs0vYY5ClzyoMKFj4a
Y2UFHkjLuiOAO2aOQUOq1A3vds/Jjs7JZdplXTEqjNjZEp/IGCzhJQzoV3qW3G8ZDYSiA3POg7g8
g6ofKGthMY+4Z1AQY/qBiKygzX7kXJsnP+ldJAIPsHXniHscXBPDGf+ubcYSm6e0SDG3MkeiHIZP
bfFBDetOznvHu26ZO4AQ1JqSdOTUP8UL5dJYnndjt5CfbanRiu8oWqz7CFRQcQvLK7+jjy6ccZll
3XHspyd4M7l7a5Y5gRDkCfxINJdkUJ5AFUW5S73UtgfICwgBQUSDuDNGdcRmZymOVC5kjNusrRc+
qg6rnQyOLmvf4TIbbKV4IFjwArNdDsTEosAvpLA3JcfPWBTf4QtfjCkyMFgOu8UxCk6HhmjD6hnn
p5X1UaVMEagtNELaUcnt4VPRfXPvK+IpujYkAElaEUGDbaqec3AfZdZiCBdmmHJbFRkc1YfmTB3x
Ul4oMTba11mrkZ+q7W13OgpLsRw9dNJn8xMF4EC6DwyPIwm9hoZiFgw6IUPGh5zQdxIJxOzrJef5
PbsrwI7z2gjd8DGgRYO5AGCEMR89ntnF19C3LsumQJmdy6pUpYu3yYic2Pe2JQzz8O2Pf//7f/77
z+k/ki+0PxBsTa3+/p/888+G/VSWsAj853/8O/xy/vf7v/mfv/Mvf2X31dx+sEL61790/T7/89/w
df/6vtFH//FP/7Cp+6yfH4avbn784oTV//76/ITXv/n//cM/vn5/lee5/frz289mqPvrV0PirL/9
9UeHzz+/+d7vV+AfL8D1y//1Z9ef/89v2+6r/pn+sRuyj/rjX/+zrw/V//nNENbfPCcM+Sw5LMdd
fPff/tBf//gj928Cq4PpW77lMXWL8NsfNc2g6Z/fxN98QT4bOd500Zud0Pr2BzPv9Y/sv1m2b1JH
7vu2hzfNdb799+//T+/Q/75jf9RDdY/zuld/frPcb3+0/3gjr7+f8Ji0PQdMqHA8O7D5P3/+8+Mx
Q+Xgb/8b/YQMhgHBGDA7+oxnkodGM6/bYLpPBlL0bGSLTn2kpJ1WiAr3MDrPrMNtwuTgRCow7rv/
8xL+9RP+008kAvGvP5Pv8Eq5ji1cEBm2e/3z//Mz5Rwrfcw7V254d3LL8ldt8XStAbbtWJQxVmK2
o6eLkmJWo2kQ7liX0OgzfnTDcLvkDlHQxFXUPyKgNGWEi8nccldkQxeW3wsWTyOJaQMVeT855C2z
GQrxTNxLAzmqBH5z1ptbTzWfdQK5gRQ23QAahKdbObdBkhtrEdBUz5Bx5zkolOkHa0KPA5jNxjVn
yLDY0sm2d4hOHN1cfef2fwHpNa6ALJ9704q3ALrFjnGb5hC0/m4+qtk8Z5Wnj9jXtrOxQJ33sFdh
bM5WnGmNZsLulAbPfoE9zu41DXS1XlOZGa5TdRxD74G9qibJGmOz0vJITeZXvoE5UTxqdz/mI351
zz5hPxc32LRopEGNyawKwrJh3fGsi8IJt2tF2nmNSnfvFgygIpn3HDcNiIzy0aF3+Zj41AySEGJZ
AmBzky0jg2Jrb0zABCuMw8CAgFWjtFEhXgEJXOAg4QKbH0qdvTaFT1gr0PdVW50pDq/X9HNDecPD
0Cw0CRCipN9VRTiV6Tubq62XICEQjQ6PenppCSmtabuaaMVCKuBJfbIdZEdLs7YUw31a6nGNNbrY
LnmpNglLrqifbyvfVtiMOIrW8UexcviOe2My79w04Nv5pt65xQN23XIlIGlAGih+AD/YCFWJbeAM
EFbd4nFu3Bec/8u9brH1WjjforCYjyJoaEymomqD/3QzeoHC7AdOA574fe4s70WLjoteY62LebVk
FHSbIbWrAKWAxofW0wT+lPjoCPDUhZxZOLhICwSHyq6PAtpRFL6hb7Y7L/U+Ewpiw8nXkVA+cDBP
b4n9ciKeLJxTjnzkQRzZAfW4CKCA4jTvQGbqa045+LJVeIiByWJIlt7V0YNhxwOo3vTqCdt+jQUb
4i2Z9Coa/O3o1fda+y9UEf2cvCKNWjEPhyXSwXd/cL6SecbaSl6UouwN0a0PCvYQs/z+ByxhqnP6
7okdAi4CfTYhv0TxuNws1Nyit8oHvnvdEg5Nn92ecIkY++9WMu3bxr8jbjdsxp4zdq4H0q/sMgf/
w7Or9jA6xdmI5b0eADbNXvKONP68BN0XW3/zDm/zSYstDb3WarQGb72Y89mauuPsAC4e4wVMasP2
HOPuSg5uiyMFl5tt9jzwq4cYX84KhnRBnU1/Qrv0keT28XiVdvqCUEaY8R7XdEQ5S/k1O+6PfhTN
inKTCdOXtzWc4NNozUfBNkmVM/UXvl2vRs95NMyPaU53ZUPlqL3czOaCU5mG+rWZ8oZ7fBZILxCn
Z0WGk2LcdcXZ7VL8kdiGn5E4Eq4RytxNa48hGzXcFWdpnsawP45xMLO/2vN0hmwOj7+ptks3Jxhc
hLm23IwAgKQoXip+AZ+4DsXpL+FcfILb/mSeyRF9IQwtCBCjZNvPXp+TVXFfODWST+NGv1Mj7Mq4
41dfadXMK87q+ToO6RIt0i+ygzcBQ/0DzfUw0HsHHhpOH9OivC+W56qr3mePn8lOvqNX2LvaFC2f
I3hnhECqLT47bmUbiF81DFyM/DT5fTK7zNCRAbTjySi2ARbybVqIYpcX8RG+O9HsOehfh1H/Apmw
40iWRdaSfGUm27ZuFhfHKZ/GEfk+4FqmMQzgUcrNE5DVfnDnmwTbZ1aqc2Bbt1lJW4TbHEQesvaj
mmQjmMlTvMgR0OPtOPECOu6QRhiD1B3Zd5otRCA3hoGEU/h72aWrKUZg5kBG9hMTQ2ZIesjtIDtM
Qf7eK+1s1GxApIR0aLEOW2eJhi0wbtgGre3KeHaS5p04PE5s0T0BawWV0BxaTkPdJId1QExXATsh
2RfetUP43PruGqP+fTWYv1z9bHTuOQtw1PDiXA1W/rUVDstEXMwbWf+qcB2uSH3yTCJwgtHmEDP4
rCgQvDbxoe0PFAgvGHRe4pF6jLaQ/Bwybe/YFJzcOj90VH8U2RVCwEHSrg5d4ROWwIKlA9QYpw+j
Eaj/2bc4Ec/TMB84HNMKUq5CKhE3BhSRNfSqXY7wzK73IcwzeefijIpoE3+GbzFs6N88FGP44Pf9
cJtCmec+WUQtIzurpjQEZcv5gaX1UMj2AT8MWokZpXA5dq3g0a6GH0sQgpuZq/oQx2KtMFBhxnCD
TZhdSK87K8uuvlyNb++a4YJV9V2leXMh9WHes1I6eibNqunUfwcD4e1JiH8Hoo11Jh5fMRLsXQ4g
GGzjadUKjmipl55rJ5rg6OzssWCdY2bOEQ0XfJoZnBZ7BJUQkDhvTaJMlOoNazDo8zY0jLOgG0GE
e4FJYiXIom/0tDK66XdNGnXGeuPH+hm6Eb5PQgNZV9aHshlgJrJaX9lO3UEQyQ8VqbSnAObnCmoY
0ZCFLFUBC8wIb/RkvIc5pVYZZfPb3NbPIxMH7kYfnxzBPGrqTijemODj9Lal6meFhzI7WVa9YwUh
NyNDGGfxAUXJ7ShSMu/6wX+wabM3u9F55tXkQgyKh6bssl1VxZ+kA/n9nLXI2cz9F3Xn1bQ6sqXp
v9Ix91RIOMHNXGRKyCIhCX9DwIcTRoAACfj1/SRVPbNP1elT0REd0TPbb5BJs3L59a7G4WmW9Ffo
PfMGUYjTp+PQXILcDGw10HjfY5S5B5dWJo3uO3aLMN61QObQj+hIXJW49YdGGf7l8Ao+pNA5V73w
gF8qvOJUm91PJQAEYMyA6302uPwSnQAxFsUZZLJ665ZRyvLCNt43e5z4h02ZRVNcX422jUUM0M2T
bkxaG4XNaC8sklG7gippEO30962POklx4IHI6rN+FMSBdr17x3zsLugcreT8ukyb3Twme16zjVa/
2akufcCrl50igwE2auRXPM9u1e3gp765+v5F8lSn5uukUr4J0KWUTpDg29wR7eqQRVR+k6c7OwvH
dNG/395deSDiaSHfd/ST+QQa5OnWX49l0SrffokXSOAgp7ypY7yDK97NAh0VYF9yGrsPMr6wGWWh
47irtXHZgBKXhUZ12nvH9uGO21CnbHtRvs3vfw3AeMq60czN26nWcLt0hDNPzyxDH/wEi2f1DknK
n4JKYb+QotYCDAAJaOBi8OlqAZgZu4ufv0A+BpQT+/R23hMkrWfOZ0fAcd+hBzKtatwP1BDSxILU
hvxo06c7l2Ac7ZNzreZqJBwvjGsWnqumf7uTLZLt620S6XX/XBaLNL8VAjCaUYukkH5t0TEXT+Pj
vl7lsPWu3azL3gNG7Uo/y/YRBC86j+A2HrxAdCHystvu2uVCaOWhSz4FwBmddmZmH8DCSImtSywX
D9AAYt03zdJxPbu3jLxmimeBPaBkh0IMktcvTc0hzR8bGR+nu6ffUf1Fp74cVFBcfHnXBjcDwe3k
z8dHXmig0SOLnao0oxVQMIGK1iEBBl3kQOYhcHbb2qckwtTIJDskL+opLUAwawUec3q9UPdBYMrf
f/Je7d0cVpQFJI+utgJtCtTxvd4iYRU38PH0+XBgHtVMu+Tms1g0RR1Sd0nDU3LrMyqv2m1ETat5
aZIGQdOsU0SK1hKEgGvvY8QaqEsg5Bj3vt5+Hmkve667JLj6C3KMTeNdb/iYhRhFh21Wf33MDqCo
vVszp9snReCKPFne2vVKeZq5N4oPmvJ9byNErxgLlOI1wGa7HcYkJzfBzTpTgLMDvS3TSkCRu298
JPmbQk2yCQ5aJ09dloMYurHv9j4LQhz0XgdX9PTwi3N+7YEhnOqPZjY9aD80DnWvz+o2qL3ojHS+
0jEm7348cmjrQ0qYSPPLbqgSR6rg7s2yR8riS7bO1dE5GZRBvrLy5/O56+H5Xlzx/1ZXu0EIFyDf
toUH07Bp9Fz0chIl/TPVGCrkaWn1l2a+K/RCfKdA2+mnWaWdu3YOekf//iE++VhccysvCE+3blWN
nGvt43dmt2pfst2vMuhqWR9AwVdoNG4gKWj6mDbTum90CH+e6OjoF1Vtfah3thS4Ne2j3uq6BL/u
tAKhHr9zenbMw6PUVourMShehx89f1x7hxe5CjnFXLLRyQ2r8dKbUWnk4nWqVwnQd6bW2qfQjm7X
T0jU62LnETCTVK+cvYdeLlUrI/d0ozOgRtWC/3yXVzD3jOBYtvoH/VF4FNW1rYbRJuPrevxBat/d
snjN96B+DLVKfrrXVedzaLsk8/UxWzuDzymXXRbGgjeQil6ASF5vFBTlPJsEbzUOGICv/YVOqvcD
Zci+nIn51MDdMPFkz25XKv3o/ftzoL/842OE3dPz2j/uOz+njEhQB2gOk9Bh7/HCwCcmQUVRs25f
yxJspifAx6Clp+RoP53XHgieCveZfqpr3uPVjo7d2hnJhR2CAmrrKh/kWWtuj0bSICsQBSsbn8Gv
iUBOlvnzlcFj2n0qL1v+sdEFdXP3YCca1rs+ILf94jTq+U8BxCrhNZBtWy1jb9XAtAOr4LW+3bDA
zxd8EQbKrdVq504FJKtsvPVG2qZxDE2Yzj3gLRp9TpV4f3LrUJ3r033tTPfnBZr0m+y1g952CljD
vXzVeoU4vPaLXoeMetkAaplGaJe7OF+zJdnaExAKGsb55taub04tGT29o/5I3+2rDcpSKTLjnGFR
oTBcsnLQLYDIpSLi7OBMkIt6Y37M9Je7azfmDyBJnPNtCOgGh35RTHZGJWvXxi1GHsDUMhAmm2jD
VqOhl7AqDg01Xm8lyFFB2sCokjHNrLf55baw2mRnyRfmg33M62nbWAyO1T6o1XcnUyuynJLbFgXF
ABrYdEqjupsuXqfjkfKwHXDsr7PTzg2E+rP1VPAtaC1kpvRux2JWo3rveNE+fVzk5AzvXLDn3Pbp
3QCl5Ax+knZ6E8R/nSwQK4IKh6dVnc+zC+3ZSAmhwLlLuI6eWGIPdA/95O+bxxNFD9hQnyiQV16e
oCF2DUGxWgU+2BntA+hO+a7IV6LX2Mm/UnF7eb3ePuBoaAUKcKzcLdzXW0MHACSalNR71jPKOrwY
6BDySifMNynL+6h1oC3rHc74eXX7NMIe0TZ1BHI1uEadrkuqN+61fR9HNrLuVU9odjW9q/L+m9bx
eC1+hUOHEGT90VtQN4bv/T5CnOZO+e5/4KxotsCrne4vvXdr6AZH5GSpRvAE8ItVjZK8HnGXl9hR
Ly72e+Pu3XafPUWrwJoeQfxzakeSYZo0B7xrWFPHFv776tG9Wp8S3GtycWe5UYCeV3vigTlqWEDA
fuBGCW4PtIXD8bMn93E3PT93eKM+Omketx4iYuE9il0M0NOGLM2P0LEhRdaiuCkDZ0gUFRHpBykv
BckNozage/4TBgcqXvvz9C4GKvzhczvbzwdAYDR+3SKD7qZxJt+iqFrWvpuHepMmcTQJ8V/N2oHK
DPqK0CdM+YXqc1goZuyxBdLP7o1T41hcrNZnTmGsEXe6I5oJjnQqj4NrBYIsacMminnuUrmLBtwd
AlmcZp9PBXDUIj7nSL334NlEOGhHUoWehJz1M8Uy1PhSUQho3+d+sxfFUbWYCBoUUMsnrkdqDmio
qBG2aWW7tnfO0R5qpFe2212LMOHRXGj5nDTLs3t6ldATikjW6Ay7n2fRewIRKXegFxIAzK661zbI
IDLy3fROqm12vXxogpGU7VMhr9UtE9hcZNEULUu71zekkhICeAA69ALu5bSjWpDaK3Ccd1eqQnX3
VavFl4p2LY/zHYbZAKWwc3cWuy5mfGm4oIFH1b0GctXhlrsILS2qHcstvMkhBfTUv2R10par06jq
0hga4sIexdtaZFWvplNSfLmdDf/Rpj3U/tZw6M0wzAAJNDnwd0EhL7FxrRo/NX1AqqLWv18O607b
kE/S4kn+oT1tuUNffuitHq2pe0fjYxVl/nKg/QlNmy3EARnChrJiCyN+N9sWCQJtme+UtdRUcWIK
WiV4w4n+OOxtingrUS3qhkmZKknRpCba5bXcnMmxKUBkMzuEv9/Fh76DH9rz7dFi2t3s5lN/AHev
k7O5AGRUr+O9oVn83WnQK5Gc8RbVtkLLtMxGMaREi/S54nz1Frq27z8zhVkA8GiDFHfrnWXu5UDt
Z/t8j6j4m567zTGR7AGdEh/RgbSFRrOrS6paM5wd2Ep1os34KVS58XL3uOm9M0iJdAHFdd1pVj8A
pvUAMiGBuPmWpL3H7bYevk6q91Pj4yyKWvR43H2aZGGiUQ8gnqQukSOutazdnaPXvhSrAx0NW/fO
7J7f4vue1pK70mmhGlZAoQFXRxJ8SaIpTsBH/hoxbAJ8zeG780oOdPKUlNVvHzttQFEVnQLe3WmN
LpAgel0XzmURg5F4sF4NoraHommCl4aG2I00qguseuMYZVXhgQMbECIVDXA8RFPXOmZ+QGof8+vF
pF5Ms4iRB58G/rx8caZHCREtDNuDmddzympIBqJfQndWPPsHnOPveislPbnfvR0oBWkOjOeNvKM7
iWR0PBw+iwuZdmR0t/baQZK0yOlOP9lxXOwlGO7RhYRcEjInV5V7XTUBmc98FeinAqPqU/Tpno9l
BTOvre+cEr11Ce6XDpMFxOfUUm5bkgF3GBjI0aVWOIbCa31yQWPRid+1RUrl3RimjMH9BnQ1OyZP
SlvJlfwEIJ+9zNx4szz1hByvzwUrn847G0CQRlQhzev3h1vdO5FWVAkxmoRQKSWdR6f54VWXTj8/
kWNhnHyjlpErdN9Zp/di3aYEG+8aqavUoIEaB4b+4oEp2mpdCCnUQ5LCqPo749PrnDJctfULEWuc
PmCTNyiU2T3NVoeWdRonYhctNPpuP/qH7Dour8aI2l3NpDMzKDy7S+E33u253uk6gDqvKrLkxS4v
g+rReMmP3owJ/rRA6UJWkx6WtF81s91pzSgwLPy71gXYYzFo41O93C4eSIsFRuICxbvC7gKft98A
fl6c9TblVXv00ixripYxe10e5C21qUBu7s5HK6+ak7JZp/Ls+t4gGg3rUV5i492qAzQW1y4LJHF7
e8u6RDrL0szbOHqBBrIunaet0X0cdmgQFQDOoahdfFVSRfRi/6ZQFVwfvOk+XmdwE86R1n3Ps87h
bmo0Zz50aQv4rP9cQfg3X/gu9+0zzh6E+zvbgp8/B72c+opHSRE888r0WklToLN/LCaVQwa8e6oB
6mfkhAnqrcI+3u4kXj0W9qfdOUaNQX5+HO3r+dIV1/ae7MYdqu3VpkSEdJfuYXy4n2njU68PAVlq
ku18z72rvsN8o2n7pzY+1I/gjze6TuOo3BmkCqosJcy8zl6eHqXhVB2cBmSmeo1HPm42SZxovNqD
48dpanpr8NT36DELw64WWty4PvU+yL92XuZ0LyKsU2gVIpPmSAsKi0oQTq6ZXilnL9WuhD5qzaLZ
AzyCAvOXFuoLY2fqWXMByz8THyAt/hsL/O8OKPezn+Jyv2wff44oE7f9PwHl//3/Udi5oXXbxi9h
079EnlOiuf/WXy6Lx+Yf4tV/3PhH7Lnd+E3TNfguJly7ThT1j8Azn+vNlqEiyOQF1PUOQd8/As96
5zfNABuj26Q+vVVvNYhJ/xF4Vl9Rf9ftEphtGA0gVf8rgWdu+ccob6tDDQqx3RZwF2CDNbU/RXkX
+0XWoVK3YTaMVdY8S5XTpprjTVudEU42UddntCnvZZ23pUo9m4bWex/aorsnE7lNpQjABNdyUF+k
Z1xlC5LadnXx6VRoNP65Rew4217qlDKjghv0DoNf7o22KKumVQCI0YGZkqBrFveXrZ9HhfHEn0ee
3nsh9VbLpIoOHIebk/H0ZUGydqlt3i+3i/vmIvBtnmKa6jzJpAanBt2LVmN0Z7iODqj290dOjlGb
xmG0JHxkJA6/HKruJc2e6UQJs7kJPGiiVlbyuG8jDDcZ4Qaah5BrJwxA5AoD/BBjITtwE21y2m9o
TwNieik6gGQ86gsU9q7fXexG5Tu5L8j6oNw/o4CneLaj4tVaZSVF7SfSru5dVPwfnXIn5/J4lPah
2cQs6p5MMOxaYqG//O5Lp61TPc+pUZ9pVHtLqmYp82+AobGrx92m4cMrAFbeUH3Rfg5aiKHjruUQ
ECRKS6kCyIiftg4rbMmGPi57iHwLkETz0l493gCWULVXVfQVbg+7GCqtUpOo6dfd5N5OKgBm1YeG
tmnj1IBRShLw8bEx0Qwr/QP6O+Bi7wMM9rC5llh8Z7tbWziF/ukplP/Wwuw+3vifSQ3cO4fGKSDN
v/PwitcZQBKIAwSXWrUq7qD1KAD041mW7Ul+mlw7g1oz8x61GlBs1HrVuoJYQd5qE+Uh8ap79N4P
Mjj29ETZu6BCUx6py/JIOhaafnWmwyb/vL1xQQAwABqA6v9xe5TgMMc6GVXa44FI6N+fN4eQo2ye
T73uZfT+rDJWApCjUzF4Yt5lr0Fjz65RydM8VU5BWnrmNYEY2RMF6pLO/MKxDhCVzCnoZHDA8d17
tOTx6tXHf742n+5Zon5Jy80xyYDg3d1ordtI8svkcNtktyb9b0gprO6TLN88dpv/Qc78n/Lv/wcz
glq69i8ZM0W3j38TMOb9Bpbz/jUr6Hvrf7Dm+m9Gh6wgQKe6jS5pLiT4/Ad3rv/WrbdbLcWC681/
5M7Gb11KqGnTgT+53uDb/8udjd86hgYAR0sjcZZv6v8V7qw3/5QX9OXOXV2NTCNnqaHkwK85OFWD
hIOcjmXm9CKi/nw+HCZiENiRmwwNAeScOJl3+RHuTkQXsUrcefQRyUf0M+FaM3s4jDAzbDsYJIML
lw2Tl0gGtsdfuEf474bvZpuFST2gA+5J7xCSECsKm3YXvatNYaidRXvrKjXhgCwvWuY69cZxMAm8
dDx20vQsziJ2xgcZp09hTqloFXP12fosxi/zIrb9tZPGjpOO/dj5ZUP/WYJSV839l5ypP69NE4r4
dW1Ass/BD6bLpY+UEP60NEGp4eVnRmEIzZtO/XV/ujan/Xnkz+vyLtxBMp9GvZ1Y9ZKTCELphbOH
qMmM63827sPsJ4PEzUQ07cexOXXtl4iS4WaQi1mYi4khE3d4E0Nh/9zEfOqfxUokmpyOG8Knxtja
DNqCLoBWKezBgBiWGAwGm8RdRYl9Ei9pByNNePxIYzVEP7baYnIzf3Zyu/X96fYqwllHLHWJdSJH
nr8Xabo+Cn/M0sbrMMSfJCoRd6wnUxzvesKJCzZl7cf+3yytAQH/dWnrQAjQDBlC1si/+3Vpmx/t
VSNvt272yS4V8/l8bTKKOJXbtX+Q47Po89tnW0mcQUWwp/MxvaFlf/4xMwRzMjWnU6Jh4upWVkts
FX042zMUchTMHeqY90G9YhEcsysgWbUBAA3Jcbw9Sb8fEYAVw50Q+FUFRFwTw82+V5MDMXCHSZLY
Gyi4K20kjEiSTIZeWyQ/LzGgn4sgL9ekSE6ANCAAQZF3czckkVy+e4V1djXzlLwshKkoxGjkxfF2
ZzprNtOvBHscBHy8EMu/I9ZWS+lRf6HWOjogzQgMo/k96b9k01GRT2aPWlKQuxj2rkdkXfqKUqk3
7ZWiLklSElMjuAlNUjwrxpHrIi8h6Y9ZmvPV0B5EvcLtcuhZM9+fo6NRxS2OHOyoKW3SpNVe3YR7
lMkqioZnD16QoMk4LOW8JWAhfbhEPKpEGscRhMxzMrHqyle8ExA2uzf2w5F8i/WFTa/LqW/O5zCe
5CM/MnB51ibhfI99jlC/IaZzaiR6PzjOTDr08PMmI3ojWKuIuiA1mcykZTm7rEnNWu2EhfEpBzVp
yI4IA9iUzoDVZJMNG8X/gM6XOcfwwX0tuW7wtd7Te5RxCTLjxKdXWaUJeB6PrMsk81YAP4vpGdLp
miDZi6s8CDbzwhLpTIhnfkf8MsdXuY7n8MfpeJrxzKnagnlltW3Ol9kQB3mSd2uLC4dFjFB/JG4b
3rLmeM0KkW7jMTAznD66hgmfIjLuaAhe5L9F/BQsVSbWJ9mR47unzvZ4tN71NLkeT+symq9jrxBT
PHnmTRzMg/nh/NIrx6kEyHkCTCJzhFdX3KxHT/PmLBT9TiB7asIk0Uc2NmpAJvTrMTuWei9YhKJH
OjTEcWLlB5tTr+EcvUiToMCKGXgNkEx0Zip12eh9gjL4mJpFYDp69aiQHAAUREfQkLMzJPDGRXu5
oYLPxrVnqs3c2aXTcd8SQC+eRxQ40FxQKc29Wm1DTRiGK92V2gnNXsfUPoqNu6I4CSb4EviCpS6X
9nB1U5c/LYL05rBmdcxJ0b/KyaE3PJlDO/e1QTW4ilnb7MrgIX4yae17J/Huab1STtrRQ0xgJezH
xqYEWEwSdRJgDQzExHK3aA0hNjU5VAs6YaCl89OVF9lbJYFNUYFcmIMNyqZImiI4S1dJRpusANML
iUtw4tReQue9JAhgzjW5LMTS+znLpYWnOz6Zm7tsOAuz9I/2z1FuKCnn8kjR1HQhF9bWj6GlfVST
pbM3B7lDhQvDH+VyDbCps5AekoVbf0BoNink7Rns5GSzU6skEl3s7fjAmX9bhIxZs2fPXlVyvDY4
huIl9oiPG7exsoMSbvbk306cWrloisFD0DbCJoHItPdmQsgJSneD2fm7/xeZDBRfiIZtMYsiWtfK
QXKXJ2Zck70Irlr4dH00KUJKqMQSdpf5Dund0+uYGGp8cuSWs31hSSYEl5h2RzbDDowc60zS+lkW
vRrsC/KfRnYyGPzM+0Oyaq22GZRi8oAzM8uWSTMOyPZhVvKpGB1CI0nuvQ3c6QVjt2/mEL7EUiS2
PQi90AtCa0aLdJP9IFMrePdqfcUp9iGNjnoeEJ5i2RZ38+feI2+1f9p2IrAlGR/N45AnsCR7CNE/
zNWgadLCWJxEOKLuLSpli2WzqE4QajoRYGEssKIMKsT5mYtonnxCo0+lg7ukUlmqMfvxVcoJURBp
l9/7ktWcPl/2wrlaM64C7khYtO0WO2gXEIZextAxmkx70BGw0D3iMt2ZpGAhxr2ZPfnYk7b4CXLe
N6N4VZQy2B7FOt2uQe3n5/oqG1Zldu0GithCTD4ynHgLURejq3DBVv+KrPAqAiW8Nh10hJ0c7M2A
vDBkWcpTDhJ+dbUP3rJrH2CGacgb9/7yZO1FLp9ivE7h/fFBKDVjK7ecVbUSpdhM7FTtKzLQJG+E
Ra9Mw+4InJuSjG+5U9IfjsUl5DqJMb/ewkdcvGUBP8YJB+tTygnNT831W/aHMFSbE0A6pzm/mtO7
BXdUJFDJm/NkSQ6uooyrewwf7iNAlFHCyHwC8n+h648F+qzVgX6Qcf4Y3ksDRKsSajmVnFF7jqxZ
70xOouK30/5JcnIQGChE4zoyU+9F/phuauYabGikBljenI6jA6t+W1NSXHuliVfYJcchqDwjrbyL
c4Gzk3eKUHPivXAMMWUT0fJOcrpK0ITG45gn8vPNC/wUtQbF7ylS4nZmun2YfodF7k93PfaddVZL
dWDt1mPLCj0OTiV85lPr+dfpo5fLIJMnYVhB6O1MJHycTkbeiet9CCdmAHu7Iw3WTGkIX3Gq1let
ExwGApMjWPHMCry1f5JsUm579mQv/DXx7ajpt335HDzdmp0N3qbWg+qInwkdzoyOj98eDissONIg
BPhMLJU+hH7nzWYB3AB1iZPI57PSmjXkltnEaA0evh8Yj9JP3y6gwhC5JgrJzV56EMuzme5FmG5z
G6B2vhlZyHVO4fIgfH/sQHXIuS0tViQPDn5OWDIQbsxrw4Wwjlz6o9gbo+ExwcAOw3qP5M0e+Xe8
8WkykoUI6U8rQ51H3F0eDGVbqNUnKx2Nwg6vhYAxOVhDmsYLNfLv2YplxhKdZNeN/anvjdZbhLQM
U8gmzuVsyapD1BzCDqdmdJVb8tT63RTCRfU62Y5zkGgHS5TFp/xfqloHn+d/UvphqNqOv2iGRPO7
oAvrrY6ODfqrsp1fLnpFDAYbz5/2p2hpczeJ5vzTR7WP47XvrMdQ35SP5obow3ZR876aHF+bYzS+
FVzd3SSJC99Nhi4mXjARS8VY7WSTcMgHwg5gr0Hy1Z7V5xh+ymh0MSl7w41iwZMwCBJ7Eiirkcdw
g2Q7IcU03WooP6jw6RZWphgbfzjeUpl2W3SjbRwvZOygS8f/em1wdv7N2ihD5Ret+bivAS5EyYQ5
ns77MWsz7DOOeOxP55noTdN4zfhirKfpdB7xBwIaLRfLT5GAj7B2V0O1VH21krGf+lzqT2MvHGG8
8Mj5kFVw59w/hwD6Z9iNj+iMtrHfZ2HVciUsxhzDLxrOecFU7UR/PmUX5tyu1GOOIdo4uvAwGSBe
fHbM52GYv1jsjFi9gr2xk+k0Gg6HSEx2hp343ZRx1Stewv5q13ZgJ/ZQvXGQDFcu24IwHPA72PBe
fkWuHWx4Al+EYWhNhtF8GK3mfX89n6uHq3cNE8zPaDPjWcz/O37exz1Y/kEAEfDYwJqF1tIKQ2/E
c+RIHW/OShpj4DHJOB15VrgMZTgLPf418iCFmC2GhcX+2J9BTWEaj3AnJIE6/Skfs8YO90BKA8go
4JoZd6fp1N/GS15zEFuYZpqmzkHwUm+0Ze+2Y6QJ3IEFU7Y7/HE8U8PigjCw7ZllQarQMwwjnAUW
N4/nsZf6KM//mtbI7fqnVm+T3EM8Prjw6386iBf6yhe3V71u+soexFCds5E4F/oRWw11MX9FKNDM
GlUsjseKHn7flj60wBR89lsRhiIhNoS/5iv+9qdYH8MI8vLTlHXjmdMY4oH0hjxaUd1XqvI49RXm
klSEpQxCvpxj4TAebGcG5cfjeA39Q6xcyV/qHp6rFg6fAovJR/Q6UX+NofgxN6qFnXP5fM7RmUex
J3FB+PMuLAXNjfVNkvmczYvVsyJGfhFrZ5myww4HLVK3RlzNtRAxP1zobaxY0hz2Md2yKsyFW/3x
HH1TrIYcFjU6yIiv1JnkrPIV55Bzqw6yb6oLuUad3DmLFKn3JhiyzHjKKWWRI2zJeZ+r+lzURx6i
Io4ky86TuYXhQvE93stwexcBI+RAD+fYsWoRmQVPZCQsFM/vDzm9cZ8zjJk7jLj+y2mZPO+5Mbrh
iuPD/Nl5tYUxp3fOwVIDiCK1ydjKPJ3HMhhuWPVXWJDRitfwSOa/mkd9npR8J8Z93KKoBG+P5/Cn
l0LWlvL8fElCHVaexet4Nk91V/iq1Ij5guM+nPN0Dq3N61gShqU8ecPIN2O17i7/ib6/FYkwzd9/
QU5sOdxJUR68gIvwIESKnWwCeyYCe8JZijCEVni4IBp2FzGzE/B9OIIyNKdMxoVrKAYDYfwkrhoT
vC/qb5JREr6FE3gwpQGc8cuyuGzCOQ8sC8004C0Wb7H4M0gmP5OgIyzEPqzAmsyWAY7DYBbymmSo
dg32vOFoz9AGuJvxKaYS2KuV4o0cjmjFb6bPhGEzPBEVP0E2vfjJnJSUguGpBZt5I0YcDr/DTgah
HcHuJnBAHslDPWsCTwzCo0C/mQ2CQEy4cqbIOww4kchFdeEsXFqwrECRmvoDRd1LkZoTxUNZuxN+
PXgSsxyoxZnYiNRc2HPXZoIwOhihp1yjMGYe4HlqqlAYfzDShKlumEPCFGHn3IwVoLic4nOMUV3H
eYwSFm/C+/5wvLEU3MzbkNFqTJ61nCUuNMM4QkTBIJhZ8Rox7C3RjULsA4aNxZIEDI1t8diWUH3E
Gs1smP5VQIXbcGAxYJ6n5LvnqYHyGrwlIoFnK2kQb51wNmFQNp7PQN0WbBBwjBtePJvx4glbzZqx
GrwD76Vamlk4QsAAQCbg/2Hq4XoO2AdrySZwNDjS7JpaEa7cpgyI7YB61CbB89NYHd4UT+fSmy35
eMSR97zlcuRtEfsQUDhberGDOwXnc+yw7JNgxAby8tEW7oAFv1SiCoOHI7dFTQmXJGdI3Kk8FCkG
RxzhZw1CloAfIysJhu6GpWQh0Py2DoInsKGrCPqG4XjBiI9YMd6Xjll2HuQorYjrkUWoCepse+wZ
5OegIak3qB9bRBX8U02KvUl5FEw3jU1/6kxRWzj1PcXrOHBMeGtOx/489SwYaZyGHlxSCds0nPE4
9ED4JDc7SiB5SBAfZg0TV8x17P0ukRE/itsyHDWyeBrFKW+C+SrRyod4bvlw2Od1Y6QaOncYquv/
ToYSff4nymxHJ1wB+HcdlfYfFTYSgLsVOE7IUJyTqFEIBqUMKenO6n356BSnkOIzUf3rJfzqUMgi
JBsS9su5Wb+voqWkgDrhSuTCC5kN7I8zon7Ph0q56s39eRRYSor+/vnvipli2LBNxYTVO79vnqvX
8vsPpguvB+pZiU81NnWp0uRgh6jYyv82fcv5VxQo8dznf6YSw0i5KTLY2bLTbNnc78cOg2WF2Xbv
LVIH3UTtD1fxMfqCGuo03qrtQsfcytTjXl/JUjg07H3OfvJyRNWU7YvhtiilQ/YvZf++YuTGyNAv
1B/s3Jabe8hTtSjqWiQP5ypCCn8XS/FLhqvGOcaSRCTzb1QVpTY4WyhLzZZnQQj8DXWgrEJqnBek
lLNFOKulYJIsNkGbr+hF31orzYJn+oqQWBYerfQFBvwVcWj+3+OAoJpHimERZvnqzkgmJdbcvglZ
Kt1PCcQRpIgEZlcgf6UQo/MymDOrB99xlErw1Ub4joeoX/1x7CD01X+Z35fYv7KLiQ+TaMVXrvo8
InYzJK6FLwg1xf7BlEVCs0yob1hPygJAtWPJmDsv/C7s0J4pBQhJMhzCndgzgjGMGR41HKvHK+Yb
bJQujtKslGcYuQ2HHdjuxEKhUmtgDdQjkA9qLkGIgo4Oa2GF/aG94/VB0IX2bAIjRWTipWWxHRgY
bM+zYDdKWKP+qFGowUMOyHekHsuWqjDdIPBCzEK1OfP+GEUmGagr1fmAr6rT5LoTb/j71D0Pc4OX
KLn1FZW4PmdwY4gkVX/D0pAPMxlYarRIq1TR8zYdSYbOPdiQKFKuy01KEKbOzHYjfHQOU42RKBgP
LFjE+214I4QDc1U6BOPpT1lumCeimB1BhUGZ+O7GRsn8r3bF93yCrLERjuHMi0NkCqydYYThzIYV
f4kVSkeKzpRus0FOKBHi2BMPdp8i6WBzuBfcIcrGdwYjZABagDISlByyP84G4YeFM9ugDGGFKQVi
hkDYjkJ2Cz2CT5SGi5xj/ybIMAtDh9tVEAiGrxQz9Qt3GRaOEhbqW8sdugMES7BJJhOlNmMBMZkJ
N6HqqA3f+mv8un6M6GJI3Ka0I/WEtwghB0tpO2y6WjUPawmZtPQIPM0GuOFctaOr1VczUnuLrqqM
+71UC4ZuiSGPqxI9V+n06jOmsbpIFlhtNn2wvj+RZ1j9yHqPPVKKBLNgF5TWhFa0tNgc4sPoIoMJ
ceGBbYHHxJxZHmubrmMcpRPoTXzdP6wHtGqNoD8oNx0hnBDFMBQPPxLin11Qv5gEq4GmwDMsnDyz
mTpPiXIgQRoojUx5xglhfhjkEWdUEQX6zyyFaUJ+ENkyXHrOaMZSLVENlmGaKh1ti2G0dnjkV6Na
It55EoO2URt4KPuHUxOqTHGFpQSuYl/D88TjIBSUh5EyQUfsJryHl6gNnTaw12eoJzO59A7KX7/d
pjnOrDXEoTjUFn/GmsOwxe8y/RsJ2WirqPRfvD2dptFotzQA9lp/8mgQca20q6YhIOFJ/fnKRY8M
lc+NU4yoxEcAn1N8gF1SIgTmpewCTgGfKmaoFEJkByryEBYML0YGwJ2wb5R7Q00QdshS80AcSMhR
cgEgFDRIdS7gSjaOB8Sn4ubKnoQnolXwn+m0930DRh38D7mreFmgVEPSDdDsce6rZ3CQUOvUqPH/
IBriED7DpYltKXUFuQBX4QO+WY9Ra204nXo91OsGaFjoi/gV2FDOJt5LdahCeIpSo3jJ0uJ8opDb
ikGinXFsFBdQj1YWOcYX0hSlEFKMFSmimKl3YvfEzPbfqTuzNdWRZEs/keqThBBwK9c8IOYguOGL
gZDQxCAEiKc/v0d2dWVlVZ/Tdde9d+4hdwQgudzNlpktWwbWkQ5tgy/ZgaSEfEUUwUEIw3nkb/z/
4Wmaw38Pd/7xNAf/DHdyZmR0bcvT3BLTsFIs6XIjfTX1fEIxPBhnk9UArMgwSqIC0mTAAwCffNgc
Y+nCeeafOOo0PQB25GvYGtK8ktFjqeXZ/I1PyIkufnNK0oHzWptb5S23EZgFD8Aa7DDc/8t58erV
r0th+7AX2BAHcoQyzVSLxQFzsOJatsCnVYDL3G1JQHNsQP7hlDT3DsgCqCHX8Psj2X4GuKhVsPt0
IU3xF2npuTdC4l/88WuNZAWHpJTHVwlAue0/wAC3IF2YIx86SIJHBi7n8UvDDd/Cm7GjV0Hs8Afp
KcIbuct/d5Tc6b/mnMgC08kbYWIB21hU/io3KElifJZ0PfI/zNmMfNnvdv3NImGS8XCgjniJXSYr
LGELeeGQQkhE7hJHyKXhpJyp+Hnn8IOYyGN9g+Qk+ucZUnOTlovAlpPA4v3xU+boSOMRwGJUgTB8
K+/EOQFM4JSglkyX3hRQJebRD5cs/cfyB7NvC4nMkw2A/gfjtd2uQ66EyELuGUo0QDeSKxL+AKzI
GBAT+eTCLZBb0skAEY8ADPxmU7OOHI0phUh+yCtnC+zc7c90OYGfQSjz+4PAUJ4MfoEAYeuQnZRr
wLfLiCBNbQkKuJLf0OV/oD0M/g3rwVQ1bYi00kSF3ST5VX/O36IkduwMKFSSo0OuRh7WiLPC7g5W
YGO2Kj50sQLNYnp2rCCHZkuaia2giwQMuiUrw79zItjYfIX9ShIKjLEg3pwuPA4QqEJm6HiLdCFz
3FjIOJb/S25HHgKPf18s3uAvHGYyOc4HyM2F+/O4BgwKx5MUIzuFzKnME8RzjBSnjqX/CdmQU7Ab
DocomDCPnTcju8He5bPkLpRBL7v+3ZHQBHsIIiIw5E7ZbYBqma/649xHofwQYAHGCPcP1JUPDl8q
A8p4Gi2xg9FcfP+i6uiHdZJnHNS6nU+JM5bh7/OaswzSbkeRH/3ALIg5otzFlhgThyd38M9/H9SN
/g1FmIc4ZB735FeoavIXNtDwfj2PaU/HyGFycClEkZx5CaP5TQF2kycjrvjjJ7ic5KA0c5gmmU+W
R0gGRjLK4b8/woiNNISyIkbk8PMbRv/acAySTKnx9++l3Jy8C7fP6/i1BU8mKRXezZbggVANq8f3
2DLC4/6lPZXOMJJ2K/R/86MyiZr0EIrkd0hzG5H5B3ZN/Ygj8utYV7zXNgGKUw/lHrZbmfhLdlyT
NNLcgcxYkmn446H9bOZQm/g66cTfkPNTmlbpmeUOlnvHYftIHCQ30G/EKp8NTwxHlFCTDLzDKll9
yhdJJ4kbx5bycsy2PJa/6IMD+c2d4Lal208/WWv5HZg3B4AO1pryOj6UrUcSSto3rNgnu1/GXoQR
xA3y/WXELFO5f4SIhIy/6BJgwXuS6eQ2yXzwao4LmHZBBlRekvyHX1+Nu/g15nKTY/vY5L8/eH8Z
aPHuJG2kr2IhZMQnLTw4HcTG+sYO4Im7ARIsyJ7MMh6WRBTy2wAOv/Zben8Pgh2v5XTymYBu+VL5
Ye8S3wENfvNCpI9IIskiCFia6+PYkcpzZM6H7/z4zed9WWSZyIrL/Af2Glwh0SFWl1t4I26RuThc
1W9i8p3n75DiYiuANfgmTo7zRsaOE/zNFUioWuAEWWmSPfzOd/gSjwI6ZDqKq6R4xJHFxIf48v/+
tBmjf28zx4Mx6JC5AaPRX2zma1jlZVNx3CBOebTZU+2mmGzNdRFNgqGlLJXt4poyxcYt7HoqK+na
qneK9/tbOb0v26Rz2rkhmJuhOheoDBlVelx37jXbl61ZT9wEpB6rDhXIR+pUIf9b2Jrbe4Xwd657
THbD2XzyTn+3ixwXT7Bbm0KDfoXyHLSRCVV2jdJ565U+ikOQe2rnwFxh52q/uOIijEjrJOha2i/3
vOqnTS1a2FQw2t40t4i1VZucQjqj4F2IykHbNqrWiH06la1IMisV82uA+pCTOZ1XuMdo5HLV6ErQ
vFw7zzHt57SzvjGT6PSjMalOvN5pEYSksL7DBIZYILTZ9C5uTuPsF0P78XaKnvbDk/SFd536+cVX
LSPRQ4RioKMZbg3N4eWUaQPLNfeIHPhlUiZfXiKaBKjo+xBJFk/m7IlyeXKrOZwIT4XO0sFQgP14
OPlVbI6sPDyH5mclzt7kndmoNmwMh0Zf3nTKldys61pR+MhsoVpPPhgOzcUaBTDayEFBP7f3PCmV
VXxGzJM+QkAK+bP2h1bvj3jotwCNCitqxC7zmUL5acAUOKUoTlgVghhiXoVHl+qZ3+5u/mU6ZNWY
6hWWIoWi9Nggdrbpk2dcOpnfT5/BmXdDeRY9JWeUnnrn+vVg2rJhVfPOv0HxYBZmbTNpx15mAeQB
v3QnwVj8GHPY8bDOdif/EU78IiwSiBtJzXxi3rz2mQeAut94gxaamgz82wZ9YGdvPxb9BnoZ7VK2
usnP1hP9FFHMkOyAqaF/uDUTO6zVwFvQgxKjKnOHcQwZ+WqpTIe4eUxjQoQbVZHrNWjOCRvnxFyv
oVWy2iyoe4mq3QOimUvvaKqsFCTzWdI5AwtfBxpjo6dz844uq8Qxyg+IxHvIp4vqAwbDXFetLL27
8LXgG06o7auLLAJ0MnuWHrngxsrn3iAdL3gYl5+nbYSDQEMK9rt5wjtAQyVg+JmNwDmEleP7eX2k
BnCaGdvn1HTpWrykjXdaKvbNQ5tfXL391NixRexqfV9nbocsx/zW2eiyRNlSpxklUFZ3tmzhGG9q
rMaNqG1G1CRjUYUN9JmH4ugh03nsiX+Wx+wcG8IIr1vNHbODOCgY+av7YMotG8mkKnWEkzMfpD30
y9HEurkKZ5JucLub7u3dmEN9gycX3W36hK20dLaZDZHxlyjFkYXIPIjkvnvBVRna6SVpeffd0THC
OkrNoAwvHIKhpS1zHbpN93PZoB8tkPoBiof36CLk5+Y2Z93KvAfcsj1HXIFupDimgIGzutmvAAzX
2NqqdoY+fCyons+AhhXO/tfL2s/9CrPygL1We2pYOp2AZwZtE6UM63MQDdwx6z/xPI4NnBw+SLTe
SbxcU3CvAeZu9RQpImNBYxdB70TfF1HGmXNdDq0KG5BCNsR+kYc4ihQFBG/vaavLjuGl0+I9c/in
HurbNa7d0xu8w3r9CbeptM4g9pFdQeNllFLMhBosLR/8wlBlDjpwoaQB3sPKHRdQo4+7NsT6uunI
Rr+SE/eEw1Y7rUWMob13i3OAKJ5Th7U4v9XrpI2iKr1GDStbi36jfUF/fRscra62Mz3U6U1Ks4vI
V0Vuj+fP1jFOs7x393PMPdNfTjA7YbK+AqSa7hf7Ujvmrsc7QC3ji3rY184eZp8zkKSYu+ezY3ws
FY/v6LQ+DFuIRiVcWwiJ9An55djOseK6rcDesp/p6+vyoSZIPzrbcjNcMdH9aE1eM01hjpR9tkeN
VezDAdvq5g2uzmjF6AUmbjWGZajW5CHYjkcmS0Jds3MHcaInvaYbWq0tBiIyuxPDul9idazlze0t
lPE3hewigJetOTI/kzvlJhxby7u9aYLeP/MKNjNREXhr+RDnANMuGbqavQVc7z9/4A2/baRf6Zzn
TBPYYdHbR7d3eLNrULtqtJVMWYzLuoAvyAR5zLTuDXJHQ1rQennmdpAkiOk8YUlX1oKxp5D+aDU9
u+yCWHpDMOjLUjJos2Ra3VXGAWjifnqaXkTnDd6Gfg1R7Sm9DsxKBvVxMdhJhT2ajkRqPEUZKlZj
t5XzDDix44O6vs1ePkotLqO3n7GOiK9mHVR3oXBn38Xs6KvJg/z2tgmOvuaP7eRm6x/q+uuCCVCd
W4rKGmSpRgxEk45c+pesi6dY55Q2JZBr4aqb6i7MOfw9dBCFmSAhwfZNj17nDrz9fC/JfEe383GQ
3sKgmwoq9XxrhhIl7MV2NXT90vqMdpVdbhQsTQEnHfWXeJ8waect6vnoCIHt0tHsB/xg9qG9eAq3
WfVh5peLF7T0p4NDEvUURVBuah++VoU7jJBQFXtvDH9agap1CULNOXuRijkah6j1eVBlE118/0Q8
LwjCLW4abjicPieza5t9hPnae5tPLKGVC41HRHGcP1cneAXFCq0acZpuwCAQsyt7H0KLG/uNtbp9
F+7I4fRCw6/FydMgykHKtb6y5EEGe3ec7r1TOIIze4OfaOuQazN/VXLeW/EKMB6LalaHF0913Xym
0IXCBMWQ6nXjzl6CGWU2Fj9GLcOH44v0KR4bmqjGn5N4exKfWLMYEQNKYT88QHYLhGzn4T+9qCbq
vQXbM/tnN0qDw9m/xotS7AbWI/wkDeFptuwiYKZK0Aptm77iozMIAx0eXcqOnbiL8Vdun6Y3u5oF
UGofdu+mDBDUNwy8DyQd8uWewpu1KqeFewGTzV/s7NkUEOQfFJjFI6+ZdRvVWQAHhOb3Gx7kSUAj
dJlX1MAanmSs1Mq7QNscYcWS2XFdpcisBjpkb/j3Wfz+iNEc/TjOJmI0p0XyOPM0R49eEAxLYVgf
N69o+bhjQBOnd99Mru79I5+WqzagA4+NLLV33eLD7JDIETUKGz/dV/MxgCN73tQc9Sk08Lcb/uRL
gbTcgwpp0pwhuftRWeHk4YAd3KPdLc0jT/X1wVyNKNQRAKwYBma1773qNnthvA9ADEe3Lb+u9EWu
JhA6F/tNMdsnbKSYsRQkIy6JYsEXZYKOGhoQW8c/Y4/hhH7+fn03N/qG7oX1keFsVsEowrdy3tiK
hmHHEY+dgX2aH9GLs6IWu1L7J7oxFOtQpJimw/692RScldYqE/2bftjDU6hphtPUEVxCaQRW8lGH
kXsLi6mRNgvV9AZQGTGmqe7T9R8dU2NRsFkqDGnjdLGhW/VK9fmmj2JTzhqP4WAbMLG4bzTMaOPV
K+f2Q/PpS2ROveOSdw/b0CxDYbhTODDDJyPSgU+QLK8eE+OKlP3vj9ymC4dHJLyEjrMJ1LOLxVIH
HugNzcmrPZHQ6OF/7J1netrsd6e3q32LNewkrZzJ8LNl0N3e3q8U+iPFKWYMCQbUSD/203K7/2ym
dIYyXXGPaM9uMH1GzM+7R0OnjrsvBi2KYqGPvVK391938YwWex7zc4PkwwoxIPaQ4U5Lb+I9/McK
z7ZgaHrjXFa1ffsYM6r7aCmb69s9esDsftdn9fZCey0qFYW49F6VW6ekP4nRp3noHY04ZiAGATqj
hjP4gjlM18OIY/zEkumHfYhvyCZCCg4M3RvfHI+92m9a+7iY4LiuJ0v5qqdXDP22g0NfOmcVov0K
pJwq0wl9dnDsl0en9HKXvrLKzqKjM5nmNBHAglacm7OOAfiItSyGaBrOdnsEfi0ZBJmGxQp2CaId
se4U0q35UY3bVefsJdAVVtQUxVKfKfNXOBCqb7gom1gsVWdV8fIDeR47dyHT+ojML0ez7GvwMWE/
THUgPj0R90h9H3gjrOs4Z+6XjfAOviS3kTpzRvjHk/t62Me9NXarD4Vd+V1MNbRp12acyw/GhcQX
kSqgsKNjxsV0vzzFuHvREWbORhjEJeOeNiyic8dS0dRE5Hg57AMAvQfP3ss4xNPmU78zu9c6AUGW
yO4suw2j0JIhXruxy2ntFJTD7kjjWvdA42N7wYAz98KxAvpQpHyJUfimMA4ROGluWwLbyi1mHEbc
xXnBQJCYThgLz/5Op8v7yP2sA1227EWro/9coekkDqhwCuuIvTdg89P3Mq10j4E6H4wj9140N0z1
mGaPVCckCApOHU0Nuf11nY482bTQf503ejDy1EB1hz8Pv7cPdJNDYUL8ZXqyZ4tLTBexgSwi/h20
NUAo3H00tJXbo00X3JObuC0ee1ShHZS0XnTefCnr68d1WgcawO9pV2N7FOZTo2MoyJx+dPM1fW6U
n2oxqkNOg+n0XTj+GhSBMjfSnoGMtEZfGVPpoSE9pBH66g9h4m+Vj8xTZ13h3Dt31Fq3YnnGCH7u
n9717raP4CTQqWNox8BlDpI97q3WqQJGITgtc3WTR9jhIDTi9SqdiFU5Z6+LHJPEjhnbMT4LyH7x
Fkg00anzsm7+ffNEmdBZmMQ/E5pSFyc8wK23DiCTa2Up87Fmfcjqw9tEaJjdyuLeMq+z25luv35e
wmTb9q7xfUo0n7ao2LSQB7FLGh2me6CL6qr2GK4bVTxmrQwRkbPMSJmff2rdGoAsACIWQqE2Xdyb
Cdyom3hn7fA9qLPi11B8/jqb1nWB2EZFK10pVAZ4ZeHke/Ju0KyRXBcmfVHI6w6QN7Me16DX7AGj
L7+6zFbPljl7QHZvrDph+oZ/k/EGE7RSLnU9EVYge7K+PsLWfi0ebu6jgU2QiyQhy1X9GJ3TRGes
gEaPv1MDl58e4nBq4Y3xPAzEaXwro/0I34u6VisebPfGys5i0oruaSE00jK8GgVEtJKsPcGRrdHX
UM22NzChsr1iv8BEZ/FwxkDBux31tGx0SfN9j1vnTKNX5y1QQQlKZ3Fe5suLmG2JVxZ0F6V0aeKm
tbeWMSfWJaxIOFx/TxMThY4gwnZK1G3xZdlEy2HnUTNoA3hzIASikwSzUtk31rimAemI5bs5QxrP
Oh4DuvBWuAcVsdddg+4vddu5DW+SrdCEf02bn+e8oE3p4R+RErMetF58jgyE6MTzbWgEbHbyDqXd
r4eoa6KQ4jKh8JGcz6AzpOpQ0rOAoccPzu77JMhcLJVLJC/mSWVvSVRgFF/EFvXUIKQDFmbOcXH0
wfHByL2uyoQ2JtmJRQdiNExIw5Fl4xSjCUCUii2CvQUqxNg5pxDXYZ12DBuwJLaUrn3BaNOvkUuD
0iSh14qVpT+ItFbrkRaJKLjLl6T6N1Nl5YFhqeCe0APqlvbPHhSanSjWE4GI98r6OAG6nJC90wUT
cWLVORq5jbqDiJnYF+zTkltFqexg0oiG3Li4Ry5OJ9CsLx4dccnnaOLW/nEuwxbQoSs7A3Ow8oN2
AdAkTmWHCicGUwctAcfsxaoHiJbrkyBqLZ1ggIFj0i2/pDvMQkLfFHjotoDyEgTJ6z4N8SO+Pzd5
WHmoSIsBPeWcUn52C7kqmg+wvgYXerFo8wG826vMJ5+l0kNzlgvVeorTi/n2SQNZRrNO4bUsJbiP
IyU31TjInL1fcH/zivcjBLeQZAdr0pTlHEPn5HFTQPKcfEXr5/Pe2x6do6dF18/BNARQO4qTi12e
9ojAEqZfvbGPqCCX+lUnmUf4m1+sJZjyTgTKAGVp67Ogsz+OcTY78gha9jHV6AazM0Se3RrO+dcY
KUArPHqEZ/QtDbxKhBMZclG3LTCEZ3F48KRy2W4uo+os7u0vTRxpRiYNkmTiGd6iZ/gS3gCShJHk
EzE85BG9o7T76X7hI5rmDjfaT+tOvDp4zTU+8obRQddo/pjRHLdBiBEzn1YSDqM9f/raq3bXMTM5
zo2dRvfQgi5plqZh4U7kWswQr2KX1Kh9tnfKNlyM/Gye9TyfPNXo4IwBPTzC0jIc7Q2INHiLZIIs
6Augislxf2I3azFZI0IuzK/woLGYzfQmXhsGAr8/0A+YvNdkxXJ4mqalhMzzIAskm3TPIa5rUW3O
gNM6OHpfFc3yX5mNRUWdsgOYy2Xj3lgzgIl8FHvQBTJpi5ZdsHV3NM5JYyOTT+DKnYxLZKBHwtRa
UF/+Oh1omgVLV9bqHuTpFo5xkvIQbhHBioy8ijFts8ihEiXRpOjjTaJxcAk5x/Nu2klWDUGrRSRF
amtVJ4nxvuUMWCtzRr7jc0ZFvXRU2YVG1nD38nunSjtxizoO9PkTCTURmCS6WCT3Tis3JMinBbDj
9j0SV6hBs/jk0Zx6/iA1xSfh5NjKeIfw7RXSkUZSv3NTidO8oatgMeLcRhXXP4t3xdkVNi8qMAyF
m4CopI3gUZjx2d3bA8Ziz9dgsC/EKK2FWMZfmXMXGmtx93XMQQ4e5AtH5+x+rXRW0WSbY1LIM50+
qljl9VZKII3gpk+xQXFTgnzMKZqXnDhpAgcu54Dlzh0iGdr2ee2T/AEBKyUGJ9IXL9lH1Xqcne2Y
9vOJtZKd4U+6Q3knsn/O7kSwdvHoXLYG9O2evKNnYERL0UTHsKFUQQcxi0BaQCSgNpGScoFsx1Mk
pcfmRGXcSvd2XMynBu88kdm7FbMp/FHCIBOyeSVd1KZQ1qkxx3ZbakDAwYWSDmGhwe3iTEqayDIy
6cbO6QSfkrwTaNHh5xawxjqOdEl+/4653mK8cYEpOls2MnTQi73VfsUD9AZTECt1BiY2WNOr93YH
irzC0tNXmtdBlLk7smH3Li4khPXVExM4Jp0bGzZU7F7CRaxW0L53pFQa66e33ge7Z4gqB3dncNcA
ERZoSYR0I3tt38RZXFbsFFpMT8G6szPkJbq4jZevMJuRxSHhyH4BHvIXukEdwx54rW796FYX80WR
zzmNcyBa3Hj5oYmZnckW3+5JwCBhvWRDct4iAlvkFwiRrI8RmWAdvjzafZ5BScZTZqTe5heHNU0n
MSLMIhmRfvGv9jTnrOytOSnkl096Ow8LjxkC7KUQsQXQnhF2Yf1GDeO9SeQq0lhuP3CBBOSHNuhB
2wrqBawEeWxnQFv3FERFSl2j3V9HKzAqXRJ0YSbq5fPwOpTvfYzUdIe89cBGqxh9oQL3zoeZW+Sl
XiQ4aKvnWd2sUXKOXhD6Ot6P6RDkCXM7o6rEvEGntRe7q3TLHtHO9W2aYWc0QH8vgauYiDfkBKjQ
8IRrcQhjbDpLFCMixV58b3hOvU3gIr6W8ZgIKbPxNfzEwfX0KtNgOTcdHU4g1SQXtCNGPW7hGAwX
Bs9w707sjypxtF1vB3fp2IIWX1GwhRe4dO8pFPvJQ2ROBNFUT5c4mQ82/5GJIZjI9fuEY9Kz0U90
v474wt6lE5KmZ5LIcN9qkPUelQ3WFvtp+Sfn6Z6DaKkeLZX852SFkrcV3tB3oSOTUzKf+BUJ+kok
qClhbI5BJoxgD2qk3jSmJ5mrsak9GosK90jJgMxdJz83/FJF5i+rgDZX8fOxpHjmDjgPVGVUT3MD
Qzy/JvaFtuKbqEBreAISGW4zzcme5cHyPCXNOKA1k5Cd1l4a9XzN3ZCaLDnIiIXPJxjTy8kmbmrW
RNAkUT25vpl7jic2lYEbIpr+yW3md4pXztN5fnBQfHbql0aXKlUfUohDEakiAv7Zvcf0ebbFDQhy
Cgqr5RQYcue9NdZ1modjv6J48RR35yaUgJCPrmbd4piNqZogvotDo3WVpb1PFQ+8YMWVWMscKGOs
2PAkSn40Qa2HWlK51NJKTIfeaLb9WKKXGRSJ7gENZ7LOFNa2UlgYqHciwMlSc0dB/XZcKn7rM9TU
e74zoFREr0aYHBdwxQ9VwtUPUvQNsChHifPommQTg8MNXAFM10gGTZ+4EODJjhwDdz7hAPfRDZy0
m49Z2qNL0GLtdzIS4CmIPdEAk0LxJZS97Mq/J1lufSuU+5jT6F+csF5S2xOlWxH5H8WFI08+yaHi
GJFNFutrkq855V7n505PSzdAgmKJl8/p3kY0mc99OPOGZzb3r0A82qdaa954RYKq2hpbDkkJX4nP
SFGH9L+JMK19dHc+xtgPc9oEIEN/4PQcTaTJyXQcsZukCLccTcuc3rFp1wQjRNEU8ynmT1f1v1WE
BtArAnO0gfHWe1dvS/svT+R+UO0TF0tSxLrQ84t8SHIKKFmsuUN70/tb6gsiQm2a7CGcUFUsFfLQ
vfOYv9z5KM4AM9TouODM38+0aILNTBkECLh9U+GdMYImeoRjercRdAMdPMCbY6ynzBsC5hKFYt0I
UZQK9ZaoiNuehnFV+LLM8XS5xJ5Sfc3DvdkaWGnWWptLVKAHIpUTpOrS8L2+uyduGiFKO+OMs216
amPtnVQaNYvHUmdoGC4T8QLS8Iyisk8rCK2kKY92RMoqKPzZtPGo4EWlbU57rDHSQtNCmo+zlQBR
Tr5OqZNdWXPoaTP3n2Ip1YUK70HtBo7BcXlx9tPXyDFGFvOMmmSNFO0TMaJhMDm7VTh+uoYiHjdH
T0nSItESXew7AhoyPDKsd0ebxBRbbXlThXO6ejeO/XXHIbWZueRVienlmeBk8zvHmgqvX61RbrXG
OgiFTMGBkLzZrOLBc46lxAg9HuJKpaI/WWcCr8umcJEz1RbXiiiMOaiEiynTpeObmZQfyLIPKSaf
KMNsjtRDKwZe8xkA78K+SctqEj6XTmEuTHClUxJsadhpQzR0pdtkpKiLNgtSxbTJ87AU97HNF+RN
KPEGKvoPSkh5iYshlTq9TrVDt6QJrfdvpV2hVPIbUhzTImRkjukZb1dwSNi9VU5pj3/tyXV+m9fp
NyU+l8eRh00I/2dEOb7EyLEx1jcPFplK1M4UdUvlcNPDD/WAypGBVlftIng6JGMZnlY3gSgUdKsj
mjH7BA0CsDtCNCjnB5WPWYjD9i0PfSULj2nlGdHRzYT6OQWtJJsN4zR4ONg1UjhV+ADKaW4TU+sM
RlQpqwBNj88nRIkLwjkoPTlNcHXZ2T4LbpnzbGNCFkAa5excolYTGJTx4nEKciz04GPPVLWvpzOZ
oStNdYdqkwO/gGlCVrZ90BFMcbBNs8ZqPxV7raH58aAsfmU4HpQKDNlac5gbkI4eFlXDLmqd4uSS
oaky8TrUCNJQ6bYLD85F+oj4fTle1FiWF1avWN/WEsjggGj4iTMXm7Y2EtXfWw3yH2GOWoFJ/f7h
r0t3hD0kVeicKUQ/EGlS4mrdqVYT5qERISw4J62EdVc5pQ11+TzmuFvaz+tKjrSj+HUj9izAQ1Ui
q2M4j+sGLUqfJLM3fjt+G3GdXqT0x8uxKl8anYErLbMUqig5dMeZ5mhQU4fpOOwWE8lkIHsHdH46
/KuKWTG94fv1kPO8Dtf5g/IjkOy9j167O5Xc1Yscm32JX5sTPvs6n8wIl+0WoQnp8pQZVoL6pbfG
eMbz2v6G3QBSbSIF729GIzJBPXugWUsOzgunpPL9wZ5qYefzZPB9C8qout1MkctQvhWfOWRf4AEF
xCOjECs8222US+8Pt8AEFHxT1g1v9nIvFH883zuKTVG+O0RdtMagA/BxuA5F9Y5gQ0lPOOqKbAxo
zr6o/0N/9/hfu7thMY4R5RtBuoeM+heh00xrr4xxvCEloNEavb27pLzwHg2Y4mzDaOFhEDh6g6gh
I1lFgCriE+ZhoE5E4iZ5+pOpgcxLR6b6TGr4KIYLEvgSR9QuQdPRpTQ9QjEPIEx1leOGGZWcxQn7
shJvlYWmxMQmfkRN7duHJgfW/u+5Y5r5r80F/3yPf2Fq9igbG0bFPUKtIEphrgIUMaFMtc/97DrG
BUuSkepQuHzrkgcsGJnYIS67LIy17A95+UfCLQ2JJcw3qXtKePxrSQFLVkFIuXkSxHqwZWHoefBw
YbijenQjizdizQ6kTGjpHVuzHunquHNfQvGUkFT7ePawWyzQzWuXtQ2c5zFLg1nDBOC4ugzw9ffT
PR49foPsBVR5QExABA2D/ZM7HchIX+QJkjLMIPYmkNrW6MXwYk5PUANIDFd3DVe1qHOScDaxBj2p
G+yr5GnV9lCscc42KZ7+ZJ+YDZrWn+PF7/L/RzLJ/0cNTfRA/qGBvPq303n/H5TZ1Eecov+tZvIv
+sfEaB/HK5qlh98pvnKU7e8r/q6uOf4b0pXQho3RCAljBCz/oa45/puhIyw4Gqm6OTChh/9D+1j/
20DTGcwwGhqqPh7wor9LH+t/U3UG8SJ9zPEdDf8jbc1fNYc/N+KY5mCAcshwzCWOhprxF5rl86l3
DDWBrXK66RvTvH33yj3UX2ZStftVdW1/yklJIXVYf+la9dkgCT/U7ksmVuI0WpL7DHtmtEpfuWcm
QzAZaXE7qwacNdJrY7hff1rX2R+X9c/jeP96tLlcQ4pSmAg1m/pk/JfL7R7ZfjAc1RpTFEpmDxzB
oAh/i+4+oZSUH5Osfps0N9IKDDE7aYjRDyljoLKOFdZOBhNXGc1btmPrNlRIrgx7b7xvic7VjoTv
5JVe9YuOAjsRm3FWnH1VpBc9QQWS8fb7l26bzf6CJDOaZKcxzLhXMRF1wRyUUi8/2jazq5wyhdbH
VQunYjTYqcZrbGkdgzHBvNprc1E6RjQNx2SmmJLkKldxYaSF3ZXGSVTdQZ/AJLoOBqVrspD5rUZ4
fgTx7zHonfFtuBt1NwpQD/0tnwxWr8eocrJTOctOhH2o0fslWtLiWrRPu8+v7lO5DIOsorCQP0d+
y/eUg5tblUjsm4RGtxMh2l21lNsDzszJWNZqfhFnKmv7fOIY/TV+PZkRdBzdkZOqiAjkIDFTLWaq
pn4p+nlmdMWOGZHO46L4D/N5hptlkmR7MmSuHTB/6fXVVdmhrimQ1A/SqFcwy5VERs+DtRRGYVmT
65EAssTHq+8Nc8CdEprWeLLsX9n8PJxl2Q2l44fKMA/IA+e2/dIZf+HsNTLjr+IaM0PFf+wzt7oM
vtThaanmr5q5tdmhrInWrh3hoHqBja9omZiUQa8Cl++D0ere54v7a7R+PAbAgMdP1Qwh7t7Ll/sk
KlA6EjFtSenOqKb5+W5P2h7gkd/JO+loXgONqkeWi3J0oTbB9EB7lONC/nMb+u+t4z8Z0P87M/v/
kdQ8auZ/Mgj/YmiTE2PDD9frx+3Ptvb3RX+3tQwkNwxk5hkEwcSjyRgl4X8oGWM1dWOijg1jhKYx
qODvOvPm35C6wQgPEbwZafoYM/x3Y2v+jUGTY5SMUZmnl18z/yMlY1N2wv3Z3I4nGPkBxh7B+8EI
Q8bX/6Tk1JpVfn41TOK476+pnpf25XlxzohqKznZ2fPNvZ1z92mSLmJS0r7b3DRFKGMDdgY2qxLN
OW0oFFaaq/dQoiVHuH8zJhP/+mjT+vSYGpTi2+ocPS4t06N6e/AyGSrz+ap6cR+1zIU5JXdmhyrV
ZXqXJI1qHDBn0zHKu3McP6ymh8Prjpv+uxpevbYYuFr7fOvbYVhRD3/dqJ+Z7zeZKhy30HGuAVMD
4/0e4KrmYftSCFiRP++ORG2GXw6JNZ7DRK8fszzTnUoZEcdG+zEDXYuMQnv2cx4lufJ8WXqfbc+K
KJh3V/BdCqmCITMLGWSu3JHGM6lRZFF/FdoJ/tvLCM3za3rpKntQpL2BYWn3Tq6/qIWegpfuq49r
lBuJCR1FZ3gknQShquTBf7F3Zs1xG2ua/isTfQ8HEok1YrovqoDaWWRxF28QlChi33f8+nlA23Mk
2ufo9MxtR9iWKYmsRCKXb3kXMYD1owwXU5rShnMvQIDWhP59gXvNW6ZQyDH7VV3SdpX9JioAQKr0
j5rhPDbWQ5IpT9Gggkkl4c/Ti+mYd86o3A/Yp4R2sC1nOgG6dR0xnZwfOFzJK7xcvuHqeGlxptHp
ZlqDc9Ktd7zVPDPgKar4EqXJC76omDqRfEvtWeo0Imn7j5HmWkl7rYzOba3El6pV8GSrX7U8u0zF
eM7t6GA2eJly/TSOszX76Has62BVZtEXRTFcUTWPaNbf6xUHVTadNHu4+59T6iOCAwn8/T//41vR
5W093X7HjvgnXwthEJX883BwU3/Pv4XKFbLrUR5V3U+B4cf3/nlYqb9ZjiOEreoYWfyurf7nYSV+
09Cdlg5mUJppGYta3p+Hlf6bjRo1ul3IquuYu3Jk/nlY6b9JpNhVHCw0SGqGLv9bh9XnWMshs+Lk
wz/G4Vw0nIX1+8NZ5Rgt1jGpn7taRGnMwn8CdF+a4Bf3UuD+6pAXF/30ixBvGf5PJ+TyqWjRE/aa
ZKim/il5S8o4E4pi06J1nrrpwdJuRb4YJkSrMHkJufK7jQjStcwfyvQUmvW6UN6uYjxSVSoOFOci
4OYhFT/9e5M9CLqi0Z3Tv+p4RYFUsnZTc99RTzCqh2qcVnP93Q6/mCL6RQ6qf1as/3gKIeB78jRC
Fcs98MPc1VKdwsHBQjnnGMnL58mh724D1FVPCS7H2HZBfKB/1ZTrckBUdn5sTHoj5RonCZw5IrcK
gfRAovHbnWkXGyUneOmctaaXXpgdoEZtCuRtza9a/GpE9GkTgBeWcUxl5FUlZYQ2dEMOeDyCpxCh
X/82+RoXxcr2n/CTcvHXAv0+eD+s878Jzz9L0X88NNZpLEHJVal+Ur2JMPoIMqwQ3a4FiBHl68KJ
L0EArt96H/D8zojUlcDY/OtP1T6zz/lYZljFk8o2VGnan1ZMaIyRH3Uyd40JWEq0mvCdL52d7hd7
Z6QL00Ybhd5bZu3aiq5XFeydSniKhlG3Q8cC+3HbeRu6+7zDavtkheE6A3ttnjULWEPzahDDO2X+
/7DOGTW721mMFQg9Pq2QoZ9mnovuLi67TeC1osCUGst2fzWa7xzpqxZghhVemhEjv2xl+jpgoyeJ
E3ShrGr1tScSEOYdPpuRvqupnjvNQxu4UnqhQA1dtFj9UsZVSPbNzG3qe0veRzMJU1kf8Un9xYpf
UtXP+1aQl2KgbfEfYS4alj+s+L4Nx9FKRe6GkbYJzHozVbDu8I4fpnmVF+h2h9rWTkCFaeY+ivtT
R2dPeRvzJwGYqdU2taHu5hJs9Tj8goAt/uYk+2lsnxbmUJgDPmgzC1O7n0NqXrXizarYFJm99vGl
zOqrFpaH2oe/eMtiyUd/jPc+1uY/ZsVaRvbDrDQMK/QD3rLkHQhdujUcKjxMaZfoNkkRcyMxmrED
RF0t0/3XO0Msa+hfffqnbFnFAihtGz49KYHXNsDYshstv1Nr6TnJa0JO08Q6Poq+Z1WRl4nwFwPQ
lq33lwFQptCRwGJ7Op+OwbZpwkwl4HVlSy0Lk3DFRnfar1ZmRUWXPLPI3KTGd69J3dLPXKkAbQ6Z
IeulUFLaBiAQrhevOcbnWlHryugZxGkZKHjVtJtIn11t+MPo659r0f7NFSRUuXhOmaalaR/1xR9e
Wt8pjqrgrOfGKY2R2NlUcbG9UtTKzZsep8h5h3m1F1rTLrOp7jUvVkLfz6cazHnyi1e4zNDnGZTS
0gwhTfKQz/VaChtaak8tVhCVBGkeud3wkAPcq9XVbEbrsdmk8bOSoyLdQJ+89sfwVxv7745XrFf0
pWosHcv+tISl0+YDhqYsInasn+ChWywAaFrFfbgv51M8xzd1mNw5RnGFf+JJCQ9zjRW7GGiDhBha
1ZvSDr/9Yl7+bmk7hqZxwdrCxAns541VKXlSDjKFj2Y0XhsOe0xw9lqJX6plXCFgusFP86hNoHTZ
cAO+k3ps/oKk/Leb+4cxaJ9mJuiHprZ6ZkbTgkOp4z/NrCRJ8tQEi1Fudy1N4BpZdeySeyXvf3Wq
adbfbC8iJI3YkVjQJhj8eRL8ypoCpw9ytxwdN/drrwYaTNVo6nkNozyaodj0NXQenWLPBMo+wRJ9
DjbBKE/V1G67TF45VvolGsTGr++iUd/jqYdLI7CXGVDgJRhTtwsoFBM8mc53v5vwWm63WhVsJFy8
5Y8wGt6aERSDiQbOLE553G/7OQMrrbsOx76QND3m2xFCppEE+1IoO6XKdl2QuRZh3rrWIdlaldf1
yU7YtOAhz+YDthOVjZkUoDpbHvQ5vHEma19YmJqk2mb5rKqv3VoFAQrmNyr809hlu7L3gcOom6jk
xNF9r8agTA3iVdEg2S20datmuwaLUtPGuxvYzyDWlk9rLVJ2ogUOnmZuJXRXVWmWg+oEKdLrMA+d
6jYydbfsISZY2tGIaugsYG6V771OCU/oByGyXUyzRhd7YePZTFOYWrC7zFUYnkT7pCZvpZnusiG+
mNB5dH68Mpv7YACwXWrrxM7WmpKt/YHYUHsZW1AGU7QSM+9FexF4Xidd4WXKiUxYDPFaY/L7sPLs
IF83wdM0XtXhy5xQ7Uqgdk3ZztIeuqBe48bn+vFLJUBM6tAcVcXLKAm22MSKStBippY24QkkaY+E
XNtJ7cVj7jVqdgzmwLVDYNp2vzcNQNhc5VnRraYp++IPVw6lwxJOYG9hnPY0DXsRVOekwHNgwJad
M9rHds4s6ctxtZvMmDZ12OKCcl/GwtnemZW3zGpv8wJAbGct+FkDYAxw5T7D4gz2Gx+XZ29JDGpp
bz2WI2worbhKpPFlKJp7ap6rUQso243HK+zcT74KzUI0ayed13i/H3wikTmFyD0xd+bziKZ9N2N2
0oDF+GbcdqnlheGz6CIe+taPorWeAEWT1TpXqWVrBJPxUs8F7SD6Q9aBju6AphEKkkt7tg3vAxf2
ieUtjlZv7QrYNJbcWBltScHCVsZNVdw4yY1p3tta5QXlnRNAOmuydZZzFUZgPpLEzXo3ikEPi2OR
43cq92EhPy5Dy5SQvG9yCgtD2TBx91WVrUeWSk2MjdXxSljZ3tbCXVDdl5mzVjoqKSPAUfO2Hp4N
C7qWQxEjBVDaU7GsyRlS2r3l4IVN7I6Otta1wWvz0pNEiW0Ye0YrNi2FipgyZ4V3YC9h3eTP1XSJ
Zvzu6CJNpZc04IYNDWLGq4XV30gvqZSI9NsPjQ1wp5WHdPQ3c0Grtn+tZboylXG1LkrN02t73Uoi
Dp0XGyJhkL6S/657LPYKizC8wnVjujFSb3mTAYvFTw8luzAqwUlSG6p4P1pDr7Ia1kYGQmMuPDXG
L8c5ZeXIzEMK73QUB+TGH4KNgMKk6RAJMO2ulH2TvNXVsJr5hlSDW2G/lQbAq/mNcHliVn1bX7Xy
hfXgpuKhlfWqmGn+UTnPqVtLQXe7ttwO/+IuuFZb/WOu/W3bJ54W95u8JRbAUbjzvwmFH0F8GQq5
NQgXnM5yewY2msMhCyEsBnydFNsxpsXY4BgM+8TpYy+2LbfusY8wmb/xMAAy8QF4GHJ0jU7gyTCv
5fSu0pBpO8BtGkheTjSlnSnZJSgivKZqc5C23Aaz5hHaeTawMUsFyxYDnjWw8OP8aNpm3c4gK+tm
XdCKMIhDJ3AHFLuPthjWLabmRuKs6qb3kgxsmAHOxb4KC4y6HVrTHbjB6Nx3qius+yYAAVvfRvqj
4d9ZGhW6cOmrgEOzgRmOsHl8uRW0CdIi2xe18zBrFv2Mr47hBrWziTIaJcI6FfHCt1Hq6GaclY0x
GttkzNbzAEubjskQFtuOXWPXxVVkDV4+Qsypy33ZrSpIaNkkduNM4zPI93op3JKqqg0so7HX1Fdc
s0ThYojIQ7qjpqs7oyo9HRf5achOA0mqU6XbNlC8OFV3aSppBtW7DuSDypMsvtVwUGRnr6vxIfCf
NmayG0qe3qs6oHPVBPHoYaIfYMps3w74Sbc0W8HnO1mzrrR7FeJFlG0mrXMnHQvhqPSaOtpWDnS0
1NgUDcinTqU/cZElYMbBX6fBtq2kmyviKWsqCOIQ8jGaDHJlpxWpO0f1NgrsfR3Dg/f9nYC53QBX
6zUY6qeKo6hRuKApUg6xelcKBskiNufxToFJqs03ZW+6MsW4M+SOTsUxVP19JI9GDbiFa9JJ5FEx
/F0/yENd61eNba+SId0uJ9dcWfsGsuhyDVN8OqS9dHXlqUlnT3KhLbdyo+hHkXecdcT3iXG0HeOQ
FyBKKbPkPsiZWt/XItlVkX4YLAC1gkHBaA1VecjmeiujdlsGlceuczONgRNZCCKC5fcC6IrLjaEy
8uWMLGzpJqx73Z7WTAOxp9uQW358excA25Cnho+KNRhyXES5qh3NTt3UE3RBLpzCEkeVUyJN1bX9
rpF9V7a3REsEUV1VuxJtgXxbVU+ZxDh0uaXK+a63lZ2OJkGvKbslusE7flMpp9aW+GOLU/XSlspu
yhCCKDjhZb0d29prq3yNVjBcKnVjT4pXompj9lyBNnZQzhUFmk1RGvvQUTex4VynrXPd9dZ11yrX
ova9IHpRSwIiAq2gx//dDVVzr2nitJSsiy7Z2SWTrieXCbfudjD3aRJezEEel68jId2BsvWgO/ea
CE8R4jlVuosn4xDWzarTQPSFCoGjvLJqbua6PCSjF3eKZ0wU1Y3xJRlQOFD0cxaE+171r8fxLSj1
S5VbXhPs7IZ1EqJCEUMR7tEYWco+jGkJkoQNH7zTj346PWEGvddGhV15p2izNxN4JMWjnuq03Ix9
GmYXgSm9aSCDIZqtLdqtyboNZ/oFTukVg3HuG/u+sIv7wEhPUyuvat++7610R1S50Sr9sCwJ/EXW
oYPowuTvxoZQiO06UVGnZ3yioromsTv1en8X1OKJIka4EgqWp3VeExbOZ53qREV8qvr+fVUkuyXw
o2KBG08nr1h4Ucw1XPh4nXIBm1S4AmCcbcOcV09azFkQd9oq7b9HRL4i7g6VPm8FpdK9LKPdoGHu
Hcq031I/u2qHWNmN2QCqzDCJnZ59swcmbcujbcOx68VVHvDhG30uDpHqv8uSGFRRn8gG91EJu7Gi
Pe3413acfif/Pnam+q0FXKgF4yamjJjU47mJxhdhNrdNMt6lRGZa5uMdNurPSpFstPA6niGBTuq3
XJlfhrC+1XXlGTjCauA40JZKWQZtvZzu2jzj+iUu58pYBxkiF8pMy7OZcHXV1G/Sz+FDmfZjWxdH
brtTaYEw1UYkN0y66mH/UqnizmcuR6typ+49lsGN1aAC0x4te37RYoyFBWjWqLxVq+ohSNl4pTwV
tnaw4q+xPq1nf7qTKrmLpR1Iu++E33KuhfqjXitrmSWX0M8fVZU3aXXPsp7vzDpDHyAHJK9+0ctB
rDhvIKMJDqhUvyoM0g32ZzjEO8AMLduQeaXlxjlUk33U6sY0ksucsFwFajMxmRQLqtXkoc2sgxpA
kK0jQP5KB4qctyNscTKKaF+yTB1/gevWXP7B/DSq+nGyqfmarGMpj5miXtmRXDeqelUpw7bwR2L5
drU8XBEjVmT4105fe0Vv7nt2bLfEfiLZ6JRADBaLw5Ao6KyBGJph6A0CHH5Gv998sJjI6tDYdKgF
PBPlyfSptCQbUb3oI3RZE5iQrI9+jI1Pl2YXs82+jLW6V8btHOU70VCk84nMYBIrrduEX6MAgaL2
vQ8A344KJbPI9aHlyzVTxFVDazEsN5MRXYYy2S1HiD9F6arJ0Z5Ztv/kBnbo9iPohpapzV7m0dwv
B6BSdNvlk8yImJfccDmkwplmTLtJJLpVqjuUwaZ97iwuOykPRlF70peH5ejOMmjjbJlQO9qZsS9j
coTY2PdQIJa0YsmglktoqSRNmBd/JGn8Cq5inZQEeHHqZg69U+7RWtGu5qzbdrHiLddhjNhR0QF8
4wRyqnqrzfpVIvz7ViEoHHyvF8FeSeqt4aNP1ZceldSNAfFRogyjOtdjATqYGL9RyLK4nh15odV8
LjTjDJ5jZxK02nq8q1oEw8x8E9LpNYBJyDLb4aS7yS1l56v6WTaae+gr7TB0pZfOhMaGugmo+dsy
2HC3rkSV7JT5PBTvS+K63KALSqLO2m2Ri1NPTmVDYpGGN1h8yTfXZKf0xE9Lij8XZJ2keVEk3XRU
N2Wp3GtRfVuPl24odqHl3ztzfkknujpF1u4U+9asjMM8GysduEje8z9VDlXc6gHs+0XpBmXEIvNP
JiRkPSOEfFiGZLCgrJqLmRtEF8mXLIYpF1H15W4YNUF7lV9J47uSE98CvkppYi4qLw25gMiSZ4tZ
0jdBFW2qhgKh8L3Ih0DLq10KEiqbv7RA1tZkkOnvGabBalpS+qKEHLCcdbW/c/Tf/04QIY8k7b1m
Y+mrWXvTkldKoqzUwVnndGuX2CNoKVRTIViaMwEXiSBJKIJmu8yySMRxyslgu3Y7ZUe9BBI9aYeo
gXOaylOpcXWbyq7LlHWbP1BfQQFCHutK29g+UY4hryqUNlKLreto5zww98NXVhghkhdo9r1qyqus
JJSpiRTYKxjeH63E3suJt7TUdPhBpi+OXIedartsdytWbqYkvcTG9LKsItEjwGEZe8PQ3GVEloL4
RMhdXLnaHK7a9xLuQ6527qDvFeowYRMt2aQ/g9PJfC9Jrlu6yMsURqR3y26KeVMdEXihQIrK621I
4UhR1GWhrVqKPst1oiKHtOzAzGA3VOpmiVotJyDZp57LBhcmx4lPUYidF4QSH3MAiIn28TM+Ilnq
Hj05Xuqfyzk76SGsGTZiXaDRp0Eh7w3I5dPL8ntsD09p9INlxhdp3cQRfnuhQRYHhTVbxEEYGZ+0
jHCZhyaoPdXXDstaIm3n+nC8lqfRzfIxN1hbS0lOcSsCwXYKth+VyQWW+A8rs+bD2uz/Qhk/fflf
/x4w5/8H4bMM58eP/2N4C2Tmv/73D194Hw3tS/d9aWQ3Xdr+6cm2/M1/9w//ADb+oi3uUJ38ZVd8
272+fU+Lrvz+I4Rn+dY/m+LiN1Vd2s4WwuAWKB0Kv/9oituAJXEPXoA8tBdpuv7ZFDd/M8QC3DEc
zMotU1DEbrgywv/8D2H8BnoSvI3U+RvGYq725xzc/F5o//3t/ePl/ohA/Gg//1yPpwxLk0s3NEFn
/HM9PpmH3lQjv3Hr0bnv2+rKLwuuzghBwTy/UVXihyyjhaioLPb6q8IY3UTLrLWlyWtNn5WdISGw
+IRHsb42nDpemSJMvbbOkCebPvgZ0vWV6D2us70TdJsEnonTNpQwOIS9PKBlnDg2/csyOZTVYzjb
sAw147ovOUqBklyNS5mujPLTUKXXeqUeTct6q9MS91UkIPSsobJLutGFxvmHN/rHZP00OR8d3k+z
45hY+IHNtFWaBZ/6PeBI+xQIbOsqndp6StFSM/EpB3GiBT2icF0PsyzUL1KIr0kjvVQqgMczopZc
ozrnlNET1aWRQmF7a8+Q3kfjUtTGpYu0fp29mhr8iYhnDcN6ODZxtp10e9xmQ4TeXwzG0y6f7Jy6
p5Pr14XI9sbQPmu+uc8slFRKa9sqkbNOh+c8XQofWn6qpQLuyqKuEpl3opeXsOSNRJLkvjVAGXT2
OSYsHkFyh7126RPuHl+ioWHSaI6n4lTSEcqyb8EwXUVqeN2H14ZEuDKubQASkepmarzWG8RfHJ+Q
VDEJibXWOFg1ZfBYY8hK4TpOqK8dC80+yg4puhbmSM85lNH7qOtnyp3okcHgUPUvxZy++yXoRLUv
vjRpve175xQ61k1bO2g+dl7oDF+sFsWZsHl2mqVE6MTvja1flpqK7CowZeHtAtqKQ7FKouqu6YdL
ZzSnfvZRXxl5P6IAGJFYzlPkMNiGaqBRhdhVWpJSzzQ47tTfOCnNt7h/ylRycr900LSwSuokK7+o
0ecol/9v+q0IdCKJhlA7ypWXKGx36eST5vTBe2dGbzT6uqJhjJNJGdSUgvKB+ZC16K3MIntYFori
56dW6J4RIj84pRRE1V5bi0HbmXHyoFSoh8w1Aw80foKuynVVSU9Y4WPRxPWqM+dk3eXneGJAxmQ1
q1ylkxGJ6NvHZ4JueStK/xSnU0J8rb+jBJkoJnppRo8sE6HqCgDe3TT5X/1QUg8349OY6PDbRxRX
Zj3cGFr5TCU7c31QBmZrXNph04+WurNyVslYSURm527aFLN4NAGs5VnXo4kC61eZG9BtYwHTvugj
r03GfmeWgPitF7H0TIy8wum6dJS9VbOg+qDeZa1KycKob8JK57arSsprJifLmCnnwLF3mlZgRm3n
wq2lDgdmqv1NjigVjdkZsGB+CUIoXyNWkq5Oo8pnowTspnVe5V6d5ShZadDLzIjaSFtQNGySc2Mm
8EcpYSpOfN2PpCiSVEat7es8mPGEzfrr3lYvhRm6o2J/KVJQvJXCHgcsnFS3So2yX6Y8h4NFEZGm
hMUUUcnT7RpRxSiBM2sgCZrSeJekOr4JxGXOS9QPckH0YE1HI2BfFFD88nCCndloF8M4lxkSWnVS
dq6ZXqdZNh7UXL3qrfEpKmoUvPqRgxJak+joLZuOQkk8DN79QL7qVXhtjgB909466zM06Upx1p3+
LW1N5HHI9ldVFn6PjfhRxu+ycvKN2ZudOwv7KFQFuazgXbEHzVMNNULTcbzWbYrZdYowDN3KxHOo
czZO7w1hcjby9lh0MUpZRvcctRQyZTgR/0S7sjbXc9/fhoqxkxSh3IrNu2U+1mk/H8uwephE+A5o
0+409ss0Yj2ad9XK12tIUhrE73IylHWTvdpJzo/KrO/zSL0/eLDrHl1eX1zMqW49GnxIQhYU6I0W
bdvaKt25nKD6+MdxYJqzKHpnAyyHTXMoTQLGuMv2VbNkg6asXNkgwmWMKNiEFYkSx66zbkoomKnx
VvWts+kCe5vaFJJimxUjLPSywhZ5s5JudSoCwnjOdns232jD1tTrh43U6Fn1jT+udESRzenNScy9
k1lfxhCIUKhEX0MGszJ3Rjepnj9yHC+RZCxGVuvEiTTlnFRVxMURzqwqw+KUywMuDTn3tpvWHN0i
upul/7029AuZ+GUcq+cQ4iWUinVIrtEoeb1pO/uipGJciaTjfBINQnBoNKRRuVbahgM0SrxqSqG8
pgqcSycHdEM1cpV2TKnVt/cNyB4Wi8apSDwatcG1nkpYtWr4iz6z/tdeNzGPoWqG1GxuV2Pp0P+A
R2jLsS8MCE1uUrxpZnFOSb96J91o5XQ9ZfJeSJjBIS71ASC9dL5us3w7q/FG4dji0qmqftf6+V1V
PpQACBo/9Ip0dGOy4SYe1nPoKgONz9H8olCdjTSxUjmfQtSFyuZGzcV94cvrxviuxvlVpKv3AReT
odKrkZp6nanqm+4rZ2lrv2rxL4ihz8EEPS4HyLQtDNrcPz+2GLsqiUIem1hmFUP8bcz7JEYaGHal
laEALBFFjJuN1lhuVVqe1dmuTaPLdtgeNlIbkFCWpErSof/Xgc5HHPOXodm6SdUWcA9o7p+HZo5x
DbUiZmgj5HLH3NndsDGG5666Seo3e0Y/osndFizfZEgvcQYGje2yjDbQVtqq/lol47XMtHMGByE3
0y9ZDfV/RtMzHo/8o6XlFQhxz4/VXbVPe4TDVFRugSWnoXo9EiXWVXHQVEI6HfI28BQZPNpas23k
dIrV9KaOyn0Yy0Nvm56vo9sRxxsR5oeAXipo80qF5Jii+DkieVjqnjaotxV6YwZ8ba4YOpct3NUR
Pctp22wK37zUFOLzOb0NLXtbherWViJvIILLbaS3aLrok/LWNf2vJvqv+CkJghI7aBChAP3tT2sg
7X2nCbKicavYTMnGUaRupmFHbxW2aw7eseqgz1HrAnDef2lUg0b5GHliQTr4InxuO+AFcfaiqxPA
SC6S/JtVdq3rZ7QORTXTNGoQjNCfxlZrmSGkHXQDNaqcK3kWEpXP/gKKI3PTOeWsAW9eNMlV5RM+
5j1HG3D3r4XQVnGPuhCdB2SPHJNOo3+vVuXAEKGNlIRQnRScH4r+KptHPRNflFjt15GRRWuUAgb/
2SrK74MK1yaQ03Nl+ch3t4QHvnE1DKGy6emgc3wXtD/L7qTywWnqbxIlLddppqUrXauJdvTynA91
TCckVr1ElL84hz7wLH9Z9Y4Os8LRTdX6zBWL9TaltREQ3ffGqaGpmyRyP9bztnc4kalfK04HVeyc
y0NRR4cwzLatgfJxQNw3It0HfqjPzJ30yWU0BJpF+ytIzLIcfh6h1HQww/A7BP9an/alRulKGJlo
XDgYlyzjUihl/p6oGKpzj2haDpUn9Z8qFZJnAtCy1R7CiU5l4hs8zTy+pcO0mkYEZHokXCbtJMvi
9X/qA9//Hdi8zsv45/WB9euUveb/a9+kr/lb82NxYPm+P4oDlvObpXHbg6r8AMxbAJ7+KA7Y4jcQ
agDjJXxJUk+VksKfxQG+i6KAtbAGafSAXvpHccD5TTM1nK75sVJI2HT/neLAXwFZEIgcAN8wNxfX
TyE/5b/D0NNUGW25cboYKeDBR6BgQLOvMzaJb56qdn6TelnvKiCYq4bEvUpS9CB6ZNt07lMne+3U
6agWIzANMcIBbyG1F+oj3NKt4/h3bZi/plWLKE1CWj9Qa3ASGIVJvbS4enr1WnnpRL1u5bibCtj+
xCoyRBUots5VX77p5V2bgGrmt7WpOSgD6oGpU8Axuta56Y/SqK7SlAZGMpGXhRVD6GqkvauAxGSC
wNgim5FOxyQab2dQPIA+mmRlDr2/qgkwRQ1uQKTTY5nUkyum9hakzJGzjbMxno953mxgj7p9/kYP
ktYaM9OWqGRkY39yKJ8OrYM8r+Tnzi14mpaGvewfIzN8TSLzrCbKtWPdBTKbgDMDF2rVfDMo6UEB
qWCn421H0RkK03z0Gx/wQfoqaZutuiVEMDmV+PQm7dyMvzAY9WnyH6b4pWnHTZjPwJ2cVWd1t5os
T4Z4zCL9yS6mBw0NUrOaH1XkBVrn2JuIjDbTUWuiV6XSd73obwvmxZjVR4EcwZwOxCBVs6n68ajA
Cs2qDv8QuTN1MtAhjF7rPCSAz3fLxLSTvut0uYuL4bZifpLCOAdyuC20AWG/XHtMQvVx6LfFmL/G
EE4/llLV9W7BT7dzwgRtpPNH7Gbvly/NBk2s0TyHSesWs3GuGiZYTwpy3+EtCuezKaNXS5G7gCdc
vmFmWYz9a5M75043z3M3P+ZKdxuq3W2ds13n4dZsiDvS+NAMJsJnFkLbwEOUwnlJovS172KwTKn6
ohkR6IFJXdVNuQWq5tNzid+ncryVgXGegVgnyL0sa7ueEA/o5qOe2GcFDcckn7/QAfFMUztR8vsS
qvHKUGEtBOOjxcQvr3HS87NpvxtmCkbbyAn3u/QeFmfuj78/hjIdLXGlmuPV8nImoZ/jUKW5Px8m
kFzLx42leTa6mDY/S8MHSjj2xtqvnYNSlifuNPBvdvyaZ2yZDvacHr03Q/Sa8oxqBpugGbYj7Flj
jPm6v7UU85wo/WOKDMrQw2Qd56vl5S4vSZngi+oj60J+nRUENPjkPL7pTFL2CXmJAJ7bGObnVEES
i8hRneX5Yx+GBvtaV8dbUfNYSvo6luxONZp7BGniR9Hv4zp+t6P+NigQ6CTrHmmTgkHRf1HG+0D0
/niLGqCNF/IN9zwVTrFwz3/MN8IhNYo0Aju6jCYpkteg6R5C6o6aTN6dRH2M2unR1DT4zMW+d+gc
kcZOGaUpZbw16+RVGcxzmdhfgxThqtxirpL3zKFw0zRsyPj/kHcmS3Ib25b9lfoByNDDMalB9H32
SSYnMCYpwuGAo++//i2E7n0lqV7dZ9dqVFYDhUlUMjICcLifZu91sDhkkqUZZtNXLwLh1M+QI4bw
wUzsk5nNWIwi+Wv55bPvHeuwPkUi+1U35nvJPwLBXN8Pz0Gtfzlk8n2IsmjZLJc9YkTQib9YW9al
bfpiM43Fppkn+oKS32x17U+jwGuxbDresnUVlf8icrFWfvu8bAPL5lVnxu91j4annvwNKkyuxfc8
bdmmyJaX53bwZnzh723Pny0bVGtQiOh4Zi20t01MWpUOzzpxDsbAk++5/02UI5ZT5O/3hwmZMAVM
23YYofnX+xPIJC4ag5bLcjxQt4BCKfrnyDefhF8fheQC4sh+L6yTkYVvyGSOYkJ1ZZE2ClbucqAM
xvSZoUhTy+bvJQ6yuII7MtZfqyT6nrlIZ+svgzs+e8FEOZbiVjaOyX5ZDNioY994Xe6/3wd6a1rh
jw6FJfz9LETCP/M+AciELOBf2lT/8ox6l5GLZZP1+3KPiqF/V7yRPajdbKZfinw86NR7X/bLck6/
+6H8TuGF80f/SomTqUDwH26MTGTur0b7Nnf9y/0HKIvijp/tdNVE7dkIwmydNMTUbTrs/3iX1dy2
4I0NxRuohhCQJ90sk18iS35F/HO/rwUqrTiHox90G5Ll538/4Pu/afX8udPzP/8fMnMHbBv/53hv
m/2Pl+9Z//1nUf852Fv+0j+CPRH85mMEpJtg4h/5iz0yNH8jwsJjtrhKvNBZ4sB/Bnvub67rmfwP
cnOXV+LAf3aCnN8sAjS8lqZAME/z4t9oBFmYLf/+GFKSYKgjKA7sW0IsXvM/b5OBO48T/mpvp3p0
Am72WUgbfNOX5Rm79zTo5jA/JLBv7Rgd+wgJVR+DpEjoXZszpDyVMRgDWEFYaZAZ42LKycJ9MwCR
kfDGOqMCh6xK2q0y3uW+n++DWk4rtk4wVDWUx3omygyT7sThjIAxsVFhYH204ED5ioSGKp1nUfWm
03YbjYhk06FNIJi14P+cXR6HpibMi/rgdfkKTmH9yNHjLW16HaN0LtKTsKiuLdU8ymTBkTYu1a7c
+VV2N/SaS/J7/3/4Ad7GITgmEQdSEaHXwwWx6zwa7G0AwKYbFBUIf6ubGRhoNgJuzHknRd2gpzjZ
Z+HrvfWgHD0zTYDPOHQn22ev4WONLYXK1PKOVGtfKX2Fa8rUHKHT0cnFq11gbLSo3AUm+bYZlz+7
WX4zo5lCckehm6Od+Jjgw4mHrULPtnaT9FN2cHNmamNNaKELqqd4jUTF90kS60B+6rLlW5Ps21X/
qrn4tdlQPPDmH1E+XijHwd2k1LRp3fq1KuMv/oCEkSo22iGtvhmJ++v+J1WY/DCKj6pHmF845teK
taJjzu+ZGURVhKhVo4Y0mmGNl/029TmTTiRhCiJyQ9XuulUVfoy23eKAIdCI4IJI86sOdXZww+fC
y29jQJdBokz36pjBBmmwrWiQrso6+jlFxiVucjC9ZvQYFD9YwPOq1u4r/Yivlq6OdkYzX6nhrU4H
5jupj0rU41o3Vk4iMkDL5ld2kqNEyBqNZrQpswqlcDg+x9lgrnetndU3wbVbGUN7TKaDVQljbznD
ERfXeEwxM+ZQNc5RUMTY1BPcwpVNwSqt9W3SXLDIcB/r+YwChXzGIGtJjPh5IEzifLXpJDWncFp2
/6b85PigJ0V6hzjNFbui6HxSoGdfKSbSqAlVjwvzdKlxVx3lEOTtNDpjKHJpzDwOL6ZZVf4ylUW2
UyAOIEn86D1ks3FofWSWlW91XtjYvcijyr53H+lKvZgTYLcSXjKpi0KMYz165vjYwlZZcz+sdVeH
l7oW/lo28bCqaF8yPPTJayqmdfCIrv3hiwh9CktJthnN9EmVP5WRjA9IpULif1P+xNaTb/BlHNtG
Uf4mLHI6xLjUuAMjZdCBGz2PU/hDB9muL1OWMM3LPKDWJXV5jHiA7LneVjKzN2amimPZArmRwzWI
Psx8eApsIV98i8ZkUwJl8Ye4vHDfaY6OHtyVOGaSBgWSJAqTUz9X+pz3DhKdwj1FUSKvNXp77jpd
mJymke7H15ydaCzNr9acFQdB42Ed9frnkAwot5tCnLuByRpxGL8NLdL+TqLgdYP40HsAniPKlEir
5n3Q9s2hqDSLzGOg3kCsIlXx0faIMbq4eR39DI18xWpIfRpD3BAvsYOX3ETsnWNwLmMHW0X/4vfI
j8x++EKt7Vvg7MuO0RsOILzQYNNti5wxh3PxkafXUNFr97KPcIrps4CvTMZ2084TqaOmLjtSrJU+
LcQherXHYjcWTHcMd7OEZje9ORV9AUqLyOEKtOAGm5hQ6P/CTtKDLY+uYIhBJDBdVNXIUMDEhWxa
jgcHFSfxm147fQTweVFkCRUeOtAgm8GYxVZEJqqqsXrKsY5sWisgd9c/zb4FdGhVr63IeDcapLLp
8T9F0Oj6csCz0D6J5DE2vXbTgxjZFI7uj138OwVCapXZzp1giXtwme2kXWvb/WU0c0NcauzcgUpp
ms0U9R1CHc1vF4wvsVrm1gT5uy9tZFyLsCGtko8m98iMkcKV3sj0zJLOZVtYWIwz+Pn0YlEf5iEm
6747lJlZrLtJy8dkMoCWTRACJglPyeaE2hm/F3rcm+TvwGRtRFc2xuaxFDB5JV1jrwyLdeXaCMMz
1mi8SjRpn+nGp2HK0M4uP2d3ADR961EiUELg3TGPpIwfawCFDgXuocK6MJMdBn2Drx3bwcnTPhYR
0QO9ZRWZJoiQ6aWq8h8+c3FsG090C55D5P5JyBz5UxJtsqFF/guxalWHRXObBcMErDB98OqQ8X2u
2+0axLBxSdtRlfFZlhN9QcibqQ74RsUpG36W9nM7GO3Rk6l5EVLh7Uqnl6IJvyo6o5tA93LfdeMu
RcvwTB89Wqu+YkzZ5BfPabzYwCQ0a5SLfdbeJnN48y1sKzIzdmPpoHqIFYTr1iAY8Jpj7+nsPRyj
rfDWAQfaStTVi5sU/SoxA7wqgd2cpy79BtwhP9Rm/auOy+Loc6h7ehyxBMyaDxNu7T6Uh0qMsKrR
vo9ZvotE9VGr5hzWiLPMF+/OErByvChAn43FQdWJfe9xUPp+cnmlJXZrgFBNWl1NhI8rX8uPNhDV
draLvTdY1qmTybEpjSc7afaT4f8szTZFRU2Q0AD5HucO7MEAeD5aYA3zCO35td+6qvA2biXiWw7K
tDUHCg8GZ9E4UTZ2t31k4bmrHsyGFM/YuPJxysVDatU3T7dELl7S0zp0XjJAVuxy3qXlQd6MuAIm
r7vQHsVaj2MulcO87qtdr5LwEGIene1wS90MoCWTYjJskGVAAd/FPPdjbAZrD1XVxP2hy2fbr+iX
S9/aY946FlgVisKCkLvrdGOgsNSAaBtGa/RM0vT7L6krZzSq4de5dihKP9dNxSE8YhOyJ1yzubuK
h2bYRHkYvnkpQVzPUSxG8OoD6WrPHEl7MtbWSZiU41TABBvpFO2xjIYapIKUu8CwIc3aBb3JxjU2
RczcGKE/7HaEhtuiRpKlyTSXOsoPE321/YhtdoSgnLVF8Cs3UajKdh1SD3wc/MhcRYSNmyRl/lHd
T81KG7558VRw6KI3YQzjWZvsr21xHRTWWytA+946O7sTP5XiNsUdu4p3G8vpFQIAk2w875z05i+E
U7Ck0Qd6OSMSIyxgD3q0bp2ayfKn566MftHn+2Lo4mMmoW+Uh290qOmu5ME6yeyfs2cdDIKzTVQT
cnjQOxI62V1NTSkbaei4qDiXpkpMGNt3zKhq6Y2tQnd6tnsaQQZNmITDaUj0JykzO7uTDEvpdZu2
1bkIki9DFldEHCGbeime64LJaVSsVs0OouSwiQ3nm5tlP2rztQ77Q2QPPy1BuC4izG4UPeQKpXsw
eY+0Pl6Vdve9japAJNwDmaHgirGJDu5bnNM1dDSqeszRsGZryMnKYBhlgsg6w5w/9eGubOdrGtu/
h+k7gKJiDKAT2ZDTDFY+XfUt3L14FQVwhGUJz11T1shtxTyNJrtpv3rXGWR5fprxdOJL91B2yUdg
kOQ6mXiZR/UJfuAyRMEhzG6Aoh4C2HNH+c3z6xse/YdOw/UvC3FUIn2rBXN0Zkb2GQVjDeLOPeC1
gRccIUJun2uzPRQloRWlNfjWFXgSSoLXoPP722gt/FiO6pPVVt5GWf3Fkn1H7F1dIOClp7Tyv1u4
P67czE3nZ0+9HurXyAnhuXhsrp5ffg0f86COTrFY9G35OPEWxr6vG6pB0r+ODgCoyC9MJjt9YEdj
AoTb02sLbaQnfY0HunvqA3tnWLSHR+4xJQIirDKBUpqK18glC5BqQtdA3hE2RFU8Y0zs7K8DI6n6
DKx3qM96oufGg4aYa3C+FHofLLmCPSRqLZzphxvD2ozYYjxJliVi9CciNj+tGLV6qXkYMgQyw0hx
OA0oT9k1XNXIS9Y6MNC1Gc5rFRliL4SPxn4017rV4ZaH5q1w7HyP7O8GzGTZ42GoKKdfu0vwx4Jv
Nm4bcA4Owa4eUKb1pYsk3aeGJuXG7tLPIrLrleX3D7JBWVO5ycgXkwfXRcdRZx0mv5DdlS+uLHQM
riR0MlvxmobIuqyKRqhZhViL8t/FrSEcMmJkv1P1fZTv95/VIz93vxJ91aKkyHcJ+o05qvHnDshY
ks84RlHmlxzhQfScNaSH97/TZ8julp/Vvodugdrh2q8YTRan443u8zqBqXOqBu9HmT9neTA/1VZ0
8lLsAAls+aXJPxu0IawW4hiwN8rHVvrpJcs0sAlvnuzx/rSDO527dljLJSWIqrh97nj73pwYNma6
SICE8QivUG+zUuJE6661Rp7cNCn4wHh+c3MhngYNrDjkJph4G3VrfHcNJE8zfC3ba523EoJi2CLH
S7Pp2uUtvjWg3kaLBKsjsjVj4wf5At7aKfu855uwh47zklSF9q//vO7+JN4HiaOzBZ42taZ5DFzW
TI96aVtbS8MglC8lHZWymoZTM1WXMs9T8tB9J7vxhpUL6eF8VF3xPObrYRI1VFtm3bThxcvqqzOQ
uqucrkkcRf4a7XpxqgP7WHc8JxP4TKhotb/x+oTDdHCY2zrQVJKhz3RPP44PcbQJrMV7reKv/mRG
yLAv3hwZFAgmWuWKgS0zG2ZpYntIuDjxhF6RDBndNtmX42JIqxUaKZtmWKY+k2bk6WX+DSWLIgxf
47i4Fnbzc1A/Ldxr23KRg/a2/YDh5VuBMn61+K42U3CRlPImqF1rzu0enyZLB2oSM/8G7MKVb9zZ
Bgr7SlIkIXDG4KhjHvXlOgsT9VQKM2DdcC82MhrTS5xi6SqCbSHkAyHaq0M/AKW68ZqRfVB2ud2V
aO5A8bGO+UyWALhhKXGzVRev2/e8+x5ZAORC2T16kTZXpAcOZ1X06nXLyb3sEAoLCYV23KTC23HN
utVStFBUQeFi1tF4vT8Ops0+0jXZZ9Dg7Ks4QZNKHZOcrakbSz7UonsiBHK06a2X77Vca8HPaun/
MDAoD3UVLpZZjMDa7deZkD/kWBy7CHcbwMMvpuoa1P/ubZqtxUIDLTg/ZpNigvximck+l3Vp2nxT
1P2POHLyON8tG6Kh5lucMhi1SOZdHJFk2GSBXkztyAMouFreKorbq7GoEEwz/TQJcP74ONHsk4Ys
uxLlnYWdsPg5C3ZYChYMqZkErqS2d9ed56zGgCxMuVSHymVDqCEmM2dQ17la9x1bdqezzykwOHOa
+SAqcu4c/FUhBcLEmL2wnL5qqwju18Zw7pwshluiujaXhtz9diD0UOi0X93O+V4JPtZyIyokRdZg
rP003laFBWPfQmPaBxSug+DrvWSmNG93v77TUjGbB4xkyk13uu1uozc+KwCzSBBPbupuc/UlrNLv
zlw/ZQlOFXrP8yETIwOpQmYGeAM6vsGlvdkKohUz7X0o+jQvASdegpFF7KOm2EGletUTa23ZIO8b
9xjDloj6H5hl2BHGhUuxW27//QgY/RY3Dlit+4+CueQEE80j4ejBRRp1nBw4kEY0pID3SYwKU0GQ
dNNqg5A1PrCdN5zL1CWXx2SU0Q7Dlbd2JSUzF/M0I0DZale51/8heTej/ntZNm9pyTn0pwLwfyEf
v/eV/tLXgGhs0YOHAId80v87HNOvg6aMI5eBTy6rZlKw3jRWGPi60dYLqfvl7Y+EBeeOwU3SDPtD
r5yV0WuNGN/IS+qO8dcFcLLcWzfMfor2VEynMa8eF59YxSJMOlYlbN+lnBmWiHAGnnwvpmPo2M92
tPrXX+nvehRc0JblCdN2EB94QbhI3P6k3HMNdAytZ3q7pSasB038TmXMSz7bwKKt2331kf2uF1PS
v/69d23c3y+l7ZnBgqcxLcA9f/3Fdo4jgSSISwkKp4hgnAvvtpSBW2ScBl18l2152UXKObxZy5Hf
oZvUc/LpiYCEP/xwCB8mRAZJ8y5xKHa2/t1dgpuOp1nGyQEzPjgtmABt8rnEDBPmcFX4/00v0qFc
/9deF1cwsFwIP76gam/97Ys4CrWHnBgyO9iLg5NPvux/Qzo+NQYUFvVZ9vUDa/5YJTy+QcoWVhF3
+FNCYY/Qw2V3SPhYDWXdYKx3qrgtW/zSh0KTxQHCqp+sH7PHmVnQKQ8m/gKSiT8CIddlN13imMYR
L1M+U5LFss29XHSq91v2b/mG/n9sE7E+/7S2/zfm70v/Pfv8Xv/8c5Po/lf+6BI55m+QeRdQJt6f
O0P9n4ogy6QR5OL7ESaLR3gLWvgfPSKx/C8O3D91j/7RIgogaAaeg9gArcHSVvo3OkR3Fvn/egZ5
c5dfyidzBIIleGJ/w0OZkWcVUVH1O4pLq1l75un+Ynkjynkz1vl2ErIjosV9y1x6dzNRrrlpPRQP
cDesox9W0G4LF/qv0zW3Ls6+2Do9lF5hXbtIfJWyLA7aiVC+TxPm56yjW45o+mluHMY35dR2nYqx
N+ZM8tTDRBGBX2xgkLymbsCcEJjpj95ghNS24S1pISDboDM0jpXxLbB1cbPyKThTTt2Zlhc+RV22
NToFUEbHwa7Hxvqap96pLUjPBCmg217jLi/3ie6tk4xTBwJOg4Q8UukjXljG0Yc1NUk5hsfIpT6f
4kIFGGXDu6nyc6GDel3bHvUYmeL2DeAK3F+K2NoYeQe+NwrV2Y5MdSaeJ0ZQM2NznBJacNACYQja
+sy5XIPiSfGIKocyrg1q+E+L7788o5a79ue7ysbI0nFt1/HY2xGP/XVnFbX25t5rsc4LVFrNaBXH
Rb+C+Nh6Y7Rl656Qy4qvMy6DvRfmdKpCs9hHY3GOZqRaYy/fmnIeAGuQcT2rQuOe8EbzyUtR1E5t
n2+FtM5R5cYvGHAY+JuP8tTT51xPEs98T8ghVGMc53zkdjUhAzljpKSmGB9NakaO039GbUnHqsB6
k7onUcoBoxkgHyIZxocqgRGs7kgZW9N5T8fFFRM1fnTEtr81cvz0faguVlAXNx306GkNHM9D3jlP
UfOgus59TAcGuusueuzH3MaACdFiaHLm+zhJ/uhZ3RsqBPchHPVeloF8mMO0PuRTFpfrwna/VU32
0OVqANilmLPZO/ZLl24tKyr3uSi6relOem83Hk4oKKoXC/EPpcbYa3YA77tzZeqR0utbK4PuFLVO
figZXjAGaEszkuEnq0ITSw8MuXucfJaZq/amLvAZTziYWffOqZsxpvvOEJ3JjYGlJDfQm+UuQRO2
DjWahYkw7eTk4PCpHAJSLh13fb/Q0pT5Y1MFwDjdVEHsFNxRh5zq2o+jfKwLpqLH3aUTw8AvKL86
GqS2HNMPR2DxSKJOIQOfJJjrQd6uiFQUSCM9wf+p/Y6UEJXRvFz3USHXiBViijqoPozSGo+LCho9
eSNQ1SZQEWtbh5uxCbozZBAUec0twMm+8mNpb8fgNQO7c6sMu71MNgXsMK3OrZuQ6HkQmbqewozr
MInOMEp8jP01yYKAQAvPrTDPpd3/mjXliM4k6RvGqN9FFkV9L0yQHC93h+P+9xmj8c0K/INVyucx
qsqPOaQzNbR58WTmYsvmp7ZlZhe3oe2rTYbdCWvSND3IlG5iVPQMl4iuiMm6raNDoBGcq63C7G3Y
8XNcdePBHpayd5dMiKOxkSUqeqpSWh73NyXoaUgSQ2heVtsdzQSKGZ/0KS6D8jIMSfQYOdbXKnTe
fQThBwt8DSjhgil30XryK3F2zSy6jhZT5ased/9YmNibePG7gSzFomkyzlEB5cdT3xK4tWGb3oK5
bF5LmeldZMjukOZCYkLPrH1fhhCRZtBFMgrqFQ3Tbc4q+GhaBkKX4bkc6/aZyrva+yJJbtI3917s
RBd0fr/7kUPtKKg7aFBufvGALfJUVAkYlpm4W/jeF8eRL4oRZM7MBEtKemzwkbkPetdh0ptS8dox
ZHYWJdF9WnRvXonBo1xAjO54wVo4XtJCpWuLjtMmBOF0QbYTn3mAVyXz/VyvezIdo3mue64muta1
nhFoMxajuAZlX1zHyGNSzhgwEmuSxc1cVihC79OoY1JKx3+oK1c/h8bwPGfgmVO7e+ErWQc78cjI
XbqfRQmw3omy5iEvA4ZfBTSD2uSMLsi7pkJ612D5t+rQQ1TEl5QzDnYc/Bc7ZKE7SVpcTRjwtfHL
kAEHFdInWlYjl51rDf0IUyi1LiCUfUFfXej2Bst1PtfLS1SbEBHRHMvKAkbUUa6i6sjwK3oWq65q
qt39gow02xar1Ll1aGb+6xMDSOeiOv/LkeH5ngNkgVjEgzJzj3H/lAU4OhfxNJfAECI0YoYTXHvJ
eLDYwGvkIWM7DqPxpmyNub2BmKz86AtHJR2PKca5QZh/DatyuspjYxdsv9nsbfOIQy5BjlflShxK
245unqeGTT8LyG65HK8RRIPFXQMOIQcrnQsDRuBkXP3ShjkLL2Y7+G23K5u0OXWe93VQLoT5TjH9
xcBTWye1vfWkxQx2t7wwT8rG6ZyxKnvJ7HpIzOupq78KWCQtstWno9RZfchgfqxrJ5EvPEopskWI
KqZbn4w0Eqe0sMRpzMAARYb9oFppXgwTBl6tVbcjSPD3qsrBLv0wyjS/4vIKzyz+tW9N3EKB68Bh
7MemRTmwjtsgfvWp7TwnVEUy70dXwpOpDCd55Nh5q4FTHwflfIRtmID9KwIUMAqfYewwN65ysy2H
CgicoM9e7emhSaV6iFRDQ2qS7k7OvnqMDSa4ecOvoJXyajV0jC3hUpcLG+ao5nZ5agUtftauunp6
eDcgS5+ryLF3JmITVCAZs5oi/80WDbXbym2OXsY7Kj/+5DMA30pVcjbi7pbaUp1zA1VJ4dYlFAOm
6BUJoCpfPNp17rwliCP5oyEgIU4XXwJBWw9sbJfZ1kC4Nk0bL+zebVUeu6CCgZgkUNrtaeRIdZvD
GBUZOaABSnNQp0TzeM9ukV29Gq9JQ4VzYwZJujdPptk6r7GgxyXdbtjo1I8uqCx/9lEv0ar2DzpH
7ThgFnp0tWZ466SMc6In8xTHznUOgTvETZG/+Ub6hA6E06RKPkHeHEfGxPn26F1zGhHPsLzouE4d
zkYTx1aaG8eYjvteqvTVMVK69a3CeDG1ZxVWu9QepmOlm/jCX7OP2IQJDxba4jBbZ0OLPeutOsyt
GZ6m2KYA3eZ8W89KHmLY2xvX4vkRejbhrTH0wXHn9OotL3N1hOIb7mNlmlhUpPPadnuXCiJ8yGA8
JV3JWAgP7tXSF36YSpz27DXZSmQvNciel6bU9BxcY9zourW2XoPyJzMCZlJqw7tNoxOsU88fHxGL
1qtZTuMppiiONNj6IosMUsys2Aw0bhQ3g0yXtpn3giLsWdJ5PaksvIErmV/rAr4krIt470djs05k
GD/oJGyJdcNV4NLQxfssXkPmV3bgngJLnXXgFjdfUT+d+y/+ZA/funDuVlmeLhTEJnvEtLlLKm8X
1OqR6lX9M4P0WF+GoA2uvjKAkZEMrEofRY+PvmEX9VG3NSwSFirOFGOKzNkjPBK3yULEYLgAWH1m
/1BvUbfEzjnekzw8RAuGeHAre+NZlb1tnawBEzPiwVdd9aE1+pOyh1SQNkhL6rzwAUiaKWZ8XpBg
12YVnZ2cX9D4ijH0ccf0+TlNLnPFKIDSHf3tPNgSQ6dFlUpHJVRaS+jzbM76PIb4TwdK6qw6chg7
6te0/cpLI/y3Mersk7bj+Akd2RGiLI1SHMNr01LNU2+O4WNgnOZWU8x26uAz9cUXowiA46W4kfu6
5HMW83zFPbml2No82Sq5VlM0L00x45W2MPiakJ0JqgiSroqO0SybB0PX7xBXGfg8iHaNIh0BC+M7
Vrmd4uitzOYtSuZb05e/7FIVhxr94lqP0zLCicGbUejCYonSX9RAmbw66OyMC+upwMj/VLYRfNKy
wb1wrOsWkQ9FT0YzZgnVYJ0NZI+2ewlZB4xvmn6otkFEU37zXT9AWxUWRGRUrE2D7lc9RAX+9tk7
+PN8E1UYciF4rob83S4S62JLHmF7Qu60FOnXJCvsW1nzKREc7Eanti4dO8+lpwMJ2ZJacIM7m/49
zagYimyqmm8x5pRx6owD3364qpbWYCkSSIpN0J7vLw1ZAQfJYxT1+aolQd9bg5djxJPtxTL0uxUP
jOEdbecaxam/MYrI/GQPAVDoyoc2/CyCbgl/zG3VWnsv6yGuVd4Y7u4Lq92V0vVOFnfhNA0ZdNr7
xSozfYic2DyHxFfnSftXFbnRSXcdTffeexjLDj5l2INBs8Jz04zGseQ7htl0Kr3YPtXLSx85DAXz
nGLrTnkJpTdpkQAxGqcL3VM4m+5J1xXzuDtX9GQVcAWsWUogN1mEcd4N0HLSSG+Pjh8wVtzAsZIi
dFxVdW/TirW2vV//7kiQTGqcEILFRT2y8Hw89VbibGsJQNWoZAgOFPcC6ecGb7J1nRtao93kexuO
tG1azOMlWV5qmrWdE+MWrFx3p1Vgb0I1fEsGDoaSxOLa6/BruLHm0NzjPpR00dx1T+JFokAp0E6z
cjciYDw3pvVYG6YAqSGtayGCZyOT8xZhIfVnw3R36YgoDVFN6bOF21NyEVBSdnboZjb98mY6yswR
5/vLhPjG9+XwkI/JuR+q9KpycSqHGG2WO3fVfvRjMlda4kd4UYg8mlQfTNXmrBS/IU4QHbZfJezL
/WXIQ+h5fvVoLN31zkdXYmlaKVXh45kcJ5sSTFLn7Ot7XBxhvxkTGuFBb+3zcDJObRK8T9SdDnHt
wavI+qvZW/ohn6Z9hPoFBQ0EyVCWxsbBn7DPadBc7e7db4fmWnKWTfiKDrLM9ga6YQSR4JKrMmm3
fV4wbFPSprUYSt43MwdSEVwNYXyhm10gEHPRh8yVybD7ppnWQ0pPsRjGa+tOTOO1esZ6/GcUDmlu
nxfFjJq4wFZpOPolL5tLbVRA6tv8VgSqObRlYz/HI0csFv43ZkQ91HVqnKt6KDf3jIOJI5uB1upx
7idxrqYSH5CQB9H/MFPdMaRcFAx9quRHFsHzArc/bpExx2/+BOAguwVlkD8NMq+uTlF8ZIaJpITj
jCaMfmmnbWwxfs3QdHzmJQeTaUcYNE3fU1uUa7KbXa4myZJNWQa2vy0sV7zHsn30xeQ8mvt7KGth
77jaebGWSe2dmP2EBdZlJJ1F6HAA/JY8UTFJdT8cB2eADTb0+UthWNXBpL6GdifemUwhOQZO24BX
dNyDiwvbrcfsaiLBvppT+5nSWqWBhkPCg/y2lUZpMiQjd7dVvWgkCw/2WlZNaOGUZH4w5giRttHu
vsHVuOqRd8NxMT0BB9CAXSA5rBZWWUMUiKO4CE5t0MiVSqgv1KSFK0vV3S1TAJ27vM+2vgrcy5hU
AQ2/Yvpj47y/eZHDhHCWbkxpEwmKVjarcCBKTybGoCEDr+BbmSj+ZLaC0Bk/GLZ/oTTk0tcj2k2T
OL22YZleCct/Og02dYzOPbFni/vQZoMfY9EdwuqzQV1wRSEFxJ+IbvPH2ze+JgdnsN+jado25SkH
dmqLny1LEcYWZs6BonQxg94OmnOGqNevZX80FE9uNMfXvAoGdEMHrycsvL+45X9QdV7LcSPLFv0i
RACFgnttb9mOpMwLQhpJ8L5gv/4uQHPOiftS0dRMUGITXVWZuffaHFmBO12HokBG2EJi4KaHdElL
FBDn3trUud3sZRk9O7vXzlLFCJGGxPq7pQmB7E4pOOW+zY9osgnswlEP35oWaZoh9VeKNRysVx3u
s9j40Q1Tw65qdW/UaATW+znVA9traUyUGoxHxcpOhP6mzcPvlv7hhlbnd2XE054fJLgi/ikglEKB
q9FiXMp5WV51M6+Z6bHGb9eXu7SlQxIb6GZzh6iztuE/WK6d3DSdQZOb9yHtnuhqIgl9ud0QMbLg
CtHwYS1ma2YykuhlRzf9axqn1Vc16WBZO6+nxfEeVLz9qgv0B3XTHNg4guCJ7C+jWYQvvxTRLems
A3J+l5F4hRo0m8orkGF7ZXrFG6aAHJlcnd+4lp6bejjV0uyvYNDqB9rUfqNCewcaR797bmzsmzH7
2YZ595vYkvLk2tU/UZVhVsSXoDXhe64G4x4Y/l3LZLnRBADayte9qyy5L1LBntKcb16nyt3XqfjI
Au5bla6JU14N4hhYP8fOp4IqLPZvwhteRVZUNLk680uakGhtcSqtumho19Z83TDK1L5OmtMTLpqP
lAV1fxljZ98XDFi72kjuWV+dynQwHq0WjQeeRANVR6bdBgbndaKutmnT4So8TigP1L5b8P0R6iLs
0xMwPyRvwdJsqwwuapKE5wrGDLKmEmhlW3E8wx6PZqxItRM6oLhAdn+Q/zgXs7ebDe07DTFFK99A
28s32yncXcLJhCjL2yJlL05ceCjIRDmey4K0+jjGnzYvqR93h8EJ/1SFBmy+ol2U9X6Mwh2cdMEn
JhwbeVnublPavqElNA6TyHXtlM58HTiH51QQjmVyTo0RDc6++EzhkJ2XRSPJa91FwDg5+vbMq4ny
nBffT+5OWCNPAUdlr029vSRpzuBsKuQ17n3zymfioIsJOyKcTogo+TWc5NzCFNOu15yJK15R7RkW
O6uqMLWdE1JEunqnQSMtfOQlBaEcG0vH4Bipr4Pysr3viewyX/jx3unhziOe615MerZLmGKsnE5D
URA2GB9HE/KiUffxTe/dPz0BWae2ETWEsGncts7oPsnaONblVJ7JXR1OxLGe29J5qmEMHjTNOjo/
qcWVMIy+ueaP+bedJJn76entd5vP1MYJ/HqD5a+D2StQsIF9mioDbLNp/RadLT5APJpXANnYdwdr
bdS4ZQKqd1sP1VtauRNQscrdlUVtoHtvuILGI9iXGKDv8psKbfF1vvwRYoGKHMAnLP5SpFe/o80t
PFoXfor7xNImcRy08X3UEciGFFAvXEIXR/nTse2rNxl5Yr7lhcc0G785AyLeVp0CK3J3Ooa9PRVQ
ci7KL35aZdcKlq3faFc5kACIFOhLic39lM9L3IKgFVK8a5P0z6gtXNQJIIgokfMTBdE1CrXuTaeD
fDXM51BTIVFMVZfILapLLurkrCfYUYrYPk8J0YQYTbqtjeHunHLFD2uOFbOU0Zuf4+60kruf1Hwk
NDtjYMCXqlHOW+R9oRjrLn5Q9JcUjNc6p+u66op8XwKw/4jwNT2GnTXF11DV/S/cEfO9blBzGibw
DCNBCE8s5VOAcbJmiFwqNSwKo3eJ/ZaubQibPdCZCUfzonERqLwpPBnMvMeZu7xUS0Pn8cOQjUit
Vxa4khhhiYIAqqj2Hl48+zmnoD+7eFkbzQhvIkbvwaN9yvEicJSyBOBELtVAlEENi363/FB9j4HX
J/4v8bwfRmIme/DaI9picJfNUFa7ui3Mh5AIdKcJ2d2sERm9sL67WYUFucmnDyvob06QvhQN3rsp
koawjwmVaYhToBPVP1IFBBA7gPenWP/osyC44/OZ9oWtBDARncm2ybZE26UlOpXfJOrI9jqBIfdB
o4QYTZqqbm5JGDJ9qHsHMq9ECKnzLHWhMj+1tl81VnCqEnv4ZeJyTezMfo6lsQ0D1LIufptPE3EJ
ac9H7iyYQSPYBanBs8yJhVu3ip8OV/+VOeBM0ef7XWzk8bExzR9T5ooPnYwy8Kk4XNpRWCubEs2J
sgpDCj79ni7DSgOxhQalAUtW3lyj8fbumHqI6+RvAnbzi+7BWMspc50yCL8yu3wlGqND2yj3ruUl
YHvxH5mF2QASU7u66Hx4CdG0rVwetMaKjXs1L6kzntKs/VIoJzryEBevSUKV5RPcrYs8NvejhUSE
YvO8LHlLaWVHeDVCOdWXqJSIgugszu6qCrcBY6omNqvzMlj5u/T7LvOzv4fdcuzlGGRPnX5Sedme
87JOLkPeMQNsdVKLtZ84ZsxdjyFwLTJiEpgbRZdBJj3b++CsCtvObkOX5re+ioOL9IZ9YOABwQrz
42gzSoO8nY/7ILQ3smi1r9KZuPObHvovSLQVYSifBlpH5npQ4e3aP3te+qfTre4iZ8cGaVtoRsO1
F3rpma6uQFza6dG+qJ1X4brtpTfBzFgyRFovqFi1XmveIihXnh3xa2yTFjwdox58PcHXLOhJfIqK
8Cl9xXRlIvvNUnFwQ0mCIFak2qajm7J2s3K6jtAHXFl512VJO4lU3gnPmYxrgEdINAH1wMH0wn5T
l+wTxAX2gGN4h8KMrBSjTJwzxDaeCcSZse8yFlcdsObefXgo/1ehas197sjg2szXN8dPUZQXAgIb
aXnLGxqmfXaj2dmeGdicwAo1+7oAMJYSXkeeDMN8HAbMxUQoK5dIEguXZKNP2yCntDYofc8Ne+QZ
vh+ZFjx3WdlBuYwCdibk1/PosZSEFqkv1pgRpxCwtTjz4hcKabkxbPt2VhjLc+jobI3z/ri88uZN
MonaAf61gY9mbr50PYQCt8WJNFlhv+20FmyFPTBOQ7W1Xr4Udv0jcPNiv1S9OlzVFmUebRq/YrpY
k152CVAoXcCH/fsqjOzqWNnJOYo3SCGL+Z6eSi+48tZ9V6bln/NZ8N0isCUEu9xPAP0OzHfBLPaS
NmpMG+ki4pzUuqjxrmFk/taBAW3o/3gvzShugdYl381iAMPBUTEMtn5rhzqFQdZGpzL30muuKUAQ
5jPUEHVq9XBW9IC5iFE24Ll3TlGizznr5Yv4A6TnOfpkMPlUVNw8OMDtbZKnwdNmMtiUFi2+5Fwm
qXrVMrJpO7b2PmBe/NIJBnYRQiNdt3720JibkT6/JP5SJHCvYj5asJ8Z6ea2JkCiQXgTQUFfvvDQ
hoc9GSahdZ1yT25Tl5YrPdnoaokjdz79zA+kn5dXoW3yyij+NMLMyZzxrfM0L9E8coIjcCMSJdtH
5WCehtg2T344jafhSQynZq4VGMvNBDdqJQBHOGtTGNUefRvuX6OW9zikvT95tFQMp0hoaM8GtRBY
eCu5E3o9Xk9KTe/BHXk8ECqCdGkeLxWd9TsNFcTP+SuHnmsTxg54VYVrIk3ygyfG6W7n08VzEJom
rswYxLF4Tok6PAq/clo313xeFBAKGzArik2nBHs4Wu8KYt4ulk2x5XSOr2VtYQ6xh5cVzuaajndq
UMk3pI92QjFTJN4Mikw/A8tO3nBcQKTRuY5Kvlr+iAv5OzoKy0Yf4Ptbv9D9S+bk2iX34KXZTX0K
I9+/SFnGBz2QT5PWFcNrXAvnZbFaoLtxa3g7Noqm2edxdLe1tjyUhyAeyouMk+qyvFJhfSvDKTow
/wsvbuqEl+VVOoXpfrTFz0EDoNBK451Z9PC2bD70oZG5hiQaFSL1rlrdexzH8rJ8ZdCLWMO0xLYx
b/dKFzYU9JrTowjwdtbMps8EFMkSjigvZRLOyEB2s3Fun6XLTX5e7NLzz5nRXqX0P3swvbveQKi/
7Wui9mrjQzRTcDbqzHuJoav3OnXDJnNK4KZRR6x0q7JLWuEIIXonQ0E8MrmwlXvO58WaZrZVRJJC
BjOxzSN5Nn1pnnuvW9NnI28KtHa5cgjQW6cKukysAjqX88UdfIQFy5HBxjImXRZ/nOYM259jTedu
2TeWpfT69pi09Sv0Wu56+Qh1sUk/8WpRU1WnMVb1znMSu59VTm885SuVk4C0vAWeaxNBxXR7TSKq
iw0gN9otunmwRNDGVrptO/tY9M3NKkvnkgTBYOwiPdC3bhd4f7uHSwuRHdNpOpIWLItoMvZJ/IQu
lwR/iFGwlyWQGBZue+zhJVjxsEv+FE2A8+e/S9MBlvPt7lnpTMGKDJDHspiu9t66pgMjojcegP+7
UXaPFEjMSjFGxjnllT/h0RwidIibJi3NncVn8t2xRsz8JbAjiS9Emz2ddk8OqRNjUIMzuULT6pzM
OnFOjqeZu2wov+r8jW+uHOK/Sz3g1TO07zqGNan59Q8F4o0B6PCRW2m/FSJm9i9SCVof/0iiTR18
k5GAFoeCxw477dFxnAU2Yo6ptfRvVoZWwmmC8JJq5laP7ZFAqjzin2YC+6c0xThUw/UoWyDRQKpz
am4WlGHFRWNE1pjWkR1SZ2qNXkKl9XyhIXOCHzfbklUCp7H1y/cR7OAJP+wjUs6OobdxSqdSnJZX
y9JX5VpqFCe+d4oGdprAaOK3WjAb9LpREXfAzHsaw7cQ7tFTd3V/F7tMcUtHiX3RM+3wKid6pIaM
9kOBYLNXANuWYzD3A3JgMjdD76Dnx7FMj/87XCoUdoe0n87Rx3JRCtLcvldJcbeCujy3rQWNZB4R
yex3jtSciCITPMjYhwyZVHDikKrPMmwRvg7+W+egGO0MFFJurb9FeezdEuLaj35MZFheBoJQMrgN
y4CpsAqC+WJGuXpXEe3DzQKcZviCNcU4NMwZiuXEFlQadrYJOCeqvvpX1P4ERO2fvJSBf04/DjRD
R9xOwSe4qJIvUYVibOzG6L6MhsvSPwb5DzOA95nZE/116+W4qQ7GdO7uChx6VjVBeczg5k+UUg8M
uc2m1b1H28BLiq1gVpVxaxrMa0fU87keAu4f9Zjr65hr+ebvlM+OX9iKmhM9YwoBvxY0A6E8jVFb
nYbajE/KWTXuCGTa9ecKgg8q4Xj0bKO5e72onJLEZoKuyhK8P/e1ZTFndCe3JTrgEyCtUIyKTdSn
Wzv6ryjTE0JIeng3hJ/o22IMnGMn1M8udrO77OaxtadFJ42Jp6VV09wQrI5Z06QPrMg/7UbR4uiZ
RRXQG+KeerKs5qYTk2xAExVdrty+4Vxs8WfRh0jawL66xpf/PTm88eNJL9DWAdSKs690HbiRDkRo
TdzsYA9+aTOPBr3Ng5Eyz9ujnHk6NNIAR/oZB6EttvmvZXIo/cjHMRbzZgcN1ntCFFZJWDTHYWCS
rsTYHWss2WupmubqVHSNscv4ewAbDO3qpn/XS4zTky35rPNWDMZgvZqxQLFNlqXLyI3IBg2z33z+
C4PwGoOhyybTi291P3RbS5tzMkKnuZhphn0iKIbbEA5v6PuShyHbf4YoaU/0lpKH11a0p3LDgKyJ
0SkiFAQUVv5BJPaFy71Bz0ufVsghgpsnHO0t06P0PKBna5S3TbiQlmt0gmolM/2PYZBpXVY56AFT
iuCYe93vvhVfzMgNzu3cyLfSCmmSzQSchtRJpwN/Wl4h3YGfGsBq9sTRn0VMy4IXMTvHESK9wEsf
jV66K8m86wutju00Jf1Zcq3f1LC91oGl+nPROt25c6jfZBfDnAKif53coLoa8+K0JLO4eX6skmA4
G9g7z2hnP72ut+11x16/9eeTdlnsus43UuNWtkUB7O8Lt67vegf1PpJltQ6EfCrpj8T95e3hr2av
Qv578mk2XuIEZ6HCH2ObbfhqWixeGNKqvar18lFq6CuNtGgOVdLxocNriTgpSkmws6kgfDI0VkFC
1EVF0/mjTsPuPLH14UyhtYKI4bhcoZentkwVNNzRnoiR47mYWsS8kMNIDaPFcAqMhMgQ3z+mPVWN
IlPxrxqUe3wDwop5C+KtFXv5dLbn6qH2hXfxKj4jdGD2xHmYTIBTuCw5QsVZpGEbOtOJYg5ZRNXo
7CnU2F80pF8GbrtKiw6Bgn+af3bsDnlkjI/GwChFURf9lYdNfpPsF1g72Gu5jpRyt6nfjXckT6Rv
VijlRF0czHJsuU2G9MUcc9jWHaOk0DFcwqmYheu1GMuVF6O9KxIN/HWlmxclOm094uldg/iuT6Kk
UILBUEwnlfXy74MWT0yOG1+D3i/YYsV8Sar6iEivKny2DvGJreW0L7SQ5bOd7lox2qdxFvLEAY3b
JnDdq8k2fTMRRaUZ1jpvKL/FhatdKmM6tX5dvnKRTRsIpKSe5K164rI+eoKwVFXL8GonUt/XY8n9
EqnK28hTSA7NPyRaencphb2H+KAd9YnLt5o4XsDeVEfVxtY+bV2IfWC8+EYQ5chdYB+L1LN3MwB7
WgpyFZCHrefqVXYNKiJTpNtmqg2kTbR7Ra3fSGgHGF307ayq7NClzMPzrGJSYfnaqw0s95YWIduc
4PRcRpAOYJM1ZxN58/Oe7rXv/dgbX31J+0KwOxIEijVP874wq1P3DF/4OkFp++pTvKzxAOm8Dn75
nImkqen6fcpkvy1R+YhQFx9BHRykoxuPvuraJ/NIQoUg+QECeCfwYm+L2ji0nXLpZvn2vW4zsmUG
7mFlLgmXm4uUhLGBpBj++5NQgldv1vxpQxX5sMJOXT2NnDKzivNtqwQE/7rNf1tC/aI9gt2J8UgT
Oe6d4CauBJgtwTlcsjH791XTaCRZMNvZ96n5y2yLnJPIN27Lkth85yzH51xBeZnGwniPStN+lgbp
ObXMVmpqrJctJPwdWBgfxH3WG702TrWqxAGBefPFqAZOr6n5UBhpdQeYo2aWZ60CTlFprfNMFZ3p
imCvpMLWTEElPkBnYOJqm++jrWcHhkPlB2i2Z++n08/e0+6F7v4aspGdZ/6H1mbLNzGKC0E5CKMn
ntmAX8yTxujB9Og7ogQVW0qMamv3cX7tkvomZwlnq6MJrQLQCBozmSkjy3ARqiFdgusejTXiCvHR
5SLcJbps3xxLHYYRNWA8S3l9o30hE5Ubc0DRDkGUTCemyNynD8TYFdsm7cbvGjMeJ5QRumjO/7LO
0OtoaNc9JFX2gNhnzNQXs7Tyo+GR0FmZsU1LHZAU9TDpioPwNipN7G2VWs5G63vnITDogtKqdrqL
Wq9y82vai/6pmKGdXG1I1ibZrXxs7vn8lxXdlgLL2bFdqNOgYrSpIBbQqYBrKUX5q6M5XUs7fJlY
Etf4vpluCDM7e7ni0oIk7VjRiT1C5vxmoOyFuaH5syXNfdBtyM7gGH6UkbRPfkb54PV5/q5l2R/R
mD37lAxPOTeeta3hlog6W57svvE+6RF8pjLxb3GN3t5KWOKm++L4zI1HIy8I2IO2FTtIdyPdxv4x
huH7YFTRA97XZmyd4pZ7xmFIeeNXll/Lfdm7cLUcPdg6ouVwjSKm34TuIYdaagKeSgTtbUpXIjT6
r2GO0wHBNV5XuKKrsJpKSBLqpZtK2y97pWWjzXC18CgT1AC6IbihhFb63fRhY0dJTLBr4HBAI5Z+
juH0oFVSvhoNtsp/R88et+hVnsY1PSzU5MvHsBCWvddHJHaI6HqoGBZ512QSrAT+z0s+JnQJRfQL
wxuEct9GspRANueTeozavtn8/R6ldosHyzmGs9AtDNsv84eHlDo/4rI//skVwZZVrfk3xlIpntPU
3C1/VjIgRLghrqJ07Vsp9VWMuoBxAi44h9kTl9oi+2AANK17O3W+xdWnWz3G9s6hNP0IzZaskAjE
aDkkT2PUvnsgP9FaZeITLfImUlNKiqqenINYu7lziK+I+/Giz0sXNtlhjMwXfxlk1TFx200CL2IT
xNBbaK2xo88bmp04zr7l7F0Pg2PdLa8ANIuFZlms2UdTWaPcy7q+5HRVuGizMOnUrmmYfHoc8wS+
lPt4fmeGDN4L0qNg5aRoxL150b3h5KF7Opn02XeBgFtEl0h/K0Izec+CItuZjAS23ALLQz9NzVrq
hnXv9PQbgyP9hAfIui9LPEpCUvX2YNdEonedWrm0IDyVRl9ac06tB41ztttS7EHkhGfPGXOY+CEo
ZLYBrsezuaeFJtQkUX1cmjpx7mT40luH4N7axjA1VMfQVRc5K0kVI/jKH5ujM18lq2UollT5QfIt
0tQTZ4SW4ry80noii5qUblqc7S14Odi0PX28LAunZkBcHXKZpWxlYPJvFWsO9McDV1GJNy4N3Y5L
y3Xo8ulKO0+fAnRUvnyYtFj2S59q6pgE0wZ+jWSiHxucFJd2jI4KkPktNIhpwYnbcKO+zlLwVe+a
/6SeGs7LksTmv68AQAznvHLoi5rd1tFQ+K1R+8oWxVSazKF6mXdXfNDuyjCRsE3ua2ZEC8X0qEPJ
8XAApu3riR4z4pGNVgXWhf8Y35ZpE80uyf2K1Ex7ZJBTaCeQx9MlmTUey7J8qRf/NP3YnIG6uQCJ
irq7mHJ86APlOW3zX3Y99mdicPqz0YYD0TPloUqDiWeBAmpsSEBfLV+XxguJQXMqoWgxIIcVwVwX
fFuRN+R8KDO62AN5gww8OEKcaRVEA9GlUAWMlUoV6Ld5QeXknGOTEjSb+npXmpV2MsV08+JE3HwU
n7eA5vHGhkJBp9UQ+9SrqE7myZhuJuabaR+U6Y6M2RuBQONml+P4BnlrqHL5OcXKY6gs1MGyuk+M
htbBFo710CRdHo9tyo42qlTJ18zR/X3WFD/S2gASAub3S+4x+VWlKy+5xKMS9ZisQ2ss9rJhOLzM
IZY5TyPrB/WnubfbipFD2A+8iQmgBzQ3RINOfsvkEmBaVDHWnCf5+rws3f/Iz539OESY8/IYxch/
lrrzEdGNZFTJAUj2MmDoLdS1Pqmn89xBvNCEaDCiZmGcnRdfkzz09/miQlAiKLeyDNJ1mw+nCnvO
HseKflqWAlHgqQWIgVKaqaLKt2nQM4SR+mVZBtnqFzVLQcVAM8esr5Vy8zdpkC4h7NhFmsmXaSnn
WE2EoZ6ppJjhrni+eFy9bmZZx/SJ/9sWXV5hGUEeoSQgvv//0W1Rba6Z0aKinmcYi+poWeIx+UP0
gkRsnSZPAOrTQZh8wKZ+RpS77Y8+RSlAU/mF/uoz0GgUA1xYQS63n1qjdYeym3+/lQL/E5IIzNlH
Put8AfzffTCMpwNVu3FcjqLUxO7oR+W0rWtJYJQVvS3CAqHZP11dXrveS04tNJNN7eVi088WCbdl
qrXcSzuqsJVZhyWhZXW5iYws26rMCveDHoenoPfMQ+I7JvIoRS6ZrcjH7HMUbGRMrqPB0jeyFtOR
lsiDnpJ601o73iFCCAhdG503zOnBSnNx4u1RdrW/UnrHJaaKp4ZnG+8n4PSMN/DeDK0HGf1PAX15
hfQm/BCBNfAZocPPCbwcOFGJGQm9B4myjvkx6a34ubxIiDtLYVlxyYp505i19puhg54lNNK1Daz9
m6HvB6hLw4WWsz0wo5PearlVSkaSuuklKy2xQTHkY4B3x6kPgz2emBYnW8I/8a667NOpS1jXoghx
gzrcjI2f7ic3c59k825pwxaH0RmjjZ2Uwf5v6W4aulotjf7cn/JTgeoLhVHbk5SCbGBZ8ELSzR7G
HYzFh5Hb3THze35JiustvtVZl+NR/KacUBq5lRDWuzM2KmrK+a9JB/gMqRtrVyPX+nfs47sxXi+u
r8VaJRVGyZJWsMJ3vHYtjWFkk5nO+RHHU3JcPjjLZyavmV3bdQQBsoAzZ83L8qqvAkBiaZXumgkN
vNfXwVrPnOgwVZ6Ofysur0bs4MYzw/FUFP8sAsaBzTk2eMc6b/ye0ChYj+jKV56EEhaFtocGhGUI
SDaTZeJt4MwT9uJ2BeXr6L71Bgnb7pB8XI+VZ8XPZSGLDK2xk1CXE1kjCmbO9LSn6mRO8lDPSu5l
CQosHInjvZU+lcY6aWR+7nW9g2z3nyU10nMftBtNhf+grwD2VPDvufmET61dd9DYgmrrJotMO3kd
3YuETuoloY10xJxzCBVhWTFKDLRGdKmWRYSlTyIL6uQ0VbRU9JgWYAi0s60M70qi9y/61/ahsSr/
gQ9Pe+CtPjwqsoNOCj/MtQdFAnNLZscMDdpx6UdHF9/w/KuoPB5LN0H0jolmNUSS2IOpcWnUVhjf
fCn2Zj8Ms4ye/vfSvJgHFknljodAr/KdhVGE2VaYeycIKARF4fGdlTkRpOLZica7r3vGFjwmWUdz
+wGjAVUMP7ecBevLotOjHH5xUdNf9VSVZMbVEF3KLj0Uc3hf7zoX/ly/1or+mJZ/VDzjR7+tLgwT
wks8z7yWxZ+/jKiEsBdGHRJiCyxJoUFHJOFny71u3gasf0D330vpUaI0afVeasVbZfbl03Fib9Uj
X0C+a7oM82xjC23rqNmjcyqohmDkzV0/TYYcy6F5KHXzR19p1sNFeH5NvJhgSr5K+JeddSP4kxvQ
h9q0M3EfwlSqkowvyfPcOyZ2GUYP2dwfXsSVc3hFHba7EVkmb+I4/BzKt5G/oqznWtB9Me4xjk7L
XhEUITTMgg501HOc6fV+YDj0nsMvymPp3Javqooo3G4CG2jZznb5XSqUaXc1dXS7jXFv5rgUhqho
nHUdB9EJPzESqvnu2k/NeGQLPYTIx/d+XfyckmYcVwN+151boho2+3A0YP6nbM3oh4hJHFbjKNzd
csNY7hxFVDMqRG8exBaRDpwzh3QG79oj2/BUaw4oFCAx0wCUg/9AW723KkqgyNni62F+Qidj1abS
f1AFYGwd1W0wenNtFKaLvauLfrkBBs75c5B10cFK7YTvWJqgzPCfUDNEq/nV2Ibo8Y3AemlW8XRa
3/9G8A1joFCtDFyZ92WhLethRQo+Wjc61O7c3Ne8Z6W5EqMogYLx3PSo/miFlhFHhrpMad8zobQn
ihK42LWfvcCkfM0dJFRDhzFA1liu8cj324mIuH5Tama8ItvC3OhuFZxon4XXCXHTNix+Q7q2z4Uy
IQQXXUCqRVf/aArn0aXJpxWm8pCM0/DMKWcpkuZjcpYCCVPUu77klpvyzFrU/Q9qaetgaNENuml+
CGPf21ilOX7VidEozD/4J+xvHd7HnZ12xiE2Afs0xvTA1gzkTeVHKpnpTLppctdnF16W2eO6QLx8
X/7McROiJgJ5KHKPsUdI1utpaND+a4G+aZOx2KRl7b/Swq8vReT81ifFPJQ2YcvQm6lS2tFRoyIX
dWVfBfOWqxoAIbpKDDunasoLtXd5maYR1aTXDTszZFpQuIBtcWM218x9JRXei3ZWC0cmvaxyNLld
B/nW8iMdkul/zHOVkAQbFBytW57f6jhV49WXyXgPc0BOZsdjieQ1OVVQhFFTE1srEuCJ/xu6u6Er
wdZ2/RqCNr73aLwsW61h+3AFJ+IXPO7bUaPq7fLnIMux1ejXNjFnIyphL6RwoD4uXX+dQY7Fv5H6
Z2TZwJIb+N7L78/I8B9aEKaWoWSeGJwM7fgbPe/1ryAibeYpQg68gO4ruVQ2jYykoOVfMFRIbOTc
eKGMbUNzG3owu0jyV6LNK10CJPCcFC3bXBouRWKm909m2MZO670748diD2bYK1dAlGvIcjPCwB3r
creMBqJ5oBA2M4VCy2ZrvZ/sQ55gPGKN2g+0F4ngkShdKYR2U5STRW1z8JLfgu7S1LMNbNJhs3zZ
dnW171syvMJYjXjriBNORMoIF0ZGHtN2VUzbIA57/DtExWQprNJsn4U1tj63cy+UP/alXQsH7qs+
L4vXoVBMeSYRP4KM/5E+MM02M0L6kmI6x9yr3g2t6q5jNBk7h9TVDTSQCtCmlqR7YM+fWUvnxdPQ
/NQTDoOu1y0urGxPeW8lxLyyu24IsZVHnDVHAJQhn3LvI2iijNY9kGHbsdMP4me432cFqlW6XFuE
DvGmc5PxLKOW2JYQQJ9pwisZZ21MOKtkUj+Sp7qB2Jz4OgRGajzfTxFZgcqmLN7PBK5hMPJX1JX5
C824thYZEGylhHiNidlt3FiPtk1b/dbaTj47nRS9IaI7OmJ4eY46My5hfo8MAfGy80+FqaJ94LW/
MEfZ0d7gaKlKXE+VrqoLZMjfhsEjYc0qkmXJ7EcKTwWWk0C9jC3I2PSO1iEE4I6Wtq12Ell+s5YO
et5mwT6GqzvUo/5Zx94dZUt6LHigHo70ftfomHf6TGhx+ZAdc5/opUBj2pRxJi59dcegpkcnp41R
8yaWIwWhAIIsEHhxmeJamPCCrzXtUneG2JiYC3aVlqafWeMjVFHjI2PPuwdDdxzS5rN1mdqaMN3v
yyJhW58qXHOl4FbtGwIjFIrae+TRDIWz/4ONKz7ljf+hSVzE4yxJpHJlASCooGOee3/8QLPc7b24
RN8I4o6gVJWv/4+w81iOHEm77LvMHmZwaCxmE4HQkiLlBlaZWQmttT/9fxys7rS/x6xn40ayk10k
IwC4f/fec8uUVMea1RmVmbAI05+gON8qTh8XcK5Xm+01hTL1vVZ7S4xN3LhrzQJkGf8slgSRjJ7E
iyA1TdrN+orgja9xnAOzJG82dSK8xA3PPLfrqgP8fyhXsYPxnMgTBL3WubVkdPpmcNzAIwJqGKO/
A6mBnb8AygPAYygBllfmbu6X32G1hPbOSopwywOf47dMUsAQljg40CXPifKB5VmKJ83qCpqKsfq0
OqmGWi1lU3OCYggN4aMz8cep0AMx4hxhigNNH9vW2W4qpF6hjxiOfQojGpRARt32mXOWuSvqLN6I
9dDkpja2P+9v7LzGOcfQcF4/Eqr9ZFmpN7PzOnZmu0fs1IO+zcYAzVdn2oLjXvrOC6Hxv0VLhLXR
wuVUOVQmxj0cnBpXgN2ZTwNEyCaESbNfLT7rgjbabO1Uj3eM2ra0Ictrl9SjoWB1HuROWwTEAI1b
vy+k219N+8cao2bHmt1GsnlnQ7OenHTwseL04/3cRffQSTnvmANdBc58pDvQfQmnxT4xRW7ZZezH
morYrnY++QMJMbNJ4H/GrV5cGtyVEOi6zv5hiKg+TFFB16juLp/0YkDXVj5MAmX15eOjcN+bjUkn
IgLuohbfT4mYYQndQv6onZ2Zz4c6Evwc/KRsk3HwbHyEmX2CPwPXSMXtRBu9z8wJjqJHcgKLIl4Y
7mU7x7F/o7LStqrEO9+askfj2ScP/nijTcO9UA9zPSaBZ7U6VyjUVlQ4bn+D1x3clsn5xyjdrNv5
xIC0AHM0H9y8sj757qaG5lrb6VUbqq+u606vvlqAHp8TCdclcoA+u8ljnKSqrUWHLDheXf8ssTOQ
hm1HLFpuYdGz8K8lxzG1aSLsOJovi9u6jIT2r3HSzA+4WO/RpEUkA1PzBUj9E+CDs+9mbGlgQZ3H
yDD8jAfqOccYxGmD1F5xDjIFCdHqSKHc+nXao2Y8nVogDv/SMLWf8B+Vr61DGdzoOvMuIoV1Mdma
o7hby2nAI77+8HWYDYjJLKlc5F4vxN+x9AknIdQCOo7tTagicYL4xrXBzMDQgkT+az9mGPO7gl5V
pRf4hKp2U9O1SNVu9zL05jXrbSqMHMc/fmy99Zm9SN/oW55Z8rJSQeIYOWrJ4zOyF09v9Qi3S5I/
leFwsSS9dqoK0wkqtFKOo3xK4rg/SzFQflZ09rEyEvlYqQDCGl8J4GhT2t1S0/rsLFKc/yx954lz
kSop0S1vGvZ/PA9i+gSuLNql4/iZdP2Cg0e1gmQThncvvyZgAe6t6AB4jvXfSEHeBRdVi5bnhfsR
8e/bwmFR9wf3TN4yD3j7MZ+FX6+qr5pP4nuoIszr4gyLdyLSTU9KIkvsl1gUsOVTZkyXWj6OzWeA
+DTH88LnSYXKbg3JzsHU/jZxRmWTki5fmUHSMKG6T3uc8HbnZzR8pnVyn2qaYoV9iBPXuWTQdhik
5hhm1EdohxvkzNDldiq0Q6bCtLlWa2do5xRtDtFQwFBFl1ldg6Ly0dKypYxvlhMUidfhFGQfMMTx
q4nDcF9HBJZ04T1tOknYcNJ3EPD2Bny8yCXwUX8J49jxHZh3fF8/EtV710WECXz/xv2TQ8Ni98+K
n+PIZhG2TgmvYjBGTGvMWNfPyswwbmhIpJpi7eysOWW1kMbHxcTGfttk4a+JRNi7ioW9QzxyIpxD
WhybZxPa7/vY06frDfbnPGmfTT1wZZfVHYZnRPTLlkGii/phHNahc5QM7b0qn406oTCJOqGAZEfa
tplqlRPRxwpNc7VauiusJ2M8YSHLtGhBmwRV+YVwdxIw8oHc5mDwzOgIOnIOunsqfbwuc9a8ZSNU
G6PSp53bWNRVMBxX9GVvIXknqbcBjvTF73DSeonUbv8IZU7cxtyprGHD9BsJPJ5A5JjFTPSTJjHN
ql51q6jvTeISLyPu6es6s6wopOaj431IzQCJ5q5szr2CyISGxUiktJdjkZZ/OWlY/GW1p2Wqs8Nk
pPTUKGKLEbn+sXUsssyM7DFf8UofW2u55wu1csNg3qusc6nQJLtKxoJbtlM0+XE2FIwc9Jy/Qan8
AaWeanU0L1zpTHbSwQAXhU7GBY/jK8IMht0AC/uiuf0JMuTH0LUR4PkWp396Tf3z40iLEjOepDCe
qyF6tJISPNFQ3Pp2NjYLg6pNqtmS1GhUPjy1VLpu3rril+zxn5ZVgVevJvoOcql4aV1RXUARKEmh
iG1IBSX5Hc6hC34Jf77PbRexLSFXjHmB5xAcrjhoXJLsXjczfViyL+UcGUtAEfbCRKW1grqQJq6P
5CLViS/lLqNl3gwRs/ln+m1Hwros/i+hzgFrE4Sngs+z3ygGSE2dgDZRpjJxJ7j+y90wfas1bMh/
TA6rv+FjUNo5+K77aulmgkBhc9OgvpBCle9Qv7gGaPileY1Hz7ogVvWMPDjf7rykZ0zMaP4KDLC4
Jpr8VAzjcDBpDKFLCcHmYfQgxjEodW+DNJILt+mS543QLvZcvwM2+sfOuXo65UgAEbAgVi5LRMm7
pEvgPR3/glIw07PMC5yDUbgXypVJu0u2G1MHu24h2Vr1sfgx9OX339KR10IBldYlLUiSuf4lCnlK
/lnazpABXGAtw7q2WkPiiYOUF5PNKLDRXlurBPfg+eKNwQCuG97RhQPRaHbwyBAXoar+nIzl66BU
uHXhfZpfuza9s01xnrYSSLXYyZ6ztTfzeOaOafn7HFbkvVzaUDCsdnnK5ar6G3F4trTPJvtEmGLi
MbBbv48Y2b3V5eymJUPriGL4NT9AwFycIk7vlkKCUTidXRythN3vx/lneqznQ6xCqZWmWVcndbCz
us6e6TS7XbzVgY78TOC7mr5MZap/nHN5fYYDb7pnYtC94i/VTNB9/tSAYNlb05hfUsUkwaeSkF0q
W5TTMKmAPns7uki9I6C4f3IzExOFEyAqyI+kBy0F4onaZFKAYUgR7M62Wd5Gb5ymT4tn4aszZ4Lm
47jcikb7BYW6PNO7dJM1Oy8nKvEgxGZ9Bgw4WiNZY1BSflzcK21EO8SNzt5ITNEzO/SugAaXM3vG
goZxciauOvpg53vobwMK6pttzz20w+hmJc2OoFx6y7RievADTA9JQHvf0y24Wb8244P5sPMxCMLr
/29+xepFx0HTbCKVs+Td327WM1vGRPvO0aC7t/IG8Zr4pZmzEc2q8Zvo7AEWD2ppQ/b9QgsEqS9B
kQnsoZh45D1sM5oQiqS5DdJ5VJafvfPUZ6YpadHIUrb50q8LULZtSIdEF1EcBrVhkwxFv2MP0G/b
xmjexkL+svQB1D8ljntTiZPenNxJLuovA6ezXVmIfCddUu+GPVWbzJ+1q6gZ4a22RrNO2dh6086r
TV6zZMwuIsr3RoIn03Zd9AX82+xLCsg/k/9lMma5o3SV5lyFaliPf2CLiO6kBNRGn+BczQN+m+Ml
49QBdMhXiTAIKfuGPs5A6v1I3UBpBtyjvK1MZoiL61moGQmtFRQw7TIFOLSKfN/GpNtM5oLbwSia
XaTyeuuS1357dfTwJ+wp89D0SXq3cxVYbWh2lxFgSxtIkU/w/2Vd8tQ+peMwX4IiAybGrWq8uV60
weGMCRrVkaZd7NAVW7NdapC9TGesf83U4f9TH62LpyhU0pxkIJSZ3lSLz/vkSB+eizGtzA/Ey3nm
2pjQTx9fHE1A6Eq7XLdBSZTPl1GNq5SqvtCWcaXY85+PEHzincbL77hEfVL1Tet3rov0O6qRUjeX
n70SKXv9NfSOGurRDq8rIo4EVrTxcB4c1ydX7uUNHRYhwdBsTnlRzEtfhtN9Xax61E84CF4Tv2y3
i6D6Ycbke10XfWb4PWa8cZRSh18kujhKq7LU0nrtcM6MY6REYz/q9LPngizauFhHAuZH5N/GiEre
3nbRtKk1oHWaYakxLrgm8Go6tZeCZWi5sXHnI30EmIkADYO4U9q4gb/M8YVWUqghY0xyv9M6F+5i
8m720CuNoZP8edWHOHmEEpQN8O7YUnJ1LseCbUAsQ3iuWu8tcXQjAJmFh+Hf/+P6kds7xf5jGxvP
xpHv6rHoEOScCW1c/C57ZH3bH5h4MOaaZiu/MNGkwmuiv8lUMTa6hr3zVGWwuRpG0laNW6Kv5xtv
SHka4ZbcM5OkS9HG4HCiBsyrGcN2aAjCOszPPiE7uFS2Ofmb1kZGIFu0f+n6w+5D9i9C7SI4XSoj
QGxaf2FHavcG0WZ+fxYxJMT7xojCwDL+mU5iDgkhY4dOwdwRIGgqlDvMUw6U5GsfU7+NxJB9mcaE
U7LKEJdsiO0UOABFamSL0yi+fDzU54SqJRUWX5ecQM01VonxBt7ZoVqSF3nA3kdkTKtpXa7SXEKr
il5crU4Oa5rRVWSp9aM14UhpTnYktHREKKKPC4Txx2IRWSYyFeIF4Fc1Tf2fBW8CMF0p3lXI8OP5
tj7k1sedJtst0XrnLNwEmkradueKq3X9LFFIBRkZ8FrZAGZqsrI6eUpJKMXBWWTXzXRc3dm67air
S3N+zwA3jqNm2HtBbxjEw3J6ggIYmZL3yyPyHxjFmq0BvWZniTS+jvbAjMaGl3WG6LH5D0NEs5i8
RRC2gj86aVMBDfVj5zsFf+XJt5cv8TqVaJk77kkbWwcDHvKuccBDT65pPs0ktZ6QgGMklIqJpgs9
GgXw1GNNYOYu5L7mJbdU0KmaTVUcxDKqyBNegPrCG5Y7KHvZAL7xcl2XtpXyOPftnftWykyr5xFY
uZdClWjYTGeC9dOpGbSdzsl741nkIM1TJnhIVEPR4vZu8upMOdBegT9rmnbr/oI7lCsF0NLZSEFq
RQCXsJezwrX9wX5eM22cMNOUMdRkESr0VIlYTSu76LVL6FBXmDCKN2Y4WEu9pzMNfBP9CvsUKfh9
tFqHfRJtQ6PNwB8Tvbmh87K/5BxTagbpXK3cq4fAk2xb/sz414/0FkOZXMgUfStyBynMzOYLD7f5
MinXkmOX4kQ4mviFTkW51j1SYAfYLApi/oQRXzoCIgc8wjNKWqPYUeCFWjiCpGWIn/H3Oq6fRa75
Mke1iWybWrdBacxxbXYXCIXBGkOrrOWfVFpalg/utj0eafN7FL1GSQ2Y2WceeMyaGOce3LKgzTzj
MHYj6WPvjPfeeW1S5oF5Xv3kkd0ETZ1+zyr+8EHVoIFRQrgEbOSG16bClLG8wQwYb3lizm/VmOrb
kpHRUR+YnWoCextR/uYpBC1LJfdL6FVhcSuYn65Cxyp5SDU08VOCEqRejCSswE3im1ncz+WAAGJJ
EYT9FgvrRFuJmKoDuELrBPzpVKmZvlRHe3WIoZQh0rf+wB20CEGPK7J1rp66oRtRO7EkzX718PRW
vFy9dhe5nLik0XT7iEaRe9fDg4I9qO3LYRFXfDDxcfky9LQuuRx6H75aBJM6Qtt2uutcClDDLv1S
ts18rDyoOnUS72OfGu8p7Oj1GRDfIAfHDyY0LDUostoodMia3aNSxu8WHjYPNxARLo+ou4+wG8ii
+1TbmuD/e7BpH83nbQUFNHdqQvQQjHd1bclrYvX2RRhfKAMUG6HeBqvLYPUbzN3wO06S5qTp9ImO
CJj7pofnDBPSuWUTxhxX7Editygh/Xu3uOWrHyeAPmMqFzGRnbtUwI9nLwiwj4Ia36WXaNVWPpaK
PsbSITeMCgD3UN3pVlrduq0qOPVzGiaXF6/AdrX0pjkcZ49ZunTggdSIV1TTsUHns0bQJVJqPlEY
EXLQ4oAtHraGoqmnn6qxtb7hpXc3E6fFO77W/tiPeE2SPB/RGU3n15B8A47+LoXKoeODflIDUiPW
YfdZVFyatxuNQh2m57ghOJ0uxk+8n/qhbiKqWX2pP/zWommSjfR2nTRh+0s+Zk65HdUbikG8fTS3
hzS28rOUfoIjxuHmZJFnBfusEHGrmcvV7RKnnnzX1S+//kFq5eksW5Gdl+XUSQ9ekEVj5a4yBKH3
lTsHrrS5DFm9z9z+8bFxA2CR7uGiMJ12IyxKaHJYYxWadF2sYeHAHc0lglbTHG1szDRxQMcGHH8i
hQCML8rrE3bC7zG6+YNBbrNj56YfhcVYq80k+0QIJ2I7o7xvV50vqhqcNo13EL32O0lwr4+h377Y
Cz1jY6HP9I/p18gRw5eQ7chKssvVBG79qFBjuMYFcVmjiXJaHY8rpMKI6dKk7AxIktodcXHsm2TK
L+vBZT3CIH3ap9bIXvLJZRIZ0yonTU8zN7HGgDjTOXIybVKVroCy6h4ZZUl6jEHzSO1rbLu44gUD
6S56KWArPF1HNQEVpsuOMrbPsZT2mUGuq6xpMM1kSKYZ1opZ2Ms797aLBwJly3nZe1tiK33RKEoE
YuC9RYwPyD66ruoRDfl5GWGsS+J+S6IEZS8bv8AB9o5QricUUN6Md6c4VRRcPZrMovGYVMEq3Eec
8Klj6GgYclLAt228GzSZ7BLAdJ9rx/lm553cpa7g9yiz6YMmhnLlXZWaZLZYxTpPYmZjenyc2a87
lNA91sWqO3/jt026J73pBpNp8Ra3oPnBXcRaPxlQMdDcbutHVdbA/Jvsra4JnibSlSeiT9DfBip9
GaZ3ZKLh8R0GGxpth8yl90X90HX/2acVIU+E5Y/nZluXBGQjKfeO5Rk73SWC5TNZe36ephCPTjXV
53kFT9Zm+01JHnc5CXEf+9EPaNK2oZNtXTWAJIfdcV/FvLrimdbFm4fpyPkp3mhD/KvWI2f/8byP
neL83/nZjurIqdgUEpn59X//j+NbkNlsgxoYyzYER4b/qFlPTfy+0yIo5iw5ECdllD9I6b8XoVwG
Ys1Y+1Yk+SqW0qqB/wR/CYcW78x22t75RvOrgIVz9vW852kXvxqYQWgmhJk5WQ7vYQfHvM8t/NZ1
xn0ZPBs3WFmfh4EAXg5S3Z/oa29JIi5qQR1BNHIhQmPErC7rogFhD9yqjbdr+YXsCgFrmRuquE9l
ON7Wkg7UITq4eJIBoOOh2bFtQYyivbSkeGpvVvrXTsmJEmzQ2YU9eZglrv+8dZ+6deodTT9DdSZp
OSca8j+3SGNq/jI49TJRc5xrQ/72zEvVb+F5Bbzo+a7Ux+K0XhBCvP33V8X+f5jmeLtck9O9JWzL
5fX53zUY0hst+nydcGfWmNVzd9zh+O/R2lnKZrIpC0MRBcjwz9cEZFAunSk8r//E7+Lhob4rzwHV
FRnNtH2n2e9538EzHWcar9WnPbeZYzpqlP6pT0138q5RQeOWriJe1qLpN9j2r4mJ/hqszuIoTHHa
4FeCjq6+uBaZrF/EMv/vLxJN2xg2aEY637jgOGtjyq67l1WX//O19ebaqzvs+jWzHVuS50j36z/+
8+/Wr63/eP1arDv1/6dIyuCC/I/rwPZtX5iC6aQvdM8w/rNLykgG9odmdNAA9h4yG6TRungNm+rY
1qLd+iBP5xnDDMCs2CMTbBLVWeNZevgl6abpVX0hNiP4Cp5B1wf9kAAREgx3SZcFuIXkU2AZgikM
xHLQMWm7eXNzFgLFZRH/lOoKaHEpnCZv/mcywz71bynZNPzhh03MKTatw4Cw41g5twCWHFsWp9LK
fzKLpo1VT7qtR9rwyusdQzMYX/0o7IFUWtprTDoEmuR6Zo40gP8NhYXrHqFUwqaZUNudxjrkojbD
UA1LykC+p1W3Xu0q5teqsDiGdZQjUi5nIEorRhqMCz/QFwZKU9jP96I6M4IBVrMgcGGU8eh0WL4k
UZw/2sGFGApuc8cuQTINrRqQWwidGXDtlfWnRyXxc7JSG11drWxpS2rbje26FQNu4+68KaEaJDHk
WaglIgUPHc3mDkF9SHn0pmo4tD48CKeQzjl1YKVEmTMExFJrmG67Ueou8VvSd0JzrIfwRHYf2czM
cTc+GDokeLZz48h/lMJF4oYnTxe/6WWPD2TeNCzLyfIweLau+YcEggzUKn0+FA3zKcaJ06EmkIXQ
mtTg8PCa1TYXh1/AuW0USMwtE20PzyrbmIpIPMgcWt6g+yfwxweseNGl7+MgVUNNU7nNk0wcPBAu
h7kJ570sx/Ym/HZnCLHcG7cpDmX8o9QaSkQqu3uAH0k3IaOERxffaNnZmmk3/A3F8KepOtwS6KUn
006GB2giJF/8np0lINGaonmGTkheyfyy1Hp68NTcEIgWI8haNP52zIy/qqrqobqglNcNZNs6o6Zi
aJEeTavSz1Xd269RRTcnOnEIVVG7xbxeeMKb6gGa7GFDhT45ZqddBxxd19Sfcg74bHfjGSN7WkxU
fkwxeO8JU/jSd0xhMdijg4QcUSadhvtJtMDJMmbwXZQgb9nDiVLF6W2IlSMhdD+j/+8bt4yuDGIk
gHcuAJ8DxFrRoPnWErBHEoGumORtFw6Hoa5+yYIZovcvTE/2++PRDdIQnHS8UBxRzi1GtgRJCjnE
cygdQQOfj8vcnVvFq1qX1TZBCv2bLy1n78x5em1MnyuaYuFQReDMh+C1eU7c1ik2+tw24W/k0qfT
OhK9oWYa4fBniOfk3fFJ22qlZ2ztPjIPHr/6hvt+ASE7/5Ypf0uBIegghd/8ZLQzUUCHiaZ3KPBI
yFjuMCVWdJBAg8beTJNfU1t3h4P7ng4pDa8eUnFnNtf1ybkurjPOpwo9AxRWeP6zNOBF4qpajuvk
K3ez8SAwBRvKd0BFCZGxlIGz5nxTJLuBY3ufG80D4MIcREm7HAQD022I5X6LIz/ej2rIGw5wlt1Y
BVztjqIZo0jg0FskXc7x9GvKKuPVGt+rEcMxYDHjJmLxZlHas8Gz1PDuIZUHCjIP/In2E8wSd7cK
x9dRQK/BinfjKcZSkU+bCrOnqCG1KMDQfvct/T5/liYWnyrdXPbOKAjG/XvB9k0jKQX2xJnC2txJ
z/uW6gS7j76l+YFnAPwgX0VFS9ZO5lFHZZWInJjQZy/HuQy/9XMad8PewE12Xhdp8zCYUs4Bc03O
OFEem8RzY06YOqJuR9i45bbCGRa2mfp0lJRfWcQtA1L5tEpb80wCtVow1CXeY2nMI1mJ5lp1FZXQ
nLGPgxN6r6DENkta+PAu0gt3JebNyvOB6GxeFNevhGZ76uB/cAgxx/OgPmo8jEPk1486ZgluwTCx
yavT/xh/KSx/OIwKaGSprP6ACsl5zPg2Df5nqwC1VMeMZ3EiFteUseMBTIf+PiT1i5kuO3vRfkAO
bnYhJeV+NBwiKqwQ0JOLbS/myeD+3SqHlqYQ7jR7T7zPL76gZiCNa4tphAwDQVoNXNDcJzzo8mpD
U0TCPFQm+1YVzFBsSP8DXhKHeF4Obrlul6vLPQJGaHf7AwnLdQtPiigPMj7Q6P7eJhYplY7H+qhr
7clrDXGlIwQjYUaep5zE11yEPxeULKzx9A1ppZliT2cSpOXezcuKZRv2E7SF1uovVQWPT+cGviu1
ztv0cDOlnADOc+OlCKwFVVq6j75N+6czDCjhzjFPYljbMIj3CWrNEyIy3ngcVwEowwlZLveIDSb2
y2CRIXUscbEa0PS9IOYbld8whS00zbvJ51Upbq0p3a/CsT00X+oYH4zMyvba88cKGDb+I8EYfcJN
GOGwrh7WNIhvUSW+NyU0fAby175gwOZn8kDaN4DYH5/Wk+Nc93CwIy5YPfKfoWQOCEEKqltLmqSn
XJ28HDcR6qa26/1mXcas/xxSMB4GVfW+5uk013H39KX+xInlnpyiOxD5XR4N/bvXJLfYn4oMNtxE
tMBLSOgv4Qzxb6L7gqpJSid7dw5cxu1bBDHnzJ4qCWzNyQ9TZywgOez8YkFw9+n0e0yJBa4d5Wwf
KdrRJNRIWCdo0HdgxlLDTD/ohTRS056c5idbGRUlmv52Uo/ola/MvGtGBvW+JCXW7TU/lbvGsCFA
ZbHH6r2D5HayHaOmhaZc5TT0WgGdvcVzWQif6QaQsknmP5qePN7KnvIZEjczDjxzie2nN7m/uh4J
qjGW775u3lOCyWBrxjN9HFwIY/aEqx0eyzECpZrLPSOa+lgxAd+mkLNfqiKW56wvH8Us55M0jOgy
qyXm3GnosryuWWO98V4d3xEHQSHiibxb8Ieb2Y3NT4jQxHNd4gNtBlZ7Vm17A+UZ7P3DjasZXKOq
EbCCWLCvJu+742TzNVRzlcYoUdtF4BIn9XtxY4bV3iWu+aDK8cuvZuYCEN2Reb4Ctx8sHxBIPWT0
Nad4lIeSfaWZTlQ0z3Az1iOhl0O8ytJqs2oapp78apmC7qMe1XxoSAu2dkrLn22/jANbIxvI9B53
a7zVNGJ5nqyiq6cvhwIc/xfNpJa5TKrsUxeXv2BUUgpEyUdbuiFhma7ckT9j5q/MMbVDYhK71JeC
+ejGG6KzZi/TyUDiJ0BA4p1tuxs4s6m/LKHQAsbIh6SLFaWLPquNRzChcPviRcuBBBXRjJOoyo4r
pwoTAmxEw9gQRkywlk/63dK/ETxACDAqG4fcPQWpoMy7HV4Wog4zpFeJvKKNJjh2xNJtHQo0PMbg
x4w5xt6G+0nJXjIylkL/6GyqhWA8KCgCWnJeRz81bDvblp05OyS8M5kDQdxqdCIy1H7kqWd/TkT4
GhfhqVOSa1JK2aK0mje/jLKjH5Vf8dSa+5RCyENtyjeIIHDv09jezsg3ecNculPwntIx94vPYWXF
9OmVpytMj4R8UGSQXXjfWOCSycvb+1rN7RHtgLiX2l8mfBvMjstRdzL7Wjjt0y5s46ireeKEt/rs
ErqzDDHOm1n7anLF7v3W/rE2Guo9TsIE5qWm+kQy1SGAozXi1EFxtC7GHKJV+yKZLl37tEjx+9Fk
NjezfRgX/eDbs3dLKxMELHOHHX7ttbWug2MyGRkoNMqNgpx6mWEsf4M/y2DDvsTumHztmuGMYJbs
tMwaj0OnzduykLBGZkfnkVYmAN6NoHIHwZEZP6HdDbuwFuJQ0K/MHcy9WVXzNwIDRxYMB9uiJflR
jNbvtDStazNmHNON8Y2cMoMops27ZqrNTx5+rIXT4dUqfH2XmsPPZNairQC7xtMKTqZRMTUkJ7bv
Kr26RVTGB4YGbiWJ/GOl2EWVHmF0n4GT+sCYMMAl2wKp6lIuUxqY+VBeTbjxmCHxwKwLAbxgiIXF
RYDAmWeUBylcKGweYj7j0G0I4knQN9XDdDAZhTZlhGhqhx694hUW/H4022HfYFrZaV7X7Iaa/5Av
xbIt4PSgTRfjtVb829TEqa2H0Yn6pASUxScSu6C6mBjzH4NFLmFxiXSUx1Yv9TNDUXmmLysf/zKx
Eh4nBxRZU83pG1au8W+0O0op6CU6Et+gr0jF8m1//jRic30rJnz85NaK0v4aW+/kAp8gOILV30DN
H5EdM8V3gQo3lvVfNg4I3MiJvGmMQgNr9ECNh6O8GO6Azzsy3xNQKze6hxZgOdl47AtnQAQO8x0D
TEwmBBQKZ3yzF2ZRFRA1IM/Djxaky9ZrgTVMSZy/pQ3JKH0px+0WVS29DWrJOsry0rTrcMPr0YaH
l3bM/REM0dzYP1Jp8XMxpL+OnTEc1rGyO4LcdjRwoJaKTvSqsSNOzWQfehInp17JXSYt+z4qJL47
O9Rq0HW15/wQtLXTXTubO656m6y6FE1r6QVnwMN0vzWjEfN+gh9qqyARAQwCExFpwl4tEZmzg6nb
P5C0mc/PRG/lmHXbaEkyd7NQQIiDxEAwyKKMpxTD+wypO/Dw0kPtLBBdUrs86x1tVXbRNG+Wm/w0
6L47FuNoXu1h/JRptAfxM/Z8k++jQjs/pso3XpKo3Lc5bl4d5OxLSPKAztqnbfvpfjIRa3WbMgnu
0NW7KSMvSGrjVVPYqrSnAa3rrRshFHHp49RVvW2HIYbiUSjphr37Z/7A/r5TwizCQhrIXs7bj0is
q3KxMU66OW/6YOAbrsw52itlUxYJv6ASDbdH46g5bIQ1r+iuI4ZClQZdF6pHln0TR1iJlKNwXSKT
eq3I3PIW1sYeBUka0zPqCRivew+eVhHSHy4v2RSoyyw1o3+ennRTeP4ZyjsG7aSqb42HgWN0E3/H
WInenCQzwlOhGgLUOYMsPNtix2r/osReEQ81QYUuAISzro4m60e5/+QXrJ9aWRB0JkoQadm0LdkY
INgSvivY0G/IpZj7wUCjpyiOcaSX4HEr8xcdSv6Rwx3sgZZON7ADvxo1ZF13Gpri7zZSXiwrbs5D
oV9sKAOPfPAB8/vGu3QJZSk5eBWGhUXrV1qbcBiUa3xMyJhrpveue5hJG6w0wejQ+eNmqX4CkI3T
lGyydFSg2s2+ZW79Pa7m7FqZbfLF8pLz3xiw+3vtNRwWWnDXnsVGy9SSvSxCqAt292V9ppQadGF2
Vt6rhTAove4CzTI7w1OoX7E0uYQwKXQsL2Ob9TfP/Uy8xD7FrWwLLsf5ScM0PQ05KScecOFZGGO5
nQQhrz/IU6PKevx9zjO2bA6Htpw+zAxZiqdMU91g66YTmiSy2nqct9KQeg3E7DC15hNUx8d6QOur
+lsmY2CR7TwcKE269WwsCuXD0tXp06P9dwE7ucLk7AGW5NKRFcjEOLJhjT6tLOY2www4wn2mnouW
l6njhMBYqty1NPXuxZB5z6qiwdGhxzPAopAHOJsYlfkE+xMeCKGqmrSFMwB05ohxgD7Z7aSaJ0Iv
8/n1uvnke5+ovkSPyRnvr5sB8Iy4Sdr6NmDwIT3gVZCZWz0w/AhXLjZ+gmtdaSe7GiswrYC8/RPT
UdYPMHejabW3UGOc1tcTf+x+fnogG3cxPxiv1vdkmn80ol84FBKPJ03zV9/RsMNbOKVVj+/tHEO/
zx4Bv8jLtF3cd2TrICHX2vzVSYpTHc/uKfnN0Ca82PA6oWPCyYSi9TP1KdHxPAZbw6TzCwErwWIh
b64//mzM4RQr10spnA3R/vqcZma+j6zfUA/a61yVpbZrCi1+6fXsRztxE514Im2kK6K7TbCnAR6V
eU5ysWTKvc0cQf8vj9JEBybrIwD2lAvXWgt6Q7fjl65UGTyE4H2WZycn1OgNARnb1HT29sVYBb3D
n62hl7EtZXvg5D8GUkvPw2JTQJnMP/hRjD1n051vzXSgTP9D3Zktt42l2fpVKur6IBszsDu6+oIg
CQ4SNdqWfYOQbRnzPOPpz7chn7StqnZ2993JyEAQpETRIIC99/+v9a2ovVab0iWwOfdJEC3BdXWY
nNWOXIq4MzfR0ZbXq6mK1ifHginWWoylOnhKgX0hPWrJfjwnNVWKOJ3hTqsAM5L2xgWHxuyoz64m
5jxXakNZIg7ymKUwvztGkANHk64iq+3hXJQmS7rDauMwWQ4fmTwvXm1BsMNaMezcVy0ibapr2Mrv
rDacrw19fApERJWmXvSdK9Nty75/UPQuO+hLHx/rMDiviyBSmb+KclSOWqOqW3oepJYT3J3NqfIx
QgIGUp4jZaKMVHm7JUJQFrfUy9oOd1bhVgvS1Nb1Sea6rclq9OsUvShssnetTm0EN+e32VXaD1bZ
f6CiSjHEspb9IkuLgbHclIhGjnrKXMCQ8F6MVstJlBp+5YjePS1R4cdoBy7rpuAbXKB7kBqRe1FS
GzdTq+rgckBSZSod5VGbX2DcJCclq40L63IPZ1B5DcZG25UTl1qOeGATVuNA6ZsphVqr+1mSa0cF
T4ygK+w1kdSW23AYLSlPSvXw2lXU6QCgu7zKItPYjbOJPlWioBpUAL6rivep0Y3XylIcYp2ZFQEw
hNE3Qw5fQUvv89xkoRhGRNaoeJwzHDR7Kq02K+l7pwVWphgzGRBTYz0cSPi7DwPMkhx+4phyKtwz
+GQ8L8Rf2rjdwzhBK8SjQj9PTj9e1txhOt1HvP8aYrlB9Vko0HvQ+aLTIX/E8kcnH5tkkhS250SV
dCSjgKi16ki08SOUt3DX7CmnRUj3pGqvuAQiR39W5NVtZpfXLnk0UlJE/KjuwHdSNWMbpDorvDIZ
70I3f+diiN8XC1/sJKWdTdc/r8ozdFB+oNKYkaE7QNNJElLgFVPy6E46yklPJFARpLB/5+riUR0i
04+hVGASQbSP7BZHUoB5rgR3TpA4ws3TChHu1hIp8Vi+OrMCsdDzzGBWkaCVniNM0/RCxUEtagOY
QI3MiDWinlk3KGKaQwry5Ec5Zn2k2g0RTAEa98YhNnGkiXXImoWkw+Q+E6r1NHPmJCwvt8P4XY8G
UJuY65xGHpJS85S4Lo0Hwn5UwjJONJWPPS4LbyyZxooOJte6qRPiSKsB8fGqa9BFRt5M6NAzVRPm
6I2S4gNqxn02ndZKhrVo0wGjerfBHz2B8xlY5NoFLgO6NCtXFDE0ERBt4s8FLShurNdTnLc3VCUt
3zS1W5yA8IFd91IZk7g4bqzwjX5UXfDGFiUk5PimeW0p+mclxahS5HkAbkoxH4gX8woAz1tkF3gN
agmolAvbVC5xhyl4NAZ1tjwzc6v9rI7hRRAzsC8KCNN9+IDYmImVpdylFtKaPFzeS5Kgb4Qp/xAp
FEySd1gOoFUIJb1qmf/vxRwUV24wAmMwh7s0AVM55FwaiyA8nm+x3md5+amS/hZTzifWR9NwVld5
gmyRQP+auLdjG4I9eWyZkdwQnpqByVzqMwk2wwNFeY5yQZsOKdBIziuJ1VMQozXv8fa1GSwAo9PH
q5Fr71Qlzs5CADuYQvV7Rw8aci8Dh86c+tTMUX7u/twseDy5hrMKF1aKN+rVMmoUSCCUWREU7Iz3
pEwZt4Sv2vdNkm1atI2LUTYXtw3qy/qo06xNX+KOFvAXa0RYZrRBDGHtA9usIHdMqbNrBAVwE6wV
K/mg9YmaCbioaKD8aWlcsI8T4ZrfCjDAB50As0k3obNAT++PpUH2pKvZCIlmanNxNKb+FI+PI/a/
07ppRxI/UnN6XwAq2YfSXbBuIpu6bZ1l6FPkc0KC7xOmplGSUNeWN4717qFJ9a+w8otbUFNGU2Gh
fzLDZG8GEPdxqbMQYILnrdLoVSQ9w2diRYspF7+4heJjcFH/mA8KVEGOsNpTQuzzdJuyHCfeJkji
w+rTrGXhHkkaOb9GWm5nOZ1fDbldl7k+U9QLE06Tvx7V+XWUdc9NNraYjmoLxG4hLrNAD9db46lT
DYsTGisRapXI40QYvRUzGZqltrdHOCHrbs8Z2LTLcCoqlwDWdekzeLjsrVOqXZlDmp/iKjBM9DH0
WrsYZYcup30/NtqUwiSaM/Ax9KgmecyH1R2p4TYcLd3xFdOZe750Ku+mYBZpZYdRdNG9iSWEJt7i
srzrnk0yFvypJfET4KCzpb0CgU8a4ylR5Zem/8hXvdOIfr5Jiq6+p3n+rWhT028YR040DHZl2GFD
mvjXZiTYbBORFeBdOpewFBY5W5wa80m0oPL6eoToHys0EdaQnkaLcZZn+LbSaNpOVDR3jF7DSYva
zF9tJBGOdibb6XFiRkSVgY5xGatEPAziNK2NsyxRuAS1lggnN74q5cbuq50NyfFoSeFuKNFNvUbM
LdN7/DrUmtXERNdlQCSKpIUyCNHllcQfVmhbWmj/11SpPTXpx/OrQyw3NCrgKeOqjPFgkc/fbvvj
pKIY7gtXYCk0GxLhpuXWGWPjHOvqTevG7hZ8KTFyKhDlRmq0FpgYW8SyrreyklZECDnbdFIyNEmR
nlsugTtOdQZAqRwnfRzyg2zjrCvSXt4eWNwybke8DfW+8bRuktweT/Yy3tdgnn5qgjFxFB6WMFQ8
cn6hSMVfYlCZ08roacybjmwL3fJQgSxYeRXzMoh82gfIvXeVBcgM1iHdFM68fVhhRmolLhupBU1k
ucl0Z9ia2EK47CvfkXPCpYAwbxvU6jaVMb7HdBvsIWiebC0Lb125gVMHfCNc1EOxUMLL8L9uSdFx
b5LUbj1627gzJ8O56aH5Gg7lAvDp0S7uUD6sdmcXxCxdz9X+HDqjn9rzva0X5lWSL9aeTxRtnAnz
Zq7o9yErsrNIRzbO5NAT/rBGfaxOVAsgNUmftdhZCFkPrB02kRMmV4RPGX4WGQ8zfPlhM8sveJSb
YEJcA4sh35HMQMWYjtnqytFklaUZ9ZF2Ebh3RAKndEmUY5CBOZZM3IHGw01bB4KOulPsC4Nrke5H
cY/YLzoU+Vh4QWR/GPTmDpp9Q0bBlU6/7Lw6y0lwh5/Rk2rplsFTrLjafqkRQjohrnSsioEL4BNU
niV7qetGM/msRenSXlnQj+rSM7kCVGIDCcnrkNLoZIhUNa4/7qBut5vDmvDgIcbrNi6B5gfaeLvy
1n7ESJvu/DWT3RUKZj3AN7DaVshlsG4QzHD/mkacuT0jxY7WAs6ZjCj01EFzjqeCJGTFMDAuGOI8
0s08G6RM0cPeranLP8SOoZtQYguW2AtW4T1zLHsblNRxIy4QBnB7AXNgZk9AhOjIWEiGWANJnWUH
PTtAVpUGzaeAsWFfSf8ZIKGRokx5mFqDyDfuGlTHXByPBIUofWbvdB0ZpVNX3XWI7YZ0DhJy7cEk
msLlVgOZhiqg4xLNSFX5HYmRzj6voG54Zo8Qv4NXVJCsmEVfMmQsoDdi+zKWsf4qZ4tqNG1pi2m5
Ho3woEmjg6L4sRHfZ84y3IymRUFq1N/pLCmvBpsTowz08IbT9l0X1E9NaGr3tqUXEHNUG/QwXvkO
bYTnhrHhW0vxdZ45WweSdlFi12iJ51p6uZrQ1xTuDatxOutVUvhUrtJ1IhJH4XQVRi7G6VE3t4vo
sXbTmt4tFW6kBVwZEl2nwiA+TJCQ1ILykFk2yyFw4n1lIu5fN7a8R1lN8V7rUTjkbST/kTk/tsTt
ji6cuGoB2ByDODque3xJd4kJbswIIG7HuiTJUSnpFiwPXcZFnyl9daspfXDjEvmEShFJNeXyiuhF
jwnURFkXS4qeUBeQxVtwqPmBJM27lTTT6TOZ2mq5c0BXXOoeoWxYJcDFoYw3A4B7aIoRMBY6F4uc
T5ioJs5ObZxD6v+HFYFjyIrupE3n36sKTeufNG6GbpuGASlChaep2b+qCpGA8XGbOvMrzIAjvYCD
QwSR15O10M9Ve5uZ6tcibB6ZZw/kPIf8OxZASdvIzUisrusz6qf51Jaw6/uBinI9ADzL1JQLGzdF
lJreOFFvZwUT7FlhckhNlmVBhF2FU93WpqMxMu9yuEQ3NhpmzOigyBEkbRUXBjO1G/zp4ZCd0uRQ
SrtIKlT6rpFNsjf5uqfJYQ0gfTZgLNqdoOcDqpHb8l8cJvHmMNkQD6hgWwKAmauJt+LLpFNBVVss
zVQSiDawQLeDlOmtm9wavj9ad5lmzuTynbitkkUouxXrxi71jlvScJd0sl7dRtWNNZjmgcIOd3c1
xutET4ABopLdviKDx21WnI6ITujbk66bIKqpcyjnLZifsEA4litjA1mKwZpGZn89q4jUBIkcu3WF
2EoDyFWiKcnHjjnToJzaNjnTq7Ie4TzjvqXMzekrKOAxQenW0rfiBN7vj5yuvlVR2qqhqZY8eLrN
3fytmthkfalbST74JnpUJIbzxZabisXiZbG5ZWArUPfrC6XjfBQt00VbcdrTuum0tHt9tO6af76Q
uQv1DWrUWw2r92uuOKpSLBWks6xPmX/mjf/YXR8hNrO2U5m33rq7bhb5Jm1yUGmNnyzyUmwvDqf4
vG4yk/4JkFeGVOmJnySg+cfmx3PaTatjH11f0pIMY4CG9MRQ23uuCuUGkoWz1ST1Zd2NYVA6iKGz
U26AaFyfWzeiy93jpFWfoO9s7IR6edYqnPV06bSrvkUNQ90K5wNpBfVOEXFIW+EqaIEiWA3mIQPn
4xoxvD615gyvm6aBBO6k2oc3z0fQul/jiHWNkENInug5/nxu/dX1N5akYR5JBXm3IokjlOMnU2SI
8Hq09ZOUYK/Pra/+2MWOhW173X99+Ob1dXfd5Auk4/XR6/vUY3nM1MxjHZhcu2SAyupGs2xV/AAe
DUYaZXIz6xSgtuvDUJfqoIze+SB/58fP6JJP/mMXV+ZxsCirho1Mq5F8hJ4W1xVgL3q6gQogVO46
3O5apr4Z6sMAK21WLtMVtZjpSkMG78GzI2VFPvfjhR+7iXwhsvQBZqSenRLFjS561lz0smDQbaKb
AlEQY3vG5FbrWJda5iC7BGr9mk0ayumeEi8H4jPj4yLZ3K+ZpfLRusvioQBc6JK6Z3/lJl/fzhTM
0DGyeiwE1ADEwy1q0zkBfyI3c5exFAm6aA+o8gxS3jyEADDOa5PLEkzaJaHQjLbBwb7UqAl3QZgY
24z8w9tc5jSQEglhRsq41+eohQ03v79f2G8HJFsTZLJbjqU5TOEtR/91QNLgN2lWzuJNy5rbHHDT
N+VmASz4wAQ3fNUIYG0OWPFz0UvFwLqBzQk4MsduTvaRHmwJlfv+SjXUGKLISEz29MKpaaV2cWBB
izJhVrXbsa20W5D8y42qP6w7Ov7867GMdposbq+bVnawQlmq/i93R5zDm9jgAq/Tx8m1s5fIQBSI
M18K8OiyRp2wLwR0fd9UEUrfDhbg+hTM8+/PG8jaqPrS08kr+8aWxL7VWkZ5SMf8QdEtZE1hnTOo
LHlpoflY5LpY1BkPmbtMfzHyGf/i+zBNBEquYxouU4Q338dsdgndGcvyYyabl9x19btwxDiYwlHJ
0NzcrU9FwIHOhdV8+PFUUgbaIZ5QTqbyl1rVATzBzJ/RnTblIBUKa9cy4Iw7Tkt70os8nciq5oU6
N6d+m8C93rQm08WfXmKEbvdEMUy+lY/JrgbXRO8eOOUmkllwohG735+RpjRW/GyH4Yy0QbfomiFs
Q7jamyMgUgYu1W1MvwDW2WRf1QGO1LqpzSyVkYnz9/31SSeNCItAm7VxWV3s6QFEiOLU7B0iR8dH
lw4/bt2NS+UIDp1YMObTakCzXSYTlmFMKzNft+76hD2NmLXDvVwRIqpuSC5cX/jpZ9Ynf3o9yEUA
/K5wd51RxH6NYs038278mOUpxpfIeJeZunV2bv/iUMlD8eZQwSvTTA39nqqbq7Poy/M9FqH2H3/X
/k9gzakmBtvyGSGTIyu/7AGUBAnRavY1jBqtBKHNgektLKxJ0SCRKGhPwldhzg8AgCHOUZjwOnBe
8dM8Mw9kUlfQohWZgfHXrohRnsLtNBGOwLVhXVy5MebEYlKRXPSJ9WY7IeTvrFKKoOSr2l0Uu8tP
PynfQZCobTFlvymy5F0UJfYxyseMAGWeWjcasoXN74+OK+fSPx8dR9dU6g26I1RSZYlX/fXWVnXo
lIcwQAfeFcnux8C8DrYz+16kUHDnewsX8soZz9efiaIop9swfFQTC9m5g+E3nD8RHofaJVmGR0Jp
IcvGSXu17loIw7ZmVOX+ultpjQsMAxXvuqtV83KRb4RJcXhcn+rC5/XN8Iv86zfLkvHnNwMh9/3N
iAVbLnRV79b3mcgIlu3aoDvq9HBjN24fY2D5/ihYTUz10D6qao84sNY+pLU9IpaYL6VlNw/rj/at
m27SpiaVW/5omGAknvUQSax8oxzLFqI+qZeWr5oDkPF61P3XNyp0cbB1UdyuP+tWqHOjbNKO6+4y
zeTGq32wXXc1ZQDhgP/p9Z0MxdEf6ICvr6n0nP3ff+vi7e2DO4fjaIapOgZWOtV4863LP+dMU1gT
x1TARXYRnKybRIqnWyX+2LE0oEaF5hixZoq4l3T4+woZ7KVssU1wMsFXsrvy3RAFLK2b5MklXOyE
+dX2CmU5CLjAtg7YHfEyeeOriGF9NNgtXV0SKvQENV4aZA/oJYabdQPzZ7yhnWl6hZZBwJcvMO0c
bhq56drqS+zU2xhX6rGW8VcNp9VlrM2ToPwHgpqnKr2MmXybie/I54hJKq5jRUA0ccarVKWjbEqB
6I/dGtngtk+qyqul/ffVr6dgCV53NflIbT92S+1zxBLWoHX1fh4s5NFaW227ankgsKW8GsravKA7
YjXRBc0HFoQN4ilqgtlE5FdtDh8QFfsSxf6RYo+772kP+W1DmtlQIFt0ZNqxkBu3iChSuTWQ43gk
JzFGw7OJdVLnF1F0FAzA6pxI9/m+KWIE7uvJ8W9fpn8PX8rb14u//c//YP9LWc2g+pES/Lr7n9fx
lwZV/rfuP+Sv/flj/6ufeixz/n/7Rr+8L3/++8fbPnfPv+zsCrr4813/0sz3L22fdetn4B8if/K/
++LfXtZ3eZyrl3/8/UvZF518tzAui79/f0maTHWNy+Tffn7/7y9ennN+7+G5+Nv1cxMX5T/90stz
2zGW6H9YWLBcYRqqbth0cP7+t/Hl+yumaloq/9G/xmDLhIZ1Xxf94++m8YcQJo4Bl1U8ilEXQ19b
Ig5eX3IFb8VSlMxMx2AS8P8+3C/f4o9v9W+AhG/LuOgY2Zxf7/Tc501gh5at2SZWTcMR0sv50zhI
gFmh25TPNoLJPhoOuPypdXTsz4tFWpbTaijiVFQu6uKJdAB5/KIQTUcriJuSHan7vIMrNVg+JISN
hggVR321f2xC42aI8wM6x6u8eXFqddeL6gNGiy+1M8k2rwe8/2DkMa541HtbtRHbCY56Hj6PNq4g
UYf0NB/m1jU3Okobj0TCqw5PKQHMSI1dsMqThkTFIpi6IO40J5Vrq+ek0ikOOM7lUEnYCOPrN0e6
xqjGH7Qqhqnp8rHnfWoBYiVEBCxgPnyKFfLSHyGgkXfRfbNr2ulZq/o1EeNzS9pof9Ybm96uvsvp
KW9tq7qzA+BAZJr8zy+yf31h/HK9/feuQ/+llKdo+//BNcYk7HfX2OWli16a7Ln42v58ka2/9XqR
OX8wdHEF2aoF89oV6p8XmfGHYesWF5mu6hrAR+vHRWYZf1jyFX7RRC+KffbPi8xS/3CghuqYarl0
DYuh8n9wkb0xRDtY7E1mmI5w9dfqnKzZ/XSRae4CsTFtBGt1Y9rL2S4xQ+q9gqtgV7M6JNNcHAr8
p1QsIbLaJRG1JfX5I8Iti+TSlyHvSy8cWveKqQdylbg2PMhf+JJa4YdZH+3LsAp2swOSuW6A4LTD
TVatOuTmODa18FtYI9u2yW61Wj9qWnCdDj0O9YhFX2/R102AEyoaVFYlUV5spY1vsZ5M1yF+RHRs
Nc2AeD4lpMZcNQZaOQRwZ3xDLJHCGAVopzePtkX4i00uUmJlzmlKgKCOMX0Z0u43UC8hklv01TNk
UT+dC99vaT/fwrRf7ebr0bX4jnAauTblYV399eiq5uzW4GxcCJzIYnJuCwXLTcpmtXZf9d5kCtio
db3rXAUYc5c8Ybvs0Rd2AcjbsjlAtn0WWnatl+P7ySmmv/h8b+oE3z8fC1KJKjD0f4IUzGZNzXmc
3Q38O6tuolNkhTdBA4mzn8IT2WuApwVhLlaCcK2jyL9BqGX6ix0+9G51JVyIuG2IrIKeWXm2npS4
uavMUL9CWIoklkytVNRPM8SQLWZpvu+4F35VpZ/sigpYkNo36xmAfP6K6OxiDwwHUaVefVQj9Tg5
IP7mrqb73N+GYUx/MoP4NEbLXnFqlvSEqXaGzLDN9eGiJ3CCy3zYhwPqC8uOiFLn/lpZc3e3mDAJ
1Cr+Zg6dwmy5Ae+RoAN1HP0mH0kZl/irUAwHcEHpNlqIe5ydFM3M2K1Y1EEaE4a/KOquRZgfK5n1
4NuCwdKgRkNu9NpV+OnSK0JHHZy0JoghwcNuBQ9V6pL4Hmq3JYFH50FDMmm0YKE1ddk7AYrYsJ4f
88R5b1jMegEoVrsW44832ElM4asp0JQjuTSS4oNwFnvbQvTaz6SpU0S7jK6gcGO44bAvGLt3BiV4
Mt8bsAUYJSS3Y2sv3dfQ0Ra/7BfNgzhEDzqOHW9xUhxALKwk/0a1XASMc3MUTDwuHWqcI25tVJU9
ITdzVrZ+bFI6m8d+4KKGeA0IrvZF07/gv02uyf2Lr1EofiT5j5D6svsSiqLFP7iQpS43BIsnAF+n
2F/1u02IDLRawqNAJ31oWg2pfZ5rABicd5G9sGIRk05iOa0pgOwdDG66AL+/it+0dxxVY3bk2IZJ
HYG2hWm/uYorWwb4WQgDWS3QgG1cD0ElziuHSPe+FeJYdOIRHhXanrTEeDqDwUwdca0UDilZlc0Z
DeW2DuCrUSW6y4oKcRVWeEGZe+5igFaLz51pOKc9clAtqHQoaSnBXkb4CZYT+ebc9bYMBtq1keSo
K0MBHFA2ZjupIwE1dMScrN87+Q5eZbaHzo8caunp7sj7azfVB8HxAq1wNfXdC/KVfv/7Q8Tx4E72
68lsu7bQbNgxOgPd22U5eJgh0zpgZgj0x30YIc9B6bfHWXXbRwbiahyZ5jB8EGF5UWcKTVDbYCsm
GD91fJoz3rtN3zbtXh3neW92n3VR+1VpV5dgIuuv0oeGinlje8gao12oGN2ZKyHZoInJuHW3yI25
gXvACZrjQOFgn2rwD1qhKk+ZWoMonYyzMOyGOV1QHd04Gf04Ff05SJVH12wLHtAsQa7o1XXTkRCU
gW/Xul3SY1gwliLdT+qo79IUw7pbPsaqfqCAYxyjYPeakmmN4EhhvkNaKM99sqMgBq+phA7npE+4
2yG6oUo60Hw9dKb7DdDguIHvrx21eKLomNP2KwsNe2zjbk1n+Fxa+PjI2Rg3qgvPuwgubV6R0lKZ
XwwQF6Bd6AhaCQVEAakwKHXiVNT5nDsBciUUbb1wOQtbCwwZeoCtGHptp2EB2ETjLDAzISXO7Ww6
tC3pvxXRgV6rt2I39EnurWJwOLfcByYiwMKDqxBIQrn8HibW5zBSHtOIV0Jb+eCYmFD5CxEZUXl2
gGyX0OQx651ICtoDag3Tbko/xvAyzlZl70ULIjdVYhmVg3Q7DvmbhQ7y0Ar0j7gsAq+Op5e6IVmM
lGLubcHOtpJlu35MUSsueZ4fFz0YSXJ3X9QKs1APgqmvAuIc6oVWwABnZdCeNCfUNo1eww2MsANa
hNFYo3o9R41zMnrLW5Sete74YLfKTSRNlYNbPIR2uM98TFOooWKQZQam/izDTG7ACgY/HXJPFZWf
J7anypSaTnQCKhIWa/wZj2UHsrWkhr3PBtvApz+oFzhPqYfw6Dg6LNE1a96ZNbrtJIvireMiCkaL
9xW70NVAy8136/IASe/K7ki2oLr9RC/2YtLbCBD+DWrZeslwZF6oP/RW3Xu0vkDau8VzMhu3LmGy
KHixAMxK40W23p+L4EARybmphkdUPt2+jYKnxR6+mHh9yZ9AtzUgCZuskM7mkVhtewdsYADygFjA
7cEOGBiMlvSMRT5Cjdjd9qJACm1qUKZm9VhVdXGOv1FVqo6DwLzuWHuUnelhKrIvvSk+pHOwCwU2
Mss4FfNzEjulFwj3UWmbCzFo0V/UBrVfG8zrjRo7nIlPgoweqkRvVoyFOxgEG2NICCJuJzLKyqjg
GWsaF3IEzcKzGkalPtGng8BLHGE71ImI3Yecq/s2vkqm/nOnW89LDDEFQR6KKkvZOrl+/fvbpfZr
O/f1g6L7cC3GcBa4b9u5kwHtaXF0opHuWOrVu1QvlEdN5/ZJ6wsmcJFQ9xHkEikF8CWAL7ty+IuD
JVcXv9yxNZVZqeMw4shSM5X5N3NTzQ51RPH4HZr62E3pcK4oM5I40J5zPLbAH+6CNH0HFKXwz6+z
h5qrh9wxPJyFC/GwjBVrZweWdVYoY2+6pIDj1wDhXyd1qDUgBhjhTRGEUKtzKrNpWgq/LCirVxJt
VcjN+ohxt/VJorpW0TmdZrkZZOe/mhaWFANuMHUwMOIlE2v3haSiKPFq04HJwoxyo7u1lDe9Rqna
lYMXqkggbNOFJClio06x8MeQml0NaU5SLpau8vpZcf2/+Fpd9Z8OqsZsn+k+gh0VDPVa0/hpTteg
tCoQPnIwFvtz3mG3XZp8vyDfIBqzuEfbi7yJ1UhnKPuuHwi5tHMIKFr6ARndxHnrIMrJQW2AAkQl
UueMjQS9X2lp5YKqie6mgAyBZHjvIC/2nCp6rqcCC5z7KFWwGvIlM7LcjZMjU51gl3idcw8YEBzY
jLyqHbNxZ20jzH6eq1TOETPCDW5GyMy99Ww3OpOuIYS2EOtfKkfrvdphYQR08wTElAyiLITJwOQZ
KiERwWSWl0qMp8lPpsHYwBLc2tDFPUrpCnaP9NCpZrtFoQnldEhAfEfvzdC+mfL4NOTGE3hur9Kz
na7AlTGTZ0iy5tnpMVwFWBGopTibUGm+RAPqJzOtCW5oNI/2WrOxdUAGiUBEwzews7HpbUrBTclo
9QdTN/w5tE5hOhKFMjIGuKbKMZdgjlyhJgqS1xXtt9buh03Sx7CL2vYqF7WF7zsSW2KQcWNlI1+P
ZcXb1iSfgZ5d5Pdq9DSNgiUExJiKOFjL7VW4AAoVIvLYtiiXqKDBdcbNQemTNNA0GPpdUxSgBJNN
nsM7R4WOVIGOXmotBMylT93ifqUu+8W0yEecagfjdzdCa35vJwpkKHPQt2Fwq5uqR9y77TdYV/1e
W2halh/5kBAETV25EV9aqzjYhaXeUiRHLwQmfBF8fWBOiUepGdwcJz3Z13kbJ55oLWvnWPpmaJ07
xbaQIcXGHdwVDY1bIk5GpGCuae3b+L0yG5/6kJRCxZyuI2P6NMKVYaDoLsxlUWROn5kbZ7jYxA4L
c3Lr4H1A+lDku0nqk/CdwFKsNY+cAPz6eVndwXf7XJK9sa9IHN/gGRyhkYhnNJM+81k/tMWGob89
FgtfCDF01bWYu+sMp81GzyuFubV6jnNtOQx5eIPM6+i0WcvyucQUtdgPqls9lpnZfOib5UMaVN5i
WfbGJWCJLk17LDNSGamY1x6AEgi5+pKQGeteA0uZuQ2C3WPG4YqlPJX9fZ5k9j6lwOsJSJaecYW7
KLjOs0utkNdrvQzCCRmL8YjiZ/7UUX/YgL4kujZBop/Px2wiu3iGDLcNq/cUTLmssuRD101k2Flc
mQWXh7c0irPl5D3LQNrFmtvrUIHxWjOUBz3VTCDYxpnMtGar27fVouKnDOCPIhHajYXi3oeujg0A
sqQefzXqIDsXpJjsQuTOHrMf6CgbfWbtG832sAVBiJUC5bY71NNejccrqyAxQgOGaWjarb5iR0Wa
UQEa8Dj1ozN4VezcjGOpbUgQfSyQ+2L9I10T49wh5Sr0kB6Rh0KoeEKIGxKoYJdj2h7z6puqUC0Q
C0ayRXRUJTNnl6VWdazbOtoTvPZYMf5nufM0zeMj2i1xbl2MsLnOurSGJ1gr9R46HHmDuE6XsX3A
X+yDozkr41LtQUJ+RlFPjJzJbbJZPg+Lq2xUmXrYp9ldlH+K5sknmjD0miU3vCR0NvqU2duqQEHJ
rZi8s/YZZ0LoV6y183B80pSZyNmmSk9RT2ZzrW3U1LA26cjqhU5ZjGi/kzELEKPSluzhvgQqnUtf
C5wlGo6FXoCPsaY9Rl9zGzYE6ehtTGo0uXgjq59I799TPN+R1ggUOguu+866Jo66Y2JJO5dKX+il
OZFqgR0Ta2OCWHGg5GRNUhzMCyLUPqo9M/FS3SA3T6+Tw9yQkGH3XPLtsE/zVngs6GPWgO6N4kjh
JQv2vXDnaqtgvJDfqkedkqi1It220/KMcuTMQMGv4anfjk1Bni7TZ0/VUjg7eRPv1DDiogmX0yBs
b4pZM4DSbbdqSZVcaZgW22bHnF+cXbW6Brr9Ccw+/9pWPNjLBN4vFO+p23fY3Jsr2Od48hipnDa6
GRiDNlAgrV1comeMp/Bugf3jWROzdccKD0Q5XNtLZe1TnQxvqkLkv2FPKMkXbBOXCbarEFFqPYK4
+kL2ALd5lAH7JlR2rgPQJ+lc4+hO5Q7PKmL7LCy3eaVGRJSl3+zRWa5rBUpcOJS5P55GSvr3roYJ
zaAnR+ZsvGG9qPu0clGQdLnm9y0Gv6Epj+4At7Lrz2GLm2d0iJdKsG5o04NW2w+DppFFslQsDpTQ
t6x+ogIygmpCtJSRecoStXpI9cFkUsy4mlDWh9FfvldrljlAx3TtA7QJYq9qlpHN8NwNJ9R+oqHw
UzDhietSY0WvXdSQzMNEyfd49Q40F8t9rxCQE3SDwoRX/aLQyd3nvf2oGUA/WRm65KrvDWQjkGSs
nu4FRbMRFywoxPqjRrSjL0ad7DjxbtzZBYMV98NjBMTaqbhuSjwwmzGEFzw25cJ3pSdbcuIS8i0L
7KmNuTjHBXEp5LGbVV9Y1QhRhoYUldpqCZhy5nOno0wFp3/nRNNXGKaMSmNwjKZh8kQBWyiJ5l3f
RotXRCj2VNskWaDFYZklfu/qHxvqBGGaXQJ0yR6BzS5xk3O2iRaI5EbjXg+uXRP2g11yVoMn8WUi
i5AbQI9kaX5x3G/6oruHXlDo7QRRpNDmiDa1JzrFBWWtRcBWyb84GYNwFu+nKCHmfh6JXh6a5v+y
d2a9cSPZtv4v9/nQ4BCcXjnloEwpNaVsvRCSbHGeZ/76+1FVfWA3zu1GP98DVBfKDdvKgRGxY++1
vuXnWgHHszXeQzgqLg8AybIGs59w1cp92lbb9S57I8flYwwbzOzAS4hmvthGlftyU3KMF+WBlq52
AvU8uK2+4+b7C7Ka7EtGX+yluCc4S4fOmiYRD8EifHbcG7tI6F7ixwFKMzDAatu7uEJt0ufOQrnE
DVKRiKZeTs0siFcYvzpCK2jM9GrJ15mhEzZk9joN74+PwcBN10a5qehI4y6Z+ezmE2SJoC37fo9e
qsodJER8LPL0ONPe48hIgPJXCV15NuiSvNPYisACQBKHSGwe4fDUp0KUQKOwULujpcEzMOXpWSLA
ed8sS7c3xgXk0fLYtJjguI0dAHKbwWDQbbW4F7uxOp+Vrjin3HDvY615GSTERyWIzaG7rGvxjkEI
43HX+QmWVy71BT7T6jJAkgbxUFesxKOlTAIzTQ6ep5Gv8RJQmdqRrLodyGgQqTF8PJAjsarYZNoZ
QaIQIqBGzBYss6dgzVfDtUiqqopcoe0UXTWM8AwRjZUYnOozVdP2KLQd+7rMn1hf1grxn7ESyADU
ozFR1mQbULOYKxod5LAGuXVnb3l2Q8PKUWLJqzrCuhGvXeJpqo9jYuxJqtQ9tVFGTF/2FbomroEV
UmVBNsSMeHTdfiWbVniapXjLH8ipr+ZqvOnEnHilVKtuIIethT254DPFTxnp8/TAUfKuGMSsVNFq
U+TXyb6qtYX+VPs6YwW7qYZxPUxdtxw1RiMU7/Up7To+E9JSj3oBtrdRgN0wenqytU7aD2j9aQPj
k4dnSTBmRJvFFOdk9mvTlHaWbn+P+1w/Z00w64V9SJccX/f8iupzZGaJ0nG+j0ztUemkA92UJEC+
mTkxeOOLMJFQAQbNBt10R4mAJ7W3mPQK8cPIlgMyujpIki53FUU8yVn5E0zwyuaXv2lG3IOIo0NP
Q/bL4Y3Yyx1MbX4YSmKCxqzS70vwD3pCRQY1utwxbOBiMzcSKBO9P0w+f0B9hLPmJTEd2rm8bWry
5RRmJNDa6tnHJOSPpY16QqeTlXRjegjlvgJ0NkHWn2nhcY7+Eulta0nGOZKpoPp8Jsg6WoK1119k
O0WZIVv3pGGWUBWG0FXz+vj1EvRFv/ZoJg6CHgwzGQsIqC8UAP5ZySMza0mFgVHse5s++CAq4SrD
NRoWJiFVcoOPPJgV5VOyq2e71EcG21ticZ9GJz0DIeUUav5emHGGmhk3QRICzNRBzc4KjBTOZUIc
dQDHKYylOymmQ4pbgMlO9yBqQ72Fc/xgCNxoaryO+7/+QnAcwHI2W96w9QhKswiGobH39JBa6I6y
umu05r631PZQwbfO1pGZfNSYNxHpTK7Jp777mhssw7nGCHqLm9Dr4ng8RPlS75pcIocsrV7CXNbd
WobGJMdvev6r6ZbXMuyGvW0DcWvD6BhuVO9eYuONONsXJbrrNnkx4CDDBWpLLkQhGSAa+RfeCgSj
Mri6Lx+g3kvPeU0kRFzmT028SGdAnRLxXAVFEVbv4CvZLt40xNxsG1Ka6wiXAe6teKixkxXljYJ8
2uFtS7tcWt71airJYUmVixxLPucR9rYadtGX4zPsO3qNuJN2XwC3QR4Rb2HocQAw4KWn1NrRjGM6
psnZvsuz2BNzf6CMa57UnpRDRbkT2Kih0fDttqX2PNd1UEnAcwSRP36CGtpRpEK5iXEq5BGkYatg
YqYaDySCPmW6LPwy4ZBqdZrZCwOwwfbhJNDIXKVux075Ka/LqVeVwRvUfr6boHtg9Bo6lVO+M6gt
V0C7XVZtooYBvQS8CwO+pERA5A3S/C3YGMlSEid7nJYADSJjQYUL0bOEcbNDdapcUa0OLvbkGccJ
7IEs6YZNtn21tQleWtd01xkX0agVL9ubKFVpvowKucCovJ7WcU0OC+SrZmt+53oNAUOHTQn1bKHp
QLpeG/fgvWiepJutkxDlAhVIPPgd7q59JBe/ZO06xSZySJevYCFqGgfgVwNZBTVCxTnZsGaV2oOZ
wc4KW29e+1twVxUZbzE96j5uXSRt4Q6nGPeXfOh8C7ejpqAANcfV9FYF5F2GT9gSek0z1PRNqwaN
NBiy36leOw0PrDM8LiRz4n1eyLzMyBeg6FLOHR1BL1sbFr4GOdqaUevzwNSyccI9euSyV565ztYJ
+IzZVvHw9eX8tHToEAzZPsGIJlUAfdkh0rIMT6w9HQazOZu6ZF9KIXeubREul1Kh9PYiE7WYy5yI
1hD0ZjOc8YJynx5Gyty+p0qcpJcGjtkhDXOGc3RNFxhvd0h78rtw8ykRwhVwDxJHgtItqJDjBBdt
6YKVtro2utGQ3Ebp+jnFce4a/WB5BLF+xmps7MdQvVVymy08Il4hMnvMhGXDJa0lDnssRH2atCny
WBmHNQHMpvX9SVsIjGpW/v4KfsJ3fKvsV8rA/SupyBmGbWVqKm00VSkCKTb3QiQhpqsielxSNr9c
rxxZiOUNJAZ3wIin2pCLWy2mF5T1cXllFDZ4YWp9B6ZIOR43A7Q6w97laSN7jQAyJ69pUAOpesnJ
uIRCZ4BLWupiX+INv9hjxxVpnIMJt/FrV1tnAC0zTAPuIvog/KZJLfzHanfqVLXmKDpiupeeZFK2
acDJP+BbaX7SZkeILu1+rGVu3tF0j2biyngGFAkfL5u5+S4lEGQNAhPCmr5eYVJ81C1x7/bY/4ii
cMLVzAqv5YK/xUQ4RHAgeYJs8qBIKmbZS/lsInc6oO+i8RgxapLVtvcZtpzCaqyQEj/XQwJWaFq4
zCkvRSQ/ZLwBO1Y0moKoIBMddk9aQbyabcydwJ9xARPnXpX1oZhb1AhF5a8ZYzHgJ0QMTbZfUUpv
2JXWnnflHBtuD59K7ofj1xPf22HOVGKp3VIlMYRr0AuAgfGUNUW36TxomQL5Aj7L+LAtzDRoSQ0o
Eozt4VJyvRsn3e9pARCekewm9CDBJFd1AL1J0DRHVd/nDWhBa7qBO/NBcEcXZ/YBByHxEmbb7r8W
ISJWvP2tGu+klZc1rwEKDMNZMvP7tL0P8pPlw3qU1/ahM/g1W9t4UczqfVjs56hmojfFar79DScC
VyUasFvzs5kwoCXwbJnCcGNc5dCCA+TJJnmq2aDJzjxUH9jaJgfUTnyj4GjIpmRXbX0bK9U9UUin
Olup9HVFdtlp8K0N/b0Kn9+pFz42SS8tlkwf+RWzIWNcmZfb1skCJQhxBkJK1IfJX7O02WIGGbVo
esO6utHmKkbSPy9BWMzHUs2ZOtddvRcdXVla1PmOfG0+sXC6UTHr+uHY8ltDq/Ho+YjAIm4bFNtE
45HQo8X4LKtYHEiZKpxQjduTMPl26vJ7Pci4tuz4fqwEOn2jO0i4SQ/RLFneMNAraeZldAr9LCm1
eSYt4AeduJCjHUGH29Ry5lZDHJ2nCVgoU7bGNYhoTLenbzW/w8Rs73ozanytfIb5qZExGN4aCyuo
rxC203S6QduvFIRG6dyUlm04OE2v0vagt1J5mxRlG6yaMbuNaV8iTYVBoDH0TKAZPlBbZgHkjAWs
+ZkTmfvtCshQL9X5UMjrOV3nkSFwPu7lZiQe10Bt0op7SctOjLLbvaUNxJrMyuDr1rLuEDADg6Dz
0doPoEOqm0QDnGtUJKs1GfEzLbjdUU3SozUk534S6s6MtZ+0GMxD2PdEdXAPXpOSlgy6ZGaaFo0g
mguadKbxVLFW9YqiVXpttoHtLMprEoeDozQkz9fEhgdDnetej7nIWzsg5dU28OsJ+B02QMeow3IP
bW5I8Ip+Ag25y4s2AktEcCwX+AHvOptHCNKBb8H+ED1ZeFp97q1aPWB9/OhLgxF5/7xUkfFAJOAz
EqXmFhwPenK5T7DoCC5HJAAFaqMHeJDJnstTmi6ACu97ctGc1EKt07LhSgj4RzIK0aLEz11Sl7Sw
mPuTi0V+97qzLVgQYQYypK7IL0Zz+Uy5YUQLTWFaMb4+/9C6pQL2pQddBgAlk6tdJVuXoqbGmrbI
aH0RU6BtjrWvf0WyXHj0FhUGxFsucGrcMP7+3jGIO7cHWm6EDGZ3ChaooFXRDU1L+F2ZssE1LKuj
7aZ/rLQvnGoqIHCpFBGM7GAS5frelmAFQhuFKEtMKXQrlUum+or9+LiQ6niW4AwkoQF/OWEfTnin
EA1K7qurq2sadlupMugDb+ksPCssDKQ3arUE8myeOSEfM/YJnhkif5RJW251uXkTXbpgclYsehXK
DeC9yU2rbh/KXEf1Wu2dL8ZMOJr4e3r1FgceP2FNhJvH2BLLVS5cdgFXD9v1O1Cme3LPz3VZtDcy
EnmCwdpfMFPjH62MekDTWnuPMuhDjzQooHP6rsrVIUUM4Mdrb99maABgu9Cman5AmLxyJ7WcMLMF
dzLXVoryWFsQcTOjhSsvQjSuqCCa1O6CCdY5CMK2+65p7O1Ck14KfX1a8kw4wJWXkzLSECn5aajo
lKfHqY5qL5y7g9aS6pPOEpb5dSuIAfe2dE/PBakGwwDxshpx8yLc383hZ9imxTPY8595lSDxV2hT
WBYz1sgK1m4iV1QVeyUjxJOtBH82ByU4p2WKIbaUDUTgAUsY7A/NU+yfi22hYqASQkePZzISar0H
S/jUrD0VooBZ2urTi1IVAARADOYrUn20xp0nSeHjghTxrCk01b+wXUKXpiBGleg18BqnzHhc4+Q7
oQRREFk4lxM+d++GjwzXx1xDvafSDa1DtsTZ3so4A9u527eaPB+x9zwTbjLu4spab1btsTWoFwzi
THfNQrDpVFX4E0LWmsrQdhuX+U2iqSDLzebS9NbCXXN+IXLkLh+XawRXS7EofeP+OqgJodTkjoHW
8M0pe0iIw3ZaARRtpR3nEHJjigyJICnf4/RW1pQKjcI5YkzIMvvyoaaT5Y2TTYRvYheumPHq0nN7
7ROFKVvHpU0QI6sC8/Arq/mg8YebWL8La6oZLJXko7yXPBzu9mJSijs7F5y+WsGrrC1H0+xHQhYe
2x7cDC0rbQZ0bQ3aDEm2BD1t3s0rFjfkpbM7xHa9h3tWuAQALk5Tyc+LSNpHVRtuBzSH+lbldueh
Gkh3M2oYGYlJxKeURb5gd0Q3hCooHZrPvBnzoIhnku3D4TDM8Yk7XHgbtb3kQD5m84HPqvTrR11M
PDmE0hJ1Ed2OCe2eGK8kOQSv1USjsDbgU5lvfaJ/LwEoTJm1i2f0X/gZl3NjyLdZOzC4UMnS6paP
yGDakBbVsxi5UDXleG9PUXTILbK3e6ZD1BxBUmqWZ0MJW+vF69XtejJeWz6TQafkm1CctLP5WLTh
d6NTLV6WzVx9Sj6kPno0aQ45sHXKoE9Wyuz1UsnwKtVhSzSrNGos2kZzlxKdLHMu00GOg66rKo+6
13KiiX2xCkvznv6t21raRWo4C6gmTSoM1tZq1W4dVZbLjJYahEvvotKJ4Q2GJAAOkvUE5L8xB2Jr
AK4j6fov/qOauMXoDvfvH4gELwLsODlnjDArZTfp82Fk6drdbVck5+5hZ2kTQp7lUpbzESxs6ORH
PMVSlDrYyO7WcXlTsW0nlbhiRfRqcMl9oR7k9VPE3S6TUui22VMTyZP7X7KgQ9oUBlfryGSQR8+4
ro1HcPPHKU+fUgaFaq7fDiHu+S8JwX/kZfn/UmZvaL9pLTarzB9WlvMbgKo/BPbb7//bxSK+6aZh
ERIgsEsqqDT/28UiviGKFNtsFdoEenn0QH+7WDTjm4zylsk87UxZ1mzUL3+7WDT9myUjzLcVRNGY
WDTrPxHYsxv9qbNB9A2inUEYai5Tl9GG/JPOBqqbFGWMzuIqclncrlp4tcFoyECLsTa3gijP2fpI
LYos8hqW+AXSjKrd63LnKDQOZOgM8pASfZR7Ssfdc003KCQYumtekStjMaKjmS6Oc/hcCeGwBSr3
K5wMa3gDjlNnbjm8mQX41GN4KaWLvrh2dcyfIp1W2pbY1zu25GPfKsyTLT9w+1/Du4XsnhoiVRmk
nBS5TfoSJwtwkYbXRBlH8I7yzAFk2BdheDMx84o9Ez0dgRST2Kc0t4VeI6zIN5KDVUAB5PySiL3W
UsAjDN0jenbkKmkX1ETUBEwEmpZ2boZ5Zgm2jyeWwMFUKuEkBZxktmL0mQgsd4nEW7C4K0f7VtfO
mVzQv26dufhuZe9uI2vbFkLVFrIfkTFitG6GiC8CwtMu7DZoCBixOFxDZCP1QlWhVkk9C9VkgiyH
4YeVb6bWyJ/DDWBv3mD0PUC5cUc7CkaCAZQ6Cooqvoma2NfAjXbhLwWTpE21CdLoUC6ZN4KgrqM4
GOJ0N1VAq9E/LQxfs+RjaDYuD72X3ag7BpmFCipYousNzSUAyxmYig5L6zYdfByatXOUERuNFoDX
KenXmbG+mtxP6QvAnBppo+4vsAks63lYruoeIHmUvG5xUd3bBpYVVuMmiuJopurmxCLVHLWE9/ST
V6hXwOrMJ668plJr3bDaIoExCvIntlAniUk8c/6K6AP2cTrBTlgR86pE7gaYIivbb2M4RQkw/jn1
1PSVp4rah3zu1KNx5ao8qBkRWfSk2nr0ydmhr+FGvJW5+dj+H1uXKCYlUImMy7ooMNSPsYF1E3MD
lFS3kd6LVXEmiIJwIyR0DESQ8O0dyTbb6Qm0VV5WztfSDakXozwiYMsRzBVnm1uWLXlNSuSMOXm0
bkRlIYV4rbpr138wUnJpozqtyQPB4zWRAoWMyCGdz5VJIjW02CkZH5Fu6Iv4gRpSqmTm5z/mHrxF
KgU1B5Uq/+i7o8KoRcICvT25EJEo6whs7XhqI86NaWWtbw2Ea52qrozllpaFwy3XLSGGy/XH0MMw
ijhoaU1ZB7u9ZoSUMG/1QbGji5Acc578xki4C4Nqnr1GxQtfa3TcZvqkvEnYB0uoIk6i6sXo0qL5
BfvpVYjcts+M6sDdfp30/Fr7qHmxBlEiqiyfGjRLc7nAkuVx6lhiNKcbRugGBCaxPSvmxWhbTmXQ
6CTQx0eAGI40nuP047dN/H/wx5h/2nrZe7e9UZdVFUE5tl5z2zt/k8tpUG1s0HNI+PLPrmq99c6u
6fnmGlm5PHK0W3nqi6JBEbm9M+uGFCyWmoQY/iBMbjGokBe+8ZEs12nZpR53zNmg86YpwYC5p+5J
p5GB15L6FdcZCrpLK+9rmhF9uz3+DQRVzMH0l/LlY1tk8/y1BjrybuVLiL7cFozF6CYJTIQkCeYs
IMargrJG1Vybb75J+BCHa7h0zO3Jh5M/RPqDSHF+mmEcm4Iskvajbe67WXWk9COEglzxWW8jVgtt
kmGQJvcALh/pw7+TI/6PJ89vn+5msPzt0x3Mpcgqwae75s/Z/NRkpltoEY9/SsZM58gIzPvmUxO3
Unq7SBw9W4hbe9KTxv/X3zNH5h9a06/vWcDIsnQTowsH7p+vpBwlyZq6jO+54rALauWk8bQvsStk
RuOObgdN4+K1qaxbu/fCxWu6S4d2uFGxbBFZ6JvGzhBeNuw6+YZ7H/Iotb7PKqJ6gFV/1PpNIx2k
hH9eNA20R+LIBpk0dDSGf4NW2U7r33wO2zuxN8MeeybvxvrnOEsthe8hW/RKcOC09vvQ597ArWU1
TxXd13/9sf2TnPnvn0VU4Wa0FTSi//zUWrrncTwDdJhEQF6MGXr5yPBtpxOV9053+t/8tC8T/R/v
TaEQkjEmqAgsdEXdVutvz8tkgUBUwxgLPPvNmqoHM2RZxdkuqxUwlaxABX/q/KFKzXdJgvituZNk
o08lnJdWe0R7cgaGbSm3SI1oqpJsL8U3DJrO2y5fbpX/ml2jtHZnqX6PxItc7O0kfk63+CgW+ZT0
P0kmP4QxWWL9YcXlonQq7LMWo6HqbK8CMf6ls6Yzkp29KD/MWfdImmvByYXzvRj8VX5r1shvho+J
GY4pDsQzOlsZIZncU1ME8s0OtDP/cLwC+wr9aTmhRj1ES7ifqQiE0hFfnnot8qB2gBdiXLTxIdSg
kUg/GG0RgS3te9b80nygqDhuxGxeI0+Kk4azV5gXdaCQGSdvO3kTXvZ2PKgmZxkSjSlEncDJt73b
aHpSs8QJr/LAQcuMNhMts7fUY8vbqgaiVpEgsDjQsOUoSLeNHiHFcXg3Uy9jTpfGhjcuLwilySbY
ZhUqOZs7lcNPSFwjh9kR0s9d3r90zaVH5D7WJKFY0EFGsJDECFL3LCR/jJuJBqsl8uqRVpq9/hLZ
RYJVG5aJo5KMRGyAo2Sv2/vaDpSielkhUzByWrmIWlSQiHAQILmz8gMZDujizmk481CX8D6z3dgk
nrgbFrq6semLjGwf6wgTGisFf1lKd0+nkb6lwX0dk8MsOU2PsjIpXnSEUIo2nasJbcHo0WQ/xJ11
uwhpb2D8HDsEHgjxhlcNzT9tFy+nx9pvgO2IYhH9B7DjudqLTYeqZE6XLERu5bu0Gn0taviEd7I+
IPM6rUSnRhwrI4cmito96XBMCGnRj5SqR45Lku2/zmUfeobbZW9drNOGztDqXZWQWMgKV5WERgJF
JGNHWMrbca1NSKkoj+os20llu59YNNuJpBcf2biF211X7tNKSmu9qN1QnBDINtzuBwohaG8Y1qOn
rNQoFcEXMbTnvt/X0VOuqC7ZL44qXZeBePDuYVRmBgj0mvTx3EfUBgC3xu5jst5VqmuFeKNOP5nW
aeGunVDWWu/aBCZGeSoJH9p+gkVNzYNf8eLm8WgXQdUt27PcTlSzMidWhKMPDd1k8oe747YPjHBD
onj2JXrYQ9rvEXQF2vKylSJUNzZA3G1VIgN3VnreNUee1jzyBNB22kv0E2oUNLEDChRvF7VGrHIh
UA8xsSk6y4n9wmywNrXXypy/TqtBB87LJijbezR1+6JgRNujAGGVtTwuy1ZVz09F/75dIkxMyNsd
oyXPwlQ/slz9ehVlSuzI+BHKkp+lka8V90P3sRVREwF0amBxKAqq8NiOvS1rNTZjP5ZGv1tfs2T+
KooNY4uTlH3AFmJ4MubKK4vIieuPsnupMzpM5GdoqPcQ0aX2DBFEORh1ciGJbGfwfkbJW/XE2XxW
ygZ6zncxAecds9O2C1HLPRKK4STDtWhugzShT7/Fn3OzAHToSXTd2sXTxhHTwOhsG9Vc/32x4GnY
rg42p6jNgybIJCgtirlOcoR6r5MtYxoSfo2fUjj6ynebkXDf3yezq9B3Xsz37TPXAH+H2Udbsu9T
Z9rT6I+4Q3LmSduNalDyOxNdjNHQmoZXJ0jnyclczzPGH43bRAX3TG4sTELkEPAnwCniTXkIXsPh
tSKqOc5cY7v2tq85wyrElE4aF3u+VmeerkP6rJSfSalT51eObuTeNCxezWuQx9HJQw9OFftG4pIR
4/Ube8xpa89U3BTNzPa/ma6j1IvdrJ3pspMofMzXwdVQ7DV1ealxWVaIk0M0DjI0cRWRPz06z57x
Esr7TrlvsmMY7+v8CU9gHr+L1Te1XRi+JvpHkoAsfOqpiLfvmlyynfGYMzcZxOc/XmyVlQjcHhTp
kk25h0/aTUwpsCqdewVnCRqZPKUzqFPkLTvRAGBi0Bt2XqstXljiZdGloNkOXQDVyqecbcxDZtet
0wDFzKeAKkPFyKfrjmq+lIODSwGxWubInXEmo3jko02ereGJnTWqeGVqFlB87ww24V+xXgDRupGj
p0kwS+5uJPbNEBVO2D9X2tOcvklsz5wAIcuHy2p/ypSSxOPKafXVa0yiLJ+a2Y/6OyPzknFPinam
HO31lryyhR2w87YiaPvK1uFq+n3Vu4TTepDWSPwCsmmd7JD4Ez4KXMzTm43hoEoGZMyBHtcceqOb
oSyoBt1JJQX5g2eb7UHRBl/NgPFGzd064xRYVQLnqfoUEudktAwN3sFl8YDOcUzH/tbvaJDCZLjr
swZQnGY/ZYjHAWkRGc4TlUi+KFlIbH8KcFobl6OSvxIjnYPpkLr4OIEDQEiSSrQjrVPLgWC2eaDg
OBV8I7VH7zAKd4QbIrLeHiDJ74AvkU7HjgopsLiZJfJv0ontdnSitXdzZR+uL7r6VKqEMfL+WQdi
/GGqzwvjrnxIXEaBBgKIZPRnQbA7etyM+AQSGTBMDK7NgEkluHSggauCq9J1gpmgaRPH7VkZ6UC2
AGQlAnWmL8MmSTJfX7y08E9ny3ZUA0EwYqly4OkCczlVY2ASQRNTNwqlJ/ECcCzlpIl7SMkftx/c
chVtYPvERXdARuZrGOCk6WmYPwd6IDLDMq0Aye6UW5pLxH7YZZ/K+r2o9pr2JMmjMwyo9aWnqU1d
Vf3U1JG0yAjiieTnS88XTmiF/rk9KCp7kxJ+ztPTpJGTVNDjhcRudju5oblrfK7EY2wfSc0+187A
//lvY4n9vWGgZzY+DdKVMP6S/v5aIscXDJvIonIVWLe58loiiAzhia8ttleKowIPKdMiRHb8Nm17
MSsq7dBvE1CAaL1nQNQwxQhZ5AWHoCFCUuARyKgqg4w4/vr9+Ky5ATN1AnItWG1mD/96QtlTEAkn
KE157OLEh9LPAmCkmg4uY6z9NPJCwUynaQQ/Ha0vu0M8kbjUvC4Dplaqx22TkExCspRTg95Gn4XT
btu7PQSCK+FszvcFd/ftt+HccRMkxD2SPbkkPpQkpEFnmSGdk0W8W9voQXR5YBjl6wLMgql20PaB
3nwu+nQmvMlNaB6kxRJYQmUL4LAgdM1u7/LNPc9tHzFSQI0yhwVLIvNz+morZN2ym/xppfTV45si
05hvt74ynu04vY4oHpM0WLPlZmgjhDwyuVEhu/rkpyjWtn5Hrw9n0HbHbn0wMoRXHGfYAdyQ/l4i
rl2BM4yid2sbdhrOEuq8vrqPan6HoM1fh3sNAOBWeEIO8bt5Dra2T5klQcFprhHvnEurT5qDs2Lm
mpS3VmfJD5Tjcr2PKSo5sp2JdA0eZWO94XGQzb0+kSG69SDn/kiqr9thwCCDaJdoyq7ElBeSkWuw
HEkM6+H5NDcaz/QyfaTbeXpgVI625SeMvIMJFsEmfCSj79MZ8skYr+va3tpFHGw1e4ye4OdqfnSR
ig1ROWxFVi6F+37NdjB672AP305aB5i02cVRetWQyQ9ohosyefi63f3vYOHfMLIUQVfk/83IOiW/
PuL+V9n1v5I/2Fpff+6vAYP9zUBQZtl07w2TKYJBT+AvTJb9jTwtZgtCqJvfUtW4Mf8Dk2V+Y3ig
C3J7kCRu6Mv/848BgzC/oTOmeWAoXLRl4Fb/yYBhm1T83pGQlc1ALFvChshlCKEzGPn91j7IE+yh
toGSoaJoHgz8u6ihA+TF9PnL+9HCLDBBKA8IO+l8AR690LmWgrcmM0RwsiP+V5BSuhY1T1zYLlNu
N51yWOu1aR80yqxM670khaxHRScHK0aBHTpfV+2j9yQv9/ZAnhiZ9S5sD+IXmQgzOruzDRDdqJDw
4mSncY0diWHePrJXzZsTg15+8TLrauak262zXedjVhORsbJTSU0p32CTMveRTi+z6xBUYIaOMjW7
h93KuWUqHsWeBYF3xANXVJ8QEgNFWQGmjN1FlMh/5yJn8kpULX0lgURylN6bXH7SzT55yFTzUKds
eoZJCy7Ty9q1KtLEsmlnWbkgCB7tdYw1x1Oq+WIfJbREtP24zmUKNlpNg7dSSfrk2APGxHCFLCSl
IRo9SDlSdUpIfT4vRHzm0az81RP633X8b9cxz/2/WseEg7yVyZ9DQsGf+WsNq8Y3Gs06lC2Fp2wj
av1jDavyN1tYDBANBU4yJCS6bH+vYd34tsGxwN0pYpsI/vcKBs/FdiDo9GGit9gd/sMRobat0d86
b2hSFc1gOAjpztowKv80I7QAFKg94RKeCqTZza5p3L0ZBVdQgsEfVVNGtYlgnGsOzru3JbR2MwNr
V53VwcEvgCZKb4+F2IO+eEIkjnakhtO8nqTKDma4srRPf1lm5fQassq6JgFnvlSgnqfevFo0fcO+
8BexaTnNj7W0DlVl3tq0OOPptgAhNA7NWcxk/aTmPZ11t8O0gO0GcrF40NcLSe8DSjpkcyeCJJ7i
ydpXNHvxTmN3qZdTZI7HBh240zNla7QfSznt2DFr6k7tezP3z2p6LxH6BgnjrZm627btdmkeHpcQ
3EVN4C/a9Wgz9WnW3ah0QTMjj2N19fZP8478KPAN+k3F25fDSxo/jJX90NfDsYBQkRnATLgi6A1J
Y4IeGRMPa6yuOJuIjAxz0zVW3N9tRsMZB3ubHoal9KYxgbdAopmw9gx0fINJrUwjI8qLS6PauzI6
Lkp/X/bZ3biGx640uKxP79ooP8UdxnA7OzRXpeAyng4TOhcC5vpwCDDjnLDe+hgy7xd7o2TWxaVN
aanCz2UC0t/G6DEjqqaCa8GWTkJETVBl3UOthgGP7w8Vhkc1cLsYO6/IE0R5CpNGytgsXxEK2tgO
xJOZ/8h4amoK/wpnfB7a7koN5lUUMwxuub0j2FByQtiQBOl2fo/4yQuRYbnm1Jz1fLKCzaeuTebP
Soc+UCTPGu+CqDkv0mV3kR6H9IXA6pNhpYdmtB6hgm7eRDdpuYAS/B5jNjOH7h2tKGZ0s7zN4srr
bIksc3xJoZXfoNMhw6q5tHGOmAtCLapXvFVMHm8xmHN7Z5+178y29lWrvR8j4ethj4+JdPc0pg5j
gGmTRKlR68HUzSc3Y9TdZa/pDEFDHYtjq0g0magJE7lyG0pLkud3OE2PcfqA5tmtueV1uXQja9Gt
qcinim2coxXkuQjWUfeLrucoMhE72Wl/7nv9MZ3AA6vh09hipG7pZaa0w4vEXbNmt7my9GZ5xD8c
MzUm7j5y/i9RZ7LcOLIl0S+CGeZhSwKcqYESNW1gUkqFwAwEAuPX90H3ojdpZa9eWkkiFLjh1/14
4xj4rZaIWg0Qc8nZxUM8kVHpljBevHKjaRlulXvQ+Xe7mE84U+lOHMobKdd7h44wpueWDXfZTkDN
3BW2FXV9/ZDmBckymHiF/BZOe6y97smjQQ+HkF64vw60rmltCki1+KHt4g9as9f7EcyVDEFibOVR
pI7cKGj/m9khsWwl8j4B/tz2MeEntBt/vtcqjSxvuFgrh67jk9W5s9szG0/lPXbOBBekAnCVgM0P
yB5L56Mu24M/JkfNSw4m4woi7JfZvFH5uZVuBptSvbVcpbYN1vCsmfaa/uYu2lkFj7yKEb2fUqn9
YUq9tJYFIkyH0WJEGs7sMTvQkXILDEyNemntqKj/0fvlU7GJFm7yJ4g+oazX5XZaRbR0uMLVvyvE
SHT3k2EzdhDkonsxx0c39790fz23AI3aIP5XuU5HjSJcKZtWGdtMSL3J77TAyaq17oNdN//a7Nh4
+LQ0DRnVsFEN1WEuuL4PvfO59LDOVAemSxfRYNFknc09QBmBwYfbeF3g3gPmXPjJi4qrU9v+WnG+
ohWuuq3UlsidNN67PH8O2u7mjcAnkOZv9iC3Tl7vbMLL7Nk3Wc3ElZMbzpr73Be3uVoiKyv2uOrC
Wopbbk384hLZYjOpK8RRK7LL4duGqkGJWChQQj08A1bvITrN7LjnN1hyF6sGWcFw5hNNmDAATMCK
wvRNWVCmXTdlwyqt38rn14Coih7O6ZxscECLnRbHm2T6rtAQFD6Svv2pkt9g0IkFIc7zizC/VuOr
yskuDKjDhN97CDvQB8+tUZ10xCiXU8k0xfPYMjeVLeCDTD+DhCPWVEkuwi7txs58KuSH7jtIKl8D
J5szw/Oj/ny2qKcVfVi2PbpjRssY6zHixtMCL51Eqpr0TzNjBWE3zgcpxUur4sjr5GlS5gsVaP0+
S/n1WIKfxp3/yx3roat5MSyAL7EwYseOsdbaPMqewP5FZxfS9S73PXLMXX81qZGsRP1eojoYs3kY
OdkCc46SERABRObZwIQJemFEZ/Tsm7Ua1koSMsS4c2r4rBhnsTfJT8uvIYAVf4lXfmRj9RdTwDTm
yNsqb1/0uSN8KoovQzYnWfBztG5xykhbgM6y5Uy/RU7QUqjvOml/VvNT6CUDWw7W1Sk/48an6WIk
YYZvzpqW7dqVoSsRqkzbj+yjg0DcoVHtJ5PNtWPdpK9fcVz+17d4hvTyuYtf8zTBwy4QZtqYPKTe
TPAcsms6Mxu04l/fzQ1ggn0p5p9y/GzwX87OsAP8uLO7iS2XiNrJtzk7stccpEdtVG8jNpHWRvEi
ItTKU509LjBu3VROqJjat+0hoHYHUVBKG8fsnPKXxGBnt3T/iO0y/DstleQa3OqE/84Y4W6kNF0k
Yd3Ik+MlyzaRB48GhK09iO9SB6Lezjf8r1HRqV3qmt+eMi4mXOvFzB80INabXKvftMI46352nh37
YmNT6thlqbpC4XadnWdZbMyNH0rKcBO1YI5iWt0cB82nxQPcKTZMdOGxLZpO+HYxFbo2boqg2I9I
+WlKt1NVnyqnfg2G4lHq1mEwy8fYk9yLMFsl5RIig0Me1dTZjv13XxHB8Z9D11v+Es0/YfLMMxav
3t6dzStUgDOwIJ5f/KuYwSZys12/yfXidT3IvfHF7G2CGY4ZNpR6U77+R2D7WIki9EbvaI+3Oo7f
SO+Hejw8GG0B7IvHOLPrcrPU5tXQVkZLcMnM8lPrm3sbW69W3n8Juhu2abWk3B1rXu7p3dUYA3ik
eeqZZ5kjhm1r4s4xQBmCELC9bZp324mSWj04BuWf6zf7FO3eVn8gXiPbvgID8/APz4vkzQWZMI/n
PWmLx64g/NjIiylIh2gz302VvcEn2wnfeSqa5ajRlxHc2zm/O5PPQtE8S1rgKIXjKdegTPLQUz6r
+GGsZk4irX2Z3W0wHotjQqlSz6s7nrrqXVwEV7aTp/Q0Jy+a2vdQcmw3uLW2edEKNO1kTk41in1a
P8Ej/8TzzPwSY1RilPJk+ahb4rNLwKf74hdeeXdcm1783qM1ztciNe4CjUR1utQ/jUmSuM28jUup
LxCEnVNifmc1WVheVDvNF78anszvyAk/Jc0lW8sfQ409o2Yvr0azAJBwWzMMyv5/vyzeooUe6b12
8tPpHjTt3VXudBsWdaJ+KrStFb0z2Bk4pCakRB0UpDX3Eb1sdERo1XZI6etFl/XY9+g6DhhQoduG
9ELhPpR84EdzwjNYLntvEQVeqKQL4eNph86KSWyBqSU4OteGs+2g6hQlb3jfu+j0nPcFAitGsn1c
iGtlTdEK1CXxtFWUTUByAI3koqjarC9M2FwsrMJ2whFTxT8Qi6hDnWf2hRoW22E5T7O9zfzhl0WN
L1hlx1770hdOElHxl27LtEKzQ6tzTDqeDHZXacAOGrXR9KCEmHMCYoPOxSaPn4yD8Px73SNslsrb
+Xn/10LZYglCKumqNUwnND2Q3T2PcfI8Oz2uaV5J1n8tr5uYxBRxUVaAbrNpWu/ocOZglDL/ORBO
N4YPdJXigchrpz3Wsomk9Ecg8rP6gGR1I0t5KkrnljLzmlK8en52cVy0F0KGqIJE1TF13LUeO+ao
xduJnHxuIvvzQiNRbOMpmxJ6i3V/ghTFZEp6vpmtU2m6ap+P7p5sWOgrl9XR8BFbRo2GmWlni/8L
E12UUk+kOcRk24ahlJZCXQHJKJFE5aDotlTUQS70wmY2Q/l8qtJun3hcLJxq9Z6RPqJYUmh71JON
moKdGXwYStsN0DUWccmnaGnXtj5f4SFkYpoAVomX1NZJBcoIRRvERK6FBM3uQifsW+EIiW/6HOc8
hkvxbLpLveP2dinj4aMX9UtVmzvDzz/z50SwOKzj/LkZhmRDo/WrHSxAzfCDb/kRvnrSOwvKxXYp
EXoAeQEZw1biUtDjmLJK42epnINQhreyDXEOvJkLiZVMsVIK3Fs7rWO+2Lpcck2r/c8mvlT4B8F5
5FAd0x1Sj4WAq+5FYh5VII52/gKfmZnPcl77oYsIXuxHVWyVlT/SMrkZyoYAKaAQfaYYidux2omA
XcrSOJfcTZ6LEge/YV7dyT3qBkZADmsv4l2maDtymIYXz3iw5RuYCCP4mx1+ATZ5/d9IBtxqgS/y
wC2mCC02rNIm+HytO7BOnIQmfc/AdCLdeZfIdR7jbF+WHOICzJ33vU4dQxdsyDzuSIRux+G19bae
+1N4+skz2AVRuT3jStH0iqrL+dAYDAfrTmiAEZdEMxsB6HwvtUPoFXPTkM8PiaVusS9fQCdH/Yix
A+ulb549HqqF0cJRb1yiN0UjoxwglRPsY6+BUOI8C4ISrjOsRdDGEMYJnZluwKq0ZQAzUo7jgdR0
e620fs+/zX9Tb1IHMr2sjX/G/MWqBmsD3+Y50YWxMZdj4+g5s34c9tXQsJT99RzFq2E8ly2IOcv6
KpvgcZzKk6eq19JpznK1/To1vJvOuzhiTbAY5wHw1ONsUWnsliOvwbnlecunbZWyNxHLcHEyeuaG
GNaF9WTmLIeEYz3qvnrU+zoOveW3KeaL23qv6EQsaPT0K+2yI1vGax+sUXCgFJNdnMtB/SQ+yDGn
hIutRMLLoPBPfC+hnriRC/XOVSST+OOuGUy2yv6XkcrraSQHZ/Yq3SW0nUVn4i+jcm7fh0b/JAnB
qtkODSLmQZaffc06pF3KBZamzWDZG+5yAIb24tIPqZ7mMljYzKvHrLeIoDLUTtNWDeqjRO2gr49T
B7RsZkEmkdZnB9vGXIYJp3kKOam9taVilJDXQnAIpZN6risgKFOtgIPCRB7HTacAscTzk1LE0nEO
kCMzOBfWbZqT5B8EZ1/J4DLyaG65tzMuVEK7kiW1Nr5ICeNqdkir+T0Al9BQ1pQIfCdMXluhTsvk
cuj6VnKWZU14x9efBmT6Qwp+7tKzeBZzv2n6/NEaduVU7LuMNmUpWipVi5MesIl17TM44h9z9F5m
Zg2T4GxXBIfF4OKfFuXVxr6z8dKEFGf5pO9pPmaWXqwHb+kPA4FLBpu/3Mh3NgX1Oyhde8J696T+
dSFaWAFbLUK1Ahaw4zdfBt6ZJnXerAzcwsgbS8BSrVuU7vmXGGLY1D5ZxYtU3xqAk9HVboFko1e4
bxk4QDonnjXBOrS3bbWtLOMny8GndB2RNYhp+uCGUqDdTc6/biL5Q0UujTdl/xp0kquoeewtTggq
lLDGa98GdyaGESUPlXw2hblxiO0p+9r1IBzEW4OhJKOw3rc/aKuBCMw9J03jC/C9tBT7erxkgaC6
Hg1M8E0WH0381ejvdc46NE+rl4ktviTiVQckrMySgLfNotvQjRnQxejsIMP7FszQOmGJDbfPxDVz
l0NFbHnobonDBZCKmUg57dUozAs23edh6uQhM92TkWopO78Jf1l9HOP8w+qCRxm/a0w4XMa1ey7G
YJc23aWI2SUfWxQLepM44XQT/S5fwASIf0CX//yGLW9LM23k4g2KU84tKoq2mpeh/Hik5wlZ46de
/sO0gtBnXfrmiXP5oOan0k9CrdVC38c+03GdRl1dfCvMx9VC3j71qbsi9r7RbyODb2/iiWSa9e7Z
nPwAQ9+SnqBK5JT7GL9B3njao+pF2A/imjv+q50VDyXJUT/Tf7OUy6/PVHNZW+iGzMcurg/nCbc7
yAL4UEmr8LQWkcTckrbclRTZrMWZH6V85yO+aqgPBe6glKbyOa/PzHR+jYc8s/apMOlK8Lemy9Rf
5VhLyNA61yQpqVaoYC1diRQyRrThTPGnnv7LOf8zIR+pbuFYw/vMDbMNiz5j82y8oNZ4GKq4ESR6
NIzNQ0n4o21uk7cgQWLbWngV5iS1C0QNvD8p/M3qUmYDGs5jqU24Ju0/k5xWMDH7unnuEgnLrzGa
sjlPJ6tD7G0SzvW2HLalv+zoOP8DcyDmMZx8gh7EEwFWbDSsSvwn6YqLRvyA3DxeFKmyToWB7zG4
dFGXwKd7SBeeh0i4V7J7jypvnryMQggsl0uZHevOOujMiuCBGt8JgSIN/X0YLdwrJeaLgHElGmqC
FhE9GcfA28UYZJcDM9i2HgUjfxNV+SEl2DstcagmDCwYQhv4eyO+w76nIBUZTWs5cQRoyAwz+yLw
mlqAELpotLXdlGBClHAyHBLsWLDXSQThympejLrfg4trR3pl9P2gV5Ec31oUCd5oeyuFyYcpbMZ+
tVradEEge88DeXBi7ZysWco1n0IztCzH/aw/Tfpzz3+2jD9yALgTYi5jO34Snc9u2jrBT8wWkEY5
LnY+zOhz7D8VRbebaXvWnR+VlsfCjSeyDuW1TQtGXfMuSINAnLwynS/0aDbDvNdXm0Qw889xpONp
qtirFxjSTKxzPp44g/pnw/qvq7pIS1+B+R2SysM1B9mKpHUi7rrhvQQly7Sa00Le2I/vXM/docif
ShEcivwDbAflEFz51A6vB0vHrMax9aCpe9vnV6SuQ1o8QY/at4tOa/LyqnQy0byjRhoQdB9qKidz
fjAHjB968Vn59cmcvkoJYtVI8jPzjxdVhBAGaV+Bsu/FUr1O0rl5nvU0avkDyfRLPMZhLLUpsow8
ABxhUW6ZeQ+GaYEjartPw00f7FY3w4kUbdTM+T/b45WfNADE2Oxc4yoBVTpi/ZqRq7HJzMkD/ANM
733SnDrARYRLmPdtIEoifpvj/nsAKuGWc7CJ5dp3KzH+DOtlD3bd6K4xBOgzS2HC6krmwwC/NGyD
2b1wTVd2QTzGVTvlT8AcqHRga7TMrH0bjNnOcgOpMG6m2I6mf2UJcxDowZJ91dmyL+Ny13B8JAr4
49LRTPCpQbkb5a7xqVudmfRYlVjewVLvNfCcpcE/etAClB5oHilKgb/l/VmODQf51VU3H0/dB2PE
EUQ58+m0q1OSZt5qsEAJWMmJy1KHJspSVjzrSbkPjDZ0g3dDzlss4FHSKNxmKEmGt5YFHFOMGoT7
H6sE35VZUEgWjeynWOwmOc6vipraEPwfSqInCLBbpBuk1l6hi6lLNmji5GjWm+/ioh1HLhnSeF2A
cHZoh6fFyZMzI/sYDQn7KyMHPyp5xA2jQ8yTy5pcgPfAk+3si7jxsYkUb97kGkgJmg7UnyWAHFgb
M1/hMmt1I4xbyEi4kqhic03kgASj9ZwBtPWzJwdWsAPo7afuaQtIZX3pMgfpT0PqigGvBzKfX+t7
73hVBItwfi5z83U0q59hYlCeu8k7+L1w98PMR5+249OMNe3FyjmwyqQ8QfNgRzaN4FGtw2TW9kXj
13ruYu81zuruKbZe/Fg7OqXn/DVWes2CQn56Y/EmbOcf9Xhi6AzwXVbCTwwjTD/Xr1a/ZAS8+LQN
kx9J4LS0IObdQfPVJcj68iEeYjgVGedbYQKcl4rJQoufiQ5wLJrlmt7Xv8quVuEwEtr3kfJPYoIV
2cprUOB0S9UyR4Nbj1urXjEVt1lm+qE3uI5b6fDj6MORSXoMk4SAoXLhjPYJRWpWs3es4DNWFVd4
CmM8Yb4DY4iY9XFdDjDTVKPYzOEBqHBqE7Zf7aWDwHrek2HvxldblwDLj0HnVTicWL4I8+ABFwgq
6unb1XVcgmQoh+l9NtKTsSQ0K6SBcemSUw4RbwCenWu49IZ/Nhkn/L02uTn1SxX5udNxvesVyGNV
soVUzOu5uKdYRUKvQiOddCZ6w+VdbY7WYy+huI44uEIlX0ixyyth02Tj6EY0LXl6yuJkP3jBr241
DGIN3St5DqBLd4cbeEaalRT5R1CqX8KbiQfQi8jJPbwuWubt5nl9Y5P7wvccMBp5CfzltOUxzF41
xexltWC96F8acMSf5Voqq/DlKjsBUtHD16wVOTkzxSE/GguEB5XGp4yPW5XHbklhBNpohS24ps2U
oCb1cfdrLLwU2tENokxmu8l1jY037lAdnZAw/1888AUaXd1dLOdacp3tQIBsuz6We7yK95S9J6fY
88KzFvox1+Nxwe89V3BrcrgpWaHlvBX5ew3C5a4SYBuBRiPLs+yIk78hKxW9FgZu7+FzXsT0n1gu
aVrvzbkuQYJMuA4lB0k2p5EyQBOVoyTZWSQ3U8zDsan2jd55PHuFy9TNLWYO4Lcjlyx+9Zuuw5LU
+rDjOY4WxmZNl+WhURm1vsqP7BUN19uMKhy93AS/E1wu29GkqKCxG2BJeUDv+dwQq8WwnHoe8RT7
nwbldEet964jITGTCvHhz/HtUa2lW7a7pvZRURhuqU6kNHT8CdryS7rxJQkoSems7jFrzZvsV810
mC4gyQCxZJi/a1dFJf0ygN3jgDkeCz5Z+01OWcx+Hss3acnpmJOK3AcmtlBnfP7fDhqTTpAvJ+35
zR98Wh/zZdkFVZhWPUqUq/Md+vHrgi/h4ibafrE5K7xZ4rcsuxfPakpenbwQZr2gVbJRO6ua/H3D
xnrC8Y62dUlRGLd2yQM/TOIhpWvnaTY0ESFLtsR1UFDs2gsOKb1+2BKpA41jUZ7bBvT4ONLJ15HM
kngHxgxqBSHUmTlN41LuIGQl1cLCUnGPynl79gv+AGupHxjj3a052XCE1IvH94F5VfsPwwhb4fep
icUbtG8OrLY70r0LeN+AX7EeAkFR10c9/le4fM5L3+/coJqOKQQdt28fBlrqtZR2DDW5VUhzTcIu
jk4T+JCILORjShRCyohTI2plEfWpVYaB1bgo+++AqBp+tCBpelKI6p431m/uS21rSjJO2cgCJk7r
nWX/5QFCTT9bUWP3ny4OVPQ2/WK/zr3vnPxGZ8lTGUccUkdhd/4+WRYIs5qGTbxztcNCJanD4b3N
BmjLVqF5z8m8eM8qHv6bAxxlEHOBr7cmFw6joUinMmHFHHLLw3rQBSoiSmjvuxFqKoyF+TFu+XUF
ynjL7Jj+n6CMVP6hG+Zy7fvWfMCnDyppxgNbzr3cj1Z9AfAEdyHAYt04OCOXnPcjtTZ+NpIoHzHK
B9zPDs4Q72TfE3RZ/3DXUtTBGv5r3O4eU1m6G4gzHkowALuZUJjOc3HLxfzgV4RbY6PMDhXpto3j
pZB3FIQtaZBCI/VeNN64LTGCbgqdWJiespBxK7vY5cHMYoLodmPgeQiwoEGttayo0yeEZchDe8Ll
IRc7iGaCBDazKgqCHvCb6fEDYczofc40zHELbwYMqXRmPswG+8vYUViaAQeaw/TnT96j8CGxTjWL
LEmnsSZJYMckRy/+BIPM8yf2Uqlfn8fysU+VecwpPoqSieWPlZkOiyFwwiYdeDqrUmwk51orvydi
9wC+iNPj6beH5zgZTg0ogeOiJw1eU6RHfwzwbFeXtjDr9QaH83U+AqzXGbNT5unZ3yWTR0/BDMh+
0N1uVzTa91Jb1UNmfLu1tC557lAw5p2D1vQj154f3EKxQSqM7ci3cqxTCJvM33Foq37VOmPi7BPc
DCN9nGmacwtQ0q2HT8NJ4K4YoieIrVovArRpR0BxSZD1vHQCuJbCZ95eo+rCt7l/4ysB0UqdRb7Q
dsN12NhbwroF7LeuRhXTt5uSwAl4V1n1eggu23FeqQS+4K+M7Meo1bYuU4bE5WccLins3zN+X3On
K+IU3fSuN3gO9ewy4hmLhhWk25DvXfPaerZwzgOMbXwzKhyAJCnlMkccXyP0scy72k2wG1VSHmbz
ZZgm8ZTnTCecj/KkqjOd0VwtSshnq8Ix+Sy1B79/KSz3kvstT3qj3ozpS8jUedbH90Do+dHvqN1w
Zf9QFg7IQjHuixTvuZsTyjMdEWqJ5pyZMkGc1RdnCNSe75uTtsdt7a/tBuwYs7CgYmWvDFmeBfEe
5MoFBtUw4YnSsJwT44hES8RF60YWui2UqG6J3bDoLgKD1wZbir33fK7lLGHvs28DR+O3qBiwDlWx
+apVCCAUgC8nitg+ZRkTVh+YXQDA8CSr5mgPK4W90DZDAYx1nly4AGnwbMQ+zc2W9FYyJyD9KbW/
WnxfEnD5fWyh243IdS7LQlYxJIfBYKIntGj02fjm9fOnEdffgJXea5I6j5WcH3sUh9zP0rtKxw+n
FPFu6llDWw0/68xFj5qG2Gdp7nF1b/CkT8Hy3kzOUyXRNzy/D1tH8HrvaAXShHkDTcshq4adP1KS
ZzRsjYgz1eJmpJ4I89W0x8PtC3IapBtI6EOk7RP+KJB0YRY2rJfbLZgaMipcmkIy2fI0ZMbHgGR/
dGKDvxP/myq34WeN/a9/L4Tx36gRaIChRQl7E85ueVvmPEVNQVSCpsd9gVc+G/Vim7pHs/f0M/1P
25yX+xW1IIFoiMiNUWggyBpbdX0d8Z6XK9nClYL0Z022Zyl2PfcZ5Dbj1mc5NgA4XdsGlxiAH96p
QguWcGYrjQepcs8M++Kc6y+uaJoHl2aUq2jPc8v9yk9MRQ64Np/FzB8cC9z58m+a/dpzC4jl7lrZ
Q2DEnMIThYfVYMaPo4GUK7Wx/M5dNOUKUmoYAxDcBW0eH/gaPaqCAIpYDuFbWMEx9piS2EJvkoOG
O3oJCk9cEkbg//un///fuCBNZwoEY35gF4+VNh9kd4AtaugciquL16M+cjJ4V2DU3iLG8eAnJrkE
OLkASzDqGzhxtA5/lT7oV7ezqXZIqZtkY19O8NZ725CXwJm/K0mQpAZwd8Qho7NFuCo9y246i2j4
ex/aMuQMwhNY3xZgUQfOIU9q/GcO9FnMChaj7D2YLD4K5uuyu9hDPx5NYYXOQmqoycn1xgNJF6M2
7ks2tyjX3td6x9/bKRZIN4mtfdIlfGELvu1kuJa+ZNbuV4RUnJArXnsKYTuclFddbaEmuO3tJRD+
swT3/9CPVbt1TC4OdpA2J8OdosDM+ufGHS4dGEJedmy1IUf5e2VOPEjxMl2AVj8mrJo037gOOWjC
Qemb2mG0YCO2l5Utn+XQHmlooZiIjErYGL67p67FRNPwFwxxtu0nu6YcjotUtK4Dym+QXjcNzpVN
0hEOc2s727dwY6LSgiyyzP1wymx5csm+hr7DN5t4pHWsBVVdS2M/0syZqtI4V7RvgOmz4BAc0qU6
tH7xlQNwPYhZunTzHXw5Xhaw2OepzAL2LN6lUfphquMMsvPRclpm8U7/NvtfMyg0dFsAqtpCZYku
4ud8qZ0do73YNKMATUeUh7V486bpeoJREktu7cN9zhkiNsPQts9A07eMm2/x5I1HKeTbRBnooRsa
Fk7d1CK99F9+xzSQiIdK7w5623lvZaFXV2z9yDA94nSVpLdqem6rxCGhmmgXUwtwd9a4OWfnZge0
FNX9dzkT7uuRvUoUNcTsIt8lM5nnMluujqntXAjJ275wnx1j6TddgQ1BG3DIL3HzsYzpnwuqrja4
F5tgxQ+Zxb1SWv8sj7O2HdN3g8QugL4frXPfRjQ/kP75dc61f4FmPS1Bkx+EkzQM5s7LWlen+7CN
SKCz3WKbhioDKmM0WGdq/7VgLtlirYzATgLo2EFP4yFXJAGGFnMrMbh047pWpHHkbrVQT4v+xKaz
Jc1f7oQSvF2TQ1CDeg8WrK8iSb4TUMmAXI3QlqUVprm3ppbd16BoLnoASifDjrzpaw7MDryA3ygM
xRhR0oUKxfmjIUq8YLkaOuvI1J0llgztqbIjG/G+q3AE2Wmjbeuq+3YoZIqp/CSggwGxwpVJ6p+G
DziYrHe4rVRxQxaSj0Ha3hLxYwSbbU+7QdPpEjRG3BnecyamGy5taEOYuhusDbN8nPDkWusH4y7k
4MigmfSe+bx7W/hxmckTVOiPEp27y/qn2RZoukstcMSVH9yR/3XWxGtoGt+TbuT3bal/RUY7yTBw
9RDVo5H2+qP7Mk1+mFEus80s7NluBeVPWjR0eWQWxbwTNkhKMFoh0uW4Y5ADyi+GjXAN/QD8+5TH
vraLbe7RgwmAph56fydc942+rj60yf75YkZhGRZ7a4+ciihLF2m2GE0X+UiJnf8SqPmUd6A6NaP+
Joz96BUBwlWpU4/I2g8eOF9Vbl+SZHqyk4C9lpGdPDc/Vrn85GNqsCBidWqEG82pA8rAGQ9tUb1U
FjkruIZdhA0cb42c6NmQI7Aeuqzyad2yVYPLSbGqZIhVvvRo5WqFv62DCjCXOMhKeaDzvLU5xtyb
49pqZDYN4AWOYaHVJ6fHoNtK9hpaInCBTdmObut523P5Dq30qUqdEUXUINBmhWa/hrztlLdVXc1o
mnSb5sWfzNt5Jcwve7/PQ/T36SSzHxJvuFVE/jXw9bOcyCLcCfU20NJHGgtVTT9pAKCqQ98eiiP5
FGPvm6bJE5z/BLNsDk1co/v5DdRwevYK3pE69NqQMueUzX/RjligS76gWLmP1cj3U7Hs35gVlyDM
PSNNEcrbN2NyC+yHGWvqzbN6MApLceGbI8/aSxF5zVBf8zl5g8sDv8Vi+PWzHLw+PXP1HEOB5ZeY
TMJlyHTvaVxY63RAYKNalex3qQAzmmY6VprOLdFrHVLGQ2QuQC/5pdhMvhZsxODxCFZ48zQ4/wgr
aa7BieXU9hbp7+3ewuzJN/PYaRiwAQ3QAAJVwXHOqUvarlfIvwB1Byzf7dGyzfkpk1sbaMNFshHO
eVn9OkhNnd9Ba+lXntiHqrzHVFoc7e1d1TeZLVHlfjYa4zTrtXjWttbw6coXI2M84izVHFBULNS8
Bj06j5L5W8bfoBDEYu7Gzg997v9a8F9cYKyClxkMT5m/MN6e8tINFfSTkc/D8kCS3nyr2Y7135Qg
t5T9Poj/arZ6gh+GH9THKWhxihOZTLKdKO2zC/LdhyZeEq73MdK1ojs+92AYSULt6N/eDDEblBqn
6A57gYszu5hfFdURunst6XoOcPiPpvlo4/tIP006LYCYXnAZRXFifnkw/dvV5U2p02g39w7YA3ei
B9/Rn9zJfEtc1g4KwHVZOf+MGTVR5T+aJU+JP3y4uAgW1PhsEL9V1p/8+GkgGJ70bKLIR1JiuAVC
9OIG6KuO/BvkoQR1VfzTiUmxCQnsNzmch8ZjVWG9NZ7bbka265Cpnozc2gWCPThoDCKaAw2AtAGx
bdzkpOY7/73uk0Pexzs8EEdJZl4HvTZDgZ9af8sXqVmh6AmVkuRNkw8PI0yX45chgUsImFqsvzFt
nyio59KVbhrdOPwPe2fS3DiWXeG/4vAeFRge8IAI2wvOs0hq1gahTCkxzzN+vT8wy+7M7O4qV3jj
hSO6GWJJKZHE8O6795zvGAFkCwyheG6Otc/IU1mTvHmcTBSCWUbQm9P1MrJCYm1AdWQpS3QJp4py
tA8vafWSyi+jWi/1Bk1yScN/DHTy/mgZapZ7H5U0gGtQ17btkcjtnisSQYRoV/593FP0F+Y0tDbp
GLb4+msy+4Z6PWomPb/Qeqvtes+9R991iXIiPQTSmE0R0RAChfhr00NY9avRZliqXcgwp49NojcK
efvDiAGWxwL4LtHoykFlEA2sdhhdkNjGHTEQX6yCW8bgwBlhxGsZ5ICS7JWHybuL8FupX0xKKFAd
tu4fLZEd+1zDujLNTJJVjO4i4ZouSRlpeGqJtz5F6KxXAIDocgyMk+EjpS+eEr+TOHU2OnXeTWUJ
W2W9ir8oDSjsISaHxtkAwc5Zsi5RYF1aKlSvHGDr+CREBQiQAtzUirQZlHLHYRa4Rz7UUKyTEYFo
CNsHkoCFa7JEeM6lLnKLvAtU2LXRTWC6beWyStverke0Xw/ZHV3aVYwKzEwGSFP+m+oMj7ZsQBmi
X+rAYfRlefRFwYlGuTc5KwNkJCXTab33tjl821wozwpJklqCYNTYIJ2k+4lYclK3lCRuF2JpocDS
g2ofTnnQpoJulRkHtvCKOCM0ACQLImDNSmWbtumidtnfYk1QssfE2tG/3dc2eS6Nt03NgGKYkW0T
1eeACjhp5ZNBDtDMcSfwm3moS/ESDV/D1AWoHG9NnfGisXBc7cEtu70qEOYOymvUJzQF5VHhXs8e
9MUwfZ+IGF9bq354QO44T8D8BwM8AkXZpyitLRsEwuAyliZBNLRIQqKKbOv2pLI6zm3yr/Lsve6Z
GtQ5AawDiS92Fbz84OQ7f7fB/UvaJOcMNUH17/+q/UKJwx2HuZWoXMu0DZy41i9cqiwOdZAJYHiZ
SvWbOHyEOxMsChexVqZcoyh4rQUHn9av49q41pqjkZO6XDqc8eoQLG4v5/8dmH/mwJwMkP/cgbl7
T//l+D58/uyinv7NdwemIn9zSI7SCIi3MEybtvrfFkzF+U2VFg5rnJY2nmht8j/+7sGU2m/4hZBr
2KaYOK0q9szfQa1S/c3WLdzX0jIYPJiO+Cs+ajZaP5kwb78e96VuGBpkN9Rkv+DW6EzUJbmC44Jd
4AeGRKaNQQcIpwyP1Zjh8HB0plFqD1VIVPOInVHqYpyKh+7ZIIMPzMexTAn6LXv3wa6SNzcv13FD
nomh3RXYP5hYjEubeHezxaGlp1JZ+uLqeqwLRHRxMye+fRzo8MUnVo9vjGHOrpe+WQWz5fCCAupU
WPJB9/prqLBKmdG3Ug9PSYk+1BzuNUuy0cH32BLA4jqk40W2AFyj1KumAhUjDHJAlcmYYpb1S1Z8
FWutdh48crNspdqNBFQx+ssOgpUbtMhGjC6dAXY1k0hPXXpGczU0KHQMg1s4EvFVCfX73q2PCZZ0
/Jo4pl3mkWz7WzJODGzmmTblSzAk1GwFKUAszaPq0n7Npu1vihbwaAdZfoxzImTxY6AU8mpzXkeS
PDN9eE4k7NveSpY0wF9kLgBZuEDyRW8hB6mOdYXChlQWxJ8i+uJ7n3qs4VzyvrVl9xyZZYDYM712
LHdEs6zpTfHuQfohU/WTtZkmT1Se5t7Bp6T7dr8dO1EeEptJYWD0DMoIhAAcjLazvOZk6dI3yNYM
pTWQvXyE0mf7OIw3lplklmWHfHhpioJcSzdmDXA+jvK1E44vmWF+TPqAeW7oZyuO5KKLByKfSEkP
a2UEvV7PDCyaRSs+dD6JRdEnb3rZTGKre+YTjxSotN9qHmjegkXZVzWYE98JmdpkB9x8m95kmovU
ehxVZj2qE0A7eY7rocD85R+IkgJSaSsRStkGgHvwNR+IdsJCpeXH1rOeRasQe2h7X8s8Ozgjzp7J
Ru/R9Isc1vh+nngfXRZtjK591iMdoxd5xvOevesoIb22mNUWiP1bHVaVNnUhEhBSENMxHrZ9vEcP
22Ef8651XxuLRLRIXxsNhKN0MagFOUhIc2Ojb416ZcH+Cj7K8NVoGTi2IDiJXFIXxCJL/ACgN6D2
QAvIFl6rnSynbZcUP09DxrmXMAEB+4G1RCTqqptc0LrChjGwCwLsUKl0PrHHrgZU+VCHOWs8gZ19
lbcLqMQ9LhgELTJjPFJRoo1aKDcZWzzLU6+1Z8EAB+dvFn65GVRy7k33OUOvgCcWms4Y5k+qHh3w
lD2EOqc24QY4wtziAuG5nefpV2R8d5IbAupz8D3kDM8SF4JA6FbLPNZeFCN5AyVIfV1jD9OEt8sR
Jbr+uwtsYB45kb4ISYAf6aNSeSNlVILm6k1TXFMzV9P/+4CKthndsxHYE1qoDlHui6towUfnxnjI
ARjvuuzSilHbyXLo9gLZla321HwqBZFqensjCuqlqSVv7KS+ITdZSohPpojPovG+OiPvK3G5jE22
8Yok1YmcLwZfZYdbseCIjKo4p4WK1rdip2BaBchom7I8VOZ+OjLA9/IEHwu1rYs/q6hMYxUcAg8S
Wkj+M2MrlFlG2c4dkT9AzYEmP/YooKR6BrxlzFRffSyUligdkzsbtCDSEv1rXnjW3MyVz7QTG98b
HjVX2zMHtjWgQdEAZiwM3XfHIwU7qfi80r7EoYAyHqIXu27Ahy7j41wmIEaZW4sE+G+Ww2BRw6JY
QI0Ts36H6ifDKkllEYVE97BC7AjzJv+Oskh/FAOUxFHwPkoj/ezT96jUIMZOE0Z/utbU+M0BmsHt
PnnIfDrCydCC3jEemyB/DQpoFn+9OjkGX8usyr7V/zYVNV+znME/HqX/+LefnuFC5X9/+CP/9Bf9
9Hur/7j9Eu8zm7jtPz0hMiOoh0vzWQ7Xz4qs7Ntr+P0n/6ff/J0E/6flCVCFPyhPPsvqc/gJIa/z
D36vTfTfEBUaCLXpPAOSl1Nt8B3xoui/6SYGaSoQC06xYdhQWv+L8eL8Rv1ha9KhKtXtH2sT4VC2
6DogcioaByi881dqk5/xuaYALmOrtu3QHaSGot75BfHS+LXpdLDFsvQTDF9AIIZNrxCnKTa2mWiD
P0HB/qO/pwmg+I4hxcSu//nv0THTQmwy9P7Cw6h/dCrxCU+D/tEn+xbqyQ/H4R+V9z8jdb+/Ow3S
s6Q6hGUhfvlr0ioLRVMlOjh6cfH4xBYovyPqApkjS4j1WWB3afRtJe4rlx4EZqlUW1nqlRpjLRnz
/vHLYV/xSx0I50c1dVvYpq5JVXLofgLqgApgs0QmLVkT432pHjw0GgPSIr/0V7lOglL6lZsc+w8C
gKqD5iSTV4nwne5c1ulTIt1jNH4JFNgcuUVoD6naEkdWEJo7qFWXwrROhkKDwLHu4tL6MnjpAYDM
sshwSPfOxW9Z4miRMJbT2oeq+aa5iNcxARYG+py0QcZI/LnE7P1JFxc9CbvG9gtF7dwn0Q2XPKqU
GASqVz01LHMYPgaDBQcLpCZITHRpjKAR9zSC7ls+bpvZYTP3PXded/gmpqrJmxfjOOsacn4zEo9q
hC+8B59/OajNgnh4guLnId4O4p+WTZ+APSUBLuJvTXgs48Nilc5NgrTgryHywHbfLEKtZmI62cSG
ma0pWJeCGwg37z882gcZlm8ouJJEP1Q/oAdNHyThnRWOgLkVXIEJTYA7u8Evx8S5KsbZoD2Z+AA4
VIDVQuzBNVJeMUPEZmI04xmlBMln4E2djwAaX+FqICwBgTyRZzNhw2ZedlfXb4HNbBwBL3MSGvDx
BgkhxibQchIzV2As7IGSj0/cjp7wg6DCXjEfmyv2Ww7dNOXKq7Mn3rMbnTuG2G0yZ9AGbeKTeqEf
nsgdx6pQwx5jptGz32cYYVagmlpkJUNNY2qivSVzRmOzsjwEyGJiutUJBaGOM9Fba92H3uLry98G
8yO3QSdiPhAASD0OxfQSRM6hYmJmUxvnHZMXQIhJ2yzSpiVbIMXcQmqOWOWesTAmUQ3oXN0OL9Pb
HTlfRtT6kWigO+mYKmmFE4TUKR/xeMiqt47JanuNiguilhJniEuXvWc2GaBtcYu7vElnFj6KNP3A
fDr54RcSijhCOBwDd4Zy0rM3k6MHFIaFNiKR7EkZ3zQclS2MtVArlpr3qXHYUdLX4X3VcZpwXCo0
L5bB4ZyscsEktHDmMdb0kBJ4+l5XJvPp56bjMAnu4AvP2JxU6Z3CFWm5V04JF5lp4xA2xQoeGqAk
wAFaSbE0Rm01nSZS40JB8kPS/BL2L4GpJSnt0T7DjFeMGwfqnAmVqu+SRZFAfOeDVp3r9A618NPn
KFd4c9AVYLRFd195iALjDQqSNWVrHSsrIgdg0yM0BspQUdSb8UQNTuYDxNo85FIIP0tO4oR0gU6Z
ubzLoP3UsjUbz54Dq/qAbTn5XE4bPsoCjMCUT9DS1Uzx10xcR5QZy0zmJ8xWuLrKRShiXDv2E3e0
pZWPj7nSf9VKBJoNI+myfzQysUgiGpueWBc6v1rX12aQLEIV06G6IMhqND1YBsCX+a6q5cucC7+U
r11uznxOz5xOZKt/RiO0lfgt8AB9kydh0IptiydN6+d5U67i7CPLnRnJFekUzU2EAldI31+koIne
zDNXXfk0R7PuU69hUHY4GnF4BDHnFEfJr9jpFGuC/wArlkioUKpi7jU5Lx3Mj7y+xoouvmdv1Wmi
wC2kTRAMcXq1CD6m0IOUXUuRcy5KWroEJlnFZ1RymNlm629h9O7D/8kz7HGp/SUtxc5srdNIkzjn
hod+m6b7W1yvev8lJiIiJPJ1OnenC5XrgOYEOnNsP7ykaXXSsgkGiH6QiZkJrlXHUVByDivhE/Ve
VWlc1cCAuBbj4kP2CJH7p6J/Ih6Pnhunb/I5cAFKuWUXNBMA1CtiJ6b7uOoTSEtzsOzRdvZbn3As
YoxoDoNo89J5iCeuQsYoBctiN7mPoEWUjEqLuwJgOVKsVddTiCcMU4i+VFd2aqyqwFuVcf+1rMiq
BoNFqzbedQKCtR1XL7SyMbwjTqw4WpKDgrsVeREYY1revNaASN0WsZ7LGcxBMfhgEnkFqMu6zNiE
j6e7yywsP+Sa51AlMb1N96CIY9zV7HE9FCpdvCF/jNtbweSLPFgWoNTHScORi7iHWbuG7MGcMZWD
KzpzvHUdlNte9BtVMehHerOhdF5zs1qotTg0CVNIEU2ntrf+6wX0/6Y0/qnGXn9mp/fks/q1yv6/
WD9rVIH/vH7e1u/xz+Xz9PPfy2fN/g00og2A0FZVlR4ahfX36tn6zaIAdhwLkY4GhnVq7f5X8QwF
0TF1VRLZBJlNWJRZf0tgmspwFW6hdaud/1Jjb3pdSO3Akafbj3//Vwkg0cAPYlJYTnWdnKBwPwIS
MzMhn89h84x00YH29zroiCciD9W76o0Wq1EC79dA8Q8NV2bzPKnY5lnWWjbiGf0HpUl3X4pxPXbe
J0gTf/7DB/mPCuBfXqCu2o5ObJVNbwaCo/VrARx2Hq2mgHRF20JcF9Lm2MjUzjehqsU7vqDu04En
kgZgL1u32vlZ+LVK6Q8FRTIgsoyKFUgfuI7uIMDA0bjz+CXbDKbLH79SkwP540fJC1TZgSB4JLiN
Y2dN7+SHhIhYnY6gyco1On3+mnnyFettf8ysqlr7ZdMgnigvQ66Mi6y2refRVc19NRB2IDomCbaX
6RvNV4Pl2BAjmxTpxYxZN7sxXpK7N7yVXrfR81eYa/pFQme64ol+8HLD3GuNPdnKkipYk2r9paDH
4MeNu60KX7fWrh+kCwMayp1dvajCsh76IqxXEou4FIO9dxtr4mt7GOMTMN66VMxlMM3I1TbOdvhm
vim13ZzNuE3KWWpbGfFCY3evhA0WxHhc1a5TXuombJZ//Hn+OtmYPk8CcCwuGVvVKTx+2fqMip5r
dVfCc8mVu65BuRNFoISdTLlBhzCmuM42LNxtTQbyAYPow+Cn4SbUkAy6oTVcECu+/Mlr+vtjjAZZ
ZaNrCdWYLp2fj3FBA6MNUhYVA+XKucPidkjH8SnvyUjvalU5EsXjxaN1baP8GwIsqoS4Hd6SDF9w
Q+/jj1/OLVDlh6uXj0ho3+GrKm1+dcK5/njKlWApmjYJgd3Xar6Ute8fE4SfK3I34VfU2Wvdi/Fs
1InK6B8zNU6KpGb2nIpt7xb5q263Gs2tEGtBZG4zU321u855IeydjARymd1cWHuoUUyuvIQNC7kn
M40JKsRQkS1JFZYY46t4j8YkWP3xe9P+/qO24clKboKO5Ab0674+LUo9Kij4ACXlT8IuIfcg+Zy1
vvclw7nYG327SZOGyaT7LjAe7pEFEeNpUJklGeaoP345P+/DeRUO3QqVjbiBfoTb0S8nozO4VobH
mb/vJCmD6xZnD9foeYjU5Cy08Oz0ntj+8d/89eZM34QtNvEnaHlVxkP2L5tt1EJhyM2GjV2WPipm
xM3EKCjkWsGlWAPJ5iiKGmpd4KJySNv7ZiydFeFLwSqIGU17ySHWHHkphPaia7679TXy8RLLFn9y
l9anV/Ljicgr1bkggPySKSiNX3P8ULoEKdTgjN2l8exFpDOgqzSOmta+VojE0IrnSrUuutx4pK5a
MBR1r6Ql44dqmlcFzTjVpegQ0erPCBX5eTOOxiUCQ+WIZmjXoLA5qQnSkLYhwDKrYLg40V2f909O
r1YnMyHKY6i17HkQQAH/5DD83ZtzTFZbm0emX9KW07nxw43dzqWPPcElSiyv7XkHU3IVICedB6h/
5rmqkinhI8CQjND3IUKrk2xWBYGlJLDrTuYcWomFscFFSX+UXZI/+LwZWWYnGt329wqNwonG4D9Y
L2l/TfegH48FAUwm0ytWIujKEJj1n1+uLhLkFBqy0xbJeMicSpCdME1w6qgSW4VtAAGyZTMiNBuG
vQWsyMK7MaWnDPtjxUDoiwL+/Glsxn7WSczfZZKIE8w09dDJFzUUzHQg17zXOK59gY9aGw99i6p1
keZ4RD3LQl2Z1Hs7UYOtyVR/VtpWvbg9jfX2928I4qZXqlY/NWQS7aJGS7aW7+qM2AplVTuJuJMJ
ygAsHdG9UyXFLKvih7yX9qZjy/cAHy/cqPhGVQPDmWKQnD49tCT2Lnspo6VjIWQkcqA4DRliIz3J
M4Zhbn6PIOotkM0nM8LpptyRDhkbxcVAjTGtxCvMANnxbw9BAhqUVBOC5mjnXg1nJHGicZR663DH
TbfIxeRXp9OY+gzNyohqsrkdoc4raYvJcT2D5TWsvTaV86Yw/HtTsZ2NyngM6F2g9TOt3xtBGTFE
cbxjyjsKvMbBwTcSJmHhPMploz1kmm0TCz6cNT8z6FF1xavTsSMq25hkZit5TzBHA0vgQTH86ogr
dtapjPnwkenrv308cSXf7aIrN5aeZCdmNociQ3ybYAOKWmd4M+3Q2ibTLcPykGX7GULVvHoA2oTm
MJwrX81Sxciju9kla81+T5SLQ4xYjtaAlYWenKU/Bjq+t6w/EkIT7PPa+BzyZjwP5ONFHT23Ruhk
pZAtso64LxwLMz1lTB49L+ifMrIj5x49qgDCw2XsVevkI7jOErtfdg6pHFphlwcYcSWDmn5jGoc2
Fspb1UqxlEhlaf6AB3KL+kGG0nlCGvICCS3fqpmaAbWl2zM4LdNlwqjwRxTPDZG/R7+TnDeJw36Q
S38L0nXckMBNxMh0uOIPz7HSpXDJxUiiBkCsP6iQ8CAV+F1OcIArgZA2AxQ2uCL3TpjjXi2d6GQ3
KnJvuztaYAQsAfbVxRS8MnxVf4R6p8+BNDRb1MFf+r6Odr7eVXcjyQsE7o3rTOCODdsmujBiHIeg
XistU9+8RA0XZvSGirY/8cU81RLzK/6bBrP16/c75+CoDeWtUx78DjMQuwtVn2WxDO7C6W8Ecavs
lEQeDcf6dKy4e1ZJISWuCZ3NtKxE6BPvc9t6GYOesguvRVwasPu90tkqZJIpZMBJOi1SXQO+6vaR
pyqbcvqq9iocc1XgzkscPXNPTex9O/jtKid16OSUNs5kQA+wl3GSme2wMhXYsdDjwS1EOATg95iX
IeiNZ7MuHyGNDhu108y1ST54pLjKs9q7LzLCbuYn41tpGtgYouDR7UhcCQLThGOqborQTh8QyEOY
CkVw51ZqelbYeQOAeRwpcj5VO6dXNEBN1Og5KXVgf2oWxsHcPeqZFZz7vnIeFNy6MsEoV2KLxqzU
rDBJ+rscGdksyOAoN6Fqb8wwFYthBAPvqMlDRW29RAVJ/HEJhsBhgrBDhpVtkBrgY0X7zkk31NAA
2mTBVDtYRVFrLeM8sVdVWKRLKvsRJQAg67hpDZb6TQFX4R7JQA6HRPE2QlTWjpaztTZF0HIZcg3H
9JXSL3DUaHoqw0uUoBtPre4pjKZ9XEmzYybD6NzYgbWsjCZ5aGShbcYEWpPL2NIzo+HsjGZ/VhV8
UQ7kYCUI33Oot1dLTasDtLBrGcVkC0aNhLmiMJQjb4aQmcpGPFlN84e6LLJjxTVGx4GvAl0/FkKg
aJ8uGqPH2JiRIcf6ARDYc5b1kPjnhs7iOQZMusp00Di3p4EB9znP0narRdnUIRlYRLv6QUzniarQ
JfISAXl6sOFhkau+iQe7OINNwouuDlu/lPUDkoIvQ9F0EJEq96JW9ZL4oGKp1gYisjQvtyWsgDar
1JmKsnUPc3RtOvRRUjQDQdOwvyqjF7y/3jHzumCVmc3k5Ey0p7pbGkjdn3W/WOlRYy/L0LVPfhJI
Wjaif3Bp5uV5+BhGMnm4Pdj0Zr1CHnkR/rGV2Mp9LyF1MUiKfaU7z/Rw4+2AeoDceYOWqVsmCx0S
4XpoKMSjrl82BebaXvOLZS0DaF5BoB1Mm5wsKTp1EdNcI5hI4W6ot/B9HSedB6bWrqHNVZcmHrM5
C3m6ynEJnrzsXq+U/CjIR+sMf6AR7IU7fEgzpOz2Ls7woyCd7wml9Tyauc+lq4sdDiSPQJo6YNrg
HfCvD8uUgMel3UcdDJve3djRGN8Bq1poVQtZz4rEwrQyLnUbk5o1mkhwK5wUeZlFV6loMB2RZiNm
wXjl0f8+td4EZxMUgCEgjRO5VPVBuA5KQJB5LS7N98pANYT8+7W0LFZny/7WZyYCY1PN98TeM/YK
M+tD03HEBwqAQ9WoswfKUXUWHVU/DwCiRCmJOsIHRh6FL8IExBom9wkMg300Ha3eu23aB5cWJkij
RvigzDsgBSEMIaVvJFaVpHglkYyrrLji4U0WALhsrona3LURgLjpTG8SbMZBiEkhdEHGK5qNLzkO
AeCQs2Al1ZdKG0mtQvBSrIxqaAmeYOcsIvWbHgfFDjjOzjExHLMq1Xd23a4Lx7OOjMqewpSPpg6q
bD52mn6XmGThqMhakSVPDtYOm+WyVxGBVLQYVsFUX958q+ZYVwvROfqCyaSzG3T/HicwV3BHPYNt
Dc4V6265zpJohHfEV5TuXIJlbe59v95bQYTDGyBngZp/JSs8y56bOEd/tNx6W5tgZ3smx2chg3Wu
Y7DS0SmeHBxIwCj10+BEL7rjGY8UZeMWQMGzkboXIn+tiiWCmJxAhBcMKcmDVOpo7jnmY9vVxBM7
Zni9PVQI5w2haufbs7qAVNYH1QtSComCCul9N4Q17A8KacjnAEW+P0/DDFyqTrRaV9ZUDtUzi4Er
ZzoM6INa0MpC13OXGZZyd/uqKFyCfXAsLRq0ZoRKR90c4ZZ539mUBR1wuH053YqHeKwWaae8ZC29
8qQGJI68IRqgFyK8DiakK+9W99Ls6oEGu631XEcx4GXSpSSWlTzvbM5vzpbbw21FtgagyMAFK2cA
ikx5gGlwWfX9cCWMKznrKIA5oufOcPEUY/C7SNeVZw3kZyqDjdfjBBqmu0sJa2dCHibQoatxo3rh
RKGmh6O7TTK7fYJphwBXywFcRfZy0DL3k4EMXmCu5n5Qhqsk2e+kKd5q8BIszbVpEY87MH6ymnxB
SaouBELqjZZq7tyoaJ97kw9XOrV56SeNnOwdwgJ9zdlGLVHgFVEqSeb66z4ois0YmOIkknxVxaGz
7FSS3kSjgCSqTfzfY/iihG11qXskbqZFRarK1Lw34H+qcEFW+djmr2k4vIWDUR5uD35q7AFXVtic
DUCPnmetK4KHoREUl06o9M09UxzbZ03L8icNi3RRpx3uvHhtGY1/3yWNvzEHHMrNODp3BTqDO7zV
tDttJowVApmitlOUZCyz0aSZor1HnoLTaPvbA87AcmPoA8a7cdg1/SmrvIJ6aMqGL9yasaAdU1A1
eo4++tESst4h/AxnVl5wG4hqTFQl30P9Yp6EVIYNYEP10ItGPbS1rA/+t76Szb7po3ZvFQr23MT8
0kSZtS81U+whrGDDSdRLq8UbT7licnfWgebAX0G7d3uoQv0dTVLO3VJPhl1WEO851YC3c88ANjDT
GebDGrK5k2ScTDRi/KUGDGLDvhyMhmIW18QOgLtg6V8a+F+DsB5OMDeG0+0rCAqrgLppaRY49m43
g9uDhoxtWcmKkBjZvoe2Xxy7pu1ObdW8Ouh/7gsWK8ob/DQRt5dCRtO8fyVh0sIcDhgJFSnu4Z6h
njtVJ6OO3RGJNrFgNQyCqsIPEyEJhDRjIRcAU7PsW4dcLQwfD9Ag/H2jA11QU6ZaoXiZSqt5Q7tu
btQBmVWh6u2Z9IZr0BvcwdP+xajJ7YgZDt5JBSAYEMFuX6l8Mxhc1HY+GzMXY9TSH/P22UWSgZtx
1He3p5Xd770KAUScNwaZPA1gy1rsw1E3nkdvAhTi5llgci3R5olmXxA7C3l6eGh9tweTDo9Hmonx
REv1UKskGoZYPI4Yk7SWoqKMuOtGnv9pdeFjnjnyzWlpJdSBEe4dRGK3dXRfmyE8yiAEvMiyylPM
SbenUeODnyqidWFQ7xJ4LV9BJWnMqALtBCGtvWD0+4L9CRkYez1YMxGRkCWuIacRBvY6nqI8Rxpm
5seC9EokC2yGNerhhzb0OKtaDUxOlOYrYRAIRyiDf6+Hwd4T0cgW0/Hv80Kk6yiL4fYBfHODQVz7
OBFXLZEvytCnh9t/qkYQb20qGMs3E1t9ei+YE4p9nDKwvj3NbLPYZ0iDBwe3rAhMtsGihvUNr+cg
x9aApksYY+Lkr7wD9mYVmEaaJaAgUPe7dW1dWFznt2cBnLEHMMcOoouGceEaLC1XRpxXd14afEVq
hLJgOkGr3G123aifxmHcy0q3PsIEKmkdfCpa2l4tu6/mCXESpKyUu8HI/PtCDTeVM26SfvgEiwdh
61bkBVpnzR3KDu6LtbbWVe4Ltxu3N7L8pNxsSBtlZb8tmUGBc4GiBjmGWRuP0KJNgAwPVFrcrptg
eCniIl/C2MP5EXfDC3iW9WDmJKZ53oPZJ97RYgOO0KMkmRl1xWxohvYuK4eSjTwMvQoGI3m/7CqC
AudkDFZ/U8OGfMFeeIesJNpoHRGOFHTOAU4mL9yJiN0x20ORpMNjU6FvMH272rZ6CdOeQqaZHqi8
07tkwkdXJMvk9lDvbvdaWo7sWs24XjY12bkJzYr/fjBKshRz7d1sICh3g+TgGT7uHjV5LOOmO/SO
JIKBkMqLNcXVaCGKDdbuD49yjJVtFXSp9jox/Re+JbudWlfWg+gIRpXasuTU8mfSgT8oxvyb4ZcP
OIaqe4ImzhYAWTQKuX8JCtFu8qQwmCoFxrkI+it5jz5+Ungrtysgni6Dypuyfuh0NwYTWNS1xxEv
7tnChYbzxPPnUSoxrPrJVrDGvoB6Ib+h2H5fSwMmVZDcMxJY2QrNKnyBc92ovtY9Kuyw8QFKZBrN
CUXz+63rPQeFEx2suogOvW/baDALpDtYvA/JoHnbwnBferbJqNLT+GwGXQY0vb6rvT47WUF8jOsq
uyS5VSyYLV38JK9Rg8HINwvglLdWU4zGcwGmm8kR0l1IDHhq4M36C0ooY3trG8sGdJWh0zIe03zY
SmdcMa0hB9PsnU805gNQ2rYsVlYogZyrd7LTw6uCTjVpUGdRe6tXv8w2nmfrx9uNeZAAz4j9SDaG
1cyZNKiHW7EKcFRu3M6+0HycKCEwFMW01+LzmosCwhaDIOfMqdhgIBqi/fdOhVrZ0aWb7j4969E2
G6Yy0rxnFltuyo6E1SFM9h5ZAkIMxZGtu3vRiY7FZoUrSiopXQuSblBC0NWTTBTdvL4kGWYuPs7y
PQ6DbdbE6QWWE1pe0T4OUd5cDEAbjdLoE8HPmNMNFOc46jdJU0THcKIxGXq1wsPQn/TafEkbu9sr
PcQgBHHyMs34XdOtNlbKJMGZ/ntr0Xjo/Hx7+6nbfwoHVBCRZ7HiVHh1e/S692qviSuJMJ7rmPeV
MFeRFxcnEnKdtYfbfn4DC9zqp8DKTrkWYknKrWall6nx2KnUW9lgkAp127RLDFoKpf1JoAk/TbdF
0jMdblNyzBcj0VDPUifBJcyiualF5Qn+DJ6EscyOCWi6Jf5VZj9Tt7UJN2bmZkfJZYZSBjSUS9Mf
PKN26IuiP5gpZxwR2QNSERKR+Sftomsj6F5Upeyvo4Pf1v4m7MI3tzLK7TDAgKh9YyLUgN52oVas
zDqmTrSCrwSbh1c3VewDE7hzjdZt15dFdyw7JCF0gVd8su9pjMIvrEh8ug1h6zy/y7qhvIAaIy9H
E9nGdCiGmfUMJzUFPOIGibej7NnK1mou7I6++VEGmTtie0fG6dcx0rQ76GxfwCLKmcw14o/T4ZJ5
rI2Rrz6l1J4AXmSCfpHZXxpzfWiYSNb+BOihc0eCS+EPypGutmvReHnPmrY9pQwUkKJ5u8Qc6Jmb
X1prMFdhpF1FF9DZA/pc4Ei288E/0CFauYPbbsgmof0DyT5Fnb5uWr1YpR7xoJjw/pOo89qRG+ma
7RMRoEua2/Kmq73a3RDdkoY+SSaZSfP0/6I+HJwbYYxmJFXR7IwdseID83kZ+9C3oXHEHn98zy4O
DaesAwr+Y+zxVaLBw9LetL3au80YkjWFnWhEK/aLRYFFHONl8XlTJGM8v5gZxAI+qXklYEhq4Nt8
n1O0G8MbmURZwVTLUaQyIJ2z7S4HaVUc0vJv6CfiuCTiSQWUUQPkCDCThyVvO/bLTeZ+MpIaw3F/
Epm6JmZut170HJ2Heij3w2B9sM84YER2Tzlby3OalFuLcypoj3jY4WCAIQb2oPRBn1gkxztmymlc
ufMeqR9XNnu4spe+UmiKsvrjtMxXS/mLBCwYTgTgfZS4oPid39nYgc5w3ZMgIcJF2SX7kpYsViF6
r0FkdjY1cMhNW3cZfvmj/6Em+QUWDo4FJbme7NmIOsiH5nef/JUxtU+5/p16qyduwDY/SfDMjlNf
UoyagGRhuFsNCnAsz8Nixu2UWDHHK/E3IzMd8B12c3ZSqrugk0h65aJNVX0M45QcBkokN2lOQ0Y/
lQKRFT/AYtHOY/ntNU5Cd4doj6RN77BW9nSFmL0UpJ2MMyMPd/CMIXd2sGQoo+hjkqVDTgzYT/Uz
O1d9CzNOgnaJs2NSLFmmmdquOK6Tay9iUAQR0eSwy3+tOvtdUJftTrMlSJGB2NxfpZWxfIlgooKD
MgcTYytdcjKielzqI6XcCBvJnrgDGqHhKWOPsFmwDThe6Z5j9TxFdYxLLnsyua+Ok/278aPf0oK7
XXvMSgZT7L5kDlsWE+5yi/OBDcCFtovkTKhG1lZwdVh+cwGpvuh3lrK+CxsuMblQbKLhdxPUPow5
ErxRxwFRM3CN/fwn7oFWlcQiKYvj5TIZ9Kqsx3lY+P8wj+UxzWHTZnMUXoIJ7198VUNM7/ESluc0
nH5VlRyAFDPFNrwaKO5r486+SjeJNwv6XVqPd3AJnWNVzX+TMtnMFXpjB9QqdQXiJpW8aJY+vg1e
xgHkvZs8p9YEqN6S2YHLBrYv1rjHROhzlFHD3dTea218uOEZHJHFos/DLhxARmBADqhfhKSDCqao
PA6W7hid2My4Q37UCx62PJbYGBlldlSNtIGotkHZ3kqX4NEg6x2TX3nupODRWQDW7KyXuW3vxjg/
ww0jZM/jqe1IDuNDeR74A7Pw5Mng0hO2QY88Wb5+sJtYX6i/bhcfEZ0Fc4HjpR8CsMkCc/Cfxklr
tLmJZ5CNz3Tp+MRGgGgHB2VqscUf8FD9oU7HHisswDIReEiMASAwOyhBvlndCWr4CxNgt8ns9ncD
4G5Xjaq/uIF6dPRbYjvgPsqE7mirui+D+CuyRwEDOn/UtVOARkv4Oi02KU71uNw3xCY3cYj11IE5
ESz1n7iDo+1Hz7Il2k4vWn3So9hNa0Mzi5Jed1fdii1gri3o4e5cT14NJYATufGh+3iFwKabvlgp
Hlu6HN/mfrXepn51VkGXHxQrjr1W4Xsw5uED3MRg6ZLrqEV5xzcuj0Fb/NdOptqHQU5jUDcdmMri
cxyx1C46ShGzDnvhWFAMQCdROwFt83R4F5TeS5aASvEdVIrWhg9S1PBzRV9sB3CJOy/T0M2nH0Sf
2wKLEdBrQLIchvIVnAFpf9merIjIuEiYQWXWH+XM7brEzxmwkrM9XubcVrQeggZA/HzgmWUffb4g
110c6lGwX5M44swGMMWf3L8VS+ldUWaQlSx5c4U9nBGlW2zRznBI4d1hQIZrNnQ/SQhVibMPKp7G
L9mwd6UraO7wSZOeGjMWNhxNa/YisqbFbDzaFSoXgDMwqIHH/RYCgXVN70ItNbDanBBfvq/0PsEV
fASZBpTRRo2FaOntwna4rwZugsSXPEqbQ7TTC9uDwKoNrxIO9fPYO7BAUD7T4qQiCRwmEeyjS0gq
DYUcdd0dowQ2dp3nwQ00ZZf+BwduuiUzY3vKAwlmq6sOHqTObUY1TF0te7+LoSwXH3bO21i55MgJ
X5OVYJ+dq+HTAzkResGHEOmbEHH7EEc1djAuHOZl6gfwqAXTk21lnzaL3w27wB/PEjQzpoyvvijP
YArFU2G+DQ+rnWrUd+0AxKoJvGYLYk2bm98ATdrt7E28Y/W69nCW1zxFziiIQYpIPhNAsDjiEaQr
8AuPGFz9JMAYniv3FKj+LQRk73l47abkYanoQg0qdsp+sLigaIhAIMHnu2IY5L7w/3iGAYMZOdll
y3B1PPzTHkwXau3hLwBNyY46tf4KCtUOWeLcN1EuYS7cK47Bp1pQ/yHTN/7YV9+1gagUHF0gXceo
dnrhCDdKJfmKcneHbBdvHecz4BY9kJfmDY0FwO1YmTBzYMkl3payO+WrZY3Qws0E8YY1vut4v809
Skg6Deca6xrG+uLHarJyT+Xl3UTUTvfudJuDkU8oVvSy9ndYdbtjj3vaX75FzhAXBaHisP47CtU7
V/4L2/1qTz/DROA5c896JOunqmHngrmSUNPJBBfBsZmHr5EJ6xhxkkSX5DWKh8kzY4LvO38MIrMG
39puCxgRdmM8exs5e3yVSQ1WeonzTd69tkuKKGTJ/eQJCCAjZUZu9Spl31CCyOcwR989qLkM2opn
D3/AQXFVc4qxCAVwib34Ej/akNTWhSYGEqwyvyOF7DKJU0rSAwQ92VoH26yv6Lqje57eZsZ9EbXo
+RDxinoq7yzJknIoUKkVZKSqbc/RHP6hqe3THuGiJy0bYqXHvWsT4x4j7Z5GlEW6ZQfoN2doTpwR
4uB90LzI/bkeod7rmyG95VWd9S7Mm+s34EM8+2kUlbPxue2jgOuBYCYZGWYIN+zesD5R9JGvVZMd
5EZchJxTMzMepjL7cHjh5nSozjOzlq/3kul975bFc2sqMj3CZlXvce5LLK7INQVLH157b8FK74EA
+g0YoSDhucjsl9Hcutcg2Gg8iu4W3JKnnJXpeiP4vM3r3Oca7+MnP5W87yr3yJb4a9WEqmT8/S+n
atPnbdwU1Xhh4SoIlvQjs7htUZnU0fZkorG7qToFS19V5X6qit+VXQeUAlrOiZX5YRztYMe+yyVY
lD353pTeafeelQRVNhLJb0g8hPy6v3Biipm7YHDlbfidyB5QGe0uWzF3TEY2v1lKTpSbvlUy6M6u
9Ttr95bZUfrgENKggCqbhl0Y+KfBmPe2U8URGZzRq5q5aciXYzkAHdeplzl2q0OegmBWvL79OJPQ
ZNaLJQoudH8xUVdxf2UGtnxYJqPkrV6kHOv5puZtbXf4d5N25xfD6yyNfXRC5+R7tkUrjw6hHcUc
jDmaL9N0xLrAHQCDiGVbeabWSyz5n0HM4amjvsrvDJUjrsFkRbh765R2cOpouEjCklhVwaOgWQJM
mQ4IwpgJqbgaCQ88JMxV4AfmHXzfT2mOeiEO8eB6h0nOzW7w3SubBIRPeJK1QIhSNpgdWVanCbfX
kgx/7Cx+tnH0E+hw+12pxrOXdB9DQtp39OgIWx1923g+eksijwCAYcuHYufEZMMQI0p8Vpu5VsML
yB/COdIjFO4NX1UsreeJHVqOwy0If2Tdx592iImJbol8o2lwipJBg2VX4uhXaQjaVCnGJMyuIZpa
zvolTRLKQkRCoHsloSQVmbNppS700i7BPF0phAW45OUxDCDsWisTdaDRNQioTU0oa4HumBLjoqKy
IonkzhKFGYuSX5vjyFdM/jPeSzCxh0AnsE6inmBCDixXwd3EXvrYhNhMujG45DGEiGqk67VJQPpN
72nml2v5ltnXPFkzjIH7up2+aQPpaJ+JKSCOiezpDCZC+IjkvxlAp+7yZh5JmtXyQOPLY89D+Rix
SUcNtvatMBc+7ltWwigWOnmKpuY9r5RNOdxAR9cAXp4XR5SMGT7xBYMQTHSH1pFIe6TF0C6gtNIf
0XAWxcKEuFagJ4JEp4SA9HiqcMm5TrJflAiYOiLDt3IuS/tNVflJ4aHdFLL0aNAAY2raZ50Q38CE
ksYIHDkE7NyHjzFGNtdUqb68LI52LEQffNeJjk4nu4vv4N5Avncj7kdT/6Rd/y7nsT1wUMFhQ8qa
VjWgdvS1WjPMIz/R4GU4qIJOZmPIX4ydPdF0vBscFBy174OKxM3QnIFLZ9tpdO75BpeTmTt8CvEv
weR3VmDkxjD5CXsNqMcq92yMxXak5pMsFvCGtoLoA+iabEvE30boCdeBrSC+jD/G8/wdCnh6cPXR
HaV7VGT2cbGmWwLpHPZnio8QsZF+b32fXjHgD3vb8uVjR3kx6LJt72ecNgcKGRqxtABopHc3wALd
e6r92wzyqRlKw/OB5UkoP/H2Fcc2Xz4bni18ZsEmKAJvm6xfmws5gUmJS1Y9W4Lyg5zjHK9CnoG+
TflDmx3jUHDeDz16c+q1Xcg/ad3I22Cm7LCa5bd0Ll1n+I5b4MbaiU6BtsChh0BOlENhcj/B7u2+
S9dpef4jzfKAGFBNAipzhnE7tHK8pos5FPb4kpCAhjcxv3mLmKnQeAIa+DWH3lMo6WvEW18ekh7W
RLDwGUEyd3aL70Kv5aHmRni+Ov936cKQb63gF/Y+7woc9cVWH7mf3mNlC8FZelg8lGGFTkFnxBy2
6/KMV6yON5i0zMa3iV1hzhQ8EnwW9vP9BADrHjwJiujcXTTYhi0mnWxPkhqNrHhXKoN13jOYVROn
tg5byEH5DIK+nZ2IS9xXE0CSoeb0G9I/PJI3OqZ0dx0dIJtbCi2v6UgYoLb7RzxxGL7qNZvqljDC
TLiPa9q84ed/Kdm8xPzOSWLidDJefwbKRGzuo8prUBCnZtv3ucteYHi1HXZSZCZObCtz7H00GrRY
MIQ/eAfp2BmoB+fQ+d5et96hc63r3HZUYPnBc4Mave/GnwVL7D4DqkwWmi6JTp9GrZcHl/CAiAWz
sK+eWf/A+CS1CHKbW0zBjEuiEZZIG+xDaxr2k1NRa9GWO9upebGE3jrX4nrogOuimr/MQ+1dq+G7
aMvwDt4XSG11WBIQthO2wVjG3R4t4H7JqDRpRXoJNBC5lC5GO2jTS+4TDmampb67+2x1/waH7zBD
rd0ycukDMOuHMCU+1yXzmWdqS9RPf8CFcE6NVf6wyE0vaMzexqPWF9CGj23OtfaL0PmLDoMLNlvS
ADEZN9DjefepNWlD7Zvfoir+6srjjok1B4ZJr/2d7jbvX2PZiD2ctWofV/bfanSfkXnljtPcxFkq
fJBD8ROYWh/qDujisfLRk5a0m3YDMQGVZoC1oY/hhCjMRdCk0BQoQk3VdDunROcvlJXs8kVzC2Cr
All6bIN8uIbdfJodnfKkd8VpkPFjkY3EkJGtgtBMBzeFSVJMg9iGIb4kUeBc8MfwmAkPnCczoe/r
5WbX+uRFgroCorAw/pCaOICy7rF1sVNtCPdvmhWbR4SertVHWq6bszu4NPthmkyp79473m/aQK2T
l7/MIXS4sJjesPf9aX2y053As+Sjk+RDxfnVfY6C8dZi2Sd2DtALlgX2zzme72f1WnT3Xs8Xq3Gy
bLOK70jkLiq1J+k5G39AGt8PbNawWMKTHSzGP4mpFih5vzXJ+hqu5tPAcpcU5fCUYI9gfAaIVFTg
EPP7Vgr7aofy21XVXdhWPiZe56aN+K8HaIvroXwIdBcjaoKLRo2TCbVG9iyQ69jEOVn+NdV3XY8L
kTOlUZxvsx7hK+TQkZUdBfBDckB6G+hAYKMpcnknwuo2mtdW0ng+jlZ7gqQ4XsSKy+SVAPyxyG6i
xvDh6IqBgvszohZnM+7bqPB4cGAg01TXz577ZjKLkjVfnpwAcknUsuB1XE4SHr869pobZ0hqwDTX
CJf1V5aoU1px5xOp7GkndRH3us7Sl6Jdhdm1ERltKBqqO9uZv7Xd2hcdyW/EGHtTdajF0pnVUybv
sdT9ErHtnRpVfLleU+yYrn4MhKMt+i93Qa/ftLSCu6g4Uk90gIgy7OWkI9Tj5Rr3g4vvJHtHaaSX
tqKjJcl9XJXI80eiKf9lc/e4sIbtnImuFRs3gi5Diior6xranXm3KnWyWz/ZjnRq7wM6azeq9gIe
ks/4rKytpdPv0QbP4soUoDXvV6AxlmG7Z6/ElIF8lf1UruUOfemxxZzJFmf5g6txJMycXAzYT1g6
9aYIuRY76TwWWlaYMqXeAza4WQOkAKuhXIseTQHJkdILPIL1/GdMbLVra16hMyut9ywcigeIyyxj
Ule5x0SsHWMTRXClkPNO01+u1ioUZcy59vCO4VR5qcJ6Plij907GDtYrajWvHTB8nHI56KxNtuO7
svpPqyJr6y0eDIsZCXCs6pfU4jY1znSTzqWllXNcxHDwAZ9zyvH+9GCwt1pUT1GCa0hRfjYpWOvG
cwEYLCh0JmY6xWwR7ByKhvbApYqLtvN3A1J4LitzEi6tdmFB9UdSrWp3afLHCK5NBiR9M7AdvyZK
3A+hpn9nhQEQNoKKnHQZq3oF8Z+gz3Zpku+soL4bDinVjImVX6YleB6bwjrUflgfTNvc97RTPbtN
/qhqe8cFXzxBhX0ZQnQ4Pb/NRrcvbRAemll/kmRoqBvL3wJqQyYnuU0yudFT9pI2eIuCLnlhvcHB
z/3OJ/T3UjBvm++uz9CnIGfd6Q8Dor2xXK7xDBxRNNAv2EfzBNy3L+8aA2WZdoZiZ1ek8zNOuzyv
57+wHXa2W3h3Gne2mNSXE89o5z0/sV7D1cZJ/kgFh3GkUBYbFi3rpWJrkNuyunOqpPzfD3zEm4GV
D2DXZDnqOv3dRMU682V/PEmpu59nPVan+GD5EXXZgAxO0NNLHOsc51hlUnlxWtqeb76sj6XHmR8r
IPHNH+Xh3VNkwVExKXy2HwOXxl36jr8K/XdCBNiMqe3QyUkrEEEcscFi/DNRbpLXHHg84CFK/pnT
HmPAiPBZ+cFHEXPgLh1oqR7HB1N5XzLzolPbJGenY80kZIqqiA7bzkyBZXFsLBoyIjuHG0wt2Q3L
xj4f/ezkYrbwF/pEsLVCkViCV2VgT+uI43gqKb9NkYBTUxw8PfXowKN9amnt2CxOuiOo7m8WWnhm
btIRThTAct/aWf3GjTgXY8qOALR68KgHf98r7+/AtiF2vJ9pDYsvdr9ngK8AfYQ71hWGGX9Jz6a1
kbowA3Hk8rItShUqPUl4KFDUY04CE7p887z0zbd4qBXdO0m+ZWu5Rm9sU/9KrIUXvuVx2tMufvvI
4XAPFS+0i79DllCb18hvTnZv0RLmZyyzZoOX47mPo+6oELJzmxJzb4rQJ32EIfM9+yuPlSe6qKZf
44xHyf2bieEPn7mzCwvk8CJPu68WL7M7JQmHrZ6+07Y/xlMhniqf3h/6x3JNmGppj6yUyNfRnL7n
N/olQpYXnojfYx5XKl+P21i0XOu/YsKDM7QXkjua58C6Ugh6dUZ9+4xaRGbhci7WHc1oExeezSHM
Rg3MhPYPYcCMxKOyCuWu7PybJxgLfOL+uwVx6MAZ9yuZh2vZwD6R6bTHHYgEIgChJRPna8Y7weVY
RAf2v7xprEvfU4pAErHZ9aLh1WESlomWf1cWIx9t5+a7vF+BdogkZuZkFWf+yxKbCv7D9K7p9t2n
ZXNBT4NtB0/30BnUc/oc+2QOborlFr028c5g1qJB1cEpB4/MHtsb1AW2Y5pyX9zUIVUax66nJdNQ
+9eIrPqV0w2e0ZdywWyxCWwAYhTzPDiJIJCVZBSOq2hrM++6E7DtvICyGJsIz8AiqTcj22Qprvq+
4YVk5YgEsRcghLHIBUvR3DseUgEzERXJYG9Lcj57z/y4sKNWB11N4gnaXdogwgftzEnIyZ67wD2y
2U0OAElAUTMy5nbtcKrvj35TwyNzSzb/4r3NRrLZ+Lw9D2OzbZwzew9yEwtIvhggtvKbrYiqsyyy
zcCgSPBuW6Tir8YTH4+fCacLUtr12amDFzdrYqwYDqIqw0efwCJjWdD+dBzx5/xjsBW46mhWbHG5
EFMeJ7ZhODURdg5rpE+RD73OfF4AMcf0ta+Z1vd8nwj0+TBiLtUNyvq4wD3DfwPJvGD4rEOfX46n
AZs0synZy22HOkcWGOChlxEntn72nlBGcNoFUCUa/V5jn2zgFz6rpjqNgiZ2S60wiTY6TwgAHORj
RjVQlTzSyqOuvtq1oJI2ns+U9o8LCDwcD8gogZpJdoyQPWg58NiQEr9qXRtBj5IgnFEbLKgwe0Jo
/07U7UKHNTef+zmSNO34LX2f2VLfmV5Q0LpWAqix5/decySuUdrQAbOprLaRTnkhNfyfwpDPgACJ
4Hknni0t/8SKd2w03csgxRpkI5QPOFvygqqlfKA8M6mmU1zDrPYbtvm9/47xAs9mSC8p4k2xVR5M
pakGtz2wmKvBDe3GQMldLOTvAlSfTbn12YzzsfDxtOqcLz9at0Y4BOQNH/muo8eEn11KVDsgmxyk
KeypxZOO8/dx9Sf7xMpcqyEEd8Qd9RSnfvIUVB6b7Gq5BWV010+UGdiiuQYCKiQEvP/oTacIiD8S
08NCCx6lgHUqkYRj6zslWnHsTMAKKjYnUpFIzyZfriJNnm0XJLUDimOaO4v5P8xRgxJeDsJhgGiT
7axihgg7vLDXhEOUepslLvV5nGl8ytDQVBphZl4kRJ76ZwqGeJ/AZeAgZPfkYCEiWgm6JpGTGqs7
FbYXLZiTZ6dQZC2hYQ7Gje50Qq8a0wp+C/WKAefqBGkADXOMN4Ux4amZly3XTXSZNfilJZ1pS2+e
2i4LdpZk1E4H9ytwqXstniNtWQdGnLW52mwU8DGtPXs3Te2ygtgfozn6xfu4OROT2ijKEVnTxeq6
8ETwBoZgKnxpf8vLI01ofznK0c8ccNVyOrGsfrqL5XylOSLYd2be+4oziDGi39e8gwdSUZcZrGXc
t9RBGvnqdcHN86LlXo11SHJghGjc9Gd6PIAXWHO9ZTCBYoTukQ7es846yu5aUR5wBgxbEV47P5s3
OAz3gfT8C9lFboWpTPbROJ18M/7Ymq4/DN70RcngAcmReRPNYFdPzm7PPnu5W1i0LWXtHRiD8U4A
hRmCwjstvyppf40kgl6SNSIygV+Nq/rBBOpelb+nanxEqjB3bYCEBI6CkNRUEbFB1MF8c2mIuB86
EUJmSrOPQoGOmuXn2LAGJb07s0dp0Tfc4D8WagLBI3vwxZQcIdDDJ1LOL6uIb2VR3xwvaXFw2tYO
X/NTSvAnp0L76tdopZXtvBlQ49FcTls5mL867+sD1hCwaRN/qP4zE9QWdR5+aqO+qJfAe8Izegm4
hPOKQ3pM0DrlXjp1q6sxWGhG8RGrdd9QujS/9pEdcJZgLikl5wBaP7YZIQa3FrhxVrhXQ4ArTUUD
F3x5TSizv5tpuJsrVlb2cspaFMmIyI6fIs/g2DuMdrXlDZRzfE5JEFR/fUnjIE6uL6uhHTUBXCWk
FXMgTl9JzuIsr4C6I4y2uQ0GlWEfnMUoAnFIsadGGYsGJ+ztI+jw3k2iC4u3Q7Wa92cWHUNGlWNj
kQ+0gcpFaRxePPoPaNQOh2MZYkLDe/EVlwb01bIWkpb2TtJYhgfNWZ3AxR2kf7Ie3sGb/qtK9F9X
v9ipYiHM5Tx1dJWVtpc+rYzkdHmorGI+IsXd2RhfNk5stbscQ+yh7p/bSM6ofznc0yS4EGVODoQm
NgmE2FMD2ZRMSgCKOKV+2/d3Xk2NiaaJTazv7kDX5g7M9LSdQPE3BUF6oG0tfsJRW4e5tuq9a1EF
Q5PUpuHQy+YMi4f5CQV1pG4xNPt4JtfCwHkkBTfSP+TP+SWnQI/rja/HUI8VXkLL7q+dsN+A4L0I
yS3BFjCDReD6dyTZ3uKAyYhHyCGOmwVZA71ZmeZpGsxtVC52dsaHFhEKC3B2qxMwxymndkCxyBjT
wyBlfrDWEAmCPgTSKbROlnG+zLJ18pcR8R05kugIhqOoqamvMBxWeqasarLMfYrmeJns9hm0CSTX
Ec3TqPg6NcOj48B87jxYWJYJPxmnO9wnd11JZgMKMdWclNfdOqytGzWbe6vV4pL6PsnsYLi1ZN8O
YfHoWo+OyDSVX+hsXh+dPGanzdJaMJXTyCbihr1RTC01XjOd85XTy8fGpl/LhUn9SMgXml3T4PKL
w32/BvtyGom4ZjM6owmaQY9maz4t81ZlLu5NAXC271T/IEvDu6ti94mCF3dk9oemCK6h5UHKdywO
QOTIvS4MTpFHXZ0UoTlyeMJlGWLlrFn2I7q8/vOFOnSGbZ2C4jp7rvGlZPE1w0m/TXGIs8BH0vv3
05gOyysu4GjzL9+9aledDWqmGLkMl55EXY71Ga/aL+xJKMSyPfeEpxAFoT3wKTKZ0RFMqKrg+Ryn
r42K1snF/Eyy2PpWdLSZc594b/VPeLBdRLaM92XtUNi2fhCeGJFcF6yAWF8XJoi8K7E1B3q6lXm0
XzBInRWO119wv3gWtWBphUXNeELMMs2gG2RYeX9lI9Ux02I/GyOfY53WD65lKN3mF3VEQ8pC9eYu
aYqIN0dJLNNk8tXE37iZGTynpj/+ow4wN+e7rCfjm/GfOOR/mJpZz3Sx966aVOF1BBAnCnhE/76x
IG9g5Lrho5jGGZIlXKAsrfwtU2J6G7FAgNvx0gNZxxpo44Dwjc/3IXQ6/4E4u9olM0r/hnA0TkcH
P6VxQRG6nfhdFkMOxcwf/NeAkXmVcpl0mOZJFhMuQyzV2/95uBE1DiXt02uK5t8PckHkyQbv6Gj1
uLBLeZniYz+xdKa+1DoFUX22wQU9NyyBtyBl2GFaxIIDGd7+/ff0ZG0z2KhvYiKzmOJD8qzqGDLj
GCT2fdySPgqpcTyMQKJ3LT1K//60RizJEYMmv4w7ET6cTfGLMKfaV1mJyfQfXcg2BDETlPQTsm7K
TFqJXYH8dWKe+isbZgiZ4F3DkzMfUwsCTRoJOihN9Tr27UiINe5J2BHEocPOPnDzeLzAekJzqnvl
Gfnp97Z9FhMmKmwg8Wsvz2qN2emCHd2aXqiBMO1LnSYMSClAh3V6a+twxjxd3hy7n3Y+4YcrDbt6
W89TAmKR5+OIH84yjfgzVR5JN/RdHWSvc81bqSIovHMc+XeRS3pt11wjARy4Ectc4BHNpttUAYfq
2/welyLu02wsTwF89OfRjw5z4STXaglfnH8hyr7uHiR/1ytcuU0i7Sd8WNvQFupHJ2jEuBWyJ+lQ
3RskfHVFwLplyoflYyqY+OrxUWam/TVLPtm2ndJbKT+QhcfbuMJVKpd6DDKvj9MYftqezwlGT21N
a9o/hkhPkUebzPQGdYzZakkJ3dTzlbh7/6R8hsV5vbadLNBY9RqctVWdHnyJ2YpHT3Ctlz8W/xwq
vA+Rcb26sHC8hJAAdlkWN29u01BUbJpH1wVwl9p0n/OOCK8tJnSWpORU8dixxvbb6EQ5L5bZddPt
rskYiunnx1bCCUrI1YMa8Dj8YqcKsuLmVIVxQFEWwAV4++ZX7GrqzmWzsIVGClF9oMyO3tfLnHkT
mKT2l3TUevXm/plViX+vko765jh8tITkOeA51XXuFZBbxJt5zrA/9oVPMGx0kEyNjRr+qfTE+bHQ
n9WKYBhxJm7yuaRqiqbQlhzcpQwT776J4+rgO9RjpX5GFVMaFxchGYkHHsCPHvviNQP970PFmrBv
24L+syTE8kmu4V8sUWUwDjz05m3DDXiK5tGccOLSkUxO7Oj79Ir2aFXZGgZOk+sKLXsY17DunCXZ
IfFIO4+h5e7tKuOgvX4lSdYTWC9R5fl5ZENY3NI3lcWUN2j+qqB8NGhvNJ9QKKUSNsnzeGl8QeX2
KAGyGHavchwl3QcqPMgeX97//69T2/4BdxA+KM3ag8Nzdao8IO4cbUti7zn9vkcfFXI/NU6/5/jZ
3PMPDmXcXTmm9s9UMA3PMkewqeU5t8Vbkw0HOE3tp/Jx2Ff/3ph1jTNiWNbnRvYySeC/MRScfw9E
ApWgL2R1CPoK60DL8WcyhkNyE6FZEfAcp3RXNokgxbXvamPf/XvZNrn/W+jMQPIoxrth/UHbZKBG
Tzinon9gNXLHS3p9vv+/H+roM3Qb+6Edm+cRLWEtng0f/SD53Y5+dfn3d4tXSIb3UR/0iRPB/OEl
kSJtPWBHaLkIxOx7z5bs992gzJccmHExE3q3tKnzOzwM/AuDoCEwrTH3vA0OFoRomj+Eew1MFp9l
qCkvTOvio9Ihq9rA4mShKPgCCwZMqTK/qXj1PvOwuzP2B6Wj+V+INvg4HCTq/1GD+kY05yz5m9oZ
YYuABAAcqjeL/vgIK8onGq8JO1I13ZQeHCD8ro/V8B9DZsAgsHFQ1r2g03fuGmgWAInLuvZuKn/7
96BNkri6Yvr9oFDI3vJMiR8oEuc3QbVV0bfi2QVjMZb+3ngZL/2xkzdMZU/O0NJk48FjXpzev7ec
5GskAnIh8ZicQJxSsKeF/WnS8XFaQ25FMbfn2QqzX3KOn+dIxvdz5+S/dA7iNgwLQd0w/9Jb83CC
N/owdYzqCw/uQVjFNcJtfmumskV7I9W/9KM6Wsam6zhxcNSGo7kMlZqOwMfLp77lYdz7KLozb7rz
Wj859YwK9CtCAPg/6s5kOXIkTdKvMlLnRolhMSwi3XWg7yvd6dwvkCAjiH3f8fTzAczpyo6a7rzM
ZS6UYEQy6RsMZr+qfupRVNQa8QaLSIolhhFBULT0qxGVp8diWU69oGMqDt83/MJuHZztiFUE/ZSa
h9LrglS0uv5+c8hLZRyKea8B+QMATi1S2xlmmrR5Chk64nLrlUPvk1jB+1sdPWOEn0wn5bRIK17a
b5WQ3og0csROYRdyl3ChbE1rjI7j4Iw75hQcHBokRisqgg9wBleLFetYEBoEK1faOyGmuvmOGseO
2PnKy8r+VMRf8w4n4b7G8RXuk9bV1jqK1ejwfX/PImu4ZHb+3BrSYX7LauQbBAMxfIAfDtWHPA+y
s62FxkOI9jqalAw6whjYlnoaw5pmZzolak2tu2QZBovZ4+Du+FCWC4DGYFkJmCwRj/cCR9V97Wbo
4tNTRkuyr98PAVOhgt+nzbe65eUvA+bAyWwH1qXK870SdhgGcbnuTd94dhU33qgBuiPeAGo14Qrl
OO23TlWGW26xDJ6AGfFaTj9kF+olBZnCET27mgpBtITuzgPHqoAcMV6qMvk0oBHUVZM9eqU4YQE0
mQGZfMcGfqGQjH9MO85W4NWJueXVMTTT4p7UG2cGLgfWkuGVjHf2fVuwSFU1rcJhjbj7mmmBeswz
k9YFUR5nbkwj8z+QPul8A9S1UIDS9ZJF3OFiRuFHvpEFk738HuOV8VkhCXBZrdopRBihCOkUq1xb
LwdbkMgdNp9zGPv5YsbIqG1oXLzWx/WK0w+v+xdAEa4O/tBJf0NqGkxFKe/nh6IyZM83Lbk1llWX
Zp+GYC7jJNxnlRjeGh/tNqmqe1I48uZ0T5AONmMc+j+8OKPkw5hbRk1nHQn0FPg1mxle2LRBsm4i
/TLjMa2MVUclH1kQwAbfTekMhc7fRxbiM5TDYO08WlYPUzij83te9aXPXrnwrJ2KE4ksZQCKZzpk
VTgEV7JiOzmf2/JW0xaYJTCOTyc1zFSUpcZBtulMZ0v4IfgSHqM0/P/rno5hDnA5nWcO5N45fNa6
nbELu5Y8lGViPyxqGmFMxOh25g6oYbzrIlYKPGfBqjKckHMJW2RzyhpDGkDQKPqPSmBqScEcp01t
4hxwoZx8/1EhGcL8paQHuZDPum13Syek+gaHg3xubVpKBy19TysrOqYgrFiNQMU3qakvVWxfD5LA
0sENis/eIPtkT9v3ocTHIoa6pX/Gtm5DVTvLsvyCoEokVaM10sw1ZELfYMXTmg4Rp8VLS9BvbSdG
uFNc91FCHLovWXuKiYGFHZX/tGXuknXCoapyYmI6OVt0zCDTli20pLEe2CFi12Kn07k4ieYjQW5b
YqcGZ2WkaEDpevUhdWls66LiIy8GBRkeLocU8M5KbjnzWjmvmqyeedpoSMIHMGrZgoMgnMaOjaCd
MTiYH1Ws+gdMvd6yzmWzlRaspE7RHVhX2laolCUxNqbFL0FcnQ7zQ3fEiJJsHew8m8Exj0FeB49J
fWRHn7/WRsL+pzSDR4Ag1ve6Y/ABmH6ynqIewehVaztzjAWXrbUu7Srd50rK5WTqNwMcSlHTqGv5
5SepzKMq0MoDgtz3nWt/ETrTGMSZX2nkjpfKbF/GwGjWau8zGqB19jEDyNv65mbEyLLAGd3cZ7VC
82FibMceJRTtiKRnHBhnzeNABp0dq3YDSm7awCt1hQNpWig9YXO3kPWSS3c8e9qIkMhK1tE9kLX+
sEkLNlWDSehZ+kx809TctRhkjobTv3ugKQ+WHO0Da2QEAQbNK2aNveWsZ24ydo+VxiHVjo1nlq3w
J9XFVyNJbLwhNA9W2AxypvrbIVfLs83H9i4qkc76rLGW891+ErkZsw3H+TEP9S21+/yilgWzaZV9
QR761VFX+nA31mI338zkFJ8uDcFlvGojcOT//Nuh8N4UmEUnP3A6XhDLXgVe+ZCpnca7bDt7GXdX
I9a2xRQ1L3LtWtE5b4xmuw+0CYkwUgcF8xb3Kb2B7jACimAHFXP8kxNcBMKRjrLYAgCBuPigUjex
54LBFzVSBuzoQbiWoi2v//yHKHblFmIsY8nCv7jTSGGI3S/sYvQY9c4n41V9XXaZjM+1GngnSVJ3
YSW2vedI+aPFboM0ztql6JG1CnIXt9+0q6Dnfm9Sa+x2qnXV0/BGHq6GN+PRSD7lmNPK9JcUECKD
EWxlgNyWi1TEkNWr7EgA2j01Dvaiwo7yS+0hyWrcNCjlzmn5IP35irdSf4mIbC+kXnxR6R7uYryB
3Lc8m5McEI/Qzl4SR0H9dT1lN4ZEI7k/ehtplMYpT1u2OagZRBJU2qtdH7tcvxZZP9CrbPqridV2
75fJfe6O3gk0ibNu/OiQmOOWLBYzoJLRIJwfnEwTFBnaDq1z2cjBGtQVqkqYURxePJnRQCnxRDZU
qE3mhYFG0ZBlnf9qcJsnCZ1mIRO1WHO695aVE7wXbbqJk/ilQeI8K5V8j0zmgnnIup+qN7yB3ZNs
AcRljQalb15IGFmfk5qpsMik+RiF4hT49NbWqQyB1XbJ7t/Ywmpe12PBNNWb7T74PZrT2ZQfow3Y
ZxFhuStIkW20ouTmc4ncs2M/qcqTpT2X+nNlPOJQuSs1884ieW/omKrZ82i6smS9jfOHxT6ljw2/
GYiVelOnW7teNlVBZv19qK5Vc50Gvf8mND+1GDVJdhbGfSZJuSvxXhWkQnLDe+49Gp6ZaBfsuHpy
jAH8UczbxReUoWAMdhhrtgy734UzGWZLY1tUU5VFYd/5OmOOLuhQD6pnqLDooD7hQczpl6o2bvg2
qZIouPOE2q3rnY9cM1dpBldozHJlEXnyUuX1UQMkwgyfR2GE25isqJfRm65akqY8u/jEofRUDTxJ
pwZjZ6dyp1vhBNqhebCIuge/AbovuOWHbnnjUAn7CNWYdHTtZI8ViQtwZFSDBjVDl2GlENXG7kyF
IKl2X8emVR5VG2Wz0FGw6D7wjERdeSqmdpybii4EsjVvH7zfbVr+BfVYF7/BWwFkWY6hqo60LVVo
1m+sWfwnRluHGSWy0FEouzHZSrMT7rP2QN98e8D+9IAPlU4IOp2feohPNLnqfESD8BilpDIs5jJ3
hUWVusvhCT8T2j7XaL9zasPZ2IokYYhpYc/U52eH8HNj42XulNYN1n4l5FtpgdexS2WqzCXt5DvG
X3G9//Upwj81DTbujtQ0KqL+K5+2Y4nuk8jmDZ3O72Nv0Bo5KBCqCRvjMshS6k2mIaZiVQXWS7zG
Urjh4W//BPT/Xzi56gRs/jMlV6XPitATbZb8GgsT7399FD4yNusPYq5fggxoWPfQC0t26xN69Jvc
NO+FCF9pdwqI/KWrk8+W6JK+bRY/R7JXgASD9C8Avv/CvZ4emGmyE6RjCu71/O9/og2PzqApKcsb
ztoEcliiHrNp/kI6tpgoqbdMjT8bFU1ASQNisGXIrArX/OQ8wF1rEQ79n18p05go4n9+qTShGSZX
l00Oh3dN//0z6WepWdG3hy5U2fQLb2YyKr1A2lDnS/SgDuYUTXke89W32s4/hWO1t4oY9g5rWLpG
0E4yjwmd4CZYa3G8V/yK+KDDrmuk2BCTV3pltqKenKJdxLFsSgzaeOFG4Tz7aQwdGPXIU6rxAkz1
V1CZ0b7o7du8Va8TZvkzS998n08u8+7+ez4uFZYmhk1EaFTzHPpRuJ2vjHnQA0exukOonVRv/+Ob
Uv1NUA0YsWyCQCmvVu288do+xDV890x1u3tHOdhpzVMJAuORpPH9zA9Bp42vmv0qVt+7VuAxNfSE
XH30OuYFcd11O+HC++9V+cH4Fg1mml0GaXTJ8rHauSkoFNducZIUazHt1bTpS6YN1ULMdH+j9fUd
Xkx5Z1UhgcW+hoRf9vCdy4rMUROQ28Rp2H8a6VelW/WvDsrCHVhLxHcnCQ5k/Or7lijdncmhH8xi
thtCmbzwohsk9YJI1A/zU4EDiqjhantTY71Qp1rRwCfXEugyP9i1g57Wul+xW9VrZOJslyrcGyC5
FA8iFvQFtNKElmsBwzJUVMw+fCtGJf9VT90tkYU4OBCsM0ItW/V2l5xKp3ww42L4YQzMM6OgcV7c
HjHdK5P+scN4w9Qxra8DQbve1bc6PQAr3SuHV29ggUcuidZixObFET+9DuS5WK714V21Uybw8qen
j8XWj4S8VVzfGkPgtTI0iA7TpqSxsJBlVnfUB6c+GZV90GOYoJb30CRKf7HquJ/mV/U3TbeuG2PJ
JQc/Ss0WzjTznOmR0Ee/PzaIoWt14q1MQP1jYeI3EWaPJ9p33qMs2FdS/XRyNedynThvWZfcjXAO
9mSJuO3y5u0MRjfptM0R5tDtjDI8p7IqrwFSIH3N1kIfpLHEL85Hxaf/XavZ4WR2qZEZLz8LAjtP
LTrD+T+/qxMCdCMDNaiejnPBd0BHbNtbz3bVcGFoNqNplY3J9EvEZCylSrPmgzpco0p0qy7Ofpl4
RuAWBR5zTP1hPnd3hRfsOfuVRxPePAZGBOVSxAaGfGZQ2pguA0TFjau3mC580e38YgQa28iRAyHO
yO/FdWTutLIEe0ediNFg+xh7FO+IPZp9rN/FXIAo0VyfuPXkKNkHuu2LzMF9REZ5cUO0wy7Ufiaa
sG8+2cFtXhuc2T1nMw+Dk9bl7uWoP4tQProT7MYL+SKy4AUqIGgaIgqDOogHV2mBWKkNeBK19DCP
5MFxjOIT+kB/KTsAC5hY4LeraDq2XlcHK62pgVUtrToE7qQzRuN+hvaNhvUHgtkqrOaMz8dZZH5h
80zqO2Lf9mHewrqAJPRcHjOna3ZCEac6tJMLd52EMgEiYyowqDWzTA9W31hRfBzXD75XtQvFxNI0
Gt21bzya5qcv1cTb9Wou4NGJtZ0wk+BmposkMdtbP4TWmvBxT4IF1ryS4H/Tma1uEIC+ksYi6MxW
dKfaa6mGdA7linGzR+hW820Zu5HYdb29MVukPKGE1Xp+9MkoyDlkyXb+LrXPkesswume6ba7EOPC
BqBz/2xr7h4chPY9Ux872lyjEm7V6Lr6vrW6GJBrXN3Z5jnWe+Z7ilDXpYToMG/iqQm8qxub3dy0
jyGYjAMAgtDFr1EpyWhvvs8Ctq1sHN5tpHzMYbpINuA8DsGMP/Xtq5ChsTcNUmylU4fbfMAnqtBk
Aj1mZNmCFpHq5Qnbb0kIkoR/T0vH0hnMYcPNEZykEZ0NoosL3ZM/IKlqTyHZ6fMwWj9GEimHUhBQ
GLTQOmlcIyddhU+iCRgawwDdIUbGPMgSCmLYMxOO3ZxxulGm21pGFX4HMvta5eVHP6K1qU6bYRvH
PQhrAv9YHhhT8LkOH9LMAm1jx5wi5/N54nfPFIIpl7DWR5Jj7J9yizVtLBsSgH2fMlT3NpHsuRKK
muAgYVPKfXP9JlR9DwK32BSWTIke6oehyYb31BAQAvqGIWYvVmThQU230Q/mKfaKM7myifPoWXau
trIjB7YhtuUNvbLxMh0VKhkdHUQRAyPUdXUbaIW2rYj7GgRyjzBzog2Y1Wrt5bl91ae+Ra/oPnWm
KuCT1HoFWw57dYy3zAWucNXUbly3cVIcHUgk3+o1npZo6aBxQXqOP5WhJM+c9Yxip19awbdYkrYS
RydvXjWTgj9LgnipQ719acUrCaXz9wiecKXNp+hX3D8ObfuIc7X+oYTjGctimo9iIYq0XM1ELIYY
NOkYQVq91QNltPP4r7QqSrGZachc0Kgx9uZCx+36ajb6w7ANKQN90PIkX+QeoMftUJj386NqeN5M
8aM7JP9oXXpKeWRzmx2wt/CUO/FpGbG9r/TOOTBvXGZk99d20zaHNgBPabUoum6DOcQsp8iZpHnM
aUcQqN4j/m8SpMnVGPR2kzFNW9iOO5lSfXJ37baRQfCRDB1x/kq7DvNBGNM1HqdJktTitt4kRdfg
h3lzIxm8CL3aDXhtV2mnqgfFYJbZUYhB9gPxMgmNdq9mAJdE0f0YWQphEZAZ1IgjxYsRfFw14Esr
VIwUk0xtpP4utsFXIQBuxQw+1OmLWtQlWC3VKSja64yvuI1OtTZyn6e3ZHJDkp0hD7SAZYj9ZhLk
KmAmu0ATHEG5HJJvmDiJRYfDPk+FwQqmUg+jBzZTFE7BWNxv0ieFzSp8p96/H2K7JLpmICJPGv1I
OBjp8thxYU5RV1Ku5hAR23Ve+jhq3xjz+cx3LP9Rm/hoetY/SdGRSpkIlhlJwWthbhTly6Pnnbs0
G1JaVyy0Rr3ZjyLrtmod5N/6cxg/w3HEDzGxDAFKAsFN1XRfz/C1JMmWhRz8C1YGnHTl5M9nvaMa
Hhptqh46UBKLcXolqd4m29HEwN6mxaSZHlrj1BtTjV8U0nr7RoIg8RkFlZaSPWqy2s/NEAk4v1n2
UHVmm+ZoAmijOAGXZNsB553E8Mjy9E0ESmJtiOhtMies2aUhgJWgumZ4ed7wyRJNcfyrw8R0WPjz
YULVVSFNSzOkwSlQNX5ryQo6LegjpPa7uIycnaJZm67WywvAQqilgQsnYLAe3URLb5WSeUeMkWQp
0vwXFiXtOv1bj0Z0I5KjQALN/KWnkwVnicOuXtbFhc3L8vt4kuFPZXk+Wu1oLX3VHdcJhjAlaO1r
I0t75SjZq+tk6VYxw3fwOtVja1ubMeoPbiz6J0dgPAyPZW/jQbUGZ2s03EBNjWiS6wi5LywrvSVI
+e4QW9vK1eh20Fg1qXyPtr4o3ua3IDK9nk/8SUlcpmmex9MzInXXNilEJ3mar5gYn3UrdP8EkFt8
z8bLqVUiHUHjVCqOkLxCaiR4yMWWZ7i+NFzV8+CbKcijraTYywT+ZGeaGQpRMOsk2DPv5pknjveh
mzPGMTUSMKFDZKeAEDgx4S1tOBoRt2GkcLEeh8paeWFfbkPZM4nufO/koTCgUaGWC375TjNg7wCD
bzSNkUFne6dce3DUWj81gnIpIrP5muWI0bvuGmA0GN81phGe25YKUTughKOdvCb99EXSlenYUfVY
a1ZL1aqJCXSGTquGku/rUtG2hgLyagSscMgH7VUB/HPQEl85ECgS6wKIMQ6Q0rmfvxRjz4nYBS4x
k4NDp1/2uEJ+ZRIyH+eAyHvPtBompiNshodueYeLjIJIFw5fW9jps1Y2yGCe2NkabUqa1PST77rU
BOQ1TQTGr6zVCdPa2ILSsfaOGd7oUGTKwctjLKvTnzIOa1HaZNc6fKs6J3mstEkYbKdWDVyV/sIJ
rPKaDlYBNbFi4iRhdSAbvno2gqmZluO1xtDFW16QSspTbV8Hjg6YUOvWVk0sVsEhOyvFNrIodSZ4
0qaGksxIOJaWW7ZWO20s2jfDoAFOd0BHeKIqDmHT5sciGD5mamqSFqs4Uk7zhWBL23uovK2fZRG4
43jc9HyE8RPYyz+OnRbEKsWzIO0onUQEUJ+IW9BTQCgO44kNBiucakvdy8hbCNM/Crr9fLyOOgtb
Jt7EVQUCanYMmqnNcF3gsYXyG+200i63AH5G2kEZjM/n4/lH512fQmnvFqiquStCyzwoZv4cOG14
bHJprrPChakjxlfPL8d9CYZvg5GKsbcIvP1YyGalOx7VEoX1lhOBPZiESiYhBsYYOo6vR+u+DM0j
vC64LYa8zb9b1KZ5TLSWCXAJPE2Jq46yDzgimGrHtRv1v+adcWR75gI3RL2o7LR8wldTL4SsyHBM
PzUbiEI9M/edU/9CMuyWTL0z8mSYzLJMEVhVa3c7H6RAQOFEGy3j1rKDT9j/bAxpRjgLMHiVGoAE
A9PzQk0CVhS1gjla+vtab5LHiFzIrQ/uPYxDd3rUysP8DLymoSupWc+9M4nCVD0whXWZhoPEDsh1
pZyEqEtQ+5WuNZ8hdztMs2W1mat48mI8NKksaTUnBdQYDHg8jw5s1xiw5KiQHRT/qls0ZmBH//Ay
abw4+fDGaXBnVOVwaRhMHDnrt8uWOxBmIp/e7rHb2/54dlwRn8csZXbqQuwJAhE+eHW/jhon21ZK
N271pHcPTs1Bzv30UJB2eZBb96OZ7N0cuB4ok3cCC5ATVbJbbRf298hsJEch7Lh9b68tr/OPKO2c
cHtKrCNP7d7mP1XTplkO7asa7GJhjafZPmVgg/rj3I6D06SGtaJj18JwDA+ufbQ8B2iWHj3lImgf
uPreLDkM60KrJ6yc6q1DC/qmIW3UBenTWZ217qGcvlhqNjBbZlvtSpN8Rw0CCmbRRej9BxLDhFDg
oDX11hqt4ey4bCReEFUe9BzYcz2XpUXenjOdsreklm4GMKUrJW4iypF756QHOBYq+JIb3DBgMXMm
S0H0BV0w33shuTAYCgHnXEDdkVc/REr7LITFCD3stL0XEUoEV+49MAnxgEfo5TO8nA+3YimvS4AC
ksKQVsfC60Nyxrpf+jdVsVai7/eYstpHs6/MtdyXo5QHMJEqJ0zGLYFy3zfd2c2aS4lf+8jh2N9Y
DHaJKI/9IUMw/dbCfDS343zGc0y6jgOPXWZgdZcqNlacQquzJhAPvBZ/XVvbEJCa6C1KlPMktBuh
nt4L+hc3uaKfZ/XM5466tAYLm2E8OEcD6VqAbMmpVVo6bovtdToouF2P9Kfq/dJJnGFNVpg50yVg
mnYZTbZ4MFq21AY57Kww5BX42Pd5gCRa2+7es8iP5E6mLGMPZs0QZt2msSmsqfOtb4EliDCdz1/w
hE1xChSJjKj4BmJ9v9Wd3D+qek4VfZgdRrsPTzHxXFitgbPCH9Gd9iTZMAZOX6SwcFdZfb+eLW+M
Mgjz1VuUwkQp/WXFPP8pCXFAJrp7H84GYAcvRGQQxONQ5T3Bdx+pFz6HlHzzMXTuu7Bq73mAlLDU
+XiDAXBfKu22nawSmeZ8dGyeFvMBrupNlI/JAORP3OmSk5mn++OhoKjlQZIJDoCC3GQHtmpETdnh
WMEC2xFKy+3k1EmqBCLu6I9EDvFdlDFR+kmTDaauBuGb4S4S2m52X4rCLo+lJz/9tExQMulE1xvj
VnUZttQJ1Tsq3lORWtUidxIcQbXVraJEjbaJmU6BrIb2ugH4L/FLQPORpIpaj7KDNv1vTdILixCS
yKbrK8KZkp/IE5e6nZ6QQcUqu+g5Ux1mSZILem2CH3xwA/GItye5L91cJcVbTatN6F2TQOdzgDnB
jjp1hbbWo2tfR2HdGg+f5awctjFZfM0jwwS4p7t0Fb+CXcxIkQiDyqYvxudE1TZhQOsm8ct2/Anx
iyOMtWdvw4bXI36VpDmesOmp66n3MJ/zsYpxG7Bdtj+FeYaqkN67Ywv9vQ1WPt4UKMZOddH0ey+L
GWhqQL/NivudHBLMaXVAnJW8lT/0RzBB3ZrmUNqop/q6sXIVrj8giaExvtph8dO2OAVopYOdvM3q
cENQyaDPE695QbccTV7+Zrb947yvYDoET33fvOq98zC7PmcvUOVzeq3v7KnApKSe/YCPBrFAED2V
hqvtGo+3638+R2j/IiKZDAKFYTm6bUnTVH8rOXRMumB1lWC+GgR7MdraJmn6+oHGTH8ZK/27XvUF
YyV7XxQ+Rhu7ir473ObqCy+2VjVwMfTQ8mN+wf1A0/cFdNSdhskvjMe/KI79lwpJ0zLosLVUU9dY
tX/vBtYgNcVAZqCG9PHwndHQxgA0VmJVpyxwzwYhwnNkM67JjKG//MWr9XuXqiYkxy6VyKWhmqr6
e21tWha5U/dhQVYmW3acPM/D9CWyL1GFibAwhpxIHF8sNeeLaf3x7fx3Xs1pTTiE60voWicyIXvd
K0CnK2mMEKMLgIZS6tfvLzmeuazDTDk/hanr+5/FltU//v3PDeG/ffuPzX9TGP7nn/nH/7N68lPw
SWQw+6r/f+gnN7g+/vt+8uOPug1+0Eieco0PU/E3Xbb/p6Bcs/+OOdeSQjWppDSnj2b3q6r/42+a
+DtitNAcaalS1zXBp+qPfnJp/x01ATXQ0mjfFlTZ/Wc/uZR/5/9hS4uQomGCvVL/Nr+rv7/L//z+
f+EuuSCU1tV//E2nzem/DgzofdYkqC7dRhrXeSi/VS4LpLxBpep02dIy7qdNfiiVGFqZFvcrRa9h
2crIO0CfQVnK96NzhZS19G2YlXDWymHhQqFtIE/mD7Xr3sH9gP9AKXha2crCxKRuM3gjQJ3aUPKC
u8jB0+iNjbmCzqzhgQVpQijP3Av/McmTSxzH6nNiavcGBZmjGr2OVQoFsZ1SPA3prqA5DhgcJSEZ
tyEcNzT6SxwwY4w9f1vlXr1UGkYcEpkiTS++Dy4NJtOhCPWTFSk3LPYvMYe4CUvFvpEJ3GkQ3bGN
Jh7TlMIB29cI/0SyguE5gKU+M9ZOqb9aJpNWOWjGwhTNCovuoqLxLsmcjzTIfoCdH0P9p8fRy8AM
B23tjjPiulbaJ7PMd0Y3kETyyWxBhFsLL74Ghs4tJV1yNf9K1DeSLYweKIACPQJFK0NapNXth+fn
BzP/8NMWAd09d1p8zRSyW/64w1K2rPIXBuUMxUlIeUgBls2pXd+kJaKYOmxMmlv0UTmBP1l5gZ3e
dYl+hE80EX8lrhCs3pm3VRN34wBFK6x+VQw2rIuJXFKZm1Ay8nDbj8ojZgPPxyzXAl4nSHh6DEXy
XKT1cwjYR/wKrOwyvchMD5emM3zUDsg8n8omNwcr1sOF1FYRnd4qxyFFNz9a+GeFFW/DjimscTIm
/JEFao6s5EusODup030Z9NuJ1wMvclda+rUF0A7Lgnw9KaUssTYKnzoAIK69RTxDhAWau4/5j+wG
AgkS8qJW22Mx4LixRvkQvTjpU0EAcMS74ocXjHMLDyCwBzqg1fgfxSY1QlG6c5Lkzk97GkJfvdDo
gZ6MgC4Gc0G8j2rB9EdsjXCeZb8MB+cRJ7N2yHXy5pplYxkB4ZmV6qE1jCdmMnsmoVFObayGqFKj
2jNCJiQ6lD8iclJR3/4sn7zMO9RV/5iLcJkVdkhUJlsq+TTd1EXFYSm8l6L5cjniGhG5Peog7jQz
6/E5azXDrGCjI8W4BD7uDE+AGPCoQkp9sK6xiF79Hih4qRrvaKMSHKnDBGGk/qovODAYUuCADPJF
Ylv5us7guVGumnabNk8XfcqeKdmDSlx0WMJJiuOG/qHLd2JMrfsRVN0mS+Jw1/oWpyGZHBMUkF3n
ZBglmna4poVT7kRa5yvo3jGoTNfZqRCnRa+dRBXB2DFJo8IBKs9WHDwJIzEeE2+yMGUTN6g+OH57
heGFZwTsBgxMAtW5+uDAUSPFCWIijt5H9ViZGbuQ6NA3PaH+6JHE/B1m2c82e/An5Q9EP2F16USH
yCDLa0G1ItyQ0v+h9k8e3Zr8EK1Awd1QfxUW0ygRA0GkwaAZVmYL24oWHqCykGKOtDsuyk4717z3
HHbobAE3/9qpzmrQ9kDM2GuSxBO3tu2Ro4o7KX8AgeLgRKIw+kzTbGeTvssb+msR5zGVLm2bOhrK
Y8Nkiuq7l7Y6mXm3KrNgYxds+E1M1VCsmuSmFkyO0mrTgnyIJ3KIdu3TV7PL+QS869lWI4djjcXS
bR/r8UDJ14I6hFUozq4nLmN6xZnmFkC+/b2kBckgxw7xBo+bV55J2qwxei9cVdlYvtgkqnKgn2WR
6fcOCBxFL1E13/xe5VobMJQS060jaGHT4VKvNymRfHj6QX71hU0AF3y+SlKOnSn2SZSZBPXNT1/S
osdDK0AD9ECEUWtqfanQpZiTFgAmdacrBPZqx3gewngtsFT2CH0pg4wYI603sMnftgDxRvOrQi5R
8JePFfJlyOC19pEAIQ6mr9RxrIbyBfP9VJkQ8g/9OlXCdQkhYQjis40i3tvBphu8Z0BRl6h3duzB
G30fRJ8FcznLW42h3CQSZOxkuBs5BXX+ooLnyhRnwX1xwUARhwjnNUa4E6UCGmhc7yMXy0gGIx3D
hx3catr18HEvR817S5ofsLDv/ATeuElg2KZPR7T5UjeOnvNaeNmmDdo1BtmVUN89/4sR/GIcvqo6
/Cyi8G7ozU0XXAPVesT6sKin9LejXcsWgxxAylYj0sTtTBLrYz2p8DxElkGPbLg0kq9RH7kDyI2S
Mt1Uy+asVdXJDxvYIeGuqLJr2NHLyIx/MPlYbWQ9QOPRnK9Qxm/z3zkjqpQ7rJuwuJituiaxNxKX
J+0+wR/cfFEwlycma4PZ0wttTQnZQut6Xin/uR1BR1EVhKjIGsTAoR4Y5HnRTcbuRkmic0cSqzff
XfXNVe97WGla+lHXBUUUoMlHKpP0jDDURxU8p9TCj2TksbvdIcpMa8ed1hDRjhV2/HVNoG6Rhbd2
yhBG8lhqD+SwacF5NsNXrqCVCXojqoEZ5uugh7vk7zzwQY2afUR+jvRYr5Op+siyqXR/duvkmAUU
YgfaXd8xH7LdYyvfLKYAieClDWCggzSzmTw7XEDpfRBhcULJc3vsi5OxTI2xWdNYU/YccAlreR43
0mg76tWGscY6Met7ykSZq/SwRA+V8pNKgTsf028tf6Gb32U4km3MyFAv2EoMrwm8xRJjuJHii+Ga
Vru1Pam9Sb8yPHhPothye98Qs90Mfb6NmSBN82aFSJOd5TtGrifV5W0TJZMofdMywpYkDsi6Fous
r7Ze6zxk/WSp4R4E+tYb2wXdeMcww9mVOF+eMTD8voU0BmZSkJ3RHk5KR5FJbpi3Cqy7P3SPZhp+
dHDLEAeL9TRg9XXNOSWRsyEGWSyM9BaDc5iMaj1LZxJhohDv7GPYSLqkaxZ9BaER8fqi+0FLHRdL
dAcUzFIQZhF29lYBCiv9OYb9z9j536ydyW7kWntlX6XgOX+w5+HAk+j7CEmhdkIo1bDvechDPr0X
03+hbKMMlIGaCPfeTOmGGEGer9l7bTsEPOQ816F9C1h5Kj4BQh93+RQjuQ+cQ9arEw6MZFEY/WMY
wzPABUxotB2Gp8zDBZJV4k2rkhgAr0siwbQK8SfGEDok5ANYh/UijMbvrG/DpS/nak44IGiezaS+
Uj3uwmJ89PToZGf+EwLeZa8GtsfDhkHwEeBTPfUXZqqdZf6Glvjuin7ttbA3m/HQDNp3M4eMMLOq
agBAZc3jQB7LSqEWEm/2ALKdukYwoSR0giC8eeHaB+W2Tb6cxGIhDxgCwQZC3Vc3/ZY9oq2a9S+R
62arLUbhUC3zA6RaSwf+UXYEA88nlh1YhC0FlWGUX9X4R4tBMkcP2Vhtg6I6Sjs7VVBBpVZdfXue
W+cc5Ux74a/2hq6DvHHeA/+39MtTBXZxSON1pzMlBPU/tqtkHlF4BL6QSKVNL3FkHgf+0wROuKuq
HQ9p7oJ2kcNz8+dojMA6DxaAFn4BkS6VCV8rIRSIEGUfmKSmXjzqQ1jimxhwpk6CU2nAaUrOkeUu
5UsdiWXv43Aot8mAbZlVPKDRQ6h/1AnqOEbLnnY3RbpTdbYPjJExH/oP3sZcwH2CsSjq7O7y3AD7
vIidz7JgYlzuJ5unKyiQFbX3oiAWK2W2mntsgHaeuE9pwdXF82oWy6hHyz5i5cKz0MTlnaDdA98I
Qs19YH0Mk8VuNoM3LitpE+iCvdSu3gZHY1fxxW16IG582U4kCkG00yjjI6t78CX1A2u9wqicfZ1X
V1OXaCXM9AfV0ioR6jEHQhcOHCag+Vq0hwREjArnNkgMTQNrKrEgPWBp7Dexy4CxnHhcJqyJCVDV
3vrKxlVKFCEH/K0erafErfCEOwRm40Ws6uxZtMkiaClFvjobNOh0DfFtgjnE40hkVDfnFqFa7kgK
Cl4sSSlKbV1G3y6G5pIujiLHVwCjsAnN145H5xISlwNQLBzMZaR9F+lz5zE/JxZ9qhMiFaK9LvY2
H96U08t05h1V+Nl1kG4DmzPJQBK/M+vHFA5Cb611gRO88tapPZ4dGwgMigb46aW4uPWt1tO9hk7C
caplPOEMZnmpzXL/jtIl3Stmgqkuz3za12XBnUIGLtS/RZmYKJKGZTAdzQ6Tl9UzUwyea9VvmPRi
rfCWghbXNELYXcXVayXGdla5cXfOz6K7cljOQbOLLIh3bIiPSn/t3Ln4JRWr+0xHNgmB3Mejegwd
osWr3xDbXBAc2IiuSw61jodFX/xmnxP3ZswvOCV3FYQ7C4tflIAIBfDOsulCRuY59FepRstp9rvM
6HaG4HbCYduSWWG42rKgSMmngwfbOjNfYjfepd6rQbOUBX9yH1cc4G+jdJ51nY/qgFWu/E2QzcRl
domKcO0VjwbxFgi0BXiwyvpqyFo0/U8UE2MgtihYM+r+zbRJrbvQnVsCD0Ym82qEfvMm+5eKGoxI
zRRKJvErUNze+jBaT6gNJRIdtszELoM7sMXCh4Weu0tBALnq7j1ls07IVMijotWenJF8mjlcsjI3
Bhatnol4hvNdz16nOuVQhvdADEuo3jXsQEF/HXl/Ei/cMDfeEmy+6So0g+1AtxRuGpzlSIq2jTjn
uv+nR1qTZN4KaPs6LXZEemEbPVdpyPLi7rBdtlm0F3/cFH2H8W2xB9UAdVrtLp6aLZig/VgMm8nL
1g4ImMYclqKzFmn5GA/ymAGALVGqOP5CmPCsJ3Qk6G3c6dOjhDczYwkCZOtSYHlFvotIOovZMnfw
RfAHnFyfwpDHzngSxaMDKzllVwXMGtvhrWm8VW1aFwN3hkP8kh/571KHlh6kHMkEmVF2jBpUXGXC
o282Ke+hLOV+knJjZS+m/dvAXkMVzCKz2VYR1ga7pNiKT70cgBRIuIqskfem31wJxis2TU2WW6/9
cZL4IYOPrRh4LwbNWQWO3TGI0II1pPEntB8rSDJbVfevjJBtpi4t4EceGclUL5nWP4A1H1ZmQorF
0GnXUaJz1Ouv3EOXDWmoE3jrjPwhhZ4gtJr6UH8OMqI/HAjodC9Kspq0fnFkLShMN60nHwAA3hoK
Th9C5IRSDpzyblAEzbTlVbnwA4jTFqxMZt0b5MMQXagz+Bwt2q5mn8LY4GHOfmwGe9ul1N9j8cC8
bDF+td1+munldFctWQ8JyDTI0bI0voTDHibNDhY5XT1ru5ArhBLwnSAOkp7EqqRH8J2jMYd4Tl9W
BjAHRYQdEKNmfSo+GzrXrYLxT1sfBgrTpEKeal10LX/lmQC8aG9G4qecCTh2vYK5taiTfmNUOTsG
CSgwP0ZwbxTJFBpMvs5MCJWeDmMWIYx5A/+ULPrJWRXFm45QM2GSjJhl0dtkGnvOOrTG+5SLfWSB
xwoAXjv3TMit54ObH959+wfFw6gn22BMd4QrMK9PIXtjnZPksLMPhxuKknyJYOvmMQ0K2fcYpSBr
TH56PnTLWQjRE0IwPLL5vUoEI8O6BKwRD58D3WtjPArDqw94HHdphc+m0/PNMJCawj6XtLYCEOnw
iwgzXGWEz68K3e1x4cvDaBv68YxvPvntu3Wo6fu7W2Ni/YY4RygvZSdJKzj/3GCd4S7fRuYEbts3
dm6ojayYWLOJ+seyfzC9E3CfnjxabcU+vITfRUQT3QN9v4v5CPHjzYVRWVOj58nwEZfaC3whToaQ
J7u1UJwOKFHp+Ldy2JdZe1A106y62rjDvuovVBgsbyuK4nGrSf0AXgRRQP+LJpF6G+sI8T9EZoQW
NRjD0CG/xbX9RFY0F+9pKkp0z99J6mwbh50TAjjymBjMrEX/7tr430kd9P2HrI0fXe4DZXPIVwq2
G+TYkSBSWRS8DoAWrn4PzApZMyVt5osP7JcsaA86KZ+2NwNQp2/a9YVCPK4P/r0JlnWrLwk3dOVJ
q18rjv1A+3ULApmCN3PWyPpQeTgpyZN5BcKyjYl/UHq2cwqLE5gKwvljkty6yMaNN/zECl5o61El
ohOM22kj7V/Vn10NWrcxGJgbjC21/UU180CWFs2b3gK6554y3zDzFRFLe9qhRdk+mtloL8x1zw/i
03Dr0DxRZZBkktbPodYrHlz8v4h8eSZ888VK2s8mHX7qpoOeTWeG5JEJtlUIvIYfJvgEbct4cGUG
JBbaRH8Y9oKjseZeCVpGGWDa0ik/DM54LCR+BwoPxrDLymlei8o/zysbvv1IPs7LQMuomxCk4OD5
pzHpTt44y6fOCizKaJgUtCy3G4Iep/jBDp7AuB8dauCoe03XWJcpp9EGL4I8I1L1xSZWrv3GT3rp
m3secHbS0+aEnnbehEnRfsqHs0mzZUWIsmBZgPqrickw+yV56Q3ypGhnggfYwTp+brH+hLlzw8V5
NHGw21mOgtL5A7H/qGX+yq/Le6+yb8yAMKzKpwKOqg1quj3XyRdxyZCqFDZHb2OUjJGYABR7rGpr
8JVbUiaWXIgVOOMjagyKPKxDo+RNo4AFwZe71TJJHuz0pdXLRdZHK7OGHUPacFHfsWBwb3zlzkfL
BrXK3rkcx85FcfHi2M+pw52KdTnzPvOyXo/4JmUCdCiqF2Ck1mbUn0OEJoOvULqhMZAQ6XhOEGG5
GsSSzDx3QajDBv/YRSAUdfyPxH1APg+6GeWNs00gHCAj2KLN/MF3ukLQOc5x8CZhgq2/aRtxcgzU
P7xFpv/YEm4Xa8Mzgl/NJ5kiw7VOcQJ8tYLtnnl0VshPx+QjTF8meo7I+fDh9PfCeMDhsGyTn4KF
AovNTeYUG4mqFg/Jk1/p3/EQ713yuPYSP9G6MEipT13YQ3m6wFq0bcFyC5m+RJk6jJV5pka/tWaT
LoggGrD0cttblXvAa0yTa2IZzDI4hoHFpTLazNiASjIPo8lGw7DOidAudSju0fTXkl9z9+X2tSHo
S5IYWPatZJgnvJPUwmqfuP6rAYnwwg6eTLriDQrySycn9CFhcbPRcI1xxCBj/JzXjRNrSQ7N8aFV
POBFEr96nWGvJw8HqYGMLs88CA+j2sLB8GBCkQvV8T8QkIUoJ8ni5jHFgXrTSp7IODBIlB6i9pA1
xLg16LpiOX/3Wm/KdeFy1qiw37K32oZiPAAEW+R6eMiZOGmFsWo9iwbUe2Xa2jYTkUwd0WQEBIXM
9LzkDYPf3u5MpPZFxriimV6rHChJpEUwW/jCNJUwoUQ/JYH/EFs61YJ5Iuwp3YVWD98JbRrFaOhl
G1StZzOAudVHm9r6GjjxWdOAYWyqrYwgtVq6efXd6k50TtwcKq8GU16IP+z4F0UF44s+BFdR+Jv0
3PnpscqLtybWvtIOyE1I7cMEFzsHOX2sMIBLcXonCgWAeAWiWS7Nfs6yQsSGxH9V+AydunZHxsAG
MH0dkZezd2pJRcrBihW1VYdGcsw1yTFyeQRVatkGw4kLfxqhycTxW8HGzU8g9pUIsCNzHUswSQyf
TT4ttS63Kc+hnnilRm5UFukrR3NofjKC1uORG4IRD1LoGAAFjCISARFn0yxbaRruRhUdHbcIt6bT
P4Bm/g60BIee5PzSkHmePNATtd75p8DWM6TWw7XTmmkXGB1c+fRM5rqBy5+7WLnFjnE/aFHnTBBK
c09R7yIoZCps9CzeMOQ6WghCpycns1QEgZAmx52RDe5Oy63HBFL9xsxdwLsMDCePFxBHerQJT8oJ
AI6nUm2dhqN+dB8n4q8R8H5ZuNmYnibeJd2T/2QfRFCcRoVvJxpP0GPzug6u5RS8q5bQKnzjoVXD
Rh8Qcvz9opfc7lpN0zd7ifRY94+I3J7t9DmsvOxJ9/bo9DByhs6DhWEIlf5KYMa3sBDuItH/dugZ
Fh1htCRMWqtWes5Z1FjWBjnsOo33p/aZGJEsy0Hp981han2T3GJWFQReHcklOAw9waLIJdeGPhFA
Vlb90vPAEISdNR7STiLQGHjam5hXiGrF2861WNo2lzDl06686tmJvHrv9/UpBf+EQdzk7vXsraZq
Z8tLe5GdNNc6CV6VJaxF4hlEqwJb5gPNbZ3R1WKQcQQF+OBOAuh6U6+acWJ2AJwNUDvpTjO6APqX
3Geeyja+9StKZWJHBv0bVC5TR1V+emw3E/Q6kFsGbyOs4erknTgEmRbvuyD58n0+kLLlQpS94ufy
sT+Kyn7Lfbsgn5dHeUbB1w1Q8GjPJoaY59ClVkqpNsteTrep1PAJMTwPhPLW3qC/ZKUFfMUwAS1D
+FgUNp/rPjJ3pRfxzpGn7Fds9XBUVXt3vkvJfnNteagSUPUZzC4mzr6/JQ/2DMqNyLJpOt5Iposu
ST5tk3ndRZbfH1f51iaore/e/OSt8F9SyGUspWcAblHAcv3OQs1/mjWDXU75nTcb8mXeess8ew4n
QFq94Ke1t36UvMe46ZatdFugYLygFGc1l5MXWsfWLW54ztqJne5wgI9MMxAypueI1hNrIDe/9xLn
kHW17th77Llcy+i3fpu9yJLvC/AlobqFmt+mzVGRbbCzibdIi+i7xMlOpe8DX6UGC73gFvrRJ+h5
jW4IEI/AKSJrPoXoxkca6eiaFSzO/Mi8+bBJlriYCT4to+fekv3Slc6ZTUtw63yT534isx2ovYhk
VRZuYTjr8r3iFoRtBR2w/ow9IT/ahmxep2JLDfRk15naG8pgjYk0JaVrpieVyFdAXRtT9pTubcRd
N7lPqXBuQJUwMxbTRoWm3CdzYiKBLcWqAdOyqCIXkbX0mIPpvsveZ/wNDMKK+eTvswrq8MiTJZLW
rz0H1JfRcAstrdxUbcWzsyTTYGAc8feLFXn6LEljhmvfBkPZx26edcq4+NLC9leRI2bB+mE1FUfB
oWlqytI9vUO0syJF6x4cJOc204kO5nPfTTy9VL4iJOBh0JhVBRnjW1V3595dSZmINdlxwKLy4pYI
rHxxgm81Z/tqQCbhcUgbK8dlDghkmZRwQYB4oS+zvXWAdWatD3h0+X1SlcRHCylsCaUOp0b5004Q
nGzy82YeOfNHQhgmPeSzFmH41N0Ku1XavViQG5kZpQeMqdxnBDhr7FpT4dGUOeWwciGYDBX5CaMu
V4XtcN7GebgVyYycJs3IB1LCbzVHg0zPpdNfrTLwOU9qvDyafuybY6alKGXrFH+dwuFtdPmhl/Uu
IQkVozeqbxH+YbNEzTHxYchzglNsD2lt+JlXgJyhYNyCyMjXuoxYqE0E1gPEplyikTZJqkfTICQd
oHWwEOms1IQRlTOk2wYtAMq8EksQr1zoSpTrph0I3suQ5VthDC+uwnGiNfumEa+KUdMiNZEpS06y
PJDB1UClYjKGwNXgPYVD+xhCLuInDvswR0DqWQX9AyyMcHDdjV9aRIfmZBv/O2gAesiyYZW+88wN
1zm+iBTDcDTWaP5aZ+02Yr53LeOOWWPdBIO5t0ME9ZrtPcE7+8FbKB9LlJcsl1IuSRmaXBfP3+S4
WJ4wXhiPDg3Msu5YDwymdHd1aW79wnGOVe3vuYLadgygtnDOXCLRgqsRHRQOzG40FNYu8818p3ja
ItfJnYM3wb5uC7L88sLzH5I+XNcOM3RGDsa9QRVFH5hea3SGa+ACzlvhkKYeqHfTJz01t1DqkPHz
FfRB+D4lObDxb68vo/M4ATnPalJyiQ2kQYudl65vvLs18swmqQ1hzfyvFcpC+k/ZrTU7fopR7Qac
65RGoOZ2veFojMRYz1Vt9Mbd1GwbEh8IE3SLe1wHW4piVmhGWx2QOvKrp0O6MCDZ3CpVlVjzfGDm
llHfqJBXscc5W5p2fI5UnEAhxQRFvO2wdEdyWAsgDEtfi4zD3y/e/E+xm2t7EV0cBymq3hTMiI2e
sWCArxywzZ/cLCOU9AU7l5YVwCjkxZ5UAostIHSTvCMvMXeKufMhzHkSNGy21n9V7IhTe/S1q5T6
wyvQsIb12Zi/5LjPl1aix7sg4bSVyahd3Dbu7kMUICL3x/tgI69x3E9LS6J7YNsstgOk53Flleu8
aJxVaaSM593SOKBIACk3OrAXnWY6FmV965GpXxzWJqrbBJlpHqqGscDY0DrGAHUfjMjcQjr71vy6
OadpcqhCWk2PSKnO1ZJTTCgskpls18i+v9h0d1urxhrHeC0YzfyWz/xuCrXiNlXql3jJahVmJud0
XBQv5DKXqO0Hj9vCsfdhBEgtNzdWj52aRzkBlJVq7kVtvw8WMmdoQEQTc4y8OC5BnW7SGXt3jisg
wvGx0ZIEHwTTIeEWj4Kwg0eWsjD7wMI1tv7XneXdBefSxpJOvy68guFjMGT7MgbU15gC5GRUr1Bs
SdKfG2vnMoXdlFXVri2EtAg24TTaSYQvaBfrdnFtzXpa5f10jhUWB9e36wPl2kM+DOYGtT+KYr1i
1QYA7CLmL25vfUzKHNcRa6mWcL/rVNXa1Zi/pKokzMWwnxNag6WihLq1ka5uZuIye2KTBPRkuP39
78IDZlGBhd4UxJDPzFdvDmVi5oVB21jGpHfT4jv5GdXakfdCPbhurx4cEQ5HU7NfII/7a0vnEEkR
t57tQslzZZhoovIcebPbYnjUxp3pekxDqtI/6akk85HaZW0Kp4UaJjFw9xTaG9wM1sV3Cd2mQjA3
bgEMYdGNM3Ep8JmP5buiSrybNWo/GCeJgdcy8wqTi0h12POl1ZcfIyPoGrAES93xFCm/Q3lNClvH
1JMlW45NJJ2ytau38mLE/EGfha9sGNrNYI7ae0c3mxAPWNmUssNAmBWTFzb36APqIJTrytNyGGlY
f2XjICIagYFSvZ71tPAJmYJ6kY1OstKINExFi6m/osx2ZRUgvrPeOiXbaymYc6Hmd+c8s+EEkIog
BtD4EUC81lvykZkutSV30rbJ7yJd9QqV2lyie4uvlgxWaQVmJMKS+BlN5ZoHd/A6hTp6nBTNIffv
H5jilGlDeU0Dd3jxJo4RTqBdYvmYgXLHuwHZ8G4+hNNFmEADA8zA3hql3j20lPNkZssyhRcVGDb5
KZBx7kVi7yDLonoDrNx2VGUIxJZu29P7yoxiAqU0Az0V0nSLWqBF69NNlLgmM+Guvo39UIMiBBxV
RQbLIQZAB2toqrdmbsp81t0KIeWUx+PNS5li8COHrRKjdc5jtW0JsD3EemNsG2jMUWBZZ40N3Tr1
SDQz/YQwrdnNR0l+D2FGoOSfdAgJdbo0iibbKjRkBDUwth6D4BoPlKT4XRd4E+O1ayX5bijUU2oG
D6EgaXuGJS5iO7Xf4hizQMEMfnTQzAMyZtRjBg0L0f7bqzPvjaiTcxu4V0guhLzBg0cZEKe7To0g
HDBzb7I6oXFcY1Qdz6K3iTXR+03UiZ8msx9zp0tw+hIHZbn9KocdtCiVcxv86TWvaF3dEDj5ABx4
ZWl5s2oUe5sOBQWJ7yVPaUjFuhriZ75x0cyMYyA4V9vwXs2g/CwC/T0m9I4LFJPJFJBuQbovmK5m
QRZUui6z4UKijP/s5t0q8gf7Y+yN+cjh0FQF0/IwhwyAX209ET2wkgDBFnZb8fuDTDHh7VGPRJte
xKy2+/7dLCXOv8CGFpI598jrW3zUg8GqzD0nvEb8/QRFRoWzzbSQxatxEuBaVqrW0ZK1g0tfxPAi
52mgy4CwnIH2oyogWnaNjq7N1POj42TZtpiVX2kU0StIe9i0VpmfbGJGt2SLnmxWaNj72K840Yre
vVlWKQHLClfW1tTdPQH3l1bgWqtSke7T4NX3O+chCj+R0r603hjsKilOo172T76s0TtwcjZ4omqD
2DI1HJuE+PAkRaMjlYpuyoQrCHvDHhAeeJ13RoI0LMYJaEslchS6MrbWylqmPkNEi3ocLR7JBozK
Q58pYdqdSI5GUxK8ErBKCr2XWpsRHPoRohKaE50Jd9731gnzqcPosBio0BpraQbMfJ26PhKgOa0q
fOJ6EewFErMzouHHqCY9L5lo1gmfJM4JFx1gfnuWglhg6CNWBiK6N00AtAS5APuj3Fmb+oCiLJIg
aUM0nJUHyc4hO4/8oviaj2FyleLSkeOytRkNL5R0wNNrFdYZ8l32MftKJ2Nc49jjpZoEsApSONhT
bBxe8Ck2PsfSKi5ppX3iTG433egRjzB4zdqaRrEhP/GPyjr9kKOWz3y1JbUPWWdx8ga/p79zmVzo
YYXDtMj3fkjOeP/QKwLJUs0mc7Lel6r6nFxUoEJ9lLNsJq2NH7IZHHRHzDCTBA1kR+Ajf/Gqp1l1
1AK2CMIin9tkJ3byan+e8HUJxj7VHHyFS6r3rwBIfjpdq9bByCK/Y2CpRv+S2Wj5nIiDEXkciJCY
FVPE7MNlkEMQJ7CsPBLPieA5GJAtSRCks027rmD9qyxs1wYXzRi1J0ZPiwRq8sIpbPgrcTlrDtL2
yPyMNM6Kae4Ai5rPHuU3kxHbi9msTRi08kImOwBZCYfLdGnbqWbb464C3Tc2E230TlOWu6nd9rlR
428tJWFOka1O2vzFN7UNcKNgV4cTrQjl/aYCI73GN4jbzXB3cRYDhXCte2+VJ8pluO8j/cyQVxyf
sjYvk2FO5zZ9s/0cG1qQbJSePrIzgBpHktS1GTrmBElrb8vW79aJ5VlLXP19Upjn0KiOQRi0OzUH
MNYJ6YOVPf7ameY9TE4tHrRycLDbKfQ6mrrINg73BHVFC3ZcGBIzXWwZZOxBVhh7r9KXiuHmwbqH
+qSfnEzi1ZHvZs/gqRDEy1Q/PMiLTS3amT2sPhMwesuksr4d9zki8XDBbnO6TmKfdG/RIF22FQL2
fUtB0sQ4zEYQt26PQ1fq/pwpWSBLpD1WOrIKr/CZiHOE11V74XFOnHWh9iM79NSlPpmCL0GczL6C
ZYcBKF1OuQHXxKxbxvr023A1Xyz7VXcQTZg9mzQJrKbDbmAzwovBcyQScKWLAgIAAj1rgyBKY8zR
ODad1aAl+8QyxiUzSOYbTUDO0eRsVInekHS3ZaDV+XGw2xodETRwu0gC5ps0OEZWM9gFlbyuzdJG
KpBceHYNqzhn3Y0Tzcf+fvib1VeAGuqqjvc2w7U5RHgzrIq84rx9Yv0ZrEc70QAk0/5ZcXnCmXmv
XL1GCs8vQlbU6FJHalFEXHfsJLfui7BHRunmOUPuwtAWX6WnwHdMal+75YtgpLQdTBSaFvhYG/E3
V2M+pCncwS4oqE4x9xYY9VNh5s99Zz+aePiu9tAfLYVX1is/zHb6E+vQMAPqOpUlJ2AM886DYW46
77jTUjO4YZZcVfDcIt7YxTePWW1NZk+8zHq32tHUn0qGCoeeggXZM0s305oYJ63wDDTIt3sEiSii
0eIk5AvzPo/Ml9rGQH2gp/1qjMl1FMU3HDicnw0RUEhZ7Jjj3egHD4TSVlZuv3ey8DEbGg4vI2f+
T9z62qdSDGh1FsZYssEHZU2kmZoi9ev17wV4QSS1eXf2w5+wxNHpNSOVXqSTD2ummyHDhBAzAFn6
1J9zkznylqHr91ghjL5Tr1rxEOUZXuoieibxgd624nadv41HpN6W7ckHbcl8MsAinzsrd9hwuhso
c5JNNbj+Wp9w63ZB+z3MgPbKBAXm2Zq+RN6rbVvAMIncCnAhh94AQQajPYEKXxrrwWPXGLF3Wo72
NFL01WQOxOYxIU13Img1wMsAfe5exzVJ7bi8Fxa9MwmrvPlqhAY5QsbfDC1ey5oXGHpjtHWm6qPp
cDygRHFWuq8eBTuz1VABEU09Wa6SKfzpcTpkDEQOtm6s4RkgRvCrBkDXEzB9pkEmtUsunavuutma
XDZk/PSDy8hFfyG65yBAlUrx1S/0voTMgrExHzg2xHdveRCV7CjmafdVpVq7TmqEF2w66L1j3zjp
E1QRZcSzqPS1zqX4+xAQRaLTAcz9LMPiKFmTPVJu9EM5oKmJp/EelxOJ84KRMuKLYZGbiJ5SdPFt
1S1rHsULZTHsy4lRtYzpNehd3mOmBPRv71pE3mgX/rRu2Jw0zUD4nME5sPV+b8b9n85wCT1sEn03
PpqliRfWLYdl1DHuFRnbRYcGPGT35A19eZBDz7K0JeGCm/dDN0l+EVhwl0HwUHe1QyEWSgYRvN0+
RDf2ejK/BKI7DVHa7oRTf+pmi62oghJqyok7fyzvNrhsFP8WF6hvjYuHWM92vtAhQJDImvfSis92
7jk/XqDtfevJT8r2ptoA7Izu/Bl4UJ1CXANqyB48DchrFuYHMw0kO8ghfYrq4SZxAaw8CW9btcrb
ScXit0cdDqr2LlU8PnQONVDxLJp0vLsBWwef3e2ySZxHL27KUyHlinFK+ccGtECWmEoAzDkh7347
b9BFNyB9pBUEKuywGOa+5C1hbOfnmCEsF4iEq1xjZzbZSxrMkClXc7a270VLs5lQXhpckv+5/fL/
m7Pyv/NxzmbQr7Iam5heEfPnP82hq8/u8z/9y/qvjfFB/jTj408rs+5/Gwznv/n/+of/NEPex+rn
X//lq5QFIIbHnzAui//okxQYG/97X+Xmsyl//te+zT6L7/a/ftvP52yi1Nx/mI7jQgWerb+wNW1c
lP/ur9S8f7i+CXhRWL4nTO8vC+mfBkvX/AemSo8/ZD7heGL2N7el7KJ//RfXmP9IAK4lDVrnq/0/
MVi6/9ka7PABsvEj27xGQWiXL2bn8n/Azbq9nbquTSZZW6NNiAhGaSfXB8XcvWolRhPd5CEpqTnZ
ZjwgqREIQpG+2nQBZWVSUQaUxNoQrnD3I/TJ7XQlinIjEB/oTUZWQnWrdAd3FhqZRNUoxMJqHbJl
ZdbSLDxVqY1tIyTuBbpVN7wEgUZy/M9oVw9jm/5GgzgB5idtzc/PwJcJxQOmYZUsVSzQLF3j35Et
6IscHcAiVv0eo/WHMomy1u1X4CJ7yh14Zda2FuS5eg4iGZGwafGi904noTgIiw8jLT+M0WUSyE+L
xy+rbc7/4WPxf6ENm3/96P8He/X3MrumLzyBz1bwlv4XFysSAgtNPw4ZhOBsJP3sZIkh3QSV3lO1
Y/zzg8pceFhQWMG6c91NTkTxawcWMyvbJ74s/U18Lm4MW2MBtuqg1+ZrMTsztNhFYmqsoUbcvVpb
W41z7kbykUJ/5MJU4XOb56do/j7JKJQrOZeHDDAnq45Xjbg2NRkOQ8Tbz3ANARDiwL+vstKyr2x6
dXky9nWERiC4y9h7NsR2pNiD7M3+pOzezC58DmqYGM1EVA4g8XXqFMhnblJn5Nuic1nWCl29b+H8
G9nF+QQhGA7aS2PCO56zBcFYETMHDLRLU2HNkKF5NpyPpmTumgRob4X49JFChSkrTLPjF7EpIGkK
86OvdeMWQSsy8l2kxEtagWXWmB41kjd2wjg2/4NdEMwy1MNKsY/cW8oddq3IX6WUTM4SfpeGCo7m
RG4NwupR5GUfpsC2mgzTIajLx87htfuItQdHfMgyPJdmeQWQcnO4NlGr/SDoIo0D0raCMD7weeQT
geumxJGlp7yiIef6CKS5tuXs57/caiCdJ8pcxYXf9CVcM5yTWhQDBOb3M6L8oxbRNtHUV8jk2XCT
X5xO97IiP8KlrZA+Skwm2AQgx8TI2OGv+2/kncdy41q2pp8IFfBmSieSoiRKItNwglAawnuPp+9v
IaujTuatPifuuAeVUSdThgA29l5r/Y5IzpWHrGuVe/R+SnsywB9Kk1Um6zqvSVdLwTa1lhea6Q+9
+jdroriYIg/ts0t2tFnc7YahaKIG9wnuH2rFay1X0yXsBN4EJ7j+TF5FzlDbebBLgjgS/y1rklvE
AG7jQtvDa2aGsc91K0X0ZbLwdG64tYSB3istOXVoDMYkekNi+0Xx35kupwBZ6l0uQImoxMx4UFdt
oN77Wl0PZlxucTaCAtsE96qc0Ra33XuKmNiZ0nqt4zgLUSp+JJtF3wIHnHEKgRzHJ04UhYDufnhC
wfa+rH0yXNg8KmYpY7GbDMyMQ+1jubrRSm5//767v4vW5XW3yL1QTabltoUm5A97ClMhUyPqCkxH
yENwBqI68yD/8FxShWfFuI4FHjmRfcaUcjep6l4fVKQQ44BoMUelWLQBoEX84RgeUYt4sRPpniOt
JRmF+IhHdSrerDdVZ52USXKY2pm3Wz3V6JI3cY9dTZRujUTDA0b72ZJYyEbsnuWrIB8d0tzQV2Gq
SZTNV8vzv2f4NA01rOGhJG3U61HfIKmc7YeOKEsctU9Zq+G6lX2ESgcIbdhoPRRAqewjT9C6YYvl
KNp1TvUL1LiNFVGATy0OMy2EgJVCyCHNiBBpgpWj5p8qAoFnjKCA0mPcJN0zaXGklDrRQX6NPvgr
pWt+mHK9tUPHqdnjDxeSFkW9XL3dd7+MJSgl/rvDgKb+bm/+61kxFNA8zdM1zjr597+cgNw2nVAD
Vyxw9avHdcltahXylPwi3DrudQjTPdSwW2piqVbG2a5qZp3+bkKwN17kq72ZhzQaKHC8NCSBnnSx
Wr9FA01D6ujXuWKD0tSfBO5+oOLbaor5EeTc8j5ifjkm4sdTq1tncl6bpPowCvOqe/xzwsZOo/Jt
VBCdFAxiyuIDR+6K1Y0Zj5N+ODY0VM3JPlrDOai18zW1WUNexd0b2ZawysSOZoTHTqQlMA+PwOcG
Umj4mJweoBwwywbeWmm6fm1AoAqnP2uDddZdrnT5F8ZEr1benGdDPxVxFm7beLHqnCDS1MDGdICY
vqHgynr2aVZhDocOFhvgiwvYiieBia+3EvJl3WCf9Wk62OW8dxOsFhs6LFuuQI2RIvmxs7GDhhF+
dW2CFInFLFJG6LXUG9M6t/RvzsCSj7FF3qGnAcX2RLVI/IVldkzmy+QrgPvz37/JjvhR/n5wW5wd
LA7N8FxTXVbPX1aH2im4jFaqtsb5DPV5dKos95wNLoZ33CO7K765ButbJYetDYjpRga8W166gjUd
cOSWeA3aunZN2QCKRD0t/6hFvIUk6ALxF9fWxa5XdQCoig/5yi7H13ucsg8l5VcYKmtENx8w8CIT
p0s/yta8RpN+jQbvbNTOGYYJyqSwOceay71MuFmdwrOWD1BM2rXX1ZMRskCRB3Fo5k6BeFrZkaq3
HQd+U9tfk6qllsrIcFXQNmf6J74PcZjo6hKMDnKDvrSNDo6e82M9Iq3DKT4Mg3PIaVecgbeh1fij
9/kjb2Cq1mRMyyagGJBS7W4fsq3ZbHgTm5/Wate/f0jef3tIeDtpEiphOIB8v7/CU640XAlG6LHd
u9hAMuwzNMyl8nPv5B+NU3yUOuusncw1Ke3BWjNZj4wFsgZyDM+P19pA5MSHk6/X5rJDCoAvbZVW
DwZ89VU0uN/8nJgShYrFUtloc74hKOcT6M9RDT43hfbm+cgT5LXEhpvlLs9A8ZOvRTUiwfHOsuEz
zeCFtN5KH4lSop3svoGKDGGSu1tEfFdhD9fEs66Y/ivcVPPc+ujoyHrrp4cJck1k13v4CmxBcqZ0
yR7LV7RSJgHHbBiFLA1+bI78PR9inKsyNgzeclI7N3lCpgKRuiAGzfAzb8huyVJI/Nawrgp2Gl/h
6eZRf1NMT8Oxo39q6yZkFu0WmwibWLx817QQj/L8mtw+y4btFHOxNjvoda4K4T0+jAXbeZHyLa3e
n1LXutbBUKxfq54F+PdP3XTkFP3z3XQ9dnAiM1C4SrP2152bGxgMnqaQLGAW57ktbmqV3Zq5PJtZ
caZxudYhWF+vMKxzya/tUVrDJDTnIw53J78rz1NYnsnefIrjjaVSNcD/z9ZVxTwmQm+U3ks9I6w3
Ivyua9+pWbJ1nqEHK8h0CMJjobYfcZWfFDs9c85TgXlvsbqaqWUK22tWKWVUVQnaWMT3vA7u5hhT
RSPMH0EZEnPDRa1CXwsRhzNudMz6nLiugyHB4LFlMtNKMyTVRkDIT1dcpjiIHnwXJZ8LO/JXXaaX
n3AJeNCb8kVx0tc2AEiumhejpRsyD4UC3STXXHc5SRDY4FqW4yerBvGqM8sSQ5XuplvFKSLlZalY
CfJSIXbWPSr+ZGsze4TABmmKfn3Vh5T3LUUFGsoL5lWi92BYnwRXSFzfO+XzaFv7ULH2Zl24vPWc
WVOnQoW08wxIigvL4pRQyJyhqt/Zx8ljzA9ZbjuMUi46+clWlWvYoTXJz9QZbPVVdAkS+7RU1H4v
BBIoXVU5fheBaq+S1jwBlJkjl0IiQr1u6uDBd+IMW4gWZImimaOspOwL+WmtND9Vwc8m/Qwe6sXR
qEwLN7wzNy23S19RgtRbvXNKJk6aSeEPYLR3BYcgdYavHel7WTaykiASsV501hxrzy3zG4AsT7oT
fqcx7n0ruRM3Dnc50RApYS4cOMe4C540Jd4nSnkCd6ashXHqJrfAT25alt3bUbqQVDvWSfiZMOUG
lnnzJcOVrIvzh3aKvitttvJMWiIvopAiveHkN/ENzScODrQhS6c9QwHAhJ6Wz3Yeprs3KTh3JrUr
IAvAFvP46SuO0ofBDF/iOrvbkYPSxdWOeh6/0YeBtkkrr4baE/ADc1O8a/aGAgd4+UhFaF3G5psd
KwWkxWzYxAyHOaAYOFOK87SRyQ/2jWHvrbYdhnHmXqp7n+c7cIJNkfKURz+IEDjb3DUFXXcaYj/N
LY2RHiNnv1dtfC/k9qjal7jNPoe+e1nWAxF6O6vU6J+RcjnBfO7c7IbSDcWxjHLl0RgDzj86oCXG
KTA3veERwS4xOQovcmQ9Yph6y3niWIHDB82sN/JEPmN8SYcmD7slsS+dtC/S0izrTVpveKbv45R8
q+XLpHebjGqA7rzO3AL//uiWNu6Fs/eiA0SP1q7T8zcE18jE4UDKbAIyM113Fb4x11qPxIFS73I3
Z2mi2/KTo2ooELOAQxzvoUa7GwBWGDGrqyqjf5XdxWn5eum/Q5OUUTwDA0kfimBWlJH9aDRhyVhs
R/LbJ2JaL0RSnGpa/mWLgGI+75o0v41ygaONU6FjU/BzqI1G9x7B92NUHdzzwCO+booQndBkL81k
EiXvLTMpnqt3gfR+czPuAOwspuYFZsDT97JpPmnEdiskJwCvfsYsCOv8L/LrUnM+k/CKoQluDbTN
lyBHfh9MIBoKL0rNMx5Edd8hMmRIrG89Z9zHEPxLBURTYYSzcgPgYdCvc2wNL3Yp/9Hy1ynvMC/G
3Z2US00UiVbDUsDm0V35scsBrrzLDKii7a/cCtvI6bpcvscqd0bOItXIgIqxxMVqSctYZkQPW+tK
nm49h3eZCCUqk5Yuwmkgh581vSUZ7yJxkTAr501TsQ+aU37DiPzc1dXZQgHSZOeGVNAUCbzj5eem
Z+xUkZrDipVlqdREBkbpXSl5GZnu7Z3UWjtNyW/iZ7CKkzk4a056lSFOi1EnyJb6GSQXQaPiOSvm
QOdQTz/GsnOQWjGFExTPsqeXVD6qbnD4M+z+Ma6IPMTTSCYvbuQw+Ge7K1p9+2M0I/p4oso3book
feaxF3D3MbnNxg25AWlLxYdImTFFrX4vHONpaFQkGBvDU4J9D/vVM2t0ooO1tqECQVBxL75s0rI4
CnvLoO8pRiu07B2RltyGDjYPqv69p3N7uwhVH2sSoG4vK6bJm2EDsuKuBsY1yU3/Zg2woGWnWB6y
rjHI9u3gH/LV9P/W7HkWVaLF1FOnP/+9ZMiNsvZnFQZz7/mc4cRLJBW6xyTZJiBU+LXulqN7YiRA
2OwtyyqcUIm/tobZ3SwvZVc4D5Xffaox0117VhttS7RyMu6xDFS2iCwJcU845KuHKWTU+PdFj67+
biW5tKu2aVDpOq7h6Ib1RxrXbOlm7tW0q6o+n8C9g1XT5DtFV69mS51LXukK62pcjOpLNb7OGj2G
NdMLBoNbA/5hZhTKoEGqURyPthVuNlKJ+pl39tWPuMO0d4bnCOMEozLcey9SUKZ2rIL+JuRk07gE
gYKoCZbQUjfOGh4KLNKzAYbrE3yjTk8xuV8oKwdvbRJfwQeikcmpF2U+U1ntq1UxloBuAwWg4E7S
c2tUqUsnLP10pHNZMJ2hMkIOMA3e+lE3rkmrfcKHm/Al9AdzScWOOmpjxRSvLoGvRY8GbWqrdxVp
G8zmcItw6GCNzg21F5xZGoDKfXba8MAIiikg9TkRnoc+Ve9Bqb3n5qoVzyfD6O4kdY8dcao28+JJ
qb9MPQ2DZesxuhUvZozExx/aKObywL3cc+hAJhoV8yrjgcnv3xXjk0xdlpmNhlJ9rXU/eDO5Kptf
u7QcrjvuZsshDleq76Ll70fcInBupsrTi42LMBY3FUaoEZdSVPE1t5709i0lokBuktO2Wyuzzz0u
BBYGwbqR/Vg6Fjyq0UYe/Kid1qgOXJymKUvDEZm84zHxDay9tJktM51Jy3bSQ8pqgMVxjQLtGnVP
wZRfAX6/Vu5LQ42zLktpDbQSlj3gEwZB3nrQhqd0xDXL1TokJwrY9gW34A9LLz5w4HpAIPEiHYJi
BIeiKFZNVezkv+FaPOO1jBKbmU4Kzrl0DH3yXFqfi8yCAczaozIssEGzzp5Rv4eqvUGgg1V6nJ6S
on5d5hbQybmZEasGI7l8VZXqFRveU0IfT7UrjbXhsevQOy+t6dgjMQU0ILyWWQKGejjn/mQ2irov
L84mTVuxdIjSxkaWtp168wEDq8eBZZfabL49h87yXsSmhf5gWP/9e72E6P3Ry9gq+IADv9JztD9x
GNUYcMYrYx3+mXdZisx0Qn2DrHmZHTMPAuZ3Djo17YLL9OYAv88mpFd9cTv9V408DFmyISWybKj5
9Sg9LXupJJ9w1s2dc0x0ax9LbYvf7JogjjtsgZMxjBreUataTg3ZoLN2PBU+dh8EXhEijD0fB/o/
XK8riMefF4x5KKpxz7DJFZQR6l8GK7BmswR7f36zlH9J/AOrvp0p1bLFYerIcb8M/+vQv/R87GYy
91ik32LitqW6lqNVmqoZp/eVh1rgvXcp+qWwrziY5UZNmn8khPJQp/gDxNkZEf21YlwueIgX4cWh
bHQn3QTaA6g/TnxHqUQXEEgKTYxCqw4KBPVmmvkXFK30kshBsU6BCKG6n6xS/R5Y6Um6ScOSOx66
m9ir3lI7OxOOt00CE+VG/YB2otzi0wWllW5ugLuDTMwrGM/rvfkUt9aLPcUA6AlFrDSNRcn/ib8F
pkIXirnmgqqltvXYx/pt+UfFBckoczo5ztZJTSVdeieXxaGBVxUM1EKQ5MqCnBSNHPrsMc8hMapL
iWNGNqFYCZZcwUiuZcM+ZhHuFkiPUJcNlFvKDwpEpOzHCOMAOc6Xgjzo+HVNyg7sSBIDloEqM3t/
po/NcWjNvPq49GoZXfvaDJvtMOW4yCvRvWFYtwr1Zjs6KU4iek91OzsQ73AWkZoaEMlb4SXcY6bF
EnDK8h0n9KfYpKzrNIp1BeMvSwmPURsc8N5hmTd6hpeJ9igvi9TG0jZ44S6cyiedCiNAoF1k3+Qk
l/4b4tmZXOPV6FFYLI1MFnCsyGebW36cwEQxwMMKI8HklWQ7tOjAQw9RnR6gKe1TKQGDBDhOk0dd
OPkaEQUT0Nx8rGbrjrgbHxIk+AL3eDprlY5GB8ZZoDTb5MOqcfs1MzNIi5Sa0ihPXvzK4GnPjH7Y
zBDoYEZT9ksNqM7waSAiDX743RdQx+6Dh8BXNkGoXJYufWlAvTckZ49mZ+ABE+zcVHmcouLqN3zM
Qo/vLPrnuIFzGN8hDe9l9YY9v8bXh2vW7//zc5Bhn2y7/uq77h7iyq8+x5hZT7w2DlyJAOZiNx61
sr9Y4wnXjAvK/8uvDpnH59DKsUq+MPWYBU5aQKy+Ks95kJ7l+Up3itMRsJK1zknIMowK0bc99Gtc
11G5BYhVButQ2ti2B+xPUiu2THK6NHwp8vwpncMb+NQ5VWTOwv2TsjOMy2S3VKOuQ7Hpupjhpp7x
nKZARqoxPum58z1u8c3DLSMMYVB0qNdWVoHXJMkB6D65F0uXRPzsbsYKTdpR+dVKzB2M5FZ1CUpm
Wx+VrcDEKDRQ9Rqcq2yTslOUNl/YhP0Z1h2GIVz6VDdfclRlS3GcsUEtXdPSQSg75lE4EDCB7Gv2
2mVpLNsxSiCU+bIxzxP06SoJMbpkmclwIaaGN6v22Y80NHPxt9755jGrdwMiX2iqc56zL+OOV0a/
fEeanwS/S2hK5R4NmI8xzbhJZd0WtG4QY29RFb5o6AdI7EQuGN0TNqx8yr/lZfZe6JqKw8Fbjfcq
LyPOUQs2Lj0VSaEnjkRBI5bGScv0r2ZHOSVtWanVj3OKNXHNecoOrrjoZaFSLreyw21gaxHTslzt
XNPABPKeGsM7hcBP0695PbhWdW7evfytggy/WQYquZbiYpUWu9oNnvLWokXADNZb3galxBeFqYOM
LJZHCUmWWUuMPm/yz9LLEa4K9RNNPFvD359fy0j5t+PLtBwVVgc4HxHCFN2/H19dLX9rUM6qOW28
bL22M72JiZLMF+bBYPc1tStWwhEyurR+DQac8KZu5yoBuA8feRkZyLYnj6nO4hc/mFeQ4XP4UWGR
3L0s/YdD1/pvZy6O3K4nfQNw4B9nbgaYoQaI2ddhxnsepmcNg2LoEVyBpSkAhdV3p8OrCxp8VN9t
LzuNF2Fx1I65t2VAai8TTP9SK3OwSpG2dVVFK8rpxhm0zGjkfF02c/mbwMW1WIGije/JylS7Rzvt
DoQ77O0qO8mutJxfrRefFCSJmwiaP3nfEQop7UVeNyXBX8ypXlIdNDfAHUi2gKU5d+TTZBU+y5lx
WLqv5TWD/XuEMvKKFdzPzOOX/v1TN39PjV6aLwfSjumYuq3RRv6BFUZmOsxdw6ve6ubVqreQgiN4
gTQqAgn5SKK97Ktr2TREMTUZA3FbEDdbz/dF2G8W7Ec4GhiBYzZFpTvp75OtvPfBfFVqwJhsUGl6
sElY+gFFYFNBGmxwsaVnEnhBcCIKUFRtPwQ3iDpw22ZENBT7/b7SsD9pE/0KAkk6bJKYKzOEuStY
n9tQ/P79HTH+RztqEr9gwEKSyHJwb1lyfynj5qGrI0fpNRh7U3owrIdoxnyVLoCwQ7ZGIIw1x9LF
TybYLn33Xjrj6695rozGtCmXmK+THBH0Xh2RPCGDBmIMXZv0QM5BjHFXpUvY1gyFpIpOgJvPHEYL
T2AILEQw5nvd9s9zZGHQIhVgmFKkDBglVkh/BSTXR/Bj0KN/WAza/5glyBbAFfN5PB2w/48tIFJr
i7AfT127Q/xNU6oLGCiDnWKTIqJCqY8jlwP0YpG8i6sD5jNvScCJYoV+tCazeIca6x+ehub9D+IB
n0nHKl8FhPIcRoe/P46449B0O/ivUZ/dkPGeljNGJuquQUxMQ5csk1UhIGUcpUuZt8ypRzt48YK3
vmy/FBFMJBmzFpONqLU6R5iz9oN5komIDDtn3UZPdiKghLpP+KmVkj7oUelvf1XLaXTXsNoJ8nkd
z7gojgvlxZcHLt8+udNrZ39birClilmITb2iH5nE4kamXKR2auk5kOYzlGPzkb9wO0i8ug8JFbI/
5oJSvqFUXqcFJzTCgEvbMljEd/DJQwqaDYyyxoS5Z5afxg5vfKyPlr4ojYcPkAtGFuzRcklSby07
VBR1hxac0GR2uYxclzKmy2WrMRp9u/zKBU+RKgwjj0Azc5S20R3fphtZmKA5TM57mUorNkbMrvqx
UIdSpcXawfsqYEMw0y0IzFJb8Ssl0ksuWJHmDV9j2CwJFRhonfYYKBxzSPtjPfzS1QpeXv4698Y9
8bEcr+7WiHDU4BbZ8qCW4WVOaSlUFlSsBAuohyCvUENR7U4DJ3o3GjfbxuTY3GtYZ6zyMNosM1Ud
yl/nm4ySBdEATpQRL4mrlAR4LtyNoLhbFoZl9ACEzr50uAm1ML+WRRMK8JAa4acpbB5lnJ8kzFGa
5ClQs3uuD29E1G7kNdZlzmqqyKnS6rlkRi1wz1LhTEby04zMX8PqISW82MdjwW4zbpS5xqT1bg68
74oaf4y5jr3pUtvKeVL5/lNYDriwBdUOEVD9q4HNZv3WqQzyZ+mNNGGLVVMKIREv+H/T4Bz6gVAQ
g2pu97DR/gGONtXfQy45JoAkVVPTdMM2TV3T/pjRMSlNTZOhON7hxSnG0WZp6vn1UqVLcyJtgGAv
FqGyynCUoHodhwpLMS5pmJ+mNDlj6HnC5R6OEP4bHJVd+1EF3qvF4HmU6b1smZUG/EfOeC3AkYAW
Mk6Wd0WAKWmSSxV17krgUMGYTM1egUHWSEp0c9Oqr6Ffq8sPard4pPyUlTOAU3XzuwxubSO8C3Aq
nwBV6QVGp2yny3ub86LybsuPu//qu+3wW1cTjxjaBIkvvMUwBh3y8eshmZUyLccEAVHURxJj35oA
D/kNMjNv1DZlO+9ZE7kFOC6cxZ5BzvJ/gukFevnXKapvJjOAdTnKZCC/ySrOTAh6AU2sNjXHpXWW
XoWAO+AhsW+UccHSA1OQEHW68vzqjThxnKzlyetStdnluwdEvUJm5m4+/WQCTPkuOIH0+/KKu0Z5
JkXqPKVQrDBNR5KKZ1IR32RzCiDUW/Aul01KnlqXMwiNnK1RPeE/f9Ewckvn9LXHDnkr3ZLCAlxW
BOmoexb1u4ZPN33DRR0wwhK4b2ktly1R3LxiN0HK5KU3p0Qyo8fvSSM7lnwhDkfHPkddztDK5f6x
nonzQSKEbdhzzKsqxfSyGZM3uzdMi2BDSigmZ3QuySFIGcu/A9eBtIBMSI+sZ/GHq+Bcx7vhAWot
UCKhf/D0w/SdFy+nolwTppqii8kB1D0TY5S1XIrvYMK7fL2togc12MWkbXfc4AbrmX/CQ7x5wbEP
auICRldMV3gx8gAyKX4Xcu9iRQAJtjXukxw7C+1Ym7SXqADy/Dcnkgtf4AVpJONY+an1CAmbauVX
ggeyLuSd6FX/rfbepWyVDze3wGc5m2o4xo8MhdH+5MsrglfG3R5VHC+17+XAtQl5oAWkK6dTbQbv
C2E4Ic1uTTB5iHccl5TKdal87VDgiM270OuMDqogVd7kQw+tc63rntGO9dV01dvEMQtviAPSioDb
CvNNpgyqWFyr3/9TBOEes3F95fuvGYgVOCvvST4+bhYseSFPW+lWg2WBNQNvB4yw04guIZusC1Tr
hWadzPFTayoPvxBD8BTBWxI3fTXrnuxJfwsQT9FObYXpugW9dXaVx2p8zGXYsqwoDTB9pvMQYFYQ
rFZOvQW5bPFd1jDkLysaGIGBpUkWdoTfoSIqyRMVcvLS09lG++oyfnKO0kTLgSAwkXy9WlITUNHP
nLdDjMFjGK+EEBozFdNHjIUFDF0OBFnMAi+6PLw8x0BThml4hEUgrKVd3mQqsfTsQRvf5KjNZTY/
RQ9z/Jw0ZDBEIaZlGg2tvDlN/m5m3dPUz1eqpS2iphetBiptoQvzQ6Vvkx8c1/xSHFIi9mo5uwS5
tkdSWpqKjBXZK+TG+bKEl05zGUF0hn40dL5rYXFjEv7Frt5d8wdTpI+8SHb41j/+sKwKRwQB6fLZ
2PcOAbwZ6hpNmPRD3H8bR35wa8KN4N0ec/tS8gOLiRewBF/C8gDDQB9+hHzKCG+5fiDDginGuvX8
fN0ObLEyi4idkHfHfc0WRrhAtGUf/kBzWJb8SDnZG4ojuZcJb1+WmBdNcfdLL/C/yuj6/1Ek4tAY
/L9FIuv55/fw9/Qt+YZf8hDN/Zdrq6rn0UGwIyx45C91iKb/Cz8nTeQhHgZvrgRl/9/0Le1fKjNG
oAJXQ7VhWmg6/i0OMd1/WaYOk5WTwgPjNJ3/jTjEQP9Jv/CfMYeDuN6jm0Cf4sJiNnRLKFh/be84
El2TcMx1BQKycnAt09o8fxyasV63pXsYmhir2UztN1Ror0XzmSokXBOaOm9Lg0kWQVyc0kUyrQ0X
Z5QMPKOd/E+8n3jZtd62DLP3VkHcPYeRt5laCFQJyalq/oXcSW/4bkG8PWqj8so3PKqZoF7sj1ZF
ag7Gko9Bi5d5ZYpTK+e4rVRgc6qO2HzaaBoxMzSPRoezS0El3gUYbhrmRkEgucV0j0hELWnWBUPy
VW3iVN0Z0Utfh9ZbDt0zEHUoAYLVRvGhmk9jviOrde2WZf/izMjucaY65owIQC2Tt7kL4MI72WOa
1M7KsYk/tZuO3Ga/9SBWN89O2WIGFD1mpo4tPspxzEfsXZsGUnF4/kb16R6wboRm4CUw/0bjS5Aw
JLOco+1adyxaumNXpp99rfhhg3+u5ia8N032pS11/WGYZqYuMaaTubcJ9OzF6T2ixi3vyRvzddy7
PcrHWsczGXzBKbap5TE6M2izJ/Gf1uZvcap8NrJmXuUu4ox4PEIh2BIlgHd3MHzBYmHvm7sk/xnG
mFPHKPzWU2BswgbLfcNjD0J9jpdKvokK7eAPwAaeGEfl3bXBfRGt9g3UbPLsD5Ya1gJhspvqOn3M
8HrCtbHB5L4etq1HB090xQ5o+atrIk1kfEHLEhivPjGtQw1NwqhhKb+mtBmRVHoo7kbCm/JvnUtI
kp1rb3Bq8cktqBQK7CprLx7JyQEP9zC3zpFobe2kHFdmFffrvGhesljJsGuKso0TcdEjBbYkyPTp
pKCPife+h/3odK0bfa/A/Vt7WoL/bREfW41cAe5w/5ixcfeZHcDhMUkTqfD5tCoUexFCp5SIEttU
fhY2ns36sW6Hz4FuGyuSrCH1zjc7mo9qgzG57/Uk8Abf8jwkQ9nND90wHXCmnPCnJE3KGYOvZYpk
PDaZ4+gldzvpx2czqrDYHJ8Qgjx7QYGZLGTOoSTGFIT5iULxPhtIqizKTXfHVNg/4OhH2RVhiAk7
l3f3Sznb5jpOR3/T8pZnhgmchLbLZPwLUYU5eja7a1VJg2NhB1vNwLZDnAA6NN9rQzEF2MWvmP8h
SBaDZ+Z7beydOuxvqcqyFZy+B8xJ8PKI9U/BRFZNYJ06XFmy0XUYeZOSCtdhW0zsDMlsk4jUWyqE
14qgh8T5rDidxjzRxmOopnwrnyps6YOqIVE3yUaaCkvc691oTYVlMRDEONmwhnirQ6bZWsKhDF0F
pyrcRJXoUWGcvZt/gDHXB6OhuCIKACCMfjWI223hMtRs8AMqo1l78s32dfJb8rqOPVKEXTiG5Xou
vVOe9/k2ckpzrZzskXBiNBKBWmqwSLtjo3fNviEX0zbGbKuomY8jOYyMxnj3BxOYJrq07Hlb1bDL
AwXQ12EmCVqITtNoteupc997pD0PqgO8PYjnIIVx+TDoeXmM6+4YoU3eW1ZIkzR7GNznD3ngx48a
kDbebTUr3kqPeAIyKalpanxneskw56LFAXHE3bw3R2T5jCN1fdj71AeOaXzkkeo/IGsiqGp+4S2e
UXK7B2N0xpWjGAyoTYAFAgwjEe5TvTKdh53RfZq9wlxDessdkoCczP3eq6XQedp3H2H81uv3LUzq
QB6K42Ky4prp99iYrqM/vGlOROhRUCD6UIiAn7p2PBLfhDGtD8ettLxnwxi/G1EsRfagbkMtVi5q
IJZRlxrZ0ouG+/s5xTJAba3kEaDzeQzr4sE0uh9ZhsNID4P1cZpS5rOUVZAWgBhqeMtrnBhIEO+H
q20B1wYaDN+EEKbKcDMMkvEUNJ3M2ziXosHngFdAWbPrbBTX6cgfsJ/92SaZQOv2ddi/6iFTh6UP
q81TIlwLxwpJT1K+YKFBosHAztvnZC55evoDrfNM4HdFrLrW7zzMdzJSmx4BMjn1xPfPLFusWD0Y
OikOWNrgTBuTP3clvumrFpLF3pvdn3FXEnoc92RkQG5bz19ZF/kqt53spddDxvqGK6EtL/Xo15vM
qN7cXkPqDRcvxmt0HdMrbJyX0cqwaW5wIoURdY3YE7vE9cmriatDK6Vopx1HhcYjJKbWGXCeb/Qd
hrvxamgyXgoV0QFNqik5IPDqUBC2RQO1ghp1lYA2w9zBHMfxxwfHm+9qM3zA6yN9y0GomAVvZBy8
KG5m7iyPhPk2dLdlhdE2wPjKRQFvTpimaEYH36NP9p336EXB/KD0j3FqPZPNiOE79ogEwB0ys7/F
yh3/0nNqNhX8yiHfwsZ/t+32kKeo5OLGOnYRBguB6X7CXzWBn66t+i7095odvtFcY4idsdYVbZ+H
OvlEBdlog2lGxJYRaY9afm/rwfDulNalqEMctABSNw7K132Now2CWWedZFO9NzHqN6Cb7Ga3x0TD
b81HdmY0hbhduhVRCcncDi++xasQW7P09xZmD87WjjvnAxjgARbTQ9rm3YfeKsd0TtYVFiGXeGpI
0ipjYsdsqI5mmSMuN6pp5/YWqQ1zrm6zJgItzvT9YPAZxiEmuoA/sVa/jS3EaIgwCsdfE3JIYxUH
anEoBtz0u7QiCjxuCT5J4t0A1Zfho//sq5w+vaqE62Rig2/wYkcqcpjD/AMJenFQUktfmUXz1EcE
kwZll+8MdCLOPPSnSSNEJ48jdtchwBsZF4RujH3MsSyYaL37URpRusfKjxSTxO42A5xJXn8cxia3
epx5BdTA8w6RORHmqk6HBtLAxETahAzJwY5xiIqN1LoMicmKwgKjHI4HzJfw4FZwCduZMQRb2OD4
k4Tqm5e20O6DlKGjcXNn5vD9iAnrWGeMZ8cA6R1eAqj8xaEW+UicNLs6nJSnMrAeMLqJP9d9zli3
MKutMmM2j3N7tWqpD3sf8mWeqw++lWlPgeO9UOFj1p+kh0HDxslNIfmrOM1rYYzlTcsQIPEIJGDW
7f36FVlHxlqBIVIkelQTpOStmKvtbFbh3vYHogKdlKLDwajazHDrmq5xtFEsgqSQBdRQR4b0zayx
0kdK1h3jCXO00TWbvTcgm0tIdvf6YUDOO3hYo83v9gRtXKvIfoNhO2yUzH8si3nYO24V4F/0wy4q
D1iiDI5WPp0Kq7Ae8phICW3uj6rhNsfELJ7NbjgVmGE8NYWdnPEbXjt555xmY96pFed/7MfdGs5w
sB6SatxrZVit03n8oLuYn7xBe6rC/JjMJnAYuZmoFGDSGupB7cs31U9cglbqQ2rb8WNmgaOQeV91
j1akYccOwW7tp031gh7rKUqydlekEUNnOw329Ww2rOCRBFizAkj+P8ydyXLkSJZlf6Wl90iBKgYF
Fr0xgxloZpzpHJwbiDvphGKex6+vg0ip7AzP6gypVfUmUiIkw8MmqL7h3nNN6RyzMeYzaRFyEQ8Q
tXjlysG4Glp1coquhBkrf0HY9A4+lmQeqaW7pLYGnIK79VATcRNGYmBGk/QByZNZMObeVTnlRmCC
etqmFe11X5tnWU2IKs2yPbSNgZq+T2/XpYLD6gTDhNwqq36ZRGOu5C761bwj9/WaPB2EfgKMnAnF
HYb9FvNkvNQd6Itu3doIZJSjxk8LVAbLo9VCLl9Os4yuSnfuSR8yEeP0+EVHZzxa5H/MxQxCpaiq
Qx/Pod36APLA0O9Gl2qJeO+4Tq5FXhGINkY7P09i3AGcHmK5Qt7eHiOBL3AT07QA+drWPSar5xyg
6w37xSCbI59XNILYDxT6vw5EyMA0L13pY/CXwLSbxK+hweM3ssdPGsi1vD+C6vUOzPW5cUHYzVFz
NRo9pUGSQASLppsWWvY5yV+qGiK97Zc/oVTpoGmhdRJ/3KOd3yyKnVWDWIWpZ7dEnMg+XX7kd6m5
oPZDpWRGjEMGTqedAYxTSCPwanMOls1dk5bWhAOKnWgXeT9zHClo0JcH8rnu6ngeMMhNL1ErQK71
y7Pf1ZBhisULjBk2nfS89FBl7slejHsoS7gtLYRGAPchaS0FqI+25yCo2ycY0At9mWX4aMrqAcjK
hIApWdc7xl5NOAOy4XWQ7jLCEFd6fIKWtbcaXwW6JcvQ7ecP1ZT6RBYA/VBpn4fhavQ8gcM3+kba
S7w1kZchEkyBF3hq9ZdtQP52qJJhALWQ5st9Da857kYRCGZcjNSq91qqA017DetS9CyUostSWAj5
5+wWHS7U/vTLfrapEUHYVPZumoCH6No9mlZ8E2XpEgAvPIiwSHEzgnJ6htxAyosmtrNpqT3hXO+3
VzCv5G00ZQXLyARQYi1+OOetRQEdzwdYhfuhWWnSZ/fHhtqPR8/YKxea9jTZv6Lv6fhCMhJ64on3
gMaGwTiZdWWKQb2KluZkr2YYN+q7Pxp7SxSoh6fopTazn7lD3bRurb/+leDdR9dMpg+ANvxfGaaQ
tr7oqbyL7co/qbk7m9ysloMnPU4g2bnFw+JyFBMuWIF0PrZ984PlyzvGUfbrUZjM1cHqmyNO4WFP
OveyMcY+usX6MobqUustlHAeuWnQpEoXzhdtKlokxSMEWhOKksGL+smYJd93iI33epAvnoflmdXN
votXcqIzxoHxdEcyknXyS9rQxByZcoJ8qVEGkFLoE9fKJB8AfGi51X2TEblpjeOWsmh91KJOwy2T
EPstNRbkymM8SPKhPQScGcUUaOBAwQILrYrJrB+ld7Nph1nCUsNowKJpBhJmAnRzre/qzOFq8X/4
jfG9VQirsbl8jg6LKGTvN5q19o6Fz3WU1d8ipoWWY952fT1eDSqyWQj3B2G0IZPM0OniH8pu2pNn
Z2/z6sOmtefvoEvp5LzxYqz1D3jkqJ4kOaSVNNJLy71X5HhftfiMfcp5K2YPmehm2bH55O051TdN
UDCOZcYzjcF0JJnyPdZPqIZL3fD8wSue26E6GoWDVi8zDzb21KOTM0NJEPHvhrZbERHL17m175xU
mwcPQdqi8LbJ9kepF5YdRTXwMkYYwS4iSfhrIylzmZvLK8/CxrqK0HRIDoDHh6Xedoh3iaO96iHY
+iSo9CQ1pRywfZoCw43V3u7GgnApxdFbvFRJYYajk0aBq5qvbItTYQCVFal5bOunspQWD6a77qee
o06oCN1fV4SKQZMR+4TMOOPnLOru3FGz7p1Ms1yN07Ah/SYiI+UKuJPeD0c7WiccrxYK8pIqYK0N
1iFbaZ+U3yXiKeWQTrfCIDaY2+0NXKUULqyzS/vgJxNix9S1cDJS9xG2eOkJnyxtC3KlORK+FOcg
AGUy7rUNG5wDNz8QIucZD3VSs7qSy1PbjcHQHFPNi1nz+WnO3J+tOYiDA52fU9PYm3n3PV5jVPw5
Sevxp5X0iCMSxhyreocXzH0ivqTpWMfYYaOnJr88+B2XZe21l7GrXpwmIYJTLRdGSY+Tx/CmTBci
IvjC7C7Fee4rMsIbggLqVR9wBDkbgW7ZIf6HD4/MT8aiCYAr7wxAd4NTJ3tQ3Ac9sQfIUYmgD+EB
Iirk2RuYsIzc+VTbG3hbxjfNWi1wx7vHFf7Ac07MPSHCfXMogFbiBOm/WeKwShh4VtdM57EaLriy
uH+Bte0GE9/gIr07t2fnyk7pvbWd45S2LyrLPrJV3nY62tfjjzxPsBuBD2OXDgTKL2+pKDhB3JFA
HmZoAKMFhpuMXsV+15lDzmCZ3nr2FsUQ1fDMK+dnY8if0crzn6sp6Pgn+1x875r3rKlOYwyvqmU3
4vrAOB0OaOgfzhoWRXwPpBZu9iZbEzpUlbCoNppvcc6MCKfCfb9x9+D2FbzLcWel03HMCRnJu3I+
1JJ8bXfXu0VGXjUK82VMHivBMMbTer7WNnaY1tYYWglzgs6bhFiJ+SrJ/hr55yCfl6AnXu/KFVBS
ucc88ODYsmsLYHz6ykFLwqUT38CgvHc8qS/TANhqLkfistf5a05QuxrxBJ5xho3fegdJ4rHZEQpr
MLxhuY/dcM0V6TSrvofuto+Y+O3WOSH2Pq2f3AFJckKTc6LuYJxifmQNiiUpbH1UTc0gAquLMXo6
sF3mMzaV1tJzlgMcsze1btjkdXHu4KgjgAps39eENTG9bjnnwfD2gVFbW2byElgYrhFegxUWXhv0
pCDicstfB6GvuMGuUtOmsppfLa/SAZmE5oampnezq0uf5Ve6oapzHUsQ3eRC6ixorMb0vkpnDlb+
YP7LXBBtT+4u4y576BfyoL1XewXYPCTTGmZkzqC1ZazJPepqDWPWhMjm2t1rmrXFTYnDI3LSOlQt
KSXshy90uw81ERP7fi3fy2bR18KMX6ax/8XqCi8NtwxKz0j15a3hRzdTSgOWZ9fM4MWhkQoutmf8
qKbYDMRAIYYnpiZykESH7nXIxq/OxnAQ99ltytTn2Pvtu1NhTlk7Stxii1Cd627vMkrey7Y4Upxn
e7ef/GDNMB03ivdNZCHUOOZKG1cLVKS1b3u+rXSZvyYjgzeemRuL7swlccuqfzpGSRc0PlhvbeR1
MAnGW6qozmaF6WxN06M2IdONyczlvNbgdmqW86iGrJpNW+aQS6T8OQF5OjM5y6uzWorxmW6ERCbC
mROJ7mFS6VfPbx8axuPQTZS1ZvrFT6TeS0Kg9iKajpw/5E7TsLACAcNrphzIltmTWEFAMtfblbdg
N9OMyNhK5wk9ZlMFwwz7D9DffRkhL//j72Ztv5sG5lOvfsgGNWP1G8g7y4zP1S3vC8VlGQsmH1gv
mZkWR1aTeEXoVBR7Vacsv825bPe2THOgOZeq6aLbnC1zXpGLWz4Z5cCA3YMJyOUImOlFImDNGP6Z
RW+wOsRgloEFD71Iokafkit7haIfM2LYmRUm1nbJb+Lxh2o8dp7JfNQyvfD0VQdTWcQRp+O4J1mq
yvq90cw/5EDZ5jdxqKLBvJotfTRREO7meWUby3NZQOM9Zykj86TGtwTCEuRMzT3REUHcg4Hd9WVx
Y8oiu0kHwGRiqFqE8hvOwPePC/PBqh2pUlLyc31JWFE8ZHVoEATvrJk4CqJya8saw3aWd4mIvjmc
UfvS4Kdrxx+WTpmPmEa2G6tIhsrIoTzRxwhJyWDO6WMf5RwrU0mq74wQoeA/SkpJS8yJx1K/6e2z
TnBRDh0hdh4Dpb70KdJ1BeZGu59MyiUeDaKx3PVUIgpmVrXKk0Vj74rlve7G6YgHg4DYbGLYPl1T
Dwx7IZjBDtUSB6mIHvmE22NhSYXiVN1wA4hDJapHYFd4DMbkPZZJefTSCaD+RtQ0xFk5L/QWNxhz
MA4N1Iite8GY66Eo90XIye3sZi9/LaGSyMlCsyOTj9yebIKwYEeaq3UXjb0O0FryCx0Zqgtmr3ge
ImYxHbDicO2LC3MJmBX55rmz5vVB5tZTjpmoqI6qHwgAberilPnTu3TjV79u5oNuX4WfAeLOY0L2
Ov5tCQEudl9JcWRrVQtQ4Yqk4YQ61DVpM6jl0TPCqie9JTDz3Efl3T2RxZvu8RPrQ4NabS/1kBAm
4z86Ul3lOWsTYfAvr+Tm6ijmtPV4BjJCMllU0malHvTP2KNLK4n/CkTfPOqfph0zlVkT6Ix2DHKJ
nLydiYGHkICfjbikU6kOY8ZvZGoaWLQFsrJU11dsL4/VWj7beAcZn43HWuavIhmbC45DIr4y8g5A
npeBu7bq6F0Lsvi6nunS2rGkdAd+XIaB7gAJBHjHJVgndziOQ3wY+O655rCmlKw88EW+IGqwHFaf
UY2BZHkdK/LBV9Y9+1yqx6knkIfjgET7lROsSP37nmk+ehC/Z4VlTvlwEWTAEP+0WHsjQaCCcygi
IeacCFZPVefxH69b0mXM9tkjElks0oWSQbSrrgmgNyNjYS4lQw4S5ESTdbuOTAXpxPV8gACxtxjP
BCVhL7uCZoM5FdbQ9rV2PGsHX5vMnelcU6EDxYJmOy7Hid/i5BY/0sT+aNymZOzO46aV++7V2DyA
vRBHxpE5NvxUWpR/QF1KK0DDg+I2yqpgNPzhkLJIonDHR6TBDs7xdM98/lrFoOUEtaSDJaSK4HzA
M9Bhi3e7rJN3bdQ3WfVzJWuuGQHAtOpVF/2tuYKllnb2vmrri3eOiRUWe1zS+0XW+IhmzLkaY/8r
b+cLeXwXp1RvFvvLKGofMJJe+xYTvmyYHssFqbtYuGkHAOZDe8nc8lREGpKOQyD54MP3jTvr1Yzo
zBxCgSDIEd7K3LasTNg6qgHgbIPIcxuTeHotbzUiqX0ykBQJN7AO4Q9jzlhJxDNWFyMXVAFG1gdj
wu/ukkZZlfLituBxaxF4xTDiVhDEXluo9FxjvrFrdhV1h2xpMqPXzh7ooEzrNYkdrmHI+fWa3kHt
pd9adHzLH7Ajjqa/FNQj/bJ+Vgt+eSQxFnM0+3XZAIvtYBG81JCUCYjjo1+787Tk0KhmTLZk7DEA
oCjxVfZsqkaeyuipTAwI9s6vwvGrsy2TVxRneJUyUXWb6XQHmwLlDBcfZVrLFWQQfmf1GTKsVOSH
IrHfxsoWB1d0zG45NEb/sx8nYFf8XknJ+GjRYpK5t77VGgRLWpILXmuPvDx8xLAuzIfYhJ6DzRej
fYT5Lm2xDK1u84MIBIYHOYYIVEBdU3M/of4MORSCZjeo/ntpN/4BLCzNKXq5Qk9PVpssYQbzp1bq
mpEcCoc6OXPAfHQlIcq6Bd3iesz/Cy+EpsuZVy7N3rAp0MX00ubYrGkR72pdPoC4esVL3XGMNFNo
VynhoZ085zEqoNw2bjz2KO3E09inEY5ifQLrQR0eMaCLmH61q/M0z6II4pZgMZI2kAYn00l2xQvB
sqDGfPma5QAKUutSrwMpbNXbNKBXtHI6qK5ZbjqKrIqcRpg6tFQmNcZcLoi9lk+zzEwm+Kd0GT5I
OEuD5tOZKHmclk7TbeWtAA+eGnWFSa34qFV/3fvEY8DkN4/LpiocF7ooGDRssaquOgy9eeTYw5lN
tgzSvRe97XcH462N/BXEAqo48kA+yiJ5s5zYD7E4MJAgYqW0Gaqe3MYmF5hkh8Cjrd73pB9bKrlT
AtUzI9Uz0czoQSp0iZlxFt1yxAg9HODTqN1EA+FPeTCPkw6iqmMhfkI5Rx5E1zCoCRoNbKifCScT
jJcGAF89oM7Zhj5IwtSXKrjLrVXwFRb5fT3bART7fu9vMQw5awy2zHDxUrRecgNUbwSdLj9hS8Z1
455nh+3c5GOUyuj0D5bJLp6g1uYicMmBlua8KjyWbo55UVF8WvC9EgnO+4D1vW/hO3AnZuTX0hK4
BltzSDOfkyIXXWA2YAHcv838do7S5nOGpV+jhamHQJnrj6w2+z08OvwSinbPJRc5cPOOdWK7VZxe
c1zRf5YeSresIvQMaFaX0bgDo1yvpPNRO44iKUZmh4KJFNigmGTGIQMVaUb7LNHlYU6w8pUj9w6H
D5rNlcFFiWgzKdMgySN0q6tcgFNNoWeQGmfVWGGslhI2/9kaCrFNjAXEYRvM9FiydHDqFzmj75mA
5NucTLx/aw0yN3sCJD/vi6ma2EiRvaPLmSgOL/ouj7mqX5eeMZDfU4RtuE2x9BIppfW4moIgVux7
u9KMMQRvx3PMBX6oCFSoU+8JIjdWXvQELAmpybwmDSIXYZ+v7/pOwbInjxhYFj8sTTybC6c0KNEF
gQZH3CIUHsztZZkLJpRKAFVaiYjaozyPd7aKnlxWljWO0oBx4GthlIyCZiYM7eNkT90WPkK5U/Zf
qm4wC/SKydY6MFJcSZsD6L6oNL42VVjKeN2jqgDrJcoT0bDu2TXErZjlC6mLwEKL6LgY4wffLLBo
fPwSxGY7x0E7Dj+inMnEeBh8Ixgz3CvAByzYre+NELflQky34a9IxS105iDR22I6V2zQeqQ+B3JR
3ljtPKIZIPxgEE9T9I1JW7Zf/E8hT+rG1cbJXCzjiS96Yx+9lPX0uY7qIIcOWg7dpGxYuzc9YiLk
X8VBpa/a4adne3yO/DIojqDXz7N13QGy20k2r4AwPSxlGsmr1ZKbPWT3BMDdGOTThiuEDmNwP82O
xWbll79YC0Y3RND05dZODQ09iv3c+Av5eQqFEw8hffphmqDtJJiyAoliaifqctu+gKiIxKfB2Ygc
o3ytSHEqbTYM64xqh9g6fpY0wXr9HGMgj0WBQE7w0lsSItKmZ4VuPfcRBoXOAKfkdb8aTuFg7RUt
Z0L0cDwYD1ECXBfgZp4p71xG/ZHEzG90Uk4HBcFBHeCm9R48C1v96laZjDYlZJ1vE07v3tWsxeR1
0cDWj5ruhxhb9wDGdw/YubjUm+G5cNNjTppmYNaYo9e9wTvbo7mJIUlBHrKVH+9th5GqP1PZkkDP
Lk8K+lC/i4N1VkPIPk6PeX1U7K6gk/vvgNc+sdq9TIiqhF+9Okh5YvcTgEGxgdAxehvntM7dk1PV
zwS2fiAUmS/jSmKXb9kfhmU/IRc8R3XD9nMtH/PRIdQxsSl+tIY/j8GOwJaOtBCSuHGj9zU5aRr7
+H5ls2YLq3jK/PmTeaoRGrZ1kzseo2rX+1wq2yDz2W5Q6uC7W8b5nMYEOxrxAEWTqTij5pt2+4I4
/DTjUHIgvGGW0CKImpEVorAMZWOyHUKt13gH0+urK6OiKK3Hx8FA08G+PeYVYqQqi3YPgsE/z0N6
kStTfMSPlE9IDVlvhd0myzCJtCkYYiGV4/mu8tXZibg7eZUBc3Bav1nrFMbtdEp4ejYyE2aJdNxO
QkaKwu4/p+9Oh3pj0aRMGERnhgO/qh1ENlIkqTNuF3w4OCOZeZeyLjAQgAmlZHxQGWf+xHUrTEHJ
mC5L2Hb0jc7YPxOvAePFzaadh2AadSbK5qI0gnxLrs95TtpWspSsu0eZ2vjp3BgcoD9A0ojViVla
jA0guYvs+JLX7NJ8sg3wLcYWvZu/j5TLYv8mb8a3GUvYrkQNtkPEIbCL5hM1e+Zh7uZUrDPWhKX/
4dgICbNyvSvy1aZhn6Ay5YW5d6vv5ogABEtwuEUOHvFM7s0BhEJPwcHQ1iedgFhd1+QDkfy5AZ21
mzvIpXEJk8e8XxNX4wGpP4iAozPpybFKXZRTMOxmRsz2LavLo65mRg4VypEistZbMEYTwoDmJktR
jLfVqUldPp3uaRxTInNHHLBTco0KJSh8kmGSmPLFcmiY7FZ/Isx5LZS8nZIWpl/kErEk8xs+fBI7
TSSTnh+FZe9zy/jkyXBgQIIg5xV9fcTzeJ4ToG/4DZqSaYCKSegYx6NXjSD0nKmjR1KXZGyfo2lt
dq2+yhTDuGKurjT3FWHoyN5hGTZ8VQROGWNyUJVf7HTj/8yXiXA/poQNllBG98/OqCuOeHyIcq3e
tLWtJWPnVDW0/CUDY3vL/smn+XVBB3Bii+MK9lMDX9BDjwOhsb7Vy2s06TcEEGgHmLOKGaWb0zf4
cbsDO019PSXQBFR9qqEV4zsJUsN/xKgX603PMPC7Syn2TnHF6BQrI+PVRR2T3lgP41DWuyRKDsgH
i4OWCvLOTEqxBiTvjujvJeGSW+Ew28MljdieNDX9tJozWNFjfJH0sGdPNN9G0ejQGjrUVQCuanvT
mgzeLu6LAJUuFVaEepe8LpSGbHWzGEUwS+DtpuzPjTF4TMggk+Sloo0kIE6X0S83cx9pGajpu+4k
OJny0nnMV8R3CJAo8iJwFwXhjlOFEv+ZQR7r/MVkAcP1YUSOvGNSSDE3V80GofnVSv3RTihnkUXs
3IkJc9YPw362GKx36WdssHEmCxvNVkGGOP+YeecEwNfBzy8mWgb71TazrzyfXwpl45IbiCDTEglD
5pPNiR72abUMmnA+bYfIa2MmbLolf4YhLg1ZZW7RfHYBnpm5NmG+Nt7pnV8VE+8rNQ7KNVhhti5R
UxY/t1wezUm0MHQc9t+g0WuMhATuIPsAnob0NykDxEknmfnjtbnkh5lLyjT7g6WG9ZHid30kd2en
2xSooOQvhVoGcvf4TjRzjziahqN0ppt5sCJSMXP+AAMSaQmMFhcNmDKDLNf9MIynxKt/Fm3EU4KU
b4Iyhc6a6Ph+Rs4NO5EVIpGh3lCFs5FinXjzh+5aCWBjkaVfpxptalfk34XbXtgxvuQ22pIyW36q
UV36KicLp79pud4sVLHLPIdch6coGiiWhvdcsWmMIoy9mfLxsc30JonrP8NFfiAZga1mx/RlyN3P
gZKfPB/NHtt7byaAOxTdrPQYYE4o1us2bc4tTNnBNh7B0R3Xvr+2Mxg4jBciD5QsebxZWPTTDUfl
TAN1QsKNHpsdDQdqp69QMwZ+mhSHlMxQApYdBgRr9dNwiv3SIWhubMAcTvy42pjJIkyDAbf822wo
fV0a/hFMYn9qM2u7iLaVR4vk1vnsJ2M5RHWKuDubzFAb8tVveFtGhAbW2vh8SXcvB+mGll7Af9d0
zcStsrLoPuQw3bjojRDlITzIpDrLpBuOnenynFGu0heUgSUYicf5zZST4eoOyj60UFz2zRQTOLGt
mFjdTNr+Pnc8tIYCRxa7bpCJdj73a/UVpVYEMpfJT1obFpYlLmHLFTkRP0t1GJchwEDDseIOIWOj
M0/8g2xYGjcF507Ddk3XBlNGz4Fzis2VsW66W8DFhYxS6W7tXP3y7IjALc+FKtjxl2ZuI9pY/dpP
9pkz424wLWvH8uuXnSfvUTKrYzva50iOJ6DXEgOkjWSWLofxPVMruzv7p6lI1kuMbDcAFu1G872v
+TVmJRO7xccDYCrifTEmr7sRBSWT1oxITheJbhmNDzHgMOwGBXncQ0L4gmKr5qz7sfa4JYE2B52N
KFpExGRGCMMGxhmsWvKYJXyrQz+b9Wu+4BWEps87+mOZmiPFS2hp55wkdkOop2LihsZy9LhsgNdy
6floYn3EkMAMajwnzoCYC7W+Z8Mvt+ttlnpYZnJATPux79oTQH32DZbEuhCZ6SEyiuZqMfQ70xOY
QsZ1XPnnNE2bvUgFtQWGAHaw8ckZATISlgSrZ+76H3GSPAKvM08Fquh1251Uup33nNbdXmkqVubV
zDKW7ERt9lRXRX8Vt0+zn4TbrJRMuU0AzYZ+yehVY0xyKD7oWGbV7Ks6uXUN6AKprz9w0LP6CnPL
JX+NX1He27/kGqUHMhcYMoJYMG2GRCOtVLLgyo1J/QOfvLNkJ2/l7B4jUlHO6MiuG5sNdGUVYbGq
x27Iwln6W1ju+qJ6whK9EVCVTy1fCk4pf5P4SPmtWdf4lMdhG+974yUSKB8iGUmcpbl5jhK2LjmX
0tLwlbCtbsMqN+AaJezVTHlXCIrwnMKCAflAhQGQGu38aY5Uw6+0QYs4nhHtxcRoFklQ14rpeSZv
Mp+BXLK+SIsorYLRhYdcULgDcdQ2wrRFXcM5Lm7zyn6jOuOMogg8Uy1NDzpDJF9H8xVrx3EHmJp4
09g6IJL+7OocdhYLw3ilCNcJpHuUp4ZyaHzB6ZlISGmU1ibkZDxrBZeOtMldXTBR5vcC/YODwWus
xxQ1Ct3xp8bOhh8ZiYxJ0AELqfqjM0yuNCvKgzVyr/UqyCDwmFgv3AzRkBBBsgVQKbH55Ipd31uf
RmmdWl8dpgyriezLsOpnVnRuE6rR+E7OM1Cf9eST1LjrtjEJXqWrTkLZdhXQwiid9cHVZOUaSXfd
w/2RoDbRnGpS4cyQqBabBUsycwQjVemdtylP3MPqf81VB54PjSscfhbMuhBh7V73+mUo9Lnh3oW1
VQSDsf50VfmkXf1Zb+P1YoDwF+3FGEXntele8HcwJa2OvuO/155XnP8HPXo3yUfLQO6r/yOq6eM/
o5v+Htb0j7/9/yPJycU/9/826Z3aX1uI0z9nOG3/wj8ynCD9wKjzFAxyx8Lt8I8MJ2H+zVYkA/i2
57q+bVnwT/7Tpuf8DU+b4yrpmsqWePj+YdNzxN/4vwpfUTnYnm0p579j0xO/M1hcxZXiYvzjvyGU
Y/+G9fHxS0kfZda+9IzyiVUeCQxrHq5zNlzFtcWKF2oCYC4y74RsEK25HIaYEqF6MfZZhXOe1BIh
XmMiF7sk6ZJya0EFLibwZ+E/fa73f7cO/q9yAA6RlH33f/63vxFI/q+j0LFdpZTlSls4vHMfAMSf
HYUevV2ZyYzmdc42b0p7GDWWlc4Db2cWiAiHbMEZO99PGu2GB34e7TzjJz+/R0dafx/7h0gl4At6
+/2P9zUYA+t5k1QCQ8irNXbv4xr/XcX/OphsnZT5sBEhbOHJtgO/KNydsuQQIko1y9m5KNc6NEbB
Ez9Vfji4V17aladaijvfytleMbs8/h1hNxLLInuxyWCwSMkJ/agXmVde5Vj7KS1+udLITi3wySvG
VISJuzdyrtKT8HK4yDrSe5u9V9yUWwiPWd0Q/sVismVlvJoseLteQmyhUbe09TAarnWK+UNgHFW3
TXRogAOGVGI1AsvJvcbRC4BpRSW8sMvM8fkc8Q5ZmJ9q58Kw37mAWLqRNBgowehCjNgrTpRV3IPn
lbPcyGz10sGSMOfsPPa+A317Vecma2kguSX//ZcucaT+/qUTnuH6GxNLWML5DYjRzlpB+eVLF2NH
nbG5E7nJowCTXHf54y9yk2D3Ffdf49aXYRzuppI2oJk2fr52ceIhvtiVWftm6hihGm+lWBt9msz1
juB6eb2lWmulomsHy9+/f/nb8/2vL98lH4biZyP9bCSgf3LBUhVo5FpULySJdacqL9dbBdT1Fq4T
83yIdvwgwyVFwLWMDx3B9KH2MuZlhnuLC9HapeheuYRZbDNCOjRV3geVXf4V/Oe/epUKpozlgiUi
au43r+6IzmSRVYwHplnvEXvexAiakPtNEnWuTE6zuQFz5TnDM9HMw6kUrXOJaje/BRp9q7ulD/K4
/2arCYIe00MLFdXVX3yS/3JUea7FSbk9+KaJqu+316jM1GtyBnF7b9Hi6HXDD2dgLt1aZnbdK/i6
meDzmnkkMeqQpGqwms/UNVnJJIhvH+WSESzOXot+J+9prR4kXTHr3/bw71+p8y8/Wc91XBuOBd+4
5ZG09+fvXKGTt3yBfZaS96uZaus50jeOGG5FPgVVPJBlNr6Ndpq/9HSWwcZAqBZwmpt+CznFeExE
J1H3EQJVeu4vsbZfjjXiDRK4lQlg74c7WzIG2L6ESW7n0OijOUa/sEv7iCBO+rfDEFfJbVKWpNl6
8TfYfqEZWV0IYIzIrlpimyZVjrEPy5pCF/d5NixH5E7PK06QBz8jyqdoL4lTWVdiiM7C+4IuMTx2
rHpIKEudi5YMHuAkGbQH//7z+wP89adzfvv8eNp93OjbnfnbI0+IVUbA3MioeSmbMPeEeyG7HS7l
dheZE0fbOhTPAxiRpM7htLOMqDPXO1d2XFyhumVoQs18sI9dC0HuL17cf/EzBHbDjSkh95FJ9vuN
6Rt2h8IKpQ+rryurBFkzcFMjLquuPfZUgTfPHy4KaJT6TxqZ38KAcHXHlr2RthFUsoLtWL0lBhF6
MTjoYHQzA+8kpMJ//1Ll70Qv13P58HzBQyOw9Nu/PTFzRwA9gwiu7i7+nDo+s5LRPluQssx5Pua3
viuYu8jcD9N+NH920Yr5ebERsW6XEOkzxpF98M7CTu6jQ9VFaZ3L1nSw2+avMYiSv7jhxfaKfv/m
1UbHo/SxaQB/Y5BZRsuoC6YpiuSR+NzBy0+2ZtjZibuxxJIwms54LU15pOsgcJqO8izdrL9ZMsTE
f/HpbSfzn1+LJ2wbUroJ81CIP2jq/3Ryu2q2Y2TokNoHQzEEaBNwktlyMhb/5Y+/6wdTXow5vXLr
ZbntEajvDcd8cTIMg388fTiRvqYFFXca5dZVTs9/WM0GoenC3smPjOESe9MpToDnDq4gPLgxruyy
1n/xqXLk/E5v3FgPJjeolD4nEziGP59IrLo7j7EY08+62jjFG5Ypd86LjdZRIzVNHKY6yeqCO+1l
uJJme5FOnaMlKpAJccJY/fqWx3F/wDZHxtsEfaoxwcqMUSUD+mw259U5X9oLAbUNi5Ps0pmivp/Q
amGJQsDhy8tYje6p9pv6+Efdlffcc0mdLUeDyFDWuFQeVpI8O17WcyPaH3GRXmM5VN+nfNyKqfLQ
uD+6/2DpPJYbR7Io+kWIgEdiKxK0IimVyqh6k6EyAhIu4d3XzwFqNhMz093VEglkPnPvuY1UnGRk
ZiVT/Msm03tnsVtww+FLuCzi4bJWP+Q6/ajc5PcA//NkC7gAcKSe3bokD1g7zlmxE7+3KUdui3SQ
cTVrci9M7YNRz2CYOtRwArr5+hL4gVH9ZBOI7YRIt1oU2VPWqrd6Yq6QF/RsjRfJwEyewmr0EBX3
6o4iZMiUfTPYVxAQfot5Nw+x0SEeVcUUWaMzrjqKt61AHedY3UmqfJDr4R8trX4kcwtiSVk/zLgy
Dt7E4j9m5/rvA0IGcWywudKUW3C/iMdh3vBstsmEuhoQhW8X+j6W2YfCvXYgM+LhonkOsOOdQCBT
BhbBqyNmjB5h/ZvfIcFVPB1Dc4qrncySb0VXvhcWI2umO8Vx+4qFrw0qXbELII3gZyx/bV/VOPo3
J/SvBV/xOAPw6/NwPqDW+eUi/33RhjSP3dijVCtb/r0+kmIckF9bafdXOZms+sfIl3znhZLP23kz
2ZQRmay/Oh1UECQCWDI7bdlHEgLyvV6yZr/i32MkMie0zgg5PWT6wuKPT+jusTkP7WG7SNN6fjM7
a9jnXfFdkdEX1ape45C9aFR9eJxl4Lz1y/Qc5OO5neR84JdlAI5cyKb9D4dOYu8awojJp39a6QSx
1xwCodRdQhI4wHZCnrSaPWOipchgCgDvtsy7qqk+h7M0DhWbu4PViFPvONjIxcSX0fbHaR3fG0jf
3sfPevUlmrwZx3FtXgYTUZybrH2+Ng/BKK9uzTyz8XFISeEllAJzdSwa0vdAiap9Ih0+W6irg+v0
u5EoMV/RCXjW762KTIci4mxz9lXbp/AU2Y2Nh7rQJYv8ih9mEb+sFlnL9pAjNtNvvikI0LM8jLRU
8+vLPWf+Be/tsRXjje2pfuJStE4qj3mhaSqvRFXzgixdwqrJKU5bC0n41MmOC+84ivmHXQ/mOVus
R5MDoAfP92cYCoQ9mkV6k6R+RIol9Y+Doqn330GcftMVwianFV+sdA4e2RNRk9ZzujTlcfv0K7dA
UAjQf/Ga5tg6jXwTtf7IluEOYwIrRhA0+5DBA69jY5OhE3RRMHqneAkc1sosGgFPmbuyAd9eFl8R
i3y3UqX+3XfVUn4NRxND30zaUanx7OZlywoxloe0xTrWqvoyCn0FvFY9phjJSv+jzgKAgMEzCrLy
sAYmlmT3tJojkWUi2vYqpgptE//y79OZfNScYYzlZubgy1wbMUqSPPKzlyB1Ryp9317Tg+PlQMsR
7yIcR12UIHjFXuIt1/B3rdhDTmqNuljciNXH/NRpptxUuMKhY+9NpvF9ovUT+7M3RwiWaoXzZW7F
PTaG6SVvoV/Ifl17S57lpKmzY4gyucmLX9vHv51kjMzIlq3RZlQSiIgnX3qCcw+THNjwSF/zM0i2
FbaPHnhQekzhYXJcpnkfbQ+RH8rnECvM4d/LbOmluLcVGAifB9hDvlUmx5HUhtP2pDVrP4tCbzud
a977kBFAlKIiaesGyyhXKyyx8NjGxb03Z8g5QPiPUmcuDgwmySH5Xi1WivXGDVhmpLY9nz362z2L
KIbeU9KfsdyIfeZg3gYs50vVnBX4uEtNktkucwd5QNUNrGjqHyGX4C4XTn5YSAvbb6+ISsP51AC0
hc4C0GWg399eJM9JTonjFrBIMMGQs4Bgz7jMRG+gGLxik4KVaeE3b7JmjrZ/jObDheKC0qS1YB0R
VXTQ7WGOoSGR0ejiCck/Z+CAbjZmR3qp7f7dbky/mkif8QgBmUM2bstUXhTz0DEAxGx0WIAgXexb
fjvoHPIwCiz+tVBvYbNgw93O1H76EmJ/u04yn8FoO6u1LyfWKx6+iq4p3or5d1q2kdRz+l15y9es
paz2MrcnJAqTe9xacAkq/zj4xnOPYuuE7ZWuVAk6q2worix2W4QPyK4qF4x2PpwXkq7mrA8fKW6A
eAxvw8TKs/ak/Rq8uzY6q62qt4YRpG9c+IBWFcY809oHjcHdLrW80A60x6A0JtSe8HiDvJtemD1/
gKE2KZp84u3ThT3vVLpnkCk+dIfwtzKr8QDvaGer5uAnbAUcZw7221kbuyreLR0STX48ecLWdGpy
iZ9kRhrr5QM18vZVDc60J2QaKmFdArjI672wOBPjoYShF3KwIwOAEVqNRQS3vDrn6ysUwFKYCJQ+
1ESmPGEMsF999HxTZchdi3Pt55ix2gbUYhCR9sML+JLHerXCNvGNdTNGfcE2WR9h+OF/Nb03v4Gl
ioluJtspK80hwunCjG3t0LcnwuMFbpo8ZzU3UcyE7Tn1zewiYvhNWFV3pT+gfCgYaXNTzOfetwWw
jea30uiU+yFYoqVXwzmt5ve8oPFcBC5klbG7XZ+3bQigZyRvkK6IrsXqZ1eTPrLPPZI5iOicKIjI
NOaAuAgFEWUxf+ogGE4uEavOgkCmIA/oi8xWtsLMz1yFrP3mXEcup/PRAwSm2EGiaMXssN6TVe6o
KzPtt3zyIH639jMJSVGCEeFcZWnytsDVyxERogB3nXPWxGAR2VLbWfaDhTAgoZbqGnH0yDqbWWTS
La8eSYkQs7xwN+BTMbDGTGmlSeTylgivVLezRYy7sW/OY5c6wKpgLpLFlj08azfGb8HsOWc+ffx+
vv99u7IN68MO172MKw4L0wUu1Jp9ci1RRMeLwiHP7n+rNbbXNxPxErlqPtnphJcusb78a/GdNcpq
JdJCrUnuXmWbUeCovbXmNTpFZ+2Ncq2efd7yAWLYwQiM5UC3UhPQODaPvIiv/hLvHCZZbD3MFc6u
95pY13/XZSJH7yBWV7ski+v279yuV7p96JBJaLH3KbtgIJ97zqLtIDaJCDyGY39vWk5LGgrnvJ6p
W3voJeGnkwzGTbN+dcDIRP9GrICyIpmjBfdDlqSer14h0gQAVI5bMeZb4kdoMB4uQ+TtHmKwNfVk
0rBWVqs/5HFGEXJ82WpAp20bMlOcbLddTt48RLborePSBmen0gSvgOFym+aq1YvEiUDYOz8ibpFn
2iuyLs35sQ5cM61R02OlDtt2Ya3b1udpPGzvfpvKEIIOqU6TtQYZZx1BB68289C7QOU0sTDdDpJt
NLM97rrpYTKwFqNnZZI0IlDB0R4klFFFJpt7uaibXK+Mro8fRdUGN/PbVth4WmUsd/Ufc1VAwvoh
LGniXuoRswwThi4rmUNY3pjocAc7eH2a21At3w2R1+cFPEfiDJc1uWPl3h5Kngdwj958qwTykdIq
q8P2BdQ4VushKPaWmTn7whoY9CLui6y0Om2P4NjU3FazPraSdImEEI3TOnzuBpdZNCAb7JMagpTt
5QJfzKBA8yXLpXacG1LOk2xzfUMP8xu7hGWy28UVNDAyQjaTl+/u4j2Ywn6dh+aK20VCaFI3a3a/
upP8z4iD5IC3JyGqB4g9Vv7BhbA6DCe77ZERhWazZ0QnTae6BUXz6LyZNynmKxsZ1D+5Y5hGruiC
qBtZ1Pn/2TUVa48d/AEbtK4BVdB4oIOfmaXWNUhkZLQl+xiiiJaT6QxrYAetWdIm6GzxOVlm81u3
hYeErTrT/UDkRU57QIz+MrOFPTj90BwaZcF+EMiX94032lFqTiSpWj/7zmfQr7N+H4e9dTXKZofz
0YnUGgyfOiUkCZy7ULiL3faP5AiD8TQvbzlup8Va1Bm7CzWaOf2Yurjdu8J+1ySg7UbHTSP4YaEd
UzoOPW6Z4a9HZzQzXOBFA4vNDtBSGJtN7xdQUEKt5IxTcmHRbEMUy7B0IL32iUFzajIvy+QyVAQZ
FzKI4ipwiFYTmNZEcxGtwfYkfbbVX+1c83IG/2/zDxvKr3ceBPpUHFDOHmMFi26yMwDHYcW8Aj9M
0Y5JZOr4P9sz4eIM7VX10B0y7R14J7AnKPbKcDG4n1G1nXgMTnYJvK3odXpwA//q83yhLoFq15Co
2cXZPnHjFS7sAK32mY3SpleWzHbaw0001o2LdcpGy4hBssu+MLj4TLUmInRusfUz+o0Mf91S4yNC
B4HmwZesaKwPIeb+GPZUVu5gXMCu/UyIDtnlin1803hwjhqeugZVYIYYIxspWJ2xv/qlgPKQoSuh
US/BrSB6aH9mJpDUichYMSEEdEL10x/M78G62qG1khQtzPzP+AgDTD5MdnTinCqZhVyU9PxdEO6b
Rbh4KJIfNXFI7N7n0wLpJM7HX0q9wNh1KDJrC5gaz+iQ9dPJaf2n9S+XZSrhH5pXPwmIb2mT+gVT
CKQF/Um3m10lFXqTlg8/77yoM9XfpF5j2xFSYlPsSL9E8j4VYY1+n/GGbKLc9vg6cAcaAy4d1MRQ
HxLcgcRa74XH33vkB94Pnbhi6L4ROrAab1jYp+WZcSzNfPxj5HeZUxYA2l3TK9CbeB2NhvtlWdnA
/XxrVAVo7lPO7dFvGpgVCkl5QzweQdN7R2bX5AZ07tmyDPOZ2fKbT2TLHJ6ThVOiL5bPYFoP7R6x
ENm1b0EoQQrBRQJb8eTXGUaRuouyIPnT1aZ/gufx27YaqJiehwxQMzRozPDX6CHRbs0aran4UVnG
kdDiyMt/el7FMK8MP/pcfo+dnqmVkGdZwBpBP32mVvrmQ4yMOpILTWG/hFxKmN5eKTBvpL7+mkMX
k8EYXmrEE51ZzfvaGpFn5960hxAMuiuBJSRRL+he8EOV3vfJSoH5Yr4LaJumLH/IpPrk6n5kBQAI
5kfYoay2fLID9dft+a6KjHE2+bxZol+TJZEQgkLjABCKGncAB5GZ3o/Gbr93Ibk2Hr+jBiy9L9a0
17HLnX0cM5RXY72rPIr70q4/CGn2AZP0/p5r460ocZVkzWhELjUqhzlVWQLcbBiRRlXBPjPUhP9n
NUuIo6iT50aS9BYC61lS661JkwNn8LmrfRKyZvGnX6PyJDrdoxjKzzizwdw42YDqFC9DZ/foUVqf
9C5pM2M0jTe2bZc0X+AxuvhsO0RS+LSb++jY5yXO/RMZKTENVEWAGrKXo9Fe86WAAuAi/jOyd6e2
mwhhOOU6FskwpUwo9Izd351Jssr31eL6JxhnuxK76xOrDyP7bNajTIwl1wDZKmHX6zvfNiNZmldK
FCtFuOHlhxTVDPo2WsUqi5QU1QWjQsok4kl2Au0V6a2yld/YyE9RVysGRjl22Q6CfjLM1xJtGUVp
xRe4wHLu3f5E+f5p2282mU0ckL4dmelRB81/erQvoULSu2T1GeQAexx6ZXRTKMU7LLBlNsJmikkh
aIr4kaGEUzbnbB+IdzVgQUmxpVbA2MPGOmOseqHegOPUYEagkLyEQZLvg9m5MWeOHLs0KUrmMWIz
jmwaNsmi6xfRc+J3hWh2AdqunT1x4TeottyWKQChvp/u0GGeOmBumuH8YTXvrX0T8SUCcYSElU9w
8Lx5fMsDFEShgFpVMTWEMH+mB9fPg56ABtBF8dEAZFi6JqaBwp5uesh4vJ5jMFwQvEl01sPwKzVH
hLPBcBlGNjdF94U59h3+AbwgbDDIZoHw+/bBjaH8AIF6t3lXM+B4l6BTxNgF/smoXkvHWE5WWX4G
8Iz0XH3MafW16dRnGhZIihJ0uVDswXeEnCS1vVJ6TdRkiL6rqHHR7Qn1qgO8SOlAocGsDG96lV76
7LJx3CvHqCE/+B+F4EQbtf3FVEaBoeETdcF/3RhiKLYgWZo+Kzt3aaMi9Dl9pdFBnqjny1R+CxWw
TZk8zFBCwDW4n5ApRq0BUL1DQ+zhOd4j7+t3kLogavTTnlcgoIKw8XsCdeM6xuQ6z9cM58OMCgAS
2Eiz7Y2v3JU4ul3ve+sBiB38gUKq8C61CFHTcUZDvkGNGnfPyP7kLgn4qT3BFH2kQY6Xaybmv+Py
bpi1OHumeJuRE6EDiLwRQmoHboKHhSxVO8mvPcOBEaHAIcthj1fXYPaH5wL48BNjjBvuw3bvlyBR
UsNls+p9Z+WBySyuOUC75dkVEnV0ibMSVhR+DAiS0i0BB5gLguG84gOz8Z41BFeOQDT03EG+CZfD
5Pivg/vwh1NTDr+ypPsb2+7rXOItqrX40S+0EKM7fGj/Wvqcb1oB3jHHwjnZc6RVbEP7YeIkKgEb
IvTZHK5wWkSUD62d6o6eiyyuOUe81cpVTK0AakIjgS3qssXYG4aVIXkXKkKAmO+9R8Ltz/4YNwOz
sfCWYJGavSQ5pCpso6wELznVvnmBM/inx5qPdcZ4KepquoIwfg0SVRzHJv+WjYh3KxhuVe1+9j0F
h8zia1ai99bB8kHZ9JCpjZJZ1D/cUWMoTKEVzoP+i6YR3Z02TYxHiDjceRf0I8ULbMVjOgQW45DR
P+dJQDh4swbzSgCYQX0TOHiAVDY5h12qGY8UWf0BiRte3QjlOeDsBl5gxtidnI8YayNi1xWuYQ6K
ybCcn7JOgKjVMBid8fdS229u0lHOSOqhmCFAG3scVpzXQdx+H1rGfMlbOtUXlwLsSaAkpv9HNl7j
n0sSC8ZpBVjEQ5C8b2rHfKJJt1Z30T5jm4AOM8c9kQ2X3i8emC+Lfc6LUMzpzyRR56rGSZMk8asf
vrCT+WYlU3XRiqIY7xDgIVyH6KDXuN2W2aiJ2SitfVgOYnT2NVDer0vleRcNj/apXf8ni1Ljnoj6
dfuLrJbDty59dtq6JVHSLM9Bniwv29/ZaAzJHcDQXWFjlq4pbF7a9T+aDFkfbqXmlA6h8+KEi/sy
pqzbaovsymmcznaeB1/LMYGyow+jQhkPmZNd51xyD219rInkXIXBLQycQx3WGIkAA3M4jyhpF3Hw
s1UnIqU8gUqDPjLJaFzy4jiIg0pj92zP1XsSlOGBowqtvw99IEV1zv0L+S6tfAAzdPX9LI4ZZpWH
7L0AeyDgDNJKeCQmPPUkMTYdFkKqkhfcIMXOwgICKgqZQOmIwz9VARv6o716STmSsBE15yJF4Jtm
pCNmhqn2WVt7EWeOmLiWyCen+6xdxK526EbD2oxmS9hFJv/XP7VT8aEwaB4pcfESOMtwHGtnPJDr
vBtW0njGh5j7HeqUcYIV5XYo3dnRAGXKSOko/nYYs79xMW3as7X9LyaHUkbm0NgqFEyiIIZ7tJaf
Q8pvzWiOLu2DNsrDDsk8aMlHtvaaaORh8sAiwswR8RgNls9N3f6JG2VTOwXdfZliKvhkPi8dhMOy
pshDZK2eTzYE6bM/JitZUf5dbFDZFQyxKO4oxHXP8ehmVvmcwEcBiyxB//j8+G5hJpEyScmyG5L9
tiyNef4CMV0cYxLo4Ll23yjeAD8YkTPaeNyt9FHms/ouph80BGzAXLWwyEpvpdZ/GjJoI/IC31G5
jq9Ox7O9jZUqevssjr9nkMpu7mw7e1PZl3ixv1VZF96rOqmPfpj+7WY4H0Yu6aeCPrgs0w8hGXNv
UxPRehhVkthkVM6GJpEr9SDpb9scfsbmxeAVFME2j9imPqVCjRIgiT26LkF/iOQKfDzmXbcO7aWH
/zlxWQCuE0arAF422NJ6tFlBo4470q2t4lRZ8cRPMeKnWx9b/H23GDDkyRqN9FBWJAfa/XsKU+Nr
lwV3+sjgtnCJU4wq6mnAMycNvnBPTmx7NGqWbYtTcSXIz5DR+hU3mIjZc8sYgEg834Za8BQYQ34Y
/K47JKj4nnOb/j8eSXVZsuQC/nGfrw8zi7npJbO7d/LNv0pfrKrgeTkpV3wy+sbxPGXXbVFXOawV
cjQDoNfSAxUS9+Q6AsX6R2U8U97EjfMHVROyYypzlDqsxNNOszjIuNFlGJxzxZQ673uCCNqJpzh5
E1mAWtkhSMvqW64jkzHG9ltTNz/Vgq3gCLs60pWfwsVfxJNXAZBlvrWHm4EWH6fA9u/x0nThb8ho
BVWO+cFhmrFL8XCRGj48/xMqakavxyCBS0J8zWl7EqoxRncuvMsqlO5U/4UiMjx1q5Iy5PO4rOHa
1Ug4eDalLgY32M/MYifMuJQCcztbkeDA3fWEfeL78fNdSpjzqemZXhpeyVcA4krmOZVNBXhCzex5
oYestzf7dcQFKCcqWnZiVw4yC/52lkmEujk8517B8NQvXWZ+6yPecw2tchwXVt0+ziDnyvnZy5bp
IMzuR1tqQgGDlTCWmK8uu+Zz3tvzzq3qlw4V4hWf790lQlEsY3jGXpzsmIWxLxgUPokBL9c6FoXh
nZ6TjGF3b2OjVq3z2XRCHP2pn08KTLFMZHqomip5Rq76M1gAplkhICfrXZEv+JhtmaIk98Z/+hvm
UDXpjavvYZ1hS3h0x1BX3lMwu+pItNvJH+bsorHpwOXLT3LW1aGGjMptPuYvnvKHe5Xu2SRz+oZQ
mWFcbrM/Nrr4NxYu9DVm1ZPua1DaIPDX14qIe1a1V23r5KJF8NzUKM0yJFVQw6E/GuXFW/WVQQtX
rGENn0Po7aDEX8mPNFCZX2nteTxC8ZBKX/CBFo9+qaLUg4wwONDU59Z/s0kWOIi6+dP6fvxU+8ZD
OM2f7aEBsY4vI66/Mbv/EQ/F93AcoJxubwJhZUdC/SBHNLEDt7m6uH1wT1SDhK6+l8lbS2bvqrH4
4TZehUGCM8SIYQw49hCfJoYAuxqaiCNi/eQZc32wyq46dE6/nwWsIsaq/5+Jhy0FqarQ78NsWflm
IBEI/KoOWhRi33m/bPba19CPTyaOznPOcjLP8HmUPj03zbd39CDzYLsKbt7cKtAy8hfEC56+VUNS
ZogfcKzHD6daXhPf/oCak90D+JeYthPApuudyNDUOjojeZgWq5By3VaCwftqdUN588vmj9OqkxL5
zxH+MS58MOWqr8/O7C2HYrLImspFgJ/Hjl9Up/8I67JJFeYlR0SA0OdZrMD5YQHbPHUu2RzG39Sq
5Qkg6is6k1k4zCcVpLEKqkqMz3cHEBU6Xsc1Oas+uG2/CiB0sgupYGLSqg8u6JDIrmsbq2Lqk6ay
AAlruvecd+2VnJloruEblz3S40RBu3NY5g+ze5uy1rgGhvjQpf+6PQXot7wrXsV3W3tfR+r52s0Q
W2TFr3gYsyjrLtoDPV3L+nfRuAB81qiBNmSJPaGeNB3za8c3xKcJkATjFFKbPol6iQBjlKicVWKW
eyP+q7GJZQYW7kBk37D2P5cOIqBawCO1TeB14WU7gzoF6M+Ry7z3Ag0cIqExtdX0lwiqz8pPnF3t
rnqYnrVzgjQjYkm1YKBmE7FdaJA7mojt0Dkv6sdWlOgWOrVXYVzsNTZRO0ZcXdhoOUVRdqcQ6g2G
DYGuiQupUfJmhvNnPMr4p8mrtOk8t0JpO+a366Lq609LiOFlhHBHWbWm2MhXMnJ6RpO8NUY67Nu+
965ZkxFFUDKbLdou8gVzBZJ71d4Dt70Ss7xI9HYBJUu/Ty3RODXqaC9ww6jykp+9X26fb9qNnL8D
FLD1mAdQ5pySPj67lRjZCRev23G1rFKWxAFF0RnWE6uPnuEHW/3SK84xq5OnwQO5Ntrpj+0e+Seg
Rxll/GcpZVyMbPm5IFCgoDM4QdfCIPAwp3np6D7K0P4ZzszUzLA/gf2BaNso4ySb8JnZPrhuA2Oq
AejoKMmuUr351KjefuaQuctKZPfeD/8K3zgPqfvVsEfUC66NLjKrfJQidW9EZtyHbAFdTALruxh0
kjVUw4k7uj07Zh8mnxzm7yrjxN2Uu5tqzzONL0logehgKnMc83l6gHKmRmZc37c8WENJCUrvnDKO
2Ev5X27Iv9t+EsS34Jps/kzQ7sdRMPcwmmdw+Apeuf8yELF1/KcaoqDQVlOS9VAyWrctyIoDGUVO
aUBYN2PCWxKgmgbZmnT3CHrXA4c7BipeFT70+MOeW2dlpOAHwMbLiVxRPLP9L7tcX5FpswJcdcQd
8MenfjDpbbIZEML6JfQO86YxdL+R7AiZDHbNWNnlLvbb4/bX1ytQ/26rmAFY79qAn9Ax+ZQmB3xM
Ckgn4YOGkyd3e7xm6TWN7dU2oU9DYfAUkooSbav8vKfMSZX/cKfg0sWonp2l0QcHYNT2J8aIoUCU
8GD1kumMWlkpddwDa5gBgLZzcigMOnH0E5POCvqmxNgnVgWhiaqaZKqStShPJPOm/G5M8xETvHFB
xXFHZw5iIg9PWMlf3L4ASuhllHeo4twxT47bF01udfccQJEhnJGDjiiXk13PekeCZ8Agqzln2h6i
dBzgSdRoIHkQtnJ1K735bjDjjvrDE3rc4zLG9pvUKCw9CsgaiwmVMJjBNnzXunjr8VzcSUQhoLSd
8msWgNzGRsYMmNc05TjY517d7pAENofK0/dOgnur+Rg368ZSU3omJiOOvA6uBmfxPcfH+kRbVh3G
IryoOIuBXXKhbd+edjr+YiGJO3VqwEWrOtld3mamGy8lP2gvGgUv2ID8NgGMCEi02G9lZLxjF0SM
wTwb92xILmqwzqbqWNOsr05JzgBCGVSLFSkUWoP2WuUKI0rPSLvqmVyH9W4naZjY9l4etk/VynP9
ZEzDI0BdmmEdNwMUdmJxzV2TAaqpLXe+eG6FMUlaJ6QUr4Cz1cWuqh/p4GL+r/9L1HSzXGBk2z3F
653s6eu8CCEY7nYX5Iw7b+uq/+rGT47b3xXSK0KS/L9yJs0Z4nozi1wKr6fMH9/CDDzW1uIUqzCC
pEkLZe/42LrguC+PtZfBMavDZ+Y44UOkr14GeCUAOgKQrYVAsxL91zdy1lBiQpyxjidv241ZnBcj
9SHBUvzH5LDQn4ftpWiEOsqpuBLlwCQwLAG/051OXGBMGCU6oVFIyFr6YzT4Y/8Jaa296WTddTu5
tntkrnzvaGq21NS0/IuX4AzrgtYqWcIoLz+YGzvnvh5n7ghm7I6KT7grFSIhgse242AT53J8Hc0a
OrblTVE9eL+J6ooGo4dsASFs6mR36l1QOJUG8cg83EWlAUKqTMb3ZWl7LppS0DQT4jTps4OVDU8O
i/CkQPuUxhQhpRZzpFZAk6lg4NCk/vBCB1+ooDNufMS4POvOcRySe+rUr9uTbAIDszU/FWOsL2qp
6n+tFr59rNAN4tcGFPW62DaYwfd2f9v8UNuX4LJsZW4dhTqwr2io5BORDPTsvGKoCLFrNhAYG5H7
R/LoYUYClxqI3g7q4V4ksDhlyy5SqOk/y0qcw6aCRYptf4kl4T2dx0LBSVDH5eEVGey96jBz/vsw
TYNQ6sp+3Y4XOFekNYnAgAnM6idJc975Eilpo/8z276E1WM6tyJP99UqcCHN4k+wqnpdRTKM19si
KsmPJViDvRAZAbdwPjsDo+rV75GvFXOwdu3bmwqoZdr1LpM+kkTjJx/4KmUt2sR67Tb1KmZryN9C
H2E/TWr6HsZI7/OeQjPtpgzlCOXIXI5/yMlGMOkx52sshnGxP0McmopP5vIeuXX8t3IOX9hDckiG
lL+yLf9C9X0aQfufWYYBnbR/6fW3aUX1LQGoevcR2z3pFQOXocrqu/Zje8UgC6Oq4F4hoh4cuvNR
cQLdGs1aeLPwCTRuV/OFmhjhcK2rU5nitBhSWCBNsBCYJ7L5OsPjDDgLLgyO3xvo0K0X/0Wfy+53
4k8l0/i5QLq8d8i1SzTNmWGBrxzi5qZCcai09Ts2TJTdPdud7cZfmCc84cG19mpmIGqMBs2qUd5w
TjdXZwL+blpDvncq7xW57ddsJAwnnjQecGQwyHUR+HRN/rJk6W+WMPld1408aIzaLFc4McPqW8Mb
S0ydDlnFW/sMsLrbGVWUCSs9mbSoT7Fj/U79lIEROmgqviDb54XI6YFxJvpG6t1HGSK+gj5UZv5n
iRqpjcc8av2c21xLZs6r/HtVZP47NDxzOBUtxCJfWu9uzsqGcR7RBAErr7bHxTwyHKdf5PRJJvZS
hQlMKF46dow8/sh85CqLm55Ghq1AuVeIfugw2Vl1WZz326kpAMy2A2uIJMvGE7nuWe2Tcb9qmOOu
4FKQABkH93cxyfBh2B3DGBSpXb9lLLHbn4AbMrf1IZ7Qn/1rF3Xz/0KjCtUfrzZccNb/IQGZ1mxA
2Knln5rMaOo22ImtjhmlFP0+XNrude6Wn4ZjcFmHTKTswN55Tp+8kaDqaqKQt7rMsNuDk7PGVKuC
AMQO2ySr+JInnQnqsnMPJEb+F0IM3y+mfHPhCXZNrW99D3swK/i1iIx8GlGBMkmvjh3RYVFvjc/O
NAs82vN7q3VyoyTBfY/mp07e3At+GnEuLBz7lKvo2Mb00CIhvxazvyNlp9tDxTzaDndTTXAGiTXV
EarG65xgf8qD19nyJPL8YTgua2o6B/K9LfglLHXevjwjjSc6SoQzTB/bI4lNdM1IU21Z00mzV52J
lgKSUkFZuFR9Cz0cOyCHEAcrp+tz1Ua935/7xItf8Hr63q2slvpco0SDum6E8DpRFXhB8rAML7z8
05lumn/kVAgPh8kMSRqU6qJZShgu8kXl/GHyaAPch2HbuqxY2FkhB5xJuEWqR7B31qNhCjokRfZ8
MfkYIXJY4iJR11x8UrkNPJCXOhAlacJkSq1zEGDBb6bszAcfJ7ykbuUVIuOAVDbi6xjEf+RK5udk
4orl8dv3mRK3XnNpiym+yCW5dS3MI6Pt4khBVoVjQqoxAjo8B6s/ai2imrJpLx69OExxY+Wn0C0n
3sfEUONWM4w+tJYfzeGIKrss0v32z4RMLc5NjEB4e2qm/mQuSCjrYk0wWAdkrfwjZHVUCJWuWznc
ieGCPJNMmgZdxTIWIER8QFVewrJWVvGfUL4gFCzOm4QQ1vJ4zYdFPdeTfM3MeTpWpj+diCd4h+GL
WwKBUGjLX5ZZ4aKbrdMceJ+pUM516zanxX40EARfCqM+EL+Ax2KlwcT/Y+7MmlTH0vX8Vzr6nrIG
JIEj2hdraQQxQzLcEJkkKcQgCQlJIIf/ux+x65yuanc73BG+OJW79s5MQFpa4ze83/v2o8njo4tW
2PQ9i/SiD7ISagWhPsBvWvvkPIAVUaIKYwyTD4prd0AlrEV1IXLyrG4BIZTCjwuiCs/s2EmHNSTV
YOAvtyAlzNjtAYu3ul3gmeDS3Dx+wM3W9A0UkxDFe5WDJ3DmtPOESqabOr/ma34jI6yfR3VL09+L
tO+yLXTOq3Rzq/S7DeBDs8vy7DVxeh6mF21G8Q9eBICn914UP+B6tpDr0iGNRk6k2/OuWF+YrXvw
hOIN5n5bqiWVwP71HK2K7n18M7TL+N3Rp7LcUytSbfsXODlvcKCEdRkhv8Fmd0eBdgjxDbUd+3iR
3s2JSZS01yWdYsCW+I5DQhAPEXDzXLxLe2MqhyCTLCGnzbx36FpRkb28JPC7PYjnwqgr3/ZcEoP8
BRFLYPAdT+oDVSCZ5MWwWhFHvrbcMORr1Uv2q+LzcW/O+AMvMvcnE4GhK0kCBaq6KzzYgvI5St27
Z4o41FfQZkr0DHSEQRV3gFhK+cu/fz/u5QGrGPlBB/ZFxUfC2gHudbEpMHj6Ub+6jQj7fdw7fckg
1SPQnzWIhDR1m5t+HidFtmqu5OX3pd+luQOQQuvTszXp8aEcWA1PE03/Nm+VNojT66FGsA5cFmmK
vfoFmu3+a8hvFvT6ea2TFDpD15Yo6AGQ7LM7ROOcEqm7G3D5t3l3KVUQEerp4YKhfFG81I9GRpQO
XkiChCa1uhLR25Dywh65jwywSqNM9sXcSOk7rY0JAsTbxSrFcMQ3qvShI6aEWNHbN6FWUSJP0Bme
WsDVJSch1Yai9+Aioc8FfoBEU8q5IimC2L43l0e7vxL6hQSyEwGEbh2A9LI5vU7pmH8p41je6iZl
U2exFDeKld/l+FpsGQG6X5CI7vVBdv5VjQFDD3n/HHVekpUJdOXGCyZE0B1mRyeFjypquwwAFMTj
93d5pYDZveDvVKDuzfjam4KTX/RL6zIokWOwEBMdmtHLHL7tADwC1InAHknLwmer4YwbgNgdQiQL
MPx95N4r3X5boEAebVUrXzj6ZWNHsZmGDcpuGrVeXoeaGPLOrJG+1SzyEuoBNRmolkbo+Hy/uO+c
yfuI3StKNX5Sk08y5WzAjPX4ZklW2EO3OricqjDtASU60av4cKDoH5g0/QzMT2bF9js80L+yiyBy
Iwm53cHskd0zzPzCTk28PzkZ8G22ZiDQh7AfF3tE1JQQnmcyim2IrgD5YzS7FBZAixrAbVrfEW9X
XpL0GTrIfaQ7SfieH2rrl7VKo4QBJJqW16BnPI+9KAIdyTxK+oou98/GmmUttB0+nOBc30/DpKXO
g2jvNXx2dS9DaU42TYPUcL+bh0DeoSLDvI/32cnXLXJ1sdX471hBlRvqhPK3KVn/vnj3fLXXSJ3C
Bl4qfU7Szjl2kXeLxb16qS4cdukQVEI8bnDbgIyAKHsmehcRZf34trE6dyXxSkicZabkBcXwj4sL
pe70HUaEixlq5CZ7TVjcIiJC98ujuT/KD5KIhU+qYQegJCNzYxBHpJ7eMcjPAdh+gndN2U60Errl
08lASzsHd5UCKELp5V7xPHBoves6zDQ6EOfUVpfqSqQYvkKrgacQbQg8LaV5EX9HhkSD2/u+N+EW
IPMSd87Td4CiKjvIJUXVJHs+NIhPO7GDnLcq4fkth1aDIf6u/Xv1Icu8A2Uv7n1jCKIxhiP3sX2f
pTfiYn59jit7/yLvECfw8mqnGGgTcavLtTvuYUUZzUNb9W+eenPupcWB1XKFsIXpzvsV6/bTzznN
USNyk5QCtLg4dwa9kurtUy6jWkHLrDvTz48IzDZRs/R55xfkQ7R+5Bf7C8khFZWotqQ/iSOIGGPl
PO9GyCoXbf6luOUf/Q77MsofX5HaoY7uwW4fASQHUA1tZBV1rna3NhGybXP8eaESkMTUcjvP6/JU
JN+kJA2EJV++ZSjwBzIw6bNOMLVAvJ/TNQXiF8SsOsgPn76yKPdyi1XDuass0vymLCJ8vxsBLQXy
dlH2I4yuQnmO92Z/aSh6Pbg8MM5SBaACWRVIUfqEi2udMrmSREz4TM6f78qBrGAEWn6Ru3Yy7Pev
Ikqzga3flWGuaNH4RCidZCpbcOtUQME/f1DuDZiNEuJX1huf+haOXeu6VxTLDc7GHR+seO2KulnG
++voYfZ3JsaqAKzVar1dN88eEloQExsYkOWuRsY6iKpT7RqnYkKAddDQEcJEYBsFTjw/7akTEOx0
YEhQzKv3yJ6w+bX1ZXUDo6tikkDUorwXIlD5cI0bpOUmoZek55E1OeM7va42rDf1MH6oFqDh8+yU
nPuT25feU1JxQdo67pLb0LtQE5fmfhgvbznc5lkH5UKo/2K7e9VIB9e3zambpS7VMj/7fv50oO4C
KMUQdXtD+IOhk+5HyQ+VL4ZPvLgXUjRk11G2yJO69u5WV5qaZS105XYPSLyP3ufqvcis4VXpTclK
RSPCCLA0WPmD1d8naWZqftEog0KNjfl70iX1K0E4rre+kbMNc+ukDYy+mtlmVqg2VCwxTlxis4nr
FAhBSdWC3k9X4gvX6967Wq8xwF6e+KYM9BdyhCqWHFLUauPkZGdmxqgLR6ytPy9rgJsHACDFpAKj
n0W918C6Zalsyk6MP4j3eYJjMnpQlINeGfy3JUHcuiXlafe14sq1r+cXGPvW/FbRTIfiq/ls2lq5
t3tqmKT4nikZP2g1oCHOqReAq27QA/VrJIq+6l7VHaJvCxQJHx61PbFD2KoPVVeN4p5+VQELaxSS
FtcPyK5D1biTdLprB+XUPfsP7fHkKhkEzGY5JS+tzfJKI0epJk63tnZRpwepH8CYc9YdJhDfDht2
WBDW4Blh2c+FWunVsIFMGyGMRkavBBE9HjboKDcKnl6KJTUQCqwEUPjtyqGEjKzNmYwUtBXoRURo
ZaoH9VGDZLwAbshfTOTIYD8yCVudyHK/LZEkB3JslX6q4OBoSv9wQfPjwvJfQOiNml4ZvA3Q/FSs
e3crH5RdxGFMYB58Lp9d9LQOu+RwX0Di49ftivmk7SFJKTnfVMRnhzhIswodKs9MYFXNr/enf9NP
BAAplEC4F1C5SrG3Q5E+Ytr14yHVp4kgKRzH4fm1n8dBt7W7cut2HzCqVJWfLik1CzXwZK03s8pP
EEipR90KMtMddWj2yFVeHjB5tNmwNxFTcs1WqKyViFBQ+JidtAInla1pf7aI9qAobvHcJBkBj92W
137vGTQlPAuIKqMeXsfO62xQdYW0iNOtHrS0V+d+J4IrLou7SJfr0EVDbwiNYtatJp0q29u1YX2+
U4G6fj5agD0HF6NavRMCnZplWKpFFrJr2umDhadQ223rHShG0akMrtZtz9yFdb9fdEpHvTP2eyp5
qdFLWYfRV9cqUr/R84paMYJ2SQxl/dmofuorzSKbIDpkLtxXgm4X+TENRqxBvwGkkxkNPAg6W//9
fpskXQ2ZxyyZv6voVcrE3w6niaiFSfRsfiaX3x5nuZ55dZsd1GMSp7fXVXepJQkJzlJT1LJ+sVOC
dyDLqnKQ+NnllmKt1sngAXKbhDXo1cd504dU1TubVGQn6Ce0H7tpEPmqtTJIMW9vF5SgEh2GpirS
VNe8V9UI/KHyBWnECW498s/3hJlCnf3zZOLOd/Pyo6byQcbXZIFI4ola+4SN49pzu1cFJeS2Tv/9
QE8N+9zcQ8z96FswkeuAZUvKsi8vNHt0ozs2y4vm1I8Ghb5mP0zB8I/2J8LP9VN94r3a3r5lQqW8
lQGB73dYFL3wQjJklHfrrjyV5Odu+8LwTsqTes32dKbIrZypN6+HLmIRM8BGWutD0oZDVBNOi3un
E+7hGpSwUZ+cblk+pi+4tpHttqDzMOaILF6DXMt1+3GuyM6Yz4JAGjDNXH+xJAEbfP0650BYU/R/
hz2/hgPYhvHt13mUNEXlPdtLcnaX5PNLOAZIe8FLeHOeKDVNmpbYtkU8dVm1+iVC0ZVNxe/A+GLD
iNQ4byKInjJ7M29AlmIGAFaJWr0eXRgozkjIPkFsJlc0C6iWt+4Uol0VAPJktC6BAgchJO7UZPSr
892n5OJmpusMaFBi7ZU5w/YL8VE9zwO1q2QDtfNY5lWPcg4OLWqS9cG1R7rqtcl7j9ekp+Tzt6W8
J26PNBnkt1EnyrzLHoX6Mi0T59SAWrqcfiBwQ/ra0FMnpWLC7b5E99nZdTWILSFIPpHiJHv117+z
9U1/Ebr8kVXun3DOgObUKOiAV48Z+eZO+QPPC4QW9TPngJdaQUlHcUOYIrvn+uiW1Cl1LlgvfatH
dFtrxWMeJuCOlxJ7Vt2ow/QXx9V/Ozz/O9iC3xsDqSE//5Hj8I8//o9leuPPP9Ii/ukt/5I88U/v
8o7p+PN2LP7xUm1r/nj331tnfz4+f9Ev0tT2B0q648drVh7z1/yIwfB4t/vffPEvx/dVlq/s+Le/
HhjKR3u1KE6TPxImarAY/n3Q2pv//rn2Af7218UnhIB/cUpoXAGUFf/HJ/+Da1H7rd9FL8BSLKMl
jmpHukah4W9/xQP+Dc6wvtXX2MsIPbWUXb9zLarWb4ZmdnVF1aFq7IJd+E+uRV7qml3D6FM/xKSD
we3f4Vrs/QN9odEj0NCHAU4zVNitTP0faK1U4vzsmSrZurM1xqC3z5E+OyFDAsNeEL/YSOZaJwPa
UK5LMKJNVC6a7tW5NqmfnzuARlowLhXsBVoTs0qjzguPybyybd8DDXaBR0aZ6r7r3QmQwgW8zLRy
XnLIJPuujdAyPuwTPelk93o+3J51XarRsKRuS0fUzqQIuLl0jmiiO3FbEHyt5s3NAmoX2/1XLVtY
zbOPHCCkxjA5yILMwute2t1OgVx6Z5Hsr2HUIzOCEQdNIzC6dhtKQRBEQ72TbZpHNVJMZMHKjrvv
qi7UNgSPm1XSnCnqKwZJba4iszuumtI242YCEfeNOujztRp0QBtAKu8kWj15T6J/a7X9vy2lf/mu
/4JrCc5QIg+WaTBd0fmBMpN59q/pS//n3Fk48w/H/l9/WbNWjnnylwWW3ucfF9k/veSvRacbv5GQ
5X5wBsLRrOhM+l9rjldg2tBhntJg0GzX438uOV3/rYsd2uv3+ZT+5jD9S5GWj9Pf/qprv7Vh35b6
zbAstQvH539sO3/aPv++nf5xb9eUlhL07yRe/7Thf6RfzB+lDq9JTrnPbW/A1QQVDAXPziU2lFnd
09dZHyUDPNqVce3Mzt3qY0+hXAmcGbzzmRzriQoU8vzX3BiXFSLhOmq7/WJ8uRfXHZmDPUGZLtHg
F6YSGXTNo6x7jW6iSv1nBnAzUWGVOMfNz+sJW8Q9rvJFU1CmCMqaPPkTJcDrbV5nVoYBddrPwOBc
pIUIWQBp+fj5fIx18+rDlfDxqmEXQCcWga5+XFI+nub3OXARiCufaiXiEoXYV0uBfEWhQqqgjdOn
5eRJOSpuva7br5I13AnZtBsj92y0VR2dsnKK/EkEPo/Hd1wQFV4P1A6o4Ic2WYe4UvKJcapb4yaN
KTiMZ1jnIZvo6BRrXm68GgerrwwNQqWyMiC16p0zpLu0M4XTFuwseyiyT6TgMCJvP8r+vAfmeabC
A0frVjbhq1Gett7lzreKkhno/o/F6fpZ9Dq5HfU68K50OxfqbnPDvd0QPTUtxEKumYFFbb2iMMkA
JajwbAOxGcKnSi10Xi86mflVomYE+X36PObF/edFNrGXtzGwF9PgHiXDZ/2a9zLrQL4O3QugbhSb
TxJYV8oXtaREef04B5eLt0OdigoR05McuQmxclRekX04U1IBqIP6ImTZHwWxVtBhMG484UVXSi8B
sCJRBjlPkb9qvLSAIr1Wv8C97pfNHitQIPTIfUEBOMr1idBxAQIiZzMnFII5S2leXtfTIjVQ0aae
2YvUJB3diOqwZx8eWoRezuUGRNeyTtv8/kyGCME0mGEJoTXj5FaGAYTv8ijchz5Lz3DVw4HWt26T
npHPi17kJlYN//rJbRTFBjJM3W8OaIc4mHLqz2/nyxBCXSbzT6eGzgc4Xy+PvEfTjK+aGZyrYkTe
1TXJw+BPDtG/cbr6C1TffYxtNkH900Oci2JqKkEQZ7hyXrwUYgV3VCYJI7wWxBRiHMyXu1fA1KXR
8P/jnv5fcLdWFVNtKRr/b1v0sky+/hIULcv0n2yfv3/2115swBqtmQhx64quaZppwAL4ay/mFVVH
CgH7x1SgoW7v97v5o5m/aT226b6p6mbX6pq89Pte3L6kd82WwNri41Ay/jt7MfDeP7MQWgB8TEPl
kOgalq5D6cuJ8MfNuOheK2ray649VG3SzMJdblwxsie7XSHmsbDE0355d+dbF5YdubWcWbY6RZLb
RY1Tgk7kHZYA5uNosviA5OrKprDzE48qfvF0DfsH1JV8yY/aqZ2l6W02hk2JiXcKOn7qQ3lnA7O1
0et2P9DgEedlZufuVUb2N0hQQU2FzWJwS3/vVLZqQ33AZSP3Y3MXy8buiFh8UcIkEFoRkT37mFm0
350gXeBchC5mZ7lYDREdFruL+Ph5OoOx0MTHePwSG0sokrSSzZUa9y67cjTRJE6X2D1sVLBs3Dwu
WzojEPO26XRcS/T9q+RqH4aYIRcihn178/IVcfbsQuxmG7692MPNqM/DcJkRsXi5nEyOqjhsaa14
Cm8eBMFdfEHftNE35qw5nCEE29yGahBJibq6QLxC+BdRiM1oGewsMVvYs83Ifgk5Foub2HzcaPZo
cpKbTV/Yk5hGbuggezJUpMpL7oOG7ybTYNcXE4aPKgC+dl8uoPv2vaOLj6wSb4QWwUnCSEwVpyO+
uIYmR+wIPLC7QXJKLLuyEXx88wXAlU+4kZj3BVd9ujcx+Rpt3MlkOFlSW82XP3GD5Y4h2aViNOkL
ztgg9SZkOcWL+6Jjx8RoQCSgvNkB/Sn6SzUgdxcqM9p7gIZ/l28Mn9wdSAH4QyaZf4Is4Sy7UxQ1
ulsKtiofIAoXjR1onRitvpsKHj/YNQF1zXK4GUJ0LU5yGYnjvBHLL8VRHNTfG0nRmHsfGktn7PTE
mvQgKA/a5aQOSKIOXP82laW5RCNBL50OOaGHf9HF53cpP06JC3VaFdv5thso34++nTHbiRv4YEBF
5BWu8k2lpp3K0+TMwLZ90xdL71A5uteIh5O5jXe3ISYQF+kcI4FUnE0clX6eHlIJ242gBwtGakop
iBhPqfcTiRyM18u7DJDzkNkYhzvI/di7eGbQm4LasSMnlZXohaatbKHZStxUnt3IQXXDJTEh2qvG
o77TcWBCcpbtL5ZecJM3Lx1V/j6A/EUeUaoTZ3uJsImYQ08mmBTeLehLsCQ21ecTZCxcbRqPzC2H
LjIKxWoZiywoxNKUQSQEbFGikAEOg5DQ8okHe4W8yfn8IY4oOXG9Y+Tsbd7aCAbIEqNNLObBxKsE
GwcL/SMVZ2nvvpaTdmEgCiPaJtLWph1G+1jY60oEXcktGWbU2WQsDyRmmYqjdsqNJkxIFpXXkesw
Fru2SwoROXNTHkwadPCm9PdyXsjEJkjF402GI6b1fK5yrxGbGxFSvuva8wuN2j6cSk6PCNC3N58f
+WFKe+ilnn04XGTkTCPePUfvU0wTsUbIz3kM0QpnNM42Boo9bXv/16M/xbwS3ifsfTKRuQzXh3k7
X5L3J+d8RNzkOpIrVeZiClqBdd/ja0yxsQgLmyyB410koDhvi9iJ/ARhEoASl5AiUMBkn79ulYNw
fbVnBqHOKumGyQaZbEGfPMWEP7XtUOfEdcdo44i+fAyZKNXwtHiuNYf+/KpZBmyWSPWK3WZC70UC
sVLbFNPLKh01/nVCXQv7F/VjrGZ2hIKttp14DCwsOaLDUN/k3mOLKngapu9VHC1vDamIQBxIIkvu
UGQiVrrHC/y/zoUXy+XU5A0Uv4v1mC6GGlXE9My2Y//8hC9Xl9v1GqHAdrdsu7AdAyaHVGVpI/Ql
by6erqsIUGiylpY9wMqXWyc8sjtV3FcsfobfklW+F2soN8QXkU+xbmSIopxAEI9TgpyQeMgFNcni
UNtnVh3wfHnYht6RR5s6bUudXJ7lhxwupJC1GK898RlJf7peD07i6XTFJ5cXW0w7HrCRunNy/JiL
fxfO9zB37d3wO+NOpfgGI+CexM+QOD6/uLDtKpKTKOVoQtJOYuYHmtf1Pl4fBBoG+xFboke4wN/L
n4/riprp2l9kYjtevcT3+PCA/Ki0Pwc/P8N2V8Y6Zyf5/q7Fwp/V9lpx8RA4OO+O3QnaR43pqW+4
vMR2MQPgK64eGqH2leauslXiJcQoJLo9DpkcZntPrHJR22j28lXaSLaI74ZJyMM+5NPhaAMQLGQo
xuPhwAnF0XF8uR4/5CcnIlAKnmlRu/pgoA8im0ktfz5l5XxDEUML/JJDu2PX7rq2x37Nq4XfY6BW
5RAdetk28mOGJ0cP5fYPmke2xq/P4oedwhLD0U8iZz/Dj9lwNHQ3u91sMBCOnPmZ/IaOdPRN389Q
phWbzQccseJHEz+DAUET2oGoC1a80/OzVWeZH5TdtQvKUJyP8ABXd3GeJYOKlZxN8mHfu47SSe6d
PzuyGBk+7CSUMjXe07v3CfwLLby7t0mzhUjiRxudd88jlDHb1+a1RaTR2HU3sB0iCIfuk/P9AX2l
+EYNDSMJDirXf/l7DjEYW+4i2+Uz6/j08hE1zT5+44WnHWdiZbJ6jwCw+WrneeMYEkJIiew9DyXR
AG1n3idGGH39zchmNobB+MLgAUplG175H0AL+LVvJ3Jdi+FPKUaRDXGzXYvBOgydRhwqEQ5m0ps7
g0V4EkPf3krH8VghoZwOxr49pN1sz98zaLOYtrUAaBQwybCpGDZquFh3dyezd5VtsQ/T9a0xCHeq
SB1WTdu2IaPlf//Buv4nEWFCf39mTv9lqRJ+wCQmaEcYAqP4j5bqvne9nkoDwdBaGSF0epkTK6Pa
4Wp+pKc1UEkMhnni9t1mWTpXzhIsIht9slDbUWt9Btpg92bNsBekePlUgrK93u125223AJLxwgWU
wmzFWGGqP9gNt+3BTY3vSIXjQljD6vvpYqsOwMg66SA7PCekIUXng+/9vQt9Fmy+lWSvj51iBQWn
BSAi7N8dkkAuOANbcS5OFQDtXk4IQHBqxHM8z9hvbYLS+WqNmnaLfQh9WM7PU32jDV5eFSbuye7K
JHja9L5XO4b9dEF42srP096ljjHc5SyTUSQ2yyenwZ3W0T6B+bXkLDvGAots1B7xk+Pky53sAiKU
7ObLZWtCARtgU8KYm+xcdzhyR6PRJJiMUuG2f404bdlpnIYbDl3OT4b8NoDSkKeZTL4mO5OPYsJg
J2JhFsITYjJy74LXIuEGk9a4AdYgl1/uBjVT3vf1cia7yWS5WXIeu0tvwn24qTvnLw7GIJh/fXGM
pcLmXCpGwWTX+Mvd0mUr7wwLkkX+a246/XD/mTAnZY/eaN2Tkq+dhl2YuFiI3t4FQTKDngjCVFmh
RMBhFnCA8XVcTyfccs5NgtEIfyHAlg3cZSAOwsH+CMXEDXl6d2O7kyBoD6M5/zoBpjyGT/tGbMy3
oTLRMbYf4cdmtNkw/TFNtFGFUWEIxSNKQrZqRylngE3oMkls72RjzWhOtq3nqs2gFJy+H8/pAqoo
oWGIfY2+dj25/7yCj8BquYk4R9SOdbWXi8XP3X1O65nL6f1iMlC9wmJEZdnvhJ3vPWXa8jo6zeIJ
ShLnARgCt/JO4vMlVltOkAHxtA+zQLpW+B+lmOGU/QBYF85q7Ayc+XgAqpw/1/k9gDNMUjzp/exZ
6NQ24IElAWlb+dplVM1yYm57H/n2MmyWlqutTKmGsc+m7BayHpNnwgYnlmAHExcrvPbocffqBvEg
iB0kF8TZncyfPsYk5sOJ2YpNdXaf2BMcyIhwYVB5HSf/qjBEZOHu3XYJHlvzGaYy3dOC9rfY3Z3P
zudDHCxpOYZzOFHLEDDSvDU4zpc3FtGEybuZTNyvADMQ14SCLVqGjSx3O5W1sFwWwt3RmXP8s2Xr
+GIJsQhwIocup+tEZTiZk8GXO5pgQatixBr4wHnbfc295V1y2dHya3gT37hqLq5WwJpioeFFcesl
veF8MGl5PqxKby6OuEg4f4PX6uIUckkjKptG7lg9o4JFyyyMRWs8+JvdiEONpdL6XPP2meYT7u26
LkfhsJ2U2NR4nJM5V20Nn/lJfrHKv3BzN+5m47LYg+VcDHxnGrju8ms3+bBbx2w5We4+WPQjViC/
x03gi23Cxaj/0m08Z+RJuW47v+dYPd6Yp3LpvLtkZLzJ8iSvdtuVEFS+zecdUGmcBzcIjiPXtXGj
cShp0p3Hbhf+0+c2J5aM2/rChfia42zMA48xCr52fIx9hyW2nTNJ0GISur3kZ41jCotaLgP6Bve/
HTaOxZAnZcsUO4qGuT5NW562YJHlyZ32tn2HKkS5jnlv+xrurcRD/mplGFmk7QXhzKFROPZMvpN7
rDhlW7fyPnoEpTN8yU475vhBkhRiu4k/8Q0O3t4+2ZAIbfILeU4BPR1Qp68b/l866sTuna22tAu8
4F2802O3BP6/gz9NV2GvkxCCqmtY1VXI4IxxxFvOF0pn4QQSFlVvlGetMMv33+Z3Pe18slVwIMXy
Oc98c1ECV6KihOSNNGblpnCf83xozDv07Sb4Wn4xbO3otU/rhWiGY7ptvYAZsWy33imRhkM0mK69
RGw/vdbPPDic/5kYOGLu0fMB7/GmXpiJkJUwn8/X6/Vh64Whx/cY9K1HNg+OU+9st+8NpnMP52oa
HvgGP8XFXsBs6OBaCq5xmDJBWudqTnPa1cr69RbOuMHQ8AQXmy8ZYDZ3SwZ07ZHBtCQTbO2N5QJ/
18PdXR6D1hHkk+E45D+8MhWTx5M0cSsCzwu8oHWTHC9mevKL+Tx0PG87xv73woH8DLeDcEkDpqHn
HUOHfnHWq8XCCddbZxDOxTbk2/F2MN3qsivoDn7TkR6dIjj4MXGdOffAYTs5WKTEYeQn9u6ceRI6
Y39oj/nmR4bjMQZTGM4TMfhxxrgf29WVsyMRDiapbc+2vEGu146/3TqfAxl+9oQn+Ha8cuSY97Af
Tx3PEdy/48XTcXfTma3XIQ7bOMTn8cZi7Gw/5dpzwmlpV47TONtw4Iy3Qoylr9Idqlw1zjr0pk6H
jhbhuLnDpCkvUwIc9E+PS3+Ox08HF4U//LUF/Y3d/pRTfOr2M2s8FwWXyjwkrPIpbhu0WsIrw9b8
wc3kmu3H2nnVa5+MT+8P8TQfr5+OyYM62zYAgLE0x2+a3nFZHbyHwZYrury0HdQun1qzPzP++CYm
bZ7y+5D7bT1+ZFhNO/EtiW8NBa3A+fJa6zdMhODjTui1lipnwIGpe5MsWda8440PRx6BMIk4wLnJ
7IB0XpIlxVgrbSbMkeADcQLWEbcPV4NE/mCgDmf+bNw+0SfuB82AhZCuvIrplvmcERPC0/xkcKeH
I3cLWhtsSUiHlX+Ydxm6sYEH6jwcRhL2TfE5wImlG0r3bj/lelq77aPNScZiOSoBQiMCv/XQYWNC
BVg8OSxAzLELndz1dDo1HHYpZzGYrRwehB7fcn1d8hPLbkB7sSP7mCEhruh21W5SawdPfrHwB850
LQSe8pa5P522u23DWoMl2luHzNDYHTiLvZydaSSdGbaBKfr05B4cuWKueizB1ux02hfxdFURjM8Y
CM5gGgSTZTBn2jiMgHOYcwREYkJXzF0WlzOdM022KpOdFm9zuoAhoBOZbSv61htsV+OLPWBuLtZb
N9QE+866feMe9yuXoOcln2bw6X9c//V1OGexB+vPLf3orZ31TR6PZNlkeHiwM3ScaORg+NjSYQ1v
V+EAG2a71dw999uLwSq1VVwjJjq2uwsFeR8xJ1cjBY+P2rim4URbdkT6lulWYtLQ8kx8bh/C4d/x
Z4aDCfvax5zhY/CZsXtBT0NDIWk4cRrOVM/zOPO8VcRDfQ4oghLt4DFBUknEpQ2EzDmG6VFKa/x2
Cl8kWyTX8Lz1YPwa+ovYjeSnIQeKePmUu+PjDnSiBeCOWg40UxgfwJV7nKW3Qf3wUaEFxtL5ATuK
vM/YIDKSCUNaT1EuH3MIzdkHUHtnJvAIz09dfrKfEf3j6xbwYCV8euIWi+meh2n7RqeHVsU0YWMp
Jz0Xlosl7nDY+Tn5j8/LkvqgYTZMhoik2F07GbIOWUeARcWqY3fwAhG5xfvDm2YRaf6rjUue6UO+
Oizpl00zMp7pxRtfIp1Ett82z/J6DBUBQ1ZgyDznuWcvMYjk4HPbXgMuaH6FBybx2j/IC1jC/uYg
nairatflUvnAigflJJmF4tDjaT+9nMnqeWw1bbSmtBcze2hzyYpdcvAz644Ir6R4ogT7Zyc27R84
jMUGCiM5hGyVf/ohEevWQ3G/sGVwjbinheOKfTsjA6GLTUUI+KOWWMY/sB7IjFvKLftgG9ag6mwG
nE4og4rI5SZ1avFwd41LALNufd/cJinSk99Q5MhocctsgOxEwVYkqofgyJwTUcAfarJ2mdexHX78
GE/HbEwP2+7YL3+YJnRftQLvOjkPTqx/T1EEAYd8lZttS45wImaeQpBkcM9RbnfzKKAo6PrkF8ww
94fqU7uNIDBwKDx4fjq52JeFIq5ONgPCyB1/rs7Za997ciJXnTITR77ic8t4ko9g4rNju1jkO4UF
lzF52GvacSc5K0JMQJfgkx6k/uZOFKcm7tb2SsYI4I3iZnY9UsguXKnSt4Jv/yfmlUWHyNr3x4+/
YkOYZbbBoNMXbEvcm3TQBtHfkK8hldu4GhCDMJEWhMXH3IEv6kH8moTOzwK4yZDkq6f5j9HLB7XY
D/r2nT0C6t2gnUX/m7zzWI4cy9L0q/QLIA3iQm1m4Q641k6n2sDIYAS01nj6+RCZnR1ZVlU9uRiz
HptFVVmR4aQTDnHvOf/5PpZHTsteSHCPZfGwiY/BSrpZF4qdZ9ZfMWDRq6AQ0H/ULgSKbXnUz90r
ZkRt2azs7Z1CwHxg+GVgVp1Ns9xBVORAJJvmVp2a01x6eW5d+bl4ikhUsh8Co+9c6XCzBXuOqC9R
RJGXZ5bmX697k9fuuOBZwEPIpPA9b9G4pZsLdj+Up1iYS4t31ulniRORU//HnlPrKO8c+WY+OXc6
Hmtr+dovrl8tDYq5fjQ3wbAmLL465/mZ376oNz8oNoIZ2BVOuaH+ujMe0dKHlukhHpYONKssLjOO
Hu+84vTO6VlxOOcfdv/af3394IeN/Fk/aG8tvvb03zh7j8/6Nlhff9gO1+X8j+FazNWeubYH64o3
8fub4QN3/b04Tm+9t5RJTL8xZu/Qqt82B1p/wVb5GpCRP0F4BBP0Yh+iA1vYOFpmr/rdfwGgEJMt
AHwzcoTqjyhw9Kf0WRzRP9sb+WY/IWHM2XMCZCA+eRfsP1kEN8sOdD6TB76T0oShQxDt03pvb/IV
418rLi1ahO0+dCiLHUxn3CfrDY1Ex+Ps4FxcSg4HixNTu+gOaI99uwnWzUqsazqR6to/tdwjTQZW
EMn53xJp+7N29X8h0/TPc4b/A1vkRIV0JIz/OsKExPwj+4/NdyYem780yP945Z9JJaRUGBsF8TsD
uO+f3XGSSvSqQVVZ5Jjw/Gn4Ov/ojpNUIk9toW8llISt0+BF/5VUMkwSTn+GDf+eiHl2RP9jUkm1
UXNbuom2kYb7X0uO9ti2vRHagAVQQW7QfqyNkSf3hHNoURTDEYKVG1bjAMGlZfooQZzTqkeNqVSo
MMG5kmvgFrrkwLZ4WOn07A1WC9pbixeS5H+FSnDNRwMbe68etA4vQDfj3qHKGu10CloUzpnkLxgf
gx/APAP5fPPecLwPjASEwI/GZ9mGzhNna0XwBB7qE5COnSQ3+7Gjlk0mJJYLanCVGi0UP7sWeQTF
ynu11FJdMWpGfytvrs0AqI9oilnKITXIItBXVa1PO6kyWBbAg33LjXpawUnND2Ly2bpOlkfJfMpH
adGRkGl+ZmWUn7kZUwcGX+mCILav6/5L0cTlPUYYB7WhHZJrNBjWqvkZ0RE9zP8i0z3uhYB+IBKm
3018gNRxDfRqQW7v4gQydBMyhCoxTb0M8+qpAuvKdElEhn7sWVr6gFEz5hF3kVqgIhZFsx9sbThH
fWSuM9AQC+ZQvxK8ZoZdXKPMNDejzFB7nsAa6OJmghNpWRshR2INZKNZM9D5ZGZjuBl9r6BnM3TZ
vKrs6+8w3Dd9UZIcyl+9gfuSlShPoBRGYpi+4sB7giGSS/c0MlIA/xNIJJxkWa69VZmUVMu2LuT1
BAdyEfhMzBNjyyvDxgPTZIo75nR4jfoDpDZLeqX6rHqZLtXU7SUbpEStqvG57ytyFlNerftWsvKF
j5kgAPDreBGqCM4DgpmE3/1sAEfgy+myYQDUCVomdkfZK/Y2Fs8rgrn2Xkh9/aTAIxu8winC2DXK
ngk9YnYJvi2wm96qLUIItzLuJXxFYBfH6VIZKmS/FLJZW0qf/9/fJMlLgpz7t7fJPdq7Lv811/nn
i36/Q6rKbyYeetzhhjIngWR+3O/5IVX+TRbkoxFVGvyWX+PTQvtNZSLHJFdN2pSEEWnTP+6Q4vef
x/cwfok56fm38kPmT1f2r2FOxWJ8hmzoz4w3ZtY5X/RLUr/pCkbqhUiXWmp91wyT1XZVn9pRLh6t
imtiKr+mlOEr2z6KsKh2mmWPV9+KZdBsXAHzrHbNfMnQyNFKlqBMymV9rKxCWkaDhos0C+t1XU2f
qTCSZ1McIjlGx+glwC5OvVrj3MmPYG2M9zSdq+/DRCm9JBZoBO1iZQiaxz7birIjhqnIL3pKKDrq
bX8L9/OVA9Sumk5lzhA+CZQPzeU6DTZM+UGmstTo9PO/UDPQvFBiWMjSCPhcqlB3TemDFWUjdQco
O6ABDVAo3Kx5al3lCXqGXbK2UQOF0occtGthkXqKNlPCDLKkQClRMAwqls3wWJufm4RsSZS/qR3t
dwNDgz2wGZxsmRdBfytN0x1RoDKViIF3qDySlFEEIx5iSN7ZZ1XB6dZUYlXI5oSrTq8QU9guhKhi
6/cRbNDJM49J706sh5uuB/TbeOZC6UnmjGWXoAQT3wegIgqJNAbxZTTjFl3TSYtfa+5RcKbmRWis
csM1G6XimIbPvZQbWFo9tBSYkXB0yjA6wNEZmbQYzXYvtckq74rnujWOMb1Unzz7BlcAqYfSPk2q
dRilEsPHAEWfdLqmA10cFZvmgU+I1DAY3lcBOC2tBL+KnOZsDbKiRa0qg9smPwzPvm1dK6d1p/XU
fFOtYqgoMpZeWTmigzIiizxcTkz8Fz3Oxfqumj0hFpR4jqI074LJGaPRXGKTLOzN5DrmjGO14jWL
czp2jUk7thQLssBey1Rb3ekLyRQP0WcyzLRSWdRB7nhVQFgs0Hsntcw3zS96pr902fFiBswYXx/N
/tqEtxIvgep7GzunDjRMTqGi7dESaEHDCvvhOgPopnfSgTTedgztbVhQiI7L98wf7nGY7qIw20Kp
uUg81Vt61WV1tvUC+AFTiWG/qEd5ncMCzs1kV+bdyaqs9dQy6S9pbq6Lc1DwdEqeZJmQz3XSaXmH
6aa0cgiLE+MCI0P/EIWbHF3tIZAlx6NCndVPXvdZjaXjC/Zfve9iAw3kcp8Lagu5tYGZ7GrMySNy
OWiAj6tGWRhKfuyr4Iam5mg15VmeorWRK+vRjl90XMF6XjM7qn5ZWb/ywugwAKcJGbzoe7KnOSkN
GlTIXNY+0xHxpO59L3Whd+86lLAxzJYEBxzc+IespTs9t0/ITfYDolJZz5yiHjZTRXtXi9bJEK5F
Fx0a/iZDBfkg8/vKwumC9yFl1wpSPONjILS/HmWKpum4seNyb2M2C8NN33ab+UupD5eplS9dHyzJ
Mi8YL0TvOzpVqy2N6nn08LhBiOKXbgoADKEWnJDPHICRXeevp6oOfie8jsLeFuhnLfWtJWOrwX5S
Ww35pGBYX3PTGohLke+iOlyDTHKqIPyAFbkoGm8dDkSi+JowCS0Uy66jDhWpC0uVnRLdCFfTGgAF
WLyFaZMJSlbSuSDFR9rc0+2tBKLRDyGRqdly/qTzgexAkG9W8+GIPIJviblBOufGsX7BKpsUGzvM
jvBqVt4YQDL8qKlNRWaHrHRipXVkGI2kOPvSOtpG8btehHyyyj6e9Nf5XRpWd5/AGQVC4AIvN2Ji
AFlmSoTp2tL+rmMnmoJwbQ/pUdO35UQOsLR3wYBF7rMTBJumeGdm6Utsm/coqOF6+W45TSSS+5XN
okNRu+eQEZ0KrYhmDg5YcHyXB0vhHTXQJ/A4D6nACMeEWmocQBfCygDLG1WOSe4iDCeHxbOj4O0F
jf/zMKnMPdfTERsjdM2QW5+99RPKYDL7VMHY/LRN+FajhVcjbN7mU3k+5tpACKG4mOI2jOSjcHDh
mY2yVQnoMQ7uiocu1yJIEmlnUDIMhZqbqrZORZ4eg44+jzgLAR9GCq7+brSD/YiXaqrFYerSC5LH
q26SwNOCNcRNah5Uq8bPHEp9P2nLVmIL4p98y4MCCMaso1aajbCpEwdBstvBQUJIMX/ZLFMMgNYG
aPhKK323gbLZqtKR/yxzkP+7CY84b/VYcrPgWgYwvkoLTH4E5L1Qcgt/QuKjOfONeP7/LdAMnae1
VGkuJ8I2Z0ox53r0JwGCITnyQF2N6sHGv2Dq6dKM4p/fVmJm4wtSC7l8VGNpjXjtUnn93R84MLQa
uhglGWPWiXEYIt2x7XTL1BeTv0u1Q6CWjOxnIOeVwzfLIldWI+Pt1XOg+M9alB7tmCW6GRCiJ8vk
cTX00qqmvDqfVMHoua2d7wK1fSRsJrzYONgoC1GPOwgRXZQ4i9ivl4pZrhlcvjaxtRMToVBP/1RY
SC8Gwz5KsnHQDO6bHOykeCkredmDYgXKd/Hy+lDXaKny8WjA4LDkPc4H7MoLK/6UqHQUTfEmmYy7
nsD5vvS52MVW5MbeLYvFmzRv/oL40qTFmy+AyPesO5LwBpKdDn8tVtzrdsIpDJKc8XScrHLNVuRZ
zq1bIBPoyelx+JwySuVgK8cWeauGEbAW6MGbafNxypJrTSilFD664EtquMnSnsGzYGN6G+SvRCDW
ZS+lcbsV8Uoe3VpQN65ZAzH46xHUxVM5qIULfQbgobyRuwpmbrjuvGzrS8Wuj6BUTf22NxgTjTiO
ETdqS1qmPaOkebHXrJnSPPHk6d3mXKvwBLioITLNcCOyCKGxihXNjSsCTmB+bTZ0Fthl5WiW3IgS
bzfq0bpqrW2taKtwg4xzOfowj7kz+xIZCETcLX8SuMploj44KIv5CKgNXRqIia1JWT6Nl3131YrB
qSKS4ywaDItIpU+1sDQXasWQa+SD3rWXA0XF+euBAdMFaghe7KU0HskcWDjZ5rNAqb+37ARr8Hew
ddz5zLEO2LML1Lnzp8D843xpLvU6242gjec3k1gFhF3Tsd7G9iyLex9km3IYjwBc14Tub9kopU5s
o/f4DJL0EoOvGMtJpf5bP+kJP5O8cZ839yZtHmogXUVGeav7phtMHnIzCBS0CsmEVqdeDiY1u+/z
+Z1m8SXtivPUBi+efpFSRs2F5HbRyFx/eIvt+hZZ+mdANbmLQTGPO62DlMXQSxilO8X2D52x1idz
a3rBuogHXCkk/ZkXqUJwFUm5AxUKbqo8GwA5GYoke/I9RQWjk9nTeMbL9sKQ/YfHGFOm4//k1MvR
3uZKdMjG58lIuJFTcw6p6KnjFkTYup16QFndXfd5Bhv+oVFGADAY+sJVdI7gMOsvStjdIJwCwP8C
77aIWAS2Mowka6EwfORH+iHIm0Nbs645qNoyOfGURduzQztw1kYicLzlsTpI5YQpVT9UaB6yLLlE
WXPgakSBOOwQSDhMo6nL+QYxISzr02ErNeIgomZtxzRS2mljcQFNmqPaxUYy2MgrC27MEfWVyep3
cjlsuzHfWGXyKhnmBhW7Y4zyolf8m0dkOCdUollrLWbWXa0B4HZPisFgBcd5lOxblpybvkPpYn43
quF5FNnnGBZPeLa6RKIpFFFbzV7LJr8IkzMxKNKjpFdLvEtnVQpr7lf+cxGiPGiLpRfV32DnbTSd
FUaPL2+Kt5S+mB0fVwgRD16W7UXWb+XJfpJCDgIrfIl7qSbNg0XSelSRtKc8GYEdtN1wlGxWqfDR
OCGbsoeATCpNk27wiByR6ivF85+BVFK8r/2LijqrLepvoso+8V1oanlThfGGeehh5Q9ltO9GthKG
BMvEJNFVtY/asIhbwruX9wnfRvHJBNbYneYHYVrXD88ZVI5fP+0prT0otj3qwXgra+ONma+XWMSv
o+8/FX199yyf3tmuStSr2WSvWp5eOv09FN0hhG0TTPKX3z9B+98Zds+l4D3rmv+sptmnQINDucQN
7ZheXtve52+APXmw+yiymOXnzq+Hm5eMjwxxdm/h60wucpS+asF4L9Pi2BTjtWfDUKfHqLNOHK1H
1KcXRbQnMQW3zBruozmcM/UHRaLHuDan6lq+aFr83pfxZ1twsYHeGqr02MlcMrH/ND+55vc5/xU2
w8K6pO/mt9Xn487wv3fsLKSme4ICfmXFe9NjtlIiXc8vy+T2Mb8sHr0HA4yYFuojxI1V28vrKhFv
iR1ffE4irzPeAn160frmxor5tUiquxV5+wwjCQKcZV72W6/8qR5+mEPzCEFVtYJqYBFymktXo2/g
CyaXXFM+5bG5w0FUg2GWVZ6CbG3m7dMQTi+qVZ6GAthqYr3V8aHVo82o9i8pQmmVZUTlMfxsfGvY
AcZd/j6y4gwwX+n6a2Iwk8G8XTZYd1PvdqGZfNqivtgIzn3pWlb6G1tnZKzSI/VdVWsv80mBfOIR
Wdbb/DFKafs0DcO1Ukt2MRekHRddxVeRDdf5Leim9OjU5FhUH7HwNord3rvWOHE1P3Acg/EYrpiH
d4FM7ILv2UnMU7Ve1MxiW2l6MSv/hpzohpnmjB/0VlbRpam/Fapx7JtsK/T+DlnjLZWqd7iVJHpG
RC1G8tp3LPDD8NBpwwtQmMdQK3s+2ZuZM6JZHgOvPjGWzULQAqdRn9RWeZFMVDvSEVkY6EgVCYL0
aFPpHpXeUQn95/mPSoJyVynvQeEfeuuGlusCX+M5amgwh+3dp9OjKPsite8/f35lnyCKm6r6qPkg
5w95MunlWf1F4cwepvrUm9+kSDvOv8qDXF74ymUKqekO0kNkLdaUl6Djuu+bEzSWWyz7t6pOL3nj
39JeP1atDzey+XnaUFC8N0Z9ghxxtar+JvEXDPUqOiUnsKTL+f3IZrnNSh+Vlv42/1MfuZekSw9Z
ahZGM+yaOrgVaXCR1ZprrEdgv6IYv0yMYXJrNLpDmAPrmLUcD7u+sHWwLHqG9nn+w5SK2+RlXppq
41n+FhfVg4dEj/K1SHZ9QDHDO8fNK8yrgKsMviiVnvv8AQyB/0gQd5rNTTGY70Iqkvhs7xTeY2ee
WkW6mol9V9sa5hrvSzNOJvetIRhfYq5IYOKHgHn5KfOdyZcvmtEeQUF6sfyScoH2MmcDd1C0NgOB
0bjxrn42PXpWBvjJ7hbmF87NbTOxuOLkm88oufRPld48R31wm6+oVngX+8g06punxawGdwWDn4Z3
t2UumCS5qF3/Mr/7cUTNI1eUdJTz/P1gsu5+qrwMsAL17JIUfE6F78q17lhN/5JZ0wt8joXpJ6c4
sB+Mm1/Gprmjqtg0summgF2FVj2hc7tU0vhiaY1rD7pbhhwFJZbeqbHjsikdE6GUKKFlcpVOwGlG
ubtFYI7SVAaH39yaH1ViX0F9vTaur3iXRvSwhODr5vEnnMD3vpHX89NBGz4VxTtm/AiV0osSbzN8
7IzpZkc/sRZYHfeTJV+ksnnM7ykwzTcRsxWlMmOZ5cNQUdfzN85ndkvfQ7NH2unRRUeM1MTqLqtN
/s7+gW2DDVMAIh9+gmWcMtU+ICgskxJCTXqJOMUhaF3qIb2UTQroBZwMRSklnM8B5WU+uoHZX3Q7
fS3y9tHY1bvoe4pG8c//T9GGEKIKhbsqX8KqOirJtAni14nCDg+9nEc4npEB+OhXHYH2Y20eZmyw
Tf9kxfkFLCfPy7H4VrH8SRR1b0LfWUDcho9kborB3GgUFYPK9SrGIVigIpVxmk6ATYfwayLana+A
GNC+oOQZg3eEPSmrz3nMac16cD5pJj9Yp+x541Jbxrr9JGhvVOq4170XOIlq057MRnpPWx4Lvrye
/xclhpMlhA5Syc06XJcBt29z3CQidbNs13vGIhZMWGvmdshzF0YpWd1+I0EBmm+duR+40AUxY0Hv
3VvdjzZNj8hU0WONEBf1Q1NX+1CcR41+vtzQ42h4bjHI6qYh2l+Ft916rAvrZc5svqGS+vaN+VOh
JuKf6jhwsTGutEJaT0m2CTtj1WX53o5Y9lpUjLptK6vnjOrZ/OO4/MBZAp/uw5PS5iRq9HURSvCR
5EsvZ7uweNUyKhCG0w3ME8AIFpSdjOItEE+DzLaeZDzHuSR04AdA8MO1Uvmu1lPO4qzTKTfOR6uR
+ViSadfY2SY1q4On2CueUjEevT4FFYlEJPaWls94Rd0cSqjMlmk/za/kPuWD+uL3FzWHlKhQVNYL
o2DMa2R3xnYKNCzYXcQnKmMMPpLXRLi51m+ysWTheZqPSW/YQErzjZGXC0P33NrMMKpKwML6VRx7
O/B0ADwPcsLNVNoNuvTDy8qLnyd0wOLBBTG3lmApLuW6e5G6QTnkafiemAb9UPMQYYeMGo+iVCvj
YEvLTxXf4iICD5nM8VjZAiJMJT4cBrdVC+jujQzyn9GYDEFbURAGiXyk5UzHL8ZSYX8HRTcS+ZPu
2d8BapWuVteMPurZMtH1K/6echNF9r0t/HvtrTwbtY5X65rDimet+3HrenkOKDLrHcQQCCo1/cmr
e7R27Y82RLqTuY01O9PTnvySYJs7wh3voQosp6L/ylUcaJOsfoZdtFDz8H20jbtfR5tccaXAPiY5
JSKlWc5tbsSIykkuzFPT4+ctEqldZJK1iSf20lLmxfxU0spC+0rq6IfPFsEf4NAn9V6/BJGULc2J
Ql7NnyuQzC+8VH4xp/a17OKXUNZrV2/eLKNMj9BQWVzo9yiGeF8oqYRx3Fz4poSm2rKoq2qyC5bO
EZndnHubNxG35jIpeshhKfdoUbpisKRVaZvZcmyMfa6QhvEhPIyqBFhe4Wg0mmztIz1ytGi2khvY
Xz3+UQwpV5+ye1j340JCubLwNCoawfBNZAVzi4GULNQyXo9ehVrI7wnPRUkK8bJi+hiumFZRgU8l
eFKdPynL1Oq2ZVszGGwMP/p+NkirhZNSUJgCqBWR4NObYvB2RvNBi/gRW/1aeDX7S7ahC+Vh9Hmx
TOGK8eAdlrFmTAtbN58A8JEhVBFBGZXtGEFuLWFxeDg976qB9zEvy5NSj1+NCedHlMW61me7rEaN
MBXJF2cl6dbRW5U8v1TDb5ZGMv2olPEhDVAYyrdMiUsY2LW20EBitl3bMMFBO3ig/FcznKR38TGk
+b2wvNJY/P026T9PifxKkPpf/xKO85d/tf5/iEal/1sa1cv3uvmPxUcW/9pKVefX/Bk0gW9gQ6Gy
BQkRk7bnH21UTfxmWYoqZEsIU4XPAKDqP4Mm6m86WRIuXVvBK0oK5c82qqb8piESIBkCRnOmWv2t
oImuzLNrv3ZRDZsfr1M+NSAH6j8btr92UTEZlZUdWJyxUVR+Nq2pb9qmVZGFTtXsMBRUS0LLb9b+
EEz33AhjCieB9GGGhrRpZdzpXWFUh7Yc9aPSx9Ih76ds3dSSf4RjbOi7tmzHM9coppLEM2k9VWQ6
cG2XfoV2uSQzyauGndLKSH+yjPr3MPXfYm/8ruOfcqYxnZZpVYULOhsPQOv4rHK7mk1SH3Ycfoxd
+90Yszcp8feUPF2Uknu7tI6IwleVFd1QO140QTMrDr+r6C+NBBVgS360zA5xwRQk67eIzfZQRE9y
0mJgCfRDjwCzyQA6G61TTsUxz/1nCBdbcJFHmJ1oSwlP5AWrEe6CZCoUHDD5wYANhADCOlp8dRn1
yotlCbenvqiZNSgHullj25wxNDABFRUfBduvVpADswgEAgDWA9NVdQHAMjJvKFmAMnYs5InASox3
JuHBlMfXMBjY0DNWrearocZq0NWu12ef+BLdJI1WUjsepjDaRH6HXSrUtmqqwimwGqIknoobumNg
yRDfIeeuiVxcBSUqkX0LtQ+LLhuurC62tgmPcqNvN3Obaur9bdzLDs4JZGzKvRWxI+fGnbN+ofX6
09A1azmKr0g7VlMGACistnIQniAWq/CHZJ5Hhf45WsYBAq0bssMHfFQuocwvw1F3QsGv6ISrtx0s
sBAjhfYYhgAVH08iQ4sB07Dwr3onNsdtG5s0ctNXK0pugWU/hVG7rdPpEyUlZ2W0s6G5C3iffYwf
Kk4cNZM+wlh+LYPU8UL1OuvVWAtsO9MCbBZta9E+h0SmtCldx/l4NnmkjV657nV/C4wTMlNdF/TK
lEODr6BNJ2aZY9tGo4D9quildi0nZGcb+SHD1VmQ6IK9gGKcYE34FhTyprW0tVF510StYV03yk63
gh3PQ29RDPo3SbFuctftAmkC+SH5VxP+Lk83fQNG9c3U5Kdq6Pd+Xh4lCRqCPMwPoG4OFjUZDvLE
f9VlBLUFIErKqi1r6iXQxhUSqVsWiI2i07rqWkSFnn5KO5MKP8UBPX2D+rhpwuopKtn1tkn+pmSQ
F8vkbCnablDM99QaxCLobJR/A20p72qBawMxmx98v9rVdNrQE229PP4xxOkXDyiOlGARaZj+e2W2
p8Gq0EQarHwmU1iUH6NrmyaXgLK3aebJItQDi2q99qV5OV25+gPy7V7xwqvZl/qit4en2GcNPvgN
TXW7QOuhsd/UqH7k3T6bqKRnlkppSS8fE+rPeMq2lZlspgIxnppctFHFXYvgy600VVuRPfCOhYwC
zOLSuxraVF/tQMm2amfE19Zro2vBLZwChg01AQX92eum8RDLzD0VmbWRB4XwkubDQcjZ8rN4ITI2
BM3J00W58Yss0RYGyatTOejmua59hgSC8pbnzIApuXHG3DshNzLaA5G+D3+C5l/JkWu0tCxEMWUL
X+QhnYlScYLAw2zaEMZLW6RyxOeoQteM95Z27ESpxXR2VV2FMMpj7qfftFw5Y3YNyCBU3yazz6iD
Ez/gXs/wQ6a9+aP+4ktphSA4+4zUCQma2XHvC/0PANWQZWSxVxP5k9sYzByp+bAztqWWhE4Pdnmz
UECG0s5ATyP6LXCgo9pGJIEtOm40c8Zd3kmKKyv+h2yXIPTFumq0fWKMKynRPuPUv3cUggPLvw2s
k6GJXQnUvcYTJWUBAWwRmS3X+BRVODnknjHLAbJpMbDuQzWy1DWos6rWQDcJAKpNUaYjV2huuHM3
rO0OEOROIhLPxjBs+oDnhlbZ8TJQg2/chxk6AMO9tLWJ3IniXySDjF5OFWedThJTO4DDEMp1b42P
3z6tpz1sLIXoA7z0l16rCfaLYoMeXnLLQDJZFabx1hjzs1aow2JMdFaQWLyCAkJ061elW3piJU3G
k5lL5bFK+k/FtmCXopDchEZcHfRW7z67SC6PNdtSx85y2cUbSBhYlp4zaKIL24qZ4POmO0q3kSAz
Z80itBRm3zuc7oaGP6r31X5d2UXsjK38NYENd0bbNk8EPKs9bnTO16wz8ILryiqVNeanQzjtZQHK
bSzjsw3DLmpzjjstAayw7Uqvxo0hsN5Jidv7yltvSlT/ZMjfunKadZZmrMfbZIIH7uWnygwnmkL0
Y4Yg/lbm00DYp2KaR1d9R8mHkxF7P7Q8Sy/p0K0a1biOPQhqe9rE/NZVBJ7d5agdPJUYapXHj0JP
8y8cZ1fLp6TQpUH+yEc//YjtMt8LW5ddS++1ZZUmFuOfRpivVE/PvrRIGZ8S4pgAD6x67VHd2UVD
Of5oyjEF1GSG9Ffr3GwdL494CKSx4lLbNJ8nlZkHz+SS/vtL4/+zde8/X0D/D4xZK3Ny71+HrK9A
WatfV7w///3vK15d+c3AjUr4z7BM1sF/QMdkAJAKsUBFtRQT/Nh/xaohi3EjYUnLEkoDh2rzov+E
jonfCLqRwWZ9KlhB238POsay+dfFrmZy0rCiVgg0Eu+GvfrXyKBalFFroPRwvFbNFiEO0XlXVtkf
3Os1alb+TumkV3FRG0q9ZjshWotp9vaj7AI1ZyzBV5de3rnJkD0Lj+cRSOjLL8fx8vvK+1dIpTK/
h18W5BpaBh3OBIFLjbgBOcu/vsd4EgpJQ0GNZ5SexnGDQPUH5EVqnDqWA2sbTeIUmr4NWd5P8WlF
YHD+GwjyP4TPf74Fc/6QhKJYqskW4y/JShE33RBmcuVQC17KkvEUKRZx45YVTuA9Vf3AwM7ASuXf
/+XqP9A5+bWcFfBBidcbpOwAzP3l1xaRiKyp8Lip0YBOhbeyo3TVzkUvUi8W+Qoo9k6gCdcLB2qr
hL6KYVtEz3MuW1A6nZA2zis85C8vo1+6mRVuBiG9W3Z0DM2UmI8R/HeflpDnz+Ovn5cFxg7DBZlN
0HnyfDB/iaFOGWBO0XiZo7OTerKK5hBPtv/eaMCtJ1kYF5IdPu0dCjNjVgNniMrhNHmd4ozsW164
IN46NdK/d1jak02Q6cQUjQmVqo3VHSFSmmBuIySU9HuNBh/uoQOqsZPEuj0asTLo0y0NCeiN+brQ
w5NhI40L9fdCLra5Ya+oEm4zKiGQM1cs/2WEv4qvbTxb3RrGo6EpOw3WkmREO+UUT/HTQ5FrxWoo
pE3TsRio262qIz8zBlcks/ceWDwlT4Mmm1FGG0+ajvWgHYRot1Pl7aJY3gSs68cfdTitMsM/F+p4
UoZdTip+Ii5IbsYde+7IWbBW2pLYirqUKGzRVcDO5Hlir/keyHjdScJkZSf9NZzIbVjn0u42/5u9
81qOHNnW8xPlDtgEMkKhi/JVLJqi62bdINiGcAnv8fTnA/vsPUajrTO6kkK6YUyTU2QVkFi5cv0u
6uAc+vQ5UYX/Q1U8z+Z8VKWxteltOGvgqSl2JZBAQkY8IZYhCWV2gYnUk1GPT3ELV6CUR/Kcr1j2
Y7IIW8OJOTNhvknc+mIn7lnjTWZ4x24wn5bI2taKTp6u7qbKvwszRD3g4qU/H/BI/eZgDlqAOa+S
hlZv0gHu6RUNfHgSBQ2uACYoe2hRUXxLzNKaGRWRBvO6hWc/J+OxonmPGcACdexy4MRGEfJFVgBO
/KBm20ZZODHbjy74q9IWVMKWrCxkYwMBJ1lEwNW9NWK92sBR23txfyQaY2/G0wvZCVuni79Ulc34
uH+JKiBiEne3ifdAw90yY6ZywNJH5hnHd/3YvGBEyjnHa7+HVrL36/oaFV26mxQhaiPMaDXMlyGz
IcbFWIRywqlPUtBo6qB9YmSauf6+KcWdT6BJY7pMfkNSzrJdzQeUhAetImm+GK260+X0Qn7LJar1
d4a0W68J751JPqYamNQvgeC4yoORMX6EzwaHwY4zFOJufOtJrhUNqHCvRsyTYuiNNzq3+cQvTt/I
M97Y4fygA0KrQn9Wm3busF6rideGMFfku6Z59ROwBDeFejscZPshjHQfhf7erTMMY5N15nVbO4ZQ
CfaxlQ73rkfqsOpch9NGW5wD6T33ynsPXQsnitlHOm2Qxj75xa5IcfPBwzYsOe2p7tQxDvbN8di5
w0U0iqAkUqKUsRmW45Z5dnV8sGR0jG0kuAJMx3127Wrnp5A8GjQqMOraClaI4R0kyW10tNvOnoaV
O0FjtNUauuFRJt3WhfpimwW8VbGbh/EIGfcQ6e4Sju5jN06noIUmEA03aFQ4oc8wZwzyatGMigft
nZv2ri7iszUAzgrr4Khp3boaniKgjRyOqiGsJCJbQhFzMyOZr7pLp5Gp6fEGZ1sYJtkuC6t1HgKq
xF/MKFmzzk5eUqzL2btLyummbvuTdBDrTsWXUAMcjdK7R3KyIfN2XcrX1v/hFHLTxLz1LONw1m3r
KNst92gyMWDBN1nTTq8gmK8wDb5r9n0371qyZPxkvAQjHBlHn1soI7DUzcLdO0O3Lb153Sub4gFN
biR1EW46j207vQ7l2iYSiEzMJdbrkaL7WOX6A7abS5in82Pwi4vZRqgwUacw1IYwm7H6Qtf/Qibg
k42BrtGaxIyR37IZwvTnbHTcR8WKC9GwNKTYrGm9ifaKA4JiF8Z4wZ/KjfPsjyfCgY5JFh+80v0a
ZWSfgkqtOyWbdemK9z4MnoK8eSi5ZhvbHfqNGwpvPbERwF7+8MwUrX1m34rynhzI7xI270gmjRlH
99NsowUOs4rQp/zJlFg9O/s01E+mgIifmackG2EIk1blhBcz13vPS05OrBm+iWW+b72UrXU0vGbb
G906TPLXRmhgg1bflXALwwi5sdlc7HS8SYe6W5FEtMntDkZ2SuEPD34yXCtvE3fUg8oi+i2H9eqX
aXycSLAeZr9FOMQoiJBoXOhiB+ecyL7WxKJVIcpW5FAjyV1fjcXeqYeyBNkIBT1Xr9UNkTgVzAwZ
ldsQ2KeJGnf9+egJ2/iCYIKb6DMUEByf0ig/a+fcZuZz7xGllOlrYSnGcMVxbPGmqhFfN+XVntUu
HvKnPEu/Ep7EOMXFL8ZIlk0vwVdwQfHCtMz43NZbyOgFFjQC0Umr1RRKHw/O8uomA8pgAV1kzq6E
Ll7r9H0Ko5PODDqkjM+Q9BKtvRPAV3fje6Gai5dTciPtHkj7eZCOevaL5COokm0x1WjPAZOhokje
DkSR+NRX0YdXVYye4X6mnr9awhk7AohWHaEU7ezCcJUSV3znjXPUTWxqGAgDIWrcGKDzMr/mnj2u
Wq4xUdFNsSZQ/QMe2VA0GARypXK75Xkl7D0cW66tx7LWGTlPSY6Jk2LCt4Qu24nEw2q5LJzyABls
WL7WuBfFtO2KgPoYW/sSIhXyEkxA5wKHG5dPGefjCy3GvW5mlGexeLWquV8TLf+Fp+dbNapmGY/h
9pTDjKZVM4ULnN7hrtUn373WQRlCvB0JOOnOcom7TPPvea+j1TjFHzLiV7WCmw41BAaeD7bZu1zB
mlUZFPOtn8DwG2LupzRHXGr6BjNMS8+7JY4TOJYCjOi6yYEth/zBy/nMc7bGDRkLT5NKL2RxzadE
rBxFGI3l/zBjcQ5TftzV/NKkiz+W61eUHBCkIrLAz9+arGVoRWh0DgUugP3ZyPSRtNUfKnZSUKLs
mgcZyiI1rCIvgyEwfu0i5MejdbDV+DUPA4vcW/nDKfuHEoJ7jj5kdqJnw+EG0pfsPDnEe5R+tyL4
qEZbr4wqQ3WknmKenRAPdugh2VVNXBFYgrTL4lJL56MkpZAZS8VdqF5sKzjw4K1jZ2Z+W+tzAY++
M8l4m/I7wlrwrcv12emDegMRy5Z1fey1t0e3N2w8lheZPNl2oK3eaIDsBGYS+ZLzCpQOa6vMGVbz
NHxz8YNJytZZZ+OMP6VRsBhJ40HmeKfDPqQz64NV78Ynh93FteP3oSRDaAhqgpR5ByVQxcopH71h
eDedFzC/j8/nEyHGM4d82KbFTeqwAsTo9OtQ2ocMmSJFd2lnlsvA7IIj27KaF+XEGObw7vIzU20s
zAOuW0WKYzm2T+hzHgYz/ShqGI09/k3FcDO6yCM7UuBZSis7GnuwwWTaL0cfqJ+eVBij1RVdXe0+
9d5lTOpoY7YmiaFwZQxCwAaU4b5iXXu49hUpFcWMQctJJK7iotnLrrpZ2PBIzfp1JWjvZT4+m9g3
JmxfUsPzsuAKI7Uo/U1YpNu6YF2HLQol07cfVeMgu4wMPrwVfrTobwbcHvzeUYxSoIQzGVnbJSIk
DgUnEM4CPfDWMtDjMDHeoHZezkX6o/H9bwXRNaRJYYy8PD5BY/XU23dlNvMazui+QoxCe8+FtYci
W+eNv8WZ/cHs9ctU8ldAeFF5eeohJkWPxtUTzJDNG67QE4PgeE86CGN8g5Rz4kAf1FKIM3CVJgCF
zf1nr1/yz5Mi2xSxsZXLYzy49mma6m/V4PEhTBePYZBg0qTYbAf/OXAiHHGb9GrkQbMyEni8vpE/
BH72EXJCxSuTcwo2upVeA7PBNNWLD/20LP44oNk37j6nnqrHLjwCFbEb9hOrTB4KSH0rQ/BmvQch
WDo1G28Sie+FM972vX8axGdanhkEP40y/ij86CNEu7aSC+05J/3Bl5DuPRM221RdCuIUGTZOz/NU
DqTgWfQV6r7TfDef5LOVyIeRLiuV2YNBUhYSAF4cBxhFqOkqRHzWPMXt6D0XkHxIqMOsn9ODYY3v
fekc1LI11TXbleE4L03d3Q3qftJ8/slno2mFhnDNvmKXcEO/WTaTAh4bDVNLwFtcESV6JGlxC1vi
2YjYqJwpvzoonyFNHYda4URJbcsUNwe53I86HylClBlmbYtnQrQbi4b/4ESwzXT80dQYJuCvYLTT
uovCW6twDwbbFWeB6iw079JlqQRNcuXBxxJEc3UtjeNCQBZcFb9+rg/d8LsnyjpzpAPKtOsomGuY
MvlYHk7at2tFfNnysAY2G6pXv5Rhc1cm/jMM2DOJDxjc8GpbxU9dsWpkcl3uUqs0VHV9dXqOKnXD
XTXhenzL425nRr8ucNjyvhr/eakO6WSDNtDSU/mJx7a2hS8OlVHCav4WFyWuIQXVP13wnSKutknE
5YoEtGsuTjM19yqLLp9XmFwhdiQkC7lRHbKpYXtO30H0sUgx4mschJi2zYcg0C+f5fbzNZiH3ruJ
+rXWmUyeR+CLlOtr51ya5flxuIc+taHuxHMXsCGbffFA9PYDA5BmlS8FDHqYkRZX0jvohbgvIvER
DgjGAtWdjOQ3ktcW3mh+rbr8Cq2SlyHwY05go5voyIxbtUj7+GBMunL9GuTiJmfSEOflrRV071n2
RPdkLbLUeRXUaNvqhmN15WKB1L8rG86TbnETcnCsS9SXMp2/RJax+/wEnx+FwPR5qDAxSE5eyhRt
WXml5G0grfqR3GUVy6JnCVfzV9dyv8UzG8VSPj4rhQjza0fSY2Y7pzmZuVI/DD1dK/pLx4Q4OdsP
dTgdFUyfzKbviWm/Ph+IwaXWLE8mA+lvTbSlyCwxoenZbXkPtmUe/Bz7AY7seX2exXSoEY2hyYgy
tW78dk295XM5qMQyUIneBMVCEmgYRy2cRTy8Hrz2ZpaQ8EUmolUDTDzE9odZZU+9sLZKdj/zaX62
I7ltOxz3lbk1GVq0DfAsT1td0EiW1UOiwg/2hweTtsicrC3zBabe1m7ZoskJvIauPi+9ouWjqHEb
kCY3I01Rf3a4fTx9zGZ/crOb5fn/bIziZdeMI95f9Vr04XNmtDvtqi9TC77Bsr6MIw12Q9xbCYhF
rptDu13Ph9zuqQH0NhEIUVZTfZatj3H/NRPJB4nKazetLi3LyM3CD8Yo60HqM8jvRyj6+/i4LNbE
cjbhjJcjj1+jlwJMOhqaXJ6BibnwSt91XXcqLOs9oLXb4DqBgUXzPUhn+JpmdoxiHIWa8WtmmdvK
rN4Hl8qlu7UTsEfvfDW/Q4G+aDRKkYW7PgKUJN2CgF+Xmlpw+2fejl0bD4HLSllqhlEFz8IQP0su
8fJsLE9tmtXWNmx49chchxUQjM29p8dHv/4SsNzqDHApVs/L45Kr7ibL4stSXPLZPsiRFuXzN8dJ
/rBUPXIcr33MJpe6B4Y3jvhqefk1FbdGWh5GQXKfL14/17cKBPkSNSbyRb0bo+6QxGW5NZTYuiEF
ebmDaGfPn81okU/f9SSB+4qH5fpHLJOi6A9F5l7H0lRsy9O9azOhLtBMTWX9zQ1Y66jHsHNPEvlT
2LSIEd7Xy/MeT8KirBeYenFSzavoutwtVCqbiXxe6LmIK8amOZpaoZGJ4CpknCd1i/YIYHYpwMv1
GJv0w629O7amzWAEGEdEL0MUfZSGvnbLrITkmaeg6y6fk+l5oILJQYJf9y/LBfpcIMtuMoZfAj1W
m8qaprUcqx89oe4b8Dp+1PI4TRMW4jl7vnLR6c9zwIZSDNBJzZyS0RByZLCqDFU+RaYJ3ZHVNY5z
ilITet6QRe+ct9MjFWWdVxJH+XzcCjck9H5enHYKUpIKH83WqKFcyiwi8NgfbwrEFPs+Aj1jjEgc
knytCSLadGQfrssF6mt4j+7Q6r2Zqn2WErROm4nsR9HsZtNWsBesyZ1/TW12wTbK03uv9euVwF8I
fUqzn2qxtpfdXqMfo4YO0Wap2i28A9A5PrsiSudgCzJjW4KPyhRjXXKdy7WsWmaIIzuT1WGgHKgK
FM+4VO5iRoWk0qkrVHPIS+O3pJLVqW2THHpLh3k6th2wF9L4pnIL7EXZL8fK61+mqnpxw7H+HiXe
W8xELMjHr0YNhNo2FsYiKhPrtH+wRJ9eqkLrnU9/cJsxBj6g7IhujBjm3DzkP7vOtW8z4iT3Ud78
sMfEuR2Wb43ybNU6vP38TvWZJ+qam94rYenlObOIf48cmAsg8acZPOCBtG3ACvwl5GLg/bsZfCB8
L25ihYsYk1mNOrcs3I0jgx3JvXvYAiWVnr39JLF6qFWw85y3Lqr2YrBuXd/430AD/xrn+wMF7r8G
GP5fRJTDHv13t+1/iG286Yb3uP0DZri84Bdm6Pj/IOaNewgsJ8GLf2PJORIqnOcqshgdaeJr8ltY
kY0PCXieo0yPMEciFIFm/okb+sQ4AqH50rRYDq7j/R2zEVf+eYFJQh8V+I5rgdjw7v7kAJ+V6EOq
FoooKeTGoSpzCGtTs5vDGAuLMRhOA7G35rqR5nCKGgP/6hY2WzDHmXVDytYetkN4yPOqP4XB1J9g
C/an3/5ZkVS7MVAVr5Js4EgSSac76eX//vXvgAcMhY3cC5cf5HOFuLFuSaO1lXMU3de0l95qwuLd
xoTEQxj/mKNCFjkyGF8mMaod51lVET4a8Iq26Lu2NP7jJvZVtJnijKrg4vE0pwEQVZUUBJ6VuJd0
+qcL4fSUhZ2/7p8NhKkLN7/ahxFyd+E/Q/jG5T4ufshgCFFwzzVTywYlr5tnFzdrb42+OdSh0pfP
N5Yr/3UMPeOtY6Tr1tgacnYEw6v7TdDgasF2hPpTM/1tayvfw+diymq0D2MJsRr8+DahhT9YYXOJ
sqo4hmwTa3ey5rVpgL5l5WM4puJZmM5+SHHOz5rwNZvznnQ+UEPC5Swz7Gn+ZuJSxOiuYF0TMB+i
fFj8rrKCcX1ukQWfOPomql0mgGnNnkGE5rmtbAZiIfUjHx6aZjmUNTAmrWTCV1DNzX0RMdst+0er
NW8se0r2nD3wV+6G6c7SCS51ABwbL7TTy3yWIVTeTBTxDiTwqUDg2dTp2ZtvNVnMh6wTONY003wi
nxqiVNzfIryo4FC4BHVuUVBj2dE9Ttn3Lqy4LGZFCELlzjsrDdGND35068/1SvftW274KcWQKLxh
EKQIpIopaNqDLdTNRuD6majhtm7FZmyNVy8tdgTAqrUvu33TAARYI+SXkNNKBD+nQhGEFsUm7Cau
8NWLoMpUfX1ctPZkJujz5Flf58mFBF7DNuxR/fo4e6HCnvyNnJu3sCj2zdBirTq3885esqfNLnsF
DMTfxcVX79cnQdS37Yn726ZTg/dhcErViIlGVtqIP3m1qQ0PBrc+OAleFk4PtWQMAQJtY2c6gwkj
zLwX6EjarNaHynW/TDNrFDsIONhVfWPHxOjNsmaSVVTuLh7RX/dFMxK+COw8LqNYI5fRTpX+Oa+d
bBMXMKv7AlsYx6zSk3adW5OHei+S/iH3TVqnIrdW9mSOe1YXQg/Z4CJWDniQcVp6DeGuxTO4UQQO
7LamOhJ27sP8ru7zVhUXyOrmNtFtv68MzmMwocTJJwlxX3uILGV3mhoG+E5q0ZGZCHhSB8ehVoEg
8aWs1NbxGjT+5gxTtwQadTN56A1lPg1BuYN8muxdL7dutJe/ehXHsA4GfljH5f2I3qw8uon8XiUB
SWdkzx5lL3qWEemTQglMPpl2rPzCmg+rqElmeJgpa9KHKIRCYeua+Gmk+ntMcD24ujPyPEFM1G39
HHidD2SUd+veRwb/uQ7aBEFIyJlCpS3RtL3dbcwOnqRrvX/Ou0xz0PvZ69YwS+rVmFXOufcnaGIt
UyNP8nasKsJaXdPaF4Z/W/reY2kVxY2XWcsge2dFJKlVFKqA8diubkJSeUJ8TAPHJ+Y9T/azcNMt
kjBWJOKetrqIkBlintjdupt8bCwNL8aQw/Z2QYlnUNfBqO8dn6x0hAO2runiCtfYxa76ORUVGeXm
eAlVsoURYN+FcdWeRGB92PE8kKxeAWfqPD6yqfWrz++pPP1RZIN5Yplge+D20RryUn8ZEt0dS5m/
ebhPnQx8Ck66FikjV4kZazU3py5PRXWQnTxZeVjtPeERkFu37YkZyR++jLo9xEH96Mku2WUpFEBl
zjU5wGb5wEfZEfi9AqEo73TQl3fzzHgKJBKRnDeaCB1sEscN66Ch55xBUOwjvEIk18Bl26QzWYWY
lwyjAF53fPfNCdg/oIlsLGaSh2bQzsltBms9+d8rp9WXbkizC/Za1Towxmzvlp55Y1bJU7P8sPIU
EiGVvtRjnm8aq3OBUI5gOdY7rIkavQlnWl/0L36UpLeByh0cWuAIj5UlLpaIwsfUB2cPA4VGyvJv
ep27X5KuuZ3nLvnR2da765XJSzqOYheHjPh1hYefV0vjMkecv0qjU8dctvuytfVdJgzQgGJObnpX
EXMGU9eBeHoAvjJPRXHfdEN0x6fg3GFWeHfM7deyHu4iK7vnZOjgMcigqXeT8V40lnMsGqPdC3OS
59JqXwq8CleTY6Q/BSAmUeg/xh5urRRF9WiHo7cXoZUfB68GFmv5666N2Sg8/X0x1i57jWcdvdAR
jFmt/N4IvZu2VcBEok6feWG5tSv3UvNIqayqz4mEXw6bdK7PMvUDIG1prT//iSnajL0VoPEkswbj
ATHgZbX85+cXUxnd0RhJaQVzWNNRlRvMQAamEMptznAXmGA6mb/NorY9J7PVnkO7/1nYkB4/v5Xp
sINNb8tD6rk3MFwhTcFs7VAZL8eUgu4kYGIH6ZPogLjqd6Xvd2cLt792ZXx+dfIxOaTOeFH4lG3N
FvfpoLfjs5EfQ28KrrUO7hSqICsv0jdRMn5Bd97eRBVUfqiMydFmha0TEqSRwNu4enicaBMhmWZR
xqJ4CjZelnX7tOd05gurv+0b4FbufFaX4bESc3qXOnCza4sTg3E2uIDn1m3AOmMNMt53AUmoQ71p
k7mDNjYaW08P43YuiwcjcNhQcxTO8B4BzyEGDwMIgTJQRQaCx/shNntzC/zn3Y9Yn22ByMQD3YrY
eIEpT79rq/+CQeb8Oa5IIqsgpRzWnGt50rH+1KwaKQ8zdm8dSj283DoGUbXILu1sD+xbxbnmAdrF
mXuiEjJ2sdL+UIaetTE0kHemSYGJh++F6MazFbaHTEcImluoCr03nvirw8HpS5QCzVVMuYGpLmfh
YShXSqP2Tjz6HkeK27KdQ1Qg1SGIo26rBtGTHI5SwlCg4vUDPQ++x8gJ1rP3dcZTbiNUNv4vCGXm
orr5w7mQK4GLKz07AhysZ5YDwu/PhfDG3DAmRB4xFR4dPZ3e3i6ksRmV2DllwG7qwodwU2YXwg/y
wyCBJRwLjBVodrzPtLhL6dIYL9jxfRuCbtFkHERmiLdI1lvLmwrwoATQW1fDQ5xOjGy7bp/E9pXB
mYNbDA9Cahbvnx2Ma9MR5Xad7sRInrKXyPwYoZXbWn7yQSPm3TGzeDWMTp+hHjJys/N94ccWAzNC
fjGE6XvTPYW2vkfpVrzFQ4N1hXrumg7vsrjL78wq+sLoDVv1OO83RTT19xMZxBIg6qb0W2yibKeD
ToETQaPeW0aAQdTKb04IA1d4REmlDUs9DRC09vDziw57jaHwtyXXKM9m8qt70tuwuYGa29BfJOfY
Tnvgc2ZZ9oR2rW+IW5lmDGws9w4i/M5TkJbASVdMbIjn8eq9b9NLqLTDIT0KDtDmGZEI+5vrMKaS
fdZsapCejQkDeqzsmtKRqH3h6HtOLgSyKNRy+DWSHF+uHU4keK++5LUsj7IYUbfP1VOF18QewCnY
yqJnoF2rZsegaqCcMGwtFDZnafolWK6t71ZoorsYRB0ByRq2Ev4bllU/5d74pRLltzK1eDu52gur
/Fq71KTQYaYoXedZi+TlkwE6aPFNOHeJGhV+TtFjJEFvQ49ZcxIm5HWNix9HGjE9WWQh8Zs3ec5z
bgMr2CE2c/ptMPQlExZGYWZ9NHu63tQzntLpZybQLztBnb5O+E39+xqx2Bv/6ckAH4DfibjMAYj6
PPD+bmJCEnNqg5F2G8bCxaoOuFSGFz2YNh7WQM9wpjHLhkm16gOWA11C38772J85LRS1f+P286uA
0TM3WJG53RjsGEw+lhrpISKYjese3YaDQDoegw4K+Az3bMZdO7LDZz1ZN2LZUbwZEQvCmOk0hTkk
zuwNjuu7Rhu5VuDRmESS1A3bHuHauZ0W/9c2uyEjGyf9koYYdQtsu0WFXhk/TEoAZjjAMmQXOnZL
HqqfY8/tA9ahwdnZ6UIbtaz7JKzbX2Xmb5ls/z857yEoD1dV+K7/c574+b1so3f9h6nPv172a/Tj
G/+w3CWfWtkGEyDPZ7v6RRn31D+U7ZA07S9zIemZ0Ln/KZA00E56DnxwCYsbu6fffGaZCrmex6gI
BSXTH9v4WwLJTyPw3z0pgucD61kyuRe28u+ekEYpaltVib1lmiDXDRZFo5+ecoCnvMRWthyjt6Fh
XI0iBrD5zYT5R2fx2GXDucL+tEU5ZsQJ4EZGuLGNyIrUwCYb32rhx2vfwhroye477Li6i1V7FXSB
DFBnfhbW9DWah+fWhDLcq3kzGxwqnRbEJWywwmtweyyC8DgyTC3qhNMqzMpuaJgTeOleM+uEZpKT
msmACvpnfaIfOM8lLZxJ1Zz1h+Idh1D/gn666tY8lA7H+dl8thqpgN8DBsIMRSUOqG3SP+Z1/xia
9deokd9hOr9NRvyzW6wDLeY4sWV9STiFd7Wx6Vr/m64EsOKUEAVCb2t0HvKlhRQL8lZGT2PFu2h8
pOY93uCZx4HMqx8LvKzDcIAP7dY/G3t4LKfq1Hg6PQ1hDHFjzLsNpqYhdFSsouIIiCDMcSezIrmb
qv7OMCOQyAx0C2evH3EcERNZIhMVYnFyoGIFFaZlmvTXbMa8Uw/RqpftxZ8LhX/lnRKpeZSpvRcU
wJdUQbaN1VsduAMFAwaiV9/leAfgRIlzl+WnmEVNU3soZIuvV0oYkNE+e3OL1aGy0DSWYWHvK/ir
e5Tf4zly2/hQNene6DOKrer6+zms3R+jDxc0sb9HY+UfLHyYN2borUNmLgcVBPYm7gnKLY2lURLw
YtoYR4awXmNumUPj5doUgYXPZepDjGpT+cFcYfFZU3efT+vfqm3/tUH1X1fA/xOVLb/qz7+Vtzy9
5+Ff1Cxe86tmUZkcBCsOw2AJ45/R8L9qlr/IXKShfMNaBtDLT/5Zs0y0LBKXYCbcaDs+K81/jqsR
dRtIXJTylcEYfal0//2/gRaEP4v/bPibP/37DxIS948Cjt9q1p+EG0MQYj/axpiv1ql16MO22rd1
YEIHjbBBSCoXyCPS+3RgepnXzBO7EFNRPkTHutX4U/caL75ZQM11cVeQ0TUHVC0tD6I95ehL0VvW
OlYuMJQIsp3pzi2Gjo63qv1GorXoiN8VWgHORcgRKp6dnQ6t8q7rB9DeoAlOOEPbHxDDsvU0BvGu
rFLY1JzMh2/T0BoMOxJjHQMSbFU6R/u6QxwwWBZuK97wzJimv4u0U21aXytcsOCMrYwiyZGrGTjw
D3jiNF5WnEevkK9VbMEhTaf6MHqjOvguYohSwSeU+TwelcDv2UD3S/1W7VMRgYJH2Eq8xmqki4+j
6SeS0G6nmMQx1MiHdW7QWiBYXISJqBqHOhQH0VcUeTaPlQqMaMMDWHwUXr/vHb31JwOxh2sWu3QS
HjzPjgz0qMUaX5r5uCqrOaBhXOwfcPLSTFe2kZ3fDnMHEWCszOzQhYM+CKse14rD1A/dltlV4+n4
6OfBhLnxsHjkwSoflQuhE2OMXYr6kLa8b/B2jQ+5tL4ChEZbs4mmNcgBVOMWJokKHL2bHKc4aVGP
1hpXjGjXjd5Xcxifowr+P4NQMGrCHRKJqXqLAN+tQ9S96E4Pva1vuZ0Ib+gTVzkk4MAsiQYqbjGE
mnfEKZDQGHPob+qMSfCsCTixTUkYhZ6esnjAKgDx8kXWbC+oq3M+nFbXBnY1W0RHhPNYBitnhjnd
A0u/9t5QPvV91m+isPNuqhQUEM+NNliZM3wvjuBkaY9x/crArsPYbmi2jpDZQWWW/vL/a+GvWvhv
cbuHd6Fj8R3vZ25H9xdV8V8gHlWRXtxHcYrX/KLw+30nx1/y6cf4aivf+V1V/MxUQdu3AHi8ZBGb
/bMq4oJhoUPj9/m/WsO/VxUp13/ZyS1nod91csqayqTMBXT5VFt3QxxBOpe5BbaAeZaHqhoATNbh
LahcmBzhTWLmMoOmJEYyXLy+Lk61MYavrlNw+p7112RormNXwURDL4vkNnuWdQ9gRoaKHgamqhEZ
Q1ZQ0mz5pGhaEdZRUaS9x8gehbkBapJPTp9j74JrV37ihAnVqJ9ifJbr6WcdAAZasnlGnHANFuzN
nzkbN0EZ7CLm8Wsngx+RMAFf9+ZUY5Xl9esoTHAoG7CYbprk1qfA3uZBNB2KMsBE0gAZT/Fw+DlF
cXNwGzF8d+M8eOpRUgGmWS5GoZOU19CQ1ilMZ29bVl61QQL+w+zwAKa7yjzMOWxNXhejnFcxAB85
TPfvCoHquJzy/HtmBNjhzvpLPcvwWWV2uNWqKA41MuVt5vnjGSqEecjD2IZUMOETLK0l2yXtTmjx
vY3pTTYtrMF/pkEIf5DVtJZerp5k7c+c31tO61beMDx1sJKqPW8hS9XRxUYs8L3BLgLqOucL4FPf
IBDZqIdT1RfFqcgMuXVVY2M+ljNpSoI+O+FNMj5MQuYYOmbFrvQ6E8JL2hq7SKZMieoiv3VaaR1K
VsGd9Ov+Sxf35RoDXu+RqBOol6PGNj8NghdVS3msC7dbRxEJAFmWMa4oixTNJlZmgXSKM/LDeJ3U
pQlzpoii2w6ux9Jd4/8vBfiLpcAhXSiGjj+jqDcq/JMrsyUuYZ7Ln/0Egc/zg2DdKH961azmE8Mu
SExRXd6OeNyuUn4tQ2z81vv/4O7MluM21i39KucF0I0hE8Nl11wcJJISJdE3CE3GjASQmZie/nzl
vc/eNI9Jdfuio6N94QiHrEIVkMjh/9f6Vjpn98Wg4Z1F5bJNTZCdAr/odumif5JCUb2zIgf5hILq
bwgf/j/bLCbUT6mlvnXE3Sk6N//xP//j49fqp86L5uvzKfJff/8f+0aPjV4cBR7CRhpZCa/Tf+0b
//iTUKBWEHHwYoaM/ocvMMdij2Y6DMQlkOq/Zkj+KOArMj26PtsON/w/miEvBttnMpo4EBIRp0Dy
EvmBdOMXMhrfTbDQylrdZ83vpXic3WEzVHoH1WiLWGqvBqisebeNWNNzEvHadPhVxfaFmfa/fYMX
pes8NVWQDHyDnl1ADWBAw69UMUqA2+UsB5rN/X1hf2OTe9lGQfb68X93jf/fU/j8P3gqkgydN+o4
/6vF7//dFN//NLr/+Ev/HNmXwfKPso3Dav2vQ48TUo65DNyE1R1fe3B5mf45ep2YAg//uC5EAMqR
l8PSi2POW8eev1reYwzr7C2eL++T8ImQoo97HOFJ4rGR4hFa5dYjj8Jdbp796n8etZ4frf4MEPjH
wepyjReNBPoI/ADFNbz5kJXfg/6+p0/dLB/U8hDbI0i9t6/j/bmH8+8LXV7RZ3sVUeqW9CvBCrTQ
+B7BMU3RafLVrvUPNjpXEgJH8BBQjH/7gpeb9O9X/9/Xe/HCDR3thtnneq37odT0zPCPvf3Jrz2W
F5NJqfylL1wQSSy3G2Q4s/2Zcf8w2Vb/eGn/dP59/lD+3OX513ePLg/r2b2ivYFjzGTj0UP+UAyb
KiHHJT28/fVfuTHR5Yj97MOnwQyR2/HhC9FDjFxCBvzt3/voyx179tFuFuoi9LkzE3U0IGaj+Kx7
vJdvf/rlC/7FE41e3PcRoVq1+GRXzWkbIWcFdQGqoQuipQMwHxWgh3b4Ezv340J228qGLkRn/ose
5B89xr+6+ou9tqzj1m+xfBxt/iX3r90BosHXZOQkf067u4GcjRHg0eq/o5DQlN/iAejtMXbutbkO
wqdBfCDIhyP58e178coYvNBInt9pHa6TH4R8Gz1g+6GMa6NPBSKO9Wygfv29a1wG0LOnmcAkD7Tt
gNS7DWQwGAMELQ/xQz6EzhftCDKSNYKoX7xVrw3LFxPR6KIUnuoJHci4fAk8WOldIeNffPhrL5T/
559SGosZwFI0cpd12rmzfS+FY6+1ImTm7Zv12td/Md3ETjrKIEVDqHtNVhbCj3QV0f7tD7+Msb8Y
e+GL+UA0VW5X+k5HtfTdPbS79dgi6/no+bCwTkE0qfQf5dFXZ55XfsYf6Z3PnnkR90FbpghIHFBT
hkwfbcRBOXWpdm//lFcG7qW98XxQVa3xNIZee0QolB4tJ1PC5TALZNlYbKcAwY7bdvMv7ttrF3v5
zo6i0AGleUIrwVgUTom1zOCaS5oKFVAWEWZTLPHx7V/2yvT0svGYOT3+hpZwpHWOvk3zIm6sT/KJ
j4p2TxEIcRwS9U+qEcEvft1rF7w8w2fPipyIvNMN72dA1B5VrArHsn7IUBqmJ1L8IrK9RtEKDE1l
4j0GfZIsbIL+1fL6i03DK6PkjyrtsyuveTYafxzFqVcq987TmtX5By/zYnDbb1/hlRc2fDEbJC2W
fwyW+tg4DqDcEezWPKzfOTSqXzyuV37D5cDy/O4FsVZdAdGNUifEP4TPhONQgvvw9vd/7dm8mA4w
uAw+DXdO2fm8fCpLJHTOWa6hG5bnxSuQgGaxHIH8hWYI6QSbtulPb1/6tcnixTJJmG0wxVItp4BA
mZlAxBllh3cpKX+q13bKvqw8Kf/u7Yu9chcve+Dnd7HIDH0g/J+nzE2DlFy72L6D07vIX4yD1z7/
xXThoYDKKu2GpwgX9PcCbF27b9BjqV/sKV77/BczhGZkFdqV4akksfXk+1Je+WWgr9++O6+M4j9U
PM/ek7CkOtimDiwdt8kOiXDy634Zx52eo+Tb25d4ZYqTlx/27BIyAt8tel2fiRnwCU0yCI/Ain/O
HXZ3Uz8SgrQs+S+ehvfa1V68lgSqzRVi3+7MTWtBSMyBSaaDUWYN7zP0IblAG27nFYBqOU0WgNdc
DeVvKpWpgIwaL1YhfzXg6DeNzuPm3eTNItdnEDSiwmvDFIJVIFNr9ZWafTz8vVXtj8DVZzfJS6ZB
Bcu4nEXcETQaSuJMt+PqTP0vbsxrD9r/81NYnTnrEH7pc+VUJdI0R+RT/VMYu0hgXoNJh797pRcT
iydKN/FzO58BBhNe2sxk9mWl2YPJ/9U++7V34sUEIiZZ+0sMXUtLEDDriDNfxU39izfulVslXswY
K5D+oVMD7K5gXbaEbOMSbyuXhArd/81LXCblZ49bIbTJww4SPNxQPJ0jxZ0FfbjKHP2LK7xyizDh
/OkKKJoTSXjCfFax7bcxzDHcV2P3ixn8tVv0YlIq6CYkWbHaMz7nrvnq0DRqaAvREo+21czO+/7t
ueO1X/Fi7uDsB6kiDsaziKoiO61FGAXsXTNgEmr/9iVe+ykvJgycT4NaJ5BgKl3VNY+i+wZ/oX4g
7yx9ePsSr/2KF+9en4/se1gSzmFnYirnUZzMV7FK6vIXD/uFGe9fx/GXHimsNg6qZrue06gZggsY
NyqynzEc1KzfKDMPbrCjSl6Zb2uYrsPXuu9D2pF93gXr56x0jD5Fa9oXv800UEgYg4DuDQ9dayr8
CsXsrIe378QrN/tiNXs+7oMIYXtswvQcR3kHuldpWsPbvirxNm76SGXiF6v+K1uMlxjFBFlpk6q6
OjcecXzT9qIKiVPs0GIEgcOhMRnA4oB1ML94BK9c8A9h8LM3OloKk+MixRO2tp061jiVUloqQ571
D37XJgH2167O+l+sF69cLngxR4nEYp41hX9ukhRCYWLJ6DgNwM6mq9bMvfuYppn8m5uESxH8+VOL
2pxWNmiGM26t9EIHyahawN5oyzDjbSyKOP3t7fHxypvyR2nj2V1s4tJzeh0x9Y5S3Iusmh6yCr32
25/u/+Vdo/L54kX0CquJA9Hyna0yUVffF0aF0HgPNCwIj0kF21VgYnArkGWGxKJsz+gRbf0aA/eI
i0yrDNbB3Cr5HiRgUNJR561x8XpN9byWv5eBO45mt1ZFBckGFa+zPhDlOHQwntBeQ/WvBrnO9yG1
GqvuuizJCGhNrJPhtB8q/vtzBS27D79IqSPZ/2KOe+13v1iSCYIE7iCpbqJpRedkyBIWCT3PBeuY
IHmkxxCCgp8W59od377Xl7Hx3woC3OoXS7T2CmXywEJnKBIP/cZR9GYieiSZEYAT7pFXC+4f9uHh
u6oFs/2+nkuYYZu3r+69cvlLiMPzIWtr0gzmWS+3YFBs8UWbdirjp9V1knz44CCxxZMjA9tF971A
aeFfQqUUB9VIrToqN5k/tnBoQFuDLr8iVXXS01YYlrZixxTJZhDzQhSHvd3WjjtE6mZNAnokd6Dr
ppI867d/hn+5W39xF18CToGBJupy3zCTDraYpk+F9uY83dGWXoqnRrgBxiK7rD3fa+2ipl7fqcX1
kpQ8oXZos4NWLaGWp24aQYI+BFWTeMVNBvrE1cD/YrfICSl2TfOtwJ4nvF0rZOo40OcEkef+xugi
g7er9Ypt6heD0RcvqLP/XK7odb3YnCzKU0475PhHMuVav2LHDjQeWmXtTx8C35EdPwvfTE/EBUL/
ovABp6/rWuqjQMAzepRvyQwE0iMnMQPglOPg7ETSRSQDoW7MJfz5ORiCyTuPYz8j6CtkkwP2hbOH
HWSjVAlcj4RjNdT7roLMeF0nAUHI2wLL/Hwq82zxLBySxG/xE3bCLsMBldRsvwksf4SKDykYNuZA
e+Hab2CDekQG+TW7UqSEkcZLfa4N1mqSg5186SjjVFbfe2EIouoqHwA9IFBvpJETYD7WRDrIrRnj
49hInT7BOPHJpZ0Sb/KfZpsPhP1Kacd0n7E8z3gkBG/QqWsIxxm24apqQjqESg2Uw6BlbGCmdfOe
Tj8toGVudrMzl3F5yiaAuFt0ImXy+5zrycUPOg9RdWgi4nr2yomDtNvqBkJwsw8Y6UtxcG0hUcPz
5uSlPkhvTeb3fe5xhr5t6M2DVTezLl3CKWlfYkakE05gPCKVVv2G7QPfjZok+rdNkyeyPmvhZ/au
dsuYRrozR9iQQOPl0jv7nXMJ3wtHExgCichA8zaLh6liua+nFS/dGWcbJrfFBaSKo2F0TPZJtFhj
t4lTj+NINsiEXWSTEgNBYlyTN+ApVODU3Yekd+LsHOAjsPKEzxia1mZegeWCmzDl9DVdwBuVGxwq
0exyd8vKE+xkPTy9uMSWPNvFQxgtdzgcKwGYsskYRtsJ2mp0k/O962t2FCb9ROBWU9SY+1y0pyJ3
y8zbxCJdpNiQnmpjhMBtHz2SX2jFjdLAf8JDagfMbcYt2ERvA/ZhJH6ZxMvg1+FJ5HOU13RDikwl
7cCjpHk1ma0iBJtA4KSmEL1HjuVWqPz0ZP3xPHCb1v2Q5j4ofuV1CGgrJaz/TWgwuSfcJkX2W9l1
cfIRq40Lk0NUheO+n6LGHSFWBVHEkbBUcfc+pAZVPYgmacb3qceTfYgliXNfmRQmJ9xkGiPJ91HG
F4zcasZuyTpYKt0U+huLa9cjWtbksbyf+6VwlyNrZCHKDSHJA7ZQ3WiVt6xF9AogZmEMjMR1kgJ4
+mqbZWnn05woFNznyVFo7UbcPrW4CNyc5KzzoZwotkmd6e9NIVF9E4xGusmhzuVA5nsT1QRw5c3U
rSB1kGijiJs73cX9TpGbW9zOxkecsw+8QeGdbLyoc8MdW+i4v4bawQt1qOnflPec/yd2z3UwQt09
RJE23rAZTVgHn5LZRBptXsNrbw6y9yaAnbXXd+LYyKUBT9TVlVS45GLO1zWZz07cHRafXQU5w1Fa
kGutI9I7UG5aPTvkMVSkEMdo3+dor8kTa+WmmNZkvQVp4EKTrBDhYDhK0mn4WIla4OkLNQ7AO9HM
DlKaIsbdsXNLIVBvA7BdJpBdGVE6m6bRlsDisHDF8ujodLRyg9THLsduxhz/wQyGNIjNyKtKndZZ
bPsolrhZDmEwg3YtLbOnvx0dnMNmi2t1jD9CYagp3LRxRVhnaXiJu4Nv/cT/EZErhEiBpM7IMjl2
0SjJ02zCDgEqTmSLJj2rex+Lq/EVJvO+m6Q9Lp2VPVnhfi7seCydkjbCFSXwIqZqBG3vh1nGrnsK
ZWZJymiDyfYgD4O5Xu+oKF58iQusNxRZflR6SO+JtEnKTZP5qTH41HWAJ9BfiHpJcl/07yUCzDrf
U0rI2h9EwmTOMYmKoiu2fdjZctikANaGB97QdMB/lWMulAQmIc/9vCRIykjUIwD4XOq1HCFkRp50
v5Ap5hb3ftk4kdx0aSvaHXp5Z7hPinrAftcryyBbCtkxXFeCIb4Tqev2j6UtK5Xi7crn4AfYiDbH
XxD3fvu19AiK7g/Mr/VIgFIXtKe6xlm0c4u6iR57xPLLQbrZkhwGk6tWQJRJIojXLkmTRUI/jLUF
J6DyxDs0qlERHwG4pvFvK3KXpuCEUrvOV+MHTeoeiVaLkfQmbRbl6SYSVDRzHj0LKEaH3ve+6zXW
9QXtWWLcZ8IikC31KmWBky3DAEIBASyJftKg5LqtJAKoz+MiQ7JDU7CCYFG1EH2FaWME5YcpN+rm
+Tp0hmC57ix76M88VKt+KrdYWJdxofe3QddNxVYFReF+6px8TBcocXM0nVcQ6129y3xT4SYmlwo6
lBshKf69V3MmvxQUWKabsWCrf1+WSiQf2OYGHc3IIfWBG0UC2UQFmonc9nEzj/1Isa0LoA5dO0rJ
9uQqXqYPyr9wvY3RlUa4HdmoGnbeZICFbmRo8rLcwhueYBtI7PNi3eDFT4q9F/PuasY3hoFs44z+
isWdcR+cV9s4AfRtmEWPWTZjRCRbhPO6YjNjBMGzSvgD7LiKiWfDw82m7CptVzl5B5jnfnjsSy53
tSrSSqOdu071/QpwHrgPrndNSoAd2Yikyp8/tQ5NFs2GgEMwOst1ackFN7KBc7ZhiZBztRvFMuTR
QVlyQZJrR8oAm42pLYO1qeq1iHaDjrz2RwGNznxiZTFFvfcun36tVo8uspOVkL+xU0CtAqVe+QZb
zQrFl3fTJyMngvm7ukH0sFZDwK2YClmDLVOdzq8WYWmdIARke77VdeJTZMMoXPlPHsOa8S4GWIvX
xusHaQ8zCIxwH/Ws9z+Il6bG1I0xFt5NWeNHOnv9iMYfqNTSBvvWDeLk2uq2wC7YS6f/uUTSlidT
+k0SHhrjoLFKpLbkTc0gPvCoVEt2Y3ks7SFkntZPfSf77G5cbeUAVcsAvPdIrkMBDJxdtxpuB47E
+pq37fcJo4i8Q4tdJv1hFbIqv7XaIwsMIst0CqfBy/bKEGABtHlm/HrSydtrQrA4cWyXNGjgwi8W
6gYgFyzF3X3KW8SAsDzj7h0ESXK5TyaVemk3gQs+VMCLX5za22YpwP2HALRz0ABJGIV+AgBW9l8G
G3t63Mc50C/KHoLQG8B7eQPCzx/nxgvxk7M/hXPQLqaTW3daxizcBiFx8OE+dIuA/MzZ08n4PZzx
IPzsKqah8FiSvlXBcrfViiLTr5zCKfaNGOvCu22kUy/ZEbqhyG5rstzYbHSsYSPBXC4Q9P7oIYeH
vDt4w+j074WNl7DflZlRcBDLbnaWT3gGRkQLEywMAGAL4qVpizKXCCGSglIUJ0DcZxcbUTMxPXO6
zIRsy4shVUU9yyn/Dn4mAAtKezUhhl5v5tWJ3I+rMEMZEkdb+vqhhJJqpofSY13OqfmDjtUnJ089
91M+r729Vg2bjXpv+2oKvHOqq8RTJPEpvwj3U6Qa6mHTMgTzj8mtFqO2fUBykvlgh8zDti1Yd8t0
m3kLpM07w9ksFOfY1LXsHpIeZBh/e+yacWD/HngYL5yy96eNA8NaE0jrSOUexsTMDNeiXKiea0Jw
R5ombmvZq425FOm+4VfTQ1n9IfjNm5UxeDTpdXqnXIW+O22sT8L4sk8bM3gRmmq4GI/YNRrfvSII
sG2KgwFEFFzk2Jx/8l3b5Rd7/lQuMsi2FtVEEu7ByzSoqE1ExhlJTN0IJmHeIT4O4GWX8eTGzk08
rYLkHwkyZ2lg0zUtmqMmaXWAo70UDvibNR18Q6ob9Q9YOE03Ndm1LAO6WLDhF4IitlPH8rurBWzj
7linbNp8qKkSfuI1u7VaZzeDCheqBKoSdnhacLRq6PRsr6KBXz5WXpXJ64Wz63RKharRUwcEJ76L
/aYf5Xb23TrGcdYkWTp84RhpZf6R6Q1z7MYdbDTem8V2JtwpFQHJeF/w3oYcssiGciKoEksVhftk
jVxpn8pkHNODM0SL/QS9J4dSWbbJdB9GtTvvsZax89/kQngRtaRs7TqcenFIBQ0eDFg06JsgY/Az
pnnXQs4JKIqAKs9tlqwfksF2YwiSSRI5f1IaQ4dP1gy7DdIKKNP633pTh9l3vCNL+LVqmZtcMhWk
Flf96vGQSdydx/yuiWUuTzPc1OSRUzMjhdwpOfXvei178ZGdTAMX1Gd6L7dKMISZqyFLSXU9l5kz
ETABandndYFeyXSJWYKfqKQiNvdFlefmEKyq9++kzVUGXdrveczX3ejTYHoYZuEBLO3DGjkdpsmx
9xsSgslv3YWuF/fF1rUd6O9dl1i7qNu1M5Hze2fdZdlLOoLuToSrr3tQ0CAN3eM0pqOCaqiTi+28
C10gihY8VBBuu5pwT72lNgM2yg8A7FAC8LL1fTDo0X7uZVRx8y1EJYKsLLux6DO7oMqyroQrrp8D
vJq+xeHfFfYmdmdjb/EnjfmN9mEcw3tnSETuqXWYk3mfugZX9OoEwVjspqjo+h8KIftw24l5nog7
K6Fi9RtXzyb9WdtkJpxDQ2zKcKiSEO/dUo8Zlu8MUZfQuCSNWbnCJcWHbc049/Xe7+MWJRrlKhUv
u86VzXCFBViMZKRXLlvYogONHe6HJmxVvu2aCC/cqfPWeC23ExCV7lvWLZE++FDKxneUHibMCoGO
2X1zEGJ7tA3dwdPzDfzDcim2rB2kqrwvXcLe+o+TTzHC20I9GsgrY53P3IJKRopdY289T0buVaMG
AFgHz/e5e5sqHpulcTajWshN2tVJPoIJWiT+cQjNYWMXTp+JEUFxNLCxSPZwVmsJRLa+DfATtINv
2TLaYRT8AH4T9ZqtLpVcfiSeIdL5se1ccCOEStepCPz3TEpZWt7SXCS/nhxIzj3XDoPAJ/IBUiwB
MsosnQdlym/m6INyYXHuCowQzo/VJfCv21pf1Q1ezSZYP+ImWIi2mwnhyNaNtK4g/G4e1Ji86+Ti
pHY7gUKarieLD+rJGcBLylZQunQylk4cGewiLSGtjgoeMNFPxFxDF6MdSd0icZ96QkP1k3SX8HLu
dApcbJUhUxMozGIITrzpVVp2D3nlSkO2aRQOn/zIWbvkDvttZp6QPI41x06SKdaOxCWmoH3rNW5T
HwufhJUztdVO5qfVhslCxKEfOoKqVEfeo7NVnuEYO3Gmgb1W5eHaBleKjA1mSqg2hDsXRWj9U2v9
VJxnMJP9VTYhB+HINpjSVEezpECrrmoSl1V/Fy7OGH0oyrixj8PqGjbPo43S/klaAi9Iiif1KxIA
4aZQE1kPicXusCJ5EFDdXi7fAgJM+mqrjGcyjq1lZ8VuFt3Qzzu4sAOyV5weM0LINsbhcoiyYqTe
1fnQSH/GmAo5eK7DJCkYU2IkRJZa1Ow1EZmTns1An65+NX0j8jMMF0aj50beLvCcC4uNrb4H1Z8u
sWhJUBinWrUcBnhpDAX5NuW99S+hoS5sHjGFtM8igxMEnJ6FR+evJVErp5D2VE7KwFzm3ZOb41fB
i4KpW36b4ogtD1L4lHLhvKlIsm5ujO+XTnbh+ytyR7Km6uv161Sm3tp8SlRINMPJLTogPlucCtD3
OIE0fWAAY05Bgu8ygx23TytPZ1so5SUB5ZzGnfdzL8H6HvtMjvpTkTUB2Az4oHWkoLtErUAbNMG8
w4Hny6+OX4HtzUQwdsSrQyT5EvOerMd5yfF/Ymeean/l73nAfskryaHScWKx8weM98J5og6L7Q96
ioiH67KdatAYztis4jZUcajIAkRSTjR62mZsGjkU9MDznZpa3pdgxiBANgGQN/VQIDqsf+oUIvdT
PAdJ9bEuC7/A/6pKDTweDfH6EWajIfzTZnPTfcorR1koUVPPnmRJ5gjKbu/IPK92LUErw9kAVKwu
AQis1Hq/sE9O5AFZvFnNIZN8undUoMUxAm3GORNe/dh3Y+0owrJcdDNHzN+lR1TxSBqj+Dj0SYyP
dgBGp78tsmNCPrhM69Gjzz43ICtqNUF13buyjIsDy5wHib6eg+w+ZSsJQFkGNXapRCXNfYbdFoIT
QRSe/3XBwDECDywy/PixbYuUg3lV6QBpDSdlPgz7akt2a7bknRhvCWeIm9/gcFK+4nzgx8FNO/L/
58e+spM8ZsLOgIKpzJUJXssEoTq+tIa0jssJFqHdZhQ8BKq1rD/jsr8Mt+RdD/SpJnDGA1gJi7sY
LvD9hFfq0eqRg8Fu5jREEsmacyigwIe25eM8Ww+GkGIr2+xXI7vsNlNEiZDe63DeImhYei0PPR6r
Dhl1xlYl2k9UBVkCPaQ+GdpilB64qxrMCjFI3NR2h5KT3vBZ0gWvb9IafU29D0JwJMEObiO5dB8Y
EW36bRpHluBt5VpiO0hSD6nT45eNFbAo9r+LCGEPBE5GqEom8p2tOVZZivAhgL0+aBLGZN6S+s7Z
CUw9AT2AmiDfKZEBxlmq/tK3CStv7I/dZFV8Xg2L5RelIU4QnJG3y3JLWFzI+cKp5kq+t8AJ23PC
ZLbABei4NQC7ZZqMTyyZUQX0cPEGKfY6HsAQEMmpkvZKLCWl/I11Vbf8gAuknWa75mHhrad1pZxl
DgORmO60tSH5vvOWTgvwQODnE8r3ExQ7DnLbpWts3xzR+3mxw17bW2coEv00tOMxmBOf+KcAZJBI
t6GeQW+dh5gQ2/VOcr9VuxtM3wrvaQQ4SDoT/Y7Oc4lD9SzRDFDBO2Oy6msVSPGQ90Ep56MxIdDs
c1JeEI3kDgttnLsiSryxeigYdoO4zsY5tQRUz4E/U2AFbJOM10ntLdFYbgN2GwGxoMgKhzW7kXni
T6XYEF4TJaS8NHkUVWbX9M6wqq2a40t11iHWp4Zbh7M98/f9zG6hOgjX87rwS8kc6VC+g9G8rgOl
9AYcx1U6rb5D5jX91So++gu0tvpm7DFuAPMupgtQepoURNUjpZJ+otWVxmuU3y56Erm3c8bZhP27
1J9ck34Z2njRxcciQHKVbzpw5XD4bDhesGlRvrKh2Ls5Jd7fSV1pUkKZ08yrf3B6ZhhvWrYfCR6t
UStn2sJvJJOEVIksK957qaN8uBlNHUmCU2Y/Xa/HASEsSWTjEOrbaIgxbF8vzjw4eu8Xl8rG1SKN
6+OiDthGbRaOt5cNxUTQNGf+iBCQkEpw5uT1No3DecQnP4MzLLfDCjTV3wHjoctMOBd8DHmeo7aG
8gR1Le0nNoyV4F2mhzeM402Ven67bEc/5fTCFbyR8s2QDZcAiTSnTCc2VjaJ8zHFJu4/BCAxygUN
SZ45FzFFOSGHFqSPxbdr6Y5pdZ32JtEk7xXNPJAt1rZd853+iw0/G6EzORywOpDEbOgqMd9FZpoI
VdZL6Bl96EMdTv0O3sAMbYih5ECGn7pWtnjcyaDCWOJVveT/YJLw9LvAcXmciFEDXX1G1hmo7sga
sXJkLUSfhPNOKi+pHrq8DgJDkWwY5c/VqWPiyLxlndnVCy+ts+6qKh29fnRVazCn5nFZ6htnFIoz
62pR3WLKRYsdY7kfZ5cExsKbig8J5ir7VSGxqVOOyO2os70YnTaMriKT63T5bqqG9eKLa5t88q90
ngWdd2uymnrWQzPRDFoXRk7hu9Vvg5t2AOZ9JzTjdOtnC5ufO5Owf63eY5sINAX02QzU+OKcVqk6
U1tJWyqhnOFGQR5XyVaNiRdl2npTa1px6d2QTpG2P9H3QW84xJmgagM9lS0UZ6a2De/WOSu72yUQ
lcweyAKQ7g6RUF6Uj0yHHiHZS0XlbGvn1lEds+ckRU58I4UnjF2DUbXaBqKzyuzhQF0Yx2AhhRwI
RaBtBuJyzOb0qicAEnDBxqcR6PSPhMHijb0eaP0kwSbPMzQVNy16RyjsxAQ4wTvqbRwadvQvg3W+
LsI8Xr/othmKx4xeAS2GDJZ8Up9a1hw3v5rA+/jiweFM0snrMUY5qZ19I9O+Ha9rB8rFj27s1/7K
60N+4q2NiC/+sPb9XJCLyPMOCE4bTSM4KGRhcRfYvijVBneb8oNT7lc1q+TQLtRnh7mguOTmnuym
D4AKe/8ptISxfousgjGzodReDI/TFLC27lVSioKAIbJ0IeMSi8M+FlhWUTIDiIcxMJcAB0bhMhc/
2yoRjfNpTRI70c2raaLEPQsafci56oHNhrZdz5Ej9Wp2hR7cJb2nhjx47E4duTAE121mS42IGnNc
Hk0fU3eKNRKdmLI4PZDEq2eyuFitlqlL9pNpMnDDui7bKqNT23WChlgEaMId3pvUv5xWOztA55id
JgeXBmS5RcxXt0PQTofJOrZM7pBl8/aQnp3E0LefkgnyRevR47NhWUbsN3vRMbXQy+qNCwtMVwEg
2TwnGmI5FquhK7W9OBuqeOtPM0SAQzNUZVH/LOSc2KWDU6KCsr8BwMm6iEYsR0yfq8XpSRjg0o7Y
+Q7JKfnEkRT1Q3gX0tJN1cOadI6JTjT3/TB9xP+9TvdUTUU33uU2mmpzEGYMlD7NvG0dZ/IpFxEt
FbZuBYZ90AIhG71t3vQXAgEFeurNpZdrYR/GkQJNdBuN41r2pyDsk7l98CjDeOW1R+1wir9Dr0ui
5WPuUDwI3uXsoEVScWifHep50ehrpzzUhvS5ZZ83peRk0Uxt7jQ71/XzDDSbO7rRzxFtjgb1mDZR
QNclKnLHR6jEykIrhsb9/BWQecp3ZyvPDm1i4BBM3/QIkM7ajBowjGbPFZI7V08RwUuFWUy0DckN
JTxDRg1irceIpQ5US5KvFQtLOkkVnGlvh3nPyHQCKIuaTikH6wJe/9oSZeVF1AHyljby1wCpjJOf
R85I5DSQ2eZl6uQ7c9dVV/nUK9EfOMq3HS4Iz1i6iUSReQXBGpiuA9Jsh3EwdLvDtqZmZ0Lg4tMH
CWKVNJuMt359P5WeqT7hgDIosDreDfq5KbvqGEBJ7gFO3fcjCW3Tb/m05EH75A/5KrPdIBcFDSrz
OKcxxVz+a1o/F5mibNxsAn81/8nZeew4rmRb9IsCCDJop3IpKb0tMyHKZNEFvefXv6Ue1eUrpYAc
NBqoRotJE+6cvdd2oChmRixbmpDWlAVbduDIvK5UGNkE6Dm17RTie1gGtChfy2YIc48ta+N0LmQC
ihfZdIhlFqG8aYeSxWVT92Eu31RNBqLeDD2dFqgEYVOB4VkZXc7g+2UQGdS43t4zRZ2bN4oyI22H
bXM6wXQU1/sgFoRx+hw2a/O3dmkfpa+WUlBw7lOqpOF1bqNdXyuENREyqkl5nn1lBL1Pj7hQvTSn
l8oAWVMde3OgnrSq7ZgMtXnqUS3ROnJZvG6xczCrPdWu9ix33+AxOwmGhOz8oz8CmnHfEphhaYiz
3PFZ1qI5Ys8DPTBmd3pFG4qGyaFxPOCMpGdxIH2hRdhOUPbDxix2eY6KJ6X4kw7+DScsIl3WVEzy
IGZJTCAYbSXT7nRsWZ5o9AJrc/jGhipjJQblY3tf7NzDwIw4hACCO/Y2VZxtjBka5TNU/rGM35KR
iMjrCOcaDb5Y0Y24pY0vhb0p2ExxCGQ36Y/QejpSbBE1NSHynBH6czTuejr4/ZPZFyFBjnaSIwxa
2YxP0wuxuFuBPKAVYdt6pTMmFoByDQi3X67Ftk5tU9eIqsPIPg7jvZZzTQTHPFZTNm8b0IpV1Wzp
tc1ZiUNfjt5jClKcnC4MJ2LMrit6EbreD6GfmvIujVs76J8Djs1sB9ZN0ESif1TKLLGj8GX0Ndcz
KXSX+2EuaLntI2pKprcufWHknKkcis/3fUsZlyDZTjc1xQ2LfMyXDFepoTez5kUVR/Qglqs3eeDQ
naOan6neuxMYicI7ZoPMEGqdADRT0abwaaTlBNqwJsibQBnAtlYOqkDJDo+MbFGbj3bag+Kl6uSC
ToM3qqbvNDNOwoYIoGBFWjaHGhl+izUqbYIKqESlzxpZjlfw15WT6DbODJiGnLw0MafXBO1SBd6e
UwbpyWQ3psUxSTyv+WHmVqJ+drqupt9V7db64IxWkOpr0Yqa0Kd4NFRo7TQx5MxKkYz9NF8ZlJfi
Z8nOmcNwQe1Nv8Erd5sb+nCiOTAqw+Z7FPd2+laPVUdQg8H2EJT9PIlY3Q5UP8qrwgwk+3lgtJVF
VZrlotmWeZGUd9FcExG8koXyk6+WUeL0IfFRF8lNUfnBCRJXOV0ACK4tp5sG93Z9JAdPcCKPDatT
31K+T2D8bjeAdyYtKS4tcTXEI88XvXnVjescmeHJc0v5QW1FmyTdex+PYfWeZEDxgbxbJt1p1CZE
qu5QSQmbQEL28smrwC7IXlKXRencV7ZRcWpOcBnLbgORKcmuDXNMCCPM+8j7apS+tp6bwaPZSxhy
IWZzm86ZUk8co+PB25K4WPfI4cDG2q96hMj3NMZ6Nvb0gC3v3seKOja0EBq3/NFLS7JXj/wwSnls
HXLyYm3NGR6xknjN8MHvY5T060oA5NnQDRKEMGAS8O1TBbuX4ZZGhFAevjn2aFezkZvx15m4T/cX
5WWqk2s/hcIOE7WLO+s6pSvm40VL4jo7em5Q+7uCI/F0Q7u19R/ZS1iZQafVQP3AGaD0YD2LyJLJ
oaT/Ef0ZBfUt4mutuYzeI0EsCBbVk7gIAlZeqn7FxmWyn4uRShuh0ULaJQRdH8pLolUqyc4N+wi0
ruVWfnPjTJXPjiQwfRhFlO0z3a+J+y4Dd1PGDKuNlTZtB1UYxR7BaFma5LdN1o/zi9YdCAOMpUTW
H9AYgl6lXOUU+TpxyzaGfNiPjv/V1eRUPo1Eq5ntMbOCqu+vUiZfg+U2JDYa6csUbwW9Gnaqp81O
t/LDSRN875qzWsvJaHkdZVa3YB6Dfp6sX2FE79vd2GA+05+Dnofygd2L4LsadFSkmHWB3Y7r5rSJ
vW6AGcLxasbBN5JVV1o6f8cIMfTftcmmesNpzPWyHdBnCt+sgrWZUeomIICrAWliZtPM6mgHnTBq
X1sMKP1OMGeTpprOoxx3DdygmMgJgCo9fH4E0BpFBpsesJ4KuZl179L5z+pNPHKs5EzYyTK97v2k
afdN1aZHYy5iayBSI7EddopBIuSDLyqanFklQWStfWq/wysMO8t/RfMPi2nNi26oE9HNRS2/MpKg
mx77k7oJ8ValqMStGC5h569oZFAKbZkqcV9NLiK5QxGBq0voLFPa6VatMaV64FLC7u9zxI+nhcSr
Yy/clAb7lYMJB1CNuygZW5zCNJANmKB1rFm1V3NNm3yXtzbqXeYgNej7iJWs4QTS2zhyi5zFHBfN
WPcPVEZh67p13vCYHA+wv1wXzlBm5pb5ZCAcnAZ80rNJ5ujwyv+jb64n5bANJiCdasmOwxTFBcXC
FiPUE1nr2BvtCTFG237qjJxtp5tZ4s6KKJJF64Z6YX7rCxmx+UyJ86vcXVd10/jFcCj4uKuorVQa
rHNfF5S/teMREY74o+i+U+X0opGjghUne2nZNB2JWC/bQ5F6HNW2QhLQfmAXNBbRpkxTPdn7Qtlm
+2KaNJu2Qui28tj4NsJ5YtGLJ9CfiCgMkBKkzc63o2/p4CWAn1S9tpxqm8PUMurbFdq9Kti3p6We
ZLi6Q1C4C12p23CTeUGDXNaHx9Aei9MZrFsFuGOS7eRWRv4FiqQdPUdVVOidbwq4+euJAhf7M7sb
ECaTLZ/1e3+gKAVaqkQoZIeOUT+7USIr1l6p87Q6VH5XW1/CMnK8bd4QaYp/DzXGAd1/qN2VR4yu
DPdMlJly6CrAXb2t40LQaDH7xITSPqV59NPAAW6Tk01wdLNNiBvodjmIVxmtTq3NkriKNE35Or05
oDe+otpH9wHEPq0yTm1UwaZbVEdht1M1QTb3Zs9jvabj1lRfbK+Zojtv0tm0t1HPCvIypjy9MzMQ
YF+KOMjVj9Nua35IUo9QRStAQX2ruzZUP3XpDnIP6KOXL70oi+h0KratL0OXD87PMUgKbop+ceDs
8sFzJncVJBXhEGvpNMlorKph7J0/pjHZ9k45ue8/dGqO0u8iSJg2Vg47+BAb5qAzFKy9nw1qZQBn
749UEG3/xY4cAOQbYtsmknB7cnlAEVFTjV+GeYr9x2Gu/eRlclVSiu2s3MSVq9zU9fA+Dm2XfvNH
lXbPQVa10z6uOHcRIqzssciRg1I4ABIezYM8LRNCTes5T4riYMYqqn7Fcz0FVJmc2MxsBIJpiqQK
Yn5qOztVjKJ+QNrhezlURpzLdD5QUPfdehLCHO90n4wIIQo2VySvD3WdyrdZi864byvb3HL8ML/Y
iB6KV6eMOQ6iyzIhzSObNW16SKXCuIQOkz5Atslpsn1N3eBEZwPVO+v3os/y+ZcTuQ79yWmivz3m
hGjsYraQziZHJzz+KLtgIOC37a5kW7bPCRJ582stprG97wbnQQ7aG48io1OTr2Jm//fT0WbYzaqe
jI1Ds4jodk6t/UCin5nQkrKDiPU6KS1ixsfYbWyEUmRa9WTecOz4XRWz56erQCN15TDkcGAGFFfP
U3Bgki9yezt6Crpd2Sq7ec5lE2Jpp649Q+SfgewdaCZ6zr1/auJ8cweDqvYGEYUZFmuvMdTYrjse
Sf5Qq8gY9HpivzcTfM0upRyRRFbZl5BJ9q3sPPWzjjI7uu2pRA71PuxbOd81uqNIu2GzR0bIJrKa
JHqp4ykmBSFhTAd0QVTljQ+ABim97mTPYdq+TrqaIsmmtUM3eyIhY3BBH7Nbqjwy4GM8EushR+1Z
r5Gmz2Q2NDRJ1ybekQeUsDEb4/zK9Txd/0ZlibwrsxNO7+tIUZM5ia5CDOPIhWxrvtJpHGS/vSkS
8rVNmsj5mlO8yVDc9xmqRbq0qYFeGLh0daAe3xXf2DET37uhhI88baciircPjREKGbx5NLiH8alB
hYuRGX2iUZe7UiK6a3ZpbOi03LbEC6u3XsZ0ZLaBmob03R1iTqFEdcR0VNjXUEdp16k2AhadHBV0
iJLRzBxj34YtJ5mjYXpQ7B8tPVN8WxtoPfStgctH3nOXPhS9Nrd7+dAXcTNdAwbM4nkPrJ+FFyzU
6CNHDlPM2RaEvIpo43vUsY75R1jkQPLpx+yUyxXQbzeJblP2w4ruoJkFfXIfOKjsa2IUtA89sE7o
Va9N1DfRHWYFkW5bC90CIa6pRFJKrGaqdLmineOSxlTOtnMnGS6S5j1SMvEG+c9Prm3RtPKHl45J
E38LndkOpoPpMM7E09RZCNTcUJfjrdOhjG5ee7wRnv/WmzQFMAVo2lH0kCUavzUddLavm85Lg+6R
6Mws6ajZD6qsNvEk2mA+oGSq4uYak1CbvvtDClF/Vxlx2W6zyVDBvC/RhFslPSxOc+phquyh3bQW
seVi49udkfI/pWou3zgZt6JfybaOnKM3V4iwNpaY/Ow3mTzIqrJ6HCUgxjSt3a+xG+fzM0R3OzTX
dpsOffUjLgJNW872EpHNmFlCUd4N1Bn0nVKRijeod0DnrHEuZl+aCLTYtyl2g/JGi9If3zlKtCSW
AqYMi42L6j+6ySqkk79ij9WNlDDbCYcHg5YeQ8FBZlwHq7ALw1xsarIpMdXDwovk74mds5Lsp4Mx
J4uilzb3cXKssIqlPvUIeiphYKrRusLQnCKyDWPfmbPnAAUFexwvQH//VRuihuE428CWops5TZrh
FRo0TJqN9IANH1InSJ1i42BaSKublrJV0v7K0f4Y4WrqkrBCojHFhfpjkmdBgKCflLaKboQbef1b
M7UNQdvUIusEnWROKzX+JajE9v6mbOv4t4rLHBI4fgRrRARKgeoReVQn82PXJ4YD/rfJPaZalaXN
0Fyxjaz0N132kbaRUKO9KW8qc0bWifoE1eN3VXDIre6SWqkmuYIZ7aNxaJAXUbemPa8n8ToaY/rq
JZGOnmoY+uoLkUKcwNiwJ0M/EJEcUb+vHgGzUTwBjZzRe8cDTuMTI4CqsjbkQOTVTGlW6TjhH58N
DPaDgVOlFd7QxNKm2koUzOrW0lo03TUzb2+qA/ojl7K4kuP8SOEq6Pyd6ZPCIf3Kjn96dVQFN6Nt
TN73tKbAIde9xRP9BsAkNmEhU8JDwBhx+oOzHJlmK0gc78T43bZLZW8ycuQcbxN0xWnI144xldet
15xinKzGL/rrEVSFmRJ+RTnLXs9YOaGE2m6XdV8Sn7jjmLuTMDkRSWb0R4A/OK3cN9FgzyznCAyK
e1yQhXs7lTPke8MY4+oxTZC6kB+Zs7KuORnRCcORjNQZq4zfRWG6SWQoyMBInWTI1nY1jndVeNoZ
kEBbk6E3VqI1vmWDXbe3cBoLqrxRb46vzBMFejeTtFfxOmQng0fRoag6OYLiMT4iXmvJpJ0E4+Oe
v0UO9B2YPp3vo8UuocIjURDPcyNNGskwodA2xWh7aqqnBQ2/scTYn6fQTN9TJy+ZVCO40DNFHE7c
xaEnnWcEIOl0abK3XGY5nocNQ3fa4SqK0QzxCXjtVT/bsb2t3JFTsEXfxq44Zpe4x267tglj9nyO
5aMobwuPwUwxi3bu1YT21mqvEo1/JVnrfmpwCJ9CrVDRbBojIKoccUjfcK9O6SbJi/C0Fx5N3FeJ
vAcH0in32IVZFqYkK6DWNaOvPsNsznczRmoHAZmkGUFLPacpW85rqmwRVZjYigvTv56kY598u5P2
kN+wcfKiYR+T5MLxD7iH6TlwXrrcCbYY0mbkaGK2Z/lOZTRJ06vJQYP5U6aQibK1EBTa32QR0Vdm
6sF8xUYOLPAIbGBS3TMK815v+6jImvfSRO9HNLw9muGLtAhzKlZ45+lQ0V6I3UiuZQI401lJ3djz
hiPZOOxn13ZIi+iNkT0n+QxD7aDVr0TSHjxA5u5WakuxDnhh6IXDjm5awc7PrEk2fYnJ8+PgY1Xa
epEBukF6LDzP7BDTkzWidegUJX35gVylcW3DIGYERNmI6G6V5ZmbNASLxjF9W6jlmtVlMgMqztT8
6+weA1dV3tj1zM+fWlankG63yHE/Jdg/Jlwmvm38TBuksztH+FP8JaX+hNpbFRpdzjPLlor2LUHd
xZcwo+H8J1O2bU3P0tWjT1fBimI649CRQwq/skDMzR4RxOlE86bWhHNt61qZ2cbNe9MlFT2iuaqf
ECFR/vk9GtWQkixWaw8SKkRfU2SrNqPGRhBlbtjjcFV7jhZ0wWiph79blHnjkQfVzfmXOJtUMV+l
rU9x54knGsxyC2reo7Q8lhYM+ls8tX53DEO0NSab0Wp2ikdBscU8dpZ05Y8WB6hUNxSAc3UDnEXM
RFyYJFmv6xDy094qCl1eEXVemK/pRDuiX5l2LervvkZtSmMwI23AXJ1KriRkoDFsXJoXBdMTQSVd
0cgD3iHQyysp/FmxQZ6xDmDCJpM07ghW5WA1eaes9jLNvPnab7GBbOmYIZTy+q6mXSnSOlTerotx
EGEBrVLHGQ/obYHTrybmcV70mLkjBekC8xRxkVpTsEegqt3IT9exFqMgD0Ul+q6cjVKfEl8NgTjE
KOKselZ2cUoRKvCF5tSrkhk+TAFJ2qYd63my9Psj7lhl2DufRv3s74dcRGimHbyZ+TVtAYg6a3vG
ZbIrCcRGRW+xMWa8tWMWOZsIA1DdoQVuk+lbbfpt8TXOfPKLVsbESCSbtsWhX9xHjuW5N7g2XcX6
hM4QcRhBuHlMk9tS3YigETdjSyVqSlBOZbY9ts0aEXTHoh43VV24V5hYW8YMXncvuPI1WNv2yo7x
WV7Bl56Ej5jIiVq9DYZAN+2NzV4OnrSiXcNjhibE8KawmYU+YZ4T8xdnG9QB+6TRuSzWERS6sf1V
tF2dw/CvXbNutixCYrIQPpo5Hotu4Jnad0SL4wvYlEWPL+cumNm04bAuT2zpgZLDZCBgp0XRAzFH
IV+ujXbI5hFkdApe/I9FdSQrbss+Q0KxrdoyFmJaIQ5jq79zTtqZAA1Y0Jg3wMClReDJ0Id9KB7Y
kauaAIJUUMhXxL6SEjHcKle71XiNsdPu3LXVcNzzwS1jjOiuB5+Kd7zmw5vVI7EoAX/TMJWEBB+F
IQmO3GUUpkV81dc1iY/rrCbNKyNednSykinOK1GIshJyfH9ACzlV1ms4Sw/i+VqwE4NruI2wIWrP
W7VdmHjl08ixWtFPRx9Lj/Dk4KVsjzlXmZEb2pgghezHdDsMOA/+JAP9I1TPe1yMsrZRpcNXT4j3
QsnutmsKOLn13WczSWQjaJcOfs8cDxMlh5DcnvzaSErwcIRYDbQXE+FZqdi2Spoi3yFK9WrCfhLq
nFHubmnr0kLMsU3mAUFAEG/oHl+l6FjZE6wQtIupRkjNAXJ6oWgdHQN0y0N0NJkrggcxGQRtYdFM
aCS+137lNe8daHkOOM8fAwL+CXYwDLUw0keCKbObVXKoTIOj5Yb/ZN5DFgZW36wjl8zLV6SvqTFt
Pr7eOX7L6e/4i89BW6ynQ0R3hp8+EZG6tDY3vS+t9jqr1SAvwFTOXeb0739dRjV101iO2x3SPnJN
tAgScpg7UG7ZhlYgpgskAuPc41P/vQ5qnAn5S+nvM1nSCYiiXZIYODZ9DO7drqz8Yyv0bWhR3O1O
lecp39atvyc0kYNiTWhx9thZ5gV+6zl0mVrQSawuEh69W38vm+K3YvPSufHOscW2lN2jzsb9WGR/
OvylZU6KFYYYH4EQgg1a33SF11ZIm3ASX/24/fHx2z5DY1ELbMhoJthWTOXve1O+4h3HgzURWvLx
jxvnXvKCEEI3zW4xeuqDNuKhJam0op4gNm0jU2JgEhFXPoHZs2kkdz6jeHqRxEmOu0RZfvKIdGr2
EeRmgf1VylqK7uhGsUsEQNUw/90aBXjDCwBq4/QC/h+FwzDMBUxkzH1KGAwqtA7TvGbj9TWi2IiQ
v3iaIqgD7imEy9whNv4ZGsW9UJTsTa/tLzypM6/BXOB3cm2rU98rO8zkKvyWpcjR+9mysS4M6jOj
wFxMIr1TIgGYKk1AdjTvK4xI11E0xHvDObGvu9a/MNzO3cdy8uhQzGqYBIfUVy0S9S4hr1Q3xgUk
0rmfP/37X5NGaii6GqY2DiXtuRjUU2m0V1Ug6SV9/MWe+WDNxWxhibRqWRGzwxBl0ljzsXnzrhty
i0oLOWeFcSko8szntpgHbJFEpuqTimBN52Qo1ohUtmU8RvHGTk8FhY9v59zzWoy/3qnZ9nRzfSDH
br4JgohSGUe3Lr8Arznz+6cEwb/fR1jQyBmlqA8eESVXhuPlBM/1AQ2qT/39/0P//PW+CV1v07rS
9aGT0xDcxUFnOE8jDRBxYUI+dwOLcTGoqq3ZbNUHv86p00c1TCe6dxwlP/dB/W9Z+usOYEIUicPQ
PjRqjNju0dHSEclVdqqaTz6k07f81yUUpRJ0BUZwGMrIeKlsS/+aQxHuPvcKTk/ur1+voiTUcRK1
BwSr9lvil+Vv5j359PGv/48V9Y9511gMONs325P3tjs0FZQbu3KShwzOWbIqw2D6mRvMsHooUqoS
VRaR8DqekCxoVz/57Mz/3h2wgZPyqIWl5Njdu0c8WvogCDVuPjXOYRn+9/ertKL0SNfwmMeOZ+1t
7GXpTWHkzRr6ffbt44d47iNerOHSrHCY2L17wIpCPqREdPMDVEVy4Qs4s3YsMV+pqDy8+W1PD4dk
yyLt8OkrQ9+XDgXKorwE2T3NGf/4EpY4r7QeGzl2DMWgySxMNgHnje63Rw0GiL5ne5idOkQwW0mZ
DQxKMWh1BymlZ0v08WM89wcs1mAwP4YeugwzsOPgtMAHG2fpVY+0C2tuF9MgylZIIkR5T1/Am18n
gMryuQ2ztjh8/BeceZFLZlZh2wNVJarZHL7d5pAPvcyfpipsL0Ek/30BuUS4K2p2uIed4uihHyRK
ibJqiPSHFseFOzjNm/96iYv1v8kQFQ5DFByMIKq3bmNEG9vHrdgrIDGFi3SR2vQlPPe/78YgifY/
U1MpULhoOqEH5FvxqgAIg/DP3Hz8Lv5JlzMIOP7vj7c97LFoaIKDlSE08uMao0uhXHh6TXPT+hgx
rNCi4EL49scXPLP1kIuZEI5PW874D4+VTkbvF8TiPN+QDZCkD9MApuQCDfrcQ1vMeAg9OjTzVnQs
69r18CCJal+T82dceG7nbmMxGeWZV6K+r6KjUeJP4O/3rtA3JBugbvXVx0/q3C0sdjV0BlFLWUl4
pDuVtgfNtqa+AndnyQsX+Pc9SP80Q/y15kWzwFhF//GAGYBOg9825uNol1m6skQlv3zmLtCi/Pci
iYdUuJ96Irw9HR87XvoTcojiUztl6Z8G6N+3gMRgpuVWHYI0CV/m2rLfzWGQLx//7ece0GKY20NO
5Tgrx4M2I3LS5pQieAnKiDA8hB8/P77Iv9cd6Z8u/tctmEFDM2SI4+PsYxsObdB7mmKaV/yshP/w
8TXO3chi0PkcrqVOh+yY2Xlfr0AIjc/s/nziXHs7+fbxRf79vULG/u+NUA5tG43V/6Aj2CtvJv1V
/YXOWyUuHbTP3cZi0HEFmAeGmR2LIsBGCSi4/mlH1vRbaU9duIt/gyrJJl98sBAck4IjeXOkQycG
mj8YQPRXevVQA2/IrdTVrVBFVQ4bXWlEXxRxm5BIeBQY5b2LsExuAbCP83MNvc3YOTWOoz/1nNrt
bz9H6VSvQtQhznuL6lNHxy5l8njzsbzWxhVdMSP61J5f+ovpA5FaUjFnJMciBae0FiHCQQimSfa5
3/cWs0fWYVpzShke62TEf1vapS2u3Ra1y6emWIqq//2eDNesaDI4fLQVx2sgdNhyU/d1QGN2YS06
88V6i9kDZ2ESQlAjxzEF/7jJTHccthbU2s+dWaS3mEBGSG1VAxDtiHBQ3g25T+0PgNz24wF3Zubw
FjOHRtWJgJg/P/dmnAGwn9QM0h+N1b0kCvzji/yvdvL/9zpyGYwGPlLKnIBcvMPx7D50uZ3oYRem
0ZTfBoU89ePxRFXZM7Y8u3E2mRRZf8BYDFN5RUNxCDGsU2W/Bdnf6kNSI6n4hYKXtHhMl8IVu8E1
ne7JEEXs/KCTJ8UL49ypHYRR4yTv8xPn9wschdG6L5OAPgFdZzxnNy69nEdTCtd4NRxSBi4cZs59
FYvJElJlWEGL7dHL4lnayamv1J5AlOkSlf9MFY5E2/9+2Tny9rRPGIn+UBmBv3Zjl47vxqvMxHwx
6SqpdzEPvac2iOF1/6enV9E/zI3v4r/G7GpEB+JHAcci2G0x8n38ps/Mrt5idp3KOkeA3SdHeFu4
NTp4kAUciD39ku7CF3vu0S7mpLKKfar6U3IMk2GfRvQgDRgTFw42Z358GeQm7K5LdFSlR5nXw8HJ
sPE7RVR9bgldJrlhpNFS9iUBZNTZ8VTZJhqdrTsWQWVBqnJbwF8fv4cz97GM46HpTX8AR/qhzix/
B0jB2FUoK75+/Otn3rK7mPNmwwRGZYLxwixk6ickQYP46iCTSB5GKlrgFz6+zpm7cBdTHzHxjo8U
Sx/dVFnrvAMhHwEgvPAhnbuL07//tWlyORfbE8ysIzic8IXB78V7iCuGfUcbvH/73C2cbu2vixij
3SidhxDUEQjdoiz2vxPxlOkLT+jcPSzmGYWHFolKlB5BV9gVgZN9/0dAVvseQPm4NNecew2LqQYe
QWKVwIOPPgpdaOleZeiVxs/y8rlntJg0MOHVCK2L8siuiQQ5XaT2i0nD80LD4twzWkwY+FxJsXCG
/DgG/NdVrca82dQDMJYbrjxa20/dxTIozZyx5CblVB7lHLVijdMuq46tdgnA/vgCZ+7DWYwGArvB
VcxZc2wap+mPEQ52q9lADXFjIIw8uuxSCO6ZF75MRmtgd8WtUwQHIiGSny0gx6fJktP95+5jMSSg
i9jIpWKFoSfOX7Tl1qfCpZs+GLaajc9N5Mu0sDoKiCJA/XmQ5qx/OB1u3/U45/b8yd9ffLN+gAgI
735z9BxZ7MvYOuGYQJ1+Ll1ROouP1ioGQGCAKg+olwxkdghVoys/RhT1uc91GQQmzIQCYlT0R+wh
JL2MfonPIhoSzO4fv+YzH9Eyc04p4iB9FPEHyibJtVtZ0XfXMfTnSgL2YgnqowTMnmM57AWbcORM
Al0AXQJGr83n/vzFaBOwxXGzCp7PVM3NGux1+UUaZFJd+P0zo9k+/ftfC0OAftwGTDIcYzc3fmqs
xG8TB8Lf4P7d949v4dwlFgMNUeXo5VqRgVKVBeq5Qr4Z2AjvDau9FJt37iUv1p8E4MCYDNF0RFku
qzXuRzCH6Jb6x49v4dzvL5aeZLSImsjn+Vib+D3YAkztEWgXIpePf//cI1oMY8z05Yjzwj3kadxY
N26I+SvfCFDN/R619mh/ckNmL8Yzu+JkNtAfI8qL83tydyAXYP0ILt3ImQe1TOnyJdXDtu3G44gq
686FmnAvIvdigsi5n1+coyMoFTninfE4gIKM11Y6k5fiizA6fPwezv3+YjirpoC+W8fWsU0N8xEC
HQ5KyDJgyz73+4vRHPu4NqGLqKPv5LJcqziK5MrLQqxOH1/g9If+44RrLYazxErdg97MHnF55fVd
nWobAn3tTGMerSu7T6tHWVPQH65SOl1gQD532dPz/GsWQehhWCUW06OJL2Xr5P2wNaLGRMHWTGud
qPpFS53tPr7YmcFiLQY7Pk2ylBLoqkZLbQCAQFq9B7j8HnKrjD63WbMWA57dTAXvPbGPLjYgY+ci
dUMz3iTt+ArohDSLj2/l3Pe2GPewQCDpWNF8bARm/U2mYuFfCWHnn4sXpp6+eDEmtE4d1PIYtUMq
kNpV6AnwvWq9+dQdLCOvArQKiZStOqaK7JMjkhXgoyF09mL/uQsshrxS0i21m8hjMcM0wVyTGa+1
SxjJhRFz+p1/jJilWM9v49JtsZQ/+MACbJAXA1LkYedDu1T1yjkhPIM15/GoLPY4UWPwdZ5ILkZj
nvmY1WJGgFQztgV252OjSvEe4d+NVx4cHBw/LZ6dj5/huYssZgWHAAVyUA3nqO2wuFcuctgV1pZy
1yIb/PW5ayymgKwdhY3/qLj31OQ6zyqjxuVhFcyi4jDh9SKU4OMLnRkzajH8DV8PreXOzhGySBZu
/RAaNn5U0po/9/uLoW+4bmAWrVAP8whn9T6axqQ8loAbigvz1xkFhVwq+Oop82I1a/8IcbGr5Vq7
fSa+FJYD33FVZxB+tlPpFOMuH714vPGET9YbbcwUo+CGM5fVXah7n/suFrMD3EgNSM22jo2D+Hbt
RfhOrxSYGG+HBypNPzeEl0q9tIDSkGjTPRJn0RDq4FTOExrS/O1TL2ypxAvLMoGmq9VxmBUUD2PI
ihqaSVW8f/z7Z57SUonHrIMS3mAtwCnZbMk4RduSaTVezQ3+jc991f8Lx/trBe1Kkkg6wpaP82y3
+kj+SvK1b3QaPXx8E2dGjbmYAqK08yqnqtnZNGPyXHitT9BcbgBK+NzvL4Z/kHHwyYrAPaLB0FiI
C8hhW3rtobP53AUWw34YO1RG4M4fQgF3dNMkXqi3Ude4F4b9ube8GPblOJDZU6ONhxFQvJiWxDhk
mMJL1jJEFHHhMZ3Zny2jFAd6dNVgGv5DihHKQFoxtes59aZgE4Q5eLOBmAy4uMHPzz20xQDHzalg
ivmIz2tyFOF5RalxGHGHfS6nVS7lhM0whEFLVOBRjDFH7Kwz/jStArfVAjpzLjy001r4jyV6qSnE
0d0JIqL9B/gOvAnAzjfV5DfsKWt5Jed0ulDZOjNG/icB/2sM1qXoZwWR+6HHTAS6oiA740pisoov
fMNn3v5SWgiUIYqVO0UPc1/Y1msC6grkdUVu9fAVz0AIbspP0S6caJtzCMjnU1/B/7Tef90X3ZCS
/WWUkqBxQjanaM/uINMBq/3c7y/G/v9xdmbLcetY1n6VirpnNwcMREdXXTAHDakhNVmWbxiyJJPg
TIAT+PT/Stf5u2WWmOzIiBNxwrKVSBDABrix1/r8FEpobpXJrhhLqHg0H2n3AydPXGkdb2BuAkzW
fueAtSGY135HLWO1BgLxMYWG7H0ME4hfo7JYWp0zMeD3JdenB+Ux5NJADBwvUcWloTIKzXAGgAOH
uarN3cfTOjM58wMBaSgc5eWuD50I/DF4Jqv6xj+YdeWB6WjpbzL49DYLV2Fzk3oSAsCSV6OuSnpv
lyPf2ZBt6iDLu3KJhjnzzKZFgDloA8wqSXhZcujtV7Bx81/jxshk1YIcsjQyMzNgityMCiXg/Nqn
O+4BPdCmPUmue3+AuZfsswE+4h1qso+Pz8wDm5b0wSQQhY0tfCSTAouTgNe9s1ypvp/26YcOfppi
JEfu1zYWDHpbAZlx6w8Z8gAsMUsb8dyTmmz0ft3SKmsYuYfeEggh+DezHeRkKIiEJA31kF1fFO36
eGfm2jo8wk+dOZR15wmKPvZ5Ce1pCKt5fl4y6jSPsJ1ScOeBS2beLr2pzbU2iQJuKuCFPnr0vu69
+CnqmTynHmkuZCzjdZy34rR3f9v9s1ewOMgH3C3R917hgvdbmXjwPw2sEKzJ76RLSXNiVYg9iQQS
aeLUh9vNpepRvBikroQRIqytc7jVEg3jgOOjdKhi+WL7tCcRoK+VA+q24e+4Ehdn+ViFm6QpShIM
PWk+hJVC7wrtxwtgJR5sG3WzkEz7MjKgJO/wfT7Njq5zPKuA588N/NBE9wi7o169lLbFut0IM+el
DPnvVMO/9Q/tTDIEGfCiyJZGyZMrUevgHJxSqLgFsUmYW+rBC+8NdVuFPE+ElbG1imPHd1G4lFKY
xyOzC4mphonUpgZ5EIZCQEKatUAEgM+mUFSfuf1BxXtGtQOtJ0ihPQBBMa38MYCDg2M2xO4cXETC
FzWGXsoFA7O/LBXsLFaoimLluQTs2L4AkavRwDp1dnNZJXAmA7LKsc0DyWnX3QxtZbUPsIoEAwuW
CGEnr2puuEwggYTJygXsP2W5aXOYb7SwNEtk+3F8bnyZ/UBF42QK0pbB9AQV7pcoN+y/wWT2o4Y/
bgS4S6N/hiN/czOj97GpwxMnxeFo9GlS2Gk/VKAC6psCwC4oylDrA/NFMBgrJh9hRTG4b8d79mW0
wKw4/PxTQwPv0ijvgPXIOQdKRjqwXrs9WCoO+iwnIwEvdmxqWLcvrLIvtw20N4m78DAFo4Ek2a5y
eucxw/z41sDT69fx3sx9+iTSgsrSlaGigDgic6zXgoctuIfQ+S7UGM89rUlshdwyB7M+lR+we6Ph
BXCaabVtIerTbwO4nsMj6p5493xaZyYBdpQDYwyy7h2olPlbBf4sX5laVz+Pf/zX+RUMxWRSkz6W
Jrf7chcbeD/xoI0gQ8sDGFzgbSsfIdg943DjttaRCJMVzDes4rUoPOLcwvhmOKWcF19iEnWjAurp
xFL1Dppl2OFq+NCBrxZZaumFeG7pTsIr82EQPiof4AQLANVN1uE8CWxCa4gOYvitNmwrLKvx9ikv
0rI5z2zWjguPeGY6TusZmwQvyaTwrAtVm0hcw4Z8xEUPZMdL91RznZuEidRIcEEkNMAeMMYrz4QH
Bhpwe11FwfpoQKFMGU8f1SjkaeM1rW90mwYWIKbm53A1jH+6fQeqIOyE/Ob8+Kyce2ST+IC9Hm6m
HY0uscPQfl3UDY58dt2Lk5R3COWTEBH7eV64cVPv6rAb/FsKxMZwK8eiKhZC91wPJjGCEx8obIeq
XQs/BxjLuLjMuvFDK3Ffjz+ir4sJ0YVJYLBy2F26B9gpbozAIvNhGLEqcEcJr+u2Gu+tGI7ScLjT
FJaCHnBMooZBvqPa8FaUuQ32Sg1qVnD8y8z1drJ+NeivVahD9zyKygRVX3B9Lddw/hm2J33+tMQP
2DkMEIn1Lm+1qr4h7QxErxPqPl6d1sBhaX3aAOHaBM/o3DQ74Y64OCk71m89wN3c0x7QtPpOA0pf
dlU4nGeNUVDHpQqpbDjlxQsLcmZLmlbd2bm04KHQNTtGILoA2Y3VZ25FyUOi1bAFLnNJxjYz0nyy
Mru0HRtHy3onssTx9KpOUrjhw887Vu3+tLGYrM0mwRHRIKbsMmDN1y3OfGu4zZyStoJuZLourZSg
YKbqd3UU4vaoF2Cwd0jHLRwN5h7PZFEOFjCYyEd0O9g8gnwOR8sebjfwX1qYR4f96ovjO5/s1vA5
p7AQiNyPOm1yOPQZW9y5qHOBhWGL5fYKp3cBoGkTDvktbuhycjPgzaL/fnxkvkzJ4eFNljmpI9ix
CDmcA1aeuck2JI7/zXczDxcVXLWYFRVeywAPlaEgYqHLh5n1RZenoj4Kn3kfyye8tKumUC+9h+yc
EwBZLuxzy+BM+nG8c3PtTEIAoBbhWCnP2REuvPsyGe0n+EA19wn8Mb4db2JmdkzLDWUGN9R8hLOt
wGV89dMHXTm/yiJH9OvjDcz14RAePoWxksLU34/yYQfOhYb2AxKc8zjxHGdFgABc2Jzdw2T+akQO
rX9qBRm50sBccdyFBuR0wOPyGsf4oO68ZHzRRWy7T3FT0eYa1Ni6fgbxvoDdNSxbdVOf5dSu2E5o
UFtgJqobZ3hC5HUyFQBf2tdwjULFNYEdILZ+D9a9LXgGW9yJuQ0FTLAEGguesp0EvSNPnZZeAAQY
df7m+PObOw2zSexRfVpVpcyaHexBx19RDPTYsKFOYtpLSanqA4d4BRAWPCTqIoIneLPNDwr7HB7q
YM6rhXGcmyiTKIWyLDiHSK/ewRA8BvijTUW9zoG8XcrbzU2USZzywSJowWwxOydvEAbLqG7f7AGg
UTgowv3pxKU7iVYEwLQRpK9xR5XqqoBmffe9CCl4ASlCyVJf5h7WJCplqgCitq7iXadBq8VhMRwb
5DXK6iSBAYR605cHSNnBaA7rXYhkZHjOkpqOP5SWrV5YUTOjMS27HAC2i2Vj612VZgzJxzjNpLke
bRhbbrrMcbuFK+yZJzUtwDSFtNO6w+w+QKThJWWlsGhsm1q9H18+c58/CT+EWxVscFIH412a78NI
8xhGsIM+bXOdll9GdiQy/wDUhvFY1FzkZddXO3CWbLZwCpwbh0O/PgU2MJ7tA//G29XcEY8MSWFY
CY9We9crTy7sAYdn8UXwpJOlDUkeDKebLv5ZHHzt12lfN+QWfnAVPUvaBDAFoG3ypffquQ5NljnY
OACtDKPZAUTVJUHt+DjcNrArv0fmOW0XlvncsE+WuXbqioy6KK96P4qdM+zJ6IwgTvp02rSaLHAG
4VhIo87eFaLGa60SKXvLwXpe0krMDMm0DrOXNctzHnW3Q9nGzksGwmu2HvAD/8OXkuQPLex4moV8
zswJjkyOGVmaDTKUrnsGA97Cwx22Gz+lllBXcDqEPY4D2cz9CDzzrYl9gvAcs+3xpzgzF8gkS+C3
Xapg2Dfsxpg7e2Qi6Biksu3OZAdk68JUmGvk8Ig/rSAFS0L4Fkc2rp4s+xvsPoF7Ya6jL1HpBnD0
8Z7MzLdp3WbY6BikYZvsxlJVcgVjRSXWmsPWe6EXcw1M4kBPY8gpxghkvgp+45DNMJOsLJDJ6rPj
PZg5SE+rMjksO00dS4wv3OU3MEluQW4rfVBXQlwEwS+6uQOTxn0/3trcoEyiQM+wbLS0HQgGUu8D
VcEAtrG24vdhO/j9ic9sEgTyA1woLPL6yuk99QAzT0UDMnI4M57WiUkQSCyUToDpqa+q3AdvRbdF
u6oqK3rlPG42x9s4rMEvYvO0PjPvGxuAxqG5slraV1cV+CpwZ2ctqC7Xvinj4YZTQCPilfHqzP4+
wqC4jBamxNdOfrhDmgQGH4hAPbbcPsMx85sOK/4BMHwctFkBKzDXKe2fMnNw3V327CoZVOWDzJAm
z8MQOiwYMuld2PCpxwHO9vOzys1HuWaNl3sL4WMmbk1LP+PcB8SoQM0SD4Uq74g9hjDjaRiM1EH2
8SpdZwFUEdqIlYJsNavXkHpIAhdSLwHHcGGWzUzlaQVoVOEsllc+341dQgowvGpUA1CB9084VJOH
49NgrpHDzz8FMTCmUtxOcHIJpgJJScAhAE28AGJxsI+CxC46f2nrnMvieZNQQxgFTWkk/lXnNm4H
s+seVHK+hmuhAcsrHOCj5AZOFPUEhq8aLzs3wpMFXpOyqnHV7cjMmPmg80SwvNmiUCGU3sJimHsK
k4NK0vSSQwvcXbGoBUB3hYtRW1wcrE9LgB1aUBsXUjJzDU3CEx1FzCvEqCvuki4KMMnKn5CQyFeQ
tr0TN6ZpGSkQQ60uTK2uONP+mwa1SW5jz8lfQGoL3YU1PLNveJMYlQKp2jotG69KgjqiwBuwEaZ+
sVgQN/P509rQseIV3I7p+JFUWY6TYlIpMDEE94uFMZ9rYBKDWC5JN1pJf9WCoeDf2BFQUC5AaQAO
8vVJi2taIApPphD5K9Zfyergg9YD0/1Ow5AOYH2Beb8QJ+Y6MjmHcLylAwDgx7+8FqisWyVlIX8q
x4MR+mndOEzmTzGCoeIMNgQyjcCfqXFfZrVm7M5tWw4XzThodnFaM4f+fWoG1dtuksFdAXIwBfNv
cFZ1BGZ37MA/DpYA8H7to4WBmduApuaQcWkdqLdeeh3iEGJn3yoHsIX6HPhCS6xZC15ut6m9PgYG
LG86OIqsotQPP9jQGPCBBKiLNyHYk82vkECStc1UB3V2UOrUIXLl+z4H/DqPosVSjZm48Ts99enZ
wNxQaLuCC39EgeqOVw3e3By+ShNCgUby26EmJylH4XAzOdyMXgv7n3RgV34CAfqq1bBKuOkMi5bG
eW6+TiJHLsCooKS29iBVkHNVqTyGm0ya56dN12npqa+Bw0KtRojqmTpK9h1YBPFewfurEUEf4UH1
px3TpuWnEdi7qDVW6ooVIUr0nKGhe3jqSQ4ea7xkwzbztKa1p70bVRmKGNAIB60e01BF/hpECLV4
ozpz2pkWn/aGRkUocnU3mNon9nMHUFN5Ho1JFeYb0Ezr7hxU36J8LfrEr8+gtgbZDUDSakw6UCkA
qq82dgrWcZDbirn1mW8bQBav8GiMjIMKb0ZWDOC8qspni6Q2S4E7MKjZujIMzFQfhyfLi+SVk0nw
wtbKJAJsR55aaY9QE/ltAVZwNeJQEio2wpDfzVwYzxVV5TMXfqt5F3orXzSwHMc1Ey49Ni4c2HgZ
+I4DWEXg4oKAXnpDTZNr1lQMX9SSqep/SAG7zUs3rGu+Qd1wbOEyLESVVbzqgY4qrtKGHsBifWQT
FH3mh6PSZcLUYK20LxETceYH4eIxyuCY1J5VxM1Ie+ZnZWm3ZwAE5eqcuNq2QO4VlnmBH0FhroTU
el/CSx631zx2G/neDso09coOsfW8x11XDzfMQwWKWtllg/LFwNMwegNdHm4l2RNgxaGPCUaKQl+V
TNL4HJAxNz7vwLjBPYQMme8MqzC0PXap4NlbXLumw8kVTAs4V7ER/jkqrN5g+HTgdkC72hpcojFN
AdFcoSCpzl+snKFybtWSckiAhIV5HohSGEsLSE84znZvTKNcWQfSdDqmF7ZOwFx8SHE9ES4VRP/L
rfmL95NpYaeQgkL5UDpXGYON/M+DFQxKVUnu41UeVPOos4AbpDkHmjHuKg/ZC+JbG5yPC/MDOi0f
rxMKGBycR8oUAJMNbgxHGFyCWSUFWQ2YQ/yH58Ga4JsLb0Dy3AB54gch/Fo8TCrMfdikVjgZSBRw
QWAAxmEqu+G1VlXlwf26bxz3G2QB43DZVjTJXwE5gch7bTwaV+EZfBvoIAFQblFav25AgUV6rao4
B2tu6HpYCQV1PUZAayba7rwLBh1Z/r2ROG3rQITUU+lGAcnKzMYLadqE53k+aukFg6O15az9NoS4
dWWGGgSJFUB98GqEus4r+l9YxcnwoEib24DPh0bX/bmrlQScCSz2Ib7JtF3A0RHcDkLstcl/v15a
Lnjcd8p4HXlPrGoYwIfBDRjLr/ssdGHV0SHZQcFXrWF4QlYWxh4ZnB6M6RayPuGA1LkC2Au/sC4B
6TavkSfGsbzo80wOZhUmNqoc8ETdsn9MoobV+QqUuqoSax+cH5AYtYbYIbwYgKK0QOCSCjZuG7AL
McW2ANTK+I5ECDLFZQ6cS3LP6sEWV7mDVA+/yepiIN7K6xVuUVcuBbAB7GkD+NcTiJMs7bdAu3bl
VRjbdfsENyeF5Rg5I6WryNWwLIc+HzRSgN4ZIjou3NCbyNk6MfDeMHlrOSAKgRokrjg3iZ+O4zfw
Kot8WLE4406/Ubghafttg9fz6INAuNfba1/1uroa7ZGXLgivoF9se3cs7I8QzrTFg1vFlO9rATYL
JkbKYJ1wntYtIcCPAhbkPjNiO+l+0EORUkxBCxLDFUwrY9/exBooI3/tNg4UqGETN2C3RwA3EXDH
a0AGdLhxLHckuGaC/6mgkMLRQcQbKMkz2ePLIMfvfT/l0OZPq9vwutt6hd12+2JgBwIZA9MlyBKh
34e26xdu/L/eA/2p9a7ANTZSuKOzD7OqH9ZtrTrEqrSpz0/phHAmB1yRww8tgsZzj/Qox9Ao+8mN
IuvKRGapMGomC+YcuvbpAAf9gGuLsWN7kBzZPkMEXDM7b59qcFi3oU/zd2GH7sLzmjktTp2YR9MU
BtEo3UGxR9Q2L2Nuob7N+M5PKTA1FtIkc81MXmbdofeSnqY2NEtR8egwpcF1zzhxwPsFKjF7Oz46
hxeyL3YCZ3Ig7UaUUEKUwu9Ik7bNY+WBz7ExftJh18Pem8D2fswF8bdAgWSp2lQRajbUiYfJyWEV
KJyodEAPuROkBynyZvQs1+SBZN1heicNs+OFp/n1JBdTvcTgGWWbYjR3jeCJe+FlsPcYwYhJHUCB
jj/JmQGbKhgErtocV/d0j+oCGwz2JrM3pHT1N5COT7zfsydvoz3py5zrju67UEgfPE3CUHqNBDx4
j0OK2qkljcFcZw4//7SijNOG/sBJdoet3CJbmXpuhopOSEkvcvg4L1wjzqzbqXdwOlQ5GDLcxSVC
FiJXyvk7KlDIE4trsh1xVMVjdId0wXpoLkU2dQ4ucM2PPH9s3wqfW5e+C78hBCYbCtyRvoSiBEIa
ScgcLG9Nq3TVlE4Fb8oyv4XFbfW91Qi/CzFkruOTxd2h+t+OyhpYy6J2fkhgkrcoWsg3MDDM9qYE
eotW2JqPT8y5uT9Z4i226gxnB/McZWAKBy5sPFNs5xH7dfzz5+bKZBVnoh5SywuLu4NQ/9FCwhkV
qhG4yKvWde36FH0IWJWHF6xPMzIEdwB8LtbuWY63FrAzO+ensdou3kgFl6eFRXxYSP8eDmHE92cr
2NA7CuuJbs9cAiF9b4ruIgZl92nwD9zrhMcnCd7Rn8PU+NQfnrMh4oM7PNuDRcBjZwB/rw/JgZNc
v9HAJFZ0IDEp2CiM+5LHPF4XwH9DVuHizWThWX09r3wxzeumHPww0Xn7Wo28Xyd4eM1Z66ZUn5QC
8Kd+wMg1UMujhb0nqEX6phOs3UCHpH2C1NX9cXzyfr3/+dOqdZ67VQaYrNlngslfOJ92yI3xDgVo
KP+4imFf+YwSF3HTerW7cCCaiUP+tEid9KDO2iD67qWkbHj1eGqaKPAKq6dRgBJCFDRtBAW658Lr
OyRoA1gDJ+2T4XaidwQbMMlWYAaG9AFHN/V0/EHMjObUjbdjyYCi39LZWwqv3Q5KJLyVcAHRXpgt
MytrWrzOZOgBjmvMPoQ12F3U1akANaiFIX1ed9ZtjtuLpUK/ua5MlhbyKIC3miTfg9UnvZVFkP5H
OsTQpequryMerGb/XLu6CJUcU032NKEcmL5IImtQ2ElbbAgofdnZaUMy2YRhQTYAJ0jtfZu0+hES
KvYCmexpCTZ/WrnOQlHlokDYBibbBY1zVKKBu4Lw2h5MWJAR6fp4N36fJb8Iqv4kUNhNqkcDu7z9
GELSJDYojotdGCMdzrgfUGbnqPnLPJI52bryatwHnsOLd5DJtjORBUQHQ+UkMiaeg8v0hdn4++3j
q+/k/jmECIk2ag9lcgOI2BCnV1VhkAcfEpp2666D5oxvAF5TvA+khP8uaJK4WTI7HFdBLQ+gwKy6
27oH+NLdyC7FsT8gbdrG7Qr3cCnLVxIslnJpQs/Nt8kOThLb7+hQ1s/aKz2w9lRUPXsWo2/GiqqF
I8lcG5NdXCSs0j7T0XVVwXolCirHU94rtYB5Ar1kcNyFU9jM4pxW4Pcjzwl1R3kzUEPwvkxN5J7R
NoJE/vh0mwk0U59dxwfR1W3b8N4ucQ96AfmlTXmArKals3VbDA3q+0CV97qFYrK59ibRxm2tsKyR
hLzu3LQuE0CCe9pzgCCLuM9WEVVG/XDjFJUAC3N3ZqSmLlk6Qcqyye38pxEpKKnI3Hra/ExLrKO9
puAfL4zUzNY4lQLUYZR1STmq68yP4+wX6hkH21kno8fUrU9xGKZB7KfIOsH5T7rJdaZFbS1cV83N
kknocweU65YgG93bovN/uLY0r7ZXWt+PT5GZJ8gPrX46eyFHi0SjKMf7FjrwyyxLeRNw7pQXeFNr
l5Qgc/NiEvVkXYVEN7F9n5Oa3IVFWT6w2FSb2GnjrdGG7Y93Zm6YJpEMleDamHi0kYH0pCnegL3m
2YOPygP6Iv3GNDdu3vmZWOFNm7AfhFTGW3h/+xp1YPtTFYHTWH4O5UB3DWswJ/tuda2X3QHL6qHY
qYD5fv8D6Vjd0KCNa06zVdj5uQ9iX5f4uIrEP4YheVAnwtBqBW10wbe1J9OwCdo8s7wt7GZk366c
DGc/bBF5w5KfSVEaf9zISEKV/iwyhnzEQuSYKdqGL/af80JHiteRqmCk0kv6ClDsgGuO9rGBHqEl
6rKtrTsUlUdrVnf3KrQejg/gzGycusVZHoxFazbiCAgNJelwGRsnxW3v9T28XQpPj9vj7cytqUmE
LzqqGBtrEQVQDqXlJXSa0nr0SUmzhfkwM+WnCgswEzsOpmv6XEFy+bNuM3qHhKlW0HFZwl9BcmLx
zUmdmUI27IM7eNeM3n3c9L6+SOOQ/qKxR9qFhzUzKFOFBWhuqs+auHgwdhs++WOS/mJK9Q8x+BxL
h5C5Ng6P8VMYysHHNXE0kPtKSiR2USpU35fR4N45KWqGjj+nuTYOP//UBhQutES6snqwRT06a/Cy
yyKospj08AXrupO4mcBUTCKqaStUUsalB2Z5Pl6ARKifgQ8R545fOZuqb5PT9oWptT1RnI4al+gP
CbFwIafdMK6CLmTZwmbuzT2vSTSFM6guKpfkzy5283AHbVeJN0Lw4a24XjnAHUVrHMXyKl3nxrft
HTDKDFDzURWOXCOdRcgZsjnEScDpAAjGWzXW4McvotdxyladwjHkZUw0HM9XqKON2kfZHjCB27Cz
LP6ORZ8NdB3bdusS3C2KuGkDxWHIrYK2Q10FDYaiE95HaCCvuOEwY6E3lds14bhKSI+r45VRnt35
68KGwir+UQ2hq6pVJ6EebQJ8LK1rIOxZiCvL4xPscMz54iA9LXV0dVbnSP+QnxAO2+kNUBzxGK9Q
xNeEyTocI1U3gcwH7SfrHPKdcemtYqZdNonVUJ4yv1Wxd287ffPS17VZmywOrxK/Z7d+WkabMM+X
EpUzoXNqyN0aILElQBv3seyHey0G21/lFYuW/LhnAudUGJL0SsVNnIp73DaNQ2D5trN3NcFZ35Ru
v421KN6PD9dMT6YKEcZM6Qhh0pe+dGSz7muUqf6i0rbHExuYHIdrHbK2Tsbw3hvgHBTUNijVYJYL
s5Cwmduk6SRqhqkt4And0ychS8r9M6g2cCAIKp5LDwjzlrfxuXBImuEiPx0gwbsDXh3L5WxoZRva
K9eq3d5ayOXMhIupkgTitMIOlWXdw8HM/V5QXGhceB7cNm7ZOJQLB3F3btAOP/8UxNvSCas4q71v
BWG1a+9xB5U3ZIMrL6q8fQWHF7e5hLQdhqa8bcqDQKOKVNvsuFs0L7jR8ath5dY1rmnXZhwMzwAs
MjSprkBxlkX1wLPcjtWqDVtimTO4lnJzSaH/U8VKMD72NzZDUVQUAKnE+mdUbLh6HXYgvbcB121v
wUHz+PT8ulzGn1bkowzOdimCx/eC4Tussk51g1pJjfKHeyJAZHEuiJ2XI1lHujH+A0IsGdV57+P4
dHf8K8xNMDJ52rGVU5qCSPGKerXmbRRUnRWxRTIoA3zrh23FxS+BGAftWeSYHbRPEQ10IxbzJTOj
Pa3pR601V6m2FB53XLDyO7VYnJ7zVrSnlZf6U+mQKbxyAHyL32c6hjEZx/bRBWPXLTmczoWzySYq
/IijAFCwJxVCxWWviiatykvFM0BC10Bk4QIJtSrpEi1+Ziugk62g9bU7ZCiXvVcxCrrLuECGRinP
vy3AV7uGEs7SgWcqsrAcZ8Zn6uZuYDCSDB2n94QAJ7z1HeoTFLXAdX0h7z3TwFRG5FiRXUJJQ+9R
zpxV68G3UYbIc6Ufj8/wuc8/vEl+Cieou8kSbnp6r1JJ3r0StjMrJ+rbbmERzwz/VCDkKRtu9yZU
LwViBupZmMsjFGEdqnYgNqhQ11xtHQPJ8s/j/ZldsZMtQRUgyJWGRC9IYVt+GvBRJMUTUhOEfxvh
8m8uu8yr/OTOjfK+gqbT7wFGqpqm4VcwbuNOdX/8m8w82an0AppIlvQhqs0CB1Y3xY6lbi6+Gcf2
1MvxFmbm+lQ9QfswEoNTVm/9kEr27HaKJJeoGbag6/XTLEL5lR3LyrvMeIoi4tPeIqZqCTsfSxfF
sP2bsEdRXptRjv1HaiK5xj0EbiQWJv7MxPl9KP80MSPWCzCZbfMGp8Eu3aQVhumjBfTJFoFtYffa
wRMOCYX18Wc519xhFD81h9uWEYAVw94iWufJGTRmkeUEdk4ifsuQpOZXGUqfxrfTWvP+bA2FZbF2
hrF5Q+LTrh9lN6YkWlsukjYHV5cBrh7wIBdAOS0sw7mp4v7ZYJyZHDJEpd4194gVr+Jc5odasx66
wWQDP7DeNbA/yNP01Q0diyyp6ubanYRjAVyEQ6URb4UXpl19VhRwULtvAAjzh/M8LdpIrLoIvT8o
9YfBC0/s7yS/ETZmjMdRoYISlg5Cb1VReqiXhRLBoZvOwSyCd0BaN+n7YONnZ8eHdaa3UynFwCTc
floVvVdQLA3WGmwMyW+IJR1AgXrPPwix8MB1voUKhiZLwv6Zg+fUfttFMQOz5ei9JRmuzi462CRG
KWSYeuzWg4XbxSXj97mGDv3+tEgM8XDCsyGUhUEdstsElCOyVRK1c0GhqFkSMs5kMadO3BBfQy4y
yux9ZNpFbXKTFxwX4q5A8b3YRrYHrfNVHco0u/ZcTlCWdBA2Gevp+CjOhIKpUXfWdGGPnLr6SIXF
xAMAeq1kgW/71H7CtXaHbSvJReIvTNWZfeL3Qf/TQ+XarxruD/I9GaKmCAgfUOkE9gEI4Mf7Mzdq
k2Djx7lFPKQO37g0KtpS4blNoGncuNu08S250I+5xzYJManOs8GBaccb9COyRCWSQ2h5EeFIwb6n
OWoZziRvYIS70NzcY5tEFuzuEUw/ivRjlCiivRY0dgAFKXhGqiXX5rkHNwkiIlFW4SZR9sEi3MM/
p701xkEq4ra9ZlXdhJvj4zMTNaYyijTRdddVSfaeC6/wbZge+6Curmwb0I1+bQo/+0HKzAadRKHk
dUl6Odfq5OBnZySHgJd370mnADYIWIFdXew6x1iJtZXAN5IaRXG6iawtGJiO8/14b2fGbSqzUL2j
cBnCsg8c0vr+TpWs1NDgV/lS6J87AU5lFt1gUJKr6/DNF4WKs7MyDCVEjcDVs3QNPxWi6XXEoo5D
HpGgYvO55qPdXOHdndp0TWIr5N3C0pvr7GFmfVrbkXELEUqdvh9Ogvme2ClM0oIwYU20cOMz18Lh
559asBxlGTfnzTuvuGnP4t52e7wre5mK7IWVNpdymFa5ItuQ8LIHyjbgcWpb48HOsWb2dRObKP0+
5K5L6bUUnkiGG0i2sOWB/cmTS8Jb1lobVaPo3mwBNUsaBVfVw2ljEw94qYmDLoPY6hu0Ajlpgh7C
Dx6tkZ1soUWtWKOdjfKjqGiDscJRZVjFvXEyVHGUTZuwtYASoj4rBSLmvxJK//k2/Ff0Ue7/lavU
//xv/PmtrAyUrHEz+eM/r+WbKnX5q/nvw6/9zz/785f++Vjm+G/6T/74DXzwXw2vX5vXP/6wKRoQ
hu7aD2XuP3SbNb8/HV/x8C//r3/5t4/fn/Joqo9//P2tbIvm8GmRLIu///VXF+//+LtzcFH+z8+f
/9df3rzm+L2z1/H1bw+NktW//dLHq27+8XeP/Adl3OVwqMX/Pf9wyug//vob1/E53jwdjiSbc9gw
i1I1MX7J+Q9sJxQVbb7LHdBlMT112f71V67ruDBucBlHSRpqTv7/l/tjfP53vP6G+4J9KYtGoze/
48b/5pyRaxIOh+LG8z2XeTiITBZCE3ssqlQEabhyq+2INMnWz1kY2A1R10z0cpMaBU6wH2ZrCqXa
WYZrygeXVwEK7TYabAukWBK1GVoxPA9JHu6t0boAKfKZMJSFAjaLQpQVjfPAZjSo++TCG4bzxBVB
xuDtUmqYLSBFlmVPuYO5iQTjGS/TnVtoXBnApCgoOkjkzHBtdSk8Bop9o+ptrs231AqjtdeYKzjz
XNVI4wHe6q1huTauulw+FS7bFyHuzQB1v2rqqDivB5i6J6rON7wRNzg9vLRZCltxVOyQyjObqJLl
ZWfK773diY124EZaCS3+H3lftty4jm35RTxBAAQJvnKSREmW5dn5wnDaThLgTHDE1/eS69xb1RXd
HV2PHf3CkNPHOhrAjY211xCV7U0Mw/hw7jxExGb+mPi1Dstte54tk1j+3vPtZVfAaD/0MaKNGCiW
Q2yc1e6ChlfkrDv4mU9wgjxNuQdhuLmRmhOvQEzOoVZxq3eoAeGaz9Fok6RROu2pG6qCYl57V8Om
VK1opDrxjpe520Z6IDx7LseKRKDRZ1vCasEQX+IV7xA3QEPWVOsEOA2GfZtdWifW8iX08VGU4/Bc
tkNhxdLxaigzbknDq2uuXQZRiY04B5n83Az/PxcEBKj8nwrCc/7RfH38azH4+YO/iwH/C7I224HA
1sfZAhXhv4oB9f/iHqMOygTEeA6/aeL/LgbOX5Q4DvUFhym868Lg97+LgUX+QnGwHTgF38oBg7rl
PygGlP1oZ/9ZDQRAADwRh4WGjdLks3/vMpB/AQ6Zyh5guDsGxTIPB2PIaWjrb2TXFLF2ZJdkVYk5
1OR/emySAKa6Vwpq1YtrxJGN3aOluj03/TuFZYvY3Atq4m9jI7x9yrOAWOLAME8IOLOmoPa9Jzan
0nTPfbeREKftD0Rk7TfaRZVVX2lfPVWwAQmxIzpxTmUXDMhogJd43KAK2Db9Uxo6h/4wHec28Kz+
s6rlC0ZkdVSQ2Q35SM5gMYrAZd3XPB8q0f9mVf0bPNk+8JS1BK5N3QDU289msGTot9QK8H98WIbi
CuWEHwzYtisjwG1R7QOAqFCSdQrBqH8ArOElrE2cafzdalVGOa3OvnYE3lZ+VXXvvIGOGteQW9c2
j60VqWUdgLV2soa4kFZ/yLzChOtqJRV/xvTqrRdjYlfWd4+/DbqFnCju4QAOKwo+E04RMWOnlT1v
gW9zO0akNNxJ8ibQUh/4mKugbIUJEas7RVaOJCNJil90Mp+kN/fLvBUhpn2v9dpB3L+M1wnFIAKy
4SJdARrEedRf1FFw8ej9iKyNH7rl/GSp3w5CdwK4felEbXYMsk8FxlJzD13DpegqnE3sb96wN5gq
C/xnbVxl1SMS0wq76QJSDndzk4VWwx43eamaU0/8IpmLLtU++ELL/L0Qtt1N2CWkv/SXxjuteCMb
LEyCtjLndXS6kPi63au1+9Xn/js2SboT23x2lKQ7bCO/xqI1Ic97GTTbnQuH/Bj1bo2cOk8KqCfD
qhn7YKhg7+UL4+8o9w/neRu7VCrLRFiUcaZ4nwjm3AtSL6FLtie4CeDj9svIMvbTvOoiHSfy2VJY
cmct5sSeN517b1xO1ZQ/UrO5qfPfF4GY2Ig4yg0GM8rYboWGSby7w/76WmsEypfYPKBgtHG3CPvY
+mzbZ065hydtk0oEawY9p2dILMZQ9HpIFVX/evn5t+z2C7l2dsyYC6uX0hw6PbS7VpIY9vQZkrrb
EBuHE5um/l4H6BVhp5ySrU08dyv3rUF4QoBY7zaFgLBNfx7RjScAeq1dpd0xraWa0p9HP5cGtLzQ
bCsPvW0tjtu2saBCNl7E9danvdPhUnh9arXNiDuhJ0GG2ITAN0UdYtL4gHxACAzARcK18wxNIB+8
YrGDTlGZk8O237Tf9HG9wLSqTe0Gr7bMaZtacwYEYyntIB9JGXnmikAQfAu2P6TQOEOsyicnsNqz
7Ga5R/bQedCbZbDWmQmseh4j1ZEugSr19eeV/lxWwCJV8POif36GN6KMOLySgmXN18ivzQkl+WOG
x1HQYGjmNUWUYziRitt35JO6SX9+LHEkCm9knVDVDt0hI/UCzaqJnLHggdmmGdJb1Dd9u2T5RU3X
Cvrkgx7UrhbK260aU5z5dvl59HPJib3GLfIBA2PczxkRAEFbIOKOtv2WIg9gS6ex/NOOhY6xYY8p
eKxj+vPIuDwawA5O2mF70mU3QwoB1uYIv5oUh53EoNncw6LiO6smE6MRHZH2gAv6jDElDBxcNG4F
fITTn8t2e/Z//ljaDCkQ7QIptt3r1FiFTm0703Y49XxI+dSHJSmbwFdqi5RgTVrcLj+PfpY2VK0y
ZV+mbFlk82sxU5gm1UMVuGV2zUxVI0zG6ZF1MaToSz5UmTk70EN+ZZzKBCoVnVqy3Q7EfRbwBkwm
Z3lrRzEejBYAtRQ4xJNChIa55awREXo9++jVBhcCXjdW1FZoJaGnNVg6qxe1QukQa9gO1xkyRN5a
kYbyHR7dWMM/a4LB+O+g4TfXFSvDkYyz9OdRLqomHjlyM6ZpcENKBxE29sk1fNoNrnMqmc6h0/25
IkUB2dFVhn8gzZrAiknv8cVBq8vnRaQ5kLnIl9iF8Dl2+KMGd3WxBILlzbHhXXOETQNPS7LHcZCF
mYNl6FWnwlc0YBD7JiW16cFS/Xnu+wC2lRX6x5yHW06q83K7eM00xRZi1kM2N3fjCOtjipkKePYO
ibp7PjbOneeCO5xP7LDxbThhldkHttlHZ+zuq6wEfW60VdStqJ8FVP8h7AkUeIZNjPRttAHt5EWy
wpcndCMSSYH0+Iarg4uHl5q7L6K1rH/8VJZS7H3qnV1M168IM/iTN5VKzfhYKewYlsiiwXaaHWIs
t90AWCFsvXxKeEccuL7yPWWd/zGzpQu39ijFgs9oXI+Aqw9zkfc3YXETWy2+GO108j1DUxxBu2oO
zYQ0T0uvEIpDloKmeDFdpDtB7ixnDNsVOyMCTlZ4MsZka9adJt4LM2URtY474pQCzmVn0AmV+XpP
kK953CpIFRSxri0qeNj61q98qEdk7m1lxN2LkfCdqdzya8iqZ7ZmXjT0kwgcAsdaYyBrHCpvwGa9
ycDY3iV3Sh2UlqCnceaR1UtEOFdRS8Ba0t7ax7IqTNJAngvdOOwBsoiuJD73Yy8Sp6JTwCWXl6Xx
9giR7EO35V+2Ve0oEtk2uEZFhfGsPfJsxCs6pKFqg9n029NU4Sy0Zvl07OBr5RZHaILKIINYTzL6
AvLpAlM3vwdqhyNBPj8sBfbVPl86GP3unb5f9y1DAXJ6E5K6rKOKYhBRQ16LdLOLp732SP03W8s1
WFpf4oQzRAo2AgFfnVjCZi/y8h4ZUit4pwJzE+yXce7Mei9EcR54RSPDySeFqRnAEixXyHcDsLTt
0c1vx6QyHOwK2HnmsaNX33hdCse/dTjLsa+fKE5kisGSdG76O5TeNeKOFnu7mr6AhgSbZO0BTig7
W1XrhcKHIulm6GYa7qkI0zPAJHXoWzbWCGbuEdgT7aEY+clXWSqm3nu2F1klel2R5oW1GTg5/SMF
YzHD8elo9SKYBTQWIDrcWHWgQkOElPisnU7OAIipFBqMnt4tktGqVYjMUp64k3/JepcFLgV6XUP3
F86wwA8yGEOG6+CSw9axOhyM44dF8eBr8U0yhuNwgaG2JYbPMmu/3cJ8eQ1nCSDI8Wj5ZEP/pfMd
E8pJZe3tUQFZoFh/MP3o7nn/Pvi4xxA9rSLYwhaB1NvF1hCuwx3FCrEonZt/itu2Z2Wx526T0Mfm
nv1ereIZU9LugS57Hy4sMDqZ8rCeKj+irnFOEg4J4Wqcbr9m9R/HWnMQXByGIlednWG7rLJ5aZE1
dMDLP5VltmAJrFkANcvoUMQNDVnUNjA3KUaEo7EXFw6QAXPLTzV4x84TdYKcUVggLLPYgSrY348T
TO8QECZjPPMA52uE3uV2/Q5P0pPlF9+ehvWEla9zPPfFiY/sOFuwl/AcgnAEQfpY1FFmTTAI8csE
Xn/pRFmfbCX/muziqZdv+Aj4BWHHp2ESy8vQjZgP99Wro2Ub5ojjueX6IeBDVfr8c4E309+Pfn7M
lD8fFo+d/vnvzGvQFNKBRJVU8LEerd8597x4rvUf6Hinh3qRS2r4bkAKVUgrfUXrJuFx7b8Bdn6S
/rqds75L4QzhxS7R9+vq/l5Uke17zh9oeVv91WSDt4EL7RDIO/n1FBS1Fl5a+xoF3eRNRPKq6nfD
4m1wYMi9wKPWpxBmCwQfFNCCz8ld2Otc6u95091loOxNi/bJLlcGQQM6OQ6hhHDEZ7U2w54pb44z
ZPahCjt3cC/LAkbWE8cNuJTUQjJY7uHGystTW1InKtz6iD42hqvqoYTNd9CgSAfa9X5DQP+bkHZH
qurBXrPX1VUXED9bZA9evY7CMMUjAe5r+qv3cMrYsBXeYyBa3k3WgtNWqegvhLcpuInI22Iu8FED
jEl/LpY3r2ln+3+wS8/JVML7jKunCkHWCdeKAedu3Ehr+gSzQYlYjvkL9L5rpkYEkWsk7qjnHOzW
o++OV9F7l6Lc3heY9OyhhIYxRje4ca3hs2jReld2t5OYMOiBFHxDrPyldUO5iQrnTf++8MrsrPIO
dXYSEY6s58JV87lWzXgiuJMdbIJwwo232nwYcIHvblLRw5RXD3Abk1ELC84QDipvPkJYdwb7d9xr
EGJbk2GfQLhotVzBjU2KuXj2oWhJtgHG9k1TfS+MvFtUqJTPVhXU22rDgGYaQkNxtBviWumLBxOh
CC4UM4w/Fh7NNqYrDIcgqzdOsPRsTQHbfSpVxE7ZZvHqVxl+5+B7Rq8VwmHWuVMg+KC1LR+9fDAX
6nHYIrY+lgcU/Yt2dYrMyCEcfBmaoZB3ZSNjNGvOvh+6I5buJ4b5HihjHdqsqhSBWNtneOXIsOra
CB/YHLpOzVKRT348iSwh1BsiXeZ7iHV/O9xx4x6fI4iUJ39BgQV5ZkpcUSajPbbHobcYRPGNAKC5
xItkfN/j7R17m+zKivcH0ovhJJmAy0u17Bp/iOyprILFVCfT5TBcFHrbW6tPjr2TI6upDctCHrN1
iakorHDVdnYowaoO0X1OjWHhoksvzP1pCjdLnB1qRKioKwLfjWyAjvgUq2Dsuz7gGZsDTprA3sYJ
ZrrFFkhkyN4BVLkfah2sfN9xJc+utg+HYbFX3HrOoct9fcBkvI0x98XamADr3bg8IXjTsW13WwBf
qjVsjH/ovfx7sa19PjjXiXmwpMDKovnj0omwEnZzsFb0h23D0NkyuddsuKM5KnieOcfW6uZANVCY
oB+CytamV8yRfxleiJ3jSDuotiah0O+BFokdy4Pz0Ojd5eX2kNfdIReMBAKVPSzrLT9YM9+vgucR
4DMvmNV2rgYLNXu091t138CYKnTXqQ/altLQa3DohiHsHpZmQGCLqtuxanyHxc033j+LaOcVcK7a
m6llKZRpVdiUisMrNP/0ncoJbLMlFmwgY5EZVAMCPAb3eqWtGAnf/OhvrA0tUErCnMkDMfLNwzTo
A3+Atq15QIDz9DIVFaq+/G4QxXHqAY3hSbO7yvvsDmUPvLyGfdeJO5QF4wxDHEz8g8zyXkaYZQeO
mtqI03gAd31vOuNF+WBHFvd+Edm4aZ9ZB1CK0cKjXmRw9xKgu2PNOkE/1H7iWPrZdvFSe/ePRLLn
ZZ6zDll7qHBgYmDfLhkSxAvrhczllzUt7ktV5c8tsJHDilYryJiwwoFN9TPtVjTgyy2XHTF92Ayi
YUHw1dbPEJL2y5FCChcVcgisrtv+yLy58paWHzYA8QDQ5PLsbsnSdlYIYJNfBR7F66j9MwRE876B
Djs1ul5Sbr3irFlEU9XZgQFdeBlktiNZefVMw+MGdp9xzQBp02m6E2qZIn6Dvz1/A5CwQIgCPvVx
FmgyGaLFj9v4ZrZS7KHtHgIfCVGRvW3rfnK3X9yVoPAiIowsGxzG4MsYVHlOImDtRYgCXoM2ia5q
pn5KvMba4S3ZpxzyybAFrSSg2/rRIBIBcPgy7dblhAwQfvy55IjR/Mcj3nMHaiubAwdsl3CAxW7I
t+4Ey/g/jSmmCKKj1h70Dl7+n+Oi5VHmMRibDXJlqxhGauT4c/FgqBkjrN4FfFeqwMPZJHRVeQY5
uDsK1UQ95L1Rz+x6L1scBvlUPSMBO0VkyPa7kT6qhVisy4Yqd0L2BIscqLh+r0G/DUViARE8QgoW
QJTyaLZm72ZINcZsU1/7kr/w3vC3TFo6gdJr2fVrxd9cfzqhueVBCWPtnR62PBZtWcYWKBSXiURw
JVgvfSe3S3u78CZ7E0Rm8K5rDsXqRJM9vzvw/jogAGSMhxZf+IYRG9zO0D9jtPqxeplJs6mVQYfy
F5Oxmw/StMm49Fi5i48hJYWpQoaJWDiX2HyWsiLx5tH5CP/d+ahd57ZY1j8+SK/p/ehKIL0w44om
igIQkE5ErG30ozEUORMqf+4aad1VEy+DAXfrG8EUPqkApey63poinA3ooXCmD8/amvtB8uURpoGH
rJirNwTMoS1e6kD3voocO98PGzqLpkAhXWCbDhZ8/+npW28PX7pAYWw8uN15qD9l4Vonic0KPSe7
ut7iBi4XJ+o+NGI8LTO96+x2OBt0OzvTVx/j5HYRTAP/IHL+jtLXtoQRRwO3vDBLWFPaKW3kUQxt
GwDGw3FOtUAVvCtfWbiWcIZv8jwLEVs1HIrqOsJ+OYGnahlvxXSApZyKMTZ/BzsUdzHOrhMs1MLF
bz5w0O/SZX51KQA8AzVElln7wRc6AVsIVBYVAUvMwi2z1ZmoQZ17Lb9gZu0eRI2jrq57eOGLJ78c
Wdx4Zf06q/4qx9Z+g8Haybj9qV+WaOraOSjmpro4fXsv0RM30uMfW+tcRf5NPeGfCdvXufVSWyNi
qpomgGDexGbpHppOH63FBVqHCM/aelxbeRaa4OZVF4tAkelnAec6dropCybYFZ5mEOYhUwaCI/n9
BiEbXJ4WmLJ4kbNlCCTjb04+FdHsojj7t63RWcto9G078rI1D31/OCg+xW09bZFgn8TPn3lr54kp
swA2B+21KEcAVTB8dJFcFZVb9r6V6kk23rwjPrqIAQhb21Uu9nt1GBe/2PnFcjsyNxorp+lTh0Gw
50jXPGOqMEmWv6ycsqQv7QEYhIcDoBlfTSGncFR+G1YDcl2rHHCBK4DeLu28h4hqjcDAHQ5wmOKv
lmUBrhHiKuEs+GBrJ9Ve8dhxys+rckFC564b89np0u4GyP48+rkgsO4h22D3qBHNrmsYOVvZetEV
9tF1seAFV/NDC2TrHoaq2P3xVC3lVYTkevSWdrNXvXkZwC2oMKI4KFunxDSRmjEdmN1X28PRrKlD
DdwiHWeyxx0Plln2zNSe07a+8RXRpdfuXYnE5Z2nvBdZv3f2UO392eQpGFVXhGObuPNAi+1JjonE
WgOor/F1WxgUg2IarZkOq96aIyKc3y5Q6hiw5UU54l4AVpmg04L7wtjtBnrOZL08AOF6rFkXI09z
3NUYnUWjWs6e36lbcKs6LrAKfVgYFpNLWhlrnHOEjx6zE3uYQOmD7m0si6l4qBVpYzBuHhHWi60m
42FbGAnsRB5WppfY5qYJueh6WHxu0wn+nuLJRVx96Akdl01tQS0C8tbmZOvjnPOvnNw5eNsR7hUv
XIgGbOLBwtF45b2dEE8Dfa29aleCvxRYWwhrY2uPO5yHo3H3eQPz337No2GNShT+CNo6L8mZ5YW8
arbQRrcbl26xxgX8AgGi4L/k0oPhyYoFXw9nSGy2C7zTnXhdJAnhyIfb2x2fSb1aB6BSLscrghLA
OjTV/ZgTckZNfbkRS4KrPWKXFhmcy9bxHbrOL9YBRWcFgpZ8VMNknaJZO+aETWsO5hwtjyzmFzvr
3sG2IVecbhD/KmUXbT7ubadJhtylp3rlr26NIYbVDlnc3fpwWX0Q5EuHZs2xAiaACziw37Vod3E8
eOKs7u9gQRZzVeiICpxWO7KlDdio68awnfXlcrEQsoj7AJ+P7q81aY62j4QV21g8wTN79z+XYUMT
Y2z0J65rR+PadcGKaeHRtYD7QwakyFunseXDzh/IIVgQSGuxWTwopzo6Ws0Io650gESyR2Jod1/o
PEGSxK2WYjiSVZoEbjVNu2rdj7OTqnr8ZXkHpvQHXmeqDP2ebH5faw+zG4gfcCa++N28awZdnQbH
/yUQ3xHDr7w+tWg1w0XpOUARsU6+WaZ4NBPAvYY+NYTUAdInsT/VgNu82cfIk+O4vWVPiCa+2h1P
e9Lv/X5ZwwrEn25bWFoDLoGIYQSaXO70OCH33CI7Yzkh92wH8yP/uI6ePKqyeS8kfSIl1oEFRneM
O7XGCXXJz27V3+sZAIUmGbAqnic1yNhjWwTZyiXALymAdKE3Heq7Tgx672IsUsMbMWHzcG5Ly4ob
Z1x2gDojPskyJViqm3/XuOVh6a0PP8OBSblmX5D6atlq31oDqBEuJsZAo8LKvXXIa7WGljtl6aby
eo97fz8Oqo+RMHusmeWHlc492GaX6s0DCJupYf41mUInMBGe9p01dHfVTI5qCwt0dylRrRe28JeN
p05NF0U9FVSOs701U0VhKMSavWTOeMdLBNIPnvpdour7WxHZfjEnxLZJONJehi13IaSD2+Y9tdBY
lZtbPfZ6NmFuZfaLHoFIYThz7eEL+vruWVX35XamDj17ne4HGDYdRqjIkryY+JNg3pdq1fBFivmg
GwzCuBZX8MMxdsi8GAJ32+HysSmLCUpByb5yvGZpYwQ6Dwifm4m5gYYFvlfmnFCoxhNjmEBjeNa+
Ct09jqD8ffWEHWEVvJ5x6phg/k4/BoGxuXKVdTSLT+Ns9Degt5ipzUUbsq6rv0yILPTuq/MmWKUC
Kr+X/eYdJBxuk7Xoxicxhc6twMHZdHri2veB/MImurJLBm8CAjaBT0wMe+TmlQz8ahD18DVU672d
u3M4IvzvxIvNCqDRsAKBFOLDxnJ1C14QB7DpxEXCbz0kmq8XpBRgzwZPYKmV972p4j2rRPYivcEL
HW6n06kflEgW13mGk2kBt2ZzASUB2C2x6j3ZVivIMhfez0SHY20wPu9w2/oYxRoIlxXiuR5Y7Zw0
dfMAUL7Yly2+rK2DdG9y3C3qZV9hpAupKdX9YVjzJZzEH6CI0Qo7+tC92RkxCjCgz7Y14G3x5vgF
eutmRb/eU7RwFnad+ZBXhT5gWLZiYvC1AGYGMijDvp2zGILpJgLF+hsFYkSoQY1vcFjaBB13iTUA
QQ4gzAT8qDUou76LHGv5rZT/0Tr1XUP8OsAU95QP9N5zHXCiDAU4h7E5yXlEFf2cayuPgFt8A7aG
GnjaEx/vRhZlGxfD9qLbX9plyDD00FwjNjfAeAQncIRqtiBg5bCOnT+cQjbYR2/eX4v5xql8v9XL
iyvqq4sDCkho4FBInEs3tEcCX0Km5zJxMusML+eDNa1u1CjWQnXJvkbinUxdPYiafa8eOzM+/8LG
FK+tyK4gEtdhN5BfeC0JmE3Amlv96MxUB8i6gmxzIVnoXTEEfBwFrLFoucUNW9qAdubPjKaBqbfB
Eu9TDsMMZHjsKuAr4D+/aXmaLR5YvX+1oftcuE5alyRMYxPKy1/A39BsYJZkT2nnuhjTeyJPq80B
ajb2b8YtMZhEVFUnv5C9s+HuA0o1UP2SN/S+Ar8M5lafGMakMIYsQmmvOnIgYcfcwz86cJwJSkGq
pBu+MpW39/nMQuPNKuHK/41qfBrImB3tySTd1OrLqk3gTdVx0By2otuTULSOWL1i38rYozUYks5I
Y3K2HHnTvv0+5j5ARsXOEMybhyVTb/UsxfeMs36JrfyCbwbA3dAF0IfOwQTJ+YNV1TC/Z52zU8S/
dD1C8JqKsT1Uos+2hCjE7ew7rJ1T1osp9d18u/NK9PyrzstYsnEI4QYDVadQvwZYhfsuqHYdt5J+
VO3FgL26uLI4Uuw/iNjL0DISVBhkCX86OcRQHMnfgBqzDMj0RRY0Dwd4hYeyaCqkVuIAL7YhoLbd
Rt3iOODsLNhaiL2FU/HbB0UbT5DZUekve9WNXsC7YzGI12mQGL9NmmGOGmymd451AUctvGUKS2a4
hsy/ke7OI13oMiHbAnxTlbHx4RYN4kxkqriGrTkwjXHal5n76AMbwCQP00cHE+KA8i47YrZgoowD
4MfkRt05avn7IjrM8pEMzXf/+AUCZDCL5Og/YFRpYb3813/98+u1ybeY1gve81que2/pnjcXDltB
51D0KQRp7L4EhDrVxR+DWSFcTVXST5jwig0BXAI0IaRVokOc4Jfe3WIi4HITUVoc1LTtLGojSV5+
CAEcbATxA70AaN00Y0AGlzb2XbR6eWQoJu1eI+sTbQjKfqEfKYCTqC4l6DSwwwDQcQAgUYaQD3RB
YeLGn2LSlqlTAKhDFgSM4MmnMjqPPBSQAMy3GLTXAyixTZDPcKnJxv63GBxMXP0rzA9sVHT/XuKM
GfULnMm1N0ZIZYOlutN8dTdi1ESbpEFuVqiNd22lkwNo10OwESFC0uMAlk0Yb8GtFjhaBaKY3bB4
RMYrRFtiSBZ7uhdyOkL2EiF0cwiasfqwV9GkDa2B0w4PXDaPC8gbO/BI9hRz1rSo2j7pkO8Stjnz
D7WVYYNdUGRXJWAJVC/VSfJVHOB1HuU22DocJlY4m/ZtUve+gxqPL7qqydva4+xaknefNF9m9c+1
BB+hYFUeNPgxKOH7EHIwyGItC7Cghv4uqy5NQV+Ikp+Ml915g4NT0Ej5yMppDdx+UiEMmh+WsVMo
A/qccZVok9Fw08wJ6x6dJMcgtqg/mNhgS9Y98RmjWtlqsgfLJzCu+sAg5Y9tMNTCMINeCqt6oH7+
1Tj4zliGtQZJT1KD+WZ6DMxK0MYBwPrVcfKqP93aNElXgItUZH7k8C1qctsksxnLY+UjB2Iomg/j
A5sHgFUA/aUKFuZ+CaF90NWjH9uzV++GGmUoQ49NNMtCl68PuTc+KCqfPba9EZwxQ7+uythtYF6Z
KVbdDTV2jsd2MWe10G+7McnCRnBQWnrEvAcIUUHrZ9XaqU3p+yxGfF+TfBh6WwUaplWxGTGVAU0z
XW35bpwpWhDFHjPzZDdyfCg9Fmhiyfum7eOyBqF3gZW9Ar8kGD0s2f+cIvu/ZsP/T/T5/zta/e67
vfHS9f8LxPqbZP5/T6w/Axcax+9/JdKS21/8g0jr8L+YDc853/agP3H8W97MP1j1+I0Nfzrw45Ha
5njujWL7N5HWIvQvl8DG3HdRjSnkw3i+v2n1FmF/2bbNqO97hBEGytd/QqX9N+8bAWqt67kwNQWZ
F9Ar+XcxDfGs9n+Qd17LjTNpmr4idAAJf0oQAD1F+dIJQioDk/AeuPp9qH92u/uP2J6Y4zkohqiS
qiQSyMzvtU2V3CkelN5m88Z+NntzY+/BWBkHJdSauzyOU/6aGTNrFvO9bJCaUnvniR8TNtPNRghC
c4j4arpAh82M0X7rfSBGiEHbASZAs422E0zwxdWwgViy+JMs2Q2jwYnxFIlMfavsW2oNP//ljfgv
E8G/mga+Ldj/ohLml3MsjdcQsTAIEMnl/26e6SO677JocjaDtuxG9UE1IkDT4pSkGSFtehCvwlu3
8OEsBxno/8cSr0+J0jwXsj4YbfaiTDZ64GhLtSbMkXZC699HD9ostg61I5rMwtZ8csXRVpin8oBd
P9ATsdXV/Eq53UM3VIeld7cNJItd/UnhVf/zb/jv0Rn3d49f0Da5UkzsF6rJ1fWv7qCmVWhEdleH
ypzWZyF6SJhsLESfi+4eytQI67yCcy//u0K0v4XA/fUfmzrC62/DiPr3RJ5oNLS6m2vyUPXXKm4Z
jUvOeNFxmqetPr6ueemlRudV1RI4MFlpqR7VIj7jMQoThwPI1B5ErnnOcMH9DUT09J9fl++Qnr+/
86YDbslMiaXl77kes8tIu0rUMpU9+GY3vzflEhbqYeqTs7ksJ07rx9maL+pckN+ZBI5tnu1Ohmr7
SwDQLGPsVzOSw+E91+NduuQhBXZ7cLh3yRnajNMbvxVlhrRqqdGuhlrJ7lWK1P7V+jMVOOTweS7J
CKD//Q8xlHK7DDPKU+VNG7Njl2Wh4CiVFLnXgo6Owj7OYvKZJuw5UC9VrT/qGgR8FSeBpVqfIi3e
2qK4ZqYDPwUiW+QbJqeLa+VXdob//OJRSshl8/dXz9EMjVWLRYFl4d8vK7oglRVJoAvc11zM3r7Z
Cfd9Yh8UOZxplTz2xtegGjdlTF+EW/5E0PHhLsZ7PI1XLfb0qn4mY+bFVAOEjPtVtbdrop16Kb76
ONnR1eO1kblV9ThAifghOy1Mu8DJjV1Ur0A/A3WJtR87YGALZSzWcjTm1Geo9HsreSaXEsAEm0pG
7ma8rd31ObFGdJjJy6gVR4NT8cyhrZi6HQor9LCY7Kd8BezMAAtZulTlB+NREFdf7lRsW80+V8l4
nprKV4Hduqy+zEV+6CyENlyqUa+E5kkFnLHU+uQaJWrgZF/EPxRKpMxOXGRUP0T8H49aZf0ykVqa
7sp0ZdEBZAYaFXh9pF3UadgzH+/dgTNC7gGoXakBDR0pD+CNe6t3KETSvmhZ5jkQO7yhXZJfpCph
3Z2nabimnbVL2jRo3u0WzimpgipLzqPWhVPfnbtV9ahzAMy1tr15hz+rU5Uux1Jxwz42fAM+K8jc
dBtrULI5Z0UAj1ll8LeB8FN311TF0YE+ywQ5iPl6ABb13F7b/4b0OOtZe0mNLJxw+tAdsWz6Zjgr
qfMpmuiTUa4sz2BwNyURp1kUb4PuHDOxVTsHKU+FaFizPAWbQNU4x3xWKOKR4VhOfhG3h2ia/Dzv
dgSrXtMpfmlaPJz5aSafpiAmtsia3UT0Vmzowe9iqB4y1QzW3t6b0/qaWfGfcrB3EdLn2gw22uQ8
i7F6iMz2KZuNMFpJO7Kkn+hGaI/IgEZTvUW2RDNWbRQl+2WPFkzbuLVdDm2Ud/eW8dZqL+SY3Aq0
KfHqhChbf1mDGS4LE7aOhNYuTmvjlBvbsJ+bxrxk7bxBq3OqV0htm/l6jvxVOM/LfdW1O89e7f3Y
vYG/XIxoOKOZ+OgAYUlwPblzfBEqR9V4n73XvqZxjSjFBmpecc0j5V0ZDJ4xbwbueLvhDdXuZkui
RacNs1t4ZyqyCEf5HedUXmon8bTeeTba9IvB/qlZncBuzVCWy2tOiBOjQIwJREfAX/iKMm+Jg2AS
Ul/7xdhhHftSbBVGw+JGbJ6knvuwUl/CAJZOmC9k9Dy76VcWqZtSL3y3z77UzLo0ooRJij7jyAHE
HUBAFN9ctFt7F4m4ZneJkyIYrHY3OqzDEnKEPEJE5dVT6+iXKY4Odzxi/JwGrscSjKSkQozGYTh5
uJ+luagMHav7x2qa34Wonppyei0xO9AlpnDhsq86c8Z9+1wr8nEig0X5mlPeXFQj85yfhnw60/t8
MdvmqSuM1/Y3viVlU7dC20zH2IHi6N+c1L3JrIcF6HNYDoSn9F/kZfNOV9KvBFkHAk75kpntENgF
FW7Q4JPpPCPB+ANsJilwK5Cd2DvVqB5ymJY21Y5jmn9USX5C5orCbNNJc09ExRPFkgntUuorLN1z
4QrkT3VY2fWeWgBnaxsLLW/3owSAiwfwDjYt1D+ObCWxcOUXBma55diSrk25jaxFeEnuHKErx43d
0NnVlGXsRToUKGP0aBsoR+FDKD+RuIx81cmf2q5FuE7tSieMm1DtC4POH1O1ArW2nudObAg5+1I6
ZIASwXZvexQtocWUygELxEFA3tHJCAVI5XiXveqWGQ7OtKvuYG+FdpEScmvZZPYaJKr0qmj09LZ+
yo23zs5OM+nCc60cCdLeqrZ1iCgWg5F/NbRiR1H7XmjpW6Ws13EgtdRAPYdrYZPMzttSRn8MBLi9
3dxaF5diFPvZmWAcFGaNL9R22RSfVppzXFWu6A+fbd31oQCOik462qKZ28lJLy1My7q6fjGKQDWz
HYMxy9gSpgnUA4z9nP+ghmM399xjQj24SGB1NXtMzXGHXnmLuvomRvfIeL8ZtcFrOmDfIjnXaMXH
SO5TEUa5G1puth/qNYS2fBa59RANxaFnH/jPO/TfzLB/Hb8YHDTL4gBo6H8P2C9qwJoyH/GmZioA
5aszOWS0XUudEjdQHTFD5GXqZgAHRs3sOb2Pk8pQvybl2egSr46ZZxh5/kf2yf+Ns+E9uuT/Pxpi
/UrH9N89lnzDX5Mhqql/GCb91y63ibg7mrFV/zUaKpb7D2xFVDtZTHmcwf7FZKnwVzZ5ePgedWyP
jn1P3v+/s6EQ/3CZMlXXIKyEuZLspv+BzdKCXf+3g6BlCPwKusZf8GPePd5/G6D4GZJZHWhKc/TB
d3MRX6HP1iCyFyiqfk6NjWPEMARpupzEYLBz8yXfD9+f//6IzpiHiY73w/cz+/99hTtXildpGLf/
+Q30k9UXt2AaHeSx19PmZah1+xF1ozcpWv3y/YB4qEf1Xudq9SDd9bOlHvMhm7P80XZZIRwEGDmu
RahJ4RkoKu7uwS8dm0mQW8BmEJjb+5SLYFNh8FupKn5XSo74aGDt34aeIRR32RkGHZEPhvpN1Eyn
IZNqSCj5FpHTx6T0pifIL9x3Q6zshwy9ZR2r1/QupbmHH4wlagBKDZqAc/S+j8TA67bw35sRGuwj
PBXa49LMHvIY6/ni6o9CxdcCBOlnblOFilN22ywBfFo0K5ROH/tjDHJWzq18Wu+IvDMvqV8qQIzt
ZLEDtxdXJso5VkR0rqpSO9vRIYMjQSu5IIytMKvW81Oa4iQsDReBGe62yhj82FypDU3cfh+rEmQv
R4adjtjPp1T9yNXLBOWEKX32RZLVTMi9EzqJDv/e1zFuV10EAAwPyljL0EKoRr8fuhSdrm+LXIRr
z9452mYc8nZMCvkS5qjb/kIspTfk9sWtpvxI8eSbNQhzT29m42dd7g+ymqnfRMbcOijjEmG8sIhV
KFT54eT0IZcUa42CJAZQYdsqdkhUjLapy/alm1cmsWyCOlvVU2m0btCbP+vhvkYvm7Loay7b5W0q
NA6rOFyw3XiQL0dL2OV2der7rkJfI9vEpKH2XNKY4lTJODhxGYxn4VTh/QgsJBUgbYyGH25/I7A2
yBUlpzjpK72gDW2NdteTwZW89TlZKwt64nH83fay9XL4aHdIjnF5N7zCp+Px+6NTnKgnCS5d9+Pe
lOppjM3KelG03k9TvdlAg+gQDmZieQxm7404E6jyW8o7pzOZpx6ND7YIRAUTvw9dslZ3IUfjkI6F
Gjq1SyhVo/gRWm0Uqu9cfojYx5RABDtFHmNIPisJCEjabDP0SzDaa+27qDs8q+W9HjLzUywiPy2N
q94Amn8riCVx/3w5RP0Glt5iLyhMfVdrkiQAy9lPpvbg1goSVW20d3asIUwsmtcFQfRBQnQHDrzl
ohyLTpvCqCgfHQSim17oP5CNuqEeP5uOM/NGzvmWyIe9rkh5/n7AXuSGZQoj3BjoZnPrsgySPkdp
6L51P8S19eei9PPBNcdg7KYWwSDEYp+lvqW29qudih9Fa1u/lb2KeMIdJneb6kV60qkOxG6Gt2GO
+F/1ojiMPUAqdZMHYaA7dGwv13CHzFEehR2tnizqvyZuFa50zasMZdxNmTzlkU5jJ46BqXuahoHc
Hdv91VrwIXaNvMawG7HtlsqPTO3oZhp978vMrz62RwiSF0ek5EcweAv0gxt8fDu6dE5FZrHQ2oXk
PS6f0n66VDG12Xr+1hnpz1VPPlm+UdSR1+DU3JcN2mwrimF3SgaVNl9vNKveVBWVabMY21ol7gq6
GV2pMqlgM/mrHSnq5ki8Osu4Wnl2ZEV7uMf3DPvqib6LYMqtals1nfT1HA4CHsdO5bCFiEFYMlgl
/Id6Z1uRUkdOF6qMNZVsNb9Y1wstOTh0y2Y8fH9EJ5C3gLtgQBifEvJItyvsNtdx9KQmb46Gezs3
1sekG8UWPoFIOb6TegisqS4PSBRObJ5iK1eeUJmzI3TYK/SoP8j7Q73I/ZrrU4hBrDnUW8q2TK8e
JjXMrHnFxWsmIRXyo/40S9vFn8ahNUekU7ikVrqoYqYVvnmYMt+0nPc7I+WVkfESO9qh0TFuUs1L
aZzUjrIv4/3sznCAVfrVuTjPBdwya/Eb4ZdoR9YoDgBAAyTEWbA6vM1lFuve+EM1+iWUNtnysxYY
1KJDPyz8nu57q1K9rAP+WDH8n0QEl6/FiyaV6+BUyVFm7gZxkyDBs2o34zI+5jXeLIx1HvuD5o+O
+xsHefxcnktbiXarKdIQeeSHncAoWNAb8yTvL1anbbkS0Lk1Dy2pPZ5Jf2pAtcmDjZVyW8NEhjmv
pl/l7Q9HnfotCqqLuy47szV+uVEP+pOGUdoQjMLctkzWPVK2Xb3WbJ4oTr6KuwnLcGsODemDPqmM
y0OZhlOklyx4HRba1cZ1oKFfX9/qGfrYIF9ddqpPjOv7HDcfEbU7m0GdHpKmxD5vWoGmuMeY/alR
y3c6dl1cVIfGRYA6GuIC/huOi+5rNdrX1WY9vf9DrpFh9cqynTIx8OEhvlM78bUm4WTj5sb7WFWk
xzr9S5nGH4WgD7YYt2ocX9cSEgbJwYL4F4eIyi67xBv3MCtQh7BOuPzaEf2JOp9tKV/hsdVN2/Q4
ArQLMUA7Le9vVhxO2mBCzeIDhEJaqgIb1aDelqH8GI0ZJVnGHiPQEuVK2byAfQWlCHIKhBGOugvG
hiic8rNEz9cLt/d010bELRZ/reJnbVJMj45DyOcuzzZaXl8sNb4O41Nqp145dS9SOH8K8yOXp2lB
buDmXWitOVoZFMxDgdq/VgsEubRkkwWz3Fjbf1EA/WlJAxigaH8PmRu03NH+PJJu2Ivh2WnHzFNU
Xd86bhwshbZJ2/mDmo8X/ERvdk/MhN0QLJ1dI7EwBsUNLl7wC1GjAoiN3FcFDOw0O63X9zkGsuOK
SGczZcRC5hqu17jBX8dOcmk192Jq25hong2eSGg/FEy9wTy8Vic9yd6NcV69KjfTUEJNmrr5guzh
CLZiYGjF75jYO6EVQdU1zabmhNoC+3OowQ0iouzHWBqbLDHEJl5g6hDcc80QypDk5Tkze+iCssEK
qoJCoWZH9wAioQWZwYbPGrKFa6fLvLdfDKwwOKg4ESBK3mlpctIV9jI9DVbFOTkjbQiaAs6ZQr4j
MfwcLEwMfURZcqaID/JsjnJWLlh962O0IoUe82hzNIbos8+KLhi6lcu6ktfKOXbz0F1dAyev4BjG
CEfurXBMAFDXoyQlyJ6FqNCBu8pnFXeLbxnLThQqCUNCcQI6uJ+nxfjSnOYHfOsF78ITnXPo4uZb
mWKowZZ+AAoldRVFD3KzKE9eULsvZPzxmaS5qrrCCs7e0XemyzssznNbNdv7j4+fZMTyMnz1cxki
HTn3rv6h4ttgQlECmsLDFrJ8XrvftsO5EB8apJY3zuMNR3ZtK/YGc9UbjhXJCI7IZ6pvq1hIkmjr
dBOM2nxpcbJtmhIr6DIqYaXkRwIiT3pOloqlfHbyOGsPmi7CRVSvZgfn7QJeRe3waFObtaFL3kJc
6lsIZMMufxtZCc2kOVa6ui2nMcfvizRDPcdrnO30NcY9mP0hopJdVAtjDef9AqaALyXCBzqHLQJ8
ksoPBtaW2rkZy3IP/tBw6qcckhWSwAoRDitSx1qQWzBmT7aeBSIdKA8+pipeEdtA4amPVjAM2Cfk
NCDELHM0FBJD45RrZHoytk9kgO+H0XqpB/Fe8z1eai0/hp4MRNMeYCO4uFLnxiHtONTHUudo6cgJ
jLJUn7PBPXTRGCqL/hSZHFxqk5mpUDbd0j4NZtuBgWc+fecoFY3+52hpJ0niPIDLGAXNDOqjcW4w
sTWDRd7UcsR7nb9FLoWi5pI9s4oQKlOM/rCsHAWUhipxXa92VmtsU04NSHypi8o52ONrpzBjTGzE
mKR5RABkFW0r286aLqkKPrZJ5+Y5T9c0aOuyuFS2rh8NvtNnXzC3A+H1r4aaL4Fo6n1qzK8LptON
E0Xyji2OPCDVtcb0pzI1EwbNkz6X2n6d2/qg1FZFLrJ164gl2Y4MOAoD1cF6IaOPibDHazaUWe3X
xfDHWkqsv5qacwqYkPlUCu10Lij4hr3ztUmF4/eR/mjp9BNVRfE4aw4jja6ctI4u+FrWuf8diTHe
EzKI2VZQqJXZBoMaMTV5ZG2tmGAMc2gbUgleTLSNh9mN/GasZvTi2fNUodPzOmTiHGxAw4vXfCWa
v9VmmCes7CCO6DJ60seIjIw9i6qF7/SRf0aQjHL51NcpQsP9Q78Hp5gokqt7Msp3PEoz3F2eWMF6
df29jsPXqrTzPQYDN5kYKUvIh1vKK+wicLWi4pmZKlh0uB3LovpCva6ItlGad/NmNVh/0ga1lk3M
CLUYnj1hIx2l+mGzjZy6QjsRgsJ5MGl+cYu2gerWFyrMXhaDiAATh7lUnriCXN+uE/1iKuXIPMWa
neb277lTlg0HVxrV1AVveVe9xjPFagP1YPgfnXqjZpzO1AjsjivqMtqEsE3NghxaPihqnJEXqz8N
aln4fd/u53S2PHTJsaeOPa8ZCnMOHkHbd0RKDCyMjYoAy02j/OEDG4PJdtCfIsA1P0Fz5Q0rksWy
rwLZtNMJBWDY0g9Dy1uee2wnKc2ASvGAyrt8UGJdkgakZDsk4hxburPBxIq3svOXNFfurrXIJ/Js
8jAjzuFafJQtCqheuu7ORf5JTGY1nqsaVWWMb0fLcpLsEKx6UZ8a4AaWF8teniP1mjEvbo36a0Qg
Tf0OVFFMtfC8rOIBR/Tgi5zk46V0H5SMyBexqGeIsrv/RGyLkRtLdsQpUXxVbBAFfVYd4tjY1W5u
poobQoUxWJkMkQXHiEXNbCtTtQ8QPxP3Oph7miZGTvp4FHOTgpu6SXxpkwpUc/SbMe+GXZmON34N
JDIrvEdpoR8urH7c1d1zZLS08Znzp1mo1x5RGtu3EVr19J7jFwno1HmZchJDdWbWRV1jcKB1PhBl
9KdjQfQKq1LC3vrdUlso2iEP0e6+i0ardyQlWYDOHJYzvFs7SSgXh82RK7odbkb7S9Wiea8pva8X
8aV0kARW1tx6EfELTrWM50y74CaZ/SIiVmqNnEcxzNptalgENKdLtxwyCQRsGmRmeztrC7DewlMW
VNois85Tgh1rKVFQIMpCfJRcmjhN/spgmXCkHiKwmRlZEmoE6PKWwyCliCoOMRbRrt4X1Zu2gK5l
mfaTLoiV6oSFAJ2S6ces5+FuenxPhqwLXIgqWBFt69jxe1PLPkBA/TotyrOrk4BNuGa8K5plV8Wu
e/h+yEZodi3/yGs5f1kjmu/YJjWJErCDoP3sYg6CWxfB5Ju0Szb9NuwZrd9ju/MLlVQS1QGIiUrb
8HJpKE/Dyp7YvySVU35V6t0DX6/VTdYWt6uJ2BrbiwOCtFwxSMJ5ycjx08cmvllicB7tZHo1qWX1
KrbCqMyqY207w8Myc79MNPO+4jviUDHvCpXkacfIzV3Rr1/l/d8kTQM5VkPMRy+sdKOq53y1q9NM
3vB2UGrt6641k0r8M48wA0lBI2PXtZq3WhNpo8M675Qq+RpcqZ3G1TYYMzu0LmZlbtd1DnM2/EfZ
Y+O2E5qEkn5EK9dlUahKDl3NBb54S5uK9UDzNIYMetUepFLu8tSfWl0/l40ZP1JQZF8WNGY9fn7p
sbEYwcJ9AugLXKTI5NFR+/ixtdoBZ158xodXhwOc2LNsOaUVivMwacXVAjFAHSp+JGK+x2J/krkz
h+QifGEsJTRnLXQvHgegEQeiaROlYx3kqm4z7ZMrtPZNNG8Mmr7Oa2GO5zqyeq9YoAbInc78XiNr
SxS4ixSC06et1iQotWsCxAY9xS/dRF2wtpXpRXGmeamrYZRjNfFaylr9KCJvZCns5OwsfXYPzsq8
dtS3de+Q1+Ouj6SgQcS2Sncue+2/HkgtGPcasUe5kX/p02iEblP35++HhCWTk071XIrmNkKX7ZLa
7c/Z/SGB9sAvWpXDmTbDp7NllOuuuz/VyxkK9f7w/fT7oYjzB1WzTi3pOkFTIn75/oK/Psoqcumm
+DItFjOmJsgFiqqdnCVmFZGuV9kY6zWdC4CxJh78fOrXq14M5mXGNSkz9arDhm5WnZ/v++kS9eoV
dSdfNeoHuZZraAjnIZHziuuM3x/f26638gWEpRKsNDEmAn10xkM1RY9wTkrmI5MVgSbJJFQqkxCu
Ikbmm0lxJQRJuwKPbFNhW/uM++booJY/QuuRclESImZOcjjammXWm+8PO60fjumC94cMIAEpZffH
tFYQQyZSb47a/vszSo5cUUmNymP37o9uufTH74/++eCSFLdVOmK4NEXpjvnClT6XdVjjLT+quATr
TeOiWFlqFGGxash6s8bWwKDIaUc3GnyuRpGvjJMp56dZr475OKATWeP6+P30+4GolAUvgzvvmkXK
LepL1R/zdj91qrg62S2b5+VxImtC01f1ZR305jlzma6tS5RVKb4N6T4PBIEkWBUru82e9fKT0KMc
B7Jhl0tQz9ns17hqGC/jx5Gj3ktiJU9GVSoXC6vty4SwawMZTI4YQlvQsPTgLBDC7VIsJLStZuBG
GWETq9uebbMXPiGFhkfE14fd58kPodbnzrj2BjgZ0FeynVs64ldiZfe5Tqj0OhjLEXL2njkbu/eT
HBaGOroh3srfjYZmnyGFsFes9UPpDfWRzEL1Memvpv4g4iFsI7W5pHGUvA6FeoaY1E896qB86dxX
g1S7ZG7fqHQUl9aFO5Wu7aWDk12U5R2mU9+7Ssv9bjmBi7X1aeTle1JjrA7s2m+aslwKfNiBYSG8
SlIsoKN76lVJV8Odmcdu25PAxPxRU0/fIQxo4/2QKBmzg3SDTliHpSIuIDGXHf0gBwK4O5+M2orQ
yHqnlGsc9Do32xTbfhX3lte2MZA4gtYq5WjUl8XiFUBe2/t9SPgGA462HhWbS8hVI4VzMfEepGhC
Y3+uko5RbM++Jp1tkrTDbtai9b5u4iG3WZBWEwM+ZmzHGl4zU63oyVuZXlvrT5MYL8MAL6osLJLm
PdxgtUG7AYVijdQSh4/x8N/KCVyh7P5w+2sBpeHllnrGbjNSeACQpZV7Kkc/J7PdSdteUKlpnlsT
SWgyudlmOd79QnKrWlsE37+EhQNFxXDVi0jsuD9u0hTt1iAhSh0jND6CCMM8d3FnRLhexjl6WtvU
YF1t3/RovkiG4iRTfJvm73DtxoclQ4ixLMqHdEkuoTdQbMyeEo/SDUgUbfdYVkk7qiuE5RkGpBrF
sYubArHYKMK8JpRqHBvD76QYfFvqP+WQv6ZjgyQ5iVjn+y4sMYK5XW1tl0opT3GzvonWPLaOWJ7q
SdlKdcEn19h3sU+J+VUyqBWERbaR4rwaUEA11py4zpWHoeifJ3NhKtcVvOiTqgIbp5bXJOpe7db2
x8JXt+2ge21vL+wDxnTk7E8Y/Qq4WJTyOnCMY/SJaO0pq4+1O6IMWGAlfwq91DaLoj/kpjqfZI13
J1VEQNoCZvtEXsaO8XRw0vyKL+xsOyNnj7JrjrnaJa9LH6HMmyP2SGIr/W8mEY6c1a2JrEONOuq4
rtiD0oq8OhnnxIDc6cW4kbynbjaFZlnXL3o7psFYCHvbccCtJqd6mSeO70NJlpJujNWLMIpqL2KO
c99/i2rhsW70JCzzhNhJxDEvbjW1Z5jSP9/PdKM0rtFqX4raTbalmy475HzAoXGihMlM5OiQLi8I
1ZOnkq33+xkF9JgiLZJODMAq+Mz5JSoIzuCA9v1kiDTOhCzxfm3+jufoVHNO8PpKsz07M94TU1c2
1kcr2+TQVNUuUR3nYm6LJsJChFkCAVz6moBMUHKp1R6KoZeqJ7wA6R9UlkXm1n2hgaVQPBQnxa4r
m0crsa3tyGHSa5PxpYzEoVy1vbQs/M9QlDBfnGNWyMZNbN8jIjiW0J1ydm32rcr17Lq8cZkkxzya
O3g/PNGIUtKb6QyZX9RNtP1+CsNaB30D4GRhBw9J6YA+u3/d99/OJpF5Wcq4/v3U7UYm7NG99JG6
nrpoOqXJVMXe6ubZQ9Q8MNNLEseseKvdbcdNTEpkRxbnQ59PP0YtbQ+TteBpjNzhQWjSFxoQCYRI
h+mWz9PChBozc4nysUCcO/E0uqhciEtnT01rH8tiotXWNe3zNijHeWck0HZDlgNUReVzVkng47yS
2H7a92HtQ9PM9e1IWJdnaMlycqMPQUYCnpn1gP6FGRcLEqD+TLn8uG3kRXHZSOnyQ5RzSnNg306U
ykbqT1kBh4xxwp9rzLeU0z8jeoLCMc2j8llHw+PMzdo5CR1ZetxsAeUZIhvMsOode23dSkMlNSBW
rTk1fwBJuNfvhzYioqqONYJUysGjamHc9wtwKPx0dq20gfBQlqI6W1jh3eLa5s1tyQywIwcsY+zV
c6TXfYhmuQya1SKzS/PqKUnuWUdyG1Hit6+KGmy0n5/iKW1fennVOnHr+nKnLOCRHKE57Lby1VRb
wf9RnrB0k1VTiEMhUvKKWNw905oahr31pHaIl6Ipss8aC8Amh5Ij4cU6dkt2QgQ+B/0c7doyW5nS
s0Pj+MgWsm1qGNc6cmpeu+SPM8tnDi+DsGco77z2K04vD4mYzqu+g8Sm/C165ab/jCWfmHqYz9Yh
KUUTracAQVaZvlnkvAcufEGSgJ0yi7BvyV8aJr1UeZqy4dG01IsTCa5bks64sBiXQEemOuzbIeQs
SDjCBKNd+FhiHW/U3TjMiHObCht/XffMeH1JiSIjV4y4uT4Nemt+tbTls9MyM+QfxRrVTTPBzuVX
qyQTr3NNptVi/yRD58YmOXEYwy4Vx5D7M7dnn0N1K0XPH1XZj7VOkIFzF4Xl8HjNTxQmxntW6Y5v
9kq6GzJ8P8MANTp1DkWNxqMjxh9EEMLy8695naX6nGbfsV8RKzC24E2SWA4b+BQLKnYcJaXBhWXd
vbvVhkHBTLaqP4u1+9kWZGYMag9QjqKJ7CrDl2rWeEWpbkdT0ichYvzk4xeNXXioLHKSoLPJi5ry
wMCwqrU6Lsz1XcF8t10z66CrQ4AQ4geJaYXXWA5kt2Zdjb4in2jOfy0Crmly+QFmiZe2Fe9urhPv
QnTXJv0/TJ3XbuNMukWfiABZJIvkragsOWffELa7zVAMxRyefhb7nAHmxmj83ZiRJarqC3uvTYIT
GxjxQ3GtNnHxZZUjS8Axuxug+Ejw9ZsEaUkyO8ht2w8fFpmOPqTGzjln8jiuMBbFmUYOMHY7BqC6
dRnGCmrftogYZzPRatxTEjl7bWven4GTsJfEvxobQm7uGRHVYZlGD3NCjq9IUBgsd67RFdshg2sW
jH8Wiy8jznGuLmiYlI0IfjvvjUnUUSWnoWGuN5iE5kD73dlKQRnwn8uq3U9LEpxylfzq2AHfn/1Y
AcjFqOg2BndsDpYtGU3FRaQX7Kj2xnpbOtAmwQoMiouHNKqfStuFQ96lJ7UOf3UBui0DFszXGz1m
KdwKgoT/gBi84JOkWbdxIGxbARXFMex3NQHba8wfkxnvFl3UUzOzH0pYNHX+TjfFW1XUb8qM3jse
KUynAItS1LpJvJH+9GEpVgI+Q7BhcADnYnOzqrdkMB6SaDM2P7YDbx2+CkjnfIkvU08yX2NcRRLd
eRVYpKhq3qOMG55tFGQmuAK8gEX7r3SghVRcVnoFQtTtk5lXtzZShYm5K8sp2mkmwLLsws5NH3uq
aMZt7iEJisegkmXIaOge9o519DpjP9XsaX31AswJ/xoiC/hEv43d3daAcPgabgcHxbCrLEIYYMTl
zcROSMFM1MZtxgDiHAyHzvYe8NnD38y7Q6QKhgaUHbld3Hj03WW6SpySj6CF/erX6V05dWpHVuDX
1D2JEvhuEiQwh7ishxbQpKOpRgfWX3hSdz7q/dRuX+qCUz2Pm2QXexJ9CN4y0YNk7cf7kZEf+gYB
EjdP6SDL4wzVhrM+59luIWGImLc5vnFKHtq2dWeQWPK8eM2xSOIv9vgC+DzSD0rSMfu7amh6VldE
tBnZBh18GETYh0tvp2062/o9LaKjbP2PqnlNWJyTdBvEYa/GijLWxY64+vFAXs0Yi18yZhTdCNgW
nmkZBSXKEPE3B3rNaoYOFzhoh2g4rOOFGLHeYuGJtbh8wm0PycnVdHKV2krDwbvbIYsc4C+nD6gP
jNCv6vSCw/vSsfvfzB0cMx9NBHT+NLSgp4fOhNmgH+ydV0+UGg6SdgQAu5b7ji1GGhZESO08u3Y3
+O2z3Uh9iOJaISiOo0uV48fOE/XpoiLeoN/CIWvdsE/9Ml2OJtmjFlXtlqzKbNw4zWhvSznAMjKp
bvBAEBTiXkbLETsSyOdN7gsFT/gOg25luYcIDlJGv8Rp4HPiKC8+Yh5Bm1RbYM7xTiaEGbDsGfai
mr860x2oj45U/Tni64IKK1lOhhU3VyJOR85mOvpYTN65maUHDYTptWmxj8t/I+wfV3S+eu3vZQSs
pA6ic9nPJxbuySGvcuAfeXeOXWhZ5JDszSp4tGCCnN2KoeEGxSPhoxMU/7LP7soRSbHiFjj/+9O/
H+3sR+degOjTvjVthQkreVO2bB/1+oOy0jiPLpPzGBrEzq10fPn3FyZT3ZC9uh8mxjWzOZlypL8E
obFbDwrj4vh/bU9AbiKVaLdENiAS+VDmcGIoULote3T7bOIIOEcos+w6gi783x/+wmqpCTiCJo9U
gfVYItShy4/pP0Z8asEhX1bqt+83zbF1gMuuChln/cFY/v//ZLR2cYJjFQa2wqRa11vdBAx3143R
uP7496fMVRW66GLmKhTfWZ1L8CuLyzJLfQvTPJItOocxUJw+FaCQ1x///jQi5T9GrIumxMCqvvJ9
sRYaB0PPp4gsv3Ps3C/NqOHnsugZtNgzI35PxtjHEI7LoUZ6n+B4r9XbgOIbKxvTxuzfX0OvFRfX
zu3L4vjlUfTymlm19T8/KrkYMDkudsdht3Ao7QMN7/r/fljGf/+0/re0uUo+pDN9MFO1f//C52S7
QO1WB1Ihnv79J1W5uAaHy7+/QgPzv/8L//6bWTPtDLrOonxEWhbBjLzrGyqgwYB9zGGtd0lUdjR7
HXsvQjfuq4JoATfvkGrUxJ5BhrK/7XbhPVPqoWf1y2SNWx0yxq/Vtu95nhjv0+iiCFpa+aj9ClmY
ljMmIeA8usmOvjeVp9GMLSSXo7vjwjAeB4rpUJdG/sHK59VZJC9SaOfas0M09LucbLkdNXES/1am
/37826Cykk/OLP2VT90/gO09FpGawxKB4g0qBDLiaSG6G2CI7U3fzIeeuI3zv7/NGkk/ksvTPLUA
O/79C1JPUOMbbcJ2axQn368/wc5koZzoj5LyZiAkYOe3sAZMDT6rX8yzL5p3XyAb8IICuQQ79JtE
VBhG4ogyX/poEgpopkp/J07l08qDIwvyVPDLZvdTFFXbWGKcau1p7/jWCx4ktHsoIAxl5kelECZo
SbFipKwpxFgHp3jUr3V9GRHsQPJ7hU13yRwXhRJBXhvW2oAbOdMN+5AvcPMra2FaP+28tHV3Vgsv
Wnj3zINsSoeYkNgtmg1aAR3fRlZ61BJeez9QSPaWEWZ1/OUzHnUj48HOVIyzigqP/dFJ5cGNoDHN
6mw6FHO5QKGa3oXDfLD0owtTxEPPNBJtdnz0ky4c0bZwfQEWklmP8kYz73DycMqYA0fkzwdBzZ7E
XXamWH462RlbktMH5KPdDTXVHDpQlTdNgufGBT69HzQncyFaxsr6c7JssfMmdgWT87tEwwmRzUvW
FxitgojH1cseO7XcmYV1kcOuyVATVjb5UTW8De6YRyPiqxW9MLH5VsgidVd+llXPRCjBngIXbD2p
xa9TWfs5m7bIozDglQUbm/YhicdTVzc1dxCa5ma6K6yI/AuDfJFShOYE+gtPOVuNP2AhQ2vVVEdd
DstkMu98vJV+2dH9DhTujh66nVlkfxxsamHb1MOTVz9HorhbMVKOBT+7KlrmQ+xjLa5DZpcf6y/A
K3DBjPBeEaRxV2Q8xyNu3RwV5BL15zFg1OyrwyLtOx4PfnNHYZ0x71pzfGxKbt8B4PCG6+EEEpcg
HFG/VdNih2vVmIODCifXZljdbzoqV90g4ezoqVEgUZmzpr/AiNx5+XI3F+kHqjXbi6+w7iAEBMvf
qu6rTVbkyDQtm6q9EgsDxe6YMjurBVELFWee2VoLcRIeDgz/3mGlx5ncs9Su7xxd3crW2yoAjRDU
WRlXrX/DizuIUd5O/a2D+/CoY/ENHP2ZOw3+ImRn9k1lf6L0Lne2KW6SOvur++WloUbZpnq8zSyQ
CoQzh7VeR9fOqbaahzxlwgc267bw6h5nqX+sNdtJ2YaDW58caQx7kHXPsfPTLroOLVyEWzP6qxvz
u7K6CeLF/Mg4E8oq2T+cZxCZpX2mu85pMfr+zrHquxZWca4WBkemf9NUtHTjiCMOpp70qWVZOnmb
ygJMxLN7ayfIP1bOOc0P0BUEO8CdxGC9LEl30pXfwV1BHMpQzunQkxY1isuW4NJxgPc2Zo9MFO9p
67aRgwl0nBqSyT5Sl+rP8PP7pbdAxw0wFJOVPy93hk5vsfiNO6Nm9MBYiu55PMdxavxJlh9lFR85
g1oETd5HtdiwJH0E+shURlGdTOZlMejbTaxks9dvSrn7wUGe2Q+sAOIs/dXmDVYO1h0LOUToRjOm
SArlv1je56Ta2XP+oqzkzlbooW0LIb3Q6hm9Xr4zZsf7x0nt4/hZu4D6YR+l3Lp8RTJz2vulF6D8
io9qtixMnlm1tYcaKI7In/ueRSw1OKuX6gsUBpEER5yw8Vb18XNXTgyBWuLH0byAi4hYA4Ig+NKT
+z3a1TOVaLOd5/a7c8UHGc13VX3DEZYf7ZHmKs4uQzzcOY28qsliXsnSJS9Bg1ez9QmuZet1w2s0
Zh/sSjfD0DHunYt9xnWOxJyZTzs+jjq762I9btw/HDhEMGeMyTFevDUtMll4XLw7gAG4Or0yKLcd
MMMAvT1Cguo1oTnZrJ/h6p8jh8I5sYz7bGZfbNiVn5uWtcTbKBjuFdL0Q2rjP3MkQ5wx1UG65S1N
fcMRiEKlYII2T08Mbba9iUMi0d+Iyo1D78g3afmkfnYnqCk01JhRGR5cWtE/xJMDIiOKrljjPiLr
ryohTRbLDH9HBniRbYqIVavmnZhS0p+Wcqbd9Kk1Wf7DwfJ741hAavd1QjOcufdCDiWtVXzjZSXa
JIWQADPII67yX+wUTTiN07QxYAre4itgvTW16Ff6R4Sof9tJWPuevItOzo/D+qEmw/g1tK5glmpl
IQ0tZVXH6ZlxAVuMcJmKOze6fArAg25c9920e/PY5ri0jfYeHy9sqoJCuyKaTznVp2FiFk/KjOGC
XbiogtKXhrkdd3JVhbeIP65ulQEo1BzF1ipdwzI9uXdDwQyUjeocCUTvIMTdFLoNuc1YDHsoDkyu
5A60XQTqNaq4/nxE1bpf4dqcW/GQHKFNo86JthjV3qo5Z/E51W+zRwFuUZzRdZYm5XtVOeQq0Bpq
G9BZx8SIrlmP+7ydT3HJSCJyvXeOHP5NFE5++pNENqoTtib1WD7jyuff42/rzfkXHRsVfeULKtgh
43VOaK4DCyV97CdfQULBbZQg+pkeCj96UiB9kGSn98hOvM0UC2MrS24dkwgWVeK1R/4D76k1u18z
A4A6V8e5AnmQa0pIwr4oW6/z1BN6Mwsq+fIN1MRGlNlnLRF6GPpVOOaxaFAc5dUAO7J8YSPPtp1x
B6U0KhN5jn1+8YZ+12R6MmakLypvOtisJg7dsHeqqwYI7JfjtHejptlYESQr4iQy30uedQlqw4Qg
6KrbuLiPBLdCnugKbPu7rOfkPBXLnWcOf1wbLP7csjgWHnEpJSp4o/FOpG01obTnbrv0dOCpxbza
aB9HFnNHyqWJb5vdHYxb3NrlJvPjcSvVN4h+nLs83WzDDwQxrcezeWemfEljaXhHxxr2pkvkWiwI
+eKZYzmLpRUtt+zjZi84WVXO+WG4dKhqqPwT03s2ysuA3Fl/ln5xMj2HgLvYVeTOYaGukIXyzPV2
xAbxEJuNeR1rXlfD0GZ2R1TdGSMoQ+66GahVr/72UpIW4yQviza7Y28A8q8H41d6d/NcI1VZGrxj
qoVBxy64LykSRzuhh09Z6bU12E33rUA3XicVzrIMrJAHwi7WzDygD2xgl+MpHbleOnO4pKBbALLr
b4ONCNh0ZKYmcsxI0uUnE7guBObgjSbZHGb9yRLw4uZsSQ1b4NZH8z/nlFPeeDLQSrLVi7T5aEjw
qrG6y6oKUelg3wWVDR1rcIlmgsu2vhfCBX85J8MxeGvrqKCu70KDkSCU7xtTjG9CWqwGRH9tA1AL
EmNBSJbf/Vz1uyTmfc9c/cemNQ0ZHz+6iTi3AYvSmc3NSjdSezDRL0ObvHFMGjd14j8Ngkm1m/8S
ZCPC7mxgT99Mvfqgy3pT/sTwxP9GUX5nZhl7WDkRcdoUz4Qw/M56ybaBMd21gsAos2ivDaTbNRVR
o/b2ttaSwAFAuD64+mQhIz5xuRI+E2jvJu8nptRBOEaNxfweT3OcEv5HYvB27IaBcf/y1GDtkiRL
0MlRzqfxM7I+IGnLcO37m87uEEtnxLI0wsG1X+u953m4BxdKlXUY5S88AUW3L6L+10sMntSEY8Fz
qCktc8BGW91VpSe2neTZQGCB6R9tgUfMKuHZFpXNsudNwwo5J09c3D6DDyw61fMQw4NsvfI2tr2n
vmT2Btf6S/v6kfUK0nNN5gUqkF0XuO+uN+7UonO2/zEpTrYZMPWLlguB0ndpDlrbaEDHdl2U7Gb0
82wVA7TJjTxCpYxph/hE9Dgyt+w0o8Vi2llj1aEug6QYtOVKmJoPToH9AWH/Fv5x/mpV41fWKFgl
eIRRVuQRLZ31ZFGoYaj5nKMFBiGBjtgNdqCfb5mMzfjWWjSyuvykhKEpENwAlUK03hf6qkkaCOL6
thkqhHFR/llq5JbtZF0r77SIeG865J2Y5UR4kfBfhkial9SjusszdfSKG3cdk+LrIcI3tb1ThItL
cpsYdU8QVeKmV3YVb8lIxdhI2Oja7fGXjxfUvTlpIzNZJcM6DhzREgTTgt9u0aHqfe8gaAMZsP2p
DOiYolmOg4sCuQcxoLAnhiTRWiF4btJ4e4gQnmEmZ4l5nZAYZneW+1JiGNHjdpTx384nOI6CIt5X
DQ9/DWnQqR5yhyRJnKfPZpOSQ4pdblPwpaJBNUXYmu0BWEq8E313ckyy3j3CJYfEvdgxARRjbx4K
TAM3Jd81fEj8X0aZuW8t+pLFXc5pbMffkPGZnk5gAit/t/hyDFvHvve7SaEzGb6XiiFI7jGZrowe
k1WftyHaNqbpKIxcaAuEMoIQj+B068X8Zstb7/OUzdJsjoj6zYMykj8ZRyh21uVJBGlAy73qo5G8
cn3OoIwKcCV4aAML+rQui/thCsQ5qexpOyfpXepN2YFH7yYqjd+ulcthVRgZEyqXLu6PPiJz3kme
k2ysr4vff9cELlF21ROXmbGSBdh7GImN3dGCRWKwbmx5tGxZgzxw023Tcml3bvLsTjqCsbNWP8vC
GKX9ptEr9rJKFM0HMzwkaRsUq5gxY422OoqPnZKfHRusa5Kg2KXyR1LnYRZcnMI417nzC3v73muW
b+2kOGgILgoXdHEOE6kwjiFjt4H5jC0w28XEFRMMOr4OHsxcm2uSkyIHH8sck/ETm9KlYMklGQeP
qF3chaa9bJk+zMGlBI3Fd088TygiN1VEPt3kdn/8AgbxYPKaAqt/xFWAP9qLX8G7lhuiQj7yMiF2
wfXJwjEhZ0YTx828Gvwa80OOTb7Plu7Bk3KNdznFhhp2krxL5tXi05bqw2cohl6A6GT7JzcqtaE5
P8yuKNF3b5JRQCSdyi9FVG7JzsPBt4TUaY7o7f3NX/5e7h0iYncmqL+D6sjOwtGD6SViiKzj5pji
mcEoZbqhmwWXnoTsPdkkt/bUvagkin/QA52Guf4lu4raYQa9Ukv2fkSsHNBLE4WRtt86b/mcxoAG
AkvMBcIjhioiuvZdYFD+IHrCAZeSkQHJhweiE1snm5M7KkSMsMAN1PQM2Ni+5DrFq+nmR7+PmgOE
5dUWw4WOv9y5RJ18TkcEWbnRPdRJTCu7VEzgjRI3847Xe8Kz0TxksFOWcfRuuwzhvnKWYg8/n11N
Qlc16AYVVVcRK4bvnnmKcTGB5IadEVQHt/4mtOeo7DX4KSWJpxi5ey3vIhuj2jcVUsqy839rV7aH
oFs+Fu+DFg7ncYx2U6n+XJWsOY0ask+OiWNbOqhAMDi8M4zFQxiw9qfU2vdMSXa+pAQdPX/a+Z5j
wBHitbZuDJpM3KSFk24L2NV2ZD3YqMkgXw39Nk6/SeSwL03KjNFmodblggBtHm4bTxEqgZnUi6U+
5yAANmw/wywgLxNxJjFAkv/FEXGRCGwI3jWtH8RfTKVcQFuelc1iQm1CZEceWknuAI/Ka6qozODI
r9JUFk+xyI9Mm4BcklYalWIMWfcdZYya0nXonzqCswrTTvY9c1XEIT+518FhiacZMA06kkLgUiJA
i4FUI8qDyPBgLoy5+3F5F537KMycLVyZ30ZOfcgY1YU5oSBbDKntifTJixtw8NcVTjm7n+AeuebR
MRwKT8mmnECM6dxm8wWPf3L145pUHoJHozKBIOXGTF2NJtiOjkAAFlSA2/v8e3YTdXHQOqNYpCLw
45s2xn7gD1O1Z8jqnxt9AJt7zRz2lrGqsSwZTA0jV56cuSZ6sHExVWlOx7JbnuMlyndioIVWXvVe
jLj226y8q1CoN3iIj47focFV3j19M8zo4dlvXCI2anU2XNb16YTEcCrfO4NhOcAWzEQ+6U84xAhd
nkAVZK08mJNxXgZP7cEDhGYnMN7I9FoGSLr6nh0nIO69s8DoNHgMgBVhaJmnSIV8yD/Ekr7KYURr
EfMZAlGWTs2GJZ4fctDLO5Jb+500ouQkc2Pj+tG4WzyfXGo1fOCL3xfWybbc8VAPj02uV+AuS0Yi
nSmNOwLPGBS5+Irtb17ih11T8QDYU+bwgLLh0x/ij9JdzG0hj3S5NjyVTd30v1FF48fxh9AodQjX
Urs8NuRT1Kju2XQpjwJZyYM0/Itf6pu0Ir+tb8zPZomYIZdDEo5AEw6TG3002uTzsOJPoNPMglxI
A55eLKZCXJG9h4qVfHuGYdFJOMwWh+FVTj3FnI/Yr7IPlttSWrc+HoGBKMExKU5dx5CbPphmvMaL
qHkSh2EV2TXZqUCytiaLEYUJmZovIF7s2MKTGiBeiDdW4XebuMTnkUS0HMIe7b1dRG8Jtz0fhVHt
ZN09WjU7h2L1lCPF54Z6DgIkmfiaph0TaPCD7t5hYss0z3ud7OZYT2rmsSzN3RpiRek5EaTANKKD
j1DH6IoWbCuh7lyIXSUeb+UVW6/MjpaLsH6I25QYKtJozdh+JWQ2uw7bIIisYxCZ5XUqa/TU+fvo
LPraei3KYEIWModT23RS7p7gfZDQkLXCUjuaxI43sltC1Ggo4eri1ObVoTenCiTQedZUyENrx4eg
KZYdJDb4ilzujIwBQeTpNyI+hV+FBNWxls9uM7z5Rf7eFC089JLp4wQBcOthprcIeOUbq4myY8CX
uq67xYxCQJkeyzVk9jKh3z76LG0vVuV/xiPZYyYL6J3DwVxWpFpZHkgTZKtM6qmANBpIMm9fs94/
lQGw8YKg8G4H46M9VoW44K6LkbfVT5KC5ci+pWEiCtyVNQ8S2Awzt0bbuSJkk9PsZ19tRKGKRRFV
rUs1GzCugCPYx/NxLMf3uBC/RQW+Ks8jawcxuwYWzzykM71hA79TnRwCRFlC9G99bhnHQTMgTpR5
DQZ9yBNZ7gYF3dlOKBqLzIQVUQUDVro5e5qM+b5oouuMoeLZG8WXmQjqOgftoSsCFzwazrXVt4M7
fjCXX2KBmUVgmGPyox8s4uJOAiIVqBEPp3QS/BigdRkQcey65XwfzJS4vdt8Zsj5r+hinMG7m0ZT
XoiY9edxC46DAVehnpHuqEd28uaBTKV74ujAShQR0hZzzhEvc0JTDNzYhN3uaO+jvaZEj0zBtytD
kIPrKOpFBeC/z24Sd/yWNuAOr6/M02C6CMdQGCeCgsupyDkZwIJuZ+NRUScxK+epmpx2OZCB+gfo
xZ8mQHZaz9zXUwSYwo7IqC3UldRShwgko9jYhM1eF0ffTIWyYFURhy1pZ+liKZtAvvn3xbQU19qg
YSrGAVK1736B2KcyAlsfDLW7xxhEhIqOSVokneLEURp5p7mTLegEZiFTJ1eUVHSgt/S9ZTUZNLDH
LMgFTSNeZc6EKmLBugG49xWbuChSQHdJ9x3XeNCnpD1Jp3k2YEOHIkm/4pJwlH4gg8NOn5dJPBfO
X1MS+j6Qv9eDW9QUVNSoDNQbA/2JItaQUPAm99H6BH3JJRFdikXCbHWwB1fg3ryXthKnRszP0Pse
puEX6kPDPAMBaVERBmtxjVi3Vm9xqrtRTrRWU/PIVdj7gtCpMO4QfPHeZ9VtlyMdMElZ3GZaOGyx
Gm9XyPahw6o4wvQiGNn8ZFDsrpv/zADJRfWzU7QSR91Tdg/BfJks5ylOeXNl712SMUr2ZoS3YSwc
PooPc3LyY7+wpg2gHDBEY6vQGDts3VTgmtnPWCS7qOU9JXCWVbxv/cZdQaJr0EUbT/SPRfRoFVxN
CKXJu7FbypSgZUNoEDGwkPURiRXNyHCoiDN160Cem5gId47bMKLmGu8dDuYSqMrG/o5apE6pYnYW
peo7sWebbG8OJj7aeiofolrgSDRdIiOK3OBaHEYWWd11qRpkzYm0Q74DP4tlwJkry/P6otVKrZ2N
EckqVBbt0bTBAMcwJc+jR0iCxdSWaAiOj6Qj0Wt44Z8NGyu+1k6n97zx4NJ5sgHxW4vX7rPS/cll
vvWXbOES07QsGLzzTgPod4NxXy1EF7cpG6HWj2/R/v62TXyl3KRvKZY/ivp2k8XYkILMZqTd1Y8Z
L25vTOKs1Mid1jGhdM2WuRgJouSaUyDbwWtBeuPZjPXnqsXkEwyrzGS9YBJjWMH6m0rodHkEaJec
4w87AAiq/fEBAGoa4tVN9nmTqUMGp6WhqkRgNOYn5hhxqAz6B2SUaAab+E81DeRENEvGnO4xQPnQ
55wvftEXW062IeyhiPpWHvNNYYX70Gbem6Il3BB1jLcqnNDwwES0kj1lgR8nP14rLpNffc+ibzaT
dvhqrjkGLTz7bvkrkPChLWp2Rk637NM58aY8sRUCitBochzxoXfGxO+KnzhJvL8jU96Jd3bMppl6
ePqbdogHLXo/lwJ2P48SpU9H8GAHOXaJwbGXzt4QdL9+VMCsW2LyvFteb5Ut92iyzpY7hWCLMFJo
wRY5TdAS26jYJfMPeJed5IFxBBu/hHENFITFWza+W3wVzXvjFp/TkDxUNlPwwYsJP9LZd58TsOVP
rFQIKdOH0Yhb/BTdnjXoexQ3rPxXvHCXP6mBsGcPRtaxtIIjqIgNEAdvjSgoEdzaH772EWZw/8e2
/1cRs/eZSu8rc2FdBWVUXIZouSWB4hypmhhPbb/nSXTT5C3fc2iGdc6gzxbGMwK+1wHQXcx7hNfH
x2TUIOInKzYKXrKJ2HX4gulBAqhd6v4P2Q6fyyyAryQWK0rzU7LVBGoFtJfk8pB6nkxl9uGFnb6B
f2CHwAYmKlTAv4UGo8naxP+D5Md8r4Z3d8LtAsGIRFarDsmqLkfLOpPcGcacFIhnS1aNVkACWOV9
AXeHvTl9JaK4Zg1fRwKLNtIeSB0alXPO1BswmnM31+/awAfTDagInRE1UvKYAQUqOhannqfuK02C
A9ybe9WOhHbLyNkMRUqL33Xg/tWEXl/vHG5DZBguQveeCjMof6M6qk5L7b22lGicXYfZBtzrMc7N
UvXTDesagYpuZ3rFxzARPZFehU4USRftLZv9j0V3t1NJfLuKIa2u4i0vsTsc87iva4mik8klNi9n
b83OxlbUVrb+KHPywLVm/OwztmC0/IZO+4mXdfLb5j5lX5UPBQI19M2wf9rtUMkbvknfJnwKFK4E
Sit6SaezzoTIf0QD30pbZsRlmAnhu4nGf0heS1FNf9vmfWFvFfNpbGwfcnOr53dX5s+rVncJ3JvJ
b+cQGuT3iO8mdIpnjfTBsrPo6PoFl4ztXyWHcku0y7H0Mky86M1Ylv1KwcmWl6w+V74HSe4PI2ED
1DtWdZLTXvj5cEkKpvRodQ8mE1vkF85rS+YTK6LgNe2N6C6fXrRX8CzTS4lCrYs/oyPkAng4jyxn
/r7H3spkq731DbKA8qbcJ3VvhA71xHao7dc+IurN7WwKlxo137SkV76EvMlzxlGDIj7uJySTjDdc
SNaBW98qOBpIQ70wsXDIVo7FTDVt/Y1GvhfmTh0dBg9XvIw6Mi/95WlJoi88KmrfBPlNqvkbI6eM
NLsz5q6KQd30a1qaPTW4sJ1K7FM6FvugG+nsdZSxHKAMmEzsHo5EtgO8LBDZKc+iqz3H3sFKkrfB
groyY8FbzwXI52JC9ZG/Iy7wmE4TqqkTzdHlM2eXdeuEwUp1KJgwb2YPFEwnvKvii7ktmGbKAGWG
LXdt6Q5bMlgtzm+krDRH63vG8DV4C/pYhnPk0Nv1FTt5+JaZI851K554+l5E3m/ZLGgGZI154dsA
/8j7cro+3jRlX+zau65vKJjjnMmd/THDLQuFf6rIZHmULSlfBnkg8T/Tc5f+imL5lUuxnKuGCzwS
4uiK4ani3IpS8u76geJkJstxn3vrZMFDq+f6sHQGcMrw0cL1V53MzueKyb4Ho3f2UzBvDQOmbyXm
dhdXy/3CDGY7BoeYyg/aDJ1MX+Vnf2zSHVwc3wDIoqPb0UdUXTG3jtGIMSMl4mOyjRen8tCbSc12
VWwlIIqNjlBL8zRynVjitnRRyyhfd2uy86lkOxCjFbNxC+wAhbMCmes71zI+vZn11VLTjeLHI+0E
GCUfGeKprMbBjcbHviTminkLuKpR6m4GBrKbmjYUAo1zmtAQtP5MSGOfFLRUCaI0QZRuPtd0gZJf
0BYD4uO+BP0lknhnlxCWKlS0BCBTtZTUDUOml20KY+NujZ70YSsZK20SNsi4zWN05Q14hFvRBj56
YmCxnCpIjvuOBKF1GtsgYqoc8TNrYHyFf3WJQOI7S6Hzr3LJ76ye9qiHDwWxBHGSywa07TuyYdCi
HlNEmjgWDPaJqr0VdfLc68Q4ZRhwe1ragVJzsqw9YojkNGUa8IoNU8WeUFQ2+p1rgXPb2KZmdqss
m7WAE7zqqn8N+qHZVvCFMHBf8wpWU5SlL5MumVDDYV4zHOv2Lq3AYiTI2hMtXh3fvzK/KDiCbkqb
Uj8ezGOfsGsyesXTHCR0nRjPWAgRumDs1CpcTg2Xo7Y195NAPyBpRYrIJs7LkmS4249T5oLGEeJq
6P6jd4efKEZhB6vkSh74S5UrF1jH+FpljFSUyzcTpcNXkvVg7xFvO70OBx5/1Rdqqwx2ozyqrxWF
yg5DxquRqGuMxzNUefWercZKS5w5qx6EwUZqFtZNK9tyL4viqY39LW6FbCgORVMeDLiJm3garj6b
bMYgyc9/2DuT5VaSbLv+SlmOFalw92hlqjdADxAACbDnJIzkJaPv+/h6rWCWqTLfk0p6A82Ug2vJ
FgTg4XH8nL3XzrTxVnhjvZuwznSdfc05uK7hXN9kVnob5/1HjQ29bTxaDdJeu3FNdn1B+5cFQnix
1RydiZ0DOfCt9g7Dg0tGIfLRDXGK0/fZ6hf33UUU+r3Kofi7qmB4GU1bq7HCHV2Ec2DqwSon+9aj
A21Z6UkO/Z4xPt9DmM7RlfG5rauDkjvDzL/7EmoSFxM0HkteEiQq81FFgIEBTBmP3dahK7eopubs
ZRU8oPDZ0Mt91DdnHfxbqX3l9gBgxYDdLbtdD8ZLonCk6ss5P4vh0Rq1k6owZkLRUQXPCDVLwJzO
q+nOjWW5DEmwxb9lbHyjvOSavJsHWlZKPZ6gS6aig0nTo2qYYJ2sU02/yTrYmYbRXaYonxaFuBSu
1SxMjMxt5ZKkG2cgFK2H0aHgDTrInYjsLiJvXsdUYyBa0EHpRsJ84SrjWgOAieLakk9FqVFM9tE+
mlwG8FM7rv0sW+M+uwvrGC+Yyuu3Os6YXQTDzD2cDmPnnF0asmgocmbLccSYVTgfTuiU+3YU7qXT
a2xiMn6tq8ajGR+jR56/1SRCVEjcQKls/aNOb2WBQztYF7WAwqlZ9b1RDeeupZmDsG/XAUq70THl
37uhf8gGggs8p33UB/N+lOHVknq985sQs+HgFxAj1C7oTOehRAZ1DFO3RTTRHPqiaNFYQU0atTg7
i8bSr3YU3vOd/avdwmzzmkIu09okpXwssldHfEQ4Ip8lntODhVN91Yu5BMs4jIeiIsctB7qXBtaV
Fudd26vstRg1NFfgS4h+S/JXDikry/Dqc+mGL2UggwuKa4Terv0o6V5xR5EUSrZJQDWTIKAt6Ws4
Sne+7xQ3du7GzzotjnF+VNGGxk7mHP+DsjiqynSvkmETs0M8w2KkOangDNGGfPcZmMu6lZQDJveq
1Jkeg8EmqVHP95WNJgwHZvDI3Sfc6URRr/74cGrMA/kG1uLnw6TK3VOs3NeG4cZhIDNrGdmVuJsM
+5DEToXhVBuvir3BcHKsKQA8t2A7SDWun8NIwcAKcOq4XEaFH9uPbmJG9wXBXkFVZqcxnL7rsVx1
GoZ+bdZNxzTZekG9rzwPum6MMX6e7ymYEpwdiWZXMloBqhvsWsH411/NbQM6nTRFpBk51QTYOLHQ
teBgaGQud8lc+XrJa0ohAQBlWXdVds3ETgaVc+tXrxgkvbl9fj/F44loxARsHgrxngZirhOjgP2u
NHKcORZOyHJcI2pG4ZCi/+1d8UkoIA0IWmjueKCH9Cgb9LGtlXxZYnjThvhM8DfdZpSeYB44KQjC
+qx+00A7XZQycFdoG971ckS1R3iwEauLTK3noMy7bYw3CZIUtiXbn5+H/jEnMjqRRmqf9kkEQLjJ
CMJTqn3Wg+k7t42nPkYPJLry2dPz7zgsdu2oP4ox7paxpV4UItHlgMiz0QwCzoCn+AIZuNvS1Cm6
ylsAB9kX0v3VauW4xMjXl0Y48wDKRWXE75qgR0hlTOa3tlBDXK5lWWIDzV/qdvjMXG9DIb0QZm0t
HMeq1gKxMh0AApV1QiUzJQ6taTBq7RzQOBFsDWTIbYXSW8M8SUzH1GS/iDSBtWl4G89F+58jwZD8
vZ50jlUTfhbM3DRCWyRTRO5Z2Z6uIPw2ndm7si4JQ9llPKGOVuSNaDMwJ6RlgT5VgJhKjWkDJPvi
kO1O9Mvn5FocL3DDJMGlo5SNJ1I8I+IskK/R5ypvVfAmHDrbusMwaKDAXti9tcspbKRFbazF6Zvh
g5NnDpJBsyaGIsVPmiswgwQbsun32t4w4LNqp2Juic8qCwGVp69tojma3dRPauEnpc5ZwHew4ONy
NeAoN8M7E6123Qn3QHIDamX4X7Q282zFC89rO/b7tK6OBLYhLRcR+I32riaNR1EAtd4dg5GrS7+2
L9RKrzzmBbmn8JIHlykGJDdpX3rdce9IVuQbffqOBVYPMT8Je3JsKMdmufho0USqLr1LRYmV67YM
sO5xWiEsSXvDy7wbQPf2tFJ6VDeuw3MQSt+4tX/Jx+ihTOtbgx4GhKGHMBAnskfgLwst4YhuPMzv
rKHQ4Cozeeh0JKV6Bq5KR8geoW2ADb6sTXY6GkT3gyP39M+eO9c6m66DsCV7TRBCkXmiX8Og3FsE
l7umezbMDPxO9GBAGpalfZ/W/q1TW++I0+89+1KU3I1o5uobkFFzFl796jjjGUwVplFNrqaWWyok
Y+6F4gby4pI9YRk5U7YGqTQtlKmvQQE9QwtwJp6PPGOERWErpwJumOTZ+WhdhKXvowzbtyqeWgx/
htanS30CicY7uHDiyEdUJN51O6SRapl76URrjjvrHjchIRwPen2fxPlX2rWEMBSKQQ3pQIHiupPj
yU2shW+6jyoqgFDUOA6paxzKtaVjWu6GTPACxCPrua0v1PrfaS0BtolpXNYaM3ppRue6j29Y/cBL
9S+zC+bZxbAP7dvWxj/g0yTQsNcHKaHSQBfZWqKlbSPrn2Rw9mu5NiREJAROSyJUK2wpuVR3AQwY
DvfhISK0RjTweWo/Q9Ki9mnQkYMy5lshm88YQhDKKnpQERdfmdEIbYddHrj2NXXCl2rg1m5xCS2A
VY0ciAqmC4gOIi3bNrm1s0cSRaw8e8NfVzMTb4+9gkRrdYzACllfKH6rRfMoFUK5xp62RPlO6Jxv
TIHxl02BsZ4HY9eLGB6RwolrrMwQTXuI0xyOLIDFsTJjxVOrKdZubNuH1aC7YNcc2jCBKyDX7CGD
08EUY7gxFTMNSjMcsHH7WCQFufVATPQku4pJQMjKen8d6skT5vibCFPBhwSL2sfkBfo2V9ikZV9+
RTq1Y6JB92smdyo844Qsz7bdhNfOdm7rvLslJgDTeiQ+OVVnhw4R9toFdMBhANAlTp87n+H/EFrb
wsNCUnguSTQpZE4rJBBHu0GcCcnKCY8zgeRQpIk8jKP9ooeMGbWc1pquMyxuEz+9rYPkoPdDssyI
u85cM76q2D9ioWHsbTKjwpG1DYzwaLplvNJi0wOjaJS7MOMMDkOhuNgoH0IrBQmcITxL6b3R4UE5
KeyY8iOc0G84vkcda251sp9QBs4QFbXBzmufspT8Y4/qJie3uoM3c4KRdRgGLT3rit46CTPMoocv
Et5JoOwNopx9/IwGolim0o0xIYp1hnfb7Dic+HbHgARZd1lMIESAb3CkgX0VJOYdOL8NDeKPQY31
Nkb7eWoFko8YvDfUQuYi0LQWeJgYSKrJ4Wl4JUEg51I30VWMqynHT2lzL+gpldeeAV+Scyo8pr6h
oO4ksw5xb1aFu80T+zY2AY1w/18bec8277Nz0PZZ2hJBmp26RHGWdn4uu+QXE8BwA7l6rxVRdEqT
7DlV3PgaH88OJ6GlhZl25TXph41Jre7YodNyJXm58WsXdw1s9aWORoJ8ZVgdCXFqKL+QKo0WE25n
TL7K0MWgM0BQw213srm+b5r6MxUYrUXossV6HKuB/S6tDwPhBAK5+lsr8cS0TvIYybi9RklxzMnQ
u7PTCriwGxbbknBQDkr67VBp+hFnVkWTxrnIqm8vg4YEbJRlvhvGrV6TUt1AfXLT+pfWw4727erb
6er0rrGHDyCq4Z1WvnUVvHuNKf4svoGp2JKdFSUrw5iDA/BYrSc+1dfqO0x0StvSLlFFsvkmjGXR
YDyxh+UbtDXfQ8Jh3dI/Bpgds16M7Yr7XWYvom7C2xkEX37rajRmq9shqu6zybYP5LsBsnLzuyln
x0+mCWSnhkJP+fT9e7E24Q0tNa0DLMFsusMGqsoCyv/kXdHkrwcyo0jLqZ6D4pcUDIMrWVxdG8JP
iQ8TX8V1iiFTZHYuVlwRDynTk9TrojVhoAs9xAkumXbWzTOyJrRxAaoIt/Ks+Xb6WEbTC1hnxF+i
nQvN2edkUubF/V4pUy6Twn9Unelf6nqFbg27Dn0sUrmtA5AT5ELSRTTrCclRTKpdPpK5q0tEDc7Q
V/usSfsXpLDrwu3DR27xyXlszCeoViu7htaadT4B4Hl8LW2HkDQUYIVpFbRsmR/aRARdpVkk+64Z
WRRQ8q4/3+vjLGZYwAmvSc4/n9bnrym/uEZ1Oh1/frCyih4E27jCjT9ywzTtjVbVQDhGJe6KlOKQ
XLNIowgVjU5dYiR3LTr6Gw6NZzAjr10UwCQKemOROc6nZ2k1sBPUH8A91dIr9WIDnPfdTlJ20HOo
ZxZtdAFbTNbD80TWsawwHwqap7Er/W0+ENoUm3GyMemDtJY86FaOmKzzt4LN5FBpHScEiGNjAnc7
6xj2eK7+BrAOKFPXPBGJpMPGi4bNkNu3WXLt8XvbmnuOQ2ud57rLBumvjEL/SIdPmd+VbVusctt3
OYuUt47TkrGsljCUtbVfN6goonneNNJEt5FHgup1P1PngrJknURO/BLWYA96JtQDFlXiDJJdxv3L
a4KDX+TinR/XwcvRhXFVexPrlkRwlWkHH2qco/pVDR2IpqRGBUPDOQOj1PYlWXWytQ+dwVCu8UFJ
hjYosamxrqDls7t2iPQnlf8q0QttU9njdc/b5y6Ii+MQNTt0y6hOCn1lVISmlH7protcP1aSVgRz
DDrqafzSpVF906RivChlz7FZbPcFOltHUCu5YwmbRDJBsOwCtH++nHQ4HNwkPka/577u/JIupakb
49XPK/FuJREjMu6UsffcBFkMzK/yH4VyPmVWPxcw8tdVbfN6EkkcY2RQasYhpSRm1xyRsw4DatS/
WCNzeLeQC8BSYLomdar1lJSq+6SL070hsUsmZlo9qsKg98/PLok8I0ZPbEoZwp9KERPn+M8WxqAo
KyLzsUdeA6kLuidoz03rs6M5Km+PXfjihOa3JieFkQ81FNP2NUyRow1dDo5hh6Ey3CL74HKoI/My
9bwy86hPy7UBjF6xcITCU51nd10WBtyi7AeiXe2vVMwmjjS5S1GWUYVod5LrbIOR5UXlwcOckYx6
smeHYpS2bhSzJmGJAxqum1BYHwN6swWZMJxXuugBFslLVDAkifGtEz1GVFeic7MSRX3TZxhTNEnv
moyXgAsBH8Mv2TKlYSHRwXlHnjacRae/h+hAjsKVp8aiVJ9Ac7FpAu0xJ9zPdu/TeQ1fSO0oCclB
EBMyzHWnYCaBMc03QDUtq5QJWjXdFpRnK400+7WKnA2IBl5XwKNLITMg3C1xil3ZU5sID3eLW604
enVUw/ZBxOh8MlG+6fX4jQ8QITlJdgQHgoYB/1DKG52klqPAM0ZP4dugtYnxhXGpUxnXGMgQRxWi
1X26wgvTtT+6zwlp/97oFGC/rlg3hPRg2vOLrYfydRE49bUo6/rZhhAz9NaDN9X3Vtm5OHj0bQ4L
fjUZ59Hvun1lZsGdpSPQ9vEkgqfP3Y1ZyVtEUjllJe8/+AhmdnA+MlzHFofYGTrb2pbJS0keudXe
e4ylcEo2vzTD8jaZRjbhjJ7FOHdjJ1TYehW/oS6qtrJIjuATKWUNYrYNYWELdX8ZjYvXOSnbHc3x
ZD0qKoWcvvvGUI3JMgf6EyK13xRmSiyLy3Q+qpyLEVXV2qobhI0sy8gh7MCeg/jaLrVAMSVQpNHe
OrW+k/apFJi1c7JR0I3d97VmrCc9PoMefEpDmr/M450ba+jDrd8HTzF2Sxpe5OW5EY6aZCiACaU4
UjHLIPpjM4/EBxBP4lyKwtqGCHcZUmKljjkpMOf6kl5JUKJrMefIEcehSIIIaKj3FGPVYNENapT+
AI7hWgfGg4/FEv2Ms0sK+9mMB6TICV3jYQDKWIFH45sRBHlWfdLfnvDcJhvphRsyGG4ErYudNMg5
FaAyyqB59IJsP5ESXpJg6rbgIomUADve+ne+Hx8Dh22ZGkI407Xvom1KH6705a4srZtKVCfMdTCL
sdxFHJOqmiNm+uKIFSpdF4VZfWgg05AHXn0HOirObj57+MHFdJNVVw8QCDNkFlYJ3AQ24t7w1C2Z
5DAcq5U5O6nrKEhQGdTDuquQjDAjBxu9DgT66dLOSOvwHmyz/jSFKFejnr0YSV2+56O3nxydSLAS
aC14x6ZGTZdF/YMFbaAu5ryMO6JsTcQy/rEq8vdRYUNzcZJ49Q1N+xfH0c8MIfeeILKhdc1X0VFg
VmZ3Q+LZ1fHsawtauhKsHFev3qo2eCDk890z3A334nXf9u9pFKkjNd4VSvbae1eu+eSPsz2kH14B
JYFoGf1PVedz3Xvv5QDUBgURCyKe2xaPaZF9eVqDywUfrmI5RAPiUgFhxMXcwtlWvaMxpAmW5utC
NzVoxKy8HElCE7j7qjCMNV18TsTkYTsOa7voTDVHREDRa+tDbEV3gMtLZl/eE0bU8Mh4dt3TFLvR
R9PZ2XGDt4asII9J7VL3wz3JPhc129lrFtGqNLXblKZY5g6foh6gwz3rtYnovSzpNiTmGmivwdt/
VuiOl1UB+zJLM7CdQ/cuo3Y909PAoOdfZTU9lpSUkZ+fBIrchQ/YosbrOxT9SYzgyYO9zTmGmyOm
iya9p4ALd0Oe4CriQBvpgbvOGFcvGeT2j0YSIDplzylwEflVS02ICT+20ngplYPEOUUV3FbIhwXC
B6oEXzEYRGhQLSo0fOFEE6Qthl2SQDn8aZCNaAXZ25lf1wSUpp5/11bRxFB1QLFGNJPdMtdzGRQy
SuT25yuU6CgL5X4iYWEdONys6aJ8G9Z0SJ2q/JXMkVBMrsrUrJ/zsMj2cVfj8uoYeFcpOmWfk4Fh
+u+pazavphcwQ5eu9oAIgto4KIptiHZz0c3mAsocb1UZ3dGbxQRUR8T9sHQoJGkuenEAgsDGq1M2
xb2J7309ohS9hflw97NyCu608D2+3Xx4ShLsLvBWsHdQQXQ6A3D0jNGdTpFy9jtUNzA3hbQuJAXQ
/9IK+6hkDnUT6nPoxQ+xGdSbpEwZS1Lo0JlqaNuMTOs9OwQ253AQiiYu26rxz0XignYS9a7PC7Lt
1DLhQlky2vVXtLyh99bmOZC6OOjhlY5NC8cpyy9ABOV21NoQSE0OShm198qym2zvTrRlS1t/HSHt
fukOEPKmFGTWgM1kZqi2kW9sDZzpc1ga3c8mudZJd/GNJ5HZ4rkfn7mybzqzgwpZaYKgX/M7ixzA
GdOqNjJ0brbDruX9QlsONNHdIOBZ6e5t6XZXGWXGSsouJTDn3s/p4noTatsUFmY3ktdZaMNTxCCZ
IRG+lQyMkBlRTBI5DgoqL3HqBjNPsglLY87gONf1SBhRHaODFEjjq0Fb9MYmLPAy1NLAAuiylxUo
n2lYMKr3aUXpJXAJTQ3+hmzBd3guyzp3HoMGa387cq4RGFubOMO94ziK2UR1KS26TgxF7402fMl1
UqA4/Zq7tptu8Jkjp/OmSx+XT4DprqODEjoaTo0HNsLsofa7YTZCIANepJT7km7MFqZDM0bvVY6o
S6sfGS0zAw8Rq7PKdhnKiil4GUWZnJDi4oqQwA00+6kp7qa2VAczHdnrQG62mEY3doRrGfdzUvvN
wc0i/RB3XDle1eDgsnVjEzFiheok9nXcsKh8lF52NDk7nxhjpEm8mKoLGf6R2gxmq120JrwNOyMc
x9PeZFpaK4oPuTRtLPxs5KOPN8P2r5zL+0NuFXeYPLs0belCEzZujvpDijQ89NgN8JsTid59moP1
2KKUW9h5ky6nmFhBhqlkvd9Ynf45Yg3Uc/GUVZ8gep6SoqTroYx1YRFPPA4E5IU8YttWtxWqpSGJ
n4Nk23NcVX5649som0iSQ9oyi+wi84xGCg+90T7FTPkR7GDxVjTMGYpW+xq8ZFkqa6nX6Qkk8Vtq
5jd+myP6mcgQrkITi2uP00Yg06qC5hwMHTPg8lh45rUkidDQdbT/dQg3z2dQCo0Q1i3KM6YTtMSa
NrhzJrkNKmJDgtDHCHbEdHLoIgfMtgz6vVtN4hBxiSEOr/yDKrN87TBJOia1wSG0GMp7AQMO7W1M
yIPpbm3fw+KvkLvg78XGgVLDS6MVHmZMeAMZ1GZ6E1TjIWwI32DmI7ayH3kY3g8RuadQEEo+xpxz
sgnToJOSLVtX/Yq5A6k4BZOsgPNwmIMVTapxlWsPqh/g5uXJwpqoVBUo1pU9aevRzscVNNcSs1G6
TH0g0F4UJbTJkFZImxqjnXg9Al7gxrnzmviIC9Q6d5XYcQcMtm0dPvdImoahuAmnChstAyyr6l7z
ALlDpxxG9C5PJ63uyo6bZT85R+QAXKzxRNpon9xPDtFIQff6w2hHGtwvQ54N8r8jJSeO285dtAPx
m86U76w0+cCxWsFt9Nl5bML+sNGcXNrcTtlWpOF4YlOHvrZUEltHE/g8VShLXOPa3vPqamlX7afj
R2gEdRcRHeNxGrlesx5UAYyEziJ5lOXB5Fq5r3MIcDSZopPDq4K4E1EPL3Fh598Ieum1Ce85tJLn
IcXOhnIQn/DEyWESmGQr9hx/gp7RZcgyfJ+TJQlMPS/0qq9i2BYtkAXbeuzCttrhlI33FfzcjeG3
5rNbkHBsxfrHaM8NP8cbbkvHKY5xrWivyEn/0J+tgAjVWvXmqkHJuCcYG267OzyJ4ogEZXiGCAYJ
qwkariE+xMpEHqhpxJufD82BZgOg7vQoPcvY97DqWZmovLrq3Wp67fTPfwLd+seHzKPZH5Q1bP/5
uX9+nzWkaHN12nImHMBp8fMV7FLaqW54y5vx9eczJjkJ+6oPidxjXG/FSMcsn6aUlpQOgoBsXlSg
+SUBhX/6JyJw8E8fzl/9+T4/ljOPBbAcWgm43RI0a6m2U9fMHEcDeS80myUJ9uODMXAiAJ7fI6UX
KF3rgT6skdk37NPeXsTY5GMD2c4w89L7l4oMpBlVrRaWDB8qP7lOWIvA4Ah6/v18Iij8l1q1DUMQ
9T1NBQCnqBwP04SLDoHUeBjTOQjQ7metm5OejDrGhdHTdiyYBtG6AaWCMYAaL+ColBa4jqoA9gAx
B7Y6Iyn9KszgM4G+x+k4W2uVth1nod2YodVwnB5+Cm3mpde10ykIwnWbz2Ln8J6bhr2R5DE0ORDs
lqgMvW5PQ17QE13Y1WNYRO0q0XymY6X77hW7ir4647lQkjbQfOnhcM/Vch+kxUNfivu0d+/1CTJR
gUvL68MXHCdoPAiSCyTlswJ9EY4faUFrziy+0hwgbwFVq8gvocUpc+RXeK3NONY76zEFQgoBpgZ0
UKGOpaZ29o0QA2UEtLJGe7aM4QSzmGNAP7w3kdhokXqKHPcICbvetY75IFS7EEGIp80kiQ7+89oK
yGZNEIcYFiKMHgWMYgrUFNZXFwOhJwIBxeLG00P3Zv5LnDr5oEOJKqHl9FlFfrPGY45SphqBCgfJ
VQ9mf5Aodyn1FUC/A/YH7gzdmwpYH2MkwTUUFhwJzFEFY0FxJyD0KLq2nee91yFm8YQYgzUQFqjC
L10y3TOlKhepIwHYWAWvg3RXcVu8lniuR4rCVenymzs1Z+EE2Du0yrzVteGCiUKxMjE8aOFQHH/+
od5VySoLrJ1ytHSfT1ZxLOd/HBB1h/+fIZ41cAQexuLr77995m3WVOP1y0e8Rwj4z5f2v/7+m6n+
dYh4WP3t4b0Pk//wM3/kiCvjd912hUE0GqIIW8xZ8H/EiCv1uzAdC8iQK0xT2sr47W9ZXjXB33+T
8ned/wiPF7qULtS2/xkiLsXvtjRcRIWO0k3LMsR/JkNcqN/+VuTJOGsneG62EhbjY91QCmu0NEzb
5uuf71e0+/XffxP/JYoTdBM6I+GgswvnozLNNOSa6ifjtU4sZvWLKQ/weZQcyVFz8AsxZqcYAynH
cnaJSifnAzuBAg6wrvJwdK7/T5bdc4ja5etX+P7f/+vn8N8+82IENhc0//bXD+s/Pva/8tV78/6X
D9Y/b/iFAEDWABmg/Ci/6B/f+X/7xX8sm//DirJ4N//3qfSrKPygGRf+eT3NP/HHcjLU74ZwdFKJ
FWpgTIUszj+Wk8HCYA2pOaf+H8tIyN9t3XLon1gC/Imh/3MZCZ0oetcVAHAoLFxT/aeW0bxK/ryK
WEYuKlllWKYwTGX8uxx6gXVRs6HmLBxaldiCsZ8M/M+s97WD/ixzc/enl+Tuj1/9N9Tdd4DjG1ai
FP+rR7RZsI7UdZPe6F/XrVKWFbGy4ZGpaFyHNd30ro0A3bXRd6aScDWLIgShOTFqTF2jWzLNguFO
A7ZFsXvljC6XY2Gd6wnVsxLjFsXlZpwZC5iOv7UI5eC//pPnv+ivrxGnMBdPnERogMyJN+7PV5qj
ayADcu5IumufVWqA9jKIMbLO//phXOPfPxAXM6BZqFG25DDMQ/71gWpcg4GsZnh9NiBVEyFIzG3r
aY+Nwche13Qm+MhmUAhzwMiPaW0X695uiTyL8gPKsG2LI3XZqOSXZhGxawbewXWnuTmNbHHys2Yb
otdYunp+q43Qn/Mgh26L5iejxdn01ZFBBe69gVk8JhBoh+U+ay9mxZR6JOJuUah2W8KxX9puAyMR
BYqt5VgotDxfjdGrDMCdZFC5ZG41W5kx/g+JAXYz8jqNPiu3hDoNCyTQ0YmzGZyAPNyWfU/pF8TQ
Vbzosx9Jto5BokGbiwizLN9mCytnfU2j30A7JvJ0jgRV/hxWCubkxGQ5mcKdNWNxAgeeWozQZxpx
3+vW3P6loSVdZ81sDldWJrxPjd5V6cUXzEDt1u3GN0vk7q2Zo7Wo5BEiFDBpr79rRaMtKevopru6
Qd1fAhwFwQnvbMoPUnPXqE9wSxgAlTMpyPKwS8QOk3eRXfLUggmlfUDnqZQzDInogSCygm2QftCy
v8uw++0Nx7wJpbFLe89fRWmgL53yM5VBtCHaj+DSWfeS0kiNy1huHT31TmSqonhNCjIwbbkG80gH
K5uRLSmuOM8sziSnrvISLVfbmupUBfEdhk5tXY/qyffMd9ovv/QsZBjGgH/OFiUwkhaJoRN3kxun
oKizvRXaJy0wr46MtnNywWtQarvIhqsZBfBV9GgUkG0wWegEtdHfxYJVaJc60+xbHx3KQjWx/8pM
C9onYrJ9PUrtxcfB2gnHe0rMxKLVHJACPn+bqZG9msa1eYRjpz8G6Iq5OfivYeo3u0Y5ir+cH48S
9023Qv+imwqlSNZ+/Hw6aVud3YNcu5/HxOrHHW1qTxWQZ9ZK3GPuHtYMMhg6jPlsTGWqX5a/xhDK
B4HbGfb8fMdZ6ExaBidGZz65T8NDY5aEB+GaQCGFWVYO68m6NTt4/8aEeKI084dinJ6SVZpq/hZX
MVHMqp33J47eaejc1C0slJ9tLeDllW707ccAY/P0Hrwsx5C6XUUl7ZoZscKMGg36lOtPpAwTfGCE
wNyZ7INyoSEZfjuDeRYDvooQLhB+VnyEMSFJwkvXEQ/nljQhzdT/NgkRYMhDfLSISQitGn59AOVe
m8Pshjr+xjSAccjhiTIOqAJyd0ahDrGJVKVhOIhOupaM3pmjz6gExlrmbrRKJJHDBn/usIjzmkuc
4Rz6In5JUxj3ELU5k89/tueE73nWbIKW11CCrd0g1cbyXxo70LemPcwaSf87Nw36Nqn99PNaM4A/
t7GCR97TmyDGZ36+rtibAZeMGfKSceo9xpF9UXnHY7Pd/jx0n/NKxFiaVl0ktsIJGCFV7q1m4w8d
mfmGdZjQxuM1a01Q2PNvrRg2oevkT/r5fNR8FI329fPX/vGJopVLqELjEnRZ5pUriJbfpNydNViy
EVoEjCe8zYM+PhkxByPRnsv5fc8n8+cGWUPZ3rGuYffxulUDh2C637Wa/9BAf0qYIhtW91gM+t4J
4Cn8vBl5+QhO6Y1n8+GbLaECeLhWFsiVVUzHZhq0GFh1+knXzJkv5aPEBLbySxZvYdJts9Biun2F
IcdgnTp4BJaGN9DUMLR3th/WssV9MJvfrITR3MaNWBPC4q9mOHbjzCRJANY4/RD34YreSGG/MVx4
j7Wcsa6WAeE3FBi7IMUzAXwLztjM8UrvCJhg2QY8KKqEUxAiVgz8/NLrpCHm27y35E0c0ftHfbGN
E3p2qDqfhsx6GNgJuX8mvCKmMzwDbrr0wE05MfMnkmobGTsLMfjStq4tYv2lCPGXdml1sQft6Bfh
7VRXaBcSehuuWmkJCDS8qVg4Z9Ydyl4vVa996nS7zBk1Mp2dhaUJ+q3jsfMTdxuESATaLgE1VvN0
huQbQy8EL4Z8Xi92zURQdJiQwkrozn1cYOvxC/PAJlBAouNV+HmJMQ39Ikl1b1T9pu7Sbus7LDug
Zq+Mo49RWJcLnctwEVQTw0oG7Gkv0TUokoBnzRnLzO+1ZOk9Gl4uFmbtfASjWy6TPDz6LU1tO0Di
Vioa3hZIvYle189G4lkUSdLpXnJoLWs3uP78lp+HCyLUtlZzNeYdAMLi2RAshbE+hqHTLoiJNQ6k
4HBFxg3uLFN/muUBJItaTL2HcNvG7UcWPxZZB6FgdFbTELvbMu+3yAoAMme4vPPSPaJE2osq+IoK
FAApeZrMjwm/9GHwx7ThBPKYugmuP59t23Bl5Lq+HicGAgp54Ua3X5KJ3QTgTz6U4KYC3nOGvSsr
Qt4zb5NMCvVVY46X/n9Qd149ciPZnv8u+84Bgzb4sBe4la6ysrxRSXohJLVE7z0//f6oMV1JFTNx
C/uw2zNooGfUjAx3IuKcvykLZ4f7tHmJdui2y9sDWq3ZulcxHI3q7mtYql/aCl1PbSKE46t+mXiY
oBVqk2+xtDEvkbKiRuehuhsyoykia/eV1/zANqbZ2jyoNiqUZSxNn5Ru3ENUyK7UEIIroAF923v3
RXlbpv0W9bdip2oC3EIF643bCCybrqMYqWnXtadxNJC+vFBw8INxgoBH4wHr1sfJgKENqBANn7Qe
2RYoit1ay+wR1pK8y6vYuW6+dm72yhtyVRdqsNMSKqs6f0CoiPgQJwiWQ6FOaAzyKmN4R+Jg3UL+
vUr8n4aVsSqKdscFCw1xGziRwgXqoteLKxT0OAOq9hESTXndJQiw25gdJ24wUCgAAKBPo/47cNnT
PstE/APNxPspEANQRAVhCoNjjjJu8IIU1Tc3w9Ddj0x9P8QlZcbpz2gCVc/fIV4IhAjbzsF4sd5l
JRKDbT9MgZ7ua77yDF+TMrJU0LbLodGjELYvSQj1KHDcJCpJ/7CpG4ioLOzpxAgpcwvKi1u7IatS
9F8MnXOS376hvIz0HDwBRYM3/ftYJquPdg/D61C2jxJEr5RIe0SRGrPROBC7oqm6J+kaqMi6JLRG
o3syqmASkHYHLFuvDENMdmFf8AQ0V0rrixVe0gF3yhYLEL23rgO9Nq4TrXoliF/XbWHu66rd8/Le
1qlZ3lCuwBoRn9UVVPkbZ6yh/VB78YAS1B7WWv6v3kWspOz7l8K3TShv3Z7iLuJW+gWV6GdQkIJK
bPvimUO+LjoLjX33L9wH0OEt/kJiMDrE/nDHoxEtsnGHfyyeIQA+YPzhXFN4l5ZKlNYbi7+J8tBU
5hOFCnWFGy0cdMr2so4GjgLusE7JjbJREPCy8ELBmXztYLO0DS19p7oivS6eTS6/WxtRBySgla0y
RqT0VWkjbHaDa0qyUT331i/zL4r0UFe3ORlssFet28UbX6PqFjSsZgejR0jkDuRyDOUjHh92PXLp
GYZHV40ufaqyHSAzwLzBpsDOBMU09MiyDEuL3m+faw3wbvRzNLvkkLQsXdRrNty9QIDpKs8h27tR
CxcNt3iMnxxKfPS0XXtqnXMVQQANvkNkdwfVHWH1gSKLOnR9kKFPSHGW3a3LUbKRmSUfsaWxYjPH
6adF4UTz0awJW0QHOBaQYsTTJ7sClEK88QKxIkPi33Z2bN+Mo2qDW1ah28riZoysrdU7X5taUDCy
tHQvGwaemrzmhbsGlW4A8IhyQKfldeD33WM3EFZRUQCjreUClVpc3x2Hi0+L28WVGKDF+0EBT90n
KMVwTbbCCnC+YY1Wqh58wT3zVTbBL+xh7DtjvOXVJBDFV0tASjyp7Ab/cZ3COBVnUqpeU/9qA/8x
taJLK6bYXFX6z85Lm3vhd09KiDC+PygXojTrA2AdGB7VxKPNRbxV9Mi+9FLwGYr9Gb18+07DQREU
t5BPBLwDEq4O3KtRv4rHcA8tS7slPCOb0dxyScG60KJu4zY7oMukaQuo95AM8k1R8IJwTLjpqRjA
JCb9deBV1nYwMjZgEt+EkT48h8WP0AUqUhswErPGuXFw4PEhGgKAv+DCtXVsN7tH4N3bBknLawsb
ONbRzhV6fWmL6JM3ok9eJPEabAT3hsJA5d3FjDrwHOXSJMlwUQT1Xi0goCWV+8kaIrnHqD69R8dw
Faf2tapRQmzhg6xbEX6hdJYchIu4l0Tnc6N1Hb4DHZiAuoeYrDR37fQ3PZPOldX3tzC8yMwXlcZb
yYWsmVlrsGb29aAC3DAoUoFTbq6KqeghOxUFA0xaAXcBIx21aF/p8XAlqAMGuDRdWbLvDyJWeAeA
m88u0769MrshOyASqkMLq1vkNHJxcCpVvepAMvYIW/H2Nj8nmGCXJrr1XT6V+JXbroPsX3QUY9mE
QpJYGZHPy5ACSkFZQIXessvlZeh5jznqHXsETARyC05wW1S/qrKSVxWo86xbi6hwt1nc31RjYU0c
tYTXgsNjoOXccdKX39mQKcdHau5fiSKyem9zfrN//K/nLOG/x4nA43/jv26CHyVvj1/1yT+1+5nd
fkt+VvM/dJRx/H8jxUjm503aaEp2/is1OXXgf/+vp+avb0dJ7t9//l8Ja/kPaUxJQ1ISCGKh2fXv
DCOpZ6lp0nbIZ2uAIi3+n+OEtSCvRfbP0jUygBVZTHLZ8h/8o245jgPSjPw3+cl/p1aP5u/v+Xyb
+CMnzm3873y1BvkG3LuqGRbmd8KeZRqRhk1UsC4OuLj2MozAjCbuw5uh+FeTb5uYEnHzJgyYgja5
M4NK/6wJhBrIZJaJcwF3qEvXIlPQsStzzXqoqwRbuM4InXp1us15ApVuaTSoEgGFoYop3/s2OdjE
voOmjqSYFLTbgCeeQMRdQdI3xU430e5Pt/ZODzVbgpUm+0vlYZrHt60hCYjcAbqj0PuytYs8wZi/
VnZyExbmmX6935IhNdNWHd2aShxvWyq6YBycwJWUF2/GGkusaOvVQLCM5kxD7wygTr5XGo5pWIZh
qscNjZY/ZrnPuoD69ZTq9vfY4E7oRPuoVC/Tor05PYLTGjhaI4bJ6nMMW1V1qidyNoIU9I0CWA4G
K9qDMPqtjW8ZDK6VCrWwyIytExxONzhP6rLeVV1AFjcF7wupzhYIN0vYsyF6UU0OPNV+5QIIl/vc
MvyzW9bveoEqqRXoUsxGEXYBPyKf3JLsl0kyzkog2QRWiYJhfR/XL47383S3/pg2KgaSVwpRg7qB
PV/3FKNjN0ggFMPEXUv9oSy8Qxh0KxuBG6FYZxbJH8HDsKb+UY8zVFbJfN1XWl0V3QC+tFeRHgqD
VQ1e8HSHpjg7Wxm0Qc6AJL/NPW6+4iWX+gAaLnIPvDX9aIKtkOJtA+U1HvPHpGsOaYZPARxNEtkm
76H+QhXPvtsD3SnuYkTLecKv7VJiCTGuo/jz6d/3x4achoBCpGNqBgHcnm1IpSer5HsMgUfWRzQm
XiRAToV2qelic7qpd+aW8qVJwMe6lYNkFkfrqHQCxG4wpW+VNRifFTGJC1j2CFEU3U1ld7q59yZX
EGQEf2OS5WyHYGrbsl0lPYP7XgGCFUCPTjfx5+Cx9yzwlhIXVQo5syYw+4g0ZfQnvrq482yNXE3z
nMYAsSr1TG9+b7XjCDO1ZaDaoOuUZqcK8FHkjEsXUG8AvVIZhq1ixj8T7DYwadOhXUPZ3rRtD16I
y7uvpT+t1FS3pzsr5iU2Fog5/UejjGYYzP/xL8jgAca8M6iO+eWnsdJ+eAUm03oRkV5Nwp9C867I
mD1xKH7NrRqscZjFj6d/w5/xiOK4xWEv1WnX6rMlhFiWEVU9Ax5V7SRGpR3KHghnpd5G2AFfxCO0
EK35dLrRP0OtbWsOBXHTofRuz2cZdKDWpdRTcbpTX2xP+UXV4RYaSn5xup0/9wduFiq1fwqwHP/z
I8vwHVjwE9rdyPA7BsNigR8ePiekhSb87+nG3ptNrm3UeW1BEVLXZ+tJ+A0sCBWRqTHNhgvAX99H
0XYro6W2BiHpZ+Vqu1wNP7fC4Mmm30gpLk//hPf6y4iqBAXpaH8cYRbupH3ZJ9ZFW8Qb0y++a5oP
bb5Rya8b1muKhPv6dIvv7NepTm44VMGJC/bsOLNFgdas4NB0RQe30Unv7BwaU9P9CHMURE839t4I
I03L2UJR3ZTcD473SzoCp45riiuoecPBNSRgQgqMTxoimr3RrwwIinWI4HUkX2Jfez7d/DurVhr8
BZvMYrvMLwgpeqUD4Y9V63+Hv4md3RNR5UwAfLcREykWRyDYA3TguIv4GZGw4xi/qPD1LApwu+Y6
BWz1P+8Km55jw7EEO3E2bQrok7pTXabNuR/kwUx+Zu654DZ94zi8AqLgMWNNmBcK5rPJCsVYpioc
f4yxqYo0yLtZMdLK1jfFRP0quqA8QylQL8kWlGcWyp9BjaYNABMWeiwCCMfxIGY+91RUJ+RFPWi7
UiGvOv7V1A7447/yEb3G/tfp4fzzRkJ7lm3q2vTKUJ3ZpMmhNeD4WARRLladgtKMDmdDfK+U9EqS
Gi0s2I528Xi61Xe2AyGbhyBq5LxoOJNn3RQ6SNoCcZcBEywRdp+0wbqZpABHRW5hqeOLnn3XkuAK
YsBh9KIzAe/PpUrzxFXAL9Ndb74fXIQPBoVnCbrkAB8ydCu++0D8TnfyvaElhlsC1AsH5Hw/WHnq
mWnOKjLLq04DddzFYAL/0lCPSuJwqsiAOD+3Cd9ZP7Q3PXYYWd2a36viprM7tG4BUqTyRkfwCBqA
PclEh1OOknpLYJ/ZkO9cRhyLseQAtnTV4j5wPJdVHHdU2LnU1h7G1bAwIrt+AR19iOCK4gR6B5N2
ZWBhMXB3PT3E00Y83qiOTc6BwEp/JR0/brqoNdeMmkmqKjHvoZTC1Ers6kwH323EMdgcFiAmOT+K
LQ+HKerqUyNo+QZj8g0syRlgzp8Lkte2BlDKNrQJwjXbDwk8DA5nDuDACKyrPg/1AZydqWzcRg/+
x1eYqS2WiEO6RP5GML69PJKxEEkxDVrbAf5PraJ6UBq7eEA2DRju6Qn681inRzxMdY1jnSU56xdQ
FJSfPHw3TTN4MEfjUfWcGHz7iABL8wsrhP7Mpvu9wOdL4m2Ls4tp3bv50GagbnsL+5OIuIcwZG67
ezwXENPKgpr78hhv0gZXCcWyg28YbdeXIqYY5mtwbW2z1/fpIGq0iLGtUwKpP7eKEoBxbsWP08Pz
3t4BngbCk6seZ9r8OgkVyURNh1wnanZ/ydrb9kjDUT93fsABgMccFRSfkEixPCQY7Pj1dPNwnWYb
iOSbbXApcEj1WBw489FSQ+RloOsMbVvFiORA2kK8crJuafZJFCjeryED49XwIkT+GZF233Z27dCZ
xsHKZCLuhEBdVa64ogvjnrMx5cCUut/8GgtdCxycIFUTzpVoUER4ARDSYOAHWzILoZT5jYEYR89f
QA6Y084K8Hp2PC16Cs2qRf10oNQJlscL29Sqf+OdhgHX4iFRv9hxY8T92o4LPfskRNmPt7BSSOHv
0xRCTPFZ86vJ9sYe0QjMdnFdljVOW7qP5tUqLwVmY9SH41EgVJTGEW4MPA2TTN8GBtrQPwt7ErYA
Hi7iYouI8aC3uBHkhTHuWzRtPA+yVg9JbCuQtcu3ZVs3w3AZd74IyFUkmoOZW1KLWFxTdel0scZx
1xmp0QJ7xCwLX+3mi+OhLPCjBotlP+DEE0G1d0LqSCyAUhvGuyhsRv17raVxulXaLBPdBcQro7vP
w751KIT5iUUWnqqIIb63ndrCmAaVp4FJqYuqCv5qyTj1t7Xe+NrBRtWM/6PQcbvCBsmIuFu4/Qjv
qmmpXZB0QD48Q/JVd/vmya7q3Nx5Qzy4+cpPqNJTN9QrDSmREYEXsQ1b2xrvXFScSmuV5oM7XGuZ
K3GNsZQg/tTBNQvIfOmBHuMniw8hUmEKJhXmqxaTSWpWalOM+VPRNJEz3oIx8yn22rlh21+xwMIu
Yz02cB9hiAm3GiHR8eAttItSoJD2XU30PtkaGoJoa1mbOSXLPHPt5ocFvaikLlzmDSIVNeWvyYQ2
MePb1PYtJNfNARoJdUe70g9ZDPOLAmRgDtsWNVR08rkzVDdNyhjvs05N0Asf0SKEXevCLHM+FXnp
jvcSUgYaIOALtTtqOKoEsBj2oBurEMt6M3R1bCU8PUwOKixD9PqQmynifQ7Hq/s28EOqG2uEyIK4
ONmgyyFBciZWdRu0lapQS/qpw1WgRNqaZT3+iqnfIrObIlyzpW6N3ENcO9lP8vCB+7nVGjgKajom
/BFkUXML3+PYtvqfSpNgR92Xk7lnaxpuCGW0GZCSLLywvh2azNAfGwPmIGpD/kFmqEIEqJzUPWge
iZ3aCP3QM0zgTFkZrGs9GKmwkQEE2SkUNPLyTvEh/UKhLpMvSlaYPiKhRmw50AnTBC03yONIq8vv
CmTQwtt3qSn1QFJFIvPUoiPoFA60zSescXxeSwcVghJmjW2CFhEadBxKsGeVqssIhwj/V/krANkg
eGhwcZFf47YqI7lSZG1hUmgOOCG7ViOctW7ggXyoUgjLNYwNS2LY0ArPuRxg1wRby+/QOMoV3mif
8lL2T24g8eFogK4E9wjMagNUrbbqVHPl+1EJt9WOLR8qpEiG6RXuB6kYX0u0IuQv7rbDRPeQml0i
sUtNV/xSWq3oiYkk8cyVjQAUr3azxO1om+IISm4bTQXVf9Y6dq8Shlr36MODxoBJ5EB1ETlRmhaX
00Ga3UMbB1r2SqIQZSwQBZYTPIs4Q1TjJnNDS3MvuenJ5KcVRjUyckBXg3bfIZ7YPbaebpa3Ifi7
4AEmdTpc0e0Y8Qu3ryZ/K0tV9B3bT2nvkhjNiiv83jse2j4VfvL9oeLU7e73SfN/u9T2/1ERbToq
l3H6/116E0kk/fYWqD/9K/8soymm/g9kULh+kYt0eJIbXDr/idRXbP0fJhkWzZnIH/+poSkTtcOR
kpqCtKBB/s4v/quIplj6PwCNT697k9wNWXjtf1JFO06M0BBS4WSD5m8yo/PwzUZ5b5MLbJ5tBJU9
zOUGX11rhh+cuacdX6r/04icHk1vKCVOVQpEuyYVaBUfvTz6kk7M+DdDff/Py95yje7vb8/eskOj
j07SGfamblq0+ptfUsVZ0Qqvm8I684Bc+vnTfffNz+cRzWGUIZsC5ISzqYCaOWBYuD7dgePXwN8d
mGbmzddTqOFpZvjxptR4BECtFjme5TLYfuzzU7NvPk/A8XXDZ3wi07sCofAjiaHLt3L8evr7xw/f
v3/+NGhvvg88HZxRnMYbTyOK+XbwwC1gmwfhvVVlj54xQOmtwD+5KHOfbnFpOvTjFkN0zKuEJyDP
TKyRG94z3Jt15Vz2bmk+ptvzmw7hbt42SE1HG1lZN4UOys1McCUpAQ2d/v3Hr/a/R2x2/a6CpsiU
yOX3u92h7Pp605ZKsi4jgRK9Lj6bFb4eQ2ydWV9Lzc1eY/GgQ5Y0TH/DhtglhvgkdbyrB9JRK1+v
Xgql9DE+RADudO8WAoo92+sCxJqRV4a/ieLKRIrBsnBP94IgQqkwquyfkiLQufTgUlvzvc/d3caf
1d+orr0tQ+U7NQGAJhHEXk1N4/3pHi2s8Dkhri47TwHp5m9675unbz1UF1JfrAcHM6kAcV5R7c3y
XGMLi3vOCWpMDfFSGDYbp9DXoVWkWKRAhTndk6WPz2KB2bZNi74ufAi1u42j7ifXAevMql769vS/
v9k2JTrjtefZ/gaRQvsSbUY0HRFC/HX6ly9sSnu252NT4IONJwX+ts4N5YS7OEye0t79J6P1CBv0
9hA5zlz8Z0vasz2fCwpZ/sjnncLgHWWyJ0vUzEkU3IQaeCe/sfozc7C0Zme7H3UmL4l4bW4QXG0O
hdP8tPXuc5tOsmmV6q5Pj9fSbMw2fRVm5aBafrixQMOsTL1RNpYzvJz++EIXrNkWr3ospCtglxvd
hhl3GXuAea9GX4EQlceG9YhIQZacmZmFibdmWzzWIsMrqzjc2JbAukG7kcrzoJybjKWvz052UZZY
sup8Xa/7K7goL2lnfC/j/vljAzUN4Js9QXFLV2KrCX5/vlF9a2uX3q8OV+CV9BGA+lgrU+fetOLW
8FGqSpUYq6obqVNe50SefMn8r7mhbj7WyGx7U8Wqw2qM7C3kNUCTaAk+5ik+LE6RJJdFe3ZGFhau
NdvovhN1Tsgba+ObNYIc0FYGNanPdGJhm8+T1nWjk5CKO5RHhyfwLpepDku+QuM5XA19sjs9UkuN
zDY42NSkj4zAwfnHOvi426tJdUCQL0HLFZ8GshTdmYlfamm2ydVhSEwNjbstbsP1VZqWxh4NyPiK
HIq1GcehuCQRN16e7tbCxJizTe/DrXVFNUocZqsrNQagwyv53MG0sA/N2S5vm+nxiuL7VtOz70lg
frUD76WRzuvHfvs0gG92SFuLRrMSW24AJZAUUK5jtfr+sU/PtnjnycD1NCDHHlk6hHn6eyMdX05/
eyHOmtNovfnZYnBi17GQsEgN1L4vFeGDrYYfNahnoGRLczrb1GZsQFHJR3OrRWNjPQRVk7b4pKIg
knzsVmDMlmilG4MhG9PekAK7NUsEYihMPpwenoXlr89WpFYgRtCQWdpYZou+V7lWEEm1cJtynxCi
Pt3GwgjNy3lK0kMmpp65AW1/QU14NYDCPP3phTWvzxZlVPcVgumx3Ngk9B6HrOl2jqybbUv+e/ex
JmaLEz6vWVqmLzcRTt9eXTxhePBE1ac404WF0TFnwbqyZDQYNScP2Hlrp7dKuqkAfZ8JbwsDZGrH
yx9mawEBTEPAlEqgcWX4Fi4/TWFCW0psDM4+MkZULI5bQfpjgv7wmhxM53tc+NFlFGUGDoGBgeHz
R9oACXjcRuiVRggon6nGHq4Ihm3PBkvjc0XZhY0wr1WaleLFitVbW1GR+S9L116HVQszJ7LdZzn0
zc5FiOj5dF8WXkPGbNfhk5zHlc7xFhclDi2TlhdaUW5RkpEWTwX670VcXg2dtT3d3kLn5kISY9A2
QhsV3NCg7MPZQCnPQ2IvDbKfmLFp7VapyF2+hI6bfHTbzOJuqrksYr+T1GExFA2Se2l4hyAS6plt
sxDX54DQ0bKlFRQJ26bqbjtrwH1KT1YZwm5ed64Ps2Ljv5806jzyammH4CrJYnSGhltU0yawnHdh
Q5K6Ii3/BXuMl1FG13aH/vYkhnF6thb2rDELajG1eeGSHMfeDB4hQnmB1h/abjgDtl4YOWMW0CI8
yEy4eVgJByBIVRyJqPHZ5hpdxep29IdziMelRTdbAYYhudwC5iaJcZ+6co230qNuv2aJeNJH/WNR
YcoGvz3e86w1xkThbCmb5LJE+Eu28r6uw3PReabo8+8lIAz9uAG/iEHAVTQQmND1s6E5lPqwNYP4
TmJQ6pJuNLH1dhNzT2noly7R/pNgxXTIrx9bDbMIbno6qgMmJ3Qp/HU7Yo4IJVLG3ZnFtrQaZmHV
6pDRrJGC2UjSMFb1CY4IorUvMXXa079/oQF9NoCRWjRB0LOHKuyYgv4lc7Jr6SFRKpUzLSwstDkG
M3dxTdArhS7Y1BKFf4lFKiD7zsH/009gH4bR0+m+LJzVc+xurKEKj3YvtyVFOZR+uu4N5UwKeGHT
z9F5QY4yfg6zZCNA6FW1Cpb0V6GOmw/9cG124DhI72ocJ/ZmKp9eo+TordQ4OJeuXBiWiaX0dhM6
lcCpy2VYnB6R+Q6nPSXHUun0T19YP9osGopYHwuMuiV5wuagK3gMWcOuRKHBImF5po2F81ibh0SV
hGpr0YbXQSKoHRjI4XiNxv8D+AlOFyNHlqu9Virn2+lOLY3YLDbyuKSIWvdyk0TjAW/4PTX269Of
XhqvWURE5Df28oGFpGKjvs1xUoIcO8BuqaPisR+RBj/dDiWyt1Cy/0TGOYTMCtAh5mlibypXEVAq
9HA7GvrXuETxpokFP6BC9MEusdoaFOdiSMJulUgcX02nFx8L/9osuKC/GQO7obO2942MFgz6cCXP
5lF+g3n+hkb9p4t/gIwQ7unA8tsbw33tDGDVCAM+xaL8nIl0RQ066vxtKscbqd7H+pnKzEIg0GYB
2bPrTh9qaW866pZ7GEopGqZVsrcjnK7OTN00PO/1a/aiRAUjUCwtchBND1bC8MgMutB1QeutFftL
QHJqBJGYuxilg51d+/irrWsSPCp879M/YWED/Ob7vHmWl6nfVihM29QD8BxDVCVIlI/db+ZATr00
IqxY+LRX6vm67sV3pUNMWAWQAVu5VM4svYVTR8zikkVJqM88lrnvN+Wm7jGXD+wo2GG1Eq6sFK/H
oUqdM8O11NgsQDV6htxEQWOVGtzFWHpiBY7de45/kr+mVHSmT0uzMgtLXmZVVTO91CWb+B4pombv
DUhcfWzOZ5t1QGoJnOB08Sz6ai1Ka2fBATwzQr/vE++s6d9h6u2KyvE17EOGyHxSnsYfwbf4WVuh
q7SJ996juA635aXzMu5oeEWiaYWY0AVeB2t7l37qtupWrNR1unLW4Qc7O9vGZsTrJ5yWx9h1SK3V
oHx9AxGX00O58DKBnHV85LbBxCWYgmwgHoAqrjsTIjxeCXUMiQcrc2zkh9f63B104UxRZ9cHE1lg
meBbu9Fb5yUZWm2H7elnJPXblYpwyJkpXDiF5wzhGqR1Xaa0oqkFisVmcoMO3z7XmUBHfUiFuW6j
ajpIkLY9PYwL612d7WHDoP6YjDovLcuqv5Vj0iOZLKL4zOeXhm22a5NsVFRlNDBIDzwC6KBUa38E
EIKwxLOht2fuEkvDNtu0lq0VoR/UIbYu+jWybxsLWJwmjU1YB9hpo21vG0gxbk8P2UIkUqehfLPN
uLY0UZ0V4aaqAF0nhflo9MO3qhkvbSd8lfhOnxm8pbmZRQuTAjS2CjTkanIdGvDEXNU+92RYetbN
eQyIKzv5iIHmhgz/asi2ybg3gkOHaqKM9yX1jDb9rI57/I24DqoXNmpUHxu/WVxwbakLZepW2uiP
vaHd+XF/q6KR0rd4HcosOBMhFq4Rc1x8rAbtmCYNr2/N09fOUIa7IIpbEnPyHAnu/SaQPT1eCl0j
CtHCtdyYcbyuc0Tdk2Dvn+MyL3199qiwB9/uDAsnSAVO+MWIZhK2UvW3To3k5vRUTF/688RA3+z4
95vYKPTJdLuLbf8KgFi07Q3jSa3HF2fIP0e5ia1D+nC6rfdDAYSI47YCrGcrI7OjDQ+9O8ypH1RN
9Ta94TyCi5Bn1tZSh6ahfLM3624MfR+R200fYVmENnp2MTZ4VuVN6awSxW9vXKdGxC2MP5ZeVuVs
kyJbj7N1yjYCnLtX2njrDPoei4UzwWahQ3Pycd2q6KhpKvcRPEU9Um+ljrHueCn0H1nkHtg9p2fn
/RCKINJs4FQs7OJpJUf1oyMfzeTOGL5R/V9r6P7FmX/hRB+qFsGrPm4pdPMWUX5aQpUfeCAWTq9K
42MMdrojS8tMO/58g5FoCAHW3rQQbZFiwj7uolJqTLX7M5tm4eYB++K4iaCEAAg/hkRFepM4z0FK
Yi/nGmBuaxFtQm+X59e6PFcyf/8U+IPu5sCmq22O5I1ehdZ166fNja+27cfqRzBtjjuD9xjw+MYE
452WwXNc5xpEUpHGd60lvA89yFEJOG4jCZ0mS6UVbkwreIjd8Kkc/GozRojJDbjxfGzvy1kws5C3
U53prgHF6hV6273mu/YKeplxVefAmb04+qQY6pkNszAtc6EOQOZRM9Y2qq1qon0rhnxSt2uGM+/T
hVUsZ3EshS+H1RrlJK8PcbM31mmv/kWR+DF2izORZakDsx1PriDszE6nA3WVfZ0SJGTEPD+9P70P
FwKKnF3PB2o7hZYQuAqj/tTI7B4R5PUknbGKO6QfS829zhDrqoRzpsFpaN45y+aIwbGMHKhF4OvG
GN1Tia+kC3ESp1PjTGRZGLC5QlAbjrni9Q3oLmXrpbislOGZkLj002crN5ZareppDdhRVveVWY4b
LrS3uZJWZ0LWUgPTMntzLKaNH+bIrPubNG2uEsBjuzLRvlQ+BNPTs700NlPDbxogURO3XsMpGKqB
B/zU2Pdqfnn62wt7Ya4sgh1MXrkNWbZGUtzAOLB0Bmwpx1vsDM6lWN+/00MvPv79vq8lKDOyWpVk
uHbc70OOdRvKai7hJO7PAU0XsmnqHCAI9Uu0KZd4bJoxqK/l1zBwrgppXRPQL8fG3TT5eB+iT9gK
vPay/vX0CC7NzuzAwglQj0mfAKqEzU9xRt2GOc4spz++NHSzjZ5VgxW0eG9vZOvt7V7uuyH5ZNgA
TGKxM9tz+OOFPszRgpoAmmEpBfhj3+n3bQp7vgcgfOZyuvT12QmFcl+BXMjUCVvNrvQ+Tq6RYP8Y
jJLr5/Hqih2MqkInnbDT2Cq2fr+rPdL4p8d/6afP9jZ7rU87h7Ck9EMN5bR8kl35cvrbC3FjboYA
3dBVpM2w9Haabwxpk19OenMbdW70wZ8/detN5LD9eoCuhcrVKNLnUPO3g2KdE0ZYiBxzFCB6/lVa
x8TVVo+sVWLyqB3wU9vWVjk5xmrr06O0sAPmeEDcVvyO+wYvaWOgTKJo11WjfUOKc19n4bNl1x8q
kCEOcDxUqd91ocA+a1MpwV2lmyiua1szPEfxWFpIs40MZQxddzvzN6aOa2IwVAV+ieewKwtTMcf9
YdSOkGVICLLcesCFz0I4HDz00GMQppQW7A5Z++cI3Qs9meMAG+xeSxNu4saFBfoa4D1+UyWNWp+J
eEt9mW3nhIskCBmWVWXr3U0RiEMSJQ3SLN1rX3hnFtXC/WkSS3y7LzIUUKw05x2DitkBd4PLJi0+
4/T9Ke7VHUjzbYPnwzgE+9Nr+Hdx5Z3r0xwl2BhKa2Mc62xU81CZ6BLG+c5qwyvH/NlN1ibmM7qq
F3imY/CMkwnoaQxV0U6S4udglBtD4IdeR3JdtJ+RIF/HxZlFv5CnUs1pkt8EiChRO4w9OBsxeLsp
1RpV7ObSVfz15HepjGSO7toRVVfje1h3t0o8vGa68nh6VBbi3xyZpmP7GfkjRcq8ND9puEcqSnkQ
1vj59OcXAsccmjZkad7Uo4WieN7tA697iMZYbn0HbWL8865sCwvO0y0tdWQWOth6Y+fm+EHWxY2a
PrbkKs+N0dJzeI4bK/wEcz+koXZd+itNMDfXf5jkRNsHPf7VhzcBFbMBlYLTHVnY2nPc2ABLgJyI
4ewaaAkXwvRus7rcnv72wnTMMWJF0npgBOmIGLO107VreN2rpPyiqcj26GfW81Ijs+ARhwOc8qZ0
d15kXFZjeRsPztqGU8UBsvarc649CzFqDnEKhrJG6ZlmBvxZ/WKv9P3KzO8bY3d6rBYW1G+voDe7
EroZAHUwgrsScyZNeSwqzLWbM0+5pUmebXncBINClqD3Mz8akN2rU3jh7XBmmpdu4XNAE7B6oxC9
1+1apXjQgxyf6TWxpQrDC82/95VqJdItydIL4KFn2lwaLu04iKV+bQcYpAIdd1CtTyqSUo7RogSA
48bm9IwsHBjGbIunWmC3bas0l30ueVaHa/JSlXQ29hCtjaa/ceieQFXndGuIavLT3zkw5rhpvSjt
xsOYfK/g56PeKWM1VuEes0g/MPZIEKZPJi6G8ZfOycpwLWxbc7foUSTtfdabKG9XOANb3wFmyja4
8JReVUlu9nqTXUSyT1OMp8tI3+KQjZkzKYq6dK+yrAvMVd37uR1f9NKJjB2Kvb16acrUv1e13EJw
XXo5zOPSLstnjOcGavZtkxfls5FZSnbZlTUKBBpniU3JA+E6eTWiNvx18MbEeEQNXMl2Ls4bxRWZ
ydTfl2XWVo8uieXu2agULdshVBYrW0cdkKDF6AtC9Z0wKl9+8UIt1L1VCzh4OMQYjBSTGieXw3TT
gyuw70uBlzkWBr2WrzQTyPBDXkZ9d01pwviswt/n8miEhbI2kbA3N46ZZdaq0dVE2Wolqhur3MHn
ejXYHhK0nVZ1qIyY+DTW2SZqPUPVNyP3HRs5bj9vAmUdZY6F2oRdItR1sHuECv7SQ8vM8wtHdFEu
0OtQwVUgLOWPLUphOTfZ/0PeeexIjmxb9lcaPW4WjEYNdE9IuvbQIsWEiFTUpFGLr+/lWbffzQpU
ZOAV3uShJ3nhN7M8gqTRxDl77+VP7aAc53aq+35wwgr8CehwzEEdT2muLJigiRmK0p62qaFRbwuk
1AEdt7UdFzdl4s6f9BbkLS4Vh+R5clCPtDQt+7p0LK3VfeGIslrPiZRlVYUxqeLLVVwSK3pNUpM3
7XPDtFD5relifCKU6dR746HQSVnZT5Uh+ynMCK9w7+Ku04h770eHlPoqRlijfHiDVjkFcsgGUALL
mNR9cm0U8RxFZztPi06eUoDlyr0X/Wy0+VHPuIRlA5vDK5ogssyxmnezfvGoYPxsSZPZZk40EkNf
GUtSaYRUdco7mJUOFGDjKGM0vphFQYsbkEaiVprDEG0ICtVnkk7GnWwVsYQHwjScqNoiOW292i/6
QbA0zkPnmffO4prFEq4rlIP5lM6FNtePLrkcQx5WE0RkM0iqIva+CyVzcFaq7qNEhatLVuYDbka9
kpuiKFYm9yg2FdKfqhJuW4YEUcTsRlO9KDtoAvaQIwJUqWd9kboUiRbqiZxQvxh5lunaubHzbgUd
T5aUY2rXixsX/RrkSZZPQJFiZfQGtyshlVZnC2QsOjbzsstSsG1JUeT63u6kZma0p2ZyZR4G2fc1
ObsOg8zbLblmiI8AdGLtJaoS0c5HiQ6iBVmiSstLtmvb5nn1zbXyKho3VjSV+hduk96aoUYe4jT6
wAiiftd5Ih7Z1NtZFSdtyDtJCpC/amigPizEEjRaUMkss5LTiHNYQwXQ6fmXRsxgHfwstkBFPawg
SMxb0hNdb+sWNuDvMc5UtwTN6g3FvUZijPXNTQDK6n5M6GVq+tLItPVY1F4krZDj14I/xEkdD5oT
p7FxqvdanE/xeqqBU0AqGGNR9wcXLyDZO22blXpNIyJ1qn4Pjr4Q8aEp4bxdi4HZEzuw5sWOt+2T
rKDnr61LOfcQjDSeVkivyo3N3VJg5o6C0sHscU3MhuOeC9m51Vl22lp+X5pM1PELKVSTio4LemxA
L04FI6e/cyt3zIxNCWxIDJs6zuIZ+nBk180aZFZFp49IpLS3wtVox+WHXJfcyrfCXKV4yBsEQ53P
BjyChmTEWeKy4Z8azUouKOHUKbOHZHBE4bGYGdJmdBvxjDf8PJCjZA++FFapmETi3BtJI87yttWv
40ksLWQnbSyHbKd3TZN+4uF1zQwDY/XAmM9Fn+XXSGRcg9gUwp3M4kdDwPnSbOulcNJHhRJ5BB+8
OmY9bgtpVcaNJDFYc8M5iVfD2q6jl9iCcCHuN9y3rjSI2IXoJxq7fBoJp5rMMCeLZoS8RnbMCAqY
jK3ucSl7lZ+0mqEDwkDPmktjXxg5IVYXTlIUDuvq2UlYa2uaHC4LAhFGerKSxBWo6dLnOIk1z+PM
dzKvBFaPQTMlpjn1dDphfj1W5gAIoSwh8FVyUjuk07mLxr2rZ/KGljgr8hcN9KSn/HFuR2sJ8op1
ndZ/M8iZd5EwquKbEykv/pIL9GMsAYKglu9WtzSK4JzKXol8dmwROw107G6ZP1tRs2jUExlM2beu
Tm3jRzIKo/7oKpO5b0M2iKE+JCaUv5ixwQKKHMiZ+5aoHsg1KIlnBBRc02wV7fCkOo5dvPlEfWDO
ZsW2Wl9IvR2+WREZ+hj0oSDZxC7pUeUMsOHsST81fZT3TmCVkdtCpK4k0wiKUjIOP2SenjtPpa5m
BcmNKCa2e7nT6vn3JF/nj4TmzY4eElKsnO8s4pY+cjujpPwkUqtvexhZzAgjPDbAZUDOXC8bCl85
6VQ/rpmTuM/VkjVQzuuk776YbSQawcEhifEy9NnkNS/Y17OsC1YXe2XliyhqvdnXMs21wJ7rbCew
m8keiAq85mG2f+is6uobIjeBnCUzrdzJg9pz5ej6Rd2k042uMqv4oJGHRHwZgZwTckKZzY1gH9QI
mD/z0gwXaLuJSP7TNPVGfTevgL0lxluDWF+ydJ3WPIycRkjTzuIVIhyZ+uTh2ZtCM535EFfQFwe/
FsVgfY4waCRfATo16tkDz8ReXCZTg+tfzkyE8MSizFw+raMeAfzqjabMpW+0DrFVpZu2675ZeCcw
Ky1eyQScWq72kW0PhM/tIrNBHd2W2fMoU2Ss/Y5dltHxG86jvVWq81q/qsziu8Bo+T3pwVlv7EyW
yX2jwWXhhdT0+s7iuj9ro74W2zHttW+DpZr+GNlK6QcwSnoFyARQJe4swZzZqe5Fl8Wc37LZaDHP
4Aub/VLL6vJcu5eYozzqvOTY9TOTvbsqpn2uhz3X9hKtRQqxndYDe1FmtpuoSaHfrGTplGeRwZjb
stbKmjylIk+jx7TVEi3yiSLLs0PvuaYeSpcJK2TN7zwgDdyAjck4qoJkZmiFuhiX7lrFE9u7splh
JsbwlKvQbIo5eWqVLcsDNUCzo0KjRdlWwUXxbiqyEjRe1Tjtr3vLbfSd1I2+3xJn2EPcWgBlytZV
zVawKn0S0wCAlPCrtOcVHLWHqhvtb8S8lZpPmo8ljtXswiZzmsom5UWzZoLSOgceGLlulr2P49wp
tu1SdxZkp0WfdgY4S+eBpVAjw0qvc2vfEBZnB6MiqA9JzOSZ/sjeeDg5VaXgkkLLWoK5ltPlGBRF
5RgQuGgM99PUuaZP0nv/YHRKY0O4TPWyM5ZVTbdzlU3TqaAN14UDTMio9VsgHn0ILlNFcCfUMAba
wgsRZg2+iCqsoxKuD9votDrnl9VxQ/jfAqMrFqkTuvZAGndesLz4md7No58AbpqedAq7aYgN0VLE
XyH3PpLTwV/5U6ov2iatZog6SHy9bu8ACMqOzUBXkFcR/s/tGEeFflQYjFQQTfMcXUOkH6qgbryx
CFdNDrhcBjU6T3U3m2Vgdu7Yg0Vfq+a+08bphyE0glb6NmWP4E3xoL4kjei+DwmZTWTuL567qwfi
v08FiA9yt81+8GDjibnFQdezv895g+XBUkS4QVtU1uNEaJkKiFCx60CfJ5TIACU7i1XcG2LngU5j
oh9i8tiSYC1MJhW7NUR767CxJLut7iKxqbPWG3w1J21/0xLaF4HmcjPrWFdl8zlXERXvvmkczANC
1vF+LnR32oHJM4qgLcv08qBKV4Vmro/edVrJ5YEdu4Iyq0RVn9eBOP/vfekO3jWrnKg5sZmlgjIG
Yzxg/UVLXQSeO2M0Poz9aurC95gzym9SDYnFrMqzT0ZKBLJ9iFo16reNmBor/F9KKz0jt7RxXyQd
DDHNyTIC4fVS5X5BxT7/4GIT4BiZrfr4jdmupQz3+zPspbnzdyfYV02fccxGFvBY29UdOGmt3OjT
SVMw6ZbYt90PPSCy3/+gnxaWv/tJr4o+TVXmSWPZ0U5m+8oGcwzRz4HphAksbgNH9Ecjti/wKX81
rpwo3XQKgtv4aVQPlZeETUut1XQAn22rYkfi+i4RN03ZcS57WcALGy9Fc5c4107U+5b7TlP6jULV
axX+IpvS4ZiETkfZ38l53BXGzZoO35c7Eb3zAH6if/72EVzKV7+UkciNrKih69GuxBWRDAe3rw85
jYc8uu7gwicktwOLD+qYkGlt3owciLXxa+HtqwHeddxDhv3s8uo4KAc5AjKMdk6asMRNWx3xh57s
mnTdVsMeNYvfVG2gdWBMrYccqVucPthiorJ9WuZdjT6eXTExOae5i06aJBAvFgcvWn30iltX/hjt
T4U0DoaT5uCMSYxiNppsZnkC75axCkb71CcPzjL4WXQmO9ZP069mamzy9dYT5Ybh7g9xEfQF21FC
3I1zwine0sSWDbdfZTLgxIBELTqJrtgs2X2a3ij3wR1/kC6C2N0Ag8zPsolq3OjNfm6uhyo+uXLd
zGV9aguePCDbaunpqsSbiD1Es7Z+aXX3WEQDt7uLGzSwzHXAuYvhi3KasLWwb3R+492yow94zfc1
jGd7DPrkJYotX7Ve2DbO0XLX3aodCgKExpg2tRXmnPwKok6YQG1iGZcHg068B5wsqY55esPs5Ove
VwDOvjHyr00cgU35aC/Xg3tUQH1ZpcJLgEbr5KT7eiHRqVbdHhx6CMCNCUQ8rcvRMe7Z+AbRUgdV
8eCWt1ZyJReYj/QeZfpBK95zm75ROTMuRbtfByHOX0HBlLcTymc3wH7D/GFBE0hBzz0I+4wE4Z0R
/9aU86qyyVTmNq2eRrtCugQ/kuriX6iCHMWoaGtTsNodnckmfc/2/FZxXr5q6oku9katJZiPhD5E
H44ZgnXdCB0zWX4Zu0bAZu1RJp7HqHxXinV5ff9mvnvtbZFRu06VU0NjaMqKopZ2Xut28IdRIALv
zX/WPnltcxmblejrCjWFTaHLX01IgIbXfYYgeW7rtNg6U/FOtdt444JeWzg7jWTouV2I6CL3w7gV
2thmUNUTS61Ub5RiL1bpHCdndIaxzK6WtjCJeCA3gSa0P3vj2t+wkRzZZuQZbely2wABW5P9EEfz
3J6KIilNeeX1GVsg3/Uatc/6FQYs230I24YP7FGf7YOc4xpLj7WI+RL5WhW2/KRn5dIah3n18pZ6
iCfopFchJcys2XV2VcOLHI2Gk66LrK+ez91kLiHRicCPRcOiYjqdoPLYr3PtHTg7UYV5p1nzxl17
7bnMOVFH+tImh2K01hN7as1mwMGVVgeI5e9ZM/Q3iuuv3a9u0tC4Xur8QHG3bJ3ttLbeN3CfrF0J
x39IU2q2Gmdf1kPXPXOXhLH69pji3ggGObn6LlpBh0eAZ0igr6lTxtsVuuHMRIZ79p319K1X8bV1
1umow8bSSg4Uj25d6lk62dhUfcOyfRRy3S3ecca+nXG+/f22440V/LWhNlrsmsxyMz7IvEobnwKs
DJ2pzzerZatnp9AG4I/me9LrN5o2r91gQ51FZcSCvinS8kU3m135brPpjVlTf7VLEPq8uJTnLr3w
KvYTt7aPDtr0cuobf20XD3hrekdKRfj7+/bWk3rt5s2HxqvToUsOBOfWPnFF4URjfHIbavJqJL84
Oqd1tHfEAol5feenvjGKX7t8Rax5ad7xsiwXNNKoGSPdITAoQ+q+qz974xm9dvkSLkR5jrrNIfPM
8zjUNxdebgQceLY4kanGr5X50E7OnezHTzr8dh/NyXXF/8ZieWcJfOs6X6+2ud5TUWmLDZnhnR9X
phbkywXZmxf/zFoJ5emvC7ozk0vK7FpsaqP/Uln9xCT3Xrv7jZfqtd9WozBYO1ToN1ZWjmRvJ+dp
FBS2NAbIxFHon6XFitfGW8nWiChvxTVAr+Y8YukTBuYieUeS/cZT+DmX/rLnobAU9eoiqizl6it4
TV5yx/jb/P4NeuvbXz0AUyfdjZIFrrIWTor5uapvHbn9/Xe/8QB+6kR++c0biq3jrE2Yq/PxRwQp
HN3KfrIWcM0q6L1y//sf88aror/q2NIDNFrh0tNx2u5mbTkCiPesrG8siz/70r9cQQK8ZkgNHBDa
1FBojDk4iPQ7HPbqnY3RW/Plq03fBN1siHpMfTVh9feUtLSgZvxs9bpOdiRdeEExev0ZG9b6zuL2
xt16bY90hwJi78JWLMHSf2pyOezddHpvaXljOL12cjXLYqZCNvizC7YP1Xj0kOv6XgIv6h88bBei
7F8njMJN9WkoESGKQtYbN+6f2Te774ykv/3t+fLLU/r1cVd9S+gQudi0xqLmI1lpC40eXS1T+9zV
C5vyf3IVnnjtHtXjuOrUgA5xoRm5M+VShJ0ZOe884r+9DL798j7+chmum0dpemlyNnF3UoO7bxtz
pCyxxpvfP4Q3jmHi1SofeV6XdjPeLcMctJ1j2vHGju1PmpZ/XXX1GQ24c1pNjT0zfrh3FqO3xu3l
Yn+5KFKL485QjNscg/khWvp2k9Sd+c5U9da3X/7/X74dAkEZcSrm28d0P4jikMDJ/v3NemMWFMZf
v1qvh3RyKp7GqJ+tCtqIeF6mzSrLYJqtfzieXk2BVOThNqk03gyR239pZoJZczpz//AKXulV5CCs
bBGuFjqZ1m0drdi4JF7uSsouFME7Y0tcyztP+W+HLm/gq6Hbrh29zaRE0l8OJC2P2TPN+0eZFl9/
/zDe+v5XI3cxmzSBkJKQ9gtSUqMNkGRrHWA/vPv9D/jbgcQFvBqmtYlKcB3KKASJYnzSDRrOvuyz
5J378/fiT77/1UA1+omOSCGivbTp2DkdCmzMIUdtpH0xLIHTzduB6lLmfPb0NkiNr6Vo9/nafmhd
EgFxpJuQmaKJ0tpsXlmp8cmOT15u/fka/X8MgnCk5xmXd/dtGsRjWtatdv7e9d9/5UH8x3/5JxRC
l84fBggmuOWWC4X34iz5kwkBTvEPIek+Qns1pPzJ5P4XW11z/4Ab5jkge6VD08i5pBb+Py6E94fJ
JA/cyfWMS/Oe89x/gq7OT2VC+ncpCAGPYzvwySzaPXAr9NeH9BkJjMnGvzjFfTkdvWqwdpmNYMNJ
tXu26IFeLOMHx1UEODScNTBSzz498QOn4Ww1m9s1e6HpH6glS28mQqJDxA7f17ibgqqxqxPcqC5s
h6NRWOcZ3I2Tw9DRXI8aciRvYVOdlTPFJ0xWpHpmc1CmnR7kY7+cxHS/jsq+WaLsy5R85GjiBbpS
W2EV5XFwxtzvxpHaLWypjVZXR3s4tBPNf1XjuUgjZFmjl7VY8/WAdHHjCW1tM2bpzpDxYdFrlyq/
HZI8VR+7uI0IkKGj61YKLcCM5lDTH3rYjKkoEJ8MRKYMydKGFs3EUKMO0ySTtp0GYfr9kLZ7Wme3
IupammTg5ABNPw/p+kNXrrsjXuOEmZqWTDxXR5Vj3c25M77VUFAS4wd1ERZwJw/j0h764hZ/dLJF
bjb7trn0G7fXX+juNht8SflXZBO+LmR0Zy3mTUxs3ZWQVbrldgUz6e/Ii5Jz07GguUVC0sJI8USm
OUVte9+BGAnntY7DxiNpFjd2s6sJPYRh5JzyQWv8YcqbK/xiTxoZVmRYiiAS1oemi8pN70aPpA3N
G9riv7w0t38OtL9Esv/dAORlsyU2HhN2xOskw1qP8nV0lTrRlG22Q742ewVMCChf223rYlxRztQb
Tag+QFM3n2jSPmv9aO5oIz4RCjjtZZuiKYJOJNqm3nQmqhkdS9e9M8Zf9X56rIbJCJa4FWE9R2Ey
rlbouuKOot+PlHaerzJwEBgeQamWZdDTz/MpiyYftBu2PeGajajq9X450Dwnj5CVMa42nq6Jh6Xo
90tRHhju4k5o9lMxCblDKwYPLVMq9NZS7rIM/K4xZJuhcI2PCXmkoWesoXOJb3fha4XOpchFo9Hb
patNi5P1Y0/2fbljbK77JYn7cKoUeTDaZ4uB2smM8Zd5hHMPRblz5ZDfrQh3PK2v9ih0rjSKVofK
5prtyPgwaI51InlLBL1C1dS6GDvoMZSeZYZ9Ye8LZ9ECN67F3stcX1907dYQfTBogwwykWShbQ/B
spodZUrh+FNP1hTyjDjEsltsL1lDgZjTr3NV53vCf6ubeI7PXdeaCKnlSD1zNkNT0xHvJNYz6Kr7
VczyjqrRTmca2ZdZpU65ZWPTgI0AnG0ag0uX8jEu0pTabW/ClCuXQz6N66Guf6xgi/eUU6cbPP1I
fGj0QP1dbo1ibA+DaW2Tbv4+t4l3VXTNqciK9QSuMPVzPe62eNzFObn8Afbqey3XfNtN4xVgse7s
jIu4H+z0IWvzkSekJwhYEGf6dWKgo5mowXuznODn4O1oC8QdRnqFuGY+ufb6IFpGD8A5eVxbbe96
kxPYkOcO0NftAJGguR8LQsZiYqz48dGXnCAUYDDFRzkNNIS1NIQyp921yayFVXZuS1JZWO0ZsVUt
iXwry7O+bWUIGlw+97AgNyONq02RnV3+62NsM/bsuT9nnjETNcp/s2r2doyX7NFQdh4KyH5h3DxE
2VBeT7lp7TgWUlzu5vpOtFoU9sK5sUHEs2+Vaqtqb9kY3oAAeLYTZBb5skUnQ4Cel+3pu0fbSnfP
mjYaN9PaIG+V6B2r6GkBKnYm0ioPaTCYfiz1ceuuTEWW05dhopFlgkKETNmqgeNhz+fY9EASpUiJ
Na+pHkqi7oKsitJzVMwmAgMxh1FvyqPulOVzOqXbxmpcqGyDOkwyiTfdIrSj7rqfHUPvNxUGrGDp
pmZjz+g0upzW2mzQ2mgdVJ9IWM8IdeuAZvU5jgk5UPGFA7OkoHgje9vzy+8tvafi23ruGdPykaOU
hZxN9medNzXAQZiRvJ5FW2TD0reHOvLbyDXvGVPGttAa5U9dLHbIPJBBR9YDG/TPPbw9X0tnuSkr
9m/mHFkH0y73lPX0U3H5w0vWbT1JYLkLONm8dW8axywRtxpPlVONZ5LZ1wCJ16Yvk/qU2lV2Eg01
e1SlVtfeWbm7NZyqPXC7vzbg0/2Mk9N+zNUSUpONwkIjMrMaOqi1AyCiPIvqQ2p0JgLsNBijPN67
JtPoaFk9F2uVvuqyfJeU/d6FlWxW2bLDA/ZjkMu1uc5TqMfmtq17+Ieqp7+y9tMNOqKNV15WtJy4
jTEaCRB2hR4OMh63ma6ORY5rV+t5NClErA13mNfYG16UN17lq6JbOnEXXKFN19K6dyrX9Rvzg+Vm
xVWUFIABh/hLl9qOn3TVWSdFk/2B8YJno7827pGA5edIayDfxbzIXXdQ4xhvLsEphyp7VNmHpkGv
QsSIdecQcRLYSy/p2wrutpM/MN0sJzd1tnZtk0FywdtXRndIRXMHbtA4uVUWDizOnFc+FKZ5WzoZ
3SWdWuOoTWwFkuWJtiEzj7lciTEhppGo8sPgto9U7pAElQtd6FVlgGCNNeja7CpyjM+RadyMJMrT
x54+Cvnc5BZek1UEWlJK1NvVYSbGkNgKrwqTXCuY81fmRlR7/ipnRkZBMxeGpr8sVrczkqRH+xFf
jYJHzQvoWqZGYufanpKRjpdox93YyyKk4xMRGuQ9kL7j+WXsiG2S6xtm7OiYiU99OQOctGCURmlZ
UjFiLUjBy24bw6aIZFycEm3mTx6e1nywIxiYBompq/5tkI0TdFi4w6Fbh63KY3sDS7JEub6MAcLe
LpDdR5TS57yeiaRFZzHWGivEwPYR1/BgxPkV9cP7KZ3ECdHOTwE8fowsuhmKbU4kjo/vLlAUqkmF
HnaTidyl5xmHWg3OsSlKc4OMq9rF1WAHtTMyPisLMWMrA57dJzYwiT+xneX3mEJzlB9YENdjXk4c
2hy2khp6G+KopGSK++QWg33sbeMxkSB70eQdx5bmfWW2H213ovOfN9tqXRam8WwXJXaPMBwm82qk
QT0t0xWiyTBlojs4Snta8nwNKxsVEUKKmyiriyt1qd5nVWJutFTfEMqfB6gAqm7aGwhQQzvJt7Kp
z52rNQcnwoIgU7kePfwEoW5wGMwyNZzWiyuh1dnn5VGPVhZuw16LvG7XxXMezqJPTxBV8RUMoEuL
LI6OkBgke9lBO0UDyeECXlAA1jPza32JdnODKLfRtTronVrzy7oZqUbqYj8P8pRPdDFla7PNhLiK
BWGe7kEaI0Vjh9sa1xOzgW8skXnVIX/aWZcpyR7rNrRT777Ws2Uv5S3hE/nG6jvJlGU+KKvtcCbu
KnabYZ2w79EjgI4JIprlSi3yKSpqX9CcFcb3ysvvikEnVs5+EEtzZXWlCLrFCfPeyvEP08cm4mtf
uTxz9CPDTrXpZm4jPeiGHhJPvBxNrDfWRZOoxmLcsgCdbbq5QV6ia4iGq3kc3BuE79wB/VZU2jcS
0q7sjDnLsO3jitmRQyGF7Qmtvt86nnnA3nFQCTu9NZYPVWStALEiXh+938sccXtaRN+qyproufX+
Gukowwu/t5vcj5M7LX0BbTltxsT5pk9yj9I80PP1rCzRBGRBfOyn+iDKXPcHlxU0q+YwjodxkyDS
nmwIujFYWsuWOulW1SPxv/MxdkdE/DQs8xl1aTWsnq/y1DsT1wlzUh7aRpX+uHZnryrhEpfqPkHQ
UXab0qDj6ruSXXOyohyNaKqfMbAHKSltlTF2O3iw6ARKkOdRUp2NSlvDLnty5MKhB6SH38RYX53x
2tSbHUuI56htAeWULJ5iDGK7y05FOgZFfD5kVXOce++BQ+eTjnAkUBuNfnc7JxiiVv2ypC7HWoMn
Wy3MIY7e7yLBpjuLFaIIPK1NjflhnmS6M5V3NLqZaJnG2El2B5DI/LTuNE5W3IW6ySM2q70P8PNb
OV2Qu0JnKiu1r6UVnxlvaaMzi3b2oWrlcyTRtpkiJEEw3eSqfNGQCVk6WaTV4CKRa6rNZDmfcyKK
S9mYgT1pX6eZLnqd/1giqwsNsX4XmXHyhhDRQxk0CcacClkyE2Q45fyF64A3sMz3lHI/u05/OcW7
ukOhAJ44wYNCf12JX0G2Fq3VjKc4yx4yd+8g4UvnFRG6Ks5tO3zOR6PD7slU1sUPCbtCfEnbeSz6
oLpsArreX6DiEs1Yun4bGFMwpwln4ZnjUaxYTn6e+v6rK0ZX6de27uof/f++fPPXWi1tio/0Z73j
35/+GwFGqfP8cjwOX/qX/3FBivbL9Uv5/f/8zweu7+XXatLPf/9nJcmUfxhw6lGBusZPHCi1xj8r
SYb1h3N57q7hWR5pGJcq4b8qSQbVJ91jPbCgw5uSjfB/FJIMvk8XtisoJJkCNOl/qo5EYepSdf73
EHSwkdiWbV9+Cd0D6fw6WKi0sy4TZcS+ar5RiIUPZGqc6D/l25aO3anXluSqmpAt16q7oo4SPxiV
cwcW8cqODfvBsw3tnK09U8doskK07jNE62VLvand1rrpPi8W65w1NNs46l0Uu5nzLGvz65hn7nXC
xgEFSYZYuJse81yP7m0Smipa6Rgg47uuSowrcXF8wGK3ns1VDQc7H7Lw50dWi2TbdGUapvlwU3id
8az0dQm60myOeWYbz9DJv2dWvVz//Eutxxqs0bizCCsOZ0wKj9S1AoXF5rlO0/HGmjFxxK3+XBKp
dlqcFALV5Q+3EfUJxbKH4HRON1Mn1+d2cOpNrU36rse58CyQHwdsRt2jLCIWMtk+Vnn7zVq95Rq7
4vLscbDLzMS61+S6PsX9ucYafe0660uaxsUdiKUrU/XTsxpkd5ViZ/T/9XHJj442sAFlb7VrbZlu
RrH2uz6q+83Ac7gxouTZvvxe66XR8/O6vVZ6Pu5QyNpKsEPRREkUpfvQgLG/7WcOo5b3gqy0fGo9
Zd5nFuEEbSGfQRMEkbdyjnNQSSLmEc9qaeqjMt0FoyjX2Wp9tpPdYG66nAOE6vQPc5+LkMLVtI8z
d3mmQOb4ZiLN08/rXkz5jM10vSGeElIMa3DI5jWgBkhiVT59pp2aPA0sK4aon2ETxPeo+fc/P/VU
SzgvefEmr4cP/RJXz3XWuay0ZPCTFlY92zSrjyIhuri7fHQs9zPCDybt2iFKnxyU57lc1a5oiw41
MmdR9jMYdNJcblM4zM/sd7zsssez4nXnrDyYJstLyAzbXMXOdsn65WlFNsKhejJC0du7IrKWJ8MY
Yqwcev3nv3AL8t0120aYalkbJcr5yfTKbOe1ZoVVzJqezMUwd0lcGuHPjyUiXMAfKV7CmQO2sqzh
CTD7cEgdCj72Uo5Pqjf6Y9EaJD9fPmIGe8KRqm2R/Am/B772hJjeOS8XYwNas/6J8CZ1LfP+089P
a13tNLPTz0I513rad0+FQf0G7eo2peH41HbWFPbkw+xa66vbVtVTh4RJdN5DyYHHntTyUFVJ+eTh
LvTKZL3981OGkQTey5XFIbIf8qdK69g7so85/fxYzqUTUI+y90vm5E/KSdr/y955LEeuLFv2i3AN
WgwbQCJ1kkySxWJNYDwlAkBAIyC//q2se637dZv1oOc9oZU4ggKIcN++9/Idy8nt3Tpv4WR4+Tux
JR412kRcWk3x7i7CwBTM6tG/f2tW5nBR3vLqYXNFeMzeRYtN2lPFbdMaHhO5LK8s5/73XwWLeulX
OxnLIJJLPtyt3tTe8O2/W9Kiv3z8rp0FuagStaEqyvylyaAR5E0Xl8ZjJsqC+De31taEflvt8nFO
34KGH0Nl02yaasxehGsht7rpxbILQQg38N/SrWlfwLslWrv4b9TF/pttfDYzbxZxv6TwUxdITf7a
+q55yx6/WwveiKxfltPfv1SCc4hozLpTLjpJ7jhvbQm7umIkFbX83SL98k2WRXET5vQ6PX7394/U
2u7Ye5q/GFsn39yNlC2rI+TR1Ez5BtcdQxdfX6GjDFpbNb2VfJJ0strJ4+z0NxdD9ChPSEn6a1pm
49usUHHSyp8v7tC/VuSdbpNVO7HH6brv6Z0SPJhktvopj8p6eulpynOVfu9rE4mdre5mU9jvq/6j
deZuHyyk0KFJ2e9yult+ur1pxF3fcVV70+a/ja3dvczZemQZ6arlPM6u6bybkbv0y2GagYLMRecn
Q1topyxbqqvC8kL6Wz9lm2G92y1NXtsF1Z/8Tpxd3RfNl+HckAFxy+I0B3p7+fsBi2IeE5sposVx
qlMz5PXp7688P6Mmch7B27U7r9Lrzn9/ZXBO//tXYyvMo260+Nz5J/zOnY/mlseeWcpLWc+xqZXZ
yZeTpBXOr6M3o9eOdnA1p/Q6trl+msc5u9g2eSOw941XvbD4bzjbi/c+zsb8LMpjka/1S1XS3cxa
bseV3kK7eXxgg5aOpTSPWt2lHfFE94K8OR97goL7jnUS70W6/hBeWR8rNKU9vdhTsXrNh2SusBsl
3+ZSrctpylNcZl1ttcwdNXV2Hh/mxlRne3X4w7+/7x5fmjZte8eZ250w/PxQTY36aJuFVGIzL7dG
NPJpNNXvGYW6mOVHWujBbSpHEZZ4Oz7yXK85zFW1I/Q1foxtskgyTcZKVzjl5X4mOPw0VeVlQjtG
m5+ySEubFpl8sdcd1hCH+eaaX7fez69EUNpDXTVvf/+oKGw/dExy3E062af/9cGfEFZr7HY7e2N4
Y5qdRqDc1Z8WF1d0Rk4tz0v9K3fbNGZ0kZ81ju973WS/i8ncviyFElGl/boXxGqQZYi8ag3hCG7X
6moh5CPYt8Zw0Zcn6dvVNeciSHP7oqVGkO/nZdx2AXnJ0EDDuXZzmgRmO5xHYkcmoWbZHN3OfLdU
O3PgPubteolTOPDEIW0A/9Yc/hvD+O8dIrNvF/pjPqTH2Twt54VVapdAZmenbzFgZV3wLsc7Loc0
NMhsvYPhnSLbAMjuFuItq9M5XGU2/xh09a0QVUgYTfuFDOduVkIQ0AZwNHzMJO45ydCB61WfCNCq
9bNpyOL0tVovfhO0UT6PXdSiIT01s70dJrs45A3aL/eRzqJwLlJU0O5tUbOM/N6ZPwx1GrPtZzf0
/pdjuHwdw04Ppupr46Agh+usT8qc3WMurW5vrHnzSoJiCvWWGTev1CjF1yQIvW+Z40crK4nDvP6H
bbIM9OQh2BaiZraCaDlemc/v/E289cHAzHHDksFy+sju6W5mZ9gYLHl11M5tvoN2pWJ2a+5F4Ogg
tlJzzwSQ6Q/oMKe4MBUj9LA1Z+Hm/5TWWifm7JURfmVMQ8HALmyE3cJW1b5CXqoxH+60EoqD0Z1K
DZ00LVH7y+Ve2mb5MhRMYayF6eHW7N2uImmn/XEJ40bOVN5tk2Ulg/gjWEq0utNZje4Hw4B6P5Qs
r7G96mntbb5L5dNg94mWjxfHfUFBakLTXF7BU//MCv5BrSWqQ3bu6m/DdPJrFHmv5qelbf7HPMEG
Qe2cO8NOdGd2Eq9BsBi3Pkc03up9QRQkW8v2YCt59rymiuc+00NCMf6zOcEZwNlXpZQCUw4MYVnW
xJ/tNlrGEmmegYs5mF9kEqnHlMVkpsKUyeaOHEygDfHGNwtqjEze9MeHv78ixGmFhB7WcCooHYpA
kzdr6OUNHVnehtSeY92frGgr+uHkVVx4TN1O6AFUImv67PXrfOYISaYlTTRNDHvPLWNm8wxU1laP
O4AKL/Y8f3ATGHE36jlzWt4ubEVkOZVdXP79oW4/WmlVSSHM5rQO6j8f/v5W1ORzOYVFXDiyOS0V
yLGQHY/1SaSH1djsndUxcl4cywAYsBW7Ys1utr8dqm2rQk+QE2tmI57W0g8X/efmbWnUgnPfmOGF
Te/3917diB2wF8ccx10+udsJEX8cq5nZmnNBQtCuTpeJW1eRUIHtRTBZVVPMWVFFBHrp9d2Xfky8
ESl6ybaSwHljH0Tb6SF+7CyZPGgD+caVO8y9fcY69mbNY3r0KhX7D4iJygkFsf7Z4CTKT4Ewxt1S
aFczQ2FNOSKbzbzgUFWHebXKk52ebNPtruZQoQk3BK1d5eg7e+kPC0iMZMvtn1mFWqYtWnVK11uR
OV+tbXmnQM435kjd3ZPD2XHOqSHhTnSLC7TItZ9YjMVlo+qjKEbWDyJC+SQoXyR3/XFhes+3l77C
XZlAM2BYrbZP1MT80BsM42IDWozZoFDEZuoyfuhp7Ko5L8NmA6BXqoon1ObS0kd1tLdZi0s/ogDp
z1P6sMsMvXgGugdpD4WPc51Itq7Sb47KI2W6ZJ+HhYT0xPW71fe8zuTVmLaZuiwbuP65ETL850JP
H5MMUsha5nnJYDVzaG4Fk4/OETEehBEdrrl6AEWfmNhniWNoXVSW5klsXhV5mxlb3vTIPHk/R2sy
zlu1OWxrgPrPeIBGq+rfwf+z3S9VabiSRgz7MYWojBp27tPlG6YMI7G2NmNytNZQ0NtmZzyKaRDG
TLneZFaqvb6JT9eRr7nWOwcjN7Htz8re6ZAXzm3LLkiemvJs5Y+3f9XQ6LSOfnFLr/m0OOfRty9r
SllgYoiOlZZWUJ1H89Si+RpqVLs0fUAV5JDemmz9bvQiP6yMFi9ZzhZr4ZK+M1bFlCmfbmiw3Eo1
M82ixWexZUzu4KdEOQvZjhRcevUkK0KAfz+kC2q91+hT0gp63wxEBGMBvkq1pfRgM2QSUwOcT47r
mlbBttfW9h9/k9/JqMuj1jS8xeOG+q2E86QH2WeupflR1TyTZmbNu9oggWLK6ZYHJnsJhia7/P2g
dfMhk1a610CgbK5SJ9HAcekMkpeBlhmn2m60xJbOTY2mVSKcpuoU5AfPpvuRJTQTMtpTFAg/WckC
H7Na3WgH6qPL9/9qb3YGmqMkitSSrzS6PlSVrO9kD98qLmZ2mInlmGoez7bobs46uBHT4ezAMd8l
s7m8aYAiIowH3jOX683q7Msyj+NxRGaO8t7/Z+qqW+untC6ZljPKr9jhuMi7qy1J7sr+ROjzSom4
Pbddce5yrbkYgbUbA5UhqawnP3CHK/eiSGbdK+MGKdrC8bkhm0eBVLeNAmZvExM/P3ZTsGz1pun6
regmCcigSdxZUEYumAKMyq1ptHkjjAAQAy/OHukYN8TiHDuKomio7T/z48z02xdptMHFCRo2XOZN
QvneXbN8oxo2xSttVPG6dX00W1xLjP5HGhY0m4aOEh2jNdV7Na9m6NG5McMsbwvGhcovHp9Ccezo
zcPFEEUCk2hDMkaRyEFARM3Db2rPDgvdX4rcNZ4c4hemb7pnqfs/gAjJyMjrKTGzrDtvuHAMObjP
pb4Gl0Gaxy49GSONr1AaheAiT7DeLkwz2kNW9k0y1uQGViPE2iKxNJCOq1vuCv81XaGhupLKUJuz
OsmK+oFzqXTYCunrJjN08pVWjW9+cSwAEQ8yLUIHVs3ZsMbsMRF6xuolngsK/mvVZZQkluCk9DPc
Bf18axcwGmlbxHC+8EE4ie6yxi8fYJUYSkL6dOSFxKGVYPedMRpO4sqSg8RYvO6kzTRI/rYemDO0
B+GwhlwF/U3AYAkVO6CTgM/2PFRPQRcEJ29MjT1rdl96qBjPA5Sz0i2hqRhjFabCPSg0hCsTxc81
M79U+fAplZBJPDH/8Rtj3llT+5tlaSyVtOxzV4B9ctitLhC9WFAQ0gAwaSwxb+jsop3wpzm+axw8
w/lpFOPeguq21+v8s1r0Z3AcDq8RMwAhGuPm1eIKlKq/bSsPt+m9UPK/Af39Z8qI3c3Q517Gubkj
h8FhgOi0tJXGLgztqwe+EWEHuHSAXXn0M/+1V1Z7kOu6hCXcoHPVS2Imm+dFVZFqsTbkN6fTfi35
6t+apf7Ph7ur5HZwoVqwa7ry77ZojZfBfl4YTKCc2t1OekV1U3rLGzKI4mj59nM9SWavmCQKwdDf
HbJ3zSyxI8mL0S9Ht/3uD/4Xxw4MMuZpTQHSDGvqF4a1tFPlt85KgzDXnoo62PeE2eN2dN/rJv1t
mGfaGMA+xuQDNxveK7VhCvFnP1Et9ZE3hKZMXULwvpcwhNr3bO4xte+qBmrs5nuQLm9DviSVleuv
Bka4sPFbZtf68KdozG9TxWfZGgcU0SAUfSAw4Pl0EmNzACezz4UOJMEz0qizyLw6LR1GbxQXnqOZ
3QqhG8An4Ehq9uvw2oCTi/Rx0HdoWfykXComPxjfW5Nk9TSLH0FqzQdNylDT9IMFZTZsXPPHljpF
CAiLWbI5P7gyoWYGWEymusPJM58zRbnZjeVuqKaBncdjEYquQdBQBmendWmtjmQ7ZGUgS++KiGhk
plxNGof5LrekiriIwNixZYKRYjT25W/odK9Dmq/8P8DA8XmGZkXGZp5wktD9DYGnsSdq/qzE4GHa
40ANjrg2X9xgvmrFekYSHY/g23wzf98W3ISuxD9GF5PGrEamQi5h7LXkhVOjqk/dyjYNHjr/pDFP
lyPTs1Xjuz2PwaXdavejAgG5pd+sbfL2eqm+C9agRL0N2HebtmgzDbHHZvANFkqcWtOnlRU/Wc7j
4DLTnzbIvLN0LkjARZoaiVbp0JqZ2ISWOf4WvptozXR2NMc8OJ7+2vldnZD8TWCK/Bha515otXHS
jOC1q+3fs8ZRX6lJRnYRxCYMtZ3v06T6/Nu5Yf4uXJRxa2Yo5+WcBn6eGP16cnsfUsoozoPVbbjy
tP2s12Oi8dxHU2581xl773LXzKDGlJEB5s+3PQ4JYG+roGCr2HUWwpgzEyk2tcta8WNeu1+jclh1
0C922CsVep36tEcC88IsMcXlvHRNLuKMgoC1jcyV1767rnpLbYodm4t/jNrNSkmg1y+ZgblFMjoL
QZsx6zswjXfjvmaXtWc0H3UWTCyu337KlF1KI+K37IyVZX9jQiS2PriFg4+vj2gUWHcYpPTxWfms
qocv1q1Om9eehtoMjhxGOt203/IemYnp9twygRb1jDEMy9+Orn0ISoy5k6B0ZN2zY8pt9/DIGkS+
LwPGXWH11ce+WFS8uvIclLMWaV5tXfspO+pgPcOh5kTtg26MeDI/FhsJibpO7JEvX/UK7oILS/CG
isAiKnPqd642l/FSpi8yO/hZduUpz3HncABD0RKotMZIKQRHQLDLopuc+8Tm8FAaBdABSk3w0vKQ
Wap5dXPgRwaLDyKjYU1YORnAXrDvpGb51Ir+a8bUdnh0Ugxgz3nZFi+j5v9WneOd0sn72ecKMkKZ
Ljvhd2vEyGhxWDu3OuuWlE7bh6tPTltN2RavOdCcgX9yaHneVV37/J/uZQ04rJKS17ptwP3AQqqF
ahMTiTLUMZq0vuTuMlsvMoPhy/b6b4vJ36uHRbKxMjPKBIP4xilifV3Zn4JAuA8q++A73ledVvCk
AlKxs9V/YDN7hz0O/BPxPLLl9LKxdSOehuY4udhxmM+iFT0NNdHSYVuyW716twYIVLi2Yu/V+i9f
qoBKqt5DbwHZQ2Me6sEAXQP/SCkhMLg4JENpc0Z2/NCAUCgj4Tv/rBV5gxJlloBU71kQ/G5WyRlh
NhyE63ohPzl8y38Vw8orVoPRwfapRXRSfEc3BRdzc+uDvcruNTfLQ+eNkRRr87k2oxXVvXKuPnfj
liEAdshVqAcO7kusHqrX9TDvxmqvi8DezxtwmqqpIk36hNrzx7umup0G2fPsHybNx8NQ6gvd8ZAl
snqjeW9W67D0c4B702r3YoBq1zfcCWoNzsFMih9orxXSOTYXktM7EjhuWM4uHr3Xdu5f0Zt15lZg
mwPfPbKqZ9lVqX4dJUJDMS/PvvkMZW2NO9FBHvSHLFJj5SYpnkzOc1Z3u8sDxYll+4Cy8BvAIfZI
k4dsa7abi/10bWZiuJ5R7vXAR3SxHz4N57Dq5i7zPf1hjOj3rMChmlE0WEouzdndJAwSb8UOZEQg
ZupkEIRWt3K8Uy/2x9wefvS1/uzVmvZeaoN5m83gs1OAOwrNM3cCJzXsJBhU+vxaN7MLlVUkUKKc
cNB8FsGW9vKCnh1t9foBIAE8kWZV8Gr037PB8pW2AvrAI+I9drkbmBxWNOMaJeFGsHo3rng4+p5B
K7HjsPBngwffSsissUJEseJzKHhra/8j/yoYS0LP8twDEi7qJe6ohgXFUT0EF0K+2RmUJEMxCCRB
l7YMzDx22olMRGqbLphM9krPWADMuAd/fGyN5ad4zMu6PH3xunG91npA+z9oZST97UubsrjIZ2un
IQzRGk4Hj3wYPAlxNewgsXNcg+Nk3tEEVnbG+kaYEXYx8vVEnbnsLMFDZVXrr6kkplhk80VR1PkP
Vjz4iNiUPSv9hvyOfxW/+NjdncGrd5ZcVizi6iNrwOVVw0btH/BfbhhVZx1fz+C1F2XhpkWT8TnJ
4QdJxYYNU12lBAYk03LgMWaQbKKZmpr+3MxttGq/6tb+bPDZMLtHnyAs0XI2hdSg4HC8xg5xdPww
vOJPHYwqyhrzvi7bloCLvTj8r6Kl2Lp77aUDCFakPbicIQ3tpyxyilcMTpFhDnE+y9i0lMTWOCM4
Te9GCTSxzAFi0RUmhZR56NM81OLwwPZxvQ8YCNlaHs74nh7v0aF2mks9uTVDBfc0ZfmhV2B1hqER
R70tC3BoXhF3KyQcLRia2GmNd8BkxTmf0H2a7VLmmQEZUOuxu9W44Apnl+Is1tS67ScHxpsE2FYi
wPrUHUDWegthW2Rz3BL2vBQrnxBnGrXtAivIT3HtBu7ZHmsvBLp6CCiJQyvzWmokZe0GV8IaHvU/
pUYpCx9T7C24nzCJQsfOj2zN6EKHnzzhgvIBUAUwxTvK7JgBBMs7SUn4cWAGPaPbfox8vd52lWDl
uTX1JAe6fWEPaPFD/Sw5lTSHIaNJmyXsq/St6hTg7FI9CE8uJ+/QsRZ5C5BQR+AEWOzT0043PcXF
oxecLfqdYR12v7L47CkoI7Om1KCLyJA/WEdidSl2T21Q+5ppezTaNg2L0YX25P2z6N3BnhvmoVvW
ob5i9MlkYDJK58KtlvRNGmc76NyXcspvc9fc586e967ND8svBQZenLqVSp/LuYZGXJI01/CBMyS8
dYRhwjYYj74MKIjXwoFYcstKDH9lK1y86uZ0gYrC+GYt3/rWNN+GVO5tYCaB47Q/8I7NQS3jgJ4Q
3dxQYYDwxFLYCLu3eDJ9jVwKLTWOcHGbGys4kD2hLOBp2C8WmwPgquFe0vQod7c3gNwjqVnvadHd
eLT51Lyx8uO+FO/jZuK09Fjv1eOGR207EpwQlzyrzQS9PiPr0l7BM37PWm5YkC7gdh9WOnuoosYc
7Yj1zu9V1RWJ5mvvhqiaGBTY10ghGKUqeGPLJ6/7ps6TXrssP+lP82Y/1aWHWbRq49rI0thF8Rc9
b741UcGooLsEwEkE+uCQedt9Wlnjy27hJ4SLEGve8BDMb6hYbxsk4yGdy491pa4zOohWTIyuneJr
cldnv64zfHVPbrRtzrJrrT4Juv7HZCBq+FWQ7qx5uBZl0++EWX3T06lBx07B2mz1Sd9odjvdk/HQ
FW/A/KqHNqWeFo+XlNrd19prt1XP40ddB9dcWQ7uzvZHBs54l4nlHgT1cFrndCcKzF+9ky33bM0e
V1zlnmzG1q55WsrRi8pV0BO4H5ZaeZvNaY0cKyd0wmtkswCFoITYVU7jxk4BTKXzMNONGfvkzY27
mIVdkdaxnV1fkmVEIc394nthW28zThSan4cvel5ZfdwCQKyd7NnU2vR55L5FTbKaLf3HcPAIWFut
7V1EOA4RutVsdpirwlkv8XQnWtkSzqiPvt6sPwoNxUr8U8nVvc6d/uQVjw3prr+EFtDsSyBGygS9
6Kgk8CwHpmUcFMO7neFrn4TohiTggNM3145N1wIcjPhW9p5zYaZ/MIMZUy2VXDgNM1ylQWM7urMm
qlsHAmr6T88fvgmHll7LmgUWtL+H5IeIxKyXkmj7ZOAgTotR/pHFaKE5t6+Lt+Rk1/B9rO3wMXY4
ExHm3myC0Uh5w3cxytfWEydvnS+rg6jpgVvhekjZr6t4Q1znN6awP/jNgTqSn1jSq4GwfVHF+L7p
RXMQC+EyQ1oXrx8tLIJCO5FY2Qu3jwLQRO+98RCSKnbKi7fNrsedam2GEJ181YMZKK3O+MeutyMb
lIw9UDrm+FW5Lx6DInYqZY9BGid4rgXfNboBSsoD8rT+Z1xtEhTdGOslv8jGDmbS8K0Zekif4GEN
616RDRzMXV0B5A+smhSIyTfO6SGusORjTjf9zKPFUDAA1tTJU+v44Kv5ucxy2ZD42foYBF8eUb0d
YvxL4F/BLvzSrOCHFsDH9vlPE9MMJ8s6dKn/h01EzL7k+uV75E+kuiKrJk3V/WMvLgNHY7b3y3uQ
NhDvXXNnwn+O2r7bZ70OnC6l+Rz8PwvXXLL54qbSjrX0/fHBcY4oje2oR2v2CxmAOKclJSfZ3u10
OKaNW32KYE64tCjyJ3c/cRnty9r8bD193WlTIyKhmT/AgPh7uDdhTTUdNmybZhe1RW+ZVzFBAUBJ
RWFEJC3r4zzXiWXmK4C57Q2I6jlVvGSNcLdEatlzmz0MnQ+PXJfJ12ppyqPq6vytaIPvue4+ITxP
9y53mmSz2dLnD97VZRbDbJhHyhtvHCtrNKnUiXDi+s/A56adW8t9kCr9NNazAzjv1a76LPZ8ZmCz
EOdp7dLzXJFGCrSZEjvTf86yWBir2qfcEwnr6R2mkZqz94phV9vIvzqKDahmPuBndv/9K7Xk7jEl
EcVGs0Nmj/2+4SkzJmmdQCcdnb62XynVEu9hRsg6dQ1eMVFVT4ZT2FdaCkT1+XUIREUvvfX/3gT5
/62sb2uLJfVnM8LBWO+/BXsP/rs11cBl+n9PR/+PkcUP/7uX9fEv/CcU7f3LcDGQBpyUlo5plL/5
t5U1+JdjOQE7iB2Cz3+9rP/TymoH/9IN0tDB38yz4Xv4X/+Tibbdf1n4TbGt4XQ12VRg/b9EogE3
/x9WVt20WB7rGZZl4qhlGkkQ/L/zIQpSJMzAlwJ4v0Si1OsqeSDkNo17BjAuPgss577zYaJJqnRd
j2LVUKCWczoZU+S67qEBOL3HhO2GKkCLEMMPq8rsvd3mkfWYF/sIjZ43ICR5BA1xRxE82ciFifRJ
6O6dULEfN475bXTKN7J7ocpM1sWATt/NisD/jAb2CJmNMyFJHCovE1r7woUbC9P0I4kjYBXzF3gI
7GczGaFlkj+4+DEEzV0RnRmpO89VBc+Kd5WITADVFLBrJPva2S/yXUtVH3Vc7yZ+ybICWNlPwR/f
NFRcuEKxP+3p4a9gjGPcmArhh8Ii4uTIzIHVb5R8BcaSR+i59lR2WPQGeGJwyowRYJ54H3YtTqE7
M9iwDp6yquuTNnBdwDFEGx7Htqe669BudyYqV9fNbotTfavqLt0bQn43MjZeWOq77dKgaI+qwy3S
WDrwO0sDgdbAH5uTUokc/XURDknblaWOUpB5Taka3CmI/X6+OK3nR5rld0Qfx5GzFMuHaB5ZQWY/
pZXhxJjdIHZnrtS6dofYNolmMCg6mgoQJdsdQhTv+vBosNh9scVVi+VyAjN4UVW6t9cSupVVkAhS
TRlO/voy6ZUBKGKjRqXuqdSvmoBE5CiNW1qs9H0MRyjgnZhJPSRhqzEvME3XXa0KdCpR/0QtcaNV
VkWcZkbsBGzT6FN0n74nOYJKsO2s5dQVaR1O+JSOQa6/W1U9QgWlFk8b42AMNaWNBdTLRz0JkZzo
wIZBO+h+cOgpSNjOhtKjTQnD8wpWOTW1bQPmwCLhFQSfa9bEEHsMlhvbON6WNLhXyrt7GQR5gjrS
hdzsTHI6jBueLpCHk8dgViMx5K1UZ5PwXnyzDhJrY2eMZYnDgDUe2xQccF0FQbyWfVwAi0dV87Od
78rfqRmsR0N03W7IcqJSRkMSJYcnheMwYhSFeZKvHhV3chLL7p91AsSMQiWNDivlI3bR/KhK2tpp
VMZ7sBUfVIlrNEI235GKgea+C3xqj8JauhjjRZakhl0eiZBGuDxAawfKOnW5OUVkmd0YXLzd4bHZ
SD83sZzL4DNjIs8dTMZZNto9sCuWamGopF6R7LHZelYddAWcx5YNbEXPJzSJpNKXIFw2RnP+auwE
85a4c0h+Ap0ql4dowT4+3pzhbaXpxjv3Mo6+vzdkAfUeKaHHA0U8kHLCnQ6WW8jD1um7oiId88iw
a+5SoTBoEGegaIdN2VOD5tuuoU0IBzWn5wCnCwU7IwzyAbR+WxsPc9rsScguSYdq7iOar2l7h32f
fbg6lkF+fLFb5XLf6/mL27NuwlJAYYONvrpr+DdceRMszlowFoYtMOg99y5I2Npvdulk7eX2iJNL
abE6yt67jjDj1cPl01FZhF1uObs6ld+H0vjKiJHuCqv6VeY2aoHKmJKg+fCjgJJoBSd8QcPOZBwR
FW5/YsMCOaZJxxDVITD7lOjZjOLvpdeu+OgRDBF1imNrZr8sl/0jHSvcgPYzo+sA8zpgbD1RvJmP
FT/Q/Sa2OeBtzX33ZlTkY0b22gC5xs0VSHDOefHNhp3OrcBr5BPMwzxXfD2AnWSuItOQkOXxTue4
ETxGgOeG1Vh8kZg/B+OpWOggJp4yBoOh0bPFKlBTu+da+CilyXYSNCegRD18++WL3HAAusHzQr8R
H6DVTmT8ctSJ7L6MjYWKLrDWZ+zGYfhQtOdaN0HGs1poG/s8GZhuxVDT05Det44rgSdjSfszUB/F
GgW8ND7ZQ9UWz043V8jKqM1lbjEoU9mJ9J1z8OpC4wQyCKqinQ+292E0nrbH04wHRIErcFuoB45G
NJTogJEeyk6ibSmD4WprxT6yw9Wonnq382PNr5l1Gu6+962Tr9n2HlKGD1mjYKpbIjq7H05PLhrv
C0abrgZTLvd5yXYjjPqXblU5vYStdnMt4tFy7s3U/dE79szkKjceEfHLZIPFqNDktkX7p3GCNRYl
R2kByRNHPC3swIMUjLQzf5+s8qSjnpo0hSjX65NGyiw2neLJxXDRkYNOWV4oPNLbs7r4NGQnVaw8
rib2ogcCQ6nC4RnCKx7UBB45GJipL2ip7BFLOoscmqPRezOkT4hOGOoHu1fW3bZ64ogFMWO5E1aW
bfT3S2r9UaQzYS0Yn5nM5/jh02CV0QurH3ZG9xdDUKSRWOc9hc9edpAglECgqjZubsyLDQf99zy3
u1hO/RxauYOjQyOAnGKly3HwHdtNz2IODkoRFXVp4RMK1M9Z+zmPC7QRTD+NFuwrbJ3D6BNqGa0x
figr/8XReSw5q6RB9IkqAijsVgJ5tf/bbYg2tym8p4Cnn6NZzOZO3Bm1BGXyyzzJpBR/ZFH/M2Cn
7NKKp0Cl6ZOiiePEgLHFrqTGbZzuB+aYtEI1esvDasIPSEuzf4STgBKyRnadPMC7HbYOfpZyxHwd
i51U+d711Ld0eoMBdVUzShjbDeoaMW8EZxST+bTYzsULvH+csnKRvS0x1R+aX4DJxakxTBEp88Zd
d76kw9zLj8cvDzfApvIvs+/1B0b2B916xy71j4XEiZS2X5OiALYSIA97dRlquok6JjEOLuNNlftE
xgeAYDNo7Lq6k82AT24wz1XKGqDjiq1xSDY5s6RNB7ttO9tFvZ3otEKWvJ9x620ZtFhcfcOcdTBc
8KUdhqLeTdp9yBl7Y6xjRigXb98CkuEH8q3dzEi4msew4+YfwSD3t3q00Cgnb8emRNUn0uYh9vxX
4813ixRzu/YPgVtS99lG8ZoaF4cOBSTe5JWY67jL8INHdFZ8cIbJECVJdDRZ+rZyBuoThoIqrrID
JkHMQD2jTfAn1jQ9J4nWO0su/wz8u5E2UDvz6SG9BWNptuHHMfT7qksfIZwMPQRkrsia3HNRJg71
omq5rDxgizWspyT1BBHJlgFxxnup7dG4lHPmHqRZJleCt/DQC4VQy8gfAy4z2ZJesLXwtouqEEeE
Pe3xgdwlc0kG264Zy2W9Sx6zoznEFte2p6JWY8p1La6hqqFDzsIA9hQz97JHe0CKTl5RV/8N5KjK
BEnFOwZDle0yXYhNAcOkwlZ9nE0iGDOaKpM/52T2CcnIunmhlGM+N50fcI4U8c4P8C2OrMFhQUCZ
W/meBNFrkOhfAeEEQM+0U665n+agPCqXkDXzdnnOREcXs+uvd5bd4ALFXU9mao8NZVfuY36c+z7u
7xOMPNuZupc9Cj0jrWM/dv8ljQ8fm64g17DzTeZ+lQPkL+aVz5bSNKHQF1gbJGIMzHNZ57wZxFPZ
a6sHB/8AJZJIsBLTaThR+BoXh5Wqm7rCiZIFMUU5nV2HtjHtUd52XlBP9/ba+jy0+XXNtjLF/eKv
LLWyJ9gqTMXYYmagMAZwnuKynEFEpMvOkGcAUR2gAe+smOjvY6L3W9Aq1gmg897PsUhyJiN4iK5s
z6yOGbMnsm44NgJKowbl8P/jdT854MibRVbf00yygeswgVpnEddJeyh6Km4zdV4MeTsQCxnGrmQt
gdSEJyvD4HYaO50cKdc+CIsazQ5axtYY+NIU6Y+eA3LEm5Jt9aTea+NIf0a1G/oa53vV/ZHi6zfp
MOdHz68CrKrWn4OTYuNN2CyGLr+49I5t8tFgXSbxXCS82VU5bGSOFjd5y7sxYa2Offr7buHCntKH
NFtfQDyCKtDYMNMlOw23byFQ6QmkPHQlu4ZJUO10K38G4byUlr+Eccnn9UTwZmfDd04F0VabB9nO
DATKmL5WyhXb4a+ohGKtIZXv1MAbamAEoRccRsmgSNhWtYOQ8cR8Fg1SGzcVn++AqKTVEregfgl5
kLli20zc2MznJdXEyOyeEVwgH3Lxx9X/k2bkY8b9wKXeYi8beedBfVjmZe+Xl6JGbJ3VcOHrrMFg
VPuyY2w6SPtLcEOO3MA/ehk0kF7b91aZPEmP8+zU4cTo9Rdkmj8/nvc5QWS00trdgGlAga85gVdE
OLhqFVh/OA+mBnsWY1bcLTjt2YTpl1TrZzGJg2kDIFxG84QJdpuT7DkSY4r3WcNb1sX/RG8zY9aY
rsV1uuU5q87ADcBEIJjMYFvJ9qnn6BMyz79XSvoHqDGH2sVBj68DKsYH4i+fRoKLx8dPR4Pn/Ddj
dT2YZXBrytLezeW/0Dq7mhx68KiVixqOU9kARWqMpxED49nhWpv047TDZAsgDVF0TrLfDgwTGvZt
Bu9hGaL/5t131H2RjSylnc1WxOitBP8+JcTP5EB5Mn7aHI9FEnikUCXuLdMQxCog5hANI3IG2N5j
w1nJ1/t5J6I8MZuIrGKoJ/0vxt0X9j3gaDAzXN66Dvb+wq04m4z8jCBsR9Y4/y6qI3EwWXcm2IRz
2Qw7a0qmB0AK/X07vZgULKRmJl40D1Rkp1m/seX8M3r+nbDNh76zN84dzZzzSYqYnxVT3cXyUlbQ
WD8RD/0H4OJHdil+aKxnm5HlLJ4OwljJVzjdc3cLMOB7+6k9GsKc4p9YB9abfnzlGIPbxuLk4CgM
i643MwKDkXfz2982eP+oAfSHYp3vx1qEdWrEe9+WX4JrhrT0gaLHQ4bbH9G83HUFP2q5MpbwlvvR
wTJrLpotEdsi6VBYGsStUEYZUjIfXFebm1VJo8iCI+MgnP40W1VzSuyq2c8UPm9MbIObDtMTyqX/
7MKR2cY9lvpaQgYxc8CPbnMcG1VGWfpChZ08JIN8tmocRaQcQ4IeINSKHNBc1R/E3J8USa2rmi/e
XIo7XJZew8eppipi3HFJZ9VsdeeZu/S0ggvmRR8eqUsxr8NCsxdhFohJDOfQCig57wBL8JujHrVH
4zdRcYpX7bxYyopSXxxcJbIQbEARUU+URdXtR3FT7FHIULfFmjO8n5czx+8636YUhyjdXI2mO8vB
vc/qlglM7r1BxmVg7pkGG6XC3I7xHHdgZkbgDyIqr7ydqujIaeTFdv2LzKzXYOEkhfy7R9UHOQHw
jjNJcOEucuz5BXYu7VY+/1kdzPzxyhg9rekQsaT92QCYNQXdUeMYbFV7a9LDfblZ2e9QoiVRPg4l
BSS3oqWHk4jcOw0JlJPMaXbwQUwYSXyc/Z1w7IMI4ivsiT+ya1dwZSbvmub6Vg97QjQ0PE9AMVta
EJjK6duqb6/MxoeGu1QWvycpP3Eax6jeeqFfxqiO2SLOhRt8jcV4XfsF6zdZzLHgIwuu7cidOJq7
t/JY49JmLfP/y2vqWtKkiWwuetsaVPVUUpJdUBQfBhQmNU4wnXuTwUVWZyfmMevWq9Jk2/bWges9
U05KsNJD75cCNgZwC2PyHt2UASPLVVhkoqSls73XHIC3i8FJ2DMBTTnJHHZKdLs2yGZkNf60mM1c
KJIlTmU+Db6HIFdU33luzaFKczhIuflcPWaSx6n2ss9ADzsljMe68p0DjcjoEbH/MSXVshvZ4+Kl
0xGXRHwNc7Bdu644a4A1ceDxOwXulwNvRI6fGAsOVTX+c7mGcFJLT1ltEjUpw3RtNiSbNagg3ljN
Fp+bLnFJWXM7lL8lFynuJuk6vKMXpZRs0AabkXplDkqlJhFg2+dWPH/TcQY1z3DhBTjoozxLXLQ2
sSgsAlisvIpOG1d4VyEcclNOfs/zGoQlPWAuY16FgWvfi+x96dXf4uLnGEXxW8bp22i0I/U6zh/l
bCeB/DZn5nt+680pVrrTekF+aw6CGCeN73H1jB0AVcO5LMC6lenZb4Z5k0ykYEngbVq70kTqerUv
c7DrBRusMSaAyvL8yUvwIA5rcpI5emHQNNM9w4/tOuOkFEW3NR3ZhvbM+SSjNtMbTPtp9JL7yucm
17TOhM0u77eZMqCmAByLbDuckgIUgW98ZfSrhjwyCBNQA+FOwpZ48UR7S+qwAHQ2zU5DxXnLt85D
TmQYiiUQO4ownDU9O1PwSCsJ1X+B/iGRXFTVu+RQ5aoniRwVNp0RM9Epn/GBR5zv8+O4xK+2ZmWw
fPsoqhzPIcEzek9alIsExFfV54rt7C0xM+yu44Tj3K9xNbpHrdCb2ejK8xTgaoOHzq5VVKfYCT5J
yO2cdfwx2v6VgGx8Ak46ou215u31BOziMbij+fLbHrE4uTnfSalIF7627sWQsbFfqPvbSAyfTL+d
qxH8zUXqRgzX3psJfFEhCJN6LewoXOPS11tpTdSrzSICJNldPKRWkbHMeURmb6O8FVWlWg/DSKRP
aGpYuyNvMfNL4X/wcbo9P35IpJ/pIAd1yVTds82jzN1f6BNCMU4zhIn2N6YjqoRjckbQZ4Io40bC
1DPtrAyNlqc5r5sfPGYUdVqDQ8KSjdNcfrGxAiJs5ZOZuGBlmvGPKP4SagtvUeo5ePeWkzGvhCYn
Q0BzY36a+A7/ixlt1454Uau8Yiw4D01hcsQLfpcElqA/FftWTxwV4/mQ5iwCnjL0Y9F11om3vMSy
Z7/7yAt3weJdyIjNBBjcMQoIzJtIg70ztaeSYW4/uAXfM9moXH/MXfvpotGLV0ylTAD1nkan6tBT
8LmmD5MYUlaq+C6Ls39JiYxaxCqUfAg0cObbbqg8/9trl49kxjNa5vG/3H2dBofju5FOUeGkl3JI
H/tRttFkGaiRQXWtxK3QFgji4LMac8jjbdXWd9f8FyuJujIwKygNcVNOQsqh/2U3hp+lc1rGug/q
+UY80Qblfz3itIQhm+AtR7owH5vB+G3R66kDMknupg91th/Eelkm40l18W6O67fedgCsjblBXxQu
O9M8JHUHIQq/QFtpNocK+FbZMfEZKn22+TZe7MItQ4LYkl/nhMb8UvApCwogdn3Wys2s+s9ydrg/
eMFt/MvNpjRPWgbrGYvGie2UlUHP2B/SNN/l2CmWjoQjvusu4HhrWumjqFwQgfkxrm6/r2MFLH7z
HQIF1oC1LLAz4L1L1ZVs4ZNVYs+MWU62DuLRnNdRNjqP/vNcmxRizeLLp1BJm8ung1O9ZNFxcrV3
bFauCgJAEDzrtmH8LB/Idh8ai9s/J1FJ30yOdEO5pY8pv73rVZgGyX+39Wdt/2goiDpd4o6XXEjR
XY6O2REpo0FSBvd1bn27Yn3RBu3ZE+S3mf84vQP6Edv3ZsJDxPKQl3uxTPXzUPX4+TPsuElyV6iD
LuhYGxIED6P8K/wl36InXNLBijfcNItL6vOn6uFA9BFHyOp/kDT0owSKK0k2KCMZ+4eFmvJcWRZW
YaXo04yEyzcvaB4HTZkHxyW4d+1RQ3wFYmrj53saa/QpWHyHFuF3M21MlIEzSefqPHFWx7bnI2Qu
DxnjPx0M7TE3SuAghvfkV/ZT5yRJVFjDAzlBbtUpfqmx7Ks9hqI7ABoewrr3YRnzeO1qE+gGUJ1K
VpvSZyAy9dmHHiK3dfYsLAkei1qeS4ivjrG8dN4k32IHIcSdCBP0fBlUKB9crZ7j1sAk1Dn3XpNE
a23ZF2xQD3M/ulFg9eA22zwiR5ftkw8Uf7Xp6xgNkVkDHI1vZbd/tWkZ2F7mQxnrN58MCpbr/3wS
UoF/M+i2ZrJdR3VHi/KIPyI7MmsyL+s8fHh9c811KSPq4D9XP76snuagIhpaucoDmoaJ4snUrrO7
LfracvBVDpyunu/7HqGmBK3WQIOMysyJb5Lpy0wS8qGBRkv7nTscELUNw1g2NoLuUytmRjU4FA2L
NzQ/J1zaGMC6AdiD0gl71TkR0cSQ2ajtI4BTIY+TKLCjbrkV5hKzCxN50IaTMHX6Zxfia2HkQabp
PxF7R4FPuZi3tsOIY28YmrSD5EzVFO/iKNsW9szoUeftj+i3E074lud1Ytr1/Wy5tncWOWe5WupT
VbTRUFHk3OCe4WxkB+yTc6gFR0rN9hayGT0Asi74zmr5kY0Xj2JBR43lY1PiPpIz/27C4BfDiiZp
ra7e4j4VmGeiekjYuIcGI1bbcOYb0CVN8Qcl6SswFuvgEglRFKoj3+XtxS6niSuV/S+GV4M0A1bM
LjF4tRCUN9K1fmQrpigtFmsvkpqiQm/u703DY7yX0mVY0mUXmCMnNvAT5PGbaIIXGhrkOvmUDf7y
7arb6Sid/Cvg/G6W3d40gzmaEeXHKf2aHBcLNrs3V4PszUJa32gJ5dKPyXXc2jnoov1Zam/fZOYY
9p2s9xy3CWhB+TMKp9w5WX0t+RaP1D0eBidoN13AX8JeRTwLcyUPHmtgbhxw9toHm0H9OOI9buP0
Lvb9Ywr02nT8NydpyVnhQeqs7J752WYck/KJnPMdZln30s36xJrfhf5kOiFy7RfsZefi2tW1ttV9
yW8Ks7ADpKyTd5gKHO5jGxapONoOPc+Lj5gu+gvXy/SY3gI+o+F8aJMnuBstNuQcN19efPHuYFEe
2VK0KR/xF/zadYvr0KnuFR+r5vlPLas7Af3jDYcCofopdAVsA+8z0SUqlWREEKfZT5V2xMbblIVJ
4+ikH+8Zn0a/hXzIYzY2+FlpsJ6ZlB6dwj5WjlGGdjDvs+KJccVbMFhrqGYkNw/qIUM0ZO/WJNKo
hMVlp0KsVTeHf8w0iRsyxyR26WIju9yC8eGDG4XwbZryYvVz/1gq9V/w2Kn7IJleqpT7hZFnn7wL
03aCfSNS0BVr7wb72XkUjuD+wjMqTQL0hrWwcU3G2+T7adjPiKEJ0wNbpQG3h7pgwt67jxxDTF2Z
O7KN74uqETMDjmeLXKEfViCPA+udWWIQDaZxkUX6NDrUSo8jEYSWuPYJ4sURiXG5TDKBdi2algFj
LB+CoD34s/joAtaJjqkV7l0DRmCvHg0U7IdUc9gjdrZsU16lbar+Ur1+DjFOEu3LT7qox4sLL2ST
JtXXNBLtXueOqRER2g2KSH/UbJIzX2+ytj9rQKyiCKZLKhpAi5J2VdXI94Ano7eLV0X/4TYNdBum
jdeDQLUL1l/43D4jeW80Qkzcm04YzKMr4P2ZSj7oVBl9pIo+O7n+fZ8StBsaLL5qAbgm2t/K4CiW
2S2kSTtrIoDSSHoKxkOM0QyzbstGp+KLxd61kk30UpQB4KNhQZnw2ecUE9h9HOWAHKkJNSHtrzOn
LvygHvkjO+Pi6bXuzi8+8twzjkUrs/2YN89dTHF7V2lIy2MATpu7p0Iz28Cgj7fKWl5kBleMzwf3
CpxM/dMl40ulOMly0sGAnHE6sSvD2a6B8dy7nLL7SWA+rtFwu8JmGkJ4IS/R84wb0sd3Cao3MzPw
YhD/KKyTu1a70bwUZPgzhW2ZKXx241INv31Zb/Q41egjHKyaFiNuThQubAdkdzc20I387oYPKY6Q
qdy9hf04dPaMMFlVsoHYokyfaZdf93Dy9lwGrQNboTOVkUEWNCTRfV6cx3GA9NB1OVtO1adbQWHz
loMcNa8KiLZFwfOuSJJ1B28Eppcw97MpevT55iB09TNTv8V1FyNoYpN76seE1hyHkfhSiVNuBPmu
9rHZyOLmjLBRHkkYp5hbmp8Agmeo7MlFG8JQRJE6erKNMRlhtTeXHicrs0ec6XZscwL2Sp5Pn+MG
tO4mwYkQ2+abBkG7afAj7NKZPl3PWapQ5P8NrqlPoDFu873veOWZnOv1sWbEQwDdMa9zvjwGA+iS
6azm4swRGANB6j6lgfwPNjW5tMQ8WcOpWrNmm0FSCcGN5swd6WpCnS/v/cr7xdAz76r4LRWkdsQo
Tn6DER5kjL1rx+PQ9f5psJCM5bRODOigFcQK1ERvJvcLgc5jW2Izh58QzorjzcgrmeHzHMuc2bOH
3jDO8JRuA/Kk8TYrIlNfeqw57fKNV3ar6Mi4ituhpNDzBUcyEcraijzYVfzVXJUY8HOrFHf8BO2Z
xgUobkwH+O7JYJ6WnJL6yWRNrkxgeG38la7brB70FcgrAKKJ4WxeLt8Ukr5N3jBFFl1qMGdHqsUn
sZktiB7Ypa2NKuS4DwazIbTGwaavHztbzeh39Wkl+7Cfi5tnZMKo02QevX41y9Rc7niOdtPi9hHT
ITynsn9T7AZgXjOmnFJmj+WVyhxhN8/OigCcJzM6B/ryzFOQe4zDmWLKtBDI8O57UjLlLJoOD8Ca
HTKHS01DdgRbGomPefwKmNxg388Xns6uPMIXCee+oIcjSIctFJ4qai007acg7sn8tv/mRlzUCguL
UFHU4CdLmnty085+FOMfmhXs+bhBDZYctMnX7LIl/i078LBdoP+RmEcpwvHRMhaZiGxuMYj4ITB7
fpycK4RS75brdGevYMc3iSqSOtsPIKPYxnD+t4TxlunVLAhzch3GLz3ziGdm6kAVB4a2r1aD41iy
8pASqEHD95+A9j9JMz1nuWdvR/bWyMZdgxLosU7tWiUOXdYF16BGoHTxVqmkedRDw4DKROnhpoDC
UmcPQQxMzmTct4UEydmAKaSo7SRqBUZw5qpFaAS0UDQwU/BNgObxupDMCqaKpyyDvm/Y5tVyxc5j
Xg57PEuiIOVnxui3T70bs0d3KBgjAopaziYLkFm3tICs16SDgbiMhXdylEOkaSmeWstxQ7+FL2lV
y15VtLHl5UXN2rnDY2hXld7qwngmcowVvW4IpLJDjW7WbgeJGtNl63W1hH3b6gB9s/CRVfPJWOio
xzmc28M5qTk+4Ki4jSkzOBBmjOmE+5VXgs+jnh552kRRA0uOJVOl30Hpvca6byABQBV3RH02kuK5
aZI/sOL5ti4nKwI671GhiYuEH9aPLf2JS+tHiO7LbvmSDQjvUZJ3THVk/WVg+pptJSMraXAGOv/1
ZLvDubZ6aGPQmuIq3Xc8RDn7PUq+ffXmv9pGROXIayLLCSapdbvsuowU6ey2CByKmHnQniZQoPdx
QQDE9fnxMd4XS/m0TNM+D4pdobPv2e7hf6fpS9PjC+W8umXdmELpTqfWUa90j8bnPLszJptjrwu6
ooCRbWWufWcxViGznJpnbUyc2voJQoyyPh3gSExwJ0jIQPe1RFiOXexyMAcCVuNN3QDzce2Onddt
/llEgzZEvp/Hbjx4iZeBCksZx0odRLmJzWUcu1NS7tygqe6m2MXjyRVir4QX9ZakkyfnN/BNZZ3z
VvPuuxKO/GOX8msygkYjItC3V25/bi2B7Y0PGca+JozbMpdrgrzHEcFUF9U+2WWpfWSYO1JBtOTn
kd1vsjHTxQMp00bRkE4JBeuIwT9b8cIaHCHp5DHssB6+Jm3eBQ4av6rkwXIJEE8u0p6tq5qkQgLw
QEdgvB3ocftJp/iHRvgDiwtVw1/NSwaqZ3TniYYU/q30hnsopHU3ZjKkxgez5yA/3LY4OXiAsX79
LIYhIgide6OCgtRwePPcnZ3sW3d4Rrqt3iwTHRmXZe8n/bHPx2fMjjvLhxSaFu4bT0C/Vfn6G6Tz
g5eMvy1Rxk1hGOo4e2dyadmVy5mww8LQ3gGXjMH5QF+zhqCbUNwSLQZ1pr0S9yrLN00yj7+CSblv
O7gvmUIP+cXvaB2aQewzNbkXFvM1004hyjNsAYRDB3N1iJPs+1YrgDRq74nacjrPyJi5cC9DC6x5
4wXHVCN8UjK3nUiz4xzlnrHtUIQoMWyhyt8uC4QQOKoyS3K7uY/qDnsypVY3BCBAWixm1PRAsV+a
w8L7cDD9heXDmE+DvJsart74Nm5DLe8rp01gB6+AvhYmx1u7NL5dDkqiUqEhaG5rgvQLgRRuQ/dU
oDs7vaK3g9jxBsXskJg20dCRbZykKj4/NwvI5J79RTkbr/QfvMa6Lu3Ms23a7WUVWbQ417hYH9qi
UfvVNSEjdNyrsTOMUZMoUlySlNK6/CsgSkUTZzQ2XCsng3SzSqTeV5MP/ApqOml0772MW4dLJfT+
vmFOO5BItuDSb3Tb5xHxojmZP6Z0fS6oPdg7JnZvQT7IFHraDezpGbexvWfeMkeKWWVTxtfbmNWr
KUzBLrKuHLvn23ZWi2p8aW7TSHjQG21mQCJ19eiwf4cGEjSjh/QcB0rcVbj2DnLC0OcU34BHOJLS
ErOdgzjbKo5xW8v2VoZQlCXbJi8W4+MQVCxynnEQ3fRYBt7f7b8AITof8mn8b7Zm2PW1b52UpV+D
FXfICioBUoLcr6TtN02OlYn3O/RzNg2/vGX6/8NKu8L4nzHMeF/ZDZaAXl0BXHIw0dnFELo3V5Cv
gjv0cdKzOt/EMcVCA6NH8khWt+6lm07vZtb0t/WGStkFGkhsXujpNMG72MsmbweegrKnW3OR17Tm
7/AZZFT0dRkMPtelbwBHcyocY+M1nWdv07bcvyjlOpLd5abqWPZusnhb0ia5Fn5f7LRpv8QpDlfK
pOS2t60z6nqNI9SSaAugfTk2c77s75oELj5Oj5gdH/R+drZ99znpjKha3bsFTg6aKpEn1xuPCnPp
Ae8Hf1xJ0U4NzD1shb/n4Ozhoix+U3NfWF1+HGZ7Zzs29tp1nvd+ddDgTjZ5MHobQhViZ3jmYSbb
vpfZ8OLGDQtFmx0avIrbNBmhklTMJjiXs0C0YaCM/ryYo0W00jnBnGBmzgEUZllghYpZ1BxYxa6b
hmfnVgu04P/fSQfsiE8yoG67bN9P0xserFtsLFx76Cnu0qHbmiGzTVP85JXbHlsreS3SqnuM+esc
4o7EMHnEcoNRnh98WbFhhY2Y2ATMsj/1sYyWivnkhNViN1h3de6R33TVY+XkALqUS3JwCSDmVdah
GZkgM1v4iYnYEuRmW+pcFyrHhJ8ozwhIaJlTvJAxnQm4bAyun5Dhh+aB1bplIvOTeU/2VH4OQ2Ht
naRiki8eR37BENvnuuXyAmdvKyzXP1DagKWhL7aBP9VRAsmBbTPGOVLSmoOHrPOOFKo3d2M5EaiK
hdonlH4oPv0ucOuB61jxxCZWRI07RUvSHN21OSmPJoI5e++sGzbc99nKWgB1Eml3M2ekW61ieB1S
LiU4Ixb2knlXMzWpR0xkjWM9mnZNBGF6tRh6v414prxgvEpAMuHtII307r6NN3sA4bM5GC/2RNuP
LakyYV5Rbgh16yiGtNpryQ7nth/cM36NommONC/Abadpo2IIndL0iQVlDYMRUDiHxz5iE+FEAEIc
V/jqbvugXg4aECK7MLZiLpAX3TCJYnYnTrLKPQTQ4LkSHQTi9si9zuQj6V8MzxjCoDMsPqIpklDV
1ztrsUi35Bo0hvPQiCoiXMtVw3qR+GdoZZjhNQ2cDD0CO5yqugrT44B56Wbx0X7+0OE83loF7xKk
Ry4FrEwDtssk059D3rGWShxc+HxpXxqh20CionPJolbHQQWgSy4aq/4ZnMwb6Opc0VOICC2onPvK
/eSmW7T7Ju8vaRB0p9SgmnBIlivp/G/ToG2oVvSYWMV36Tc8PgKcfE9LKhOiFompIGOco9WsOdtm
3RlkMCxc4bnJUlC61sc44ZaNscS7tXRYSz5rWjdAw6Q4SCsMt8O6KFzaMT5ScE5uG0oU/10zWOdu
/UcjbsHJV3VI0Xd68MsdSY87k1YI0GL+f5ke1d63uEavKzYYZQVFOJCcdDWjLwbwQyjrX7FUFRe+
Jg0dBEPUXHiD0IBT7qr2QnNEfL9I6FaMhpyuB7veWQfWwJhZIuZ6tmfZ9dM2NhvBLldwV0+JDmPJ
HM31xYJvRuvWzKhMW822TqcfRCwn+n9m3CxueYHui/m3gZv/C+SF+wi+4OjfEIormFyOm/n3KiBG
MG/5cOZHABHWEfGbWAybLVvKmSesuUc8fXWl+25Z1n3qtx9pSTQ1dwOKLHjH9n3OUNR8S4C4IXpy
TYr9ndUoe5umQbfTGf7xYGHqEfd6vnJxUFxb09S9erEBzI5c+H5Oa6gubNyxUx5bVAbiw9khxyQ+
656nOocNAa4F+OYaqAP3s2oXcBlCVa94IJvhjrYzGVIthRfNbxOIwTLdt3IGR2t6cFkTxnHm1Fu8
8JQ7FS7fbqVRkFes76RG5n1/kziCdSh3ySKdkPsJT1VhYeyzSRpXIz7g2es9YrFjjZT07Ra2G4kq
RVhRDMngsDFCc4zhWInqmuYo57ltc1dsiQZX1ANhW0AIa9ffuJMml8qeGW1g7M2huLeLvGUoaHTX
VZ8StazspGR9ljgqYfXZ8e398DtzA4imOayMxEsBwEXON5qfOdY7cFJYk74tNcp9T6d66Dt9tnWy
ctzaDXKyNKu7JK4ZT+T4pEbvUlPTdpYZQ9wp1syZ2v1UcrlXQPWRvbqAcOsCsr7ibZqBzzpN9ucL
/IjTCLPOWYmZwoVzdOrdD5331lpeE7Vum+7G5Haz63lwsix7jROyUe6cPrOn8E9w7w+jaAjdyDKa
K4Wa6XrbAQCx1Y/tWd6bCEzbW/BHg+E7dDdNya6f/daHwrGWvzesieMXBTAAQurz/bKYxUMiyAXE
FoYyE/5omj54hr5VqgafUEzugkBBkbIcpiXjq+l2D3Nh9KfEIzGQGA1MGEIlWew9x6I9rG6eRYY2
JNCFoIjmWBDTSNjVbR977mI4vwa7t9YoBUvL9mIbJd+YmHMk/aS8er+20+w60PDbghHMnuN4vdrx
lW1srYPxFNuYDKEy37IWGHkN4xLQihhxiYMoYdU7ZMnu1AQKuhVXdWyimI2DHFl91OWmdeYP6Rdk
iVp0VULtYwg03DwUjgihqgcn2pMMgW01mZhFe/lUPWmTrXpsOc7nDvmCYHoYZVAcKpCGhMs+S4au
LwZ58sJ7LKUSYZy720zoYxbfsITB/9g7s93GsTTrvkqh75k4nA5JoLsvNEvW4EkKh2+I8MSZh/P0
9L3ozL+y8gequ+u+gYQRzrBlh0QdfsPea+O0HlDJ4YVh24/UcdfEvcatCzaSP6jxGHTsA3MocVgV
SS6t2nFdilbjBlzCZ9fiDYtV7lcAfakSc7ghPoTFJNsxEmmOKdvZnTH67zAPluilWKqaw0cAoXCR
TxDgexO1uBxmdTuojoVwgnyTqPqsnMlmKdZ1p8qGq5GmbG30DiuXW4qToQ8nCvBrUEX3RYHqVjCl
WjYlwWYkkTE+btV9GWUnq3FRBZDqh4rB2RrqKYsx149Su5NIxTBxUUMNyBqGyguP9GhUqEEJ1BAU
4rIVasdN6o/Y9f8zNf8PpmaXhPB/bmp+Dj//tv2Vvf3V1zx/z+++Zk03f3M8om884nakxDn8d2Oz
psvfXN20QEAJJBYOVLu/O5v5Lm7HNjhD29FdQr7/THvmr4S04c1YOqIpnQf/V5zNnjXnkf+Z0TP/
Vjb/SVM3KP0s2+Un/aOxOXSJoK269CGK0To7cfKSwVj1e0xdftMdvIbkKo72prRufphgrtMgFM5V
DOtykb4PhXE04nIVjB56RWoce9AxRGfFVUNajgN1+FWO0xGt7rLT0KYB0HxFsYBO1kJSyUnJKq96
GXx51/Qe/o3Se4yNXG1TEo9zNWWMOerq4GmiOjjzhz8/DbueQY+Pcj+ghPr9S37/ulSzd0VZIGWJ
Z3GGenbM8FIphp3NRse8bfvGLMvnLZmXNB3f3/79QRqIGr2kSNel28c7+lp8mQ1Sp1ZN/QonE6mG
oh0P3x9IBBoP4VD9LAfvLR43UfGDVEpo58K5B05CFDRCn0NrdRhbZPRe4n2lFFsL7SU3UPG5ZRmu
sojZAqxGHxLUzBZvInY9RqrBKoFIj7EGs2dkRetcQ+3eTUIMu+8/fn9IWMSK2ZTXeuN0x5A5WjqC
AbA7e3Gb4mSr9KNDpL+TotUfAn0bsnPifDOfpMPP0qrphTm1Q3/d7VxR23eBWKSQi0Z0G45CijfO
cB/qRQCZenyWtVeciO67ma0fP6R2tRM2WcS1me/gTc1QiWor51/CnGhL4J38CjnbgPc8sHznCMwi
tbO0YDUhTNyi96W9rg0ikIisbIguWqZ2/YhIcml6uflMqtx2YidA0zbFCCXTl9LUi70rR/eisHht
h9q5mF75EFmj3CYdM00zm+gbA7FNO2YFQiTGUzL5L51XVDsqafpNUWBmkz+S0MaWEuv7yMfIEVca
vhS24cBgO5zxxBhy8yiuoBONgzNmzKhjpraW5azHOP2iCLBOBSW5RIiMmvu1LPoefFm7pfk62mnW
3ZCjL3ynfjCTntpxYvqIWJY8tWaEU0X5lqjS2pdDjajE7YmZRWGCRPDZ00Vx17VgP8rSenZLVR81
E5t/YHjxm2mE72FU1FTtWF1hcdgHx0PC2BpXzxneZkjtZcaN9TXLoDoUb6PfXuKuztZe+C4nOLJh
l9r0Z1Q1UT0LvG1Krod4GMKbjkQO7THrYqJRHR8nvZtrvxoZZ7N3NWZmxtNsumzXs/CKCQXjv24/
ylhox7wN6mUD8zEMUMwguEPb3eHQIKL2ShweXRZeqWs0h3YIy8E6QwlcGEHGkIDqKFboe8cCiRRx
uog1QLIPFRFUUNOZzTDaNio0ICThsj/gMWPF+NKBtZaiTbZxW+wybBgLnffBkrShvV7EYhmXLusI
X9slEhdQ5hlfjDM2qgWA6LqGcRYjgqyI4r/DUL1tOx/WU95c8gbRnJ316uTO+wku3GE3+R+B0zo4
jdIfcQ3HHwfAKRskuaOalS4ic3x0qQ22qB0ZsQ9i4woXS+QAXSyzmqNMxVspHsg/su8ippY7ko52
zKsZnNdnmg3UvLB2JzfYoYDyGLDHIa6yfgE4wF1iUFn5CDM2JnHXx0m5e8QKzAWl6Szi1gAPKXye
LYJhjiq8aBoSvTpj4Y6/CISZkb6OAvNcqKhkwe7Zm7pmSAGkh3237t1s0WYbgSqKAdxor3oiHNkL
ZPnKqaqzazNUNSy27jJ2zsRhe/fCFecKofeacyTpriIc01Orj895VpTEZBngp3G/W7l/B/OiWI9K
Ow/KeReSjZj0SZrFdaXtp4ZdhxsJ4ILVtWpJ/RhAjOL/3hBThLl14CXK0ES1g0GlXjgDZbY7sFiq
/H3Ozk+GznAvS4gzE5CrsmvNe30Mx1Vu7YcSl6vJcPXkNXi0pyyEI4lpjfQd+WiYNrTg7lD4wCVY
BGhLY7SB2bgpwaFF5bAcRjk9mBGcJ9bjB8MJr2Ydxyudofly0vXggF98lxH/7FjiYpcFY75Bu2cM
8RD2NVZ7w9s59byRkrKAIg1JrtOKB/Tk28oD8yYrDX97kX32w51UrrmWPs9/MbANyeeyDsl5uZly
VAGy4+XwozC8Z9YdrfR8HhD0xie3uW5rPk6+F91rOmrNsau2Jo6vlWNWS6QWsBMsivrBzalZTSRY
hj9zTTOzXfS2M+3J1tmhnUDfFHAlA3PUNpny9VWfTsHGqOrqLp0AVeY+QKsgiA8KbQuxVNOhcwh6
lCNqPBExijZLmygWJhFbT7CDSdjPSJ5xjM4OdFLtQYnBXvaxdgkoPPY4SBF9Je2zN9nBEmw2iDfd
97j10HfaeNZGxTTJ8E/xVJnLxkuw42nubpC9eyRnwC3EV19W3cnJDQjfLr6E1s+3vVlGZ0mGIGjH
twD7tt4Ud3HsPraG7e47yyblVu+ibQjFHK0KYjImDVnMRWUaqBySvG7Wul6WuHuxF+rV9LMsWWIG
dcIOT8ZP9ZS6G0FS0bwoBmecgDq2c5TrU3/tAKqshGPdMHFRvOcgMm0tuOrZtGsDXZ5cnfVb1NeP
OpktazRq06kGE5diT4mDNDrmXG517vzSORGAkz/bvPOwKra3IAq0SxqKp2Jwf5h+ZT2EGTYA6Yxf
tiyNjYzgL0QF6wNQUdYepMKmzvrntLP9hYpnYViE4T232RBl4lo7uJ8Q/uGznBt03pNZxxgCAmi1
0DmtU0zOoqgLfAzjLYFWuo4pHTaqZiWB5aEQxJlhsmi3qcuJaNTVNhDkSBtZvIyADexb6gGNBe2y
NpFCE2hf7DoV5gfWvQwBiYEomcHfRX1JnJIelXP3G63HMWZea1QZ3ZG7K+x230pz2Dblmy0x/hIi
iUdEOQfD9O8aLc+2MEbsrUsmg0XGxGGYy6lu/jAgL0f8TSAEATXa1VP+7CrTe1pThVXAJe1gGU+T
fRhbF62BVqWroGKVZ3oRDq4Sz2jcQJp1TRYcWbQd8+GzGxm5pilOwsad1cw5DlbNS5aN9mBVANO+
f7gcO3Bkbj6cArO/orklXS9zfPDiqssP3x8i18wPfVQfOwfaLPzH/ACcuEDAxHDBUuhxDat+zGZ3
VeQ0LD26OUKsmT/o7HOsgq0iGFoqudY8VRCPkoXEhQ8NG3PVNyQocS9NzHqM0d2dk6tz2DaXjN5+
+f0hsb2fGOffAmOCXRhlz9PYlUs4YglX0MJAz7hXxcQCnfk2ERmgRNryUHZGteZNBIgHFFZEzgBm
6uEWZPG0yRnZaAwk7wYw2HEJjyGdzCcwFbBWcSNssowiTuIRyWL3IwyGY8dNFJmYby51K999f4aC
Ydn2fbNy0vir52pZcqHfytjC+xCzu02KH3UMP8diyYxYEndgyIxTj1DFGtBO7cTjTCzfHEPOyJrh
tWSavugFCEcrrExUqJ1aRQaDSgJsFw6ZtsSKErTbcmOqR1w/ng8okjc8O1pJSg7PVWvySwwDMi0q
HMY/KcTvRsQnUSFgRtUar6iqZgUwtxalmITY2tYu0xHU/bSfhsTbEmJ/qHNcdfq4qZG9gDXgJC87
Ye6D6VKyb7Q7nGhJS5Gum9pXigz9knbxVXQNpSi8kTX19BarksyN4d6IgxOxzewGYOfqdcn+96vJ
G8CCk/1cFqRMaTZUZlcviw3E83QZTcEZbVDFpgRBoRJsrP2pXjrJAV8eLJ+OgPNxHk4VufHIZhfC
IMCezEY0p4tt3HgI7XseBzQH7Lvx7fsbAEOqlWENJ2EApVhPjGfws0RfndJeURj9Mgv0+TZLqSrT
b/RF0LlZ+q4KAT470rkQmBQRUsny+EkZ8VfccPjqXsNoDtc4S79V0cF9yyfoEi4qDPCPiE2iidFw
pXn4JAnEVpa796xerrhjWcu4wf8bFq62Iae0VzQ/46yqBLRtSUijJuIoVC4czRk/oMIbkRQM0Alj
w9WRaVtfr9E8NsO5jEbA9qbOwTXYuzghutkiDRJJPZLB+amyDUqwID14ZgyXA7FMh4ujTjh7Q+aQ
3rxtbQxMbazd7HBjzO8VX6h9ZiRnqlu1Gvr3+YlqFY81/9OpG3fjBLArgFGFhVxb2pmH+IeJ1Irc
H1YXGaIyTp5tOl+9vbSGNWPiqv6lBvqtyZz/p/r+OuOAGOOtMeWW+Nl6UYykjU9JXa98ozxNOjxt
mTibCSH7WrrbpuVabHr1IUO3WpW4InYJS70Rolds9RXtHG8b5lW/kD3DnjBZTVSZ9gkF+mYR7Lco
Morrvko3jcWaEp/VykEVXupo4bG91FiZ3V/fkHMIuqRNTcOxyqER80/+/mJ/kg+jvJT8D5SKMZyE
tcoce+cXLkjxML3TT7GIrTUWBgbExa6pTWoz7U2kvNDx/OJxLGKfsNUilzzjdstlxJKdLc5zOYVf
NATjehZSpDEYhxjQQC4jjI83S9T7zLHU+v9Cqb/Dpf+HoZduG8L57+Ze+wbpT/G3fZ3+yj/+wgD8
/Tv/oPpZ7m+uZzi6zVqabZPNXKz/rJv/+DcdQJ8LSE9K2zYc0zJJof4joNqyf7MZezEPAzfNfEt6
f1L9rN+s2fngmf8v1/pfmX3pusG/6R+GXzyObTr8Bg6GD9e1DIMf9Y/Dr2LM8orjVF4rW//gaj+x
w3+WokJx4GTkaUT8qZ/5T8zXEc/FX6Rf+nvBeD0QDlpTIKoq3fhhdmwE71ZUrocgYT7UTBuFWbKW
hrYimmzdQgM9VdPZ8QudiEhjxSIJIU5jPMgadZXR4C3Q2GysspEQCnIDlsJmZTdO2jazaL27Kis3
CouhX2di0Y1oLFyBDH1bGkO4gyx8hlewHYIacjihcBz8z9aUHesOp7qTDrjx4vbiWFaL7O0+8Lzx
LtXyu97GZCPMB6eg9xx760EUj1kIs8pQyZvtQy4ZcxQs9GWRdz/qeJAH1HULzy2esjEAnO/+1Dvz
QW+tx6TFlmPIugDC03J/AP1kjeF92xf3dmY+4D99a1X6OhGp3KnpfnTn5Os03Ju1gIfq0Nrq5LAF
sf9uo+FDgANxHAMaaNCd3wRrwYAAWu9CSlIIx2ltlMEVpUZsxi+KeJGFU7hk3zBy0p09SsivuH4h
PIU9Xf4UC+vM3XJjaGQOYs4sFzgvjRrSDwqPWJjhqrDkwTfUSSkUz6wM3yLdfa5Hi46dqKpwfBIG
v+1Qy7NvaQdoCCASG/unmXMX0NlD1Pq21OxfRB+/wt9wV6EZfXlD+CXy8DWLxoujLpFOfCLyGBNY
QQXymH9erMMwGAaEJyPQDx20ReY/txKduT55K0s6X37g/gwj86XM0y/fIK8wIqy3Qmgch68qJoRm
7Ooa/V/znukn1HQxJ6ro2dPPm7v4A9E/zUVyJaAY218ZFRdqlWDwLk2SvfnOfB+w8/t6Yj0yNnCS
qng4Y9wSm0a5ZwARCn4O4yeTsIaG5ZsKzHLG+WHDLdwa7/FYHWpZPJb+uY06fz+GRHoyOWLOkCAF
IIKYPBkJvwGXGGUW3b3oo/d8nvK2RsoKN4f6YBoP3mA9qCFFHTRFr3Xnnkts9btCC9deg3LBm0nt
aOcgcSNga5K1ztB8SQYVpLUGGpDVmz9UtmWXOG4Jiddq7nSNYJyl1U7CSCo6ZFW/gyw7LX3ZwEMh
uMI0w6dywpImRfShpdaD52iHYHy0mD3ico2wPavwC8zKV1VGn+0OlJWBIipZtbIjCGxwZ43GTFMi
VgCtUOAwXHFJq5plX0DUBkL7wvy+mkGNYzO99TZOSd45sBV0huMkqxzdKP1yPONhxgzTmAFxm5aB
8C4kMexHmmGqmRiRyk3pXgqnjY2nFuKk0+0NRxbrdrZLTQrWF0SStdLj+iJsWmCxDozx1rngUyjZ
XN4V40v4bNYFIUo5EUgBXm03F/QCQQ6rJnz0mNQOPV+OYYs5epi+Zp3zrBjOribR3zDNj0vsWVMQ
rrQyf4h25D1QSAz5c91hZrYjiHwOR6E842I092Ht7qaY1MkilPeYnmTA1cCmuVwUbkWKUmE99BJl
aFEYe7RKD4mKPzpr3zT+QwzvfNfX8lE4kwMbhGgvF7ZN6dwMnnyY9uIIZn8L4xEnkwOTokRbN+XP
kvETXrzyDtVQvXYkP6aI1D0KZr+tibpHLMTFc89wbVpU2AI3Q8+lXlYRMpIRrbR+YzhL4xz4z34Z
vyU9kcwdPEn0hfTVvBCOglwMEPfwfcEIQZ1aWTdudQ8aJkNghWC1iFe/65PiXvTdiTvO0kTyokd0
F81g//QbefLjOcShz/e+ZwC2zzl56oYzAC381svjRxNDjNO2ZGdGpCjrnMaqaT9rSUFfZcXay9y9
cNW9jcqPZjO/75hOrEuss+Pct4bqWFrdyxRL5L/M1aHPv+xMxrILrZMYHJS9U416GkYLR0XDvpyc
kteynm7YHJlkiTO5JDd8qxSkQGQ527yF7CpvGTX50caysXBlCEhP5UQRNhBCYsg1sc6bJJAw/Wnq
izqhbSILbU4/D63sqgFtWhU5XI6eSdvQ0o4FP2qb1Qlt0JI2DFwXS2lablguLjoQjIg129Gp5e4n
2lPgpscJq88SgvlzbRT3uj4sbJldMTez4XbO4KxxF/UAzGClAp+mFjVK3KuGMvDmDHmxaoEiGaQA
JR0jtErda0V7wgJWI5uhASwHA8mn8MFPVdhDAodGemSxrzqQC1Q4YLPShkG3o+KVqjP28/j6MPu4
q9HSL2MQyWUleIfRlVfqpsmRwjUqVmNIbFCHHieq9UdZwmwhtHQDeuNcpkAxWAXaSyoKpy9+VswT
9f5s1eG6Hhp2YvNl1jlPJTASvSMgJcvxn2+YFJJxO5uxMCXcYyKulkITNW1u9SVcY59p4FT1ynku
e7ygRYRmhQ1VD2q13mDh9fZD/MTMZdgXRYhutOBE4bvrVPkb4QMBx0SDbAlcxQStsKxecr160fvm
XWLoc1p+18hsedNCchnG/Mmp6BeIkGWHb3UXJ+Ri8DpAXnn6I89oTiIiUzIiEm0BcUSLiGWou3oz
iGbjdNaTO2N2E/lMNIG5EBO3PyevsD+ihOLSDQv/F4HSX75NA0QbCPZVfwg79eYUHSldjg2DLWQO
IeUe+QWOftjIXes8+8kUINrNcf+iSU6m5G0w65Mec9vClYRuw/tVB5j82MBu5cTDhszFZm3gNg/H
GzP2L4imr5C+rrbzUgy0smk+3ryuPw2Edugx/sI+4Mztk4wept+oMIVAmRzLjAelwjxTzN5BAaFO
GtZTRWOt+cbNdphLVy8tXmn8N+6ceUNMYnJDsnwrakystMLh7I/LaeXPiS6eR7v0YRRCmw3qi2zd
I3dgHMR6AFhYIuyl34xX7ohKsJzZyW7cxOt6qjfofQeuEAVzBHTrzoZKCl9U34OwA5Bao+abgy8G
N91ZBSg9klrvSP0lBIxOCs4155IlzsQAG+i96aagWhihvY7EnFQ3A0YHbslmQZEY00qSCCCC4snL
8lfXtB7AVsWl37LJK3FZQvJISi/gumlq7Gb+p4XsWe+579kT/MMklWf0ufZKc5odN1GQDaHLEplX
orQ5SOS4NkBMLg0NEb1BbcX0+wkSWeDNIWLS/ErS5KtvC+I1AGro7A3LlhbRs+FPaYTr9dIwGfJD
3vkyezAn0IYZSxTaTkWkHkqQu3YywYh3GKpL76qHAf7xyXpI7I8a6+I2MnwTc3i1SOtH3LxgHjir
co0f0aN8Z0X9DKq2q9qLxX19SBnsGzpVYZlAZVW7xlL7qcufJkvdD3byWrD5p4TdIfbEXmRHb8HI
w1WxWgoJMbscb1ojKbO6E/6FcRXvhm6YjRkOTk5YqQyuSS4XzlslX0gJP2RIwPCNcntrXO1TlBU6
qRJ9WuDscy99tSEedfFDr+o3x3KevcxjHhF+0PR8EInOLSft69VYp++90dypqOe1jaHeSIXUlKko
+sQhv8eCdRuNYdu68QY01bIRggIXJ+oa+TQS47zEalsTEeVJ7dNW8d7tzYt/yVLjQxMa85yMAUKa
Za+8eZe9TeKN2cVLkhPD4EMLOHB5dZ+hIL3aRagIZzewsg/1y9CjJk2yF3Bbrzqv/WRzEYiApCpI
XbchQT/Fj0Df3R6UDgPPNeIXu1YfbiyGfV4/akmAJEcP7rSSW5hlV+8dV8lW2t29EaHy4hRkbAKL
3U4+0gE/0EAsVhN8TBUzB51pt68/gLLBUtrEX1lIfqrA9dKEPCulxDi6/2EN/v38vpqBo75EBdBH
IYljToHYKJ/KxU45/ls3EZBKxg8nQcnFm44HQLtvIujB73yyuGG7p8Vf30+2lnZ7LCDM4nvKUvjv
eetc2znNVlhwHFgBgmtP95nN8eVl2nNrz+W5gIsr4jugXrwMkrKjjTmWyAuBSAIIBlljjr1x3tPK
igC3Ynjux/yKVQrde4kDoJPsClryTDZiZMif31LDmlBRV9HWQA0fi12H5eJghR1Npx6/lsd+SvoV
MFgSxkoHQxvbg5ByexgZHU0cX5FTgOXl7r5LYs1HmYUrFS9WjyjMe/L7pVffdc2xHFDCN1p6T0Fg
rYTQlxWCk4UXU2yb2nCDTE/GtBHdtY5+Zlw5YNRznoM0v3PD1yayawxE3cmgiuFJ+Ugb690qT8zH
11PpmAgPKddjXDuBWzNuayiwbSt5aPQ2XBeCFKshsN7rskf6xd1/CZDiZrNXbUaaITJ0qxWi3GPV
Yfid0vqFad2LE1IYu/EtIDMnIkhiM5Tl16ivlEtL1/pqSVHAM61v2+BXYXCPo1yGkaS85x6AlBMp
wXG8iWcpWoxBoSS7WGO7sjbS9CjL6cbig5w9exV36hUe0/PoxTWqB3vLKpQMFGrtLg8+8Hi95AP1
nivR25sa7IdywHdH5GWJcJWjxeA2idN+aY9VsjbqB/ZzcsE9AyNCVNxGH914K6neoo7CBqo9VJiO
D6WQ04LewOK+HVups3a6AlSKx+aJhSSwFrJTbfEgYgdnt/My2DB6Iid57dX4Ys+kuBwH99zXdyBw
FwDGwkVaPfWei0cVtS5Kh6zmrhKF8z3ajN4mJ30JtPyYZjVpNI2twZwdllPEqe02GoNanUih1Amf
Mrf6yiJnC97x51hxEDRWqS2m+gOOEcguM/hQRfIKHew0NuZnBYp1JWBfrLMKgkWPRNAJuF5MSPAq
I3eT4CBe0lOYe2SHDlRRoe8+T04DfarwbuTrqQUMiH0eIMaxu+30RtFYRYDfe4MChAABmFi42taS
Ww2GLSwODp56q8hKopgbrvE6WaW+RWU138nzgHAWQHjXwDcOWWh/SR022Rz9ULHdXVg1rIRmvFm5
6VLBU1D2A5VB2mLzdpGHuhPLghn8SJ7VT8UNckknZy+xiv/wQo8WK6fYHAv9WGhi7bTc4sP0YQqq
J/qhA/ylZz3VL82U7CydQi6BwhWRfhMZTOfV7EZGj1HAFbsz6wsL2kxv10iBidtFn+C5BzYV7upf
H5yeovdK1eqr+fdZZPiuirGKgrD5z3//y2fPKuO///ZL/ukD/eVx6//8fpDgU61+Nb/+8gl5CKQG
PLSfFakldZv+/jv88ZX/27/82+f/ZnI6K/X+uVxwGf76y7R0/urfR6WG9ZuAyI7NgykD2r75b/4Y
lZq/WUxIGQc4goGlsBlS/jEqNfgrpqTSdV0dhTCR1n8flTq/WUxcpSeF4UlpCv7q+4nnH33/u/yP
54sX4s/P/4Y8/B7calP/x79xo2Eg+4+jUlNIKgdhSx7VtU3z/9cJqkm2VqnLg64jCRzYD01xe8gM
qKC9e+us8R6A3KewaLxxyFR1eYJehBanWhmMktkW+1uE28ZlRM3s+1gjXxKAKluwIPBscNeU6geU
k/YQ94fWwVQyCKSBVZKfHA09osqLfVLoamdWacdYCdh+5Z8cNTv6QxbM0Wwm9v3uRYPfW0jnfaxG
tNc0gRO7SZuIBFQOHNVTzc4VGxGPrI5R3ci70PLvraYDpoFyhmbLOlhFv6sTPNJ9RlQHGF0nREdV
BdC/KVIXCJCI75w2CMAC8qiVjv7QWUvi5xdjhKpF5s4jdJt2FwfFgXiPbdPNoPZC7zbjDO0v47MX
hGJdac5LFo7BLHrxifBkP9paHIwJE+BEr1ZDNvEHmvqtGHK5j7T0izynvIEIPqB0toHcKQ1Ms17A
WMYvU0wfg8RRn5TFh1+8dRbkR+aw/ZxCe8vG6Q3tg8jSBzeN32s9pjM2eZrJAL0YIP0W45Q8pj7L
Lz0J1oM9kPmNVywl3hOUBOqj9NUoxVOoEhMxt3GPBoRIt+gzNJy960V3iePeRRVTrNZ21lFgJ88x
k47Q5ekekDxlJjwqd36OHBD8DT7AQuXYQzXtVx5bK3KC71qvKIlmw2bsVuFjVKdfwdDtvBE4vB59
sbgkBm9owMmV+kM1UnUpFyi6MyDWlMkmcBBxWW3AuCl9Uw0+TsvoDm6O37RhbdzliONg2AJyYPTM
BEtbuWQp+6Z+l40lKesjPin4cowk3XwVjVSl+nBr+vE29cEPUaP/j4f2h9mDqKiz/NMao6sdKQk8
DuMpOlHeVuFSihowfGyf57BQbd4s93YiscOa+xjAxMLgbXc2YBbhObxGEke33QfnqUm3fj3TLtJh
djrb4GDoArTBraAvAeXuyxsZtHLfaTNZLCw3Zaz2ejrdNQqak1PzRCsSHkIg3K4sbg04hQSsKJ7V
kmEQTM+F6l+Vx/64NOJjG1IuFyibcMpcMXZ+ZakG+lyQjt5F5Ssvw1tqwV42YueFUhlp/vBSwlLE
C6PdarL7NvgJibYONV7IumdUPciPoZjORUkSnz7Zj+iWL25aDovCMI55/Wq3EwV963yGhA0VHVaW
sGBha+fi0OcIjkI/u4YyeJODQNcWQy1VZ6fyrq2VXYJgIBTZn7HJ8i0N9RPU9TmSTfGOqy4WzmdQ
hJ9BavckLt8ZYI/isb1nWPoU9Ogj3UKB9IrWdR6dIyJVmQs2Qdtt9ax9LSxrWDQNqYeNh72rw0el
LsjcziTPlcxK8qvdJJdh9PDh8X5sMnCMcLaOlWEoTCr1pS3jvUf6N4pT+RMqNKBu0NhZtuuwMwDD
kPs41Namh4snCad47fGqfouCJQf0cjLiR6dA12EYKTAEPsndkxkwSNJBUc4/uiH0D5IfA+10lO9j
Q0XSePUA/5yZHvponBMvhMJeeP3pkU8qDPfjqNjRGHvgtg/Qu3Hj2MVbYzsbsnCNkwEwIUtEiOsG
nsXMAPHDq3RHf5dmG6OLZiXaOi2NT1dw0Ss1bUeJjQmwADCCbCdMfoOwJ/E0rOcfLA6qsT97XdzH
pktGA8EBmSgvRdxdW6OmJB55v5kh51lstWcRlIfR18D+MQ1PvfBaVQzsUl89jy5mnwnbvl7Wb0Ek
jmk8mPB6plXThZ9Zr0FHDzF2WxOJCeqxM/N96JP49zbhUeOpxX1hwvab3JG7gv5OOPRR81uTogsT
hZsg2jVHtG0qv6YlwXWpMVN9nZ/z+FxvwcqqcO835aMS5rldd5nPET7U296psMuVgIGcitIqePd0
xE3KnY5stxMUA4y4EUptQiBly6g725V9kt5diYt4KvKT7kSvsWpfS2SWKKmXbeRu9H7fgoxHsG2V
S9qmx1JMLyxmcN8Ox7BhayRgMk6Fv8iK/q4j7gfsIyk/8baqkwu/G4GNjnaCYnkc4oB5pEbnbA+0
glUSXfsRbTvaizn3aZPREEx2fo1jKGxDbT71DlJesiPHox2a/bJAWcQkZ59HyjiTgzcrqw7CaW8e
7xY7Zo5vuusR+bFFB5fHVb4aME8tIC+hqPaYURrGbRrN+6nvr0pEj4XPkMarp2NMdwCVYJMNxi3v
tFVNYxf5TzG3hK1FdvQ24wh1LHdXuZ+zpz2XAA3KxmRfqDEWU+nBcehcMpaMbC7tWzDY2jwkAtmZ
XOsenlIKMRvqOVRw0RbXWKlj3cY/J4uBJz7qqncutCwJWhzzOpAou/Da/K0aoqPb5wTqKnmyjehH
GAbnYbLRroB58D1z3bifeU9rD5IYVhJ0+tHArEoQ4c6ITUlZgjLB8zEApAQwqhmjMlqCA5dZF9fM
7Bpvr23v+KR7kK6q9wVh1/k3BSYtX2YiDC9mbHT6BeHELowehUU2dtaKCV0FrE6o7JiQ9LFaSy3U
D1NmCxRv0GvavnlkEAutXaRv5YCSJvQq8NiWZx0m7KS8eca7KeA+m5Emt3YmUq/cyfoBQmDmmHjv
Zj5gpK/G/s43MAtWQOt9YnuXvmU825oO9KdonrI8R9fNQchUnF3qEtszDQjrhexSgHlattaIbje1
7tqAbB1EpY5PKaPKDTHunwHetXWsvaIFw4anEf9MlEJ3Zxf5MwdxtJ18f42EVOxUFpWrThv/i6Xz
WG5cWYLoFyEC3mxFEvRGFEmZDUIjA9twDf/170D3bSaGo5FEA3R3VWWevPT1rDjOer/z7K+2rNRl
XQwv4123HDqjYcjAyGDAZyK9VdV4o2vjO910ZdMoYp+CuwVJZOQLYcC9EGDIxqn/NQr5Iz2xyHSc
CbxKex2QCJw16tVlgPCUzeIWyZggKGJJ/DMjcSweO1NEV5ueIXniDIimDv1TWRKoHSGpRSCHcrou
qQYZyGi2tdSMjLbGNbIafaO2d/BB6qJwYcfbFINgRN+seQjFSRFzv6qQZcG30t5cCRs6kZayfxQ5
96iDMQ+eU4VOEJKojYGjja4t7TxuOORI6rXGN86a6UFKi8WB1CzYMSR94sWlEcqW3Nji6jBHNt0X
TNgnvQ6yOZf9q3SJaxMpkvACSnSwnT+5YvgEqfxa867zIcfsydU2JoMWiGW9CZ1+Vav5szlOt4BN
L64axJnGqXK4EQLtXOKk5o5g+uMO5ovs3YpTwEcZGnQgmTsOFxOQoWxY5ktUaEkLVROnvG/2ULxx
/2COAtqavXb460Mv/0dKAUxw7QJu5Ustmg16yEtcZc/2iGh2JHAi7uxr1SgfLXolkMJXEmS+PUIx
FnXU3+sii8mIaf9NNOCaufGfzIfAYi889bnBNbyZpuk9r1EOY5c8ZIG9Ui2ysEacrErpbv4+AHoK
cI7HT/AOa7LN16ma/iheo0BEYC3yuI1wD9GD7qG61WA2icZgoaSUQRs5lyqWGqwYct+tmhm4FqsL
XhdMh7o4CNn/Ev0BjLHsloM3/iq9vdAc8eoFGk5gB1Oio+VXTbskVvg9eNvOzn8DxJZ+3SdHrwq/
u6jdt+1wBh1GqFHnlxwpg9IMGCJh67Oc5EKyyhsTgYMaTidO0/kmCqF2mfhDzLBYFS6cwti21qLj
RlAY2PjBbDrh2AHB2znAHCZ9fZpunaVdSAMg1NvqdqZT937W/XRTnmwN8NZLV482bkr3xOZ6IQ1z
wkGUnaHHHIHu78fAZmyUrCoz3dqDxJekeq+zd7jR3JaznHypkI4pth5xc7IZRH0LEMTrbjGRdCxx
yfOEDSp1rNdqouTi3ka3YGIprXFQNNWJbk2dnrp0orCKu00X2as4KdaAGLdGrYcwB7vHpMub4fXf
PfZN1zYvQ24mT+w6PKn5TptrwHbAyTXdh1A7aHhylbHZ1n34o7kYFhCSEJ2911nuOVlWGz7faUls
4hphTpCgnNDAA0MTFRgIsl1TeteuNr4rKW5Q7HZRRcjW4KOpfQTd9G+MJ/gOFDOUoP+6uOQ1BowZ
sIbsE+4eBfPyU46NiYan/qnAyeEie9MrgDSpuwO/wquH2PhUdeN7HrFEhKr2W2UwlF2Voy9d9sGh
r6eUlLBare7wy/ijVp5MMd3KNP8xwOdtNM/z1RrC2dC3q8mxtkN300URL6s0vnrYatH6740OlpvV
1YexFQfDAWPcyF1rKxUjHmMX0l9YdNDYIQM1t8RjDGTSeGw9Tjahi4a8MUfflPEqiBhRK/Y7EVxb
hcEmM7xFV6nzbt0ieYlPBMU4gE3rs90QxjTKvYzV176AGRkrsc9CzJF3mnaOHf2kanFkkojkNnUI
B7HbXVr2fissc2s6/ct3E9GlS5k6rr3sypCMmZHNDhiUaIxN/dzVKhwTNnrQWuMu9sar0agbCbZl
obh3lXxiU904nvmR5fFPQmIoME6bWDNhdExOmrdUwrcoW2NvjfCPLCXyE9tdmHLc1J73KGM6g4R1
zGaunWyMVxAkpIcAsw7ojgLdmtT0ignjs4CAwIMIQ0ukLTTkoqu0n1czHQd46h6HnNgVR9Tfjcxv
z72m/Qw5zWEXd3rSF3tOMHs5GeGqCseaF0h3VGgsC6nITnbEFDjLhzlqDXl20t86Tlp4ofD96LWx
Yt9BGpKpV2hv4NrL5CUaIGrNVqMOTC7aM8amWma9l1N1Sif6hAUt16iuiDlPX9wCkuXQclm49rPp
5l+TFKRRcBRZFMFwziMhfGCbR5HRNaU7dVDq6l0Ve+rrYZUCSUeuDhPKpE2CBXuRd1R1ngo6DKTB
ddDb/QDKvih6ja0LsE1n6L6bt8Np6oy3cQwOMkmpTfX8BekziqGh/wdeC6hKa7HkBh9NlTCa6AgD
QWeKU48cD0sbd4GLiU7TenuX98OuNKAqawV9boDrnp5fzIlKropfR714ytoJcoPr/dJnQeij4fgu
b8qUfcPWeDAjXBVe6QPg1HzU5OVClqGfDyp8bqq1IJ/HcmOOgtVNtiHkn+pHzx11oblUxxwMUZrY
0wVKxpkpMGFQDioHJuNA9ysdAQ9r7EBQ7DrAdksiYJkt+x40UHMQnJcPuUsdUHTNtwqDC3U62ipv
MiCMM021oklbmk7VgXTTXqYCdFvr2L+GzeRzELso2NScM3yrs0DuIFIo0AAJkd00iYEj50VZxU+t
a96uGlREY3Sny4rtpG4p2DBphhkKGxJS2RewVdBuSIo+XSV294547RXeCjOfQK5UIL8ExdPY80hx
AFGaU5pipnuqydNmjiINVpfQuzF5TeLgnYHtwACpWia5ssx6xC9EJK8ItXkTIx7VZKYJU/V9TiHo
Eb2GD9Z4a8Uc/IzFgLe4IJLbku9FBEFeOKrf28jSlPSXjMRuo1bqm5k/qHkoKEMYe9ALT1Pd7jLR
sBpm92ho/DoO2JJpiIQVSXQafp9sTgBIJofRKDw2QLp3TzRzm0N/yzMJUdg7jR5ORaW49tX0irc1
T/PXmOWDoFibwrxnaTKYdbZ4cM2UgQt+W1JKjFZhqdSytRyrX2ayBGfAJF4ZCYoAkBx7kDkHLefy
mgamIikikdDoCEQYrgxdVRImGWfgRmYlfEn64OYRN/mkGMWHfJSE80ELYdCGUl4s6SxyEB9pWyQk
QcqG/XXq1KWZm//SMH8bG21OLIVpjkEBqL0Dc4gN1iHIPth4uphJECHdrqy/wlJpwCbh3Dbj9rWX
wbZxkmfLYzm0Ae4zn7jD92Vfm00RYclhWFWPuEUPOsepwUy/PfXKyIhhqbIIeu9cJYyFbJZuO+tP
4PChNwh7WnhpfhrRuPcezVHOWrtxiN/JzjpRMU1L8MmHzLBePVMQsGAP59rwfuhPvYPm5jACHpyu
yMTk3ZRHBfoO8kylXNctI9QqKHcQQq5jmfy4yZsTYwvqCzZPo+opY9IzVsedaAp8ViLYguEtl1Gk
v+lheeUYfweItGA9vYHWflSVc4Sy90TMz0upuyDmN1A6Piggfj2DaLoq9ja5ap/rNjoTLHpWfwNT
Zrt4putZqTtSN//isySnEYAhfU+ch3r6r/H0D1kOF+DFvt2baAvtbN3oyrhOhvHNZLVmdj4+jzXn
98qi2RbEv4XmTitMhZhyHELJsnrjeXgGQO18QabF0dGpCG0KOCT5szu227iF9qDgm48i7SQckH6D
qz5amZ0KTtWhhzaU5EF1OU7XWCncZSPbN0odc63hoR9qyKejeFbHbqt7yil2ONnGxK2F+vuIwnAL
x9nDLRHCw2c1CoGv1lMD3cn1BM5Gd49nygRrUlcbq9K/tTkbb4bDnZOMF05c1pRWfD719I/UE7pe
2kmCKJyFjLw6dgj6lMGTExN21U/PY/uRhGIj6w4WfAgSYB6/jx8twjFqzeBTAurD+e48RN2RgGx3
19KimHGG+FVPYkaIsjs4JmAf2dvrxDqYwxATyVn84/JFO91w0GVf6NZ6YwwweqqLZ17aYC/C7g7k
E4VQ/NzQb4k74qpS8uhCPfyMc/PWJyFHesjUktQ6GAJnJwy/TAdb/wzUtrvsnincMuHERm/QnFJt
cWDkDhANgFJu0NqEV3vWeL5NhTx2JOZG71BRBbL8mToXNju8ewZ5c8fG2asuy6zBUQATyAVNMr4r
bjprbhVa4TvBqNsuddgYWs6uhQuAeORlNdE+83a2U6LSA9lAjM54D37aoIXMGptr5Dp/HKFV02YT
d+eJlNC9m3lgIqF/lh223BJVpmEiBmwAoXVC0trFYuaNAWkRbXeVcfGsVwjxEi0/uCGz/rAKjszg
Lx3CkGyovRWy+RyLHSW627fnzv5p1Q8uCPWlACyK3C9fjZX2EbpO8eR2w0fSgX8AUHTKCNYrHBTs
I8aVTdiZDGWtR6fz6Qc98thKZx81xdID7LUE2rZGTSl2YzSs3MJ9jIokWgdcjasVp9RWt85EJ6r1
bLokHq1Y3jMjFN8eOAqELbvUBS3UmuGxUIxlNkWv8xdbwrij0kPT40yfdvJqxMZFAdi9TJxpX+fj
C0fvz7mLboWg1FUtMnjC5a2y34CRfhmp1m30SfvVx45zexrTixMHIHtPhtC/x57gdVSqCHVmC3cG
rTeeqHxzA3gC3b8ZM9nLfkNe1LgYMlGj3LWO/TAzAns7o7vh7fDKGTvGtuZijJOtDBzfBay2SmWS
LVJHISMS/nNoWc8dZ4tFmI1rQCFfIx9z5bxDTyXWVzRiUxbhOUZFp3ovrgNzSE8+y6KH/JbEp6Kh
OWIkw79Aw0HXoW8rcnJsDViXtIvRMKY4DAbbwL7afFeThYXK5XhWmv/KyXX9wApf6U0om2lITpUW
HCfT7deZ534H1/lTssaWNl4QZEvw4l+qBeqjkiHwgOCrtCWzdoP8ZfJBrFEUC6Maf80WpBgBM4SO
Nj7BpC+ZYb8qHolVYbZVkRssRtjuT3pR3Mls9dCgGyCfCutCsuxIplmLaEL/UG3jvayNtyijFExz
IKh6jI6+VqYrOwoxaJqfAHOgoMMcLe1iCcadssp5tC67eWtSnjSZAHVhZr7Xxt4S6BKHkQ1AiFPa
MtWUTDX7DCBJX94GlQ9Jrf3RVtOFUdBWN9w4XwMgX1ktNCZsSsvOKn4VMezx+i3BNFYrsmbXtBoZ
86m574TGVidFgBK85lSAKFcP5LCwG9vHdknTpZInyv7BF8Z4DXSU/E3sfGEiKzZyZebRVTEwz01o
vmlo9z515VZ3SOYrUmxzOfqYvo63dY30mozQWQzEMDCo9DVJLvi7ih2Qjt92wIMGvfIaw3sA8mxv
UM9cJUFeUM4Xrf3WZzWCcQIollJzL4LZ6Q50IOCuipzP0iPWAAvgpEI1Luk7zrpsdT3RTw9fMSaQ
3VtkXxGl+lPXUhO0WooVskQXWlMmuAk7hjGp77pCQ3KI60vdBMU2VI8FGiREKJxpApY4TSIgbjgK
pZKjp4ukioa/Gi4imV5MheN2On64HPzWjo3lrOM9aRXOrYSCU2DJuSpHK6kWQOmLMrsYMSOmsPV1
URZPqNAgvCM/Qa7023cyWBs905V0sreNoTqcpLj5iVldjLXwXpDJKySmCRuQrHJqPBJYRlJRlfqI
+viQgP9ydRA4xRBcB9XGBkQVHVWQ2NQqOqEMS3UwpAzFEHwDCTazMdrGJV3vXrbSNyrwEpovQ4Rb
+N649BokPjztxLcCqn8W4C0XrVwlnXUlv8z1Q/z59ljSz+SoTeOdC47O3pM08+Q0ZYQmVak5A7W9
bO1k3lvg4aWFULk0KhUXR1lTRMdlDDs2/IrqjKjXHF+4wXnlKWhEvlX1hKNslMS+oyYnRj2r2Cy0
0ySf9bb3nithuc/RNAjcQSbvClK5XBS/tfSmK+CJeNf3ct8Xw7NXWuuO1J1jWTbhsSlC6FfKKz3K
tyQCWKelzmcdDcg25z/IYzfXY0uxnVk/rTYJf0zr5VhrrJ+Ze0kjEq5D00MSpBxxqlLeAVlb9cUs
aRyKll/I3xACoTpOm08OD6Fo9V1RD0hfo5a6aaTbZXEQV+gWJG0cgaYmHdrXjP6ilNs6kM6ui9h5
3Gw4qyma/MnQP8a0mH1MaNTa1M1YeHBiqbS4wZHcA5FenFQ5pGbwsAOLMBOvpL2mG9qS+cdr3dQd
iRZ1szNcBpguG19Hkjwygyk54jqDSU3uzQrE38uYxOQq0XXpBiaVbvIqQqVm1j2Kty59H0ax7EOT
0UUaO0fqqXofhSqxPcpFcWoCkLR6nSddvu1C56W3cav0FFwrR+unsxmwghasXEh+hHXKAdAT3ATq
5u+hmwC7dtGtLwQb3tli0riNVAQD8yPHmM3l899I+hu3WiXeadqTymV1HeUnpVQxy2BtR17RsO0J
ukrO7ZzLhnr81MUeBRwYoYEkXdCAaBpz3kTRolFww4Bztkt5H5ltS7Hv7QgZ8LHtvDDfJqNOz9qN
nc5AQja9pW4smUJ/VRiktyjWSBPCFEIkl8P72Qu5IkgIOwwUN0O1kG+H7rWcA7yNYEY4q/mnOxFc
kQOS3Gp2sPIiNzimQJgXOr6uZauPxwQrA3gAePkBxSisK5/JjAlmw23pyhTwHLOWlb/MeNktcYCJ
2X/mWSJ2g9sQRdmjNlMdZd3L6WTEIZt7M1IrEP47DiVVsvvC1RwtU48pQUCQIVHIYPbd+XLSdfnd
lX21L2sZLTjSvmDWXiNMm20u8lpT0y9snIB8nM9qXTrn3CLTqA0U4HocXXLR19u05TzZxPAdOlrX
Clm0T27U9OQ76w4WREZxmMURFu3iIoifS543GTfIyeauNvPCM9YdRsMOuyEe6rWakPmCwX+Lf/7V
cO2cJ7Fy9Fo7WWp1CGwKQCrGZhMj/Lx54XvaTfJeWW2xs0m7qLAxxKn3JuV4BGGC9EsWn8Jk/bei
Gl3p4KSvQFZIBdE81mEEfUGQtHsRVZEvm/xVibJXpQTBy1qAzshFYhtP7LHCdrZ1NYWAKAqFKWEd
XjSElIpMysPfIyXRw0ulQ2aONaXyWyBPBD7yB9hmKHxdptKJJvoiqzr8065CUupk4oTKh2TVmqlK
oLQqVxkOurWZO94qotoXzLsNl5BpWsbGgZVwL4sJtFY8LXkNxWIqewQvooLV3zH1cmnIHMCK0XX3
PstG/lY4s2A6o0yq+zVjte4YFsZDkui6UisSULIgWY9ldctT67ePK6IG7GJGdh1rehmPqmj/MaxW
SEhlYogh51DRlolCKfcuLf+gTLHITcS868Df/Uik+xiN9FOXWiQoT/2C6D/SMVStqJ8wyW2C0fqA
EXIMe/1eY9TCLE2mxV9ZKcUhVSlXkWguEPeiC4d8u0kzYh88hRrUTTaIUFgOLQHHqubcNIHAXiUp
ze6sjQ662VzdONbXXuzM3R3znrv2PzNQnzMyyVARjQgC9AJGc/1VPZRSfQ8b50OXLjIvq7rw5tFe
sEFAaeZTp1OBFiOmWKGi081RHKHHsVYcvxkWeERiK3EhnwaCB7KgOulpbvh6UPX4Xnn2KiCiTGQ7
c4rqN8/Ap+KOO2RNSCicOD2np8pWxKIv2MATyJk26cpeH29aKgwp42jRNiLGHUOylfRsmq7ETnJC
GmjYNqBYSyXcJwNnt+B1zOFWp+5BRlF1cvtbb9MPBDLBNyPjlyy3Pvc4tyWUt0khwlfkw9mMmmuY
DEgwweFqe9bpmDZYzNDaxDFEKFPoDruxzvYK2aNbk4lyrEDHCSexRcZDqkXVpUv2ozsszg25WJtI
5MmZXvXLJIzrkAe4OCbjpbGJhZ9KOGDDvUBppznaIsQnt42s9Fla8jWO9Pcw1Y/04hdqxaTEFrHY
ImGDyZSRzpZayWvRuc8Drx6HvrY16+FZa+RtClzwf4nyjhsKRXrvvg2N9klW3AuK2DeGvvcw3NJL
UNZEfl+NwfWeAsOc81GqHaMzIGlNai7IPFNVWV8bIV9Rn4csAcytDOOVMUgf9wA1jTJYwverdpII
UNU0Bt+sLefAqIHJ1JB0h3Ya6o3eFOD6B1Lb0KAMS7Qzw6VVvX9pwKakqAS1hh3akKFE9SNkRYiI
tR9FBTjAUBiCFjSxwXTSxuUDTggE39la+ote46twOBjqDEY6E1+aFVS3bsTZJofoyi+CmM1lsYRW
/TbPsnPgGvtO52aylYLmkha9KfX45uhoUp6cL9CB/8Ar1vuitgmTHWk4a3myqLTcfZOqUa2TQnfX
uLjeK/S/YFoLZ+Pm4oXQzvZQ2xxIcUsy3u0I6bTneNQ2Iw2AKN1vTDVzEpNKsaDB7zfRuhc6LeEc
jznjVw6qPbY8FMrmm5axPI2BbK78fs7jEYZQ9jfdjjrMsD10ONgmtiQTzODAZoMaWeN1E8tAjY5t
1a8xGu+nfhjnM1341FZYbSOG0kNBIkZrp1BbQ4ajOnpkR0N2qBT11Zym1yG05JHYpIrVyUK3pKu+
mSvG3kYDCzCVRnHlDZtBA3tbwEtMcw84CIdU14m2XdBeDczSu16Qy1BH4SGqEOR31nxhq+02Yx9K
kkxelJgU1M786kx7nw9U1qLlvm+t4sgCz+HKzQ8c2fJlNWnqsqrYe1HI0I9Fou50Glp569Ejl6KP
kuILCqaDPdWMHTXpR4ww69QmygirCayZwTr+/aFwjjpy5uLwzcKzGYNLhG/0WSh9fIUPYOzLdHxL
LYMQgBZUBfWfU0cPz/AYnPT5KYV8s8kzdPOml5XHqglvsYpcSusqIF0YdS9oO34ckeb7QqXHp5pW
7ktH+bA4YkvD4rhWt3uXFmqfhcoW0TD5xDZQqKJnFuO8T4QP+Yla4+aEPyjeQSmRuENtAQWE7Cy1
xMHThJHf2aHc5dq0y8L01Fj9Fgs53r80WCm8E21bzcwqK185Kl5ncIoYgErmsAJNPL1pxs4jZ5vW
qJ4Tj0kTvNmUa/3U10y+uiLfC+ESWlljp3HLhzs4v7PUaJ179q5J7MZvO/s4Bmm2wMsqSY5p/VDg
liLKImlq3nf3UXKaQ93HKdIttpZq7HtAAWeZvsIjWtoAOadSeXcDFpxuPOPIeao8YqGxNnKZEm0A
3/fahhOSAeG+52bXQil2HqnVlb5VYmHLlDNAIaygFnUTFArkDbRvcDCaC00IBAGMFRWXUlWfLSgx
deS6nzjpAZP4bipjBzuQsl+r07WhY36RbXuD2DX44KdqAILQeOmJgInmTmc8mRyJxNHXdO0pz1Gv
LiVmriWZYDCQpPUKZb6k/MQQYxFjCMPsK+mpS9Vg0+q5e0gDC5gadMXEZxLAzWE32LKjYWsgxSVL
xlqYtYtOEbojrO3ozA0Cmj4PUEqDDupd7cOzpozJMK2ZpGZVx6UTQTPvhiV6Z5JamV5tY1a+rIRE
3HPIZzqZvzNZ4Jie07n3TDREiNY3QwO/LrfnQ8e4L/toKTO4RyoeErq0As5ADjMJoOB2DI10Cbz4
m9oFPLoxHyOaEt/MbJiqWTejRmPeWnb9DsLpPoXitAf6EmB5Kiz6hk4Ja2saTGS5+nRjxLlsy7yC
NY60dpSEA7pK9hZLwvIGx7qT+oUIbxgokI181cmegI7Yqc5xb9zNKoTRh27xkIjPXhkYD6Bgyqo6
XAdKehEWkmOSi4gQ17glU1Pb4+Wp/TrCShQVg7gQ9/TkIbTYcjXgbnTt4OHo2sHoUUFkPRqgUHVf
8iS3dkFh4Q6eEu3sgNwGASfxO1GoGh3xX7KXMREssbPJx86XqUG4h2c8h4Vsj7E+nptMKfwhsW+y
0KaFdEAW9RDtds5sqg7MEtNa90A+zqdXAFWaGCSf2EraFd1CVgry1xowoM9qXAeHjqFZRqPgqKl5
syRYb61qo/lUKbJZVs6cU0EHYFQVzS+D6v7XiIpTcdOGhsWBc3u7w1UKcJ3rnLPkrIwHdLLLSPDa
YvJ+6vHC7Iq0mXZ/f7Pq9P9/i/gGtwfrm6PGsWjXWmq9JmvFvGS11d3qAEehWoJDYgPjUmyU9pFW
tLiZq8ZHmgbdo2wC6k5nvDjKkJAd/zQx4wpCpb85gdudUdjs6JbDM2GoJON5eZRw9+j/f+WT6O9e
L66pzMy1109708NMk0UFpud02oQJvTeam/kD44HtOwoy28Qzwg3AWZWU8qHzuwy2iGqozaIZIrFD
jJP6ralPvuFM/QO9PG7wtFfXw8AiMf+T1FiwbCoIQjL28RjER6QYr4S7r9TI+FdLczzBaqgeKXbA
uIoPpXCTo6y18uGdBnxFAxvOIs6JcyocCw5MwPRGgYZI5jVrdCgesahcSnv85aC2loQDZQ90s/bF
rOtjrWTZQ6kH+Fe6+wlZk7Zosh/d4VtOqAWY3/ZEmgiw+20OB9Qi07pRoue27oKNyssz6tdRw2QQ
R40Ag2CKrTmQZ6xDaH3KssKF9mtPzDgxB/794inNaFyW9D3/fnNmNMqS6ebew1u7CgIzfdiOEXCg
sFivEfE8Ys9i1bewaTEYoQc5LnVvjC9eD5zQrghDjuv4GI5291Llzkr34jVgP/fZpC94H9Nuk1N7
rYvWhKOW0kBReaJsK0h+oX8s3DEUW0tJ8qvFFdKQQdNwE1XotU/4Jcp7Fe6mwkyeK+QwkzrdGoP7
wqsRtBdW/zbZLtW5vmPW1fpIJmhCdMwvg86Ty7hLfpUABqVu2ixrdFofuVIB5x3mzajJjJ2XtwQH
jskvBFu0D1YdLAuNJl/DWrTVaPGHgmWUatuXOKxXriH6RxXCNs3aAVYX4Ltq0hmnF2O5JQeuWCq1
xlDEoXdCL3iVjUb47rbj0UZTPGXTOrELdd1WZXAPuI8WU+4127YksCrXkdwlHAI5JXDxjVxmE4pZ
6CsDvd7J+uKCsmbkrvnoCE3O3dY7G4z/3bTRtp7EEqI5T2mPyTHrAKcWlmGuvNK9dSLFrkC4WrdP
ujEg4y1HkdjTu6pcLG91oz+xS1t3JzALP9H4/XOLd1IA85mm6e1dZyIxiinsvq8+8DdrrPtYn12q
HPRM7ZPnkfEWInp7sozsM8id4aHO0rzMAbYc9fz/oszF3tYAJSLIhCiuogTq0v5HY26Hb77PiEnO
0p1uqtXCiFT9rnVc0qTWlChwUEU73U+JvX1v1YO3s5y8AvIAAVnvxp9aG2CgKmRKtmp2KDH9reK5
iaE3o7JW+gj7xPwwmHoyTV1k4hjP/aIuxnPKzLyBtr2NImhu9nw34iJX1jZs2uXfQ83teGsmIu/j
KOO+caf2VuveK7ZOD+1lxPmppc1Q2dp9dqmsPbcrMZPr6k6rSXeNhSzWQ+PADp3SZhsTfUTkIJxX
van3xGtEK4JoN0RAFc852Y++ajS1rxL9KMNcuRaT5fHDkhZKTG7eFbrYKzrUvV+WIjvXZXcrEjmB
Pr61M4oceIi4D04RbiThscsqazPK0CTZtc7A3q58TrzWK3fUSrOSfGfSMISKKbt7VwWkslq8nX8P
WxmiUuUtw9E/zOmIdbJr6srdj3moPbWxET6Y1087OUjQi/PDyHB0X8C88jrieSc5tXclnU0XnsgW
TaTUu4RpNNra0dpyfLAW47w1WIwl1m5Uait7vqFkJQhnnRdwDCTNGZ7pw2LODv6vLLbMLZs73uh2
bunFGyUPG4BR8yw9cRTfmx86RT1TkLPQ//u4c8MWa44+DF/nrxaZUm4UTZT/XQxVmfdbW4Ox+/eT
DcLld1atek9/PznsmuzA+EhC5uHKUdpIPZqV8f33yBqc7JwHycvfozjK7UsM8P2/p6Rm47XVicWa
f6cpSnmTySkk7QEWwLBTvaC//X0J38+yFqp+/XskAn0blG1w+fuRjlZdM80pz3+PwFx/1bVtHP8e
hQ4yT0/TisPfNzYDx8tEa9z/fn2elf0CA9TEkYjnPXFAW6bYDtgSeTpdJaJVj8oCwDpfNUeuLtmO
BSNJ3tysLDy/9oKKYpT/rLgwMqOBm+fvqzVp29vMYhj19734LZqdA98TFCz/ua8Gc98Jl7HI/JNj
TxXHGLkrjWF+skjp+AddcP/7waYy1Jcmag9//xVOZXxNiAnDiAFeudVmNmjcvZCOCOoyHO5Tm5IJ
PcwunbPSGfYZBa1+cFjLnlJkDT35l89tyb7O7Jy6NBqfJ7U8ltTeexU17UaOAyyeKqRh6bDmF5Gr
3vjs91rrIiDnYLnBpmjeAadD2opdQWx5CMmdQoNVCf6oN0ezjYCFlgFK3Xs2jQLxIMNt2Wox5peu
Xal4cBDOp/GTALdj2dlzqrvKLRvaBBPQtGSvCe/e/IflvhsyVF/ieNgmVaFe8nxGc7WEBrnYyjHi
eXQ6I1I97ehlLOIf4nybI9nO4k5jE7pB3xj8gqhb/v2bhYdpHgVsG3u2GOnzFtdMb87Q9Vt1JrF1
opnuU4mLn9CytQFq+L9/4hjMYKwZegLUITn+PcEk5oTg4tVONc9eR5Zsl2jQtWcPt1ADW/T290ds
nsIoVV7+XqEbjn4TIpcfpH2GV6bcnHmlLDnDLKEV/1NCxkfWaN0ggCL/YGB+qPK4WztqpJIb4Do0
yN1x4wlh3WC9oo8zjAb2C9/R4GIC3muh7pScc+eljPacedCo3RHc29ndsQaQ+Jkg2ZEvGo4UG25x
ZAwjuM82yu6o/XdNJXCV2Uxtc9iScVH+6gEthdAxhtsUay85hI0TmIONHYTdxR4LuKqFAWKEW5hY
8ImWhcm8wiSMWHra0s4Y2UlS7FXsV0yBO0hncwTQvCu4hRISc96i2WnIbiQs7X/Mncdy5Mq6nV9F
ccfCiQQSQAKDq0F5zyJZtBMEXcN7j6fXB+4Tx9yQFKHQRJMKdu/e3WSZNOtf61v+XVmZvFnuVD+N
TyYMxCtvbQjqrjrXVv8m7L69GMkEh5woRNKlN+63lz7hZYGuCvDEz3asjHgSRchlvgzvp6T7bt3M
OA+tJXfI3/YyE5NGQ13AhbJFCop82z+H5HB0SRNpOXseYsLzrs+AovL05OZHnbuJUARWJsU0t3AY
P4aITw4jS5BMwV2k1WfKasRlsIr63ikpCey53yxF+OVxKHscREgRW1Yk2yHDq04OXgiTpkjf2Gjd
s1RYhCYF24FauNXo6BD8Y9PehfMczSJLBRba9tdN7Y43I/tIoaeT9mj/aKC8V9Q00BVXceDz3Wey
GySHZLQ3cq4XAfUJD632jTVHPVYtzXmJFYzYKGLOU9zYs9445u7Yg+ty6d6spxXT6RhMOolJff6e
pGbVqINcue3C8Vfzq/mI4QLac38RZflIHFXcfh+oE5I0f0pIQrvf8Z8oIlahCKFn/iF8iyfDmZ9E
raLhu4zslShuTCZusmibpdvKk828PlGTJJfBctKmxrzVPqE428Q31E66CIm+7zd7om57R3Qzhqjm
sK51WIkyN0f2csubR4ic3Y2GXgqhq1vmpz4XIFJS9ti/zDSys1OCXE9i7OoSecYyn0qnkwCkwdk1
ek26hUG/X792hSZWlkOUCSSWOqQt8pGi0eVI2RjwxLDUHhvI57uYoOkyTSg+wYGE1g6vjrDLyhm7
N6cgApPKMD3+/nErm01EQjwDu5rayt26ud8/DloKXd0utr5GsaA34g3R9GHcRJLOgaxw73RLI1M8
mbfJ1czbfGzCC3vjYyzuGAwfxBi9trq9HmLZY/aBz2OImb7o9DEtFBUcOxxVa9e37vUkestpjKrt
CTScXl+QbTCiW9FpSJCEsf2Cxm7e3dKNdraj2sfWOCFC1DeO+fFD1nHFm20EAETxIxDgqRzj4gqr
201K8E+X2rUWL6D6WrynDboroPBL1+bd5fcrqq+6i5NXL4WB0Ipwg3OaVaNlChWTlSMTJZBd6/Dy
+xDxMaJhvL2mRfUSKZVe4nFIL8E/vsq58xZcT/f1QE9UDhsGDwR/Ip0f2o54deyGDzHV5BVH6L9+
O5OWyaw0RBePDKGtgDPtXKs0D1mbHEcCZcuhRT8aUAQhlQWISLl7jPFdbYrE57QOqqN3mN+HRKWj
iUhJA987GmV0kuGBKpXsjEzFUBWpBew+RQph2tfcnDPuBfN/oG3H/euP9PMvNWQ/b5hihmX8ftOw
a2ct/tWqe020mEtZ4ugH1py/f/X7e1iN060x+udgyvvD70NKKGLDJvUeWP5rIPVy47h6Q6AlRsQw
fh/V5DWH3991uwnny++vO6xgdvzBec/faA2nFntMKD6p7ptWf7LLNn3virxZMeIK0VWy/KkLxH4s
uvhe5kQnu3TcaK4xbl0L41ODeLIaRjoF2qY3FrjjWpp3J29tDfQa2kRyPvsq+Wnh/e08isXYwjxa
cUo0XTOa8jderJWTp80nB0P6jzBYn3POZ5sGoQFXIeczg4sRkYeqvg8c6hd98Hxd6BwzO6pgReIW
TZKN1ZPmGpHzSnvUHwtHHRFKiLlWuntfD7Qn2P0UXLUo8U8R8GoEO6f/jCkO6cL3ErUvS2wMIpGm
HxkxdNdhEn/GKVszqNrpSXMVvrSf9YD5TDblw4OLuN4qqCt47LkvDvBxectPy+pCHE3uix7zJhcS
fFB1EO9T3/80qm3eOMxtGNPeyo4xVuNU0U7U7bChmxV9jlINg+3yo0xfw1SbB3fKfNYrG9XldWrK
9qtK6obqFye/S7Fcr1VkEhmgf28Xj4V5ojSKBIqN408XngUs3H8I8Nvvg9IMVybl75/Se5YjI20n
VKuyos05TNC/CZ0UG60c3gSYycUwVkdWaPuGPepDR7rjDkzThyOlfbIBDXL08siJlMYddaTb0eeZ
l0GCtMSzcmcQf6oZtBCm0Ns3puMvqK/eD+BBokkdaziT63VvQGrk7an1XoTm445rVyu715a3At6Q
zr7ExKRulmy24/wnE7vHiFRQ70IgkYRINllHqZEblBHENc0Jcyh1hvlsax8jVcuvVdyFx4qZ3dIJ
2sWUkZdsMyTgJK5c3vwNaPfS1B4VqzlmyvwNIijlMCjuW7AAyTEwdI4RuLic2EM25rU0Mwv7s8Em
5zDCq72XwM26Lfiy9jR5ETanRlvTlJ2caQZM0B+Gz8nDW8XomHqMFE9OPzq42rB35475UFc+h9W4
ks52ysZw4TGjCxOaNlSTYfvGipK0ebRV8XQZSu+T1T0hj2lQYW045yhR467GWNYgJyOVT9wR0Xyr
e+m70WaC57aoGtwzHIoDFigMF7aZQWItjANEMZylFAYaW3twcEMxgauMQWHU/BPG0jpxB7JPv18N
gf+nr1p/S/geO3+QBsvOsmaLFizbXvVEVXUrX85TZzOYTnEr1pFjEeBLdbmpdTQ9fEXRGf0NoEo2
o/YoaFTFMeiGbEl7mcI+z3lRjdHp94GaZnNdmcATMycs1lavUWjalxS3+I54smSJYUXoR123n5x8
bLeG79mnDIvCqUWswneC243i3hL38+dIecXCr/AF8kSfNP/m4FdbAvFDSTaj4Ij1GVDp/JUoknJT
ODQcJSPdNKp9g07HkL2Q5IgJcR1DQw+Oge4FR6sXs7GOFLbBfOEo5gdGdind0SlVLtzopJ/99Tv/
/G8A9z/EgH1slPwhid3kMInu719Z+aNNZvOQD1pPXp6HUcfAF401VdKTNHci5BzYJTrto/PfjftN
7VTkrNX8K48qryky2pXZGl9pr6eHAs2nVNLdq7rPF4GBH0OF5ypE3c4yLhJc5FgLqfPIj47W5Mey
IZ9aw4UGLMaAxh6qvfJBqLjzg1B2dxRenK6imjo7KjKKfPIovZStWhp9draKkvvRECSIXOw/YyY/
fn/VjWVy/P3qnw+/v5fYyaV3RbAV9DKoRlCO0mlHy2I1BRjVL4IqZjjbSMn3PpIVsq30Rgi8WYbt
DjDxePx90LG+rulf+EMgYDpMmobSx2GfwEazyKraWNFw0++tvl7TEQuaz5Ird2qqVWrRXxdElIXM
T97vK0TXRnOIEQLMQuuvnRb4ax999UGLCkxK/cCZN6c8HJsngaYxL15MvWGC2Ar11in3y0m08ZOX
7Q55Tb/iuSUoIMeNC4wEKFD5nLlwZZzReGzrXB7Hpj0oWix+IBVT+W3Xf6TA9UK05BBm8sqoGwEc
ky1SuK69Tu0kF36dR5uSyPqmBZO+LLU2u0VFdArU7BWTefnQyzBao+y1VyBq4aaryCzbpFS2Uvbh
uZBgYnibvxtZ1R9TtDYYmMoni9LER+ZD+q7QS+M0SWyjgkHvQRQ57d7AgXVzyq5MMZO17nngGSYj
WxUJ7sQIXgvnRIaCSfOV9HLtJNh6hsAxn+gpymPG60hxgGhN1vkgnA6dJHFWVvcau2dPbO6ejr9P
wwyBEXH/6iO4GskURyuqeclf1pX26BeJviKjxHMiSCOC++DukFv0JaT5DlRGzBJSDAfDghSW6Bzi
29kqXjYGpvHOa3aVkM6GvBbRgiph2KYNHLLA5sLuzHYTz3nYoOpVVUdFkkejNQNildNOAjgZ/QAi
yboz+OnRF611ZhLHAu0W73TlfnoTuKXAdr17PRjIVjP9SyGOm6Mx7nNb3sUFVFW8Bs4DvI76r6/q
qRsXdeEdi2a0TwnpccKBzYrqY3HJjeFM2ylYMq+E7eHdcfcFGIqQGweO+zKLJeaYRxzbMfhJq8+I
f8fiahTk9wboP6E1wOI33WVa3Lkk5zYQevNlklvHxgDesYsUiTE78qHcmPHNMpnvJsQzEiPaxjSp
8ekvuNrELnbnUkO97s1LNzcF+pRg0gYvS2sTtGa7rTnKsjwYNACGwXwcLqnlCgQYgT5elsivdxas
zaHJxUPiiIWaQUluHiYbFdvRB0UuWdu/24595L6sLQbd1SltLR6LUcPiwBZt+XTS9CmBq7p59SPC
W6PWdNuGgQPvJld9cNpgjRBRj1gybKe+WPV1sWOcKdemTH8SQ3+v9H2UCbH2jE4dCo59o2+s3EIx
uy+rbaLwv7heC3xuMFnn4c6/INZumqDGvmM4+k2Xtz4Njilywo7Jdb0NeRsL0vZ4bOnTCK6U/G6y
KNLWnPhjCY+rsF2Yd3FMxV5HKWJX0Y9cGNo7uxO2igfNhCuOv2NVA+ZiO+O6JD25F172kIbGFyly
42j4OpRmEytMMDVvXq3zdgiTO1Xq+S0gD8XsWn0VkfXV93QUz09e3it8ZCJlzdIvZOeAiStRbGBB
LGXGYNNPKb2JDBJNVjN+Y1XSluacXMO3s4ijUGJCTqZzwTLZqbLZ1nn+h2opraEZzu3WXZJwVuOi
U5YAsDpEuSrzvvuWthN8qrpfPkz4XLdMd3aol2TiB0NjzqaKXZYaxYFuGIapY5EsK22OoI+YTNxK
AvbSkwOt5Rs1hatgtnKEbjPuULl+aufbjtwHp5fmpqmBbBW0rW5AYfu7PoOb7RmnbsrbMwCuapkR
RJ//Rz6eAF74NAufGIAI08+0IIrZJ3QY6CZg2gD/FOgwOnVILev+APux5qnyaiwoI2bDRTlW7sZL
g3A1hh5EtTGngKfkGk+IHPcQbeELsxlP49ToJ5t2+TbzSUCaMZDiAmcl2SIDb1r4iX+YD85McfZJ
LtRd+pIX6rXvRLkGnmQi8jZbdolw05CLwMBZPuVF2mKu3icADsmTcCgvVOlwty2dc4usVPrORdGF
jW/nQkhMnWF+jTQj7JwQv7BoEPVMTiB2zZu3aT25GKmUR6WwslXXQSR4LFVsQnOyI5oudSYWlXPN
bBtLopS7iAggRQ48UGXQyS3l5eaxgsy69L2wW8OFISZRxJRUagnGeBUb285W7rI2o2NKeowJn64u
vw8xRxGd8vCDnd67JfccApMsu5+t857w1mPPjvMlBJh70XQ0qtbxnhydawNxSKuHwneyNWrPp8HJ
/7nwmcWXq1wwCef9NKQWL0HvVHtyhZ8RccN1X4FUjsLxRbQ0degh505AXFcrVMugGF/4vlmbBd8I
mCYgVZU6gWVj9mG3qNcAlovaflZ1iPrtvhZQJc8TH0mglpfBY9hcx8Qq0F8j/LzQx1wBoVwPSA31
WUR3GFZ3JYYPDc8tXMTiBcvmsDEAuCQUD2wsB2xOZa7pI3EwThgvNDEi9WvLUOPK6mRheLbd6I4f
2ouglsxZMna9HAc/+aRHbxBfVqg3n7nGPzh6zoaEWLIIyhAHlHB6aETUFBbKvJNanFEtCd/Azaie
okHywPwb+iZXtbuegjRgR4yBJh87NzSmiZ3O/NECD8ZYkG/DIQCFGfN69mbxZicJlUi2+IQy/OjO
eOQmkCx4pO5lGL8oiu2MND2TY9VO9ODh9MD8k0RHy3HF5ref184cuBPY8QzcJZsptC9T2v5BWqjI
N0U/fmG5WxYnLjfBNz+avk4aZswpwudhco1veIv4hyzxkCceQhUv74K8Dnk0wg80cISgoeu3AUwF
b+SV6EJtH8KWZQtI26fe8VyINP5dRkuizR8RYoqeTVSF0elZssd62k5+84ljfFe7Jduzq1UAjIGA
pHaChTMMngdd+MdgMscFtXOfoxCfGsoGvBtOChJgjRuvXEYzq6ZIo3VDHbRLU91SNPqSATlBTRme
ulwtfYu+Bp/PDctFZRK0qaAFLEhV4GXE7BJE1HoGyoFsOGrzwJA4eTBuYSks7Upe4QjgODOOLCEr
zZdYBYhujpHebuie1fErsjnmAbe1ELGkaMynXvOvtAR/SjMaF0bRzSRqLcZnlT+2dC/GU8lUHj72
qbFAFpWTxqDRePLs8iUYm0U1Gn8CyMMbQvrLZHI/6PkE8tLG7yZIgliPq1sLoy8Q+QMEnhtANtpT
dPODbCbseAdpqtDYQ5DEZfkdaMzWgt6D6pENtNGn93Qvc3hPN56qTtgZaKGt8M0V41nUKIZ9GDpr
j57bRaOZ+IZBc/VcOXwaebYOAEvpBbTnpZzrp7nSMV0YlJYspN18aAbbBdggWisy6y7xaZ1VLiNw
ke11pyTQx+cmxoMO5L+gZLgM9rGXPipMFfPfVWb71gDg+xiDp+KYSlfl6L77LYG/pKK401X2Tdkj
8pfDC4x6/4Xnh8RCMyJDVUcqNJeANsKFHXC70MDJ2pLqbz9Eo0tVu8zc/lRbH7ERHOzWinA8+C9J
Xr0ONsdSy61w2ff1lY/OGkMSlbNV+FkbxJRqTXQrF9y6T4q+Hl0otjk6LK96dc7bCCnHy+6mQIpl
gpy79SFV63hhCP8AeaxJXse9f3SGFgaY4miYxN4uwrWxS8MwZdMr2WWNntjx8MGaY27MziEA3mxq
Om7OVkIRdyTJQeUIRbGlnwxIDHJgPcRjm2WPmK5sOIHuMxNA6OQcA3dURb7rOsnnOS5mB+05GvG5
1RGt3AjwJWsJhw6nuo46b+7abt5iTsSZTdMfit7Njb1LDQt8gYdgZYS1TyptJFWVdeZimvRnIBpz
tLu/MxOMLIV25wTVH86FFoPKA3+SQrQSPDsjx5XrN1trcr51q+GbN4v3qq1P2ajraP3ZXasKFBQN
jR3zKYa9Ji1pYM43xbnOtS8tVNkpMM5Zi8ZQW9wPyJZdB1Eto4BxGULmUctriDHFH7+EAdbFhL/r
6an33hoM1hhS2JcsR1AAV3eEJrTraIUkx+2KY1T6UqMEFabW8jZX6IbYN3lBwaJRyehOSxIomOtq
rMlC8x6dpH8SHbRJUpA1bXoutZODohDEMunELfetgBmtdzpGKHcAMtYbW0LGHFHohLanb5yGT/H8
+feS9L4QNJCowD5rNR/spqvXWmuceUUUy046rSt8Qr2RfIAaeJXOPiBBKRjp1LXgTuFYCIw+22Xk
BUiPGAxqhA8zMeeWW1JfNSFhhJ86T9ZUhKYLJsNLBCVzGYp+2ggtqPDH2pvSl0sQKHeWr70OVHuY
bvTOnSUgBPAQFtOee8MfPj08ySVJ5IyVwrHZJtvMfPdtmHmjA2+yOlaBJuDM/rHt8kFQrrwlGRdl
7pVOkFdq6vdTi2c0aeUKI+rNz5o/Q7ZtXcGuSj4MzkDNPeQAQP1z4HxYewQAyQ4jgDdXv7m0FiW3
HJERUfV32SbvPbClxVSJeaVaFyEJJ0Rnc1NyUxCSDtkir6xVVWPBDIQOFmhAXtcwNE3PPNOvY8y/
a4wB60N6NVzI7rQmGJg8rJeSaGqJraq2mNiViVauaTN+wND55f5YWsYiH2CSj8i897VFoCHe4Cw1
9oWrDoArTr4j34m+ultIWSWVNwrGoUEbTUVZzFC6+ArMh95t7zXAFUtaAcK9yXXFGx49W4CiTWW8
pI74MyIX7uAYCFh5+6pBcvbrTzegGaAoODeEflev2sR7xPsEAo6EMOGpZV3HvEAemMKM1ZvJT7wc
7A3vFEWCoWGGHXP/ywAlEnMiho0bTxtuvvjJfC6htI6RfGe0BBmjaP7EKnvwg7aGN5GtoYU/9A0U
d57vSmseQsM6WX7+BGT/gUXJCIKNJGfDSS0G1nPjYExg56Foh2c3Gg9GSjcKd5Irq+wpaxSRVRbQ
PhJLI1BXmY6HIGWbMKoSX1jNZ17up8q696sMgEKw8hWNvMl9KzTCvwls5Hoz+dw1xDihKTHH95yI
xi+D/0rGqRhSmIfZi+OyANR6e2Ax4bRof2HCuYipvmvwUfTM+6Cx/2lwz67hG91MF+M/Ro5Ps62+
7F7eNz4fyahY+bZoaDLjfWc3MEZhEJJNfcjY70k+fFr29Co8PhC+1IiCQuHvBw6dRrFoxumETslG
Dl/Ggy28kZhux8F8RygAIM0a15CPzViZYrzKnnMoPCbqtjhYQYmJCk57Fm4yvdsG3Z20wj1Alp1r
qkd6QQKkUc/q9XUW9Ncm0giS0UHQFXq6m/TsrTW8fAEXzVtPkr9eGvRpxgWnVyNN2o1FA+uyaknm
c++mPbW4JirfYmImXONke6QmwPAYmBYuiKgEK9YubB9DL3uNqo7bWJkfO9EIMmM8N7wwwixguqWZ
tmkZD5WB++y3lbXl6MKHCcpQTdfzvnU3g9u+lvUQ79hoE/z2xxbjFd0TYEQs/bVru53qIaUWBJ7X
sZEdbLyfqyxvuPE15rRihaNHveqfx1Ar/9IDwpgmMK9hgBhjw6+nfu3K+DoThsFqkAyJNMKHYdwc
FT0weUgtC76DcOul+8TwunPYE5po3lTVbVMyIru4TxuQ25O9MJVR7sbMx4yoxJeqmmDNUrdJYhhU
EEZzttM9vS9A7YAMLXyvOGYOpNBpyL6dcD5o4AdcNizwyzFOn3sDz0kgJP3m3b6YU0q1B5OjppWZ
3uOndAhipgHclHtslRUoQLRgRCb71g8tVPC4JzwOuQO7wLQeNK4zI4f2tRZGKV5F81J62qvnxAMH
VPxOGrMpziEYAAJ/p9eCS1iws23wIBYzpS05olOsMLhhMLk3LyNcn5PS8kPvUpMSSw8Tf+MSEekr
XI9ao28qOxMrrOT0TJTbsjZxncpELoeUdaywsMNELU7DNthheD96hYQ91bDPBCK+Svy7VQ7oCCM3
k/4Z2xrglbDpyCFpGJ5Fr3gHkbGiAqJ7N4YKiCAHItxM69DVPAZSPq0JEUP+PH/1EJKhcFNWkpv3
ogf6lDa4c5UxvEgTdiNOEQ1QTpOulXKZ2ITRuc2JdM+UbmtyUfq1hvJLg8Z0jXOqX7srlUD5rBzt
WXKOHkTXPuJFL8xiZbK7QLTwTsDUwlXdUTbpiURfRhnEGuA2IGQtgxGnIdJNImGe0kB0oTDgmMTA
QNLxGgGh3vv4IXl7ACGK85cUZzlWZMvnel7ZgAnx4+pIVfcULCO2dNYK6EGyMYeOuKwVvE0WRy0X
mEWbISKS7eJTQOyeveoN78TWnYqzboVyZTFrWeWGVDP/oudswgfNoamrs3R7g9FTJwOdZet4cPwd
yTnOTdpX79n1zhQUynDsqpglj7kpXlzXWxU1+EIHvxvjvDdnKiHezcFLAXJcGyAPhPBaoxGEbZhi
oEB7eK+Z/86jG1SqCqDYZF7TSbdW9Ma983l244hdhXyT7IWx5hplyGRLn0jAduRBoFPmi+jJU6UG
r7LDex7seulk3PtqTNNJXFMFFSC/Om3/5PmcTYFHxQ6ViP6YeRum3pQczpcmu1Fi27Gdkujqlu2Q
tCt4RxQ5MsQS5OR47taaM44g8lICcWF1bkxKoyyfigni9z7WSkKwCtQG7oujbbg/mTkG26yIv6dI
O6mwatlVhLPoEc/AZZWbKRfffclPnFNEImC3ok1hg7NaiIwQQ7q9pBK0y5yBtQeIIJQm8Gz9fRJm
xrqgd29h8yyaJdYs6KXw4C3v2SI9cmrH6mLQSXDRNevIBWJVoUed1Fwx6caG3ISx4ngoKQG14sew
9xX1Gz7Ro3y8/VIBxqZY+3RIURBmbKwBVHvDMGgtMLwvU4rtVxHP4xJaIV4Lu72nPpHv+Qn6zKUa
GgkiSQdJVjgRVoP4YJUb1+Te2DjDfPT90X0ip7LUY0i/HamQiowqE6R2PrSQpzWRr9apppVsRKlE
CCFXNuYM8iq3eCG3DHWCdryoIBzoICAtxDDde0wn9nAF7mlx5k424j4bmDAB1+9h0HqwBsJIHCnx
uRAJqZ69QWu3cd/xuWB4vErH7FhoHDxz/1MLvS+YZhSD5DTxjC8+7hmCjMwp3JFzeJICOPHjCauX
GzDJxBfIPMaJ974Rncc0umdYbD02LSMEOdFTYnpbYTXdIRynTdinEU2TyXcDDauu8vamXOjFtk1H
wnye7mL5GBoCH3h3NSecjDibuMdMIBMK0lOlpX1zKDhOLmHBjNMPzOfI37Za+eAYEOMMrfpqsHx3
kaI1IfO8g2Mqep6McSkn2n7Csl3n1txfQNY4lRFcUdD2zRiiIfvlG/vMWQKNXdV9c9HadOMEqQb0
k706BzS2thtjIJIwiKUVMNPhluitWk29m9I2V1TONuusYRGYFITTUvY7TnvvrtvChiIsC3/IusP+
1dC+Qv3MQJH8sjIVlmc8ZFQKfZvHCTlvyXWs22LCPYkERBHFtqs0EdMxdMGQcTzZhwjc1G+W5g4D
BVhABCKwmiQoJ6NLl4MXPCRJuuraoLxv6xXECj6YtVXBnLgluQt12hP1vsxjMpE9Ek9ebcMyt7cx
n+nWtvA19Lss9Pc4EOwtEqu3dLjq69lr6J+Msqn3Zpv+wU3wybTm0eZ/cnWI4EAdmc6O9nPHvHT2
GIzLomxuEV0Ti8Av7zxLdLt0npP0xDWkW96rzNfWlYieOj7tvIzpYz+cJmco5gvcLhtm+1yFMT2U
/TnUEDVGbCmOaZvMVNgjUfjKjWrNV7YDyoI9762naAe2L01HMbQdY4SuN4XpQQXYIQpNbH2eEIid
5O7ARDsgzxNtW/daACwU+yT5YMJ5GskXKNLtXUXjQE3qwiYpez9MtYGwUPMRg1VFNryBwJJD0m7T
lXDLkPpfTD8mCQMINo9d6OHkbQhyCUtxf4yXmvAxjXRUtFY43tsg/y5EtS51+aLcsGUR69DDOafn
HfGUmLKzCvPNLHWu3RIKlolmHsqCuETPVpgNr0kMfokDPzUDq07Ld6YsvlP2HGAzrOIzO7i4GyBe
7fMk2TOzX1teclf34cVDqV5EKfK7Ru8uxAT93E/2Y4QxcTFMkB9SWoi40iN+Fi0zLptNmKuOWBMO
nlUBxe0DZHHX4NnPJtdBAqzvQkNTm7iooYdep6J8N8waYZsQ+iIrjzKK+3XI4rLQ6KvtMx0flNzl
2PXmpAS0etQvvc6ug2N8Fj40HV1nRjfB/FBehn1KFvso5SMFnIe2ywryQwcOXTOQ/lULoEFkWACF
xc/S4eN3vZ8UxR1LhU2SwUWRSEyltnrqXVwN676TTuk6LsNXtDGEvGjaqAqvWej/yVvQt1rUHXtl
pRvLml6TPvyMM5o3w5KCFxEJJr4je2bKKlT62Upw4i4w27AIOvEWNnt+GVJOQ72ZXEnnMDQWC9OA
mRQU6J9UHPrUqsEC6OvqozRSkjZdu8e0G2xihbBbTndWTG2ybQgeAmkdwqK91zvWMVnbuzgP452h
63uAumBuBRJ2nuYcj0X+0Uc6U8K+4u+GbMXPLRE2U9qR4zDCLVCF3dM4ucdRY0Ol3mZZlsrg5tAk
x2m0FTqECZYcMPXBYyu+twqM4b6Pgx74WT4xgGRIQphN+6ypUV4HoLCXeWlc6Qr/SeCOXOqqWsfm
LGeG5bsw8obTNfq9+dRmUr+n5dC4b8MmPUNYPmGkyPbxpNHN58fqyR/9nacjHRZyia1n2pXOMOz1
HqKHg+HVbufeQ21gMxuYP0cDgQJEboeMi1FQizbI3F7HOLruRK7UoW2agytXcRswM+djv556cS2y
7gMZcxm7bKtcgp+A6mTLbLbKhMUr7ZsNrC72dtN9twccJ/zAP8LdBGKMt52A+mnFnr4xYjL5xqgI
c3W7yoqvg10FR5LxRvxhDhn+5aJAxmjiDWvcgTA5fEKXkefkf9dtuanM+oC5+dPqQgwCXXfEbsME
iLTGts9gegcWc4wcm1VGU6XWMuzM/PJjDOWrY5B4hQAVLFwVdI+6pa6tQzwQzhI9GTI/hDUgjtkc
cAyqBtFkuo8q8godViju1Pytw00vmQKXNNcngfHBREkwV6BmxbCnaMvt5K4iD90F+oChR4FxRlib
EgFXy6qsfRJMj25LqMcTH6wo7+GXq2KoBibbt2c2G3tuYQmEscFtRANwq8JdzVZnzeQ+2wWo8h9z
MdZc2fXPzqm/Oqj+UQ32X375P/5fusH+rWRs+5NfPtKf+r/WjP1/WCCmOzRv/e8bxK4f1cfXT/Lf
9nXykX3X1If9tpLtv//zP37/z7/axHTd+BvIFIhRQrd1XRr8nX9vE9P1v+muiX9bCWWRaZD/aBPT
1d90QyhJ5ZvUsUW46h9tYrr1N9slY+9CINJNRlTO/02bmG7+W5eYZnDxNpHOXP7t4usDvpxP55j+
3zXPD3P00JroVHSJGD2wx3/ZkXOkNInpuNZdrVTtjQo7UJZVW/pjPiA3XxGHgEoUcvcvT9zfS87+
rdSMSrV/qTT757dh/Pu3MdDfgKFgrA9RIQ6OVgI8yvGAN9Ta0jnZbtqcm7dXgdmQY3PC3ecsShMd
mkau7zIynhOT/bWNmiVaNZwxUoy65qgVhFOLBJ9KIXwkt35u84qC8ZkZIKU8EwhUO48eDOXnD7oJ
sYloJonq8K0up2c5hPspjS6JFuyD2VrEvZ6zWVL7u7TSrDXz+YaqXb7J1px+LMfbA9xYRRPIoxFv
op0zwEpuZdpe4EaoWcdhpuEMOI0s8VZq+ldmi4Uri9Pgxc2ahXufJeJxtHJu1h0PY8+l+f/87Ere
Lf/LZ3d+1v/lRdabwtYaWJcHN0rYw2HRwSSO4VkaDyQY+TZ6HeIeCIckAFOiL3AinCCivuWZ2uc+
U3xzgJ5Y19tO9R/M+6xlCemp0DFZUCT3P5k7kyW5dWXL/kuNL6+xBUmzejXICGYT2SpTqW5CS3Xs
+55fX4s6ZlUh3GTQXoze8Eg6CBBwdwDu2/cW/PcwjAUtrHTuOfnSowkVP8kW8ldlcwfLfu/VE/oi
wwznQ2ICg5qrKeV6QM1Lg3y+t8kfwAJz+nN1a+Vz1b8/F00ytYdJukfcaHiC1eM2tnguVRacGj33
gh55efADvv3ZNxAim+zhq7k0GfYUaym4VdeApZcWihe4La8sV//ROa1/xS0U8pgg/WIUOiLzZmId
gvAfZ+gCJEA35r4Y/D8igEvc+H+O4KAseLxV8Bz0kMmp1aH2aYOPtIMB1sg29Cu6iZ85IXadM36y
3fRrL9RPgvPTzUAIoi9W2k0KqBgr1qoKZnNsF8ke7c6F5du1C7iIuousnw+n56khZ/juPBdtwiOT
CnOOzYRORjryl+ojuhoOaj9d+GyGKGy2Y/CjtjAep/iYGvHLXDf9zocg79rs0WkvYAgrtOFCEcXd
6fmsbLmzWP7RdNpSG8ZWZPWhB5jdcfW0uh8hbTmnR9fXdmVZhaPh89AFvKbW9QGGlbsqre6alspF
RXF1b0EDtOvtHHiDCh65NrWrvMPWwzDyL1I9ewky4J6xGj76QXvbcY27CJZ+J4sOLzuNINpOXjS9
uS5i+9fp2S5b8J4JLWt0NNlpgDx2jor6YGmwZKV7M/hF3zegK1IkVkBy1NhYFm1xqPd+aTlUjn7J
IhpGGVrB6A4NNzClXYgqY4mCq153QKdasL7oXgfblGtNu9Mft7oV0oFF13uTj2kO9N2dX8zJuY0T
h9eRCSgD5unfSQTHSj2NymsSdHDHxNexQDJIFc9gCigH1C0wzagFJdRbLZIT6pe46kDe1P13txjo
/4TKh3ITFOIb812zzMWkjtZIWBP0f5NTHtqh/1pG8EUDo0CxwuzgO7eCtz5CHKktPmap+xoSp3aO
mX2u9RCBnwDuQM4bj/IOVAoarZ48MweT63Qobocx+lERwIcJCT+uHXBPagpIY/V+Y+Irh4YjHRqz
01RDaBr08JXVJbjXB3TSgBBC+2uIj7A/Pc7JfDmrh0rvaE6NKLBAn9C3tKpDMW4pj7VTXXfwwo5x
9VUht1wq8F1CEoliDknb8Y26DUXP6G6y4hcjoOPq9LyNNfOXon+O3OSU+W6FfA28OJmhQqKoO3d0
UpMaSaL+AR4S4QWwlO3CsQN4M4z0vwbFr9aHNTrtBvLsWoDeWQrBhVIJeHcaZD+XRmKghRcWdZqL
3M8Mz2jg50uglaMI86oM8SfD116nwvjmah2ELIDXuiZ6gwwl9AK3fs5D9Q2y2wLytwmuKLvb8/p4
LeHIPP3h2uIB73ijLR0dPq2iTmFq5UGHsUHQMSCEf8iE+4sc+nWRdw9J/YX9vLVm49Ks21s1F5d5
CuXX6d8XK3c4WzoScqetOxj50XcCygywZ8p2RGM6rrQmfCq5dLgmQhalAfSxBqCbGOaPEqJvAHpU
tsEC1agXIDMCi8g+pT0HkvWfYzZWS3aru2ibGNVJZJKDXVmzT+FYZftybj/YlLcuI2hmbZInRlnf
ZikvPPrUL+BkHkhtOZbnOpV7mdNCCFtxcuUqwXXq62+zDiv+7PTkT7PE58I4N/sANmWooowR0wSQ
61cgw2odVbSw/mb5scEtAuH5KTSp5SgPfd6+Jqn9OTSSr2TE7+htvTZThKcCAyANoq2DqC+r0Px6
eoX1lXhrS6ecrTaDA2tgd6CRw6Gfq/pITafal73JoWeoyEKEOt2+NX0LSkeyDSpbHRhHHuw5qsFn
cVHZtYn55oZlsI9KEy0ZPwg9n6d7zfl5UQMt3rBGc+WCYEtHZl+0QdUbXX+ATv+uzZ7Hnm5KtGCM
9LbIusdkSjw45e/0DKk5U0HbCDVCZIafHLBUM1kkV7+pjJisjnGBNMzverJ+0C31HIcwAFBYqaiP
FA5FWdu8rmfjChQrX+ofYt08OJBSJMW3SYibaskZTnb9nAj7Vq+bJx8IgKJ/SMVdx+2VAa3yG914
lwHAIfhBvDN3SjqDfcQDaTrqOYMV17wCciReqhiLaDVIwDWnpufIIe1dUDrYFSgcYY/QDAG16DRr
fiPjGlzTi7h0baJ206hUfozKyTyNJPOFYYYmSYZx3prsmuNKx7iyNHnDbNQeSBiTc6ELO7iJRDzd
I4ELZXNaIT+z+Jxq0HBjFryyQDvfmUILnlFxhWIDPFL05JDvehky6Cjn2azv3R51GoeyN/QGBqwe
8J3sRPPr9PqK5fR8L9ZJtwBUcItIsdziABk5+AJzUVlGw/g6aSINCcNy9owQVjzEdIf9ZELD12e5
cwFog2aqoLqL5+jZrvxHa57fQFkA9ra4SsPDG3pjRzMFXebWRWTS0ACtSOulqZ1eCluH2R3l1Yty
0UuoEpKDjRZ97ZDMa4ss2JFjgkVQSZJrQ69ARSi9Tq8bf1FpCEtG6lK2a1t6laf42fK5By4XSR92
PKpqzTUaT19hk3mimH9FU1F275sh5hs8OAqJ8BEsC8gMYDUUO5obn+YTr+6Xe75K/qvpxec2abli
Qx3j9Q47pKfp4NmDY1yeXvHV2LPsxNE9Rqsos/GiLQ/+Un8uwaPC6zCAwhsy8Ax9C+4flUhKU3kx
e60CwTSg7BLmlm7wCoNOtqrQPidT/SkyoXd0U0pCIQW2IBE3JhiHPV1b2sZJpK1cXWzp6lKg+GHa
cZkeIKn6HPbtN2gPMojP1E+Qlr4VevgEu+BnXbc/I2P7ONLGegVYkpAowAXNC+lcpUdPTaa9ka98
Pr2Aay8mW7qXGMTWcLRzUhxgBh7R2KP5LIJb98WnfyBUxPDJ0l1wpCXUuqFmavsozlGmqJRDbRah
fUVMsUqqW5Z2H0Cgc1V3frDhTmsLJqSrg95Pdtu0asmTdqb4blCKhiwzQOKP1iOuT+MNpL4AGsVj
G/CCnt1WvRDCUj0747U30kz0GHaFegmAQie3oIK3xQg3jhJtJT4J6WKhAR9yyN73hxxCiAqKVR2g
zkC1u2m6LzXa9gIvX3AtaCXuEGr7sLFjK2YkpOM20zNV09NpOPgRmvEJhdSlIQAA8W0IWNw3VSiJ
UaWw7H1CtdWP/dcGyQI9mirw0JZzMbrj7WxwpEGStjGllcutkE5VNt8aKk0bD3bfvxpxKuBWAldQ
JOOTH6NRlTTkVSxECDPFvs2JFEZYvJjkAnaxOVueAcGVN2nBjyICC6LU8ZtwlIfTc9OX4+KdmCz+
88xTy04ZO2psIlxyOguNcBv+1iaEz9im5loPKg04ONX/qL9NSJW1JNpQv36sI/IDvWao170DG+gE
n86B++SwYNeoRGrps9UbHmR/X22b912uTl5etY8bE1+5Vgnp/PMpqthU7buDVvWvVus6XkMJYWwV
+jXq7KuWtN8GKPdpgYOa02zfYNLLOEsAbcJS85AJ5b6JqDGanW1cBgvOh0XQd/lIcon2yi0fXXzx
veWVjjxRKnOoDFZ30LUBSJsa38PGAypczX8aVYdaDAIzjTu8lun8yTGLO2SX0DdVUUIyM2ZXGdbH
2eG4qvzPIMUejG7YK/RgX/1ZxP9WjeA++gEcqvjdyrn9vwoA71cS/iem/10M5VT6H3LD9i3/K++/
/C//5P1t+9+OYcNnpDmmCm7fIKr9k/cX6r8dqElVx1YNsRQE+Ju8AIP3X//LsP8N3wM5ecdxNAfG
G0yyKbrlr3Tj3/x7XbhwWZiuUPmr//O/36ng/P+KznHCffHJ/zAm2zEkk9fiOUzEnC8q8nAvu7yq
gipqLwrR3hytxdM/Qx3/wLvBgB+QrVXAq0jvgAClln2iA+tQzOZGrm9taOkm0haGmcQQPntphNCk
GsCj4MYIKJ2e+NrKLIfQ0T2HemM0FB2lTQc1vBLixMiATl6fN4Z/91nEuki3gGlyhBP2AVxf9fXo
+k+61e39arqLKnvjprbyAbp0lkN10CR+R4UCKdbbsQS7NyZvzdBtDL+y+ksZ63h9AlOp0P7MBLrm
aC0ng2/tB4s+mbNWX5eOXKNvlMHUMRtw2+jg2cVNpffQLJC6O/0Dy0DvGL4uHaCQqdtTX/gUtH2B
cHn1OYmS27zic1rjrkio5Z/+nXcPatv5U5s4MiOhjxqNg+zCaAq0rhTUBoYv/dxeOSrUUQptUXmf
bjjE2jdJzmzrdVdRojB5Xbraocgn+kJDXtMpWAI9s27MrGunjfV7/zLGh0mO3QSh6Gn4sbwGZG2f
VtfpeAkVOew4kNM+NNDQxM5lgiSDom+4zJrFSf5eDKRispJfDAZ6fap6vM/MaiNMvZ/C5nMkd09r
eJFnfXme6IhDmsoNUEPkRlSokpLrMctfKr+9tqwa5a524yRf+x4pBCCuMvo1vNReoOU/6c25g3Dg
6bTVrQytSb6fpIpraEtobBFZtDKTvg5/4+q5ElY0ye9nsxSoBcSWN5nc1Wy0jK+4B9EKowXBxk+s
zV5y/tAIlVibIsvTNfUmBMNVDGLDbNeGltyehIQLHgX0vGu394gGfabV9zzz1JYFO/L0vg8rK0gD
hs7U4cbNKKyCPEk24sjaxJc/PxpdTDHMrqo/eiR9rmLXueyMM8/RP3nko6HngUp0sYSNeIKnC3dN
1OH6tB0uy/pOlNUkl9X8LlLJrlpeN2jwz0G2B2xeaX6XJSUynfb4jSLF2upI3mtaeq+WkP1wYZ++
Zrl7J+hbO+8TJC/VaTJAjikCtoo6XWg5DybRACQakS1tzztLVcldw2TK4c4DwF3Frn7l96D1S91o
zrN5ACJ/mU7ulKKit2r06AV+1mI4jbL6y+nF+bOR72ywKrmqQoWxMmgBIsXE8aYgAAHfuPEBFZen
3PpUN85+rC6THApOVbl1qug8X1MlN07NxAi6qBu9qLJuzdR66JN+o6K9Et9UyY2zWQB5jwYYKUsK
AiUEQH4L+mNwf55eshVTVSVHXliX+kIdTA94L6y6fX9lGd3beWNLZ7KuCkjTFq0FFXbrnRWD/1ey
rVL/Yi7vbbXky00N3XBBksEbZnqJKOPocLC4RXddweWP9X7gSrA//R0rYUOV3DkzR212Y/ag1iBO
LKhYmbR7juK5qrqNE3JtmyW31mLDLN2kHr1Zn4RHKxUIT8dJP6fQMJ/l1bYreTUsSYqelKhFD4bz
I7XMF0q7Gyfk4l7/uRe2K7l0XVjVlAzd5OliAsizKKhirZZpfrDH+HKo1Y+nN+J9Y7UX2NnxqdMD
hTdQDx49vxuQqtbJ848be7yswnufILkw0s4OvT0lLWwmz4dpvkCwj/ZfSF4tOqspvGVxf2lvRdj3
i6J0TElunfrWTGNkReOArnzs6F2yG/R5P4geqHkS3hka6nH1BNYavLB1N9LSlIvgrLPbXh7xx6sY
B7UvrLKe6OlNvuQivdWyyDtvgySPDxw3SJ3FxhLK3WjBVAjVAq/ZODne90PblVzed0q/8bFjTwik
g2L6ldrB2MHITC953H87/Qlrtiw5Ozo5mZNU2NgCuofc2cutL0qWXSkBrI/IBp3+lfejl73kZY73
IFCgRFI0PKbRpuuisw/QuNxpIvqm+BnSNa1yYaTJRmxZ8RoZuxUnVl4pRoveZdl+yXQqyWYdbWRX
18aWPD+t5pB2lSVuTTpJD9+9mSPIyk4v0sp+y+ipsNeVXKWf0+t7+7EOrFvhF7uFg0OoG/b6J/vw
jts7kttjQ72PkCs/Qe1sbKBHMvRrWIjRKp1KdNSfXQNMm3qJESAqgsAUHHqgtOEmOgAQv8qGamei
8JGp6Mj5BdJtcHzwb6rBeugIGkpo0ek1AQmP9mP7TP0U1oN6I+qurb0UQyrDSEynzSYv9HPIjsXz
HKYbIWLl/Wk7y28eXcLHuLAbO8i40ejKq63+tqw7KKD3ifVJL74lySWc/jsC0+l9Xom9jhQ1TFLS
bYMcoqc7dHvRc1EU33ugO4vunj/BQQBYZjv0rlmVFEVCQzhqpyejNymfUVi+gUx4V8PLA9nan71T
4LaAlxNuIbVNPaFX+zGcqbXClXJJP/dGLFvbPCnMICFXKlrEAmdABzwbRRmEdLKN6LI2uBRduF5D
EOYmk9fV9u8Y5cWLFIjpeYPLeJ6h7e0kQB/bM3T6BOlwfKvy6cNpS1iZuIzVgX4mHCqVvRnN/qNO
lw5qmc+nh/7z8H3H1WWUitup9Iw68T/7DnKh9b9z6C7kssvOL3uMjdHbsmupkU3Tp5HEc9Z+ULSX
0xNYsXIZeRIWFv0nZjN5qQmkrgOBRFPZpeYOHyxIigZg4Xrbe0KbNrxqxc5tKTzAbVa2Fm85z8mn
Z9VXP9Y0GELFdePO6kaJam27lj8/ihI1qu4lfPEjpCvQxcEyFCLzNWyF/7XRpbBgq20dOz4u0oaq
S5aNZ+gEO8h5p6IthQE7gb2gjKvZU8y5/IqoLvB32oGuz9tsyb1j2oYyeKFGb6F6y6ZoL1R1N9Rf
FANVRqvaYXmbEW1toyVvbw2tixHQtDxTaS+HEB3UcnxWuVvUhrKVX13ZC7kS39RppdYzq2WgGRUZ
0Lhn0cfTS7U2tHSFUBCQF5EKn6IWNc9qO3zPtOGsPIwtV8pLB/49rQX4MYThFc12lzWqdufNetmM
I9OnoZzqlMKsA50mRKi7X2Fo3PDctRWRPDcYdXig52Ly7K5UPHNpqu4t5dfpia/cPOWqcoIMhkiK
euYB6+/hG91b4tPy1FhebJ1V03i6cTVcMUshua9v01nW6/BmGUP6EwqxB+CON3WC0lxVnblQkg+H
Ku1o8TiTYMiKr3M8X2uJveHAa3sgOTDSjKPqzj5HaNw+NXH+OZy33l9/ctPvnERCclgIdSP42Qls
QoE3yfgOjwZtrPbDhOJfwb0xu6e9eRiuED+lSWFAbJerFu3u123xkxvYRMPPaVtYDOqdiVhSSsCY
jRSVULx6jqaXgNI9mNi92jre6eFX1tCSPNsOkQ2xSwVQRJldmznCqWhTnh56bQ0tKRVgZqVwCEm6
F4GRNSzzEqpsKDarC9MfvLlJD3W7LKGafuLqDjgQngxOfv48dsN7rYTDy7pDeXh3ejprXypFg75V
FN/qiQZVpcPo7D8HrtifN7QUDOC9hSLWAllizf1nnisH0Zobs17xUGv5mqMYBhzagW4cUGIZGG8N
lqXEyvcQ1iPTTNyNe+6aiUlRQECaOdqR4CAE3jr74pAP4Nii0Hw9b3mkEACuxUwStdQ9qxxvR0f9
MLvdeaeHJYeAqC4jFT1Lzw649nP1QNvAFuWZ+yoFgRi2WLMc9clDjevegddGCdrn02uysuam5Nai
Re1BzRhay/UvkTm+NGGPUKO7ETVWjN2U3DpC0TDRLVxv1KMMyYb4wXa6z+dNXXLrXm0Akk4TxYFo
QmN4RpXV/mL3zc/Tw69Y/B9U+JHFu66IYMiislH73QcjoVtfUBDQtPCrI1rv9G+sLc+yK0e/kaqa
mcMPpnugbfetaA5ZrGxEvZXclLn85NHQwknyGQKtyVNjaE4jeCrzWrumT5TnsUm+FZL509+wZkGS
1+r1lCpNQcZb6bNPZir2UGLBybOVu1/7Dslp/VZP1JlMN9q3KcytzsswPw9Zttdh5Jvcq9PfsLYP
kvvSlTAi0c1iBWH7nKCpoRTul/OGlnw3EF1PazTJYjRd7lJXe6Lxa2PolVeiIflubKIegFoxr0Ro
960pfVOynHsZ/IXqndDaa7Oar8usuDn9ISv+8KdZ6cigIAdoEN6JIVSJy3Efp9N403UWYhxaZSAR
EecbPrH2VZJb0y3WO6ldE0pzw9xBojNdGSZQc7ChzX3pwD8hrMGFu2T4piG3tT/v65avPvq6cXJg
44a4BBly7YfT02yFrGSrG1d0e76d9xOSs5uZNZTt8gywaBuL4CCE+8vL/OoHFIE/Tv/Eii/KmLjR
dO0RSQXEgQPYYizyRWjxJVCtGBvXgCVuv3MLlDFxDeBbpMcpKTvtJdCwS0eF2Qgav2ZpB6R5N242
rGDtSyS3N2hIE2HOYg0p3G89FG2u0+xbjPv0Sq19iOTxQyrmoXNR7+vSl276MragZZWSth2KBaP2
WpUbv7MSWWSwHFeOxkckZfbyxNaegtCcX1WYh89LqshAOd0cctWgI9Nro7CB3S5Mx0er4pqzMfvF
597ZbhkpN5W0z7cO9XfXjJ/SITtkbXzX6uJm6vrLboo2AtnKZsuQuVYVGR06VB10tb2Kob5frsQZ
pCun93pteMm389CC8bngJAcPDYo4TsN7B12gS6gfjfNelzJWDm4HAYF9TH69SF5qs33uyalenJ7+
ign9AasfhSbbTkbNDHMOWJQjbt1BEZdZXm6UsNYGl07vTvVNNGIoDKRh86tArotL2qSdOXPJic0h
bRTf5TGlhiVqc3P+ujwcT6/KWtlBhr01sWOgTI5tmnbxUE8oi7efsuIQI0Gk1o9zdWnN3dtm4mzN
hqRjfFRoCpoE8chIRrS+h0vVLr4OAk6g05+z4mky7E2P9dR2LL6mcaDe8ZPfTfY5oCDupPVPigmn
f2TlCJcBcG3XwRE0RbNHt+gnFfbUOHF3danuqgZ2kNO/sWJQf/pzjqw1VFz0ehIMSq+igfKkO18Z
WpifObrkyvFCsNLDFelZDtLKTvchMbYummuLs+z88cRLo+YiS2o/boqDr+eflFp5CAPrqoIe+fTa
rBjRHwabo59oGhKMvSDODeqEME4No5+6MyElOW94yZcHFQW9zMZGdRXtMheJLLenE2raOGzWFkjy
ZpH2wGZ6LoCz0oa7Qp3urahudgVcX605Xp/+hrUfkc7lFtnV0QBh4dWIOEKKtQ+G7BN9zbuQ8vrp
n1izUMmVgzS0UqgfRw+lle9LLQdu6rMQWLaMhgNe6kRuxezzBpBR0V+PbHTqKBtX8JWZy3A4Lcmn
orAHaiid+jVCIRqczpkzX+LSkWnCSjzaca5x/zVnVFHiy9Lyd13sXp615jLqrfCbqHOmnLqZYsDD
Fxm3vZ1uTH1tVSTHhdoRxHBkcbzTUN304UvmB6+np70SlWXEGwpimqlqmEgBkTIC7to9JEjkAxFV
35fTFF4HirZhlcts37lqqZLzFpNit6XrUuRF8h6ZDdho+utKCc4cXnLeqixG+D8J/YM5lg+VFfU3
TYR2Xh8NG6F5xXNl5Fs4G7FmAgz34kQcWLbXklQ1lFQfyL1+Pr0dazsteS5vG6VCA4anITuh1sg2
FvXG+rw/NK1Jf9v/GFLnr1Ac9BwDFgG37m7c1twInGtjL2+QI99yYkNQPMFAS6AebdTcusLaWPT3
215t8TfMTf9XmUwNRBhLztR+hPOKtm/L+xe0JlWY65QU/a59DuZmRMXK9RG4sqoZjufO1VHwgqQf
pUyUDKqLzgni7jKolS69qiiC1ahnJMEDzI9RtlHied++hYwkK0tyLIrJAveh8oSM2m2qXitdvzH6
ym1QyCRwcMiLGphn7wXp71q8waVzG2nW1dQj40ORgso8N8LSmc+KxHDT/L2lE+I/JXK0vTe738tK
fGjn5OM5Ni5c6QBEfSqfeKaU3lC1d0OPwE++dcdcs0PJfVLY37pEG4GQ5MldWRnkwcWn07Ne2V0Z
N4bicy4ghF6ydMonRzF+cvuDz8AeXk6PvzL1hc3w2IVCFE7Rk5lLlL4aYFSLrhdNblsNc2ujS4cf
NBcB3AMsTKVm2eXsQ4/sIO911tTdJV4eeX+GhjSiRRSWxwimgR6xJGsL8L0ybxkZCv4FjmSVwAIJ
X/1jgOU+vihMZxo3osvKrtrL7x5NPbDhwIdHygLxNj10Ohe+Lrq0I+e8TbWlI6+CyQd2A3q6A0WB
XCmD3Qu64q2e+/fPIxQx/568nvqq5mc4EuxN/rNb9J8d8BUJRClZWrtnvfuFs6zc0Qo1tg8RdkmH
4jwsNMeIm+gvKRwkyobxrOyAjK3z4SDOG70qPU3Nf6dDMV0GE3JGkJEF+7PMUwbUFW7cQARYl9Aa
w8vaIa5WpOfBNYQjR0noHjSYb0uvR5Eyr6mvwgB7etpruyuFybkftGisYOeYXVgYS/UqiX+O5a+y
brYi/BIV//NCBtDv763NlCCCMQQhT4dquj7p+1H5CbQxcV6WGryLGFLM49BBoAfoJ+ftpR+6CEAZ
6h5BsAO58ouxyJ9rXkeB3d1Y2b0I6pu2vY9C7dXl/3Jpx0+1GnkI46PbmfsSIam8OFBarXztZ4vO
qBUp31TY7UlsOHkOGnS+BQvmhe7T6TVcCR8yOs+vLaVgCemqyW1zP1D7oPKNsMHp0deOZBmgh+yi
aDNBu4jqV6ivUxFFw6C5otkydqC5GS8reqoMpdmd/r0VV5Exe9x54PIjye7Nan0HRP+NDnRUiYvf
p4dfMTgZkjcFpeXkTmJ5Aj6yC6MKHqwc+H/mIDY3WhtWvbYjUjgx1aRC9jWHPcUC09pG832NsMrp
D1hbH8kZ7cxI4agg2kZ64gk7gQEejjWkcs4bXnLIIvJnO+4gfnHD/qnv2h0MDbd6t5WJXlsZyRu1
xrZH06enPXQ72JoC9xean1tvr5XBZcRaTCsrhFbMXe2CG+GW18KwNi6mK2YjE7/UvtYsAseIABrx
92p+HbWwIQWd7UI7c/anl36loVnI2DUzrdou60soAfukuZijV+RtL/UBGVOtf+388UGrze82/2n7
u7Hzz8raC5nIJZn1EcRODM2ApT0muXttReHHIXc3nvVrKyf5Ql/pcTmUQBX1VL/PkFpTo2Zv8j5R
toBBa7+wmMPR4R1FoleNCJsqW/GSRtFvo4CphWUjt1VuXKGWC+o7p4iMbDNnW+hZQ3sn6VaYAX3r
Jokdr4vyB+Rsd0Ze3kOkH2+EwDU7llzcomc3EGjjeWqgLoqVV3F0pnv/YUw8WquBYG7xeMTErEi7
bROUswPU5y+Rr6h+njbjte2QXJz9VnszYPaj339SZvVG+Mr1rKcPlbrl6Cs/IYPYwt6adEvoFsJU
/tdu1vd2gRJYOV3Us/vh9FeshFkZyEYjHirCwCCgZUz2ZQrr8VTdppXtnR5+ZYtlLNswOXHcxIPw
OluDJ61OPrQox20Y69rgy7IdbXKQoNbUFyyPCJt7ra57iFK3MPVr6yK5c4hOZjp2TFy30IYoIA1M
bPEYQRN35uSXjzqavB1BfDlHI939Y7cTdv5gZcV5F6WF3f546LZDry2IenjEhuLOn9HEs7c41daW
RXLZECVPMQO+R+lUsS4aODcQIQ/vAhWi+NMWsxKBZGhaG6RpE5qsS3NI1T11ez+2nnSIQovsWa+z
M81ecl5RdtOE9hvafq2P2sp9q+zGHmq909+wskoySs3uVB2lKVbJmUrzA9gGBCMRckf7PSvPO81k
pJo/NE6Y2uxxDRccsijpxyAwrno0iM77BCnH4GhK3o8JFCAK4vRWmhyS2d672NJ5w0uuq9KoW2RZ
j+hXV1yNurlLhHOtzsnGYbx2xTCXnTnyLvR+VRQcuSJNSXnj1qiA65NfX9Gz/SubtG+zPTykOEWi
anvk7lw624tw47eXFXrnCJWRbAG6p228uMiEXog1qimNBfHXLhffDeE/5Mm4Rfi65Hrf+yHJzUdF
s5ti4htN5VORPfJQ0QofFo/P4/zVUD5pLVpKp3dr7ZMkr9doJonaFDWcADGs3QwF6a6OkIuDcDZB
08tEYyemA+f0j60ceqZ0M7ecVh3cxfI6ZZg/Dn6dP05VVHpNML6panAeSJXW578thFN1RHsQGpos
U56R0vYSJTure1HIQDdtBKqDgwpvdI1HGmt3flten16clSNPRrU1lVpwM++EZ3LL7PXAAxi5P29o
yeNVCqaRM7PJXTYXaMFaJvSsKGeeHn1lVw3J4YtRb3X0eGEnm8Pd8t4Kx+y5iBCXndKNtVn7Ccnn
rcmZ/L6OBCqNQAbs/qonRRG1YLGquthil18J7TJkTVsaqP2c+5IIgteRXsSdQwdFPUXahvmv/YDk
1X1hj4qOGjfIPlQ7sthXKHfE0w+0a90fp/di7Sckdw4L2EJCE6YsFHIRjZuU7N5sETFrTLJBp39i
zU4lJy4LbaQ5nr3Q4sm69EluPkJJZ30/b3TJd/2uN4dOw5ji3s53anaHGtl03vrLGDV/GsMRrXaE
tgr/h2nPj2MUHrLhvHYKIUPUSj3PiyjgFYr6zngxqEkOoYvVb7jAyrLLyLTRVGy1DomdoWFG2j4e
yxlV3QgBsdMLv2I5MpdbVZoV06dN3aWBtQzi/Qi/g5aZV6eHX5v+8rNHp7ZADYljhrXnrNF2WR30
u0FMW6zba5NffvVodF0vQGaX2CS0wGKXxya64nWFFsTkb3FHrf2E5Lxlzi+0Ggy+UPPehc70WPnq
IaPIfN76SI6bZIE91dZi90ZYPbpNqr62yRC+nDe65LMxDYpIOWOaszH8KBLlxkmN807EPxTXR0sf
Kyk3ohwORgQLil0aIbdulciLnzVxGYxmj6UdmAbLYkHuxGGbdBeDmL+eHnzlliWD0Ooi7duxYEuN
CP2YcmoPVPM+TsK5mXn4WGJ6jgb1Oc5zf2OTV2xIRqQpda7bMK3zxIIEuoizg2Ojk4383+nvWfGx
P2TZR1uBzCOKlAvJNPQcEYdXq17aXd9tTH5t9OWjjkZHUbhu3JKsthCAxlG0BZ4c+Gfus+TAZjr7
SR4sOdvADPZVEvyyXOU845ep2WI0qmcxkkvwp/5WgwXTn/KNB8HahkpeGypW948FdW52qfj2s9Pp
V5nhn/eU/fMEOlrydHQDxdeZed2395pSmrCDVb9E7etnLrt02laBgf5YSne31c43boSqmrZZpvhz
Mr3ziJEhaJYyZRnQed6ZxnhfT8NLgTqn36lXfVl94NGBXKfzwZ8+dNjU4nSR1s8XWoGkFXhrXlj3
Q6/+SsqKHId6U+rZE4541dYEr8LEXf0xuuDaaV9YaVvu29iE7b/ZeqmsGLuMbxv1KhAOuBWvMXPr
QkfX9ODWbX3eWS4TvjnuKKI8Bx+TdD60XNXNyOefjgErFinD28IKPXAylsvEjSsf6k0RFVdx1m9g
ndfWRQoCmg3uMrJZF6tR73uRfrb9cuuEXRtbigGqWSY5oiWE4ylO7rgZoyWd5FskTytPCBnVFkIm
hPAYC0M29KZxcpDH7jWm/yuO7C0+3LXFl8JBHliZRaMbq1OgSBRaZoJuOXUQENvBxv6uLZJ0ko8q
1BvGwAaUfvATgerai4YwOdMupXAwmKFTRC2Dh067j1rj1kmKjSD8/tJYMqqtjLoggIfbpIYSGche
CSdF5UpNIaHV/ZB67znmj17x34cUOlSVrzf8DJy9AQjSAgi+Fg87hJkn7/RPvJ8xsf7GuWn/KooY
+RYdM22z+qdQhkezQnIpNtP0QhXDr0C3nk7/0NqSSe/qwDWjKm0Izqrf589T+MOOxb6shXnm+Mvv
Hp8udkmVw+dDtC71gkrciLK6wb42blfvW+of1vXj4U3TV7KgJw879MlwYUzDA6Ilb+ctjfH31OtA
86dWC4hyIrmfQ31fdf1VaDhnnbuoUv49fGxYWTkKpu5W+qXVzCYqd2GIfpmzgcNcsyHJi6sCeO2U
kwlXlDzd1UI8WlNzY/fRvu1ra6+l7lnx2pIZ22KtatuhYI/n3LgtfOVJpO4Wsd3KR8hIO1U3UWw3
FZNTbLgbXPvG1NTLXg3+nPWZu0XWtuIGMuBuTptZbVU+oYyq20Rkhw4Ei5PbW01Na+Mvn3fkBjqK
941pkm5X+vF+jO2XyLU/jBM6hqdtdcUPZPTXqNQ1vBwsUz9ML5Bh70kh/j499NoOSB5smUpZQQNF
mji9ElUELke70+yHAr2+aPh5+jfWpr/8+f/l7Dp6I9fR7S8SQIlK3EqqZLtcDu22uzdCp0sqkKJI
UenXv1Ozuq9mqgswZjNo4MoliuSXTvjX8vg+7GrBcoU4rQrOmO1160Hc9cZ1fe3hF+eYhrBTG5M4
3ESsVvkSpJsEzcNPLvzFKfZFP6elwsYxpXiOqvKYjPP73xfl2sJfnF/0AsIuMucJHw9hDh4fbJSO
BWfVm0/EXjXiBmbj2t68CMhNI4ExAagHDfPgnami9oetNOuNcH/lLS5RV2AUiNEYiDyTzkc/Ugh5
gHD/elfWUI6kaGJB0dPeyhyv/bGLyDz0/ajLAZ96gMFRYXmc5Io4ux0W1mfgwMbwf4m64u/f58q+
ukRgeTFRDTmvm2z6F9vwo5featNfe4+LqOwpO/Xw+EaWim73ykmxgGuTtYBSyCDYu9u6odfe4eJw
M45MvprQLHBCH8GifoTF1/e/L8+1dzj/yX+daW8G4L5h+PBx37yf9bek1q99Oz6sKsTQzLuxv669
wcXpVrCGNr4556qTVwDMfw9bsk91naJLHbTY61C6JsiNSgIhKzmYOPMWd4vbd219Lo53W5cgVFH8
8Dnae6t34P1HyMl9Ofy5Zat9bWkuD3ZMxrU+15ekkwcKOdtsrKtbvtf/u9SJLkFkJKVe4qNLswER
Hk7jfSHVV+MNp7W8gTW+ci1dQslwY5M4SWi40Sz+GS3rzsfQ1SW3RO6uPf78Wf61PUe/DScDbekN
GJwsC0DNwO3d5KOtbqSm1/7AxRluU+oo70I4OvDkBSO9LfXlZm35jeN1bf0vTq4bx1h0NsC9yrym
kLrcOBKtGZh++9TFnzsBl4pogo0jPLGwSDwCc1MNJ+Xiz53bS6TYEFSGB4uP308AxF7dcrLzcKNj
dmXj/8eD8l/flghhKByUwo1U9Y5VHnQs6c0J3pVzewkNC1PXqKE632tNb55h5ja+xs5PHwNQmncp
RPbz0tj+c7H5Ug/NGxsf0GisUi1pLrjcK2AaJbs10jjHxf/unkWXADEzcid9IFmQEdXdCwFP+m6O
VXlohS6LZYThchmZ8hQ4ezNTvQKtiC4RY5bBcrANSbgBONqQJWupypWCF8TXkP9e4JK7ND+Q3GQ6
GG8kgFeOyiWIDGjQtUmpQZE4kNdAyMd0qh76tTnhbr9xUNiVhbw47GvE4MRL8Z1k1O8Nt3fUih8L
vHxTV/1SEnUEgeNP0QzYi38Pr1f2eHRx/sfeJ4zMeCkXJ4+QI76vu/lG++fKDr8UP4vO1rbGAckO
j9CRZFaBlzz0A3hzoox2U+38AsvZ//zci1wEcExAeBSXQAw2Y/QHCuNzkcD+6JOrdJGerzFg8lIA
8zqX6aan/LGcPidFGV0CzczMPRX2mOTrfgzuYleS3A/lrTHytc97EbsHL26GSZtwY6FhALu0MII2
HBuE2Hxq1S8hZgLC+g3hNoSCx5RmfTJlo5d0Nw7clR9/CS4jYllROgPAQto+PHYeVOhBOfscuToK
LyJ3ly6QFnJYGjVCxmHEXA1NfkhB/X1hrlwWlzpo1o/rqrIYUbeh+Umh65qRJj2ortnXSnxuEhVd
wssIhtSStUi7FxsXE2BXmfArc2PPX7mLLgFkUcVNKgh4Lp1lO7ZC0zFdLYTtwRzC6dp60lR32hP6
ZxjyW+yza1/84hBLa0fZB324ga/zNgKKNpxvnbMreVR4cYT16HtoPmOsHEMC3Qj/K69kl5XLeuPq
vvbTL/LwRrYcbs+Y/tIKQsSp6fzcEfXJ5sN/wcRmMo9TAsumOOF5DIOUJL6lDX9lp/4XTKxHJ71p
fKBE+6EYGH+IrCw8XWU93Kxu7KVrf+OioJb91DR8AtRH1qigw4rBhkt+bZrg6I3kFh/1yhemFwd6
4XHP5jTB5iHDaZRu51S047K8VWld+cKX2DHVNsnCfRJvcIDVY6i42xiw025cGNeefhGI/cA6Gs0+
nh7An55U42PXm5e/X0bXnn3+938lsqua4Yk9AOYKRup815ZUZ2UQ3srur8T5S3WzPhK0pnC92MTm
F1RftqR8CBktUMGJT87FI3pxevsZ5ix9Dxx82o4/EhehKzMLu/378lzbOBdHF/Wz7NeuDTc+fvB+
iZbkPakW8+DFM3v73J+4iMNMe7IxGLhtphLmB5R2x2QK7kSlP1eqXMLFdAxfVFX25wOW7OEfW7ib
TOz/7V+eRJdYsVKnCmbkqN7mUT2MkDMLiNxKrFfmsfFdarotJdsmTZy1KvxRE/UWzrABE94uGetd
bNKNkeRz5OroElo2IJ9pfIcMuaTjnJVVS7YU1XGRjnz63En8L3TZaPlQmibcOMeqTR33NcA8n8QV
R5eaZw2smw1L8XQlbcFIuDNQNp+7blOGw/OnNtul9FkwiG7B/0BAX/3hP3lHy8uXit1qqVy5Ti6d
QLvONSzGGQQDjNyLhb4zfYtuee3RF+cc1qkzi86dV78sn86PTtJbGknXHn1xyhlnigw9wsMwsyLV
9ZGH+nOVziWuDKVn7EVTiiZQt+5tC5LIpD+gnLGYD657d2NfXrlnL/FlnZWuX/sBXZRluVfl0c0H
BgaycNVmWr7+fetcWaRLmBnnlsWQeUcBKpL4exQ5/o208XKLkXLt8ZchuiuJ5801UMWE3ktH2qxS
7Y2ffiVfvUSUeWSSupHifGzdiS2Nn9sSVGmtabba9DBP7R/4gHY7QOlU8ffVuvZFLmK2kn1EgVsJ
oe4+hd9anxOZz7rrl4y1QfLAajmIrG+kffr737sSqC6V0AZZjnU/crRxUn5qmQkzK7ovI+BEf3/+
lT7OJfrMxBSmphUiOQju5Ms8iIkURifQoGYGmgqbfpojL1NmtV3eKOV9zv4vuhSMIkjWIlt5dBPX
wFjM1P2CunMeSf8Zi7n5+7td23oXN0u3SGYraKxsoliZzGFnw5k0/ZyGfHSJfiMVKPQwuMKVGMTv
sHpvct8vbzFur/30i+SBOgNDG17STW/GOlMQ7UCxp27pfF756JfQN+AqvAqiXDjyhD5AsPvkM3Xw
WlRJUwzyAu03wKjcggRd2cGXWDVo4c8lG86vspiDCDV8vZa8Kv39pz7yJVhtnlWovLPj6dBCs7Tp
wvkF42B+A6Bw5Ya5xKvFLEqZrm0KtSuO6DScP4Sq1j4CrK+FI30S116fVczzhwLSOPHT7GRqbrRw
r2yCS5tSYru5bFP0t6B6EcFuKvTYQ+kr+zmqRHSJOVuZHUhStsmGahl8cVGkT3PazJ8jWUfk4vih
KOaNV+HDJ7HILU/XzGo/zT732S9Ce6CHYOIcZxtfoS4WQe80F+MnH35x+uLYY2264OE+q/st8eSP
YV1udXCuuGyEl1gz1HyeGT083SBWlcOa83U9ofB4JpI8JxZj7Yr/8cr+rm/b5wEkflph9qY9iKmY
gWQR2gEGFnmN8H45pb/9fT3/95UQXiLTQN/stQBcYNM5s/0P89gMh7rsyXaSi0WIGw8+OIs3jtX/
3tkQ2/7/1amdoGZS8TbagMm+ADKffj8zyv7+JteefW5I/KvynTt/aRvCwDHqStjfcfjZVIUfav/G
Sp2f89+Tj/BSS8o2WjTEw0oRbr6PZXkUcVBYnZ585b987hXOr/avVyAWlLhlxP08z2WVe3NfQWtL
3eqxXnuBi45bTCTrZosb03l1kdb+k7+Or7NuhsIEsv7kV7g4/JCL4GHgoeapx1dKg11QNjemuxRX
7ZVPcHH4OUtXwkf05r0wnZu8SkPdZh6NfQDtCLlvDARbhomYwhNcHRbARqF8FC6Heu71NnD9sodv
VXrXesv6VoVJs+crsVCoSdYnEL1FUfEk2PB4jN86bb8tZDU7a4fqtC7zcM8nCv55NY73A03jUxuw
7rmpIXZZ89TPQtjanyIrAHdiIVnukiZtj9Go5UdoZL3zU8FPnRsRP4YqyIdUzjvM6bqjV7brHdDK
uojn2j6buUFfWtWwcsDw9H4dV+hzoalfTw8OvxpKR2CzpK2c8y5u1LtvV/XI4c6QNZahSh8T0Ooy
jgRY5CkPYHzaEPGhujOrksaygSsnSMhZmECGFU6Q5Y+yct19E8H5NUmsd2rDyoNK6DDup3KAqXvM
zF1U2yarAvOPT4AldUvzq1QYLU717BWz9cgGaKZmp2s/yrXX/4q9df1YocS10dqanInVHGhk1oz5
q8cK0es29/vpNPhaHjym/Ifa95etGWCV03tN9eQHzG4YgDJFMIHna2hSo7qNDjC6OM0BvHvANqvz
bpzqbObdHYuUv1vSeN0SjJ6+h5N2O9rHXTa2us4HBVSvOTv/kjUmpxloBnTQyX0NqnYRLF1SoHP7
FNTeazSHUOMc+U+R6J+mqbuHOWrGPFDjukvYojbxnPI9hpNL0S9l0GaTHGBk61BhliRSmyBNyn3f
+yPGuo0tAjvWm3TueBaNi1ZFv5p229bLP/6ysqdAojiFTtKKjgYL4LhN9QNEoJqThKAhzqeMDibp
g5xEBD8fHapssAtQjAyEIOq3XiFEanZB7HQRdt2aNRE43lRbjNydEMW81l/XEI6Y3/tq7E5KzboQ
E332o2UAnq1OYaEHF+6ctvNOr6ubMxMM/f3qVLmg0dLFmehGDqnMxhXEVu1WL52BezOy960eU7pR
SdWAVTV2Q5oJr0IVBNhF8xWZ0Mof1ige0vvGU4I/NUtjpoJ2BMuWLlUcZMnUDOtdnSg2FmlaLcNb
s7bDDGYirZgtVkkIedCRX+H7A4C9IyIISNH0Q1tijSGrnzc6CWjRTo2S29YfMKDgvOp/pZb32ewo
RDyDqZfvaAHU87bFwf7C/aGetmPY1mbTLJOSd1Ozrt+xhulRrS6VUCJbAp7BzDE4WtGG9f1ofOJn
Y5D2Twtty3cNpZgTjpczWSjgKpLZBfIQEZ/qNzhfrawIiUvgVxvEvr8ZrDTf/InV7zBdVHtVG5/m
o+9Mmq3aTZD3mILg0LQC9uQjjMqXLQt9R/a81AEuJdbVGO9A6iqCJagfjulm5OUknkDRMknGjUlp
vszeJEFzFfQ8rQnMTtNAhXkZxJZtFvSwTjAHmZ4w7/VtJl08CxhuJ1Y/Vkgvm53rptbkPCpHP/MA
o5CQVYclTcFoT5vXuWZ1UzT11DVbFzquj22oGd1WpW1QrK269Qv4c5i3oB4CuY3XyJ8Kg5NkDyiM
eJrJuUvt19q0y7rlk4rYY9ixsnuPVptUGwAEWgsUB4SJ66wxMP+7m1N/UQdw7YPvXRml05cwpgHW
GghbXX5pZWyaoxCNxevTxk5dBpl2+7tEi2T6wuu1Tx449YAGbdmYvoHoWibHnpUVz8Ouhz2pbqNJ
nWijqwCVLR35o0UTHt7NK6Za926Y4oc6HZvSwZmKduMxVjrV7/CGs0MG/ZFlbbMatHHmZUPs1Py+
JCRVB7bAuRAnsJ/WWQPt5XfDA3HxMqLX0adNWe8bUN70fkAE8J6YP3XxlMVr0vGTJQj0KsP/1xj5
D72i3fd+Gjl2SGJgy46rqFkWU0AjrvW/tKWgQcErlLIbb5V+czZpIxE09mhCsR9bnhRV2YXvfRL0
j7EIGojhYXzxK1gspfu1FJF5rnk4kI0tuVnzsPdqRJjZgTM3Da0+Dknqs2Lxq5YXFvLibWYBfkTX
0ifkRJMQt5JIej1lxipnirSKqSjaAaJgO2pnCO0AHKHmrHG+tBvfHweVkaDTUFcfWzxslmWXQMDS
YtMBBTkld51eTXU0eqIfk4mXCF86Cmy24NIo95Jr4e/OYsZ1UTsxm191ZbXb63pdVTZW+DkPsRg7
8mPuiDa5KgPhYWCM3vMTDmtTHQwICsOzgqmWzc2wNFEBDkyaZF4Uuw/RxIY8DgqmzLs0DNhXWxOS
4gTP1MuaeY5eRb+MdF9PQQLPELeQ+yWBi2Qx02QyGIeqBekEYSLJQy9IljxKgoEf1rZ19GUdBjln
XLpKZ50r3XSI+ToEe4pMDkvT0cUeSz0rsJhX3nU7WLo7kfFYt0nWeJDKvO9btvgbrjvpvxA9zIBn
8dpGW/gxdjxvvTltn5ZQ6Waj46ZODtGcIIj3/TIBT1D3XB80lP7KLyVjxG1IQ0P3kmiQczLc5QzS
P53r2y9sjVuSz2j4pZCMm8dOIgicx41orrkJl3WYSpwhgelUVAq4TQrn6yhz8NpoTxOP0nNuNw76
mfrR/LOLEF8KyK+7qCDOrC8hpvAe4inTzTfHBozdCTo+tKiUmI6lGESYs3SYW/QzA7rklEwaplIj
WJHbWTG29JloSuh9MOb9E5bQ/4DiTIRNl5kF5+IJEk+kwx5LpGcfKWSN5TMUJp3d98SyjyomfvBe
px5EUfKmp2b6njrKGHwjAC0t79N1lbLawGvGuGNd60hux9piVMZwZwd708CDDWKMwp+e1dl480Sj
uqN5wzmfIUm29PW2ATc0WQpEE19PxblfANHDfqqA6Vj60vQFjGSTOm8nO0W/Eeb6cpvUxuN3yMKZ
zEooLvhAFXWy/haFnTlOpYI5dxlLmf5s2WT0LgaHoXsB7kms23Ie+mC/pnFpslilxDwvvgHHkE6g
BG/QtgMtMZ0pcXnkaZuCKA8KxMvE+8RHuWIhcqZFWMrC8FQBO5q6sD9nicgmKp0ufySm/+s9lQmA
HZQYSJNEoq7CO1qNvna5mc0y4OgT3CanGfzv+IE1LX+OZdBGhQZv0GUrRPwl2rDxpAuXGlodvZol
LvcC/AdHksBCYL9GA3iV4aD96jXuJv/NVMiQdg3c9fwd07SXj1JByzWTJuQ8h62Ob2FzMEYTNO2s
TGAr7i/O21EzD/CqpHWwZGk9lXE+ACsFwC1J2Qpo6Vnt74hcx47fZKutfQDToS8PddBT8ZF0aUwB
FSsHWbgQtoSQmPHmdofrX3s8U6tJNdgKDn6hKCoG9UeHw5LmzC1okXVr4+nM+YNP7pZSEMShcem7
7yFHrNm2Dt6M+PO2nQpbTmlb9D0PYB6yelNfZ4TNod0HJaxMtjB+qUhWYu8kbwsTGFHEnurKD1oh
EB7Q2Vpq2EtPy/pjWsHxyTnsbeJ8xKkcHtI4CWmWrLyy29GF3niHVAF5nWt0rA4lDP76bVBSr937
Qi8mnzALYV+QZqz8Z0htjbs58gfsfyW16KEENqUib+XUJMhq6Fgvu8RZrzqM0xiIYzT55VnmCfnt
c1UNfNmVyLanfWB0rE+QhWvoQ3pmMe5Rh3C1Z4khUGaNpGt+66TtyHswpKZ6q8GCZcdVOUzZcvCH
5fg9NLqt92uFiSl08D267LoG5rO/hpq2clsNneteRgkFtG2FbJjm3hIbe9/PWtW4DrilyF4TG6cD
5C6BSd8ynngR8I7w4TxagtCY+3Rp6t2YQnb/IJNY9vc4zc38uojGkbwkmLFgWygMm5Ool1HuM2tc
YVJIz24rWtbAKDNUfFvmL5AynbSdyFnarxaHzvkJy/hYGbLhCbB7p3I1a8izNmqQqeppnO2Hi1Jd
ZkgTZPWy2pGxly5ZHdvomYc+akkzh7npQvsWN0Hqfq99WvlAEfUlEjHVObenUZW6AjoS1t55MV/W
p0gto815Z2f3KjnE0e47SEy63B/V/ECsGMw2Tlj/xNdOeVk6Eja9d0El4v2wRhoi71rQ4Q9cXJwP
3wGEjCNr0OrMA5ukz6KKBrWfBQC2RTmL6He4sDIYcr81AdqdAE+FzdFjrvMOnu+0yHGndqKQYcQV
UIVDHR8pUFsM6X1lpw3D5Tg+uQjvfIjAGg+3EdRg25/lOuF2LGiqwiWjauVeTkuPVAWUxRRFxdEM
qc5s383zVw1vcXcoKxlEW5Ala7lDE2CJ7hHinP8OjSsok/7WQ0IrivntxJH3+mkN4Hq3elJ+Xz3L
2FbCZKnLbXPWbgkpmvdsE6wEYvfvTgRRCAQ9uGLzfcBME+wnoKJt/aNxo2kdyG9jAPo2JMlJXJhR
LRPq3dU1OYkhE5cDZcS7TVKNQfDQppaELEMipPSSWzw53XAzjqvMYHGmKcHnaJfwA5ka75G29U0l
fktwabxiYtrO2xEmX3yvVGAPY92IOEsXRI5vEZsN+8aECeyLE5VKXlSXoIqWZECBxbQ/FgmpyS5B
0tHmVkVRl6M4T/f4CsnJuL4cAXcL1icmZTcdUIAR/z6E+VN5ZN7Qv6TI4UWuEwkHX98uFGz7kY79
ybPUh6jzuLpNEADQm4fQSIGbXddPr7GvXLCJrWJt0dlhzJJA0eQoStGWRZjIQeGf+yA5+qry4oy3
QfOOg9Y22dAK9bREiN6baDYt1Jp7ZR8WkQC8o2NP/ITUNk5iiH4bBH5jDBFyiCKO35bAsx+I84h6
LS7gU+IMYHwA0EwkmzoodQ1LbbptTGfeFHHSeyJnkwRSGFFnMY++o6PdjTCo6jOppiSQmSNTLCFC
nXBDX/sRalGZ1xjB82GmZ6H4FLpX9S/jTIDKnSPe554q/ec6LTVQO1HwTxXYmGcumNCLCqI+eDKh
TuaNmzHpzPQI11hIFfZNhNdXkQFcskXJIYxFSIBjLeqpoIee7iYOK1oh+0S76VlC8xFOFDzJTRB6
BXJf8SA8EpyiJh4zuGSE7141mBpWq2GPanKZQoQFV9WbCqebZwQ2EuiLRG10omEdyzyyCqoEntQD
cgO9pKjaI0fucC+sby7UUb6ioGiLZfKaPYrplm97FCEPiPd2x0Q5/xns8ANds2ofjl0NkSuiNykZ
3lgfnQbbltsaknB3qoIbV93WPnJe+KhkJa8MljFekowISL4XSIeTE1XDivYYUB3qgOLUQJdc0Nie
1jHAiM5LG4jci4bWuZ5KdB/m/gPlwNOsSHo4b8AvfJ2XV39tX0W8DCi1Q/EUC7TCmsBK/m3GrrtD
H8iluTVtVaRhZV9oFck3zIplsEHnE8LIjkXeT2JGmTvRPJYEtbdsE7LzrV5z2YN77GX9wP18YUtw
gNALb7MEnYOXefG7LiOQAii62k9+QLhmKsCGil7wacyj15UzOLkdfXVqFL8xb9SZUXA/iwFFzFAS
6lffqYrCuSz9BrtGkjVylMCuBQJ+swjJvhh7XBCyhiCqcGkBRzjUWUx0jy0tUdXM7iufpS5YE5Z5
Y6C5ftcNy/BedeBbFhVMMMr8XGjm09okxTyEaOf36HsxOMHEbtqUvH31EC/2o2xgdgIPB0h9dSCj
z+M/NC17dFPHO5FGz3OH+ZYSBMVSZ79I1d2TVt6TeP3gtIfDbAAX+tpWdzG6TasX/Jm563NszJ1J
+OvA5heSiJMp57swQrFUl1Bx98fute7bI3K8t7BcTlyJb+UA8ARFLlD9J+t0qD/aaXh1c/Tj/B97
dZfmi2IvyGbaZ9x3d0mEImANpo82gn4p4l1XxIuBtFtrdhP0fPMOfiC9RaXnDXVBpTzzEkV8h77Q
cl+lJDnMdcigPxNF32gq0cw10TAXXql3TeffQ0TxKxX8tYLPc5Yq72tN2KGz0e8u1T6QBGNXWLYu
OeyxbaZGH1YGGJDPA3+oaMsx4kI+mXbTvhlw0rRLHqplPaI8fEamg1ZKKfJQ0AObyiJuPWQv8Hmh
ZbUZfP93slRfUR3+quYKhibWZYEWR/RDP8rUu1t9fF7wEv8ZOoxSBd17lORx1X5HH/EeTdivxKf3
3oKpkbJfBMcsF3EPkvzVM1pHCInxvmzIP1roHKr7ZW6M90TsInK00B85YfvZrq8oGY5oTnyUMfvp
quE7JfKtjsgb2h9Q+07fhwr9W2+g+yY6g5fqp27UX5idx5zGLab4ZWJg6uCD+xHKjUrRd5hFlVdt
t5sG7zskl2nGau1v4zDg+9kbs5BW96HE9Ks2SKLgZQmNjbPeanx2M/e2pQllttbkrQsW6K/0IHHp
QwddaBDe46c1HTZdE25x/3/pWnbvpNjIDoNSVnsHtGsRV+q9FOVOO7igoG/gcOl6ZdalJgfWi2Zz
2PnbGUpBalotbg/zTQqsSBv3d/Uk9qXtX6NV7iM0eBFgWJzNS2dzm9i7NeLbxXWb0R9+aMgWk2TC
9QG7CdghkXmKshE2N2EbvvpIr3GLHDnsrzT6W6XT7+j3f09oJzZ0ID+q8ByBqL/nqv+KGinO+sVt
OzyLYELjpwlkUNed1K44rztkI+8VpjXeFGZcT19gYnc/AzddYzpQrzAvSuHFNKXJzpZVvY9E+2ps
8wVOtyYHbF9lQdv+8GE06GKg02Md72avf0yCCgzRpbyruP9srfuWpvQd2Jo7lVZvlGG0crY58+Zk
FyLfF1P5wPuqyUQq7xsuC57IXTfx7SSqXxCp2sTU36ARes/YUGPCUOHqozqPSrWX5fwCp4g0R7us
EF1aBBpFXoTyear87xXp+0zJGDUAkFVZh+Qrg0JPjT7P1BVE2zdf1Q2u61YUZo0+EAReIjpu0VWV
GQc27TAv64nz6DfaNzuo7B/EnD6yxf3Dav+bqaq7ubKP4Tyfkm5ds0SggpFqa+A/kZLxdYwU/k3s
vWl+rDl5cEn3e7aigJBDwRGk0CMc35uQQ5JcbjF6PsEe79WL1a5q1Ve9xnd1vRYtgxGlSWBqOnlZ
LRCIIxN/Jd2w92L2AF2IL2dz3hquyeBU3vvwvSMUqkJExf/0fr2vPG8ftHyPhuhD54kvMnB3bKmL
OOheVxpvW4x9MbTbzDZ5hpntr4QNOHkYe3cYsWczoU8+YmO2CLHl7ZjmMFH+p2ProdfrcyvGIEdc
e2mcfPR4/0gWs0/Omu5ubQDv9w6BQU2Ly+wlDuctejLHKk7rbArJt8afnlBVfpQjfw3XcoNKbV/V
8qPr1yLxKuS6iAyzDr+grXJEGjVkdT3+Mdjv6eTlVTi/zkK/q4XftbzbuqQ5tHWy4am+C5BrNsFw
mFJy6Bk9ugC3hwhYiT6r3AZBVURBt1sbGA150xNA2F/rxqIpTx4CXwMWr1Cqd7BXRhCCIavz4Qin
h+fJKyv0RNAlBew2zClu3/NXA2r5AMn0DSq0Yy/Rjqwj9zGQ+dlw+mPSjc6WeUJ/i9wROGHNVbvz
0aOXUQPoSvsCKYCPDhfkzIbD6JkiNCXOv3pKBmzURC0viRjvowYMA7KKGrdvum/n8h6MqAKt8L3i
yevCk11iy++9m05eIMfMmv7B68cjN+0dCf0Tm9kjCE2P62J+nHesVUEemPH/ODuz3siRZEv/lUY9
D/tydZIXt/uBjF2hLbTrhZBSSu7Off318zG7Z6Y6UMocJNBAdaZSDAbpbm52zrFj0VrO2VZpAVkq
/eC0xoNMWlAWRdtnRXKHROhyGqLMs6TO2F5NZZoZnF+l6XvpykdjNF5aRxm8VLVuoiLi+I0fXTt8
JPW/cjmVxtFYJXp/FejhfYXqVYKqWGWzdvp+l5KILX1cziomEWHskLy2wvYjdtpX3sgdiQ5Gp+2G
wU0fQwFAMeT9dal2u8DIbofc3c6duZtxHcP3058KeWQ+y7excvzRNvG+YWO4hXmhT2HjDx0ieGZy
31tDoK5CR73uW/stN8J9HQXpGqXdjiapXRQ4L4Xg1TuK6dlgTusCgpEyj7cl6/dJj16W351yuur7
6UK3ze+4STPvkEfJiIGbSdd2eZLfFLbc4WZyakBGonZ+rArlsisXmwc13zPO0MMb0/CmOi5Xlor+
p5vudTv5ZJwZHojiaIeAZrpZPtquuMCRXHiuwjS4kKERY69cWm7/oIjpobHld9yVripHeTFd+B0O
iDxL3i0pd7UzXqV1eRHO1UHo9caS4anPis/JGE5NlL9HxXhv5/jeWPHTj4Wex+V2DsSh18RV29vX
6cBi08zwZhC62GJaHPl6Pj/CTwM/FOG2AvlagYVz+PFW6Wy9aBhhy3rduk16Venh3rKCwKtU/ZU2
h82gBsKbpXsp6r72CrA4ywWnT6NwFaXFEwHgUrH090HaF62ivcsm2y8RrBuTVzdwLQ9Q5lrtnMdc
4jwQwEULnpvL8M2mdY7GbHkyK3yri05RRIrtLjG+S1M+qF1Hwl2VnNTC1rYx80ttTffUKS08lvWj
G42Th5ho1079AwYxrMKU0fNppgNSQvmDDHhVwTSKtIIFSZT6Nh6pmwYG5lCdnbA9vZiqSvi5KNc8
DJWw6L4qTULkyLQrjYOl7VR7Bb19o0j7kIRT5yH6CklBqLXwar6ISIlbIb6lrXVUEqvd51SVtGkf
YB3XTV2o3mzqDjoezb106vkenvh7Z8qL5XHJxtqqcfqmDLrLnLfqomkHZzNqwdvAMFhfG9S3Dswj
9WRn5k9RFebvXTE/hCAjvIyKxNAmiVXeAE6NN9JxRox3Khg+lXcMLZjG8aYvtOZQOEG+TUtUmoCu
h7znrWmufZ8q0bQzBk04ftw38l2JSwbe9wPPo3UtqNey2MjWjDzZ5K+hZdm+opRHwZiliWcSOLqL
P17ubCdjflkCkMinz8pWODHK5KXNp4ORAKe3pbiTkXioGZHt6yPJBRSAy3nqPrdoCvoSDCrhrUeG
vJyS8dKURCzOi7iE47cjLVuPqbk3hjhditHcS9TKp+VA2UyWPXybUb45fq+46iceemJjCClBH3Hf
NXsZePbE7sMaU6FXW7F3ZPcsByTHHgSnvgYMV66TqO9eB2cIfMgH2MQ4A3cpBdJKM6F69fSum55D
205WvbSdTauDrWmWm1+qBWjzPBWa5iEDnFaKi4gjRJ/DdMbSuSu7dE3/Ls1TVRcXx36UievVbMRV
j1nzwzhOtrGa8lisLKxNZy9zY0ptxckd1xvmJLxKh6KgolGTrSkn5amJi2HTkiPvjcxGUACSRQlk
2uEmxdQfhxinWrszPVrJNDMYKzOSVwem9p58mzFIlWkVEGURvA6KXTMfMN6p1MGP8ZqxfGtUa6QV
plkVD0oydTNcx+hILw5b54R2Ay9/pkLIFdN45wP3VaIXySfDr+pRHKegMuCiC2NAtZEK1fIrM9Rf
cXBOSi8bRfCaseKO1FTNRZA71r7BQxp6Q8yPodD6Q9ZACLlJAvOgt5eTWqu3UZ+G+mUyyBC7Rea7
hF5pNfVLlJihPCZ51SjrvG3DQwyJvbZCEoa+6gkgpgyutCiuOy/vnXKzjBF2nmUzGmJlo3KJVxn9
tc6Vmfb5OkkM84a8yMj8LJjEPuU9X5uuWa+HRtUrLLOK7pROhnHoukrcY8OSXI5QwpeBJckTBlc5
WFUabVj56apyVWdrMP7GsxN2RKLTfmKkloAsz+21PkT6AXw48mN36v1QOFygTdNNVaEm8Rb+fQN6
PG0Yy6O8FL0uXtpGlbdWpiUHgJp62gR6XVDujP11YnfOtgqttvPKGVR3yozwae4U2/a0oHO3bVuW
u7wxO9AMdEJDPjogmUm7b408GVYVABO2HTZ4ZU5RhRvVfZc1k58DF0bHuZ8shk6N2cadKF1nYxSe
yY73RJc4vpKyT2nyTA+x7pS+QK+ycwqxAlRMgBeqnVp3a6sa9oMp/XFUAXIYMEsqVRWrNLVgRXL9
kWKh8rmp0Esd7SLulJ1pu2tjtG9Nd9ZYFs4TI2YebDV9youOBA2guobTwhfkhuTyCr+l1MsaZsoZ
HcCO4+CSVFb8VW1/00r7YzKb3gftzf0ha09KOjw2uav50lESf0QvozjqJazUtszdYyfixI/i8bob
IOTVZPxu2PNlbtWxp1bqlvd7pWhqeVkH8TEhho5pcNkUZBOTkvrMCdJXndvZG72c9kIaL1mi4+YZ
bttS3UzCOOr4OMPfXAlTvsdKsR9zcxMU8lrWqJzCzL5VovEo2try8CVPdoGZ+U4K6GDP2nYwQsOL
sqzeMAIASYwOgdYVqU21UFLoLUouzepIJhq5RvGSruDuyS6rlTRk4dkpR4MMjccimD+Xb90P6ras
h3cVF6+y41Rmna5cZ2ANMVarldu56XZKo60HfdpGmnnAT5tY2eZQGsjm5goyK5+/Z6p6nxChV5mK
N8Bc5dAhKsfT+G1QnMqbmu4xZcnQF1nctAjUirxq/QabklHAHGnLMJMu5IAeGIDeEkgnGRaeHiqX
fW9diWnc2Iq+zVIGO2kOIdK+LtuJ5Me6R9v8qkbidTKYD1jYKogKIGNlbJZ7d5VxKyvBa4+NfaYb
V4pNlTBFgEFjkZQ+TrRHg0XWoGdyrOSy5GlvFceWG91RD3SJArbmzal35+s5jI4N2togoWIuTE14
g546l7zm+xg7jhp3Pa9j2DyjQsrd3AeM4mvdm4HftDL3bg6t+9AwrmxHPQUyOVZRuzJjaEW0aigQ
xi2Y343CUzdC6SkKreyNc4Gn0aZVozc9V26iOGCi33hYvlFv48mVu8+p2V03lfZi6MqmU90HdHZA
xxGym6xfiUijElb9rEuTlQ3aYgb1Fmd7T47jEyhXCNWMlrA0tyS518sT1dvyxhHprgyqKzNOP/Dy
R+A0r7S6uW3FrHodqgHMxz+w2F3VbvwEvbEtkninmgjN+i7cSDU5pNHoUz/vuuB2NMOnYpE+qIr6
zdackzmYK7WuPRmXj8urggzrVmhyVqZTrrT8mxErV3ooLzRdvzHtQKVC0r6ZUBTLDyS46ugCtjrw
AEq5Q2UJJVSScNmzx+FwRH69aoNxBwPG4WxXkx+g2MlVzgij8cvglVu8zbFt0pRHxY72nYp0YgRA
Zpqb8T4AwRnS8EMigKqwzGV/u9yHFPUlqpl16WTXVEo3lcq6w14qdZkh2VgQCHD97xN+D62TrHRY
XTy6/KTrLkLkCKmr+GHT3Cm2E5A2NfN2lLgB6+p4YLlDjfQbre2uOcz9uqe4dwFWgd5I0JWtW7wz
J5rrg2J6eWL4tSuvyjj/boz6Scs633THVZTIt2XUoDJJwi4YZ9TvKz34VrSwwmN1kPprqyQ3Zt3t
UlXdpfObaQ975tzzHOmGRClcW88KY1LsVtuomrMLBBWbU5V3rpPvMDNjPhjztEMr85ensKyPeBhX
c2Tk6EO111rO23JYjM4Czqsi/+i77EGp8usuWKZwasWOkvXzx1fAi21jMBFRqB3VXnioh3QbT84L
weuClqV3J+woHJSOhZYlndcmmec46Qcam/LC0sZkOydiN5rdM2Kt7hg3yvSh6FHYH0Bl8sor2xiF
S2AaGbuuyTed0KaDOgbdcy55ollMiNFc9BSQ5VAdPZRgnStkaJC/ZpvMFyQ/7rXaV/mjM4Zi75RT
/BkgiVxZTa/d6D1hRLWVlm3eRwO8UrdBvuESoSf3xjRUCYaN3FMTImJIpjY+qSF1Uhqm113WTuSD
UJ7pAEOTVNgETZT7XuSmwYxVgspD0UlFTVGLyxny9BK137yRjWPsmzqSfjkajqc1DXw8zNV20CX9
F1FkoTJKzENF0fcyaaL2tXnu91MXJGvXiZu9E0fVQDnUvVlw3TtVreN5V+RBeIqC/l7CRa66MLU7
zzIUELtl1BCccb+OGoTAU2YeWqMQ+2ROnwpND2ijnYvHCFSVsXGcx0nw5NTlg1rQuSj7dKMzRtKb
TO0mSrrUc7Kk8ip3SH3IfBM1QaF5eH+rHpR76NlxJajkcrnL+MQjsz6v2yFS121rVFt3nA1fN9Do
hpb+WTHd3TN6gA8CubWXs6Gw/Mb0xpWzCrCKzVXYjfllK537xNCOnYX608GEHkRgM+i15hncoTcm
xUVjKJ+tNQ9gibmyGwul4JBN5V1fNdGm60m8kco24l2Q/a2crL0VRt2+1F3i+kgGFz0o3HDWNN9B
kl8DVV51bb5ASb3rq5P5ZNvqq1v20CyiA8Euy3qLkQdVl149D/CBCIqde9anfTHmbXwwY+tmnIad
JnOewoAQY9g6dr+3FPXRscPOkwgqLxoT5NpuOukjK7loEusuFHm2mzpS18IVJUGrz1awkRjYV/xT
Na8+MrWxObjmdltJKziFtvUMe9ethiZb6DzF2OdpMW8jQpAnxPxmaD04L3KHgfWFKJEyOb7IB844
qdOuPYrwMNbMJCw7jdNzBtypwKb9eVSlr2cjX5riLZzM2etHo6DvY1IfTJFdUzwzh1YN37DLzfwO
RmZdM9vVQ/kFiZ42t804Jps2HNG2NYVLm6pDnTW1p9K2Mg7wKfds2zzOk34HdVZ5+Pa8hjo944uT
KbWOtYkt46BE8QsK31s9F+9RK0vU7ZpvYVcBdkTNOU8zGD5jUydZvceR/q22uzuZtQoUGyUJW0as
TLfEy2xwniOjukrjKfNb0+UFSORZkxy0I54Oiq8yfppZHIDLNnSbqPLOd4BcllGTU81xg2YrPdoB
+XiU9s8aBZm9rHrI8as+6G9IXO8T6F7Ejc1zTiM6YoX5BmfzK7cOX7AVTlFPOs/a0pI0kzvoyXTQ
ivkSiW3vxWl9j3YzBexaBrSqMNGhDCO6bkf7GRGKPCQTMETuCPDI7JBN8YUq+80UVXsaN05pNd9a
iqTtdKhN1FhSHBtX+8QyrvaCxnDxXkL6nAEQruwlX2qNANRz3NXRpK9HExItClzeWwc0ix0or7VU
xxxFiR3Pjjdkeal7Qz2PJ5Do6FlzpuiyDNOrgSBZGGnoOW7XUrwWPvHzItWjqwJqmD4mYSEUDy+t
uX2ys3nfZJDAZZ59s4xkK12eZJISRsSgPpvT1CMXd+DX7PkpCMduVZi2tVGpL73FDH5wEsMDut3r
Gj0cpnIQpuGA/pU7vUXZNE7Hpk52pekc9Sjdzir63rkJj5kVnqQm3rW+2mZOhzefPdYsLpsgrjwS
0S+l42xdspvGzfdNo9Dpat5GzTBuGGnWs2oADfoacWEVZLvWhuALO4SjTeSu9NC+oe/ngUf6qscE
/LKcV3le3gZVty4tBD+uhlRiMHhYCyPZ9YdRETa6oS5YL27DYTA9zhKaa0TgRQjTO6+IrVPo2Co1
rEGfRiyBkPrxEznPOzM+r2bIxzwKY+Iv+XcDuOno4BAyAbYIxfhhi+Yw0TCQSO0CF987pNwb3D/9
VITbxSy4nd1dlxnvIlBRfw6ks0NGUjq8FGPx5BbFldOp5Adq9piW86vbQlnAaTSejc9MObY31pix
vOg4K6RKGmz7jOsElTvVlb2r4C3l9NZzsBNxOEDMY8KwABMfGXe6zSsVTfkxb9C986ZlvBnzzzY1
r1qbqVVcvgBkGWbezbiJS9LUjgxkco+kcCHzu3F98hHsrpZ/vRhbWCJh6Hbgx9hdYyVsovHlP1nS
g71Uoc9o0lXWg732iMwJNrVbb0KRHMN82Cgd2pxpWEVMtO+7ZKcxxU2locbQtVvVBIl07sPpKkgT
gjy3qSvjxXLzbJVVoNTrZnpm/Hamj1C9LOfeOmUMfJh1CfyDMTbPZjbkZsYYOLMeU3PYM7AOaUH4
0dRPfGWH7F9L5WZYZkXhBTW0zXs4Zqs6d6661GGt1z53ocrAdxaPkLg+BNgJmJZJVT3djh3lfvTK
/9NNcnetgeGAazFskpcrwahkt0jXdhJfGmDpWpa+Q06DAmnjXUoS1vkoLp1rib7ivmyE0CmL4OCh
GF/azjp19EMkPJm6BX+HEtJE4PVatKNBhTjHUD+olhjSWH+Ps++gS8/LLOZ0AHtyadRu4ZEbUJWx
NdCO1rCUuYRPnTe13GgyvbLmCVEuye+cB3ReZ6+jmn9YnX5UOSW5IFLXdc1aXZq+G+s5Vx/nOuCc
q/2gjDbDkF8AL3vLLqBB48RJvhUNXFektl7duSXRI/daq/WdebjtQ3WTjgoikgY0vtyxNlQz3yG2
XBUWYmLYx0wm102aXPamOKl8ELDMmGlbeN8jzWIr11ZvdKnswqTfJmm2mW0YXEa4KUZ6Y+rJyR4H
MElaljnxOafmVeF0gHnI9zaBkpWrRFFW0uxuhJk9IRXfW3V95EGgl16GSpNRVXQH2BOzmTg9mlWq
bp2OJs7pWcMWxMsRY6gUbOBJCMbFdMELn4Q8hdmwHgZ3NWvljZVtO7d5XRaRosXrFLw4NMBo6+d4
mQEU6d7Y9Z+L34cqMWSbVai99p7XmKBwCdSjmmorG+/C0a5vmSO3eN6W+Y8GwBC4xYUSBlwjtDe3
cfOoGs5N39RXope0PZhHVegXA9pgZNHFj62nmc67q7X3ywrIRmyXxNjT01G+loQgHb/7xbIq05WT
bNhy06lNg62N9YZJYKY3e9eW2NX31fRmJv11anW7bHrKXBKQAXN2FlpMtghRIafLnO2W95yTmtti
QhPtMHsUCkr/Yr42yTD0ul2lfHuKGD8DXhyLZm1WkTdjWabp5saJWxT/BUr7aT+W+a7AHrKy6MUr
/YhqMg8u5XA1I4SJllY2ysBlIdGVd0qNeM9FD4OSX6ep/RA2046sw1PbwGtoa0S0cyiEetGP5rUt
lNE3neZ+Qf8wOOfVJ7p1k0bBSuk7L52aXd6RIjB+GKMk4Ki3tp+PObcLwE9KG+wbXPTMaF7LZhFO
TffBUlq3qnb/Y8MtDp61lT7bbPncvFVHRtKH+cYhSDFt7cfR5ADDKpAmPUrxHDmRi26cTmKCVxeP
3xEFATqhj0tdcvbQJ13eVUB5U7VZfilpU7Sx7kUxGet01C/5CiV5Fy+uq6ftwHtaqCWkHDday5Zz
PwK3pzpoULUP+yXZiBOQUA0IhJkcE0YR1tRv8M/x6UR7DoZyU+n5oVXS7RLQ1ei1Ck16Bj6W90Rk
vFzeCbNLfRtoXIwxtbCxYuUu4WN5xVYx7uL5TQNZXz7XFlQky6+YTCEYrWDdROPG5UwZq80SUXjC
EqFZSst0wfgzmafHuGrX5cRYN/kYEWYH/PKWsB3n8VXSRg98XbtRYYRxYq11f4zj67DTNsSIPG88
lRZKiwMCNR5EqPXsuAH6rpy6pUAKM/iN4+5D1/bdyt7MzMnRR2eT1PYK0RMVmbFCBrTn23Towvzl
uEzm5MEabHoMckIARtGeKIzLDHicamo32uJuia8lhpNdUn1Us3ZR28ipoCKDk4pMmxiSsLCIoYAV
23qiJ7N5TGVwnSZMEu7G1fLgC3ggNy/Wyw2kZrliyeud5hMZLf4z189CziejjPcJjCp/u7xuDl/E
nKtl59QoE5c4NuNRNEUDUIzh0TZzwb9EwA5cU/g4Z18Wtn4yKRLbpAfQkseZJzezyKPsGwpA6IXM
I0fIigO99BtuocvqFRAiJSNi6Yn2C4NU0b1hHhtqj4pXJq5ddJx+KYPDULojuTeOsjm0oUfLiQHg
WwMAyewtzoY3xhY8OI37ndhH85hipn4yt9cJvqY+HV/MsBRsZjPAyKkTkE9a4IAGWtuiTyIsVBow
u2X9pPZbpwfPuiruq5bGj+UBwtyssqBXdxIiLVsuGEWUuJRZ9/Xix4qI+NY05is9A16ZqeIsM2v9
uZrYZIv6bonAy88Zp/mg9vKzDgb5Tc3UG7sYYXjMVzoYqBPqu15LV7Pdn4phusai5KYw9W+i1w5C
aVgVBmNbFNldZN1AW834sSwT+NvvqTW/4a7Ks42c916qt700we4ssG27uMMgsthos2RujUHFlLjK
7bIaIXJvkfof+1y+pMn8Eps1mUF5jU35GlBhw0Pch8qwtnIXYbD2Iir9ii6NY+0md6qVXtqivVeg
vk14EQRkyn1a9PQPl/GtFrjTRckYvA39n4e2rJ7DxHgcUv01NI2TlZEIxJa7VXWsPHNTi1a6ORBy
3Oo26KubfDCvZtEcbVID6glMkSudD+l/+PgmdrtOc9qHnLwhw88mylY9/5Bd8IqY7ki5kng0MNgY
jlmLYhS2Ns0ojJZ93xZi9IysvB5Fv53t5roEGGCij36LOA8BmvsJ8sF8FgBtPElyv6YzxaM96U1T
48ariwlcp2yvEGMZXmgWr4T2ex3f/jWv47mxpwqOQX9udOOBBP5GWNZpcIr3sJgwmsnkJp/tNV95
rQLK6sK+TyLjWhTOpnHide+Q3g76a6VaRBiiGScoWG6ZfdRolBH/NMZK0xmPNbTAQLjqz2P2vVcR
alRN4F5go7LcYEYLlKAZV8btTF8oVI3VOMNao2gY22St2FVzzEb5VvIw0qY9FXR/tQPKP3SaN8sO
tgW0zdBXflYZTwMZQ5lS1iyBaAnAkHZekLNzBmsofMNUvhnl0nUF7ZhW2VuJoKAe2tfYGgs/zpvX
0YrfQXYkJ7cFAdGtmsb6JiWilNahyag2tW0jgge6Qh5h/jeFCbOtElWtUT4XQ4UXRqN42lQcitq9
JcTTtNQQbxX31M7JJcnZoyiDtzB06HhR5oPj9AiRrTuwlYsxy54bVEEykzujtS/wlODWuZUA3Fyd
4oOjvnTwVtFjGrmbQE0figw9F1LRxMc4hN69bB+rM11RMwlGqUcnzSBI4YZ1x6gvhOMt+gMzIbDN
fbqmFei5bXW4wuRuyuZPJ+43IpmnnRL1w4Z2KcQ6qAsrb3bKitFsnPBJRKmrNE6wb3HLZn91Nr37
4bVQC3U70xO9aRv6lQKNmb5WH8Y+MuYcgr874RyX3gBkoIqmAwuHATnsXBCeHb2x8cnOYqRg1Set
zXwdjJye+OXLyhLhh1Hb+aFB/gCNPc+bsUKKJkr1WmCQfEyDCeH4ZKAbC63e0wfZeZlDkesmWkrf
M12NWpHGWzURn6PRbnqreq9K56TF475KrFMQddY2AdRdI2LPY09PiL6hENh8jpnA+BuPOKdy1E3e
hopvWX38nTZKF3FwIC//lxAd3b+BCaXn6oUflttv5TyAFYnaCyvlOOfRLY3B2zFL92UFF5hf6Wb9
+XvOGmfOLlY1t01pxZh3xLlzgJ2hTNHd4RemF184a5yPHMrUNhe8ca6OY/dioqJyeBo9yfqgpu8/
/wZ/bUBmns8bCmPmDPUJ2tAZwaAmoNt1cVWynxdfmMUT5ucf84WLinPm0EJLpwF5NuLkPWo+/Mil
mme/MPD46tJnBi02XUS0vy7fAOSG3uVQx92ksVe/d+MWniF/8k5pzaawiwzb3AzFhefg6alNwe/Z
1jhnvizFrGLRk9BerrTNfaM71wXqx9/yHDKdM1eWfIadqrrcXDsMwN2mY9R6otV+5cWkLb4rf+Fa
45z5scyI9JK4Z9OleQ0b5NZ6SYbZ23glRJNVyTVdJ/JJMXO9R8WqU+8O7TzQGikGzKaxOs5pVixR
KPzmazqzcKl6My6aCfcLJAQI88qSRk4EDr9wZl5e9l9927NtrhnFFAV2yjDYqs5b0K9guosHfTzq
CBaTzc9X2he7/Xw+UdtVCSgaxpW5cyepPgBTaQ1Q7w3l8ecf8IXNjb14Nf1pKU9TAmwXzTjMmQuH
80L9Ag4Qlu9q9LHs9gzY4eeftCzgv3he9tluryRFDyM/8ZkMg/dyyF+02vmVY+IXzlL22XbvpI37
cMS1KeKG4jSDHAtE0PhM0GpSrhoYx59/iS9eun2282MMSqwE+cU6UuSrSTeoVZX7Oux/MTblq2e0
/P2f3obhqpPBnCumT9IliNsjdit993t2ZqZ9tvtxYmnGlJa99Y/EbnlG0WD9ahLeV3d+tvenWdNo
PF66QGzlHWlru9LCzPwt/z3TPtvIyPXG3LAYBNIw/2OF62z91JRS/JbJsWmfbeR+6mytG5cTtdSi
Kw0XYsxKy19EiS+ey/kgoqg0ugH2jAUTDBfLIANq09ufr8UvFv35CKJunNUgFjjpawwcj8wa9k6s
ABoGGgUri4Z9Wnx+/klf5APibOs6bVGVioZ/Pgd0fpnUcQGB3yMspWb0YCDopoStu/n5h30R8sT5
XrY0wViACN82fAKZvaK9DJWyN1Ut9pdK7ucf8tVrOdvH6DBUV6iltc4Mu/JtJPgd86h+L0iczyXq
Q5qUZibh4nnoPipYhMlwvoxca/979362j/MxpknQZppiEQ++EvfXJp0WP7/0F+FNnO3iXuBdYDvc
uaPFGxVVHP17JyVpfi/hE2f7uC6LRFjLOGycR0cfU6FwH2WFvvr5zX/1Ts/2sTNpDLIMmKSdAGOv
FyBIq2ax+fnFv9gC57OIGE4kaPDDCT0buqIEGA+s4FCrSFg8o5To82lVS9FLCm0M//V9/uvb+N/h
Z3Hzr7Ox+ef/8OdvRYnaP4zasz/+877I+d//LL/zf//Nf/7GP7efxdVb/tmc/6P/+B2u++/PXb21
b//xhzVzoVpGjX/W0+mzQWTy4/rc4fIv/39/+LfPH1e5n8rPf/zxrehku1wtjAv5x79/tP/4xx+L
vfp//fny//7Zcv//+ONyepP5W33+C59vTfuPP3DC+rtGDwVHoWYg1V9qk+Fz+Ymr8wPdMQ3XMDTV
MpdQK/HEjfg85+9YwDjC4edgWjik/PG3puiWH7l/F6ogotgqDINuYZ3yx/+5sf94M//vTf1NdnRu
xLJt/vHHXy095OrnMyJwChpRKnTlrhZZcZyLNH8uDWn+ahT7X23L5fJnIVEmZUh7LcvLDJPyqAzu
MPggVW6BlByO5Bdh66+W+PIpZzEx0gu7Lxu73Fk6MxH8rHHa54hmx9QvG11HoldZs3XTxkr4O+PO
l09cHuef0h0dy+6CLsFiFyluYPoD/VYXUdbJ+V876D820J9fyw+f5POcc/mAs1BZtUkdmdlU7BZ3
/H7XdhSzO8ucyxelV9rgwPzk4RPngfBeoSH42ZhFW3hOGaHFUE29fvzTMv73avnzbXy1Os6iqkJr
gWmawEN92dFEjL9PlcGpTr+cI/XV+jiLqxG6/Tpr7WKH1re/Q5iifU+yymEuK948vzMiYXmWZ+F1
pG9JRCIqd1UsLRPhaOZcp/WQ6X5eD/MvwuwXj+p84AREhjNaUVHtglbrr9EVDjfWLPVfJGNfPKfz
kRNFXLZ9Cx+ywyTGfEgRIufbRDLbxZuQSuvb33rd57Mk1NCNdOEExS5T2n6Dj3O+UjMZn37v6mex
IEkUqcV2gqCVgHNbaWWF8sAGpl3//PraVw9p+fs/bUpNlqM5KUW5EymtitdhbE3qHjcpTJbbPK+i
/TSUxUVdJ/idE4dj5KlKRO87DryxemHRMRCvg0zFSVjOi8q5VVpHgwlFMvKLW/yrmpWVeD6IYqKB
pXBsAlUwO0oLW4UXzZq2WTPf4AbtFq/Yjof9Og1kaRyF3aYj1W2sz7/Iu5cn/RdB5XxOhWVGQ++k
YbUTRe0chikwb2EJCq+cRHkBm+K+//xNfLUXzsJGl80ltohJtQuLUJ5yOnpsBnEVpeP/3vXPogYo
35xqBWKGzMqQc6KMz/83Z1eyZKeuBL+ICAYNaHuGhh482237bgjb12YeBAIBX/+Su2rrtQ4RLLsX
6EiqKklVWZlfeJ2FO1HPZkdGvADP4TgHRSZj3UMsG/J5xScn64tfepH1TrSwDGFKV4weelpdDrYv
RywDMLsAEt+5/Yre+CLj/Jg7m9oV1YqyDcpgXVzkfs5RaApQOUMLrlPt7INtFtt5/MLhcNiCNDHB
8UBaByRkyIgByjHWIBY5lblbfL2927ZRjLjhuy5ZKk67GH1aAzB4zuiFjwNMuXo7DyN6mW8P89qj
FL75X1R5MZlRLIonym3QjKPn+Uw9UqpP3EPDwBt06zkA2ftzA15DIIRRVQRnZ3vQFjYvejHwlLnS
C7oEYWvKm8889wh4htUsxakWWx/t7eltq/WK75tSFmCD02Ds0W2cll2Tog3eD1rnqh0OtpS68sC9
d/KYWg6kg7bFNCLABFJB4KiljMcBaknXpBtIcgULX/Pl9mwsEea/a9OLNZs77gak9XFtBScYuRTd
0P5LKhekqse+b4QAp5g7p5F5F+cC3TYiZPKiWVVdb3/dcgyYChPgF/fr3i3aWHtYkgwwVxSPwNvb
KP6lWsnK4jIfKAjMcJ0DRzCqS+DXT4TeOwcsHmWKTjR+OhHPw+443SS+JXXg/6vddUZLBjrhd84a
yw6ZyhPMcTjSywvu5D34LwA/0OQBhLP8z7ElNIJCU02ly4NaxuD+KkG6NQ5EXNPKGZJT2uYo/wZD
LqHqloSo7Y0gWP7OExbsZAMsvmRKT2RzXi6S4KLhJp5fXwgbQI1RlN4yf0B/nnY+8Uy17cfbM7Ut
pBEeOsdPE95UMEVwwfwED2f6xQVLYbITw7dY/UpcMGUuAGUAMgHEmbGqFucyze7XelHnNhvaS4Ne
2IrlO6eRzeiMkFCLLhuX7dAO6VQqtDtOKPSyVrb+KffcVV1uL5dtGONusNBaMtJPWC53yE8jl19U
CJwUiFoODmCEBjDnFoOU2HwlFFijGTpgklMgwLkWrVodKWSGfmjKYPhypW3e4l2uaVU3X7wsAM9F
2tZhcFZOnQBNpTfVQiR/3SNljm3I7WB8EVPrMPfbAGD+2C285mNQVGAfdKegHnYs7fWdCU1ZC9Ep
sKC5eMN0S9qXJ0hwc9AEdr6L1oVhJvT9bQN43V9CYUSGtAo6X6HnNA4mkGOJgTXnYJTdwUlsk3ux
SG2N/kexeWOTNMFjw/v2ApJF9RkltfzQWy8UhsMnTOWlG+K5ypoU0IbCkVeq9Cdogqi7Y0sU/D0J
NLeCixRdkHE3A+vQc+LeASru7Xzdts+Go6O3H51waY8NAK022EvUuapWsGC2oCs99vsNH88cX4oa
vfVxXmbyR+06U3uqnbx5PvZ5w8ND2Q549c64N9dL+66lznKVwt+9ib0ecUMTB8FWx+t8PDDjfNF/
1qRozyAlu1Q5xAkAKnsDFbF3t+fhbT/4/2N7aKIhlqasBG8b7HNTvF/9/FuYLGj47d8PpX7qgNHt
Mv8PDtHyzD1gjm+PavE/ExtRoBMR+RaBzFWRP4Bs7OealDtHocWykPH8y/mAXkDbK4Ss4oyjuR8K
AKDiRHkHnBL5nq7w9qnXlszw73EGE7vvjW08jDqiQI9dVDAwMCuCgoUR+f3YGhkurlpnqnIXaxRu
mP11Bi1bjkbxy+2v2+ZguDcX4NsNOlz1W5mDfQf9IYvyC1DIgEwtF2tyf3sY224Yfg4B2gmdhNgN
MO7K7FxDVOSdxAtj6wZxAdy7PYrNnAxfdyZaDd5C2xgs+qCRQHsgw+1/J5rbVsrwdBl0Ic8GH/uQ
vuu89bFZgpO3Qcn8YWcvLD/fhEFkYI+ZBNOor4SQtzjVaHqdHsHj1uv49vpYMsWhiYMIqSw6Lfs2
dmrAD/scrGh95/qnWm6dVJVffQx8cE2Gw6bnC66DT32gxIWOw7zzPrdNcYtzL45EOi/U65sWLqM6
sOkMLQh4Fzc7UMHFrcQESHgcrRtAJKK9Gjw/79JiRMcuSJDQETtOouzOIMAm37t1nupjBmcCJZZs
FCtaaTBg6aHXcYUYVAfmQHjr3e0ds/gN39bx5XqBARSYA4QYwdCbWSRgi2xz5T3RItQ7d23blhgR
IGuGHBTDKE9Ag2nrg6nFCSwRe5qFlgOMG46vaIe2IIpMySaN+qleONoZoHPhyTFqluZn2YMV6PZS
WfzThE903cxdMFVhL7IF4VijoznngX5SKUmhEVzV19vjvJ77ASb57y1piZuJSs9YLxDPx6pHfwne
Kt8akj1QJSCasKi4lIrueIzFAkxoRT1MQTYlHc6xvCs4VGq8YgFdRahBKKBAqHF7UhYjMFEWqzOV
U5Fi8WaIYYCRNSX3IYqNO3HH9vXNOF5YsRpI5tYlTAy+z++6rh3voWNZHvMRE0qBLjRAYsFCEadj
1V7GpqfQhqJZzMN57xJp24Tt/y8m4DstBbMoAstCcu8JrPcZgN8CvNBV03qXY1uwLd7LMbgqQK4v
qngADf/GCbNeZ97sybRDTQbfeeW2wgw/70KfQYdmaMCLKZoPE00xEjgJ4toN1ye/HIdopMF6FuvY
4ZIJ7ZSwGcazO/P8x+xkCmSwYD/KQRLXgyUc1GjMQzdBQECwJ4E+b4sQnF94TOnPE/oeHwBrIZFD
i/KBQ6DpS5WvYBZzp/kxr4gG0+ng/xr10H+ZeiifoAUq8MGYp3AvP0+icMEpnCSoyFbO9Cb3M+C3
qg6thJc6nRbIWOBC9ACSN8hJlah2PYwBFN/8JGzfeWQAi/uSj99WgOXSs4umhm+ynoN3IFtdL0PF
nD+g/gQ3c9jV7AMY0CmovboSveEpX58nCLU9j+vcgrUx9RloAdfqS7rQf/pidn8CyL08YOzinxpC
eF99VaP7faBpnLXIS1BIgp0xQVwCqUggfqHdOCt7FaHA5D6iwa28D1kFXLoCK8ldsK4+aC5J+G/v
se4LK3wB8VNn1shRiXE8Jwyl3NNaBwXoUjnnn3NWgDOBlSAeAkObStE0yhX7A+J0/uDXBajjKweU
C6egSNh7TdAgUdE2+5ACYQ6ioTwAmSAL5HLvZKKFNNBUJ79bBWbgHeO1OAg18gHzQEi4ovsjVqg7
X0D+Ry5jJ9Jr4KDZ9LZ/2C4v1IgijSidFWRjVZzmgUMfuArL/LyuvJKRm84eimMKYOB7fwSfaARO
+T69QLJAz3G2tDNsNkhCUGjc/jGvZ2VDE0IEbYGg9NEZEXeQIvqsGj9/iwTmjwTt/qcid9HcD+wn
iKhIJ8FD2negyLg9sGWhTXARtIbRXZ2nbcyKGgIFKNDdtTlkgOuiGnaitW0I44CjjdaQgsvbeB0g
+X7mqb9cAlQ6v4cDKOWOzcNEGg29GzKQHDUx5FnKq18F6t9U1M3jKhwIKd5eK8uxQ7ebwouIWnkl
dSafVPHKQPR4VgGHRAn44PaUXm3fN04F1a7AgadLFRM3LNEpHSp0c0O0/Pavt5gYNc6DJZm05otf
xiKhXyHH1UKIU8iLCtMa/CKgz0YNY0QbFP6siprsGLZtTsYpkUDPGkIFZRWDtz+9K6aljyiAXztH
9eaqr5xB1P97R0a9Okx6EJWiNV/n86gLEOACUPshkwHo7hm0F06A7kPU7fYaWkyZmg/CRM5V4K9D
TOYSPUqgHJjCE2i8QoF6el093x7FtmaGw3g01yVBFjwu25o+Qga6eo929O7n7a9v1vrKmpHNPl5Y
MbQTZ+i5Ziru6Eb7Pnn9mpyqMvBP5QjRR3SoFv24s/u2LBAx4nhDGR3HonLQsQQCZIGexqTbuGyr
7MdcZV8GBYKPvO3uR9x2NVEfbk/RsoDEiOyrNxYD6JoSPAmgn9mmjhPJHNzyt79uMQJihIGSgrM3
afweVE/zUKNb+D/oZ1ILcgYrerInBmxdOzMcdBBnAitpHxNQHT3qqZbyhy4DyCFCKoGjEXfLAIMC
Q5RAd+cZAYW2BOHV+xFyfOvOXLd9esVYAsPgIVdVjyjMtTFIE4d/8nWtwBcns01NEFnuGk2h15JB
iAuM6qAmv72+tt3b/v/CQKENgU5PlLXiFASdnz2wVxaV2PMtm/Wb8ajNAzznJNg0wIl4LttEXZYw
yK8jCu65I77enoLNRIy4RIccmkp9kIIKDv52DhDGv1cSQOxLm9RkB4FvG8TYmxBcIT6yBCJCww7G
kBWIFkrwJvKatJfb87BthRmJdA3SN7A0RXPSTM8sCJw3ySz499tft+xFYEQiSE76nEDwJEq4R79N
LUBHuPf7qryAe1dOdwESrN3OTCyLFRiBSIBvqQwd0MTKBpy/Cyi+wAC5ooNYQKjg9nQsh5EJZ/UC
QBlUp6Gf4SY0/80nFM/BLdU1OnLcplNXiUz+eD9r3E2Ojbgt7AtPQTMqiJvElES5I8GxOlBCT90w
ATUwBSiynd2qBItJINi0ByKzGISJdp3mECIPtHCioQSg56xCsIyd68AFK/vtKdkG2P7/YkpZP0Px
p0TA7iEqBCpo4NDKSz3Let0ZwGYIRgAo/BW6eIWTRMDObgSTpYghLDM/hsV0MIAFhvdL6rfFvNRY
JNk252FavEsRouX82AoZPgkGIs5c4TRxOFdfJzBFRxCtbXYynpblN5Gk6zSjGY8sTey4y/iOLlrc
gb+X76y97euGE5ao9rASUqGxA6XNx0m4IlYKasy3F8aCwQxNCKlIq5q6CahFR7D3fVNo9jj7HZC8
ogQaO5O4Cy58BrYxoBlarj3/EdIE4oGDtStWYd7H+VyGd0RMX/t02YkJlhDnGx4aSOqCbBZtnUgf
goi/44n+qfw8/VCCq/s3msJLtnNSW+za3/7/wnHCatEDKO5w0SagnIVGb/iGux65R7dTcqw4bCJI
m9QRDmA0SPEQCKSi+K+eKu36n9N0Hf7c3kPbLAzvRFIGYANEzphoJGIUZ+DwkpULJkYx7myJzQgN
70x87SLXz4pYQ1hrvGuqGVJGKW9Sf8fKbXtunMt1P6K9ccYAIIgcn+nEghhKQd6560v6rmrbPVCL
bSJGICjy1UeQAa2xgiaeCzYeX8sLeF9XvrNSls0wgaKtnywjy0AUNa2M/VtmLnkaK+4hk1s3R1pD
sewmThT5rY6xKsljMB80d6NL3Ori6IUuZzTwsh+HrMoz3gO8h/5nhWp37HptBlwGgzzpBbLQeX0O
0jA40uC+zWUziBcuSCQgJr4LaatgRH8h0SOk3lzw6R2bhOHgJSjM0nYGuyINi/AJPFXtO7wTvQ+g
gGXfbg9hsShv+/+LCfiTmEvdYIi593/IDImTVJIDHfrb4hieXaVaMZ/XRdwMAyiw5xDK46QdjoUm
E/OpZyAXh57lOMslh5pFS3oOKQYHIlWgzpB72TLbAhmuDZL3VXadk8fMzRSAxmGYpufGCdA1fXsH
LLHjv7fgix1AwhY8JDSExFlKfohhBZ9MWTxBGust5Gr9naPCkgkyIaAdz0Jwh7IMswjerp7+rRvC
z5AvuMjQ+zpAMP2UFp+Is36+PSlLHDEhn10JneIaIpPxOEFE/QSZ8uDRJan6x10ghXV7DMvOmJBP
DkKVqndQpZlX0NWtyQrubdA73x/7uuHZMwShZyhO5bHfeg64hPGyQ+E52Fkf234Ynp063EsZKF1j
vkpRXduZKVCjZyP5qTxAjN/WJMs/yDkT/yy150KnegmRrI9vT822OduCvrA4VTq6mxheLRMaoqE0
Njkf1DTljw10Pb7cHmK73r2SRDBhnl7QT7QEtAjQGXXtQ/67mcE+lC7qhyBLeloKZLPJMjc756/N
FIwDnoFBbaZIysSohOir4+nxq1jKXay+7fNGDGgryDtyqH7EDinEI00DVGimpN3BTVkekf9V215s
x5xImsquTeO69N5Dv+Y9HUDJm7rBt2zlX5uB7Izz+rZzE+PZsVkRlSEP0joMupkKynBugjzIrDO5
sw+2IYzbfj0uCqKeLp73EHpqwalcJ28z6RA0zbQjKKRuG5dtFONs7wnxp64fkGpxXRlz6ECW10LU
wwAq7GrYuUC8vucQDvvbSfSquilgixPRYGOZH+RToJdjqGEQav/9cah+4UnXjE6EKhSEeWT+rqoJ
1IKW5MvtJbL9+u3/L2xKToi7RYgBwLGSXYjn9vfgBJfRsa8bB3tfQUndKxwRZbnMnwLwK9xLp9kD
7tp+u+HM9ZxWK5q3RAQWeHbH6cIA+Ojry7HfbvhyXjOKSlGTxoFq/0D4vAUHsreXO7X9dON+7hfQ
xVqcwYmgKJlFXZJDxtKd9tglLHZvIjkD2YMTMllFBFI6B4grPs7y4tQZ3rYq4+AlPbRCJowTxcFV
o4sGuQwW+PE06fTaQlHm0KWQm3jNET29gShaEfGiKCDKJNJI135zKEGKTva/7d4LZ7WqJEEA6iUu
BXQq1HzmoZyg8d3gWNhZIttOGP6brhAYyRTiHMS0/6RTXUId2HvTec5e5c5iSCa5FXZ2QF02T+O+
ADe9pzT6oKGqdvDnG/6bg7UcwlcolvTM05vcTXHtKYicwbGr3h8zIsOJ+arCKi+CJNKdRn566r4O
EG89+PsNH247EBX2Kz4OJr0vXthBtjh5JsD+3v7ttt01vDgZwUuaCki/dsASgzvfrx5xB1vjeVr2
sNKWIUycplhatfLGT6JgXD9kS/MA4YH7CrQfO0ekxX5MlKYK+5IFeS4ioaGd0HY16DoDSMoe/b5x
BMsgndCWgtNRljN9HhTI85Uc9qj7bL/e8OKGEC1myFBGWb+mT7xeZJyNgBTf3t7tK/9/N+Um4rIO
F73MM85Gp9HlCQAhFIU6Pp+L7gFaSO1OJLLNYfv/ixPYb0Ct6uUdbBQ0BkC+dwWUJfJlPsIjhbyn
SVLll1kD9EiPE74p8/skL99oUP7eHVsiw3vzGavtJzgCvBy8fY0egK9K2IcJEekMao2d3IPNCQw3
9ruwcAr0J8CIXPW97bxqeDPUmR8+UTx99jrObBtheHNRdcGkxzyJKkSLs6YQIchSPu9s8+uXdzCm
/L3NTEzg3oYgbORRRe5p0wcfZO40ZxkWoLsOyy/SC5OdC/zrjypuIixpDcmmhQOZBGLT/NI5Zf8g
gGO658iCXyFBqu9B7LFci6oJrofswOSzWhqEQgL5gohQ9pEGqDWpKr1zlXyfC7KHurVskAm+xJq6
pQDvfuSHubzmowfVSDrupeNtX9+M74UfBjmuYgVUKqJJLVBWHgQUXCsVHCqecJPBqtWQ4pwAOoym
vuMRFLe781QF1Q7LlO23G+c0AC59F0qU3gKQZM0RMsqNPqNtnBc7SQ4L4AB0QX+vTgoSigzKOjiH
kgmCYeKrEitUTZ31sdIgI68beem0/xnshw9uMv+5bVU2nzH8XmoJHfQscSL0bUF6YuZo23lQUHeE
GnudQf4WQrOBe84XOvs7E7WEGmYEASUcqppcO1HmT+q9EJOGup4jP3p1v9efYjlWTDhaoPJgRQpS
RJA5gnwZVX6tz3UysO8+pvNWN2u/s36Wqhc3oZIyTBCfV9weWley7KNc/B6a3N5YL+87V9bvE4d0
3n1bNt0KEiQODd/BZ3I+hdBwTKK0Rg3supSNO32EpA5Rl4pl0PYCzmQXNWWxXBOOk0BsSrccVONN
qvpT7UH6B2f5XkOhZTdNOM68QMETRUU8hIIRTOXZo5uPD8uUHnuimCjRfliQLE2hFAjKZPJPr0p0
rLlctc+3zf/13B83MYXQ7ks9r50hHJu6V7KSnz00sAQrPhebPgv1kg+qWbq3IKw7lCnn1AiBpKvw
WiEyiYag+QSJt7dMyLdalt2xy6YJMwxQR6+7WokoFegz8inU3x0HMiG3l8uy2dQIghLg8iEFqj2a
VwnZ7PADq5wPeFnvJfht3zdCIBi7qF74JKJEVh9Hr753pk0tRu44q+3zRrDTOQRMghAswj60D07h
BFFotxr70yy7YwgNTo3gxvSUz6rFDEJv+JX7MCTW71xvLL/eRA6qKaDuCFGGyEnC4MqhxhBPpGmu
+SLSHeu0xE0TL9hOeMVD8w+PUZ3xzyCczOOAO+I9RJF/sjLYK5ZbDh2yzfDlPaBNqqHpgAZKXQiE
znIC19EmYR34ubr6BTo6/XTcO1dt4W/7/4vBwixLJGRtkDzsMu+7H/D6p8wTvnPpsG2K4RFFMqBO
56NDgKKV+uK283pGLrGNVlbtXfxsEzCcQnBIf2kNmY6OsO4zSZj/zkVWKLrt0ra9MHzChzyzbhxY
Vb9KkHV0YyPiOe0HZHHT6VJSv4Tc1AKtidvD2SZj+Eft+GNZT3BB0OIvUT93iIAVaa+3v/5f3fqV
96SJacsnFIF1WiGeu+3wm+q5omBhzeffa4mawV2RLu99t7uyxcvfQ3mSp/d+lizQhxGLn0VoavvF
R1H2T0XX0ifheCw81YyM6rKuPf2cD0NIdn6qxXBMRFwBBd0RDMGQS1+c/CvUY8QnQFkHJOqHuYlv
L4dtjG3PX5j+PEP0tsx5EtU5Ge8EGaG1TaDfLp1dTJFtiC2SvBiiggRDodcJrqzz/JyK9G2v+R8/
LXau3ZaIZCLeypB0K108vHr69DpVmT4hgbKeymn6MIKQ4XJ7oSxWaXI6lpO3JmGBJAf3HH4qod0B
HQQqd1Jktq8bMWJSvPC8miYRUh24S9Sp+ylxufx4+7dbHNiEu6G+3vCkG0VUkuJMnR6NRynjp5lv
AjN4CA1e+nx7JNs8jFABjt0gr2eEbQ6K0x8Ql1R3fpcln4593YgMI2m1AzJUzCMNnyntoEufhNnn
2x+3mJEJrOsmUrq1h2OZZf4j1E6fgsB/HNF3phOyB220LI9J1Dgwp3XCBVcvB30edxz0V2/mdaRf
bs/A9nXDl8EB4/tugasXGEnLqC4yiIh2ibje/rrFjU2g3LxODiXdCChrMqmvAfgmf/ib6oDsHYiR
HRtjG/tFqHDyFoJGWoQQMOmr+7Zu1tNM2/HaYrN3PM02jW3xXgxR1snStA0NkSurHihprsSrvvNa
7qySbQ8MR9bEo52Grm9UrYw/ppWq7pOudHfexTYbNc75EK0gkkHYC9WYkjzMYER9o8HQdF97C8Au
SCSJ6NhGGH6sC5RRuVMjpZsOP2pdf3Nc6NS39R6I2PKo8k1PhpgU6ItLRNOua9rzSgFfh3Az5U3U
dKUQZ7Tb5fQe++P2dwm6DIaTbDrkGm5Pz7JLZg2fJSuBlHrGo9bH7VLUi/NUd0n//sjXmVm5l4kI
yiIjPNpQmBdoRAeX1Sm9nRPbYgMm5k+wBOmEXuM4daBvWw8cz5RZNSfK5s8z0otH5oBg/bebOCPr
vcRZwwg5rf6HVssau+u07LxTbHMwIlU9eyB7D+GEm35UWszZmXEnFhU6kFICScrbc7CNsv3/hasv
k+PXpERVxU+bd70WX0Qt30KH5fNYAfh3ewyLJZm8kE7GJuH3SFeTWshrKxMWQUO337na2L6+/f/F
DNaWrV6fDAhWMp1RAq/9a8by52M/3QhVaODRrPYVjyZdD+V5qXPIoictCDp31t/2641oleppqScy
hlE2zck1ywcZZXWpPh/7+UaI6pyqn1ZfhtG4DP4TLdfmCgHAY+yo3IT5Ibs5pyUHqkFnbX4H+Z/q
qoe5PmY1Jr5vTfphFAz7CrXbEmqjnR9t/K47hQeL3ZtoPkihtKwP0zCCVPT7oIIa3dCLN4SX43lh
4vuh5TfhfDUZcNuoJI9kMhRfvS4LPuix63aCnOWUdg3X7aFegS5HxtBL78wfuJ9Byxw4yEdQR/U7
R5zFOk2aRt8dXd25GSLcEAbDqW7n7JnVOeCPxxbI8F13wNtxIAGLQj2P6XXu+xwqKTTrd+zftkSG
+wZQ6ONQyEALZTjS7ytpSbyUYXrfzeueEottCMOBVaokQS8EjhqcvZ9GkidXtH0Vl2zq9pCntl0w
vLjlRORhgAdD4rdQ+9MDdOOnbi/z/PrXmUlaODWIbMN2AgQpv+Lh8I9P3WVnf1/3Migt/B2bSbDM
VTHj5axrNaYnCPJl97k3jVE7q7M3i4ruBIvXd4GZ0LYpHcvV7TAJJLnjZebXpZPfRR38PGKn/2lI
vDxjymSuK1WueHqCOPS5bsKiuFOh31c7Z/12Y/j/fAsThh8Ma1Npp0BuinH/4jjkSYfzL7lW31Gz
jqtwiaTwDl68DJfwirQHrJRxJA2DEgImTl9Vp6XJXPfgVhgOwZ0EHQkt3idy9uRpyupo8cLrnLBD
QZUJwxvIHDR6XDi8YUY+5pIJBVQUCH6hEXlss817d9mHlepDXLz41Jxk5/JzJsY9ciyLpZqItzIA
SiZM4cwodmfnMSy/LS79ytE6vvPzLT5nYt2GYCw6OePuG3DycW6G6a4BQ3+rWHDvLO7O2WMJGibk
TZYKPBIK+Sq1Omii6tGk5iYQnbi9A//1mrziDybmLdELq+pEo/BYiiwFPR4Fp9Oc8qWDbCkYex5D
D1orAC1DvqFqQrBLNLJiz10nnP4P2hv8b6nuQP2akLC7L4CE+UVIL7xrKHR9rE8GcjR/xzb0/WoV
QuEhCh29PoiahPNJz1rv9TdYlthk1FpKwtY+KCjSRCWSK6G70O9j5dXu9fYi2wxx+/+Le7OsR+jp
rnMYNS36Ui8c+zeeFG3YeJIciiI7R4BlGibsj4IUcEZLF9IVzTR8SQJ/+l6vmj0fm0Tw9yTCHrnf
NPXhqzJ7C5NBwi7IH7Ncfbz9fduvN4LZsCwO64YmjNxqYeD8YPXzAGKtnbBv+7phQiHEZzwXeKEI
ErxEnIUoUqiTa76KHUeyDWCEsnxkEBEH2U6E9JP4jYvh8jlsgunL7cWxWJCJ+KsKrlfwSoqoW8Lu
IdDSvU5FDXhhErJDT2xmgv4S0OygPyFDui4pU4WGHgCzT7LMaXjMPE1lysVHTU6gZz9qwYgSQVK9
Ojd1vsd+YVsh44qeSqh+JyNAtW2pzmUKwel+2oDNO9u7XaNeCZMm7E+4lT9yt6GR1673LBHdOav8
iPfyIYOi+SXr9IdjO73Z14tYAXnNOZ0Sh0Zom9dR7aD4URLivhvoKg8ak+HJtS6cNa96HOu6mr7Q
yfHKU5VLAaGZdXa+3Z6HsCyY4c7VsPIgyzSP/K6h93oJyG9f9YN77iZ+dYRCL7X+hM6u5KTbek/H
1eKEJp4OGg7AooQY1OUQMw8Cqc6B0+2Vsy1TMhF0kkgy+xvUTHnPSbWCKkrFIkNqeyJXUJtfOJ62
vbeL0bRYtAmfqxa/WIYWwxEChYfTpDQoRZ2e12BL5WQnqttWzHCbdeyhsTOjGYO01XSXh0Mf087X
/9w2gle1isHvx7a5vbDmEGVgMoUhi9plPI3UvVt0fR6qH0ulTlMynMKRPCq/u1/7AQrm/RPKWsdg
6swE19UrnnG64NvQi4cqQSBOULAAidXQJ3e3p2dbPMOR2JJXXR8SFoFQH2KFJPg3KcUx1iBmguty
Fcg2UB6JxrqSV7BiDud+SqoTDpWd94nNno0zsZtbsigwLkUBTU4yre6SwO1OLS3iwnehvTO/FWt4
yYO9FITVGowzEhdH1Wc9cpLIX5Usqkq3aSEjmXfdKViduTjnfukkp7IrxAqy/b6dz0uyol+OuXX7
RZd+gaYz7SbLIagWM0F3FR77NTrtkXJkAPcVBYih8fTc4+y0WIeJs6NouQBKLmOR1P0dDrrnkgw7
KTXbp43HPtqKxbRS5EorNi9XkB1N52HQe/htfzOAVw47E2PG3EYuZMVVDD1s4XgNl7JOv4PzDwQu
Idh/5WnMHe89S/PeOSWcJMk9xIAguutmvcuhVOu4zhlaXR695Ovge3d9JsBPV+Y+VQ/9usw/3SDk
F8dn72mi1vS04pbanjUoJtn1tmdaYqcJWutzAMqcPKRR28vYS6rnfJ6zU+vTPVu27cD2/xeBLW+5
y0RBtgHGXx62+YScyLEGIWaC1sotVZeujILnaAA/YfirXtNPwgt/3V4c2283j2auAlf0eNZPIR3Q
t9vri1O5e43V28nxmvEYUQVZQN/jfc8iyEKod0gOldlpBqXspQXF2nWpU3Es+prANZoPBV8px01p
Iv5Pieqjey6DFDZ5e5n+K2G9MhMTvoY+UWBiQWURpT4kLq8Obcbq7AHR+RkCuOiynquFPFa1atRX
p8+L9FqtfvO2YIhcF6iGgFqFAqSzQDFpCZ2zSse+OUEvcipgK1kdgioVV+ILtJUGBoGRRe81OFl2
wMTEOZmf5iShNFIqf96MfzMfnk7ylBXTsfeUCdGd02Rd88bnUYnGoBV6T8wfz8R31J62gcVITZRu
G0wCwE3kqwdFQOSLG899lfnBztFn+7pxLxEl1KMJdWm0IrUIWjrRPIBvtzhW0GXEiA4LuP1w1G2v
TbdIf+muR04LuWR3j/XBEt6IcfHgMCU16ZnizCL8pOWGH6i4OHmJe6wmxIgRJEAujX4jpliUZLiH
nDRYib5nXVIeKiUyYkSJhUN5rxwUNqBO5X2QUXXmTDU7qFDb9hoXjQ6aSu6sBooGtkA9rLOqYmz4
MewVMyF7UJ6rGuCKSdR5JLskjqCXcHUPPmRNmF04QJNGNbCdAHR9GZiqizo9+W2Tpw8lHdmf28HN
YkEm9xxA8Cs67lAvG305fSIpdz9yf8l/geguba63x7Ck2v9PT7keAeYuEaD7nv/AZa4CY6jbgit4
hd45bnYZ/T2KNP82cu1NO2Nadt5E3wEMhzI7zuZIiyyT59oDAziuzD35fXtOlthq4u6cSTZ466MS
CM1DGZ76caDBmayr+JfxlnxeAFJ4vj2SbYcMH0dbLd5KWY+kZJmrtzluNP8wIGk/JiVrjjmhCcQr
KeOJ7HzUBB023lPk9FBa88qdiqZtAoaLN2E3LLXrYwK6of05m3TyFuRm4T8h7vo7Z7TNxAxHR/tJ
zqAaSrHdBUcjO0vXP1nrE3Kia7fw+3RNq+SN7vFDTiugSePOuBYzMNF5VVgEMKwF4Ssl71jXvlUV
v6w4FHEfLtLzbQuw2LIJz4M8YCjyRiPnxDzxLqhHctdVdA/Oa/u68YYQhNSwZNxg19HLnkKSevGY
0XLHDy35MhOelw31PDWNF0RLw8fzCJ7RB0b+x9mVLdepa9svUhVIiOaVZnXuYjt2vPNCxU4CEkIC
hGj09Xf47RzfneOqPO2qZMdeC9TMOeZosvCA+GxXTXNWH7K0ln+3VT5a2bEolruGKTuoI4Pai7YV
ZivhQypgsAtaxmdRRX9Y0B/t7OAy5mBe37Bjis347rvxyDqlCrGlf7cfP0Yeq6jhXjYLO05c7OdB
igEhONFn7mx/euEfbvRa1VvoQh0dA9MNh24BiTxZg/Hwd4v1w24f4LuPrF4VHd8lk2NOxRJ+3RB2
/JmQ50+f/sNO7waYvZIGP79lD5FP+tvIp+bvcICPHDawIGzYNhJl5rTEYB5Fv+x70PFfPZiP1DUA
3nAAmlDprMLLq7ATAlp6E3/y0f+wzz461S1m20K9AJcOrOl9IevOp2CvGY/NEEU7PyTBnH1rFzq/
/u+v8wfBQvzRtK6uY+F8mLJj54RJwWt3cGYAyEqW/B2vunEm7RE/QBHRaMuBOURgwJUVcUGlES5a
8ghpBLaiLXqlPFtpvBcyhmE5CoMJUbK1DOD0BNUou6T93P763x/6D4sneP/z/+jWiZg0oAxEz0Mk
NFd7HfBS9ePfWZ7EH0l3rYTTEvJa2XFNMOjLt0F3cx4buf9lO/HRZs8qjKn6YMXBM8upHEMbFUTr
rfyrh/PRaI/KiBjPsWD8SpcTRJH9Pe+7vwvHwTP+70ev1jSBb1RAj/C2GUuEc8wX7TE+6ZT8zGzt
D0XAx3zldUDTP5qIAsbr7nYXgWRGxU082a+1BoewjxZ6GD6dx//hFvhIxWMONKQ40ewIQx12Xh2h
xVZH/SnFt/qkcvpDdfGRj7dITE4mOMaDfJz1SRHpbviWBbUZC6YlDASjILafXWp/+l3vD/U/toaF
hY51PQuPmitXpkHPi6Cn+w1DDMJrurD9k1X2h8f2kaAXN3MttzqhR+v9jBEGnEXmPM1sy4phVnb5
u9P2I1MPgfHzYt+X24oR7wnZG3XZglvyyZd4Py/+BRH6SNLrXQABlmXBkfRpWrRRnJR4N5+Rd//0
Kj5U/MpujY0xwj8i/krDUGS/t8GylkiLwKD0MxP4P32Fj/uRqMQi1oei8d6iJ6j3TZHUzDz91VkS
fKgC9rTtot4E4TGe5PI0REredFv/WVLcHy67jzz5Rafd5o0Nj2k2idwPM1DG2ZLa5cQ2wdegHZcF
AnVSfyKV/PdnxT8y5wWjfJfLit+3rqAkRK4vMGaePxm4//vr5h/ZgCuPkEIp5/DYzUJVURxdjYof
Vt7uOQxb/q5u4h95gfvcpKnahvA4kmZ83JFrfMft+hlG+u+7mn8kA04moVnS4zvsahc3myDpVWDC
vc+hKvo79g//aHfnobrYkGpDUXY30UMzzepmiCn98Tcrln/kA7YuXQbULcEREe3q0APrKsO2+ywP
4U/P58OWZri0Q1ixBMfNan9QWaZsvkx7fUHYCEQSf/cVPm7pPYU3WeiC46rCuoyRn3blo+XvsvP4
RxJgwqfGgh0QQmkYDd8a4vUT5HqfQqV/ekIf6vp0NdwspsYe4+uEbDJuyxVhcBAByuCTturf55zI
qvnvKy7hEo2tXvGKyZA8GdSkxbaMTR6TdbkigmlErgXdxQ5L9+TY/hnT9A/f7CM7MCGqGUSPs1Ag
x4Pm0zjy12wP57bYEF63Vf/75f/hFPlID2wjSxrYf+FK2tl+DsNVVATqlcPqm6nSy+w+Afz//ezl
H3mCXsgQ7QQJjmGHiMaT7xF0C+G4dl1Vu0SPFXwJJIUh8HuJ+r+/2h+O3/T9wf5HadLBGW8ZtA6O
AomagI7g5jW7djr83U9//63/8dN9kixp0Lyb/2+2uTOWhM9q39dP1tyfPvuHje9E38AHTtBjmLip
Gnn7ilhO/8mD+dM7/7Dh+ThSC/0v9oxJhuMWkOzU685Dl5iktzCR+jvDeJ5+uM1HDSUC7Rt6nPoI
+Nm4m3cr9M+AbsbT96fx/+spnn7Y/CTVQQ8fX3rcWNP8DqKVA1NN510qB7MLZbs7MQJOOPOtW7Z8
m/YdLe5IhH+stVVLubf1FNzxNclosU+6Xyp4uG6g96Ejrgs4oiA1Qlo+2m8ZdJtBHu8yWsqAOJlv
sFaY2zYoohRaglX+Y6f9qk7q/mrNWH2fMrffI0vJFnpKlsIs7ZZP6djhYhvCnKTDmkOSc9mE/Scc
gy3XWdMVXbuMRcz3t6EjiFCcovUS+8yAkm9ugOtsZYYxVll39WmNXJuTjox53JsacWoJrXSGFEez
q8KAjbtY/c3wgBy6bvi5sHWD1X0HTSJp7sXqf+mxfg/GC5/5Pv1CyuU3PgdPM13joqPO50swr0UY
RHFh5vVaWwobtjDqDwQCaE6Rfwuary4ayS+LIV/ilk2lXuIvSFyd80lOt24MH7qQP6kBXiOcoghV
Q8yLKRkRxhwHa9GY/dU323ghwfaSQiJZJRnCOudQP6Wqe26z7m7B31eIW53KjW7LcZh1VoxqZzrv
doegOtKZnIl1f25mS49NhBtFNu5mq/ljLTZybuFlDAyf5TQO7mXmVA6T7ieNKNTC+LTBVHUcyzTh
JLfLRA6m2d+Mgzu0iAKTuyCewWBpLi7bRC4SGMRZ9ip5vcLenf4ydXQfRD2/JcZdUCEJOJMxkD8E
+xVQMsJjRanjvGRX9bBdlMsuSPZ+48r/JDY6T13Pjls0p7mIFRK+a0/LDYVpDm2TwVc0SzG13Y9J
pmHplmjPxxoudcgtkuc+gW86gH1+QiBLf2k325ahEFvFWPdPItprq22ax3PIc84RwxHR9vfaRl0u
qWruXTM8wBxKgoPI+7ybkzE3GELniRx/wqFpL+dBLVWigqchWbYCr21D0Gbn8j0z22mzrsaA0KYl
c0qVIVq7fJbzM+XucaynO05CUHpnYLTYRylmuSBMuLR9bJDxiPG07Uru4YkdwBz42Pj5MYStWG4m
uNWZ1o/5kITzdbRPN9hUv5IhOCVNkhbTu8R/QWxTHrCMVsTqJad6/qqiHv1TOLw5zn9AuwVYyHFT
wAwVfsMUb9E16T+L7m2lgy6sBkAUhYhak0dr932kGfJiiQPSMvrchv2MTad/RQZ9HljEt1MU3i8q
ReDm4s97s+giS7prHmUHmMV0V36iTcEZkMl6IVd7q/xp8vaus+2DJ9GDj7FtMPjXR0Nw4AWj/hk2
joEyrKeDsSlqW8MLnszZgcStK0MifbEqsJeGoSFFrPzbTJcuhxYTrvxJ92UegyeRZPcD3eeqR+5k
3uJ4KlwA0shqwf62zRwd4tr8tNMqwVmdwI0ZBEduWrQUCi4nuXe6KegO5W5Kd3pig2hLs0ftYd7d
XoSIGDiPYTwh+XMPCtJHt33ctrmKkzezx8/zWEN9AqNurBTn8gXmMscwgilslm7iEXASvwyOWJFP
AaQjA8uCbyHYs9+mWiK1NKxD+I9M4yTuM6Q+RgUfLH0RXEkLttQc3+w2nS7CMXmwoJI8TCNOGxfM
/VIkETDsIoHjc5svJG4O2P7NXrBgIc9yQRx30rCpwWug01GFW3Qa4Cx7CUYTnCyiSg4LkxFunBif
ovbOX7rtPSu+DnGAbqBQnDF4nx/53k1TkdXQmlFQJIG8Dbu5DoYJWKNouIhytoKjlMOdNrsNnO5+
+7blV/MAzkZuTWKOBgGTZYRfK3IXs/aKOypOy0wTl4doyb8QFoX/9O1ir8Db739n7djcT+nAH8Mm
lR5Z2GF432R2v9UM1WyR8qG/j9KG/Iz2dfna6DXB203JHfeiO66IYWlwx3F5ZXdQuHM96P0mmTpr
bgYEciGKh8c9yWfK2HWWzOvJMrGpQ0MsO2V+3k/UWf91STP3NCP++JrsEMXnCH2Ucd43W11O9D3L
Yti576uJpuOvBE7nLm/FNsA7f4fJ4ObqR/Kuf8UJcduu/G2cQUHpR9sXocpkPszD216P60M3bJCE
MOtyGgTTlwFZbhf4BN1AabnnjG5HBNN+qxV7TLGAcpj/Tbi88J2QlKbLwY3PhApawuIGmLfF+uOp
fvEtefNYSFdRY++d1GBOwdT5axfUWCRxIi7I4KhzROHQagjCIO93iCVwjD/wLrnUnD5DeekOaQ+3
ZLHr/SJsMuTjymVhR8TrqhEzeYi5Nxy7YvoC/nRUcnBcC1x5P6wUdx0Bah1PyVCAKBxe7dGEyM80
9gXj5l4aBFr2ZgQJXmNY1YzBLY+pwV2OzToi5/JsEnU7I5YUWo766zbzHoHVtIoA8ZezGzgu8GUq
qBd7Tq1+s00Guesey8Lty4JDvZ9x/6MJUcQee2ZEYeKR5AhSvVV+boq6U6TAyJzkPoM+rTfsSajd
Fj5AeWHc1p9NO/7AZBiBVA0Gnj2qk3xn83GNUfiPqfWF4DwtVgSgleArfx12aMul8vANC9SPVCyI
jDZzUw0yfIYJbJe3YajALdZRufJVAyzNlqIn0/e5Dn/COqDJbbfvZTaRU8yHFEnznSxnCSYgfAmf
e3gj5UbRhyBk5gJhBeijM99v4l6luGmZ3GEWpL81ydzjq03Jod3YehjM0D1G4Lfmft6OfaODw4L7
DRyT+mYBK/XXtvopxyUfnEBMaA+EDvFhnBQ/1S0lwPChacnitFdFaofk0AQzMhmRpNOUyNgWEqf8
Lod70xHsi1GsGNH1yBLobrhhejql0K0fhH/fLugL35PO94Z/YVswDtAMwE2y4J1NHrDIlpJSm55Z
Fr637kL/XPwoz3Gr/QlM1L3a12b6EcTtUCQmdV/SJWIXWov0tAtvzmPG/WPAaHRn6WYeauT0ypzO
nLzWwpqHLYzqW/hyxgeSje2Lhlb2hLTM+gGpu3M5A++4q7NW/4LXQVv17ehv0ozNV7BcbOAoNGLc
rOt+KOpAZiqf6IoTYkj9o2ERnNxS3V8t+7JaXMuIEV99kF0FTR0cYeyzVivMl+/3Xayly5SPcDKO
7gZrnb7YprNfmwH1zaAkKnHJVkjz9gFbOG6fZTjJx9krWvXLnkIdy1SBt4K6T2qgYpM17Colnh/m
jodYsvt209ihLh2L9dMSivSiDG9FnvIWGhbc5NemEYM4eGa6spFNWrCkpgUEmrKEh1hzgBkUx8ib
uor6jp37jA6VaOcfQ03qN+227U2tDZ5Tw2gVI5z2NYvX7C4DIoiV4bqnGXk1D1PfTYc0q03VZbo9
irkbyvf3fKMR4YXKItEgiNbkZLd2PKnRQcUWTbDZYfF6gYJZodjxoLBiSF61iDctUPJs5TT00TML
fHy1YO+WqWXmdljmsRRkXjGH6MMvM5j6hX03pHPdmoAnGNPSJTG5zxIen9SMKVTudYYjs6lr+mzF
nI0nGPIg9X2O57VCqK8SSDJNhi7PWht8i2e4GeUeAtIbKRNy6QOpoDocgjWn9dJ8kX7l95ggu5/R
NgfPa8jZldrC+sdG6/AbFUEWPgveGAC+u6JIALC7IN+TDg/zMIZ7rQtC7Ey/yyxUeym2rH1tQ7MM
NyIchqEyO1SCcCaGq18hWk5eEPNaK/QnTfdNsI5AB9EAtLmECyeqEo3TdY5inUUl6xq3XbDM1Xhh
KcJHCzrplgf5wGr5OwI5B0c56aA4VG0i9hPiJ4Motxmf2tLuUNyjTqXDWK1hBgVEZ9qmcJEb6Qnp
BfDpcMh01r9oh+zzK7vssj6peglJLhaxfE+Qd3rXJTOHVnxcZHzVRHvsD9NGQpkL1H1tPu3RsNwv
PqLunxnY+FaAUYI6yWg7y3OqTRbmK0l6C6omxZ2lEaKGoEnxLtwb06SDFrFp0CIhb34Iyn2rNyy/
Dq/ggeAagkNtOyFdAbL4TB9D2yY/FQzV1wJiytBc7xQ8iLKO2qy/RK5L9cWQOR1y3ZNwLrLBj/42
qkPWQf5psmsTjigMxTa56D5SDEpWpPygZfAZn3FrJrMI+opMVmIYq4h/zEbdIyeBM8y1UxZ5dxCE
hdFhibftAZJ9wl7BSsVImvIRediI541k1aN8N4ch2kh3L8mIOYreZF2XZgpjgaj7UY7FQpd4Oppw
YOY1kG4OUGEyFqL18CJwDzDNY/LSTYPAeGeEQ8wldWGIMm6Fse3j3qktvUykCfvjuNsRL0H2Qm5n
nakoPNdqmNNbwACJCHNlV5oVa7YSmzuG15aDRxQjqHGXpkX72U8/2yHZ9c3O+exvaawRIZ77oG33
V6aZbIuapDgQiJ7C9NI12qV5xt0GhhCS6kb44eB4r+g2ozMIYIPR5R1p1WmkdQNiOsoExDyuvcPZ
BefhulKUgDWKmxC7shEL7uFlxeTv0TcsIC/vMdns4GiIYjroJEPbuw/RF1c7Bn9kjC9yvpK0vmF7
RFXZapwbJ2P9uuQYivcdVrtcsahEk8XVPklLgHZwbc4pqMjBa42Ylxve9YHNGVKBUTilfG7xnQb4
EXkVZvshQCoURdMfaoHl7bNxyePRZSt27wCvDZz8y3Cw4Tz/toIvr/MEJ+VyhWVtfZIatPDb2BCa
XiiFu18BNv+25Cjj2HaN/C8flsQOrb4RS89nOEikqj/rue7Dym0L0whRmwb3nMg9ZE/UMpxhuM3X
vVhskwaI0lRJcwHZHfbGEcF/qhrm5/S6aQNzb7sMc020m7U94FZG38eY6+SNJDtJLg4Fl4SlQYck
cGzBZDlDJee+1lbF34holhZIDbW8WIIaw4gCGR6NPaCTHvY3v7QsusXwtB1+ISgkdL9guo6PZ5Cb
VtGUZOKNeqV/hBz9YQkh1Mxyvu1+uR0D6Mfu+g1sv8LGaUq+IP53smVaCydQUgUaw3Iok3dcBjTC
vQD2NxCmzUhojFarm3JHLYOjwIlWfIE/Rje9NAFMXC5CN8PrJjMh7iNNR6QY8mnuK6O1mot0r81+
8enchXhRU6cg9BQ7y3e6Mn/r62Hdj0uvd3JR8d59GxsxN/fLOi0sd25dhzPWDhvy3YusLZFnwrcq
9KtZj3Tswt9saINfdknx//UhisQjejubXE+JDRW67xVnke+d4zfjAp3G2fHZBJeB+c2fo6mblkMQ
1UTfYMWE/AEjBwfsClrxqHA8XqMqpqNwZbcG6OUZtvp3JM3a/VcQgO77tQWpyeeAj7vomLI4gydi
4uDUvigVByA6BRb+xV3bT1fRrFNfhuGciCpet8Fe89h5UbA4IulZ0T4OYItnUnocwgXNQAbwBp0H
sas/tIj1+xlbtZoyGswU4Q5yrbrGjHtmF7sNM/awx31VOqI6XtWJb7Nqno1xRwBzDkd9zTuseti9
tnk72C2qUjllWwXJx4gmAaYOJMdEIZhypwDDXqEyiNrrpkNLUchpXXwZOBJFFUiI5HYZlRDHrIEc
JTfCt5hUgoZoc6uDWF6hah7mE9rCyB4XZtq9VDjx0YklWyOuhI58VxKxUQ+0TNe/A0bIWsVypLoU
plP/KC6bZ4h1TVi0u6G/kxYMtbxfnJzLsU3YWLZuZffQMIy/3v8QdS/yJZuKty3pyjgyzUsCZ9kw
91Du/TNHQTedN9rGQznt44Kzt1UkHAquLPsNVf/KqwUzuAltfA1UjbIW1RFwwUZfbbAp6A/J7KQ8
WssHcYHHUoyXgrhRRwtXm1kcTJK1sc8ltlFbLRZGPQ/vOR3teWrgnoQjN26me5chvKnAUCiMb/xm
oCpqdrsRkB62gEFAMfdqoRc0wjwppwTf92BhZ4sSPO0n9E8CzktYgIhHgZX06J+HRbYIa0fHH+dE
RBv/PnVQOn5hsCLcDhFsarpHcFTDpAFUBu+DYhKze0ikAQ2Jc3gXfVWSy+mkGkihqiVTSp6nEQ6W
P0PepOElg8kwhE9h38kXRF2r/oDzOQbkOGkKK3psSFORRgZRKVdnmjtcYIiNloSkRuewU4WvPAoQ
DPyva9BW12JHrAU2Riaz8U0bFpuT3xKxQdhivLmCieLG3k/Cve2LGNfXlONSH0SeodrExS2NXO/R
blL8RS0xnDn0ABPvUNGZ5jABYppzN29mL8cY/Phzi2oxvEREJ+PFAFmNLj0V4Qn50/ZawYpWn43S
OHscZR7t5wglZ8V0iGChceAMQwfDa32aJ9sl4EMb/rjufkCdrkwXA2DhM+CObqnrXErazWUcRhxQ
66qm6efMXUBKPE1R3yO5DlChNhF/NJDkG1whQDkr8Cya8IDB6YxTEdoxWcJ/TNjLmg71i8B12t50
SLSN0JyKMcnhkOyzW56JEeTvPRxcPmTpUrKGrlfI01j7fDarOY02C38CEQ++ANxOXmi/mxiX5zpW
WzcucLNXo79/L3JNvrcaRCURA5VO9Jzdt+O+mrweEoDHIuoQTMrbh4zHDAYvwf6W6LR5wbWyXElk
4n2tSRigxBV6PA7ej6gnpfU1GmjYGMo+bA6UtEkVwwfrJlhNPec4lbB7I5z5SCybydUUrjJ4xx+7
tppULV/luAIj6fY5uW4NHF8K4QgHfFhvQdXXgbO4Y7OgggDaPfch1Q5N0cSflQV2US8gfVZykqRK
ZjtdOrxXDB/SKcDiqTNM7K1EBi2MZJPDyLcVvTVCeqB5su5uZ3R8qrveHzgwCn3p6gZG7aFzQJYi
Ql+yxnl9sGOvMHlobUrRFGzAhWlK3Y6KJ91PsUcrdj9E/XjhYY2+2ATyKzE1kkeIkF9qPZPzRiiW
YZbqm6ZbOcJC4hSSRrsmC848TW8jgQlCs4TBD6RCueO6QHL9fmQ/Sbnx0mP4fcW9kdcUvxdnzdA+
JuPG7pE1Un8PJvNbD2lbLGu0uTyDL/xp3JeA5bgAV+C/a4ZDgiRwUGa4pDBDe+p8hBlxG8QONl/j
cu0lTV6neMKB0w38kDWRfVWztt/dqJvLHLXzT5WkQOK3lM5QsqIDyrdUbzcJmpQfMNKlODO3dVKH
3fbQIcNStGEFTeZhLxsPmRaK1tFF+b5w6vNxD9v27ESq0kpP9baeDXLu1wPa+TfpxZMU0VRBZ8du
w9irtAihxaoGEOtRCaJfOySDmYPKQwKZ5NhvFPjwvj6mvuleNsZUmc2woGrSpX2EZ7T+PWAG85b6
mf7UyqN43VTQ4UriUxmMVqFHUst0btfgYU4JhryCvVFc1Dcgj2HmLKL9G+vEVARTZuGLELlSMTYg
danPinAl9RNLxHv6bbf7atodXANb2FFharTkngBZSlQ8nJRiGYAFRO/i40aHDY1alen6+xDsNYaB
a3rYAi8AHgl1wP07v0CMhPoFnP7bxtenZONBFWyIJeDEd/nSO4jzVbJ8D7qGXC94bN0crFcq2NeT
c3pyFRQDBJMipOH9eqcIvlKYilcWksLKWmSazanhh5iQYMy5TpM3qIXjDNmjkzngjImqiUTu2iE8
5zwmJjvMYgRzRCdRgTkk/nWtuksnYnKJXWrPmL6Fp72HFdeGSgsuO1tcUpXWT/GQuXMWhDG2JUdT
DpHyGzK0dZLj7vUvHWEeyXCI5sA/9j+ZxmEVajQvCQYceQYL6xwjSI+KYSalRzVxDFo0pzMb7Jc4
iOTZOm8RALNhN5IuutMIllKYs6XDEQFiW97DWbMHEcL4B5TwvNT4xJVbl7ZF107IFz2Oy1WaNezF
tc5dtWiyiq0nMl+7GQ00lXp786lfTxq5NdeEktc+lMnzstTbV22b+zQKHET9GH0ZsQn0QMiCEvhM
j4HizXnnw1ikUz8ehnEcXoDup1923poXDH1sVKYLx72CAM0ynua4r0a+2OCrkT3WUrBM6pgmLK1g
v9GWoHBruHbydKpQTEXVQkb2MCuelZBu6ksrnUfNmYlc6iSEw8w7nlHbEaOcaCsHT9ntPDSu7NXa
3QKU1Mc21GEZZtuPBlXBDZLr2y++W1gJnYE7tRPdql6jtdEhyYpkbF/rnd22dkQPE3as6MzWFQrB
Ue+m3M0xonVfTrPsHFLLEyDFugawCEx9x2QjoBkaOrLiNZZR1PK3dSTtTaY6epnreKWAnd9B/5XW
BwpqcSkwkMNHE3VcLG6SP6e49XnM5u55nSjOJUyYziyZ61+tDO0VzByGy9i+T+Cg+Iiek31jmBMt
aOWLZGjgyVyvob/Z3hN8+abAG0Hb+RBoFr1wngwOvSQk+0XCkDyxCfo1lOax5yiaixRoEUBuMS4I
jpKYuyQbjpd80LCbzRsGM688HEYHSwwF++fdNdNPRDX4K7rIrhw3EztM+ixi6AG8nKeU1Uiu9vTQ
LuqcBm5+JHGQPYd7Y1+FxKxtRHlaprBMOq6+JxD2ienGOGxGqBT1VR+R5Nw72WKRzBhwdIBkHqOM
KXxCgpxLhR8Njsc0VrWKMd5Lja0a2jzClyk7rGSLdgwC0+Si2ywDGEEkq1LYv343UQjfM4RzFRxI
JSwqEnKLjT7lCaD8Nx+R4HHULD5FBAfhtK7ZZUEOxGFGI3/lGUluAPvZG7NbDJlod0Jga1PAts3/
ADrXVoFb5JeAqae+D9Vlk2OHWbldv0+juodOHlOuYUJYFrg2R6PJckZFtsu8CX18kD56MjgXcsnG
+jQ5HFguW+g/rerDp71bCQzbh+4ljqQ6ahWGqIwx1QABbf9RBwH7HcTprxnWzZhcjGNSvnsrYKqT
Ybaeyf7gdGBvVMjXA0dGVZHxnt06nPC4nUwTnKS0qgRhBnInlcXDMX1P0tGBNFcefm5nUESa7xlA
rvtFxPBpHl33fWPzctQL3x/TNR4uPpxJJbUY7rLBknI3AYTKXVZ2VvgqMQI0o0y+IGuozkH0EGVK
sFmp2AAMt6irKZPJHSiG26Fu1+ZG1dlrEjN9n5h3kCmj43pFmiS+6lyHwR9wm/tIDOthkQswfhGw
vjAouau2GfBmY8Xh1RrhHARGB0QNoitbwdrA/oQmit6SLCMHFwtVymwDZRkV8SXjYYxggsQ/h5jO
oZuT6XULy/bnoU0N0nhJxZB+VvY0669pCLcD/BLWvOk09ZCKsx+LHPStWdV9H+zRnaTIppmANV1j
XMCrqV/bU8Rr/oyMpew797b+P87Oa0lyI0vTr9LGe/TAobE27AsAoTJERsoSN7AsBa0BhwNPv1+w
e3fI3CZrZ4xltKrKyowIAO5+zq/OZSkgJ6usaw64KNczI6vTO5SXYqPr9QaJiXvNqQU3mtbInag5
HQOjxwqs19AqzRR/qhjofGqkar41PUCLsnIwl7rogRJlulmtWmzmHvqvTsdpS18cn+g43f0Awrhl
XXD2A0QdunRevqtuIjyxX+3jXEFj5zXnuZ5YiAK6yTnY5VLDmGRb2S3ltq96c2sh2vqYDSPAU+69
Wk7h77EdqQtKej9aiz4PugndDSoFWBtSMb2tRHFI3bjIM0BkcynMfNhrXlIcwSnSYJjKlja6LVkP
pKk1qJnDwZcwDs6aRBUjzz51PdRInzVlZMQUQAQSiHBewBRSTpeTI/yXkmxvBDhDf9IgEp4SydDO
AChwOhmpn59Uu765faoR6BL/cBexaXqzfBSmWIncguvQDN0OqlVUW9QfoPQrdViaDluVxWrfO/Kt
a/0OOG8wQjirebeurXPBZaGBgxWy3K+NpW361fnKosnJIlbtyR/0aU//NVNKFOUOdNl60qCjDjjh
oQ9K92NhM+YzxrtO68AoRWngOV70pT+I8kZsLNAmSs01mIY9BTGt/nNVGUPgUJoefNrYcAI7+AJ2
BF3MLISPbuEVr8vNm57qxLHExaAdaTm8g01N/DDLRBx6NqYtszlR02g0mmc5+vlDid31o6um7Fpm
zMDsb4qrOOnqA3R4ec767l74Er9Tt37oKAQ2IJxJWPW2th9j/zI4i79FKvN1ytw50pMyfdWoOu4L
4s22RQ+XqdxS3ikogn2WWh8TwdKPh0kaxMAUVQTp3UaeZ3IOpWP5HeFVv0ttOCrNG8f9os0cExga
k5gCF8HA+m1qSsck+iB37zLPr4N5zfPvawsHJpq03swWQWSOMZZbAZ1JJZLn7O50Bvj9koNuooAq
AWJymti0vp8dE2g6cWSIemsApzPdMBN1e6pjuz/1eRkfFiXVTpce2fF1iscOh/AJo10beBZT7IVj
qFAmmtjRiejX1WOA0Gw7Thu4gAgf5xw62i1rLVJp/WFdjOKrqytCcXxpJUe9mz2wkeEBVYsbOGWc
RW5sfzcVUUqO4a67IclUlI9sc6VXUpTW47BdddVvrdj/1Hookvrcn0ONXgsoq53up9snVVn9wcsa
fesRAPXoVbF/HlanD51xhHDLVvvOX/RPNq0S2OgAwBBXBx3/czho2YX8SCpM0Y6RWc0AoyS4Up3V
HyuPcnZa++cezDFSMygW4v01iuuseiNDsLn32iQOVk+q17wg/F6YZnZXLFpzKL3iu+HIhMLbecl9
29i4pjLRoHhdZLYgOYPR6BujRYlXE3tzUvG010jffqiZQheRyZxzZLHUZj1ZkHCwmUhJwIyT+iYf
hzYDdrUInVame78wBKeLUZxMTQGzCM5xXRfEltn590FoMrRzL3kUOvsngVVo62LlTtsVH1k0ND0c
KWPeohVp0qFCxxACtTpBXVbN3XBLnBpahZ4PziUAaa4P9VxOuzpnesTQtxhtavJdUj19JI9NQzdS
90dlW/ppVDL5bBg+3yo74LaeMPHaSuLtXDjx61ThlonjlCRMexwfJo7xu0SrPnc+3O44rvguspKV
tepl1Ha2AwHjlcdSM744yv5gOrA9KrFFIAyUqQgONr4fI1lD/sxZobXkMtVC3umW6dzjnnfP0i6M
MwPh0zAb9Ychd+TBQmUYZb7fREtv1cdRB6iwJpUHmEonxt1LcI4ELbpVVAbnZOkEPjQaAgm9PoDt
ohQSRAyaghY1cQe50S1UBTWTQp25/hzn6BDQuulBgvQkSFBIBBJ7RKjhf6eQrJLzkE3+KecQvM+d
wt6nKp4/6g0xRbAdorm/TYENpr6SDptTBZDZ2tP64uoZHVoijQ0oiN6fEN75V8RjiDCE0RMYGM/7
leV9B4G3XEnSSFFO6lu0DP25TuIfMhfJM1IcO3InDkNpiPyYMnYJopGcuWRU/WNG7GM4tCRrj6mm
tmCb8QnSUgSWDa+WCe1LMgD4ybmhq1dJ3RBJVKsKuRTpqggxvkx82EdotO6QTkkW2un4kPXcsFyv
Xop5tHZ5hkqeraC85eq9wV/koeNoR6+im4L+x2pv4apSn7ObdGNy5LhLu7QMuWoltK9tIfrMv9wY
15BR8yZHvfPZm7svFlzrxXPyigK0PZLAepl60pnsVgVl0b4s5vqwkkUWGTMSF9Prt642fhhc/aXT
JZlcijJjWbVru6wYl8oaItuvpwuPlAkzYJqh3Tjf677Ldr2nidAyAcKZizgGNbLIXT6k50plH9yZ
1miVbRe4ltN81xlkeKL2ZQ4mOoyL6XUVzS+i3o8eJtfnWpWjjtLVpz0rMPZLzrQPYhiHndfJbm+X
mb+BUbH3qve9sNAQYSDYRFIersWafWuylszkNZ210IJv3GkjEOnaJ5O46CNsaU/H8wNavT13FVVB
rZtOEcTa3Eb+b3IxE3VVOsqewYJFD+VkORGyMQP8w07AVFt3/OzrHnzwONEeLLV81FERvpFvV771
SX876qVz7BNQNwSAsXa3NJVJcbOgzZRisL77TB750SQNs78aVMEcYI58FRUGDDYZjWH02jAZesRe
32xjP7ag9SUxC6ZWqzfJSKu9x8wwcuPc5WClEp2Osw7qYWydDqJ+7razVRS7eE30kLqyPAF1Gudc
zdl+mfuKErsYUDUziqTeCjN2fqBwyA5jAdGVO23/Iv1s2ueaiwylZmvtC998aCjl79SAw3Memjmy
1ko+O7O+AFHyWpFns1Q1VP2vvb2k32AXiQLJK18HyCQk/gOUTf3CkMn2VU9tf2NOVh5NjTYfdV1v
x6CZizVok3b4Jv217QNn1BexNZcMyRgDYdd1M6BSJXisyLoqSOrY3ePtGL4ydQPUlttZ0ETTjFFJ
pGdaM+2oMQfyBCZZIljLRwNZ9+obb4tP1DBy1XwmxKnI7mMHSpFTp0VmQcF5Sb3R2FXk+D4m3aC7
kU00MohSDs5Bt2sEXlqXr6iRuhpu3h1pxhfi7k7L2uh+CMTT+Mg1inreQ6Q1byrRy9fG16dzhtKA
5m5FGkuqJGhqCA2JHtvpKnfeVPbiQ4XYbne0qpGuBfJOJIHejSmsTqr75SbNy2QMu6qzlld9puYN
fCUSN1wAbTbFUlEUpiy1MbTawgTUtXNrK4xZTjQnRfMVZavb3WKbDdqA1p3SUJ/niYFEyeg0UVGP
2WalDgT6KUc6BYriad9ZU3ONB9vdwDSal6aCwzrEq+u7YYswwTlPOsA0pSkhf9vGqXU/6Ae/uPPr
hAdYmbACG6eWgGEmIwlzCuYZ3poFq33KAQCrxyJOQU37mpsSDuA+MurK1m4ibIvS284MD522t0rv
OojG8jddb/ZXhO7+YRwSt4lq1a9ViPJF86NcaFDEhsxKk3JyzN4sBqPYQUsBXm+W0lMz4pZ1wUKQ
O4N/cLPMccmCxrjKBSnbuIvZ3nrf/Iq0dCweMuCxJUDGY1jHxWscI0RiZskNU9niKpRuDr41NmM+
wfL1FfI3oN/1kk1F0++R2JcqAFDjOsXs4ypynMaMX8bGGOInVXtL8ynNK2lWiBTmMt86NazhRzhW
Ne3cjGJoZPL80uW7ei0ML4plnb3mSdldG2J9nrM6dctAA7W/9FrGu2RfpVSyvdStoko0wNpmp/pX
eCIzi0A9+/UgmSbShtUyph+HXBhx2DHjRd51c9ovkV4pF2rbn4f8KzSvZT24wtXbezPW43I3owMj
gn7QSvgDx0GyyVDJG1EyGx6Haaxucu6Fqp1pme36YqlF/zI3RbZLtc6KhNEZpM+Oj0WV8kkSPd/H
fl1FxOyMzy7y0GgU3QMNtzo6RLxseksNFBzDQ140McJ0L1EYA+x6q6ZcD2q0rhHTjUFheaMh+HFz
WZWgoCiqhWl/DB69V3YrloCKDcwZ3ngDo60+2Yt84EAs9pkhzefBstWdJRPvfmCYAua9DkXTGne7
pLXZcidzfFmB2CCk1edJRwCWFAiT63ROIw/6FVmm0oLUM/JdQXDTrUYk861omid4KMpNSxYPSmht
hB5Bbj03XSNVNtp5tlqUGjZm7Flip9QUshOqiWar53nM0FfXonZ1e2O5jPQX94k/zvPG71zxCapS
Z4dtoLGMuO0+jvkiDy1qEIIhta47oZPU+rBGWW2EFOhNlE+Dt9E8OgKcMGx2QdnFyWcknv0pK+j6
UBSJ+eJbS4fwXk3990wHMhcoK0U4+V4mMLuUGArKrFeIeITimPCHeWsOtnHvw2aAU/JAwc/Kp8Qe
xo1smFmDb8ZC+1/mz8bUJYfeWapDv7T2t6IxKAqNur2vl7Q9xWixnhxbd45GKjk1ZqMcONRoWAIh
rTbdNpnVkqhnyC3TvmnYkNExrJoQd8p/eLjPyjUK2iqvWY+9kutnqwfSCuxl8VVAMGcc5dB4Bw7D
YUOv8mobTtxFvTMxoo6Ze1/6AklO247iyaLypD+a3Egom7xaFyW1nejeqwsqvzMyBtAtY/YY+9pn
4k8KKLki3ZKle6ka6o91Wd2DRajtlp3x4CJ7i4hzjDc6yCVdXsPNa+7dPj+ZstY3uY6AMK9nBGx6
Nh7pJLBFCNemYzXfmixD1t8Y5a6RQxvk1nD1rWaK1jbPI0dOBN5M3nmtqZg7Pynvcs91wm50lkgb
BxcTT3vxJuOMcGjTlma9X8di36dzlLsI/5p+MC/klFzrGjE1g7xey7SyCOptxAfGrb0tcP2BJVsv
1GSKQsq1n+E5541GoOaG2etvCIvOzrDu7Kl2D7bWnkbbefEQtpK6pHqonvTM876AQdd4ifrECJZY
9HsTjCmepiTyzHxjz+XzpBVf+lSnOoMQYVoZeGl6MOz0FA8IrvCineGf3SDphH7w2oVZY2x1YwBH
6EbkklgQV9YmNrORUk+73nSo6N5ZYviSza47TG2aPmdOczHXcQoZhFuEwkxy6pPmIVaYvZokhQ/l
zgcKrBV6ZEirIO+sbGN1yPo6TjhorcTcDsNt97ELPTtT4bxVVgZuxqmygb2TqNAGFySaPs0sWo3T
CvjdiuVd3VvntpnfPJG1UeIvn3xUginEKdx0Yh4yfwXlm117W6c9Bo6uBbewsi5cYIUPkPDmZvXS
ajONmLHMuXW/+TXElqvw/hDbax5Ju2ofGDQwPjtJDtolVRaR/zJF6WwtqFT9c94sK4vdSvzXybdf
W7NkqARN07RFPXOSumhfNLc8e0uVhGisfGY1O/qnxZnbL6mXzFRltThDX5f5Ce8EeyGU9MltbJBh
jVJxiZd8a8SI+0dsAMtQfhj8Tl3x/UAeo10IlZPYd8qUYm/65vJ5Zvd/hkRLorwDt/cz437CVQUN
NuvBaLkdtHRmILBscRB16RsFNkawZEizx17TBY40JP9D7aYqnGtkzUcgBdjCfvoyolm8s7DzjdLy
tnFuILDqp4cc6QXHnPdC7YpcREOIXmasdRemP3GWaW/N3fCt7o113xrJAZ/b2aJv2QsjLS85ghL0
YJ/ypnjR4/ZT0STHGonQzkdVfCadeYrAo2XkTc3yiYsndisFdaRV482v047aXVdMzRToi22cGwPT
YlqwSt1qQcCH5iE94RdnSY4d1sbRQpTtmka0lL69L7TZPnWe25xgtqny02n86rZ6ctAGp/mx2jwf
juE5F5cdKcQyJbZIr9OwkJoFHjm1p3Ke1u+ZO+Q9MdjAeZCUDhIHP07vPCvPPsuazIl6YmxTVZvN
xypnQ3TcAtbM/oF3ITkurjJ+QP2ruyaNy31Nt4hsksxukzDE/ajSIrQZE3MZoCd5Sc8+ZBq2RYwZ
SRkMDOs8uTKm2dGzyvosjZWaI2Xs6y4eBy8/V7hYypBZ5PqPanVB26xq7qZHVfQC4Uju+6+qGuwX
l+G9WdA17XJutErufZjGbFd04EHQ53p2NSy//sKDk5RHtzHdx8RNlIPS0MZIF5PTNjkzlo1bfsox
Vp1zIoRMPOgo95uwrpQimCjT58j26w4DgaN9aRzG6yoMFAv9VmIXZDeZ1TUrq/TzSE+9l1Ku34d1
7k6FX+RTRMfufZDZ2uq7PF0WQIYcTazU3avBQzsEcz6Bj0msCdTDwnpGAebbYVOvAlka9B+1WtrZ
4AV9dzFQ2T0XGsCLObTlCZ/CcACrQT2Gd+rcxYZ2Xgumz/Rp1sWY3fpabUWcOlGra0PPNXeNR4pO
RzHRxM8+2Sinj6WlD4estpedQdI1ypzRM8+IeKsHc/LqyOtmzA1jY5613hUnSlR0CRkhCahXEMfM
eCWx5/vDc02BG6XihurputdeW/SKRTi30omGaSzD1TAgF8YMwt5ePlkG/d+guvE1Sz1tay/5zTc1
ew85nS8tjglZMmOX39al+pE7XfZQ+ph3oRTj9nsuWqqJATU91TzZGInenYVhZXd2Wqo7u+ttYoUs
XHVxo86msWpbnpFiYzseMuV1NaORwJnXvFyY5sj5fw8R/WSLIduj5F2R5WSD2Be6JXGvAsOjyv6q
WzUgS0o7ttrlHHoSTK/DiBGI0nnSMe8Hrezw+82gL51pJM8Ie+xDkazGE4EtcjN0KODFLMdQlgLy
KLXwJ1AO4U5ulw1aOZNmjevQAy/clArAeR2fjK6c/oHt+lmaehWlDUNIxwQlO7V5Q8njJAcBxcqm
AaBqGoZxYBQwQIKzjGGMWPXaC1stAUIT8Y1jSG2HkukR9tQDYmo06UzXVvQV5RXM19vSmJG5DweE
dnBGdOE7p2wAdOvS1P/K3LkbKhark9+nMnCNGGaWScpbclao0h2o73SdLtW6ZIh5HYoHon0iJv7k
9OU+BGsm4nv0GnPInU93U6qfkry/h3DOgUNRYOXDQMnveOaTdSP0yir7IWlvgloVBJrLVLAch2y3
yMoMdEwr4agjbUIpLTYJBkT+FzuXtjEqJJO+e5kL8eL70g0bVFbXmcv3Ge3HD/NmUakTWjuR6Vdp
1+nWdZH6gQsBfdKxBKIjNXqQMtnkiDZpGDwNpMRd7h0SMZt8RUOLMbO7mTUGMa8Bk5LtoNd57K0S
bK7M5Zl6ogr6ZCaCd947CilaYiPPE52/71XBt5k0opZ9G1KvrDPTnLKwlRg9rY7o0NhqOT5a9wcb
AYOdKlV9r2xP7qzV+UY93N93ZsblXAFacFuMR5ngbu4L/cqoFm8/Nl53yLK4CLy26Wh3jYGjHrmX
ZyK9we5EQQSLU2tlzONlD+JSogHc5eh5w0ItMHi3+eTZTI6RWtuPxVTdZixRQla19TzSAvKAOPlu
9jMfAgcd7kqLfMc0uY8kFPohh9sRCHrikyd1hDih2riCCTLY/yoKfhMSn+lRlxzR41s6aW5GlTLa
R9Odu0ciGrV7juZln/VTT4fbjagYE5vNYEa+VSMMHunVd3j3Hjz0QkfN9kqQ+tKi+M1o/0BeD9Us
60eFvGpKdJsuiT3CH0Fkp9UyQwcvREB9lJHPZSNPwEe3c71UY/X6uvnB0ZcqhOtgpdeNgq3HNtC2
eg0Et7qfpb8U+5lJRJcVwfKjKuUUaYyEujjKrbckzDKblEYNKKEc+K1yJF6rCm13nC4hAzuKi9JV
QuGW15HhqZXMlNHck2D0NK2DiHTl3/IJGvtsYZgLUTSDGxv42Gjr07suq85op+7toi232ZAkuzIW
90XVnTXUbKEpcMZ5quFgBJw5DDryriXzxg8G1jiIhmpADlble2VlbiDdeLnP4ybH9VlTFs5TkKHg
ZGfT5YZd+zzXN/AfZe3QI5ypq8I9jqtrPI8pbUMpGeo7Zi3U0HIzTBcN0HZfAyjn2rQDpRp3Paqs
a02AND3JKINcTPeoiz9os6ZvhjLWAqRow9nkukeuVd01ZvoB1fsQ6gr1dWtTjvTLeAF0W58Gz21P
AxmPrTF8Vo7fbQvMvcBujHBRA+hnYjErPjaoPmI2DXtFJ4Yv5FGxhYZ6rl4YbfnFzjjFnVS1W2Qv
clMXldyZZXqOLcvcTJ79ZCeTpPPw905hlZu18PWtnjQJt6N7sVy+3jLD2K/qD32BKnO2jWXTgxXY
Loa5jrECGxNVyt5digyNbVEd4iEdXlxpflz7tUDPAPdQWyPiS+l/E8xHppQTdWi5PHjLWuBvx9+L
O7xki/CTdt9aPnhYlj2ZSvVvuVXfOUa2vGHUKo5xYSR3wsi9CDchObZN/9aKwqBxs3vY1sW8Z66E
/NKrptiutJif8tKUxxrPw7bBmPhU9jjm7B5RdqLpqGRM28CNYd2TEwDF7cP8QcIHJn0aJxVuQWsS
oeGY9/QWFbkLoISSgdd4k/ZObF2JPaXeUbtWNx4SbdyyM94hC3/th/Qkcs44tHNZOLTIjl2uOtK6
cYO//Wui6oJDtLqdVDLwRDFEnKsXrLmoTvX8YhB2QSPHxtrGOiZZpZ3jVUZtMm78VOI0mbQLk8vt
zSQHQNnRwDyZ7Jw1R4lXTj8cTmCCOFy1Wag1I8W6DxgPb0S+l3/DOUVjXxJHi+2QfJCyEM1GjEtx
zbLxVFYeT4DFU5VoXAi8qp+71XhhL/xsw6Ru48nHw5dqVjQ4E0os2lskp1W25Rxf4TuLZJMkfpAP
rXnxzRQiUCQvmC1YJOW0Hr3CeTLbZd4ly/IgUNoR6NCg6lnhHNeiKGnZsZ+3naiP1G7dzV5TNkCO
sXzNJgYHDAYiAmGsqLZV98nLhh/EieCTRYLpaRMKhzJOTmuMARR10hpifsT70zH11mUW7t6qHRVO
SaVDBVLAVCXGFLE2yJsQCgVmo2dwW8NLmqw5SN56oQ27lU4yD2O06Bsb53SgD+apHJM+SAs4TGfR
2rDGCBGAWj83jSmCMTauDGJHelKCORa2hQsHiC5MqvRTAvuegWgXCq16p4UZfdfGKzxvi0C9Du2q
+h436+vqO+WWYSI3wqe8tzKjQxDaIrUr0LFmNiZSP+6gcY11K6xV3fvF4oQpZdNrb65T2GoyZnUt
SWR20L1uX3hbMlDaI8yaEeDDd7Ztj4EekhcLoW8cl6R3jygLZoiyNNvq6ALZleYv3TzHGM1UuTOt
8VUW5bUDTgwkoNjNjZ/tDaN7azz9JU0nLIlzuoaEcpY81VDZi37LzRhevNHtN64lsfrchPqtQV9d
VRRJ1frqzQRA0OExBSLWYOhtvd+tKK0YqZkDMVuyokbr29XaldWABhh/oG9G2kK1EKhiZZFooszu
U1fnJqamU37FdTl8Bsmqeyh3OyE4dXGPeIbYAfFHiq8Ze7qMetPqq502dZqIFvCpZmd0OrKfRGok
zni9P8Jd2XUeH+YknYiSLTI3RaOjOu6jZvb+zranxr9Yc2KroxC9fJ1jHt/nwpHITYwyHp2gccx4
2sKTZwOMg7+y1MDPHfBmHdEX6o/sZ5nffxKt9H4WXjzZwjRcmmtH65CJ+76+fPHwUf3461yoP4nt
ej8Hb9FWpZRu45UWa4U+SskTuB1TidJmCf/6JcQtqOnf5B69H4WXlIbEt4vKLdMtXewpqnPBUwfI
FS4I+IjtabKeGXy1k71R7Ldf+7FbHDC92KjOq5iqdkdci3r467fzJ3FS7u3vf5eExWgHljTY0y5u
Guovv+Ngs+evlSM/rebyk5y9P8kPez9AT6OkKDxo+F1XWxXlYxy/GoA1WVAmFt7cNi9Y46JDe/7X
H+rPnpLb3//uQyVp5xZIUdcdNjfAC61co8nqjaf/2U9/F+8ldHOGnu3XXT11TkTLY+11vcl+ku/1
Z4/gu3wvqgE9MXKHayUhyNCc6viJADtdN/5ZPvufXZ530V5l7ze6h7Bk1wi/YnYZPhSDmjBPf5JL
/WfP1Ptkr1rUGOLwKqbdQ2pM+8Jqo4VybNZ+NtHzTx6o97P+IFFK8rmqlfw282sXwwmKi/ZqGtsu
65v/2UP0fuIf8uUJHQRDofvCAYNYbG1jwArs//oh+rNPcPv73z2iimwOu9XzleLsRnXbQ7NbCKrY
oZhYIrsXMdEiXfuTnMA/e7F3i7xAL5nZIzdkkDYTDHW8LhPJCHdLkmRbr61qoCuZ/DP97j++qv+V
fG+u/9zKhn/8J3/+CubWZ0k6vvvjP87Z174Zmh/jf96+7f/+sz9+0z+em4pf7//JH76DH/yvF47e
xrc//GED+zwuD9P3fnn8DgI8/vbTeYu3f/n/+8W/ff/tpzwv7fdffyErrB5vP429r/7lX186fPv1
F5Mn+T9+/+P/9bXLW8W3PTUlFED9twMzDOtvw/tv/P42jL/+Ihz/755t2uB7ODwR0xBIOX//7Su2
/XdOL91l/Cr4jWNzl+qmH9Nff9Hsv+sYl6DOPUHekG0b3NmhmX77mjD+bgqExL7PMtXBEn75P+/w
D/fov+7Z3+qpujYZ8r9ff/njkvU8tEaeuP0c39ItS7wfnGipdHEAsAmUkLHY5ApODQIe9y0fPeob
+781w+6fL4esmd8gKfNN/d1OgRKR1NgyTa9UkPfNAtOKPednI5H/3WcySXhHPuwABr4PgC+rWlut
okyvJBq6OD19/DWG64Zr4z1gXZm2v7vp/7qkv7+E4o879z8/lOsaNsJNy3Ax9/xxaafWZHjLUmZA
cqiTK60Yt8ki4MQhtYj8Q7hkyD5B8obuH7NLfF4W42LQVFySps8iW+VPuqIxXNz8+tdv7Y8hqL+9
M1+3YIqRnHEt3kcuJlCC6FxFds3mvN4m1vSMDeqCkRbsim47cm3rq+ba00P34b/7wiCuvnChIYSv
u8a7A3lAXCYwUqVX7IgQEzWZW441yzt/YPAk2ERgCCZSLCSX6Fms/SSGU9yeov+qtG4fm4/qmvzn
CYJy3s9JmCojXq2yyK4xKpKN5UzmUzX1R0Ok3cYWWL1XbN1IS3HOTTN6hbgxf/JM/L8X3mZNW76h
O46LgPhdCu3NzjLWcZ5flwkCp60kgVEgYsxTUKEN7IMStvlW6i1+DYDQn1Sa/+7F2TFggEwSFjz/
XUXBuF9IOQzD11Q62dMaow/t4zVF0NXpEVnsGwliuyXlMEXO0X79yZ3/45lzu/gOCZyeEDrbmue+
Xw3CHEDU7Ta/lsxR3jJEfACx1wizxwo9j9yAR1aktbEEnr2m771DPe1IIjxgiCZhyB3JdUm0h5Xo
zrI15HFIV1LRkdHuBu2GcApjeC798UG7Cdroe3ZrSsbPnEBvzNAXjvm0VNV0NFVu7KxZYIOtD2mW
K/xJTv1BOueqm7U90Qz5cZlC6W0MXRzw0o2PSYtFt8dhhokl2fXWRM5h0Zwlw/6O5UDxmiVJe5xm
oLi0HgEW3NiHkegQ3o5Yd63b1KGVt0jB7uKOBzHttJesJqCZHJL2qAQZGYaQ7UOdLnutLpYwsfth
S/gegglThr7eg1/3jv44eMuXoYHldpEHbfy+QEfvtvf5AutWKnkVNdu0sYN/oMYdxUKiXB2NsYqS
zErv8bFLNLRYq5xCJbecyL2DvRajU6sf6yY9OeSI0sgZ/WGcsfbY+rdeel/++jH4bWv54xp0PJ1h
PAYp5IIj5t2ogRnrup2ucX6dF/tYwW2SGJd1V3QePWPI4mKblai/VpINzr1VtGDg3lM+o/5PBAmD
7aT31CiEiClAnZONUPSAZNkLwGcem8YQp8bS40eB2YeUgfIpS3t16iT87Vx8bK0sfyVFNj7jcJ6i
RiP9S7mqP1TD95bMimPlpyikYmntlmbxIcx4YOyeorXKi6OQ2rD3c3VVwNkhySb28zL7UYzy+trw
aN1Jzz45RAtCeaqQgByUAklxP+n5tuCMuFtIUgwI3UtPNNinxfPyY58iv+Hu4sSo1ItzyEbP5nSA
jcHRTG7ESvaZbV/1Elj85lbbic5KNh0ZUGHi2v5plIizAexqRAtaCcjowc5Hk+mBGhGTmf1vys5k
uU4l2rZfREQCCSTdXdeVSrtDWLZFXdd8/Rtbt3Ms37DePQ2FHT4hoQ1krlxrzjGniUhA1+jnkVuE
X6TqGX/vpjZCF51KQ7nEnchPWzZtoKqMWh/vGvacmddO1ibqINjpdbINknhci7tY3Xa1CMNN+zw5
RX8MiizihetytLJkDogyGnZFZS45DlYgbX2xatxx4bEJ7OI+dO7aePrbWtBtZNKaM5h8s2KMmkOe
e9oXJbH+5yHoY31S97XRNWxlK/kZNG1XdDe8NIsuoX8tJiwtLMcKgFkvVkY5bocqATApK8BElZHP
AFL3Xrp2psFf50qzZtALXv/9qnyKHL1fkbIoBKUh7xWLbt/ri/8cDQIEj2gjRXVJR/g8vkTtbUWn
uLSh+mhpizqxWOcxQJheN+dYCzYi0ZZh3IonHS8rsvAHW6ZrcsOG16Z1bzFCXiQmk/piT9M/8jT+
fKeVDUcYCa4ypMne9ueFktkL9yjJmosOu8M0M1JNTaw9EGb3DhKpHRc6E+l0wmes7xLTs1Z5Xlxg
+h81C2+TEZf56eNLTb97Ft/lCZ3bBLdaw+RZqU2pOw2MEQMGVVSKnYb8+ab6a1Ia4VPL6GKBdnq6
eCAPnVoUu4/NQnpYhqOsyBd9JoyFbwRnzETjko4Z48moDvfJwBTpg8LVJp41n0r7ray0dVlCrDCg
qW8JI2IuVpTdZnSYaTql4Vxjh8FSgAVltMvnTHPquVHqP9EkxUc9emliu31EOeSta0LBoPAjfqYl
XzEMqs+UJKx4k7D2RVE3C/yR9NlTA0tYLMsjzY9ZxeN3RViv5qAJ5cxlNMg6mm7VeMBi3hy1PlUg
jZLmUIPDtKBlHTpHNPMEvfA8IrtqUQ5IpSGnIchqeCgNkSdsdP5zngAy9N2XyhTxIU07Yx5GsX1g
WHmN7dJam70wV5ZuFctJ6xiRK+0WwolABebWZ/h0P/NJOie0huZMoSxDyxN9lY7wEeb66SlyONrw
UySl2V/VGZZg4HLCai5pm6bHMkIxatLvXEthNAsHC8eyBtEx19q8OAPKmnt1rvZeGSW0dkFRJkYP
TqCqim2DVeBJNLo1DzR/VUa+eZGS2hLZyPCM/Y3zi64QLQrrVhns76rzQAOJeh186DbkHbvpLFXj
I8/yEmNltd5PdGXazvJNrPyRQD6oKn0RmRpT8UbOaEjnZ4ZRw8JLVHty2m5nAe45ZowrtyVEZ1rm
xhfF3Ke24cfq4Fh0ZFiCbaHzAv750uFxFZWVp+1Ft1O4nb31avcVN1m0cz0ts0t9qoDZrIkg1hhD
v5sybI761HRfFNUfAYSfbpvrSNdVwjYEWODPJa3Q9Ir1uL2ouDyoRsd/O9oQvN18Zsj23an87i1K
OPqibXObxr7zZM9BHf/sp9j7Ppo9zUYsEnJyMzaERDtIH+/xNCyzKXrSh3F81H3DPQENQAiJBppx
8viABLsE7zvMAPvkX/xG9t+VqitsYntslwYyD+Sn5SzPePwLciEuqkmgqdmpuUnRna9UB1GH90rs
ZYH3Bvwe1ZbXMbQN2mJVwDLaeoH25Azo7VGG6XvspOEiUXmHfAEx2yHT+01arKKsLn/Bi8f8XxvB
SSvDC2JpAGNJN3439PyGs9raFtgyjrEHwVpvkHEoBDhrvYgyoIOasfL18IVxAFDMsNfPHkHMKzIW
C2TPgG0x5/bPZoms3FnEfmlB063NeR+bDLYTRlG8TQ6LDWpqfE8xvn7bOogR8hbqQmzGNV4dXEIb
reutixaV3mNeI+JMRvfmykistDSeNmFBrxY+r32G/Acqb18yYJix+2cXdtmvkpw+Akb+eMqU7QjL
BbPqSmYx4lPZmFuirQBLGpcwq/V5EYTpbnBjiwXPtRmeccVhMbJ4FzB843UROnguxaQtCxyaJNVT
nGDIPqYFK7pgCrlT0XvX5UjCcdeiCEcll3EX1+yeaKbUtR6mcjlGsc6+hQ4PJ8tDCnjrmIDkS/pp
iT6wXlVsh0920mv/81f8+yCeXXytQ6EWrRrGV7C2d4qLU2O6h/UXEgMx9zKveO14oqzih4tNAv5p
/NAq97nJ/BdmriDIpCo2voHXxISctMMhO+xD4BaoXNDEtYWRL3CMM6GrzWlnDLJdsm4GS2BM59pK
3G2rR9Zzp8r3cUVpYb/6ff2ax1X5jXnkHEsxLBO7VN9hYryanene/E7Zi850UgDb2DgFmtJTk0fP
eSvFzujglfQIUjM4ysAJ5h1F6MkGyMQ4axjWsib5u437fdH7IVejqi+ax8a9TfLfW09NhkxZsuay
zkgaKn8udGgllRhjWCZtokHTbECStbbcmA5UUp+qeO44LRhGv3hwHDt5GovwMIYcmaBhnzPRc6Sx
GvMpC91mYWgS6S75mjg+mnohE2XtjCbYIGZTX9STn5s/H1etXIEB38W0+vmc4wHL7Xutqy96VZFJ
66BdNew+XsrJ+j8NCBSHacCDrFcGzT+LT+hTT8X3uiGNQrO+FGX0Wg7bRiOGoNSc8osd53OB/PFz
3HuDUbA8mp+jbJK2dnGHe/XFqs0FHfAGCY5fffFD7u/xp5vtUvQqnSgsLI6ffxnSHqukxRd6QbtS
oS1KSZUKx24BvnCjmJgbzq6xM/eLw4xu/vVjHQpYklEsYUAd/ByCTIlE26uxm8tEetjcoC8M4Eps
+tJ+tniTrim7/ATNSgbYAH2hpQuhDe8o9Et02JPzxYfw195Of0RYBh0TYTNkVManvT2xh06Wcd1e
GDBvixo7N9DTZm2i4p9nVnCV1EnzvpHaJtELlGis3zB9JGP5+vrvQ8i9ofzphlCKcQQRPGIGsR6f
ni7XBQqcWFV/AX6wcuT9We6TnwXc32uq4h8Tl3NgRD6zg9E7IzF4q6SYtlZY97ug8B7Qe7vrcdId
XKMuikl9n1rBi63i/mLFA9ASHDvIp7A1YCV/7YNAHmVUV48khzKU1r9YSz5S2f98vBBL87nyGNP6
/DuqLA6H2Pbr/pKZRo8YNRqWqJnsTSaZTHNRxK8xfFm5pXZXO6T2jpiBK7Rd8MHleAy9xjp24DFm
uEdXxAZZ5yoM7POQh7dCr7/3U22chIvqOYsIIrFwTelQ1K6W3XrHtsPD1jUr6kR5rt3KJSAkKClK
oR66g+mcJ5XihzSaNfEeFa2N6bsfmeGWNsqxdA1v8+8bS7/v051FIWa5hkGaAPWVSRnJv//neEmV
ZkutnroLM4B+B4smWdYoOiOIVkAmwoOfL+xiag/UNP5B0/c1TJJ94+HKxOJ/c7Uk3dkmPL58GC8t
FQepBr2905qwQuY5AC53aFuhP//R9tcQ4N5iCsZoI7GprZVVkgMSxfJQqWA69OnOiHTzogbsFUEJ
HR45wXDFHEuE41QXrNHOGS4lSg76NJvAjEGO6GW5gmnYoMirnd2g6yOyERCdaW0+hC2ENQ2T4Aag
yswlOOBktDjyXRSlo8ArXsf2xmwnd07VlixgE7VYbyH42hBeE81B8RVXv5WIcUQ4RU1SWLsFiLLv
M09boUymonb1aE7XQu0nxJlPSMDWOtrceT0YzDDQW+SRwsqQdAidh+aJDkIIpgwWMCxW/1yQi4P/
Iq9PLX4zeqCEa5RAzdZNLY4JUZ/f3KHChi1RH4MK1FYJYwpz0BFtpfrcj91mVfVgcbAnbkR1v2vh
UB40JgbcMloXHkDIvTeW+0rk6c4HcZrn+t6P0+rWoWqf67GLZKLQwaQnw4J4JbmJ0JTNlIPcimkk
PhlUu95oF8ePL9oLisDqCEjInUGHN05DjdAkGrrhJBI6cmO0xtw5vk6Fj6bcoM0Jg2c9JeawmLhv
WNyIR0G34B8U5JKFg914SNXBKEtzOVgZVEazUEdmIDv8ihR2mLm8NKQvDtFpo9n66+C31KnJ3SPn
mOalwlu8DEXXLoNuZd63dw66ziPJL2297POa9iAL1E7hnqcLrJ/94XEY0u7qo1F2unsmTKpt+sp+
LGRUPUo5QvLogPk3zbAUePgvdRo9IStVoPa6mPOiAZVEVoQeoLlBeXEzet3gJJhAUcAiN+sq01tr
ukz2zfizKbKGlRAVK1XaexxV2R4FmwIH7gdzR3nTcgTneLZjmARGQyBECB6SNrCJcRHURKq7v9Ff
SWIIEYbWrbbO9G/shofKLtptF5l0PGcjmFbM4c3GS5OHyJDxjYQgMIqqOvu0txY1mbcrZYbZEkYK
73ONcIvU6fR4TyWe2t654SVs5qjld9iJrUuZNNUTrKvHeMrg38UmOjv2u9WYZMUikm6yi1NCMQqv
a46hAXJG0whq7ot4jrSyXWuMkI68zyPkYpd9qoe346naWBiIgrK0694sUeBusVrO1UyIlgkAJVRB
mfsQ9++dwTqYW6169UcgTR0iKRXk17hNgrUGMm6f4wPZ4w86a2aO2xDB+aOhwSG2EbpnOYeUO7OF
cJze6LXnjJHbueEJMlVGuxA64S3gfVj6g7P1wxCSnW/RpAciU9dWPTd9x9tSpwfbaWhWdRgMdAyc
eikhm5A95IL29YpHH9wQYN+w3H78FY95DdCz3SvwV48a7MjeTR+jtqDxG/TvA+pG8F/i3ngNu01B
Bp+qUHvKaykRZBZmqraUhiU8eOhxZEe8VI2x1+79DORY1qIXMIzHfTkkxeXjDQ6yrFoQbOwcHcku
El+6EJEl/KbmnKVWdgwL8BC1PwVLowEy3PgU+oYdiF3VBdlMZ6JMGpptXJwOi54nrbM5dgRbdFWF
Ct5CLkxmzMxv9fCkaeR7UNz/GomsORjTWmalzjgE74LAXB8n6rnLnWXg2BleP/xulu7S/DQjtYcS
Vs+arv4NNHkT5h7+DQwae4DJ9SKMjCsxbcYi/zWg1WPvN+Nl7lrlwmVBvPgOLiiCv7ZT59g70eDm
KxvQlg1NzSAtSLjwtHYPGqrbw4Mt9kJb8jK0m7bqcY2bnHBHYdLFCvILVWx2M1p5IgV9n3QZ8WDT
sG1zey1C5M188kHrBG8qxgMfms6PkOiMcxC5QBL79ItOgv756MIWy5hP6Uy1GePb8nMHN9GrCYLU
eClTWjMe7tF1lVnaAqTO8A0nBmLX0H8nxhQNar9gPlHuOAT7X9RwHw2L/1Y9H5fh6gpxM85r/XNa
u562o4rdarh4MajkcTAWsWTwU3iJ2NrhLoTtQKut6i6Va2gbCSlmUXHXe7og+waNP4p9113m/Siu
Y84iS96C14UvsAeaba4A7YSlka6Me0Zel5QBm5p/siVJS8BuybAIXJ3Td+qeElSma7NKvvttH+zr
WqKaBUb3ShbqEo2hepTd1hCItCDar30xPZOm4OxQZId+Nt4g0mC9yOqLLMPxavc+ho67rSKFqr5U
rd4dh8b8BWx1ITyDLl+k/RwHPXzCbLgAAqn+r0U6n6pDx5tTiqMbzl+aBTAvcH78frw0aQ/IAYjS
zE/d4luRPIYI4Uv4MYHkY8R16C0a0Ftry9OTvYrIcvl3Lff5ZGYa3FNOCZzJTAnd91NzBDNsBxop
jq99pKslyxDkDgdb779/ysd4/I/HiG6BcG3mPVAfdde5H6L+UzC6GoEzNajia4goddb34Jr8wNPo
k7eAqsJu2dWwlbok/u5WLZMt4vHmrocr1JdasWvlaKyanPSiKIzKbc3aU9qt/KLC/zga/XmRfBKm
4vPQleIg+emzaOH1Bjr/XYdUKN42JqAuMMo5p9rxUIGxnbf5aSQ1gBl3zKqWFPHCrb3yNJp5daJr
VJGEZbjaQ2natBZ8iSU5XI5FmzOJDsWvf3+m5kd89J/Xy0PEYcTmPw4ln5eIgW4L3rbQvox18D2O
HJTEXfutaGx75YzsQbogb9KyPPPF1Y21q5KfXZ+OHKnCDSppUCtpSOqOgCcm79xCrU29hzb3EnYr
Lz6M45BsDK98gqARHWEnnT72kzj0X+IQZOjo28POIU5q7ZRjuXBMLd3ow3QHOf1gBMu0CQbiSmZj
vGqskaG6qkPYtuhEQCfYHJYObJbLcgh+cP6DHBsX2cwPHGzpdwICubTXUYiOIjH9LXKf2SXmpK1D
j9D1o3St/GJiGw3GWTVV8WKixXcs2qcsxSHacXa5VI7ca33THiSfx6apk2Tm5nYPGt3NGJVDxaTc
thMo6p03sTAQ1keoH3L43G6emv650cnKiaNw34amTwaLqpc1WvgZlq1gbeGwmVdqWjGQHnG/+8Em
IcJsVsrGP5kpxjheOzpvpvlgE+MK7MPHQxpQ8eO12wC5t9YZeR33yIZsaxQGEnXqzRwy7bY3Aywk
L0FQFKcqicydL01nxRvSdg2Kg65gaQSgdyOu5aOWi3Z8Xs5TFRqbIYy9ldlhD+qNSpxg0b5pWO0X
VoKCHsCPu+2lirgHytsNTY8Bsb3HiZJ0f/SawlgUlneOW7TphlDR7eNLqMw5k9cDkvXuwYP/sdOj
wMDxhQ1vUtWtV8pdFXYc7xWRy2XbXA0l89PHkh0ATrhNVf9u2sGps6tx7aQl0VRuER/d1MNPbhnE
14VOsnFJYYoDUhwgCcWbTkwI1gt9WtRm3+yLKQUskXInuuShopt+ASUFa6SBDdqYj1lmEnUYetMR
QnW1B5F24dD6KpDIYdSuzbusvttkJIrNYEPqxzEu8SXFXI6s/WOEPQ0MAtEdTebM4b90J1jLD8zC
wgWYbrIvzWbCUBjSG+W7tvcMh8CEZpA7aTXX6/SlpUaFCaDOCqD/nDax91DqhjFvLHLKFrw3bwkY
d1lPJ90Y16km7vAMmR5A3ILVE0T+hFIED+yAywyu2JGErpMXJM0RcWq5Ok11JPaeJ3B4qP6ohR0F
pR2vB8vwN5SqjM/TjuSEyh5nY+iWO4NDFqe/YDNW+h3UaY5zu0yiPai4tyHMn+w26dfoLOj8BlCI
rdrWiTFAVgDM3Nx1T06pyWvdN5Tcnf1uO+2wIUsh2jW+v8v8JtxJHpbSWyS66LYRjZIlm1m0Hod8
H1chdiTGT/C5ea98GugkZ+JaKWuIt2Gj5Zca/CCxBuTu4kuJtbWCo7kxRYORuKqcTRHYz7xkFIlW
z3aAg2BFW/hb0VK9pSL5n0q0i9351EfykIxnEk42NW0THntT7MfeaebREMiFr43RXN79WUkVpzvY
ANm8rJ1m7+aTvcUm5m45gJQN9FTMQz/KWEHdSJS75KDtHPPStiBmigV1S3UtBXkeI3S05ZjKcl2q
GFUOChI8ENWO8s3fxWgWZrLto30/iQvbE2HgaXLt+jt6gGTihZ2HGE0Qfs7ioQWTAMx1ptoi33v4
4Yy+7k8JG/wqbSEkwscBQ9Ct2nG6fPjYmxoOrXapyHm9OYOb7Zxu65huM6/MsqP8yy/+MIxzUYlx
3XRHYQb8wklRvrhtOu9bIjkpdYp1IBhOM5bJDrlJ9mFFwMsu4oi0GulHkkJrzAfuHQ+2YE0tovpd
t/IbLaB0NXGsZVo2DatYjOf4fiAi/WqVyxwsYUKySZEZ57HuoJtnIlgbmmWfpzo/6c1wA2kxQDEU
9oEfM8KZg+lYmsFD6k3NKvBgMQrUUvdCLJwLJ7HOka4TzqQExMpGX2eiLI6aGX6LvWjakdO0CkAl
wICMtZXLbzQzLebaAca+GbFo1ZvX4XgF5b3Em1uvLaYwG7OIkrk+MCdMwd7eX9D0AT5mApoF/ZWX
HLtg1NmTHOeLpPOPPv3n/dkU7M0Uz5yTjE8l/Oj0fhzZmnmZ2hwI453lGtXRvAHYjGap3ja2g1Wx
mtDN+f2G+27fIEeWDPy8XdyNEiAYmMm0FPYWk+g+KECx95aABugmP20fS+4AYx5ztCWZL0M8kXVK
ni2mpjUBkulsaoJLVlx0r9IfyCgiS7EtH6S5KexwemkU3N62Ko+uG+999rWoNM/+/QuxdtXKqMGJ
T8mbn+jODzqtagGmf1GMYwxoPhoYVIvgiyPPh4Xj0+dFuxh9B8M6yyDZ8M8iUZRdY9eg6y+dGHlC
P+agqiGgdmpJO5UYJTwjAxbYpGfidWmnhNjSiizIl0ZKnhxLGXG/acYBnLEw+KWSMJ6sSddZidiK
uM1TSy8NHmTB22l5VxH1xla0TO0+flKT0cXqOrf9EZTDa6GLcNk4d7O6KsMnQmyXpukt1YC8ACcF
cZ14FsOioxVJ703rc40KRgbHJGlXBCRkN1Vj2qxFgvALBt25MLyFySnokKf+umd5W8STX59bo+P6
HOCKuur9213w19s5EwTT1/exYOgDuHlXK31Ye2NBMLmvzK1pVz80q2+3Qqn1UPE6EorbGDWE+zrK
DpamXhJLr5ci8l6yUE+elUd6C6kst3jUf/y7Cv1LGItVCj2ekkhQ7spMdT/H/qeyr3DZUbabzoWg
C9DZUBnJftTfqtGE06j54hFy3Mmd7ucvjmKrCYraF0eYvyYwXIJlcojihzPt+0se2jTIPyLl+9d0
ip8SLnXu1uIpDZLviCjSTQEBi21RU9htmUFQvF5c6G4zFGQPnKsP//5AaDnxG//5GDPv4GyHStZG
IvfZ9BFA1UqaLouvjeqcgyn6RzKY2rW4gyZoXXLA4tmClETGc1UU7SrwkYUOQhrrGFrEWrUmvklk
mrfQlCQmuBsAoOVW1eb+f+b6DigeUydmsOr6Yq57aulV484O7GFLzeQ8erQk+6L5YZt1uwty52iM
ulq55AocANuYh6IN3sM0h26DlhcAT11BHJ+6bWZE33VcfodipPpQ9yN2M6XxN+LbOIlK3dwT5GTg
QiSRu7MeqsJuvmkDDV9DtE9VmzwTV3jhpN1+UzEiGNvU+vmgF/086B19U7hde+XbaUAwxTkshbhA
XQwW4HSJ5OORmQPyIAyAFAgyM67m4D7QkyFJ3U+PTO8ey776Rcn7o22kj/vaxMGG7XZqec7LgczQ
EeLZpW70O7fk2Y6pRHtD7YcGz3FI1PvGssmvmTR233EQHAXgkOUl4t+Yqjg+Q7tWD7bdvYQaU2G7
MZKZbLTotQfCwWEKjsDHXwPTeotyDkxZJZy1PfqcuXq72RiO8s9RQmRYfG/KAhA8orVtCGZTTG3C
m4M3YYloBUxoLczjCO5rJf0I0h6KBIm6hWRJiaY4dlboVNK9AwZk7irI3B8+c0/90IhnKTsL+zqx
GBtQs9mxcpKVkFN4SIOsPnZjO1wS45qTkP2k54MLE6TaOGb3I0YPNTeCQi4kiJpj7v1qASQfgmZ4
tX0Unoz8x2Vhhc52okSaF2FkHQe3eq8NJ9yoUf2aenM8+UNl7j088jECkND0irfJE79IbrJOjanX
OIg74yDddADGX7X3756fZQEUMzceTGzWJ1YzuZ3q7oWQ4ep4/wNKmHztaL27r59Kksu+oeGttzVB
MHUgylWJKZOQ59Tc5ZFxxH5hziur1Z45wxPOqfnkweRUrBk+aD3PwC91Nje2EpT4JqyVvoK0m+bg
YgG/VqSZdADMPYchw5DB4u+67OAUA1TtBAD96PFBiFaG82Tgfy5oQmeGyhcVEJftSK8UChmnDXKO
lon5o1ZaePTvE7s4ppnaJdGm8gd1CAdCP4iapVcJNBOIBiKq3qm3RfDbNpjMaC2UJ1N/BrwaviMn
n/N9yp91HiK3myKT3lURrtEdT7Mp0uVWaV14NWT5M5LxtQSX1jVQjzJLZqcITdligpHwlGpIEqCX
7qUHi5DJGZCCrg1uohVrszCSo8PxdB5PQbYegjrZVwSK0K+V4jZ4TIbixJKrVht/Ky93ITl5Yq4G
pzk1YQuyHXKp4uj1UAoL43onG4Aq8prS3N5HA+hOJKhPiBXSF0E6N1IhiYyyi9KXQtfb5SRqiarG
fABXLC6jjyE1Lc32iMU5fcSuv0R2mP5kZPdS5nn6VEoN3KHjp+Q/ZPkSd3ezp2mVkitNxpQ/ofxF
KqHvkUPcsYETZGc+N3Mi78kpjPJlEhDHMsMnvcIS+5AjLMfxFOwrJfzHFxHf+RhF8Y6tpV8FZZSf
oMkV69B3oSFJBoxu7VQrRMID6gGXICSndx8t4FBnlYgjN9B9ZFROzdtJZxFOTbnS/DjZ57Q+50i/
yf32rUPPI192aX2UgXqLjbpcaoJsg1aaL3QIiPANzB00lnQXIVhZTUqLLkVY2xBe9GdWtW7v2XZy
tjH6zByw8Qf6CK80ij1cHdqFYVH64NtFsQWh+BtllXbQg3ebXk+uTHW5B1khGjSRfeYefSunyk8h
MT0L1q1xk0K/c2AenXy7e+PJN/b1oP+OiRMax1x/bIgI2EbU7Tvh9AETR3orrKw/NeZuCzOZoN9p
+sUsgIrGetXOHEtHVhqRMpvxgiyoYe3bx5/8Sj7SjtBP5INXKz4Tc8Fb0izQmgybUG9DLLxVyGf3
GzSVefNlbc+n6bWYhuhH0z/e0e4sdTI5iDYFGBhb/VZHqkBQwkI3m3w7VtrvLM/Eo2Uk5sUXPyOa
F8ci+IWz0gfZb0JIMCZ/D9sIvrMlW3RTGUk2bv1mATee987Q7CbDh8w+VRfR6v26AAIyuqNNK7Zy
T6NVGnu3Tivk8ZE7byYjYZMzwQxzhJsHNc7/hlbHsbp/Sdojt4iuiiOcgy277yRpNRBY1IGok3SW
1nW8SjUg/ZrdQghmMPzktt90zR+e8+COe25qzqyFH8L9L02AZMV4TsbinHsWlCKgyQuny6sHyKrV
zi3c16YEPdFG/a9Mtg8+cNtcO/VUGls0KIA9SoYBpOmERxCkzbGbtHLhJ/gKGKBcnUjUywiq+QrQ
knOjfzhDVsaSJEPOxG23HcxZYWT++wh+n2ww9YKh4G0qoDuxcxhbt6qz19CXq1GCDO/9ITi5Drl4
tSizW9K0j6bdDQTYR9YKZwzAmMDvDn1t74m/ytcVKVcwR8havY97JcP5tWpO3oCYQnSiX2fKGDa9
6zOwDoxrYuOwCIir2veONivvvY8EVOdM74E8aXRV9gm8lQXY5ODS0xXb+MGwJU9vuAFTNxb4U+ON
msQaCaV1zZXnni0LKQwrtZ3fyjQoviGhn9Ou87ZAJ1iLKJQX0ZCdwTEnDwR/hqRUItsfAKocLJ7d
0XtNImNOOnHw5pfqyRHxsb6rhbVIq9Y7KGzRTdrFm/CkuWg7KVgqXbBnASHyRAqbNw4KS1aO3WD5
D2jqwwOkvQW2+X7RhY642YNerXq/O0P8l1ctvdVvU1CEr7XTuXs9lle/cn6PJsfxf9erfw8AlMKT
Z+KwoutjfTa2YdWMwyZQ6dWDTzuPNLva/X9I2oy7IuRTUYzczHXvOkxD2p8VI3ACa632vPRa2xgh
kIjWC4Qy/ior636dhyjUW23SeJhrKK+jJpeFyrR5EkXNBokyc0M4NIYIFhbJMYvWzTnhj+AVUga1
CzezhkefVaTUOxKApviLg6l5V+1+uniXwQBhY4jMISp8OshbSGxHhB7MlYW5RNR7KNNEP1g2nP6q
l9UGJ8KwGCqg/Dljmu1ImwKAyH2i72AMbGJKfoCw6w8l39h8041iAIeoLdKayHY9t1FG2LkFV7vM
10jlvjdx4zJZ0F9CPX9z3M6fKyOFleP6z0RPa/Oyo53b/2wZ2p9TI7oRblQ9qKz6QueD1vB/+cW5
azQvGEW66MX59/8c7syciHpo6NE1EvFZWlWIk0HqqyQ37qLXDYaEYaEhhCBjWHq7NAi0HVyjLbHZ
zbYr62pjy4E6I9QOLQ2uQznoZ2MaqddGgjSl/hRXFSnFKLe/yeaQkrsBEdWDf2kjtXSYVisSr4E9
9UwB0AzasswXeYq4tUGNLHU3eUxqjcgen3VLQvVz93FATJ4+IlS4QzCA3TwUepOCjU3wARD3vDel
fHdCLdvgGobw28sd0mx/GaZpuhIezoQqQLTbhWQtjyzXiMkf0K/o205o667Oh11Veq8SU82HgjeS
Tjerpemtuko9ekKHsQBpem3CMW7U8ySf7SqGXWRPFwBM0a2FUSobMkgxJiGKLrp1GE1MIIn8TAXU
SzXc3EH+SsYJwXvc1Jc7jMZMdW0fJoEg1GKKiEYciK9L7kD0HmVjlFZQemo/m+HNSDfmQMRW1jMv
ZCiCSfYi/GkZOtnNw4RzkPGBQ7gBbw2mczRCcSvv0mOjQjHk6jxWTOeMJdQ/Ys88F6qaTxUoysZF
aB92i3SwqGqpmhe9Ezt0mF3qq1Rvd76NdMNKGO2pkcjO3DWcdY3lcKmQqixpbR91FY/4T+5LDKnD
S9MAMtbHcXYK2WuSrlz/e1X7X3oCLjJIlGtSulII865N/M+TS6BPRAcLTjYwSQLIXOM1ux+HdGRF
XgGD2VNEThgaUhIUA4hKPGtaRqaO/e+e+ep2/VcX9HdXwDVpbRGprjPZR0X45wUJ1QBEQr1zTQLV
I4ZnmugNaQ+tquxXicZsjMkk6UTIUfqO7dJVw3sYxP+PuvNIrhyJsuxWegMog3KI6deK/PzUwQmM
DOHQwqEx6m309nolfcAqK0uSaUGrYadZ0jIzIgNfAO7P37v33HFV62BUnDw9wmnqoNDXIIEGhlXk
SPkPWtJ+N5v+l46Ob5s87Sb9FN9AwP/xlaJsAXrUAzA1SpIhpaUDBw6KN6siPlVAveVExymtd16s
pJgj67s76u8NZd5VYVQD5N5APZGdDj0SR4d0Y43YYdPGctYRdR6HvysXSqBlxUeT8dqhzINL41fZ
yui6cju09V3mgtHUaM4d0V+9kO9aLRJ80bd6asKli9MHdDkPo5/e+WNdLxKaLbuwT4Kb0BUQpMgU
I19z8Pd0FFAWpue2sMi7r0FisG34L6Ne//ZYODc4T5pjO/r2pRybYUPzmYZakpPQCaqDx4ucVZMm
bVfSmRj1/rENw6M9stTYfQvJ1Gj0lRibJ97zopR9clIBaSwGvcHEiZlA4aZUNbTwyva9MxzSeE34
Q7/tujVcp441fUtsbn5lDPpS9G55CS3OccFUwdQdwXNqaoJeJzWaob5R75IIgf6II3dI4LNpc6Ql
h1BspsLZ4TJ7idP0maTRdO1NmY4y0QRhJX7iSVqYs35sSMNmpybO9QoxZVU55tkeRHTFOcszYDW1
ibSYZ7fWqtAn55vt873P/WH7tExqDMIA6GATcyI+Df/pZViJjNv6IoN82rJKIaIbS/itEKl6De2D
8ESxk117HNwfVlZ4K62FW6xU8SsK2WMNpGO72Cx+KOcJjc45GaatBeN/ofJcrrD0hnsKwgUwUP6U
FGK6Exvfeaa+PL40GF10v7Th6DZ6n2ft5G2HUg/z7tJymFi3AbNYf2I2RuN3UfoFXFP6nSrXxf7v
C9mX8ow1A1+bzcrBFAHcx8eHUWISirypVpfR63s8JmW6Hrr0+e8X+Zc3Z3kCb4zDkkk799PaZCGn
DutsbC/0H6fNhJFk4SLE2Vr6QTbXsT9O53bkBPf3q36Wh7Mc2rwzaAbCdIT47OqvEOr5dWV2l8b4
NdUGoRp4CxsCilZx6eqk46m3v19Q+J8pDlySfgXf3ixBcS37k+HMK4Eo+qmN0YwO8bEHfHnq2vEG
qi8HuSnd8H85O8U4jMPIznYUqlrI5gomHMS+GKxpOafXD94eoWRAN2Ow1zApwGUmOXS72mkIj8a7
X1TGqfQsQN1RZO+jqXWXok5iMghHtOGl++L2lbWQ4PduJymnxVClOcq9esY6yvFE03q8kRGe7CK0
ftRNEuNk9bdkXpfHqE7uK0CwywHO6Sr0xaEyx/5g4GMp2NE6Ryab3LIAGvr0wOxBXUV+FN+K4Bhx
jAMbehl6b9eRx8rKKcuTNbJyqtQn9RmUZhh6DLUjg54xqCLKjk4zyZ/YExH7O8HMQFnjXrUoSvAT
QZnXRdXuiq5mQOOTSWh3yA+IQ5hnrtd9MNpUEtNdpOm/BjcLocl30Z6x3DqO1dYJ0C/W5Z5RSbCe
DP1HHfsmPAZSgF2CmGl/L8D9afDjphUHP3vRjOm0bRCXhoMzMsCmsS+w+67GXv85NuFJGOZjr4P3
c4z6V+/G1bJ1ve7gyD8+qUyPHjbEDVa70NDSbR2M6mmKqFS0gPR3xHtq6IebqIRa2UNWRZjeW3s6
lDovirEogyFXd6xdk+I4bCygdJxV0UYP+YqjPXV8r/QNU5CNW0Udp1oLeHfmvWC3tZbuVLrLpq4E
+lY4FM5SVF65buqhP7hezjDHnPaRBUC2BTGZKFqYmhQvZta9GR6RQ5YJOViHqso4VMOu6opuPRTt
NgtBSTIqWgjO+EtYnQGxEtFDPnKh0S2Y0tn5IWagupwCmgzZ9NSLFNASPc2WEAhI1i1TZd7lSHLJ
cuqaDv2nvjRdCsMuQaDplALJFVkGSf2sRZuK1JtZf75AgBItcEJnSysJw00/gsu1jLSbF2iAEBPI
0xD6M6yxaSV7DsBZC7aXtDebGLapJPFTyA6DR2Pf4wq1znpzRpMnyeGQSFDD/mL0lb/CLA7IMya/
JsYNkmdWcjAnwI5e7YKE1uofPplACFC7cyHgqJZaf9e6evFA+MdhsjVGd7Y+nHJBu94zDxJQAuha
0st0YKzJMHgX1eQvgJ9R3RejvSoIQ3+/wRwEIygtgEZz2Ir58jR9LinUZnDfJgbrG7C6zsZyDmVd
lftOymBd6QZRNHjPyNS1ylkfLo9T71L8a0iwVODTAs4frNE5K4KBjlpH/y27YrOldmHzx66wwQnW
PrnYIGJZWXvHLyrM3ny+lftUxOXRnQrOVlF6qkS2Ngaee8fwfjKUpRRDNxlOBpGkBQVCZr/p+OTP
jfXHH8gmdwI8gLULIVKwzEGgIPYhSpNLh6EEbn4xPoxmulcatFykuwkjUlAZc5zgvP1yEnhLUcgU
PIsrmvIkOZYp4zyrzjcZU4dUNzmlxe5In06Wd6Psb7oUqCglVbCZYuc4mqF/E/MaMFzQunBkedv/
Vn2JYEjv5br1uo1M3OmhwNRooKJmYG09GRqTTry+pxI5+YLuxEy5JVqV2yAhFsy+0XtCIoG2VwdZ
46Zu87g/hRpMhTi5gtQZm9g5e/TseV4+NEzSSrM3Fu5QeBsmyeRKdIQB+mV/suZIbwZ4a+mL8cop
WK2LUquIKS2TUwMWYzViEAg9A1P4VPsLuK5PhmTCxUkeCbxMTigmCYYefCZRdQlQWuFqFaG2gE1K
5I9yeYsdjdE6zd60Egx9MRFbxDw45NZZFum94egXjB/drMrKdxn6D9sP3Osws66j0VInsxyZdjfO
wjJdzOelRGDjd+c4AbSbQjInMPegj2F0DGqU9onvPY6ar67MgWo26qG/kLLNo5963ZLzKkRcUMyV
aWwGOT6FLb9EC5vpUz0mZ0APJqmE9Fc8oW6GBnioP9BbTHNOr01Z9adC9G8Ra5rOJZboIUmFUQkj
O3qI3GmwTCIDdUmSY9Jp8lVI3bbkTAUtBSFHG3v2lqDMeIU5wF2nLb1tCOr5Wi/MzQjCiqOCTavW
1/9001gARPeR8KI/yPvmN8+Gd+xs+6yYlS+EqQXHGJ3vJW1eHA8hRZDJZ8fpD2jc5LbE1oGtl1Qn
VuokIT0gtjK+wEi/dq3yKc/sgO59L7ejKO4mZZKYLE244b4MdhGOFENc3CA8AoP1doNV/kkar79u
K5qGEfcHVH5m6bGxyMziDjSAAxGCbsxYKUDgUvVkVamVr2NlmDy/XiEcVGjL9hrpoA/+7AqbxuqO
vgS5FvUhhnF+stoYJwXenBGV/nOwjm3aQAkmwV0vq1+pN2mrVpfOIp4lwPgm1KnNxSIO+JDa/joU
TglounTWPo7+bUEDmX6zdgoJdn0hgq9Cj5ZPvX8KiS+QGclvEek9KLf549NmHRvYOKzAKHa4sK8r
4fE4DkC23dSbZ28Lpdn6ExlzN2aUnJKRW1Obb72xEXdQC+TZKTleBOUYzClw7y1a3LV+uNNsHA5R
3P0UEVM8abDyEPtxGqsMFzB7zEBLiZizoMJ0a48LlnR9qaka4hJZGRvNxO3BkafmfJRatFtoq2cG
+2Y5uRugsfW21jkhQLqx0a9gwpNCv47B3T16bc8oriiei9acDT/6mtiYcYmH4MlCTrZXpnfWADuZ
g9P+lIIKI0ZiPjEFPti05g5mgR15SHICVUidnMt8CpBuAeyZLJcpfPASzEF2DEsAMxEEcx2PmBbR
a9Kt6Dor65LbVBKHNZLC0dkIHgQN78CLnj3CbLYlM+ttSK4DAsCn1qp1evXoh7WJY9/fy9wv5jxL
WDpCaxuFJs27z/bhjFJeiljrLqlF/qVHomhucBotIJnkab3xnP6Z5G30h853dmLT/9Iw5NoWpj/+
MjhSfIbx0fWHDc+U+aJKizSYio2LGdtSG7ydxI/b04nnZQ3yZDSA9/UCzZtdBosulcU56mI64BbB
GG5qyjN8www/O0wf0j3m80jySNFtH1ydII6JMkdJkiEFOhuWflRTcN2jTdtnMUIG+TO1+/vA7cVj
kDMbQURt7QzOaGtgQ/UrU8QmFuqlcEiksAKlI52Np0fZWQyA+HUy57AxRGZBbFRNeKlt7FPcxau4
wr9CeF54RTW5GmtxhSYnum7bGJfcQAhorwX0egOTQsbysMUgID4Ydc5IrdEBUsfOvszxAxp96i1R
8N34kXMhI9K/KTiXLeP6TmlxzmOGrkkTmbMdSru5IpgQmR3+v3l38FNXHjWMcRyXNG0ftP14PVnD
mkgDMrJxuO8bU3HTcnMukjEfnwLtlyhkdEXXECEn+1vfuxdjkjvcWvFaY6m/r/gYVtyxl2SqRv4Q
PXlqE9IURevIKwqJbl9b7p1tdzqdvXPLk3uLk1/ddlkVLc2R0LvciKyLbfXtdZdygBxC68YgToPM
upgRbYP6IrZSIhcAWYsezHmuB8PB24M9UU807N3r0SdU0GZhO5sc3xb0W+QqSbLkDXnlgqemX9T4
XrauUZbHkvnQqomRKTK6dw5icNJ1L64LxTlp8tJolwDze8rdF9lwiEAZ/GROKbZar0H0iJrND/ST
l7dIgeTa77z4PKheI+WjBm8uS/tkM5DnAJjWNGXzZZDg3TZKtzsl2uxfjbRHgh/zpQsxYzLimrlJ
pG2GRKYrq0ubTZaSmoosnzyAtPLPjfrZBkrbZe6oVk7lV1fvP0g5WEqFIgfCj3tdaO5t5oEz0svZ
qGoPya7SouLizPW235CKkerk5AjzVVS/HCQJRw0FrpEbRLFyeKbvDPhbLyvUbxxOmCgTsE2qhBTn
May1RSY7eSp6HdcVCRsRvk7kPN5ELx+pr5u5LOm9vK8ikBVhG0nUbMObFSTiJOChaz6BYTo36Vu0
qgNZ3OowSQ4wsApSBNp91Hn1taw6qFsccN3I2ucanj1VdWqRBPYOtAcAccf4kQ5leII4dQ9Sj4O2
cJ+ILxGg4kwOM/70GwkuIsZcv4sEBZsWat7O953kuisejBbmG2ZMDlPDIDcOftEtQKpy+T50iyPj
2GJOOoVetH0f9BtI7RdGhGaRlebHO7fIqQnkIzYrREKSXQ8F6u0F8YaowRjtbBo3ra66+Qdcl/IK
vyGIloS96R0a45eL2umqqyEPB2Q2jB/7yr2SadWuR8bcbGp9i0uPZRY3xAkE3bYS3FADpPrXCa0R
UQawsItxx2B43RCMt4HDDb4eV+KiLnJvF1hDf47tqV4LO4rWXhlicMRUuhXsYvclB2iWS6BsIVET
93/fK77gAiyLiRx8FFSqnmcgzv/YX5q00eu8QokLaeErB0vHripVui7s4b6UNTOR1tcJbFQ72eaU
V1IuydHFupf+/PsLeW/If2wSOu48Y0O9Y/P3Z4dQWzkjyrxEXLRCixjA9Aijfd8/YluKgBCGIaoJ
QVHSmTl+TYMTXkgAjdtFrx6ixzNC93JTWCmSpqDks6dSEpqPvtq/QfvC6AQZqamr4hhm9ENpRxkb
pXF+xRO4orKUm26yxQ1Jr+xFiTx69HEZMlUncpbGvVL2TYA2fUEqVb2poqC9DjL74e+fwNdtGxnH
DLDQwWTgRJibdP+YWEyVgUzTmpyLLbLzELsWvgqmn1JWjMggzJBI2D5qtsfZPase/37tLyQmy3oH
gcwXdi04up/GJVw2R4hcOhfm/8TT0IlcFvAB9yKFAwTIgCjDHv1OPvxJnLpaYt/M90FAfNao6dMi
LbKbAcf0tjRSfenMg9lU07a+Eysk7MkLtLF+NQxGD6FxUdXYy9K6vaW8TEnq/GNkihHYbPv6+5v6
lw901qS6MIGt2eT2aY4BhlF2GLDcSznoxD37La7NNrWvlJDOugSNAX0Tn9Ac+zp5RvxNd9OYn5xP
NzQIFwGY2LUt7udPnVsSymSm+KQvbd8NW8FGQK4HaM740Yr06aDyisIhm5iilTE5lcXV6FXDoizG
TYop6k4HkfhNIx5v35fX5ApGuYxzLQth6udG75ibKBN8L7wdFC4CV8PB7fwhKoBwxEabw+0nY/Fe
LPZt2ZAJFR0qbFmHpLVerKLSVp2Z9uu0JqHbcPu7qSh+wYleKzN1rjBHSWJsRbt07ULeBJcAOMkd
KL232nXsta6YcjPrUxdF0pEza8E0jxmkM51TL4xuYfjY9ySPhG6Vr3ujVVsdLTHmK5d2Id0KFqR8
TwdnQkNBCl2oG+suIyC2CTrrAXvwqo/gJXGy5znRdPArOSUnkYC4qsK72KXDoZk0X0FFazcEtGRZ
fhBoGEUZ3VTKn56YvujEVxAT1dD9NpOhO+WAizamUb9yfHQ2ztQxrTX6HrJAMC4HPuGbuFQQ/Qa1
9lvIFX0SAyDw/Cd+O4MoRzsVnlvvhnqI1r2Dhi1TwjzyJOdLHLXlLujJ1R61YR3W0zGttFc6w+G5
Q7u0siskRz0ZyHiqMTAVttxDGCG5rXttpy6gffhWTc8FXd81Utt02XhNvMPdVq9JQ0g2sNrcs4/x
xvc5oulO5x7B8rTLnpn5DIXId7Wbw1UsmTOmE3iErBgtRL2EvOddZe94/Nlt2urJjV04G+6PiXgb
ulT2IazqYePy4emiNG85ESULaUZMx83oefRchs/MXw5qnv75MkFNK+m9TO1DHDP5JP33bLoJnphW
5vtKICfLWgS7GAKqDTP5dYgV5qzreAzQbMv12GjtspmZto17ev+R1RVMgMRbytqsD30yG+00z9wM
pHwui4DcbpuMUNO0suOIcfCoKaaCAcgN0Sf3ZT8YJ7epfxnxuh5q4jEY9+3zshebrGvIkBWOpBVN
NjZKwXRRZtxsylc2KEAotxxZtdA5Sbt8ZCgfnXsPSt1g98ZBqNTdhY6AyJEUp7QG/xozUYAGq8X7
NkNJ1KSgH2UT2ge9pTqMWjgbOFzxQhGayEyVncUr0uEoCNbcu152dtQw7HWa5utuzaabEu/s5Zuq
dHF6x2G3ipRNVKQdWxvmMmfWWvtkaM2KrosHN6EUK73Wz5OgBnXp7w1MFxrNbnY2ma6YliqigTFl
yyAmaUpj8Y3C9lkFYX3IC/wkwID02Hpt81/CHe0rt08pb6rkTyVpFzrjtT4J6Ayp1++F92AnzU2f
Bv5zIMqDoWXmyVGGukAau6F6fRxifDcqH0Z03vm4sbVBsZmrYoXkE3NYmtx2CAOOWpTP8whyF8KK
NCIFFHPt1g3PbGKjRKfkagj0YZ58q+s90F3Pa/ZOxWQCUbK97tusBybBaNafsfOagzqkCburEi1j
7vnZnqgdvkrduU7QXYFRmZBCx2VzfP9BeGgjs/HYmg3RSMjIGAkhOxGuT1OtLg0wA7p9wLd8O0in
vtMbhGJKaDZBpU6xr5J7DkaLMO2Y+xjWi5LIaKF9vBeixLK9+nrbHNHQ7QfEq3uLmJITuvczVvZm
G2CXhb2Q0F5WPMqStHJSWPGAoOzwL+A2DCPXD32fdRvYy6+R0dhXcv7x/k9+mhEEOn7jX/hq1Z4R
56bu4LMCdA4i7GMdAmYcwPTYRLeWHuovXs6EKeUF6vaST4Q1OMtJNxvFPkx4ysdQhvDoOXpOIePb
tnHwGNx1rYuKTFfGtZLim139qzzBYkenUqXJgH1efHZVNYZXZ+jWo9to+hECG9sgqTcOVX6WYcLM
XeJCIU2cnoKNg9dKVfnNxv6lrGAIzCsgfmG2idvve+w/6jRRkReGyXu4LTQu1bY1ZWEWtwstCdac
ml+SjjW1/ukm7fRNY+dLRcGVGcfzw+HqTCc+fjNCa1nni2q8Ddp6P4zlftRhK/69aPoqnKFvhFQV
VqIJ5Mr6fJEpKYMshISNwVjdeJhUN6Q+TdD91kbl5rs0yi4JUnctLG8knJa1auHfoYO6iyTb9N9f
zNd6RdgYepDcoV6eFWjmx3fs9HMuWT2Yt+6QPTTIRrUMJnbX2EByvDOTiOGJ6vGnx9FdctKSHAGP
oUM6YTYJhlHB+LP1yY5j331sJMrCAtIBAg+hncopJly7Ft94/tDyfC6xBM8x+h5c+S7jg88j5oyE
ewD9ic3twQXNdRC7IYHKnX8IY3qy2DCMrR6Pj+9QaMflCCyqPf46Rb8jrdZqnFAW+JlBnZNZK2Ss
yKm0yT+5LQ7xvK21tWbh8kOGDX3JAV/RNlrCTC8KdiJK6Gal9Rmde51O3X3dhg3a9fSGbr/BgAso
deYCraLg2ejKmn4pu3hm2aMrUzvjJvJEfMUs7oHZv8dw1h+JYC3INGWTQsY93AvHvHJKTNsBUdUH
gE1LoYYXDYkCduDuCuMO+Kj6l+w52WLw9pCUFBS6k9qSnlEtOYSofZ5BzM2R4xFFe7IVkcaBoXGT
jfbTZO6jwRoPUainx8FLb5inhYRfGPmKIsYhD8/n6+ucISBpofW2id7ucIpWb4Q/c0CRkqahek5E
PDJrRl6MlUNbTraz0efwq8pkMFDr47CbNHmBmslaFmnGrvAfBl0iYB9FsiuldgjT3thU83Zo1V1F
uFZBsZqa+VorSqYaVbCBwO6uCoqjYyKpFkVeNUsoy/auy6Z0ZxBJGA7RqQE0dPLmGUtyVv0YXY06
fYu2qL+7576oGoRjwWxHl8qaiETk00lDlGMXD04obot+piGNaUxTfHzF5Us26VwRzzhLkecDnoTp
VlGGLv/+nH5dEnkB5K+YkMpdCP2fZKJDoZkmBAGBlr97HjvvSUbINcuBwMA0pHtikqSsiWso9uKb
FeLr0+ZYXJjLOxgAefQ+LhBEPMZ+htfm1iqpuV0UZAHefDVl50buVWS/Zkgp/v5mv4iBhes5HJ7g
J1v0Ij/b+xBTAxVWCsV2bSc7P/UPDLQooT2LBGne6N+vJuZF/cMxUngzonlWZ3N0Ywf4+A6zOA9q
4vSsW8PNgGxM5ZWtjdmK3E13JUsXirdW7EvPfBna6sEd9Yb7V5DdSLDVHFxgu7QPMoG8ExZIUPoe
PSuUA2Vhyi09wD9hsKxRUC5E6mpHp7buYMwCHIweSCinrerp4WtDabm0K09b9pExrR0l4BlHTXkI
Yv0W9EWGpbbt10NtZxevbMazV/+R9gSHMAcwntQV16xMRGj8/nXgNIzZhvy3Dqxsg/8byU9AjT1J
fT305EW/ay+NDIFal9aHwU5eQekhjfXdbwqJf/tg4asKQpGYlzC0+PjB+iwutHRG69YZnb1d6uWS
ORdw81odOz18Jhn5u73VnB/Ez98lpwjPMFzB3qp/2s6aQad9jLTktvK7A1gf+aOt/KUNDMKXhaJD
opwDiWTD3DIn+JmicDH60MexbC0n7eT11ouwIrkn1i++SjJt7UWecwp7M1mJiSO1LDxGYElN6AmS
h/3f78Svj5rHVImXzp72zn38+HkhcwrcOHWs2yzm7JQHOE486KrS/iMVBiS9Hy+ukez+ftEvQUg8
YujtEPAiFtN50D894GGQFZ3Z986tk4keIl0ebEmsJfCcSUyhyvAijPLkDO0E0zTr1/jtxTLoQMMk
JKUXtsC6NMTdJmgwjX3z0v7lAxEuxZIzdws9Mkk+fiAxSE+MfCy71TSCNw30u8IzGefq5V2XWO0t
7ORTEEdiDr6Sm8ge/wCxoioJdZgZeb3SbWO88zn7RQBCUqYMrQrq529e5Oe73BaQl0wCk4jGol36
eflIpGOnae/ql8GynQMvF/OoN73UzG0XVdG6+JyM3xPnorMYRyKPkSBu2gHQIFLBo46v/n6a6K4A
/PFWtE4ptDPQpN+9yM+VrS3mJCmfshYRIrLjTzuY1RleXLued7GcyL9qqxBzZ1PukVymO4+0qZVs
sR3ZKAoWEiPmrhqUuJvcdRCEYoFE5mI4JWflsI+2Ss+BGXTDtHpHsfR6tM+V5Zx7qHOKlJGLzZ2j
OZbz2sIbBTzh7aMEBGEaQIhURtjdA8cNl/SkzDU8FeRKVHM3JgJFCHOPNEt+BHnZ7gxjspfwa8ob
0y1fTnUz/Pb70r6aWSnz3E8SC9BH1JqhvU9VT8y1QqxSutZLX6L4L0d9OjKQBpQ9xteklxGjC/+y
Np12gUITQcDIQLAeZPbiRfre1FDwBdOhGOGIw3w8Yi9A+WpriNbzqWEdiFDC1fGr7/fGWxm3l0Y3
nU3qY+AEiKMd3n9QFD84fhldK2bcDMA4SDM7W9SBEey1gR4swsFFp2z1M8kxtE3aodGqlnwf5GS5
kSWHBnH8siqphFAvbQeT+avRFglm0YTqzrkZYq24tYop30H9D3fUJP3B083y0IiQzlLhXCPfTc9o
P6j6Qq896AmyCNTa5YmH/HZKcR9Xbfc44tJmPqsdtXG8MivnlyhN6xmQR9EuGSDEJ3e21lF9Q/qP
RpR3urceXCNahUaNIiKJToZo/V3v/XrPzFC9+OWIgeC0mUkbV902hoe21IxDGAxnY6yAKxWyPgjP
fTZbD5lC0DDXzMuTqhxjafWRtTHcuEe+JhEj0Lg5EO78Fs0UpDjI+z3Igd9+RJSt28HVsTVf7sKh
eK1Kr0YX//Lu2kTUVK+KkgEDDuX71IvaNVT9bIkmFDldsleBeNDtokRpAyarZ8RZauPGdxa/5Mxe
SqMk+6a0eCdT/3M7sjlRUcGw+cF9Q9v8aW2lCWAbCaKnW2ZXZhfE9x72ZsOxaD95yQ9YsichtP4K
MnR0EPl404VFtQuG5tVs1VXLsrOjl0iQjeRxVUxsf5A+4ulRs+jy1thYhXejI2hZZFEp9zW/EbHv
7RhF8uCwKC3DvLwts8nYO2TXLchDRT1lptV36YBfFkDeJADF+SyLHpjV+tMqLbBuFaHSbjMHjSwg
zeFUZj9GIAsroatgl2p6fciMPqeJ2j3wDUe/yioBSe9v+I/jPm3xZ5CjjtMlDutTgfR745uYvs3g
TeD83rqUt8fWtfcxFM19U4LuiUUE6mEwsk2RxcOOkKNxkeA1RAda4JYY1EbAAkX3ZcHNZcVYN4Qw
HHo/fyRxKZeL6UkbA3RVCTIgBuEN5jSSDZNDUTjrKW7cH77T/ml7RrB/X4i/flYYc4SP2pzu9bwi
f/ysAnsaheAMDRbDsQ6NfzWAhGmseJO1ObEwxXclxZcZie2yI9FOgZPhcjfa877wj16KGmH5umaT
3OmTBCShumnl9q19GnJ3C6DNODjRqPaF1Lem8v1TnZ7CSYpDK9pkFdrQVwNEqN/s687nAn9+UYZh
kt9hUxkK91OV1reh0zckpN3VTPYXKaUJkU1xfegwzKCk86/097G/jgiZvDPCh4xNEQIpDj0xwVlA
dBNPhb5kvSseXFIQRukfGyaN0Bs2RgD+ykdkYJRWsEJaMTNGLbWXFjj8mgEy5ACEtmMbbxkVpiuq
DvfQobw+OKkkMKiw7qpC5zGz0mFZerI4uhqy1lhLR9qWoYFZWW0UCQIoZMgdqt3MvvaCZj22enQn
0vjAzF7D8ZqqhUmcx5IhmbqJR/cw476XiFuxxGDI8l3er+OVeGYatfJehmAQS31OIyh9i6Au39pj
AnPvRVXa1+03X8AX9On7FwBKH5MUbgvakB/viq4q6fO3VnJXNbTRk9H+pbsYx7DZKjGcWM3kxu7L
nVYhsO3wW+ql+d1N8K93JvGqnKlNdJg03j++hj6K8HnjerwrfW2hxpKMv1q/lr/1qNeOZBNvYoeY
a1jsq3Q2IDHCYDgq+IdpSAh+Gr75TD6fsHFHIKfCCOIxqGVE++meRJKfRpajmXeurt6G1rwp3GLn
ecTzZeP1OKqzhqGwiJzvwg3mGek/twiu6zAQpDZkYZi7jh8/hsif4WB0A+84d1ZwuG4YOd2gUrnr
TNo7ZQiQVrPpVdm0GppBXETZ4sftJtQqPjV5bGI64M79LzfO/ygXePu7mDNz6/8PMn/BRDl8hP9Y
jOdc4Q/Bv1ev6ev4+r+OrYrS//u//0+dzP92G/2Sv/+ZAfzff9B/BQHbzn/QDca0w3FS0Hmh8fJf
QcC2+A86FIaPpgCfC+2h/w4Ctq3/gC5GmCcKQbQGnLD/OweYX7KIadA9YjapDKA6/U9ygD/eswR2
EjzHCAHCn8mTbHzWAo5+ouia6QqNbrUVlX7MbGdV1g4es3bF/7xJiKGPi/GbHR/t3oeb9j8vTLgE
ihbMn/8ywfANs2oaq3nAjtyHPWiGEF8qM4wq3ER+QvWKOEo3sjU6XARxOSrZFDs6KiYODla6KOpe
LTILQ7Yvtn2erGq7PtiDszHD7CWexjUGB8Q83W2s9HUaQ7ClXmx1TMhDuHadadUXbwYexxH5GK6D
S5Ym90X5BkJ041TZyS6mNSOM+3jsrtDRnTSXjrA1+xIK0CfOSvezJZPrhRU7P4AzvbjRLVG890gI
3YVV6Sj/YAbIPD6FdrnV6xS6FkhFO3rtQsZJZmH8ZPE8z4ZkmaVrqcofkWyOqrYXNb9x4go2CJg8
e3K6m0wPn0KGJWNSrMfEXjkKgAJIAKp1aGOx8q574PilAKk1Dtv5gnWj9l1fsbdo/T5R3rn3u2Dh
jqCcauActokALbCJvTy5eFo1aOYtOtOBCLTYtLG3ogUYIkBmKExQAf7EzQ1qRzohsuB93ue7XIt/
zdmNS8PVb+ZmNsIki6qgfPYDnEJT8pIuBzTIhMnVIUfr4VEftI05dXiGjLmCvimMpVsa2cK1lLZs
bOdaZN6xVKdIaw45rFgDazT8RAPalLNSDyBB9mU5A1iyk+FBB0celwbXib91KcVSp/3utPtJc/V+
f5o6kiu0IYw3/lNE+4+qp6qrrB0MTT30xM6hUtMHcQxFTXTIuCYwhIiW5I8zIC7vz2Yc3ePpOoY+
ocOoDoEv4ZiGv05tkCcoshrYsNX/4+zMltvWtiz7Kxn5jlvom4rKG1EE+06kGkv2C8K2ZPQ9sNF8
fQ1QvscWddLKW+dBcWiC6LGx9lpzjSltc32goal+8jkfScN5noCPkgG/F7fAEU9P/yVQxNwI9bWV
qucI/2pdLdDMOpuhhOiS5skxsDZt3e3HwuB/v6V4egGhpVZhUtPutmjnOHMtEDsE/X6/K7PMlboo
mPVNTNU8xSaCqqchbuqy2WQNbVNKC4RIBK6vGXvJ1haVTdd8WJ6SQLhJYqwAvs51IG0WSDQwRHtI
EDB0MrCQSb7uROqmrZHOeOHM26H4jJHMln7uI+2L66Yy6ICA12Om8PutfZT0N77W3xRleYeUf54k
0s5TwtMobmAEriFSPOCWvVQaVNteerJ4hIGEHmO1Im+Dps//rgPCNdP05KPFqRBoYJc1LxVvUSjN
Ukvg6WTtlqeB8NP7KHv/t7eDQnrGMkAevm+PFXGFeWNn1g+V7NwXpnNPf8OC7pFmKIjbqqdRSZ5z
wVCm9DdhbyyKhop1h/9kld96AmUMIlWjx8q3XKEZ2odQTAEm0wqDi94ExqErugMDaXrSvT7QiJVY
VL+g+SAV1eVsbuvhnQSsmCTexoAyr9OtnyK2GQzhNhZyn7JdMWgsAAggAGVo0vQVQJM5nT87D+60
fVOY+Qpr062Hh4hWRd/Upd7Lu7bO133fPslBNC+z7lNlR/Oi1di/fgHwY2HW7Rwi09IZ8pXmM7j2
Ppp6dUlzkls2TIz76XIUJ0Bd62joDmEsaMUz91h98Kjnm7xhylbUB18TN6nWzqNazGgd36kVSRGa
v+3gFCndIaWtEFeB0W2UFL6vit3sZDzjHIPyk26KG49IMo+fEZLR34anW48WiuYqmlU0ENlcm21b
F2ullw74rUdBLvBBRcYNfy7ypA9KC1NI8Fu49ToyKAZqNd6XmPNc17YjYLkmJc/6wfQT9DxPLaxT
xTdW/mCQps/WmlQv6Zh0nY7Wg4hrQZtEYnmnwnIAURYrBDNzCX/ieLqDeriYRrwpKsZDsaQw0Evj
Ua/UxfR8FaO5ZOKxrHR97ZlTbV9fK9Wj8M8FXGk6DGnhB02taQ+lF36fHjAIciufV1hlQh8ZnE1r
FRtLe2Re9kGs+3YW+noSaLa2KOxAA8VP923MqSdqaZnx2DwA23qYxkONLXdqOx+qSTfjfajU+9sN
4oaMSg9e8TulnpAqTSo64gU9b7ZGmi+tmTXXQHUgtW9K44E+gt0gjD0N6W7PO6GPH50OOEZrHBWB
4N/yssVvsd/pNcD+D6RxpzzMmvq//nMKz97cCJrBSICTMAAGAznmxYDpt1cEHdm+pXWie5haPMeo
3EgO1G0GnxH7ujIz98KmIwZZUprokJXw4FHRUmd3XYORqYGgiUdxZFcb6bGC8hbZyIqRw9JriwB5
5vvPjAKLoLX28NufejAh2JjtSkZwVWSb3GkPqshPdp3wIrEXdAY/6gC1BNnQLFQfdJQBUOLNJhWz
bGgf0zY6pgYFbgMoeqJNWbOlH/nPaVquBA4KMEEOMjC+Eeslw/5aE5moZn9TY4JeEg4mcbvIR2UR
DzQulD4qPQfPmhk+5WvbGz7hYQpFwSs+QwI86yxEMwRvG1W6r2Vz32vBrkjSjwwL3iakkXcQFiM6
kGFXKgqOBVfznkLxdCTHnH/wvWsYPyst8V6v8b81hzmEtNzW+Y/mehLzvf/f3/NiqEI/aP753y41
beuvxep/Xlbiv+TT5OLNh0XWhM1wbl+q4falbpPmn/+HX/5c8n/65c/pyv1QvPzXf37Hxq6Z1uaH
efb7DEWd4Ej/6/f1v5nm3H1tn8P/+L/V12/h13c/e53UGMY/TP5j8kF8pFDT5XF9ndRo+j+IuIn7
yOWR3EWj8tekRlP/wbiJ5R3AEiZERP1/TWoU8x/ImmWqC0hxFU23rH9nUqNdPZm4ddDiNOWrmBhT
kbouSI1JG8d6J6UuM6gvpmcYO5FPza5KM26oCZhrq3YC+lFoahG0QR4Mcroz5IrN0a5o9Y5GCX2E
JK2jhvabgiLLMEorKwhrCIl6eOJ2WY6jo3+V1REAmuyTZ4fPtZedkVGfEnCZ0RXaRrF8iJJWPtiw
/LCk15dxTza8ZWuwbIIbmxaED15OV2IcRMMcOYlUk+zYBNS5Jv3m1ZjkZQZIneSLNBtae3TpPS9O
g+UXy6rw/aWTJcomo1swTSEpeZFnLiwlqyaLMYjS/tcMHvKmGPJoRRqPfFcnqr1W9zZu985wCk0i
FYMm+d9usL8ZS6ds0a8UxmW30YCTzL6wJtTrHCNq/nLEtCJ3QTweGNWVbRamKG5GKLqxR/oZVaQ7
kpD/915jnC7dQg+hUvCdTEjVq2RqQy3ES/QQv/pB05cdkw4ltjsKCSAwow52/0fKuKvg4bJBjVIp
Gf3J/PF6g7FCcGJB3qdCE+UbIc3V8hwobQsby8s+OKlXKsHprJI9oBqMiJtEHXmJty9po7cjo47s
zA29PtjKKR2pWT2cPcWigYn+tZOa0f8l4lx+0HVpIdO2qjXC3Hud+tRGinyDodwa3AMC4SLGMy9F
iP3vXncL4T3DhzKlrtRrHSPpNLQGcHIJEotoY0qluTMniJoQvZtqED1yvzzmHv1ff97uNApd3XBT
4MLMDtSThjzl6tQI8FKOQ5WMJC021j2xQpbdN1qb3uPARfjc6ifF/uwXkn6HZTGMRRreDFDszFXz
5LYcACKmRolryvSxxZD9VrMU+HYflH/+5hIi1kE2g5LQNMn3X8VZ5L+doK3T1IWYBzi3TPM9T8aL
A66LHAT1YWVwZLoXqJamqzDRsnNLs8eiqpWYDCj1kRTa3W3zUhj5fR019vLP51F9dx6J/nScMjg6
4DTc1G9vsVhXetVQxpQJZLtTO0msSFk7m5z2vwXBcDzLebpWvtckCw7gJQ+FD4ItfcjwflianVIf
UWfXx1yPkFFMPdqW08QzJWv7TUq0h/w9TlZMJbUtCuyF6NJlqQzDdwgYU4vNhGKO6TGsoXPvEBp+
lAV4qwXhAeIWATtmcZMYBLvXEUZuyoVjDnrqitq4N/q7TvLr59gjs1PA/YzljR8r9UurztQqiL+E
RvopK5nBRUP9geD3CvJ32RODrB83KtkyS70eN9QCrGmo2Kkb97w3HGc7NjLWEB2sB8ITV2u1bGXk
0t6UjGYfOdkXvU5udLUy92MkLb0pKeTFWnwiqbAayHY8dU03H+xEHPUxgmc9dhuaROG/ZDUWDl0k
Tr2XlRCTpHRB27+cauUayVW/wKKaQqSZAlJSYn+T6OoHJ/1yKG/eBVR0puIO023Mld91uw21DB+C
zlrXsIxmPnCDbXQQjJ7pw0+uPelOqrsXaGT6muBsmYeSPussRWyCSc5k943n4q5h0Ume3uj2ZlAV
76iXHuTWSL+FOfTR/k6p2LdDCekyXrWTSRcBB/HL20cg9JB68tJI3awfz7lT0E0ci1uljkYw9oV3
FCL252VqReuhb+5htXg7EarKSs3GcSWPT1BLzc95K5wlhdHe1ULla6WFwZ3iUYsSnr2kzGGt64HZ
bDKakpsqJczsRC8OdR7jcqCb3o3lVzfFpHUkrrR2ddQXmxSk5SNsSNSQgE5nvSVjwxnb4y7qcF+w
M99YUiuqYCxn3b1P5w42XjYyHcggbo90wW2CIMLLaxipknnpUkmDahWoJv6A8N/bmn5JqwIIFRTG
uXHs50KWwjuwefIiA9eeceh3docuVu7u/Mw2NzTgf3CnXOmOeCgMJGE2afVpEOf1cfX2rjMjBzsd
AHYAGrFJR49cyZeQoCVPaW9FcRBMTSUppovYPBAVERQNwGwKe6Gk4UuSSqgxJU3b/HlMvFJncyNM
/YGM2kx6THbMuRoTh9ps5V5XAoDeKMf6nI23MDrXCfop1466aqUqGdCdAfvacThgkFKl3fgiQjq/
w1Z8+/PuXIVW094QTxFykK3gRF3vTeFETaAiPXbTAoeBAStnTpmMlQ8oHHkzxNL3VpjFRwmz6dT/
9hAT+tO/xlvBoP+Tkse70MOGhUlVLsCzRvFpvxb9Al9m4EGOrz1okviad2q0DqpUbCCx7JxpgT8f
91WFkssw7cK0Awwnkxr06rmk4YE71UMNHH5VAv8QD4V831kwvZTGEfsehYyCHncuLP/eUsU6AM7/
UXh5NQ9hF+iTpReA8gdYPaodb4eG2rCqLhpoM8dm4dnTGDmdvH1OmCx/ECdcvYanDU3FIgQU5EZ0
VHhvNxQMoVKoVeS7oBzdIY4/tbIH8ttUZlXTuiU5S0uvv2vC+6Bb8W8O0DQVaq/gbRCuXWv/O7lD
L60qEhkfkrKXI0ykOJo707H++Xoaf3OMVLsI0w3oflPQ8fYYE8+EM4VNmVvgnuDmZdqfjM6INnjd
yal40vtSPeCtooMXxAmUyNI+5qrQwXl7w5dWxblCC5JvgVrQa6Ro/dmflbazN4uwOuh1H8x1D6eI
MqdPPM6Fs5f0dOVUVEGKiZsQJxgzUWwmiS8vfTsfdh0h4OCntLRV6yZDPwtcRtuG8FyOEa5xhSat
rYa8EY+bM+vqiWmKsfWXCpxUkfsaKPBCxZK8B/GVtqeYOMPty7g9lxpDsaqOnpvTU7Dw/DJ5qkH0
zuzAEEvVjr/bRFJHIzHHo1Qk4wdX9CrPxp2k8z4DtQHLEL2+eXUnZY2wgeiFAeAhslly3Z+tCrqR
sD+ldhstHLmKP5iDvb+HgCbydEy9QkRc1/dQOCYBXfsEMUqJs1nbPYi0fZD5/z/fP+9vH1j93KSq
pSgmYu2rA8OUUseGCJuFBi8N2hn1e9/EaSizYfs13kL38YjGD0sPk/yDA3w3AnNKbSq51H55OHlU
3t64YQvFXMS27xaSTbOihHEiWcKjbei9GzoqzWOtCd7ho9bq9+8h8gCIY8B505TDlPVqu+Ng4qCn
YjDXDCoNklbhU+YvknUsFekOiTfWzXCr3RTo0zoLgJqGoKuWTV8kK8JNhfJLffrzNbhqvJnGZH1S
4qKTt7nBEIu+PRX4gEhepEFBgVKPARpsnbKyMWiT6MccTft2iBBSJjBSD0GQ4Y0OSW8+UvNFC0/T
Y+hJxtIfJ0yidR6qJsC1ehhntooJ8593VJ3mVW/fX1STdBpTTMSuvMuv7pZU7TsbLYXvCjxpwP5B
yvDtrn+RAJoOmnxU4JfNiyam3XdqcM0NbBMY/kp3jLzvWOt5jls5njrPvBb+QZ67gwWpJhwtZmkS
HgAgJdHcYcARBKZzSKCzfRCFvH+OOc2QZRWkNui2rjMqaZoUrQM8ZFZWWM2MYhPWEAUbs3ngZxNb
5INx4/1TDDOWtgo60xAxIzx+e2WVqLN9TNqkWTz2l6cY0tP/11OM7hAS6ZQrQJV6fV2aIu9JQbUQ
LmzENIPfPuKLUc66osrobl+0lpTNfdmOdzTmxh+9gd7dE8D3USuQ2iSuexfod01Dq51CWo23zHYa
qFI53H48UL2/ctxzOtEtHWq8Va+lbYlhhHWD0crMGn0EftVacshI5N4p1fRsFwXN85/v9fdXbmLl
Mt3iLieavhYUQsMLq6ihQoTlTzKjjbpzdaMjvfDhEDyFO28fKgZg20ZxQt7+/ZawlBnCHK7KjDxF
dpdV4CyncFCyhpsg6PTln4/rb7ZmT+Rak9ZEJILXIWja0YXp1fShqcbQnUAg5DUptqAv7WVi1+KD
m+Oqb2Qa2sgBIUlEp0thjMT42weAKSIc2WAyyYR4mPRTmdxTDdcssKqvMh2mgglJy8vaaNbJfXLs
w+RbYspHs/aqfa3mZA2s7MaCXKcJq/guOm0vNymdb35w0IqM7vIBD+6sNm/zxqw/eEW9fzmyx+Ty
qaASpr7r1/WGOsN1yeBcQWJfyJKYFMGjQDeH4kMOwnQu+307izXtNjGtD0N17f2NQWCHWBJBp0Kb
wdXgodGcoQQeg5WIWm9lDTKGNgRtmYkHeORM1i8+AM5KvZNjedygY+OJ1+NvRdtoJ72GFfNv3jnk
hOmh0SfZNdXT66RbnEJT7kw0hVreHjkZ4aSfI/Vh7axAfFTZfBcdMDnRp9YxVeUefSfwlsa4Ejpb
mzXVeCKZ0PDK+VSk/hJtZWcSqhQDxfg/H+B1mUAjsYIiDYtdpKmosN6BfIpIYCISoymqDf1z3hX1
nKOO9vTmd4tU7oJ5NJKBsds0+K5CAKcMyJvOdp7Kpir2pcjrXZjdDya1EFx8zjbuDa0XLtFWmegS
EB6NY/FRjeD9hI6dtmRCZv7jVr2e5PStVtumXyJtCYpyZuvduad3Yq1pCHmdpgzmZl9YSCpag4gn
nfXaXaxU0QeZuHejJTvhqLQ6E6oiurx+AclRZDNH0AjpacE+RF5/tkEQzXrHjj6IQa6rWNNFYmMa
B6pS5HwXGHvM6XNodt5sbIF4tT+AXgAZMVcjwiLa2ZF19gw6t03cvYgAnVVKAgecMOgVp24OdQNn
085iz1VHQOg6ts7rADr6qVDUHbZA5omhxZrQvyQDcvyihDN8USS8Dut6yOegWW/MWJWPQeHJ24oU
lR7QtIPYIbsLRpJVU4/ldozwZfvzvXml6mUg5bakYmEzI6B8YVz3/A2oows9RME01I2+JJavqTyI
ec8dcWP6yqYvcMPwY1whUMD3Cya4OKja2hGSc3xWMRgsEMX/eZ/UqzaM152apg3IelFy8vft6F77
XZdJAQNkW+VIpwrb9Wzzi93q46qyJ4J/Nh5Jf/vLLjRtmEUBcPElMWx7gvEPdY/WLb+V12Hb564V
Bvkt4+0TNoHxkZ7OpcAEVJj4e/R93t3R3tXMgfFlN2TSVNRtzreY9osz2ZRAJW4MjUis00knKMnd
uhgS7ynsfPUbd223TithE5je6aXT3vaS9LUZO9DAnqdT6gjcriDYp4EaCIOBlDIlXjqWfVe7tqDC
wcu5mIe0I98MqvWclYq8SyTPLcTgbKXR0xeGpyPqS3NtFQqmv3WRPVh0O1lNuoHCEuC4AAJNLurP
Hpy9oxxjeB5ZHr5fzSENLInmIzkm8emIeVaQWVZ5hHCvn004hT2+ajhY2/KNKRXV87wru93omOPW
gXy+S4tgpdcRSlBD/iQ66alVlPAsyjI8gzn9YSV7AbsXwKzTIlnNQUnhanKDSJRGjcjuobuM+L9p
kb2RjeKxS1t9m/ZYPXe68HGXwX2Yvj4MGzTwrYrSPtBfLt9LvOXXUo4qAv7u8BDUFm7urXpusubl
0t1WTFh3tZB4vDT0q62KzzRya2MbObFFm70iLSKyFScVizBEnflz6iO/zDHdcWUSUMe6yPdaWe9U
q9Jnlmnoh8TI4z2DcLHQEvWQIZK7T7Mn/JTQYoEbO9hFerIzsO6xiKylp3ne3inM46ho0oGUA24U
NPHWSimvGvgAh8iO76MKrF0b2y9tA9tSFxFTFpIYPRW+VzJzBGpLHTXjhq4OrHettvziD/NYNANN
ttVJCpLahfiv4RmLk0UdMBeShQgQHvUCNaHOQ5p62ioNtO9SGQb3cpBzp+JjvitKWgKGsRA3Wthv
PB+Dbatxxp0Yae2CWKDcaFb0WUO2urS8KtpVyTAXkgzarY3LT1n1EJS8d6IyNA92NQRLxW+rdZno
zPkUz8fcIYlvoM1+MdIsv3FirNCNID83NfTprLmpp3Jekck/rJSGRTseH3VzZ7XC22eNUh8Cpb+z
8shZ1W1ubbRRxtPeGu5w+4PQ1Hou0zTvACAhXiZB9UVC3blNi1Kd+eVBCzGuq8RJET7y3ArX+jKh
vQGOa7DWDCU+yU4XzesOk4I/D0TvYlqHvmSHzDIl06kodDUtrQlc+2hCM3uKtvEV4vUyKIEVgXaa
sRsfvYLepxDY3jQvoH8WHcW7DguvGwsA8AS1NXaevdPKZLkEEQqQiLUDwnOBKKB0M17+x77p3aCM
uR+N8JPARwdsUYa+5C8dyul1qvBGcnUdJ7I7xKgIRGh5oPQ5nZ7fFFe25XF2GUxnMVYNYKySfIe2
etOrVTqDTZlvrFh++vMmr8MzBlsSjoo6Ce5JHl0XOPOqSyrLMzAQKdJ0pntwXiMVuCahh74CItsW
ar8Yw/7hz5u9vtBslqiQsj1VR2QR1wqWyJbC0WjY7JjmvP5sBvwpHrfJmt9m4vbPG7vC9aAZkWk+
Rs1PAYK28XdpGS8J1RY7V3g8oC92jsKoAkUA/X2bDvMMesds7DF6z22iYFUjNYm1fPjBe/962jvt
g4bQmok9AhZi77fXVq/i1hu09OdrH8/WYKFBPdMxg5grOpEAGtyP0tfvQsrLRrm54cCgWYIH83aj
YZQ3udoTUgqJ5KoXpfs2j2hhzzFy5ZXrBka8lH2ay3CWSb9lYbHN6jy5++D0X8eU015Q2uXWJeH0
fl7cY0JZGHbLoZtjtBisSptzyVQUN1A+xyqGvSpVxy4X6T7JYIyhtA0PgQfZiDf+XZd17XJsFWMO
uNn8YGJ4XWO73BpcDjg53IgkhK9GnDAMMQHJQbJf5uxVYbcnE8fzsmrvc9s+XACAupI+16mSP4Tx
3K6rzUg9KSgk6RHnUSzFJak7//mMXU9XpxM2KSJoX6X97P2cSaqUSCorb0aaITh4LTqD0ZCHh7jU
ojWcabq7+n4+2RB1Tqt9MAZfpwanjROTk53Rp+zadV4hjoo2zPNWmrUdpec8ZXYGT0z/4MTrECeu
RjsuMa0/WAuRDwLqcMlR/jbaIcHU0TKPbChD/Q8HbZtbzq1pxV/VeOPJ8gvmEwH2LUN0cLTsJUii
YUYb12fyY9+bIPvq1O2RuaW5tIZxrgbek4YPybqW5U3Vef4BfttEiNCOlUTH4fgDo2cgyqUo6XGw
SLYy95wnYScviyCH8+pn1sa3ZXRyRt5tKM2Cy1dfmEITvnqBg7cBkPoM5S+wwVU76lhRpHqH565E
mYOHfoE77VFh+nbgss5E7j8nllqv6/QlUuV0oeF+6lLC/K7ETbRSRmXe6J6Nu2h28Jruh5QVYlta
+pMH2HWttwWwxOFzQ0vqvgoEPhkwDm2Ud5qJyR7iZHz3bH9vpuMON4etQAe1awLvc5UjLApKdWBc
NY+tUa3s9KmQdUSZxZMxseCrCLCAhmHMikLtkdESlGZZLAobZxQjuTU7EkoyhDhXBuY0Ktj0lHgS
iZaUDBb3UEFQzq2L3l403ENH3YlozrA2jejsJVqsBuRkedfL+n0YmrK7djoVqZ6knMNiuM9aZ9mM
9l7prXyRx7q2gmH0zSz927rSns3RzmelUx/VunjoI2ehh9jOq+kRLToSDWqMo7DcSo76FVTYCC4B
KcRR7lNQGxY9p5FD+n8MXJru7YmlioNHsMBYkO7ZTtsYh6D7FBjQ6gJmsqj+zAAVI7GxWchzCytZ
FzQrdEwtXo1jCAJQDzTY1NW6l8nnYUlE4KjAqGpq7y4piHYxug5XIkR4oIGHN4rUROPqrWAZ0zOi
JtWCFpYeoinN2U2bfm3S6GnKxC9xC1sloZ8uatV6oOVbE7Ool5w9uIkfTCzwA8jyzwIfeTfWRL7Q
/PKzk3uPOjCdFUpVd4DUNxsqMzi247opO/zK9XpfX7gRyJIBlc2QEpwt+2s2jGJNIAG2HJKggqJe
kb0ftTaJuqJgPpbckGVfeHMsYqGhGkwqap+UZVbqMwDvM1vOwUoJMbppUvXrMMtSCC+dW3T4QxTZ
DcZ59cpCJDGHRvgoRxR4cIJBtI0lfJAlWxRnxkzSkGUPynrMg2xuaH3sjgbGPI7Wb1WgFnSkl3eD
Ka+mRMGMhqC61/J5zcQM4GZ+nzBR7Mhnhrl8J8XiXOXxjdkRxAMSX4YNdAovkLyFph9AkCw4GHwO
tLknZ87GGZptyGSuidF8j2SCmrZYmXHxUPioRSr8Pugyf0CdQ10u7CX3m96p5VzKgGKrYWasvUY6
xpEMZciQXgCGPkhVNJ50nmS7ioPbIetPVlG/eJnZ3cE7/dIxjiXMXJ/8rFuKpnsG9eqsjEhl58dq
EYKScB3RUCgpuwLHFlDzrZXEuBEQdWN7XAagb4vmJSpxwFaHoJ/Hnkrrc/BZlLU6MwGMuJRQlUhu
V3VlSitz7Ac3MYL0VAdDsAgk50UNZBUym1edraF9KofiOxYr/trDgWdWCSU96OEyjeV8JYxYBjqg
l/eWiNe9QnqEEq88syxgSYhrbCxQW3mrtDcm9UOXBiBj04EBmEWcUQzBBf6DscNEWfM3QkTgljFh
rIrEpDlGw8w4GLEpa4heo+BTZNB7o4KpmguT8onI75QGv7rWTKklZZqrYNgzIzWrzoxBR4TJZAYT
1F3OsLKsLGaYOSZFStXf13W78tWoc8mKuD3ZBt7DYlkK+VEkaG/qvjX2owkxvkka+i1l8EYDODTH
qptvuIwd8yRZA/Y3v/E63we17X0yGLZoErQfjVRae4RmMo4g5CA6zLcG09rGQ3kfJlU2E3028U41
zNRIaX+OR+h+XqejWkqwpdHggBS14uzofTRcXFAEkGA6NwegUlzkRprTDUdYbWOXUwYIqYx6KOG6
8afUi3JrJU4I2xI3wlK3ituqYBYOYen+8sevDGYCvmXs+tg5VrUXh4RL6o/Ea70bT3VIOQT+7vIp
RRNwM5LYQjRZxfilScWZUZb2I+GTVOaTbsiuXQeYHC/xnQFrrtnrMKx7nrjCf0wTRkxdbsHdWFHw
6GT0GbWwNA4RRuWPeYapQobJ0kg9485HhKmm4rnG9metNWoHHZ4/l/+jjazbO8IJWyyF+3QWZnq+
/PUNpI5+f1nm8m+vC9JJN66oMXz67d9+LXNZt3RZY9NUxyFvery236zmsvDVv+Uj9NIxTbaZ4czz
ERucX8RVJxuanSJypZiNl7+/vrr8X2Zlp3aMCppapIC5Hp4epJOaSlnUGc5EslBBsw65qmOxzp/X
721N/EjbBjjf9G/dX98qSUdl3JfLVZzHm1gusu+BzDAWh0ZzzmMRb3lbZEtIq84jbkybSNGz71Lk
Ax7wEd2laH22HW/ope076qNWDtt0Wgd4QDrBKk8/W05mbzovapemmXSPtVTsLuuwhYJl8VB75wHg
w0arv9j2qHv3ndIZ26TkgfVGzdpa0HmfrJpn24z8T4AKg6PeKBieTP8ehJq6GHLZX18+aqV01jJf
P9Oma55LHwHFtBTqkHA9hjAjw3TMnqSmQXntQSwo+9totMtDHZS3XakBFafacRf3IQXAyAk3QVkF
d0hahkOWWadKTuPc9bwwdIcocdaXhSOjwMVJtEjb+OllJWhEQWommKWIUpwzrZUf1B9W1OcvvmV2
KGGq7M5M5YwGVMvfKpNatGhNMPtmVXwZ8Si2sdl4GVL/gQQPXci0HyF4bex9HxJyiVTBN1CCHWyE
wbfLaoPBmjs+REOjxBatNaz4FPZqvukj1V7llh7fhlZtzTotz55NdXtZfTQ1SlsQj+4MUTvLUhXN
Nldt5cj7nwx0n8ifdafeXtbPEHuuUck8yp5Mi6oiqkPlyMOOqC9Y0kDaPCDWeT1CB8CaWdLMPTrY
HlZDopw8wpS1gkvIOo4rbpiyDFx0yvV9m9UHyQP7FIG52XlVlj3gXNGhy8DzK4jkjMYy2Ko0iMmr
y7dSD9w0ApCztKeFU/oGVnhLk4yePlqZLoMbhmJ/+W2v1Pqur7jUDo7kDx2GukcvHD5fvmxonzn5
Srq9/JJEi7jjlTC7fLr8qeyHYei9u8vSY9viCOlE58uadE39lJrY1F2+KzHlmY0ePR2X30Vdkrvm
KHmvBxBaSj2voyFYv+5E2er4M9JWeFk4gaW3gkln/zyAyk42beLQSz7tsRmRxZM9DZ3ndHhaHPaH
IqqeczODrEWXxMJKMMybBY2f7T1HTV//UEFJ92gwy1kOLu/3ZYw4sMDCTIu//lLKMWUrarCh//rx
ZTWXJQg5070dqWzg9WtsJ5YYUn/9baOv//vrN6+fS0xA3YniN798o/cOW323ummTop9wPbW+uXz7
6zguH3/7cQj8ZZ1lXL/pV7++/bWjly8uf34dS4b5jWuRNZ/CZ96q03G/7syvpX990ynjsc3lfF03
wTGM1HLjZ752sIpSO3SlaQ0zYSNAafBfXUlw6L1tpCFPa6pD7QAiXDWEPCv6vbEsscpugD/wr1/L
Xli4dZ1mi9++uXzdqtrKKStl+7qK0tLMjQquzxpqrKCdadOX5eSax6Cmp8KNunaK9v9a92UZafQ/
OxXA/GgAEb4SSdLuVRQ8rx8lr9UW2EEJV8glLm/wnVIDv9xiqosTUN8g4CZIH8omwJatPWGxnO0T
1Mnny2LYuJ2zNg4mek4buGVp3oJit3evHzG8uS9pvdxdfnBZJealD5ne9rvXVXqy+smCir+7rO3y
ByvDpwbU48910Mb5eeyG4HWJ192KzS++Ytrb1604UfXNbwtt+7rKKvWfvbwafn4s+/aF+Kv5uTBl
Sp8QcXLW+uswnQLoaWNR4/i5U4mgTEqOefNrr7omwf+V7O/mdZk+YDZLI52MJRVn6rIgWQEsB8yw
27zumCINJUn7tPr5G/JZ9QzybvrbeiWD4n3JhOT13y4nyixHZj7kv9e/1p0kghTCaAPJvZxpoWEn
ZWUCHzR1pMLYKrbK3IB50+v+AW3Qmfd1dAldrl2kUVHMBil9XefrFWxKiqW2CH+ukxm0NKsRxq9+
HbfGXNQ1u8hcvW7HNPAttMdOWf3at9ZSU1fXmn71um9dQsSfxnWzKi/bpuGvckOjKn5bb+9jvd6p
OAW97h8W5Z07SH6wYt7383xSGOV9NcQOk/jp7sJ2nL50QLk/P9dBr7tmL/CiuZyD2mGa7eRdv3xd
ZyunSDWboVn+2ldf9vw5HjawGl/3zdZA/xlZCuWV7aoKzSSNfGobuwamoLWrRgfeV+60oAk2YVG1
57EymqPCLP/ySQxNtRoEyvY2Dr2DWnUr04Q/5zqe5hz0tx+Z86+c0KpAgKf1eTCohsrOsKKMC+fh
8nFa4vX33b++ff0YC8M+GKm8uvwU7ld9/n+MncdypMrWtq+ICLyZlvdVKrmWJoTabLxJXAJX/z2g
fVp9+j+Df0IAaXBVkLnWa+ZdAU/iq8t5V8Qu1R37deml2srGseDBI1R7Zlq6Vaajz/XzzIkuRu7A
daYv/4DKH6EIJBY2zDbcc2Ppn/32Sl8/IPrnnqd+56PP7eddfoQz5e8L+t1wbjPv7wLHOU+1vnZl
U/e/G37ul2ZIuiqAeV9mW03jy+NGVflQW5170Zp49bXLq3z10qPU6KAOmUqJgGkiHwp8ji+90qwL
5OCOYZo/z5etFQRhEDneKJA9l1K66VZUakO/3PnpCi1eboidZ/l+Plt3cO1zo/p/XJPWDva5EN5/
noooPmv8+5CmTdXHq2e6CfO1dBm+nTq7Pp+qnGpMm/Od84PqH99s03MnGL/KOn4naY2JZ1q5W02E
9kOrFh8gPZE8RSizD6J9PHkv4IbsvMVVds5G3bgUcXRteI+eXFNRlyNO1jvfbfBW8zE3Mku0SgcF
AXBvlNCMIAdaSaO8YYtSTbK2ygkWS/o4uMU91FxiTvWon9M29FfDgNteqdvRa2h4S6Mpg3c9kfam
B4W6nTcVa2shokZQ7Ftm9tlerROS/K7034CIocHrFE/SdZJTHJnGstC94Bo7JGCtLkcUqB8nM5Gi
u6Iz8+85tQE5yKjpg3PuJskjgYm7EbbWJop7AkR9iFh5JK0XV0vTFe4p463DPWGLYMrkC5KNKywk
+1MKd6oFt8XqvM2c8t81Q09fG7sZtl+75rWoEtO8fWoxNzNqC9ZNiKLNZ19kq/vTH23mAyQpzhMA
xL72f3Yzb3+1mDeFMOXC7PHY+aPO1/E+j2LmXr6NU/39q/Hftb/61pWSYGeXHr4ucW4mvJiL/+o6
c3LekAFuTH/clq9T/rpLSuvU+8Rxd19t/7346fZ9ndJcLCrnsRwVd/vHCX5V+WznjHWyNs3e+bxD
8zE/q3+d8uexxsE9Snn4X2f190mXvYmagTBxdv0fp/XHMfISNWx36H/+P5fz+1nOtfOosvdF8lJ1
0S11huJNq3RGgapoblmcZbtuGIa9LdL+MpotI1REzF/KXPnetEP3DxdYIFr+K4ziZKEyRX6OCkRL
maOqk8inOJQ+Ed7eNRtQVxosLb2Q72MdHGsRyX/sMMbV3Dc/DDn97TyzuZsuYB0oBvHRM9E0HI3U
XLeiGp/ynnF10BrNz4ZUXzcdPAzDFzfswm8eYexVrAztNcNPeZeDV90RBuiuc8FchUnP879nPLE8
zfqnlYdwLCx/eBojfOWHKDBP84El7pkbq5ftfT6t+QQbOyTwyzHjIT6Kxu7eFRKeS7NpGtRNuESS
IwgqTpdtj0m+7pLOeM5ISiwckEe/NH+lDlH3z3TfJhX4lyHHvDPqpcSZMx73yJQjzmJqzW2++bWX
FG9FH9w+75IZr2yRRD9wMNQxCna6x8posDcSuXesA9s7OiQqNp2Ty8e2gixdiTH6obnRaj7j6bmS
MyDrwHcRakcqDhXUuc/FUPZFuvAbTNuFxCxyqNYqPtcX3DeD/ehNChsGBtyAtvoXV8VQt+3qnRtq
2hWHNeidFe/YPBn5iPo+7FYH+19lUlTOmCM1WpEcEgsnCO+x17zqIy1iZMoq6ykcGRwl2KGfNRkJ
EKR8RfPOHHbNIOvN7CJm88I+8MF6BzgPfEdxw0unKdEpzpWdEFXMGKjL30ZHvEUxU/+mwslRqukW
0GK6T9JJBVfT67OFx9U9MsuDaoMfGjFDX8eTPpOlFzVOP5678WvVgDzvG2cxFtjg9AKJ+hR/QC9W
d1mbaC9ZbR56DUuwjn74HySP4JvSVTaKLZTs8Z4LUhoxdLnzoUj8J73HZbw2IkkQlulom1YvqlV5
3JwcF+LB3qGwDpG7ayI+KMlzh6zJc4U5FLKL5WPZNz9w6bBWvuLV5zxUaz60Rrlug6JbVUPx2LiD
uEIUGjaBobRb09uiTcQ3zPxF9PXN7tL8Ne+FtoJBJC8ixhHJ0lGW4MSUbVc39q1PMnVZt13w7kJA
xQdTPBW5UaNM63QHY1oQTMKOyLWOJhzUM65CwXlAFaW1jPO8BxzYz9zBSrabdqky/6VFWIKaRRYe
cx0FWY/7eq4Y+WwMpUse0u7WeNhmtDUjSa2C5oi6Tf+NpFQUO2826ts/RiGeB+F0zzqWK0opSv7g
eXxuyz4+i6HR91oE/QjzamgITpS8qjrDAOkTxtXLU9ZWyqescGGXPeOBJzcnGmeiIfGawAdfl0kt
tgrDoXuJ8D3cjOVI0vRVZCr2cz6Wy0VceK9VEj2UUlEfEK/T7pjHHS2/GJaVEcf7Xoxn0sQgGvQo
XohGKsPCJhB6TgG8N+jLHXR1kD8IHbuLPtLi11AHNlQkzvdaC4hGCD1dE3YFi+/o5s6uh4i8ZKZd
eUtgxy18bYXMc3gDPmWjdBksVYhTDxKZfkf3d41j+99F7CxFImCEWQnwN7sxbm7fm7vSGjB0DPX8
oYvinW6GP8WQJ5fci+3VqCWTN6uZbAO8wJez8nKJxcqCAHCxyaab1SgMPKrOT49pR16+KHn7Es/f
pHkz3uFCLsWQem+wxJWFLUiWodyeraHg8gxbYCVlkj0EmVe+jZ0pMBONKiJoiDwblZALnGAOsVjF
A8bzxL3XPZgONE5J6IZKbB2CZLxURYnilF81N0h77l4vHHthNfbGyMr0lfEUuoeDeWBa69yRA3xN
mPS++4imLYmBlyfkjv7YTyT0W9oU/l4tkYFa5V13Q/gnP+RqAWVOFKjjN0q2kS4jwhqthZXqpM0B
N+H84DsTWjyobnZrn5TA6E+6Ggwna0iNYzs86/x9r54goFrmnoMvVBFd4bFjUmislECuNSvL3kTv
eNuxKPONMW025fjQjYQox3wodppR17uk7dLd6Ab+g0KYuhhxQu+H6mlepMOTPTIkRC7bOZZRbDyD
l+C1mxBlExn3pN/0ncDjTHW6XUMudQVhtTiPY7/CsHw8OLI0kCFP3XYxFjiVGv4iQlbvlZ8OzvSB
8QLhhQ9OnmUnAA7E20qnXVZZaW5SZPBvRgsEV7PzdWQUk9yZLo9lr8hjHSZvAaJhOCaR4jHBVpKz
u+uqG99j4pb8nG8ZPNL9iO/FQdiZvUg0xb6Tt2E0YMOU7cbKued6+agjR32VHaGfQXlLSAxAqTDc
oCQHpzT3IraWox2XG7yx8Bbx3XGL2d+4SUpVvXQG0xtpjN8NAIZYW4wYEdaVggecIFWd59+suqwf
eO+T33wV070rJ2CoqpXcqkzXPzcVXdt3JIxnG5G89Hj3WdWtCl0wjSRdbkaiXoEQljmGuihPPpGV
Lh8yY1xZgebf+XI8NiPWD5h/qnfFf1KduLmGqd5frEAhTiyunKu5V3htHbWqibCztUh/teB0BLqo
SyUNDoRm0eXPnbeo5AdfVuJU+nkBgvWMzncH8tHqnvpJnbEVE3GzehusV5ylzHc4gNoaok0zGUzW
QKgNXkKlmx2AdhrrhuzSIgaru4l5y68FlvfHedHHOWSw6CUK9WVmy+o6CtQ3BqHrN7++MqRDP90t
DMCtYLSALj5ZWSPfDK3p1pKww37eZPBhZmj8IWui4J6ElYPV5N+GgimaEaAFJ7Zc47gfU99dE5pG
s9guiDAEuX6GXaOd7SJMCLCTdDEzrTxqjTGsXBKdHykZ71Z0ztrBpHYd9yDHFFFahz7VI0Sq62ht
Bb59IkxBIEojzJj7VcVT9e1VAwYJeenGmHwu9s2IwWmNyMO5Rs//bvVYdzmGrl8nC4OF1splEA3l
OxYLBgMWcpWEep+4mXBhwyzbw8pPtjlmhief9BqUc0UghmRoe6uu0w0fZBItQfQBoNt/cuxyi56D
ciTAHl5c8qeT/3y5qLxceYjL2CcPP0SrIUFoqZc9OSCnKi6FcWkGyzzy25CnoG2PlVdz7e70enPC
/JnQ9SXwWu3olymYZz0BKp8nSIc2cqMaybBtXT17R7UtGT0UMrM82IyhjI9mIUGConcov4veDEPE
FaqL6pThR8+fmlEdxhz4FJ6iXN3VTo+oAfbtC7221Es5uZLWzQ5V1FvmZD7YXtVC1VYgFBJrkLFN
PJEBEYhDEhbJLraau1JDPS+E1l38VCueImKlxK6c/prZZoHdp6Ie+I7mC6wdkl3khohh6H13VPQa
5ltBIlchYy9K85L4YqM2I2D+AGWQOEYZpI4tbysFn0o+gyUvLLchQ6b4mJD1wBea2oZGzLtzI6p3
AJvjS9KW44YIpv5hZs53nAyuAY7Cj7H1IfU+vzs+IwU3rOq1ZuIvHjsk7m0CPgsL9PuuQ97Slkp6
qJEhkZNZpCUx8Ox9Wx5jQsGbwsMCuuyKcxYn3ioj26sZY76SCpKZpdIin2f7eb6wA9MiGTXYyxa0
yUo2Tn2tq7JaYZLmrMK2b9YQM2PCAUaHah3YFttF26/qPPWn2xHhRpr35utEbcxJ+kRF8GqdNop3
Qwoxrsf+MckBiGkj2GFZ4qYa1FW7qmAkXEM8qovaMPddg06G6XVyUeSOu+yqytgWgJWKIbROPsC7
RYCv51kUXbXMoh6DEN83eDUP5k6GRnPDit5aJmFQLJx6YHA1vZ3SWDGWjTB8e8kg1FsNITmrUbOr
Rz9LL4rMA8Iq6YReJXWmqUwPFF+/DgwCH/3UWks1c5/s3tgQa0CUGZ3QxcBIZY+GWLLW4tF7G7z8
IdfhqjuKPZzBbIiFWWHnEWtucIOxeS07DbOmEVH6mI8qlIPxl50Tw3EcJOlVn8dRYx7YbHA46s+9
D9/LKPxxm5U3uKuHXE933eQe2+jkrEdQnJtKMZMjD1pf4dyAx2H/PfaK5taohTyjUnThyTMaR1zt
nQTQA2jW4SM0W1De5TlRg/gMudZ8aPXWWY6RC9YLFeqjUr0ZvHrf9GXh2S1WsUCLhSyGdenoyTux
OE6+EhcI2/5a91586eENHEUwFZ0WQ2Z7kAzjcIfqpu900vn1ClI1+qhpR4Kq1RCxMiPjoCvAUyyC
emcgj+9d64kXRiPwoyMPW9ImZJaBNe/a6kEtiNzNjvgFx63x7EVaRcyCBIcGT8OZzAPlvnFXCXO3
RdUa+74LU2ONIIkNAMEEP2e2B2ix7aGXIXOAaS1H7oohiTp1je7VqshFdxinYsUbusPXZkKiZ8uX
f4PFgTz4jFH+WHztqwqgWKgfO6skbuRBknFFl8fWJHkIG+BKgwBm70smIJm6M2zfPqD3oazivFdu
gwzGdZRazjXWOo2P3M0MfWWPnNROkfCrR7u55AD8g0LTjkgtMtorkZuEEUiAolfXbTy2K62WFTPY
FjxKlA4oYg9UQ3Xu5KkndFzNbWqGhwqO2yXnv7gXasd8ub6BHOzOaccczc2ydhu3tY+izUTojRX7
xXAc2EiGvkzyMT6bJei1uCkQehAAojKU9o6BcOylkU/hSwucPUrQoTP471q+VzojOukNJsd+ioJw
avYPVt7HO+G67Qk6nNug+sDqvIgj0W0scmNT8jQ9lVN6umxP8NwYaZRp0J7m7RRwSVoa9k7A6KTA
8M1NaHS/qqhiszAzvtOSGJLmWTXcuLg51dNi3pwXIOzLlaKa6GX33lbHbRZoTlaDxmER1FhQjWEt
MTAM4nY9quUIvI6pZI5g3dJJgNwk9tA2nzv9TEAXbYZ1BiXxjFL6sDcS0I9GiYTbIpa9dXYyubHa
0b8VoJVKizl2I1TjiKCDgVQqa03q55sijv+Ztzz8J/7dPxf+Vff3Pp0hkFjMTRJPPfpuiz12rkHf
+at7Pqr/HuiPQ/7upgo5+VhDG/mz8f/v4ee+5q69Bv5XpCT7v447b/61b26QW9MQZC4xhe2t0mBA
WPz3Wc4Ff1zd/+rnq9ukKpe9bqA98LuDv7qa6/5xTDdFRlBK6PflkF8j0za+m0osF5qZigerCJiP
ZfawtpIhfdd8hSRhZXxvSuDnqB7GF5Bakjk7OulzUz38CVZdeU/yvFiHoCGPTC/Vm0yIU80VwsbD
8rLxXlrTQbNED82d4nrJk++V73MFxql4ASlj+lgMas1dlOOmb4TySqh9N9fA9jNYmnzxrmOA5aCw
AZePmZN8x/vE9l2oZhGM0dzWjFMSF/6lBO35eXZBmAH0HcM34kTxxtVkePBDmd9zxyBSMF26yJqn
US+SZzPDmlGzA2NrZaX7rEXtba7g1ki1hFHVPzSe3x/MIZtkyW0Mzhl4zvdGb/txiXGmuCRFLc6h
wghxbhonT7x8yo/AypN1I7r22MaEAGsltT4PriXeIVAJ2TO/YhpHaHQ3ks5+jPLo+9yDoYpfWTQ0
jxqRqD0mKMZmZLT/6iT83KbnklUBODjHUdC8161jLgXQZ+aYHz5zo6lCMIDQTJXKP1lJZVzQc2s+
bw2CCKse5OubQKB8jVdZfnD4Sz0ANWG8OzVtvfBRKfP6GaYe7lSF6mwbqxmf+8p/mPsmoDlZcZXW
gx5jUYrrh4MjwTi84bG2mmtIB2xfk3T9JTDBhaMBlq340q8cHWPeztOXOZJu33yANBuvqLRdyOfr
eWiSC1hB78OZZMw4hn5JuyoEqiI6PFND70Nx9IMR2d1L7gJ/q22U62WfxN/A96/nCqKEM4z+sHOK
bO5NWGQ45HSD+5FY+QvjqvjJaolTeG4PWkeO2rvdXOdyYNrhOlCb+FjXcXzP/Ias+Nww8nE4SDz8
5kJ+5KrMmAtMBXr5nOpti+WCmWwst5P7tK/EU5+Gz3O5B8wU9npjX/MIQ0YkxfnnTBfRdqiYBb7z
Wth2va0yPQS0q2gvvqfs5wqu3feouBXuGR6Kc1EjARx3ui88mGvqj+0zETlrh9Gnwbi5zt4yxpxz
Sy9oUMDvu+hkid49ua7yWGbuJS+r7DHLlfRRjDlKRB6KW/MmFFj/2Ojlz3nrc2EzLYvF2B0/WyVh
dAg8FB5VvbOKJRajD7nP6Kqc+oyUutolUYylRWX8ewhXAUKllAz2phrE6AH+60azmnuf95n+vS2q
6D63MescS7XEHNdzBQcGzEMb/fg6ZQsj6RRgcKUJhOeVsXktKt4PfZ4+SgAFdyhBxOez5rVshugY
50Tv580sRjtGEzZ4xakUMyWxSAtuakXy+7XN727SZC+KE9rX2lbe5p67FqQs2eRxNbcB3FKu6gbX
trlN0mjPGS53t9pCGojp9PT2al4hN5fnvMolCD4OBGEj21rCxHho2kw1I12WxWThNx1XWCi0x0Xx
KPyhu7dEoOdGNgyCY5CZLa87GjmYfGGUoGr8PGgUdIy1RQNOby6tzCsDkfJFYgR0Ff74PlfqWyLo
kwPuat4M0c5FkTscPs/dt/PnBq76zaqa6hntysVcS7eLnA81M43oI5L6SN77Pwv4rOp5bOvxbEVO
ufYyrmMunQu+6s1rQ87/vZWGs/oqSLUeGMe83Q5Al9M4Cbd/7PxcFbjSAzXHzvn3kScdBsJf0SVB
8+kUTPsTvE0Jb06nVHdFdMxaPFAyDXbNV7Mwq7OdViZvX2f+2ROxUJwQyozh3F9NLJzpliIems9u
YEtqCzchoJZraCUGpBKyaYqa6/7G14r6jdAwil5juTL1TD3Z3hCeCeHYDL5NH8tiUCn2kC+Z/arv
qC0FNMI1Tuvb4dVEL524qfPc68HBKMpiUZdNuFLbZFxUVtBc54Uvq+YqzTzcVi2o/L8KkkTXcLC3
MJn67xaFC1sm5pyWcwGB9wavAhZmXSgAnrBC/Op+XtOQZ137uckwfepqrjyvhWRe1igOoRv03wVe
HMPTiOMMxvZ/tRAD8LbQxe7jq5e5Sl7h3VNLh9TidC7zvnkxhviKW8Bc1n8VxJORTFE21d8FSiUw
JkDLaf3Vy7xG1I53D7p6m78K1B6Ch/Bd8XeB1oD70SrB3PG/byKEWxQ8NY17PxV83UQ/hafTlHbz
WTCXzic+qA4zumqCC/13VwDQCJfU4I++Ks9r9UTANkZj/LtAVvKnY0fh/q8GCagJsjHt5/4ohyYV
WCGAOF4AD2B507Wn9OmDjCBmp3YTP0hfy9f8jMMHD2e5tccE7pYXern268a7yUYhC8ZU5kZUr1rL
IrNuXhc0a4+p5S3PUNdPXaHdZBh1a8/MxxtOcnItNUveAmKiHC3sblLw70uFUt+kPozUc8UtyA2V
o8nyBhJWoz8zu0ktMNYwwZKbHMn2ykCJOFpiUVqglaCXGIXgtXtVAoKFnpl4V9ju7lo2pn0lzeFN
R7OuOeEiri0w4IUrCvUU9Rp0aYh6jj9cgxqyhBf7EopdH29SiHZXWfFF5l/UXL3OTCnF8yzPSBH4
KWoSUtbFRsZ5fk2DptzINE85mgrdTOnja1471SYVQ3iF7YrNjjkol1SIdoO5gnehSrchbOxgdTTK
TRpo1kXGTr/xArAqQRaPlIb6JWgqdeN7EeFtc9Q2eNH28CZdfSO9VLJGHt6QXkRshpgN8fQXZBKA
AYU9Gd+8eNFFrl780fmYyxxA0qfU5ZU9TFWRpQkPqeL2y7lUa714R3jPXM1NETarN7J1ss1c2uO5
tVKIjW3hs+NhmlbjEhVkc4qedke19+xn5soQoOoM3fhpk0SRWCRSHT83mapOlDYvPXutcJ5zkf5j
qaN1nusmIvpgVlpf5rLYaV6aMg6vcxk2GfcxLNWdVkTJtkmdfFOWIPLBDdm8ycMalUTbs4aFj/7Z
omjtaJNqJL3+rGDk1SopjO4IKuc/1SMlZBXFrb2ruJe5n3kRDCNmw4jsa6tedHhzT/U+D/a5hHTw
g6yAu52rF/Ox+ezCplJExuMo23OEkMUyk1H2IS33XiLE+VREYX8oUzVeJ9N+MYYrN7Hjb/UEhOKi
4NV5mfOmtfcwVNMPXTOdtUTWZq8ghP5sB8gqTu1sY4xhLdU5NATfflBREYatRoOhzExYv0Z1TWEk
XEYEY5KuS1fSVL2j5cj2ZjLsgBqml9+DeHwoXbt4Lpyk21kN8DE1D4dXL2QsPFfotGpZDuNwKeBa
nmHTWMu+ysvv+YBKXN6R75FGj1a1R3Qc3f0nqRbf5pZFFVRQy1v5EOQpqgKJ4H3ipv5HjXHh1HWJ
WsZKpp4k88MHr6wi8MphU57Je4nzvJYQ1j9h1fXX7s/N31VDwZzOzhOYd9O+QNHpY1qLfq/V9Qhe
p/AIR7A/1aqsX/xVz+JaiEIr26/9n8f5fTa10NuNMRAPwYWRDj6L59OYF1NFv/KhZsF/+qPwdwfz
Pg01l5VidMrnVf19LsVoDEcbQZTPyvc6V6+DUxQP6rRItZH0up2d8jz5RZI22gjLJLElGuJEab2v
DfACgYufXMKsZIUo5Jq4FgFBtQnuBpbTSPXi7aoqYXCf95VIpK3wI7bIz6nPSKX0kmnY5EurBefe
M35azCFuJBf1XTsm1sJyRv9RtyZHGNPcZuApABhFnbLwE7kqIVGu0JF67jE52/RR/sPLPPegjmF/
wbnF2BdyfKhABKipdgJXQjgI8yab0WAhYcjmmNwGqbpqmK28dwyJkgpdztEo5K6NxFEq6PaHSTc8
BHgZB6Pe3+B7Idxs2fcg0nSyXiEOqaMCsE2QXUzbbB9FollnCR6pGHPp4DlUyA4K9qaGL4q1rafJ
uo3KdOPiM/koO2W4IKV5VloC6s0wyLtmPERp9ta3ZnhVPK98aZseRHAe3eetKNwq/4RDZd5qbegf
RndIb5r4FaNOeK7S8EkOlrJPlTq4YkmWrJLA096Crj9k/QQ7swP8WxUwpqYI6pUTgDFXubw1QYBF
qLr9bV40RDgusFovYW8Vb05hvQAiWJSM0fW4tq41o0mQto57UFRVrsmADbvRL81vmj1uENB8ET0I
R6Lgkc8oEidhSKdRsU+EtNd8aw8hWUSsd0A6QNrpMNWEjrKQSukvCg1RWGKS5i7B6nMZMhZg0l6N
SEXAJ0sFnLnGeAtRDVqZFgHUUkwpbOAS8N3I8pTuZKkMJfQHGPmzoUXxs9M+eaadXOLQaQ59TnSo
yJIL39atmyjhpfSs+K4q5XNhxOlJRFfRP4ZOF32DRYzQan3oLYgBTRH8g2wK8t5TJFGTOM7G0hQn
1d3kQVx+y/RY3cfdlXRhcE5Drgt3muglYTZ1dMcCxVfPg1vqqlAscV7a4swtMLOr64eM+OcOZ+QS
/j+8tbYdnKXZgqCt+Sb7MlJPdW3IFZDB/jUg34dSxNIzg+CXmaW/NG/UECVX7KUXr5AiTE/Z4Pir
kCT5vhO+tRTAxNZwIJz1LD6VEW+AqHOvpiR0RvQ+M4vgQTTNOvKL7j7tSVv+eqrVvsUE5c8KoatF
NLTKxkqsd1lq6iktSxMuF7bSwEvKrERuM2DE7pQWvYSKy1tQKxYarMarQXJZjYbiuxtIe9GhMnAo
3frFU5LiUjeAiOrCh4FcZdlK6oRuDIU5dN8Fd81xsoMTOvXWtIPwRF7L3ft5025R91zUU/a7ki5v
D7uKD4oc3aMPeGnpN6hxM8pod1WoZ7sgEhgKpoQ9Bsi4H2oqXka372CxewYCM7m86CGG17zgdGXc
JTJ13pxIudRR3EULdfR3cacdHPKcT/z+i2WOmBGJWkzKIqOVWLLl6S6Y1iAvpeR+ZbpXguygBORH
lmCX5UmR5dVSk2bvF61E4Mxwdn3FZD6tawHfPZa3An0keAdtvuzMKL6SnUEaA0gEICiOaI6ME9VE
jofCD7wlk34kXElP+dAEtg0AOEYIekL8JxmWNcoDzyFTQ7Oty6Mxsf0i1P1PvU4gyXFT92CiWbIQ
XVbv4t79UXT5qWGcfDbUSiybKfGbN28yFHutEAjmNe95Ak5ysLzu+jlObq8tH+NbIBptlWFdsvKq
0VgnjVfvA7VsNmkdvUHRlveuPJWFHb8BBNR2usUI1wIX8Q7Ta+IT4vXZOi5hNl2/Y0NjLwFENFtG
2K8a2YG7CJ1vWQ2lnrFKw7w/U/HodAbk5gvryU9BnGu1+qqpg3KUJgx6PcNuwZDKi13xI+0Ss1qC
tXxVhtJ6cSL9zXIAf+LLC5ZEMVYWuJ5tZ4TWo5jA+74Xnx0Hghap1EurmJdeZvrJs5V1NHQ1OeBB
Pw/gvu1Qf0cEK8ET3G/3vpTNktuQ7VSZoPJb5uHO0dQIhkJnnKrUYpHFd+TWwnOFwOJjVh97p+6e
tKrYo3FvLMn8QEwezeu88DJxchvdO/Z2FG+gcKNqP+IZqTCBWDnw4/aOw/zTLf5Rivhn20VYI/j6
d6Ti/Af7EpMpN5XGepwXUZO94ndx0vHygAcJCqyp6vFdaNlTo7YRNqS6s0ciuFkbYRRstVk+PnMf
ctb2xiDyg6t28d3UgICHhmu8RZ36g6mA+x0fukvvGj6wfeOfIDSzDZKkGEh6tnPvleynaoNVryc0
Syrzn3UVDttMVk/EbFXQVuFZhZK9Z2CcHnCOjRd8mLU98oyw6Lz62axCa2OV/DfCBDyQoVr6i28b
Z3QvlO+Kg1JfE7QRSCLQnYugTHCPJ517Q5KiUWIDpFg9roRb6/A5sXDQhyr7UYMEQeDM+1bG+EdO
LFe3IuPYK3h+m9Lqv0f9z6rVmr3TYjUHJ3pnhF7yauoldA2ELtYAPzfNhMToQi9egxVCDaLVDzoO
v+eDZdf1WidFChCLT6maBJcqT+ITr429lmguEFzfWcx/JRmYz/UgofJNdAOiiGi5MTsoa+WataF7
sBPcdIPBF4+JFe/Sytcf3LivVzjLxU8MlW8RLMjDUNs1KT7wQQBZk3On9suW+QaUl4uCRvq3wjC6
ZZHmyb2LIkTnmgA7TVwkW1hYK8+Syz5xH9PRKi6e7q1nHVKXGPCTlkugbYl/w8193bZVtG7T9BAR
n04GI3iztE1EbulbUgnnEBiocI0FUVK/U7sjI28sSXPLuIuiT7eB6OuD2wRyh+R3s8iJOS70KMpe
tK7xD5paxksZl9ChcvkDTSAm/d4/rdYRWEzFtuY011Yrgz26DiTt3Np9LauLESXFOdSNNbk7CQ5P
5Is+8MaNdPRH1IeCI/z8+P8YO7PlyI1sy/5Km95RjckxXLuqhwjEHEEGg1MyX2BkJoV5csf89b1A
VVdJqra6bSYLSyqZHAKA+/Fz9l5750VAA7LEoMtoT/I6kgkSTD0CZC/p6Nf2tbPPU9PY0ODJA0vT
/D2hONC6kcch1HID9NDlVRXesU06utyqj/eaqQESUWl+GJYTXqzrTx5Sx82CWXzsu6Nw/SNZetFD
63T1i2USTuHRyGAxmjTNeSts90bkYJnF313UhWsJl2I7TvUi6TXxAJOJldYSSZlXIuhRwxBgZc4u
fvlOEGvznFq93FU6XLavl9hWxk+h7TNymnl7hEXFqpXbeXl42ejGILWRwHw9y18f9pW0N2DmTqiV
8zflyIDxkniMa/c4+1lzarU6WVVaktMaxEOidWPx2tOt7QcpPpWbBDlOpEDrVU0BrQODnFzc4cMf
/4DWB6nRuCOXQOGr4iUftBT+zdxhWPPmZVcWh68/lfBDRUT7IXXjR2vRvDK51QIUlChoGuPJGYYT
hxf/PrOTG7dZt2lDXz6UUCBnk6RgItVcoh8RaHRakQb0cNXe76rmQILPT4TQyc21GcDZpim4LG1y
4/Tr3akCqFtbBK6/sEWSNt+2hqbjF6N54RZca6tFFlczd09Qo4WeavaxVpzf+3STLMoLTfG+tjIz
gijGF1xL/ZgmsvsxneRkD4ewg38495ZxygBj7CIZPtpCGy4DhOQT6v11b3bVeQrnVVk54jGZtPHe
FtOhnshEixSCiKqPzAswKEkEkeYeGKq0iR++p5EZbSx2XWB/0rgKhrorN+qGDxWm9znhgbuaO3id
g7C6b5snB4P/to5qEqd1G0H8IMpgSvSn+Ct9g9OKF4BSXSiNTnjCyaMFQ+Tqb8zDaGj51YvVNflu
yLRLa87ZpsSX9Jbm1YaT6/QjagZzNUdT82CGMQSaUaQ7vwISMMZu9hJ23Xh0JWVKwcZrmlAzWxbZ
YnDFN3Ogodexnp8ZrtG9GHtUPiiwZ+QhL307gQCsMSkVJPEEBjm2h8xB+gZsnDRmDd5Q3LfPnRre
KaqHe8BubkAfwNsx0NqYrZbdQMX4j1kY082IyuIHPUDr7usFfmx3BmqOUI3NADgS2d3YaxAL5dp+
1lukYZGNyxuVygZw4YDOmv8nrOF7RxVNUy+ECJa7L1pva9u0a7M9A84mVGhql5dQc0Hj9rrYxP7Y
PXaEZ0iUBHc0PJciy7i4Q/ra2pI2xmS0G7e2CfeLQ7KJKts6UY6IFQmwzcnP0+iguR6nmVEYPNS9
YH7tN23yLa0kVVoztmtlmdM2Nf0WdEdC9o8XXb5eBq38Rk4ttM9ESviP9fQaactSYdcX2x+ze5GF
1tZsI/fitWxmFD/z2a7batNBB0IJ6I3BUIbxM6fKb1VrlpuwKMV6kE39ogg7DHw23VXdmm+zCpP7
0J6Te4f06/0wyfdk0UqXaazOtVX7q2hAdRNV6XL7IeMpyEffT+WMN22s7sh2TEnsRWQS9fAsm9hw
gmbg6Z3UgyUeuwl7i+k34oGdPictnZxuzDRkndAEtfvyyghoenAUOSgegeQyc9wrWJog71rtVhrG
RlN5dUlZwg09PlBdIpVj09nY3miehAbbBf/J+kuqrNe5drAT3lRPUDOmjjk+LEk9k4ggVEnkoLER
xqdWt6AZWQW7vTtn506Wh7bjgZoRcG6zBWkVRuOWuEnMbtaE4n14t/TafZRFT5q4NeAJZgt7w9IQ
o6N6Q5P1I8pwIho2bo8S79ilhKoaaILnrTIQAoh6lJvKt555Q8dV0VRELfXvqFhCKG+Je79Yq46o
eZ6b0Zr5QQl0LFzByJpwojt/wvyGWcC/m8dKsX8v+NW2Jm0qg93EnHi6IkA4VEv0V2cWqMAXVTQD
srWKsc3UdmR8cK5iB6u6N8whP6MWtXSTSUpamzNEkcpbo+vhgdbe3VgOAzQYQLUanoiVTdlwKjD8
JYZCNRCNF3JMwhuU7+3kj9rP4dTF01WwhL0At4aLlmYbq4+aJy0ewqtVzY+ML9JNT2/4Lp12YxV3
4EeT4aHQC/GmzVNNciWa30wv5bbsZXcGcewEY8qg3H8iysK/10WUr/KQoQG7zzo0jAhSWrmaOlad
weybwERVcFRUV6w9+XSzemasulaAeg5NpI3uLJ6amqIkmn0WeW2yVmMqxgA1mbXr9K66uqH5Y8yH
6VtqJgcvy3uUZun0LSFCEUplDEbS4cTxpc6cbZTh4DQh9zDU7JvkM4nb7FumpeEWV6gO9NCv1pWQ
ClZcj4GPhhEuqFLc2DSiK76hnV1y4BiN7i0Oe+xZ/RtCc05IlfZhAykI/DCstsLE75KI74RUugfD
08WqM2z9UdKsATxDjjkdCgnEsCm/axXuJ2JH2h0k1Z/SlsmrNdCj7rrXqluoZyli/lTF3atnjN6u
rIDvVIWWrVE4O/tW88gIwbWx6/ietzJ+YBlg7OyrnW5U871q7CdFoVJxmb/ThjkNlRu4YdWcNEEf
yUjoCg6j/voF9ZYxLIXZUj/C0alOWlIRf2xo0WmcTX1la1G6VUz/74esBSfbN8uy6v1YEP1uXfuf
yiOkPP+RN2O8QJjjx6JnafblhJEj0k9m9+i6FVDbqYfMvSyzHKxpKDXd21Dr7TWykt9m0wmK8SV2
6Q8Wbtw+5AKLfzfjvm1b0ERG3u0aMlM3HpOwTR1m9P+8wrsVU1EHskfhVHVZuQUswaxGa3BMzP29
8FNj70zZyNHbf3a6hllCJ3aZPprHep5f8c5i0wYgc4qs5kVjV1gXHkqKypu0+1R59lF5xryGHx1k
mUNvR+vFulL2S5YUiDfSquGY8uKB0fnQWvPSS+8a1c1XPZocR9vYd+4Ynb5eLFciX/LrcymkfWeZ
yec4NBLk+LiIbEZmNLV9qmKnvn69GHRryXmv79wQyZIbeVuoeeFFanqzC2NMCk5ta9cQpc+OwU8H
4i8w27h7a9t87ctu1Wovrj45j34yZ09lcrSy+b2NYou926IX3STXoomrDbYSdc3c4VvUWcm21bpu
jbhpvqfWOjVSukGB82lGHHSdYmu8DuHHKLoOGwvbEClwx4iTMEjiind5aOrtV78lKSXTvmXup6Us
nThnkrURATeQTlpc4i5UsKvS+ZQ4zn0BUgPbScFEOe8OX9Uxt8cla632VFotHEb8UhyiKlrZKvnh
jI6zrxYo34SxyOrqj4IOciDbxmBV0up1Bt1GzslOwwtBCSd2DcnMGHUGcS4t2pGOW5RbN3WGsz1s
a0GVIXUTSM6UbnKZh2t6te7NjzN0E4yTkLLTv9InApRzIg4JvCo4EpX6SUvL/eDgrRLWBYSQAZjO
TU8w0zjPjd6brvEbZyNB9ojytxyus7NJI3wweQgxLISbiN/4oWMEuk6WsHuPZ74VT4N0XkfTHzd1
zk5SzNj0IzI+ITS8RQ4/Sc4h4OC0ILeoqLe4KcN9L+QdPvHyMZ9A9Zk93pGymj4oznFm+M0lS4hG
rwiVZMajHlUV2++MIMDEIFCA/pJ84r4IscroMRywRTPUhf4TNDBcYpQhjW4WH0kr72G01r/FyIxN
GUYPaLDToMjqjSm19r2knbzmKJZeVegS59V4V7N5nP0Rk4hy7VvjMtDB59doItxXRv7uFXjENCR1
t+ixW7DeKoy7cwNb8oCA195iyUfyplUUj50NfgWhG1EUL0OJT2vqu0WDp5crPwMBrmT2M4+tj8RK
rHOcgKJ3Ffu2K8Nm7znxHHi+yra+wbCD6h80kEW3xy6f+0VA5HrKOFBywbcPzWM5TM0Pknd/WjCY
3kq3cVfYT6t1HoZyl0qVXMI5w5uHJaK3Y3dTQEOBedWtloHy2tYdn7Hp4J9FrJCOIL9XvrbWY2li
QpTjFuiWSXqoNSJfBGZH9Ii4xr0mdwldnRUngNYW+Ak8r0fU3UgCittE0lABdG12GteLc4DXReoo
6RqtugZG0So8qSrxj5Vqo9PXi4AXsmNmF1/qvmTu2U7+aUpq/2Qsf1LdjCZOGuWW5dxc1ePrDCbg
2KPRY9O0oqe8QrOsF0RroqMfb5Cv8XnYknom64i8r7LpBK/YDkyjoG7W0MPYqZ2fW2/8ESncM6Fv
45plID+33CA5ynuGP36rNmSgzfiDHPg+iX2PYibGsJFtsHCcOn9Eu18YVzX66cGZUKwjRovvMqHl
dHfck9n4E2NGpwo8a3S3XcuqJSkE1ppk0TTNzjraVK+NxlNfKtgFkWtbTCjVd7MrTqmyokeRImDr
3FzbTG3MyD80pi0icAFRG58pFSxoT4Ia6egYySYtu7XwqABZZdpbxlnqEPfhM/Jv7sy6dPES6j/n
wSVSjLGq0GGAzLoEHVU0DCvSatzxK31a0j3XQ8tWGxmfqgUSmObluNfVmgkU901iGmB3cFzp7lsW
ldoJ5tWhjzBUjA2PNYOjftMX0fIsLsfRmIvXART0pL11VPxp6y0Us2pCjYBL6H8Ifvh3DDfZmRaz
dtt0hAvt8s986Emf4EqIEjLzshYNqqBxHdtAsH3QC1P7O1n4f/8Y/yv6rP7BN1d//28+/kE2rSQG
ov3Lh39/qgr+++/l3/zzc/78L/5+SX7ISlW/tf/xs3af1d178an++kl/+sp893/8dMF7+/6nD8Cx
Ju300H3K6fapurz9+in4PZbP/P/9y//1+fVVnqb689dfflRd2S5fLUqq8pd//NXh56+/LG/rPzHw
y5f/x98tP/+vv2zle/nj86+f//mu2l9/8f8m7CV3ksBCcNC6b4FvH7iJfv1FE38zLJLdAaPqgvhP
Y4lULivZxr/+Ioy/6R44e18XhjAsxyVvSLFV8le28TdLMLEAvm6BmXcd55f/+3v/6fr963r+kVf/
F3o2kP4l+U/HEOPYOh/9Ne8uawSjbiIIVnkxTPveAjYW4uJfyd5kSpS08TkX0tpWnds/Vt5mHMrv
VjpoycprBV7lGUUBXbjhXM2E9/3hTfx/sPT//WcTtmUa1pKm6ei8iwuQ/Q94ab3Q6lZVEBJLRnqU
lx0A2rC9NvGkP1T0batkMhscBVa6g+jonv2m1/bUM6CAJ68Leh3zC8fN7Bzh7Qv+8w/3lfj0r6gw
3irHtHn/DdvkKvnuXyOY6GuC2JRatZp6gbt2SDp/F0XVJart+VKZPPu16wWN7qEgnOLqrqAru+mF
MaIryIYtYVnGkslQ3aVzUwSzQgc7Igc8ldlEYzEpPnzp3OMOuXLQkAfpT+6FVRbPam7cfCveUZVM
pzhNSyyCEbU+zaS1L/IgVbkOAbWMzuQ7Z3e/n9ZRcs9L93jGPneIvgauI1GsVm58oPV+VnHZ37dJ
s2FnSeimswF8DXH9jLgIO8oRgKRm8JVWYXWYev/zW7k8AvWf3kph02azBU/K8p/Lc/DH68x0LKlC
nVG6X88ElSjIq/rcy7uw9MRmehtajJep5RebrB5hxtWa/YiHLSjFc/81ZpLvdc6Cr4EbOUtxDIVj
PVdhUqF7apqD1aToDJWKyOVh6cceSTccnCeXRVfYfyI8aYNztMZY7jRPO/Rz6W2cvqj0lVH7ZwuH
wP3Xi+9H/jaxdGul8dj8D/eT8ed0Ae4n4ROcQQiyYD2nZ7Ww1v9wsxPk5eDetMiF+frWeqQfkOmP
w1y90mV076BzrvLcfoInZD2z+Z2MoqELidoMIy6/TaHgvH71ebM0ZEAYG7f/fJnEv10mh1udGx76
OSlo1l/TOu0R3ANaN/bfWP7s9by9KSy1G8XGWM2TcZxqcaW5Wl5J7bZWdlZF92AYftMbuk/Qx/d5
1hKEWPhpCajSv9WLSb9w/O/8W2fXTZO8ZG78Uc0AL41RgePrG8bDA3MF5vj0dyqms/98agaLO9ln
n0ZuyDl2NBHsMbA84zFCCA/HNk7ENZJYPRjQCBylWI6fEEk2AESoRzq1oLZHjq/kDYGI9ppkm5VE
gGvq5joMlQAG3zNFf0xmjiTOmNR3sSp/+vn4nHujwVGqi/6n3C7fY1X/w4PgkqJhmVBjXMc1mDno
f40y4DTr+KNwaD0MKVynRfAhW/9uHM2HJrOQ5xuY8osJYlflqSBk2L4B+BVmwPej9pxgIAeB4ljn
qTa+e4UP2r4vLrX4IV2bijgumNNVWNemAZZW4ruXHCgCDQ/NDPra+JARQxcxIghjOvsbioeAfkL4
NtJ5dt25O83gx1awKHZZOUBF1XHSfZnqHSJnrHie1mFK6hmfdWYIb0JB6Z4Weo0rdTRSlbh5qfcM
anqF2fl7o8/OvgalGowyhYWi7ziKH6F1ZoXD2EqY1qoUBV2hjRimjeQssEpiidYpuyQxTn/EdCdb
mdlaw8Vhq1tcDA81aTvohpozOM6csGRrY2XeR56mXLL8EcfrqxaOgZGsYi2vV54PkUFGxrPK5KNr
PM51Tknvu+i+sEvG0EzXNGoeCock8OmminaJDIjWKjOwP8e/9UNiv+CPgg5rrJZ47RNNr6unaenB
J095TU1vHRDfxoylRXuRJTgH3JfZGlsMVtjy8kVUENn96GntfEWyw/GdaBn8g71TbwzasYwiTSNY
2pYcxj0GH2IyN0Y0VFdQFbva094xTfpbJaf7DJ/rfVqX/3gRpi55/9z7qjarvdsX8zdgx5h5ujgY
ib484oPJgeHagPtjJoedH9f3Luf8ndUY4oye3d+XTXklRt7bcW5OdqKrw6vnWdraQJ/2apDGEOee
93Pw0/VCYi8c805pRnz/9eK3Iai7iXc5CsH+GwwB4MFF1goo6wJbVRD26xDrN9xzvPI4Wusxsz/t
7JXgaUztZlEfsnGKftZh/pYymvqeCCj4Wl7ZLyGe5rVH/uej14eBWSbOuaPTd6fr+XosmcorqRlM
tH3z7DIkzW33CZ73G8eO8c7oHfOZgRUjU4YH/thfW63tnpI+Y/Lc2K8ZXZEk4szeJBakHy1SRH/6
L8ya3Z0tgcDXTRxfIXCs0B6JB4n16b5vCUaMaM43HcTZVlh+4Eh6s5bpHQC7wC3xBJj3pBqZTVrx
tptq81G2EwFU3EPPZHq/j65ZfQcY81BNRnq1LOhy9K44K5adsbFb+dvXRwrChfj9L8CDhOVgH2c9
ZriDK1zjXLm8mNpdA5EmZu1ASYBh2L1AKkqOyFEfuiq5mllR3kdm15wbG6drU8b+qx/eATjyNyhO
6HX4SGPALNwjR3MwOCPos8dy2lrK7Lmxxwg7EUPNtUsa0fn3F+F469jCK7Hu+opmQNO1l3+9KDPM
9n3FOdtfJBO9CkHAZ8O3UOnOntFct07K2DxqaKvOGZENWz+3+5NrGucMFexDqvMLmlHdHXCWhwcC
5l8S40FL2k+3iCTaxOyBXoC8d4vGOYmMMYsZG2ejMcx30PLVGPcfSUP+gwnJQ21tHoDdV4cHxZU4
2qlafX1U0ueifT+N184SUBJ7jpfwAc9MkS4VX/6hbeyTStr2kGSwjNJsiraZmJtAdhUNKT/97Uum
wa5crb1GvCINfqyxnDOisCdIKrqxNsNJ0J5wqCp0vVO7QrawWIkSORpeP+11BFulplK4L/NwU+iJ
gqi19d3YBVoObEdvh09Dqo/EHNR9bFFUGqKk5DH1/Nh43HhhXZgPkSqPDEA4CSdOs3Pkzh9NdYMt
oSPxv+VRfYOT1vw+ju2xtF3lFPP2hhCHUr/0j0mbRsw+vY1rp8bR4JC0RnZMo2XIzmMamgckaBu9
Ouo4zCuAwf0qRxvxTYgURgVygtGGK7Fyhyj+lveENdJNa8snAbFgkX9qYEv4MCsySvfZo3U3JZ99
x9Ur5nlnFCMGq9h+1Pt6On29dC4dEhQf+YtFJltQFgyAR5m3qEYkylHXb4BhTWXQEzmx5K2S+5Um
sb+zvfBd9yxYOVpLQe4kNqtoaW+cASoGV5k8BGn3NxPyHUi0tiYQoehv0NqLc+TnrwRqd7eK7urN
Lag3E7QoKzAQEOjAFhzmUBenKSujVZMy+tA5I5wG2Y+7KWa79hcYTKLhrll9cWG+Pv76k1fSfvKM
bDNWXXTNhyQJvn61UGX5Wdqv0mr6dyNV7cZDy6C4pEMkTQxQdhHUSTZuC4oXBneGubcajgU8Hf4u
zoySRtWobWsL18HIZrQtUnq2YY6QRk4Z5GxnoneyHBFmZvre4ljhOd70JsBLKh3mCF3x0oSl+6DR
X3/wc08sO93Pr99Tj+pDl3rF1WUjWbtKMqxdNDdznxXIXeOdYbblhhEksomq5hBZdhsrzNW9T+qg
IQDW5fmCDPLKM4RYFv0ZkEBTVGh8ShbYaShWQxOXT2ED4tZISP6LCMHZRi7iPLTNZPw6VvMYjXBF
LOOmidIL8JWztjNokRhim/hpltWZLa1HmzW3u8Lz5SpNvYd6BLvBsLsET8/Av4Fptxt88FO1Xj8Q
k31STtedE0Jf4PzU+CSzo+g3ltk/T2WNtG/05BZhSLGtqoad2LPyO3emrVtjf93G7USvHosXT2N1
i8rPtjacV5yKZWCOY36VZl1jR9bVoybiBE589FMXg9x+fXohTXyTzlJ9qOGjM+bk3DQ0YZPM+E6T
qD/7NBMfuyVfF5t/wCkUDStSGJ2SNOiG9NOb9You+32azuM9YMIVtlfEQSZLTqF+zKn50xqq+MkS
Q7+JEU5ETSeOauqJWpIkWRq1dyG3pDpLlIYrzol5FDfbaIBRlLbAA8whA2PXX2nc+ieg7wZ4qXKX
W/Jms5EeKVGQedKcXrV9dtb9eiGspKu4TszVmFlkrzym9jqN7e8246TDYDKTdxNKxHoGkdR790x1
sXK5nIhHjAPgJhPov5SmubwMcZrh9QUZ1VcPytB4WAbFHH62tmOoV0HVZC+pEQnwAjrfP8no6Snz
0UmBS3HXn3jverKOIEqIdZq3p8aekmNNwmYKYZDBfThNFytlbu8Jg/jduf/w+ToRmTk+FLcuinOu
mlZsRvQXLc7i3lwNdajBwsNdpHN0d7sCtat0kbQAJNrM9XTveBTM6EqDUk+dvd3Z285ty70i9CMb
mnA7KnG0sCuxNPjjXRfdks4It6avUcSWGmWaqZ2gl5GJVN3rub7yakXT3i0IpmoAsjKL2Vjd4xj1
FffWbxoa/y0AVGYAZ8MyFNPthQCb6WgMGnaBjMmFPk3f9UxPb1YBuQgWbnXj5OoeTR1ihVnxo3Tx
8NDMajsiOTi1Wb1tzRDZXLLUbCT5xJ27whJ/z1GE3VCazGxOTaL3m0QEkjNoUJp9uU4A/zsl0i8N
H1NUL/Mav/suwKWtBULqborubKdK7kYKM4kFdUv2aLPyS6RT6LQSkrH2Y/5zJoQD3LXOxGd+imEz
7xs8i8GIKjFsR0KLpvwM+xodJLelO3G344VyVmE6PBmdqjbCf3PZW1YyqQnDc21vjx3zNc3jYd37
THaymDImk4Az5Hdp+QO/Q5iyH74ZIwkwSKyA66piO+fTJ93ZETqyvi5040UULsneCJROxK5cOt17
MAfYgaYV1kjfikuU+ZhEjGe3taKAPKVw16gUUIkrNonp/NaxiGxiE1kiKpBiNRlvpQWKgx3+G8ol
m2siuu1Uz0cLD9vWZugelPZ8hLmCWZZn9Tzlw1VlPwZH3iV+XtxP2Yemp96Oum7EsK1/15877nvy
ucZ8Hc8lEZfK2urxwg1q5vMl7M1gDBsv6FyMOnbp3HdirM7ehP8QaMOH50245JsQH7TyAieJBMBL
1Ml1Dl895wiVtcjaCRfsYzTfcWvdjCXyJkNhAiJvqd9LwXLZouYzsjWebHft5njT0sy7KKN+Qm/V
bJ3GuhM1aLOchmHXcztbclScjTAJMonCZko8RtSOZ5elHlwnA4whXw3T9JniDDMjMR5sQtZQ94Kj
cX15UlaD0JxiMrW0ioQo7zkp7Os0QobCoA0BsPI/yR5cdVMjtroqol355Jq5tY5b83tUkQ1HroaD
AI7ldIEidkohfje8I9aoNe4qd6/Pg78yncgJIo6Y+Vw/RYz9gR9F65p077NfkJ00G6kMUBgpSv1j
UfQdHKL0udRC/9FH6e6kurppGdHwkwMs1Ss+hsVcryLPWjsxvaZxgpXnZwifOROlWkOApo4gykl5
SDIGUQKuDnhcMgNnbmGEUQS9f8V/sXk7UXhDTj+fnIZUSPQue+bpPfggUqFcX3svsWmtS3de+aIp
TjkjFVouAwD5rvwtobcQ1LqAyEFgFuCWc6XlM7uBdULFhX2/dh4oqnRTq94923sYOcGZFSyKyn1I
FRMUaxRRIFxZQqagGvEspDzAHy+KQLtVAWd2XQ4cpmYx7+bGo4PVGue4Z1TnE/FscqDinpxwGHaI
/0NZE09TpevE7bKLA1twQxlkVbg6vALCVB7m4z5uxx+NbiNU6RumVfhrZmxxgfLuRIo9Dj3uTxIK
b9FUQaGbKbEdK7IDryJHgt5qvhYGxR164pHInTV3iFq3KDuwGZtrbArnSs0sEciMAy8tDv3Sjwid
GGsh4J+E+WsA1WNYjWVzMdJQ389ZdiLrxz5M8MxXQhKLhrAae4wwwVlFJRJI8UZToFqZ83dljNku
12CLoYs85KaL61j4h0iFxRrvZ4c2kBQCEWY3BI34dV4ZUUXrYqjU1pvFgxdSJkfUcbBcSgGFNOR8
K0DM1g2w9tCA4TVEuI9iBfd0aUSYo1GvS+ZBa9zuNL5x6mzQ8kM2YC0tY7tf526yKbVhWg/euDf6
JN/FBUd0js+wXyfQ/brkGkzJNwRzcd/XTKZLnlsNkFpvNGsrrnyiFu3HcZyLg2apg+cPb72GH0p8
TknRrAVMrDReOfB4EcySAuQ8unPMEWZIR2LCjAOyrSmoHaBu8WAeOvGam1myFpiNUfuqXapTv3bx
vB7wogHG9MOtk9o7k8bCza0xjKUtJWxmZAEk04JI8xTqS8haNiSbuEsvkd1gcMrCduUN2A9Ew1bE
wBC+HTiWFkE3PDX2bkdrD9inkbJVYOGo7xU3dpcFBrZj5FEelIgw3puhOBh0AR0npgPJuCHxGvJM
eihdIs6fB4N0M4VC38uteqcTLBwMcdUhbSOlb6gvUu3QG+G4hV67GQu8trZSSGl850L3XvYspIlp
okDKaNrbOggkL042rjG+Tj4bfF3y3nUyXlkeR7SkgjBYoyP29JktxXTOs50OgW517UYCSgyyzoTP
Q1k7GDwVXu1tjRwDmGlXcHWTvg/y5a50ymLceHb/neCvk23m3+F1t9sK/AfWL6wweWNfYrtC4E2j
3HPwzhk2KqzFrO+t5RzGa1PNG2T0LGjMNmxTBYMFwEwWLQHcr2Rbf+ia2wVJ0j5hm3psu+YlLomN
LcFUbDgkBWLiCosZGwvKO02DeEB8+8Vmf9h64bj32sHdI1NjxxTAg1Khf5i0vgKEu9FGYeFdpzrT
iMjOHmFebClOHbSHvoYGhbPDTB20KnPPYvaabeTQzmuReD143inAsT6x+EectRiFhyYmLAVDG65k
KVdFiV8kNZ+1GItBDuOd0s0tL4VukZxXmoGxAAAbkDpHCGoN3SeDZ2jqTgo4/9rB/s4v6Grr0GJP
LaDEeqkiHSQz9G2m82+0/tny0/YYRzxXYjZwzassUAVHXQjV1LOw1/n3e5VQy+MR4gKnsNZCRTQ8
ZfVZFZi79JYSUlg9Ewi++1xpMwQ40Ch6dEelTzuQfL56QDDXtUh4Cha+YWYnbMW+tmjg1PVY09dV
fIcWRHkPC6ee3hpvuOo13ZWIni6dGBKspvE+9rJjIvSOw47ZbKg3p8XRbMbuqs7sixN2J4YEgiUt
UzsPIfxKoASFb6GDlHZmaI9uvOE4++RjdaOfxl7CrdQ0ePSELYPGpUvCeQ86kFVxuJApkjAvco5l
7lSQgSJ7raRXnox6LvE5hyOFOQsg5oZ9NNtyP3StpIQB7RbiHI/NcNykSzpUpkPczhFT6zLNj3bb
vDVcn8u4iKFFfAjR2ux+t35n87qfivQogZtHRvPWjnI6GsigsbEWPPQ6ubOagerBm14saQtkc4a1
FhwvQ5K3VqqPtCvHy2SPpSzekkxGWixMU9QDd2aJPhRS3ko66PYZ+V1H55ohJFx1qv0tcoAOw5W/
E2YUdGL40FAEcTgI9HpD2Xvne2x+cV+9K93oNjAkMQLIFeTTrd+ixbK/kfL37mYxZpetMwBdnxWR
AO6PceJ/WTmZaM50QCFy6CZWaqd6QkP3g2rslnH2ZGPv8//D1Jktx6ms3faJiKBN4BaKalUlqazO
viEs2yLpSXp4+n+gFSf2udGW99JallRF5tfMOab4F3dHyWbgZ8MbvEMv5iXjW+fEeuCARlKlApqx
/ZBqrl5Y8SCVJxNNILcJZ301uJRJ4MA+BnOH/tjJ/g2bL0uZD0YWAsiEs+VE41IwVsY+6RokyDWM
JcWfZrI/uxG4tAviJjDimnltdV/+uDPPU1nM70YJU5OS4aXvaFvQ9ZukooV08cvOFCXW5hWITsmP
SYrvXwQOzBPJqKls3nec42OpkGmR/Dlp4L0kKK6MOLHd1HEJ9UrslmUwwtElKpWhicr1176eme/r
24ORPtpPY101Z/SgXTAW8RjgW33p3f5RK5+zuKGynRCB9n7m7DNvdE6x0n8UefUGpZJR8tzcUOoS
4+alK6UfbcWgtcAbbMALABX+5KrHN1cy/i3Jq2qEzbky/ojxuV/htB+lMQC/dh0samQbIbsFzD5o
BZBIpz5PnUxo8YwvPxWbv1iSW4gsFGJ+zkKta6EcFipnqWnDdp4p/YJpTKLeF9DEZvuTWmfet/KT
dVJkTZ796P7pnG3SIiDcSsbyOBtIc2D9EmIeEmfN3e7X7DZQxZ6yiR1cxe0SzH7MaV9Qmhf+HN/S
sv7X48oSM8l0OgjiCS8z83O+n6YlhRtjap7HgDx18mkl0CU4v8ktlmYd6Rxgzw022p18WvR6wOiK
wlPx72IM3PPT4oivjR1cq19TjAF88rpHvTOTYLaLf5POOEHPf8e0pxTn8we6WifwOgysFctlOCZ2
eQQlMu58DH1ZTxJcyyw8TARNeW2t7JLN5YIUXHuPydB1rY4aLNZSrGfTuz2NF98lwVOrZbrHnt49
K6u/L2ba7DWjRw7rDFt4sKxgJ75ylyfHrvb2iBtzt/9E7viK5ii/64CVGSjkbwoL0mE1wZFl+qMu
F2D/Y8sl2fE7KeSM1nmZ072LCoRTYniTivY1HpdHptkpHIrfdss8dWjzPFxkG1hsIdxK0RPhX96x
1+dNZnYKHLq1Kx0SbcdIpP30qWdmaDECIWUbW2hFLmNs8uB0YCdAhNQeyt7ib7fZwVSxfmRFfBH5
6jGxvXj12WSsGOi9i8M1+5gXi3Fw+6MvHB0NWb6vU6U94VwAT4SybWcv8b0zh/HS1tW9NlkA+Fgo
QqKNW57ScBnLCU/6fCDggvZ/sw4mdV3utaZeKNQnOsF8OKMeyXbK4Y1luTbxDbU8+wIodGlMt9HV
z2J4hZYw7Y183ZItIZ33ic9kAV+ZN+JlbRN0f6rP9oqRijcgFWBlvFMcv3jbySDXfsX2h5U0KZR8
B4lU0u1xYrwrl4js3Cy2MtHcodv56qVfH8tFezUr91aQlIDEmMElAMOHuiqsx1a7WsNwVoO+T0YP
EPes77p2UzbjVi+roGHnFwiX1qOEmEyw60fhyq1ijr8SxjKTyT0/9vDxcTG/OFSqOhLY0fmo7ZW7
KLeRPPcttjGnoQDIqNQZn8W+s1+MFqXNc1z7QA8MDiFe3PtSM3ymjv0pAPhSBLt+OGL6LtW93vxs
KHo+7I65JTaJFM8GOSLMyiymWGt19MDgIYqbHEYS097svfdc75GCt2+516D66LpDx+gonD2zO0xp
81QV2Q54QLlLY4Dt5Uh1Mk/5hczgFxF3d2rSMJ7BISodaSpeCZLGm6ja+icrFxIX00gVRzqjnCYz
qmDrUI54ZeC3qFRMyyXNIYNgBt6MQHG/IEsOaSXbO8REQ25Nj0lTMR3LVl6uhQwHcjNJAyFwYc3y
B6vLbgBp01DH4D+7I3aDuVE7lr1BzmgVe1WDQyCwpxhGoDsW+0JXu8V/l9J9dmPfQJs8ci+PQ8Zg
tqbIRGkc+FN8aQ28kIaVnEs8ayFWuBeAC0RnOwLNAHEpvs2Sz+hBrKcb9LWwMGOhHuH5xaWmY3/k
xySqiWP+ajDY0yRj3Bx6eIDjeH4Cn3hIZvjyLjHalirxLeZIOxhX+0a6vmv7skMQxMzP6KQb0o7c
O839Jcz+i6PBDTkki5CcCTwrpfFRMFcOobPnUQaE3mWvPBsBgkVGSfrL4hpbeiq30gL2CFj+z2Id
H5xCxY/TEpTZ4j8wCK24qlZIv1xXdh6kcbye00+zKfDFOfWXGM2MC02PIzUnzwNHYgdThKDvwg76
fmtdBOEOHtUrG9EAMZtHRnfKuVmeDRgAhZN+JRa3sJ4ygouNCccqp1NKKzbLXhzXBpuOOfPwq3Is
SIhvBroOdikxBKn4c2zZl5GWxZkhkAQUybockm76RexpNExs+zxH9edizS/dUpQRyDpYyLjocIKb
58xO40MGrIAo6IPrJhQpy0Z7MX8PGiLUVC9wRMdGyMRvSsCGjt1JVXwnS/8HBdzIXMIHSKUPr5In
A1MZ56SJfd20igdM88AbCjbTb7JUT6oryd4ydPuQMbiMVDb7uwHHaZjogsSzlBWhy0GTu/Cfakhl
qFAcyAyn8SkmxeuwMOMKQCG/UPHbXNRi5NUQbShsRECN7VosmGb+Y5V2S3Rcnc7cHaz1waWXjIji
QCckv2o2S53pMzKwCC9se/tHZauL6+Ig3f53XhVVTCd3bdu+ayTa7By7wQPO+ojsmf7sLK04+IAT
yfp+zvPSpWRiO8qWJZq8jZboY+tYLysjeXwcLMXqDK1Fxip9QJbT+gSUCFIjwp6M13OHYx5lzmWY
RnAY+rwTLFF5eLP9OmmnWq2/nRp8eaJTtMPCUIzgS7v8yDv2wLl5o6NXIwwMmkfgq39kgw5XanOE
qW3TvNN0Dq2R7tlix4EvPQRrjc07sqRQsf/Rcu86gwk+o5Bae1biIyMjE90gKo9+WJ3HOSkOUBIO
CxJ24NUOQzPxQ8JNDoXb4NNEfOb3VXfUB25y0B9h52kvfRwXkefXY7R4BKHQoVa7pmj/NQXe31kN
QZqwVfSZSPPlH0bv1RFZvuth8EYtamBNsJicdsjK81P70uSyuZqNT2YR6QbFgF2RdxOHye+xqJ6w
5U5hNU40Wy29fC542hhhRqCbCZPuJGoNcrEOjlRX5Hvaw+R9qE4lD2beMvuIkyLM1QAuDR2HL/6W
XeXiKe1+J/4PWXdZgKzUOxet0K+OXr6tLe/L1PEm9BlyvBHP9CxbJhydPugfmQkE0zGP4Enqg9+z
8W2ebOqucIL/E1At/82rnVTivdOQpPRUHrbnnM1mvej47jH7BYkcPhPCMnZLjE4xlXyGAfIvGmXs
RrjIBNRpfpcX7h9coqLfYZvnuesIrlnsL5Bc8iSLNYnYeoTKBzrvpOOtchx013URJcMEnSAmbwu4
wN6dNYMYovgCqqo92dXMKhMFgAUmrl+030vOiMxLqKfy0kmeZ/+Qehz3LIj1c96m4xnGUhxZ8xwN
PTp2zOjlYAT1iLWfSv5dVMyO15qoq7W/IYLbN2Vt7ashtXZgofCXykqEY8VE2PBoenUbGEbu6dWz
gUQnIGYFXo0ActEQtNNqtB3kVRHVLv1r73KUW1qy7tKyDDrSbwNwnemp8n4qVow4zt2T5dBeYZCb
d8QtRGLVvoosfTIWeZh4Y+91BYGEhO6gnhTPBpx8xmdW0M+GDNYN8sS+PlyndeaX6KGIq5N9316a
fP7FcUWCQGE+Vz4gAD3P8RHXjrXLlWdeuy6/5UXPt9rvB0AKk5MW9LWUAZbOuFfEXO0ZNW3XE2Gx
zAQelua8Z5IQ77rXJRMvi1984hHoAjE4V4tJ3g6ZE2opZsThuE1ltbxbGe4Hs+v1J+ksr3q9X1pW
c3mCpxQmdBB7UYeTLiCg4LMyMhk2UrCJpaWTyqcqWLyOedR5zlMUEQVMVieen6VG1oqlzIOpst/p
6j0CkysZ0SRMa012z0N9r0lI6Igq3Vm6QnxSMDkV+uc8Z08LrGoyOlC40QAFo241gcxwtcT6cF1t
6tDEb2+6pl/0bDi70mZ95ZtE7DjxDaUUyY3Joc4FZZdYPwZe6BrSQeB/uFsv20aD0obA1iz3Wokx
hbRltjvM/nLXd/lb3683VahdXTOTMqf2VVvP5Eq8cUyQL92aUc8K8Vx1aU6ZREb2DO+LA9HDaXy1
bf9czKxtu6zlGluuvdH8TDXrIS3KJmLh97KOWXW2VXsZlsw/idz9q+wMPRzR9iTMEQk3lnixEYh0
KMOGd2EudKqK+zcj2SMkdgFJHuxvM7HGU6UzFk9zbcKL4R+QVqKJ1ey74zwULtEVyxoz/G2GYw13
Vc8bziRkW0f63zBGaxYQ7t1Fk0Daoy9lC0GrJw4irZ8cvTh6rf+b4mwNJtH4bElKxEYUXUGiuAeM
VW/2oCBY62l7DR8PiUDLGsDt+FeIVDumLfrC1v85qU17tk1OUX5XkU33NCDKq9DBcBkBtHKJeTt3
rvZEFsFBzMgg5epTN3KPISE4W4yRGDdql85u3xNwX3wjINJK1zstq2B8gg4mJSsKKVB8SpNpVyVs
2ZaE+qz0gdTEeFgAsXgFUsUS03It3TmAtXnAEHthuAOzWONGU6jqg2mqHw3GnnFa+eFQO80+Yzhw
Sb30jRe/Yvqly8gc7fvkiMCoZj1kSk62OdIH2o9dHHPyZjUGMAPA9IHlaLxjGR5ms/JZn0PrBLh5
KaerMyAHEOu/MjWunMfLTiHO5Bn4lXfue++sYewl1kkO9JaQa6OkU8R7TSUVoPzh2Umz85rqjwcW
NG1sezd2LJ3UghApt25Ky57Hfm32/pSydrSZQhZEKsAgvGP0+4o7Qk+YyBrKPZSsSwuNQrpnImxs
TuYyxBXv3Dwd9kmZs2sm3C3oZQ+XJcPNtRChZ87oocx45IF3zYfMAZrSi2RPB/dilN7vdSj+sYLJ
8FHiB0p6gvoKg5gvyvF6stxQT6q/qhUv7tywQ7Z4A7L0PEj527eRIqSDzia/8HqOoWQ4ZsKKPIOx
3Fo2j4zBx8VRh7Yo0fZYMULXnIiXf4MF86LqYEYJHKeTN9jh4BGHaTJFZPfDMMLHvh3mfhVl2+Nq
K8XLxkhNxE2ES4A7FHNt7/I922kHDHJqI1dyeiu269oUPwNXQW21Fac2oCDSyeTWrvooqCOXEKVa
by/5WnylynL33dTv157gLkIm8IeHSFz+VkN9YJ/5k8IMiRI0FAJwIApWHdM09Txn2WeyzQq4jopg
QdG0i1vF5sW/mSl9K7If9j455Fh/TjMm/6TqMWbUY7vaQ47TmHAM0WDh9ap6G42CWZdHe3yP2zSO
0GuTWlRP3EE+fG6rvswpZWnJAql39XEXw3kKysF8yMV0B6M2RFB9FzCfipAY1lENYA/Ybv2DhuAf
0D7wfIvCZxQQ8IodK7KPXH6Z/Zwcp4krfZSfS7fWYe7iCLDcGHNb6hzi1GdAWJD81KB0CbQl/1KN
q+1kTfSJPT7WnrZDdnvRCr3cY5K9c2Vw0JHimXU2YdGN9WdxJaoW3I1Ig0h2wlK1NoR3bLvnYX0t
se8GUk0SGoX8WGy7CZu2pyozIrb0z70p/w1Su6x4WFCiuF9g1JyWN8LQDwiM7Rqtgkk7P3M57Fj7
Ytbahsh69ceuntu30v6HmOm1nSBJQxdhAekgNPaS36z0Jl+io82GX0vvU6rOBVJ7kkIRv/vdbpxy
NhpZHEgfhGNmCTS1pOBkepTEHg9N6/z2JaUmdiRiYoBteFp6hWLIdqzKjP3UDy2v0vyVjxJVXJx/
eEUijnt35Rt25tanUfKC2lefnq3/7NpEO1TWTHnR+KR5IVmrhfjMWR7tR7G+rwqdwMyUSytRwLZz
VlMhGb+HGao0UkSDRIGT06C6YgwExciQEFDavYHyaafxfHYx65dhmd+GkTUafoguuiNx/iDQww9I
hcn3MD22FTJj10W3z8ziUzyL2t2cCRPjgQ5Wf4jfv/fhnbb8gI/wqxjguRmZW0T60P5j+//Gb63Y
9ehvQkEBzT/LMnyCdYytoTTCcH5rLB8IMNhGN3f3lc/4rmqcU20ZoGlZqgVWTQTpKmhoWfE2O45d
gHUsuahbSbSGT1Zj8iJce5QnM8/egN9pofTJlUw9ewh0KpNDx/dDcSjDYhEffgEyYOb0q0f9pWrr
vxCqWFMk3jPp7qRj+RO8l5WApatn5dsywuFWZLdjuf27aTcyMrz+Sc8CYt7uZs98bSirn1qNITEe
h79rS9O1mkV9UBw1BI1COF1d3M6aPe8aC0O5XM0Aut6ME/aWeckXdMtPpoX3adBXnnu0xa21QtMo
LVJZr7qVbaNhEDyLI2YWvlnkzsiS8l7nGqntT8d4mWrBze12z2y0hrAcSGf1Dg4YwgfPg91FT44U
m/Yur2QQT9Wr685PZufIg9fHYdumlwmOJ0ELkkdFL3aFu0a59l6SJujB/GDqvNL3LDz9OFQzYpUP
sxXZLj+BApcWKfVQJckmtiwk/VN/bJP84rcUxY1lHs1GTcjK6Ck7X/mBb1YhUoInfUFaw/r5rPO7
X0tx1sWc7P0qZcpuMPO1CC/tyMNABcbRKuE1L23F/rVkayTYRcQ+51oKEZ1VEKNTzQTxA3A9LFMF
eImLakwH0KvwTQqDFUxrPM95LrGlko6s04eApBwORNjJcEjEXVYzc4uYHqIW7lOF9t62gRzYvr5R
MIFbTQ4z05XHehSfqseQbM0tsjxQUDgFqDIyCPN5dsdHdCcRaKV+b5kiri8xHLCxcRIuWKYnmMmu
0I0TAKLUF2vNqEHlyQdgY7Gf5vWWNtlbnUfsR+H7kU+xsnW7tJ551g1GbgKfArUKl6uAx1OSVr9o
awml1MCaTr5fiKO52Zlu0V7qCnnsoI2PDbL+PaJxjj/tTPAx63p9eTF5XXQIdVsJY2yxgslt00PX
LsrXVvmP4NgpYrgHRzqoRSLo59rubGy72PgDYdJQ+tXwSX6bOBD1VoXkCt/USBXK1Q4DsT8viU6o
pPdLgcALM61i7J3XTqi5yAEyA340c6azcPSrnewYWLO7Vz5AzUx+Cgt5S7M1Vq3ZP/UGTRdG7yqI
V7PCgsXWqm8eXGv+abozuFvMWTDUl1PlqA8VlzdR+Em0DgRCyD3FnrsY18Yeh70H1CfglImypchD
pCKwArX2V7OJ+tH4hoPEyS6criEUaQilN+wKH8DsWi7nFUS4VU37MeMXjdXgSbRiPOTu2O0sqIG4
e7Avla+Ot/7oJoUA0OMvxgQdNjRxCBrd07hMRzrol942CXttk3DNKXTqvn/HiH6Y0/YxVfg5uBKA
7xtv0hnfR6VY2+ka7DitOSnBfmkckx180TfXLL9Auv5kRi7DNO9vRT09enEWclKQbmJocejxhgw0
EhtChfLdMYwwpmgL9YlCVrXnuB3egSCMV1QRfrj2zD08dwwNuz7WJYBM07cnlFFdGsouvY9oh/nn
C4BknToVj6hHCREs9rATnPRBQ3VASTa/U0lhGOMiaxJu01FHvE3UnzxU84JM0vhi8cYxleYItez3
mRgbTVgZIqnpDnzFDhgXVQ+l5R8n/6a17LggKDH2/5RF9SxyG1zaxJRxVHnQLu0SaqwMo7iugdIU
2rvA3bS33foTWgUqKi+7Sk+dVG3ZDz7DlKMzs/pfiVeZuYwZIfnQXxWRb44N/wyZfd8OiARLEQKH
pNIQvIEaqlg3Iz2RgLNgcHjAxtpOmZMCuBAuDs4eKRHl6tocSdSBkj2xfUJjEiKD+WMBOcwG3tLC
3qaMF0aLMkBiiRAN6enOVRTKNTnjh2K7tTF/AmAaXGYQ3kT1PiGBsHJm7mvnb+LjJ7Y30MyY3YVA
5fdkp8FRMEpmr8OfGePlvtKaTwtqYFB8CdfOQ70z4HzF0sbxmWrgnOXAXJ/SaSufS+iUvDvYZAxZ
evYanz1YsTD3tf9gY9GuZTdfF/r3I3r9VxY3LJbcqO9zxInFk5y6m+wdqkA9bMr5hjmleM7X9Hmp
MvtMVuiPUbvN/nx3CR6hA0ovkmyk3VLFB3oG99TU6ceEuOU0gyEn7/yKY5+3aSv1PXoL96LXWXxY
7E4D7cOxoFnETcvqQLl52GJkMRg+LOyUi46Wt3FukPKQqObydRS5z7nKTMZ5I8yStJOC89pPkxCQ
b4Jzbn5MkXZyGDWfIwrNPuFxFOuujRFWOiI7pokx7ohTQMtZKh70tLyT9MMuGACkJ91fhJEf7bxc
GAQh94IXeJ0n+JXDPH+6zSEW3nhJyKOdGKZv7/27nSbpM5Mgnj/vVM2EIg1A67MWLgQDmyF7m9e0
i7wpyEyCUBIC86wZcVXh1adxRGbD0jKSchwevLID4FJmBxcnG0JTN/S6lE+MIvmRoCdfxLLTCX/y
GPUzfJflealf03XQWPWJnVdJBfgeE9kgSVZuvw3bjw1RFQebGHm71y/oe6pIiKxnzpdHaRdTga6M
Y+emPEm7OvI1NJHZ2Aa1azGn2dTFalbEHBtc9pnnXQn0QvNMNXJutrVAMw7PuUQxyzJ125aqIOUM
ALWPUcLqwnTBi4O4wqR2NaxgGOJfFfqf0NbET0wvPqLx2f9yndJ661mvWZkLg21xDsWAfCBdF7Dj
6VOp20x32lQPeAwfCVIPZiho4ehByfHd5EdZ5OJkgRZra+t3nnqMGwxd2xu2rZAcpacSr2iUqcic
+3p3aLEZRFOlfJ67AU40PQYELML4zlqfPhWrn3I7Ztu+khfME/yisYMZtxpE8+T8hUTWo7Nf91ps
Fxe+J7SVjlkdBRN8mnwMKR6DgJnAWLMh+cEYDpVf/VFYrE9za0WJDfOECeYfnBP3ngpvD0yIsR0F
tqMNvxton+O2W2/dDlnzbESjr6EdnimQDWYkwVK+sEfDp7/tMkmJ+2zLGjGoj7bEUlQnVkmuZ5o1
4Hw+PZOmK8UbFUBu69kmLD+dpq0QdbWKAV5+jgf4YtzMR4dLu+5xdtQMwaPO8dswW9kzZjXlmVOk
8YXcxgkfORJgqcE47unAfCawiAmtQzUZe4ADENK6BukgyK+9VoPq6bgZGtLxCD8DTiYWkYe1y19m
UVKZ6E1Nvf7N32YnGXXJmtPMggnxOxw6y0S3yN8WGFZ6xdtSNGgazdz8qyWqBmh1rjh0eK+tB916
qpn2MV+Cv4uGArTRADqwFTB71BMCDJ0Q512qjS0ZFljeORW0CYGpP1/URA8BaWa07Uh2rDWEzHX2
Ov1V78yfzcibR+fL1mx4MOLhYdFMwiM0nUwPQSmW9+2HUXtk1fnplZGyi26KuJaYSZ43vxjUeiFy
fhlonrqbrBsOIMBRXuT2C+68f5lly5ONb4pe2DwsJsN1hqm4D6fJe8xy6+Iz/j/iePipIR1DTuSZ
2Y0YRgSSi6GAbsv8lhisbOdcPgErcwj9q7C2tJtrdLU9EfiCqUoO5/ixElw1UPYPDuBVdgV59TyN
eEX6Uf8caTQZHskzapMGrnuMgNdWpNt4HtVT/lzb/TWeF3Vp4r4j1aBZXgZbaWz3mY+wqj1zxaqj
Fmt4StAJQZW8FODlz36lsUFKzLXCodf7CQ1r6UAZyf4Bfk5Pjr/OW0eZH0Gwc8z1452up0UWMFXQ
4430l8oJyFwne34UmNNveW/9slmLVyDw67YAd9f+QReYnBZnfvhOY2CH8dmIGUvNls0wOmO4ODCr
a1LFr13qJ/uRyXbMYuXYY2hX84Ro0mmQZrWMcSSC24gJCArFPFuicdWqc1/XnYmSMymOSOL9PVuM
BbSVqm/W9uH7s9HQk3NLXtj//v9Ws8sDRvzimF3psrofSmDxWVHwhwPCFwMRzt2eURJBYjt0cDzR
wZjJgXkyGUfSj09F38qD8qkeUKFjUYVjsCsNc3hCUOhhfeXrcB6xccmz353vmBElP7BJhqQBdhsP
lyJJFcRDL+fZm0+ALHY8z+Unqn/OOgRwuVaJl6Vc0ctbW//duc4LoSO/2jTd6h9zfbMKFga6kac3
u2rWt4rTjWyV/p5Orng1vcO3lI/1ZvpswZL4/ldqz/AepsUnH9UECQPT4GA2DomHDipEo62s1//v
j1x7QKHdt3Ywx+eyJR3cqO6kxFe4BkkXRuzzqSOUsJbBvsW6V1+sZToQ/4xMzfAvgyaS21D27m20
LEgOc7yvUGFe4sq3T7mpv5T5aolAwtCdZIUWf3UJ1entMFWGcyEM2rnwxPOLhVlJmp/rXv73YR5z
7zJmHqIuN10jPBPMKD27P2HKs+9VPoib4YojicckK5YtKGlRFa/Nho6LZ+s+T3rxClDlZueT9eh7
hbwJc3xTCy+80Afj2PbafAc21pDt954v63zvFqcI7XLu9ouZuVfNrLH0YuboRoJxnDJuqPTjvwZP
r2cX5dkGL3PKt8wRV3nFfhVuHwnHi4/OJmVy0Y1EPdXJMSty9ROyOIOLtnzHYHauRx/6H0aPXSlT
42eKWZzI65JTCptpAKvTR1/XsbtKu+fC8v58o04Q6G0231cw1xhVgRS4GIkZ/S8+ksvcJDIQamp2
HHpbf/j+0PMm+u+z7z8arACCNG2OBsMwcoZ9HykUSmS/HF/9RSZXAo+gJCB92A125yDf0/M91ggd
MY2YyGdqSQXnkj4Ju4/k0AyX0nLU9X8f3Jg3daW2n7c6GZ5loBH5fx8SjWSiydc3yL12qr4t8ihj
O1ojaAbCtmSIkWqhFcBiWUx9TziFFg1bMH2eDtuP21xEwsox0GuMRI6PYhxpVCFJaOiOWNKTo20p
56x10vCi70/HtApL/LRhR8YLzzrcMA5BLggHhkjXdM9LgfyuapbyPG0QaVBwn1CEmoNhe8bFIyjz
kmkfZgM5ISLkK37lYicgdl36Zxo2dCzZBgtCUtU8OMtlIUN9pxMxziVn6mHtVPmjazE7W9k5GNw2
35sElfbnErfyXi+aB4T1wz/T2kKDbfFMWuJHbQIzZaSj3z3ON+TpXgQ4VTuYzs3FP/TGDzdgyZin
B4dZbpnZ70Y+6HhWATEu2oDuWDE59Sr/90ya2cXBNs5yYWFVGJv7sUqX04iFgLJB0saUTb25WE7w
aZDbzYb92DSVdzRLKnGI0TJ0qxL93fZ7+P6Q6EhwBjXvO5vEKH0zC4+muKKoN0/25gFPYma0aYo9
zzDWLizwq+zz/ud/h0WBe2Cdcy74rHhjA8OcYIP1KBQFO30Frvj9yutrNwRjRs6SbVkI/LESqQu7
q7Y7mq3xluNMYvlllU8sGu2o4pGkIhJql88WHvG8umYaiX0Enc4XHd9NOG0T1471LFIT/4LWN74Y
Jq7XlRjuXWbqWITz4Y6AXCIyc5I7irnTPCdc4P5aXmupAVTT3BTQ4mEhYGwLoD/AjxOt0T7/92Gq
m8fU3fh81YQEQD1NzECesnbVmWen/qFb15+iEdaxB899MCn9mJS5T2UHaXrSB5KI47V5WCfSzX01
n7LGKt54oeQ5MTW5xxNQHgtlnCfL0t92dtk7F6JK1sCr4+xhrluFXNH+mTcTA0Jhwe0dxUsrkvG1
cdtsJ1bqyt623o0UWnDOlWpXzngAKVD/MBzWRmwWUmibb27OuHcaSzQvRflhzZbYdV1TnJw+e0ut
FQTEYv5ojSm9FbyJEngvn6TbPWWMa0+JwXbHy6f83abGirSlq/bI5GDlrsXFghFJI+ph64Wwg9Kc
P3rKU0T/9kd7tsIa2MppWumBkLtzatd4ZIZqxERFvn3uus5TrWxmwlPXMrxV7WFACU46XbHeMJHw
vQz6X7hLJPJlbAsFLcKOlXn50MoGXZLbQSXfGEJ54SVPjPVwlDLoOqzO4ry06SxCj0A9wDNl/qC0
0j+0qUupVM4XGwBXxOPIUivrl1vuvWFenK6V7gBUn5CJlrlGRJTBdFW+9XqtXSlExxdLG2iqm2fC
cs2IgRG1iZAOpp5lyo/z0Bnh99veKNaB5Vr/29G2NI7s7zRQ/DoMphtEF9B98MqZCCE5JyQ2OWJd
D3GdXdWG8MSHal7+O3xy8AvDhiticPjC0JVRYjx1qHFk/WgbqM5rSw9QgC2/BJIP0/KLiBwWI5gH
cF4rpd2Zt2YR8yWDwT5mOskyh+Gv9X8Ncn0ZJ1nGQ5vWAEjn1vlhqvwqcV4jzALbYGNddZWD2wOO
+BlsQPW0ZrKAtI2pRgINDByj/3IbCy0WP+V10avyOkCMOLaldR9NbEddu4V+1iO0+ck6paL4tiEz
yBuBmQhPhw5TO5TxFYn2lUjhMGL9r9GYBFjIzN33Cxt7493SJ3zwqlwvsVisA+ZJ8OKGa0Uc2DEG
Ip8WWA7ag7SWajscGIPq3fIw21RgmYiRTHTNn87kkk9oAr5PKMjQ1Z4K+Ms0Un8nMw9cyUpKIrpS
QjtkpRHnVq4UxRMGCEIZElKzfyYQLn7UCQNsij/35NKfhPoI9//7A4EE20qYEzq7j4iSHr3Op+Hi
6NN8q8ApTtC3URT6eQYx/I0CmyXgCoOR4Pfhv8g1D52O58CDwIpYYzAu3x9mc6H/9ktQiQTs8NQY
KXv6VnMO0p4+0HBgDmslZ4jvQEeSPVpmzyQXkVVitIh5fZi2D3PvdeeeUacTQ2f4P/LOpLlxZtuu
f8XhsXENJBIJYOAJ+06kmpJUVRNENSr0PZBofv1bYPn5a67je+GxJ4wipRIpisg8ec7ea3OOdqdT
srT0Uju5Knp3yqAmCpkM3djoCacwVXOqkvxzBkruAXdJcSrQ+qxaW5lcpFFOr67WbLIoKAjJy/Yk
Gc3XqVzKaDDWwH78fRla8vfZp+UifS2AXyymxjfgBs6DtlT7VJAaqqj+7kvOGLUnp+/qbWFlt2AK
uqNjDzQGo2a8mkOCnpilaN915B0a6F7N1dI9ph3GKCbI002fWtOhD6sLEamY1TtoehXftQ9tdOhN
Uah9USsCBSg+Wp10F39UA2ex7CVn4dlgaBreKGjqHXmSEPwTBUtHTxfMLsa+ClpnhwHEfdYeC8Sc
Lmd6J+awqaKNUiLei0xtOnLKZaOjZ8Kkc7R8HMETdz3XcXNpGxnt7IV+8fuVj/HwdVxWQOS7j7Oz
hAFMHHBAR0SAdpYSz0AeXCeY3IqmGjfmcslYGDkIheGuneloPxlxvUZqEsDRrms06+kGjHgC9gJV
s+W0PRVfCbusDdBukj+bx6ZAphESHl0h+sb5nF4YeybHsC7eS0mjcow8+5TkKrnwEzn+1pW8mm4W
bNysGzED5W8eTrkDbsGMoz8YHG9COU8SXPiQQPDyVXbRw5dh7t2bU9K/MOlUhhj1bvdrzhWVtUnc
zn0ICDI9RaZ4bRJxGsD1vw8IqnZdL18w0TY3SadaKAXmi6p0xUsbH1WWE1FSl4uKF69IjgLZysOv
+TzBcPKz+eCZNVcqFywNwWS83P/VRkQVfl+8QLMK4xuuL/VoUZY+QoIvYAidxyywkPn858PI4wAz
gV3LRoDpKVlBSdrkpz7T6WqwnZJcP2Nvxsq+qo7BGCcFm2Aw33602npHSpR4oIu2b+ukuiQLtwQL
QnB2ySCTbkPJA9tiA8A+hYIYpg8GGkGWs81sT+qTWWrvjOlHEUdN9tik3Q173Tb3C/Xk0ZXe9x1m
gUZVS5xNHFwmB2KzmBv9CAs2P3rU8itLh/rxflNb9kNo5h9mNj/J3GXmTXHpWyMJuXNw1lMLh8pB
aeNP1TlW3blMnOLcJL3/5Khhd98MhrmuN78/q30pP8M2u4EJl1eLJMZPteMueTHC26AFlnv4n+nR
9h1nMwKAQtc8QSdq+rVXDQ5Q9gyyzshVPeN9OpeVxcjcbyn+oOchlxTFMyRw4wvdT2YWjgr3qpiT
dZBjpqqbZHFSNeH1fqNsK7x2oZxOTdocGbqam7KCG0wDEe5nbI+INURiPHHlUUuQQUAaRIVnG61v
6c41A0M800ltkWcT+sbW0HH6bMtPkJ2ZHgSK/RBaUMeUlIwOj2ZKVaeU0Km0zr3FyIcA4pje/7Ca
kqgMdtFkkALPor2Kls80HljADSAwttDD103YtKc5HrPLuNyoHtZzUI5sOXF6rtySZN5qXlJdh+jT
RNXQOz0j0pF03mro/QO2G9IurODcC06AEun1qcV7uoqXZ7IXEV7t1l8LQHNnx+6jFxIGkEiKPDpo
rQHZIJ7aIxlCmWu6+NhpNe1cEEBIX+3scVDyqsPM2TqRP+2aoM0efUtd7yCoVI/9jpyv6Rz3iLbK
WLr7LmUmoLIWxlpTvNV9TTKT41QeugoNtLkjaxSRWLjR/jysDc5Oq6rv9K6ic0pKc34lGko/YXuq
9gsaBumQeAhi54kWT/tiz/Qy4iQjwbAbvqR4kwYjywDi+eys0JQMUt3PtOzqk0VEVLIkjnRR7eK4
YG7FfHc+kl6Cg6Sxoo01efWjbE13b+LPPDUqAnYxhTadd8jWSZHfoGF7GyMRALsaz1vdX3pPQ5s2
JWly97sYbFjRiog+L8BpjpWceZyCg2GvsDXxmh7wHNNuFwQBDI48p5Zb4p+2kcIqA+10YAP7dAP7
yrIL+qEGtqhzbLbJSLS0JkRG2yFOj6rz32xJWdFx2ttYs4c6YVHUr22xxMP3lro4dhAfxyh/UXV5
SAlefpxJcP9kDxEbUJsYeytDMlhac3M2IwKuoshhHk8yRm+K+DMqUsAUCDSv02h8S1RrbHPHKR4H
N9rfF1QD7GRqqYEGxFMVkp5wzzkxIvWA1H3ppy6/ZYzpxGFP2RgWwpC5t9tPd7rSkj3gj/IKKUle
0ILBmXBl+CBFzGzfZ1qMKrWrp0epUvuWel8Cx6B6aYa1KwwCuOL+alk5HauO58BAyNCF0wstFds+
Te25yhMFOtLsMVk8mb1mCrp0tTi1rOiYGFer7158ohlYMJ3PrYKb70S4jvmJmkH5kXNtsPl90BJF
QzITSQH0P8N942WLZtPPh4PF3PI8Co9NjXWaZjK4Rnv+Os1gNe4YqF74j5Vthuc8cKKTyijVw1Yd
RZh91L3eEEiAThruabt1slQzsC39mwji5MGPTQAcHH0boQEzyPnQ+qhyEMaXm4Gjy+nObVO2+6We
GyaFuLG3be11F4ijbxEGyGuy3KhW3UbZFKcanogdDnvbzZwbF8AAYmhpZOLjy091q2g51upnK0pw
C+kQvUzfe+wcu6zgOw2zn8+W6reuZo+p4HBOnWW81eRd0Xoms3icrbegy8NHIEnx+9qm33yuG5Ht
BKKDXZ6AzrpbkYupiB561rWs+OZC9+gstJXr1oq92x93IZPrE8nO/m/yWWpqf18xxsXJkwWkda6L
vqteLYH21jGMadsDaeEPKluw9p23Fz6bb5siSy6XgkKndQiKIMH1GlevZkiMWJSgCsteFsXqFYN/
/Hi/SScKApVWNnkjjfGKOGiVm49G50bfAbYygg3bD5HiTdRG6hyskrRzgoOjIaR/BOMKigC2v01Q
4M1UBllQpaED/i4VDfd56vUp+CCKU58aklE/M6HmWvU+uy3G0yoL8hffqy7KjDiHN8W8C1Jfovyu
m8Od2J4Vm9G1lnPKZH4pTZu/lx8/ezlDfrfVn1ISr4vZAGZXIwnwIqc99V4dsu840wPHrnAXSvBw
geqDE6JwzDguVEPbaD43Ya+PAfqqW8zheJ1lPvS0Uc7nNA5+0alCM+77kNZYNFmM0Z9ZOvLQDvXF
1RhPzmDWYFmgAxtGxmyIathYGVJcpAHTI7fUt8Kt52cntq9gVuXNQtlvQcX9fY9wrbVtZSUJNfH0
eS6eaaG6XwrHpJlKRM7OHlv3S09vCPak80o/DZuqfAeDp7fl5NoveQLV0GB8foZiAAaWmWcfZ19s
Y6qPBAIkm4L1vYDy82Lgg9rc/xUnDArv/xpo+eHPHbayQ6acOLF4ut/IuEEx6KJiWh7qRy+7LnPZ
RnkMKevuTLGYP3f5bD6SVMKUuAVoyg5OtdxMAAe0iU5suZl9AAP0ors1NcXToHKTaHHm/3DsSiQ6
WPI9NAMXJEbuKpEgGtQQ+cc8mslfCjkRdIPN/Jf0t9IbL9aMoFMKyqGxJ1ETwJ5cqol64NjjN+kn
BfEILr/zjs/YoBgAURFbWfeQTlTfA/P5QwYreefUKNhtKClYIdyPGovNo6aUrsKftB7jp/sNY1t5
iJYX5Ba2/2j+Gl0sn0RV6CfHxpMY0bF/QrXM6XKpytIRvkppjaskTPIfKVpYeuxteqsxE2w41/4Y
SlV90ka/RS0HIzwLfOhhSu3wNj46KM/cTPeImsvNbPofY5sXl3uc30b2FFMIVr1n1fEmViNIh3K5
SMq0fuJ4FX7XmnqMdJOv6BPavetU+WudMLlHcWAho44RFYKrMInFG0cD00JLmBp9RgkBZnb4nIbg
C7oJ+UemwQ1qlINbyKvOZazQn6du/TnF3ba2o48GNfO5oUJwWiIETfy/9zpYl+0VGjIHAKP3JeKt
SrFRcuAyvW/YlpHtuqhO6b0FWz2aybkmMQI1vYvQeGCV1lV+puY4MxLawYj1j9HSLbPmiIiHpbnd
xkhcAirvbWaUJ71kRkmzIMKNIPIzbtd1akBqbmeTOFYHnd4sfYTnGMtPWLAEz/9h1oBChtFvPjmo
JSGb5Gdh5QbI9K2qw2GVmegBpqm0PrmYk7ZJ11q7+10tChhqjfUChgseosc0nYAN73td6Vts6/Jt
aKtm3xoeMuymSz5F3vTNXqKl29TJV/jP5DWfcDcVaGoO5Yxkb9OT5rlNJ/OBWTDOkKUvWpdt+7SA
ZDg38pjhhO3TKFR2gk0EmCx2+ZawMw4658+ZG/2FeIcJsCC90DzrnG/kZn2nPq2fCX6M/Lm9sdxV
BwCeOVLiijfQZYEhZqPa54LeOI0oHMuErL3KlgMZMGRciBOd52H23hJjyYVVJLxCzQql2IEEMp+p
261nxBTI/E2U19JnouDCGHhqykUGWfvpN6vs97qmaDRtpg9ek84XLV1MR8vbmrvjWXtAhmwkdMhh
e7Gr7Po7thCcgQR1sPR4p4gxLxnwrn4x6ds0mHjfGeIiYLGwyIdtIgiydPPtjBv3caw+PEZgazgh
wztFAGxq163J8Rj5A8dl2e96UcYPAI7iBy8omZT+cd/uk5eGpsXh/tAfj9//VUYdMxUDrJKfB8MO
mI2Du8mcr3/cuC2gbWKkfyZG2B3uj0dKjwwJrA9TdKlxmGhCEypEjMmkWkGcpbSeYZDq1/5bI1AI
4iDAqdl00yPvNNM6z8wIEmJAHxD+t/I7P/6swSMRjrmk+i6Q96ZrD5i+DuZIaQERxXkOguDhnp9G
+l9AnWEBHyv9lzJByiPsn6WNryI0e/kqEjb4eGgPimB1uu6cV5Hkk/dJKEvJ3JbLDdVc69MyvDcl
ahPux4Qn5rm2je4pDfbWm+kl/Y9qsvRaJHQTLFVmZ6QUfBwUXEhNw+5+M5iEH7YIbHnDX2kLHP2y
9x/c5cbQZmVuxlb84nMpSUcQJZk296/gkN63g4kR/P98N7ivGVzATBlCTurj6M4/aXiI4/3e/aYG
GX1gO6zYaUqrwg6FlqtR41lZTbmRNq7Le/xzoRpyZkb7qU0D+TsR+v54VkYWFz+4nb99wQ26V0vV
t6YCve11UfRgzHYIcSV79+a6P2lTyy3vLtmjsfg1JFP9BfcS3f85VMfayfMv0yZb5pelVNbRbapH
ilU6w66Qz62tOX3PlnxDMcMnzDCr19gtnufG25V9NX0dlN9usWoz2IbXd4RNt5tw9L7MQ8keHUz2
7l5dJ8UZlfS6jEP71GU1escuM1bZ1AQWTlGWdHpVP6VHbGYuiu4QTsgk4Mj9gmO1GO+aErqN3byb
pkmoOvCs1ipfILK0RJlxD+QoQ29ATYzQZyxjq6SRj2kSrmvT/jWqd1r/HE2Fm+yzDhcg9SXSZJnY
COZ1crJJm+EXa07u4j5mpOWjI8yWNRWNqksboYm+cKwwl8RT2sGyd1EF2ChBgk0ODw0j6NzsjOS7
zST4YMfeykLjeUS0solcSKoqwX3uU256aOYYbmPoqIApgmYpz6bdPgZDh6Spjap1OaGt7tgsyiFY
iIFIgh3DXk21TxhkFNtr1JIpnIXFnkaXDtl796SCmmH48h8LkJ+0KNKtb3g/iqX7KXtE+Yz4173V
wO3gYLitW2q2KOKMPIQ/R/rfDnXmGn8wUxogxY0u6iuOK5jGtPdI9ppsIwGIuSTGqvQYS5AlDECr
E6Hmew+mytojLT5U44Uepr7lmNfKRNarupo7jKmuQEeYR9uZ0PdNjxzNt1qAmBheVEIBxU72LQxo
25Dj0yGFWKyfcvoSIH9bFaZVPUwVUuVQdvrQYUfOBmyhNCBPYyvzp7ljuYiZ51aSVthigfdlctRB
fmn74lKH7bDuqNNXs21DwYjZI+m/bSbyeAJiMqipAeyW4WNv2D5hkgt0qweoojnlxxVObaoZOpbm
uIp7bLyRi+y8L4+JZe7LkbQO6bXGrnRMsD7xWLPgY+pyoNGvu7z+apoAJDJNrFcoqmAbyIrvoLVp
WNfYTat1FKJhVaikR2XLr4ap14HfJut2Jh0SkdExR8lxKGMcmtp+jJjdvnqRwncx9fTakK7bLqJF
pwse0QrT/F6IonNgLNIrdjQOQTszHfxjrcWNHky2Zxi5MkDyH4Myjo+6NjaE1OqNR84ARi/wa3MG
BGQKvC9Rk687aXfbYZbugdjwKPoI8I0/BxAuh76Kj3MPK0B6/Mod9sBT0eFRCBNrlS2yb7wyTod9
CgjtRhduehkgMjZhR7sU01E99eBeQncE3Mr4eVo1JZF9nUqfoRswucr1TzB2X4FwTCAU7W5X1eNt
rDDJYRDNFo6lhTJrM7njF09GkBFT11tUzifPSV8R7MktxDPWIk3hOjgfHKK2Qjg/FZqIja9mSppx
J+fU2tm67ZYhabpRHIJXoq8kVrJ8Z9o6OAU1oskMYByTPnCLIAgZ9c0UcXb+mhqMjgtS0HGo0mos
P4jNkTt3EP3NRkfqSmiJc9V94Dh33ioWSqJc9/McvCc5ZtFmYlDpYMQ8jbH4YrjY6ErlPIYxQbnG
gAHbiORHTHjliu7OV59G6a4Y+4Mb6acKqjBlcUboLD6Lk+X6KbmIAFxm/2Jx7P9qR90+6RJ3a7H2
gori8ybrj9bTH0HKFJLMkH6tQzIxqqnegxb4FrkF8YrZAgJZwEhQ19cRaq6HcrkUPNO2tg48WUQv
ujkCA36f2ZY1IRPb3v1U0T+42QkE/lCAWoBivxNRKS9xTN6p1YwAVAgWYgNgqRIVZBsb3leNTltN
OCJMnWWrtiQzYpAkGeh1q6rvJPhcY1sRSDl79IwTAEd0NQBFErrXLmAfxRyRLq5Vb6zGRYLtHDvT
6E/9oG5TIS+VhQyeGdGjJ+CUS3+Oj51Q8SLvXvzK02cNFBSlgX7oyaZapQnSb1PnzwQd4XkPqq+6
Rocx1ZhAg1nXm0iI7dwU8gT9ENFzci5Ajy9qnuvoFo8Ef8bbirT5tLZ+GbR+tsVQHdIhM07N5AUn
xaVHU2eeNxj4Bzo7DWVHOSD87lEjA17/ZQB/BP3ln+vOI17dMN/5JL3XMdxCtHM7T8FBka1FsK43
FOBZecdaq9mUAhWfJF6ZihueSJ//hLkGqzBeF3WImdoS4Hbf2gqgbJb3L2lt+KcuuNUNTmt8ItUa
VSkqJIcJhp+CHBwHMoVriDRTOKCBY93Z2SSds3fQYwqfGx+tpGAgT70njnZrZEdMhrj4o+ZiZoV/
JaUo3gYeYQ3yuQ9JgICs/jALrjWrmZIHYzR+jVl3q3Cf7SuT+IhpsH5VRfFO5wVdVJD+qnr9WjTz
52YWVzvCy45Fp5LIn6kIF9KpDffG55CdQjJu6i9jB5qmN4fP9aTck9XiTRt4HGMtXNuMinG2uHZI
qzs9LUmhgHPN4pC7XB9ud2DCvnWH2Dpzab0A9OGUkbUcsiYMBRDiEM/vk8kYTgmSMC8p1BH89EW5
w1Wh/j+hU4ALHsSn3B9JqAhxmnRGXZz6OO53ecFnKcWNSmjdsA7q/JoSfYyR4eccmo+drm5WWIoH
r01PdRMeFEmM794iD0GmkyGXjr/6fsyLio1NwtdehiAsaFqxrKOZE7RwVyU5y7vRDsyrmF4na0Jc
Gl0c10ScWLIGCxuLkpDoReCnG+YzPjy867ihD2NcfPfh+CRG726dLl+bpqDbLMpu7wkqj9oYzHUw
hejLOmfb425+kBXn9wIclGoEchEkI7rMP2gR6qvu0LZKMhRoYK39xY6PyHIDn/VpVsRfzG7ypDGB
BeNl7r4XFSESuZK7Njf3VRZ+DczqZ+GMqJnAItB6hwthJdfClOmBgcIqNfaG0dPgNcJsK/Bf7Jm0
PGlDvEGpS7zyu0iqr/Gof1QjAZYEp3k7mrUDYubpYWhAxLpZ9QtH3q/ELp5wQ+FEYCZw8EYqQt35
jPf9uDpZY1OdqJkYIT/U+F9WlQ/hx27IF0CI6Ow8ZhWfqlG8W9CFsXIXzYbuMtmcdKVSEjxlPD8j
rsVBnRaHNAZMGpGanWSIov3SB8kEjGIrvAERmIOCzJH9uqvGY67pzroW+TABheBzI5kdWCY8y3GT
JtjKGV09xRY4hJ726dpxwnPXtPI4GHqvWnetGm++NHmKuqrx1c2p6N7OtwiR7E89GE8YwLcDcTSv
HStXswAohfrEx7q91sjs5wzKr9IE+/7qQqvbCgnUoUNFUqIU7rRfHSuBWUWO0SVpS27qcO9ij53x
az34FFerLtXkW1Rq1zg5gEbD/OaFlXWriHO9ge/uPCM8+DAkT1aR7lBTUfpM81s0QxhtZPoVy4/x
Iq22O4aIXVZjoN47xnabNLCeaSAoxGhOdkBp4hAG74FTIBLH5So5MKiFblxBJgnscbjluFrzvLNP
HJf/RzQwGJLpglDpih1Yy+FY40VNQlJ9JpMuGIy5GFO7QUPEGRCqExOTh9UVq5/9SZXVWbvQsEZ7
g7pH2Mh5R+s2FlFyKGICa/NgV2Y+wxVGmYcwJUWhnJ9VGnCQl/Qcp90/55NZf4vCFER6CAVJiahu
4UC+W77+pwQ1hFcu+D0M2s1M0ozXA86JUuluPRJ1mH6hK3HZERENhsW25a1G3YxCoOi9FzE538N2
7YnYZmiG8iSNx+s/vzrxb9lenu2YPIFlY4ckAPhvrw5UDGefqePVhewbaTJC6w+z4Kl3dpgLeStb
N945ubnNUzk9W3aHsiF+d6zogW3H2LUVVD26bxesAxZoFlaSQtBZzo0D8R/m+4yPBy9y9V+Ekklr
CRAtsyksiyX4kq6b75nKE66rbNN0aaP97V1tFeifrAe9dx+YwKFNr/i90Z/5k7qg08qfWZy+YSUt
DjMV1m9NDLwc+GCGJDkI9xyDa2egD9dMO2Nq1Gkg6ffUjHqLGin9JEX6KfSnfBeiG2Zo1e9YxXv0
jrn5jMXRfO4xdhktDLoZszYpFpARzNoD0pi9adPRl75IBrzErYD94EQbpwMJilkJGKQkzqAswQsE
XnxB8J2fw3IeNzUuCgole9sHdfnY9Vb7whsgAXeRAGFUgL7apGIWbtGhzMwiPsdwD9fo5xysk0PM
kj3CpOmSmFURWtuhBcsFQw7vU115Hn9dBypbjQ2ds1Z31gVkojS2lgEv3M3S77cg2FgbROqfQgyB
EGdB2vIzBD4nYeyT0m4fZpKB9zKawnWUyW6Hnr4+OZUBg3+5ud8Fo/6WoGPc/fFQFhXRjt7ZG6wG
5mJdShuNTSLd3r/l/v/v/9WNFDkG5MbIYI5uarmpCyzAQvSXuamwYJQcTS0w3RtvKhhvMmZiDRA/
6qH1HhH8r+qlmdiEg/dCd4hwDwvYueD0k+qO5OHlJmvhTvQOynwMbNd766uy7OloaaQkIY2M7WgU
GSV4TxRJLOgqlHhz7zfKUq/okeUerxRh3zHn9SSt3YPfGj/aROf4kCF9kNRYnu53ZRrfJsYxXmuO
pznPn/vOqQ/0aumjGte5IxdrtsWD9pGCQhD7bFELHqfIhthuVQmJBmD2x3ZST6KpkG54JD2AnQgu
95uizoBUuC1YUxkZl9wsqYnNjuQY6qynZqjs1xigom8k88tcFAJB4Sw2IbWUFYXu19AXA74tECh2
SEaPGBk1dfWwVjHJNRkdb2acKPwn/hb+LB9F9ZB6vnfrRCkf2+nqptLYOX3nn7wRQcHQdIBrbTVy
pHbsE2k0UN6rZro8jnwqL3iUyZOfnBB+QNt0O0YgQb+a3VheOs5lxjIsxeqVne46TDZbOjDzeTTC
4kqgWM34sPkAOkoAp5t3eDKqtagH6zTaPl5SMRnPdEsYi9INXdOiTGhUE6dQ1Na4TpfrpFuujmLr
h4rE5VyV77oq0lXIeMtu8upZghWEkzETpbCABJgoEcGNAWI7sJyTqFVDxidjDLCu+dmzAF9ILbBn
wbF+zELcAmVRuptILWeYOIPW17oI2ea8Xbvu2JwEdtsVyQtt3kKXbTyM1An6Csax8Wnywp8tOwTq
lOkyzxIlL6x6IWqCMlR57LykOQq/ojSn+3Uwpri9xkGLl7RESRbUPhOT5bGE9Yb8MqwnTetxVKGE
RgHq1TV/V8M+u4Z/JWgu5dVW0QUNxY/ASUeG2Q8UDfISSAf5alZ8YQ7vnN1gCKEdNRgC0zbfNhJL
5MTZM1hiTO1Kcjwxi3Ybk8K1H/MCAYZhfaCmmD5HCy7dL3MJW3BggAMjuHVGrMaowXOkVOg8PT/6
hWtXHJhbVscciuRmYLlZt5MB03Mwq8fEnsMDltmzm/ntzY4bh2K1Sl/7iEvE6E6lzLML4sJkp1vP
vBoubQ6v8bOT7aLileXwYOMCx5JqE+pSJpBtplPqJcmXfgE4T2nvEmNg0dVA74AdHS2HCPrvdx8Q
KaXzKjHeiRsYYVSdvAlREPxYp39D7Xum4eYf/Hx097HZ/dKRzp/ibKyvhWW6q862+ysKRkk8uB1f
nCGdDlroL6Wm86EHzMKjO25yjJlToNr3tvgcSyS7oc0ZoxmykvoEAmamr53TL9MVo9xj19A3T/mn
ILIeYiJUbkEgjeNUeA2BItHKDGxqB6hZV2opJnIzpw5rKAz8b43e5WW/vKHLqNLGmGYQpkD/X/2s
YAtdkgFqVBeGw6lZbiQdtHWvhbOFZsIO6tbWgWFb/mmGzn1wOXCQDUSpaAegmTIBYwg05jEmH2Nj
0C74bugDiJ3iTK+m3udOMK/DCbUSPX6U1nn+IHkX3vMhAGgaBOOJQa34HVP7Pwnz/iMw+m+J33+7
+/9lADgN5z/Ve/+WAH7+KKZvfw4Av3//7wRwaf3L85XLfNVUyvOlQ7zx7wRw2/6Xb1mmb3oOtSvV
FYm7/xkA/i/TtqUw+RIUD5JiKcsQAC4B4Ib8F3MD1zV53BLCtqTz/5IATpj2Xys8WzqOT0XqC4vJ
sWP7f4tfDjFEinzGeGspofWWtTCdNrj70s8uxkNrE9mJ3pEBJr8ZVUAtlfdIDRApmjncal9i5ik6
d35tpByrVRuTFArCkBTBhRLvkjcICx0VCuMulBaRQJNdTBNaAMRQYIukKwFsrei4kPMz+rVkktCa
obupRjubbnqo/enY88NIn0nNqdS/SIZo7YtvBIkBRrBvwal4EDdozRglgHlmuEp9FvkEW0NKD2lo
U/rxO3k1sJ4nmAb5CeLCNw8Qo+ynIl9HOQ3DMezRQlainzZa+25+qHVFrV74TFqAIVsd1HTHDWlA
Be1MYBMdUH0O0rSqURhATbfgpqtBQIJD+9/g5swprIhZSMJJfXW8Vmume0A+6m9mbBSt/6PVCjAz
PHC/BlYedyS4EEkTW0P/HUi60SBqVkklk3W2dCV3WZVM7uMQKmTL/ZD3BGH4shi2YaXZgOzc1c6Z
ggDkWxyEeXJoMpSKgNcxMz9a1QLcZkgnOcDX2gVsjOWhdd7xNsVMVWw/b5sTigOvVpxJ6rmDulI6
zdStmFS73dGMJyiI2i9ltGGO72Lh93qYXnWWhKxW5WyCDEqEcqm1hRv+zKYyfoKIaVe3ouWpUgBW
wi63fS6Ln1Cl+ClDYArwKANO8Faaxs3CW/cCMXostiAPrB7HuaNdSkeqmra49tovOLDi449q7KOq
GXGwCJ/qGEUUB9yn0ULjGFyKZnCmzx1sRbrSkZ5oCuFRX+FrmmmD1GhU1zIpNHD9wJoI4+hGr8CJ
52Ucc4EkO9lTHDglFFzDdbojmbWBJNphboH626RN1GujBsIUICVTmTUcSrfQiX820SKkN6ctAEjF
g0/69oAXy96E5Buy6BOJMT0wnUdvihrSpGXFh93fKacIl3ZX0pM1pDlub5O2r4Zbo22GsZ2pGAr0
EgPBreToi2tHVyWea21rc5s2BTjtbqyZ4hJL04PMDA2VFXtDtm2xznyJdEHajotZHWUgc2BZ9Hrn
mQG8zGZCYgEZQacMbzIH9WnVuVyDQkzwt1KVpyQuT1xfsCFaFf+0OQE6b3Y8ClTTwnKQHoJgb1GP
Wl4JlsaYg/qZLoD09rPtRO42Shun+qHCZTVhIavmB70IiS+xIONwFTsTk0DCRZnVi4bu+acJt6x3
VKO2iNSwEjo41tyBuwtjf/qlGLjVVyFMFhfEVmI6yl4x+RSKi3Ud05+GQYxxkjSptHd68WRnWrnn
1Jvb/IfuOl4RMMLSZlDm0+zALx14eOV7xB37vHCQS4N2ThxmKZYh4zepCgECCOglfuP2R5qHMeaT
FUIdMqcE1ux6Ym4eIniTVhLOt7hJaSvPI9lnK3z1iAPJDjCL05x2eGa077m1AAFpOrPxkRTCybvt
TCq3/PKn7ebx93n8vxV9/ljGRdf+r//+196HhzeSk6ErLBIh6S9YwvnrKd034UIyL4JdVrvgMIh0
4hONYSbBSEfPfvRi7+Wfn/Gvu8bvZ7Qt9ihLWMpy5N/y6ic0ZoubBuqB77Yhps7hq2jHOFpN02xf
XVf0P4y8I+Xnn5/2r+2I//20tjRt13Ro9Ei25T83eXSJ3qR2eNqaNO6tRQX+PBim+C+y7v9vbyd9
RYXf3hSW7yy//J9aSWGbGrYSiHhw4cEQDcguHczpYyoDaJIlML9//qWWv84fPRZ+Kc9i3xWeazlo
pFjf//p0oMW7bCZzajW3truHzclkmjnWYaDPtf3np/q394+nksqTSviCP9rf37/GpIXY8/lddTUn
XUI5frp14v8Xvw91y7/9Po40FfWES23h/u3tG3ndVq1ACgnq5DW9EjrSc/hOXhF5E/9B3pksx42s
WfpVymrVvUC2A47RrKsXEUAMZATJ4ExuYCJFYZ5nPH1/oLJuilSWVPda73ohpZhBEhEA3OH+/+d8
pz/RhcJhrv+mVPXTDWmrfCRVt7j/HUuqnw6a080sopKT6NcktONZYg+LjrQeib8JsJ4ovh/uf30y
/+a6cUh7WajBLfrpugX0Qkgn5nPqRtjdZ3PMPOLTYMYJPSGJ+BcOZqosJIWuaoy7jzcJNMtsmGKu
XDy2wdYYS/VWMSNxBuoo2f76UH9zkzhSmDAFlpOpiU+zSULaATEuEQzQQWl2NuFtpuln//RBNBVr
t2kJzWSX+HnKqmysT9Sd8KNFoQSzOIjjYOEY+vVH+fmu0FhILwPLkXK5Lz6eNV8BVaFnNndFl3nS
UvddTlyOFh1EMnWY4pTbXx/v51tC43bQLF3j6WqyRP94PNmCFS1DKCp5OTzhKnnSjPo+b/LfzPfq
8r4/ThkcR3LiTI1JiiH98TgEDtuFCJchVlEfIpYsoJ6hG5D+SmOgBt6h+TJwKVaYDTFGds8wy1Ic
EGlAvxMPNSvLEKmIv2bx0B9/fQ5+un0wYao8krhPHSryn+cY4bdRI3yIxEploopp82tKSi+/Psan
ujRzJm4a3cCfKh2b/dXnEx0IUXXDyBTdDfFL0QwXg4Q/mZKbnkJVCok9Xpwj5NJZmLqqUtyTTntg
7XcmwuhfuOYG/Qb6DjZraPPTPVaoFe1qYPUrOdVYa4yYhQTtsBh3VEsRNHJ//dH/7hYzWfFxLF1n
Cvs0OkE2x625lFUTVq7xWVqQIL+aRpJd4R6zB/rNJPfT1bQ1adrSpgFgOmQEf5pXg1hz0BozTp2l
6EJ1MZfFb6YCTXy+m5eLaXFHOzaD9KcHhsGpakuK7pTvzKMlCIqoe2ct0/wuAjjLYhdS1bAaSKuI
x8u5vqrsbzleVcvH1AKbqe3jlQbndIU4HNvW4ELYO72f9P/XhY/tW3HxJXtr/vfyi1+LcqojpFf/
5+OXFFT+PO5SSPjwBUChqJ1OaKim67emS/nR76WZ5Tv/uy/+29v7b7mdyrf/+PfXossBKF+/BRQK
P5QouJD/68df/+ePLe//P/599SWsv0Q//cD3koYh/rBZPfCo5T8sjyTPou8lDV6RPKF0lky2bTAL
av8oaWjmH8zAKmhhmmCmytz/j5KGZvxh6AZj2DD4m4WD9s9UNAyO8cPcaEmKCqxspK3bOptO8T53
/rB6E00vZIIHxIXh0q+MLL9KnS+TWVwEfi1XPfpPMNw9kUIjJNeo34yPQxy/xmSBVEH+QHCJHRI2
nYl8H6fZFyHgllGIXplMlM1gn1nTzZJGqzU0GPXRuqgqONdB9sy2d0sRxM2GiPyJjUrXKg6MU54j
XMuao6b5AC3w9ily21FhsAzUcnr/KHU6ELMynectKmEr/qank4edYT37GWyX5sFUwWIbFJ5/uJ5X
P28ZPk4jf54lWpLLkNZZpy1j8oez5ETpgOEbLIjeJKecsqicacD7iv6bdYv8OLi/H4gHos7CU2oY
1z5NID0qKfAREflW8VMdaN4AphGyWbUqSEiGHOBW5rix6m9smBD51VCPhouiXuoLU7sxZfoU+C8+
F0OZZ8/vSRtVHkK8lJNMDrr+UjhkXbVegb4ugatvqf2J4tKvT5W6rK3+etp+/wi6Tg+Q1bMwxFIM
/PFc1VUfZU1B4nGhFbRn1pPqXHczAeeJ/paZyiZx7NtkMQ1i+q6K+PzXh3/fS/10eAuPE4PKZpfw
6VINMZIrK5/AwxPd4evxN8t5ibTi1Zy6PfJ7BBigD0ElAxCVUeiV7MvodUO0D8DSNElAeCsWcdB0
C9xVjZ8aZM6FHSGJQkutqv6136H0aKKHkjGi6SjGpUOE5bYsOqhR/aVZI6ivMcaQBRZOeKSriZyx
ATpNF4tdVaPeUwhFDqtsVav0Mn798SmS/nz6KdRYy7Rh2AZD+uPpB93YVXEeVfSquMpSNqukz4n9
7AbUN5ACbPxt6gI+1bJ9DFVu7dCtpPe7bEDQ1hjyknRrmBVR8yU1qmMlknts0zckNm/Bnu2zojw6
MayEOl37Ij7VPQq3NPHXyajezTnJ0kkA0K+8tIxsl09At6OE1DOHHh3mCS2FIo3ijCob1hi/XqlU
jkR/KeZcIx4DmxqLrStRI9t1yG80+750J3XfqvW9ERhHCPyHUhECxi9I3QjofRvpR713TtE1jA4c
PZEGBtAq8OMWaHYG1M8R+B/H9+grPyjO9VD6O/j1j+OoXRIEDnZ21k8sGa9FhCN6vung0o35dDUg
QFEizaMytzJajJZTQfIfD91GLV0lD3eGqZ37rXQ1ic0VUHVyih3/yMS5aWCvtRy1RooMG+cr/BD4
uRlPZOey8zk51uza9tq+1Ql0mvX6sq1TF/3QBZsM1wqGvV5BAgNFXNfKE5GQhymobhy9wk+tnTAR
X0CvutDD7mzK+yd11Pms4TGa6Imo+W1YTe7Uj996bBm6bz5pdnmLWm9byeUOrTZxpwDcJkG1VyFg
BF5I5NGIuDhUnIc8zS4MqI96D2AnF2h6SG0WrQtdzbX6krC76ZLGXkKZNX3Wgfyt9EDDGG+hp8ML
tSZVJQQLO3fEPxVY3uam2lNLuYgDeZrC+Mlp5LkeE1QQEbFcllsK5hQwr9hzrMYxO2QRjqrA2EV6
f0RgnMO7Yz+sjCkwneEhQY7tmSK51BGexyHltVTyUuKXO3ARgHjCcyc1UNL1bk3wlgyrrQLJVNOU
M9xn25x/R/RsM+Omz6VrtWC6letRe6mge4NN76XApEpcKaTitPE9y8iX331Wd4+qz4AOVhGoeXg3
XlfllTuAG/SkdkaNFeCX71ylVbOhsHbeD9qpq9Pn0XqzQvtyzuJviqScH2OL9LXiJUmLG0Wr9sws
7hCJfIvNemVwcSFXYgM966p7q2HdqPLm11mZITeb9CtZmyiVzA3Y9atxtvaGlFtcOoR9IKVQnCt1
ZqKBdHimpcFGBPah1JujrJsrrZpOjTbsQXLcWdxumAcQgZXzRTnL64b62crugZgbWr2r4viAjO8p
nazbYYzTLQGnNFgdtAYYGUmRw8gknAVILh5bh+gNg8A2dF0kKipQQ4ghWqDgCtm8wx5PADldAxU1
mYPX1wfWnbWCIq0hPHbFG9tkFpHVtVjyqam5QWQFH59oK0gYyB1s42hP3VElHTvOuX5Z6+bwilIe
f/7inODoAOG1VSn5Uy653xHdDZtQ7lLY+3QwdgnGadG19AQJ58gANdJWsfbwgLwYYAOPJtJ3IASt
c1O/VufonuiTO3RCHuDIA0xC4lSi7MkKEG2TzniAu+LFJTI4b2iNUwJNnEr9NtVpRhCqNC76sddW
h5lqyXvhxF5EIF5dphcxbLYprvaOOp3HeIN8wzwkE9nRQ8adWRe7PtTflzd0tvftWMCSNfeZ0x19
q8R+Kat92+PxS1jSdD59jczea9ZjAGNIJTQvC4m2XAA8StudOaHi0Ya6Ned2kw6SwDhPgLwtOM+o
T/RTmBPgMZD4raPeATZLLChy8iPOlW07kcTgdF+UNLqFNXMWaWRvkt+QhOHJYp1Xlt1DXum7HLNH
m6nI+a4tfZM1Auq3HPFIWmVHElbzSvJFSbUf64kA72iZe3RTXBZzXyxUPKPkccNoMYlzaOIXK36U
sXHR4SaPwQRRxdn2puJNzE9DCsAoYl6jN9+BDXQYk6Y9erLAsxyUExPScMh05coh/QyHoHXIlJQU
NHPfhsVN+QBx9r7IuUhhtbeMYqcGe9A8K1Pe5xmj/0FFpVuGPlk//TqT02UZe43iYKUyrZVWYMFJ
Iv1utuAQgcasfDBqvgLkaX6a9L3Z8fGg0q1gcLHIas9MspvtluCvvjj3a/AgRotY+9GxbwqcDY0B
dFO8gGBFUquvJcXytEJpMmA1zH0UKf5qZqaBBLpvtIecxCW1enGM4klK+wIY5A29Orr+xU4sisYo
324lwz30yeDSaq6TQZnCSq1NxyVYzrAIOxd02HZQYQlN6QEXyS6uoIaTwVT0t6GVPhg5c0XEStGs
jYuki2+DkvRpbCuIfaMoop1ABI+lEtJggPKHBc0VCiSuLb425vwwAj+CviZcQCFvaaOdzCC/0gxn
RZ/vUnMswlXyJx0pAFAx8gpXRoc7SY6eZpg8LBmsxnyMib8lMyOFjZSScdvSt1q1fvg1RF6CoOtu
6ILzZRrTAhzx0r5SIvNa+gb0UQMYR0IQefhlUJSXgt4e64x1tUwNSL92tjZCKCYeIMStIeLhWgEf
nj+w4l4jAr6Z9NRLxz0Y5K/paGyKWr0JZrwp9ngZB+21hMBUjgzBKj0U1pHr8MVmjBN0eVeQmaGA
XSPY19MQXaOyx47yinpyx8OBqb9bRyDoi29JJC6ToNg3MZcZnAfpLJ7YjQGA2Ga8L+J8n9F3WeLf
DcRwqXkeUClAr/eghNeIPvZLSjoRTl5U2jtjjl4mx4E6TD8nCBVOJhSYxm+p4zCbtetqQFBsBXTn
dBR/alIvUEiheWWJsRRTcbixc9RN0hE70iuZXpP6S2NH3xLzqxBquol1656FkoYDrXI1e8pWNNP7
VXzdFTzpzM5G8eMwhrv5FfEkrlxS95ScaHcSclaDDndC7wnqSPRjXIReWPY2Do9sbavkPpW1/hgQ
JphX8qXNYNFN9B33lsxOYyd2hbizCdfA8PscWfwjbgPDnSRUzToIzzTIFIjKEM6FM7H1Cs+YgFAh
LU5IsKuZcelIfSVpjCyIept0c7sbMNn8ZiX9eR1NxchCT2AbUrMgjH2qHDmgeGVQN7ULP+cty9sN
Fv0trHn0/Obm14daNnUftiwcCkEl9Tm6G8IwPlWrkcOzZPFRfjf1C48AuAym6xTlPhLpOgiL32zQ
5MeGDRs0Gic6ITu0bNRl1790JH7YzDaZJUNU45UrgGqsckxFdvaVHQFI79wlDOsZFPn91EQEnGSH
oi72dVTBHSYX3Jp27LsVui1hMN4IDStRmm3scNyFvbMfEOEMwQQrXXhWO9wY/bQjofAuVbV7A1N+
r6DPjggzJb3tlKX+gzUV+xQLhjpWv9mv/+1HtKVD0C01Vd36dPHKqG6tUl3iAcclC4SI2L0k+w6z
52/uko8Fvz/P5Q8H+lRahi6gDIPJgajGkxABDpeB+Ou746cNHZeLRDaTO0Qufz5t6Ag6L9D9E44X
snzxx5p0+AQLTXDGnoFogfkxk3dTGvxmH/2xLfX+wYS2dL0NW1DMfBfC/HCThCQUYC7DnLRceJwk
rk5jqiWBq8njdaxt9cD/56/ZhyN+ui1NXUIRCiB/ppUBQojwgSY7TLD7gf38Zgi8938+jDgD38l7
94sOEUXUTzUKlIrAMkaOVajq5WQhc7ZN4Wn1lYSbkyXmPRBRTyW1FG3CesjtY4fHoK+2qj3e9Xdl
YG6VSHjTlLhaBlpRi716kL+ZFf7m1hIaS0YaMYL+gLO8/sMVsBxgN0PCMHW6BwWNnm9qvzkNP807
y1kwhUUhkT+0OT8eoRN1nZQhJMI0mq80MoEm1b6O5e0wv0Y3v76J//ZQ1LWW0oSwHfnphCuBmnca
IC93TDdoNImMWCfqfVon3uiPu18f66di3fKx/jqW/mnAUGdFKDG0IGTjGmBlupoFukf81//8Yein
qM7SH8an8GnWnnTfAmlBTHoUQB3BwNx0OGkQy/76MH9zG1CfdTBxcxsQwfJpKkvwT6e2QT2n71Ov
qNgazon360N8apD9OYshhpAo6BDKGZ+GntpPUOA7bgRDt77UZNUSHkxv7Ggrzgpgzw4q+DrEJYkk
2astYMR4GPHDnP1Lb4PmxtJLtUBQfrwfBRHhQWDyNiacHFUGAH0mKNg/Kc50ErL9kvEs6iZxFqdf
C609h+Z23o2/GxR/M/F9eDoud/IPww5amNVq+Krx6ai38yQvoEXuktxeOd+6HbDr33hd/u7ymmK5
J5cOsvx86vHkBj3OZJZf7Vd9fFBJWvr1Wf3dAT6NPEOthRyN7wcom0Nn/m4cLPLKj8sXHlA/fATz
03hDJ0kGmMoRVF2c90WKGzsIV7ZSIuAmQtgM5ttgIUQkmMZ9Mk9M66D71LSVFxg0hBDo8aomyqyZ
psdxXtfwf8fmsTXEpRriBbG2djGdfn1OMIz+zXtGAgSiiMkPj9GnwauVqLUU+ISuKsmGqhuinkqw
tUkLFJGZYkobAopmnWqUyjZNyDulIDkJ43S0slgDq+mu12ExghI0rYx0HOPCB3STd85GhtfY167r
pjjoUfyKNQW5HEr/LLSOtSZIth9vJrack1Nul1UTmU1XqoE9VMqLQGpryHQRCNIILiuO1IJV1bQr
U3Hd1ny/nu87p6C0kT+PunGBxeMwT5ShagqF1TplwQ6KaesPBZDC2WP3t60ZRobdrknydZdfh67E
0wKrIzXq3letC0NxtpMjrgxZHHpNwHyeTjNvrU2MCwhORwKEj6oeH+uKMCZFv89Yr7UF17dCTE6C
i24dzFFcNkl4lAqQ/rQk3QJOEb+GpOFNpWYLLeaSuI2D2Qi3ssoD9+M1eVaQHwg9UxemNjuZon5O
M3ELaX4L4nWrGvER/qgneL0WX6WcVkafbItlr9ueRkQ/HfHDOPndXiZeZdVf6mz2ELsRq1vsIRzt
9WTctdl01SrZxjHOYTI89+l4ihHXK4NPDGn0AGfgmzP6j5A44Hj21I87rB6Aq4YvdkY0IrSNLNDX
NIthmXsDUlUto55kNM4aX1HE5cHQH8bondLmDVLlhlwYnjYqGGCjKS6S2D5QJPs62+VD2+Y7/JzH
NItcTfEv8VncDWb7TLoXhXh+aVvw3sptDusJB7zb0i8D2i5wqSJbbKfw1emCbWM8T0PrDp3pWoII
yaBsbczqyVnYFf0u6yBPTsO9Kas3O5lORWor3yeTPzusV9+XSJ807J++/P9S0q4z5/3X/d91kQfF
v/0P93r9P39sGi8/9L0HLNU/5CLBQyAk0M+y9/rPHrCq/YEeigUEylLUQ9YiKP+HrF2y6HRYYWBR
gnKs8dJ/ytpV+ccycVmsXNEBSF78Z5rAvAvr44Roc2iNPjD6GANMBYLBT5N4OKCUCjV0GRkTDXnk
OgQ5y49ImA6bVVlXGrmXcA5Q7FD2qyRUCXZ0DdWbjbMQrsYJ7butvToKTCLVrHlIW/iZUc3kbrwY
11Wy4id4Azg5odLuTHjxZ8YC48ypM7uOo1ymTbft5ollNfu5lIIt8nmqDw1syyBZihFUJ8QwbYzI
v6NLCr0sq2cw/CAYqkSUZ+9/TQ3gVmcKLoHa0rWGBL2SYjrheRabKkXXmoFFLrT5TZum2iMMszob
lh9hgUxYUFf3JHGm/q6oYEK2XbmxCuMb1DmtisBHG+t0NoIfTIXv9kBYn/imfGvX5ynq7anDMdvO
nhVFAxWchhx74kqp2Lak9E3DnFOUpX8IPrSP49EtwhyiWTngNUOLDupFMbFFcXIcxZVlaKPg5Ys4
Kouz93+FdXLZLFyRQlGLsyoTodvSiV1Zrdrvle6mrftsh6AWwzj2PnalTyIjoTdpB31NUWAtE5OO
i3mvFiCPRfCFEM1p3WlwddQW9RP61HUYRzqQ9rJcSQPavZMGD0Pjz9veVqp1SL+Eeok3UwlOEm0f
SbW6Eu22GnOFOCIcnCVCc8XoLqmK0jCVerELmtkC1jde5d03R8X6jNZac2knalcV+EgaH3S7KMXI
VbuYpqI29eac2MsCiTJ01vZxyqzTHFjJVTyzVLAunAzTf7iXGeF59SDAfteps41Tref9JW6VqU+W
khtbR028bCBJXe31K7yMb/5MT4KQGO6bm11t9fp9aSJ+NDtCga0mrak9l145Nl9lQsz9DG93S+7A
Y45NrW9BP2FMRh2nEBLiV5Th9CAf17ggTH1ap4HRYmojP0ol4rbHeg9PgAKOAhmms5IbMwSOR4SS
5nWh2DcVeOpKJ4MvCXW3bZzpNqlLuc6C6WvpgJeIB/LRNLMZH1LrZE8jbclQ/VIaJaaobhd0mbPq
8HbAitujrZ72kF48IcrHujde80y1iYGrnoyGKIqZluJQLM4vAEk9pPTVEGdws6aG6jdwb6MiclMf
IaPgWpua7kJR6n1tGkAL+jJZTykkrdlHtmywlljH9Tlax3lmy9wp1T1OWwKmE3PeGGO8rQZDrhsJ
2nZctzPpOMNMDI8em7CpeGjWpCQvb4I0gEOLwHxlgQ6gsGncUzmRuwGnvU95YTUlfuEpdC7i2qGc
BIpv1Ui7XsGcIsbDNG5So8VXnZFZEig7AUVqAyuTJrbxTIzgKQ7uVEGDKsKI3WhGssvRtxMtqvnn
pUEIqa98xSYyP4I8gUPT4zUse6opDvVG8ork1iz959Kig5uViXIMFtNOE+ezGw21vhE6i6hu8hNA
RPdOFN5pVO7Oc2hDayjXlzYVaS2q7ItGnY55P8O/1bnuIDGIA0lVf0viO9nxOkV8Og7qDBdYQjzJ
8frSE60fxET9tBG2tU0L7kQRDuvYZiKtZ3utF92eufGGnm63kYvNvDJeLayrbhQiBSFSYJvG+kEb
envXWfkdVsF42ypsGydfcTtaoh6TOWE2oXME1gO+utZp1WWxG8XFWx1UtK6n3oVqmeyZkNNV3Ro3
hlOA+KodIiJyUkfk6NZ2Oa6m3t62vbokKEKt0sazNFj8eUp7iFVqz7BKzfMJ7LpRnOWWRiOiLjVP
iuabwAvFWksjgprgZIwKgQtRtHPxgNw1eIf70qGaazC4Bxl4vjGeJ4lqrzflLEoP+i9nhxgP/NLi
0pkDvMUxRXtyYNQcr4WDry/r7FeyYzK3yimddn1wi9GCuJde96lbt2sR1pQiw+6Z0LlXkgnaSDPX
TOQPehHA3pD5jbMg2kSud7RAzSWY0DOLhuRprW/JEYd9y+Utyj58VM3o6Ah9OyeZRctlvDdFc5X3
UbvHssO4S6bzWYmvaZ/e5ulMw73INzM1e7cIGsMVNsxC6F+4j2P9gQVltfNFvYmdnD6kNDxFpqPr
szdfi465GH4lmYoR5wJQeBrZ0D38YI1F/yVV37ride7tZ0DfYm3DbVvNbbvHMnQT2XPh6eW1iCNX
QqTwdRIWnci/qSMlW4lSvlpjN2FXFtOaPV50lubNNYZKXx2xhxWYm6Fk5WvK189+Wj1YzsBkAefJ
T0p3cOi0FD7ql14DFOXr9M+KKdI3yxMwk8o2cSrhDobmiqDt9yBVwI5n6ASAKbm0UzkywVpxbm8A
RW4qe8DXOiibjLbQOEQ4vBxA90U07YzBeh1l/zqoyr2WqJJKS+0ubwWw5b2d69VebY4mwCkvzGic
RhZkNofOpRVPrmKqGvmbEtgt/PbZ7p+s3vqK10zsyqZBtlJfiag2EX/YmFGxupxpw/VUac15rWB0
J3rIdn0eoFqa0g0507AmbmNdfc0qOaGRFgv1KdN3MuwRm9OrS2Rz4OpzjR1w/ir0ynJqsJ1Lum75
SOqpBinSSbOXuKXTUs1R6533gUaas6SUNDNG1QAIhHDaa1I2y1Wc5uySOvWx96H7BaBUYqb8eJQ1
rSrFnavspVf8wAPLs1YznT1fd+i7yl9rrG08sFY0vA34145TXqgzIapwNh+6AfVaFiIZSZNik1bh
pezH9mrp6sxN0RKPNSzCAiRSAiOe69REGbQxYz8u1AutVHP2SPnt1KLuCiRBdfrgt/Dbb5EA1iuy
TcRGNUv4D2YewpBDJ1Riha7ISAjthudGM40UVftvcRJ6ddIrhOMZJ+yGk+crTb+2KXmvaVpvRV+r
3Os2PMnlLlvmeJXT4fkugcA6ybe1KxC1rCIRXLPSLPZFmb/2dWtDxZ5v/EkhNW2EqVLwGI7oMAH9
K8Wqsa1vWUTTy2ygbpcZhBo1K1YVkQe0pSBSMNhsJhVLmbsNZFiddYi8Jc4PMrp2STbgcG7UY+FF
TOpoKZSGAiB5eWiVsnUdOW+pBY8PAdBuyAvSw/Jb7vd6WZxsNX9+7DDnb+JsWrcoHZDfrkwxw0gv
AA+IRFk1VOFW/UQTerbw72dNe2VidHSlQb9yiiWKOsdGDCNX4dgHQOvsPWEOxFyn144WlC68CGbV
rHeHqiBtrtCf6S3smIqyXeack/uJrEZz47gFwOOgpWQwe1JaexLp9014FnLFdrHU4nMzfYGBhnaQ
m9RH2eYPziP+Uu4vOMONEZTreWI/n9Z2wLqyA8ozULSJCenxgWy7vTrPODob4TmS4GX2MufkebFY
m0wiY6bBs32j2yFjECsFd54yWNTaSQpbh68yD30mil6nF04Csoaqw75VAB/5dJSXXlHkqgoIbhFy
34H8qIkfkla3wX7HBl4BYVWxjsopJmWDA1t9QD+87y2QiZKNeRMh/wCoA4ZygZybSIo87FN4UZD1
ZfWSRNyuGvbwSCUUbZvFXlDX53LoX+aR0NuZHdLAspNIvNh2U1aDkpYuKlTiWqDFr3v4swQRmIA4
ejJM/X7k3VeAGBJ4j/F4JcDasVsi8kLttNXYm198O/XIC2o3bVP6rpg2U2vQEe+7R1OAr0gM/Vjp
WXeYygb/pp6vRZULFpnlbaj13PtJjm8nQEhjJWO8sdsleMN4NofuvFVOSXWnDlp3RtwJcnCtA7xi
n8iEWPjjRroZ/HoTyUScR+TXZEFu7OpKBYgw18gCkwZmdAbctx2PoxheZ1tml5CDX7pWw7tMSfzO
F0cQloVLsKZ54dD6XYUzDD7FSRKP6rgkxYi0m8oy6jVskeisSco9Ubf2qrSg86bDUG3Mql8KVe1+
NIOC0REfkAGiSR+XBnf4aAy9etljIMV/iidZzk22jxarZhemYlURZY3ceGEo1DAUZrPZ0FtMXnsL
2kZc3ilqPL4QYfQYchE3vdOYuwLB5yoHqBCqvXEK2mxf2ztflSqdTSI0KQdhBS796DrI2nbLGGcH
Zi8EZ3FB/TZ32WM0104CozVBQdLVrGrg3VZZdk7eeomQJFTBr0TZpUUB77xXnNsmQoYIQ/5roEX1
Zdenx9y038hWqy6WWt1szpdF1L+RDPjqJLVzcGoLOJTZkapXqe2WL1mXBuyl+p5ZJxdvuk4QHdmC
YGzDekmkJNdbZ+GWdf1EOtbFkBnxzZC/dHPPJSrmC+b0/kwvyQSxiajnuZ0lZ1n0VlnFvPJbwiiN
0jQPqmbSEEOJl7DxLIz1+/98/0suL0+DQzcwsaGjiO1fr33/KYLszEMRJtahnyttPQ1D7jowL/rV
+/98f/mvn2mh8J+b4hbcJazC9+8obfzYG1w2LA/SSvvxh78fuDZV4jMAw3//zvdfNqpAJXjcIz4h
OCv7/jH+esfv//r+LiqVAoFvOd+/Rbwf9/3lP9++jR7VsTrp/fVO/3rj39+mNtXjfozn/ff38/7y
958248WhP6jl5v1X/nUu3r9cQs7cqoGg6CRpeNMqT3GA+KicmwdZWY9+NxAoy+sYi3l8q5odnQnC
GEIs06MK2J1qoX3hJDL2Ytw42yJG9E09+NbK2KoGej9tKuU98x7IT+aEMDvMU4cE8YtVuKmY72aC
LC9DJ80vWnZBRZOWp6wTzw0BLgSDYvImmsE5vf/l68E6DtDqWoXmnOCT2pR+1f37a0pH9Z6FRMVc
aLP1d4hstcw2u4nNIUZWe20ghZZD/cWBnbDvDVDbmO2e+yR9Geyw3Mk+Nu58Euzd2Q6G719OOYby
nqdeLZR2WwZKfdsncbeDjpKxc1y/44oCCaivMVvLVXzYpZ3PJipQYvUcBzlegErO10OKntGWp24o
WNxWs7YNQojWcZPsG1lMXjVk+jqJ2E87TnHJMuJcbyEzycisXcKCnV2UNOLeqGykSIXdH2RL/oxv
IiPWC0AOcFhWbdNB4O0yEkMT6LwJ8TlnwlyL3PcfTNFv4ayjWrGcS1sh+4KiHtHshdxOI8jRxRe8
t6a4ZfIYMNjbZnE1at18FErWUW3xr6qyie67BAmyCOdvQy5OTQ6SXtd15Wgp6SnGJfrNwZs1g7L0
eomQZjbNRzZWq7As1C/RqAKIStFKdvGgnFEQ+oZUk9h0a6xe27q+dEq0xU4P0ZxTjcimnLRlAQL/
q+uS13ZZIznRU1Y0HmAjJPsYsS/FBOcngxyxnUdVRebF480s9WGfo773DORifRT3b2bQbuncP9vs
7HalCmRRlPi+F3F3Vk32KW/0ctc2CuoBLA+LFbl/4KyQmqloz2pViyVZCYVqFPb3Y5VsQ+FUJz+I
XsHNRtsopN4SA/RZTBdJURSXmRJme63Vmf1KrYCDkPpU6cwWR1/0MmQKwNgo2YVxzG6xY7Wa1+HJ
JteowFO1mrTcd2fUbuelTdURNkS3gn6mHRJFf0zsGhWdFulnYoi+khVBFEUT+gk4+oGtyPsKUEmt
yR2EpFTWVaZbKlq39uPBvrCXv2bHqg8R16LGo+waocJZTp0Caq45eg0oyEUGmZ/H/lyB0Copt0zp
Y8yw2+Z9Mp8jPsTZsvzLiS1KCRmxIRVzfaLzucNceyNPKdkJ5DsXUNDCC0FWjMp6UZ05OcK4qXQR
H1WCJOcQtTEJReB4SA5WYFqumlY0rsG8UbXheAJPOZxGUmTWTTvejzN3VagobOs7VupkPpN5JcOH
JJ3186npybQM1Yu2poMFJGDtz1PZrskt2jSJ7UbZVByH0ghuVLNZ0r51+IrR9NoBlDofzSq8ljUk
gQrD/TYpsuFQD9VVPTYU8/rFaTw3jwn1Kq8ZYypTOqm109zLK42qt5sSAoRMkySWOeptj3teXg2o
tshYjVjOEW5HdHNO/PrEfjtOsvyin21PZhRp4dyBplx8HaCrywPbXmWjaMaDNuvjWVRaCPKzQN0W
UwYhWVEX5rf60MP2Al7Vhmfl/yXqPJrbVtYt+otQhRymAHMQKVGiwqTLlmTERmrkX38Xzxu8ict1
r8tHJoHuL+y9tuiDGwjwgFe9gl87leJGK7oPPITfuQ5yRJvo7TTVBZvWVDPJvu99KtKjlpC50jaT
u/ZimsMizr76uIFV3cwN6T7abSQCc4sjwwVMAYMgt4oHnQMgFeCU5Vh6vtxO5vISLLUGSpNf/vtd
gkIPK4nVr/H+aYdS/xnshDaRsPVtw4Dt3MtqhJXL7H6QICPSRHO3Bn2tzhyU5y+nDbWMa7/okUvu
DTl8gXmYCIUYx2JtJEF2Frn17dgTg0y/mK9evc4EY8iyy5qXPOf8hNgDCFgbHRIk7VDnONipzuTR
KCeyMue8IcpcvhVq/udXf4NGGedCVSvWjWx68+6H7g7bqXDKleiHbEU4WXDq8cSe+qJIdqWxPEOE
Xg7Z4xdpudjCgWpADDQ+iSfzNii8i2Of2cVxDsb4wPeH3n0xCSSsU1DMw6d06+n8+I3eGmQtufa2
6Bt1sqy/s2OMZ57GKJ08CeezH9YG8GtyBhznnH2gMPYPdaCGjWmUALlKUpPdb7+rQf+TMhZAyUqh
pYZenSZXoRPJM5ggVxJwVgSEXlqLjyp/MxzCBJAMZ1ACNromOJLVufKGbt01wxvUZvoUR77q6CTD
zmNwozvN15Lph4L+ZvbM78XhwRoH6DD1w7GS9M6O6IQVbtlzrQ37pEAD7uBzQepZwctN5cgMOibh
pMnSH+nnb7JiYi6C/ljTgg3GFyG8BGS7j/xvNMmXgKk9bQWRoLWzH30bBPpCzJnPgkTNcu/Jdrf0
1a0018T2/HM8FbrZ3U+GlikwKY75cp2YIy/6yhpobb0UIW9b+8CSgyJK3Hwl8vHj8V/HD79yKwDH
qLdQByZRiYSKDG/is4Kr8iprpWE3XHu9w0Ey0xHYPCQobCLMkAc90xF1M2+aK65n9+EPWTBfB+oI
GfPDtRT3x6DLqOdmAipoHo1B7E0HjgHpUJwWOqsUyyjXRh3vu2W6OIO6uVnzRZtwiwdCOPqepSl7
B7bfzt40R4/MddyJ/tyt4K9XjoYU4VFT0pCTIDkz5y8G4L5uudaZLD8Jrz9Wj1s3thtmXY59Z7bY
RnHz6hJ3zDS4PwnSE9QDbZJ69i+UyzyKCyjYekC7wpo5DZsJcpDhBK8M3+DCSLJgJcEFBsEfaoSQ
p3E4l3t9AXiUTtndsWMZvbqGG1yGpgzWwMyEO80vkJ3OVtbSR/cynH2mT43rn5bMA8hnnQk0DDRr
TTybEyloe4gWRlS+U/UeECa6hrfUoxuWz3lSjbsR/PSayQinMtrMhPw2k9y8dsYnw/umxdZ0Gqpm
PvWNb1I5fbnSi8Z+jJnWTe1Lkbe72E9YOOROttXc8tKBA1r4q4hygZOVajRlhujXqW+DYGedZ3Ea
qYbn17Ko4OC+J5P+3XBFmxw/p2pYTvy0Yd/7/FTkVoU9m3UWkkyYKuyok5ZvCQ0LCc+bXsth2/Pj
HJp4WrelcycDtWC4y6ShCMxnf+F7nt7xHMF9Y7rOoMb+23T2baaR0xJip113P9KerRyD4JG8Hsuw
8hhq8l6hq848XH+9+H7sotbyBeqC3AruktrNmdb4CFlzlr6wEfOlrE9GRUKp2QmGZIP+CXDlpvt9
svZqXBeAgkvCSrw0ymMWokDqqL2tQ5v5wXvmkPg9PXpNPA/rxZLwyh3AwxDIhgNRGIwAH4ZBQAm7
iT+3IkfrgdCXxgrIfQJhZYKJmjffWp72Vx4dc6+E/ctaDzgYkYo7k5HWy0IyiZZyS6U6gytt2Iih
No+1GaDrgpK3gpRkHDts+CH2vHznNvUR8aEREYodbwZvGEljoukvsqWLwPePT5y7y9lzH+mxVSKA
HS/p1hkJO3Ye9seC58iAZ6ganzsd/w7SYjXRpBn6iivDH+cgzAPlhdyWRyWNl2ouvuKZD/KzEOOP
ndpONKQeIMD20x2ZqLa9qYXSbrtVtySnLtZqXvu+ZqkxytBJDY+3zHwgy5pmM5CC7Ll1CjJr6N6H
AdNms3ftAHywtO42mdmH0m32eHBAcAfLJogXZxWIgPfYYpesZpaniJe6lUmAALi0Yjh0ttmyvYJx
mFoB0ankulziERyS5UiCbT3ywerHiJNTm1VkWPheu+pIigKJczVow/El4W/xF4vAjIwMdqlp2Mf4
4NigrxIBjNdteKnIQa4xhRJsCg/tBzPLS6H55iWH/xItrfMPzNWfziXMpVLGzh34JJu6foXbdjYS
+Uc5wYepyVOT+YwAUTFFIO83VtOfY3cgybcoX7ymzyI77ydiVtMbDwVLMyevz2aWfleJedcKgAHN
U55QmLCs8te+76KMWqbg4RjBxJMSSaNPwVkY5Y9YrM+AIUSiWx8MtM0VfFPQUN5YbbqGYA6bzdSh
oyrJnAnjkhyL08wDHzU6pk6qeGwmvRbsi76joy3wJlrsRA+6Fu9Hx+m3RVnfqqF7yZgtLqDHDoSl
ogDESWbPmJvM4Tjp/XUc/XbTB2QjVjpdQkCSTuGYWOeU4e6SZWnwkCZBRMoX3N2UQjs3gucqtzA1
mOWmEx07FUBr5M8AX0eI0I4p8dp+LVe4Iq+YX/VoYdoYtPZd65q/ZJn2eNtZTRpK2ye+i8OT4Idy
5DvzO/s7cdApJaoJ9So/wNzjh6GwVozLqjyn5N9PE2e2mZbpqs8CH3VFf7NKo2KcmEpM5am28YtV
PXNrSLNay5nVgmeBYe9nZ0NTaa38IP0TWzquh3lrmcm+h5zOiYOj2/arTyMZwZyjogj1WUCOw3o8
VZIkUXRtg0z+iVS2GLKJpjE0lmKpH5AtotntG9PFaQd6i8u2kvOa5W3+NLagiNvH7zjVtJWtHD2K
0TKYvIT8j35g8rQXWCP/+4P//fLf/2GSyx553biA2CBMa5zJ1POHrAknOHws7IIbUph+V2L2p4Bl
Z8PyXQ/mP04Oe9lkNtwlKt9MosByMw9/Lc1UFNoGmSTqyjdqHwnXKB8k9a5l4mtY4j2Yj0M+eRz6
484tBSK7FEGDHP+a0gFJKHWIwxWD/N4mUVsnhkFoGmnySV9shwk9uwsYjzRCblgh1jY6rdCKY/6j
Y/NNB7JwiSUPfC8IOlB/ybHUnXua9dUlK2NEWQnwFGuIdCW/NKrJME3nNupyiQt1cQekwe1MMiTH
CNrLE1Q0/clv0Aoa6VsGM5l4ddoHbSbkJMXMmxHNseuVal9qQx8o6LgmayoiZVvJJWMsLeXs/46t
/JDtuLx0vn0mYzpY6cr6HGMq9rHGJKcW42AL62ZLXt0gw6ih5teyirFe95TQCmVOX6kLZ9OGJbg4
zo+wxSz4S3pythlJqOmLtroa7k/ePNY7NbtqdtZHB+DfGjUTBZ01U9r1yTGr5TcmOozE5lWZ6j62
/hD1osSGXKc/bFhWhOG+qa75mHSK9oZguUNnwfxR1iFv6OSyyb/Gk/wCxreuMaHYomM2jpRCMeTH
n+KTa1tVHwlLqqSetqIOHikS/qeZfQDKvZiZ+U9aTFgF+j/H5WUk1/em3VLlCnzCOLatwSR3o1Lk
XbAoKUWx6XzrK88k6UPckM8dPr2lIVvMs5jIOL8Yol6U4Z3q2vqRbFzYDEzuqhmy/WgnT5KEn40/
paxEG9IwmvSNZG7q7CEFTV89u+N8B5y3S8cFZMkMDMMrCYP6Sax+Y2ckyAky47U23WLm5vbxGSsE
lAXMTzoD7I5XV+uaRPJQJeMu18RLUVi/Ge8cbHD72zUwSbV2xBJFsHi3Wy5vE06Ge8ocGtfaJggk
C/7Yy/JXdRyyTV1ilSIgtQIWjgBiytcIw6pN2a5JQUDuup2K+bclxWblToZY8wICySUwx3J+6BSn
VdzWal8s494kgLsYJ3NTP/5Kvr4Lg56PdCCS3jTZEzmuXWwL+qvIAPzQ+f8augU2LMwDXP41c9lD
CwABuHJNyiu9t3j7VB7s8jlgKidJ8xGtfJmpYmvCux7Var9VclkJm9C1gPwGsvW0MCbMZafVmBOr
2bgQ8p5E4B7eXAngXnJcmYdUH71I9rV2T+fsswpm73dWVdQ/hEKJxL+eqnRCddAEF2PEK5xaJVOJ
Xk8R0QAfQAGnhU6cmCd9EFiK6XrQ/S4/dec9Cwjq777mIZ/lUsSGVllAPXN1Cgwi19Ts9a8I25GK
LKzCjO51xiFDOJ3r7Q2v6K9Gskhy1/T6Z1h5sy1/PKuoIiSvjCE4YUojs9Za0WnHwUZrbqbOH1n7
ODJsNZ3ZpR4x6ogfNbU3ZFXVe2YUJOxifDshDXVOASqbdrRR2EwDCX/wjFdg+fCoztaPN1Kt6k6R
3eLikPn5Y9KCBKez/WffY0U9jvsBLdyPGsSPvbjOa6I0RiUtaX2W7ffXZuTLsmqj/qHrtPXpnYXE
s/Ip8apcGfdZLIxDdUkfYwAZtBwVX6s5sTG09ymGSAeC2ASLkwS5ZJVX2Nbl36LS2Stxgj5NnVbu
2pktijPI5UMz6Pn7pO8vbF/c9eQTRVLgyT4oPZL0b43W1rCraoT4S6I2GuuDL7/3qdfz7EOq2NuV
+GMjzVyOfZs1a1zcuyWL5Q7BsyBEoZiiKaELmSU/W1r3hxjn+qFtyDnW82eN6A0h+kdep/ZnUdk+
XZ6o6I4dKRcHs+tXld2NWzRB2toe2nNJ0BJxaE7Y+K3aTa18atFFjoJIPrrLlB/qYYKNucMcMujB
rXRgtwmNaa4m87az7S3yFHvtuCZggec1NUlnLj/nzkuPRk10cqzsg5ajlxxsY+tL9Uo2wTaTtjoh
Il5X82ihSKy2E4BXMDD1TresQ+HGiMXE6zQ7GnDvISAEiOQ30hK+cTrJkLX3a79AJBbLyD4S99pp
ytSjPl2Q4VFFnoJF4Ee1g6+qJY8IZdS2RAp3aRQhecoD1uFcB3f5NSA/LFP9Z1n2g9F89YN9kBNy
gh7RTKFwDzNugtvApId04w3JHPyrA/s2WCggHOb6a/WY5fRMUtfcluS0Ul+Ghgfyx5qsD4aooA7C
bvSyI0pUMixLlN45ic+RtnjPSVf61/9+8TvpbjDj9+Sl1Ee7JWNggXi/4PP1cRqiKWWXtpArhcxw
PohxwX4tmYOSAl2kYNJdzE6Fre9aJ3uqBpbJWi+5hkpQ+PPypzCN5NjOEzgI6RbIN5x3FbvmCZrw
huH0WaSE1nnZQE9rtsYzyV6fGVPskW9+pecoFsAILydy9ETr1hubJeTKrht4Cl3yM3efgWjatcF6
MiK5uG+oybV7HxvGuSqusC20vZsTSlaCKTEdbT+k45u+FBQ5OdAWILzOuk29+ZL4Y3uuEIOzbfeO
6A5XBi0nfjagL3lpiXVgtjMoFLQaleNj6wfGsLLMVYorf5WUwYo0W+ZvyDVIOdd2j7VL34J0oSDd
JpOhDv62hl9yZc4OYZjc16YavMiujWU1ak94i35m0cy3GeRuqLPlXQ2iW6dNkwBvaoPXYO5P1NOs
5A3c44CI1IgcLd3XyZKGCGscTstpTWDOTVZDtfa59XMNsrQhrHbv+O7ON4jCy413zyD9K8mIlixZ
ovX3eCzo+lwXkbAnWdDYTdTbzbzLTIOMwVLjaEOjUtEG9DPL74lwlNDgpLukE5ApZksXDOOv8KE3
g0K818Y6q704qm2rP1iuuphl3B0kbobuoR4JTo0/DdvXAVFI1CqHTwDJR65eRWl9ZLUvTn2rCF1Y
iiByhng9gp8EUDWvKkmLwfCdPgO1HNvjbmv2lHGiG9e5MYmV6VoLv8NuVP1orXBOhacd5YwjvskH
Zy/LaZe6Puosq1jo6GbGJUyODraJQMO0nJVRWORijlvyMuKw6PVz2bvXMbc2fdtOOxKSCQ8ciCcR
o3lQXf6bxIg6ickZ1yPFXCmBbJBLUa4clnvn///FxP2wkTYjlBZmcTQB0N/EnYgvrtFHtSxdgmSX
74xQMrSJY722c2hhy3jrwFLAAqo9PLfrSXr/qocMsCiRYjSkJLPqI3ii6nVME8o7zCIrGDlg3h5L
FJb2+EnwUhaNASWbl7uc+lIc0SzWeFacfcyui/aVzz5j0UdCU70uVeXvvGlYoWdmOV+lL1ma/2i+
0a6HQc6oF7JnPZOsDHVvCo24vXhEmbFS4hHrU3dnZn9do9jXqsxfyjTBZeknQNCB4ATGw/tis2Pn
PRCIVQFbkVpXj9pq7gBrE0mS7YZGIVFgstp2RzE7VTSlYE1VGdwyRnIbiUUtZHMP9goVX9VZR13c
R183zu5i8pUOFHvNy2MYoBjcz4vubCA6wLJIqo+GaieadPQm5Gl9Jm7/aYsYX3gjV/48lGukmjEy
aRzietkzSvrIlsU5SPZsXsAzqljyn6dR7FPmGXCG2ab0HTimHCFgmrr5DmTdFsJGA/cKoo6PIQv+
J3KQZSz2dur5J83L/6Ia+8GAGIQxw1CE+S00Mtmsnd7Twt6/mwpNgUT1niao57SyPFO5NzyFz9ng
n5NAUhTm4o7rARzS3NzJnCovafKbs+pMdElVrbzgzDztb+2k1k2q9ATgjRXFI89kivVTEDOothKt
3iTdbyOJdRrGdkCTTCTJRMBk0KKbbSv5LoH/hHXw6SxmgSgMuAwS3Ren7lVE34otOyfblWmMqZEC
upgUmnAwwJnQkJLuHtC+yMh2GkJ9GZMxh5L7JrPe3GT8yB2GJzA7Oo1AknZy4NGkTGmcnSGcm/S6
N1ZJP0VipzuL0Q+ikRrwGhF6hqrYrKjnesj3FAdQk3yDrJMO9PxShCPUcZZa/iGuXADaWWxGHvIV
pqENklttCa3J+Ehz0Hmkz0e8PVTGZv1GQg1qH8+cotoKbN4OMkvdAv0JFIlwAhj5qPl200CHaxAz
x60CWDTDJBQjDZ+KNEcLOhFqFvg7Lcs2XtY6+yAn8XLgE7Gbjo2LJZJVZmLAaO1262QI12Pk4FPy
wq1grerC+ApQA3qNf3dKABBDZj6PQYJhLbVX1MMveTNBrzMJebOaJfyu5/oI4LTcTTSuyNu3g1DM
zx33yWm5DxB6svRyAxQlabdl6v6Hmwolo9v8m0wV84F7RERJHto4faGcA5sy32hz715qrQu/qSMm
QmzKy/MUg7nXrawHZu+DnZFyq4zACt/Aaf1FIfFLIUw08DNeBNRPTPojFi0ubShlVLEcUkJDGLqo
nUwRPdlsjVFq1mJj+oiqWGbfRevcYRgPL9bQc9Mwg5r+8Zzqm8xkJ4oQB4CT7dBZVXo4uN2dcD9Y
JPrjAIgb9D+jeooN+deYmIFOE6eltBpgSshbpclPZFrEALT2P4MFfFQzWUXAz6VgmpdqpJ5KkwZR
fVN+2KPPqWFXdeji4ECkZhoh6BvKgoEcLSrVKmzdjawHurglctuOTCxYIptFLEQEzdZVsxkpwPOh
zh9+Bo6UEJtRR+gg7oNRK59iF6u78L0b0RExqZAatCy5bNoUBonuV3g6GxQbXmn1jFutnV+PV82t
udrS8p7Z5UO8kkNLWuIo9ZZ9auDVUFlwpnBBwl2iWIlfNAGOZxpL9eASopUspEJ36r8r28SiZpIY
o2VpREz54AtWNZUkIiLJ1uKxlHlY7YHORw1qN0BkCFo9kBlhMiOD5wqIPCq9EGE2nGn01Plj9Jby
N8aJeyffqVsnTUxwQ2lyZjkooGcLgQE0sIuYzCc9Q+Dou4MgONfjfvHsrRnvsjEWhAK2ZzevDjIG
gIFwmCuUuXFo+cRMihFNdtscWgGhbAiM0Oj9IKz8utjmxZOCwR6Wj1R7OsK9o+mfVR58F9xzK80z
NhBGdsPjxRSBzqi/ke/ewJmWOvoax/yq7IaPxvDgbmbjrn81BTOzzMwODWbZ//51qQPFqElzFPRe
8VGXhKFxz4Z5x4iqM1Y+M81y4d9o6d0GT4m70Zj+Ef1ubQxt/i5dHQFqe6iYPZ0C0HPBttRuViv4
pylOwwCCFexNHAJ+UO18NoTQEVO82dVw7kayIcrl3I4EDPD2kAk+sg62ESUycXqJ2/yF05IvumsZ
RXfO7uE70Mj7ouFnjaDwJQHu8djRyOVb2B7125B90WB0FE7Tc60wnDfCCMJrbBTMqbTy1C3VfbL6
fTrwxiCU39ENJTiHnDgqWvMFAcAfHfXZwpZPzfZ57NAk1c4AGe5amgSOVwIfW+amNDymdqyGaTsx
EAjhTjQX+1Hzm8uK0QC79HojGe2YRbZaluFjCgJ5nPhPtcq8oGbGA6AZHnsMczdp9jEwmCY29nIl
miFb2zpTprpcW/4hRVVmSxaxpvXB/wylcxHuJtXbPS3md0IY2AxcA4nnOpAseiDpw4hyUybARB+k
LkowLb0PVhZs4rhmUIJNKKyN51nA4Rmt7xQDAQJdO2SLfypcaz8OpNGAUUMAcSPyWUSkwZFVobFx
WHRjXcv2NmuQUHp7pQFwsU01buKJ05hawc6Wm6pI/EWJgw7d0naxtH5se4GAw9of/Pcpq5iHmhkP
kypt0rrtiwy6O96/a9eiDjOqXq0GYHBRmkzHx/fvew6xv8jF7LK+mFP/NPbzB3HWT1mjYIbB1yPP
toh08JF4Cl8L2hLkZ69+Ln6dul6jyDQ3LeTBxWqgrD1Qc8WmsQPvbEDlZoRpHB3JuGhiMRkFeouA
Pa+OLU01mS76ZZyNHQMDTBaB/00rGo3E/k61v6ZGuy/ZfB8MjtE5QOau4a5zk6NdE4wtKtMKlciO
uL+MTc+cNMRNw8yRU15wLjM6MU/kUZNUzUmR6NovqnV327lQ87vvJPE3akI8T8a10elylVE9PfxJ
T+OVtUi3QwOGyMhwiIelIB39O4i9dT90iIF4ofa2XJ7yKn/Rgxy9usFqQGIj29Q7N0h+Yh502psE
a4R+s2xIXG7DKDFW48ouxa8wuW0M3eKddoN9zNuKntgvoq5jLVJ7aM98O/5I3WGbOlZDn4Ko0A/0
nWLIxg4cfCayFg5C5nXuGM5JfR5S8ykotHnn/xa96f3fB+BI65IIL1T0ONvAQtoQD9Pei3l/ksza
QfrgBUDdXLg+q5TsioAf8X5AsH2TYG2p+PM5dwTxBDJsU/MKTBEhQi9YWgIgykj68z5I//3Qm7E6
LB1edPaRYASSp4AlVhgMuNu4BreWTTYqmZLLFpG/gukSLQEekHlZWDjL8uBRHkCvAyIjJ5JiKUnY
OoPQ7wNUbi4nw4ivuzSlwacIHlLP7WdVZ9PaKPKbzOAWYjLYlg9lBDRIDqdxRFiAYH3uyu9c9B/K
5VzNO5xDo1dE/YiA3OrkE+oHFU1G/jnk45/RrrD4M1vVwSpXxfjMZetF3WNsZPCEME14z30GwKlr
feqWfcts4I8pk3thfIwwjEJFQEOgEyG4eJ0VOjI4wFmbMJ/RUZgdqv0549PLZgJwSEMXYb6oF4Y1
YpPXy4cktIk0Ta5Nn3uWzSfRfJ3+reFUg2fb/6Mg+aapYw42kUM9yks8bZlaQ1DNuFIx8MJk1/Jd
D8Ezsrq52y2jwaqBuCkOFT++2CiNmgwhZUPPR8d4irV/pdYHaDlRW2qetI+ZSelWe9Yemme2XmqS
Bm0E5RqpSMexN7fQF41T0vgHwqwa5hUg8Cvn7Lb624JiBMeGpnMEB+App91cOqhgveDbCWBLuNb8
b86876AEHZBCjm/NgUT5jBOeyRsEQaC3FNRmgPmF4W3YGKXYD9OfLgDNq1KtDicHp5RDTOpoTbfU
TvnTPc+wOEo4/GG3MKrxsvE2LVhlEY2yYkIVU2cvXh2/OXN9mGMK7bj5JA2Hv6fBWelP5X6W+nU0
qtcJVGBMlcOCsb/1gx6ZxQLbwoAoqs003y7RQ/IiAv/FteO/RBFpZAkma1vbNQYBrG71x+PyV5J/
BAyWt8wjrKkBepBN314fmeCsIFjqKATFr6QmZEJ48enLI2wx2zrpj5PTHFgbPqNMJN2zWtmCT8JX
fLiMbW17YHl7Nudt7PBtBkNJ6bQlygKhU5991q3+jpnzBYACpSf5PUH80/MQxunjdmY4Y6zbmn+v
XYtXz+HyTIQD+I93z/3Ovf4jb8RZM6udyzsaMiCDaZBhltG152QKvn0U/oiZEcq48SOBOP3Jsvm6
aFxXMZtLfboZpvUg3rHS6/IasUXUiupu98Xv4unr9pEi0rTL1ctYVHnFRkgcok45nWa92VLRvXj6
GBkFNllGJWHcutUqM3AZdLiZ54XzjYaywcK0iis8Xc5wzejXbJERcjW05LxkmKRINSNf2NQUo8Wx
3C+ei3ALPGc/aOA59RNCip3vSb4yJoyPQ9jP/6p6RgbjXdg1Et5tsm7ETp/wWOFnL0I34K0Ttf/r
ifplrklBc8ol8hHWVA7Dh6D7YktzsjtSP13j1tPC5iZTZph3oW13H4STUyov3hMYwnhNBNYfPy9X
LSFo9Hx9shIO/m03UN/1BpLpyyKPrqefUbhETrFjUPnRi+4otYW1AW9rR02Muzhmp6IOVsfrwUBq
VVmaFi5uz8Ig1teOb7P6jJO3SVLNtIg1hVMf7K/Z17/Gu8CDx+Fgr3jWDo4T/8SAN3I2jW7sn50+
ID+zwjhjqy/kMphbKPmgXAk655qDukVIVNeRJ/RTY8N+Z7XUxM4dBe4NUsAuhQ8UxmazRfK0KS33
bbHlpWg82gwsJMTpCPIjsou3oDYygZEsnfkxdxT9ib6sZftFoh32I2btkTd0P910qWPvdwAHsNEF
RTxNctQWy/vMER09CrzWzN8m1z7mWvkBcplZbb6uC+QwLmd5GXDZjX21JzXgUBTi22uZimrdUXM+
JrzSnSP3CpOIKCM/RUFSyIdSRvvWJRtCpbPKLOJi1bj1BXblYxnGrSUKjMPBeRm07dzpwYGny0i6
ox8PR5a3mLYFZprJXI1ldjd0+Yp7JnpcC96QXZZCfnVSQOZn/EeKxzf3YZPGvCbcMxxav2Xhf1Q4
BBl4WNtpQHnNZHVkWpYM48nItD9m4JRr0aSgRpnM+M5A7d8cbKbZebq8k83ThsoOZMSRvpvy4G4t
5bYxrXXdC5wOIniWXfoWm+V7k7ouQveE6Vj5L3HUkW0ZalN289i1UcpwIO1UrT4dSdybTTXU1PLh
r0GqGIyKRpmV7bHR56uGvBWfxb0xOXTHx6Uvl/mecCwYc8rUS5zGXjWR3fc3hAuHJIf93OrFuVP3
KZV734dS0Uzehc74bMEqj6pguoneuCMQFmGjl/em2mCuR7dM8sCsapxOwTkexC6v/CTK0geLU4NL
zRCQO/S9m9M19vePptbCNBYdk7jxqvLqMnaYsoonQmkpu2PxrRvDtSnFV5tDFnD5hrQmuPtQZ+2+
+zCT5AZ8E+Ypt0WbvY4zygt7lm+l6f5m449vxk+TT6vp5D92IYJIwpEmHBlz+aQe1i9ykjbcJzO3
f8EYJY90qsA80P/1tp7DjgCeECT4Dn3r3o+YYybDxS7bibPHg6R1OGq1fLrOwnsm48lCsEJYiM+d
Pck3IhgdtnJ6BNnHwCnAQedq/UazgmfkdS+OYigbd+MRcQHSmMq6L7jMcC7nGx6i/74mrS7px3W+
sCpBoM+xFqaTe8c0/evoXA4adXQfDM9lVW3Grngys+Jf0jJFe1X+8i8vBg0u/nTr/qGiMw5JMt4s
9Vbm86tRdFylaXsVwR935kLXZcqw28e1Du0bwjLFmHTQ4SJXY4BMmOWydiHWMwd4vER2mcAP9Doe
oXWRPKjSUZqzioeIsGdxyaEOepxpSEcC+75iyKLb11rHQFgSewu3OUot/x2u+6FK4QIafPkDEXvI
8DhqgYLcMjM2sPyV73mitgorH3r+yBE1P6fy6KPANgestfnMS5sJdp9uyen7sbH9oKlV/ZqnYJ0y
czMZVNsVju8NezjJvFo7a/Z0nTKkUWbK91+Aw3Kt/EUl5aFoMGmMM1W3RN8SBNab1hUbqyfps8mR
dtBwSo2rhqcwWcRfaUxI80w+XXJx8JLeeLy2uU7MOmbzp8q2bkXMW7fUzMTm4tXtyGGsrQ6F8AnE
+zb2R47rQX7VMvs7uuI18Px7AwAhst9UwitSFWSHl53YoGVk74bPWyaUOsYSCCSU2muM/CghVd7s
ef36Rm54WSNmHkAVloK1tsfpyequ0N96yqtt66UvLW3wiLznIVtkh44W0Kz1B8GbcVKWfskR5GxW
kOFseC+OudwK6b2lwVtZoYe0lfnRQ9jYZoNxSIkGNL3qi/zIamOky1mYLmsR97GOVlyDCyxkz3xi
sP/cpOnfzhYQoVB+DnxBHQVQSdVG0il6x46M56mF+dXRNf6PpDNbjhTJgugXYRbs8JpJJrlLqa1U
esEklcQOwRrA18+h52FqrLutq0tSEtzw636cYruzMcbrpDoxAT1XrNCvmc1PWhvLhxktIEL77Sf7
WwqXauUMrytqrUk6ewNB9KXDtWQMG5n7z0DB+B442GOdvn4gd8f+osc3rWG8N8xjx0EWx1wwiB1s
imi+JN30Y2vaZai0b9lkD3ln/nTE3mlFPWMGXktdGWAbUuQato4YJkySdWloGf4rO5k6qMz1ihF1
/ZUv8poNwsdQG1+3Wd3fTfpcMGWNmJJb3q+l02Lqmh/Nnu11Rg4efZMfYSn6m+VpTz7Tkpm5NSaC
YS8EUWhjov2iWxCbGQQC7oav9aJbm1zp7r6yMPCUnX203P8ok6jRZYKPw5/Lc+ZijUJkR6kZ0r2A
6Nw5XX00nPw5qqzf2VDGfhQJL/qUWyP/Ch6eXLsoWfxzEjBY3iqKTD/4GigJeo/1iaCHeGYb/qzw
UM+SplAgzVdjfGH3wd7dy/MgK0HxLzE+uAz3S1SgG09XYVaET/kxLpZYWfZ6iJ9UcDGJ3seiUCcb
AUdfCE6X/dGFGxAMA9cUynJ/nAVJ2HH6Izy37cLPtUjFhaodjJImNdQT2yqh8ptb1BGZts4NCVwe
rC4SOAHbXyul7d2VH4UW/6IVrstMheopu73Vg88vdOd9sesJt86e6hTnpvRfvB4VuuVa75tLPvXC
VLh+JFc/z942PYEOH/dpkb+6Dh4PofQAgQakN6meIMahrqeUx7muxELebxlVIvr/6o/lqcLrjLmL
Z28uoBBExfBu1hpfX66CWDGYR1AO+E+j++W8o1DVugLrUqrWlfsPOYuT2cIqIE0I8w43U1IdSNa+
ku+lutz09g7QqMmVL03ODx313tzkpB1hm3FgUfnMTQzb6abvEOqsFxWZ6O8OG+oJHkGYSP8hpY8s
1NfDgyUbNnbjW++rD6dgl0rtDYH+N7sHPFdVtcdX0KsNSBy5pSZrE9fre8i7GQWTz+DRjYHXnW2A
Djfe3ooGqSgbmse5UY8DKlGZ6P6tsMwnqzHQy8YU90BUHs38HttfwuvBYc4+33gk3QyHpzVl1jW6
uK2j3ZWZ/tgVzRoet+x0TfbkUguSnrACSzK9cZk9S8N4zPvuK82JZc24D4kH4Ut1PRYtJnurCiQK
OvyGr8pEd0bk67J+U2IwOgMzISRAGMIxIBYW7HO2k/OB2oT+mTRVmJKTfHWH5FXCXw1sN//xyv4Z
26SDUggor+RSyP0jkZyp/mqYiJcMc1P25cU2QAu6icHFvduF8w6Dc8br4X+KBW4VyJ3A183HWjP7
s5z3vbBR3jKDo3IgapZnDS/Flm2rLEPQPFAR8L4RoTf0rjpWXGaSCHd0bskQE8O119n+Ejl+s3TW
sQjHeVG+sZNBS+gNt2JnPSCfZ86u0VyaWfFsHiq3Pis+RY/GGIVm7d9j8k4AiMSytYAsbuu0vGuJ
99jAT93GHmXGhRlhupj2yeC+KTpsDv30JPuFhQffLAhFF9yc3EMIIG71xIv4jl7QxvS/HQHGFLX/
dQTXD/SAIH3aaQ8STSkG49BLCC6C4hmZaexc2uZJ5fO4znxusACQHLIZPkBqXkoGnQ1/DlIGioWA
pWN9yNnRG4jW1Ka8IVfzAOhufKKhsg1iRN9UviyRp3OIWHI35/6r0VgUp7gkSHlH06ccjVSLq+ca
GYcEb86WCW0oF3yTXBsDliASjLshe7aW9LMY5Bmew3UYmCqiqD/Z44TWPGGh6XkBiZGGiu4gVca9
7UmhHTqmuV6ip+KoufgqEY+8lZadFMRRoh4YGhKo4WGQV+5w0SztLBeGSp86D53kcaMbl9QenkcH
vAFS8dks7FOuddOuZBhw5zwn3CniI3HGJLDIDvJGyJ7USGiomBUXgRb/rMe7J8zwuapmeG7tRN/b
42tDxuMx19WfCqExZau5NSp8bwtqK0BR7Sl3cxThuutDt3vSI7/azbyttzQqEM8kZ7eNScRvBDQz
5fD+qJyKLGtM2XTepr9DkhwSZ6ZWAgrppp86glAt9CuHaIIDXUVvy4cOOttGJbl5shcCAP6oOKR7
ezfO7GOznAB3NJMJx9pN6IYXUNNcXG/yDmDx2l1B0fU2J0OzUNOj+TuREH7KexqHU7G+gQZnG9vu
45SYQccOh3RMD2gISmdTuYHtZcdswkfcSb/ZE0N+WmKrRFZO4O2vG3hVC/Rspw65K11Lptoanss2
kzArrSj9SZ3O2utR/jcvxyvyrqqQod0cwdPAQLmZcn1rEqfDwWg3ZyIlexPutT/902NpH8Zheq80
nK88NQHuD++c2egxaeb4O+nJfdv0cJulg8cj2Wm5y//LCkJ4cx9GH6NpVRoHd6GoA6MtzivGnASD
1K79AwnTDlVJc7ZDJWOa/hu1UR3tIfXxJpk45Aziw42b/YEg+4sr5cWeLCpYUnYU8DEbkj0kRLFT
DbW/jUq92w1sIa3W9p960Zu7XF5mN60PVX0sV9GzzuN/nR+uOQRbr9ttCTnjOjMYm8Zyqzu+as0R
z0Nvfs5V/14tEw0O9BCQgg3/P8E7tdiRveWuovN8CxtCv/nZtfg98hlxoE/Vs46hn/ErIsj9STJc
HXH0LZtMn//1PcF2pI+oWwFKHO0b6A5Z0LCkjKvhna6dd1wjsxHpx05xlI5rksyGBqOswKNRmzwF
hLaJz3Obv47sKg6TErTNz9ZTZjBdWzpO0pqrrmjS08pqP5gOc3hFFlArzevg1tQj8YUdINCWe8Jm
N7tLiiCbYSHBCmMcj0LHdS2YVyz/c11jyrKGZIvssk9J7MdQaIIONR7lmYuRNl5bi+jaNMT4kGJ7
CJTOAz2xgttBtqR+I6YgSK0z9GBx+VfTbzsUb8BTJ6qwIjegyJ0cgE6vznKXEouDyhZubbKD1NOf
h9n9dIr53ePdstF//ZipFDzBF4x1shrdHDoG1AQ6BzHvOLEbpJH3E0/ZS4ITcS2EoYUANT5RKIFk
fmvh/sTtUoc1dwnexjxZOsZcrH5gNPKzOyc6uYPO29RofwAQLSIb2jiqve5hxvG84WJ4HRIw4VT+
MJQILFwIIvARSXOakrtwmQllicdtGd1+12Jz346u+9vY8bfjtm9OiX8pXVdTmrprpMm2jkeLvGrZ
XI4gfHMTBUhEQR5NqA2V7Hf+whNzl8tc7aSSAW2X7pWRdZ8182u2kEnVSCirut1Vc8v3++SNSJx0
R0nCkx5q40Jriz9+esw+UsZ7wzYOfYwGN7TRvHX9+W0aVbEvhmXXLKyWfZRlFpwQCvVzkiJ25g4u
0K6FqcMKhaosyb9GrPhmdC3ZpsY7F2pYzkJ+5J4GtKsxeZpKT7sUuc8eVREEGbsvOzIbZkTy76Nd
utD9Jhqn5gaem4bjyW//ujhINR9DOg72ZZvGxJ5kF1hOXb5quBlxtMSE0PN5kidBPHXXDTwGRkbU
v6VqzS8kDgfv76Tg2DgDVyv2Y9sRU9pmTsf6lHMujhjCtnrWvVemwUGBxJRUXB+y1uRPrWxkOM6E
VbPJHfUKhKY9Ka/7kV4a7U3lvMuo065J7+IDTP2N0b4nlELlJoQ0YzQOkjWjxJ7CVL2YwYhQF/Je
mEFFaNjwaoI3XR0mNvmS2ObS31XLYRZDaAjQiEI2H5icbpFpQQzo2fD3FuemWAOxSrA9w++qBlHs
Hd37YEVtUn1V5RvYHK+pM72bmDhCazYuKj5A/v1KFAKGU1V/MpV9tThShFjUpYfRBvjrM3MmWKB+
d8p6fttIWftYGdmBluOfiKv3toWjkWhW6FMvuoHNH+o2iTuij2B23H66ETHOD7MuMC7Eer9xzQdG
+f4QE5ovejAUXVEUQZ7zrEt7ekDtom9KFF9CFERUXv3upkfiU+PxvZDyC8fMKzlEvNX2Ik59J75g
YrKKyPIF/EfK5QrLIISELKyA9Ts5kw2qsXC0GF0ra9jng9CE1fCY0dcDzGzdN1bHsQOcyW3OzFH3
l9LYxMVrPALygsVKlcmcfNCPm+2G2NMCw+PxWndG3IvazZKTWMhn5w2r8ImVkx9a7C+2JjeESvtH
FP+7s/7QrkZ2O1+eZN2RZbHqnp/1sq30BlCSNZxTQamVV4DNgVwDSGXEtVJ7Q2gL54GM8gqEqYF8
ldZb3rJlX7Xw9qwtzZPJdi4U9n1gqHb4mAgH4YggiNx6RX1Mpio51VF8Fcw1cML4SXWaeZ/H5F9b
ETFvhnVLlVb6xscEyNnBTVEa0RcQPFqs/IFLFX49VuN88AfjjY036l/6iAWdzD8dBT1Eoq0X8w4s
XIFVyqTXEAPYYXaZS0aCNPh34i/T5ftpaYW+UzgNqQjBnIzTl+sXf9ZGUAXIfAGIIvkBLREHtRad
i0ZDiuy5n3hsNqZ0XbiNCy1rMFVO0dCXF5X275AEYHkayS+CyMmHErmj/ZHTkTtVaREWbwdhMgxD
r80j0j9pfcli7qOkK1imzHjbCTQdJld8Glnz3KTZaxJjMpsc1Cree1bA9boW98n1qgeRTv62OlNS
hLHEU29zgRiT2o/C1DNSExxNiD/B6OOlgyV7qI16CGSMa9h3raM9EmrmE4iReSqZ9Nqb7hNSqFy+
HGPCHcMQQzVWQw7IQTg1hYecD9mrp2Z6RXM/TMrV9r6PQtn6ajyoolhCD5/bbnCG36QmQl/w2t1a
rjdiHh/49OERDvKVZreY1YcbFzEO9lSEqSFCwkVcsjMC87k1HtImTrd8xPWxYUeTpU9jI6dzyUWo
Zl/ALe4UoU6aX55qrFsn26MV+84e8S4mu4Az38szOrJ45GQ2flva9MV0rn9otbNtJv3kZLPNm4aW
ulKvn3iRUfvrkDXMZNXszFl7L7LmoeFCHxRj+pRmMHuxW9I9xc9LYM6K2IIM+kS3XTe+jGYH7dRU
VRg3+jnGcnlyY4fgQJUc0addbiPtgM0H8LG1bdEUNgtpE+7J3Cmr+F+qtOVg121AldnqU+WdVNbD
Lol8P3S0xNgl9kOfFdT4mVYWlmOMHQM0HYuBXO7ciA8FFsKJ12T2a8qgr+buZCe03VmqmvYxvSMz
35MqaV8mq8yfxgVBBvMihQ+Y5yq9QKr3iufBN6fQhncz5geX5Qku5zwJJ6UvLHwsLrp+Eoy66R0s
sIuHtk2XjZ2n7wi9SUjIYoB0C+nPGKwpkDx4m3pJ3KBQ/PwWzyOQQaTEIi1bdmAFGmcitVPN4FLS
20oy2MyMqexIVNCt+Dxs0/auUM0CnW35amJAl3rIbTvdmRbsA69LKMYg7SCKz8LS710m4HcKKpkd
4186YFmUpke9FLF0vX9a0HH3ZZtWF83GOlQD+hum8hqRBweyNT7jyt5g7GheOMl2onYJsaTUfUJ+
DNpE4oUSFZ8tjylXNFfmYRfnjJscLRpwE7Fa84jy4CTb+iTBUt7NG1/Wgo0wKerZusT6rcjWIzAz
bibsijC38zEY+4ur9fsR80vYxdlrRdppYyi+QP4uOWIXjBOo2y7PgqLv+tuAy4uuhopboJbtQHXi
JX5NfHG0jIpvg2Sc1fsJE3euF4ixmPPHT4x7/YFod4qRNoMw4U7tXuQz1a+eYP3Re9ukt/WdsOxx
O/XIWZZR4xdQb/5YWGccdIZb9mG1rO7Usn3H6ELSssVLKxS+qdWbk3J7BQB5m9j27jO2xltXy/WT
HPKNh4LFccFkhozNufCeDfKTG7S5yezCDWj7ylFlly050rcKQSyqVEaqqzB28tYjYByxq7VVm191
L76vcyc/BuE9GBqdektzMHEUFC3fM0EA8ASr/d0lVISWiP0yxmJLSJhxusqtcjvGMSXFNeQYIvBL
9A+jk3nJ9I/By8bj6CBxJPJHzVj2O9FVD1Zu/JsW1KQK8Xtm4z+k1CvnDT4Rc34ZpbrJ0U2Q+VMV
Eua5WyTIwiHByNCJCZzXyeqhnbeD9S+iFlYO1IkvntYRCCSIsWDOjgT7oJoB0s0wSyfzwtgqHyFk
sfXDGbVtveEoxtnZDUNkHYVfyS2g2Ljj81unYIFNpOJi7u4UU09rUepnv+Lv2G3o/VBvllZraZSD
t4X2dalUbfDRz9hRqyU0BrcJ12wMt+SmI3DeUwlZVMGk3ceBrHwDQpF11ER5KABhklc/MWmurPXY
1bx6hgVPQE1vmm1kwVA39hZVgHfpos87z35N8p6Tjhw/FnsaZEU6e8clee+aajjode6hsU936O9+
mHrNX9G0b2lSeWFa9KRy6JRKM3EodVJyC5Mee8Ts0gFP3zQmP8fCmJpdMbjAmYfkoY205hCn0uEf
LsBXXYgWLa7jujTmsz7L/ZS3v+7Iq1a2Luxo6ERsdnZWC2YB2gY0fNEBKWCrRv5iJXQu/1AromM7
rDWxc1MF6I8Ei9LS2uMFGAq0dNdZxotdLvl+1n2kHDnwxh0N1mkZHRZ+/jJX+YPpiuYITGj14fCm
LWUvDgOoJZpYufIXZ9g79hW4+GasMuvIijbqICIQY4u3dRnf5lwDEkrtMh4nEHf9M3R9bDRCvZjL
eMOtxxFYN2fPhXiBV84KhvIVkrHYSQ2jD+qF3Liljpc9Sbpd5PnexjUi4zpHd8vF16cNTDBT/z2O
iXbMhuL3v/+B1TrRK/yNtXm45hbxI0WZaeWV5p5XM/5RJ4IJ01COGBXVZ6JQBWDeODqxEi92mld7
lefqDCqLSyGc1iVcnBtBZrJkxu7MAkhQdy2hjKPfgWUmp/XOhAH9i3GepphvNzPOlol+j4X1EZcz
uk3R3v3O5m4oZ22Pm4Bu6uWxkbD/HTJiTCuYTUX7AYu+P9ap/cvz5m5Fn6ltM1ZXSPVfjVYRQzOe
Fhplr0AIAj3BtkCS2wyc2ab1YZq9HaOCh/7IWEzoAw+2hwlZ5uNFc0iFkbhmHtDLi2Fy5OHeMbY4
CXpN/NSTEWO2qL+jVZ+uXSdFArD9mwF0k1EFIaXGrbZ1nIK9ZAnS0uR2O1QWXtMFo3HemDMKtOmF
rCKxigNRQKXjglHj1cw54ndZMVG/kkwMYX5COHi2t36RE2lUYENlXu8I47/mHSyPdRkeu9EH4ZZ9
TGcs9w6XnwMIAzGVxElotuN1DgqPhdfq62gDb6FFYbLGe1omDzkjDatimofSPylmdwwP2Ht9P5/3
5XHsGR5LeTMSpN9I8TVjzAZzHhFT8B2U7l3voBkYCjhYVrBp0Yfumun+V49CxuNL3Fg6eOCGbHz0
R14h1chvTm1rfehc1teDHhoepFdkE4D7uK/9kfVU7tcTN+zsrjzo4c7CA6Fsuzz990tpxWeXRXpo
tg2BmXHYJ7GzH+oSOvTABgabIsUFHJe27X93fTEyCbEmMmihyWYaqH2AjGjyLGaVeIH+sElb7sCc
pl7ijHueUeruJUBpNXW/VJf86mZxxagVnaRn3oxchATAu0DYtdxmOgl7wHYlt9iZVAYyRkBWh+yb
5vSB2ephVxXHPuuHc0nRr9n2iJQNOd0WeCWlFh6orercdXqNLU18V6TCDxQNoz7z6cD9J27MviWd
H2vU0M2COYnLPSk7ukqG4u6WMCaGgvJlR07/mo7cpqjYZTjMRVs7Vsl+1IvHksUNmUegLDUXtNIs
ECABrbsODgtvwgoCDYnjV/uL3zVwXC0N8II+1Kab71MIT49umYSKoW/1OrDAlqQpwc9dcDSbG6qn
7zZzPdeGmp5b/o6B6rWP//bTwj2qjf+0Zs2Kx+7D3LPVQ0mbbN3EsM9WZrXj1bvJdfDSxC86rVrU
G8hi73VKPEaobttamxpWqqAYSphLkZfyyYR/2xoNeYycd45rNAffrfmEoj5hCg6bUfujnQo+Qy82
Rejwbbbm1F/ihILbqgGD5XVxupOZMwPvycYLW4N7AluIFBCNHobr/+0tOjy5WwsOY0MTMmi1aF9j
iAyMaLaIJ0zbImE5PrrdTJW3LnCbDd42M4yazfUYYdcmVz86IKwHckQc7CsiKxrvBGbTrb+4f1i9
4dAwIZ3mK3yaQ7DjngNmFNYaB9r6uSPEpcGpItzIes+FGFnqVBREbLw2eKwqMiPld48ypxXjM1jU
Emp7jXO4cY7GIMU2YytAPAbfurFkt4bCKQeXFgox2WWxiyXEOeG04tQ5zd7XMnlUXK+TzHAf7Xnk
3lkDBpL2PXExSmJvijPrTacH+Et01sUFUMlvsRJMemIxspt1gKrucbDK3zbyyHnmD4QY0kPvUCGy
AgJNNvNnc4l02OoNN5RmOLu1/AemRiNoSwI1j41v1C+6hltXD1j9lOdeODidpMQatM5lAmwz/zmS
b1DXrosuP23psL7wJ+2zHbQPqYAszC4LpsYTb/FS7LDGbdmfqW9hkyPQJnVLmaLwope7wk3Hp9j7
TiunCMqoTQ6x0ZMNxwwELaKu78snxpodzxUJkXVxpmizw01m4D4hbcx9Ge3XWZyLD/1Uo/Pq2RmW
5sXrhWJZj98taWybB8632d7xHtEXJmbh4bSNfcYa6hrqy9RB/hv7+ewvam9YUXfMdT256M2TnERD
yoMW9BKzm7SgjqHqd1fkrAHZV2hB7dvF0dVdgkKUBcKzwdUZc+Z7kJTtwQ3jdAUyehDDLE1aKLgL
x71IrvR9HRcNvJHhOAtyWHegLnI4lUKXV5FZ/qmcjV2cD8UDsa5ql7L2zOxy9fOw74rq9K1yzeG2
TA2qEk8Ldx6f1AEwHnTo+4BMFta8MsLa5NKBygnXuxwJrffyZcqHf51M81M1qi4EhM9c1FU0R2ts
vlgsRbHSry46LywJNqmtzxTdmTrWAOj77Ey4dKDbDb9W9BALPfshTggd/m6RGM9M+VQ4tfsgRgxx
C6eKxOdMZzqPROcfzIW467rUN/IZHgRcLN8B5JAWtvuCn6REepkgECXjQiWouEn60mRrOx+zlayh
tmp8XSUJppx1bV9xPaocGN+aT+YY7Edaoq8yYD4oGecfeHufsabEx6yHiuF5+opjcCwkvYElRov0
b+FIyIpCnsEcIlqDrZ0emtb4bBOeCZiZaivs1V5J8nsTjeJtAgl5HLoyJX8ssiNvX+qWfBRPgAaK
SzKaVU6LJV768bUenCqMdEwgZe2Ik24sOUw91khoRUzLcR1EJjQeN7IeSWoUoYXOuToiy7Ctf7zU
AUmpFnqjFlKBhTgWxTQ8l5XYeFGfBLKW/UvuTM4msuw5gLDM59jMlyADVH71DczFEo15r9UumElp
yiMoTD+oRDvh2U9daI6R9xpbdIsX3rDa7NilemYfv0M12jetfk0s0k6OBrCkSYqjnqQojwqjSa/S
7rUvehZR8EfRafhLU1fljsVoGsZy7F6pkCBUTkh2BIW+zwCavxK3mnYU3mr//0tBrRQ31cIJ//un
JOfInkSvyZKnR05dGx7r3lj40wwR7iwN56Ks3O1kMGw5iK73VM9uHV3R28bp8/OytMY+do35uOhc
likqHrCfx7BphCo/ifGHSzvkvxjsCK7ZO59c+UcyEdJzm37Ze2qd3Jg6AnM2m2cetQIyX4mTeCIQ
Ru0UbtHM7T5F5x1SwzzZoHfevFlHMJuIB3h8UwIN5/4TAONbeUyg+jyrIcL8orH5jav0T9bP8jYw
G3A7Eekfs9uPZT5CRAZEsRKdItW1+/VqfeoVNym7xMWETTO50NxO92CBObIqzPEk11+IaXmbaMEq
PS9krjQxYEGs2jH0hrZGPy3ZCBTOcvvvlzprMJyUBtwTn60EHvyfHKGQioDnrrOGx/9+GeJsDABf
FSyBCxCUmq9ROBjLI96fHeaqaGulRsI8BR/NX/r74je/MjJolqC5wSiEfUbmEnSpn+O4x0clIVXZ
8DUg4DlHt1zb0+O1eSY9ZhAQ0fjN/CLq+FYOpXVqnebQmMV8+u8XFKvnSPHFGCSLcMzT5Jl66bzj
NIRsWDNJYX65DiaZpEJz3jhS2TkVhYajh1Oy98v44FeMIfrYGSAc5TUGHBdWpNVDsJYvldSnB4Kt
zD42MR7c+CzuuFYT3bOacGjj1dBQ96cs43slF/Ng1ja00zI/jl58Y6+j7gRZXzudjcSUs/If0gfU
xIeGY/Y0crVI+/i62O3zAlP9QU7FNSsztXd99J3e1/zT5BgsqePuyRDJ/AqskzApsw24tPpGJgR7
U2QtR39hamRErOkn2omc4cvEjcDQvjFsRUjfbLsz0qeksNN51rXx5NBkEW9MvLBMcqBKJrFcCj5P
jGB+TIx8+pNyDd9mypY73kje09LClu2+CXA7uIPXXxoVFjM+xcFxbiwIsxermw7cfXP2i9j8LOpS
T5PLq58jGHqdlZ77NH7Dh6eeechqrEZP2qDLA2FD/cEv/GciwwMv05UMygAL+7VijqlehANzSEuK
374ghhkTTNnwmheB1vtffAyQuqqadpIeQFSjni1Bm0dmFMbJRBmzzXi4dTGDr6kMe6/5RnnJuwZf
hz2w3VnGMGklZetuam2pO9RA6fkHEhcftMZFh8non4axsw+G0C91maunPGrMa5zMt5juvK2ONyew
SqWInS8zXRIZ+p8DPiPHD9pq89GqbP3ZrNvQAU9XwQw+lVX0IqpenEE1HJuZJMmAuTyEjnIRsNgC
iBX/NN9/mA1+kLO91rQ2EW6rea3yNMqzNgKubEiIhFgESgHoz4r7q1vpvDfIcGv6DEFZE3dDZ8s6
dVTJ8R/5yoqoOOtJm3BkUpTswz3bxY0Jvllr7etU4KvopeCLB4eS6cnNY91v4z45pz2LKFSmH9Pj
rkhYvdnWqn8fKuNzNGbtYIAdQ2CBoJmTN6ZIK5HmywKu+Ogm1MXSuKQOOijgTReRQoLuHqI+kBEg
kOY0ysVBg3VVLSkr9YIvs5bOH2sm7jqA8u14G56kY7z2eLaRf9ADnIrtRy25kteZA1q6BjRIFxh3
tqk4J9XUbicSkU8gqQ5zW5prOBH7q6ahI2aTgPrFBtzrMTW0y0MfcTcmsKDvfBpPAEIwaqBSRdvG
MIMo4Xz1y+SFAEnJKKLFf1WgqBXa+qZ5bAmahq6Tc1hbRU9NinYbY2HuVex/VJDzdi3Qsowk3Au1
SFe3ONUq1q6po+DaTG1x8Adu6/C32Nv3B3bd56hHPC8pyjA5UYK6N47ufz91qkBWoxyJ+RG0Vte9
2LTsnvKauF23GtWTFFZzWiOKeX21+tZLEyobKkbE2EiKjKRbtQaeE/0v3u3nXEvcY+t7iJCTYqVY
M39XVGLveVryJtYeHe9YGp62HQwMtdw9il2a2BNVgWieafWgmRNb67m4xGA7KW3dtFqVs0nPnQ2Y
9SC1FosiNiNfv0nXtqyfeZpKVrLeQt7GOaUudoyi5RpvjZpL9Jub0TAs8jwAqTEjPZy0wqONiCix
Hw8PrcQuyEjyIaKRhFIdOztQnO+G7Xv7vMSYTGeXL5pLlwDpspsY6JF+nFNYwxX2sXacxkOj5H22
DOdkwse3mtRlZei/90KHI2M2jGSr4lNVxbOZVk+ju5yWkRjoPJAx6PQAXGN7hMyTnMsDCZpuZwJS
xdDrP65Io8fO8Fw2QS5QVDMiUmpSeBQlfEzm4R3aR6y5JBSdb0JLpLPmLzHmxsFS/WZUpk9FAUAb
IXFfGvGIB5vXFtHyN3oY4DjUMT1PdsM9CqiZjFmwOq12aCeDdsbSDmd9weEjTdLMnveZz/DsPB2T
VHQ3uejibtR39MCdF9JQ2UjQYQ05rq3NH//Pqcz+QbO8HcUeKmhS1rha81jVyXIQaXfUBRVIWQkS
2/JBpOkaQ7P4W1rvo/fDcozBQydHXnLbJQxc6QnJe109jV9z1BdXzm282F383nXFdHNj/zezccUz
a2DU1IBPm91cfxlNBK+B7T/mr5tdsZxsFo9aY/+R9zbbc01bAnPg8W6F+0XJFbmxfNopKU+szTki
bFpK2Z96NVahWEE6Jy2zwTFg8uK8Do04cbcidMaNN+jz6ECsfE1EgdasYnvkSj02uwzEiWnqYh8T
CgeglzwiPu/d3kPtHSg1hSLyvM5i0cQBnCumYMNIT0oy8U5Rd6LRgXhjLqJHrzSe4eYyEmv5vS6h
63nVYF1YCGqMQO2/LB21ndOaH5Ft3LWMqhqOWGwa+as/R/tFPym/57xq6+mklfnn1LK+MhLrp6Gh
KlDTKV/9wwZdaaEHKWffgoMWQ/rqQH3hSKs+bTAwW4kJbMckvsUv9tfMZ9JoWeSFi0aIIunKd6Ya
/XfILykz0f+N65bd/Ro21JGM0yqUrD53cQHdCFCTHixEkShpbo+Frz+i5nRBWVuUilnph+PS2CO9
5ilLsjVYRzWVhA29Ea09hT1eLDWk8pw1AC4sjA5JVkOI8Rv2Be0I2hgiP9YpWe/z7lg33PUSvTn0
CyEwbeIRWlT+mjdrIL7/YNoNu6XC0d9C1eXeR77P3ptW80w7+4hBNSYPEQ+HzEauGIzmq59x5bNj
CrJBkJUEEQ5CRF0LoU+vlk9mTP5p/8fVmfW0zkTb9hdZsqtcbl7TOIkJEAj9i0Wzcd/3/vVnmE/3
HOm+RAlisyGxq1atNeeYTkJQD0IdX/qQIz9ZXSny5uWnzgpQMJznacUPl0ByOaPgGxauJCfZdsSC
wVds/Nia2Tm69Kk2YPZlRDVEJJwMzW+V1bQbQ0xilpZBo1HjG+oieesigtfqbxDTBQsFKtiYDtCI
b/FMmNbDUg0nOrUwdjqasY2h/RPRvtV/c3M51hTEE27TrSmdzzXWE9IWo4qoqZk5aRN3y4ptMqaL
pTNqwzoZYRysXrmj1uKdnhWQ4vwUdApyvGrtvVscljLOCFs1OTAaDS3trtwGcfOsYlERqYtflzb1
CXMCrUebTNWsEzgzB0qiRIuXfbUGZVYxkb2c7+jj8F4pTTBScK27MEfROzUjR8f5pcUXR3dmOkCd
4LC8WKccEsxYdgkUVMEtZXDTJqSIjdZLo7R92k7cULzaQBP4J7sY/8kwn92h8vMAlUKu7mAHdI+u
haUglUAMiq4/uG17NeJ3uwZI0nTWQ24VP0atnkOVvsTl3dDZdMTzez3rql1hN4d4KU+2jYCZftoQ
EOwFROc0aSY9e3AgCoKtaxB7Pr5jS4OcBAL3gZ4ls22EZTszQQOtZ9ZL6gclPAyKgwenST4XK/hm
mnUxeut2omPMjcpOt8jp0kbRlx7gOcUe01ovYYJdtkmeNRU/wm97idsMEvf7MuS/etq9hUX7QA4O
4lSQMhHNZkKV0wf4dIDH1HituuiE4dYXCJUcbBx0Uo1zY2Af0fSLkBatFHeXjyW4Ucnhnkk8CQN3
lAcUCUTpEDB0bEIsOOO3uURX1SIi0Yai20qJUceMf6YUZI6hswxnI3EQBnwkXLm0Z8gu3oTpjd6h
SYkNnHWWRqyjwRBUEAi4sUu9vYQjqqEwZljpyOwsEgSscWOEW/rIPmNDJBF2elrlrex+1aYW/Jdl
Rwdx5BjNtOBjluVH1UlrHxQPwAKvTpj9aCB3E2d5Q3nCYLU8aDNxoBm+6h0wPdkF5cEY3S1/9Q1O
XpNeCTHeS7G4JKdkD5Hsvgw0QFYILHAkBiG2Pkojx2AWrqCsMP7QWQwBKiLaVnfuGKLkmzct3ggX
fr3Z6AhK2CryXUVSqEdGBZsB83GnrW+tVZIG241iVhZ76tRtY+T0bxPtZsmCswrIo61nd7+UftMj
PcYqhfap4LPn1Oasqsk2019aez4Pk3VbaKz3MvgZkf2Q5n0/SSxhSLAxNdvsWMw1LmThXqxxOVFA
g1fM0TqjgoSO9CaxTdS1doWg+KnN6QvxlwB2IxaNxcGDPGJUwAMY/w6z7umriTCFhRBYtZ+p9NmR
xh2Zdt1+jmbAFvT8Edeccpebnhv/ocidfFdYqRe4HCg4LPG5N5TMKCzZyXHfZG3w2RVIeINGghW0
FvonaQjMg3W80RFW5IQHSJ2ynFiqgRmU/IoLMmvTgcaWVgHpoqV/pxTCAuT7Dqij8DHv3Sf2WrF5
jiJG/7ZE4x+eNbvdiYGpbpPob1yzTN0qJDDwvQfLBskeY4imWPErKBee0jJiIzHBDcTxqRoRZRmz
LrE1kZaE+TiskZglEtutpJc4jGi9xlh/SXtYQJbalTMR5YAW6PZeChmrncoYluYqehkn46tPF4bP
TZtvsZpeLGN9p5Ha24gxmCXOFD2Actfg4AkWdFjykxIExLcuVoxttFeLhEPoNA2/Db0WnUx2Cnfq
dTJV2MaR4jFZ21nIEiDdD6SpmhpeUkBllxBszJxCLgTknUFDbcWeVGvWoCkgZRTRLVW8ExMjj+Qc
WeH69O+hHRswNevD/33tv2eBkpuiDyPGimu2u8UZwLe6J00isNYiIHEKF7dvVeD5nPVhHLVxn5fF
P1KOohsnSNK1DMORvECSIk2KwYSRxIk3TSZHTKFzXsnAs9WoNDadgyDCytt5W1ZyvimZxapxVnuQ
bR91S2quTPGaxj05GNG4tnQtDv+ETbReLnWxz6j5t7Npy1uWb9r9mnweUPW+w5qydoMZF4eiH+4K
By7t6NhQT9Zn6FLNwxwm+xLfwF2XArYlBC//nirG/Vb27JCM/S47KiM84vc4x8BIF+kpkqX7wRxW
3TQYD6pk+TSaiXNDlMdeIB3e9rQoLlihiJy3Ot37e5k65mc3lw3sOhhiaC2e6jY410s4vSG0aXB1
mYbYMKjTCGtzfK5g2jt0Fjj/FPoRjApNMImZgyLhbRBG8LoM8WsgMxqdORMPm38sI4crViz0Ve3W
12yyYoqwv8lgW9xOyDeBNBj7oGnNNd8LlU2umruVRrbJtARMbshbI7v2YpCm40US+XURTzeDStGY
sxUWYSJuS41gN7n4AvHZDicfJPO551kMUWIW+jGxHebudXGcnfhIrMivueKK8bNhKIhIWkXQu1V4
lUmzcOcD8sI96T6PsujUQesmLzBbxhLJQpyLSoIngvpSOL4Ec83Zfq2148WxkJJST4ZzM+yYFW2J
KfxGmDYepXiltbc81Ngpr3WT+iObC3iV2vasrgm9EMQf3HjPclJ7o1Ok73LDbtBoXmzKYFpjvEM9
Zp5NTNvWZxsOT1Zi4U0IyUIqKZqIqcK5v6bkhn2DHbxFG1dBb7lVxnTUGsfYjQsgsCL8rBYLLdki
vgfIl7sioiRQyqkAjfFAS5OHAm7AWDOcSkOOJn9fszOBCp/kNLofaW96dVk7+zYz6au6d3U+JJu6
WEjNFvSf3BDY/wRDbQeC9mWMRHgo+8ggLgThC/3uXd1W3kzQEMqbALIG7g5OLN9OVAmMKI79gST+
MDeieB9YboQ01V1ckr4W5HegBDbKjlbbceA7tev6pUvHFPkL7ZwAWMR3yghphwrvJbe7HzlzLE44
q3mVwEsUMtDVqV+uhtOX/kQ4SRaNX9o8X0TYnbshLPYRrOFzMZmgmZoRBEPoMLPUQmqzUYMNkYkT
pI8zYRiQrhqHMLmhL2/+Xnb9CVMbxX5pPc5SrTozrnhjxQLO40vPQedQdlNwl+Fe+O/B6sJPNDDa
HlvgJp7t6tGCZAk7WJg7RUsEYBscE6/Jp/wS0kGmhF72pawGr82zxyIhuWLD+YVBre7O+7DjftdJ
AtkwzZnhw9b5TU+qiSMLqr2h8I221VLqEV7/PWSTnu/TlaNvcIfEim68THDT4cUq/WF9+Hv2fw9/
XwMriJl5CBB26iUZaNOYQI3SUHbUcBB9aHWOj5ccRHZChn0uI3iTbWTXfiQStE72qic10a1qqJxP
CYEPsyvxtlbrB/r3YGVD4MNrP82WqR0SLFGnnks9bGnxbVyGBudU1DryZ6YUlD/0nvuawUTqgy5V
uMSwfSTTxLKB2AIPsmr8zhgxGoRl4+MoxHSDutgloO5mgWdMpvWgCsQb4g6KNxylWQzbHOfjNsIU
gKKYOVvbFTqcZA11Qo1SfWakdAOdsf7vATa1QL3OaXiIzF/s+d0+VfYqtV1ojE/p4hvwfA5EgZ+V
OaXICbX3ecL3tyjkOaO2rUknxXb2MbIJ0CRFdcqYjHkCIn1L7/hSU9zMi/GbucSzokzLwLyTRZlQ
2cgVSJzN/CboeOE50zBBVnc7RxHQZutBr7XRq7vfCojYfauMtwH9rpb0AIEibxGvRmKDuFp4XxuE
Qlvp1Nd4yVHWkKOYyu6UpYYnUTDRKth2pfCTHuG8pEBQ0m9rBGjFhJmh8QiOpMfv/ptHSp4lLJ9H
CbmioQ/KUBLsbAC7vbipaz6avHRpARzHoUc01QTMPanuXZKFUgbCcQL+mxr8OlXmBeHMYUb1ZU8F
7XNBDrg5nfRR3bth/iWC6EO2JO7MAeqI8mgnvG+dSxabZklAqNNBSHqLVMDPIHTQz9EQyZhaBPhW
wjmiFXyTuxBLqzD4R8TW2XE6P8Xc3Ns9dLwVvbiEz0zhMBuPy97UdYSmg6/kfJn+YBjVfUqc7Cbq
k+c4mX6NEvxag+/UqpSGxyw4NrrzracKcWrwXRjYbfR2hE0TusdwQJ5qXlBBH0JkQbaFndCs7sko
XJrMm0T1a9uNB4c4OEYdb2FS3UkEDtFAIdhXNoMLIjimWX+oA2+0ouEIL+Bj1CEmifiZ64QQejJI
Uls9wVlhV6rFpbBJRWUfO7hB8YWjlfkCDHUljecKhSnogApRGhUcTIVwY6LUiuzEz6ro0ckbVrgp
8PQfU+etU+vbvL5XcdIRcM28xeJ3Du36dRzvNFc9upxJN2z+xyaPM9gFB5KFuKANPgbAhhwbxEcL
7C22usTTbPdfNaWPcRM8hNI+shiwj9VckuPIqTwU5QdIgrd6lh8i/aDOvUHpQ2tdYQtPMIntxqhC
Wgx8VWWSJkmmXzCg4L4gFyjKh08j5uKoB4lLIvllfvFicUydR652sONPqtVCrIqcBWSMvhlwRd1b
DHJDjuTdA3XNHdp/v860a6IZoWclGh3Tqr5BJ3GQhcHVpvhU+YBwScLL4z7CH1J19wnKoTHTzopL
f2MY6jatEoO5PEXmbJgLx1J813SeOEGQt8eZoewISsnvrTK4aq7OFqb3NC4D/RDICsFzTggdtYsd
0tOIIx2AEG9QTnpw33EBKgmwIMDSST+TTwMj8Np9Cu5GHbSla+DcMei3yghpck18NJY5gGbBRuv5
/5ldrLRaLLc6IK/r/JQWcbd9RucAk9U9Dxq0vgngDQv8hxT9m9bWB/K5ad507sYAdzPMziOqgV1p
KQzdWvRlV9qh1chZFIYH6uI4t9hialEKzKv8sgSOeqKp9lJgSszJB7DN6OKm9dHBEIB/BCawQ8Yi
vmIy0O1H91IDk9ySsUOzZnmw8uU3rLUTZDlUh8jrlHDApYHGT4fHzjIjEmD0sw6XSraC4Obg3CzO
ZwzeYRbfWo73Sq+/WNV6xPzBa52gbZpGnPjVetJHp+GrkgF0wOCO0MGNppAek7nLAjAwgk6Wb7sE
xCRPDvrXTRgY76RgOeJcgB1nCwMhupL2Usbyue38s/LqbQje5pDvZVwe7Yg4XTM3SJVsDf5W8Qwk
D6ighv4yYQN2JQpxvRGk38zHZcA1ETV0YLRk5/RYn8Ph0lKYU0Nzk2omLWKrWlWFU7SXqJkHwb+e
bBpHgX0FI8tx6J4U428RIh6cZJ0c89Tij5jMmxIamRz10Q/M6cMpuVomqn0C7RzPmnswQCay6W64
z1cgDwsWas/fhf45CoqINEh2QJOVmH5j56m8Ok+l9Ztj0OMN0Tazon1tFsWHg9foULL4ubPznTaG
C0aGsWP36BCSh7kMpFyKNY6OJf5kO+I/JaFkZFyC4znIt0vcEjZbR9a+Ta3v9coj0uEQ0WsDNTR8
9NiY0XUZbD0s2FZqXMa0vo8dJqYFgmoxY0pmntGZa3QlFupNcaD58aX14aXIVhmEM6N95kNqSw1R
JGkKQDq/rJw31EQ7OysoxM0yfAzqCvDyTZOUnAkL3xaGHhX3+hOlOVzQXtONb8Kj0+PWSTqj2zqG
xREr4JQzeclRag5MsFVezJHgPgPe4Nbjyj+xdoFG/KacAGX3jnvo+q6j1GZ5jJT8zCG7sEHrTpau
fvuaacBy1bC1AvQsWGXgiUmYL4mZAnywUCxn98WtmlxmLIKmWO2eYw6HCQH0s6SiE0vty74+tEFJ
wI3pMxzb9R0OPCtXeD8BN+9b41Ixrtk2i8AGbZQ3dDRWtNPY7ui1VMND7XxoXOp1hxbfeZrxGmkK
ZiyRiytUrvQD5sGbYcYbYQ24wdJHuw4fJaaJOOmhd9PbzdwXe6nReTkoaVR3L9yOPR4wIJXSwwBE
pHAHSCvWS+ySYxqM18bS9104vyLol/sgwvuCPLfqCeirocjRVyVNrKT1V+REoobyK3GiH2WY9MVI
vk9AbGur5o4K8uySioqXnSGSdghT8wpE1wpY4Vwb/EpiQ/hbrj0tWg2TRRZ9VQnYAJky2VPiUDO5
yq0SR0p5KjTz3BQ5ECnAxZs+n86NlR/dkCtqJvN1ZUHMsEcOvX73t6wskHWVtP0k/uc6NGyK0Xhp
ooHcSPHpZK2X1XB90tB9mRb9ASpWkn4gb6fnprnHZEp+EvQA2YTUSI0ayYDBv4xw3fGnCij0astq
6ehgf1/Ev3CG/lRgh28IZbCzE8SYAsI4hzLAZNroIzBoGORNAtPozK3jGkAC0rLw61Rc2uuMXGpU
HPrr6QdwP+VtXTwvrQuyRgHwEi50jtNaD1chM9xulMfWrZ7jUX0Jra5PtQyxgSywNsfceSgs2mAK
XrZIjPeiAScwmgPOqGGF8SvrVIXWvyjKZsznKJ1tU+k02vSJmXh9GHU8XY7B9gwJLIGZQn8HweXO
ShzY6wSt+rNh/FtMwz24xvBgTZPlVWbE1EwEZN3NfE6WBA1Wdf7SQz9BKfClpekN8Ru2n8cOEYzA
R8iHRmwuYY+bLbIG1zFuB6mdQjPRTmSfXeKAU5Slh9Wef78Rq4HXvc8UFJE2aluaoJQCrgG3uLeG
k82JNB2SQ1dM8aFylsSjwF+RnfcIE1x/jILCG4bpC9MvlHBVg65z1XNvN9G2U5GAxjnuDArhTqP/
mNgM5UG/RvuKEwlU9BxJ2RRV+EhA0HkinPJ9GAU7hhTD8xLo7w30q13f4KXPE20bz4yj0UTiV+Jc
g2AUjKSKR/vcZQU9AqXTbkhjcYPwudhRzMfbtsnPhO3FBJtyXq/B82gV9pXBGsotBePOUeZrrQcV
PT0NgSzblZNeCQhNQQ+E1IlRdmtXABOmkDqmBAAUFsPPOKCKMCwwvQmoK0oypjYD8OiJ25SNLHIQ
m2QRQli4msbSbXOUyiDaH80hveY6OtR2cby4Anxa592LrP6c/sknbz7S1wqRQJE3l8wlInyBKkXy
67aYSyJYj7FjpPHZcmg6TMWhy9Q5iRr7UC2IFtZzs1MPv/hyUw5n5N7J9gr1drUPuP9o80U7URQ0
Pgaz8g2bic3fw/K/z/5e/n/fUmchjNCGbTkuHfwZ/MXlqWfun7Ts6H3FQDoVCwBHNHRd9thoQMJt
CgZk+aB2zf0Q8SYqwfyh16fpFKGnShwOmw3Er/QQFw2FKd2XLhXGAcu0dgGmnZxWDNRsvzM6c2lh
dTcqNb02oikeV+Ul0PR9xLCRKCcWKuFat042FQzzu2E39SSD2P1hlBHx13GB6LAfH0pHCmywJhBE
EgVt9nUuFaws5IaAcepj3FkVNvqSsiNWL5glnsNJ3Ca1eWuK4UpdD4PcILsIlV1RGNQMIcSMDgCF
hvB8p/Tyvtfqa8sV1UAnNxuXEzWuQKsNbgWt0W2goRzG3K9vo4LxEe6oWsqjjg8Zd2n6E9uXnq3V
KzsbqLNUVxC93xhtn7IKGMAixn+VPoQg19zvoAQd051ELCCPT4/hkBgnN2wZoq8PTR/QAyqD92Xy
sP9xMAXGtUXafu+I8IS10IeUfKfFgEGqjpgEhCB1ySI8YFTAvpfAO4luDaMA0ekmPprquyHqfrNx
NA/aOsJ278MZ+eXEQrYvF4QqrjbehM7s97B6ECg9IqBitOh0LPTAqvH7YI8UwIYYS8YdKY1h/KT3
6pE6AzHKlLxlhH/C/LnMKwK3ZaZEMEZKsn1/RhVxP+ptfwkWDM1BOb27KZMBd5kOaNRvglRn9lQC
bpD1UTjiVLYw0xaa6o2qT8YaGrJif029+Okb6zzFM5O09j7tkpepX46iVpcyuHNw7gEjKK+ADl6s
0Bi4f37TPmFEJhGQt7nO+LphxvEBTQNNxDJUuzChhBnWmR08XINiNkiqL+DUHpYG2h45tGahGmhS
Zb2J3HjnuEzciklcmd/jRAtp0BHBW9wKZaN0w62l1v10ZPHd6EGi+TS/y13lfjkRNpfC7YHQBANf
6cCwBSVWmybWH4PE/KzmoCDgdZInYBcgMmNsbUFysFJ3RSajUAp0t/E1ZdDW+Xuq4gx4bNNDBQtc
+5AZ6tSvrdROqwv/r6n69+zva+5xDB0XVgs+jVLY042q1K1wqvhggY/lfl2bTZE53SnN+hkZlBLD
TA+q/99G1KTVoC3nhgbz//t6SFrJIRjHA6mE2Xij2rn2jcT0+yYtDrYBtwjab1tbb7i54M2InXCM
ZwprpLuImpBqgxBsFHAbsC27JCkeVTW/ycx4EgRHsN4ykiNmNcUEsfn72SLVOP8VxLdAtGPHjKNm
Pymg22WZK9KL4+rdIWydRIRK8Ql1hNOFDirwGvQoh0qg26NFFo3LZGXNZ6YGnbwymjDg42ZaM8xb
aB/9tEdgzx5qksK6NHSIC37e1mBxbJHTz6V2IuI5Ok5Rau2YKZ3JQRr1ZLlIt3s2Gqs9rVn0G2tM
yFTSamD13GHHCdTelJorrBr3Jt5QTl8hufGo/lZJG8Z8jiZ2oB2i2GbyNHBQT1Av0BcBxBaF5wVp
Xaw5cHFBgNaTrDxVT6xOUzkd6ZvcBkHoMOQnFXzFoSNhMfbEdFd+0XUdmSBuHB86h3ktxav/98AP
rP57Zq7f52J020K7B6K3vvx7+L/v+3upt5PFh18eKpRRPpV9uKm1AAPvQpBJbV+j3MRt/b9t2pp0
Yb9dH/6+9vfy7xnqT1Ch83T6eyXZAP77NvnX5+3BasW5QCKVrN6c9aHGSOaX68PfywLTNtF+wIxK
a7ThuU3Axjq8TWUb4QdroHsNCw2L2Rj/+yHmuj2660/SHVl6Ye9ex7Bi0jW2ueEzt9b/e7BD4zmG
B722KdY6YWMUFmQK4svhl+Czx3ykQ2+aX7Wx/c4WrfQCh8PtMsfePHHGF2RsNTALl5DgqXG5LgZ8
JgYv9Hiwu1uAzU2oMwQmAjGk8fkUTfJALBCaw11sid6vqZkMFl3ix5bXKikf8C/rsvaiybH30ZIz
evoFZs0XI+fNJagvtOzbuo0vvDcveshRuZn2cVbfLinxQ9rMP7BVfo5TffEs858547VTw/Kdloaz
M5bwktEDNXs3PvQTGZNOJQ7dmK1oOv/v77C76jSU3ZG59XdXTRcZQOkzhfKTYPY0DXNlqH4SySUu
5UJaGM7rncRNT/9xZvM2hm0XvU0dMQ50OT4RPNLVsymzajxDlEmMezNEYbbi0ib706sIRHkIHO63
+s6dNRfcAdkLvXyQoODYHWTXgTlInc8mb9mLAG+MZfMwC/qkGBcWrt6GIIr6s2jaBxr57S7hw9xE
y3CAKuAHDbJ6w4ne5AtuxxPNgzEFk6zHdrMP7d8eFNAdcGFnry1CbJZIXSc4rh6z5RfyU1Jfa3DW
xG72ze6N7vsBVOSnM+mvdQ+CsRfTRxnlDvaw/q6Zqha7t4geojw54N/5hq0PwLWpsa03xOA58iey
IGQQUdQfaudBW96E3UAjW5ZhK8vsplFXSjog04oDr6nn9sF0bJq+qTwVOmdxgqWjI1I0L4cndgAu
k+1JvNkyjyDVJDU5QC5xc67CXwxEO8MSXBhy/CjWOMa8eS5dXA2YbwnFTOQxd5b3pNFuuhBffFFS
aI4tQqfY6jEKUCD+DbLDAHJjxFgT7eSazZKSlhmveHsTZZlw1/F5d4PYhLjvJTq583JmOt0zogTK
6SYCexSJyi4y2hbXFIwbyiQzHjgrVcRf2dSgGcL9wSUGgkk20T/mWxfRb+oE+qTGxitnaIH0utuq
c3AZThAm5va11jQObTl+h4rW4kxmJaqotdqGKzRiRdzAGqDRayC/T0sz37lmeSja/kfWzXxic2bi
AM3MVcx4JTS2aUhQWY1u4aXwg6vRwxfH2MnNHk3bpU7RxFdHc9yoojtLHZc1jL0M8/do0PWDa81P
U61lhMoRYp7lx4G46wMwdbmpwKNQk83z3qVhF+q1x8yemwxi3i63C+CqZUAuNqx4jJy4m6Kq3o8h
cL3OPrIe04qJk/goB25mDLzVsU4cZv8FYVumQ5vYSTmhqAfN5AYURn1bDInaDRG+A4fD2QZFaQy4
hAwIM/bEpLC6hPwgq32W9DOYPNArNShjvU7GXpZY4c2SENfal2yCQJTwwmSYR7P+X+0es3Sd4PH3
YoDQfb1cwnuZpxCc7UtVc2qbYkTZYSe+Y9l8D2TwAQlgihSnni4IiYQu3WHjhPr0oJsjVyyE5C3S
5ZNDwgQUrmivVydLLDQSCZQjorbOXE49HT2HSIvILh2D/hjEpWQLjk/lCgomWkTg3WFWSKQCI6Jc
Gqim1LooW4Ie2z18d/yw6nfkOOAvIUgTSGr3kUmE0+xMt6aDl2pyJnc/3JGRRxdGtXu77V8Tx/gQ
VctFMdOMaOj6FqP6dVDixK77OjAQ3o4pfajRlY929uNMhFJxIho4yOKym5oHFbsIk2gOSRu8Tl+s
XNGR80a0hA9BdosGo9nQsiKjL8B3Fd10LSDnqUfdzSpMCFmrw4jWJVi+0YaX+dqi/yDxx/KonR9o
23qjIa6FW+DTluFLaYQMtI05ZSa3jUwD4ySpWhtDVqxIQs37CVmtal8TiwgPW3uLXS3ba+P8ozKi
v+dlPXUfrHhOPLGWFwWABAMurTa6IS6Q6d1AE42iAcCZ3Gq2fQmq7FMmYFtJgL7CHT30Rvk1SPu1
bixig0q6XTqmyf7JNG0kVa354ubV7yjhCE1uu5vMFqgcXd4NcaJwbjIfGT61lmgeBz29B/b3qNA9
IK90dQa9uc28qvwsiDYxJ0V3FpwNEwqNXJtxq3ISbQCfIZps7cRLhnqXq/Q3mtWzMRR4XAb0JVq1
kIFhKNAE46FBUYvKwiGMqT9L3b4C4sxuzEQ8DF11b7WmdRyNrtzborwU9fCGzIUcIiYo+MEZDFfG
jgEpGzj4nQMV/b1bGJpXOLjzmxFmaE6KtoOIQQnG9JhmUo9a92AzcXSkfFY98abcbrMWMUOJbF/v
4V61ScfZ54OEBp/2ebBXBsMhtBKoTxWxhtXColV13HfTtHrfYEgOBol9SjO6XfYxxrOOnhLKZTKO
1aZfuYyLANCpFeMlmleMcD/4gDmJ8VFMZsrJ5iLxueCqiINr68rbOWTJXyyD2WZYM8LP0Rcl/kTy
cEBTGO+sPZyzbPgopJd7eVV0+0pxfLagJLbm0p/yzqDpXOwEkJz155A3X3UArmBIbhHaps5YHcDj
xttlhH2VM9Y8xCX9FU63Or0j0IuhqX1zl2vH1Ljry+BF6Ea8k/gzuKnRReokQGXTgGJub3akiOWZ
W+5rVEAA1w6pBdp3zj+KmV1dc+LrKMWxIe2VbcI+jvkE83TCHhbawBxNG601YU+wdiv9osXB0Wkx
FXRpNu1F38+cHpmEMSB4SyLIk2aaIKxDBH5TEmeBtI1uZdX+DJTyNw2JXnrMcdXJwEMFhf4UmiPn
KWYczBvKbrcM2U0nVlyEndxNcRvu8oppl9LKZ5cEz1MxthBcS/WysDXSV9cIvYE/CHf7Pmih4NLX
R1mylDiRzRynsih2Zqo/AoudrmYKESlaupcCNZCnGGZ3/MRAowxOqnon0b1DmiKUE6vdIUjqn0Z2
nqOMeWM48Gzg3DIFnB7qEmN8S7o1vRrXly1zDJmmCWNfqmJ7FpLJAYAFLAPkVQBz6YP6XzMW74FK
v+d0CGnrlU9D4IbnMXvXHbAfJcorGmZutOVMMRz6YFUGQmXsy/SgM+zzaCji/56cbNfpxNlqNLQ2
5uyQjaScU2Xk215jsIctJsIi0ZQXFdFvqt2fyW0WBABsksT67EjZpiqH+7wwnASMZe/mMnpa9Ni9
SdvuPMLz88CcimOOznoZTW6oEOlckNlnm65nPqo3C1GWhwR9y+l1OAEYz1HIwe/CRsOQpp783o6a
exLLR2qEep7kGUYSTUFbMMNy4NjaTsiBDN8RZoEfzKvLvlmzuYuAjrFBg60zFEJxnXC8BFm4U/5S
a99nYfHgjGxoBToCzLC8uwv3zb6RAhRDzw4sBEcj+8tuy+pg9w1Gnja4Bjxu+tcsZzNHKxySomNM
PoS7kMCZ8+Tm77A0wsPcTmc6CFfHnO+7nJh48LMTt4tzN+uVormsP3ad6XotdZFP14d1LAOY0ADa
d0q69okobkbTegzMUBFCQG52OUveaTu8mVt+abdSOAiBZQCpg0QEmXYhSQsvhsaSZ1rg7tcFNGfe
MuogL12B8D2dOb+GJbn0T3AzwqMkyZw5V4FMIqtYOsEC1VOBTTkOeUvZsUFhzcfMcn7gQyQ3mqTP
aQm0GhnqE0ZGaiuQDSK50tcSkuq7tWDTDwtUNtVKr7LN54rWl6xmbStsZiKiV18u4YdkYTcnrdW3
xZQxcaPxtxm33BdQZlxxm6Fh8CgAmrJPbqumivHjwMgwGd56lpqYfuNNT4gMfiLUbFuYP8KV+ZtZ
ElhjpfwaVeqcNHyZQ/5uaSZwCNRgvd4AcNcube68J3nnXoUhsJMnzWWwm8HPnaa8Hx3GOjTMieDK
vmyiOzfLGgOVMx+g5QXZVHPT/BDPrBFlktfHHgEi0dhadrW0aTvO4DWB5PCsAPtoZ/H7OIf9BZw2
GQFHhCIQbyLMYREmmXwQtt9Na4Og0wFpaNCT9bmF7RKvsNFHB8PVih7MeIfT10xjV3DJwj4IdWMj
bIYBJ/VjdR5TF1tDOzIBQJy6iU2SIYl8Lbx5sEykXeMDDE2deIQIO6vtzMcSjmGdCShHE963UK1T
GggBu9WuZFUpRnSzzCFN9eRDoyEkw5pqX4Ma7iaMp0yMpbY1zpxHKNGV46LJIl3F1IZz23PK1Ft4
6KRUp5scEzeS00e+h6rAtF7J2yGaEadf2UyMggK2zvWAHYCh2lTZyiIw4TTDpdyWGFl3bfePY3wF
yjrZ5kuryLXOMVYDjVdcJofsf5g7s97GsSxb/5VEPl9mczocLroKaImiBkuWLcsO2y+ER87zzF9/
P0ZmVzkc0RFd3S8XqEpkwhGmxOFwn73X+laKkdEEdd0EtgReHWlC0zdu7tWkJeTt0ubEQjQiltIL
DoUR7YjPxewc6mRD9Hgqu3hXlTZATxinfDyEFnVC4oDRdTarStJtmDGjhYiTzVAxyhTsgbOR1DMF
B8AiiCVpY4LKtK300u+UDQWXvJZSUEOlnO46XGDWRE69Hi7ZfUxboQUXkgRFjT0AHGbP24Ag3JOK
fQ33+Lkwyoh8JGh3TVlcMEkaVUNsa0aTaeFdo1IPXUVGadLaXDWvRhg9JNUmozXseqHEcmgnt3Ut
t0slNGg8xj2vzHwm52g4nLAD4vTcyJ1Ft1DAj1N8MgFAEVL/VaiA7esBI40Ttt2zYmfQcQ1dw6AT
T/Haroq7vGxstzI7sVAZTNkoKU31mOoh7dKwsuHD+y921d/XjHE7uLNUL95dO2Ie8A353MmgHdph
mEGYw7hWYHZIEU08dV66yea8G6MT4VAMUmk+0BBAe2c3R3r6+AwaBY3alF0PNFEuWuXsT0FO4khP
Q165BZ1SOeFM85YUhRYmQepw4Kw7X8dP2kzDkcI9XhYd/LoeGnEmj9ta0jdhUd4F3vBqYFBIAgng
N+b2Uae92Q+Ai+L4qesVMuVksos1uSSVzYO2nGCrCNExEEiGmT0qza1ZC6S5CcMVCe2fr19PKbPs
nLmUDXuEgQ7LAKCOx0F78yzQGaF/jsLi3m44E1ksH9Vpzu7kKlLDFDfCSplsouRfDJL/RtDXsV8p
ozpuCQCyXbTKt1WmxBvawwHUDcvNET6sIH+svBRVnAzk181h9mMm2MJ0mFyssY+lEl8zQnbM0BRL
a+AJU1KBmSK3rqqO+CsiNvbFyEx0MEcYmSwE/HhwilDCJ4haa5WEmEKoNByIgSwJ5ozkQVOkaszT
k/exIsFRM+d9e4egsfPdPEXs39uEoJUZlTdfgtdFtqKHoS2JHLuTenp4UpSCxGKANHRGu9MZbZE7
BSVczG+mMA1xqkVXmFZJHRy8U1pG26FMqXuREVc8L3HTg/BXUntGJXsIUvU1tW4RMNadfAeyYLVG
zvucgT9c5dLezHXsZP6oEOiBoDK1L7WILG19FKFTMe5gRdCISBXSIlBTf4XKn1Ann0VijHt3pEHW
CznCKcbMO62qfjMF1HzsP6aWB9WAUI68+AL13qEVQezYGTNoDaF0pZLYSbjqYcgPZSi1jp/x3jAM
UAB1PQ/7x8tWSl5h1AEKQK6uS9eF2j2ShC65He9T4pLKr0qcOiQToCM6rfbT0gmK/Swy9FlDewsC
mxEbX2LDf7YbhFNeaT6hS4QTrjOCiwPFXtTsX9m1M91jPxbGE6HKLA4T9bTUN3u0arPaGqt5NN+s
JvunwibgQGF+3AFEyee56ihq3806+0CabbORhhjH7vSA9g76D0g/+gI+BsjWd2tvSC/8ID4giyTk
TCvbVVfY9xQqxmbwQjIs1XuPiXNESeiWOmFMw8C7k4CnEeXyIEOBbgV34JgR4ybRmgupdYaMV67O
Dgj39ws2bmytEoIxmwWIvaqHOpz3nz68TFniu5jLQB948APZkUAeTGELzd38OFOvdLtC60I7fQ1C
xsHewiCK0cui7ht/USX+SaRDdIzYFQZihMM/TPfp3B/TO/ITMjTqM92F55wk+E1TGJfl2B/gDChL
CSFDaJnMzrUZX+ChM4djxvxbWmFqZQsoGDJp+CyJOYLvlUA2kIlNr3C747GKsTmm4zrArDqmq6kl
NKaeg5xydQwIKy8Ii6G1CfTIgtR2GFDcL9K2hVIF4NypocwWxsxQKc/pBGxFbZL3SlRfcLZvI4Nu
SRUF0hK29CoZBhkh5Pil11i/LF3bQg56DoB22iHiN+ytieihfRLIGNGWu+Suu21b47XGGuXQiFz1
AkB6oqS0dSxVWRY9bz42+r6MNjsS8AM1f2BHnVgh0gY4T+x3b9H/wa8U84jHtB1dSpNtqj0CH77K
KXZcv/Ce7m1DAJPJgnI/4EjLZwB4EYW7BAkSCoprtbRuw3i4DzrEjrjuxKIqejQMgr5iJMRJ0Xpa
T9I8OqcXUOZsa2MaIkspNRE89cJf9wKJoxqVYk1GzJkHj9KWoIXCQ2AShelR0y6MOS5BSK26HvyJ
JTR2tITY4IExHCxcC6VDW6/zKbmmaYr9B2nDV4U6ej6KDwGiIlEkqnFV9S+GcRBLvyeKQK37vZyK
dktHyhvKzh0DCk1TXXYQrle0Fg9BzHajZ2BohjSKKhq5myBtkIpK2gOV73SRFI91MpebU9at9Pja
z+lERcM1CW0Wt5tAqyE/YUR+xYT8JQ3ptrBfR7E0hl9a4IIb3+w2xC34S8+ajB0Nx0WjVRt5UJJL
ct1cxRrYfunFle+zDe8xwzrQYI1VqqaFE3aj6SjCvOD/9cZT22EzlTgt7YCMrC47jTMwXw8kCRQn
GhMER2sfo8si0Fjia797TjLqw4YIr9TH5qjphphVAztLR7kHv5UBsuyElVS4nRheVehbZUALjlS8
EZgHtf1Uo6YlQi7adsQC4bhwKh0HeGL1Ns8rXUAbxbSGfbljZrTs31OJXXcLXljj+WDHZTt1n3Jb
SozO6l0NRYT7mEAASy7uEqaWvJA6YzUzMFhyZmFjEsIofBaIr89WDMJC6Ld1VqcbTRbvsYw7XuDx
HxSMiOTgbYkj13yflk/g3ZE6ygwJxzkas23UVuoyksBLKZYybuk/kqU0bA2dfa4HuWRljhDea8DL
kmUbm0S2GVbTqIxk9ERGjfZNStDo5cyJMC15LqaA28CUH+zUfBlk61CV2pUy9U9GEoPUxxbHplB5
U1SKOhgGTHh1LD/l5WACLS0aCGpSgeOj4AntIjCFJb5AIMi7mleVa4CZWMi8CbI4ob8Wh94aSNF9
IOsnv4YJJw++2zEaEi14DsUDfkTD2FopNRZL70icLCMQHUF8LVcHPzQfNRDdMFjEkQyoV3xte0Kt
r2VmwW4xMt2zevWi5S5hnDLlizGhRzqyN9VLLP56xdQKqzWJwlvIcOEit6lyEFuZOkPgXKWCy+qe
/hHFpC1V3obcJWDG3lNlkURkjsMbMqJyhWZtKXf1VlXjnDSytlgEg+ADYtZdt34RHf1AeR5THlKR
T0+BwrTSS5qtMjLeVWil428fOwwu/NvXf6TUNTukQKjoM1YxNOpyMkCEQQhpDmtJTjBOM4xyOtN2
R3o1hzQ80lOw1lZBm0wpmI4TGzYuk7Ic1p40HruCVZOEEnMTVvKzwmtpLecQIeq6OiLyjkjVVjXX
7CtGhT7NQKNNrTkwTN/4hYHgt2MFCXJ4+7wL8GWNwRFt9JUgThntA2y80rLcbMLfJYYhX6NKfYoN
WVvnKFxVPJNBy1kdG3PNwPtJsZEJRVZPEoEBjEmU46vSpkBrMu01GpIjW9ALCX3owqyi4YIYi3Lb
a+kXqZqUnazzekF9dIt40l7SE4bdGVThZYz1pWxAhohhHE/SQ65rviPJo7oZQs7ehQ730WlSYovD
pjiEXC+3LKd0VdopxBzMVkGaXUbJOtCAXNoFW0NF1aWVsMVWbsKTLbXEbsymKBAQ7Dam/D2I+LRZ
Piwzo4tXVXbES34aIstzCvWLyEcIgX5x6dvILIQGw7TL1dc0qZRlYJFYrvHUSa0tnLJh7ajURFnE
yrgm3NDSMKcCuMHXQse2LP1H1dRfmSDC1kkppQspWpcB582eCQGKhvJOVZUrVZDBmaoGKRvNC7Te
aTXin+p7RASqXJ7IGBnYwiPZHAfpGYRHyHAnghVaqtG+EMiF4NmsGHQSgpbI0pLzTfFBiB7jK4UR
thEGe3BtyLoBvU8RZuyuBfjRGfSh8UmCLJD9TdyEl1Vr3tSFN2OHwJJYzH7CKnezRnmwhhJ6LkAr
TCvWgiFburbzgMACn5uuHUtahGm0qctAPeIADjthHOegA8h0xkbTqITidDta3l7OMsFdx+MnyxH4
E0s/CuTM1HnIKbb0n0BfmhOcegSmS7R0p7plfjdfMlj8E4nbbJWQCoB/jIZLzJRTTnOaIrKmBabb
RMMxVmwiBysGY+qvWa3el7RSNvFY3kcMPSZEM6hck5Wo4IL0OvN95A8LOvs0lSV2G0NmbU3Y0UaO
MEr0/apr5OlIu372V7TFLcLkxyrUtiF4/JOua4eyyu7RSgVLj2Yw4lmCOEv2xCuB0E0d7tupsTZ4
3YAORgiU84Fy0yfsWZVORFnJVyPFii1E4WKge9bUGHIgwI0dhEV9ibYIn0OgHGGnvHeXslaHKyaX
PDrYF8BQyijeALwAO4KjxknDqoGYnwetFARQV8ZapCpSNibzvLJuLE3H9a44ho3l1FMSBJtTHK1F
VZkugEAUTFnO2L4vzYM66/61Tof61nkZ91D41oMiYAOgExaXhSPRT6SD4kRHv65J9O0YGDeVvckJ
ZmDnJm0bIyCj82jMKnROi9oMX+XSYHJs0B4iS3a1r/MCS4eLKldm1V68VAKYD3LdbODtDg4cOlI2
IhC7qgYG1SqNUwdArUaevCHoDW0RESiY6NmRkaxAvhsrbB5WLAha6w6GFrDh05Zoo141AysDY5Rq
bWiEl/XGoxrWqTsBI3HUUrmkY2WvQrdvMDoRYA7OyyiAKKMghlyzbxtGqT6Rfg5mhgeE6RxsbInS
ndmZrNdWmRLfMgwazaM1WDxwWbzfNlLmURA348bn6q4rRkz5MK2bIPPWBNZugtZDiWRMpYP0YYON
44Z+6sgGDEQ5DgScAD27B4Ybi75hPMsze03qZkrAAA2L3oiOlRWry5ooZJoO9MPIQRWur2s4Bkre
gzrNeZxKj9hQYdKn+WOAQJPKye2ZrtOPeDeMEJJfb9zIcvs2CLbI+YDaSjrR64TtVgR3cFioWTPz
foRX6EzzmNOMS0plahFXK3DkT4xF1zJJFARNX7D7yrZ2b+znCAIqGwM+mrWSR1vdeZi1F1qRX1ID
EaiCA2wpt+mTWuJtr0yiOHu13ylZ/0U9gMfo1uCjGfLFSLd1E3i8PRwS3GkrIBMSbgYyTYuEQDvE
OBoo4OWEOpPyH97SNGUnWejeelzKqRE67UDxDObE3PUTbjWSpd1IvA7gN4Br4I+RPQQuzJmXad3v
zJq2txCGSX9SRlqM2wJXgqT50TlL1POIHZ74+HgrxR6PkCq/xKOG0HkzNOMhIiphmUWzvNCmUZUC
KNMMeiQFNom2gIOWyMMbaS2kmzA68CldaDdMPSwIuV8lLY+lr6iLhB2rlLFLn5REckypR0zAYqLE
eFA1t9Ojw5TwtCM/50VTTHcKOaFZHwPv1vpdFbNUmKp+x/rmL4NaXpmZBywzuymZrcKyrhBFVzow
TNbx0U7ue/iXTuwfbMV4sWXwgHo+OkJ0Rzb8Jak43J5TZzqpnd+pgvw8S5KZCKg024MGhl5FrKCu
1o5vo6hj4TtVlY1YHi5cTqMgDomUwm7B5swSx7bj2xUNTauyqZjAZpe9h/+GLQ1wHoBRbUTKspGv
ZBo7KPhkAitW4D2IooVC06DaqPwIwbCFgLIKebl3s9bWoNLXpFdRSiGI9PaVgtEZG7zhI816B97/
Rt3N3zNJVEg4yZ0GM3Rhz/j3NECvHFdfUFKyt87DFxXFklLnL/gaXNgCPmkuwb6tPeFMoFkqZdrX
XSW2DJynnjwzAoXVkeB3HArbHPOshlrEDUrOCC3PG+CVyirs4Y9Yfn0cJO1FA0kM2yV5URKAC6GR
3c9SVVvXeRprQdsfWaWq9+gFqpagMw83hQ1u0vUFDYKQrGN45yw6QSwbTtOh+pGU5DmLmL70nimx
oDKW6212SPCn2GuZNj79HP3b77/929///d9ehv/rv+Vgskc/z+q//zv//ZIXYxX6QfPpP/9+CF+Q
vuTvzde/9o8/9u1f+vs5T/nfT//If/mL5o/zj9/L4f/6eM5T8/TNf6yyhhXtun2rxtMbJPnm62fg
i8x/8r/7w9/evv6W81i8/e33l7zNmvm3+WGe/f7Xj7avf/tdEV9P1J/naf71f/3s8inlr/0HmIgw
SZ4+/423p7r52++Sof5hq7pm4ORg1q2Yiv37b/3bnz/S/tCZLZGdqlg6tbam/P4bCP0m4JDWH9Sm
kCENReZf+Nnvv9V5+9ePFCEbis0/LE3YmvX7f371b67hP6/pbxmR5zlZQvXfflf5LsWfl3r+aoho
DNUyLEGf1tRJjLYsfv7ydAIkw59W/o9cTDKEsRJTmByuJjizOUG6k0cHXz1Bb/CffInmVwk/qsV/
pd+wHi56cEIS79G6kFY6AFKzf7TDZNMTfkSTFaWDQNWfWOmxC83lh3P71+f/+HnN7z4uGUU8GfTz
NSZvpvrtx5XkriwJ8ACPaLx21oOvII/xLnOLtd+P/7zhv7nff30sk/VPyChcdPnTsfK56d5auhOG
2wJlc4UbXBsYbcERl7c//17cBZ8ug0b2iKbIqqaptmrNl+nDZRhQcGm1Gergc/IVTb5l6t/E9jYE
RSJFXzLyeEMz/cX3M74/JreWLs8H5ojWp+8nJ2ZmoSMjN214Zcn28L022e0QXP38q31/yTiIoZjc
zKqpfneHMa8UZZQyHIhww5WOxDqnjQeUKCmzml8car78397N87GocoUhK7Ip5s/y4TSOU5ukJY5d
RysoBvV9LK6i/NFWcqdXi70RXmrxbVPxetLPar+HzpiavYOCDtvLs1l9+ZrQpa/r5rnpz/ipdXI8
SiKfred6TmNk/wgLIUUiTshriEyY1jHESN56q2RyhqfSI5Vrl6TvwsCOCgGt8ZwIzUHrXzd0F9Ex
kgWDvZ45CQijBg+UNdB962eU5XM2M2lvu5Vn3jY+KUoBPFAmIs1ZhU3UQTMdpRflDfcChaxrGiob
QHmN2H4j6ufQy39xJhUWmO/O5KxPwmcos0aY883z4UyWbdzTpFR0R4nUmwaGb50Jt+Du14gC05ko
Ek3g2MOTb49Hves3KC4QQ+u/+Bjq9/eoMPkENL0UC6W++HSPSoFdxNlA1oTIz7JREx4zras8cJVQ
uHJXnKwgf0GcdRGTZNPSQ2SDe4/mhpa7/q7X9Wy3He7ajp9YEmEjwSkdxkdgqlcTsz8z8l3Zaneh
9dxRif78XvzxGfzw0VndP57BIpKmprYhuQZ5tib5y8mRD5uUbjUv9toVKgBk86TE7ZY5Ilr1ftM0
zs8/w/eryrdnb35cPlxErZQsSmw+AlrmlW1A2q+eUPShRaatGbbbAn8jo7Z/eY3mqJpGiUIMCxfu
062TdPpEBdbpTqdQ3LBDpr+QIvPVUfeGUPvT9Pjzr/n9O4wDGpZq6VicFdOeT8OHrznKyHEB+vI1
Yyx14x26eprF3e7nR/nROvbPo1jyp1sx6HW6tmHFrdgFjv+mhy+5x8B5z1bsXz+QoWkcS0MZaVqf
vo4xGsbYJ3ydyLpNlZkzUcL2sh1Pea4Sz/35wXTOzecVk/covEpeO3jlPh0MbnuftF0O9qp66TFS
TuHdzw8AVujnhzA+nbiyT9Nai/k+sZHCQ80Zo7YLhX6Xh06kmbGbgLvJFHStVodFMboVjpzKIHAL
kB+S40VNuExfseH2Vp1nuLh8N4Wm7xKlRelmbaJovAE44ZL+vTcRxkg0cT3kRIW9ZIC2JVRJb5Oz
2bDE5/kjo1jyrqNzEr8PmbxFrhulF13EQD8w3dZP16ofz4GVq7qxnILmsQT0oKAbNmlvMDJ08pUD
1Vr2jI39pxn+acA/Fql10E2CfOfES6O+TD3lgqHEquxrkE6Ebarxhv3+tWoh5PcGDKlM9vVHn/S4
qDXZFMYbOSK5J0NxCE1WRY8PJs2VIyI8anulkSvTxNhg+uwCUCYYvnaXjzS6UQAG5bBBdb2b0nbH
nu06SupjQ6MMkqxTKtfopTZTTbagwBWdpHNyJtkMdzlbLTIQAg2uFf2GnOFob2F8ZAc80pGo+eoB
F4rRDN2Pw6B1JwnrYjo+zlFXcBtWWV4fo2nYm0q2rapkCxOXaNxZfcrvT2XUpWs/KC4KGLKoTdbc
x8shrYA7QLbqreNkm5vKqFZIUmCKxivMeNtIdCdVijeZVIMcnKPZVocW+CiJZBuaGo5RVQ6HA9zC
BTTBiUztsm1DWlvVbQYNwVbPojkp4ZmAB5MON6ljfXqtwhQejvV4M+I0SfF8AHatKUNMJzZfZDo8
VTbLgpRNRhJcNx683ud8MOAIbjuMrsamqy9z/abB4zgCYDXs11in9Y2qKUNr1dJTBwZsDo9FikmV
VrIco4NWbkpKnQINf4+teVGwpxfSMWndZk5eD6/m45qGhzev34o0ORQkndgW0yIFxlAZPmjEHIu+
XdJWfCMJb6Ma7T6ElSvzFDBwDKT4HZnoaaiDK9E9htDZgI+cW6fUm6WUhRtDR12JPcnTxqUVrse9
Wos9DqltKYiyTxWnC0c3y4xN3amuRU/eM1C/gU3R8A+UvXyhKeFFjSct4QTYAVahLHrQjWcu1T4s
oqtgjplSKlcJXiWckg3giozODsnQq1gfUW1CAbfK9TgMz9Hg7+CcXFpgkaPc2hmBsRF6dZ8g6PMV
Y6Hm9mrQkfmk1Y6B3q7GMljhVupgQyw0v9lkxA/oGOB5pxzrYGVO49mwvCth35TT/dSoi7wcl8L7
IgQh1kHDKbZ2OR37KaATb9auxQxFCJC3kZuEu7x9jdAf/HyNU+Yl7LtVlJcP2zuhmrb+aRWVTc1g
Wot8riuzUzaBlSUFwC95quZzK7WbkhcwUSTn0jr9/NA/KpAIVf7PI38ukHB3yEoZgy2k57jMYQ76
4oRkwEkZ4P78SD96y3480qd6Bh09OJmEI+VMzLQEIisCHqJS/icvpA9f6FPNMkp0jsqg0Tl9T95w
YVu/eB/96IRxOQydGkWnqPy04ZX81tALEfEaN48Fka/yqvWgT/yi8jJ+VC2YWDtshRcre9VPL72h
xb5UGmyu5Gl0Debr7AnchOdE0ZvHlnDZCGKHaQyoXgfiZDKnHkwiRHqy/1jJBLFiobKyePrMjEQa
Wj2N9NKV6caaKrRSK8lTdjTgHbDHs2tvRdjvCtXDUsWmkmSBCyEPDcXD2FX7rqPlSmZTRkcKEROx
5TgpCDMydCJqsTPZZz+8lm229TPR0sT8ghZy0IVbUasq1V4qvtTspvyYlpPKWNxt4dqiT770+3Y/
U6txSkxYkmta1TiWFkUnu2UR/1l9/Uvdp/9NX+ljW+nv67d8bt7Un1tU/z82n7hx6NL9V82n9K0K
X56y326e0vzbFhR/768WlGJYfyg6W3xZnms8Y+7x/NWCoh/1B/t/W6X+I2wG5No/WlCoH/+QddOS
bUPGTytTiP6jByUp+h+0jAy6T2zKdGHbxr/ShPr2kYTvNa+YGlsFTZPpfhifVhY/y2Th+7F0YzB8
BnXK25+g68ZeT/qXD2fn6s8V+WNL59s17K8jsUtAnk0NJRvzJ/mwUyjiMusmhK8gd4im8zE41Fue
1F88/Kb8bVX99ThC2PPOlbcBX+hTH0LTfUsFI9OdyV9ZeQBiqzAtICjNGRLXmLoJ58hwc13mZGLp
43Pig+uFCjEn9fjRtmIfHRQWJmIkP+k6Q50vui8CIxL2WRX/RW3cNwnY4/bdt4jrBr5nJKvAuqqz
dWWHy6yTkBbskNHCksZKrNyidDiENWWLch36kJTxl4XyQ4yRPI+cFDyGTrCzljwm/ntnPgcBdM2+
cEwNoN+zlWNkR/hqsEeIOP68NMOob31GefFj7d0bfXLyK7SyTD7MR9+fVdzDe5acBHzrFkdEFEm4
dFWn1rs11QxxpChsiuYgQhLCYMCyGKXKyZPPo3c3pY8Cxa15JU3blrZjDxR6AvZn3n7FlW+x4KA7
PIk2dbvy3mRjr4nHUD6bzOfiXHMlDFxiRDXeXen5Kx1uPOU3RNYqvYU8jimVxkRo0BdeZToFJiBb
3HS9gVJgFoqi50fO6FaGubZt7Miody3zJkn8dYeNRzUbVAd4/cabtjwhK6NxDzat09cqQ6MqBn9F
FRpX1jPAjVDc+PhXkjpZ6YJsxw7Gkn7OwQv5CqbfnGRlrwC3DD7d3ktYlbPpQp14GUmPoU9EAlkZ
qpUjHQokCKyCfNaawAjmgBI2dFRacq8ep1mzHmEZ1w4yw9HM24TynnAGrKAZ3xCrcU6NCUwAvJeN
y5f1uX4S2VuiapuqClCz60ufuPk2VNep1jHsaNaGfGsCFInqMxqS1ZDsLWZGg+E/5M1Vl9CpapGE
dPZzPhQXnQgJPUWqNWsuzqNOcA9sSLsn26hTtmD5QPFSnmcWtXzpdDYuZKaYYnwLDPj6vr0e4+Aq
Jn6UTgLWoX6NhW9lATSKyCUti3wBOHjRDfWyVLB35YL+s7YLOstJLeNe9rRV2z4X5pNWPRTyRWzU
u4lkT0LFZmbe0StwnaM5SBgamWF1hfsCzQAxUMGXDsFTwKtXme76zjh49pUXHZNO2U+afB4AcAWo
nh3N1m69ut5pdLkVpH4hk72+uEF7KxFDkkOyhr2FOmgpJduetJRcz4mJq92e2NCQrrgUn5uCod6Y
7okeXw4mb2QF4Zu3kxQUtaNOkBVTvQyiRxe4umyuUwOJAXQSrtgmRpoRoffQp51n3KqAO8fptvWe
YugJBE0w0FrHxUNkPYBZW44pNTRmepsYbTqECytALO69NBWPqHqaQB5nsVgIHGx1/gQ1YN2JN4jP
95GGyYBQCmh/rtKqSF8UAtXEvrD1DRNvkCL9dTuipcUAFrDNzf07hdNvNFxlMV3EHAqfBLbT5won
kxTZC2LKEELz2CIHIF9qZWAilRsZ8csjsriF3j/ncApUleVqIGR8BsirM5lOw6JLTI5nrKQajadX
km4KsRDDCh3qyyy7rmlbeYR/ySGMk/6JiTr0Aqee4M8GwIwyRsTwfDFCkYqIWY4VN6Ue7m7kBPQb
j7ll7Msi2am0huQs3qR5v+ui7GBr8JX7bmMb3SbzqJljmjs6U4VBnZbDBMlaw3NaosLBTpJ57QpX
DdYTGw9neNXow1JREhIRrnlHnmK2v0TkTUjbRrZZAMuoYQMXDv9SGPcKiltyydes1ksZZ01z0NNj
0meLGS4qMNAigEmqfplAxfRZLCXzspB3VvIU2PK6jCCSYWqM8PjMAIOpxqGCjtwI91r96ifdMpdx
rhX8oGIe/oYCb5Bm++gho14MDYxuhO7N4qtWqxYp+u6WO7ScgtWomnsiwJcKGhGh+jtdxeZOPGuI
Srr3cHsECQl/4MOM6nLsB1cPH9ADyzarhbGrmlcStHmvgcOz34eOLG2Cz5DjIUsZHRs7jcFeQamu
GLIvehTYU3zWlOOIkKyXl4qG8vmimRfqBzV6aNOTSfJg2Z9nqBWzdRdrzSJQ5C9xYZNY2aNQt9xI
ORWN2DYQ45IYVBs3uzpf9GMPjVIPyDUablD1LwdIBSp3x5QeSHFYDmhFZAQVOhb65s2DRd/SiAgR
FqG0SHj6dXsbdIBCzTmTOiRxZ8QD0lzkfr4eTa5IfuZrLToVDSM8/ohf3BiO3BInCvagSR5CDi2j
8NewOZsAmHLpdSAMbLg2mxNoEV5wkMrkY5fHi1buHQm1kV+eh24bEpVN4g8SVWtJYEDCQxrFwmmY
qvdAnf056eQ+RXMutTic+FQobobeXCYAbnLrEBk5jMO9Di1ChiZqGtoWvfEyRstRmwkJ8GLRgDeq
I/VBSmrs0xbhxteqvB8NmjUN5Tone1A3gjhHw9SODXGi+JRr1EAj+R2zOaViY6006gVs35vGVnZ5
FbhShF4st2mMqcuGazkSaGIX1VYpz4TEL33FXIF2R5VGhtmavUnWXxSkWY6qTQT97agTzsbuYvLt
Qy/RkIkT14RxAaiRlgcxz4F6gQh02QYpNSBhfhM7TTDXqohweBNS1tXQX4uVDqQSzI3T4lkNzL2s
jE7XHWBgLtqJByV38cgs234knYa7ejZ9EYbCObTRBQec0nZ8Fwo52AikeSEDNEefcE9n9pCJcW1A
cta1u2Dc6T32VHw9ItBcLUhXqc4TDT2NEec+Knxn8lVcl9hX+V1ZhJ6y1D2UgV+s5h2DuUCqOxG6
q4Qs8vlqSpCWTfrGShuuX+Y2xGoPyCtU412DWxol8WrkGe2lfQBWdVZIMmX5eRWszAX1P9sVf5an
BgU9/C1Zwef6qV2h6S1zCIPyFBfMFqSD8wIYdNlcypty8/NDqfN2/btDKYpq6AobbgrvbyvuDt2r
jjy9O4OzvCPxxsah5O2C5XTRHlhpHfk+3pb76EQU3THaIGNyvV/0LZQfFePGh4/wqaOAzz3t44SP
gA/c2nXnzBku0utuUzvmugPuBJLb+Z8dVLeZ3jNZB/35aQfQ2p1dhBkHrZzOCR4UtOireDksy73u
am/RLnTMX+w6frCLEsaHI35qbJR2W5RAxbpzIN5lBOptcBdj8M315hfXdL47vrukHw706e4RAeGw
KF7BQnD3hDt71buGG7v1Lw4zKyN+dpzPra20tJJCKflC/RIRZro0lolLN/Wx28YrOhxL6VDvkRtt
IqwKl9L+FzfuD5+Rf35L8enGHaRGlxuNo4873B/mMb8oDu3GWnYOgKEL+7ncpbv44G3a6TK77C6r
dbT++Sf4wV714/UUn27bqAxFFQ7cQaydZXWpQ6RSO/fnx/jho/HhS85T4A/74X4gtCCaT7Gp0vUO
r0xl+/MD/PgiClUn4c1QNPF5JyxH5kB1b7c8B+NyRhRSTPLw26vWrZ4woS7UhXpRHgHwLZG8/eKR
+PGj/+Hon54JHL1swPpsXui6fbO13cQFv3rhueZadUgyJnvpF6vNJ0HNX2vrh0N+ejoU1cOMknbN
WeusvY65MmWKFRnveXphWODGGZcUkiubOj3rwsUZh7q+3/fFtEVguS6kvQENRicSWL0gfxgRX/RU
MHNAZt7SM/B87X95jtRPnUorrsIO+G17No+DwzbnUVx4Dl3FXXcJUtxVN7+6sZUfvhP+eYo+vxOw
L5iAHuru3DiofJfkdzh4pp18i8bvi7X6xR34w3v8w9E+3eMUk3VUYMo6+3fZVl9qG9h6S3w2l6DG
8HjOb5xfHXL+ld+tkB8OOX+kD49VlNeTnUpxe4YS4/SX6TUWyIO2pPJ2gl2yTn5xz32SGnx3z329
Jz8cbxgx8Udx/f/IO7PltrFs234RMtA3j5d9IzaiKErWC0KWJfT9BrCBrz8DynMrXSpXOqrebtx8
cDhtmSSIjd2sNeeY00OmrShQrOTe3toLOddXYq1svR9//5V+Dom/u74vZTTdK4M0ruL2mt/lV4cz
LOsqypBN+tAegiX6+6WydvcSmO8lXhIcZf1uVvndPf2yuuI1nawx3NN+Hh3J3nZWrENza93cFVdz
Bd7pv9xF/HRPv0wlvt0X49hyT4ddfUewKoM2WEZrwC8zbzce4In+7q5Or/gv3zLyPJXSKCK9r49J
ndWVbzu+uILAWtdbc1kdkXGv1G/mFUrEwsL0M4MMeYBp87ulV52+wL977y+LTzI0BsSzPLvWIZiO
SCNBhZif4Jp1j5xFZ+oYIO5OFm1yy+2P2I2ffbenzR1qV/KTabvXHL4akAXlkdDBU+xttTjZjOXr
CPFBH71zF5n3CqRDJYxvULa3phe/AefaO/hRE7TaThnuDQPQYTWkL55lLsMAmlicowa3w0sCsHhQ
5A+M5g++6u9y6kDufQV/C0KAUaz7ZE/5Z9brRQ/hxXlz2euiOEgAT1PSAzwwpTjvRxWje16++Wgr
NN0F89IA4r4EiTHLgu+YIte5oZGAEZ6DpFq6+jua91VYPsTppRqMTd9ST8MApqDNymgYB3W6oD1I
P/lYlt+9iX+Rqfu6fR+a9wTiqMsJUYCGhzayStxg5XTm2ctyQIL5OFObgJR04MrIqcaJsj3peoln
6F35otQGZ8HMxrgEM3MGTXBeh8a6IrXvN8/17+76NK/9NI9E4BpxSqnt1X7Jt/ldv2SUr5x9c0jP
WMOXeKOWCSPeWlMDW+sz5pZvQBXWYh7ufrd0//rgYNu6QRndRj77ZR0FQOyWfYL+TTz7a7gew6xj
rRi3EQ6Amdg0625Tb7I7DsFn+YidWN8Ep999iF8flP76EN6XtdGJ8nH0DD6EfxhZGzkPzxF5rCkL
rcPfbPcmVfEvHrl/XLD3ZcPpE6wX+XYprvIZ8NvS3tm8n9w7l3Gd3/RVtqjff7sSTzf0Xx/zv97z
y2Pup5nWFUH558Ix3ew+ZunH3ch2LDqFj/rl70fYdNP+7v2+DDDUxnXnxnyf8VZsm3WyrpfN9r/d
Yfx0374swJndTEL/vL0CYVzGP4odCQjaS7H199FJ3//urPDrTe5Pbzfd2p+eG0sNht7QNMF6r62c
TXUZDulCmSvvSPflrViEy3QOuWfrXaEU/Oah/fUq8dct/LIWjyYEtzRmldAPg9csLaeg0p6fhqo6
YhZZks/8mzf89STx1xtOf//TxSYluCdD18WVhWtrtsMiyS6tQwoqBRWju//7AfPrrc1PX+2XZdfr
/YAZ35tGTHKBSTMPXuh+H/SVzrlBOf/u4n65N6URST3YNmicql9upY4txyFELePEYLpzZzVuYMYv
Iwrxn9uK3y7yv3oCf36/L7dPGSwBDdsV7GTQ3S9AdJ3CVTJ/I/FjmZzs499/ncavNk6u7jjYz3WH
5uSXB7DVqM6BvcyugMGAQjTo4lTx0PTmpBOyXh3Tf/CkvayJbA3UyRLuAsQTCyJLdp5trPRwojOV
AWC5KJMrqL4PeCZVRGMTsPXetk7E5wFr1GF/PIx0JkBTbTu/u4MsHlCc9kivM+F/cbmdv7VD+bvr
mybkrxPMz9f35cEHqKOTRC+za+58TxTAPKWYIgXigwASJdJ+IVO3RIkeLyU6N0LfkSq0b0ouDoAt
xrw5xCakcSvstsJrziNMTOifa0I2Dmz/Hr1cPDHUd1ZQ3BvCWRJadpNZ9aJn4SOau9nf36xfjv2f
L+ZfxmLmWCO6f6aV+ExaGBtO5QiTblls0yXKw98tB591v7/79r4MxsxTyraO3exKjMvmxU4WRTbL
dsaTty8fcjS18zdjRx7OM6qUNdMMLpCzqc7ydzaCp4d4CZNi8d98BUydNtJvdOjml0WxRcarl9N4
Fd6jq+1debGqaw461x+9O9+1Fm5zaFSCuQF3BL2BH/L9N5/g63SnoYCHd0jtwvCw3Thfpju3A16Q
D53zIC397KU2cBij2g8BiSzpsIFfvtBr48F2wqWPxRgQsf5c+nAAbLqnSnqqUzZvAzn3ITq8z4/2
H0li/q2P6p/0LqfyPX8Q9fu7OLyW/y+IXnSe23+vetm9Zq+oXv7JcTX9i//Vuzj2H/gFVE9DioxC
xeGx+V+5i+P+YdjIXdhQMp6m+/kPucvkuJqqVPydiePBc3m9/+u4cv5wVEeFa0A1V6VkbvwnYpdP
+ftfDxkqRE/FvIQZBgMXbtKvFianhlFSN028AlR5Aqq08d0jkNNvVYIh1AxrY7YdcnHpnBZ6I+Uh
W+3gF2XmxYn7ow4JgjkUas1PX+D5z7f/WRjzpWz1+akwzCDFQa3GdX5VMCpt1hCeBAymlx1QUmzs
Hsxhh6RYdT+U8oKk5dVu4w8YvQcvvafbjNJweB2kdtNlfyNVmz4pDfHKCj70IHklzIiebu4LKOM6
bUDYsDnQXxH+5qjq2f/8gP75yVEuWZ6pqbZuf1UPJQNOoCKnXRi4NlmZbvWS2glg+KYEio5UrqXV
WwfhW6IKktWyAD2wVR5jEMd1dwyi/s7AXxyW8SIpaQc2xl53iNdsvedeM84hbWAwETj/aZNGyd7p
p0VQeVK08g7hUDLPrHCWDQADIacMy0zmN9P0b2GCKK4vaOVmSjVvxuAKY33dQyMXmE4XiEipmhvt
xSsIifbiDwKdibDWaLqlZkM+m3mfAilr04Mi6FkSBFyBvkci/6C3r2oxpRfXa2Hbu4ByKm56xdzK
ABWNVL93gbNQTSgfgRs8q0pHRG/eHskzMqOSMOs2vyXC3GrC/PQQaWz3g50OVZVcoIUdUh6rOlCu
7iQrZ6UP3SkjqMKlTVzVBEx+tEiSo5lM0MXnT5gy/aiq21CQVhXFQTu32+aQu/nVJ/52OZkFSTsV
88+xXbTZizSrLfVRQCNqfGyT4RSH6t4so2dLJXgm025lgzjdgdNEovS8Q+UfqO0FdhhotXGj2uU1
JtcotH+U2r7XgTq2rWVtDPuMRYkGLER0YCagxNsxo4EJljdzgh+Nnr+2ZrVy45NWo3kW3T7iMpi4
AR9D+Fortag3rjvQuJfsZLK4K1dZPT6GGeEYcS9em9gHQW+js468J20M7xxLvISJa208AysAVvMo
4gJyYpL9Qnsp+/y1N9hThQbUejMBdaZAOUQIlc0dWwWqA/WAoutjTl+aJHFlo00VAst5czzFp0zO
a/Flk7IbWXPRNCQ+On25wuTwDZ8i0AMoO0L1LBxD2bsX9Cfd9lAuqbSsYTxhBO0OjncDh4uSAHSY
W4PTNoLond94Sz19r1D2YTZmvul1tADepFyALcBFazwevibvVGNE20tYxoR7wtJdVrDEwISZ/l6G
wQV6YLb02rBcdNOVSqLkCptymH2vBaMyiaf2Dnh3UtmGbYHaY0FFiGEK5gmQClNf7ctrLmmre34J
UZQXa30DKnxf4+YoIB6HQ8FWLbiEoQc9kGd1LLBMmymjEAXs3Bkg9nSdkyzbnKjiHDGdYt7MWtxK
rV2PaejMR4c2/lir30aroh1fMhTLwUwXoeQvg+JcOrEHuWsCfhFksOoEcHUyalddAR9E2rmNWh3Q
YnkSHRqyYbwVKQMZUjDgN0E76ltfxPXKB0pDQ705hSknoZGcJ1z87tw1iYPLW65E2vW9lztPbp77
c9JU52MseMrrOgGr7RGU2kIWzflndj/cQKs/JWl/7MraXUQuo6D67owxSLxg+gkleU3G4ZZ1yGWg
qVZ4RFAIyVQ/s7k4CCs+8dBeFAcHVGwBiGycQ62KYSaN6dYahzrFEAch5zVUGLhB+MqPg5/yCXai
F1LnSrZ0Fe029lm90VMoP7m8kR0Z1IqxaHVmqMywCd+CdB7qwH7LKGpBSwDOq0kB8y0Fcol1IqTw
FWz0jyCMgHnzSMFCgTiqDSjflpF0EXnB1Q4rBhrusWhhE1AOCGziafXUtlBvxd6wJVscoskAVscj
g7J1uDlNmHyMGOLDyIVK0hvlzPT8W4RVf443iyB4FpzaIdpbeNVziMWoZilyqvGWJwSOWNNsq6Gx
yxTuXwKgM0IeAc/1FuYbo+HWJqLzZ0bSwl/jQyTSey6g60BI4MIrq7l2o3ZWAidbxr31rtXlazry
AImhhilXqwcC1M6lyd3UePkZWQsXhDvoiKC2lkS2TLczI95jD0ohW+iKvqqIS5t/zquKLN8Msgr9
8ANKvphDROMfqmiwOt4BojlTY4ytJQUT7RhtstDFqYtjQsm7fjlMaywqnwoeJs6mgqStz68dCvHB
0pkoAqO/aFl3MfphH9riUuCMK5Lj2PBMm0gmZwaicRxMArpEdR4HcZnW+UI2F52VSVf8ZSCD71o6
3GBH0oZUb54RvUHqnBc9nyzuGVwSnAGUVOxZCWkA4mkMxDaIk3ypoLHzsX8hydN3whru2knUhtt5
nIW2DgiQVwjcvlsXbXcs3oPSO8AHpyuY+MTEk0OauGTHZeOjNnHeQux24BvXxEf4WD15kCCE3Ugp
fZvYNIGRvGrSILhrYouYHhCSRN60Kng1VX0VG/a2zgbWLe5g7SO4aaBPjCr4cn24qmDbuVcT4bAO
OPM1YP4SvpaSJEYX8u5MZ5M1l3Ul552rQXnpNrCZzgiWIWjanEd6uNixEWqLeOT2D20ypfRKVF1c
zGiQE5ZlBG4LyCNj7mXLaKvnJ3CTYE6MplgUJB7lTb4bbWS3uQMA3AuBhjiAYtOAfUUg6RoRJgFf
Fa5WUUAhT6OPKNFXdVC+K9NsGUUBKixeUJQMws8BAZeCu6GIO0DVS9WcwpAcqshWW5X46oyFXzZ0
IDvUuaokiyk2LXfVl+1z2PO+RRq9orG58GYbhVSNGVwpioIBdjSMWkTrqMrl843ViiEb668aAI7P
MexASzAa45hF/ksvUL4AR18BiuRZioY1KV7IqCg+EBefz9mlZHg1o01F/sAM2PtJNETgRN6Hr7Dt
/bwHMq4e02HYRtOWRCSZP8/TdywJEXiud4efJ5+Isex4/l0vQClbZBdVbnaGqgDvJ3qNQgb59Bs4
keBJ65pZmYGU5NPNEFJf93QJWrZwnVahfC3bWzYxMgeb4keslIuqMX5kDo4s+oj2spMxtirKGs1k
EDTLMF6YVb8048HZDTI4Shk3m04jbBJdqu/aw6qowajS3Ci2vWyspRFYe09vt8SGeWstItYh1pV1
hDZoEYKombdpuJFjQoxlARcXFAoSwfaIJL+ATcTuv2YeJNJlSEtnXrDz586mD8FIh+Pz+gZvvA+9
CotqQ1SmGxWzrispXxXwERLDuqid9WF37UuuCLEhb4n5xbwkPCFrIGOg95purRsXL4Zo65EUAgAH
ORnKaKzSibO0+aRpz5llGvNO3wHuTQJYvdzFwHHW09qj1246LxOzp7xUlyuS3UkhbRpOwSTIl69V
VxNEP9aUStN+7UIxAzHDCDLSJ3I3S5I81QxOrp/Os7QqFqp0fphvbdC8M2kwP0tWCZ2AjBnHCe5W
EoliwWa2SNxk1kutmdUuajUOIASpMSynh7Efslf4PPskFx9Gi7bT0/1tYdZMj4johe5tyen7MFzS
AKfzgiVj6mAgVZXEvTr4FlGp8tAxqE3BokW37k0UPVF93AvC0tG/iVUmISFWBgxHS7pPRYizj0e+
SyaLHkOTcCpiLpl85wnwHbTg+7wxo0XfMWtbrnEm5/GZR/dMVgIqTfYerB/uG0smWW6CT8K0Oq9y
eJGfe1Sw+k/sXB/Jp6ICMzKD5mN6l2TB3ihY10f3XlrpdiAEYoKQMzrpJbkVy9Aak/RLnceAKXmU
/SkTT8WSmyE2XxoNu1Qqn8t0yMEVkjQuo/IBdEm3VNyAkBMlOVhGAb3P4pshGQ/lqCeXZHCpQNKe
9GkFTVsI1ml0g9A7zI3x3ETeLBnILWhpIGoRCa9jQP6T3lK7TdH1kzE89fQY2G4xiCWoMDJSUkQO
IgkXwHZ6jkgEL3HHJTM2INpxaQ88fSJ8+nw1VYGK4zjJ/vP45MUCeq+K+Te1nlxfnydmCVOznT5q
k6czL+5eCPIjKp4gToSLbKLcFOCSFbl7UsiQWsbZUxafPjfCLiTAudu99TTfwNFzWDAspl5xCCcp
a+QFH01jkR/tlUg6KhhdcsQyGwfXMFCudifvZM5ibJs4HnSP0WoqBzXrgYYpybBAaHoIsvg5EKq2
8lLlYgf5IlGj16DjRGOYxcpqzb058D+g2tjIOMPD5FC2Ug5mTR+9mixwviV2rIWYLinIL9wkfR9M
FeeygzBK4RTgqeld2HsQzBIGguKwuWnSGCbmPDWHPd8cG4HmGYeB0k/DaPoFdB7LKh30imXk80+6
VtNWpH8TwyefZcdKlRFejMeeg6//VPrMkGYLNiowYnOmT5JNzm/EKOJ6JYCzw3g+qwyMLWrKn0gC
KESWFquU/TCxy+zBPEJcXAiim8IhrCRrR3cTsVnIitI7CQVYdwKyazTZMJJuIYakXaT2gG7Pk6uE
DuFCa6k/EicQzhvZDwRmhsvMUfMdUHiQLckkmSFQxE61VS3MPbUfF1WluWCFPMseyawDxGAfKOM1
8EBRR061tmD3r4KsuxJezJhJ0c9qDaizISkcxiTOWY+ejptH66hTa+wmtKXdUj57WgNY1cLmERMB
z5GfdaWZhEdRsM8qpWd/rP+mEfOlY/hn5QMaDhRcz1Qt7Su7J1WctPT0JF5lrTGDHv80+P2iJj6O
lETGThEoT40LKJneuZyo5KQRJ69ZgqQULhrRDSMOFriWf36s/6gs+f+jU4+61L8vWf6fOnvPo38q
WfLzfxYsTfsPG38dXRmH7F9b9Sg9/lmwNCFEIYZyPEtTyQLHjvePeqWp/WGARTEYoRoWU+snd57h
/oFfD++ZrSM+JYtV/0/qlZ+G2L/qlQ6aPUqCAGUMFRODq/6LPkzatHlCM1uydkEaaCDe5MWN3Lgf
pQiTVR82RJ5gXbm3wnWeWtE+GN21UDNl6bhmtxsVs16Utri3CoC90DuWPYcSVAbxyu+YDGu1WCdo
h9FoZ/3h8xfyYcZZVZtY5Rv9N3ANHeXMP/WIuCCT/xDC29RfTZghX9oqIbswWyvR/0eF9ZwU2TP4
/njtizZc1s9kDEOiVmpvXcsUCUlRbYzE3YS6SpC3TjxTr5zylEIe+Ndm2WTNnowKuaSDsSSy42EI
uh+qpGVYcYJXZGvOUUVS2BqbB6Jh2GdmirbwPO2Q6G27J8njxRuG96QP5YLLDxcKuK09KSpnAZmv
KaZ8lpykhryMX0Ld3uuauG/Z226KKQbdJOSI2B1jHpKzPfeptM2IPaVTxYkYlwOJQdmiIfjP4Lg1
F3XwQ+uipxpa5KyxvHbhjNWjK0BgqDt7lPdR35zNuniEG/4ShR9Kkx0xLorCrefwIFICgDMUPqqz
7WmmV218A5pAeU3djHVwsmr1JMf4zJED8f9LjjOZ6iV8zTc9FPd61D+Tbrste6QiqQngKrpvHmN4
sbi2Nn7aLdQg3pM5cjGS4iMSFrnV1WZUDWMWZBj2hi58aXXCaYr4wdQijaBQ/YLd4dQO4cVQ+62C
u8Un6Zzj4Lpn7Rzq4RAWlLE871hulKG8I7fzVBhsqDLKFFptrR0zBhl+aHJsZ7m/FwRyVfl4IB3u
auiLJNzqBqcwhUTrQCPAOPmWucExbLRtlrZbksJ25MFcbf0hLdxjGVf36pgugOZuvJK9S5ZuVLxf
+vjaGg0YSWNt6NEBlOHFjsVTNaYny9+3ZrTN2gIbVbesqno9hIdgMq0NZIFYVOTUpDxOF6M7yrYI
drZwdo6Xrgt4EOh07kq3uHcb964cy4Nkk+Vr5UQzrbYUGr7VnrGUZc3Zgt2hRqCL4azy5KRGNaox
402J0m+WNX7zs+6h5XRUF+YSp+VW0Bh1O+XYat1e2OahjLtVrCSs792GGqIbjgcZUxUsK+M1sLRn
R5AUIECx+wbGFrivq7okJk7ZV6FxSEZlZ+nRE2DWs9skyryTLL/s09OA8Z/4dwS2nfVE+Z4Y8q4i
OLIInVc94iCuC4UzgB9zqPW/4dt4McJNlk2Y7HSjZKQhlXIfGMOm1MI7CskrAn225N9wOHQphHfn
roX/OTwqvvMa50pEpBLEur4lK66pyfhQr6IP71wp3hIAG7NodAlEVVErogybs2m9L7qeCJDyQdNv
Thsf05jRXz9S6VjohEx6JvYilz2LFX4j0PXNT+NjWATLEAedbchjlDW3AMzfzBLGhxxN4sY157Dy
QvnneBLWYfoRfEsBOTrZxesSyEXqQQ20i+60z31OLK1vPHrFpsqsl2ogwAX8tR2Or40Z4wezkFlW
jX41u27j+t1DWWgHr/aOY5sfRhluI3Z9ZVDfaRXb3jyrHkeK8TMjHk9q5m1CEex7BzcbyZ6NUVyC
gsq5kZFlP8BrGcnY7hMMfCSCCAI2STuS7x2zvh/U36O2fS7tnYc2om1+uKp8C+Kwm7eeOs46RZ7r
wiDs3bc+LLs8hqrYZQODRWQaVTEt09aV9UQw4TNhRE9CgLGhuNi45ntbqedGTrnX+jX1UqApUfXs
lnRW3Pz7kBLpTgWRFPdNUNBBKGH35PYTZa+H0OSwYGG+UezDwNMyMOdEMHwp5rKRq+41SdlGT+9L
L7rq+sQ8DpJNChV6FjvLVsMtKUNKUpl3HyoIPfgK/TJ70ceXLk2CKY5p6YeGviktKgVuzmwYvXpC
POAQutPHblsZ484IcD3L5GjHqHyVnK7Oya7dGxC6a+i7z4EyXEo/wsNNkvo4PDRBe8L7tZluBJar
B1KPD8wBT41ygTWEZIiLo44blmWw8SmUREozjzWQeRis6aRNaVjm1umb1VANJ98z1hmJZ2rjXFMa
MKpV2mDeSQOy46ewATgjw7vQiTeBvXKLSOFUKcESpYeA1MOs7PakzG6Kgtmnzfayxk+nlcPdNIGJ
vl27/XZQk0NOLYYuD0kc0Xis2SAXHA/xbXkiP1mVXDSGfswtn/4A86TrK5tKX5GQdWlj81mxxqfO
Hb7bIZAnIbCIqWW7CPOjrIcBPDHQiapQ7qmY7+Jka6fBwfX0syScxzGDW+srDwVW57yONgyLBTXB
nSPJs9SupDzcacdhQPrZtd+Uwr7XrGzvUw7uxgdyB87wax4talvDAx/tUNuCzpbBBn58jHyV2ncJ
NtK4YZchK8TkrJSsyt451pr/rOMotJ3X4s7tQckp2MLieCVc5y7rumlBhAb/COOSNkpyQCmZNgVH
bkHmtLeVTo8goJVAo4N1bYT3diCeG7u6cZrEq0hRgTPMsBZCr1ZZUTsIi3pJjaN3KYKgnb1HY7IF
TsdJCNXHnL7qk03ZXO8jMesnfBrU3FsgjF2krPS6Php58s2Po3fVDr93U5uMAwx19O6Uc28HvyBr
gkktaU814Lu4wVnvlE8VZ6AyTz+8Lrxa8BZC46UP1QWthxdZ4Bm1zH6KUiARk9OXSSRyfMgKeepM
59KlJl0QFyOgSi13Oa33gTbsgmR488sCBHmLgNeYgCTp46DwoPFybpF/z0LQBaXlTE0rsXB7/5HD
N8JpP1zqyngOc5yVjsRRGrX3o94+drnz7jkgEu0xv1V5ttHShZoOd6amn9MovHhZ80BJ/QJ3fw67
9OmdOL3H7s8Pnyyi0iVpeNwYHSR5NdgloMFcyNwZr2KxQGuRSeDtmtytdevma8zWWN3zyeGXHWRO
GIvdXmxTwS45PtZ6w9pjba6G2rxE7FVMxVoD+YYqOFORfdQiOrdEMwERfom7YCaC4JSjzx0MdZPl
6kubRrgrnaKaKzr7j6Jgm2I5yH3VPjiril2czAjnerrzvXagg1P597kGLiD37PcCSQk4M+VIXztf
lpxSCW7qdqHXPxBEMlEQduzy6i3kwPsBKPxZNrl/SEck8bRNkyE31yHza0J7QOSath0cCitNvaGS
eTYVT1+pZn8ziAMZHWodup0InkC2rqofwYRXwNrl3Q8q/OamcvKz0ERLfUnbxmoU8xqAZNRQPiYa
AJqxIbmU3Ju5ZRH2EVrlQ9IPjxx32O2NEhelH7OFpHlFNsF68PAJuMq4SpTwpRHekzIE9TrQ/Lc+
aQipNlmFnCF5thpaZC6plGz2+vk46tDKSOKe0XTPl9wOY0/2KhZRomeKlgFcdanLbBIdPSzIla7f
SBdl+Kk+B/jQItYjvJgwzJcKfZ51jqB8ok/7Np7YOqIq2mcnOMqbsQveiHq7K7uY7DBFOZBvmixl
O36wObmOjb0rAH9iLOdzxeDpzWyIZuRIPof1wZaAwcbKbJfjAJWAg8SSTI+ZTygPoeXZzZ3Q4K0w
ptG4xJZE+zPK9GVGeEskyLm3FTuY6/lDI1uyv3WN8F2/pgfnf0Speswo+yoE2cE0Y8ELqcKpModL
iiCBS78bJTRVIo26jdATdOTEgMxWkSpp/LMrQtCe3EqlQQUb6YsxVvxNOgpmupLk6o5iThw/kDsJ
QiNuiIlCkN7As3+1QoD0tZQLtd+x0YiYhaKz6ZXDvApGlSYe9Kcs7751HgeX2iRQZYB/gXPcN2jb
+KZ3KfqxWgsyAGgCZCT3RHd2qDbLJAT6Drc9PhnUuOnsyV04MKQUlrKTKw3n5LsDy38CebUS0UJv
6RrUblkvB9uMliEYuGWHeHlFfAuRPE11MHroJhanVEo2xbK182Ae13p5JDiBjnae1XPbTwhXa8k6
VKuymY+18VGQG7ig+7wVaFlneT5uuiIctxn6PhLKADApFPtNcnMee8SgbJDrc2mjNVcs9QdZPLRj
VPQRI4Znl+A4VC67MHvRdCLW6C7bS10lFKMku0dvdxXPCkXJ+2qd+iWymsEhZNSg5qbmuDhgEM8j
RyYk1dTquo1BrlRDR119tK+65e/CFHiCg6S3szhEulZyrJlmwAFMvG9m95nlwPtu/ZBOn4dkKErv
XRFoT4M5IHA85qWtnmp4/iANACWgOUpl85o6VrdPA2seG9ob2b4XKVwSfISNjSJf0rCRq6ihRkx7
jjAz9gpgDC0AI7pfLg2DV844BuNRNJ7Uwru3q7GmnRFRIe/8+OqxHffFZehrVADSpkjfQSEgrc5n
uWM16DXiR0aQB2XurB2r33RKvei1Zp4K9qq9LC6JJZ/o1przyhR7RUBRdCMPx5iG/t88h5UmVrrN
jULNRKuXzAiDs42ELkfa8r3bgn8nPzkvnWpZeJCbPbLU6c1nx6hibBTFa1iVaG6nQ20t38uUAiMx
axivazQvwk3vfQLQpPiAmrcejGTtBpa16xo122pe/mBxzw2/PFtN/qLY3XfT+mZ0EETsgJzSsiC5
I3KzlVU1xLYYLNh5f1f2JLbrOhR+OaEdHRpOuZ/g001d8p9UL7tELl3BHvTDFNUrnfRYGBWpTRBz
Qheoimx8oIW5VtGoos0aKRxzrIgWQmr2z3EARJAiq+hHmxAJvpOgeJHQQryhWI+IFgbTf0ryutmU
xO2R/aJocFnTSnkdOEz0hLDU8tmuHsMRhkw1FXg1hxhh35lTYoxnKLARsqgT1B7Mv5XbJ1pzwawT
bO3pdYuFxQ+1tt3ukeO0rbzZw7NVUIsvhUGTEq8/QCZgf5b7QjzEGb4l+9N1BLSVggCFVmbDfWQD
DMkzC4FLNAUSq+m+0D7IopNzUyPF0xsvqPr3eZiJWaxpxWrwzasgHHFWKw2mvpJGgQZrf2ZK8yHw
W+NaJ81TBvRy8uRnSXSQY8Ybl6R3FnXxrY+Hi1E4P7SaUq2ScxL03XZh8yjd2T7kNmJYADuzKNRh
v/BG6KMyad7NtnxSAn1V2OO7Efa3qKHQ3xHSm3U/XKl89LS+1qC2iKRQ3I8UUO48I1yFfaOYRZqi
v5DmnC9FUK38iuw73ax+NE5Lr8ScNbTijn5N4uq0RVbo2gWlSheBGztD79ByYE53nVRJfXBwvZDt
RQeDcIO+P/u1dTZbE9oh6T1IJFjw6lEiSKsoZ1V2fDNccxvY0bvUxUwGE36UzcSqyLj2vP9ATJAA
CFZp69fFLMyJIcjYYg9xTdgSDz5pVWLlD+ZHr6nfai+5rxPwPETwMP34DfhLFlfVp81E7l8asC0T
BcWoDrGEE3E0cFqFvPC4BwbEAh2mDdik4tDT4udZiWhIcNIIyZjVlWUbJuc2ji9KRZRsnNWnsDOt
9dD22BpLRIRiID3RM43HQG/vgti600wxrjTSPZtwWEQFbrziTvYc8cpah0dF/1N9bhLtgN/0vW+Z
L0qVSn1U6yhfAtEtLC1yZoXDkxNoTFCVcObkgzCt+6DBXa26IBrdVXgsuA/sFAOo3WpK3lPgYmuT
RMlLTyzjzKSC6DZXTR9OTomgjAj7Ln4CsgFYXUM/MFChIxRS3A31KSFigRN/QyeTdFXLqQcUETpa
naBZdI25zUK5Hb2eQKQBOU8y3kiTtxg80/Sd4yCJu6dAlz9MJV/LaMUTC4qC6Y2uKdARW8L00QYH
Ine/sG3YXrqEkiXU8Ejf6xCHpKNHBFaC/tBLxIKt2+GcdKxlYSqngKzR2aAap9Lp79103KYdKJ4x
PGZODiPD1sl6JAGKKfJ/2DuvJbuNLdv+0EEHMoGEed3elXcsviBEFgmb8P7re2DzRrdYp1uMfr+h
kCIkUqy9YTJXrjXnmM8cSPeFmX3A7JEc6X7kbfqCdIsZODPM0h6YplpWQlhM/13AFQPbNWRE3ja+
ttZuo8dts8zfh5YgasheXUq/ZBZL5dLzmNg2U825MPSmitm6LYKLEY/Nz9nQ7arGp5w2gv44j6Lb
elDQKj6YT3QRgaEfWgFZBFn6bXT5MEN6ZF/9kQr9QnAOP8LfFKOPLkrGG3A2b6Q7ghyZgntBFDPg
YbZSNI8vbmk9Eo6K70PdCCzYm07bwarwSeZIXzryyj0dXzg2HVyP0FKUG5uKjKisn1Z5mX7zGYwR
EcToKVSUDZFxHlT1ylnhkKTy1PSkyXqKybBm0CeIhEGIBLImfioGBjKifbKtHwSq+Qw8KS+667ER
+FLg8GoOpk63bJnyVJTFIxrAbF+HxGqD7yKpVaJYAzOFXiY4tDPFmHajYzJUCaB5Yr/TxjxdgMPV
W0tY4w6OFJO7InhnR8RtqMjVqgzoZ3Ihr0gEQnZFkFWJ7RDCy8mkTEwmS22SaKk3qA5go/kGJkf/
Ms6DvSqpodajiSgOxVS0boU+UaYVr8Axj2M/yK1dwhWKHttmFxDRDItOgn2etF4bsToFqTx6uRI7
pnkvHDpoiUl0t3RvLqjjfJB37n2YRQVqpRrZlknl1PAFY4t4Rdfwt/mEvNUrfGM/QHOZkX+z40ek
LyeMC7nL+zDMuGtMfuFygi2LjfpU5CmnQQonv0UvYTniNBoEFQ9xZMI/0n8Bx1bbsjWCTSxdhmfd
j5BMzXXbW29J92q2AZ6Y8n6uyxuRGrQfDL9d1X28ScWcbTlRUM0bwylR/pc6g4OsCh8HJYLQeXBu
RywkId67Ve3Ti1pXCLAZyDHE1axv4UgIQdeeRDl/cdoOhMjMYcim3nCz5nvIKgB6v/vSwANmDtp/
zDZGDbOj5PZc3htydzeQG79xQOM5jMIvhj886p5/CU10UnHdf5A00xCTjnJvME7YhBhK6GZrJtW9
0S15TFZEzlMh293QpVSfA6DuoGG/r2AMlfl4V0sWy1zSb5jC9CvKBwJCRm9duBVSqGa+t1tiRMbS
RgbD+JZ1yDzrAUQpw3KKtZqvn5zcyHFXU8UHmQHgrV3dPleuY67N0rYQXiF81fo2t+IfWSygeLmc
K6RI5V4WHCnBHHLxfziGe5dJWeziDwd10bqwEBKEg3ozMnR//ZNI5h8cf0RTnJlGHxsMykE+f80r
4kpy+VHG0LTtefhIzfHU8HhtIIS7GrHB4A/fUpmXW3dcoh+WCIlolEwPvK9dGv1AofwxthUElAmG
sfbGTVt+VAIaEgG3HPfIRcMMpy81bEQVkXLqUDFk4gy6b8+MhA7RuBcQANe9WQH1W7ICZ1fRgMsU
elwLvtTkoHezSV8VTXIZ+izbDWK6hLUpOGbdKefUWcEp09kToXTmyq1T+IVT9VNU/kOQ26fG7OKd
35GSSywp+HjU8C0hS3EeWCslihurxBiFiJRAV0OSN92exmJdkJBhyOx+DuOdNgEzzZLxUWR81w67
vOTxdTKL6DebK7j3E1EtepZ8G7f6RqAqIzpO70TPfdKedXbgX5B2uM5mFhYS2drG3Bg92HR4jxRw
FmrEYQZhZv/MhYHAru/RJDscmt1XKYeRupMrO5ic1BFLepRipWjjN9PgCbI6EoWnBlxSNtygXeXP
DPzHacphk9tuuwqbs9OKv5T97rjtF68w38ahfndS6yf53F9TUk3TyjtXitwKujbA3Ew0vP1N5++z
ojwm4RcnHE8avuAlLJlBTZ35NiDALWrJmaZ+H7iOZr6ee49jYtLu3dYls+9MEiZqIjqInXCPpiG3
8dLs1P1Rx9G2qXG7pwL+47p2vW86Tjp6eM6OjPBkq0wWNiZ19pEUYZJN/A0L+8Etq63Ww6vJ27ia
3PHW0DK5QRlL7lNrujuq1X0XxX/lvfvTrckXLEd3xTRn2phABE1HpPs8RoQrEYohBrrVNso6ulb5
qkjgvYE9F3HKvo++a1gaot74Qfw39K3KzbbIgT5Ik94r9BoKs98mEoQ4B3O/S2MqGLvcObqMIVfl
qBMNZz/2aPGcwNxZXgQD3T/1nsEsTJyEkmqjw+qlS9K/AN4/Y+TPT+6y37uo/LAjooY1ia02mnNp
0wUkq4IAZeuLKBh4yQfdVIRu4lnc2K75V9ez9jmPzgMKN1Q39ZI/SjHW9MawjxpCW6QBuWue+Ep2
1G0aATpOhcSw5wZ2tmRIBkBrXbO2M49Aa79gz9H5VtdKrLw23+UJBv5wMm8jPwc4TxC3FMO9lcOg
tDoX+vvwo20nsKojieip30Nj9d5bRz+EOoTlksCmr1nyWuco4fnzicGTD03XrRyRKNJajceoHTCe
YPHHmujfAbpMNmUKUg4F2Sum8paJzjAfHL86OHOcgF7AouCoh0bM3SWIOel6ZBCK2DyixrMZIM90
KKJxOfr21cnL5ci2J7KzX5o/TSLBD2SIZzwUJ55P4TFR6yv7C5YJtXYmInj6NP/elF65rVtebiM2
GYTUD44sGEHSftSVA/8IgWXcIN9v7XCNclDvVT4dUjMr9l4fzZuyLbAupOUmm+wvzcSsYi5LQhYb
/lSZvE7TzKjROxKtAII27k/93N4FCvm+xiGKR8INki2opwdnrCgXPRbZ2Ei3YULTmSH4lzyZgTmi
Cae9w6YwSHNTmM8ycl9H1ljYuq/NXNc7r6X/6Ev/0gT2OSTIdcUOflR1eTcwuEU0Gftb5Pi0Iu+4
DiaxdNYWXaa56e0MlCyn0bXvv+INyBFUoYgtmnRrxAj/aur7mwh1lKrn/DJTXtJYApwaC2nvZ2Sm
qTacszOlD4Ie147v359shLOHoCUeoOHLkecebhpchjtO9zhFevqBQdM5Gyqsx6QfxvdqkGvDDqYb
SHT8aP+2scJpqyZEudOk96ZPKU8BX0EMpaHnNubM2CZqVykKkF1ZNjmTbEftjYo4u+tdKhPrATOL
7dyxvsx7r1UhzUDxl2+pbM/3R7yPd+C0dAprHtKDZwc/I5cuidKltefHpjFDyQwSRoII/wDB9pWN
56Ou6hdp4HbRhb+PMiIOjM5wANWaQPAy/Tr4PZx/GRwisQsiv79rPbRxhT+vOmSxBFGHCO9yWgq9
81P7FB1dh5TZbrBhFYR8ZuaZfi/Vf26Ze2u2p1OtOW7mbrA1XLJ/SRsIHPL3YHM9SflS0AmPivSx
TszNNNrFsY2arTfY8d5rCD1144ekab+oLkzeKjWd7cAZtuA9gfRHBk0cp7uP7bLnzQNEmPPSsS9P
l7zwHuu4Ks5YRBryqtGjkdVbKsDMVGs7iqPyPOZqT9OerkWo9ckJu71dGl8CTsCnOCkt4OsRrp6g
2FgtKVO9aTw1pqy3Yp4blqBj7QQvRgxHNZwD95aRrWWToGsPatO4OLAqA1VxZZ27ZRMcLCSnuXRo
oAbMT8w52Dp+UTB1mzWJjBQMlvuzp69/E2l5BvTdX6SHVTerX+nVZk/paByihPCpvgnHdWaUX7nD
6aG3KKzUz9I0GU2Sb3exvIA04jSf9sLk9kcW5xZHF2fNixkNVXcpy5c06BUFvvKPYTAHK1HF4jyK
MwUD8ljTq8+EtIQ7PStaKn10X8HORK9rPFtep06pXX1T2KngvjoQg2oNxTGWz2PiEgO9Kmx9dl3i
wBPyLUd5U6JpXuneOKTRxaqmXcTQrqKBMsnmCVZIzDzAu7MYSJbUkkGI9ZhI8qaSB9+cThadH0I5
Hz0iupM6O9iLU6E+wJ+89dL4AXbQnefFXzDircPOINP0uw0tsir0fR73yAGa8ae2wlfLjXZO4d7g
tvrLqZnD1RmdwQGQbtOPKCIQlzqaeJiSpPDWTZ9d5tYMtHsdfs3F/EXGZB6J9J1ngcnGc5Rii0qo
JEsGnKP/4QXBz6QX99W7IaeXPKQZF04B+3dnXFyzIVk+hQimo5vGyF6yPv/oQ2ub1QlTED94GfLk
YPCo7elqofzQD3ncfqvtqKKUMSMSUfIPk+HPUoiMMxPNka2Z63Nn+5Ig3cK4n1LR7bJEPRbhkF4E
OqnNv+Y8M1KyeOMt5uofGE3e7RHQbyUuMgq+64xO0qj1q7C7p8Zz/nIN5zbD/YROny67ev9XYmZt
6aeMZ0Yne0tjYx+aHuwz1T4QBY7q0pS01wrSXkCJU42vCCVMthB531In+ECZkmFiZBTCsDNIXTCy
vbcqtY0wl+P/bNGbDd3gm5FgyqEB+TOnYgvJDa/HITqJKcaO7/jo6A91p7p1lTHBdfVD0VTvSRB+
+dfU1aMrm14jwB/RHjjqZGR0TkRaxZzJjeS+Rxw0ed22U3CYE8s7OGXTb2e3fnSteFjnFtEn1Sk0
UpDPnMO3wRRnm3EIHTwFVXmUzO3R3J/RawWclhF7V/hPVgZ8yF246Pxne7iHXA38J+k3VzHh/9dc
Pv9zNOeievzfRZe7OIn/bhJffvcvyaUhFiu47yACxIhNuJAD+eaX5hKH/3+YJv5v4QvvcySC/A+E
g0gxoUhIfuOCz/h/JnFD+P9B815hOXfVryyF/5Pqkp//N5AFck7COBUiziWbgc9ofRIpeokU4Dxb
+7W0p/F+dsJdrYZ9P8xgbJqvhYwtFgIjuFhJ/420G3mxa/vsZu2IRw3vION4XMGKw7IlODnVoDga
drw9zOxK+G9lgtWWvv2fFMmfvNjLp4YrYnvoUQlyEOrTpwZ5LSJGue5r4075XnGIXgvZv9NK9QD+
xltsJYgbSqTQXkKF0wPkaDpmcISD4Q/yL3PEEK1rHqf4pYyL9uvf7v7/YHJf0iw+XVQSWC3bVgg/
0dn6nz5e0o2dNmMZvA4DPdeqTwkED4uZ6UOSnUAT1UfmTB9IfI4w934YgV/sTKe6S/L5McSJuh1I
wt7MsOzHrmSVskL/olX2s+nyYT3KxNhZlCdVhjkIcikoet9EVd5gE4obZjyWxg9o5BgDq/UwTvJ1
IlIu/7US/Mr/+B++42e8ALeAwpOoDx5rh78+c0tbq49lr4l+JoDpoef73CbtjG4/sW77OgcQ2NPd
msLJW9myuYztfB48CHrRVMV7U+b+pW/oVO0LzlB/QKpavB2fL78EhWtL6ZguDIRPMI9AYwImBSR4
bSvqDqfzhwshmjmF9mCfc7usnxKxwPZTGghJzHSebtdlSIKDGqbnRNN/KukdbI1w/ib9ukbCkQgc
SR0YucXzhabokPBD9uWEe8jCC1PQz17lcST3c9KT3zXE+7Zc/AVsR8cpDB6uu18CfeQPOAX1b1/V
FcyyyFVVy8trfo7P7MwSo3w4R29oHOlNBzRyAcTgRBwnfxUMZD5HPDzgbTEIi2BXqbE+1EM/ry2l
c+Z7yWMVkJdAWnC8TwkmC8FeH66XLZnUbVVb1ZM30x+JqWmCyduoussP2pmfOBfYx6jyakQ8sKaX
bxgeiSMICDVQzcHv0ie2PfvWG6cPd1IWcla6ymJUTxldVCZd5mUOoxBNgxfdRHgPNkjQD14cOh+c
td698VybuviohxcoJ1+GxmHWk2TiBuNuOT788/uKUP3TA+Mu3QGPGEnLcZV5xbN9/+9wYuySzEa6
IXy73rAu1fYRx3u653l2MrWb8dzuhYWHzSRyIEwTD1Nf4ezC/wq//t9fq2Vp+G8VPOuxizRdAmL0
CUnGb/GJQ5V0Bi4KGs2vihXm6AWkvTHUGsl3rc718oon1CRQFAJe9oQYPW9WhySPnlM3odVY42Ah
Ysk+sSz84YVfdqrPn8yTJDjCNGH5NZ1Pn8yl9SH7MsHv3+5LUQZ3MiRnNB2nw1w5FeKQ996J/Yu/
3Oy8pWcDYwSMsYtyq5YzoRphXZ9SJIJzj1R2XD5qjKMeM7uYt8xgtqFbzjflsqqhXlRQ7p3pVC4P
JuCdaNPlDILa5iluA0aqS4Rjl0qx4sZaRxqNq9zkEGXF3i40+vF+RGeEOsrDTV3bW9stUQcEyFhL
t37IybDj5R5fRBN3JM6NW0dPI8q+alsx3TBM66s5RZtWpc3KFH22KZdXJOMIsTJp/W0K0ZNBEQ+n
fCrajS+6p7Ar0nOimK/84cH8H54GsrfZ4zBG8Eh8pnt7rRiCuO2MVyPI5LM1LD6IuHLWfQfhIZ8u
Ru7g3aqKeT0VeGmvN2BCHPEc1/MDscWvPnnMq2oJBPrnT3aFgv7+nJJtRIq0kCSHC+fz8h/RqJkN
9oA3u+vIxql8IhNsPzs2Ftx+7hlm7cBCilNZiLCvn4te+LrG9HcejLxcJ1W4EwLE56+Lq7BXDr13
++upJ39BIBP9Q7DqJ0rz8m5J6PDsC1xIy/c/E3FaJOXmaLXBazI67c6UjJZTTpXnJBEkDCQGJodC
X4y+uqTz4sn1bH81KEE5lDb3LMLFqQ/N+3++kJ/gW9cPpQSfxsI/I4XlfUI/eiUlpCLb8+3qXctQ
0JHEbdmoFlluu6kyyY4xpl/7Zm8U2aH30ue6D8eHwgO3kk/NH7ZPiQ3o04suHYvyhQoLR479GRBZ
FTWhGE0RvzUtmsUay+Q6Hru/SPrj7V6oDHrWUDpGJpuEg268JZOhswy6N9nJIW/mMs9tdFM0Ot6T
WEcKwZimhygjJlMk4r4H07a+FgC+WSMbDfz6oQ7HP5F7l9Xo9+eTCloQGrZ4kxz7SvP5+5I+2hzr
4iZ7G+YRc3Ep3lxNLTUBTdrhbC62OlYe7knoEYIgr3Pjx+jpyKvbtiJ7vBZTRZVHJ+lPj3OS3rsO
m/rVDfrP9/8zEImH0sZ4RQA2sgfBQ/m5WEFbQGU69m86DKf7VBriWQc4BtQcnq43APVtRbBLSDNi
cTe2pqGOEo0dbh833pkMOPacoxEfRd8tAeYkIm9zj7HiUpJ0YqazeE5mydk2oKmZR+1FzBbav95G
NPvPX0X8+zVXywneW+LVeGo/Rx5OdSy9MbOKN9ObEHr1+iYLju7c6aPdJ9M9ZpN4b/jTsJOmyxyR
dtHB9vQt7UznlrEF3evlIjd+6l9idr6VUeBDDfHg/N8XAipzhSUL4hq+58/XHNpKUAU6T97CSH0I
P9Z7GgvGqhrjs53W7pOMTggTSLMyvrKPOEwaKT+um6tDj3HSwvkDT/ATEW9ZBRwplbIk5YdL8fqJ
iCfpaHij0PlbpwTt3DhyONAgTrrufyFPCLtOR5a7VvJAO+XGsHCDVy2it1ia0cqQ4vswy7cIdvRp
EnmKHSzL9laDcH4ksoShGBlKjbZO5TxB0hOk6cC5GgmSQs8IZmN22XZds3hs0ro8//Nz8TuM9dd3
w91HDKbr2mxjn1a4nHFn36aTfrseMa/rWkErsPDK+depJUVIsHOJeh0Disp//uHi37dQR9pLUYXW
wfOdz6HdcSCs2TBS/XY9HOpcyR01yLXMMMdVAhjkyOjav1QKN0rBGNBtp3fMOZyjlqrBNEF5VPX8
h2ti/V5N8dgxiqaM8ixbAhOjcmf9+vv6xJ1KS9toX4KqM7bGDPAolh2QHLM7lQ4F8LL8M6lAFDwm
NLAJ0+zohu7tyh7vIw44MFCgJlwXKns0yRHuh3DjT6ECTG1028CIf1b5aB1jFuwymMMblqBf625q
1RsrIL4ZE4Pc5irPVyK09nh860viQ0X45ztg/34Hrm+Yr9hMTA7DuF/kcob521ctu7J0m8jtXo2s
CM7WPM+sC4RCjXwlGDa3g1sgW3PTuyjW7T7HPHdwkY9WxIm1Zcr+15HnAGN7q9Iwenem6k7ajGEL
5BWO1cZbR+jvXW3cW7aHvBPDKO5Eo9uH82yhLYhPaUVI4cDV2s2VfEwqbJYITdKjm0Qz4iH1w+1m
tXWyHM0pCvJUmSCfl/K/aTnIJPVwmZR5EsuZ1SzbYEsy0h8u0afKZLlE9gIMBPu4/M0/fr9EIlde
VFW2+WrH/TZsOEhea/3rHupN/lKlIsILGmXuQmwMKxTRL/lyAoNZgrKT5KF4xIbwzzfu07Fo+VSK
F1aYplj8wq796cXVZs7ssBg5Ry+vg50aLjt49KRyPGEdY198KZ6FEVwj+bHgoPWJvLMo8zc2esI/
lcK/t3x+fRjFuUNSdXFCAo7421OUaIajgbJIbvTH8n0IpurgViFHCEbjrr9zfSSwqRLlgWO2zRwu
F4SvUbz7afs+k/cU9gHnKWT3ZgS8xYvd3T9fLWu5Gv9dcVBkiOXEZtNI48IJmiO/f0Du4cSMLx1e
r2uLFHmwHxPCGFpC4qqeMUxm1y/V3IotZTUbMpCVnSq0s0MnE68i10Lj4mMSUsYIDRXGaMUt3Q8N
+eMUow3+BA8a+1Dbr8a0hEb29Hu9lriyuhmm3a+KVd1XY62esKgc/vnbXRfp378dgHTXtpRiwVLo
UH7/drnmEJa5y0usCI1DYlchdC/ffF25rByOtU6xvpih2+2KaaRHIgxn3YVRvevzlEFumh41UeZp
QEYaWGfQHksnhaGedSxanHUOUoI/PDH28kT8/pF5XDxTKOzuLo3WT0+MLyNbRNjPXmF9WAzZ5V1J
1+jG80qK1lioA6brmgIUwZatSLzPe/uxXlSoZZZ6W5O56kYj9d8HdFDRHHO2zdxu3LuCXDUvGx4V
aiwIbCAarieezmRwb6aJvTbmpLnU2MKMg2EvroZ0If/UclvKon8Ki6FZNx5ByQP4utKCHCOYhB9F
2qFDcdQ77hPe6TpBnajoHmZevE0xovzhjorPLxTVsWvSH0MuR/uXM+bvd9QDMpRX/Ti/TjZRlG3k
BpsorVtOQ92DSNyJmr7qdtfz9bWtmNXmvO9L+W4zvyHK0Yauw4N5rdkSE8Vi347mH5Yg6vV/u4kK
hBagVKAAPHdqKS7+tnkkhYnIY/a818FpndsOuej1iBjeQsF9t21Rnq6HeyNhOG0cjQEIaDaO3BJM
yo6DhMX1CU4l9O1S+8jOnSXtvTfpfTWO3xNkm3yEdQ+NZvl/4GhJ7PKXZXTkpfMJ+Fp+Uhg9USYa
3o4oM4qCefpRuTbkR3Ce2InQxQrWk5TXWmFjRZnWDzs3zKlv/WTaXYvGa6/j+oLqeELRngVnrw0u
noU++brPG6ozN7X93VDeNiYFaqiIZKAXhlQilc7GqSqxK2dBUOZ/nUJ49pwtJ//1lLD8TpwADkUg
8VklI5ATPgPUnr8AF9onW8VMydEWL9N9HrSnNpt8Jks6LklZlTQ9SkuhvEjVOii85sPSej4lJS1c
PzUPkTsGF8r3k2dWwzGjZKRlynY95DOeyPW1qBpRfYFZ87onBsg/Cpn8tJYqJZCoLlil9khk6i/Q
8SDHh1mHL4NYcjsUw5ZOnD7HY24fU6W7c5i3HZ3G4dWQ43T0i/j+V+W79BPwmiU7W40OyAOaui3c
wapOs3MVJO3HdUtYOuSwQg/pQAUNKNREwEemedFOGcGsQXa8NsxRXMWrMUNBQVShQ4Jp5K/zigps
WY8an6sd6WbE0MdEkWDlmOFCj9k1iudDmWrWtNhKN02Mos4cy3vCadahcrxzGn9xKV/wK431eZ7d
hy6jeGQgjbQmzc0N+qDhhqOEi3BzJgTP4N66cTNvQPdkFCdQtaSRPcVJve5AYj0SCHHxmQuwDnRw
yDTAOM2MNfbzS410pJyqdMfvQUyvObYM2bGcQBZy4llj4e7wgllPmEOpD+L6mXNl+2u9Lf38MaKl
hJk5izbSJ0fyVydp+aLXFa7BcruKB0QQo4nTHvQLqjULq8915FMgjVmHU0hcZyl34zKXuB5QlmEH
1vaR8OIgQsaYRgbBV8KEVIQOJkmtO/hk+jgFVba6VqyMW61jJMr3MCVzuMDABfzOJiIbmgW2myCB
DlsNyBhSqb+NYmz2YxnGK920P8MIe1EgshiDE3RRUQNOinHahBGq56o4RnN1R3cOZIQChgXhGH2c
CJ7DUtLmlsFLqOx568VduEtC6a2vn7+2CvtYNNbBjjD9Ws6qsc2eiTZi8lybF6IfceQvXClJ+MK2
SSZnZTfjsn9U5C92P33zxZfT91qYWOmzACmKWaMB6RZT+qQfrzMPUs5fhqXZEZmMHEKVpJehUBfg
jtthUDcDToHbGP8qSs4nuyAJFWvjdV9px+yUzi0u6dqJV0ZLO6P2zfbGyKdXMQHQHzqJuCUULueF
BTBiz5uUOh6uJdMHFQbRnsmkvbJzPd5gEU22M7HDa6nFW2p07qWZMC1p319fl3rCNlFs+wlcBB+/
BEamfG8Y/vfrdTLJtIS3SZioJAa0c0I0b7I44GJFYZ9HaPw0hhBL5tHBJlBn4wXZux1QujRz5W7q
pZ3EHPHHTNrQJXtFblTvccl8nQP5DFLJOBVOF6/jHNmDQWDIqQuhndn+t8E0Hvpq8qB/VVBMgbgW
65ApzCUtivaAunKn2auvf7zEwL1WiTUcGnPlNNOM4oyfGoUFwrsZvEDdQ40LJT+iribG9zBStl0Y
81hwe4M0wTyYk5GT1KwLasymVcFZYeU1zgxXqgaBYIxH1KYo05cLe32Ynbj8WtQ9metdi345FkjY
HMPbV3238SvDu9SO+9y3uIlS9N30ywB8pM2xUc5C0SRp2LDQSk35IUZXb1H5HjMjbA4Noa/hPZsj
yQYCWQX177kGZXrhMLtt/eySFDLcep4etqDrN9dfGt3kL2TRdxou5K5Bh9oUWh6vZZaX0wUC9PlU
0QUY1ORdmEiy6TjlKo4y0FmW0TySGidqt7kZhPqW+yUguDnF0csIa+O4RvlepoUNSa1h6W4zZIwZ
OpZfg2PfwD6RmpumQHEs+6Fn+sTB1gqBWDAloghamlfC6a3jtZedEtFy1jR6NUxVf1mqroOowH3G
SNnfXffaiUk06zIkfCTYq+t/SqtErF0PWuJozN7Wy63HbBjQsw7mQdolVEpq1K0OXcJROzd6QnT4
4oQJmbiZUzf7SH23KpiajoFgtEoPdpOcaz1OFxXaX/zcNy/S+sMwmE79v5cwtHUdus/8mml+Prn0
TCemftDqVaKY39HwxJvZ5rAZW40LTNxdzwtOg+gnM1sABkXwYcrnHnHkCgvReK8H/0sPQRaZGdNd
s8PE7lrzuTKys3as6jhb6Rqbn3qqXHOTT9UxoWV/cRu/QRQyL15j7tJQmAYSGjag642ofOs1MKGi
xVN48KPeui98f7yf+v550IVxO1XA3KbMbw8U8g8jS/C9a3KvHeuOFbvclgEh9XioMDPmg3vpKwNC
CB2L6zbaJ5oMZ3DCpLYsL7C6GOwDm9FTkuaEfp+S1jvas1Ibc47lsYbI4vrfrs1Ou0yAHhcR7Jwu
e/IBGj4UZTpvu27+fh3OzR2u16GWKeicGiyzywJYCwt+Y8bH2GRgOp19zj6QUFFe+mJuvyXKvDPs
5fVuRLaqK8+6nY2n2iReq0nCdwY7eC2CMH2sfN3tfIVv5fpMCxMOHBQXnueH68NJ4sejiPtg20wO
WrIW5en1YkYiWVjUFtYJdLijN01nZxTlio0KgGHKRkkP8dpAThoz2A1Ezq+DoZwOBRrVVUh5d/Il
ijmmAIQD302QVfezaPK9k3rvQ9u2t/GYITU70UuOvzlldlPrtD5lY/o179AWzwOpGc43zGjTvdVq
mkHTMrG8vjCZKNG8OyOBlDNZsIkN/701kz346+xy3SHCNjr5uubRX9ZOY2JLoId0TsPpO8nziATJ
B94AHrXa8h13/c/reHRqpzfaqIiTo4STbVC+EkWODDMXJ+m09e5apNEmZoHv+29WgkhwAfF2j2OZ
PV1rjuslvj76hc3BR/attfcAyq8rBxaHnam/CocwVsHicQmcnZtW8jl44ADxMdW0PbuhJiyuMsqb
X3/aUiNmte/tkYyXu8a1vlZlmV2EyZTbM+wVgyxCrHHh4+FnPEgNuXOSklIwWRRr7BRsVHdNUD9G
sVQvAHgPYzx8dTrHBKIzYZHT5gSczzGO5dhC/kT3sRomUvLqZroRy5XD32eDZQEVY0gmhz0G8R0n
m+k0Eyk0R+a2Hm19GMLZ2eayufVdpvPXEkpU9VPUeWedRzYSWptGf+Uem6x2v+V8wqEf90lLiHlP
j3PvBviyli/rD8tVrpu7SQ8ZYMmsRzKWvM9i5rfnNvpzziSXXA5vyxozdn6I6CS/6eIChk27XPGF
H43tKn4GXHjuFXapOBXPtucfiEpDcYaFHRJD8eteMkc4dJVF96c7BXVcbv2iKu+p567PdXrL8IcN
kCfryKMY7zoaHSv0r1vIEdw8lVGPpWZ44EkQ5wXsmnbpi6xz6yXQ+PbBQvUkr79GTvuEW2oz+564
N8NIPPp5/tBhrVfoqO46zID3U+O+1ChShyZ0njydL00Q/6La+dhiaZ4N786u4pE0BXD2bUezMfGy
j9Kl8ZD2HY6WBtmq3Rf7vFt6EZ0uj+7C/GljA2iQbDahKNyXjCNuQcMS3S1mCnJKHXM8NqmdbIZo
oSDxoN+NdqqJCcze58VfUjbzcPaQbzKCpLaNUzbPUWdQ5+msl4s+tDErWAZI2deFiotdisFw10wM
pa6Vt20SeKDaH6h2Y5An6IY4VENErrxtIPti69XzvIv1XG4CixOt7qpjqMAID/FXwChATZZX3jK+
qNxyD25uf5P0iwhuSIBjJOl/Mndey3Fr57Z+lV3nHi6kiVB1ji86J3Y3yRYp6gYlShRyznj6803Q
tS1x2dL23V7lJS+KZDcaYYb/H+MbCgj8xnhSqhxyZntDrJ0+dLlLDqLqohhxSdmwaDrOde+5W1v0
KKYVluDLsLW/KpZoN2Nxj7C3ZGJFrzQv1TFINa3ZnTJOxOA8ulOIiTNM3nAk43/O4oE1pWntKzxa
42Bf8NTQ3slib6U6OJ64mi8i9X8kLcXYnJQflO/AmczWPVtBu5i7XZrWR4vSDMFsypue/aK565Oy
WOlWyLZeDa45uv57xOBfg9y9qPAGNp5abAmXUnfsWFecztW8d7FKr9vQ7gOmV8JS7nT3isLJOhZx
fy4zgeolTu5cLpSc0fSLrfWnd62S7KCVidgbWhYdTHX8QhOYsnpT3mWezlp5NL9nWvc46krKqpd9
rxXWywysyL2OF+69Qj/PjZGRyHKJ4IDoKC4zC44sYN9/rBFFR7JI110dg+uYBL66j84QChBWBa80
xy6qNbE3pVi/nOdYWM7NCttoSqxv6W2NATSvXTmb2hDTKqWavtbacYf+OdrOVeS5EAFs4+CLOiYl
0w3XWV45lEzZcuJIK7dDSl0squDAEBp8dnSYIA4ELUq7NYR4Wf6K2d8soqgUiykAUuuL2L1kztIK
tfQ2Y+7noTgwAwdrHD9K4t+A0t+uaAvb3/Evbmgx+Bdg8JSy262d5O4Szmq6SToyHOaBBMut2QIe
0RhjthRBV631GrAWOXe13MVDTPGr3byXSw04qKmeHITe6tgXytXcVB6hsy8zhGlLtCz7wkbxl0tl
o1J2/tbzIh7Fwj31gw1JXUkhe2s/6tT7jGy8Xusdj4fwS2IRy6RcFcazv1LykCW7h7hivh/7WHYo
pcNhxD9eASRoNGfqFvPpVVxY5+OknsbSAogzEf9hulevM1i1WXeawkycdV2ws0qrWjlOyQKpauP1
OJ2QE4KoQJ15LDAlHibdv/Z2+1IHzYiCeaguk8YOlw5GSAGIDXWycBgAkO6jt/p9offXZp2sYgvL
BniIMERXUdB96EuZaTukgir3U21UxXI0mXG0lGC21gPcLd1oWdCpe6BcxtoN0ukPRcm5pfBrzZZW
CDI2k4GBfqH40AhJ/Qohlt0Gz0YHCDMqm25BEe8apkGywUYjlmmjF/vKG8UqKRtz7+mYZz5NRho/
+fXEhetCjz0UPEtRO9OjjQktbCeqU04c7FTH/wb5JdzqVXSFhxnsDEHiatIzrCt2ycTadNPBCie8
mpJskI1Dyy7aJqjahAJGVYf6SwW1RPbONTcOF00HL2B+ST+udgMGYOxdcCR+f03+1VlBDoaWgTMi
6DN8aMSMBl6BNMnQp+lMc2ZKh6XK7fveoaBX2tlm0n4I1SSngV2/UAz6ChXeQ0sxS+z/Y7dOHA3f
NN+FrsMiPXW1Br29MXybh4ZsYDXb5eW4zSzsATg6Nbai1HKm9us8e3nddfCn6tJr5n6uQOopo7c5
xmcqpd+icVxFTNUnVU+vc8/UM4R1LItwWNPv/sO5+KCtlTeoVNQ6hkWThTPyUWQweJqTRFnnPc37
hb4PTDDKao0aDNWeP3VUNUUmrHtgMwZzCO6JwG4MzNZQFUXB/Ixa+xS0yqGrhHbMS/WTWlCz7+vQ
32Ro/Re+SSOptquTYdFMnZ/6CXtjB5/rMQfPQBjBQqejdJq4n1a6XnxTfZbWv7/k+sf+MB9To+BC
28IiP8z+yFxWKWkqkYmG1Q7tjmQdcp78eKjWeel/ZvA2rnFGHRAKAHUNhBTMgANWtKBJQWKAb4GN
wQbAUX+gMrdOasdoq+H9Var6nqV4dozcdAALU3zuS4zMvz/2D5Km+RIhyXaQ3gho0dTEfq3Zmwjw
tNaQqjXSdvasjXd4bAPiplJv21OvfS+6zVWJTIXLkdXu57lyr5i5fteDX//DAf21iUDjWUUtT6ed
y/6xvcpcbPciUwP0nYpYU/d71HL9lR1jSBt6Cg/YAk9pDuEEjtYKKSKq3rn331r3TQW/vezCP3U2
5q73ryOdhUJJRYSnEc72F6j2pHmyKABAsW86iUxQYMAYpDe74V5Tqen4gf40P615SpvareSsYWyH
Pk42bBCZSUCr40Bt2eewqvrn5NQnFXClgcwAEyTWKJybbwx/6saKvzY7paeBNDQkqi5jy4feWkt5
XRvMInkmw7Qj1sEFJ0sSyfvjJ4jZKRziRIT+2jVh82AECBCpcY+bonHJdyzxFM47RB9p2H3gJ5Bf
Y27nWVSsRl9CWy7MRPk5nvz64oKvCQSpY1FQIyKncjx/2q6jITIJyASyDSXC+LW2zHqb6IHOlBrU
m6wtaeG7ILhYO62qHrdnMoSv85a919rpVICtp4J5mLfBFOtsY7Cf23w/sMtVW6Hcp0Gg/6HV/0Hp
Mz8cGD7oEaOsozPwsRqUxn4Y4Lp0nuqETRD5Zl5p7nTf7beNx1q8zFBCN/iZ32u/oKhWStIYew8h
6CaD2rEYtLhYY0jC0kDc2UMdKI99PRgr+NDFKWi+FJNa7asKA7wZsTJhvwHJk449atUFN051zLg8
s8jq90/ZB0mo/GTIqC1UHq4csdgA//rYO0U3RXakek+WEVPLD7JNQNZIbufBau4UIiyknSLFA6UI
7PUIJ+x9aW6mob7UwClWcFfnre58gefi6nxx36uBOfjGIKSC9fvj/heNew6WrrYUXus0uKV+5acW
o934dTOkUfI8n3LSC/V9Tu34FDeJeGSbAcwtvEbKYG8oNz8XZezt2zr8blb0F9hULSo4VNv5UfXK
+IfPy+37pL/kkQdPir0gTIBVXGs6ZSs0z4P08Sl1CKbYDr7B8WkeE10Ogqnt/mGuhF7+l9KjjenI
QFpm2kya8/d/+mhFBIcuyKL4eT6DFQy2qh5Q4A7usA8KfQ2CcRE6xW6Qy9oghFk3aRkf8+uoC3Lg
MA5j53Wo/ZXvlS7EUyLADtikJF7IamQ8gpwy9SinYk5XJLLLu06dHBygomYJBjWtX/nl9Oojb6BE
DczPd6iVzHWfrBygErGRwznZgr7B+o0SZ9/JJhB202QVYo1cBLp/nnWXYkBZMg3u3VyLm+8Q5LDN
nvpwiJZ3qVc1svKQdjynkwDISD+inIS5pGhMm7lnLDMI032+bNMa76ZnPfZKQzxWPaaHeUxQpLxG
KazjfLcqYmAP2liP820bFpVYNca4n7t8qoMON29gocvV5LwzrTLyyZSRHRsjBwAKuk9LFQ+G0oze
rW+dZUTW36zujK1SP1eG/V4oaOPhxSikx9MdtVWPCXljoTpGBnybF2exoxYrM880GnKfFCfVTlFg
vuCzTnA9Bm9BmPSbyI3furG/m/e5SjveZCJUGZX6ItRrUiBtDzWh5Qy7cvBe2mac7lzZ6MVQ/IOw
LvUkb4LoqGmfOqMsjvNjV4+4YHEaYBGXpgMoqNZ6rlDMXxZ+75zU6BSLMtgJ9APEDsXeusnwqVol
IDIbluC8ZXQbc1V5YH3KcSqXgft50CxM/b3y1XPw9iZVfB7lvrMPIxd9ItbPfFQO+HuPoUvYWz8W
34fazJfzYi8dwrNhWdWmN20UCJ5nrSO5c1QU/63T2ZtUTthf6J8LJz7NTXeVnu06sqd3UYojrQkg
SQ8N3OETIYmSpaD+YTgx5erm14ndIWiboV2KDk2iRX4dTgJ8yUlnuvW7oDtu6aLN++K4UnRa3KJY
aXDe4J8lC7Pcly5ZgV4+yj0wAFUptCJ08CZSlRYjjYBZ8usET06QKXS1WZrMXen55A6q81x5Bgwf
eY1G/8HzKWDTFkdRMijuBenf62TRGrP8CralXLNmCK2IH9LwuObFlrhB8cA5W5iYkxUTl1AhhUq/
H18/OMXkvOAibtOQ37nsKa2Pa4WuTAaZNdQ9N1YvjnFPpadWkPyNlgosRnbzBxKMj27e4j/ywezh
sCn3c2nUkX/XjHl6jLqyWxlpw6Mrl2bzIf5HttZ/m3AsX+Vbzs4g9IOm/vsca+y/5auvzddfviDv
MmzG+/atGh/e6jZp/v5/320/8if/p9/8L/hlvMrt93ZUk93Cv7ejPlbhf52+ZvHXnz2p8lfePamO
9jdHzgqWzmzx7kW13b8hkZehG+hSURXJTRfVnyb4f//HJeOD9amq0rtC0j0XBP5hRRV/Y74kZtjG
uiBcbnb7P3KiyiXjP58bzJzCUNHAE/xhGjgLP/qLEuAognw4sp5y9Vj3QbXTgSjQJnWxQNH/WkAY
QtlQB7d5ru0GovVsmofgl6x1rLgUVGOSNlm75fCIjmZxKfPgRX7dAtRBEahXB9kA0pXi+tPpvb4f
48+hxrMN58Oha2xlLenBM1TdlPuPn6ZZugKjXk3msE7dDs2Br+0pNV/8ts9wxpAKmqVk5gViioCJ
mceopBeFj+KpoOCJSqAoYYklQCR9lxAnNBnoltqdWqjFomj5O897KwI8TWCus21P6Mn8+UHVjmRR
UHiGvL/Ka9y4FSoaBGkh25epjzYdwmNgbcT4WgnpyvWjN0FmSgVl8l6OuakyfElT/1Fv4peqpSaK
ZdPcs0BC9NBftZqV1px19fuTpf/aDp2vsybFrqpmaNyFH3OU6xrSaaS3gPnamsix2H406A7u+6q5
9VTZj27THxUSYraNT2YQSP1zr4/ein0jK6g8Nxb6fEoD+5NvjT/gk7HlVYhHEyM/oDXKD1A5Pu7Q
XT+135rYwi2VaoJgKUK4/vBRfi2WvX8Ul0PhHzzckOs+XPdoTGOlMfp1FE3iOJGbASD2AXmZi2cU
BQDbALgfLdwoGDs71avtbVak3X2VEKzNEgHizxoIJP2OJLQQJNCnMkt4rVNR3w/xKksD6pXJqO9S
kIKqBOIHSIY0JfY3A/mInW13xwAa7x8+14cRe/5cWM4INycMSLP4z18/F+0rhyae16+tAodW2q/Q
Bb4r1QKYMhoo/kWPFVyDG3lSfO7yESP4VqHkXlEgX7fycjRd1G0jp/uDzBZ766+LWo7OsnTbpcPG
FkOXrrhfjw7TGME6LDnXXjZaG4RjhzpriG3MHDpT1rbu/eRpsKedA0hzFdUk2sREFThJSsfESLTX
DKztrgzDuzkE3WbhtqWjaC+hCN1lpnuoZVetjsRxGHPnQgsQ3Gsonio5yYqindBzBg9zdrPV+4fU
uxa+353bwjjBtK/v0ZGzqvUvhlBsYLEJSGIbRoveje4mcCz/YPfPRdq/Zvgsl3NPW6Dc29Wip0uv
wbP3+5C2uhOy2HFYg2ZEPgHbR6SPA3XXTp1E/bvbGOpiaedni7zQREtfu5CEsCRxtQPVwKpl3+Hb
47FBJ8PmeajXEzsZpJHgGQOD7mBgVsamII0SlnG6iJqiWVNarde2k8NKS2hOU9ZvVqUykdmt+68+
HKG+4n3zlGJZ5Sv7rDJTqt81gLIhW08l7cBWa6E969c6QYCsFOlb1AJKtCWiuKvuo4AAHvKJ07ts
QCqH9Z32xyiOnY9RvaQI77eavvOV9DEop3E3mNXCaSm+uqzSmYBInXaNo9WCszLc7v0CmHi5dZU+
fF8/0Ld3Vjj9L5hDLWyy7YC4DuaO0jE0cisB7xAufOC42FsF9CdD/rxHMTC0moecFuS2GRVzG080
NQZvS0fW2020JllQoQOLYXQsKfwS6gA0a6MkqCE8YwjvtKJ/yAk/GzEeniJ6HwfTgrbas1thNfW5
F1V3ThsNyrq8f/zy3Puf29aFD9Nld6J3CLrG5jtLJ8joLhukZikuhGHytAMCGHc9uF26gUA8hSkl
iq6jcS3Xafpw7UNIctCAQNgUDBBNP6TELLQvSZh+tTKRL6eMeOL5vCglCjN+Wg3Vc2uZ0TmyfZ9l
vwb9DfyP6SvefVxUWx0n3SmN0aLPx2SHLeev9ZlQmmJXF/Tcq8pSVuGoTEdFqbZJStknouu6Rn/0
phfptB2d0biLBem2FIlea0PbCQI2T4B7qoNt9slTFDjNatSH7oiuzKvyHodG3bC4g/wJA70/WYBr
Fq4P8U6lH/DItuyHGW9tJRz3NAfcvZdSyjSbttoQqcNSlx6KwL5xTjUVxIKHwpc4k1XRYCJJixLQ
HDKlTUfGTKhayl1b1LZMqSO/oGjqbduCR+27GCZY17BFM01Sn8mgPZWOYqzNNPJZdlsnLuxw1WHu
FCnpzhoNIVB541czNcWxz+Pb6IcvY4WMSWk5Z5MftwewllLb2B4BGKanMNPYBGZlv6yNlr5tMHL7
i+55iAjtczjbi4GYiMsEb5emT4Plfx/SKFnq0fhtvl95uRuRQARbyLslHNlPzn8/L/5zFeVg07hI
eLk3mDcZI3gqtLxbtM5QbIj2Dixtn7tMubktb8SpbxaIF25hxEGzn/sW9Z78//xiR25OjFcEvCaj
3uSoI90oZw0+asmE7u2Rst1TrZmQvRc3tTO0YzO4BySPKKe94DgV1U24fbHtu6xdRj4Em/mIJ79V
SD0XFTo5tH193RzopT/R7i0voVtcIHrYCytF8j42wyfVEgGWpWvCnbRnZfSNI7OWlsg1hAm9gyMV
1bCt9+WKaPTHggUPlmHXXhLT1B17vYb+Udt3gQUPMlOKLX+k+FPot0figk+I/HUkL+tc1T4BU2KV
1utfPD3aYP4pj9TlqWxk8Zcq8QPmZoRreo+qpJcTe9SP256kxcN83hES1+vQdbndaA3gJhsPgUbv
BWo58Y4AZzFBWHfzJShKAeYj9c4NucibwQ3dbQdzc5MC2szYdYHzOceyRdxG7nPs5drOp/WGft0z
1ynd2O0gQBlZ7efRY5mm0V9WCoNWRO+iXlaN+/kkYxH55pXEq04AHhjuWeZRC7VPzKIunGyH0kLu
swS1u32TlPZVr7WHiKxNLpFErZHr47PUX/iAOs9zjMjUUgJFM1vcjREZI6GCn4HEy4lCEaR8zFr6
zsw9QMkheOCiX6UTylqvnrLdlKuyjoNUk2Txs0+IRJM4JPLpafYVfrKgtb8dMy3dhUTVL+0qR3Yb
J+rGa6f4IfDji4YU5nNuJPvWwpof1T7pH2M7nXXyOxeRp631OhkfJ79jZYscOlDtvUZ2wgNKnQ67
/gTfnTIV16x9SBq7OIiSSrVCo58F/EWLugaZdIoWz60D6LFi2E5++d0BMXuyJ+CWTjAAoi1W80MW
ZnFPpSxUnlDU3NmkCEkJ1o0QATkAyTSqiUW91vPl5ATtyRi750CE1kscBnckmRB3U1bf8xSBe5wo
WwVFFqVzGFHkqNz6RkaAKuVXWzNDWfQ31uDKb75M/xTe2F/qSkGQjTqCXAbAtYn1RYfZB0Qd04yb
x8ueSt05qwtGHwHcEHhcubYHCHFGY76Eg0i/RaSa0U1dDm2X3kwp5tErLyNswP2qT7E4VmXYLhvV
cp+QsqCIGxYUquMnS5BkN+XpHbEw2lHPQp+0A2XRakUjfcbx1mWGWNUMcGxVzJPZFO62rtpi0ZL6
dQTtvsBbnZJGKDwoxARtzVHNXGZ774XQG6y0yueweHAbys6bxBZyenhuyrLb+2bD84nYr0uLszK9
+AAnj4iJyT7x+ZBDVrBVJLsIOholIdPsrm3SHkKDjm2cnuZnddDbr01ECciiTrvrmogBTlkR7DIh
jG+xtU8jUVhS+e9X2b3ujM0ehD7I59a5Z+Ii7ZnOgt8X3rIy7WPTIFGvbQR6UcdIFTCUMwvTsg+V
q2Z69BgJ0WLsKjaJXhToE4unCpEjcbDtHfHpK7dhL2IqUHpVx/5SGqAb3Dg494qXrfzCe27M3tgr
uewoRzU1MBZbpBQ8ECGQ7cuWBF5/KIsHuih7M2Ceauz7rOphT3I22VPKNTm2dhEb7WMv6lcFPn3h
iujBo7FiGRXgFcR61tHO7eneJfoRxnBZoTQCg+45PdRfV73PUk0jIzD5kYPpOcvR3C/EpuXhfcwD
cXGkDRV9YbaaxzcxqoD6xsK+a4f4xcom4tdRf2zcRsvunbK6ZPLFo7GwuKJaeVYs3rULgE2K3Pkk
0C+vYkEmUAZIeOHaY3dp64mATMmRZS249bTqYgFi3eR2Oi3L3qYd26DZz2swaU5m2iT5pVLaRzoZ
691Mq8TRyocDCqp+J4nyC9xwzQN+6WqluKuqcIiLtsurb5TThtyLJTRtCuLdNcknzC+299SqfXaJ
G/MwYjbygSkeLMkCj+28XgEx7tbtWH9n+VESssbYMmnl8zTm2i3Om7dedR8qMcBe6VB1CxuzeyEF
xa72kmg0rWzW3osE6ztybYWkREfs3Vqj5GV13DY6OusmbJX7PEREQiqZV5UMIWb7WaUpuihUR7ky
65yMWGSbRCj+YQhMwr7yAv5VOtJCgtaomvS3ezmzeBqM+Hjyhk0wmFBISx9RWUPhV1GTTxKm55Pe
UKr+3aBXmL/YJu/MSSmoTwg4mxm/jLsCU7bVy1QGgui4EdQ71NTEI5hiEZncuxWZKVMGCzDsNMw1
leQO8zkpR6yzXnVYky9V1GgERPAQ+KHl7yqn0xadvLETYkGWRhjmvEzrXyw325teDJiJwno2DfbW
L1IFTXo8rNLMSNdao3db01Hus7opj6bzmncpITp5/QjPg0w+Nb02+l0SFgS6yr2PiXxBdfvoIMzE
39WWgQRJDGs7a19DWuNncHqr2untPeplGKUEYKq5uakax9kq4a2p6nTryEm5i8UnKFjOzuPIDpL/
jURimwirwL6SPqSN/azW9SeSyKOzFxBAm4ARx+C0Rvt1C7GC3KdT+BkO7w/bQF+mlUjRPQUHyvwS
wktSciTC6ejbpBl0hjB2NtG2RD5532BY2ygV60tlkArXuz+cfNCWVY6UN28NZ5+QyjaZ2MXThsRM
N/C2zUB4X9xHYKPl8mPeQuaOvcz0SN11wq2wQ6esSPTMuePZ2rakTPlW9pmUL+M4QXpTCBddCs0t
XjtA757qGFhxZKMkCO99k0DVpGOxTHE7OLWxhlVDxfNiDi/EB8LOzTRCaFJ3REItZMCKBgjUhcKK
+JViE2FImz7HS2dVerVM0+LLXMcJI3M9mU595+L1qIMiuHRQjaygYaWi6caJ9JjpNBdFap8tjzZY
kFIn56RxEzPllIzaiKknJ9tlg/NStgkWhEE8eeFYUVAx1R3yNSyyiRg2bEb1RUNFJp4sa5M3mdTV
uvdqYj4Aw7IvrYVEN4qBhzto0EutWHrlWK+DuAnPqBzZk5l+ghdOx7yuGeHajEMtYwmDxoGs03t9
LKudWcWE10K/A37bXUc9WpvZZBKbjszTCdNwac37+pLlRdLGy9pLrUM964lMIAZrr/bukwZblyaF
8ab09fe9uzGRZm97YXfAs5PioJfwAcJ0k1Ne2ugDaw7RsIQSZXwdFdaps53CCsw7z4wa8m3qnaM0
pMaaugaqi9VsDr1o0ft5vRu8sniZnWJJo0lsU7um535t0kzfxyoztHCax6qqrujN3MO8FNKRrm/U
hm4DEWRLQw371WCBhs9F9Gle6NrxC4kf1rvWiE5Zue79+8BD8Rnnnjg2FqtH/IoElljwiFUJAdIs
RnTW9e5CtNGPQfGO8261sLRni/LkhXHkKSVcA6Mja98sLRhVNDPfuqNXr9nIctEiVTyqWTUta4im
+DjHryretcGB452EjQ3vU5wKtS02adDgF+pwiuFcXxgmdh3sJ9oOPNBJ890Y9Z35WnRuvyHaHsCO
0x35OGS9+ZV97ILurSRzSq7fg0WRTOoCe+quDyIDNqz7DTpfti3bR2UMgBanerlCKQM2fx5HLTn3
p46SPSp1ZR3rsmjPSRmpW9oamzCpnie6gQ+2WfcPcWojQAzYMha1ctQbpBgLg4L9tgnZICWB266z
KOyAcPfj2cqqjt1BSnWcvAOykbV0qwWBt9AzEOS5ZrNF6cf4zpd/1BLEVjNwEIEjomNfm8i34oZU
MV1h8epHxQYtkU96hA6rOq4M9RRIdZfNrB8DsrhLKQNcVdGQGtCgosYEt0BFBx9OV71zEGEq6tlB
LuEwJBvqOzB3HB3onGfd0gE33YK4LJBmWGmJgWyPTT1BhtedbSi3TfMF6swwXeP1J9cZhc7ayq1r
V09v5Op6V5YW7TbSfXJEytRlrOh2dMWbU0/wPTlKZ1tj0B51ogBwruHNlc9uZmURYGeCBWTheBgy
fbncx4Nz8QYmc895o5b4w8BPv6qpty/yIig3sDmppDve+0cDqOr5Iv2BcX1XGF12VROfGowbknfK
XtgkNWE5uLUOH84zl6lKdTdLLPfaUu3FMGfi1RqwhsoUIJMBbKjD4jEPxU7Cn7Z5hDhGeK5ydfLC
v2d/uSqzO0eloAGkzLinBh+ASRTnmFihxViDVhiw/C19Rb/SS4HdLCf8bBTtLlMh2ZusK0U5Zvv5
ZJq1DR93TN5y5OkJbPkN+6LeKRH6t3ZEmUxRVolu7FhyehC8SH4dYwK0hHR7Jda5H9TsDqfNQ97V
6SKR2FqtIf+qEw2WZPk4DVqEzs8ph5OhdPfvE4/XHgJEwbR3I6xZrXsqUyIQGC8GIoopsiRK9KMu
kmBjKsW9KIBTkvVh7Xw0eIs8HSy2+M1bpCV4ND0o0VltxIeRmPZQaIT1efQ2agoQEoyAkVnLkAzb
Z4Z4WgaDSaBsLVFUxSZqcAFp2fhMDVJ0arOUK5yNGPSzUQbF0XcibzHEBLjVZW1uS8rzy7ow/BU8
xW4djEF+1u2XeZ9eV8UVzeh3tcdsGrmJt8ba4i3Vlu46vGAQqSG1xMpu2Ph4dnWhynL0IxDAobz/
Ys9+UTMnWKkRE4Pndd7Sj3DGTHbns4T0luj5xLv04z/qaN7ylP/N/cr/7l/OPcl/fvVvm54/9zz/
vn3Lz1/Tt/rjS/0v7IxKodq/74wuc+Ju8/rnvqj8hfe+qGn+TcxYWcM0pFDmvTVqGuB2IbPQ3AGA
QZmYHtA/WqOKpv0NDRwcJtNWQdFqkvP635heEL40u+ln0hnS4Rc4/1Fz9EOLke65Bb+I1izbAseg
n/6h6dGl6pRbjJoLEXgEb1UgFNPouUnoafb5upjcM4AaqUWyumWsR+zHp/ioqd4L5r4rANh6wTqB
rbMVv4og2CQqya5d4t4mp6QrCbbfL4p6pY3fWjeAJ8XYRqYqQrEkji++Cr+N4aOzydDxaqNe+AF/
JOMTrnw8bqR1LN1svC8n8wjy6NUyyWEuW6LpMt/uAJ9zYHoev8ZqS8kZCPqyGNRnompOQcz7kAQU
4aabHj1X3DUkMgWjhXVR/u2g23v5mxS9YxddH+ICwOTy241yhHiGZ8oJGTJ4yUGvXdgAlByGeNjo
RHAsIIdTvXCAnccGm670QARSvdCoPC8jJ31tsupc2+Vl8GoOq8w2wzCedc8inhaYLT8wITEn9GI8
O1rTrOfPMuDTXJkT0yi0ruX8gXSDvAr8Y5PD6+Jx7BimQMgOjv1dvsj86mnSvemmvsoiP4KbgtBC
6ajyxiMHHlFby9MaiXXyatmoTbOSCQGvxcJLlZsNc4B9ITvHERy9GgWv7lR8Jy35sQxCFI9j9+4w
GUTbEDUevEbQAjdajIHM6S+iGdbm4L8imiGsW5eDVKnaiyhMdqzC6xWl0Qe8q+OKHA+YDJAkLC8g
WUl+yla4y6glWUnIg8r74TNhmsOirtxbG3XdMmCbPnUt6QMeF0Xxu/UAG4ZkV1qhJX7mO4WiBLmb
fbOm3XWAbQ50eUMubb8x65UyGFTX5b1c18nr/BZl71/6Sr1F8jahvH9yQPUszGIl35Ky+kbXrHXn
cCv3g8Z1jK03x7W3qUXZO0ii15GTU5J8UKTb3DXgVHg3xffZxI5wZjXCxDJ5n9QqLWTJlC8L8ZzK
XoHHiU0dcQ6U8NWbVWh818Wkr/uNNs8GNPDlb5JpRf2IiOECF7o8Ya1b3Pk+V4uHzFkBKHWXXR3f
OvPMeh/vPwv7tUK/gWJa92o1nrLu2/4Ogt5hbj2KTt6OgNkI9/mcWBP3GFEXBRUV2RhbZ22zmV94
Pt30636QQkRrjOR0TiwwCp4veVwxE+ICF/9FNS9y7loqOY/yZKHwdrXN/CMe2iKzwvvUePVNdEPz
h47xrz19OToJEzCQqSKCcMDoIjb5WQBhW0UJYgxjUCcYZNjU7Elw5Topzm1+/58G7X+ht/i17f6P
d2OpqSEt0iRC/dd3g0vKGESC1UIbeXJp9776xyTGatAQFKvmzp3S2Td50/z+bX/tO//1beX3f1J5
DPFY13oU8yEdypd99Bp6UG9YkNd/OJsfBfTvp5OqCqQl/oUT9+s79ajpyrDJxAIP0znqvFssQh5s
7zbmdrjMA5q1ycTT7/IY9KZ5Tv1uaZjxLfPd/e8/8wem4/uHhhSEnF/ndIuPcuUewTBiCoz1oefu
O6vZmxFu5Y5hWx6PFnC5ozLDwISPL94DSiXWynyWR5d64a5Cewb8bQGc6ylViZD9w9FJSfE/hTd/
PboPJ2qII5bIKvddGpcmkvhLXHg8pHIqKyOxb5ngfDmLRcW4NfUh/9P7G//qAKReghvRlaJuKWr6
6Z5wJ7sw1GAUkhCxryu6a11MH36oR2ZK+ZhGcnThYn6HyLvwOvdUu873WukZsoD4sTfCMjRlxg8j
c26CWg0V9JdIQ1VsR4/C0m9a49ygzVCbGSlDqxEppgYzdqwxkQzKS43lcg3s4aQiLDKYKTM5TchZ
PrKA5rXEEgUTgV6tsfAzhum65+jSkq2ClQOtsc6ZncBPsXVQx1Q3A40L7ffXubeloRJdqfIRk1ON
FtG8qfuXvOBnx5BBdMoKxh2adn5rXkwZTum64L8ZRXt5DuR/tPHXxqy+gLUhR15Odkjiz1owbhzC
TgrzPE8dVfGWaNZDmrTbDuYRm2V+Oh662ySSS2Jat3J40z2jWCQtE0PreuuRKlTcN3u8LUSiKueI
x0P1E9oBGj501uPz1DPZQDBG8rcX9LN5RSrxqvUtyK2zZ3JPzG8jb+J5RaX4rFl8PM2L0sPVw5m0
5Y0byFPfY6Kw3E1rMg27dbdrGFrelzeiYw7Vn3usRAvkWYwInP15bA9d3pKWDL9NQgJLRzqq8reY
Q6zycf653z8L+kdcnxw1eEgZiMnDBCP4/9k7r91KknNLP1E00pvL2d7R2+ZNgkWy0mdE+oh8+vPt
kjA4OhhhoLu5GAgQVOpiV5E7M+I3a30r+B/nU5TgZdHI+KhwKLhY9KQr8p0elohfqXLijcUyySSD
X1nRMYiKX+EcMpiR7+315rr+KPJl+UkITA4ND8z1h9D04z2EsyfjBoSW5xSXXcBH/+fdJ4WEyFs/
WU8xMVxXhFFCUOcWUMjWmPwXyCzOhoGf9GDVtx5fKq4/9uuXXgvPuTZnS6iDzPOdn9u3acmFKnM+
4cY7BDWw7euhN9XVrwFa0sqp83My8UINLc+W7+uP2NJb06ab628hIooHjH/zSJgdM1N1T2zZUXP9
/KkYO7a0HGDXR7/nIUyn6KFuqvd64lHuZuogWVmPlezPHIH5+s/DbXSwVVn2Tji5m9lUO3y60fXY
E2n7IaS/68gQb7vu+c+z7quf2QsWpgXZntH345+aRMcl1qHgkW0QLzoL+zWMjWd2Js/Yn/9Rg3Qu
T2eFMa1jmOff/vnjYy6vEIQN5YPatOF48dLrLeeOzf7Py+i46a/raTFLyrZgeACEAMK1puYwfLRi
/lJuwiN3feVVx4+FbflH35r1n1+A1yCWYNLPTQfj9vqPI8ODP3R7RgLnSZEbWIbOr+upQzwCtAQq
yjJOvxmaoJ4Qn+7ynkfxU9PwwvF7hJlZP4iBlLeesRyiNo8ZnoydCXvz9cGnGEOcwp/ZMdVZL3F2
18zTyqvEsv5TxZD5zc5evw8oXXAa8/eRDgLukOpL2eIeM4XHFLb4xXqtX2E2yNeld/0vUv3qmfjM
Py+SzifklcPd0A2GboJd0p8e5dom9JLiMOqAalr2T+AKPplrYnYfPP95s3NXXzq5/IBRvNTgCFao
c38NIx9VXBWvoKWeOuzXleSpDOQpIruJkphfkJYYtvITF1G/+fNz0GyxGK79KWingiM16ey1CJjK
djYJijwXqz8nwp93/v93+f8X/TO37L9v8v8XCLDPhri0z+a/N/p8zT/6/NBD/0ysjhfSL4BavVor
/9HrB9ZfVLFXaarDGXqVSP/vXt+N/oLVwX84Pz07sK6SyX+2+k78lwsZE4k0flQU/7Hzn3T6LI/+
paYR17/YNVfF+h++gdLuQBP5SbKtozn6scbGwQaPLiXFrqzxw/NG9Xl+V7dWVtsbq3VqQk8N0j/H
evD7YGTrnvlDYH8XvS67z5hZ/vQibRvtNLd03RER5YzxQjShsHI6/Z4UdwyPC6l2MUYaEmAX4CPD
azHaQ3fxkWEAx/Q5+Im4BJ5whEtXBTeV56fNtshyXF2JPSpCwKJEiSPB1V554+eWL9rVbLWFO5BP
KaFoJVf+EcKbxPrbmjUq/rg1s3XTZctoP0QsgKvnxa5C0rwEjNdLAHjCnHJON8TKfhi39ws2+G5H
9AYmhiRe6gS1gmOqZ5WxnCCrKzXLPVoW9jURae7LJXIq/55RyVxssfUny8a04D4RkBRIemw4DW8i
MqijYml79qoJlzHekn4u4scpq+fsToZ9W7HAiZb+HUjinGwMDrzxZ7GwojyMrusu6zkEHrHxJ1ll
R7bqvn4sCOKUp8KFXbdZfFGLjcVCYF75as6cfRO2XCjFgp/vEpMaPpNnkQZXomhQt2fgldUIlKFd
gHWBqQTk7TVZcECuWcy7SiJBHuh33YVA4j610ZHzxVHDqHbijig6GvS19ptCbYyll/YVBT2OaOP0
ubkm95Fvs2tNBnTZCj1sbAIGoHzzSJXXR0aSU4RMXVRlfMOx3+UvU7kQShlWsd9u0Pf4inmx43ev
I82feg8con83U2/V7oVPoJjPsV4UIji4Y/iO3cnlfE/EGOwXzw0Igs8bL7tReLDrfcuPa2bvEjaU
Vq1uip/CtxRsMXuo821REa52HVPI8qZrlRc8BVxOL9JTkfNDpSiqw+hbQ7uTdtrWfBftWG6isG/C
S0SScL8jcVBeJ7CUMzcZmOQAFWWeZWtagSl7iKvcxFvc1prk0CJKFTI9bJIkOI6jM67xs5vwRVd9
bjHjIEGQmYAtl1t6/Kj4Sm0RtfiaHP0G/odMe1iDV130mAeaDX6GIht0SJO/FoJvGraOcCxY6yUr
db9Bpr2PkzT2NgWKNV5H5KBt85zGCvg2k5VmqfZonTq1HbjvgYLJiEFf7oDbeRcDg/ljVam+v2QC
mNLfI1Op8aYcAqva9BZasoaZSwdu13DqcXVm1uhstW1GsQ/ASoUdG/EJklrIyKrfAmKMnGu0p/e7
d7y+XvOaDNlBZQtZJkXXYjWtwyGvV0ESADKwprLVD6LBFblF14kKOcam2l1yETqgyuplKG5w9cTp
kzdYV2mO75X6Jk6D6TOwQ+tYCokE1a5n58zGux2YRsmqX0Ul+kIu24pBWcScI2Er3CRsB5bWLXB2
qevpEku+2wo7t3uKYrvDGdglsfroI5ajCClI01irKC6iW8MgnTAZPUCLcEQryjdtY2g4tUlXFTc1
Ri30GBMQ/5sgMWGzyTI1B6ugJKFgH09T2txag+shul4yn9Ru/kbGC2Gih7V/bKhuNCWh72dIMX3V
/Y2ukCt/vYTDHOpV6sqlP5eshvMDYnrjPrMkEH3Jv34mzTzrE5R7EquafV/lpdc81JOv4kNeE694
srRlYZtrBSfbkpSMnRw1qGwTu0ve7GIVV1gT62bMjui+qopJJ1uYmpFSQODfkCcJ9kwVZ+oi/5zQ
fLLsAMkCjl3IHb5D8gus2Tcbbao8DRlm87smnNo1lq12Pdn8/0i3O8otMlqcTZthv7grvDzOICWx
uuTTqKwv9pWu2Igw4kAfVST7XRUOEDW6pa7tfcuSsF1ZjIRQhleIijcYujwkBx7366Zo1BVruCSV
zcHrFmbbRzCUN75LZ9tkMNdWSuLKZAGatWIHWS4fzvBBPHM2E+rJHUQ+/U31RGvAzRa9pb0Y3oLE
Q2vStzJ8a1zZB7+lDKiQF6tFqsjNyh2Hf2QGrJOEDjE5IHHQLDa2Kd/pmsdcMSsR6fCRpwaJOZCZ
gI4yMjAxmi4w1ucCBo73ck4qjARlxWp3gzVA+1SlHVHJNf7nN88hr/bklx1ncUT6j7/SKLPfWQQu
CR+fFQIp8VnabdBo0jtbwwDbMSniIgOJKEdU4HmWZ0cL62L/MUChGe+sEc0m7W1rppUSTUKEiq6E
3udtrea/08onbDZOc18fmBeU/m7GK0VicNtqs7aNl/LKgi+AfCzd3D4VfsKGjLheZ7z4kcCqsY5U
gl1W98KHcgGjQTTDyml9U26GPGdJuiJaSifPXW6R3GbPWV88uiRFVLQdsht/ubHg0ASNwUBolbQ6
xVs7WWmqbc5RTxef6AkC8TXxaI8jYoexjb6TEO1PzJnkmOYW+9Eod/zPXp1S7u7xUndIto9DmU5I
qstWJS+yBGtqr9zRJ9KkbAIetdXYOcrclS7HIj1Ris+zCGt5L7DX2q/DlOTdE0wPFiK21thjwNVa
8S2joS7fDlnUXFSbN48KmjqVuA0Qi9CxKUGLGLQeU2q22EPNmzI4COaR+c05mWVWMz5XWaDmW2rC
ucCfXyofHpE9pOchUUX7Ku1MoZwKUnfIV7yD7kNbY3HU0iuKU2qBndrOjSfbW38QDrb+NEU+M2kX
lFmIq4AjOFNoQvBIIbJwpYXP3w31GKx9t/Uh+Q52NwHYLltrX5HxFRyN6xMIOOGqqLZtqIgN7vrE
NTtAY44FkXBU2IRYB5A7Ldp4/tugzf3t6DLU5zwoRPjZ+Z7Jvrs+zkbWCxjpa44QSjFIXVHAwtyD
e2Uz0VO29QgL15l/odunyc0aJJRbXfoCoL2r3YIqDBCeuh06Js+3SxajPwp9l/wJ8Hdl5KbYxmZB
UO4QqcIpV0NVGIGiKCr6X4XrZOqWUsw1+mzPtrd8JarO5y0JxnVxooBt0aWHUTX19yOIpG5P3M1M
ooOVon8L5pIVE54NjZE+0SCnLRbNVaRhohA8aF7ioRxnfe5Js26nLxg+aSN3cZWN8z9sSP9R5/Xv
1qL/sjv9Py9h/x/cnNoufdC/76oun/+6N/3z2//RUHH3/wUcjkkKTAtsz8yd/hlxall/MbyOsI9S
Sf+jafrn7tRx/vIty6XHArDrMMRncvvPfsp2/4pt27NiN4wsH/XGf7Q5hUDxr8uJfzZUcF+ujdZ/
m82Sht7M3SgAfy9Q0yySLJ6xvJdqFUm7/UgHp7qdBqf4KjNnvs1nMd64jsCNTQwn8uNl0DX8ujD0
IeGbVH/k0gIdrpxG/lDpR3JlRbIkpaFxMlDR16MeZ/4xHz1GfB5BPc+K5uwlQOOIEpOLalq5MCzN
Kq11hVU9ldUt4kv0g6qbT+QGBBswfNMtvv3g0HvLjPjaLTPGJDHBP3ngD09RF6XP8VQGly4PyIoJ
nOTq4UhKJP9NurNGo6oDXHXntwjZJ6+b0Fg3I16t20rU0SPDwSBek8XjvwZI7gEzqLZ/5VDAO+SP
yntyCaGw9xISC9KmPJqeFG3VqnAGqnWrbPpLEbXug5vEAEiiwrMY02kyUVwdvZkIpsT1IBFkGCDa
uA8Ke3yq3D5/BTrQfniA085M6frzZNrwPLphD+o99CGXuk2PJjFvJxAx9Sxi2lDEqkSdBVt+HpQh
pANlN7kc5S84qg7natANew+5bbUmrBMHYGu8LcRsczchNn8M0ZYRPGapHWZaeSvGP4TnlrpucQI9
rxCi2e+57hxMX5336jadBI4o3Gxl9KRelkjon6rr0aV7VradFHVumZEzUM/XFO6SnS/iJNorm5HV
HQrONGXXnarHSjUo4P26PhA6Tsi0PXk3jVRQ64thoPtoJZq/2tu7KlzOLtGHFwxddoNKzHPZGY8N
8uHekbeDl5l1HWgGtkFtAbwWM48Yh6lt70YLGGg/j1Gzsy23Jr4pTjZlWtUXONpkMFYel4NwnftU
971aFd3kA7MKVHwc59LbB4n2Xjnz03s5OvmHO3rDLWrvCVtBm7DD7Qu62RZxctzQi64iPdivUIrL
bz4cB1WmQaxpCk0D5bVBckhsWW3HJlJ0HXhGi53r6uDek/l89lFkr/ugzr6onyRbKpknlzAcUwIF
KvTavAIfKAGIug4Yf4aCwarfQ/pQjk2sXBzRVFUjd7QTZAiAaiD4uwVqDBJpLX5bbGN+sAguxyyM
CxxucQfPrK682yCvyJK0SfeLqeez1RwAtqiCnJWViYghUwRvY3bjXtjI3lylU8BYEhcmg1nAvZp8
Sd9rZZPGTRrpN6oO8eTWSfs8olq/tN1kvWjbn15nIYgVmqsF/gbhbYcC19rWdefxLGR/TY8X7rnA
XfvI0sb6jOSkGIbQkm+qDqNKxad2mgnsPJRwUe8YwBCCmfTV7TBk+XmupjncB8Wczqixo+ylX7L6
gMGWvYPv4Aell+tpRXUFh8yODfsjaQMDymlHbqit5htjOWirnb64I3i1OIZMgtbhdMWz5HOsPqVf
d6h8y2i4L7Tj7GDBZhOICGRTBjzmPSGT5Sf/uH0bC5PsQ7JgXmozdDj8BmuN9n3kR6ZzwOVdZO+N
xQcG+ji4c9zG2ypUVe+ojLO/HeLHD30xMxTu6qq6TGoEvWXsHvN5YZ8pt61dXUblhr8ZQG4/7O+i
JDLIWEa19uc5PTtMi1itJ21wWdBz/BhN6u5T0qAJcWt3ee5lWd8jW84grZNvBfYoVJuMsng9cYiu
mkaNH7oP3NtQBawI2Vvr+zgSwRmJHE5Dqwk3g5uY+5HBb8ZT0JkUqGyWLRsfD9d+sGs7J/fAaXZu
JGFwAeaMj8BtyGmPnWYTWqbd8UdWF+XZ7htM3+nUqxBB35TnP9ncTve9MsVLqZCOswhJkGVn0yIe
saPbH0sz9AoQLG2v2VYj1umql0FxXZCFCGDiRa7U3NofTCtqBPpEER5xQZm7oV544lXTqp+6p0Oi
8xxvqWOHYZ/PbXAugnS4eCTfuSDPi+4Bjhw0qFDbT2pJ50NpD8Wt8PEUKYc9baKjTqxc7TXPEgAG
7qyk1gfTAQHyy6ZaS71k2WpKtfo1T+lyaTBLP0zCw2yI0nLby/TdCRL5FFYMxbX2ijsRdvXBSaro
A6w2pTaBlulNtzT+1yAjZ9s6A02Hhx3VTjtWR3PFsaSmrvhSitFQIwDYYRuVK52YYdeIKmJbYeZD
Bov8xbaT4WiH2UCSJJKrZ9ZG0WNbxeVhJJZjJ1oTX7wKCxlkY+tWBWW6tyX1IE1mi4cCF0d8lhnm
gjwkUDbtp+L7mtexi7sof7PB2W2ntmsJPPZCUkyWSK1ITRQv2HHLrWe53Sctgd7ZquyZ/NnNZamc
6UbSku362fFOU6YppssqCm7SybCvLDz/Gn6yzH9niP+3yWJoUCsC+361WTQVK07ZvEKc5Ju7pnac
2znp8GL3pQSKIz24hhoSo5tG3Rps/qYM6a7ZxHuMEdPyMGuV3duDqH4GGYftKmV3x+PaujEjzbEn
Ixh5CYuSJPJY6RrzzCxoOsVINm+yPpiOARjcBzuzYUKCUz/WXprdd07rPGHS4XvhD1qz6cXdMfgI
ra8LNqwsbvo0sA7bKwua+FVPubw5vj299bzEj+4c8tSaYpSMnCZhYxnIgElQSWSvGF+dE2bA7jPn
Hdl3ZIUb9PR1AjbbdGoT4jGX66LryAut2sQ5EQfR3mZwHo+FwE9Xlgm+TKTTd+0UxOWGuYB7G8Wp
u1b+AFAmLrFRttf4Vtb8yckvrOWTPng5ViM7vpKd5Yfrptfov3J+b4vcv6+zujvWaWJOWs1X3amu
6MfKgLkIKCkxnkYU8B2DpuUbP9wmPUOTVhJdG0bvbT5x79JUYQHKcEfbmSdeU3aWX1lrQ7dFJ0yU
bVI0l1AYews6bDkS4znCJx1bzTy1nXtGvBEmYy8JyEYVnVolad9069Rj2Zh2MtkwBLTOyTDWe1M5
UAFIhSWyIfC/SLKn7sM+1d+3uqvPREBYZ2624u98cMzzYGIKlX5qI9wdJr2pqjDBVYLMW+jevZnt
KT11Ka4Frq2l4Uen4/C8lE2Gus5OmKBJE90uQMMu1hB0z9FYps+OqTGMWtn4PiXGHGfKhTfusubo
Lz6i5HYuBSHAiUiQOYcD5vFWEB6hez3M6zBKvIPLo/5CxVS81nFV7hRyCs6GNJjvO2R4m05AwJqd
SCD3rq7L0bxW4BiVR2tpGxJhsq6rqJ/7D6bYUP5xFV9wug0z2r8x2aSZTu6uaU9vfS3NW0sn/Wwt
k4uiwsuPjlUmdOBuHmT7uHIhT00ldIH+rY3m7aLAZ+R8YLhal95dM6exnyMID0ACXATsY/2ZZz15
UV5EfTGkfrbriJC/wBk3Lkwldzr0Ff+KjNHiaXZcGUG+aJqvytjTA5av6gVVRrWXjhfdWH2NSqVc
yuQiUyu6c5nUbrop0b8qLfLXHEE/XYXsiZAvPSMeaH2Lm2HwCXKgRtYXr/CpadolZDpFhja+CQez
0x54E7VeM3X5Lk9ta5uyQd3mQYmjaPBDxkhMBe4l2bAXBd0JAMxobXC1QX9zI4wRbTMzCuggzJxS
O3Bup5D3xHiafRJeeP94zXvFhYJ3sZ7HHm4yE+51bSr/wdhMRVfZTCGWNFdUSVoyAlBpe0/YYnUO
QAXfF4Vl30p+ePjSgW7ixAxhmdWua14nvwxJf/LExQjesmY08SYoqnTbdIU8uwWCjgrC80MddeWn
g+vwiTGw1+L3G/QOevZA1n2ENRaHjm0/eFJz4ZohWDdknhxGNjGvegq6DjdnJV6CoZyP4WjbNzo2
y7tpwvpz6QXXPFM6It+WZMAlM2JmyNERYEgbfQaBw3zwu1I8DLbQ334YEWY0FeM3C7pp26WFvERV
T5igGNJT0C0xu+o6idFC+NPHLBN1pF8Znic7btFkVN09rVeIldVms8VLsWwx9CV7v0sB8Sehbg5y
8n26vFB/zfgffiNnyR7GzpbPw1DM3+N1YMsULr3AV9cAjaT9GSjeY/x/8ZtJebn7aze1sjVYaCx6
LJ69emGwmDKMwQGUAnTx0/reWaCkI2fNXqZUpg+RzfB2YYp5axdp+en5wjvVXu/dwUPAPKPJ2oiu
plFEne3XmHreq2Wb7GOcU/HNQLwHWDRSGUqbjRQha6DFWoftGuBhzlMOc6qsdkbKS+k923nTrdwC
p31gtHtjjCC9VpvWO89geu9bn+kTXnQ0bYst7E80gKhyIrjNCiI6ftveYc/BSPqG+nFCsen75Q4j
UABD3+GfW2Mdb3yr9CioHeerHQdCkTJc1USmsJAJmtTeDqEgrcMEE4kaM3rqOINxn7bVBdZDR9Ky
bKLfHiaQ74UE0QABlA2ywGf4uLGsrnplByZvzRA3d4kkzae3C0QHyJmQDwdL8FMmeiA1x9JsDRO+
3M2vW4Khcaq7ZNQm31phn5yT0DaaDYPEH7pgf2DXdl+rjuusynMEy5Guh9fZpZ6bWv6SN7RcfcWf
oqzDrABrGtct7nKa2HtsucmIhGREB92hp9ny0+q2jOjzB6lrlBkO7J69tET423gjlUnZ6JNDi3Ay
TiaPTuqSuFVLm7dMOL+Gzh3eFYuFLavo4DGJ4DKGmkNz4y+9PEnlTXcsh9oDK/TxtOjcu4GPHg6r
3ICHWHnG9kilKDV0t1FIajBt2btILi6SsAnh8QhREFpQBxknGMhW8P1p/J156RDeTm2C+MQJ6wN/
CIhYJzpIRqNVcaytkW8xDPryw7ADJZmqX9Jd53C+i8yvlpVXjMtdWELmPLKijW6UKGcUuiAf0N9U
rvNI7o48c2RVFzdCxbfm2BNHTTSXYdLeT/Gdpy2SX4DvvTrw/N9m8CZPlq8yGrgweLHKdj4h67E7
SjqPgrkc2/SjXazit0XT8CuHysFNQsdGgy6uF4LKjnkrrHdBAOVjzjgSlj5KstfJLfrHqNQtk+M6
Q5/iL8J+EqxD+T8Gk82romJryDTanQDra7/8XeCyDiHj9uoN1Eb/U4jG+84IqiKD3fHLbwzz5k6p
ZSC1q+2eMOsbJvlNyTzDqyd1boIs/DImEDc+A14P+y38GtglS/WVcJqes8HJdiAs5zdWgNdIkaAi
HGYcbxBbhT91nCeY/GYLF3R8Xf2vcxYmzjocFXQE6EWkESVNYKVQhfDo45auqRDL9G+igYaTht++
8ceweawm+ukQ0Rp5eJg8L4GTTemqUxmqqsX0axgMw8VpnOgN14X6JmGNNB0R1OPT3Iwz/SBjNDhe
bYvHrU1A4fpJR6qRDmGLlszVSHQ2zfQytjkZQ6JUo9kmoc96YAyreetot/0eM9y6mzGdyV0hgov5
RDj57on3AyOoDClBUPtZ8aGm03kvLKHRClmyWVWSqdjKwXf1ANS034KJoWoCR0H2o5eN0XuLdegc
JxL2xxC7mE0VzIn1JNwaogVsV3895551cbE41bwztf1b5WX15i1D2u7zFILYqsuT/icIdRrxFQpW
j66iexfKLLQTmN7LN0Mtcy+9ZAY9hPCdWzup/WJlwQL+ACtGvEre5tZ5CXDSQY+zEMHlU+ts0nBJ
XqImlR+FToFMNVPwkiaku9mhCM8kmDJDYs28G3IrLq+xwsutAcV9CQh9+IiqjsHpMk76rXM8vHMu
wpX7qtGouDpB30pblWybFoXHyp7d4rnSDXKLOUs9cXJSuyI8KNLNxcMicygnR69haWG5c2axJ2td
Efy1pM4+yDt/a+vZQa2yiHUoKdGTRZWfU5JFBw+p4yWo7bqECzONz7PbBwSMddlt16v2nhK96teI
GvU6NvXyoHDjEVMinV2eSYAXkTM2O4vFSLap+0E8+nj9T7qo7fVAFt420GHprNgrJDuvnEKSM3qZ
nZoS6yg2Y/XMskyyqBbOtZUNAfax35ygpbABXVeDUz8zEY12pWyj31UjxG8/zAmbQvmXrqxEppAg
rOG7LpmV0vDnG9QCyYcoSVWIAzOcoWoE+0j7huBp2A9cmFx36E7Cz0hn6r4erlKCehTfsyIXmmV/
hnbAVbB7sVo82UhR3pdctD/4arO/SdbKDnhh9yZx8q8grs0RT/GCuLPJOedi9nSd5aXB1SBrboZl
Th5DGQQfrKvZuaM7cK9I/OkXHk30HUSabJKsJgKiQk6ziuKhgp3FIGA7IAT6XcbKP/QzWg9qb+ej
hFRmoyCN2uecLN5vIMFhSn5CYj0ySath28zsenPslekagnl5qSvLAzUTVlvVlNBqJPEe2Hp/SQFu
2WYWWUX1KWMqkor5ILLl4GiGh6vOCeI9ELfmKbh+t+6cxvkqhuPkrZycrwNAPEOE8AZuhFXs0jqy
l5XRu60H8eMti/gkWmwgNYKbGSHpJHnagmRfI5+kS85lfulbE2Rru9PB3x0meOyGkx9iTMd8iWtP
RTd2mADXsCXTtybq3U3BeO3oqk5fRjvKjqYg/WkfZ2kxszkr/S2wmoyWvPITfO5kCRIXwcB3Vbh5
e7AjLzy5wFvAMpohOou0mrFPWOmwU3i+3ws0yvcpIVwlWWJJdWMkW2griexrwog4Sjgtx7SJmv1Y
OI0GeKCHb+KZ0Yh3qZMzEvCdbhUQLo8pqpL5zoX3d0pSIx75O6hDQh95ioKxeTELRubGx+WUMBfa
49GctoEjhvsSbRdVWYq9vmuYFfqpYMaXzQ8crDOm2q46zqnn7urOdrej5bSnHuT5TWU7xZsD6hEA
lDfEB5s93NoFxv6scqd5uebfXFJz5VqIcvokawgMOoXEoagJU1yNI6VfxGTt4Llxspt0Y70b6Jks
CYt+yyYiJfQ7qPJLnJpx6/ZlsgIg3TJdnYjauqYy+5ion2pVjLcBVRzS157nzqvqm6hXZLpXwBNl
GOY3VmghQfAc7tY8ybbkdXtA0qey3idI0U+o74K7Sg68vWIQN4zw2AXVrrHXfShZ25LM8tx6jcuj
4Ucp5XbtZydUENNuzm15jtvEfZII8Oz1IqxphtLQN5/c8/W0QgNY+xtEQf03cNCSkF+UCec+JhRP
t41g1l6G3rEwLLBAF/p5u6ZtDAEOAUaSMgQONfviHAQZ9vuym4V6mHkyH70xTyAZzp6E9kKnSRyo
Ee6vIu+Du3ZRxXvd+65eLToJ7mld5HbQSRgcEDK4y0rky/gK2m18bSMTPBuqHLmamt57BDLcajAs
LtlNUa6H99CNeoIY/R6IlpfJ4gUZUXRilDPEm7AM86PpZYX+t7RIMtaMoL+o7hbEhzYuqE0lG9DY
eS+STxJ9+QjagYp5qyfIh2vH+NPjEk/hQxZ7OK1CUaS30iUph3A69L4b7VXOcPAypXNSEiqkP+iv
mmozIGXDjl8lwr6kzI71BoN3Tt6dIytmBORrfekMbcnaaRV0a9PKlqS8PJmouvu2Ic+VNQMqFvTO
yE+6xH+Ph8z6bakFxfPs6CjY8MkVL31vcBkWmVjgjHdONdN3MpDOv6Q/D8vB5lEFf1FE9U8+L253
a6cLdLeBKfj81TRpE+5tZJUzs89C/1hadtVmjJkGbys+yG41kvPRol25Tl6XoTOUJVj4v7Ql5nqH
mpWgiFaPHCFtNOKZRl3Z4ZEXJd2+lQVYumE35BTRoXfNByly58qJUCc5CNqLdHHCU+vN4t5dhnxX
9VmQc+wjN/iFR6x+RDafHRwu4ydQCOpmqoYp3qqp54rl95oT8j7/o1NVQZzTyFiwWEBDLAlVYLoc
UGy17SpMI7KYzMQViGp7OHLdjTe5bzkUrMFYDKjrmhwaRi2yd1Iv4p+eihb5/BQV23G4pqtUjMK8
VQDy+SedCWTfizpWmNmcFiIkE7rVVDOqRkhffRbLZFgDsii4HZM4OssqGtaibarfYeQNd3Jx1A3t
77LPkGQcGxQL4c5LnHDVi6V85xvzti4Okc28ON5dCiD/HFrF+LYMptsVzmLhP4yEONVjXbKoRTuJ
fg2mFIvTHpWCU+wbWppPpq6U22w8qt+jVdd/Sxhed2Nkk7Flu/2XwcC5UyoQkISKObvp2NlusmAO
HkZ/nHbIxSjlBqI+2YB6tXOeZuk+1g4gp0GT+dF7EX56FXSkDssoR4FZgnbyQqZKqHjv6myOzokT
8KrPJdsuNpsbrw2j7X9xd167cWvZun4iNpjDbWWVsmQl3xAqlcScM59+f4Ne3W27u9dCA2cDG+fC
ZUmVyBnHHOMPwH5K1kRtfJrQ97lCrrBGdq+FpxQGyj7NI/QTp85c1w5iT6uhK6YbPW7x5+b4NiEb
GE+bsESWCXGswHhImNWPvaPFfK6OwnAN2rRBxMcDgHQXOGV1wOtyeOZ0CFZVbzFTThIl2KL0q38n
+PfuygwcrKbk+I36zYDPY5UCuWoiQ5SKFFV2tmYGgp+0hv3kz9ZUbBK1zW7Ylp1bNENCBDebuL1r
FSoLV5SR3Q54HaUV7J31TVYQGxF7oF4UDOa1DntgU1IgQdsPTaa3IpO8IQAb68NTXRrNp8c5gDfu
EWZowMEuQzpmlSFRUdJzo4mCj5ZrrD5B2ivb/xXY/n/Cl/wfBI9YUDT/M3ZkPZV19yvrntf/AI8Y
5t9s1QEAoqI/DgVa45kf6BFD/xvRHIlgHZ1qD01ySKV/oEcM62+UHZF85WnXtmBY/wM9wudZtkHG
CjS+phm6q/03aHxN0/mWnyiGDjxV1lSOTZoNIIW4AZTMzyiSPgrJPOIgvK62IelwtSU/Pw9wzYVd
JNArVGyecmzOQdLDiQbWupCYPJ/kAyYUr2Ojvy60b3QVgVF0yo3wqoQ+CqWAun9r4I5bxhvr5KCQ
Y0ewzeeYHLNHHFg9cu64Hy394DLwBwWy0Ixl8Wqhpiklw1jZuhXpAZ1wfe0Iv9uCJxO1lbYOm85D
HFC9tCm0xPndILwsSsmovZX1Gt8D2MZCXzOF3bTYDCyMYj3nS+wsOXp28w1sKMDLgHAlVXWVLcz7
lqF0BUTbVrZVTb7G3cb1wIcIPYdNeG9V/ZvwsCi4HiOz2rrcp05WiZuZcBjXnHgb+/5+ocjRi1Bx
AkRD3HpaqTrYSsus87XlzQ/LpS2yBSoijXi4VQf5qEbIWrGGAbzYzLs9DahVSDdX5kRObNpH+fAV
O3WwV0toeNwY05qjeKC8OD0ovL6r263nDJcUGTKcacxHtdGPowULHYzYBmAzpWdQNhv8Cch+E/0H
qndbWWm7rnS+2dKCTwsuxmq5frcersYSd3Nh/i3totqUZksnAzAPdyrrIWexFS8KAMAP261qlsdR
t2Gjv5LRALETNsOhc15tWhK3r63Z5txUxelARcPAQnG43PVUWTTKq8i60uY4qq9A+iP4AFMg5SPH
EpinHZj7zg9SNAeRhqVFhhVqswSDwbavSzzQyZLt0DFwKp1AW3pCrbhAxwX7mdj1Kzx7XBcCg/yb
PuzIp2AH7hrfQEGjoNQ7l02t5/s+pZCsjAr7keesWJ4fgLjke+SZqNbmD3Nm7BfaZenAetc873sA
frx3LfzjqzyjRsQ262ohIG8zPixjWfWcGxVlv8QEpK8kMnpF/dzOZvpsqj/rjncAinbVi9Q0Z9D8
ir5O4xTAAwyrZRIARr8MxvSAiAIFbx3xBY5M8cqoIbKaymWtcS2JZ9075nyf++jeAqTXVx2agmzz
kOSl6+10oKpifU/DANiInJK15wE11KxqFyJoVVk3mW3cKcQgMncXtiy6hFda1+3DiQE2czDciFpD
AX0sibBcQcNeWPA5GgRNZn8LkvmRbek4Ds7F3HCB6oQ6qzDZQlS9MWeZA7YxqJsqFaB+QCdn4fyS
TWPmXKRO+h4kDItUSU7qbGPlxDtxLim6vNjWaQdzt60vpnDiiGFrq2VMBKp90wGSQAWOmQm+JpeZ
21p7A9GSdSrqAfOqNw19kQFxVYpMev4w0gOsBvamQs/oB2V40Qyu2/HGbtBM9poOFVrGqe7FX7Wl
t4tcpAo6yGTzvNXssUE/kJnXGO1TRr6mgRezTgr1E4z3g2aQntM9VsosappNg6DaJm+3g/7WBkxj
YfotlHLHUIOVM5Cd7ED7wtgF70ajBeqnYjmvgHgiqkkQCuMpPlRd90k1yCOvEbwQXl8vA6NLmK8y
eOBuQQOsmSrSd0Xgl4KdQdcEhbs+gvMjpFYx/x0069Uy0navN5VxnLACVVyWthw/VQ22z9ppUQdX
tOx5xHKm8Vp978HR3xJDvBidEW4UtNdWnhW8ATKMNwMb2haFzZVjzeNNUvtXRvNKmghkNEUfXBa8
Yz1axqX1Y7i7La4/dk3OEwrtCsQ3aTbcLCJlylBXs4/omUFlplmXVY1ZRQNPqyjXjQ2Ug8jWSGIF
Y70O1eqyhrKIIj0bkUsbcESlDPaSZihBcjvgYUhBOPsO7AIHoeBJj/GPUWOcinSejqGET118Lh1m
iWOSg+wOS3ciLFHu+yIgu5mYxyZzd8B/LvVwxsKFbWEmF7KqypFigpZO69QJLwIkOX4s6jKpE0gC
2EEv26cn7bqsiqwpN3rzPFLvkcUABRXI5iNXtlw6YEkjBodgCBlBS7VuVQf0vErKfFD6j3lCLFlz
S8l1gprAWssosPc2XFZIxFBcM3msHBtZaH9LyZK9VwrLIgvheszZqF81uvMOqGc7QHpYT7IUEIS2
bAcUi71vwrE1/EIUTYqbQUi2QoaFywZUrcAnFv70QsPtw9MytUjOvohvMf5ut6p6t2ixNHytKdsc
edeLJrC+GSDSxCk8WgtZ30hhCFsVf1pUEmaDX5X8E6ACIwka8PK5XQfhOsnSR7Xbq4X6oMnSrWGb
tQanQ6KM/CUknR6uh3VRqrBbfTj29qB9VFO5HeH4rOQyHfQSQX3eLZz/MbvMDPsNf/VmIzIpnmqQ
TcWVRiFLw4vl9ufSvfE0Bxqwc2FrzVWDuuUivrJcFPwz+psdiaBu7Wvdo9zu2EJ0psxDA+Ge7VBr
hgG7bqj826J0krpsaMsF1ciIUVTT0iySik8DLIJ7XMw9BNrgp+PB9WpUcVP2hHCGB6lMLwsf2RBS
MqXcHTW/Rzs1IsRJp4+iRgHCTNmu3fcQmsGexIWJHVW0ktvNWP4gqmjQDTZBp7+j0OsJNhaOvKZ+
A8zvrScZGlqvPw1O+L4ILDgJDUyhUuyG1saYbZdukgZRXIEwhf3NwsZWFZXIR2Zb0h59OFmrhulH
HAJTfsDTo/DPi05C5AEzzeyEsWrcZ2PxamYEcqVsZEacIlQ+3C2d19UGtlhIEJRCzl7aOhXzh9Ep
l36EikEcoeJoNgfpemGwVy4RSWS30Om5llkEDwzVPHkqCwk95Jtci+xhy3WUUYamkUrCXajuy5To
1fI4e/VFX2sHKzeDLSlmGqjMbzl9/ngd2BiU1mykfCZRfsjc4mqiGECkyWfj9vGsFtW1G/mXlFdK
WBQeXpA6SnqCvQl5yXJryx1nQlKfrf4Y5arGZONzzSg4O3OPRjKTGz0U9DLUETzOcC4z/rJoHMVf
tvTvaKG46ciE+fHTVHtrvVMPmVJjET+2yLAH16y8t8tnLYR4sgvgLoVZzpn92Qy9w3Ifbhh/8/z2
dtnMIwcpk7pDRIXwpBocWHHMgkWlwyrHzdCKbrHF4K5lbSoJgraJhrpQUjx6qnPld8rX8oVm4125
lnM3L1PU7gQcgf9sVZxETsBB3ALY6W2iep9J3b0CZ4Gb3hvghxCqQFaRhk1QEbfqj97CQ3xZHZZR
H+j6oU/dHaRYTCiyGWXcEikD3kDATAPG3YUyWSfDHFtgCbTZ8sKl0Tn0e+sytAxAhuAwKkrFzFzG
J5HbVL4GOpLbSTnvIGDhyEVoDsJ5bzuYZS+aUaLX8UOlqc3ejeDFVQleZA0dWPbKUrlUzegBARh2
3yk9Ldx4MwQbaejFCuqft8Ze9hoiGqe4aOV7hn9MVDyYEo9R5MGGWtlRqxw6KrNzXVmXEYCwtsTI
F2ekNUIe6HP2c7aBZ1gfQxM/c1QlV65b7pdZ65PI3cCbPAbeuE3KDOwGJSJU3RNGxXTTugGr8Swj
VEbuciyzKWNvANktEysW1QjqgQSUhYXCVlxstFT1fvSCVvbfgi7byXRu5BwUBOjfx+pwgDl6EVko
g+soigPnf1ieXubr7OePmYs+pD3hWF9g1Yz+gVI63yJiGFkiQ4WEQ30pP86yCxQiZYrAZdz0J3ir
aFfK+Q6O4IWsXBqmlF7RHpC42BaYXy9j2U2sdaonW6WqDlbkn2HsIJeFyNfyDkQZJPKT3QVtVECZ
ohjkcdmMl012h3hi/0PgYlkNWjeckRQOnkxMa/xZFxuPuN0mUHPXqTU4WMdEyQaY53Va48jEmdZd
qYYCOS4eBP8w7KoqwLPPjOFrGrV7KHt7E+n6CnZ6sKWQhexc4L8vqhNkiCnna/qxQmmD1I71NVON
aMd5HQFo51081B0uV723+XugK7fk1POTn+P4kRi8b9HTacBFlj2dofyIixdFuKU364Q9ppty0mDB
1go5oXfeTRd6W9HvqBFbRRILeQ3iQgvY5Fp+EPEY+T9wiMQHyiCVO1P0Jd6ELHphafY3Cjs39mRf
LMM7DDnqKuie15jHQil1TP9pmSqLdFjvJs+KF1AGCk++BB3yyehQL4oai4zxojtBCQOVZJ5p+DDW
3Ustyw9KDORKCcy7f0yytHkuxvy9cRPS0sG1hAQxcL21ndiX1ORXICOddddz+BhE/U6HbBW5I0BF
FOn8kph/OZWKpJ3EaBxZUuxg0VblF4D25yG6aJm16iVAAsTwdedhSKa7ZQOXl5AvJtAYrOSIBvS3
XKRZhnLkwbt3GuWbaDyJwJKsBFXJ2d0IopWdg9idxxcwc8t3Ljf4462kS+CbkeLUkbgzH3OgZnJV
+giyJsPFGz8JUASOTk7AZV55PmVHK77ph3tPjsTyWvbkedejvqUYRHC1aBnlBX4tLlcVxqXAchlx
EniObxbWyMvn+yyAwB1IRq/HvopWakVT/ThPhDrAeifYqpgswCcfb00Tq+3+pRCVlHBgVasrlygZ
cWB0hC70QdKJpr4VDSE75brJGF0VoXJVwK8VsTfgqwLhMAGCySnbsdUnq7olS8vJi5aeEyPawKx7
WDR5ltMJDqk6EWzjDVvqHnhUSIxqTADBi/slTrYBUW4XcThR7IkUA4blVVly8s5RkynlHy5XDkkm
EfFZTr/VNB0QeEdXlAmjaMwrQ7EpI5CqCAKgGotoypRg/J3H0yWkz1vLydUNBL7qMKk0JcryRxm4
GYfuvHyoqAtiMg5t261unDFMSA47F7VRP8AQAf2GoBIHt0VZxRdZvOVwL0mRyou23N55UWJaBv6S
OFmObj8lFP+NJJxk4f4pBEaWDjIUSmlkC1XTJWX4mxAYbFrNHENUlupCu+5N8wuUT0VeIjM/KI5T
D7T+d3K4/98JrGqiV/KfU703713d/Sy7srz+D56gbf/NszABRcnUIdP7T+EVTZ6BTYO6qQp/z/xJ
eEVRIQrqtomilQ6ojCyxKLD+XWWVJy0T9AjWlaqhquhg/FfpXudX7RWwXx7cbJXEI0BXA1jPb4Z+
CFYY+G/k/l37ChGw6MnEafqON7D+usfOV3fge4HdPWozMMdk2I/hs4MgyTg+alnPUVOB4wuEBcHp
kPJJkQ0HOzeuAS/uYUitozjfzYVyoWoFKsU7ZDU2Q46Tg+ZfUKLcRa5+gwrMQ/KkwRbvKcIUZgje
LthV8VaHWYdxrLgH7FDFGCY4QGq5nTvCaeQGZrN8Iem1dQO8b7DR9tX8QQu0uwxP+a51r43B2Kms
0ib7JpWxC3dSdhFHxBnTWFCdIFhh32V3uI1r4II68xVmyA+1vP8nnNn/gzUN3fzTosbzZ/45d5/p
Ly6ry3t+jHYkBv4G1AHhA1wKVUt1GJp/VDZgXyIZZBqqJeUFalLWP4WGNEobGvPD0zFX9RwG3D9G
u/o3jA9tHWkgymVS4XD+O8PVX3mxFhPNgGHrsGC6tknRRJ7/iR+rRnClzamaORRX7hUGN4VeZ3jV
FTcUy5LbrpvT2ywuH3L1hDOQce2nhU8q0UctJraGOzgA9zj1ulf1pK7UFq+mCDtGO/HTb7oPrwUL
EuOAp+7Zw9rh1oCJ+OB010MVrn9aYP7N0i9z8p9Lv8WCYluWBhKE/+D2/6496leBD50mmDcGoJ99
L7i0BJrEqsCjlyo9FuL9TK7sz7902VB+/lb2GdNSDc9j3bKtf9lwUARubNVGOXcezOgGOEV5wGgL
iUebXFVdZvptAtg3sqPsyo9Q6x9c47Uuu+6+iSd0iBctx/CzAvi3TmnEp1AH5OMOirUhCXZPUOOC
Wuw3M5exjpuBzGxh/HA9/mE6/G8aTpOx9EvTcRMUySwKTZS3VELZX0dAJYwTEx+jjW1voBmiTKvH
kMl4qEjXH2xJPEyRqR9NTNRXQLu7Gz3JrwrAZdcKSkzXM7Wqq6D8sPWsuAkyL8TeRas/Ayi4wLT7
7KgVUXYYJg4RUE0glYnf4fIQVwpWMqhdHHunH2+8mHilLqbiFI6fg5LFZxQwqGv1xrzzhtre5qgt
XC0PLcJDg4odUhRiuZ4PeHLBvPZWwaRX11S6z7Orz7t5yqd9PznlWw7tDEs/t4qeqHoMDyJ4qc0P
3Vz0H72Q3GKGO8IoXXjJ2AEE0Bnv2li+p6ptrs1aV74hL/dVhRpI+hFge4QI0WpoB/+mEuhmAwJl
xwHgrfdz59VtPbS1SpRfgj7xj1HiJ9s5glATqK574+c53mp+1wHym4pDII5YKuYS5L9y4xJtFXLc
xjxdJqk3Pna9+5Bn5mXbWcmVVVbmrt02WlZf5VOevAxheUBDjOxYeNkj+VyuHKNtLpeHtEDgNxP4
fZCVzeXyYJVTc6nEpESYwvJoVcZNUiHq74zpBg+n5NLofB9gb51cLg9Rr/7x0/KrohgPlhtNexT5
syuwrPAem6I+zIF7naPgcBHM9kWf2RqDN9XvtbZwVkY7cgbGGOqxMsvLNOo/UXWOVCSS044uyfSG
wYCXWxOXa721h+eKigd6Kioys36KCevkF1ehDiYXVM8jXIIWOangxaooYPbOcBVoTYxIvx3c9Adz
bJw3yqpriCD1SxJi1xNQTBmrJ5jXykNqKBMCJ1b+ma+dwU0+p8s/XxEM0Wf7bUXwADA7lIot4kn1
t0LxVLDyKZggbtpSAfamdPvBz423Bl67Yab+sS3SN+owwRFXi52hpw3czSnbOWG8TdtCvEYT/6CT
SsT+F6lspM/bPbhUNMJ0YBZ+kUM5H/xsA1uV8guVw2M1wVvLumG+Xw6CoWtmQPZNuGxxfVvAirnI
pmj8i1XjX1c+DQkdwzbROUNulFPqr4tGrTomHPGyoswDNsicJ/u4PFQdzj9+PayNpA3ussTjsInX
+QP6Re3DmKxr900dXfOedby4dsSSJYSPRqZtjJ5SNJA43/sGOrpuvQkxpKidFC/RtJzWUW0af7Fn
LIHcL51FqVkAAqrmGtyCJVX/n/a+BrnXKjQhEo4giS9gTraUbubsMEJ8owCXfhphrG26On2t0dBZ
gZnbhr2CDVPeKEdYocUu6INxt+hbKqnZXGnNWP04YvzH9VnOLL9fo+4RG7uuaREI/NbQdg022dfs
BH2xSFkPTokagcuq+efj9teTE+o7tITB4oNMBzLPpvPbt4CoGU2mULIZYuu1ciiHYF+CNSpcU25a
97P97BUEQf84E/ybncf8bc8mImKeqOgvqq7lIRoic+mn5gehPpQ5+UcqClF6zIMwuI27tdU66o0/
3kYmY4qKJsaGKTUjSmkn3ZyMteagihHALgzm9Bkh3u6h7jmwG6hxarFSHxFLL1Z10fsUrPNwT4bG
pR5U7NUxNB7M0YxuUVfe5xGEYdjZ6j53zOCaHeo1DkgwTMbc7N2wUQ+RCtXZQFLnOCfpF/PoOCBv
fGOp4SNwgu5i+Q04xarphuxW0XzzpkeMtfW9+r6fi29/3ljabwsLjUV50dQhpjDxOKP8pmPCCA4U
sqOYLVMI2+QhpJsB9m1rx0hex0DSZ/zZ1mOIVGDmKD3CUxrrp9f9Rcjz766DOIvZ4homRzTT+rXT
EErUIjbNbDO4anXsUEsqvfo2MN34WWH+9KNq3au699LOyEHPTnnLUWrY/EVjyHD8aVLYHPM4Aro0
CdIwRFjE6D+PHDKuGL8WmCSrTjWu9RFhjgHO1Bqtj/kmnBEpadxM3QDINlGrrh9EzWBrqai35RiP
HpQ5BFKBX6/V9/UeAFF/+IsLNH8Lqn5coWMQmC5xv/1bd3lODfTUSDLMHuoj+o7BzaQlsYrxBZiS
BHJpb4S30BbyHVvDvK1yd7heHow8G68dKBxQwklxT37UXg/Pw0RSagDwuB8QEtn2aTKvMFlTjkqK
HfiQGcox4ZzXhS01hKSZjmgZj+vMGop10/nfLd/K71hxzUeb20f4LXrVs2nfdWq1c4Y03dVja+7z
qgq37YCvFW4904H8l7qmLOQ+4VDowp1zw9vAsY1dTUV550KceFBMKhRZ5HTHyU8rksuo9ToWzLhi
bvfjUMeI/RbzXodAgoIgE30YnAMOz946GHLqXU2orLA9soPpxtA0HgBC7CIRqC5AIhNZVEdT06rt
1Hj6oTD1T7+c1bXehwoFIeMuMKMcf7aEQ+pUD9pxrBMcM5XiISj875Hrxp+5r6+LeL4ZINAdOnjN
kYHx0zJagwyEdoBJ5MWQmqS71LcodaCiyoOJNVyWxnidoYh6M+TJtLWioFvP5kQ5IOr2kY51D5pb
ZGmFAaCubKbnXR3ADPLSgcWp7oPd7OAsOY1Vv1sWBbwijb1u+fbKUPYqVrdIFvKA/IV9EZQt2fqo
u/Zq3LjVaXjsc727zvPaOoIkeKDg1pEHmLoPiDkbG2j6OFnXXGpyQ+pSe3KDCQSnex7Bg91BBNKP
icjjJWl0V1WmhU1rjEyNmnwPfAQoZ6N7GbO0/Itpqcvc/21aehZpGs5CrgaXWfaynxb0tmk7M4cj
sgmYU+/pZH0Tu3uKxNMx74xxo85IlHiIjV243hCghukMK9u1k1srrvHoq5WvWHsKxSWzzuengGVt
N8Edx/O13mA2Uj0HTUIAXOWngCofXpr5OWPa/9US96+3oYHzY+LqcjJCR+bX26gwmuoiUuTAN3ZJ
jRie1wPKi0s9XNdT7h1K8j6Xc6aZZ0gUOfD8BAvTYC4uOVhsQDXsvNyyLumwP19UXI7mvzeweF1o
hs26B0oSPOKvV5Z1iPJVBtVHsylOqA5RXbDg0HoX8Zx9Ik/5ng7lqq26x3L0vsXDo7wE+++Th/W6
jkc1vIuz2pFAdpA3bbz7wClOSpj9+OdNX4WLK172xYhZZ/V8tnr93aiykz2Xn3U/fynKsO609CYt
9bM7lxvQl9fydrsZvhSz/d6j329br5lf4PtQnEzF2kWefYE7AWpwPqml5ASe/dy6+lmvi63RYE9W
2aeumt+dUT9PFON1L3xA0+erNbNTGRjvrr6PjPmsdfpZPtIp56809L/l3oXRZgfYVhdygSgwnuU+
HVV/t7v5rGQ4kIfbgLry7PRP8hIv1c/yfxGp70lb3ilJuqmM+BQjSpOgCclTkYJYvjzfZI9NMb90
HEDDnL/n4hxTPgYBSIWxCc6GlZ446F0C2Nq58OpWaC2fkPf8ICZ5iFEwRdEjwOoAZ/hKPaPO8wi7
mzPiCFYKQDxc2Te8PbHJVG5NLzrLgdenXMHCcQHFS2oQiIrThrp3MnVrC6v2Si49gCnqqm+o+Ker
LLLOrq4c5xLwJ5QpzwzO0k3IZp136Ox+zWrzOSvRy6QhYGE8d/Vn1Cab6Qb99hvIQFhcx+fBHlEk
Ku+kwaVj3HL+1rtU8lL1zA501s3hy8m/D7rzJC/x6/KEBMsjYg9rk6e0WT9Lv3mOc2sAFZLOKSfa
SXk0GREySpYBhhueX1W30rIy+FTWgCh/bwPezQCLHRyPEGyOpnwDHOAcFuHZtCbIjjQVrMqzUYfn
yrGOo9PscZE61Vr31Rf5qdOxZ8A60snfpEWX3oOZca4N/VzNAAHV+V5aQUanOh8AN7wok3uVhunG
SiJyp7e5p529wntCo8iM4nM3FCeZISBSTgjWnHvNfEBdvoeDT+ua5fC9AFla0Vtggc/QcHd93R2w
fD/Zw/wuUxJr5rWVuregXR76Pv+smYqKe21r04t8lwPfhXogImE0GuNxUOwrk+O2/N4z0NT6A1LK
mz8rn9LfMiaHOXyYcJTOzZHEDP7EdnGSl8t1Rpr3EU/uQ5J/xWV9CvPxPbTsk7RRFTibajZBzCXY
IoRn+T/SR/AT1ikc7ivTuA7nV6timI5tfpJ/udt9ZcZwDZF3jX7SucvGLz8wTya2W6ZmXxjzeFZM
+yQj1hiryzHC1uiPtSNt9Hf5Ocs2GH4d3bTdyDSUi5Q/y0RaGnX0CbzFZBk6QYbE7TKq7T9mHRyB
p6xgulRvoZpfpN68t0dmBjOBisFOs8OLyihOeTq+S2N2sq7hYpnnzn2qDufG6Q+Iou/lC4s4Pvdo
BfsVFT3b/ZSWhEx+hmxKPPYG0DVYJQyVds5OhuzPAZ5j/GyqDWyXYWM1DCHPunUDbLBYfuS9OUuQ
MwdnGDEPOWIk8rfQw7Whsq5Qz/iSDpTvlq4YM+vCMOuDeU/o8Cqto5fmCT7eGWIpUZq9kp9Dn85i
BmjdcNZptqwlaQ8MmzmCYtk5H1rsLUr4U7hmN2RIlpVchg13rpPWtILpUb5xjNR1HfVwv9gUYsaM
tIybstTV+4pCsPbRpzCua7SJE2tftqjJybImwz0KENkxwIvIupQw+8qh+zKqfDVn7j37IzbXyocJ
MnbQpgsyvIHxpI/p5zT0H0VqnyYPuwqSrhYLyhAg0ss80RXrbWTVdoYzEt1ni3EAY28Pf/8Q295H
28dvln3ZzQzWaT5jzXpWWXq8JtkgonBTT86b5+enudEuYXtc1LqK9cb8Tkn51CjqOdd5Dm9ptfcu
UwT2+rK4k9G73IBsd4oR3AJWX0vD5ENwvh65LlkhgXh8GaxYFugSu1VuZE7/sUBqskGNeX4NSnMH
G/m8jBdaWj7Es+gCzswAznyqPsZW9qGIO1GkK/CDTKzi1Fn+g3QJst7zNHx4ibN8uUwCaWpUYz5i
RvT4WPXvclXSRXPnv8nG5U9UZFPv/u+zRVPC58rZUNEeDLa5JtoH7fyiUcWRL5Y9Si4dLZxnpz3K
WiCzSJYTrcd/prTuI7x0Cm9+z+bpYFXRXmaK5lf3qNsDFmB28Fxv16wx4/s4t496c5KJ1nnjk969
y/yWS6uTnqSrClnoR4zgzmgg8W15FVx3uNjJUgvj3syH16T6sVEi/Pre6hu5Fll0zW74jgAALkPx
wZO9IZ22QTQcUWM6O8wwuY3OcN80H9/X4Us6yYYaB0ug/g6jV7acgcoYRf36spigUefWWh+0O5j3
b+wahNHRAzXolzS9Hev05DFEqtZ5Uz37OVKPhsaQrmt61q/U91wd8MoGI+bpT37wCq1y2TJlETDK
22nSvqud+h7UfN2kqe9Dhh/o/G516Snv0xNnCbJ2+Ql75LNcluE+RGP6okYsxvzJj8Kj26FAx+CV
fdWUu9D1bmWW6X0gPQbn6KZHoBIp+1e9vJE4pbXcq3lUsN1lmwzKk6whyCi+caS6ULpxL73jM+xK
NIDScP7S2X8mZrRSzhdoQe9QuTzKWiODnnD8bMLky9vukEBeTQudLZgIDNNRMHL0U3eBpDhK2tpZ
9krZswyMsnqTgI6wRELGZQa16lc/+ne6j1meBDUomN1ZVbZucpKMjuF9OgNbpgvazK8vZbORnU8+
0fK/D7n+NObtd/nwuC844goEn3BPNvJB8z+qpEMpsLmQoKjyik8oku+24u5VmPCoUp8SJA4kSFAc
/y5F1ckFwQAD/iAjTyaZTByNw1VCKs41bmVy6dDpnaK4soy1lTknTCB+fAIjUNpMRjsWQvk+Leon
tI4DwJ7FEgL2RB+Gi7JK523kOuSVA4INoRLcyohP6+4YO/NOJmrGfJEWlvtsYsoBRXXbhGxpfvqm
umvZ2WTxx33j0/lwU/V9maRxZj1F2YsEZTJxpTvraUK6CtWK9CSNNCBPJt+b53gPmc42ChBM4XOl
LeR/eU6ZwSLa5p18N+q2Z3f0Pwr/Um+c73X/R9vWvv4ImRY1vvmrycMHsjOg5NFSktGgJ5xh5iW2
qfncqfOZrusKEgScu2u5dd2McPZpv2MGv6nz6Vq6J2nUc9fAcdzlKh1TFsvFpk7/MOnmSu5FLm5Z
NwurAdunc6icvyrFOOeIqseFhdTQfLtMXyx+z6gofjNL9Es5RchGK0uArBoIAJBpvG6jd9cqVrp2
LbttF5anuCijFRCCN6WEmsoC0gUMDLZcM5q/OTYxasBmkJX4fDq3ral8pJH/ZqCIpVZ3AFRWMnvn
IT1lTFHQA+s2Da/kZzlrjMr8HGWXXayeY5PJLAvFVMEaVV5lckv0q/rxMTGUlXyTLF1jQ/gt25Wp
vyPBekiK/mKYiZ78gBk2E7WqSPXrwVVm5p9R3HwMRH921hy0vrmoJ/8jV1kSuhA5LxdLyCA+VXb9
kUfxqUfnqx2D+8of3rGx+/Kt4VJqTmMIpLIWOiPx8BTPK9tsvlEEYhrG1bor3NsU4Fwz44GmjWc+
yC7il9xBxRcTdadXz61MX2I4uw8eC6SXSuJk+QKL7nWsbtWNzQMr4rmRz5ybHopucfj7izxzeorH
ZCVXKFe6vMh2nhE9e7YHxp2sByH37fEiN0q+yR9NIsQ2pU7c7VpvOle19daB6tXD5rYfgCHze6Sz
TnPUyXz0NZACHdzhHXDrSe4e5gKpFPNerqFK4U0Tz1rTQfWzF3lLkRA9qdWH0VmfeRs8F5n11pbu
JZrn24LZlLbRZQBEwkd7apjzJ79yIeogp8v9muZ4rtvxayh2rpe8yoVL82RNEq3MvEMsVr+UNvP1
8SxtFmWIsRrqFYydq5HiXVqNX/I86mQXlMd38gHFyJs1RYQLqk/ffU4l6cmHyutcBI2q/CEmJ1Yr
MTpvjJTZ9j8Qh/wqq1Pqu/dtNJ+DiIMeRwkluucTMaanJkkx0OnwRtf6BzNENFMN4HLPZ5TSL6ZC
2VBHQRGMYB6mCDzrx7bV3punwQ8/CiKjwoxOUa3sfVfd22xGWkZkVSXfwR0vexLuZGfZt8exfi7M
N/SgAQGX9+lAAMEoD4nZxjQ7R8axMvzXuXVOikRJg/oEE2kJOxxEy8b6u8xfOZNLUAVS+nZGE7FL
rTMC7PdUMlby3OQ5z7P7oXhgKOPqoZO9VXbLQvO/J9upC75jCZmkZ1kfujY9tJp+Ea6Lzlq2WNlH
MZ/Q6/NEiIjo8DlOXDISiC+xyjGL+0Q762rznAb/w9R5LbeOLM36iRABb27pjQzlRd0gZOG9x9P/
X2Gd2XEuRhppUSTQ6C6TVZV50xIYRrAcNHO1X06lqUOK4L/I78XD9vq7BAgSHCDV/FEb25HsVsNg
KS0JDT211N9uZQH1ZPoxjOyMcMDOH9xvw7ff57NOoQ7dB4JLomH5Li+N75XEQDI3u5t65r1Isv77
FzsfX6HPT53mI3U40SPMwdpjU0yEi+NjA+c1AqwfRTN/lsTQVew+mQld5QUewcq/mpbcl88wp3Qf
1D1Vz5Wm5R9NEP1oTH4FHXtJPn88qE3xKVeUou0cTG8QZv9Iy6zcQxXhe53qMc2qr7jtf2ARQGHj
y+Ylc2h/DS+gtw/DL7zkq0AhlXZgYLK99+oUF0QLrJP8Vq5kSs5Up17nUNm4fn8jH5xV/y7Qqxio
b7LNnA2fzWz8ZEV7T1MeQjvTTx0r3wbpQ6wNh7FM6JBSvhuAVT10N8Gg/sl1yoI0vXZqum4rt6FO
+ZfrdpzOG7l/mAkexJJ3EgKK33B0XLYWbtx5nbr1jYATEs8LAiHz/oYZX2TbaWQTI2Yci07D8OcS
AYrlNxX69YcRzdb+Q0y8P6Z/2o1svqmLfmDZ+qkSYMYIZlw2hcSYFKK+rYPeOVfxa2U/fHYZAV7f
Mc++HvLyRHXwR6LOEPHBsukfaxVGiHH4lJfLNoVp7uiBBwqWIs5Id+oPs90J/mX1U7gSD2RYLwyr
vNLc/TWzR9XSuSbKtDaJSgF7yBx4YtwNrZl7B7BRTq/cscA1ppKdImjsxGfK7xcMCyflERAld1av
bCRigrR7ARckCReYELquG5tIE594M6Wr0tA/l3z4f4FroGYrM/GeID74lI8uc4aEslOQEMSURBDF
/Nn05Q21M0g+wh+VTM0nY4tsdswoyPcH7U7XuT3HLe3+8mT7ie3e4wzN5ih7mBbAHyfHiyXNRYVT
cbBCgNwJf+7BtADPB1BEUYxrprLvA2v6HE3Ot+z7GBgDjpq+0T5HCMG0PKMVZfpJ+fUoJw1nbGTl
FgLsG9mlPkKpCBLdy+6U0yynoYbX3aMJGdMgm7CNrQ06FsuOsycNnuZPeaWVVMs50tFpTSBKI8NM
gPMyRcNhGMYl8Ua0kbwd2jL06HNlJeifWP/Cjhn3hXW/H//cMv+a5u5Pfl9O0yqwwyfxAsr0qLXl
Vf4Ekr1nBy9Bf86X/Bx2pOB8V5OA8VHzzhaERsOzQPbgtsZyp4UCu+Ew3sj5odnmJ6qMrxpG/DRv
z5U2fVKO+KGVC6q5dzmCJUeR/vEvvb91uvydrPWdmQREtdYoGN2JWYnm/Mso+p+8THeTFZ7RpHnT
4y+lVX+gfANMVb7FaGiV8u25zmM4/fk2jm20H2R3qo6x2CslqnZozxzFRJSh9iOHQs5xZjo7iDUP
ODVZcGf695xi0Ch5rr6ifyPVHZzKIbnKxw3h9AOx84+suWHesy3fZI/Ia1XlwEjuuzzyJB6vUUJv
T/MR8+RlLZiGMLXmVd7Y4nPhB3rqfq3oqvXK99iezeQ7L7pLb3lXuRP62H4ZXPwMor889J7FP/TR
tLyRFnaHoUmQXpouSHQh70KAbKDQI3umgqiUAqzcmT8ZP2L7tTa7lA29831+be29g0WQMHMxI1rL
qidr1XK/w7b6Wj5mql6nCtQZQJB3kXclmL3UDYpLZohlYFFCprcM78kFyoOii6HF+qEB9pS4Q+IY
v3LgZd/Lj7SK/FAW+KFj6AjZ276E30gPmDnjscNj8RU2WF5WB4rH/ZjpezGFcmXsOhCf5qJ09dX0
hj9JczWG5oqmOS4md3JI6s38zXEWDyywRlUSnCf1B2I+kl1K/kKE9e3b6W0Xo7kjWeOS3BFy0e0W
lcpP7If0DYY/BUEShU4+sXnS2ewVdwGpxo+rIjqqFes8coja2LhcdkoMLWh6mkwnhtz2gu8sUKWg
mPNIP4j6xtTjJ71dsM7hj7hT9vyM6XSKHYqz7c6E5ZcyVXlKhAvhO8EV1zxFwa4aez73I0q8eLfC
SjZF4t447GNy7SsMv4WpgixzYeyTjkcExHhbhca6d9zlkwSEolV/GqOPxiivvvH5PxTVIeqDPWzD
lPrNshZxz4zXpDDow9QOEXEf65+S/NklLFxQp8kCwoy71BOgAsMW40OIhA3IUxwgoLoc4YBQX63q
KAnaZP9L1OKwPvn4EZillkw+JqhujG6Lut7ZLr3luSxJOKXm0tMfJOuX3nz5Tk3t2BjOtnOrD0EG
eGv5hLnLj8yrQSTg/goAPxKXqyp6P82XPFDBge0eReBi3GWSydAF8+2R28Nv5k3qlu6jbUwa4mMy
chBEGFGJdI1GI9jnGpmSjgt/L0jDgjLE6vSU08ksSLXr27/Ex78Q8T/60MJOAAWo+cAbVxk/9Hc9
GXBcUjwm6h2XtBQ2l0uXcCrVlzYy3zPL/x6wDeRW327/2k3uKxNwkPMGy18EDIcGQ/U45BDksX16
yz/5yK3pDqFhVK/NZryTp0/X4U/veY9e8ESwJ+UqoiK2wIBdGC26PhyRHftOx/7O14AqsRyF7l2J
10KzeXHYS3S2L69mf0EoOJzDkTAJZzhWRHDoJTEJZ26yFCkO3/euaZ5t6wTqiM6/49isSXq+BFGV
7dXH82deMteuTLcJ8ZhcQyrHdtgOZvNuZPwzgb7dVeBl70YPnfbEXHJiX/wi/WXU6lflhCmsF2nd
vujaE/J7LwV7jyRNUB1EtOiiTPfLo+28J9mbpoJar6ZRTgYeklTL0Z9rTciVzXWSzrdSpKor/VPA
BAEcM73eQSJwkgQhN43zOJvbZjLZfO23wITz5F+ZlhE8R6KQufH3cMntR9Kdjm1fb+QNBVURtEVK
F4pSHKAcOpTA3lJfETh0DPNbo+cQuD4qoPO9ICMTYAS9G8wM2zrNQNqtmAobrlU01lAaxELgLfzO
3NNvekTe40+shrxGTBAl+Y3iJuei3E5GQoqpsseGFyjuadWcP2Wfx4Z9LntjoxjuNumCkwAgiA1+
Dq33ZZGi1pp/ESRGrhmtnK+RWsjcIXpBDhro/7C1zOJ0BvrR8pVvWVB5jyjcWR5gD0myAO0Qou48
wzoySfGyGAupt+j1mcH6d9nP/zN6Y+nfRTAmOq27VxwFXYbhn8lB5uTLwwVlw0wSdBS0Hq4SVW8+
NBykWET5bpv9W1AepAhUeclX0p6jWAfnIIEwuz+NQzYoyS9T3pOzazP7IOfJxgX9Q/zM8Qzp0q60
kD8G8+S65VZ0lW4q4y0iLxVMScyY2/obx1F2MxRYgtdJTCqppGScY8sgY+vuJJFLSusfPDpF+any
Jyw1CPgcHWwQFwlB7c7dKc14lv+X+HjBmGydDob6X4lPb4prPoLJQ+DwOLoJ0kQsLlfWCpBhe+j4
ZOMNKnMgH/gT/EySHdG/uEotcSlvYFRqaQziJCCC/YfGxZdagWfYxqGFmayHpXlxP6GfLC/S/e6e
3blZlsSskqWatlh9Zo32mUmKgFYMu86xp0/agX5otf4pm4g5z+JmCOKdO9j3c4bQDA6uwMHJv6dD
8TkdxMPoSvCZ3MvTXAwRpmQpeIwBFGDdNiCMkn+jz+GncQEzPfu+g1S8cgY4U/k9D1aes+wX2Te5
u1X65Fkx3+K4/8Cq/v5vJ8nh8KjETN1Vz+yzxyCylHfkr9xc+5Q76IudFhrE8gyOwgrOcjK75VlM
pGET/bsW5U3frKC0oyQkn+7r7Z0b0jVEYiTc4itbfexT5Vn+bRq0Tyap1bT6qmaW15LVEdZz6I3W
cB1f5EP9XNsUZXsrS2LhocvWWP7Q8WlaafKNa7zINXoBcDH3Qo/kcpcwGe4YoFg2vVtundj6UMzp
MyXolwqRhAR9cBRNA22ZrOYccEVyJuSqxNjnDuhCMzwYKJ67Eap8fBi53NlmEH2lD941j8qTEk/7
/6IVKBKpc+V3DlF9VPMiCWtkbWcF4hine0wFTRpWcN79exg8bG9T6eW3PHar+rcfEcpZj13zKHtz
cXN9U7572pvg42I9xD7SsvDog+GKFRQEf9ntgrdOQ/cWqwhiUPPr9kC9H2JaxdoK/izf/c7YjTRF
pHF0UoF+Bdtd8HcvH1E1UA/a/C7u8T/oGV17x/6e0AhxtITuruJLeiLyDIglsH6SYDrWfbRf3hlX
T6va3YJtS7ZJffsi9VGpi9YdABKOgH4sFg8de3N0T14+vBCtywGXNFIv8l3fkF1I8VV+sbR9ZC++
n7wuOHEDYBV3HrA7LOq4PCOurinuD5bDwxx7u9Yi5NvAZf8vsk5DJFB5dW5jBfHMhHiqOd06fk0N
mgo428CRZ5njplONAo0xbTOjvqW7kjIeWIzgCmXc79s4PcYwCen0kXQGUYq9F4ii4RwUafbkWR8S
P+ekNAIBSLqzmzXvPBFDJjqHtSNCKAmmC7Lpap5eGi95yZ1/Vk4WCibsdZ45F6+lTqBguARIln9w
mmMk/JJ189ub4U2v51tJ7QkDdjUlr8nMr5IkeBqDXW30rA79XZ1Ym9y5HX6LZnyNxvFRNN9WBnVW
+ljcUHtX2QBWphxyvGdOjTlQzR+lA0Zn8Lsq5lup4KdVda01+0uvH2cnexNvJGFa3bo3qDRu4vBx
DKxXifClImOk1Hh9hBt84Becly8YsrHpW4Bu8Qf8KhwJAUc25jAu3RrhGCG5wvB44y6R4mJKpF0j
wdzSnN9E9kNPmifhYoqhNn2Ye9PkJLtZqgKyQBJLQM8VBtm3FAYns3vzzeuykcKjWeiv0aChd8LB
VcxrWJG88FmsVmDNb7JrBj14y4Z/BUV5g7Zzb0er3koxB+raD2vsr2a2Fx8mXQPSPSAeXP6b/GrV
lu1TA7mtFRYn8eAq2hR49B8IjR7d4lVCcXmpnEp5vkHmXbTIWoAiQ41eR+RLEfd7NDPrEwIbWUeJ
1iVbmrsAFOBFijVuyP4Uv0+PJm6sfphAB5beITEPlgftdpZciio+I70i+sHfAaYkitVbRsO0lRju
WVWXf5hd/1Xzf+Xv5HzDHPZXlu2uixkLbl1mD8Yfif4WkzOOIBnwRhEPyXvK2ygOf5P7DxqfWcTa
U1e9SRaml7wN8bwa7uw0f18siZFi5qW3adbijRqPd+Ji//tcx2eyx2KwJdjKr5Z7kZvSdOWiw4sm
gfzyS9k2U5TdFR6yP9hGWQVJj2zfgspZgZHDucoOlEWe4w/NMF+kMC09EVIaQ4n1pfGfOlSyIufL
z9zrv+oeGJcUjUpoTSCWadbONxx0Z5RElz21VOxpoJFSaxHU+6GuDkvUINtfgmDrvoJPSdNfpcIl
DUoShKII9N6/S/JEBvBBWrY89DoFckbdxqgvusUZlJUsZWkQi6Enur+T9ZNsdlkvM06+w32bW7s4
QvdZ3IekWZOpfmbZUW5ezhJswz+F0ZymTNtOZfw10Ifftyh74QTEGTTFq662j2ZOV4xkZLb5ICpZ
S4TJ0dHF+krATRvaKau0vUXQXRM+S7gqCymNKPCcfQz0rFIdFbywGqDzCND2xigTZV8F0F9MPFrI
z070qO3+cy//uRr5LhX+MYHZpz6OzXQzEfNXrfkln9PlyWd8U1Hykp/k0pomeQGAk7getnwgK7B7
lhZF+NXshhvDuIP0D6jnn+0Yp/DcTe0h0LkZieKiqnwz7IO0iaVSchGXK1sOyvezn9pbyXUGhP6W
PZkl7atRb/87rUubi+wJ4nQTXqg2TJ8k2ZSjIIGaksafZL4SCUpcK9VQKRAbGJ7eo+mGnSZl5dI9
Yn8+Z6e6yp07DcwVfsjgFOEqzNX0iEmV938OMFPjH6j8t7qd3SxVD4GjpdLhMSIWLTZCCjVWlD/3
6b04L53sTgwXLKUnfRa6P6mzYLWkKjPDZDwL73XJUH0XXoZG2ysDHC3YHqjKfiQj86zqoUqblfRx
NKN7rsIe8jbq3ZV0AAhBilOcZfVli8lDGQO42mQvccbk1vMx+QCok0MrFvlfMwA0sHFp3S7Zltgr
2LruU0Vba82/YCZNDQJ6c18r2kb2l9hVab3KcxuSvCx400P9vIBGLKpdN8i9DRuztD+KV4FB/v8s
Kk7dI2I0OwH557bYTH16Fshc6hFhDOA5h6gm5KeC3ENgREE2BfgUtA8RwbfCXFlfMMnMRfXSmE+C
GNJCe53sgZV3loawQUKqTHnwSnetZs3tsj8JudAPW3lKfmFS9AVtI8gxph+J7XLVOwVtsSR2smQI
IMPQztmJjWGJ3yRmkwXz1DMiBQAk6o/8t1iBpNVXaqg/1EQRSWo+x7B5i4mwFJBMECLmNcJyQ0OO
S4a6rLb8KRSh3+6HxIFycUuT0Gzcw0Lc1e2qsN/NKHxuqY427cvS6SetctZ8QBR+v6SYXGXEQ5Zg
PTCLlyzBzojHh0ruOmRH+YhMjJX4o5bA712Sb3lyITkUY3tPXvgxa//yWJhArmjPM2AJ6YranBZg
inNEHzSplg1h4HCvu+NRNfODNDhIO4YEjUu3ht+sy2R+0As6Zs32pve9V+mrkteJczfSj2zs3hYc
gV+l7OYkLc9SvoELZV3Z/V3WIJUosVXiVfdGoG68GROlW//KH/Bao9flPY3t/Cf9wbOnf/px/BR1
qGkTvXaeihAVvD1ckDSAxV3+aSCEgXWTD/nfUa2K8hyPNMaYxX2dqmu5ONujgkHiLo/BsqEUwr6Q
4cpJkRPjduhkAYSIQwhV62p4975pvBllhl2vDmJqpNQip1OWOeqV0ziXW2lblIY/t3SZUwh38nBV
Izhlhk/Db/alGyYNvd63fE8m4+jXCXK284/YJEC6mSp4CfIwILYgZ0eck7yF9BHqXnFXhcP6v26z
AWK1QdHp8PzXDY1K2INpu4wJNb9eO35mnvkzzPdwir7J/YqFs901Mg3v4hWke8xo3XWcd0yk0JZF
Q0tj6S8oo68karW04TkZX5ZQ/7/nuXgMnxcmE40KQ4Keg7qVBy4dG+JAZMH7JGSNs/Xy4sXhUGna
6lZ0FkMqewESSMUcvuQJSS+xvDuSQj8mfC0hVeQoqW6kUUyCZCmvUYCKPPNdSpViRM16eEiiPwD9
tqqfpS4n0Hqsa58Mpb7GiBKQWkuF1QRrMyd4awoI0HTnmI4R6Hu7zor+A8P5JxUMhDl3Q0krKwie
1AcluDOGdu27ya0UsQ2/vMr7tUq0cWob+lHnrfBfpfCBmuBnSlaizeN2iKYzFMbXoOr/zBEth4qS
ApQ8kt/IdQc6JoyaitbCojurO0hIYQ36Vxi2yZdpwPsq+50UuBhSJmiAaI+xgYs0GUidSL4Xjotm
KyTwubE0OkD9TlW3pifU6e4N23iGWDQ8qg30cUVWHzJUNi6Gyex5QYkBDTT1oYEr9i+063ULLc03
Su4z3ZC9ixT0FO8sY8hvRoa+zl7ujDtaLsIn00USOvf8/guu5u3y58083XZ0DFzHTpnR4U2gz4gM
e2/mrXKEoTK4Y2Q22DJwmb0moLMrx5urv/nQdlP/F6nmb6wH/Wveq+4Gwan8Tkfh+pjks7KfPEO/
zFlqMENkQumjmwymc8EuZRirKizgKPKHXkurJ6cn5q3gxjprcRjeWBCN7zKyjCd10OmNRIr422ar
L39OBfxS5W12bSA3XHej0lwy9JQOjEFOx2AcBsh9FGNTjM+VBeWBPQC+0LRgrcIMdcouf7Q05lm1
sIC6qnIhkG92ALkdKl7BU1va1jZJB7j3B90nTDKUV5ThdlWSHpyqnW50Whw7pY9XWtuq+5o2Ylpb
/upuTDZOYw8bI2VwifGx9awnw8aZItCF/GhXHiFt/ayBZYxK9hIFjbMq5q5boSJb5d5XXqu49dn7
huE52lDireMBsjn4QXODBbC05sXX0pdeGc4NXcBxG14zdXpF3uPXtNDGjoL2BOPIZWxgZquzDhFm
a9dZ3Dm0VDMXlDPtCG2gV1jlCqklJh3yaG+HpbWq4Y7dxC5UXBbEaOVEOBkPjxp5kD8TJ1del6OI
WdFOJUXYJruMbn6fVNp72+vZNjSLjaMz92XQuZIxBL1SZhV92SK5R1vtJQ9bKtVsjSR3DwPMYmqK
WK9W0Q3gNN2l4kAz09Ctfu3Cy9Y+2kLrKgseWlVTj/bw0OklFPWo+s2mZsD15rlHbQIrHTv4SifT
6WSQnLmMKmw3vTu/6vXnPJvOSvNhoh8gQq3UQVsxE3eCt+GelJq8Bw0Xhpaf2tC9Gav6ULsiVgds
TINgwujByuwV5ZCF87yZ3V0OqUoQ5gc/6M/URYejHt1SgEOqbqjSldpmzMcBL8XMQlH3G/N1Q3Y9
1NDeuv14T0H3FdGRgGG6A0PKrwbQxN4rYEZAQe5Vs1MaDDMDH/ZXaTm73E1eOjqGEda8Gj1xqFvV
e5Z+F0AFgx4dwiVpdagy3pBh1nhf8lTRp/kKDbrpaYg9jkrw1VLS5zU9aIAfE6tkMD+MhcQ+0Gvo
+cUY31Ex16Fj3LZznmyR8tq7PoPpwzTk9JQSClXDkz1HZ6Da7yAYmpOm38WBYh966FhJ2mGp6TI2
eQXfAcPi+tb0xktVzd529Kk7zN1tnabhuvX0cINM8xGM6dDAA7SFVOBe75VfPfcYpav17Ww9VrlK
92tkB5s6Uv7MsP1yK7goSkbrly9Wigx1sk/Rql3XntNs1LVmGVAS1/J+HLGsgiy8Kpk6V5EFnxL0
WVEc+RiMFtbd4aQiZ7eu2xktq9yi5TOedonmsY5KsJ7CEKJ183vTJViHYZzt9dCExXq02i2VxJZb
aJxN4KhgwUyLQ6f1XKoO7IOxPgGp6dWh64fbwpukWWI6RUb3ip7HBdLqt8TXH1UL6r5gfm/cme5x
aLfgZ1wrUQGpZlGgxKbX0H02lb2yLXiU6RY0NnCwI55XzIjoqJm76Ys558dgrSMtiRFoEXrqUwov
EBSNsxVsItWx7ssYbvQcWj6EZyk/qv3rIEKjSP6ZhwoGV4aPk31ZgYOnOQLU7sE1OoRw5mjeQmBz
NvO62dbore8KplqYBA02FWwv92zrfs63Xtl4u5o+o92YlE/TEN7FuvGRJui/WUmBxjPaty0TNY5e
+kcldtY5Im95pShrxClmXuOrK7Rx9qqbrbN8fmbq0b5pEA+hYWfeRJp19mA1XI22Pa+cqqoo7Ll0
gzYD1MtQ46pms0Z+9KMttf4wuhmMjV1134efud5yAorc3Iy6t4PMgMq+unPVYatadODEDBLcz7aZ
7DVEriRahDfuMtJ8A9kF07GFfuOW2jlNh1UKTG1FxaZ0AJuSNF7NyQButwpaFdaLMN6hFoYOcq8d
w8weVg3LCYM8/Up5fET2cBNytFZGf4f82weTjeN6MmDem23ER5wp3luTeGw0Zt3YID3JD5GnM98X
UiZ0mnVsYWgiExtNB++qUP3X2XSLDQI+d44zVsDy7r3Fhk363t45VvkFDv8+dM/93GN4fV07ZJp6
Ze5xYLwBlgPNfXLgPQK7KA9RZmlrz2E5k2x4RLDROpBpZk6ortsZ+dkpg9jHg1+TqWwatYqKYRQE
WJMBgXrVdNdhyIkZ0MxdOTraKVpuK3BRElnAEHLr5F60acpklzIMvNbt0tzU/UWJETQafflExN+M
on6u7ARSXSaimYTK12VselvP51krY8oeRs8ACTSCbGsw95bGXiHWwHUX8WkexNAbPBclfrSdAI55
DatuFNy3h7qIiiPEWWSntmn+wi5Bnaga7H1rk/y2iudsysa8aQAj1vTjHEE90xV3gMyONkMymlv3
cM8MG/hB6W8Lv81MWc21+tU0jbr20NxEv2Yd2LgmTzoobS2GfD5Tbw1JBWksRSQTnbFxpp/MUHdN
Gz2ps59savJ5bnIQR0NURpvVWoOY1i39bWwPz4qVoJaECsIK1EUky+bvdEBToTMu0ihJN9xW0+Lb
fuo+YHyCrgmuaWaB4XSPUkjPLYJ0L43+Msc75lbZruIS3k/IpelLHBJUfSXSQbYBMcF0RySvrFsa
Z5sGP2ky1DD3MPUq/sOYTogxqdCVC++BnjBWGmHjAKHTrEaJthgPMcQSq/JSz2l/QBrAY4r6kWu5
VEFfrQ0ElDYuXr7Q23viZyFodBmhbB8rqpnpCfVyx6hvqq5r10Xp5TvD+2p71PxyrSw3ub5B9fe3
GL2MEKi49obj07lErytS6tQXwm3qCYUvgq9l955EkIw4JbkSFAqraa62ltWUN151cBCd3io5Yo72
aF3czMyOBSPySFreNb37VzX1n08SQMEqvh1oWFsVOV88P/okQaJo3AwbNASIuqC5WBVKU4Ohttvg
YOXMzdHFS9QdIuMw6uqrW1ogumH7PhdYb3QLvZWDiJuI3wZufEIB8R7pSU5O1z/pnfqbkn1OE2yl
XcQXMO5TOcL1jfg7p4BJRqPMCWvcpFtpSD8HcatteT7lKq2bN7/0oXksH5qeWMrKrH6jNe7P9DjE
6lNGxQH+n35Xo2KLUo5+nndW19R7q/WCrT8waV70A2MKI0/A0Q9lyxEKUeS6d+wxRT0KYVd/cGaG
ebB71jS8lZNxSjPvxus487lREG+SFKz6snQRVqsu2UDLTNJl2TrQmOitXdSgHfXYuFl2G3Set3X1
UwtlK5Wxe0T4NpZGmSwMZjqH+3rdDc0ZEdNLqUXebaMkOzpa14EeH+MeNUAXMiItJzEJZrLE3N13
ttGu0x8mqSHMaQPSa0vZ+XNh7mO9uO9QgGVoQNTaAufAdYG8a8ptz6+3UVGPtxoaZ6kmTAC9Ge1j
twZg1aDL9/o53uRecmTsEjPbRacYVvBDwdQXYp0ar8w2lQYnt4XyUqbrpyzE2QXVXTZHv1OY4mtb
SBaclrPMUfjovdjYDJ2i3th1N+xDiY3H0Go2aLYMV2eEyqBVQqSEEX5Oq/Qtbmr4vi0kBjP5svyI
rkNCkFA8h+iA7klfjJOroJWQzyogz9Tv0QKGdCs21L3pVfaDV6P6kEN3sEev0X5YfqeiuwX1AKVb
OzFpqQxzOr1tpzy7DezAq8qccF/x2q9tKiFNpJvbIXPuc80O1u1Ig6avljYi5v4mruNjrgzjUylf
irTnbSrqZFNyA8HxQL05+H9f4GZKzjatzZqhvKWMX/q1/q6ZbAKUBUMoVPgxrBLkHUzoO5u4aCiI
dcZLzop15eS/M2kQ7dA+z9eozVeISTLoTZdlfx4dvT8v/+dUiluu/C5AhLof5s00+e4x6XJa6L3h
SH6j32hTq9NFyf8l3azsXMK3jUYzxVwE1s6wpu4IoHlqfGN+9dCDPCi92u5p4DTegtHYZW6lbVx6
dUlwrPGidwaCPXBom2rmi6RI+NoldGEjejn+RrSYKc60mpy8uPdrio5Gtq/i0X4cvYrOea2DdL3P
7qMO+TPWChV1xWpv49JMdkMX+Kuytq5eTbG9RkTpOMNC1lQIkyjBrN3NJnzM1VBlB2C6da1HCQEZ
Oy0qUBVy4gzP5U4W87qRug1Hp3hrsvGBsMwJ6oNbdT3u1MJN9+gBuO4IZV2vPo3KeDcgYPZQR4gG
QdD2VMbwpiiu+mx25Wedm/UDqtwNk2n56t4uGktbwZL2F4+cFJjF/GzlOWm85yGgH5bF3aZMe/ek
95CVmfWIiGWD9TSLR2gozF1izdoB7jfvpXWrGyiYhwNNlOq+iTJjYwaeeVDspnhj7sWeCvVeL8nK
YEC+NN592qbWU138uE3oHhs1VxkT99F2lS9+bd7WSHGguxs+IUv6OMd1cRvIT1mWFkc3nKkZahS3
NN2yUEmw1VsyvQwRjVp7jVwGRas5vKQIELz6HYrNw/QWZx9DAHIQ61V5YxoBLVdWdwsw8aCirH7b
UCom39Ly52gONGkmbL90cizgBCkNKcOuSZurbaTeeWSx74t4Gu9dKz2pjVYz7W5NJ6uuIsYvWm2P
VFrzEMN0QWilRgdm6frN3DXzrdnM7pbDaZHL6vNthVbMuYlIy7moxzBiRiFEwr1ywZydsDbuaNeN
D35dKcepyik0RwMicvGs3NVsmzPS0jq09Lb7ZscoBLrborCzXz+2b4rYaH961C/pY1Oh0M2e6jF0
mQlxX2ubGSZ87oczFPUnRucXTHj+sJGmW3mz4V7H4Rf9cSABELUtSV4Vrc1Rh40lij99kDHdd8qX
skYuKCy1a0wsjFQqo7C3wRR3D/pMfj+ajfEBM2GyDts6vAsTa7ggmk1W0/r6Rwy/42qA25KAEXYF
xRzDm7ZvIbnIhnY3jb651Q3IlEt1Vh/UMkRf2QaQj+Gb35P1XJQ8Tl5NWmH39Ez6lJIVsNqjBSn7
AaWv2l2lzeDekLHsp36KLlZ9NrRaP+e0rcGGPT7FRJePbk40kQ7TO1wdyLX6er2f82ngLt3mMJrE
l6QDzp0B/nVCwKfZM9amPvoojFJhboKn0fSe4hjp0riytNPkzcWL5RUOwXPvHZYfmwERecLSam/A
prRtdCfYwA0D9T+qKO3Zki+6ojRnPQldjoW69zJTvbWLSLtNAwZ/aoDkZm5rlL+NDt2lvhoO81Q+
0xq3StBguKLRoW7QEtaF+lNfUygHGHA6Y+3qQ3CMvN69D5qwJ0l/mPTIfvXrMbi4VfwCKPM6hVF1
V0F//pCk2Rbl5/Al8CBZ9IdD1Hm3thlH39J4q0EI2UW1TK/VDghG12wM3mMflDZTNFFhmds8ZPp+
Hmd3n/iM3WGCmoc+De2j45MBDp5jvVnzYK0Do1NPDhDbG0qO+xTBsifMD0FlsmF8+JqO4/yXwJdW
FcEf8s0hKFKbvDIdsx0m96MdaYQZ/OSG9UrutKZO7qpUPVtVpcDAp26LNs9u0sbINxbMSGeQSZMR
GU05G3nJ2GBkPBea8uLHOcmdZ9srfSZfUVW1v83HeDd2+XBJKre/DGNwUpppvklL0aOKrHLXOg3m
KdAe/4+o81qSU2m28BMRAYWtW9r7mR6vG0LSlvBQFJ6nP1/P/uPsCxFtJmZaDVRlrlymThPv5rCm
35hIuzc3T5pNH3eXhLlAXUNI0JX9Zi9PFqT3u9suA/WR723EpPoN2vYF/Rm+iqYsrVNTFv6GsxJs
lNH7dxddQhosyXONFVK6kBhhsFlsonRaXovYpbKL1TUO5HKx2DvOxRJpiLRjcc8Zdug5KXGUZ/JG
FGR6iOpobdSFgwM+3FDTwWpDLdXpv4PSQXUSGTGWmDlwQeumvshmQptZjfmurc2asqrjBrEgAPv0
8U5ocNH5C6EvVV285ZNhro0mubWPus9FSIojh96MpEAveVU9Yc5fkL0Wq60by61fUex19MTXOiej
0Sm92xy35vMwZ0cIXfVxHhb3TAbE8PjDflorBpc8MouovggIRIe2iHax08UnlEjG0YIu+O+j79fq
eHbXhFVSTD/eWB4HE18DSJHqS/h2ta3NBnJgX2WX1DDd/ihaz1pNI2tcjyH+5fudxXCIfZPmsfb9
1jpU+E9B41pSsq2b7BwZngWbXYOJ6iW7SoClICXb2WnIAIhJYNNZsc8D19yYNt61nJh5LwcbBDAm
gETMI3C0SudbBC7pET+An5kjulPuGC/9NKFw8h7BVQrONtHUoBp1dwZ+bs+5N/Gop/Ic4gSLd88P
Tt8H33ZgLoq8WAm3CZ4xpKVkbiJj6xaG/2w+XuvM4cUDiCjYUQ+NI4ObJnSZuXIxHOzad58sow4b
oMObNFc+fMqz1PJm56m1nWbKsjg38+cyadKzl1RP2qnz565J1wVd+m3Iyh0RuUdPL9U5c5NxMyXl
zEWCGBLh7LRtOoMWoJLUyMNA505IzqYya30pRdSw2bIUMbo16PdKQRS7bH4Wsx1/NRWgvB/H3il1
bf+dsSfRhWnBJYladak9/xjhtnsUTvunrA14SknUMB4gZvoyzaupcpurawj6hbRLw741EyRhnMNK
qMNo5u4/rgIXyGTdPTlYVBkWrimtlwyHLLfwBanQzONump5Sf3nuUREjao4VXS4OGA6Q8ykORHzB
rB5zIsDVzTBqeZzdYNkVJt5ZbhuQu2ozj3LNUeJhFNh4BFgR1mDupk9cyEDWMO+XCYQhtbt9C5i+
I1pbw68mU91yvd1S28k1spXa520KhmyRN6dxBOid+R7YzAy8FncyuGfvBKndvCiHVOwM+Mzm4902
rXMvC4+aBlhzwKp053X2315MB5ydi53FfR1CNCluhet/jlwB1R6N63T0qf1Ce07sfRPRr1EEnexv
+9buKY4SnE/zYDnliW2tFzFsEwdjr7RP58+yYKsppyE4cE2EkADdN8/0iSUX87pd3GarzagX9LBE
RscPxzDR4bUu87i6NV5T3djG522RwxvK2rsMWuOsoYqDcFTdm8zyFls7NZ3+O1DFQWoOSKXVFah+
mjn9uaz1cP5+5IwIKxIPGy3JJ8TIOF301UC3MmqPs4L/rg+yf6ttD45SOuyTUrcYRDIJGWzs+MbI
1dfRSVYxfMoP6pyXKHFgIxvsfHUTia0VLQVLDEOxlUc9sCZC3rh+H7jlT4HjRLgl89IA4HWcUnHv
06l8Yrk5R3kiT2Zrl+sotbpd6k0/pZ+Oe3xdVFgxpdv5cV2ckyjdGYbUO5ADE+vpPHjH1/RjyDAf
NFUxbpR0s7sbM3eQfabB5EgEzT0kIQ3xhq+9OeMy2ifzy9J3Z3dSf4Q9WjcvWXsjSWIOYMyT9ou1
KAr3XOJ6fzVoGZIsZidEhNmMVsL1nRKg8rhNO8sBA8Q2YFuXHVYWWWbsCe7905umAicJnuI48DBm
+K0NJU9uoQbwuOQUAbjezNrgUkrnPzru39vE798myf8Uv/35vWJaFw5eAXxk5ddCGvl1pEemnh2G
S+MfTCI6cVTEVBh/9dDhhmHbGQN9oS9TsNOSflfhl3HqItsKCYEiIowQ9UNJ9UG7zqGtoSQk88br
GhGOeeJ9AjTWKImdaOfC6O5VNe4TH0Q1sNNiVQtYGEpEf/3APjo2UwAK5Y/Hg9g06m1flDOdZZ3P
qM2xdyxnzCmtiez0qaTMTOJrOifM8AtR//vIenASaruKQhYD7LSz2B02ZI6SP/u48FgpwSSkvn4/
+z60aevvYAHPQEpF/PTfG4rKJrSGtNs3QZdu8kghfXAt8ZLoae1Ntnz6fmbXXbc2VZfvvp9KksbO
ajb/wb81ejZT0h6rHl8rLAbzKFWfhRcL7oSJuILHU5UgWjLG5slqvfqCMuI6ltl7Jq3xtx77L7e3
ScCs3Wn3yAbdA6QkL2zr0HEaFe/mGNiCsYJyZgIwq7x/SpbxERdNf+NJsQlsT5wHNdTXxKq5xIy8
PMulcrbYPmazT5uoXP9awqxdxWkbXzNC0g9TztLtYAO2rgso5tiVICUtKba0x74yD9Szg4UoxmNk
CRbqhoLUr1NcJdu+c8yzAeYO0tmyM5Jx+p57HYywZIqxjrL20X42jHkHO/8PAZILAHkSrL77e9y+
89cY+lEt+6OVzlSr7G3lfhlR+oxL9OQyygB8wiByXKxTMs5yg0dYwrJH6TWRaX9yHvXX96Pv15ZB
HQlCn8+ZnXvbpGG45BGl6VhxzZq+nFKGOIKsvPhJDtRAxqzjW8LewCUTTDumblmh53FfLLa8Rnlt
v7iwiZYy0U+MwcTLiL/3eowrH6t0gwTvJhXxKuvw6yzKejnP3oQHru+nm/KhzU0Gn5rx8YZjO3I7
WOIrMv3hKFEyHY3H4fvp96OiHiHU0/it9OLaV0Lk/DNnekWBfPDLxTtiQQKZ/mEZ//0onoHcVO8w
BualNAbhZpxqbt25UmewY/tQ0uXV44kYpnyJ2xskD1LUHo/mZDD3Q+8w0WpW0Zx5p8rJrEspc6i3
Lv6v4HlFzgA4Gu61wic0A+oKcaoe7lNWXr0o8Ij3zXC8YYBWI45lbOJvCAJbbo2cu9PYmLiIT8mF
8emwNOXpERu6GxL0EQLy2FtgAaUufXaPUyhmRoDRom2p9Inc1iwMDBOBZTpPa5k31XrQowi7ghng
gHsoOwAliyOmVdC3w6XLU3ENHIRYJtIJUTYv2eNA7YjTGHwG+rEcw21Trq0GBfxkz2gXenHLcBU7
N1D1cEBgYfQ6vXYD0f/Q5A3A/NPuuUknxv/ZkFyQMhk73B3EenCa4I1z2+2suig2uJMGsAO0D/ne
WDbf7+YWBrEVqO7am5tdbAn9mQHkkOpgpFe/s+a3aMB02Kj1J1b0xXH0oe6hMMxxw37ytaWfJfUx
pQ+gT0Et6PXp1unJ9fOc2r8ENflFaf02m8G0HvWiznDz81tuPUDkSjtfdVxvQPQAlAp226pr7nlm
Jyfl6L+6yH8DM+o7gPm0qqdJ3ZRl26va7JEms+PfshKeDShGhlmQlDs1zvCr+yEcvQxB1RzLTY+W
5p0NEvvxuM1gZTX+e6FfyC492LMuf4sM5Z7qc8CjOf+NSB3x16TdF1na8YF4sXpVciZXgx3pDUEI
Rhc2ILEmk7gpx/l1ySf6gGg6Ekn7vwKkeJQibVPPODyRkmHciZObEHjP3TUyh/kHBBIm3vM5HxxQ
8ocncMHyv3aF76/wXZ6vy2jPVyXcpyJlKg777ZLabrIbFn7ALHpvVyPNCT2l5k8Cc8gAS1K99hzf
XQ1iNN+z2NrqspB3d8K9L7eJSMhgZ7zatFaia6ZdKQYG13FJkmjexhJso/bW+K8i8ddNtPet7Fdc
ObgaL0H+tURIynGevynScqhWA/1qVMlH6VszZf/Q7OMxmLc0u/b130fOQGEYiSufjyu+dY0PXaTT
elHxeCBXwviQCkGHF0T3OYaNAhupOnYL5EnfwaXTa5J70yjvKbA+81Ek9+9XquAHzFnrrBWSvYjI
XCIBavT5fv00BJJhNmFZ2+83ks7BIynqigMRqPFzdEyGOMdSn6wrty0bwHt9KiIDD6LOmZ6zhWxS
kvXag8+w8hktADfWsEQgZbJfddCdfs/iNKZKQtRNyFAze5p+MrhPnb+gAwnw6DS1c8PPXj8POv0B
qFGF5GkN+2aiIWn15BzMuGreSuPgpv18Ul66bys0aIDPUe9du1Y2Jw1DbJNzkt6n8Q3WFTHp1fJn
ZNqXLzWOCi3U2yVpxaXOhbhEjkPgZu+l28zDwyMil8WQ7m4gyvNQ6VquFy+b3500eq1H07+1Qkzv
tYetbWbVr5g7wIo3nEPTp39rN8l/kEf3uKyYgQ8l024BEleiYtmXnpmwpn0x7r54beM+QwCicIrF
n7jIu30fFfM2MXFoM2HhMKChyIKP6Iet1ZhOWAKT2/Onere9VYZ7OFuVCs5jkX/KyI2fBTTMtrfa
l67Gy7xJDP8g/OV18iz7iu1MF5oZEnfiBwiELVoHM2cPDFyzPbmJrbeRzdPv174PPU5FW2MhtiyK
CO0Ui5RrYuX73eTrYisnCluoO9XpGyMurAAeQJY128cch6HO8sw8JD/2y37I3M9+ZmLXQ3GAsSOz
/TR5gDD1wVSE/zVpYD9nWGFoJV7JUBzvuRP/1YFAJRkQSVF7m8e/xrH8C25CyQs3SboNnN5Yfz/V
k8jWfTnGW+os61bByspqBhikTdFEPg7By2Rr4iyyhHCM3CU7z/LI3XYJm2UAAYdmJqaNjRVzOfAf
lTMzwSAxdAugi8KhJKpB0kObVHhzQB0WsIZvFygk1zHG+cfOoEdOiExH4yIJbcHkbMGFJCjt05wZ
L92yipy2uklNwZbTUGwXbgV8TZiq5pgwiWiKNjD6+X58o35J297ftJJSc8A09gWfoQDQWuYvg+vU
V9l3H634ZZreSAxGJ88m86oDPVQdemUBM1omLjmIEQbmD5t7TK1OGICSovj/xYJPLXWB0FZUtN5G
8Weo2xh0L+kOQ27D76NZ+zHPzt3pHvNA24WWq0nW6Z0APBhA9Fbn7aaHAvbk4T2OSbFPQMvM9N1I
zLNpdnAAquYuHocgwx4IoXOxY5N5aFs751z1WbRHqGqsjInmc0wSH+FVZO/bYN9nExxCmY7PVFoB
DYjl3+dZPMlGyqMCwsFioC4jEP5+wipHdavvd75fG0cdpi7G6OWcRNfvQ+owDGfBwIAJrKh3r/8d
xixjkZgoURu9LjyrPrjjjLxvEes0Krs3dM7WhVWd3vnxetYwryozZf37Y03erjynSd4dURcXJbLg
fz/Wxd3ackV6LAx32sdm0KzhHYCg2P546GHT3PuBpIa+QdD/eDZFnbjn+MqtGyXkpv3+icehTnCK
izHiXVBCbRrTnI5z8Pff8vffY5mhxYOcG4PMfOWqcPg/e18wos1L5RLh52bguCaUBSSoyY71KXgv
vYFu3eQ/VlQ1TpGYKEIDIM8el42wc25N5AWfVZUSrq7aZV0/ng5+TrVP73s1kka8GEt58h2UiZap
hl1AFKJVOtE+hoe7U0bgPiWcr1WimMKSU3yD6DL/XYJ0bTZB8XsK7LfFrW5GN/YnXJbst2mBU9iq
qqebHOy3MgAGMWeXp6XAa7Jx//euZVmU61P9h1A2cY5lXZ2Vvfl+MjWTOBtj5fQhTD620kIkW6I9
HxMuBwvAlAiBtI4OxZLoDcU9+wiJVgfyrP7DbSJQ0zyVtHNC1Rvds5JVfW/dlkW+K/alY6xc6+bj
Nnn7frS0R7Nqo+v3K03EkBBD7bPAkeqi3KDZzqyVodsN3mWy/OJArf9E6k5+4a7OL833wQnkKbHQ
c/GyjrAbqsdeXMZqAzecXCNPBRvEsMEpaoXLjBPHMgSBqDOHfLkVvtXvPfRvm9ZzThRIyWocmn6n
WN1fjCJtuC7EXVcTvnV2DgsxMDZxdFODJHIvriAS+/VVo6zdRDTsoV30yKI6c23aOaoz5PgQ2SJC
Sjh8aPcT22qq7dY2Vtmgmq2Jwug8i2lfmwh+pxc5antVdPgwUDHPtylextPQlmefTI5TndI6WbSl
tlmti4gGy7EeLVW5wFIF90isPH1esqk/asZlKmv720iJNOeCdZf4EsO1jLXsDXdTlOCrRqHljoTx
MZRBYm379tFYdR41oxLnebDKGywT62x2Lg7OjYHTByScgJhzkgjci1107RPX7ItLY3Fgpoweo/ib
4ZNnjMVVkNRzSWN9nVuGJ3GCtcEsf5kkLmwfiSFbmOrp09IXK2NmxGy6+sOn7SKjFUHYADllYJT4
LoOu2CQmnygz9HbUWPU5xMeslqjWcO+a/lgPvntn8HlIHegOo8/0qi7vvu+Pb7J86SvrUQ2mcIyt
J62CAhVylFAO93cTI1WcsxzcpOLxy7aobUZtzuwtVrHtS/zizVLWW1yQI5wEfPcZbjuNMw1vXsSI
MqeSIY6b6k0wW+laZA+Ai2KnEOMTU/WPUixP+ULPryZAD+i5YTWnHdxn017h4ZKtUschFluRazFV
FLEzPxVndMCO0zYhJoLduslK3AsdnI7Va7MU+lxO1rqRxniUGByFBb37VmXyQTLDo6+FDCFh4/it
gwonM65N73cr5Zu0ofH46jrGTpfdc9vlp2B0zhhfjNsZ4y+zG1poq/Fn5XOBzBXNaq7geS0VJc7w
aB2yWzXdB8AliDfKgrHkLRBD4jenGN8YzKcHDJJ/0FfFXl1sy5YTrGMwbJJrUrRS1bjKUyiEhIRh
Yr3gMPIza8rxy4GSKofUYnzCWdME3ocJsfaQFCp7rY0SZzOYRk5f5yvlOaFvI/+PHNh1lqHubWmz
Hnl6U7j5TxAfZhzdi8ItgaDx0VzPSazWsvQUBm3WBSl2sGqxPAr9aESorV/wYxLr2oRmBBuelWBC
8eAU9m4RMUz05AHtBUvKsC6DcIOfd8XKtCq41yHxBKsg7ap1jgucXTUfxBm5gJywdrG73zIgv3Rk
e1CtQEUjZ2LbzLKDnp69Wi53EeKjg5XbOUgLKeKDdk9q/Anex99y0unmEuSWQY5gxS93ArbFipRC
AftM/Bzh4m78OABvbJzHl/QqmFEQBAIuPNpTaAVMtZeIKVbXWz+IyxlXDOAONszalaF8f8twcNNV
3T41fkbJcIawnB1d50gUdX9sthO/KfTlqPZZnxDsYv/xl4gYcqNOmDmHuqdg73zbXpMZ4q8GXWYQ
1RSN+0DZBUPpOhjd2zxV3qZl1BDOqqtXmZMix4zQWEdY7TEAf1eiaA9Cui9+od7gij6TE0QTmPTr
PsD0SKq98/gTHl1vPUMZLgja4Hy3GZS+r1Z44yljjEPTzg/pQezSKPRLKIqAhXSuq9S3PtqRm7ZC
ijNDGVz7Nt2jFYk3Yp3anRH4AZXbF+WOtVNXP22cXetRbWXJFp4E5BdDESzs+t2aiLN9VY56ZS1s
glUBr59sP8YmrM1xGq/KvHy4cEu+buyFRwDCNSvFEP6NrV5sZaELUivUzh3JHI6aA1Ov46zIldct
2seouaoWqYNvsswhS4Tk3J5hHW/tKRa7aW5uGYLJ0HTc5Fxk3dGuJSTBtGOgBoEYtsSjBoifM+E4
Ozg/lteqnWOlXtiWXXbwbS77IXN2ta0ZWKHFhlbdqWg+NbC7Qsv04baa4zZyJuTknX3JUxu6a2C+
OfqzKxusy3KXMcjQXCGcMVGcGERmS7w2/fhmMzEnodM+VlwYgz3MyCRydjJ/8BmEQWHVSLMqqCZb
rVfm4+NWtZQsQTDrxygliEFdYltupyUlBrbJP/OhRXvnwINLm+EQcxX2sJmJtihw/1/Ku56NH8rx
LmY+e5eghf1XM3wKR3d8Re/Q7ZLhFx1Iu2/LpQ6TokqfC2adeIIDgrLjNA4mjW3UbKU1nMjjOVQU
ixAh+OC2cEx4Eayk9GWMWBj0Of/oiumxHNAAz8hGFuHx9Yq82Q9KXQ3Yqit47vEa8u9Py5k31pLf
hV+/xaQnHpvAO+tWX5jzXRwmWwdrsr48bRPNQC3dVQwH5rI6t6z2WRTjtsMcdeig4xadh/tDPLnb
AcbyWmZjvCbfhaS9n1re4yYK1vQDhCyVnrGdpfEauQrOodyT85VzL8btoUjxHS9HPFsppSN/Aduw
+49hhNvpMyRWdlERJATntRjTVcMWZSw50/au3vm4bBVze6OO3XWihrbxkLPPDR8BOlY41timeIEG
QVhoa6Biml2LOKBr/zTOw4xdHys5naBWMcPC10HR/fmLfE1m/6XJiZsXY34YkPMZ5fKS9IFL9qk+
9HG2Vqy8ixemennyJ/ROy91YFoE+SV4Wz/ubiQjOkkAU0xmuXml4wv4OdAIORjYz/E4KBx8mc6BM
auJ9nct6bVVAZFBoT+6feQG5VH4DLGa5e9v07uT5/Rl9vz5C5npCIFVu+shfcfO5qXHK5Ji8cOLz
pcc0peu/JseGWIbpSiyr0LWzN0tPTKNZCSH0q01kM1TK3Nd5wuhP+sMaSx7AAO6RLGB7npwkXXek
ZgbjGcXSDnb1AieQ2lB28jUuh39GxjBh0P1jkKx+NIg5iUWe7msPq6ZsIRgJ9/yi+EplexQZGJro
3wVMzHCas7e2hSHdK+c9x1d7Ff8NRLKZ8Z2hrjkn4IdDNVxy0e1tqYN1L9CNlDmYR0NngJ/lL0Pr
bTeqW18sj0yu/dKa63wKPiFqT+FEdc0gfdXikwrgVDmXgoq4TqTAZgQ82URwsleSda7Km+5au3up
o/Smj3FjfA10tCur9vswXcgdUf2P3Eh8RmDKuLpJoQ+jij6aKfZX3aCLTSE0LaMdMy6ZDMocncDx
6vepbdun6t+4325ZZ1mn1k5iVKhipB1Gk3FezJos6qUttoT6kqeZSX/XmVEHZTs+m+WDIzxPKzWZ
N7IlnIZt623urb92BOLg53fXlT9SF8e3tiivBQGZLFNkF5j+kWl5fSg7U59khjFCZnQ7Jx3lbsb2
68rVTqSbDVAMd34YgYVJ1GLSOkdkiCzwQ+sgcd4HNjqZj89SFoi4yACp6uNUWSTO1uJZ6/hzCCbC
D7RK11Cx0fiambdJe4wdY2vcq0n/6p2Hg7GIuQyTIvTy6dei4eUHHUnCGf2bhbZvzvUL7ai9jVOf
dDVkKEZjzZuEqXQHKLlRvXwyHwFqRk4zHoCn5q0b9jNCZb6Bi/QYBlaCK3qpgaXz6QLftwkxRx52
kzPKLacOpYgRjgJrJcRvKnTiaqdNqNplhpqkMvB+4C0HiuxZ83sguDCyzT4Hz7v7JBo2NqmbKgJy
SD1IK91yMvyGT6HGJ0iQH4NzNAMuZ3tZPgM7gB7vpscKBzwd1PcxyI9u5eDIYYPcuU6/dSfyq6Kc
WTWcVfbnwDlwod4lRuDkMZA/mhQ7IpC8o0kA3+As1jag82FFbU6GSZvemU04uQiEuiMEHG9NslQG
nJNfWR96ljLHWA1lCuUbp4DAdPeq0LuUsSAjt9AslxJCivfb9TPmKYl1MKvhHXv9rZyiz4bCsZL4
odWsI4H15kVcivbkr2AcI3tPzM1c159zEVzgSW9KN8BmIhbJMXZotuJgNfnmfvSzG8mfr51bTmgK
3Q9bDfu5sa6J3X2ktC7sqeZ+zrptUexKo3i3LKeDF7lYoUDGqCC5jpW9rCwVO7SEQR1mgaJDgH0F
MKm3pDj9GYLyOCeAtsY0b2ZcMEv9V8n44KVDvrF1dptk92WWZgGv+BdDcWQMFHwb+DJo7k0U/ZhG
ZMGDw10Vt15gSp2FKjH0PouMDSI+4KyYjKtCRm+mncgDZubxqramjT07ZISKjtqylSszsMcHW//R
BmVf0ox+Eopzm1oZ7KopeY09dNo14r5uKdaO+F3ohgHgjKsIX0e1gagXshlN6HOLwhw2YxSP++xY
TbN5quyq55QOUIYoViRq3DYwPmcfuRp0wV0XOenGmvxhNSGFxI2l+qiE89bGEd7ngEJJgHrHsV4X
H9dkXxMNonP8VsoXI4opX8vqEEfx2TIX8K2J2aGjttyzFVj1gnMXGb6szMkGLUbT9R80QB/BKKZ1
rJyD51vPk2U/dbkbPFREO2mgyqirV4g3ARqq+mQONaOOeRcXDQjpTPPnV8F9XuQOpu0+TUga0nx3
cdA9BYVxNvzkluKw68XRB90ESvHuwdPHutFTLFg5yulUNEyCCnXu7aTeQLPSqxq15jg/dAZBC8Mx
vloNkXu20mpDH7ySkwV/wQN+6tS2AEnad9FDJ2SzDhGFHAYiS17TGAeRpb/5BerVNuq6gwWQuWnx
S1/DdJJHYZa4MVXlzU/+WK5hb1LLbPfCnaYD+dzeGgOMYwM2+BLJ4B1+9FHMzXjB/Mh5EKRGyHLW
KRtw5olVBFRhz6tgMg8liz7YBIqff/zRCUI6it9V0x1EbZ+JsVZLkYSlNjuoKHugUfjNOWCrNSLQ
Jfp8lbZVfuJaB5h+6/grx2mJL6aFnUlANVvOnzYQH041bBQCXy3+2PCDG+4hT5O3yihe2F4+hZrv
9C8bGwMybF2eYi6urrKfJUIXSo6SBon5mmUJyBu2+buI3As+glfTvRTBPiUzi9yXEhv8hK2o/Wu1
MwYq+QdbL+tQl59TGABtb2yTwcH5HXsDq2vW/MYvFf9EYf+qUvVKQuSrIQReRkEG3aknbojimj1d
WExDTRrfSR5kiv88lC0VTYisgqoLq7cySeROBAHLiE1KtmGGOc0sXA6LZct6DaTNWKTDQBN1GMWg
DpEeQH1ws4lO6EeRPmQzNWa0fjOSbxlRLs8GshU7IyEkFjN/OO+2orUVVcO4M8yhRYkUtHB36Wq5
uCjoE/UnAA9cGXWwE3CnWO9Jxij8hmWsZdxaIYCzhOdczfo9LrKvzgx+K9iFkG/njVig2MOVeary
MUDR0MUspOZTOW9ks546t19HUZAhicH2zJXLARf8BTgEsfc8/1bDg1vULZ99gRIqdY8xQ4MTPglq
yAZII2IM++mHGOChqV6km0YzTSVwfN3ZWbKWAitTKlYE5+EshXdmvlSuGlCwsPRie92Z+SqzB9a0
jtzUyYQPVuoJvVhxt7T293iDh/Bhk01j5x/wtF/5zVX4kNjBNlnAyMtui7b5penlR9KgYHN7c6An
QF6Ym068zcc/qc/YB9II/RMFaDc6m6xG2vfN20AqXvs5vgMorgbsONeg0POj18iL5EMt2l1lmROv
cvuNykuEMvGf3aRMVtIF6G8h4BJaNO/hmcJaEpgr+VRI42xvkdZb66mI3oOC1g05UenHz5AZP0nP
BP/zwW18lqlEOF6YRz/QoJ1n1PHh4KczanjzQuL3m+9mmzHx948EUnjRzjGWelgLJvDar9JVbkL1
Wh7I1QKDVmvgEsP26NWHlyplvImzUhPut6Ot0LSNzdZO0cAnCylVM0PqwnMPBqKcbdZEKHPSTm8S
HQx0UuqHOYphU47l3YnsTVKL6Vku4upQgGIaGeeMDBF/cSsZX5Hf+tu0Fe8C9G3jQ1mPDKpXumpi
jG1fo4jy1i3buzMs87pLjJM0JyatDJjbdOp2ceVSJcJkhY42rooapxNVpxsvEkenszB/gcOO8gn5
tl0vL6IdXil2WGtIZQfXAQKavJXhFPTJWrckB6PTzjyifrrsb7NAMJGz2qtI/bBE56+LHNqeCJoP
s85OOV/Jyuzjg+r8E6OtW9Wj3woArwr8y75Xh37ywFn9Gma4vJdt8T591d1fvyg8yNHVO64qmi+Z
YC/PKxXEJD5lxPcSQxRhPGlNKw83CzmCasqHrrcdB2QST5gW4Ikhmx+Fq3awIM4OuUidlcujkbC3
j2VFG0XoCRva1qAK3LYV4r00/eiZfK0fDYJXI7aBAnOtjUd2SfQR1/YGRyKcfQOFycNif5hGMYdL
A53Buffo1MMe/s6Kgfcl0AnYkrsNyvH/GDuv5ciRLE2/Sller/fAIRzA2nRfhA6KoEyyyBsYySSh
tcbT7+eRPbNVWWtTa9adlUwGgwjA/fgRvxgRzW4MIN/tCj2QYzDN9LmkxVXFOe3L8ToGZ3Wd2pS2
jYS15GlHe9O5q+0m2RrlQVbWe+gnNxVW3KfWXC7DBYJT1ywgXnyIRB3RJRUTw+AovmOZ4T+DWBPR
Yk4R4xjpQtxFeY6HHwiya2JjAXYWebGBaj9fTjY4vYfFmz48uoFvMsByWcUnlBNRjukjczf6IVXY
6B8AFl4P6VBsjNnI7+oR3rUfIifBqX4RtNa4adq22NX+shzNPoovx4mFZfT2YwEifWOxBK+imDpv
gRMDkX4NL4MxqCgfQXKRQeTiKapxORTm3G8ipBOuLEdsG+qfZyRx9qlwgm2Xbs3BM3ee53wkpe3c
RK+1BaGyjcmD3MHeWC5nclIkbMAI5LHnq91SBJ+944uThVEEObds7w2BQRCqdFdmEcvvNhT+DUXi
q6wSa9c4CQldEz41mbkuAtVi5z7mp5TGzYbhS3aVViilZfCUNsKAn4UC9crQJf0Yms3VEnu3S5GN
a6vM3aMyEtJFugQBWJ2NJZX5FDXzBQCk+F1Usl5nKTibzm1OTlZvF+j7FpCQVSkLZyUBjxfl+BjG
1XeIGPmRydpFaSz5UVg5imDzdrKG75lXSdJmMANF+YJMA2rwbkzJOxZfJfjuLLLvgzm9m5DvCqxN
IJBVSLhLHXUSOS3iX2jn7vxWfTkNPYopzbdAKMmOxdMEV/cE9uNyCf1DN2bTgce7DhPnITDDcm0b
WtTEfjUbEN7sBgRKimENyCo8CByK9o5b7YOxvpnr/HWKO4nlEk15N+4h38VvblzFh9BFx2Kio7qd
4uUWCmpOlZzouN6iAyJ45n1cBGvHpBk8dmgOxdGlHJEYiCFcqjY1gXZ6Bj7a7DieKmCpIsKCE+Fa
I8D+Ncxi6O8hGu39w+jzwb2uuu4SMFTTfVyq63CUO7Y9ldLoPiQRmoGdxgRlAbZQRhLsLNFjBkKf
cMlKn8zpOBtVsu8X1LKsotgb0XQ7pP1GklGN1ayYWEACbyD2VtOjjzSXBnDgbJioJ+BgbEm6uoDc
ir0rINEG8xxvLDWx/SvjUn4oRhtrt8GWDfQStSjONlsjsHbGBHcltLnXTDJuYRds3BEkoJS8sgq+
RBNVRwxbb1s0cXqfKjkpBUBdNEINlDbNZNqIxXpVo/8BZF0wt1P3VVB8pbVzMWbOuLabim0+wwG2
y/nRc6xhZ+VwngpUaUD3MxQJLho3Dr4X7bQf/BnSRYcvhb3cOOQgl8lI+4zjHBzeZK6zIT6as2zX
aH/JlXRrTqxuvMJoWY8emgvw1aciLsxdW/YvsURLc/BsYwu5hTmn3RirSgMRqwltEBj1GzzlDgCz
G9e+UWztM69Sd3swTb+dwZesVI/4SIXNxA7Rs6tRyvmKjCJHZemyHkntRbdJhLpDmP5H6w2vnKEx
wtRhRD+DyGNJsrAkoildlgJANylR63bDEQ7wdYk6H0wUxtkcmmsjhGmGCjdSKaKkvVcg6ZP4DGPI
rFZeyR30JwBEit4aWOF1VENSBnCJMLvh5DTBs/4mTZ9zAKjXfSAvlgDLQRBs4bZIDDDQ9Tb3SvFq
OvPlpD4wiJZIPcPFXpCM3eYDw26/ofAbq2XrjwEzxvbga/ypKsSbESB/4kphrhFD99eRd2PWI2ZP
1TSucmF+RWP0QfuiPzhG/mG5NXCADK0jMLm64VGztLrbukURpMPMce36gBRph3KMQSRvoD9uitgi
fR+hlE9MbjcugO2pwK3IL9ln8IsOVmClB+Rmo004OB8MXzowg+7O9uXB9Xu6OGYw7Lwt2R3k85kb
zSG6bOwkfxZiGjZ2Wc67GUwRykipIDQ5yl/HeU5EdKHR9869tMfwADd62OfVhd2GB2SXkJ5w8z1t
xGffzGB8uC6sBASjsrk6qVESHh1n56joleEPanjRNZAuOt3P4Pf43AW1VjJ0z1URvpaOeIP2YiFF
C6bIMdBSQc0KwbDmVtTo1nSiGbcoD/UIS8VlHe5rM0/XfZcCZ5TNpnbFHfH4KoFVDG7sNV8CZPej
Hi3Xft81PTtDBNWFpdUIEus2zwd/XY12cnL3/ZTcu8xN2PHmsh+5AwoJ1FbSFOiW8UoIlm+JFqs5
G/a13SWPeUEfPK2bJ4t26rEusodRFUeAfgzPn2m9ywvAYwge9I25maAyERBi2PP2DBrMRElH2vDv
V9Myv8RBEt4UsEoTaeWURzEzKojwner2uOEw4UQEZ4WoEk0M3Suf/LsA6ug6rJ12ve3s0thWXoUO
6nDMc3Qs4jJ9nVOtBLV4RxH40WbMMK/OaVDIqpgZ07VbhZ9T35oG/M2K+nTiOjU/A3opiu/OoQNN
0iFM6sqjsGsoRwJSezM0IAVoyNgtuTj27gW6BmgG5clNrtJ0KzxPIcD9uLTiwoIJtrJQClxDQWi3
uMLsbVp1B5foQybk7yzGnQ1QhdvGBlw3jNnjTF/26A3glJoutVZFw9Qxr3B6wti3HsfpbqTb1ra1
eeyihPotdgk9HUK2ubjwDfexkkB+OIuWC2BPzwuSX3GusnUAPAcqBlKPqiPmxdTn1LUW0Qrmpdf6
fLb8U1bZc+uThqag1TZkUM+L7dwnojR3uSwIjIkfH2Td3g3J5CNAN8/IEZGndsEnIds6grMnIWh4
64SaDjPZESSguzECdABkZdMWb/srkpTsBtQsUHKz3iBYAG2b5unssAgbu977UsJxiC/8mY50mhb3
4YxeFRp7z8BZA3Zl8NQHzZXFQifZwPsdAh3HG0APW/YbyNLmKhkcgN79hZW2AqmY0VwDEUr2zVJ+
+n384Fr0eoPMp+kyhFdlGW1SVzTXBfMSJYpXOUPeq5NgDWvNvEKEg+QBNFlZDfiBJyGFDKpYuwEp
xZUcnQtrMdR6gL+5yYbOR3EieaBJ6hzI5lKq0J0dZ9FmmeKKODiQW5nOyiK00nGmlaLG7oJG0qvf
lfUxbiCqprPnUWBdwBRFad+Die/Y2VpN/a2qaBO2XnxdDSRKeUxPq5wwrfH82yQdrWNaU8NU0KDt
3kXTRGmpC4R5zKR+MSzvZE9zvzPBK8hsPgwGDiVudBePT8nS/166kHKDjvVftQANWgl1R9vZDtdl
D3ywlKT+LNlLhxlUGRX3wRQbm6Xtj/Sw/YBqs+vwo5djf2Oi6IRh/WzZqEjNg0LqRqE53ybWejFm
FJAbKLw2JW1L4bnxAUeSt6wywXugQAhZy8PYKZRXbjg8JIEXHOmMm2TFbYM62HgXCTylpsFbg9xb
xVVwF2bVvvEhFk4lRj3WZKB9QHxvGvTEXfQX5jlLN8gz0XaMmhPOztvMsrRIAmlm6r3mroOfJu5m
M6szVg2W53EEisllrlnUl0NGRyMC2lpmzjXag7ptATA8qq8Jl+C4EEqv1QEE8J2XFMHNpDDSrfru
saTENszpCoyfc2jDEJNqrA+WeNiADiOoL6B3WkUW7jKZsG3rqwpdOrXC/qhvfF9Aigh2tYGYUmex
9wSjOIyN+j3mtChyVTnjhhiJ62i4LNvOWk1yeqfjM+KNQxBx2+hqSs3lmIYEHwgTmR4hfu9F8Aqs
ax9JeM6eEsFugqePH8h3X0WXY2I/+dakDqpSF5Epmk2rFZuKwqCcZ1Rm4j2wa/0g2ynlwhoBpkoN
t62D7mLpTQVCgPMSgSmkwXwHKb50ul9nBaUKRRCj+uXke464hkKDAXjB+NDTWT68bAyHYmMfp9ZF
xED62NTtLdZht4K7uUkUeiuNlWyEr1NDPsbUVWtC22MzjVh8xx8G3WXK7xYKTZ9+DAKze9+ueUZ2
dSisUKxsv31l8DwC76V0yUywWXS6Rq9FGw+ajHBpa06LldwMI1YLduFs23owdmO3ZcoN4HDpenJ3
d4WyLgmZUzwmEwd7X8X+RrGgk5yGfo6Zm8+0piBH3nZD8qDKgEo6J7t2nxbUbnroIMc6nD6Xset4
+Byz31MXFpqLnnxY+lhMU5asFghOJHWgdahAi8NCD8Q9KKf4srCeY/yYowGkRsBn+VY4/geJwd1Q
C6SAIuIfWJRP2l40rMLCvHPShb6Yp6yrkjOAAzxYpTlQ+ByjjQaLE1sBtTZJBFbKbe6bGHMoZm7L
pQqyH7jLXUJTAO6NMuozrvMfUISGY2cqa29V88ornKfcy9QaxYOji1ywG4tTUlTH2aRdmeJePwO/
G/NOvTNs+rJD6xYvnxI5gvxJqjLfGKXX32bV2O4lqO2VY3Kqo4OVs62Y5XSMwFmmNy4QXFp7CssP
Na4SQV0VIuC28bjgxVXX6UhB4hoOuH9wWXEjq32Cm/gMwB1p0+dYyAsVdS/RDOKVTnu29UolSLIC
GpiETTPcGaPVsrlTiGsgSnVuPZgmSMTidkYrB4RCfJ86GGBigrtuR+RDGJUWMqGbGVAZVN34aEGR
audjZiVfgPLW7iguTZO97EUfc4OxLMFV2tN7tA+Gnl6Ypz4BXMUHoxQ/HNxLtlYHDRUCTxv2zyqN
XrF0p0CBr7HC7QjLohwOxHi5FMW9n7c/gD3TBYOLASSzyGl3mozRjQUKv40tAMM/lvSqcCVahLU6
Ch5KAtN/CTwAjMWrUxivxvQ0FFWyjgqqanMwtALYcgjr+jJS1MS97pzhyZGCPMrHieGlMRwjfHQG
w4OFw7AVQQjiI6qLYQK5ehrImClzVwtm5OWXZaVXKYJ/UGPThAn1VmFK6/oDKh+0K5R2P5YGnAwS
PDy8gARZGJ7WLareAQOLGCWMPK6pV1G9jHJ+WQodfMkRay2q+kEZJXnhEiCkIIItpPUbEodhJ5MT
+jsXfou3Tq3IKVQ+kwy0PCwIEii0gfxo8/QYjvBghWVsm1neZ+AyuVdztmtaGlIJw/i4oLlOKYqF
WJTAiECoKHbgUA6F7ndggQPg8jIvGJR4sFjIf+1VX7iUz1O9j+dYoRuHImqUho9owjEDbexu43s4
f/atYDCdIuKHINQYO3iS1kA4HEkS0CND56gqAzACzIO2PTiRxX6pTPciD8YE1zWT07WCAhUo0Flw
TDQD9R48LRwXGvx2YT+B5/PQF7kFXw8yOSqxQEj9o6PDq1IGZ2bkIG1adncgN31QVTmx32aQh27a
GIESshpwx3FC25ke/ylYlj2BCp3IOnPWBiIaOBYvO6z/wFqAk0Zy9oPs1t54YmnQsXmNe/MzQd9j
I1rzJSGvhRIOJnYJEToKylUl5+EqHHcUb7BjF250aA7a0cVT2yQab/vYf4nLi8XKLqx2BkirhR3p
TtJxBT1REK/ZDVfxmKPkU9Knj2ldZEOPtG2tnL0tNjXL1JMtpWXWXUjgxoDws72bEeR7GJerGMbd
yoOY5pCxMxdwwT1E/VNuKYZi+tb1SQiT2ipukKQLb8Rk/eiz7rICR7p3Eys75O7rZDA/tUfHOjpV
eXJRpjzym7TP98s89NUDAG4/7aJ9HVso7aGJiiltd40OKwlhmsbb1jKek95zQeG2H1HDPIE4A2bO
aZ+SieIhzx2fY5eNFRQ3i/DpN1f5XYi5YZzN65GE8wILceha9uwyHgVhOrrwHcz6XYCMAekA6zhG
+SGO3/PSQnLWD9rNLCAS8pALtCfRhcKMBnBltx0L3BmN3P095agGWDmCjJv3hi3S+wR20Awyei8V
qj9DWq5bYvSOVv9L3FUeHQ33lKIl2DgjJzGKLhYlQOc607E2EomIMCiJoOdvEhjC4kYVDxy/4QBF
V+XcL6gfHfuIbWXm0W4xXZrlkXPKOZH2c8uZZ1NeZGkGWy67saqyvkyy8K6dEWg0I1wNq5zspy9+
uHO9b0msot5k+hpM9iVQ9JugqNz11DADplUAichp/ZVwmb9WTT/exgwiDPJLOVbRHa6xA96eyJI2
rdjW0CV4mgSZuj8ZMkaTf4IHdjm1ubfzDYQmEZcB9aKi8lhE1QUi7e62tLNqbVdSHENLfk6GGB8j
E3E1XJsstCEuaNFUOzES0+a1jMfbzJpwjSpCvApAYQSNWIkcUbBmBNEh9EVHIzyz1Mj3II6SjfJU
ArUDfThFA2JxUd4nUg7MVhlA6b7sGF0MTLi3k5hWGIwMGwTo/FOUGEdHgpuNnOKW9s0nCHx7PZdE
a6b0/S61gPTJQNwGISSsYF4um8JKL3T9TUd9eJRkAFeGZaFtIYBWpXNabZVJwivS9xqHjh7Hn9B/
NBjCbBKcTT1PWw84/Q8nBq6sXfiW4S1CyWFFrvw7Wl1SAW6b3hhRIdhf/s7cB5udfJkZOUEQ9H4a
dNj0zgUiFbHrvli4JGhfgoWnx22/Vcb83OHMQiS/R7xklfc472pTFm0akvi4H9aSzyY2CkSC/lq7
gp3NyfQL9P8NNd36Ib0vfVlWgwJY2Z1CE2dRYCd5e5+V00WIp5KW9q8tDcbDhKO6NtP0yTXMN+0X
ow0vliHieY4MzMwflb32zelNi9zrL6NyvJFBcNbSpwh/18YuQEFWZtDdnL01JxxByz658WKkIHGF
cUd8VMLpFXFq7dxUyPlryuQzCCw7bK9zDEflUL+wzs4XM00PdhbCrxL73kdsmSWmv6UtCVIjedeG
CJYdUcg4O4AtG9v3PxbH5UYgJp+3n15uoKGjCcY/DcUUYsNZWlzrK+9D422s7EM7xgftg1LgBGNX
4yshByXOUSGMxW+i97tPzfmgvQPQD3sQ04N+ob6QDHsB/TJE5VaG291HpnWTAZ4UQ/Cib6T2Dmnj
6nMYkpMNltXEC0H7HwwmyBy68ojAoVKtmAZYdwI7pf8ySBuC7lr6OJ7gQaNibjPvpX0Yutncl3Z7
bjSG5vmfeywW9Lf0wxqHYMOGYUzUfbTtTl+lds8ZkKpC7w+lpn6jF5d21vCy8t2L76IR1gK2pw3q
QKsCVFg2JAdtgajNLLWPRiP9C7evtovEA1gbOsLoXWVQcWBjax8kbUMaZIz8wnGl3SC0lYNeL9oc
CkYQAB/rQb/OxN5EL8eycx6skMNbW3p0mJJEeXlZgTDRLwhQHCbJTZfsKcYGJaotpNnmNxNgDZT4
e22E16Pb9qD/gkLS+Q1pAtLN/F1/qb0H9frXXqbRNujETiToimC40mJ+ru1LS3UcaU3O+LAEnnyz
Y/sym+W2rLD80j4M3BTy85WIxwekoDYGsv0BRg+wZj+qmrYTzFLVuh+RoMa0PefFwxGi8atnRtu1
iUp2FN0gh/YGdf5dWeOPBgeRgHW12Pj+0TCU/Lf25LuJvVmW9j8Qcnq3Km7okjOJlNnJLYKPfECJ
aQZMjwsIJsx3Coy42Znvg7Z3yxYDNwf7qsbnV38wIwCmgKsznKOzue98CAaY3Z7z7mEXQd37rm1k
ByXoaPtH5WSULOWtNsvUr9H+LecY1qEgOUyC4SwX8+23//jXf/7Hx/S/w88SwhG6t0X7r//k64+y
mjF6irpfvvzXdfwBxrv86s4/9t8v+/MP/euxzPnfry/Rv+i/f4I3/vcv3rx1b3/6Ylt0cTff9Z/N
fP+Js013fncuUb/y//ebv32e3+Vxrj7/+e2j7AuIQvefYVwW3/79reOPf35z3PMt+HkH9Nv/+3un
t5wfW79Vn789fTY/Pn/9mc+3tvvnN/A1/1B0CBzf9uHyK9fn7cbPn99y/mE5tAF8WykHErxlf/sN
w4ku+uc36f7DNJT0Ufj3Qbz71rffGMacv2P/wzN82+OfDelZ0nC+/ddn/9Pj+b+P6zcsu25LJuvt
P7+Z0vj2W/XzMf78cFAMXctABs6wJVRjT3//4+0eCSReLv9XYYuuSiR9E8+fGKUMTNiyhWS2hf+y
jaLq0Cudb5n9754TflUsZIR36mMxAfMf5WythLgzAzqg3mAwB1edv56RsOm6CeJm1K4hAb2ig4xC
STcFF6XV7UGL3/UTXTsw8wQFrBoWr7BQmlAno42B5LJ13OLo5SAtrbj1NiMGFCuQmzTdrnSEq7tu
2Yl5HNZtkfwYy8sRM1+OG3cta8TqAsX8HxDdZdf4j3S9GIcuxcGulnHVVGW088rbWOA0BJDOt4xu
m6GSsfWM+SA148C11QXl47BLhuBxroMfwqF1oLRYhjdA8lns5tg4JoAW5M4AgfUJnYbex03Be7Sy
HLgrV6EblUX8Xo7t99IDusMIEr37rZWJ6QCZiKYjE4MmMlALVo+V4eFZ4IF/pyii4XNtev6uzCuL
lIQ/kFNdJfIN8aN9UdH7kp33mBjibZh5JcVmggTrqkUHHvAHaDw4hZAVo3eo+icrIj2aTBtIvQMB
eWzQrknd1YI20tZ2mFr31rZDK8Rs+eBVw/vEQZivYqReA5vbSw5/HBs0m6XNE8h9bEI6ZPR6TOz4
DedfrF/CNTNGGL77mdxSH3I13Pjzr8Wa5Eim+jQ1ECVnEqAkerfomqzLCvNT/Vv7mgs/Xx3qoYRf
fuup/FGH1gF0F0YzY0Q11vGv4cxN7pF7N90eyJB+VPYUvtNUPOqL0e8uI67D1bd6cPhbUHvwcMV3
V7qPpGzvVdVeNm1wBVs6W/XGVV3nCM/HGLLaJ5vBWqExHwtA/DWLM9NtXVrPzLDD71Hr65iDgduE
6FmJML4X+Vgt8OzJAZnQivi9y0wuEkeDNK+dVUoHMUe2Q98JywNl12Fx3QBuGXHGpkpH2yOkJ4Ub
M81OFwMca7lcmuJlXrzHUfbt5g8x6d/b/o/bXDp/2eae5xI1pCMljWjpyT9vcyebwqGPra+w+lC1
I1Z4oSHui3MdG9Q9Oh8ol9BpZ3HYes2YJJ4Tok/Moe+QUmen6y2IXPfSp5jrdFAsrJw3UKAv0qQ7
dNx9wHknNTULbA/eYS4B0uothKrzxqnyl9RmLZ//geSQjnz04ot+rzf9+VKQl0d+jT2ESPZdhunJ
eTlSvdMlTzyQF2gEg8EGIM3jLed2XeYTIyqQRymP8BxFmNWvTCM9MCd7/PnxfPfEcIYfmrS7EXJL
563SdrRI9HOBDUnLxz1SPt5mqG0Zgk1SR/H7ghrAovAsAkk1vOfhbqCpDS3woC+wHGGx02ioYOLN
NjdBKLqneh2el7F+50pfKZpiYCKsg+GH7+d/0Dvy/ANI32I7EM+ES71bzp9rCOxTGIlH+2b2op9b
I43ZwVmwLZQDppCnlErnWM/OVafBhoL30FtGX9J5udeD2Opf0TWI47k4cDG8miHLs4v0u2QLjlG8
iSjrt4Fh+rg4n2iR6wfQ0xAwKYMKHcxGC40QWbPd9bV5o3yIneBGJK92jappop+iXqQxS/78+lSj
v/S7+BU/JMsaAoR9FblodOTxrSvwznDUSZTV361pR/16cnmsabRv0H8BNmjZvyzpsLbMPJ6rLxNa
yDH0UvRaXKr1kXuvr275ANbBiMFMdnBQ3hRG8ysdahd99QURBaX0DdCFgkfBGQTh8VG5Ec5Z3uPC
AXYO2QYraDBnmuP6ZtAaFG8TCyZMwwtcEtdpzw07r1H8aYhHjX3ZzuV9iPoJqjGsJct/zAfnaKOA
wDwErcKJDnQ0Blcij5I1I3soB/n9HHunHFAoRkz+pesrCHAxiK0Gy4Q4IASd73Ogjw29uP4uMvz1
LqLhYLu+RXywHJ3t/PH878rQoBMcfgUDjw/4zdmYfO/pr2LX5MhNYLXGZrlDA/hd659hLMMfdpPf
CocKHUgQi3nkxPubC9O/+E+JiecDxJKm4TKfkY5r/nJhSzi2snc/mw60iumgE85ey5LgkWHYedWH
ulW5xMSZuRh9wMwcVOdr08ucycAJcOMPF0Waii39NxfnO3+9OnIvzwd+abmAKPTi/EPaJEIUC/Oq
+mTKfgoTHHYYriOxwFEL2BrnNiKkKZE3itQuozhYBSbJjA6Z9dQisNAi8MnJco6Q55UZ1Mm7qY/6
Pma3yyrCaKuBAq9x4LaFzwUrIvOcU4+2L43C9AAQd+Uq1kQXe9hB8c4FNS8bF3bffNW30a1fjc5l
rlMGIwPaLnvxJZt6X/f9G84Ypyw2dw7LsYJDj7Y00WhgfLl2g/uu57+2TU4X4DuUNPBtUXZdA6I7
BUK86c3VVvErdSiDG7dd2bY6xkpvBVFeGFZ7/JkFRsDHqLUv9aaDJc8OmNXxvFJyKEDQD+H16eem
jxbYAu8po4sNQoq6e0H3tx6y/XlvYUzyrqOyM2J8wnNFPsaC4ccdZoYHGUnHnQyPsQ2TBbXRyUAJ
5XqjA6MzT90Wcs2pVVBGPWgJBYBkXKDyDPNrByWzge/zQqH6H52XXeNLAdBYp12RcD7yoH84v1cr
kq2ZFj/qGQvyBkqf/plKZpyJ1fOYpI+xjov6V4djQAwlh2hF0W7OYSMbP7I6jUDgEIr9EZ8RgmPm
AT7r0lOqkwj96XS0Z/wbr9FKvx/AqpoAMc+f7ZzbRQmPWv+Ccw6o41IlKOHw79j5YX8vKgdJHILa
gCLRulrgDlYuks5EJZmyKLsOkk/aGZdVUpOb6uQyEMVFVlZvFaVv1EDmGIQ++VHM8UPryjGpInEM
ZKgG03UQKdgBdBGrELBr26sZHUNJGwY7ICF7b6PXxJCUz9YCmAtz32GdqqVDy7zFExFRc5+s9Jz1
zPI9HMoHqOkOrCLzFgg0uSM/zZFKn2AGK5/y035FMfE3e9bwf92zvuH4LrfZ9zzTds/f/8OelYGL
19WiG/rVY4rBDtRflHHZnBPQZnBt9qMfFh89M981DUb06JHrdZX5OlZWibap+J7rEgmREnNbAJCF
/jsegDztS9NFJozP0ejUwm0LsS5RRiSS20A5R/pJkjmpD1wVNh76RY55FczqKS7ai9zGxkxPgnq4
I5AUsi+UJ77o2ntoDXSQ9HxIGQYjFVFBfvOgkOM/WZKdOi8zYaF0DLW3jPJKGEzbg/HGD0S29mTk
gFsGW0B8rvPp0OeMGZqy4UoitVliH35GEjcHo4q/5kZs+jzFKQ2xANAVOKOmzNVBvZ9msBxTprgJ
3gzzruqbg8z8bF2YyZcL7q8o2u+WC+cCN6KPPCvISqL0C+QscDXzEuzSlanpnlXysXQYqZ7fZW7T
L3VWux0fRvfFC9AhcIKSuVMj1q7V+VsLocNVk5hPEy8t/CHaWvW4t6fhPmc2soYRuO+0O0tUGbfB
SF9eOplxyCAeF3M3XKu+3f3NwtF1+J+PIl+aIIkMxZDJQYbvl6PIy6KqZHj4Hqvlyo0LD0srPnXj
1QJPOwApTlr7V86cXHs1JHEGX/eTRxGdh9dxiVeMVQzYEQ7Gi4jNhzCbXEJSgVrB5GHI4gEigi7R
fKANTF5aTEhqNlCEYI1UDsV2iJLVqoltE+gB8Ew14MBkSjCS9XCBUPQn4N3b3Aa+wuBpsfGTHpjv
kpjgQzfi0lBH35GCeEY73dvwlL1NHRcvcL0r1BzxuLVBpadeBistuRs8REmWvGIrFH15mQmGqaUR
nioQnxuFoZzPVNScEZ6TsBHaCLCey/m0XjTFcWHSEmFC8YU/YrwnM+CzQCxHpeq21bsCgRm8/azw
2mmxQWsx8lq5gG/QAMi2c87yAgaMAOqcfwdwN8IVdn+ul/O6iPgoW2fub/DsGqcMUnj2pVdH11rv
hnHf4vyNQRy7hJoFJ7OpWYcC4NR5AWXwINW0wSXi0yjR38DcY4USzFPlJ/h4AZ2yfCxEjKBG+2n2
rjmVmQCU0ZcHNw6DNPAr5ByrnPmoIrjRKo7ydSbMUz03/do32GH0oG9nfduiNH4BusxChH23tY0J
syhuezgHasX8/Xr6DJCToB/NY+hckKF/s07/kpP40nPR+6A15Dhoenl/zkkGtLRq5IQ+Il0qF957
ZQ30XxwOSp3zng+Dc6luSoBnVGnXdTXAQN+1RJURFkviiNu/uST6VL/uHM8lsCvbMSyDHtOfL0kV
CN2OyfQhda3vTaTgksc/W+CxkK2Im+pLp7QOKZNp0gPSSbiuR2P6G//zldj/jz3sUxabSIXYiq6b
Phz+EPy53f4s6+7jnAtRgy/KeAzsSKwqb4pJirqXTpW/50b5Us6o5zFGytYci2vDYJyCTQEHUz49
te70wcxu3/SgYSQIOB2yBYqKbpzfGXh/TXHub2ezeO4s4EPnlT9KwIgCHQs7ag6LTsUorQSUS1pb
gJzjdQbDQWGsvLFYMoVsoD2iSnOOdoleK04D+i3Mlu/t36Sx3l9XjCldoprhKEvZSHT/+aY0Sk2J
PfnvQQz7c8iTQxYN2lUyCrcD2kN7KbBSXIEypGuWsQcZK+1j0dvIpCFrJm3fQqdsuLJENvy8Y8gT
e5dzjmahxSkIWQ6INuARbBgTcLhTQdkcQaCj/WWswrm9DdOS46OLoNYv7Ys3DEzk7Z6E3k3XZae+
9H2bwd2vUts8jT6GZ5Bwm5XhSaTPQ92WQZ9wg6o97xKZ+J2Dy5ZoAuoA5tapv42r6qFB0RcIE9oG
C40X+E5PwWyhYiT4qbpk45c+StURw+va2bkJhsWJAClbQ2IWPso6eHatggpTsskmOHidcY1AarPJ
q1lsx9pM13RGIXmqnJZ65iC2MjyO9nR73uJ5D//z/Ezp0kLdIh5MU+1sfHyfnDyElq4DyqhXzf+8
4KX713THMj0erElYkDSZf+nsxo7DMTV7b/lC5xMuAu3PBfyFYQXrc7bRQdziy5hBZ07o1NdRJ4+I
mHe7rja4NQE/N1bg8dPWRpvJr1ZmKe9Kc77PPRbD0GMvaQ2ESan/OL8BAZNuLmRJa9LniE6cDJE8
p1Wk9skmnEYcx2z/Pl2AnMuwRymW5+8tNVOjGLwA0oorCA1kLWm4tecoPQaG9dF16E4HnZutpUxu
TAn2Ma7s/jB3GCX2uMyijYd1Rj1BKbe9Y2QXGvpd7zr0ERYzr3ZNEODfprfSlOHDXEwpZ5hV7GfF
0efUcw75DCJkET+ia91shGmwh3FvWjWZe51kHH+xf4VzpAdNkrCdVfhQ0+N9i5TZro1pxn/IBRGr
78c0qB9L7tNqwHTn/EI/gZhfpeObmbkmxhM1J+MMPs2pw/7/UHdeS5JjWXb9Ff4A2iAu1KsLCJcR
HjpeYJEKWmt8/Sx4VU8liz1kzwPNyBdPV+HpArjinL3X3taxUVBUyf84jqOQVTqM6FH7ii3yL5NI
Q44lk9stJI7eug1BGzWzO4847Uks5H8ZtKskpHoHZxXNxvqsYV2/Kmnx1OCzW5N62NaVx470Gs/q
gbUQFVDJ7boj5VPe12S9tH6ecHpT9IWV4czfDwKVTCowfN4nPLygr2Fzlrv+cP+Laf3iMqk6hSL4
mLKYQ0C8aUYxu4s0nIyEbyrppdBBjrtZV3yo5VHMxPKjlMw/xgyF/310u7/WOpkjS8xYTGA9mdmj
hTXrPFstK7eN+ocCEzq2sEs1rKuXBN9vlHzHzIzyr8Y8HWGd2hZVc6YeDxom4XRr2DCOmlghDIKo
jyX6tVbGWX20j/fTQAlAWwwraUfi4E5Wq04x8rtamSj3idpV/4eJ+V5c/Z9KGbamy+STKgZ1Kk1e
uzm/zz1RTqvDUOQvQoc7egiLHat0VeN8W2AEw70F6ThKhbnPpfhJDeSHCIkkLlLWhxxB39R0YZ6R
Y6IAph6URkzNZnvfanBULome+Hgh4ILk4u1+StcZk1W16tErmR8Wd/gpWvqP0ao/QmGPW31hagsw
b0YtfMo8m7aZHnxf6qLxKrEa2OHk3cfdIBI+zRHkglFmboJ1RF8X9Pcp7v7T3aewRiSHsh+/LwtQ
J7UZCU9klF8Povj+zdo2rQ+dTSQhUBhB11cZ9lK0zBvEJN+7+74HkeoOopC2lSV2KgSTZ8foYEba
dz1UyE5ahyYRGt/6GqVN3TBaYRXZFISWYHJmPyHXPStjJCixeGeIPqchT7kPp/+txua/bln+3rH8
N3uf7s9y7R62/x90P21mFRrA/0X30+2/up/5V8Zi7I9e6tpTXP/kz+anZf1DZRVAnVa2hG3Qt/zP
5qet/gPRF9tjU1+ruLLBpuqv5qdFzU9lyrJNW5Y1XvCf3U/tH6a2Pl8HfKKgAvvvdT9N+W8LVKid
7OBV2rIGLVCQBusK6bdlYTqyKdJIAHep0WJUxQy6qWVISNF4Q4QNzhRZsKUIL5dKZgl4Ya2VEfBc
4I8vLR88KqHg/dUwmkv8WbBa8Dt7uQYZTQ3TK+f8RNrDN5FZT0TMkTPUxx/DNQitN2S1xB4AYwEN
8ZoUxSVZM68hEoZ7KejQnOKmjiBVId8OrL05aYfSQHQuWDwu0zGgPwWtOkPhPKuBE7Egy6Mx3pUT
ntOBGS6qWcY1JUpLwiy67SRewrD0spAXtONp9SNAtNQGHZtR+WzM+sOiPCW9TUGnZ2agh2RSnFp+
FBXtyvBFGMX3cjQ+0xg3oAzyay20MoaoXXCzqjDelF1SY+TO3uSwPdbGCFaoGl0IrMg31fIbclGy
KELGHBbMlphv9IMwmcuCGatmeWmCIdTxevehVu5x1LaOpUnHeup/9kbvB1Qwd7OuEAAiflBUYwNl
LKDsE/02TyjOlRpF5fAWJIgZ6OTe+ln2+1a72OxHr6JISKShdkpcEFHOg/xL1vVjSA0Hv7f8LKj/
dAsVD4qRlLF+9JqjmvUMICoafezf50KmeZsZ07FvXuGDeGjclVNh8AUgu0x2ARJD/HYQKatFqx+Q
7OPrtbyoFeYvhcYDEYJ7g143XqMM/3gHe60yUmXX14TmWvJH2bMDQ5pOCUYtEdRnaLeTlhSPrlLg
CJI+4EuWHW0BCC2bCgenJjGyw04bUbwwn+1GTPeEdpDaZNsv0UiaL1J8GOXqfJ4ylWjqtn7v2FKB
KWoV+50tCBxOY3ibBpAWAIYTLH6bIW8lB6NuA0QOYyMIiM5Hvay6QT1VDmXuWyxXF6qlqqa4Y/GD
tE2batQ0onyNCgSZZDvIsJODiv5mEtse8IV2kRdEkcmnkhFXbwwjbdfIjwK6pY2tnzDZI+GftKde
j4e9yLFrJkpzmQrrqkUP+P3IadpVqxF/1A6t0PdlQ3gMOkxdW3JWmEiIcSxfQhlA5uLUr3pA666U
2Ch0IUyOYFp6rFW7IjA5OmUkpKRj/cibjoZsdEO06XerT08LKjcS8FhrJfmAOkmPMUjPcCkeaqz3
T7oRw2JbS+y95eItwK4mJi/olOIgKsnpA/nJQhRMhFnQdB9hHp+HVfYlJ6N8WONMC6qvnUL0g0Wc
AuJqH9E/iqJKd1L8WtgzUiyWYUQ2QHKLu6TY8FL5Luzj2KuS5iPAfI83WZzBPisuXah6h4jhjYr+
LuLg3bGVkTS184yQum0pV9THWnxTDZVlRM7JIwwDrEGsM9he6McmiRCLQ6g/GuqQOSMh9ZukDVfN
voGXCIEmBx3nFcEbtFELc/IIscOKRa3dtKbgdE674UtZyqc2m3wolE5g5t+zanENfag81QTJjpZ4
yBTcn4Dt5jTqCRcKi6Md93u1t7+WGTNRkYrYV4ieYZdkkaLZTAO5HBW7QpifUQfG0iLsN1Yj1LJT
ENCnNXtvNZ1Y/XxF1/EaGECqVE62HWmfAdsoBbygjRaeQng4Rzddxxqs9ZLfBJo4NOlA86pGBD3n
+N5sEBpBVILbFrMfo7eFmEdjmVTknxTjvjMOxRsrxJhcdIz08MdR0M2rZbDtbwkwFrYPEYwgqd8L
sRT73B4AqpPcFY74VQpiHWM+ImvsBV5ldO5aOT3rtNMvEWkVrA1pase4auYCw2bPfOTRaMBjHQRa
DiB40zGc9yKYPgYsAdsqDKWHSk41d67iwlGs8KlPCD7EEKXR0DZuEpCG1zhdGHSl6mc3Tk6sgnK1
URttxr7+1YAQPDY2RLWBOLKwSd6D0p6PZeoJG+g6uVftWQpppxSM65DzDe04WmPwXDfNTrHnTS4t
4ifuCrJvCuMqpzjYwmiWNroOCot5ktWoRrcdmyIsJ/DpBBwYkHIhDMl40BHN985SGQ25ZJnH2dnA
81bTE3YFYvzaPL6Fmjy4ZYELIdERpsjN7Kiyom4qTZ93odLZb+2UPUNNsX9OowlYp/ycR6u6pRG+
2qBNxUlqdfMcx6B1iGd4DdjKnnI1PzVLStS4RYZt9SuywBCtGXlsOOGFIl0hkl49DpzqEtm/+6li
p1dgiY3nx2WoEPkYDK1xlh6CYnSNvD5MKwpxyiAlY26oIbsbqa8FXbFV1aRh0iMUh14vc1e0Kxu+
oxqc3qZW9Ctb+qdwQNXfqPk+7LXXHuv67kr05iGS8kdpHm7toAqEz0C8Ii1sGNZMDgRsylWqPyk0
X48EvVrwmnE6a4WqHWcpCj3NjKZTTTauHmBOSdaEtJRxc9/l8hst+mSnmOH8ic2r7JTys8Qws2nl
CcTnbPW7e+CPas2FN9Ua1Ixe/RSLZt+GKH2CP7NcqE99aVZLaMfKnUCYPHtzCEcjWzE0eW3NT5kV
vipF/jBwnp/1WrO8LEVqKqihwOthy8a0LuFZOUzSGINrIR1MDQnjGrpzQozrbM6JZ88JlAFCNNnl
2LPLnEUgoWQ2m5JS7naIrdHty2VXR4E7lJHmw+d+nbSk3mcRR4hkTB/NMLJc6xfGxeq6CC28qPao
4B5rv6LUJAo6pmZAQVt2yoaRpQ5JiSFnDV/l0F6yTq0wTDaYvEKNqD0VKqCJbvwo9dp3Ka6mBxZi
fIioeDDM+QJ49tdiKG8mKDM/thpHGqzhrHXJkS22uRuQ0bw3KvyxQQGfRZO9cuwgSh7VFe+hw/D8
KmbMfPIgjY8BlY2TwqzCOK/fgKF1JHyOOsaQ166dRwfXfLRuZ9NT1DLhZE0YHzlBnzl3Wj/MZ8D0
Sf3JqlGcytDWVlXKDztLkCSk1gFGIb6Timjuoz4wwfJdbzWFPfA4S4FL9+sCZvcrrqILLgGgXlP6
nDWG08LW2ch28qAr5BMqQXRuakjlpDwdgJgwludQLfVh28UGwYVgkOl5g+vchdHk6k31Aoj9Wmnq
Ab8hMaOpuS/wYCfQwdn6bauCNdXE+x4n/VxR95yN+ltZCzprAYUbNCU9jEeQTgGd7sVmaWThKlWv
MWwlWFTfcoWzRlLJGpAho+PhirFn6rTHajBdHd6Kvdk89UGLnF/z0kXfJYPi5fMCLmK+sLmgc2Fz
ApsNZqyEs6JFt7iUQFoKQN2A0GBPdPJz3Jc/Rx3ieqfVjdsP3WNaz/1JHfXetbvgdSF8+WQE+QlV
MyLj6BltwXi8X9ilEmJY6sDSB3OS7n678341KsUYbP9+9Y+/ahbeo6qp7m9P+uORvz+/DGL+F1WL
+8Ni/bg/+sddVd6Nx9/+/Ld7789q5sREHxDRkqzbQ71e4BxoD/eb92sLSvDf7vvbU+Ion7LVbPC/
POf+CgtUz2zzt7/562X/rYeR3ddO2oLdYXGeHwZCPw/EAzHeduvV++2/Hrnfh3oGME3gN3REEK5J
dXH46xn3a/f7+kxAlsRzqzPnbVQyNVEjJd/vr3i/KFUSMpmP+G+MfOQ5DMnljiUO2A4RJOvmD0dE
U9X71NJIcxrC8mDpfZixVvsMx7Dyh3n58y3267u4v1RgG29DPWB2mTn5ylHJD3Y+5Yf7NYl0E3K1
Qn1Lnl2wUSRNOdwvRGHHzjg0b/f/KqdoSbBAv3YO+U8lwsYO9wekLGzp1YNjkKemOkTACjkRTHwi
sOziCq6uUR7u1+6PqzCqiCFe77zfBuUxer3FtLs++beXuN/+7XX+erxsl8lvE0RktUGeX9WL6oBp
vD4kzXhQFzivWBAsavTrF9DRfV62WUWi11zLK3Wbn7QJSXOhYMPXfL99v9ZI4bCzlwwdx/qc+4Wo
u5I0DELD8vvPIeif7rQBonI+q4NHa+T+HdwviCz68yu537x/TYQyAiKhENykGZh1vrj7xf2xv27e
ny/i6s9Hq2WdGe6374/cn5goM/oXhfB5eE1hhIBOgr0GItuxGz3eUuEMZ5RRyag92V17MtL8PNYB
2RpfMciVYhlONQgsuVB81bRcIhA99pKeHLCVSSUHORZIlwvS/DMT+CWCqhKVyg3lp9cU5QMSgWMR
v5opoGXZBlVUHjAO+JUov5JHmajzJp492rEuYWNg7BBg6iCaBWhuBQASoPbV0IhJqWCrUQ1IleUr
oImdqf4Ki18tAJ1chP6sq+BG+HTjiK7DcocwW39Id456p04Vx2Q9R1QQiNarqs07UpMTsSeOcZsj
D07QdUwuVeSALJM+BAQE3rKpP4StPw7TeyBT/GXLm2bFSetNpyhblwLDrgDOb4j8WNrV0TOS7jgl
7UPXsxDUGheAoW/mCR+CHUzxNoYCM0pLNVz3lqDFE6h6pbBOJGB6Rqd6QaJ8p+H73Afigzji09J8
QekHAhCd4K9fmNCuPYhwXZ+OQys4v00/AditFeO+MEmzmDsU36rXlBML1YngzPRA6jlbgsswMJXQ
0VDSmzxKjoSJwjDNW7BYL0NePlp5tq+i2iMWtEJ+NTyxDj7jqLquH0BMrzi8SiPzFtk+9ZPpl/n4
M82UJ0rDL40tw3+QH1QwLg097iTtEN11t77oANJqP6Yw9OU2JKKx519MmlZ/ruJ+axA3DJTlobcc
uYxQXNeuPHJMxjSs0HBTjCn3Wm55CZF41nkatIPeZadM6nx61W5lwnMCeT70IwXY7mB21WvYTxjY
kr0hA9lTYnCfqNRhVhvJMU5Uj3zybUfXp7anx0Ct0CktB8XKDotUnG08wLJYjtabReAqtHe3IJNa
0t+iAq+bpO6FFZylXHc62TxqrfaE29cvKeenABakcD6y4znP2os0pF5sqcculB9qQnX6BExOaPBh
1X1HAHfxFcWjS4AVplw4Bb0b2MvOmPhh5BaMggs3wltIHO5186RbxbnRshMQH9/o4zMGsWNpPs+C
uHFUdUZoulpKuaGN4XpGb6v0QGaoQbjs90Ilg1w9VGVzqi3NIe+skLQd5yCaOlHT/jKWQzNSC5C2
XWAeB73FmhrekP34af+K312dNR/EFtqQ0I0m1YkqBp+2p/O/Dem21XX7IBchY2b8vYy1y1Aw3VmG
3wUvaZP78mhxGrDUnOajvlb3hu4A3KSrxVEezVvS9wQcw8NKws9JHS54gi+UDw688oc+ZTd21Btt
Gk8BVUAWL9s0Wh6l1jqkK92I5mhHWOBQyw7xU17V+HR2wEroe11Zsxq6V5n4M7k2b0slDglWraoU
B0h4jxDmn/qwhwFcsNYiHRhKZcVoVYQkO5ZsSnuCptCvFeOXGf1aOji8dQmmuD30KeKC0oObRFJh
+Bj1w0edtkeV2GWlhk7TrdmQ8iuSlo9MnTw5ls8jgrUGumSjlLdMDl7qaH4sE/3NzosPjM5s+AOv
K+c3xC0uZcvtMMnwCEq/MadjWoAnk6nQTZQcw31gdVepQeyGRc0MvkfT8GqRJsa+AX5j4KaxdSiA
rai6H1nlqRvn82CGt6DT/ZZaiGhOBL142kjiUAZgRl8OdsXonojnVOoecMIkyXKaAr5iuXhBOnlJ
qcDY+vIg8RXTajmmkvJgJokbKKFXVLTyOd8yLSJvyT7HUvcIS2+f9sZGA/MR1emlnQywauaN5etD
oFivQxA8Cwt2blh40Di8UCKxVwogPkrPOqmyZY03PLBdoUY7ogecsJP8lO5xRdhsEJjIDIv0PINf
uZly5JVddChJxq0x1PWz4kdFiPXHuhiFihQh3vVR6+YBBUndi1jyy0m4rZfpknCcxYp16YP4nIyp
h/LUHe0eIEh8JrwR3btxlaTiRYOlvskz2C7qscSkVuBRjm5a/RqP9a412Ogh85PlzBEqvLAg8+Sl
hFNin7LpQ2oGb4RfGSyHSrUgRkA1UxGcrYe4lr7OcXTNqmbbZvhQwj2HJPjmnlGGzvyQ7DKFDD95
PiscBcEw+3Ky7PQWNFD0HC8mEdG4AwIks0txK+OBhALZHXVjp0ut3z0lme4lRb5d4dxA57Z5WOyD
PRnfx7F9IhH0KOvmDcD62TBGt7Q7LwW0QIjcttPbA6mNx2nIT1kBbTeNDwKOZ9IF73Tgf4gwfYfY
DCSj8OVpOuZmxjENA9nMbwtRsQkVxdQSDql05yJzbfVIx13W3XgJNvb4aH0zm5cxJQUOXf5WH/c6
2cGhtle6z9p2zBF8LKfRRYBYp+1/LXAJQ7hvFeVKaOYN+OVj3WbP8RT6JXQRgu124CK0kWy0ygvB
2RIUxBA4RC+VVb6VFbwn0L5BpJ70eDmQyHVUVw0b48k895ho8vYsSh0nk7k38WqPUkTvEI0/rJAy
WADtlxzJaNTjVZsGGbn6tJbiGtaxoyCdKFJKiJKjGpMfsJogeLwrT4gS9p1fmERJhucM0IMw+pti
mkxLLDHFcDC0+KqLW6OO2wXueFWm+ywVyP/U/ajC3CPVYWonsqMB98h0FkgZE1QuI0Z98t/k4CFL
dXdOD/Fk+OVQ3VYceZhnD8J6ItziZ2JfRadfpVY+QM4kgpuWcrVVqwk61vs8BRs5kmHBN64VjXA0
piOFaeRpDMDLdsRTC+cGAhuJMPO5asShHqsPkmK+2DVn4jChiNXJjreQTrQk1axj+LyfmdGArjvG
EB6iAtQMiYhyLX2xm9yDak6z1qmtlmgXKCf55AD4JO7ZRZFDPZ1ypUU8cAprISO0SyROAc9tBjgd
Mdj1KwK78uylBcXzzQqLXaLE+5zquaHqO+gkZzlooGePkDkCp8yWB9XRzF1X6Y9GKx9NejSlHvhF
wRsN2DiHpRPmLnjGB9JTj1NJ82GevvfJcjMk4rqV1yRtyARQ3LSfn1ctpGGtAYSChZwBiVE+RlJ6
aIRNIUD3CTzba4vpjOqypwJGmXmV9pxE91Z01cnUQsajlL0EVL9c2wq2SBD73UCa/JKpsTHXtLdH
E5lQUVPFxskexjpdnA730ZXwcUcRpSNFs0cXAyhMQK5T6qpGvhPQKrX0acoVN5SCNaKWwFIW31Gz
o+D00ouGbJXCLcgzyUrO/uhlKbvrJKr3SY6erMCk3hk5dPcA76yE789Wha8tEPCy4UGSD4eQPN75
oEeETFvx6uV3TEYORVF8xKMvTYICNJxJtKn4jwOvfFfU3hdB6KnCdA3tF9U8hF75CS/cUUvmWwQ/
fwmnEy9IKyU8yCGnSkqsQ8r0ObptTkuwcUOYgxKkYFK73cmE0mCPu26iZ2boThSpW0o48Cm73aJX
1NSWPfC7HREvTg15iFp+npJJbQBW1CbCSNs1ZsbpU32ndys+M96lFXAeRWcpn++HNfggrHEuvg7T
so/bwV1zAo2ucKdi2WvJRBhSypFknJIpPqod7arCheS3TTtQxrLsyIvJ6jV6mqbRaUbmqBbc6phg
ziYWRDEepJeMbNzIUg749Slb926v04HSWOO3PsM3xd5gt2a6SdOhK6VNNwzuAsumAA43TvWu54MX
cBXI0kOS9JHCBdImDTHLUQctSj7LPi1ABem2Sy9sQJbKeHygUulM9NfEinngDUZZdVDGEucQRK9p
a9ugZjNCAzTYDALTIR87mwSNh9LP5O6Q/4TK4gTtFZT1lk6Y2wLYlHA7mY0XScNTpETvoOmxI8jX
2mLZwOK2RBals2usUsAbMwBRIKJdOzkAmeHZrzFZmaPMzxNRa7VKL6htNgOatiCRTj2hNEHDhxhM
SL3drl91sgAZhX2em84XrBcVxucAAqwpJ+6QNhBFTXTlrZvpz2ExfQuC5TXt7QOk8Lcqf+jX7ZGs
PWUs4PuOurbdE3c/X0dotRP4bX0S11Ik1zA2HowIMHwtQaTkBIKWWkLt1Sf4iG3E0N4ehaZ9SnXi
G5ua+nmjaG6gL6x8E/RyGrkcnKQBHol7bKPhpnDAQXMRJoAeyZLPEkmazZABsWCV1DG2MwIWiYEA
PQZeF6FaD084qZSGIIo6PuuQTjJl2MyKQlvA2Jf14LZ267IFimLVG9TGrUTnVW16gGPoTra6W+Zq
F4ch+Riha6kTGxfjRi3AEwXJd8QBFgzNWjQ/i1o4iiI7fUZ8o6w7BRyOfARQq4GAcPvU2PR0DVRD
u4wMv4V07hexS7JPS9V8AvT8pRdOp87buKi3jUFVRtU8kSEFKEonqaigNtN+/fHyjnDRVXlDFlZV
QTXhlc21vIP5P15jxaSHsFJ9EdlMqLgmetnRpcJVWOkHYxC49+IP0SYJfn5aiCURSMzleloe4iIn
RfJ+9X4RrXcWBuprq4GMM5UpAK0lz3n+/SGkCGv7IZCWvUHWIXO3XMP8LUtac2GsoiwjjWYtm/yt
GvLXff+qihIP0Vfb80YkS2XlTbN+F0ytTFMu/WxUNcWFSHXoPwtoNXX5bRoyUOoDpSRlrnyWNJPb
tsIZpN50/6iwiXYVXt5LNzboWJRfFtumf9Z87vcPOpt3eKTgbkpp34F8pq2kX7o557xu0NdWXT6+
h6ZMNpZZLecRDPRLOM1bW6qHd2RWlj+Su7NrsiF/1PTuFfqWRGGHJZGGSO4tqY4s24LTMpIC2JOg
eSwDNOik+DbvcS5xYIaFebjfjGge4a5QXut+ys9thMSMulXzHhESvIN/kfn3p3WhcI0pcAVhFdsp
6nunka9srEm6HbsPG0LTTsqU1G8JqHAhzTJY0IV6NxeoQQ3aRnaDVyIp4xdJC3cmueUeeORynylY
FtthjbJgb9FoknZL24z1igFREU+SP1gET0AHi08ow3wwTuOTXJBRmIXVN9yQ9G8Wm5MiHyET52Ji
irvoepk6VBsBJFGlyGIIUNiYjEfYKk8pdCigZAyEhuKk0yQ9a3P3UwUZfo7IMEAWnbsNmJiPzLSw
ljTJ65hZsldmhAhP+WDScU8B9bJd7ZRq16nBqRdwZjRy9gw+NwOfToEzUiiNpt/T+XUgMSq06VWd
lFWSAoB9U4ckRW7i1oV2De+KSkHBfmetlCLb3wcKzdMrYNGx3newx8gLm8cThC1KV+QMxcUOlvK+
QlVQSkw9ggHDVt2wKtyxVJ8WY3bwg4CX7ehf8rkxceIeeEirglLZ7M/NeUCRkTXJcanhta2ynGTZ
i77zY4CVJPRtC52unym263BV1fUhSx4BgNA4TnaEoPp9RhjvwLFgS06JTN/Iel+Bu6zay9Zqo73c
eG0FSUpt93PPckXx7IntWlHsM/r/JCc5qakdxjbyJCo3sWntF7lxBnoqFGspBc5ePrSu+dNgN05v
5VKOrwHnt961DxYC6mIp92ZOvAXNW4LwHCOeke2RRSfDXJZif0ojFNPtrgw/RTd5Wl3ic2gbL1Vs
oAt0gnMHsi+vXXzC3OpQDiafmvZAkUP/yEncoD2P9LOLYYQ7muwb2BL7+RgqVAHjfDeCwZWqF0U9
VtoZqjY/7UECpE8/NmZ0ihyRU2RzSgvr7nMyo4N9bowH3gtfQ5u+TPa72jwzIdYsWEaKaFK1nfun
joyQQnlP4lXBou+tsCT0w3S6maDt+QcdVhSr0U4VX1wjbQB1TsM9l1G8qPrBROjVhG8659UhLiOv
wiMzy9apUOcd8Xaog4ApqrsK5/Rim6zUxQZvoT9V4ttEkCN1619sqLQN9eqTqtkv2WXUrJMOqTGt
ruOU7Fule2eNRH2FEmPdbtqV2x+8dAqh0NTvsWSZDTBHDLVogEX+WaXTJvP0EcR/+V7yZa7LfBwm
fKmaY2JAwWwBQTLVtl2jeF2C1JnuFUqzxuR/KSnVSoB7rKR/TJWFDqt2NvL3UC04s6UHYX7KrFXK
4ZhCDirJppgrJPLsQrU4QgdtPluz6udhc7SW6WAZ9eNcxO4Smd6QIDHDYLIvqcpawgcNBowhZwGn
ERJXPotSY8Od7XW5dsHXPIbq6MntEdG3S2qLv3D493Xq27n9ljQkmnXTMZ66c1TOHsAkq9sZoU1O
Gu6gEccNO+NqxzCTCi9hyWdsm8iL0cjQQ88Xdtdw5Jenof9WqeTwul3zOjCYho/rqa2obgZnd7DG
zYAOQH5G7REqBAhcTAnOxEpavGQGsdWb+LuRbsenatpK4x6Oqq74nXYk7a/Elpe9xNaHlXwM6c+E
86OV1X1VwC3T9Wthcc6gHY/ZccDcTTejTW4l6+9ZGZ5n1uhJh0i6fyHt50Ck1J7CFk70wRk6lS6J
2JBC30zLuVetEwkrFSuMAUZtG8fuWmqQhP6eF9I+VWmcpMZlIIBA/9ABRTeI4ROESSTCqMY5VLtz
MFq+bJZXO66/gJfIL3BGP1Fj0h9tL5W5XCCVn0ohH6nWFMwWQ988NZBItRE6LsCRCQoztGBHIeuq
SXWO5uTSo2UY0CPQ999VMRD5mAAz65Yl5z5nIG+HB1D70mC+VLO6SzG69yAbdwyOP4K5sW+WNrZw
4YaJIUyXv0xKsK2Ve0LqZzZ56rjLmlw/5T2l5RwGJCsBM/tum6fcgupHagoRPusTRoXV01SKo5Qj
9mUYptiane3FUL8rEkuX0ZYUWsVNeAxKYhFTRGbvFtEy92cYkEw3jS2qp3LiXLEqmZR2kZnHvEeM
ZaqQ67IBZH1Hl44tOi6toQ3M59pS5Ytmz0/GGF8yVTNudtOWbq0ZFu35qiYUJ/DnxG6eKZZn51CW
GXcGrf4gbrAiYbxUTkurhi/mIrvDbFYfUVc/WYbRr5jG70Wchbew06VHCrfGnpy4co5kjmgpe2oS
YPJxe5SnqAZPyD26DAR9gtqzvz+WDYZ1qrLwQWZGCUh2OMzmYJ8LNWNbsF5jo2afWwPn3izpX3Sg
vvUsy8kBXJJqHfXXSxnJEpwCM3YTC8eDhAhsEzTpeLDWi/u1UEovml7bXi+hjGc2H341M/kOY2Jo
B0MB6yOI9NyWWvkTsPxZmWUJuammnqr14n5tLsmPysKsxGReGuz9dUSBHShAs2nQhsT2meOCyoIY
5gOLXIaypSM63IJLgiwA02pMEVRqp/lm4urwUxr/RC6OzXMRhAMTjeSytGue73exAPSHZGquSYLB
uWqfJw1TQBhHs3+/qUqK7eSTbTJ+8yjhT8//V9Th/5Xu+9+TkP8/yMZS0V//b+Tha5s1Lr7+h/PV
lr8rxO9/9odEXP2HkHUhI/LGIoN3UUXr/SceS/+HrsCAQLAmTEODdYU77Z8Kcf0fNN51HhW2MHE8
YnX8UyFu84Ls2WyDnr4m9FXx/U/5+p+gnD94Zf+ajyVka3VN/m7eQJ6u6BqGQd6civb8b4CMRM1w
v6fqluyi71MsoWosdNUxchK9oYSS04IBYhOZw7ALS/mEwiDtFeXF6vBNtFo0bTQyCDZFZIS7WjY8
8mWYJ2P21ZM4jgq4yTbuUTSK9odIYRxopLEkVjPvZlMl4ZUw4Y2N8WVLHy49ms391Q99o31TbfqZ
dUveKHEO7Iz1/k2k7NNLpabeGICQHmwUhBPVXq3o2HHLgs2wVvyYE0VHbm16eVMPx5Y2w6DqT4i1
j6bZKdsgqWtkWFG2K5T4OcXYssJ6KP80ECRNLN9bhFh0lcHpUBgNjgtNK8JbLtUzWQoTTCZ1Owvi
X6ZgzL0BQwqhuciACvvbhMN3w1uBzDTpkxtPFK1My6mBQHgsoQY5ehODqZJWSJc7AApo8CmN4VLG
NOIirb1GrXIO84JEyCmAfVUEt8Tq/4OoM2luVEmj6C8igikZthJotGVbnr0hyi4X85SQkPDr++ht
euOO7n5RzyVB5jfcey6x4FJc8tbIkHF71dEr3zrLxZKWW69ThqDTruibhzLBE4OWmkLHODNgKSPI
9UBWQNxtVeVw3Wn0PMCCWSp49/Q6W+Uvn4NFUGKoSoo4gmVbHe6pKI9owNHytxPrd2SNsKruvQzb
l0xoEZNriK+fCxEsianv8wCVEoFEy3YlOMDybjq3bth56rbwV3l7V/rNb113VqwhjSAPYCcpqs47
zOk/L1jMne+pg21mL936XDfjckozPoyc5dzFHirQE9YayeEwTpAvoHTH9mijZ/Ps79Cz7kmpPXYp
FvI+dzd4fvFXC5faofLIoBN/9cD+yyLJzfedF1Tz+V44NIMzJLRiYse/FC28YWN6LGEfR+lIuFoj
G2w9yeRuWpexZTGH/5KObo8M6ZQ9GXZWnqDFI00RxhEsfCXDqJf2J+P6uKEnPmUw1WxT7yykoZj0
MF32JSEUg4sF2QJp/+FBL5YDKGZwwHwSzZtv1wcWrm2e6M1STdlTO65o242Ydhg2AgfALd/jw5nt
dNvV1WdXs2Rus+CHpQcgyVS/qgLmcNYF71DT7qxpYfbiZlBLZrUVTfOHiKX6WDr1CWdSR1Ri3j9k
WECh5fyDoQDQWmifWJgMrMbQo3rwr/xVCQ7KIBe0FvpNZ0L1RpTDNiTjwkzZ63lzOfGKZZHrVNfZ
HjA1WtaLSU6NLyTjqnkeox7Bs2ImyBLEPKU1eJhEtJ+C6AqMFE00Ngymb8HJq4YYyso5iSqc73pM
aKsS891KrDu3K3/VRKVPePufZOBNUNMJFSMatuzkyR7psNu/ExIAjWQmMnFogTwRf7VLSbA5EMmQ
b2p/oKhtq10TopJaMROGtbPvhHzUBoXopNEmbyrl8iqlcpcLJFqeqeM06TS5ztm4H1sF3CkFUUzS
T5cY7w3ke7baL9JPEJ4M+7au7NN/PwYBUkS5w+c4hG8d0ZFxYxDX3bnQDnxzyUDITnYc9B7m+FAi
9WNo5WD02hE89LQS4Hma3Aw0BezWLXDIg983Lz2HNtObjOZe/QHArUjGDt+NIAV7krG2Gsy9WYVz
bOUEEOnlkcknpbOzEN0EIGjwrPnk3ieYVE6OXSvsEvgx/vtfWfTfj8TNMBvNn5DO3ymuo5Mj5uDU
FgHgDudYgCWI1pkc5dwdJxyW7IbH+TQMfhD1BQu4UlX9acpVfxL2mO5co0Yik9HhwSuKLTlg/8Qj
gNK7G0+KL6kTAhOyD0/JmuW7s3jFUQNTUEFT8hmgFnEcZudWqR5lYDUMydM8KtY1sge2m9rmT5bj
8FdZ3QvNBB8L8jJslPP33IqFoDh+QZvc7RViaWC+Nf7wIIaFnYbboeRqxb3p0bMwOnzPcsRacp4g
oAT+z2CYSewYPK66VO5WOp61H1TzxbU2xfhX+ru6bLCjejzeXl38Nm2W7ni11icz4BZZVEfgBwiC
tsa4mo53XUp47tQVsD1q5DOuJE6PGcupdRvq1CZ5zfy0uLNEzdTYHe9G0zhqJxXH0n/pMpHTeGKE
9D3TJ+NMnMpG/sOBRXLrMC/H0G8lgxyszvY8srIZml/P87vzPK0nwABqb3qflkWOVY8Ed9MN6PoY
FTAwG9gLKPQzXeFZW7jQnKT2TSqObXTSzs8sPfMgnOphWa1ii6iQf1+QMAq5wVzHZpMW5W9pi6e2
FvaJaNArcjekMv2pAeq3TzVNcjFgRZic0N03g7M3JugZaR28O4agvbUPuSU1D8HJ7OSDWjgNLG2P
dKC8rFk1xqIvUuzbVb4N+tFBIVOQ6kuMNwvXd7PeApl/WBw0xmPgPM7iLBq4uoKJn7LZvg76axkw
WeSNE1PmvNRJ+8WshUUIYz12TJvZufMYFW+XbDzOA8DvNIelp+R4h7HvSAeoN8QrnUtItmQDdChQ
QVlSngBhOhjhcqkMsff4XrfW4jIlUUt94079rGbyXK39fCYaDterA2F9LnqOfGJJR5m/hVpY+36Q
X+giROThxWMxQ7J1nWnW/qMTG8X6OOlsPQhcMNSIX30btlvPB1PCk9PDCTGz4HPEy6+nto9wT+GE
8pjtaV5jf1H1zuZdjzvOTFEYzBN6yZpiyn6qEM6N62fZTtfIdeTJtwLWHTC7k2WOkf7u1nEJ0Hxi
rpudJ6+taiIoFEx4XpGlkSW0+4lUmJJxoDDuPJMNiKaHSaX6NBrrjdkbmMS5gFNlzTkEL5cuF2CX
QVCebAnAwKH6hydnn60BzaL/OPu8r4rlv6mPFmGf+WyBkcoDUtvJiMrUcy3Ex0oAFArEdmP2AXbz
jkyXabEuRm3HCgjeYeURcg30dJimtikjlcgbRyIBJFEaQp8tnsIh9J9bn3hRj42O096hmSkxhYQ9
+o527lj8A11NMdGQZOBwbSzXoK/lY1hy1C18gjbksMgWTo+yka20m7/Y7DG3iUmDJRSefMBx7Qbl
IC4QOTz7GtGPiRJ/lfOC9wMWGTey2LSarJiiJKOuWHDzh5bEpGg3Q9y4DC06/dO3Rbu1gvpb4e/R
Xt+cV3IFL2bFxT+UrGl8SKE7a0KnKxrvIkuipwuMc5RG6gEe0CeroCz2JJG+fZsejBWrnFyYGlul
3tKru4DwqXOHqs8uHqqiQyDFjxgTkm0MpqCWLu6T7cJqLLC7/ph4xS00y7z89yOnSvJh+hxWTN3A
wkjcqEnDUY0DI83DrBgU6dnul/VkkM97WVqnuVgsChCa+Yx1Xlq0/k6urcfiOmYmQjScgtt0CuIl
/zRKEjxziRQoCF+ZS/znegTU2ZKlRiRsE1thpsFPIN7vSV1e5dWpnPFCV3HOPDCCHNgfhMWYe9mh
6qCVbm+BxI7r+HE4eiZCXJyA8yL7B4omBn8+nmfWwC0ngzVny+kWmxstWYW6NUFGQ5hcuVmU6eB2
yXl7DcVQh2C7bYumCgMpxMn1yTbIVOk5Bwi3AhiYsPBq2jo5AX9Bu9B5zmbKJ+5XFOggUueCxS2k
UlY2YbJ1nEo9opxRVCKRdKkzjMl6MOoQdkQaa9hPFQKHFli7xMyKTbDbTqRBNpLZE6GoZF7MuySc
9lbm3U0Ki6ca3suln+LGZtYXZi5sVvtorbwG3S1oyxjr2BeoIrKWwk8fwrA6lZnuyVbCETvOxVcS
DFWc80tIyt+NCPgvRfPVeMPezABleo0zRXMtY3DPJrvj3ooMyQZYl3BchM9f0nXxgOj5ox+WSBYB
Bq+l+OsJ91kT/+Vqmo4po4omTD0mlefqTs1zkjQE0ISI9BvcVeionWjQJnLN9Dw5I855mfMh+nwz
nngmMIwCd/SfRS9JdansKPXbKwNpZl3IGCHq/g1npLmQmWpcC1w8iNkm6aFSCrNjYaTnHJEFoi8L
xQVYLvQr1jafRbzm5qtSabFb2I47hSJ+xvWxFqAQMI3nFmDamE1Ppd3Cw1nB1qBwJyg9mI5MrcDX
JWhASvjRpagfLL65zKuv0u+yeHXtZwAFXzNOutBt0YVjGTaoVW8fWHMwa74kvT7mU4HZVEKgEP1B
8554NwGmVoGGLkfy4ZDeZYl4l6CzejN8LFZKHfR4OkeEGMKhxqHGEAmVayCTB7GishAA6YhIPpeL
jSqa6n1LkXCauOxq/D9ZOBCcRYfCXLve+EFztaughqGxbG2T3WwuM15ukB3Vqq6KKsVG55TUUJ+m
cf7KHT6ShccqZSawnQpS0BbNOUrayMzdOQwVszNwFnJ5JSHyUOrkI5vT39BPiMdJbhSuOLTLhPXX
PJ8n+TpNGromcwMTucdISTGYN8p8fzXojbi4+u1aTRcJw5iy0okpAO4mH5O3kNwJaVKdtfu7sgyz
iN5hs/qN7xwFHsrdzWpLPMZ4tcwkNJGsFFcBcXbjlm9G9zndLQuUSmDZmZv0MMTabzT7brN+s156
9kKn3rcV5b77YVj5u5uqfduhnbVC0jVZkRWg8LBkC/J6lgJqcHbhNHyGYMgju+ytzvuDApvj/dWZ
+7+K5Plt4Wh4U/lwsFLU78EU6zAU0ZijLNbkMJua8cfqvoKXuNkrmGu0aQw8I1aW++zP6sTR/W/R
+UWwTSxG5yfrCvZBZCshydg42KwQIqF1WdP25sleH0Jjte/M6hkk1F9klkzuV/geDVlVWulgA/N/
RJKMnl9Nz121xeaEYc+9WitxyPXcwS6uvzCqXwxCl6bfSsPBVGdQAswPZhWwA3qcjPWLk5pjOxDP
uYW0o2vRGVg3Pqehz7dsNDgy45Wo1xGT3kFXLTAaezU2+EqQjRcGO+4Z6OWaP+Utedhue+/P9boL
EacPrMWKmV+04POtbrhLpJnXPAGXYgOx8adPjlz/MGfJndsSBNeTwDKuDBFQfD3LJAXziBgFINV0
FkS+k/7B3OzHWkrIpCzuzNH+Ckfr6t70h6l1rmaX8pd19Kao56O5qndpYOsrKoY7ilQD6X3ZLjl1
iTo0xvJPp/mrTsGPgo/c3Lp5PO3gbPgNPbG02MeTyPT0NSPvij1C4m8L6ZxRZcqQ7Ci+jIs2kvw0
pTg80uelMfPDbK5/rFbvS7N3HhCfyTFx7ugzN5pEvLrvzmw0IqE+a386rWO5HBAyXeTkcUlYpbdV
ZMyS1+O+qnCirdO3NEcUi01KniZMzeqd8Pp2AemEmCTdeRLtR8tyA7Jq8THXYXspZMe7grzcI2Ho
lQhUIDJjri6URB9zB74gGYtp45I/vnMy59F1ueywFUmc7awxYQbdr4v/GFpkbZh4qWc5H1z7yW0n
KMtay106OfJhbtXDCAcQBCed/Mo3pR15bYfCOBic3L3tv5XNDy7pg5+RT4tjqxrVfVL1RGMuRKO3
Q8Nae2Vp1XHoZ3AfqdXd7Vg7v+uonch3AyeyxO+E8SgmHnKdKY4Xx7l4SYaShRwcv73BUw0VMdeA
n5j2Z20xZaBBrss2HnT/3Ev1Pa7klFFe/JNGfe91/iU3ScLovJyQVLUrggVRjfc4WvKhHe1/Nn1r
3dA12Wmo98ZsdBsnjf1y/mnSmXXrdIZAyzshFIjahX9/xk6zLeCgmb/20r55KU4AYk4Tz0pjxN3P
lke1OwnnGpgfbSPcXZeGka1Mtk+9eQPJ9A9NIymOKhyZOe2CK2dCO6vh5DiWPMhlRkUw0ZoC6irP
aFzSB9NkUuUuwv022ytmT2pdPTTnxgDP2pEHxQgxFI8rZLGTNSIKGtPQ5pmRZwIvMghE7I9Dlv7Q
tNLipa9RWdKRXvoU9KClpr9+4WMIy6Zpm3HXd0Z3bKxb7GhIvSr1ZYHKdJibgVEdkhTo+u11wDeM
ANNfyVj3AENlvwwY7yw8l2vzXY4yGnEssFD0sAH4T6536cbw36ogQIz6lAUDTqcsfGxDk81U3cTN
fGYG8zyWaLUQx92F6XKqkBFoGnCzxmqZyn8Wi2mOnnYbJkpHwietBwFxuLSkpAkAFbZuyk14y2cm
blb5awiyGJ2jlfyokmywgJNOMbFtEXtC95ifqmouj51xDbwzebLf/nhzgJvToSxDl7hh1twA7gWE
YSJd1pDFZjkQ1t50hNuNR+GoIb6JK0uUq8xomBB4CGhZHDdmRwphDb/KRSzeWsV66Uti7ALF+FDZ
gMR4PB8GD29vWZ/MhM3hGBy7CXgbXqIDgQ1Hfot+a08Wczo8Aw5kx8NYUb7Zy8KDUfUM2bgHxnBx
eVNDC8kqesKOJd22NgBt6YVpFzbCKM8BU9XhYNO8ZMlhYS+4uU2u1m7WVzsv34dFEVWwMnMXA9PD
2XlVoE62IRvetVt5ZVa5txYAFrk97hOpzn4Tjnv6joEZ+hwSTprJjTe7aCUAlTHs6/YroolMWNsW
zOkGNCvPjDZ9gk8nPso5A1DBq5OUtEt5h4umNf65mf/oYeYZkmJ+KMmuYXrx0OdD/eH8X9UTjMO9
l65HK6n2ADQee6v+TNXgRzdDpSzTfU3quk1u3T5w5wdDlEDzHa9jp5Ef/SItD7iDK4Q7vmC3x9QM
pR3WY9zlazEum1UQ88D3sTHnEfWbMq4EyCMKzMLqHE5KIMSoqX96GfJCO98rxN3itsC1Jtht3ap2
AtRTxPsTMDHqO2ZK7UsTVH8mYBEPAYnYUT+Y1n0SONkZHiEMNUf8MEt3kXkTUpuA3uT/S99w9X+q
3N9kuyrsu6vv8XqLDHbUmgHHgVKU7KrOJc287sShZDaue6bl32bDwNson/Qklid/9FnmV3+SKv0Y
UeW8hR4SUoB/+ZR/BQGxZTNwhUsTBP9ciWCnWniSAxOZV76QEolnMoapfwjr6retNDomlzQyiCIE
kgd7Waj8F9LGGYZI+akk625etO7MtDOyZf+crAbfABjs3Rh43ZER3ErSBNGNFo+UmhYDQuT6JEy1
MLlbBkCa5AQOjfhFymUipfGNbWkO/ONNksS1Kz+KmzWzvfkvEyT9yDWrfW23C0KRJkOOvFKq+kuC
7M+ugUUwqPHsVNPHW15E3pNFcdZYvLno6EDZw6AZciIJFluiSdVMIfqRA0RFJSsDPKs4YYL+2eg8
uetcmsUpZb+RRsHK/1vxdBIb0dobj6wGtILWl62MrzQwnwrSIf0GUSJl/bLx/Rk99bJXbv1QmLIH
d4LyumI1HLkyhUo+vIkwPBOc1lklm4jWQSVK6a7NBbKgP8VoCwgITeur57l/M09/APGO/CalLsxC
HfUMHyuzYUXgzPNR5OlJV/62b+qXenAr9MRgkirasWtvqj/zErznZQfvAZmH7TFNyHwsSFiXKAeZ
wk6CG9IvEz9asFoG5tidxJ5y3ooqN6UA7nIOAXy/8QoUPYLUgN7AZQTDrOgQVJgQUBnTq6dIqBEH
Rq2BdrPB1IXplPMzT1v5NEyfrlqXT2hqmk6eJJfukmROeeg5OWVP4NqMlx0CwRBVwr0bgGcWLBab
YWaA3jYt+xKL09APCNeR3dG2gifI4CtbvvYgOxcqon/rMZP1pjih/UZpz6hX7fvlZqdtSxLMmg8y
ugzwIeI1Cabknhyr37Cy5j3ZQ8u28FxyT0o7mpCdN2sW7Ge72fcNjgPcm+R/IDsR9Ng1uXDBjXjk
iX+jCqsDyYtMTm+z7yAx43xxJUgQElkzp7/nLiJRRRL90xV89Ct68Y0XyqcZU2k8J5J9HXqJObx3
Dd84MsJ4UmsI+Po/baxYysisXLCyvUtHTb1zu0v2Ve65KP3czVoE/cmsnO/6diIkyML8rgi3Tsb+
cE3Ti0gL+QScFMnXLfnRqawIXvGH5JzB3UHtkM0nNU3/LK9+hp0Bz0jXG0eQbLmOwxSpwXolDFrA
wRsuAn0Jsw+RYWRuiQbNjZ+l4yvoCgfmMsTLYhmjxCePtRrdeldacHEm64olcqOsQu4TqC9ZDmxk
0RpBWfpbuLcmlxuhbj1+txG3Zc9wdF4mcNzoa6l+0OWIF+IDISpmUN9Fn2AFamYUZGhzy0LJOEVP
G4k045bkPzNmjt7g/k6HkS1S2yYhC5zpJ7GGO5Fg+mHl9VPA1zvT5/+KLFh4kUMrCpuJeLJxdeLJ
JGC0ddJHz/IxnzTtPaLPDKc+19IyM/xBsG1uKFR+MoSj3Nxjdc4ZVnWa6i2ltGVAnkXgklpE4wD5
05BNgnTEJq/X02hAai0AyRG9WkRi7Z3nceVKKQKC7Fp0VlaA9q5d4YcUa3lJTHlfG9ZbC1Q0LhPn
74o/FliWH55mZjUkTjIvl4eEpGZiUn/5bDPWhjrd1ay0wImbPxkRF6ryIE+3gzya8NRtFl4o7oZv
XWNMQd00vrDdIgjA4qkkhfRC3uftueUzdpHPxNMint0s4O9dK9S6U33rDkqC7LvhYUYb2SGkkYme
wIci0WwMsGJqbRmPmrApUhQ6+POcMg4Q9M2JKu/k7SnI65kYcttd7obbD5iIuMXC5K8WPYsEaiC3
Z7LpOPL7hpwEVnwGImIjsKLdEj5odjqQVnvurjKDg2N35sWt3kfr0SYcdSe6gdLOROlWTZYPwBgM
qFjA13M2Ldth+srBQJ0pKflBS3wOFdXlCA2doRY9ZVmlW7vg6LDBY4A68+DjByFkz4RoyYDWSgnF
ymzhKQ/E09op+KJjg+vKlyjNKqILzDFrd3ghv6deyNNQzJR04xCxpPmdy/VjdIhdmRvjX4e0mWmS
Bx9VqUjVBi4RUDnSLKFLT84xbJG/NX0z3YnCfJ/8JbgWpN4CSpvepYDNbGxdL1lAPwz1nq/BHsoX
1S5JbIond1Fwwh2TgICBF9pn16l5n13ZbUc/xQFZo0qSyJp2Rs9G1Znze8xWBXYJjvng5jFZJ2S0
ZfvT8uTfjW1d3zP1/rTZkHSqY+U5dwsFNDs3f6ZoTLKp+hCBjQ0WO0UimHTOKS6GvGIuTF1wKblr
UrwbMgGjaeSWCRSvtc9FW7+PJvzhhbsuzhyi4Yvx0qxOFVczIX1do08T5xKoIewvJKJ6lia9nH0j
Xo3u7JuCtr0cvPG0/LUDo4AaYWSH3sl2OA8qAtyBwbb4puzAP0ppYf8E0BWN1OIbaldFC2aXmBCh
9GdTBPBNPUGBeE9L0IbFELBtXOzxgEICp3q997EbAeZivBcOGfnnt/X5HJhz7Pjsx21kCurWoA8T
c9giL/G4z3YZ+SZswHVYh3c2CDydzqfMs+GwEq0ZZfA/t7IGftAA+OqMJT3NlL5LN04PrVewnjK5
N5qhV/yjHa0OyZJbx2/WfWi+WD6q2MDHlRryudiYigxWQWBoQPBkNrML0/vpB53d42/ssuDO9fwQ
d7h4b1RnbG7Rsuz0sXlrZ3Yx7iwwnC2Tm45VZew66GUMMpTHlCl8fgeNUZyK/HirYE+qQocxeVMf
W0CHD+noPZuZcRuSclEMRgaSauTZDOouJiDmYJDHvApb79yK+UnTQ+Lu2sfJL4vn/37IfgnBwniP
Ih3caM2KO7OGDVTOztmDdLVL1+rvtJTMTPmciR7S4xOMam8nzFkyr7VwSM0l68jhUmLuG4us3ePJ
yLYs2vDYzS57Dda8I4iYc94ne1Vgf7DJb97BSayeCrOfLpCQIzH15X17I/wRjQ5G2p33tfDL4+iy
iQu/OstPdh25GywsM7Tdtx8YqCPqYmfNTFTGHjOqPMGV3igWIjhRbwlNJo6LXaKMBvcBUFpvRmBt
1tNjK/EqoBLpYqSf1j6DBVApdEGkLT6Ek1E85w4p2AWA6W2TwuXh6O+uKYzcghfzKfXmF7SXXKV5
ivdXy/LZnczrrOkdHVTXYem8WauFBuc2TYPtEF7IGb0LqMS8kVvHJ5Ab3XYdt0D6cphk50qj+g0w
8/hl6G0QXVy8Gstb25LfMPIsSKOw46JbTcB6o9ivHdrbkIGj6eSoowm83rhjUNNEw5sbjOlCik/6
ZJArsw2QYextazI3ODem1MiZEIU/pZEPJ+IhBcOXnh2Vy3elgFPtytpEfrVoRgIEwSPcGH+QUQYc
wEb35Fr+XhRkUxWrdLZlgMGNB2e9ss3wt4Pj03xjf7LcjowFJDErS4etMvmjA70LrHKJ66pwYtsl
zoxf6E5hhrrPKvs6adZJIErOekkhNOWWi5VvhJZBPlCrF7qF0lmuWs7GseryQ+jPj9rC9d5bFFad
OUVrauX86gEyIMTOogetR2YAA4IqxyPncT8WIeZ0LL06Sr1Y8NkolT1qpvphg2PPJ7eiEd5yqx5K
VqJMnbq0f8bfL18lVM5JnnJPBztmwp+ERDkbLXMvylkoH31y4M2StfrUsFFfgBuYtjAOfukFHOcp
KMGwvLoDzT5oJy8eevyIQXnPybbpyIrd4rsm12gy3zqPLQqZAaBvFh75lNo3wjBj14NkXUVEGoqA
G/OrHXZJOo/3wGSYz9OtwBkKYbaGZ6Y52wWJQnATJCwyYckGWt/K/YwBFs1K4zq4DR2Bsmi2Pvq1
/dNmyxK5hQWOswO7H4QQy3FNfptFL6PKruYLK0lU6ezJh6V4J4lvjsrV2famW8FhHTGu+MaLMoUZ
cYDJTb8UH6OnLCBE7JJp1kxHctVU9LWeguLRN0hoxPfgz2+dnwYxTh+fjgLArGt7G4FjddMSDLXJ
oJ/Wef+Zc7fiMEmaiI5q65a3FO6i9aO0gbhiQwKAuHUGIVDsWh8dveWjCJQ620+NgSe8Y2Zsk020
JD2TaDFRkK5Hcjg4CbMHt8ayZDU8H5KupxWBc1/7zc4vTQcDNDuQoMqMnVUg1LPhRDLGJLtkrnEZ
B+uvE9jYTAGxRiHsS9qL2HJmRh+BHTI8YpBA9QeEyLd2oqBeX/GAlxZKT3uUj0Mh7W2pcfUu2EtT
Y5eabnJ2PcjsRmemkWH6/ZlQMwCYJUHfXcg2XKY3Q6RWcWMaZ+21YjdYvOhqq+suOwMLuVht+ZYk
eAJEAvmyd+Lehdy98o1R3kIoQet4n6vnqmITS+7gLbEan7mreEjcLieGy22fyqalLswemwJEAr32
OxjtnahbUmtsRndiV1mUTL6TfFfhMhwAgK4HFKt077IHTFQUfyjhX4GQ6Iclne67xorw6dHfej4z
ExP3N6qYsi53No3Eixu+1ek6Rj5Kp8e2qSiompXo4rxlYXHjxyB8YR3mIXWsjlnupIyzGL53KUFx
YB6Z/PHxUTsCzUo/0Yz1cVAv046gN57Y2x+34M2T5lBfK166kD+wgHE4rVmCOFWtW41cYevXt7lt
n06HvGROl9ALxU09tw89t0iYTej2lBPN8zzEo8cIcFTufrTsB5kO7ZZ1ZxMxdELCI4tdkUNKGDFZ
TyG61RTaBMwZvB3ymiXu2yAxiK0tJ2zGeUTdojqogfW1TgkycVG2O5Y/orPErTPZZAIshbfDeY5M
LcnuUtbSVT9dqQOJusU+vaUEoFW/2UP8SfwhE6zsj0FrX/gHaMWEpY9BHjLCGT/qGwy6DSrFBvc7
bfjVbsgJOfpvQd6tccEwdNuU/HBK8Yc6nBZmqI6lPezC2f2bDyHU4TzhlYUoGqR6K7zSi+bb3SmP
S3sztwZTuqvqAsBsFunQeGWu8MfPe8hctfer3YXyi18/QzTmUj6NRVPsU48vHynGXlvhAZA80gFy
WUMcoAdeqvdgGjqm7ybOMmcpXkJ/2VNCnYNkemkqfjOtxz+tQ5BmMXsUiryBXKjs81FycjTOyFfR
6kosVxMzAxSaajONIobi556zMH0iFlGeK5syusZwAQF21ZHVgioynbfSZbYQ2iwWFllFouT96Wnm
eaEfFsOHCmCzSDc+g1yz1yGj62Tg5l07AuS6jmF+PqP7rf1xPSTd2sBfBlE7jI3Y8uzGgXann3kC
e9q4OWbmBJXXJ2DJj6FYm51qBSKpomFcVGBzKbhX6hrMvxbjp1tX9RkBXdTVOdxre+oi4fIGuqu/
dcM5hYVR8VhbA3OsxCOfN/NE5FILbhftFTE6mYZ8MBKg2tV+Dm80E0w8h6AkRGJqyuLWMO+aPJgO
qQIbQnGERZj4C7P2ZaRX9zGVJJEj5p77hrW3lZdMEmzvNcdlxVArmhRuqMx3kzhZ150YICXWXE9M
/JnUVXVzNrAya78ct/li+9vVe8lG8QHb8qTGyY5GB3Lj0DbflcdykTdzqk/oq16GEtQAkQ5oTzkc
ZetTWVcc1orXhHl/t5J5U71pFH8AVHu0YwHVX1XvbeF/tXV67j2zQa9S2VwqBLEbTAvrMXQJc86m
wxJsGIfe1kFrlIThc4LFbqMKiUtRs1+YAxYD60iSvHPz2lWOPOer3sOaQ0TiOrBHmeY8mPD+oL38
DCnlJ5uiBPmFwQWR9xjkwtdurfn7F80ddQ3jqrZ1I+t16NBuygypgdMglVABIGwFDP288qZuOhq5
ChK2pv44VA5QpeTS5TlwYGEhcE5RWOnA+3XDzI9ykzB7qXMr7gs4oVWboVUfwaunyM/xYzOu2FkA
nTZislOs9xq+qF2ne0jm3wt2xdsAN0Kkm4LyFfZ2mvsyRmR+Jcm3j8POIGBF3PDC/rx1vIzyHZLq
btSdemqgONTjylpaMAH2RMeuireVScs/b0n/MZKnMkDdjvKw2E1zQxzl92QX3sklxjtrsypmddSi
EDP2C3gVJ7UAgQ/j31IRjZaRVZEqgcCGOIe2mR9cVvebOquObl0knGloqAUWsq3vt/dSV3Lf/LGd
dd5KUbhR71WnmnBAnOQ8hj17QXJn8hbjUfbp5dYP7uA5Dud+iWy0V0zIxriX87Ex74eaCqJjL0+v
WMtXPSWRdJw3W2bLTnjzJQSGeqC2i5QlcZiPxO5V7UPieWU8QInn9EhOi8bd0AQokX329AmbKACS
6NBIZTVn67bOp/VbFOaMXNxBY/g76rLfNIWNK+9Jp6wTy2xa9+iVty44qlNawJ8oLFp8lrQMWMOK
6Q0Az+J/7J3HruVIlmX/pedMUJnROOjJ1fJpPSGepNakUXx9LUYVCgk0elDzikEigAx3f34vaXbE
3mvn3UoF7j4ZxGNTY/ku4MVMjSR71ao+mCqXBOlaxzo2gZBQeFPAqEXpcSy7TuMhdB+wXLKjjgF/
RJEEYxE/BGb+LKj+rSm+NSja4/SzMtLXPmLNasn4kdHLvNE14GOtl9txUmeSGdq1N2sEhbPkEFav
fWY9zH7xaObGIXQan8JvukNCtpEOb64hiMwMEBDpKkAcnT5PA/70lKrzc0CvEbnDXdFzkscll9bQ
sIgopNwUN6Ft3xWWgGDXoTjF6AeNbh57vCAG76ZvnENGKcpZFOgCliQHgZ3nP5jDD6NmWU5vbUQE
YrUkEXat9YlmDCdAziI6e5XVhOG7Xrcl0pPRvKck3hcN4FxhNEdfzTcqiryVb85X3M/ffYvpVSHF
1+zvcSgiout5vaITGOOV49bbSVGDYQ50Kdr6ZNeB0U5n+3fCdlkxVmKtE2KgmPxfXjR8rwanwBw/
ApABtDV161RnSCjFVzS539M431NHvURhdaGTwsMZvs0zL7rS8zoqiQMT4qgk8yOOjh5RUV1CvouC
+9DrX5qRx+XaVe2zGWX3VrDKUvvC3P7BluILzjEilQS8sVE/xQ0DFxYLcsm69UaKOab8bpRfybse
CICRL7HM993MshDCiCVYgczGCYH37YJgHA0/Osi+YqQV+BszPpa2vEC/JuxPjLTnvzTFKWTm6UAB
Hm0LvcSvyBoeTx2u059Ii3vGjjwlnLkw0mwGzcRq2vkR1W7IaBq2p9nDmPJT37oRkXxDSMrix3cx
AaPeE5DuS9u4DJUgMiZWd0gfrK03Tb8sy57iARBIraedl0HSZLj2KIZar2uj4VbXvzqlX2is8UUa
0zGw6juHC3enUCqkk9yEvqt3bgBgS4/gj9oXXTDK1Cw0dwG/yVCmkN7ktC0z3mKSEnZZ5B7H3HnF
OX0V0IkY3SxqUvsE0pd8qTvHryeYG0zHfWI7mIIU3ObbliHF3NTbYYq4p+Nw4xZjdlaoxfyG0T3L
tYrh5MI3xo2ygWXublo2uIE3ExVVwEjNLQxPea1wepPSNI1WcMQCuVKJ/SqbHhS+x3CgxKdbwbtO
iVldD7blbUQAf9lFH7ZQYBi01cciF2SgdRDUitC9sQPWcuNEqqsPjG4dgJPZGASY127PnJn9Ftzw
6kQ8y3407mYT+y5rvgxZcvNDLhQu9SLCY5r4pyBtmltyhMij9Wirugh8CbhTM2P+IQaBBy52X+uq
JFR3EP3ajXV2bgf0gIn6aEdw66UDIMmMLFgDhvvQR+5H3HjnQniPFBndQUNsVemTNeFwHpP4gIF/
YIC5aQSmNsMdMLxp8OdCWeZzAlzQsfuNF1aEa6ZcTsSLX1GP3vIg7aKM1rHqzcexnxmLdu9pIOEh
ORmRFepqMiGV9aTWRhLMjH7rq+sTSZjbg7l5b2vva2A105gy2zUO05mudy5RiV9lwdLNdtywNKmu
k+WSz9C0r3jEBiYFTn7+53/wOUl2VlD1y45uJkkos8wwXI/ZRAXzCtjoYFvUL/54qhLx0Y0EOI1G
9qTmDLQlziFPt8ROTK9p6qR41ZCusmBjS0SRxLoZJbJzsaakIc6Eti/QKmQMAVYrBlowTOY1qYcP
kIoo2QRbsSg6pPEAp82uTqMkDRQLyk/gjHvZ7HXCHZT7TBhixsxrxGlrVfZnml0E9YX4KdngYw9Y
TUb8M8SLujplu2B37bq27ZOh42ZPCsOj1qJA9zT8OG7GLJq+hsP4ByDmewUkyY/nG+r2HQMLNsVs
wy0re/BZIjSJ+GQzTqgF2IoIDWxjPWa4PdZhmxN4OENKHPxLHOK6IFHgsarJRbSGZWs3H5J5QdKJ
mscS0XVA41cYIdJUn/UWIAD4TR1k8han4QATL1uMdHbDur1KKbnjudwVnfPpTtmDTrwAyxPfESjS
bajkRREZVUYkYTfhbhIzuFyoACQcAkwJFi2nYOBqI3cMcmBGqsWNELzjv7pBn3jp0A4q6a1548Ok
f1CwzVTJjjmswtdA1m+Gil9oeyvDXEhE987cPnVzfSwj/TSY7qFhsrLyRYby1yo5ryUV6dCkB7Mp
LoVrDAiJ2KvUoAD95pTmyANlJp69hB7U+tLo1uEbYEyLv03T++jYGCA1NA50j9CgmJGaqW1snKna
Rq1902TJZxxPyc5IB4IrgpTW2HaYqLJBIATPvQ2i/NswonYzza9zjfSjxqCdRwgrZbcKTLvfhjaf
+2hllzRlCo7inQMwRCSEcg0pBZ6EOEGh2EK6tNuQqUo2nxKbYXLJGdTnzVuni2FTOXR82SLUi1yx
bogAIZkav4SWy8ZlBN7oDF88Pwfb7p977b/2WhGAIElcmXVwMt23hj2oLQ1KmQqeRY4bQagJbYE3
XUmT37R+cwkbGntNZLc/EDER5WgRXKu6j5E2ZzncmEnlesWm70VGZ7eaLlEoz24Tk+HMc17OZNGS
gbL1UJrqoGE9xJaei386tqSo2MmjX5ZvXVVfBfEhWP5YjVTlT4JXv+/k7fKokzHjAiXhTKWff+V6
DHzjU2nE66jiVz2RsXEc30XK/qSkuQZVZq5MK76N+WG7RIJpaLq3xB/4JUOx5mGouVyQhpKsaHNE
kPSDzI81fhEUYjVpjq+As8gCdqHG9Ks+O7ehdsHEHOg4v0c5vKM5jnqU6WPthxsYZdcUdDqdC8dp
itIBHxqr34YVVf1esOZNfbTXbczZWZY79BJ3qrUfo2R8bpDXMXW4yYk7sKJpuPXQroTjecAmw0PB
5DKsmPBtKsGJ7xiJuXPz+UUM9Nvh+DjHDhRpG59GhiZ7E7rEBiPZLd2WxmjBLzaqe/B8MvLyJvNX
rE53edVr2icTjTo5NXnEXdqGN64Judho7IPEV0El8xPaU0FpQImYG8nRycN74YU3IyMxQ+pnXaFa
K7rmuauaU9GOn4vfs0yxb1WgAtg8fjlZ2639JgzQIWU15fH8ZjRcCfGM8cL0s62kAdx0Uq0DnIRt
vniER5Qqya+cFw8fAgnEJPsct1ObwlLhJBewlYNtgqEEa2e+nmbSlZQ88IQcG8oCVQUdVBjgxDOF
ApU1+qp7F7ueQUjHSkJyFQLJZbwYvwYYUp18tQTR2FkyvgdFA+FIbSVFGTX9ymubGUhpesiL+rEo
qqNXY8QKCzi4dRR9ZgPzM8NigpqexNi99pI9clPzylUPrq1PVYNYk2Z6HPjP0m2CTnjjTjOsJG18
Bo73HjAV29im84479DCKvjoYpr5ks/NpRfoDXBye5DT6nP3w6hdYeW2b1aUyJ6DqrcbuHT/lTpNf
lMuSPVDD3muKl2CmilN/AJCYHati7y5le2Q6t10/wQw3sT6gJJyal2Rc+o/wpZPzoRoWpLI5bHpQ
hKuAIIqCTzEfWGAIDW8wvTCQh+2m/0zA/iuuTmS3ePCH6OCNyY3IsIIlZXAmfw0BOO5wUsNuai8+
BFO8Ytp4tTPrkXrs1zfKpxxdrEgYyMiggxdLq7z8rFFvTGx0fokUeTQ6F5GV/SJM/T5obx3nVb0H
LB0ezOjapOYaHxML4kbf1g7owojGLrGZhxtCPHoMillyWbAvYScnOEdJePiLjJwo7zF+YEzxx1kt
c21uWdB84xUhhTaEx27YVbqbqapjm2iafnm0qa9+Qt4MckMAZhZ4zucEaZKn0XxbHYbgiU1RjiFm
GdbDAvqyRlWsh4jxdoQMfh01xAcFzRf22IvhtWytHPvVo9xfmb5BxW6sVQqTyh/sSyeQd0CYPBQh
NsucwetqYK+VCo5bM5H86eh0/Mz/IJZo3Zofeub5d9z05ITTJm77rzDN/lwAenaPzBnH9pr093yE
ExP+Et0l3/GrRLCDjQde4qvgqDqlmUUjLKDnMAHlQmH50tmUdFP77jaoltpCY5ZHHM2OZd01dPYx
oQ74rmi+MU7IpgL75E+vPPENIKfpjaSZg92kv7abfOrQRrXVot4POY/0rs0rh8GDZlVmTycR9yuW
TQdXzE9u6O5U8QN87Zwmr0l3qzO+TzVUXxxRzyhdXxWzvD7Qj2E+/JUFZSR2b8oHJLRh6GV7GScG
QXLZ3UwUp+/Dg6mC/Gi59XsUI7YYKhbeRScnbMjJ0mrItTd5n9H4GszpL9um+NxBSIFtlDj1fHa8
fOTvV5gbF73itjMw6zufHl2tyIYnK0ruSkMDH98G9YWryt8Zdn0kr2btQbzblg29NxcCAqLQ4hMm
uC4uiY+LEbmROoSYQdYvzfLMSBuhbxKjug78gzMNx3TYhuPQrqz6lJbR1ctjYJ8gHrp5Ppj9xzxO
lzpSpyCCINRX6XYY0h+j9XalG27txcbc+zkCGTYORKenE5mtHkYra2zx1pMPiIFznWjpMGhkXlRW
VBw+xRiQxPlPz8TCleNorzGBF2uQL9HWtbpq3SJEtmZ72M1ijs42eFWrIwoas9C2TxAQqapa6P98
rlevjNVRpFG9TgAjcPP5MY5sgr6loq4dxH4zSsddG3XLvjdKfnBXhZdh8G97L76tJySmfvmrE9xE
Xot6IVc4HNk9rft2Gvdu6r6wjmTOH1JR+6P87gae7wavcNfaDHryEfOyAyu1qBG8gfvQ29BlTA1B
iW0rYqg1k3UcUsHEWrQjE4rtrasoa12rCTZ5jSp1YoJIKDGPchLlhwniIhiibJU1rcfUjbSxoo8O
A+A36jeDoBIgcVvg6t+5DO9tXk8MLhGc3hp3rAOPkvUotRm3TOKeDGxDqxqrOLZ9567JDu4SiRbo
vzgVr0bgsOn5I67L3uYvFWbgdZ5ZTHr8ngegTfkRK9AhAwpo6ZGDmGcGbVy3DrvYYGiu3qSzJMsy
zEST9xHm6WctbfRpSu8n8S6Df1JuydSK0UCX0OKcLHusRP1SN6m1teviuS1hClueQs/t+Xiz6MEc
Qv7wCHDC47BpJGq0nGDZpvzsqdMyh4sq4lkGcf3gBoa/CwrjBG/iYSg6Mmg5t4YyqABoc6sOkTrI
gjeVs3mf9ya8aTYH4Equ/XIE5kVC5eo639LO0g2Dr5+SuHSKzHQ/MCpYCWjMzHAJ3HCqyVvZrGj5
G743dsi6eUr9fZlMzx0DzWPrGCRKqduqa79rXz3NJQ6w1AMdRUgGVrIZxWDfC5itlU0rPT9HuNYe
kDj0xZsK8vAtC2ycGHME/hSRtfNgMUpc1Z4FsTflJ0FAhv3dM2p8HFa61/2SNhAwpySqHrVZTgfV
QWIbuqHaE/R+UnDZIZ94Ysc9vTLcJtu1Fas81SfWdpjZLMbEJ+YOu2OLbdpo6GJryvrV9Uh7EFP0
jehvq7r69R9S0P8G7j5N1e///T/fJc6yZnr4DeOy+Hc2EsXkPx/U/ydx99AX4Wcz/T+/4r9oSva/
lM/UxrRNIZlVLrCi/6QpWfJfEKjV8o8gkNd0+X/+C6bkqn8JJTDAmbZn+j5cuP+GKbniX54L0MFk
JW4qekj1P4EpOaYHsunfYEr8XC7Ef+njjbURNDnuAlv6t7jdMGnJ9CqII8k0k8CpcqqzmYk3dHxX
SqfbAg/EMcOL0KsJUViXj9uRjX8W92ejZNYcV4s7O0hPbp6iGpTAaxAVQ1ZS6g6PdLNLTSbl5k1d
WPtkDEeCXhgliN5kAQuflRvFXrkhA5fWZGpZam6gSZDYKbtsy2wdmDz/gWVELxZAmk3rYbldbE0D
uAqApEVLYVN22yRDRllrqqyONEPcKlys4TyiBiGldiQNddVMMKGcSXcbgRNQpcEREUsteuOlat1T
MXgYlqKavHumYQh+UKHSbWMCxElu2cwrA+6GIp3QnkGWjsfnwO03DJTCLQCJZzPkcLWxgqdA22fS
Bsextlng4X7wfPIIMirVaVnOpGkNw6KYKIjC+CMevEtaRMPZCU2cahCCfOskA1rezhgOYzN5J7Il
osPYD+9qvm8oHi6DcragG5m+wiDakmJAs5kW79k8HFSU/mbd8OQME1vnqf/08AmsIzlBnqdmysdf
5ZUMkvg4WPp85kFlbHwBL8gqb3gM2ZaX8DpcH/a4DaQlifBIhYRiMTRkUSrM91l+ZwCosdyCpA0E
9gUfM6vBtz0VZxOg9KpZ5An56DNOiE5W1W6ruixo3cD9pBIditn29xVSAseXKEtERJQB67Qy4Q4d
kTTGWDko0FF1piQjWn1BsGzOYDd0ECOOkXfv9OTiIah+Jdk+WM21fwmlMNmHY3QMQ0UrjtoYpyVJ
tSlnazcNX+we/lzhI7Jvomfmym9W8I5Cl2cq+2Y8YLCKMDGIKsz+gQ2CAcOkQThYx5SACCLZG91G
s+PEloMFszMxAw3yBQHPMxbou65Kn5Iaav004t3Me+KeRucjM3qyogfPWhVmg2WGAislJw4WTIO8
IksuKM0cGmcGXK49nccG9HY3vpICoo+F9m+ooX5RTrM4u9WljHeBRgcZOOQO2BQyfKOc+a14ZrWW
XRpN05hg4L2z+y+qr5+orU32UBOmjNBmDlczDvEclxwpfU3dd9skq9PKm1NlEiTB+gw/P97YUCBh
ZuazGlPmMsi/XrMStkExIpaaVOftWNHRMHf1Idb9uhqHL6WyO1sNkkCLArm2L9aIJ2kX63AvjB8/
oB5O2gV13ZgNWZz1SyHGfJdbWhL9t6RQRBRh9WhuSh3bzOGNmbaNFEwMlmsrh2fVdugW5zyGEjar
3yw1DjUF5GbyWR+jAcNkL2aglaQr7qaQ9OjZl1/CTx+DpIIKaYJgz2qkWSRrroYWnaMefJbWU6RP
Jo01i0iXyuvY4cnhJKa2aBuWwrl5343Fuxkl22LGVAa9ARdLyiZJtMqEJxW9uNK1II4Wn5mRvQ+h
IsvS65FYjd4nzdMGPeZrNeHuKHu8a43HEE8wUYhAn/iLJIZasNiI2GJbFvEpL4/3OFsbG83Drs1Y
xFnjjdca4dqZDOMAumqmOEQ3tfci6lo2hSVwY6CzKKnLda+X06yi8LdYf8wUSyydsY3SExCi/OEE
FExUP+hBMBA3tkFf1btMr4bMxRiCEHgwJHzd7pzCFsBGhPeTvQ1mymozAOlQZvwGZnZJeaC4FTmZ
MHY4820SvhLYdOGewv876stoMuEt2f8gsL/rvGC6pPo5jQmcrQHJICT4mlOqPtQvcJ/L+ifurW1T
eHfCzN5RQh6xCtcXVbvHSE8OolucgJH25V5AAaTYdsKDG0fPvctgJfcDbzd1aba9Z9Yzr8WI/wbZ
LDILzHuY9p/ChZrbD6Q3V06Xryb7vgYqPCY+iTGx7TMpiJ9RoxLdQkawiuFYz4XxamUwnXlJQwhS
yn7T8Matnh2sZ9CQed+B8tg+AuMpvIPRwUTrBHZiL6diTUr16y/MHlv89EZ7jTsNx8Rrb2bCcWz6
TdC0GAFMdBMoSSskTysG+v/EVIMsjkdCUdXZ98DjNmJEMQzeKnWgTMW4Hi39xjx6hlnPW03s611p
cy44IsyZUdtv0B0EMteZHAbikY3BgwxeqvuRCJ56Wjz60Lo2uRmRmyAfJwx2q5pNBQrVM/fkm1sA
yGn7Hzg5JoOw98yY9VZZiwqsqtYRdhSiVaJT4/DcpETFr4BI5CzNY5Nw5Lcgsh5VgotCD0ZHx4+A
q5fxcpxkG3z0D/aEJGNEMri8whnkI2jDdE8NjjVrzF+U7H7CZd3te8x9I+97soiFJSIBfOJkA1Ag
xblvw51BzxqhwFwNPbt+nzs9G0PKhRZvU2WIQ10h2HU7VqwjyijZt1fL5zecuvjHMsngxfO27QZT
L88wsIOMw1EEb+FMskEenrBqEgorkJ/U+lKUxTPzcn8jeblAKjenxex+MDK8lUTr7mwLLHOtNKmP
fbQNS9DekjO2z1mS5dyyQvaEHQKFWREtAAIKiTbDCLY1EdgmJ340ZgfcRHL3D5U6aK5h07y5irG9
afMkpn73UBt8biZiJPJbB+oE3oJs5y/MRBTojvIXRnoXgLu6SrEsx02GxGlbsZdSH43M5lWYYbD1
s+grdvxbUDE5+nf85zESJY1sIaa3ihJUSo2bdZuhSsCsFM07x8F60ATVSPPY9tAqx4BG1266hzZk
x+pCcgTNi3JUg65CO6Mc78WrAW6XpiRtDoe5M5HzGjUx+iQSovr2QQ8hpq+BPi5HPFfaeFXSHhdM
Bc0I1O4dRA3O/8ZidI0Eiv3zyYyDZEsHyaSdWduEbilpr3VBiQGEHqE9hs4AU4CH+L2A87HGQzqD
1w4e67nn93Vc1gG9e3YWTWRgHAvke8xrm1sxtK++kRM4jVamVcP9VJKpNidwx21Ayl1zMYL5YfK6
XdSh3oh7wWRv4ntGO0Kg4Yq87mutkIn5+QdD1FuLLNKVU4uLEZYk8BZ+smn0uCtFy4EojH3Bmb7u
ZHpSLlN1nJtnN3hwuZYXYUdFckSH/RJFolGyPzByA3ayffQCntJ5esNjvSAw2RG5yycxIN5yiXr3
JJ9sHjJ0SKZs2ChEX0NSgoQ7YqqBVka0xFo6s7VusZS71lMNeehaBCXToWi4nY0Pl5MKuWH4onpU
7bWcKTj6fOMzafRnoFMYoohoX9l6+pFhy/Pbsh5cFzbaIVcEvzisEHBwhvhE/xAMg5bnfSLKaDtV
xqkkn3ntasA24wg0y7cqxF8ImJLPIi8nkKuzJmXSv0lkclNE2b5JF+SmkxC7zlTU6shCFWgToqH7
8/GvSvIiVhhbUe+OZ9HJL0owqlZQlSG40q1dAseIkAEOtk/s2xN6sJyxWfqJjnM3EujZetOraYpy
EznWDYck/qymaZEQk2mVieKp/PQz53eKqvngx163iaC3xXlOFCIRyYF8ROaMF7QzA5hJChkr2amK
RShu3OSQSOPStSRdMTd+c9IWkT7TG13x3odl8u0TezNl0UdaobSikKKAzoqVMzIeHfv2ySnzd/T2
wdrw6ejN2t70jrcVc5XuZ+Dcm1y+YeKxVzrAr11pQjFt75tpGHdmtSmHsMUbZX266fwYdTDrAzX/
JO9mxqo1Ir/C9Dgb6wqfWifwe2FwQ61otldnDM64xrKV25LkG4RYau1UkUUWY0wXv2OejxeHB+jY
DlyL8AukpOYnDAcAOkeDUX6r0PwRAHq3UVINu3xRRmFFllPQQ3FEw8RW6gYvRrwDVXUoTSB4A+qy
rSW/JIRvPkYU12DG96nbC4ig6JbqkpGlppa1pwj/0gzYAb8gd6QNxi/ETOhnXbR2wCzEFkJDZB2W
F11KjAqHfh6ZhIx8TD0o/7hv83NEQqOnnb3dDudQTD4fKzRbN6lOg/0ER1Fsk8V70be63GeFl27Q
zX6CQ6G6rqkX0Q+uE9Pa1IN6RTn3ivP4bjDEAqnQWIvvrVH85XnzaCAuQkp4mqSd0w/wjorcYGuT
ZLct38IKlYa3GjImqemSKqOGH/QVJBvlwRVPOe50yFh5Xy+SewMlbsPBWs/rQJIrRqyIWMPQ5anp
LnAM10O8CAiVT86ZDZbXobmM4uQ+KbNHnXEWOGWSbzDEPyp3vIMb85yCS4DhikNbMgGvzMs4+y6T
ZKzCOm0PWa4vsV9dkCueE1dck8p4ar3itpzjD5s/Z4UPLvDoiqLcYMEXEE+FH7PteTdQclyElqyE
fiAso1eX+U9LLbFW3vyoHAfKm7dLaBEbOXzT+HJOp+XTrBxrJ9Pgqxm8r1GNkoWE9zxwIqZd2dG2
ZRuMdt4OBDgC1ACOQWZHpHmSk163l0FY0cFXvPcxSsAj5g/OyyUfIZrxFsKsJIACBfoskEUiDt35
/P1WrLtBTdhhTqULDKYh2onFhMKQJrj1nIuqiL11IXMyhgMOUem7LmxumqYS2Nuk2A41OQ9T7q8H
j0LEgDwVC1imTG/wZcOX9FnprYZ8j7kWBx8mgfVUYJ7rC+vWtUmhKIkD7e06hPkx0FQMpEm2fbTx
Jv1uA1sOXx1nQHVWRzFhffUbXgHuI8mUvCnQm8Dl9dHbH0ebZqIYZhM+qMNuYTQJ6WA+omdRrLpU
4MoreCKKRN8TJJ3hX3+IyeM0HUYT3NUzLt4meeOBv5px+OI6I9qD/radNA7as+M4+yjNULagGOP1
iB7sICtXJS05sUWbttuMDQFbWL05/x6c6dYHTIL2x6XFaMetuXCuMv/QjOJwPbopUNdCmtDJgmNr
GXeQibdAxO4HwoZa+WiP85W1wzUU/Z/styoOH7KUFQMe0XAlrfg4D9GuIb3bZKAjy+pYqVRvpER4
E/pPOXlk/sjeyeFezcvozRzLrwAuHytTQmYchgQGvRDWRlQrhv9V98rZo9VK7PF2KGiHbYBd2da0
awjABJPM3dkf7Y+uRp1FK3Dfk7uWhd6ZkII/n9rWnfNtPfbnUeX3RZ+ejCo76UETXkx7QU04+91d
QwD1FDxUnvFW985tn7W/VIE3MNPOoafucK8yaErzF0JWr/Fw9R19tAnQKXW0N0zjHliSwz3oEarA
GbdoULBWhOZ8K7wBOVMdfLts8caZwq5q2GiFx5qLH8owyFGgK2Z/1nmOnJ0daFjrFXXwZ156r5YL
gnmynprFGUDqSOXSYQI4ghetoEhIemToDdEMiaYgx5giIW3OZAZ6MDRWQan2RGjDUVikxLbB0m65
/xobSGBkmJKqIweHRVAGNFh3F8Q5wmyWf8WSltLzb5TUyRlhenIox/QBrZ+qGlDp08UdHpyZGbdH
A+6V3cmX3nOCMJmbp6Qx4NpalXEcrNKKx6jJjS8zNn4wacFWq5gbdBx5s/zpW+cSluMlGliXaQSf
TZ9fhsLe1Ig8YEGG7xVBwSKwP0Y+fIIx6XeRxUwZdPDM29l19+tpdZyz4qw7d5fwp9ZR8KX9/G+G
Wdd5eOBNgx8ZvQ2oOWclHgorZVVuB4+UaueqQ09CWsGLTM/m5GAGtdRVtgafFRXUJpDBPscirI34
Pku973xqbqzCONK47QLCGFe6dN9NqziK3j9iRctl/jy6gMyIk155hrN1iiXee76zlIX9IMbERtJb
0r6GIqQrMoeDoSp6H50cDNe5psbvnL2p6CElCVzb3qvnq2EbFxopYVnRR6CG0AjQ8TWpR7tiMqmd
+8gXwRVhIsKH/mWU4WWSd7muLmFEyR/LLD1lYj/OOaevyl/mgOweh10pX/qGJhrxOG4Z1II47+iy
zKmCWU/ckF/c26nxooF/6X09VXcqR6oB0NrG/Wtxbpt/fo9spqnFK8oRb5vXTHSZwdOjMAhqAqYw
anzr6YYtBT60geS2MhuiW8OpzdeRTxsliurQWz6Qrpn6kz5xlyaTu0Z489JaWAXQhQdlLfctz5pU
AjE1CENZzuI4j6S8UxysfJyUal6uAqe+MSqLD5h+bp3Fr7IWB0zkbC9Z5lR5vystxkVtOemPNPgs
JXp02/fuWweBn6oJDND0J5DzYR8s9LgEufw9K8Jya7P43CT6Mx3ZegV+WnOArrFr94QXY1tLGsQj
FDXY6Uf7uc39m6Kn+QzEHyOUs5kjXuna7rshzagJQROFLtVkVcp+7Y95v+Ue8zACAIYKDIF4cyoi
1kITf1IffsE9YawOLwHswtJFgflryhL2XlH9WGnzgVAjgUsitj35BbPPEX+XkS6yiYvkM3HaO0k8
J+bap6oWdKEmM26Yl82xTrzXsJiGq8lNB6iWjXAobtsSAxm9ngtHnnEOsdYxNlxnudBxa/bVcBWq
VBsz5UcJcyDxUdOGy9dxk48pQg9gD0ZWMVmOAggXHpa5DjkDQJd0oy1rurVq4R9ac8QkBex0rpMd
+9MEF0L35SxLak1U7dpqq++s7R3SRR1Q2/UJbU97V2le3j4zP+wm/ipzlux6ZAhsJ/5PXosdSNDB
RF4hG84MQ9LUKeZEQxY0NwYAP0rlYVGBUM4n7c9kWk9ty8mFE+FUFgpiidQkRKVdurJioG4xLwjw
83KD+ZYOpUUklUk+VNH0cpvFHGAEoqy70qmJDHWAdQWBhYJnC7P2SoX2l+ilhU5n1FYFgzxgcfMm
yZEBxBUMIydDO868mu+ItjZlQLGvcwkFC3yDYcZkppYMTYaU6T9gHYaPNnABH9TVOlAUuY5m5xi5
9wYPeDXXZ3cKbwwvqJa/O/iglFgYBqskjzIYMpjK7AeHO6KuSBRdMuvrjkgnhXEj6iy5y0L5CYFr
r/1gAvRTfdrEpzmLNWFGe7+KY/e3l7ARIGpBQ4oxSo4lvFkSD7ZYWJ7KGc5m2VfTqtOLsc02twCO
XGwD0cZpeSL7rId5HX7XeNi3jux2fk0jS+IPwmzQI60av2Sa8ivDFKtmjxUsBotDjiciKrXo4xKO
0toNb1Ue780Kcz2vFw8nWDe+jVatU2NCndS2gmZk+vELMucLLY+ZHVg04nSFKY54Rss3EQsABh4N
tOo0aqiugCqHkDmi/seS8prWETAfCs2hL46S2/cy99WprYaUD7GDcw0C2ivn5obAZN4oRnzbnlwg
wA0XBfMrDSj82ia9AZmPyMFbucoa1kPLS83oZ88HZFuLVfOQl4h7JQ0hNDM+gNEIAyAy2Z1TDzd4
j9dhk7Kg4ISnkzWCjY7MC1OVTTNWr3ENDzVKwB2Fi/jH8w+VdR/c/gd757FcObJl2X+puT+DQzkw
qMnVmpdaTGCMCAa0dsivr4WsN3mTbut5T5hhaZlh5CXE8X32XtuIve7O1gwDLr9A1lHVi0s5xCar
HLYl1P9SEv6blBq1fPRpxhkEGf8xrvGIWUYM/JjpBcMNoKR4regGHGZVYsGZT4HGxxP3brfRVIGe
iIalh5QGxAc5u09mImOOZ9CwEZPksVXxIzmxARcQsn5YIFlGX3FQ3EoBg7qUdN9SgA7TEgwltz5I
C1TbCvCOnLyNs3gPfbO8CdfR4An7jCwKo6rnEbMLYneRXa210swQsqn3XYdfU8Ucj0GsyLXTsTnq
QWbp7FnGEZuwaTqNaKUVqiqhO9rK83pt2c62jGV69Xh7pUbqnifuvXohLsWEgfYK8Z90Khxr0RiL
dnZvo/RChBoKCwGHcDNLuo6NAuY0Wzv8F2097hMxw13ouU+7SDw6BC+JtJsWA67YUUOJw7dnmRqR
Eu1av6c9DX5HHHyHWDTXqEU0BBsNRTBGD8t7Yss38i1Z+YeP101Yk73p53daeNI1nXAmiq3CKLhw
QriIV/WYPYB7N3lF0es3mt8zJ7nlaPCTasKyeFCwUbKvMFzsiJNPITHMYwwXZbeeaxTScU7/eNH4
WsXLk5whMIV5gn2k342NQ0mmD8sxYRR3dPXJE0UgGYT+1o39HjNXhPeR9u4ixRWeAO/QtuquPS3G
kqjaSMN9SIVwBeAZZ85H2liQ9Wbs9bMCfbb4gEdc9Zh5w0PcRn9SK6ZWihNYQ49BTeiaNqyjrFPB
Ta445GFwWUG8I0cTiluS4zRjuVrtBy96xe6DANjTMdxVBjW29tPk6p7XcU7zVGfugmg5nCVUQ5il
95VK/M5DwKVUUv5FHCS9REZQ7VhJovk2V1LRhOrtnBMpJ3bMJxH5RVymSAl0luhVAvGXJCfrb2y+
xAYlH+XgbSu0rrCvPiRxLY6DtBFaHCI7beDZbfTvgobEXY7IiXDTvsaBgSYjaUmcoVLTdDvKTcSg
xcaYPWXv1vk5ZEORg8OeCi3xaHZUmsIyWXHNwoKjiDyERsyQ/ew5cLKkidKBr23I9FsjuhePKFDb
BTR/dwxPUQzyyyqWbTV37yHoghNXHYmFvHCX7u51EfA06CpWEkZGp6fL5OXn2Jd8V0ismsiTrcFZ
Nc0Cb2f20XMjxMktpXs1KvunikFy1cpS+IpDUCvFsxe27qE2va8+Q5n1SHeSoqMzoYY0j3MIZk6o
PlsG2MErX/oMYrTkVDR4r2bCktKeXn27e5iK9ElF2CabHUGRfstHsDX6AE+c4sEvSoxxmT/fACfT
J/AUql+T5xAJczghE8x8Shk4MQRjBKDJpJHD3fe3ccOkh8nT2U5q3qmSLJGnut9lq44iLl9Tz3sT
BUI5G+DXSvfnbk7PEm9Tn5fXvEx2PoEtnGlXHLa0NOS/K7f/W7bNn0nWn8jTK0yyzyaqPT4mNC3b
nesNqAjQITK7hhbSYOXYG12R+0iGjuSxKTm4ccpgJgB8UPM0l6zQosxGN4QxQIwgeUuC4jE1wrdx
xk7lpeehmSDrtYOLc+oJhyWRlRyof0YuTvF7NSfOoKCWIEpzNstrWvDqG7Lqc2dOxiF3mcHHUZBm
nqDclbVFj7qm1ThjM72u84qDowvRUnUX4dXekexYUaLJUAcp8eIeIwtDgZlZAI+MfsSjHsUvbW3u
gXIbJ+x0/hZjJBkXlKkHABEmML3KW8fjpM9t5AEuivQtaJk0XQqEDuBp0LtUGm/DCMN9mrgXldkv
Rpnmh5xX35rgv6BCNPZvoeGu+VcbgV/m5g71Otd4dgu2knvdTS/ZbDs3HhB7C/TQsQvzYuX4QbCL
/WUD53XjNs/n9pik1c4qDBuhllFcWfl0SWJaKZwIzns4GO5VGa+kM3I57d1pfFcTc1KrApsW0vyJ
LdFMu7oDJ2K2satVwLJrsv45w8UcUX7dweWKFxeeMp7SiHP8oIYnFccdgBT6qUTcbOcEk6FuM3fX
dfs2YBGIfM+eClTCdvJ7sH9oBR1nh5HLKe4sqiAa8Z0osHaDFX2aDEeq8/G1Wtw9mj1hxGzpVS55
mgbMXj8yoVo5BnVWS/YmY/6l5xgUrGm3700ges7+yHtxGmIoabJ0F3odsUCGwGU3JXVc3Kdyh4JU
PHcEEuvW4s0MunU/gtI9034wr/KRyCk3xUIa6Yu16kBJYNHesDvtca+5sRm+hKF+p44gJGNLJpg0
1WMZzyFi0fjCUgYZhgXC0quTRx1Onax0AAfHl6E2ioNHLvBsAr1F1a72PfWIb2X4I9xxPnUEbLp6
rvdyKDjhkuBnHz5QcNzOSLA+Znz0gXU9kIRsjIyObf6+leF19cGbsuPY5NuGN/bRC82dCjpifFRI
Rx7sPgz4x3AManBUjKxNZz1VWbXLWqUvg23TDqoibAsYuJDTcRW5ivYkcp/owWP9ECTgrWuCVjer
K+EX1cQeyQJxcXQyP4b09QCdQCEYw4sXDn+SgX0aTD7Movsuxf3M6s9csdNGdWkQZ8t8GM9jWb0Y
LWqUg/x2gtq59gl+8fbLUM6IdYohwtQZRbTozrRnWeJYFW9OML4Ogf9qLUkTf0mIhJZPkpLOHMcM
nPUA8nIKNOVArk2ZOrNDBv+B/oIk2oRMyYfUjW/I2P1+hDa5ljNn5wQzNcyTqNo5oP3o0YbIYiZn
U+IOzw3lwFrIjEvSq/kSkvFEVDEEm8d0PvUlb//YHmkcciERBx2yVMvGXBW07BoDrsXMGD7oAi3p
C9aAe/r7uIyzsm2brWVNr0PDAiKo9bNp/bgNtvYEvt/ab8Pk0AYdjelqwsoq3gDbsEZu0BWpj/lM
8yzYcl9ByB7CNzdkShawRi4ZTmwXGj44Eu/gc7Ud5Dtk5Lc2dJMDai95jUWh7sz4SPOVhxFKImGg
+kzsnkXimfSl8dxVpbunB4k3T91jMxocyF8FzVy+2GdhaiOibAJ6tADEEip2YadytOU/4xsXwVLf
VSNP1w4DbB8U6zzWAyspeVYQU1BTs5vhBsQytKJO2j3qjjccK2omC29CUBaY9YzyrmrjEgzFNyyl
LS1VlFRhSrYFUAZFUZt3sZgIMV+133O1+A0i6zuUvJlr6kJk7Z1Gk4F7mQwTkbwr5931FSqVcxkB
CZ8suJxhjzeZUidiOIvtxHRgpjoq+mVGHCCLDEZT3r3anCiXNmarDO+eGOetJGWfy/bRaMjFKKwO
1YCNJmsBx+5tGXUQMc16lzl9cgp5OUdFhUsbNXzHhPDaEtPQ5DwhFFpAuDrQEhlbfKMU/p7t1KHv
xmOmPhKeDHUc8hrhI+Sq2QD4A1iMD/voc4KaBd4/Mybsk/SkrynwY4McfWB3J4xos5Vw9Oht0kQh
Y2l3T3xqH2BxA4sJ+cuFnDM06FwQB0ICnBst5CdTPziuwPprZAVABpU+RCMCT0GYiCqPetoSaP5C
ilvyLBBlaSXQ5h7HDmHFgivUWMqa5wprWB/669EQyF9kCeN5RsBIJtanYEBPYXoZJlCVQTrdoKYf
OHoxxCQPGG9CWsSMB8vAgiMt2rasHJ1ap9smaO+siRgWKS1jKaX3i3O8cCiBmUbxK2OBgfWHb4As
z2QH1NVQzrSxZfFXW85TX4QYuWyMcBgnYE/R7JHBOu50ujeNujji/ManyeMhcsk8Ze1bBPXRS0tu
CmozGSfMk9s4e2VDSBMFSejIu7VNFl8zNr2bnrQ/tZfAFFodHOp4K0Cvkng/ElaFl9CBaDNKJfaN
rd59xVXgWPLqFvQwOFEED1pHpzRmYUwVGpaUqsr3PH7uRljCHGH2mz0MKBnjRO4SFfQbmthKZFTG
0xbKftfEuy4W2GBYjXh9QRFWeeL/SktO5xKqJCgu8RgxUazdnmptH5TOMrcSF+Qkmfbfvs/U1FHr
DUrXWpl59O5pFvlG47PuE22MHaIHST7uZCsfBA0QxwHnoMVT71yjlzB4VFQNJBw61sGYZqcxTb69
DFs9xZ7MpksnnBMnb7mfxgelqXViiiHAYBu7yKOm18frIKk05HqlCkG44QtzMa3GFkn+SmMEqAFK
2oQmazP6Y1QqxkNY7mPzjT6/q4wouWSxRXajqZ8myrgznqg7dtMnC1lqnfqi3SrjFHQu3BjD79ez
QZNVztptw6X1R6cscjnhf5dB+tHES4KuoxqIrObi5iLZaVsMeoLSEdLAZEDYwvoNfdazz0vcr6Zm
nwUL8YxzNX6NW4VSiKEBLZfmBsgbKAQFrSpuDuqOBqEWaG38KusgfAeS92SAMuGHWnc9WShDW+Xe
h4yAwMivnZP41hl5NHlRQeWpy9azpduV6Wb4TBtCbVFmOMQ9ifxYkTNsJibCdV9yl5WpSAEUgqMG
+0iAd74EJs8VCxccZ8ozo4pe5T0pTB/eoZNV/bkN1nmFJa2apqum0nXns7FwJirBI6AXjQzd/Tj4
23YysNuwJkgJ2ZMpQxeTrKnLIHK2dumysEkDbuOZNwV4hVuuOhpdLTgQhgUD3RvzG4N0tcm0gUSe
fMjFaNximXKdjmKr4CrwahPvCh/8vBrp9GRorAJcdTRtORtpU58kwKcme7YLUpZE1DxWTTz+BpJb
tqINVzkg42YcY/YoIeOkvQvMsjzLqGH7x5M2qNwzBJNP+G7VhrbYr2yO6WKFcgs8Yo02HwMKqx/t
8GaErDaK0X+k56NGODBxq9Gb9U9gsFU+geZQ05n+VkR5fVFLkMvqs4e0K411LFmuoZjEqX2vtPer
TO0r23eMAabjbdwGD+6UYodKcrFnNQ88ltRjWxA8T3JrO5rlC9EdTq/Ax7jn4CRlEBHRjMKXbiJf
NMnQxgpD1MaVzb705d0mmIg5eIrPdt4lT6FbPVYW7mEa9fYQc8GfaFHdSkObbBeQJeKw+HIUg0Ts
g4rzFdoBuEsZXnudHKdq+nBk9w1KCVeGF52Q0L5botqnsolf+OcxL+uRwO5fv8bGkGXq0yoX6FEL
xsTzW9LARfcy43qUWB7s1NxrA67iFJn7uXDxJ/PB485cKV3RSlQjBS/UWwQvrj5+Q3QFYYSWzr5w
IyCQYEui4tDMi6GpEX/JIbNvY+Axs6tfZ1yjM/glTtyTs+DNy42S4x/ttlytAydRy/vL+PoZeBkG
OvRux+L0F83sw7xTBHR4ssRThneFB0FQQhAdcPEM7KKamu1MxhopD0i28vxOhLnBf/FH9PnOBjgJ
5pQ7aznWg/85Nnm9tZbyhaknRoSmAv6gAWlsEhcoMUqXtiVOUwzK3I76lcDi40TdK9xG7GoyIT1c
RHRwUpz1mLGJFOOy51D6gS40FdnJCzt4H1N1yDl4rpZ8ecRvXtNRP5E2bSemjFx33FERn03rkSIc
TBebc5Gdg9S9xx2idBjmGVDT/GoTLsJqK17BYu06V/AgnIBhDvhAUT9MbC3FuvTNbOOOPAn5iGSD
TcYyq5Z4BJZBj0z4IXTqS6nCv55RgbLxjQ8hoO/bDNRj2f4Rud6lisxsK8HIlt+icv4ogzksL9jp
ULZzAHyI8hs199ztv8rGedC0ARMcpZrEXn6/vkfRCw6RCYtAkxXJFnlTl5l96PJX3Ru8xonn6RC/
Ap8sVBqctbRh/A4b8qCpDwyptmlNSvmU8W7zL8Ai84axZ8Q/vx6YMMlY5znHoBQA/vJ4Ilz8N3aD
W+BW8Jrmkfkg7e52XFpHr1NYD8LqbVF8gIxs8oigdT1Tf4TvNejT53YWtEZY1lfA3zj41uvgmelu
hMyy8hf+SwFZls5VbAa+HW9teDkOcZpjyjmCH5UhB3rzS5A0W+JV15BT/VDiyJcgFqkJUIeME5Bh
H7lygZPypFhXbvM9lex85lEfLYlfn3Vjf8hl+CUG0hB4AFh0Wb+CdPwCDIh5tzLWTmqdkxrQStkS
weSjY/1DAjiTr5gNQFNV2WskxnLriPGEByDetdZSohK4rC4BihBFfdcyDXe9NA5NYzg3b5yObiY4
3IXxk+d0bz6+rE0qfLSCPq72advtmwGnYjOJdJembFEhyNKW5E8Pmt2cJVwLFyMSdToKfBDc7XXk
wgkujT1E2/rQmLVaQnT4622ci1WUj3BdPIQnTIV4TI1DOLHS80F7GG3yqUx5o0iVxUPu/rI1lWgQ
5H5sj84nK3b2bc7w5Q01Z4j5JZZedMUjitZY2ddeHQYpXvKSVXVgPAnqQLYWIKYwYYCpCEoyZcGu
RmRjRXhuWvpbyxJNqDf2oVkdNS7QqcdyPlVYt6kIDnIQAMXLqL3flen6J5eLBVLTwclD58C6cTlu
G2fdIiqb1tdAnmnTdf47dRswSbXmZcbeyYnFjd8AlnRr3jOd1yxJpm9l93diy18+UhEeHvygjjNu
Wse9hAI7dZSrb3PqT7ZQ5skYvWRVC/oG48H4VdklU+QE2z6anL0t/OSigy8zcmaqDOf3eIqR6ugw
K2U4HeMw2sziOqOEDaTxt1SfcNob5hPFZ6B+BMHYlDUQ4e36Xjrq6f+H8ApNOfT/LYTnyf9TCO+Z
Kb74zn/+I4W3/C8/363+7/8SjvUvX9Gy5dtK2vjtl7Dd/8bwhOP9y3DJDxO28x1bGpKE3L9zeO6/
DAkMiWicY5i2LW3+wrbsdPTf/yX/hYFN2j7hOWWaFm3h/y85PNOU9n/k8Bz6F6RvQsJ0lMfkxt/6
nzm8uDFshyIqHoQh2QCeJBka+WCvrJAQlyPYXmfJtMV0f49TJCRmHWbM+QZQwjr3LrZXE1Y0QZRu
n4dwTkko1EOiTrkwDqZXIfwHYH/gqa7tJuwvjR3fR8su9pkfbOnIYXSXLDhg6WJA4diIa0p6SGtF
uhRZNfDKLMm7DwfbukviB+jP8xb+12MM6XAfqOKtzsi4srb+a4F023lpe1cmL2b8MFem9PDIfsga
Esp8MJwdcmBL/UBtsDc9dxI3kBW/CAPwmusHL1MuqoNpcbIJMrDELWaRxGyDldciXcSY+1exTwUp
u/cPfywP1H6wGLfDN27QgNkw+F11P9o3KdYs2MqyhifMXMDtMdzph0jHzpzrr1A+AHZVO+ZrCg5k
ze3sOLcMMayJTe/ZSuZ4H/TBtzX9k6BzMWUsYK2+DzAiU3DjxXivg9Cm8No8Fxz/y8Uz2KZ6YDpz
3Z2FFWQ7c6Kqs+cBGNMNpa5bq5bexqnbEqXA5pFMcm+Mr7WmWtoUWMWW5VfY8dMYGUewpa6h8eJg
X47sP0pOkN9zQILB6/V74OMmtwoCKQ3lMrNmFFXsGeEwsfEa3vOUhy3DUXOQwn3XgT7Gbgt3TKf4
VCzjQM9m8dENwUPUtr+Jy5PKwDV5FF0eEAhE7Cg1B9QU5EvJr9DGVESK85eQA5+2Wb8MqvevATR/
uy+NO5PjSVUN2dAW2MBkGVvZinLbtSl4JZwSJkZb1FHLBEJZPFc1203XLPgmJhtPAfnG9URvbvzm
TFN99htWJKbFTs7N4PtWAQv2oYFlVdvU9SXP0ogG3rljiLVDrulUZ+cd0Lg3QjKGOq6h/hn6V2lW
F2tEiIwuwp5g6gW0KlBHudeJ6/DBtzuqrEMOHAPLLm/eeG1yHkxOQl1F0q9k/ctnshnpEUnsqIID
7G2oc+R1EqZPjf8V14g2zOZAjCBXRCjrKHILWpgg+jZmJ7oznEZSBVZhs9XyFHpsq1NqeBOrAjMV
A7k2K660kprFXKm1O0OWSefQ33vY6JjYNK1ELl5KurTQPMzsW+OWZG+AmtGCx3Pmh0YCKSmcx7bg
gNk4Gd+xzm0Qz0pvLYN8R6UKFh2l/4geX26b9kOFTbxVIS98Iv4bOw0eNdSazHnPnNsw2G9BJuXO
7pJ0O4YF9gxQzjaafmVotCy+0crqH2SGdzqL03Ez0QkF+YZMQhsvQEhMdWJrtlnKQ8UoyD4SfyVi
NeyHGg9rUnY4w9zhZkZYrRtlv7ohZd+gW3ZQDrgB8fgVVtvTu50DR57v9E52D2EWvRpx9qvxmy9w
/t9mkf9hadbD1ChIgJXesYSp8+EoWH91/qm0P2/KMMcp66AyEIJlnV456ZZE3D6GE3ezSw6TEYjp
dFbVvUmXgrXQuGOR9q9eiCJVCuc34mx3iFQC2g7jic8hJCmf8hop0/adcVc55i8OGvjbwAyEPffx
0ONPyNzorUIjBgDTPw+sHln1y2iH0oE6hLPHRQZPPFh/bKOt0QXikrTn3m6AgdpEjR1/1XkNatMf
aucoJKQel+Zj1ixpbzFHBf5zAhZz6uc79RfY+AH1sqredON0H9nzbGs1cKkNH6SgaYsf2YjZ+u6b
4700PFxyBnEPCg9es6+88OJTkFl/69Q/YYF4zsonqTHdW07JiTDxfwjcnZsI9cNNx2e6c4KVmdkk
f7AQ+hn8SRgzOzrR2i0Z12GlegyzA06MAd8D20BzlzhcLBQ49IilbKs6k0VrZZLM07J/pIkCsrsz
3RJgh2vSAsTDs0cnKX/cOLh7vmyQzZ7dHrOC0cmvenwIjYp8sAW4mI7vNfWvnEDymGgADwuasXdN
qPDsTdhbwoyrzeVQWLDN4FTHdaLEj9e7f8OKFr/40Zsc89L15WMmTbW8SH8aQ7in2XPfbbtJt/kC
eRpKTfRGfUY8f1jgsP0RMekcHttoQiwqRuSo3k7bXT+oZoXF4DRN/bmoH1sjChnfofpOrffpjiFP
guxp6IL5iqnWgQRmE8uzOO76w8WWNfNm1fxyKnFIUv8rT8fmjGEf7JSAucYo+kqH9Vt3XRxfSHfh
g9tJKrXxAgPY5vq1bhFlG6swbT4APRcEvBDFPLtBsPasmx/Ve7Am+ZGoAOc3CZQ+LmrWCKG9d6ro
x4E/QjQSRYpZ4tyMz3RFX8vc+LaaQ6Htce1b1hNC8VPfeg/oVEfDFF+lEK92nP6AQ2JtuVCz7Sd8
Wzs3oMmllPOlNxYqdP/Ez0vGa2SN3fmKwSB6mUPxaPYYcQK8wLwmpsL4DsXEVtK08HIDFq9QGUuP
l4hTXhg19oinfwpiFCsmjuMcTleq3vSlH9JzGV/rjlNf7r1XJKJW5hjde+Atbf4Wv8Ghd8iE2bgG
AyxAXC87swlfjRb0C9dFsBoH9w78Y+/N83U2nWdKkU9td1Wx/5m7IkSVIHRXAhNIBw6nKmwhQyUB
8ca6ugysWrZZUeEYTSLcF8QLSWkJ/jPypnYyXuJIn2CmPKR+Qi/WKB5ah94weCgT0Giav8oEx8Oj
LIlXhOjskA5oXdQDVikeQ1Go/lqxS9za6Z+c3H5RebvrCtZ3JotRx3tlfvPXYmDH6pbfOYR9zc2k
ufSgjXyKAEaVp38NIDbXIlHONvAldQFkqGnL5vdC2PwcVNGd9ybFvMgusWndTDN6wlg9rZFPr7L3
d203/7YD6Mg5/XjbIR0lFQu/jGDpA7In0HPAWgdnjLeJjrFbUEpv5pZmHKzvQaHeSnoNp6R7wOU3
rLj0jmSmAs6DRYx+zrp9CDhZCpxzjaY0QvtrL1IxkRzKtR0+R10+Gu3QHiomdX6/tNcHFIIjE1AJ
GLb1skElXTdMhEhn8IvK3lvUTDEGI2FH00+q7HwfJvgc2OdRTDkyL2Kkwnuf+k/tYrDoDTNYN2EN
go7VDPOn2sbafxSz5mYPx2qX+HREmprOo2I8ZGreRl27S7V0SLyFzKK22PatMWGBQR6Zwj+EDY1r
b0hqPoc3p3WsjfBQlyB9NUgh4csc1dahg5xU1bk6Q11GgpHDri172haTXG2GyWLRMGRYrcw9AMTs
KqfwQIrzLyZr44GAZnEcWZGiktkPoseSEgJXMAZGO6uX+y7n00Jc35AVf2xayXm7wlvOU5sqCASC
HoaaRdsSfkPnIFvzZ2rIuQiTOBx2Rg7TGXUV+VOC4f5BoxZ5RfihlLB3iBQwqLYRNU59L1Lo0F2z
S6gIMLAubfOxZyfNio3GoC+8w+B3XFrZMMYeigKDJDGhkzYE6kqfOifiRXvGsCWAiYME4xvMqHov
TI0JFju4mUPw9Ty0qKjcIhU0uzGf7sWSmwsekxkOeTvbz3URvnqpS/jFLI6aVxq+Q5vGF2nyVzqv
Xv3Wl1I9ZvG3FEO51SFPGiMl2AtahzBcY35NQbJolSmpOJveycQ1z6ZNFi32i5vXDM7Wy3nwVYAh
M3v+m7sEVXtjzPcDmK9VnFFTTxxy2z0pg5TIr5ZCeoMgw0M7dIwII69n8OSkilymwdmaMZJkP10T
PqadCE491lEQuXJTwMC0o/AjTWeiIlzQGLwugBrabZDis1Oia3n8NBmFFP6nwfW6GrVfbTMHAiwk
c70uxuAtif7BNcr4MIWzscE1HlG7pFo0aG73XGDCUTRw7dKo+yUx4Kwm0MATL0eIuDbWrcXqJhys
D4OFMU8XB9toXwXh2hWvRg2DKvE2NY/YtvA94J7hMRjyD2XYT6mNYTuAMNZP3cXOPf/Yo9zFbfUq
C+fVYI7SAIvcpEkOQ9++yiaGt++909x193rTXumwjXeDwoeqMR9cG/qHesOjMaZPUriPI6vckLo/
ILrnecjGNcFS3u4BZGtLTVRvLgu3sqNV0jdOcUnwL6aKNxfdj++z3kAhYCkBdf6UoP8QMliVsvyk
aBOZzS0uah4zukgw2+YNvd2cwS1+SnlcaGmy8lmm8a5O2uY3UaFPS2hrF8wKgIEWxEkk7W+spA62
JsBEo2d6pPEkEZQCmEiRe2fy2MYBm9rya882LYwPV4WPhNSftRy7Pb1WBVGuIdji3/PrKqKJfY4w
yBNOJ9bGK2SpyFANdM0h1+7WDixKmnp7Xisrbh6HBWxZd+81ezls1C+kMcShpPrdq/2RjQMd8DM8
FU/guZ9o5qA18T5B6l9MVvGTb2J7dONmj+fu2RJ9vfQxY31kqX9kUo7cGC5u+j2kiJ80oBDDdAxq
2XQZ7ASnblvsRD+tx9B3MUl44Q0rMJmMGPuTYX5MRrldcmdxblpXjujFbmLWnd3IfrbrGs44R/Xe
pMLcrYkMjuD3T/98cU2XUhdbgt2sI17thc8Pq0dTAxF1v8LgwxbafkaQTcnv8eiY8ETDm4tXKpYX
Iy6iT8A+WIyOInEw8jZCXXwzvjtOJo5lsMybMykeOyJ2MQfBxelUC7uhPFoVyxEzb/Ot6jFmdEqU
z6Vt7so4hcMn+2pbwVh5ZIkTbOyMZWyd/hI5J2BqC2jibobkwSwSGtfKINwFA56wwbEhTjb61sWT
h3DalXe8JmvphoTRyA1HICO27cwDDc51cDZcAAuxoe5dicOiHzu+iAjksZ1y+Up3OWS4+VFHxtWf
MN+u+qyO0A8kf+QzWQ+UUxEdjNirtDw6uDIv//zpny+pUxc7BOSfsBot4AZ8qacw3jEBxICjTeNm
xlkACwYy03ZelsrdHPunf77oofn3nyDl3Brt+8TMZPHUK2ybbQGfrCDOM1KEcS5DIbe5yjA7UaSF
HxugZw7UZaUrSJEgUR4mppW76NObwIq+TgquPtJmfAyteXAiQzMBUI1qGB82FpunzJ5A/9Kasx+Y
2zDMsizJjLait8gKNxqI44MtwvDslfYZJNrR9QrnyR1H+wzCZVy3MFU+CrK7Ij1MA91aVeRW93++
ZMqHGYinb+93bb0r09og7Yg/hczifrSHqcaWwiGv5FGP1OZROQQc8Qb9tLqMJn4zExsg5MW+hF+c
l5fKpynVojgl9Dt55oQD6aoDihHbmmidkGACCgc1bUgw9REmJfkxxFXFOMkxPM90flRYS1YmRqQX
AJ5qlZjeeSzc7o0h/53CdHlhb4QJ2kbVqN0Rx2+OASritiY07denxpQtfRO8DuoexKFRUqNLP8QT
dy+kzLY2qe6uPkeu8rsr2fPzbZVAHLBGHLqOgJ7PjLkGkEJYPy+XikQrf4p7M3j0mki8hHLCSQLn
L9cPweAND17mNYSrgzOn0fBW9H+a1okZsZv4I9JBSfYIa42NUMGtig82jvCUNZjEn/uQpVtcmP6e
jttxoztLk2jBP5XPDTtOPFiPICzyG1vlrYUAszYcEpolZtFuyWqnqa32g1HBfUnsu3ObBhmfBbCj
7ZxORCcGyN5F029TzkN7ogXVBvOKegzse2s2pLx59jD9ZPmD0xEYIENHV2Hc4LodrWtV6vEwWFV3
qYaq4E4GQjQ7CtDgTNkT4/5lJnMMmCw/EbYar6p1l/Wnwo41WNNNVuqJsdU4xomebv98GYMe7AKo
q7u7OFFxhb036WhuZeJ3Z8SGNW+T4VpBk7i2Ie5NZhDe4eqilP6lrEnvYnYNbxhiHdAQPPE4dKbX
pngmwkU3DG+UY1lzAqV3q6OCIt8DGOXaeeEz/TtmWNQYSRa1dGQPMnI7uonYpR6XCJTWlfCS73GZ
dL0aar/AerwLsqbYfoPqAoUk6nMvFq9qY77NPj0MwO3pOB9I1dK6QUMmFFWqEohT0s5Rcqpopxde
8JRed4LTyPJyyPzmw8dwwEkai3LeR48OB/leFyBY0+hXNdUPrObDLVWqGLnfNEzNzUglwIq7KiMS
8+rRafLQ6kNW+x0Ax15BMOUkm1HM1wXF3Yq7naGyxevrlacOsCjIdcCoNR/6rFlosuZDYkyCP8vH
SJDAm3aj6l54tN6jaUPIe7hw9D42ST2dgnFoYM0zTQR1/RqLhVE9VNXR8qhuykJqlTLpc2QafuoS
tlpoQl2QKcE42yMR6ygsY5xi5h1MkhOYxvrRW9pjNb9jL3sMRD4szxgP76RTHoKWE2IxGpidjb7Z
1AvyUc0RXFYfzp0qFYcRBX/coqLYS/mck5ozm+tWEP3b/6HszHYbSbYs+yuFevcLH8x8AKrqQZxH
kZIoKfTi0OjzPJp/fS+PuujOzO7OqgIyhQhEhEiRRrNj5+y9drTyCM3ILJIQbRB1az3+qiZd7vRB
vtnN9Mh74p/y3H5nokzNJSyF5Z1vEfQTPQlCuypewrLv1J6goITQxkTxqt9QL/c4hqsCFnzJBCsG
WT6UBPgYkOtKu9gEoqKKAWqijw17eYFJQqJ1vdPKtlsGJaVd6RoXK9VfbMN/ie3mUur3DtvP0WmJ
53EGrJ4ucGo4zkXIdajfj3PQhu4E7Y7imGMHFSRxRBQgLMAFov6F7XEGqYCM1ywo3idD5lsb/h7m
NzN4q8ByWXG4C3ogXbobfLvBSgu9cIMv3WA+H/rnyXeICiAlCv4H3kMvEdaubPN9bZTuwUHCBHsZ
NU4OSFvq47XBF5S12lUpCp9cR6Y3wr8Xfq9vk0kYG2azjuWmr05/S+El3NUmXICsjPuVPZaUE6gW
kWaAQyvmPQqQd6JBQbGBoS16x3tBuo78OGh++BA3CzYhbekntB5YzhOdjAc3hgIXidretB58bWHm
D+zbLTEuuAbpZBlHzn+UfialVJGPXJSo5yNAEmYHX58Oh4OVzI53Rd0grDaOli2cpd+jWDewKsVe
790pMh1xHCK08L9tzsFDzyhlZQYaSBGXKXBeCWKkzHU1sEl3Vpz+8hl9RLI7x3VEAJHVx2tobfS3
O2cxNh6+PX0CjVPz5PzAqI6MdT5G19t6sWzfoWYlJL8xEMcAtOXmDAc3a2zEb0O1L/qxWbqpQ/iW
eeqkGT8MkFiXeTq9FK4Y4J1qxCYTi5SriqDurigfkc3X+164VMq+Zi11IBSrjFSYVVCRr9VW5Eai
QO5gpjQwdpS1KXtyXNPnqM8jPAsT2yralyQcN62bvOdUZajCDExsVjO8NMJYlrA334KGGJouo2uG
fGWrwiR69YmxHJAyP1QkIceWHW2anp5Uqbk0uKI5TyZWQEymXw3Z6ktimmli8Lm9QEyrmSFu4YkR
JSr6c24M6PZCsW+rfDuhjrrLa0ZwdokFVg3g0Vty6TbzTp9K50UEfOJ0KyL6IkERPfjBsyqEfY/i
Wi0JGj2Ptkq2OLUoj4vF6AhktUPp7XlFdePFtPL1lEYKq3s+ICCnuY956aDRUKb1LB9hbU7HMCbA
bxoyscldYH8pH0+slty04JlXsTUtOuGixcZssWbs8vvNzjTSiZge1JARuujah8Vznntffjy26AVE
shv9aFP1VKU6oyClCrpHYtrbMlFPfXygeMvyFgxGC0ZQgMCvo2o/81KWLVMtXFjmkjjaW6QEpV5c
WQvR2rjkTRz2UeNfOSbDF8xELYFQ04MKOsoSq7JXulcvSOQETcSeJqouX0k+Ssua3WNpjPFO2BXq
+ayCu4xllxAPWZk/Ldc8PtLBZtDQEKay/SaO60H0Ja2K7tLjibtHJvsd64BHyklbtZLrfDtKFHPu
Biq5haLC0nduPJxRu5NqlXJTd7KvsHoT57HVbURs5apIzNeGo4jroXHimkpqoK9z6L/3bfClZ2gt
QHo0QbfGAHmYQH4IjzYBNwGDAijbDlH0NsXRsk4oH1ntSE7t8pMD4UJbxhI2e7IYln3gHwg43sIe
vyVh+CY7usATbvQ7QJjr6B3TUb9KDTxrcs6jSssQxUW/zOQcKWA8eDl6H9+cXeYDzqTSDtDXRG/E
jBAbyw4S4PGNvOxR+eTulqgrpy7HCJaKZa56KJeyu09c7RlDEnEE0vtA09kv+3h4Fsh0ljIEwIof
e5UU0y0x872tgAhVw4nZFsJjhRYeD/eX/GGsso8HYqq8NMLCH61FWLxCdCEX2m2Y8+GWNSlsHc0E
ENXqb3GjHqIL2lBvWRPWsULhO3IV31k4hwjh+bY53tGot+ClDCZchk1j8DiNhMClWvuB6hJSGffI
wLxNZKqn9cXs5kmg0DEqDyaNYt7NmuFRs87hORhB/ulzl4wHtQc0RmJ1k+BZUiVRvsgxk0mDhjd8
KJ9460C8p258xQzH9d0wX23fHTc0I1yERR5KtJJ2V92XpD9yGQRRzvuNZXWShKX3LTUpNqJd3OCz
m+KasMtpmSq0zEmjF3R6GL3FrIygAp6G2Jw2RPREluLNSrJvPSQeAO6KFQBtUap+Gmr74AZ2+xB6
02sX4nG0tetgXhJd/PQhq081HPEejbZBcz7Y4U4ELfAZSsST2z87FsQ/gzw8LNMg2dvMxR7QRIBd
HaxPo/vApeeZe/zF9pGOJvKk1+NrNhD/W3Yn0/uwKzqJffOGP/E8quZBH7pp50LrQ8BbfBdp8tmA
6EHJm29GelAAx+hkMEzeTRGPVAwHzSNIhuER6j6sr0Ovnaxbxs+XMooqbCT3WtmB9KJBEuWYk3VY
SRt8aJ+DrXaE8R0GtzoMSXQLajC3cjxlBNEusIwsZGiVp63jP+s5bX23q2+V4wEMoUx27mVunsIa
mFARojNFkuBSWpwJc/AK0pedDm6tIm4USEvw5bYNClZroPOJ8bMNuDDU7rJOY+DgilRjTdlzJ4TD
jwjEqWOMQ4+V47LaWRylDsmiHeOmEVkra5Gjgtw5NrHF1KuTCYnJnI62Vx0oRfo9GgoFfG4zL7FY
BOXdMFblXhrequ3lAzawYuPaqCJr7FyuAbVVUczdlYrviXP2e7DlFmqIs9LsgTu5b6CRzVDFJpz2
BGOWeIwYldbDNqqAr+V5s40CFmT97Vs5P16efeauhfWygzU7H8iEmZGH6L36cG24HxTf/PEvw6Dr
F1tnIdybZ6sF3DNK8rQ72mW5cgfzalnlaznsW9k8eUU3t9iwrs9B0FFbb4Vhqd1kNts2vegZJR72
9WtjV1CbUQTorOdWEPAOd4Fh/m5IBoM1yScL9A9j5qfE1h+brkeZ3tcLCwDtkCOe1IqrWThHIG3X
CAZs5wzniWRaqzbJTuaF6uTKC4DK1r1+YURPnVBtgfA9lTGd9Lh8Nd38LXKwtkTZ9GCmpSJJzjLQ
PC/RET/E7n1d1kfBbmVmJSJO+HngnHehO1900ZMT0LkXeCs9ZnlQT6Aq9GeYJfP0v4FXc8gbuDz0
6KotdDIvIwEZ6+YGeatCa4ITJYogbPaVx3DX3WFLh82oXFJupYW92JLluiRXHBVnufBVwfUgbC5j
1wc7d0QLQXRvd2cHMFTKrH2YkHbrTg7GqrVIpSRCi7DyPqQPdBsbfadbDn2utt8TJkhvrS8PdfAY
1+Ka0qNkRoY3sbGfGZawAZUULjxPSpjOeyeS7tMy7XMixx8j1TbgpYzXyb74YQ0V2FTvveTbQ+RY
mx1RfrYRx1uQF5iEsxLJTiMxQTCA94bow54HZAC7Aub8jOwK+qCoDcm22jgG6U69fNEkcBFzzL21
6r70hv3BKttHadm/VB+1m6nyTh2DhlQLV63SLiaCFgWihFyqNFsOAEyqWy7JpaNvjpm+hTyUJvoF
8gX4cCf9mRxz7rNgFklHynOXj8IYuK8e1QM14Qiw2loHYzMuHRZurlUWue1KrKqGGs0LaY+LYPrI
EOH3JO8dBG6ZXrpvVWRPa1T90Fr4ZzSrEQNleokRXb3rZq1vvVK8RhMBfODr9uwAh2GCdOMZMaFs
g/OVi1ZfdQMj1dawL2K8R+E9LlHQHUlc8kmySa291fboq1v52UbPFJctMIhxDkatzX02W9BKUXIQ
HYRBIrxXxQ/4Op60VCowKxR+IbwMlEwlFGdmFcWA99swh5tTzJ1ZnmnPD8jhEWGBC3FzJVkdH2vD
eteJDl4gYwWra4T3tdm9kVo+gcUAj16MzbRohNiimSsfCqGfEy/gE2EaT6Zml6v/uQbyFH3WRVP8
tP825xd8FlhJEF62//Fvf/rdU5Hx39/+lf/vN/rT923+4/c3Cb6L5Xv7/qffrH7LF6/dd012QNOl
//kc/vk3/7t/+C/f/z0RpPl3Ishz9Plevwfd+59VkPybf6ogXfMfjmU50tGZkAgTnvz/VkG6zj9s
1zGFDhmb7AHPIgfgnypIQ/4DAaSne8K0XNM1TPl/VJD6PxyU2JYnpYt00hbyf6aC/LMGUkppu55u
Wx7YebYR5y8aSCdl8CuIh17rpb0RQLngZKxG4K+VhgsoUgc/+0BRvQwJwemT6mIYI0B8CiYdfDvp
Nr8iJ9/1k9wX+G3TrDgrCwtH1mVPftfc/eGlvUCzDIr8X/IuuxRR3jb//q+8VH/ITeCpStvT0YuC
+7Zd9KFIQ/+Ym1DYVinjCA7B4ABbztprDKnHyi8VH6+hQkU8XVpH2/79gxpzGsN/Ppfd17//6/yo
vHeGieZO6J7n8nr/6VGTUnfVEMl6bXrdSjNgEGkdskyMtpSIib1v2g4d1lvLrlYme7M7Jan16O5s
K4HzGq24q2Dat5lF/BfPS/9/PS8WlG6bjmfA2vrz8+ppC9eq43nRFGK7JrISHkfOhLmpVuPctY36
nSYxv7vi9PcP/XtR/PUlMV2Hziorka/Wnx9alkWNF0jV0NMxNZXtToeraPfRfYeuFXNzSD4w9BFV
+isMnXTVQdcsIxFv6HDglBhg7atRrjT8S0ndIBOq7uNheDBG9Qjq6FfxPcnu1tvNKfYAEwTRBf6G
xnjXfLL0Bms+VKvRX8FBxIccAV4zDrbJCiZfEVMs19Nuo3u3iOy9xEUe0xGf4JORMTk3buebFv0f
uaJgFKt7IYiQ0p1NpvATQ4pvCnnjnz8AS/AhOTU1QFdZcH9qyp0KkTQW7rCtcGbB5JmjBgbAbvW9
ETCitsxnAazcNv2dbBW5xLb6DBoTFiiUeUwGiML6zGFOQt3avv39G2LY/9disG3b1NFfzB9hlsT8
0flDpEhs6pCyvSBd9/aDgq8ULo3goe4ZJ8GL3Wj1krhPJoI4SlkhRFk0NwASCsLeqkAl3O4FiQ9c
gqCm3QyyXpMne1gQZ2u+17S2cAbSOr1DwYIGqTZAbmwNMv2AfeHYE/fePgmhnV6zcZdMGwhdqNrw
TUHiDir4ADn0oBKBwasvCPLDO0IEKrJjdW/M9GsGzkDfIuRQJy7hvbzXs88GwhGY53J+xBqaDfws
c53mO2xM+ObwWQuArt6e41/lRxOCtb5Os40B3j1etBmdXHCgyzHehsWlc3dziyJZa/q1Jgc13HXF
PeItjP/eCHph5dHxrtj4aOGsK8iNMGXdpzLap7Bt6/08F8rUoQZm6a2Lal/SZsRHRDeFdUZg3sjP
UwZbJQ4ximj/wXA2fnQdhwWwab3aVBGeqVtUnlGpjt5DPb1m4/MYPgbRbuJVotSGgESork8f+AjH
ixtXetfrGRNX4syvurdO+rOqD9RsxLghh26+wnJBm+O/WD4G59Of97h5+XjQwGxdcETp85//Yfkw
G+rMInUTZLSHhH7qAHWaPsWEv4q0dugX9oQvBgNiok4yY9pu0po0p5MMGnAc2v1kkrFUaUtbse/M
TGSELV17s6nTtfEx1/ol6SxrLml0jIkv7/Hi08s2F6n9XfUS+TFFWnepMiaPaKGTQieMzoJu6eL4
QSdEg2gGnozpt06DRLUxXYxvp8I0Sq9wSkBbYL0KB1LTyQpJcwq1Ja1fes+9ucnqJ+lfUrUkaFZD
xJEH17j9mIqNzmQ2v47Zo+ZcgEOP7pYxdZKsS+LrSPgmhG1EPRFS5N2HGfKOcUluBI4FaEVyaebm
eqDktDwysUlHJRp0Cz4jS69TddPbR6FeRHJfQ3+QzE4c+WJFn201LshpWaLGWMl82hdkiFN5VhGq
aa3ZyPp1zGiqU5r+/dtr/cXnwLFpA6U0HV0ajkPh8JczPnLx5ksny0iGmN7HDLADnCZ0WLll0F+R
EpVale5FxHSpzPR7nW1v9qJyC5sp0EodCQ656u148jr6Tz5RC3Uy/PjS7LbYPvey8T9TcnKkiYuC
hEvCBp1PYmVAS4gp3rRhQzSWtRXDrBmMVUCGl/GhudjDGy08//3PSpH01/Oamsoy8ZVQH1kWx/Zf
1nLM1iy41wEJa4n28BrEOJ1GM6yGBbRsxACxv/vKTPAdUY+uzBmRUvd+x/wKkbBrl3siuDEVM4VZ
YBR02wTZbCU+tNA4IZU7koXxMQ60XpxsGu9AVHWLCvFsqyU79IQX0rrRVhp4ZEGSerFNsDGGqTIq
jDWi4lWTuGtl/iKdHAWLTYxSkp8rG+JnY2pENsQCfHm2rQgdkzCZ7XNKNw1uAZ2RNNC2vVdwx0Tj
hrYASHK16umdLuhfgIkSx3LkE5UAtVkb4JKZU7NnExFE4zHLgLkq3o+sPscJQUZO/6RnZJyaBEiV
zC1hNY/rvOKvtDmmf4SrXFMIW981DOwYRxdTr+0dm6WJiMlfGpannWuxTeKwRPqP7FtrSmKbUjQ9
HqKyRz0frqamm3u3pAtSe1p6aAvUqW5kyCfyN3hOnZYfHJPbnJIXU3fjB4lVpVA1+D4CSEy4rBc/
leZFmu6sXU+2lReWxzTv+5WToXfpRNku2xhFWqPVHNeCVJhYI8tdShyVs8yYTWhtT8K9xlrWXYZO
PXcGqvdpqHdK4nBI7aldpRU2mdLS7wML6UzGp+Pq1M2LldGSG63u3DK1XhOp1D44ExMjM2wZryNw
zJMYDIWp3wJmYh++auSRdwh5ctDtRbItDKsmExySHAB3co/nX42dqQFwHLBIxLNst42+8zHu1lrh
6x+MJ9Qu9WkX1ZOM1mZiiGPs1rRT84CgxS5eJGVUr8PAprFl0uWqfOPZ5c2AA95wYBThu3KVdVKZ
na/JlVa01KHetaTNLlwPZJ2X3WrPoV2CngYjC/6ivGa2gKRh5wEwxT+0bsrYg+esP9qJsRdZBR4/
bPy90TxSxJEhYNZ8xi38LmO4D+wG2ZxKOX3lx5QK+tZEAVpteBO6IkTDoNDLVf4ge9rVpE3OQLua
QO6BrG3y1XeSbKKFMfftsJxe09L36Eh4Z2JWPhyPdKhgmJ2iw9guOQ+9jRbl03ouJfsQ5fXcocx9
bMnIFcUIzsPkHIhE99L43i7XZbosvf6ZoCDyzTSL8B0JuldrD6FrHAlGR6WZkJuZ+O0iVMiEfXmv
FYyT84Asy3DyvHVXhGRGxt+OizcIEQHNuMFax+V3BcuMzhAUbDOpt5ERVUszNX6UjjI07rtjl81l
BROxVVNYxoqhdo1sTtb7dDQvJrQmzqguOximlYExtfhsuILNpkyC+9FpYHiQobz0TUklr2cfNe8T
tKdp3Kf4VWlPatljUaAJ7toztmIaJmQXklaYSaQW6msEBbLLRtrHbAuMAfUDUwGDjClPo7+HVKPQ
nkG4oU9FJrSUnVggAiRt1QdeAS7noST+bGVkqPgpe5i0KSvaBfU0bXwQteug48jIyBAOLRPgEQLl
NbMsqA+VQU2O+GJjJWJVdwlY6oxIFIKDX1yQmXtGKQf2a2NluDhAxyZb5qTqwPF9ilFxl3710uM9
po464UpAZSFXpu//QlxF2uogDrhZukBkC23qQNvW1rNfYImHJksiWtaQvph08WZoH5IosXH0E2Zk
t4VDEGs6bhy+kmuTVCtQxwSuNExHZE0FSI9taWjQlNpyX+V9vsYjt0QnDfS1BU6f+vCsYAJoGfCQ
EO1Z7c5ZyTTmQCi64TKuaAqkqEfLSqWYq3gUNNqLirH7BgZnAUa6RlZewZXwOrQCsjlMPqBCk4ig
pe6i5VUYkqhm0bFhFPtyYw7YoH3yemB/hoMoJWHoehfbpI04JDF5Gg24NsELQoleDw1VcshWUu7i
6Pd3gCDQ1cyeBw8iRKTd8vA2lpCJtWF0V44z0NgDS2CEORMPy2DMg2EOhJbaavFoIS2qNkkW7iKV
hJtg7G6UJO1CH9EKwOolORRUHuHTU76QU0cIT4VmRhRqi8ruYKH9DkyHodHUzF158+rhTQGNTezw
yJacedWugaHHSJ8wEFuYj2OHawbSztZBm1IOjb/TkoBhLDYwVee7xkJ2GOfkrtA/fALitNa1PmRt
fkkVaMQRTlfd9v1Zi46WStS/0OiPmJHF2RkfQA99Tnq+8SWlY2ijGgCUMqJMFbzsxPrVLYrcuIeB
m9YON8eIWWqQOEzrCpRnTXZKMtM/pNTbeq1jLnH0aFUGjb+GFr/zBt9cpsSkhSkaphnBRq/UcOxj
hIxgVbnVWXb1UtMY56d8XhdllkCBNm/Z4LW7PhM4bdxykwcMN5g4+Ri2e/uESBDNinUikNFCq8m8
yBmb7g4gQQeSbtdw8RRxYB8NjIHrLjUcEPGuvnGF/0baArolffC2FpoEM/zW6Q8/xhqXh5SX9Q7J
4D6ZRy7gnpx71OIwVtPoELtMN7Vq3I2pa8D2nIx9FpNjk+UF/MHeCA+t+0XbNTkGCeLJ9sumBjky
xmXOMP+KOjueQu2CKs1gnbcOuz4RVJ5+glYQ72Xp771eL1e9oh09edqD7/v1IS/0pxA15I7MXuf8
+0tCuXoOqr5eG/gX71RajPRYaOLXZpud2vnL71/9/lLF6mmkH7qxpudKNMT3kUj0Y6t+xuHXur1q
69QEykhWGoE5hIUkibFu4cPeUQdtERq7O1/FtHTJV/FGgSiTAYHIESq4syioKU197djMD0OVZ/sQ
bsRd0k/+fkI1vDLRcRHTCD8tSopTWTveWobEIma5gyEv5sg9hfMXBJQbMwmKY5jVZMpUQb+BkRg7
DCUPhd5zI/XANwUBuFV+UJB1s3gjwJSh1V5EM1dOW8RCkL2z+JqKrl5FZPw+5m2gnZwyRLOhZjFo
8g69ifCQBi3jSGNqG6PUW9Z8PCN3SJ/yBK35gK7slxuUV6ZUK3fMzQvZgu5h8Ei5JUJT3OnVQDh5
X1+DUJJiXQ7GqY+S9sxuRFJ5qa0SpcfXgprnqWTt8hOQOm51zkfKa3AiSdtfjRpbtcdAkhSpYD/D
NOiJyS80TMPWK+rp3sk60MLzsNfEs4g3gLB3wCYLRLYJ1VLK+S1T79iAQ2FIxvx1ZH6ylFPOEElp
R250CEtK4S9D/CqrpIZqrkS9D0ITNB+YLKc26msiPWLsHMqvQfvI9GzadipwCVJtnFPiQDJE0PrW
qV9yctuIqyWLpCwPvEjiAYOeJHoAtUw8H5FNx6hdivqpI8Ryg3IYoBxGjkyV/WNXWU9NzkCPuMCV
09IxIUCFbAOOAqirsMQiGPNW/aAqmGQ5LTHKfrwJcYPAW4joGf3quAEihxG1pzumyGcbO269IykP
jj+jvCv9mQRaeyvIMkqqYDfV0VZT96i5EIIbxqZlvS+owTayKY5m6twCj9gd0hzfm4i6WFcv04jU
q+vuNH24eK3lbXVfnQcACisLMamI3CUJMUQ0ZLvatNY5YFIu58PaGJBEuQg/7yg/h7u+s4EdF8Ss
hSgncZ6A7eOW1BjrKVbks0PLAtOefSfkc61IDqima2NcYFuWyzpGQesUTJcpshHANGvlFEdVVb8Q
CaKeHeSyKHCLcUl9mXrkKqkJ33qCdr3wf7lef8XWhhE+zZnNg0DlPDDOI7OWoUc736VQTZqeRFNf
oMHs17Ix3DvRu5sGpJFVq1+O+RqoBG6ci6MDNcHV07lxGoHz3Q9iISozANibHU30NYNC7MEUcNsA
SVpYxnDU22Y7qbBfMe/eM+NkjgreihvmwkyG59KwJX+/vQS8VnWJxYdhzAcFag16U+rtL0q+PQsF
SpaO+q6hnIlf0pxIE5cXzzTNz7xrnwNTHYkJ2Ie59QE6HasAjGkRgFWxqyvvJj2vUT9KSNqMgEwu
FeusQLhm4qpaYpt9RKWB7KF6nAgchB3qf0cAzu/KgSPYguSS9P3x90M7Cl6Gk20crSSxVYsq9DHz
MyI2hA9h/otK+WjMyOTcLH+m79Ay0oUee1xiK7kfqPJB7a8RnhstQTMdK7jR0qttoXDJ0lswja8k
QrzYQQytlLigMmRvROMQEVLGHe67s0auG9k79S8oWJcAogzzKbQD37+Zch6Tq4UJ4j8ZQAlY0E8s
w3+N3PSznQCY+ZO7sqT27be+tkingJyo6dMUzZIZy0c9iMdRlmQzMFDMyvrZksm1lAY6VRk+DinW
iqwfPoSeH7sy7/eNj1+Kwv8ujr6IWrr6hnVJ3WhrlURruO4E10R8CgNRY5RM6dYOm5cIBPbdYDLf
dnLtW+Kg8axZixwAHwpp+OXBh574DwP0Qk/Ij9jiUSSXcES4O5sYv+xxTJIrvv0VcSbuna3l18Ij
odfRW4Vsi9s4HYvtVE0fqcIe1xmPIK9Ogp4wwXB3iMBBz0j3AK+fqWG2c93mfpoeUo3Q0fnx4KHd
uy6lmlmDblFYAjz7s8iAnRfP1RDQ/+zze015DgsmXjvIcN2SVBqz9W7Sju41G2V3ED7JljUzTfBa
GMnu825ksmqdY9RxeSZuHQCIuzIn6gOL7SFNMR/qhfmYc3qHWYgwKe6f6jC6GthzGP1iVLSds1F3
/CMzfS5tHKA2ZTPwPJrfmJQbwybUBXivga6LBJ+OH83GpWp/CrfFnmsic+2S+0iDmDCl1VE3NYyk
+vButXjOwC/acF+JZ5ru7vwg71fAYa5jlL3SVcfh0XwYDaWl67JtKMyLSq8UKnwGBZynG2pbSKtS
8T5CH2bgPVMIQwa21rD3MuJilSXROBSPaRqRyeEV68mP77CnPAwGdj1Pd45MyF+CsX+mnP/BlwjZ
vh/4+VvcmsMAkIZ4GUY+eLLidcL/MVRYNEXJxbEEt3yRr/XQPs/y6UXWJEeoAc1dWsfvjq59GxEA
vkCjiaF7EK8CxhJIWDd+3LIIgZF2IeUmYE0yLsPsGEmjXYDawZ1X1MhOwLrD0ebCvnC0NGWtkcMV
dOZ5ADzIhAQauJmoDVviCqQYfRqf2UyKablAepM00D4y9znLfYCBxfTx+0X3rQptVHlxyZ6765Lg
1CgJMsNDccEeIZ0iWGM09NZx1Ry4QwlynkaciIE6o+sCnxxbV9fA4MHziTem6RJ56zAsQQIMb1Hu
AQ8m7LKC2U1V32PjxsKSf6tGvGdsTbmLTj/ViDCj2aE5r/ag3hyv+9L0dmN5+lsuojfZn1n1kPv1
R4FneDGMb1GuP8Z5fyUN714QgmT37rvMNSJPE2DmDHeMXm0glVQLv565GzYlN/r+cyKICrWqz85K
2bdCrh9xs08c/yWftnVjn36HwtCq5bJKUugUfrUwC0uy7sgSLJ87P/qOG9pkGNAR4DXHpmxpH/rh
j5sXr3xMcbBU7/3Ez4gb6dVkkE/CMYpAgZRc+7Ha8iKHkECiHmt9TcTommgilArVd2YAXwn32uS9
NS5v/xonD40iPhJWOUdkeONHP7ZnSd4fvCb4ImPfgDUtBEjbxjxZFT2zeQBDHgztPyi/aUjmV529
VOSGUoq14arqsL7R8r8FZfMVO+ktNqp9hO3d70kijwIkVPqjM5asNGWHC/r3L9qgHUvtyUmbaSkE
N2LuX1tbz92Zkftukw1PRtDEvYnkosoBwp+/NSkNltwkAVdE1sdQhoQppHQ5PUR/ICTeIvLX6tEs
70WlgzTIsO+DkwtS8i5pJ0NXZZI4rlxfPNcRP3hCA9ZsK9oyFNJDUtKTkWwLEZMaN7YuatAf4NjQ
4Y2e2sE/jnkYrBLklneBV1tcvdBbevEua5rNHOtRhXiwU5fKq676g6HCub83oichtdaHG+G7H+I3
iQaM84oUOmSr08/g5vcz7bKcXbc2oMZJVcSnOdQ1tBEpTMBXqkBw08YtIEzn1KaQ3VwMIBvXkZc4
Uh9eCT3QLHbhrEC0PY+OoEZsetk3J53lEPrFA0lDXzY3W06e4IHkA/BChLBW4jnF4HKPb8tYGoJ5
hlO/JKmtlkakbmbHiAKOKpp6f2vPAngXIQjEsBTL+PDedKa98to0XihiAxayPowaBoPeb7a9cCCd
ReN3HocPQm93836C/5j821kjbOd4inHS4VPPAShU54r8HyIkV53wDqQQIzIt/Gc/oLWpMxt3neEp
8bnqymbAM+RYbwErAGgnv0s04TFXCPZkXPQX2YAWK1MC8Wjr9L0in64anouuecH2CsbR1yDOjPlG
G8qCrY2ktIkKZFVo9Taph/u+1C9WC4YSbX+wCF7KGiUeXPuXQronl/s3M4r+0ZmKl/kN83uahRAt
77xIWwWEjo7Gp+PEq5peBYych8gf5sQph1YiSkQxzqNLgH8G6i8JG84byh/Vu/0Gsc6y9/t2n1lU
8CRQZytW4y8/+BRJfRqaWi4h1eDnbTft2BSrKgBewcCWkQd5ctmwFCTy5U6N/FXDPAyce5UIAnsJ
tdfQK2oHB41w16HIngp6Y81Y7UYn+elx4GEusbKlzGA6ZF9TL14Sb5MVxMo4Oo3r0Qz2xOgQvVl8
6CTGx9mjjf+itpMvx0cFHsTlgoXJOZJ6NI6wJUUkhSceNNghZUIlxLcGuXHhZpUPNEndrBHX7UBj
3aEW0Gw3usJG/EpQMWHY9h4JWHJn2OwtJPokKXYu9Ug9VLT/HSTAhsey15l+M0Ne1tADmugwNsFP
7g8rlTTvUgZH5PEaLsWvzFIX04Er3ifjXdmBPSBS7L6uHUyxdnEUTvPUpd3PZBOwN8ZPXWl9hH2N
iE2AtCoc+mDKPqaddWslSkrHCTeDW1PKaRcns4y9hctda36pxllaKF3WoeTU6hD+0bKMaNqZu3To
aWlrFp7T9uTB7dd1713jArIcQLb7OjWJ1+8N2/iJuYztMguf8bAApL4YcRHCNlrC9IWDuKpnxvT/
Yu48ditnsi77Lj2PAj2Dg67B9V72yuSEUDp6byOe/l/Mqh/1VTXQjUZPeiJkKpXS1SUZceKcvdf2
rc8wae1rr9VuypNj7pBhRTgVRG7wgW7FxjCNs7sukQ1LKS+ZaZw92/s5miCJDfObizyQUVX9GgcM
m8k1lnj8zUV9iwehMLzv0dxextj9ctt02vchjXcjsbGKi3sKzIX10DXXmNv3Y0wTnXzAlR7pRxLY
HKHJkHrfqfYRz8NLoWt6SR65lllW/JCy3fd9+ntokW1aJdapIPGOXY8jluHJKrQRW9oRj76iky8s
ZJNiYvNbkGIhpopVuGmLfjt4ccoa4fwcneip6baO25ao8gBdV1SFJImXPPJRvSK6Gi8zIYLK8NHl
h/HWqTF7jxrtbdYi1oYrtUu4iQGVmKvRhSZb2sbEiHR8Abfx6VEgQk+bnxWhH8PMDuw6/fuco9Uz
v+mkIL7BC2Nc/dG1laFHuz9jMaWfPJUy39gIOnnO635HZ4qhKKbcbYG3DD0WEVVlNDymyggWgXpF
OhHYLyuNnlw58VMKji7T4i/lmxqd++iiNrxF0rp7rcmWMDIDtFgvc5tKJUxf2jT8KEUObaSacMLC
l8EyCEUWLfoy9bng9me+HGfk8Yz4p6LwqjN2FY+Y8w2qxOEgeGq2LNgCaBfzf8JU4wzvBSzZkxPm
X15bf0Z6IpjbH299I24ssfcymJ7mmO5Ohk4mye52Uj+iK/XgjCUcKgwlVzQoHmMzegd7u8Zt4G2B
Gnw0xsyzJMyfA1wrcNNc6NDMEmTee+3WJ8qsbdOkwTnrCJtGGbhjjANOohlOaVifvKHLj74Vd3tl
WC91HgfrAnNmIprHCCf51s/mp9QuLga68jobfMbCbEBex4YeteQcdwsf3TSTnTH5yTV1oeJxXP1h
Gu2ObgXJ2hHbAP6sPEH7aMTGU9dAhm1jyDB4csM+MuiSU/M3vdpaWV5eSv8TalGyYx5+Vhliij74
6uwQdtu4hEFl30vFsAtI6W5GW9EH+cZnTEQ6EXVCGfMQmnhNIVTC1Z3aBZOcfyc5CB9uCB2Y4xNu
dmvaVzRbm5p6opo/PAMTRRT4H4vZvLTXBRA5pLe/XXMyj+1kcoa1kp9Zkt69AaSTEhDPWy96SoaK
cC2NiRoTA4MXL+Cm9IR/Hl1aSMGikTc04uEkBaaVtz9xgYAq2ZYuYxCFUQjcNd7DCBr+VsqDMs0r
NVR+ZHeELNaWXKSW7VYTayAWf6f5WDQPyocmXsVG8YyZZw+1doMAhMdmNDGLiQ8ocBiUrPgpgIuu
POukI3PBuJHhCn0FyQCIlqixH9sa39hciecqVl+pRYKqm09nU4/LgSVa+zH3fm3QPx/SSF4Sm5aR
rntraQoaCLLaZjMkYcSIp+apTF58s6fZOttqla5APtnQhCYw8yban4j0lRYOri8CD/1fS7WOVDrK
u2/VGIqttudXN+iBBLiVfbUyefFHEocrH+9V4YwJSwp1aGEGm8qZv4yxesBFPD6MA/g9I1Ankqnz
2UsoXSlozYUvnf6OcvaEVLBTgCz+rtP5g/EVqur0Ebz1EpOMT3QEI7+GQvpplt54NJDAFL31pZBI
yCUiKasm8xCWtCOT9rHjAl6c3H7CvcVBnZpqMsbv0k9ukliRTWQUFRVp+GWST7vGas8PUyEy8YZi
9buNMfGAp1WvBaQyldCYwGe1US6gmvZXkM73fkrJFvX9axUSBiQkblPUCqVDvFX3sRhr0/an9v3X
siqA6Hr9HfT2SzVXHvcPxg3t+S9Cye8ytT5suzn4MUIOJBN4hi3koGbqE28g1Mn00fpZ6PiYAb1q
j85vOM87KfQ9hmVRq+fAoAWpJbbesjtqPe4tkbySXSCYX/72nf65j5IO4mvK5JJkX4a+YwyvkIXp
4LRjdQDb82TMADlGeJxweDDDRP2DT0PdNtUxI08ePwoI/dlN8WHJlmO4mfWnJc2PuzbH/WA4Z2R5
85YlCW01KI5zXS/C+j9/xFGpeYwqQD9eTkEHJbDrsv6zhipUhD+jMU4eajl2+zJtf9dzu+EyB3sr
ilBxKgRofo+Rj99Ux9UlLf1vqW7BXHS1+ag6imY0gPSOq+TRWiTmeH5uge69I8mh0z6UvbUlDfk3
p9r5NmTOBhPbeECvYhJbSbMAJ1N3Ueyhf8gAPZscB2kYDGX4NuYWiZpDlK1tmUSnnuiCtZOJhyCq
pksaBF+E2pSHCOfNLuiMy9Qylxzd7M2xU+v5jruiOGP5xWZc5c0+7ftfHQS/H4OZ3zUAHTCMsCf5
xs4pjGImwF6TfnqLwyoAPr1LhJTo4LLgtUOyosqy/UhoQ+S6JJMkd4tnaQZrbZVk8gyu3gbImjeu
cxiN+NQHkktZNeQlmG55LEbsCY1zZORMwTEBMB2T36mH3E/mz4G3Ea46QeA4E+vcL4TNg2nnRzM2
VnaPqmLqlbOrEw9qteIp8GA+guB233sSqA9E1bdrWYMNLGVjPhJMRgna7Jqidu6665NDQP7o3Mxb
j2356OcM/Lu6fVQigv092T/dgiqBqIlsxVCCbMwUE7kNaPswNgArGzosb6QHIjIp+tcqrUmyjYT/
iiD0BVtwsy8bW54URUKJou3OSJDKurI+pJsaNxboq9Q4j6DS0c9HThdWnOTL5nuZKwowhj5b1/EX
eWPzjUHrs9JcjlITvl7779XgOWdzYDTYlTXvmqdvdYgf0koWLgnc/qXZf0l1tgFfM525uej1Mlxc
G9kZ9i3cnQkaTYXlTCaFdcxal7GfpwdcPBRwB8Xp7pXGWYp+uvTZHgGpFca8s4023vsysy5wojcZ
skhljuKbU9O1linAEaDgOaA75jcs36YO6u8I6BjLz29tl11HbU/bqLe8faTr8b0XJAiM3YAxmAHv
RndkInWifzJhJ30OTWRvTRFE+y7yN5ZhWHf8Js8V6arfxyZGemr2KLImhT5kxhEqBqpaWP9WLPJD
zA72moZQMFzLfc5rWW4b38SIMgztIWaasLEjpEIOV/0sk+apsxWeYUVidSWWRKIUWaidAne15/bB
mUSxUZP92/dG5w2HU0sm+N5vbLpcMd4Nf+JZTAVcXncYvpEpRr2rvdeGuvIuEh9+q9eYD7Cv4T6I
4cWwg/aBQHbaw7p+qEaHeqsqbqg/luMeEV+zB2+0cUpr28m6OgATxaieEIvEQRhaGlbey5y+LbDv
H9mAr0XbP9VsZd+SRD90insdwpJ+gvKRkVzaJc8293DnIn/Q7CbP/jz8DoWXnMaovvR5QkhzVfVs
CHl7GMYFNAsh3Ui6Dy+eP6ZmsDdByoIUh8RvVe3MHVyWxpl0wkVO626xtHYbs+N3w3rsbUa2rlU0
x/ZFo1UDwQnXoS2TY01c0yhs9wGHYr7reGlEXoCBiCSVMzUwMPH6R2224en31Esclr0+FAUfkgit
6Cx/CAfVkTFQXo4+AjoMhA+ZY9hn4j+IgO51uJ0cdowCKd6NOwo9GL8UOSjj42CkZG2epa7EDelA
h7kQmk3bG/6tjI5EnyNVd2W4L4tFAI79f1cyLdwJRxhIgMqfgSO/A2kcX2tvio/Mx1fZ5JnQWA1z
l8ckPUHHu/uwmlYFfta74dblVhR0IcyeUKu8bsMXVU3FWQ+fZNQlgTFtbCPIj0E1j2syC8oLGNy1
0VIZCgJDNpZL2GzXD2gAaViWcWJ+TiH6AZRaey5XsFam+uwkxFnObz9tY3hivPYA0764IkvvGXUG
71auDy6RKjbo2jWdsPpGy+yAR8nYxHTqOIXatBlzIjBjYoGmJH3+E8qhwgpBrMlp68/nirwMD8RP
/hIQKU5OkNQn9A7vJjHye082mGADcdemn92mlqTSZx3q8nWE1vjCeYlo3WKdDbI7NuMvsGHNCw6S
TTg5JMhiiHDINnK9cNyPlvpVdtDv0WlgL/XL4KmZdPCkPaNBBEWrHF6yghRJLrQLuv9JLqCNoAyH
U+M24VMeoLvwnfmGfYzFsMdRxX4NeRvxCvSKXWhkFppfIBl9RyxcHIbR9c9fo5uZe+9R6/WPKgnq
q0V6b1dhQcyl/eERG7uJ+8nDs2E7H0Fe4Uorrx1cjyd4OYje0gEm31xu7co+tCGOccaG0ZbAQQm2
kLk1CGz7bLTS21RFaeyM0sqfcusSDEiMiCvDY91k12ZMiVcTAiIeecd7S8360ZCvFS0i4kBzAP5+
/MOWCu8lGR4Xw7S8nToDJKiPBVlUJYsV3Zv6S5QjupMT6SocMYziMpizs84JlQoi9DQkShHHSNdz
GCIqdqegZK6HU2dqKPw8e3Xr7oYA5VbAxbLtp6mZnkuXG8z0aNwAGHyDXcTQLTWenIyIAo0NhLZt
j25l6bTQzm4GstQMQffOSvUhTkDZAutleJgrc638YD8YzVuVPtBGfSKskri8Lkm2Q/2O85EQ0hk2
iMTxvDaG6OAm51hD708jbG/JhKDG6QZo68619kOUXUiHpoew0OAu59c4J9YoNMiuDu950VFLzC+J
5381Bie52qygTj0bKvqKQpcRLGaBRjXvSHYPk3CfciN9z5ywoNVWvU09GE+my2s7kx++XKx6aPEn
L/3RuzS9hZh3jpokh8HsQM70pfH9+1gwoCnE9JTbvxS0LV5L3X2jcWWeQ6vHye32aFiq8GsS2VWl
5GWnZIMRz9T9ZEP7GTolOrY5OEbMQXI0ieVM/4r+A7hBmb2ILnjWQh5SDFCrJlkyjiI2TIPc8ZQg
hbJdQoVaeFl0yDlHHJqZNYqexKaOx99pJV5dB2IRgYgrAmmwqTT272E0vjcNhEGDu6k325ugId53
oGKIzWQY7DAOp1hdN1ZLvlO5hBKmL/T3VsStvbm9ddXULmvPQIkMlfqPTHvx7+HCe/yHVwgD31+d
gf/x17//vxgF//p9/77/Vd3IIej+03P4/6GbkE7FX/Tsi6/xny7E5Rf4n//jdWjhCJRJB8Hlr4bC
P//tH4ZCz8M0iI/QBdWF+YuxwX/7CV3rb7gP+KRpS1PaboAN4J92QgcTIoJ4hzQGuGCMKNHE/zNU
wXb/RsaCEVCJ2GQyOIb3f2MnNP/doufbuPOg2TCJ5luZ0rEJdvirkaQBYDYZLkJ31XrepkNdC7SY
VjnhlgK9U7kzw/lqkUBDTiIRT/lcRxezpcOR63AAzSrIeakVg+tCbozRW/bZuFmjZ/7ZWNb/ydpn
/btV4B+vNoCl7zCikQb+x39/tfCLSuSq5Ih5bihp/TlyE3REwbb0aorGMvewiD5HF0wUvRCN2Cot
L0sAqxe6MCa6Ak+g9BhtGhOwGJXcEYNaW9EU6cUcknqnpvI1hUx+Tx3iURysKvOmaVRxGKvgES0Q
87mRAM+/3DH/fLL+apJ0/pdfypO2abKmEDZtBr75H5cgQ3Eihxq46jQM7sqk9u+xHOffIsRW+1TZ
7SVVSDBiG589AVfOaYTssHQXk3cMBOkusUEXsbZZ03GuR9SmYXd2wuwLZs280kwVb3EukJ+VGa1s
aLIHCeCQlUoFj14i3mG+0RHEHzTN83x2iRQVAXx+UtEoFqsR95s5OdbBALqo5oqjeVcqmpBJwRFi
RrNUeKcAJD7MSfe1ZXzKvKWZN3Pt12cWQ9NXww33x6efU7v+7985lxQRLvi/jI2+7eGRWaJKXNNy
PcO0/8PYiPtlNNsALyFlNTkgHS0Nga2SzEkDLUTmH2DyRLdi6gDIoMijDxqQJOYX8sMq7U/S3EHa
uMwExrzdx8IdLtLDROj6yDeBiDOsW02wqBFbqGJrSJCGJilhviVeog4FZgiLNws2gV0mez10h0Us
MjhvndPTnOTgvG8CTHqBQJRpZcmO+AYU4EN0MkzZnexpvGdIHGy02ht+Pcb8BhW8MdafiVx+9oGj
arsech+WU8zgKgpr/1gsn3MHptxsBScG4B4cp3kop0fhV/VuhKy4GeLIOAVU455E81BmQ4tQaEIO
oZnYqnnbhKTxVHa3TYdcn2lUJGvZeD6Krd++WCizVU47wJ3hL4PaO4hhuY/6Id2m7i8vzihtmogM
hthnH8JeNkEFbJJz2DwbtU/0BJnvq8yuftV0T6GYMa1MAm1sPWu8ep7bPQ/0uhubYYkCdbHGN+YD
o2UWT5I49gdafyRo44skI6Hq3HMZD79BlD4hTAcxUQU0C5y9ZSQPQckzLLV3jEr/WfcIqxyWYHxn
gO4qs4GPkAEEQ1ICwEI7NC6RwyCig8LphtNlgo9km/TCw7Y7ca/v9GgtdsnwkZgbwDIjsFrZkHwS
EErNFHAR3A8vLto48NI5JM7sNUgjeIMEwtSccqIef5KyzAON9nVq8vaAt0BnUNrbPmk+I3T3Y5zB
tvU4C09G52yctGLOCpt0nbX+/OQzVj7WbnCSMx26BvGTlXHEqE1IRrIXyChizSINxauYqf4CqPfb
0XBfXIkCPcrFm5pR0kcm6AvX1++dKolEbYtH6FF4HcP5gEu7QZowPrdVdPbrLFmzgrQXgYK7nxDP
ThkecXeEj+VPkDYMV5w6BBCobay5bS+JRHhuaOu56/yYvrWk9ocKrGekrFFg72Gco2nv0O0gIYY4
ES8oWF/xK3J0O9Uz/c2AE3joGtybUWecJj9OD3kPzsTv/StKk0+O3POh6ZP0piuytcDGbEZGr3v6
lZCDVdbc+iRiZBeolHW5pT0zh3S9JS5aq4HTygwzyTIMoaW2dw4eCT9JB7YEme+o8rGxLaEIZIFt
W/r0OE7CYyWj6pwWc3bKELGLRWfXoKw9tkZ76FMK6KbNq0NU1rSc0Pk4t2omSoNcsVffDhlh2/I2
uawPevSh2GsIQk4Rogqkcb4NJLeHSWfhaEXVD40p5NaRe38cJvky2N1wgDvyHuBJPFtEA/mQezhq
CgKHPQ+FFZ1ra6pp3LBrbOwR7D7mDr3rahqVI/aRCvK9wzEKlhyDgTwmXtjyriQJP7YV8tneo7sB
y5kyNAdhw0tMXQdp7PineSI/CITsL4QBXUV2SbqSQEzAjnvUmD7NBnX2wzDZhLHt4uVVgira2BHC
p8AZD4yJgmArUW/jhc19ilUVrTWTdR51nP6lh6OhIoxu7y/47kicy4H4ebpanwo7DS6V5FBHJqxG
Z75XM6fFpi+4zNrdBbr5AfoAgzq6A34mvEEiJj9FmXz5ypaU3eg/JbL6VcXrQXPQP8JBdU5Gi5aK
1Z1OWq4u1Fvo0+scHrbofmPB7vdx3R2gdZkcl9tp0cEEa7Mis9sp02ZF3CmjTa80bqVf1usgQSHk
F/XXPCLWjfkChOfmm6D9UKH42nStqa713P/OQD+tBOARtgp32tdZVeMgnlAe9X1+4mIQADEV9R5d
/jZNwrs3htPRdhw6S4pk7Dlqt0Ws9aajW4PDAWN0vHzo6M4YSWYvSBiQnIZjnDyr3vQy+uGZZni1
Ozw1o+2iu5ygzgKKPKS+8DaJb90JyNBPVT4v6Mn4u6+ZUfRFRn+2IcYJ2zaGKA6lH4ikoak5V+De
7uNs29WDZUoc5kFAEAtBmU9ji7hCuZl+mFm0b1GPXsGJMnUxYMVsYOWEgXjk3EcqszUTnIh6ewic
j36I5oM78S2r8uFfH8BjYQ9pvF3scKVDE11aMDi/VSCcV1O75L625LHHrXZetd9m6KhHFmLaOMd+
XvzhKhpvU+o+0TyuX3OzI2eULsyZLIKVPbFJuFNtkl51ToqInqMwCthuQXjNHDfeumJB40t/3s8Z
j8nMmO0mJYhTB6NORHl4bTt5KWvzR2TjOI1U9OaSD31tTOdQpX2El81DlBF9cZ+V5/RoCJ6kLIAn
4Bvej66i9zg13beB9JzOs6/QCn4YOTibbMibU2RbzenPn/58GAFy71gG7/hg6xMwNU5qVmyyiBvp
ISOOo3EWvWoKMrLuXVZ4yTA0sZtsaweJ/c5M5WkS4DgL07pDsDq1OohPeU3YO0O7t8AJP92pGA+S
AsWVvXf68wHNmXeqYizbEJz97dA02C2Y7x0QLFbvY9P9kqKPsFctKPrg5JNEss7jQdGZLuyziLZz
TVG0KGhWFKFbcLFM6aeyWUdQ5LZwqOQutmArcvItm/TaO3TVYOM4u8admnU71/EF/yfhRu69KQyy
YUgnIRgc1FPh4TqC1R3WaX4JvK0eFZTn5UOB7IAwCIjDZh4V165TR4qI8DzqAf/K8lx2fLrXJWHe
QrxTtaoL3bxL2lVfhqPrXTtha4VYSORxZzFDFJxpmFzsSBr6jJMoWWMBULvWT/0lICoHY6gIMRy4
qnGbqo3vNo+4Faa1CdR26+JcEWNwQYyJr9i2JSZCOiLkTFAZuevCQZjLsGpJdMVM1AFUSBMWM5Lh
YA4gZdpWaUEub7eM1AX4U4tOzqLTgQdEQJVAXW/ZBkLXsX51zOHYEoV98ExZnIsG6bqff4KyUFT3
0/esIzc2q8JhK0vtreFI/9SZ+g0cPF1k8cTTj+rnnODksSucJkS3RmvHiE6EzQ3XsgUFEVLVMAUk
E2XwK0Y2SXcj7hbFaQLKDJ4iJNgpZmXFUVIufEQQt2jCUKJbNNfJDxb93vcJH1BF8+iFolpy6Ysb
jRFzP0VleZnzGv025M8TS5jYm16wLzV5xqpMCezAUMwccti2VvnIW4jUs1lyJ1CGctKZToXJgENO
7tGtvVORh9lDl/6i8UqmnIMUV3HumV3rmuJjuKZk70Wz3dD2mu5YPznXmTPDJDnXt4BoejrdX2R4
O086aT8dsszyWd6/RZoI3EZUb77lYijyzRo0gVPDFo9+oNshXzYCKAaHtVlzWMfFggcmpJA6KhIA
0SsDBK8l+bS9fIIsvIrN1KXtRWp5EpKqg7ew1d1j3EQH08i+D0ynmHu7PKt4Jmj0sHSDFQ9b9xoQ
RHfIaLSey9ljAZgnMn1tN2ZXgnM9YfaBkoIornZ+Z9HUbcpgeOi7BvshE/N9iYvLLb0nzJn5U+fc
CoZIi64n31vedGdlHH3H3nJaRdpWAGGZLI4Xo0z2/YFgC0Qw83GywcsRDf8UqXHv+CUn/BgSV9r2
VwXu9lR0U8lDawz4Kq0HT7b9tklHsQoD66ehe6B5PE80Bcd5K0f0/3E45Ou2phoBMJRjkVB0OTN9
AQ/Hmxq0t2n2rVVmsZFptYl0BE9CSry083StatBAS9RVXG9xNhETUG+nAEkmevYJsSHHG7S+r3XQ
5ktL81FGxHV5nYeCdmgFqgPQuP007JCzs0bNrf0wRYDPUve9c4f8rkIbKCbDd3bKdgOudsJpTsk5
rzpqLJY5PEJByoksKI6xaCNctsW3SNUfwEomt/lOhhqd+ybcWBMI17p7jEw0ONZiDLKyQtIm58jT
9iHaAMd2rmr5oDHrcmhifm5VJiso4v7ZgqPhF7QiGPO8RyKMUMQKbDr51Dz++QDPnKSA2nxYiqRi
Ni8MBoi76uunqBLNtdPDGegfDOLXMqcHoVz1i4Pqc6fn/iFG7XGvmvQ+GUXykEvatnHVQwYxHCJr
RP8Ip6J604m9sZMHFTvydZgSkyRBvOGeU+2iQpjfZw47aFX1Zz+hYctr473yeMThicubzUFyM0FG
BTUNR6U2/Z9pz1i8T+O7KRTnYoKG106+HGJHZrlGZsIXGuL0h5PgDh4PztiAGmafWGcOi3fbpmdf
jiM7HVE9EPDhNY/a2adRAaguQrDjzI1x4cmBkFyA55bjV2h5+skPancb90DCdaHfZDMmGNNxHiEZ
CR+Y1n2ha0s8gb6IHJ10gFCyzC0S2riy9JMzuc8W4kgtN6NrRfu+C9RCKBr2ISBo4AUzGhfGKrlo
ZwQ+Y7ntbZxXs3K810y76SGN8l+9ND8iWkbvBbOrbTKx4ruYbnaWNUUAS4a9m7rynci7YIfsC9lQ
okAOhyBGEGetOg8/RMf4+8TOjRCdyFGM5MlmHvzmOPSMxX0bTPAQcBRwwjjdVJ4KP2y4fVyVeZU0
jLLy2ef9gr116KbqgxAJMuiwIs9Y2hqbA2QxRGTMzXe/JlN0thIcPPgaZxAYKnEI65qmlwkz+rkg
+LuJs+7NGw9TUgV7GIYkrpeTfxg8hfLH/ealpveej4SESlNzfCxx0SJTCa5FGPyCO3LtW1M/T44v
HmtzeFPpjWsjwFbT7iC6Kz6QHGPyxEvjCK8dAhBaNNVkJP+CVdjw3l1ExhpptwItaemLnQPHhq68
Y7zHXtNuMxInxxHcpOdfGtoZ8Fwba59FmE57z60gnnu3pLGtR4fQp1VpiC+Iv/azmmrS4KZik+bZ
QIIpGeIGVYCJebjrkjfw0CcpqCY8HVoI/wQ9z6z+Ucil/1/Xmt7CkK17l1TCuUB2mNL2e3VGn75G
3kAJi1CCELOHa8o2U5gWDQQbIpVIUWmttzTTi3zBfxjS9C2cGMDFnfGdDUVsIgfWjRRmdNfw1NYd
O/sxzhilK+xCVOjARJmRyWORefpuzCc1IzHQEamQJjjLZ1Iujljny04Gd8+R4kUsDq9h5G9MTJ7H
IEJmAYSpiMt7D+fk6hdYV0yt0/eBadshTGQKFynK3gEykCnjq+b4519t5h2xluL25x+Vf0GNm76V
PPiDY/cXR7gXQ0Tz29i4/XVSBvY1X09vIc/zqfZNTZePv86IUPbkvwHtfOeIp97D0IR5iquEWnTU
FK7GoTFFDjKsip9Nk7SH5avsEHpTw+aBWibRKOQJNeu6KT/++U+dXb3mwndZUorpVRbGP74qGBp5
zkbmHaPnHEgQtN8mOX8vScqOx7p+c6bubRkESwNc75SO1rZU+oAlFjlIDyu9JPvQcmt1Qp5IdGrd
3Ge/D/eYIpcMSarammGXcGiSJNYDVSZNv1j462xMgdMYBopGL7S2fonQ1w4pFXzyA1a0yMKjkgAX
Krq0qf9guBuE4NajNpDe9ipj48bYtRJ5H2KM8ogQw27r4t10wkbsZO4+4pMjKIVTF4hza9e72PqB
gWA7Q16+loNzqjqDKhMAK19FiOUA/3uNXlHvau5pZHTeiqplb1Q4Hju0uOTBYQJos+xWy+Za+N5b
6lTRnpBenOh1i97RuyAjrtYd6UrEUfqKzk+COaNlSui4eJ9jJ1nUk/7Bw6FNwk92HSxKAc4/NZCm
7psOIPhPUXWPS8rDjEuKjCYwN9RsDLhI+cKUOjE4qy7keX4C1mx2Vmd8G1DrAvf9wzpvobjOIYFX
PHlK2d2KTiwALdrMYzuIXdQNxxzD+yqDscUcEmVZePbiX6L3fhoNcRwIxELE8vaXbkOyxDxIULo6
pmEEdABJCYpQ42zHWXESsUOKjUc8gy6aTTqAEykp04MBmnobkIOxC2Sb7Gj6PFnzsZvMYl/3pESr
5BpLb9pEgyDVFpvVWVgpByIMOAYwA1hALcWD+VXUfrd2Btg5FDQbK+hs0sRggssYglsK/Ig4eqwj
NZ4VofVryoB/S/7ZG32QJzduq4PKw19+t3BS6MhJngf2TiFWRYElkigasRsMRntJnmGGMulI6Nbb
KJN1Sbm3Kou+9XX82eUQULjqggqTZqn3UDKhWVMxw7ctZXfRWXGrZLknVdF8bugHlSifLyh6EIp5
Sf+aWOJR9p+Y6exzNoOlGSus8XFqnxHOpJuyQIJS5MWuD70PCzcQOBIkt9obgz3AGWdbu3NPhEJz
qIX7RaNz2onIRE9u1Xvy8BjVt4xa2x4EeuQlvzCVi81SeILkbrZKgQuY1drR7FNViRsgo2SYbfrE
rDj91SZVBJVve847K9zUHU6SVhUwy6yuP5LGjAW5bfHv9Zu2QZVeeuaFbJd0V6Pp4DTjnHKtCuTy
6WJ+tXaonV7GJJAbkdrXNkPp4boZEp3JIJGRThPsk4zoOKmZEeHEyguPwA0kyCuS/xCS+eDV6J70
8UQUgsDclnpLioeyz04PYTtWN0FI+M4M5L6mJZt47XOFSGtdK5IfRnI3FFXditiW7wHz6ggs7D4K
9LeewoyOllukIaCFe2qZMTZWRONZUIJVpyG3iXBRUQyCEhHsYCuAzpHELGP09GgrqLoL6aMF0M0k
zsJMHm5onrKhYVMjMISUzgrjc25zfO2QlOVOvokbXmiTtNc84ftJK05OgmNfah9NYcHX7oEy89Tj
75rB60Qfwajc7WyjVXZ8PC9IGg62ljttOfNhoTRRmufH2BYI3yxUSe18wsxPmqe9aVlVz6vMmHG6
5pTUbB/YJkyiOp22ONTKYxrg2zY7GZivEl/BZSgxiQYT7x39CMsf69PUTiM2+Ozpj5CUGS3ZBEG2
/xMwFaZanehQEn0Cr0poAhNYMfOuRJwxjHfRkKAFaOkN9Km+aEvyOKnU4LQj3+wyF1tDxQdhP7h0
HI4VlFEWI5W8trR2waY9BGAyb8FUPEN/dx99IqodXu23muVhO0EmO47ty2xoda9R2ZCJ1q2w8xMi
4Vo7a8iMLdQJgDbpQH+NrYjNPIj88PlPDWSSItCH4fQy8EZxd4xPKYJfXNNGeqooM8jIyp/n3lOw
9oMz5FOPoxvHILc2v0x/QbWhadpzqU4IlfpVZPe7OGQeFmE8WBme/d2kVYsAH/6GINvs2GiMC1hg
bgxcMfFn0jraWfuIUhpHJkObuR7qxSFNI9ie0ID1UABzyuMVzNVfRAQepzGDDBlQEU53UrmhQaSa
/BLFCdBDAoKa47+IOq8mOZF1i/4iIjCJey3vq9qbF6IljfAkJCTu19+F4kaclzpzNJpWd6nI/Mze
a6NvroX/bTjovoyenxyhDfry8Z3iSd29MjTxn1FNDLlrXHHhfvRaXMQQ9jiPsb6N6IUJO0QaU03q
oET532hYt9iRX12emoiKmStL3z01Eap1pZyfAPOKPzT3CGbFNHZo1Ifmd6Ia8ikzqIQ102b0Vs66
GdJr35KeEFbqOnvzwxFmCYWoDLdl5mysCiy2r4nZivRv10VI7Psa/UvLGkJ32jlNrnN1Ta88tcSJ
VE1B7VoU0dZvGJ4Y43OKtmOVdURF5PMLOyQuQ+w056nkTh294SW1kuDMmHpYcHAHsE7HlHCOjeLi
PQvRUwQEyE8XiDm92rwVgjUQOykrafyLHeIQQm7yMmKn3fblJ3Ip8z5UxbmoLOgSUbUvtSi3LB/2
bV3pjWW1oGJGE9sGUT/7rCxQbkVGvbMcLvsYSAXu0jnfGtAIXmbB1C7FuDQm3aX2NcnyGTPYObjZ
JKauDRslql9yk5BCvrGyoaFdHpmdSfMF2fBJRSDFYD9BcNI+XBwkj2VPmYautZtRiJeKzZWUxJ3S
3wO+2xLfQz++Ke0qOKKSWY01+tbc8m5xiKF6tDQqe2J5NuZgPgpIWMCe7EXQy2Q3lZRGbmKwPYux
4M3iv7Kp/vRe8GpgS1rblvzd9eQU2AMVBAy2cGJdGQ6YqHuER7nTTftSGK/KSd7jmAzkdmTOZaDp
Tkt0kVnhORsXJeQkJJS7WA97T5BaBnI28NABhC6TImSkqi0uVEDWru6ZzxhDI/FK9dPZDhqqpgRN
YDl9hdCaB2gexeTol9hWNyIbG7yW1X/Cn7OTZ9HyUDFYzPzbo2EwrOUJVvvMCl5ddOHb8OSEwntp
DL4dgq8S3zWQs49y7eftd9qFmNVVvx/Zla1NG9pHPxvPfP/vZpC+G3n2lTAuApTYP9EQ1ntXm/pU
RowjUagfQjc/IO577omdWjejD+7VdcuTN7qoKhrjMDi/tVggp/N0GKjg1xO+gA6a1FFN3WGaakj9
QlfnypOPrPEZjE71E9sKqFpIP+uw3HYBKxURDniI5/4nlw5Mkn5JYcBKv67p5w9iytZFOvubxXTa
OCLYw52GDr8oWGW+UxBCd0R7UKgUw5aLX1G6t8BWjOwFL3RJ0lmdH3Rg8x+j8Zz6MXxtfJTWnqz3
Cgk+KHvLWWt2g/swyjGi5RwBGaWc6tz0UjhvlrTgHPTyB61I/EQN+4nIMSbPI/YWa98uGKrwaoyL
6DvYWe41IWRzi9Ex3NqldTKMBumBa2A3y9or7P2E9h3kaBIEj643ljOuajZGaO5cO+9go804OFB0
IAV4mtwSlILt6a25GIJbNiOrZMZ7nszMlTNDFeco9d5aw1v3BW+BDQyP8a9UK6xRGaID5qZJij+S
BWBszN+Sycu7Q6PBAXmUmtx7ikUMzLBrNsYIkKavfVzWosuYLwu27D7dt4spfxTjeNWJ7LfyP+Rj
W0J+l1C1IL8xiwZ4YjjF3mwtY+3NGLLnOZmOBGjVD0tQ/lejJl6aLhJJpH1PG4wYwF7XMyKcA2Wm
xIL23TTUjDC8gGINkSCIyF8F0nptWU7udVy9ok1+Rmj1RCm2SinbN7pdqDBaM9v/7Y2RTRlYg5oN
y18Gsh8FfW/HuiFfSVu8tyw+V3FKTtLIRkUG5iVL2vZAgtYtHOHnQYcCPeOPPw3L3iNKwU+ZW8k2
yHoTHxPATkJ7EmhxR8LVHoobG3Lng9QF0Ol9R/IVJ5kQrGlcB/35AO446GmGOse5Imn2joyXm1XN
wOHg2sNLLMlkABBF4oYXmdeiOvS5n10Z0btb08MWU6gYX0zoH92+S3YAzDFfhZ5+hICN0bognoy5
AZkalzodnuYCpQbyVSJsquhvajGAtzuieDzznaqNglCZGH6V/pPqIdyjiQRPENnkgZA6yXRz3sYF
wUjS6PdpDy5nQqNFzVI9+0c2Hs1VtPMZbI53wo2iSnHWno8KSDw4NLBlpx2sDUNuEYUjladWP8fE
5hBMSPFWmidDRIzfjQ1QzuREXQ9qofDts1VDxGHtzl8ASAjb3UMNsWGSFj6D2ZTFLESDSSYHx64f
cD06/AuEL8LGIXd4Tq4D/gmeWWMgYsHktpOevM4tAimVEtE0cYQHNQ7TsIz8K/5j9iz5ov/kQhit
JUoXEob3mzntLyd2XH5t+UShlQ0TZd2ylPvf0WbJ+7eLh9lFK7qU5IQ5UBZkyIesEcubjY4Dd0yZ
+M8yDZNd4QFviNr0ZQi8d+3FAxsUhp1ExugdnrpD4Hoc9g5OizRrSHqM+DscvK2dZi6rYap9YsPW
Zc7eWsNkMq3JOuTLVBqDCCWi3+b7Lp3VzXSkuhGr/dcek36feLxZDWE3m47CKoXtdSnayHwGxHwQ
+fCby5DPVhb9BBF5jKQMvxYJidA8uhc2Da2Ff/nfn+T1Oa5gieMgHvctiuYjaAA+Tm3wa3CXOWNr
612Lb8sYwkdrsFQI9R53AuwjvJWjyoI1cRdGPH8oP/6Oh/E/AZEPml6ys8aGdZotw41DY7IAz17n
GeNnNxTXUSE+lt3yJ3GardPMu2jH0evlpoXWLt7GrEeFDstW6/TeNZjPYhe+mk9Ti1GDme5Y7Iis
7I5a208uCe0TNC1ctiQ192sWxGiCBzbhoZc/Ei9o94llP8NiTfZ10BFlF3p/SlXDRoiST2MuDJIR
ynWsUgpoaxn/ZKTPGCCdG+3zDhftC3kcKZIq3q3GmLdZ7lzaNDlPzFU38E5HlABdCNacmFl/TP+L
cDQtA2ugBFV4GFums5jZKZIQIokUhTeHObCagm2KgcPOlN58rLOSZUcjSUz2CPhD/7vrZwyJdt1M
awCTr2nU2Ow+6SVxShbH3nKYY9hij3zkQOIVSxcehj25ofo1EfeYayHtsvE0MOM70W7sGgaAZ99D
e5eZMUWJxUOdkTbp2803vhuqrsR9xsQbrUSR3Xw/9fa9GQ17M0oxSc73CsX9PrLZwpdx/HAhbUi/
6K++G6t72yZbpDfefmhQUNBV9O+tJj56o6PmRjoZsXjIDBncf9lsXlaa+cl5+vdL2SUPh/hNVimP
ru29WJVDwhPrj1h460DWzsPnRIxpcFZeN7XbwfoTVFAXg1Ybq5bildudkIspOw6dffQH5iqRY/kg
9FjY5L31EaMCX/gyT6Rdr/rRksfWzlBZJG3y2GPW4lom+MDLeoeGNCCysIpO2DLf8kAOO7f53U8h
aYhtcB2Ze69FmWJNkO3rZIcNXz/o1rQw8ra43lj3ELLtGSNuyeyeD2wmLRvtDgRrB1VF9ieu+2jl
ZxlyOsAlsukvDRIt9Khr2V1FMQfrrjAwGMyom+jFmW7gr9oy4bZ0+MdLpvaEBeu9nmNxGdxkD8ni
7sf4lNg/XDKmsGsP49G2N8JmLbAm1GVV7kevfXN8fFR6Np+NsDT3JaurmIsxryFvVkFFT5+ijECl
5l47Wq4DCEbiVecUKcgc/Gb8yqgvv+fYr94FpSiksXMOdeI165oXO0rB+2KlmOarmcbWEW7Mp0Fi
3Bl//ckaGUGqNDt2Tvc6sUzct0xOqnFg1E1w6CTGduc4/SF2hXl3oZ7jhZx/+WRgYP1CEgMNbq2H
6qOr6nMoIwLD+G7TOaeLmNOTHRfpPi1lxgGV7kl4Wk/zREIyiX3rqSfQ1VLFW56G/rUYAZ81lLx+
xczIwpuz8ksAt3MMpSofiC0uh2k8I7Av2ONHDfZ6C+XB8lKHBj5x08q2RkjGXFTz12LmeXIOCz8+
myAPxzwd97Ka4vMw1B1OQr3vwIDTGUXhOm3sS9OW7BYjtl1C1998q7Cdi5Pda8g0TbEhAlOcDZ/7
NZb2R8fNtcs8xzwPhfHXr52eTBBGGujMcLA6kryjuD7r5SWQ5W5aFCIQyf1jX+//94TPNiobxiUG
o4sqSgFL1411tgHut5bOjwBpUDfO5Z+pMdlCqvQ6WX8y4C84Y8JHjwDk/L+XacyegkDj52NJfQw7
vBiUqPwtyvc872bqP5wfLBnSc7+wvSaPqGVZCFQKafa3diZz20cTQw3H8YHIt1tj8GdEYsvFKZoT
3EqQ7Vnh4/0X43q2xmJV9PUmAR5ByBrnis/ysQtt8Kth1G+jGAE34qKj1canhs/WFlOhwXrUH6Dt
JQ/4Z83B9lFTNGpc4t2ooGKnYl45RV+dK/8MFoOPxErJrTVNiwgMgldzUFi6ezEzzcBBMHIus46G
OcDMgiJn7bSIiGtSQQOzQv9J0Si99m/b417RDn51337GMi43lQmAOJnctVmjhdHNN98/MbeYHo/4
hd7cSS3iUBw5MrOelSCurbYxD5ZpW2+MKUmvOAbr28BSkHkEMAnZcyNmlbyPMyNlYrH6+leD2T6z
jB+/9N3/sgAhe5yam6jFcyQRNANvib1N1rsvSunxORfc4M6LZVGVTa1tQkNo1cqrPezCLKoqYz2Z
4/ifXchbn36Fsr8za11QWs5wEOwydiqMMhK4yg/WAurakIFJAh7QiUh6HyJNrmQrIgruTeMyKWt5
40iV0yzLN5aPj1YVVb0DB3aCkfdsmLG6gRiGgRdbj2btg6Y+mUCXuNQAYqmE8GcrzAs0TR1R0Wbh
bpRinpDGOIvDyUqvA80QPw/u0FQ6e1XRQuDoWdvgQVrAgVerWzZnVexAaxbJOQ2pcjToR/igi+43
/HE77xG2iXdEMnCBW5gcWGHvYwtHaFAutBiHfhRkwLjyrHbYVUlAau7YMI6OyXoE4V5eY5xQahDl
DqqMPBngkHc6kuM6G9QS9zyEG8xexaFo8Zf3wkhZKtBQMRj+Ge3BPgNwfNTgRF8E7D12iu+Mtp1b
0xnJESo14vl+awkGfTPj9kM5k3hXTDAF0ix7hlY2PScumgak9PcmDz+bkNiMzFYxxyX2UXMY893I
0pCYmHuWFsPNdPPvIJHeWzKQztBX5m9g/ytnLJ33qJD2hjd+bXfQV3PS6S4RMUf84GNJbT2TPteH
SGVdgMCMKMM937C/GQT/FseKycXB0rJecqEh4XOHEUmyV7FrbPpJuIcujNm0WOR/YO01kWEHyUWJ
IWO0SbrLNGeb2VMR2DuEJn7+GXgv6FhHevs3ZU73Fg/ioWeYqwZgQ4HvGyexYY4Rb5xaQbxqY4j5
s83Gg8G7Fccbw2RMQJQnsqQRAVnoVuADyugkBnCQQThN65iz88QUf15Ta/EAGnl3oo9n0dU4V4gC
8yqJAT64Xc7S0Wr2PCLeRSW5fxH9ixIM5atDniHIbntNAxarABFG22wKHYxrz8vHSzlSV9tzeyp8
q75ky8s0kaOriHpR5CCufIfpKp+QS2iPbzMPz1E6AxjwQE5QCAsQ4Unj7QOX77s0xKXNpT4lvCtX
bb33VY7fXqiPyM6AaOd+B1fYGB+N4jjWaMZPFWUoYpuB65jRLh2WWFfar3YGlrM1MO5u53bNhC9m
7lao8lPQYbekCzZ5XaTPc20ON4JD96ntO8wkBkixhbU1rMS4gTWbT9Cen/ORBI7eGe//Xvzlnwb/
OHqACFrOZ55JClX0geGuleiBY9j1e7/z30uVDncX2O8V7PmixF7bjUq+6xw1dNI3JQst6uKRs3Jl
Gzr+nq0QwopJMgUAjV3ae84FW9u2Dyoe/np2foWAPpyoL7foHE7s9pcjRhL6AkMQZF18h+qg3kkK
6qHekC6bfTko1pHmDT04ELoWrRzvjF7pgSckPVRioDJNA3lqWZFt0/CtCMzkNa+Dq5Q9H5Da+/KH
omJkmjJDH5J4M7LSPoskWqcWwnyQo4BlbTqwFr/tAoFdOT26Vq2nj4rvE1RF4dyiUk2PugiXLf55
chno0xSlG3aX+YMyJ1yp0lv0k+G8xSj2FuESvA2MfxFZ9C/Mc9KNraSHFBHCS9GpNwBzxIsO4Jpc
tNo3rDx75N71FSHJrmPrp+cPwJT6lgZB+caMVLFfbFPIAnX1Fgs8sCVy9JUS7tEu2pHxLEBXA/hF
jpOI5T+HbaLKXRG2kClrmAXtpIcVR2e/dR0ldqKJQQd39vza8SuZF55GVsUbn2ZrIyDc7EhJZjyt
kncrGN61JcwX5Ze/5wHNFrHTxPBY4WdJz+azDH5uFRJ75twuZmCSmL3ui4O12Thz16Giyeq90Mk7
fh9GsXVokpSgnWfLEHptTa4BtjoAGBnb6zKyp13bG9ktVqcuoZpvYrZo88haKeAq2nMVgYUgDufq
FRE7FLZhicXdqnIAZZJxbBejk9DTWbMl3zgm/ojW7LBWufHw5S+ZYrNfna2+tfF+12obITDaWi3c
wAHR50V0RJMRi2Uf4HDBpJYLkzpG77gjyYAqBK5eAu3ymqKxW8M4UUfONsQwPRBYnBvoFOIYCpGF
i6ePpy28YN4Nx51pLFmXCIlE0ERWrFLX3fVtUF5T96JZfmd5nP6woZh5sgbrbiZ9eiqdkiDNeUu+
G5oTO2frNOvfVYxYipTSV1em/p7gX948nORy9upX7tOz5k07EGsWgOPJGsbFPIYQ/hThF0H3+Pdi
iaY8JDMiAoBWS7CG9sjeapxz7JA0kY8G8+SMCtzsRPopdW6tB+QgeH2OQT286axocWM3exhp+hRb
VOKtBS/dn+r4nkbtd5l2xmlGCnENG/tE9V48l8sLCqyNaUNLABlynLkredr6X4zGohNppAiP6J7a
YPJuVWe9Sw3qYIAwk/Ys8yGUW1sCJfg57YanY6ztu6znCgP9oR1J9JIMmNeSZNHjHKZYQKaAymVM
3gZA/ts+HRdYY3lsR8KkU/SZT0ZeYyFSWEuKMTyHIrbfm/wew2o5zD26FyuNbrM3FPcI294T5JWB
DgZXNST64No1ZroXUYb5yhs/3KF94YshlUpfEtP8SCcH8CJKuoeBMRPsv8vxVVVHi8EAbZpxwwff
P2k990+1/JQ0JsQ24S1DETGdOg8sHy6KbWFAPyMgiIcq8acNLrgFUB0Fl7JIjXPGpg2qfXqtILOs
PCOIn3prjJ9iCKr0kt1wH8IUa98cILxpZr+/dg5MYodCGvWyyTGP2CKZTgx/2i1w19daJi5PxSqi
bzlpR9e7wW4wqbCAe/x7yQVtjKZfXXnTcJoKV75WOsufDEkod92xQW4aImSbRm4nkl6eooJHipy/
i3CZaYULzCyi9L7BbhDvGvBgVg/ZCegjf/GdWSKf7fexm08PBGbMGTFBnitWRmmizC0bXO9AVkW5
apddoB9VT7UNlJEvgxPLMe1zE2APt1x+GIUccNfFI/dGVMtzzZiMjSqwlkr49rWSu1wFN2+pvHNO
k44u4sdNi3M9lQRCW3BzxMyKEWkneRdp8162SIRk8OYtdRFVaoU30h6hg0BuKWLfQ8wZfpl5LO69
03lIXNnGGrnRH9hTkJyAK2NvevF49pv53Sm0cc0mJUBoHFOEDrd5cKbbZAc/sEMcsirj6phPiMiG
mQe3lFhUU6Mc7myj+3tFdBJzBQP+L878axKZ3w7uRbx/ucfp4gzXTO38pnbPDqS5B66APTFRkswC
xacJaQbKfxPcDJ3subfY1IEBmA9eC89U+9aNY7X6bkz/apuzvkMj8o8ZpsyVnhp313ik4pRBHN5j
D7dg0hGXXNNK954emVyOfyLZEUBgA2IxG7ypjAA/INfajF1iJKIbWNDGGePnbpwjelynorWC+opq
F/SxKOIPzKv8hIZ1dSqXfWA5z482ITQrEo75nU7Rgfla/1MWrosCq9nWaAx50D2ehkjX63zTSINl
4IShwUHonU0tv6jdD08S4QuaZGyH174Pp5tNVPhj0sGbnipm4k05bskhd09eLgbkw4SjCAXCMlKj
d0V1x5/kDQgKWlcQhTEmh7QwTQxdNAbuZLbPo+SbZRT8GxHCi0MZuBrhUNFqyGArmYQJR1O5DV17
sXPVADzhKI0mvRPSZu9VlY+6vmU6/zuALjqNhXcVJCk1aea8DUWfbpX+aWPGy3bV3PC4BgTbZRLn
WtTuxaLttXBb+dw/LBT7etsJkhaZ5Fkr06ZOCkIsswXtxXcAWR+fRNLeHUObdzDQAEiC4SNkTvwr
xlC7ajyjfnGCFl6ihvCG6eHdYT0MkW4e74ENc2B0EYwWENpzu/Pui/SkGuAkdEMO2MBOLnWnx2zz
7x+7wEguYypZZ1GXIC8odpXfdacUI8s1Xl5aRz/BrKPCEQredtBfZTCbt2RySESfFrlCv6Z5JIE8
d7MrgmjclYZAWKOCJ+Uw4RWaPJfR5Xd6YAMvsezeQibUkIKwLuXhpZGMJhL5lZmdd/N7mOdeWYSn
qDYwCjfmS6mIZmu9PHz69xL3OOYU2JJUfrq9LXdDKaIjp4bxZCUj8QQyM351hHVa4H0rg2X0UNtw
dZzgCegNiEDsVl7l2V9W2QseOC0OZRK99hUJaUkSPQOses1tEb3YpiRowhhHlDmOu/Vb3T31I6rq
gHvWjdSjx8Me40I44rRBi4Ggp2VPRxDuJR7KFOFFlr8xx7a23kJkbCLevno2xbWjoVx1XfTIK1wm
jMr0Jg/dkdSMGPa6au+mUuJJdG9jkinygI3o20vCJfQc/KFOudjsjKQpPxDVSjlmfkGIaG0y1/4s
Qv2YoMM9kzOfP8NG/65yV+wZyd2dUm4z74OdZIujxqv2ATLWV55NKGToFnYkPFQ00L39pjkcDxwk
7qtHO7Ico7vYUewYGrt6k+1Tn5qUokl0la6pN57DEHKyzOSTgu6IlFi/JEjnd35RtDdHuz/Kj4xr
WfXjHSwfhrGw905Vt4zAfMnJYqro2wjvmD+A7tYH18Sd69ptf5uzxnhHUYrij1k046CaSrKqNy4J
LXj05TmNXCzvyZy+Z/RARWIwiizK5mi3dXkjHmIryhritUnacMRsW1Z2eTbJ/5hxzj9E6DDwycDI
7lpMMF8wey6NY/0Xzj6sxUED5nKLa20Z7HJ5WTl2ZN7IkHVvXkNWA8lwKNBpwiwvkxA70Y42g3mw
1RyfMEXUl97wHGhhMWhy1wgf/17MvrRRQR+xLAs8iRcCAgRvQEIgHvOG3cSU7Yo0lGB1FCi0tuWt
bsNDPzkAi/D37oAHeQcznd4ntDn71i0ITqIrpVDlPK9Tm+VM0zzwmB907YtrsgyYZ8GyLLXpx6xS
wOxsme3k/E1te92lp8mfYU+B6HN5FkmmJxqQ03CXRdabpqci/8EuX+vA3/t1PzG4ZVFMtId/UqQD
xq2zDDar9hbm84rg334f4g3YK3ua103U+qAI/s695R4dCwXKUJu4KjwbEp8fxsGqHbxmKyElA36E
vJJQLe8JKHDB/cAtmEZv/EVsbNKwrXLamTBE3/EOJYi2DhH2CeVNt7ZUiQFKsk10g3sM7MbOk/bI
Fkg+Cz/fc4amKHCd+k5e2AS3tcE1YyNvrKEGvfZxedboNdesjpIdLnv74hSiW0s+W3SyGBpd0QGk
cgmhLKWmOuiDm8qt5ll63otb6eSRmdM7oSPeHWodvyFgkVIto8vIZEOuXFk+t1n5e0IJzB0isoPS
PVNoNCdoRSDKNM0nvjfnUMN0uzE1uAeJOzO1wO1iekP32nUi2SapmWzg4jbn0pXqrDImACxy9kZe
GKcg1cYJxrlxasKaSm6xiCMJv8xeYV0ihpNdansnkzQr2ftkNk65cXO7Prrx78qVKdZBOhI6HAXO
bfbz5hCiNW3tsTv/e7HoC89zjkLFrHm4cwlfNibaQDjIjGo2E9eRndF1AOOJM4XJZxN0HuX2LA+u
RIFRENvy3GUkm0H1kvt2BgfN8hJciZfPN5eFJBbT7tVuUz7xhlMvnqnutUQTjf6IHITaCrdxLyKW
1O5UbFgNggEmhYfhuOscR3t6FCODkzHhxrCkP52Vh6rdbfwXCGbFJbOG9ziyCGhI+GhVlvtmspa9
+Kn6/xd7+b/K0ASKaOMgS5/L45/p0UiYLwZVdW8XdhLRDGU7Bd9hoPeyfvQBJHGy98yVrOsP0wVR
WqPJVSz9mPoAHTM6NpuGlqswjv8ULukkmr2qXwKeikpmQ0xMGCKHeK3BiTJuz0XKzzoJi7wAVCQW
ZJdU9S5HRB0zvEg/Ots+0NesRxCgM1953bVVvqE53/77LUypEGc2hAq9NzPIZCdp2OHUmgvkOXcC
fTUaNoAYbYZ1krjwoxdD61i/ZkP5PrHcpJsKSEA16pUEhzviNF8FFTLZyfYOYOd2jRH9XvRoIs8v
VUnWkIzv3mLTMUZSB4gcZDgffqQW8FnMBLiPJgUWYf7Sulnii/pjysSIcW2xBQLHCpul/6rnQ3NL
GRVUXFZoU9Ztl3xiArw7dvNFJU2hE1NJNtuuc6Gxed99E75p5V0Z7J3aoSZtMCEpqtpPiimW6Vt/
k6B7wVj1VbFlYaKx4B6M18ivn0fTPkR9bdCxRnpfWIiyB8vd9myTkJO+QeFLOFsxzDvvIrKuyTS8
Mq9lhOj/CZpoPMYuWYN1CdLXrtMlEsPXW1GRdmuSXtT64lv3T/7g/Tjw2XaK1DI4Y0mBug0TWzp5
m1FcrFwzznGfS6s4dvmyeGMCEo4XI05+9TNP1AzkNlCVPBBC06zcxkal8tmq9leRF/12cLFfW1A3
SbYiPSr9bYMIEkDYpjoc964QFFaJ/2YlVF5jEN+d2LgPwxyswLYidLB/Mn/4Sphd0xJxCnCLnKZA
fKQ9i3e0GPwBy7RNMTPayWj6DUTQOfqscAgcrMCvjy21/tg/BobUO47uu1dopOd5bZ76fBLgBLLP
LsOlbmYp9aEa5EZnrJBcdq64/aznPK//Cz2AvBC7H5bnJyy0qWpyWpXMTOXLDJF61W4nPLZPNIws
qNi7fllACTbOqKN1NZvv7ETjAxvcfJvPMRmmulgmc3ykUiJF+UoEwdbBpRixq/cKLr8HbAWw43fd
nXxBBR3HNW8O02/2PhZj+CpYuX3CBjzVH0asNya3A2matLczyBLti0dZxbvQKv4w68FU7E1/naT9
wTTIdcCv0l+zxqoW2kJ/zxKKv+UXTBEg7RRIoyIerOJfG92jdoFH8F9J5o4LEwHXyZlP4To3Q4Sy
NqWaQgElpzdycF4mRgMNyxjdEGFEW2Wn8Yc9MRxSBZZhB45dd8wb+QJQ4wW4Amldw3UwETyhivzg
Umd/wUBi+mtq5wI/4k0Ikgo5WV3kpf++RFLTa6dV8Zwhn5/434Zw2MV0/TchZ3UCOxU48StK79fJ
6f8Wtr9nW0oHLtnQaOyZJcTfcOokYfDY/Ynq2uZpRF9HYqXtcgnOf4A8PrNjIfDGIwyq+rSa6Tud
EQ7bjv9lW8a5EHD9quE4NtFX3diATipgCGH5sPEWr6B7/AcM4cPusn1JxGLsTL886kxKU/so+nKf
eyyYSmu013PnbNDC/coK+8fQw586Fc9Uw3SszWtAM88wrecEBQznuPq7CMazo/Jb68JHLFzja2j9
IyEhxCW7Lv6aOH3FkUSbVUPSqUBvxtYPX0+H/9Hv/Qfc5tlh3M68fhs2yxGdxYR8JOEbZIAHt/I2
GMxbE/scm8GuCHhSwTEwuH+B/gT5Q2z8KD+TRPXmWcafqK6+QYbfQEYx9rOgHeWnEWmWV7u/Klm9
Osk3hoIzAtK3qBZ/oqT/EImxK8oOz2d7I5nkiyHokYb1qJyFuGibsEL88SuPvL8JsAIaXnWYB6Je
uL42STJBWrW6szuG76JbHM40mlIBwyjo62YdVOuEkiwtwjuP9R9IxrhYxLDvh+Ae3IgOQdCOs2+V
8AQTbE+nz3hsoREiC+HhEn7xcEeoqHN9CagYgc/zZZPMPppOg1bbA1qOTvLPXD/1pfQBwzR/5Tj9
lukxLCxFChCG58hvrxrAC0yxeD3FPu1zdRLBS6fcJSizWWSrf7Ea3yl1nqMMDjCpk1+d2kAL3I1l
dQMl9Al1A02C3mYBedBxwl5f7bXl78bUp900Uc5Sf1fHrO7OpTTw2nf7rI3PZCyhDHEeBilLTXWh
4YLTwUAs+VTqy4jmDUrerUlPlnneXWFeI3TxqOCki6LfZOwNa5td//Rmd5wgoSM/23dj0DfPZM8C
n3k7+cWZBRcJIQo2PvcZWCf7KANuJekS2uEGxVcXpU9zyXagmf/gqGNgQK7SFurP72C235hS/lIy
Uutx6a2LjqgrFTInaHEDABJB3BQ+ErTqK6JoybLxktfKSlYOUQJ47PYGu9lgKmBTRafGh71SY9AM
WnzzXs2FoMuTJcqfrORY74rtbJuvrhJXBgPS+gfiBimBDv85RcbEu1SZxgEA0Tt+I1jzYfAz9wdL
waB0RJVAwcdXhIDuJ9tyeeUEODkvf3JzOPkjmJNs+opN5/+oO5PtuJEs2/5KrhwXogwwdDbIN/C+
YeMkne0ES6RE9H2Pr38biqwVCr6gVJlvUjWJlJiS4I7mwuzec/a5gjXTLFzmz0PPlNAUeL8GHHNF
hFhtfCl0Svl3iMMSTus2S8QusZoX8pxBQ0ev9ohkQaLUqo3wTou4/VX97jnqi5hQ3lfOSiTNPXOD
k0qL6yrKH4HEQ25bRXnM/yZPEk3yA8Kv68rB/ps7V41o7gqcI03lUQajl6AAaOkQ3haCctPjWxIR
kL2xezGb+s7FM7Oyinsr6E82ak48hedBOnjJu2vDxNjqN/KWZc+rAVwlbUoe7PGuiFaVDBC9DS8Y
KH2sw9syyV6mNK2WIRq8pZNV+whkQJl0Lk+YumPNdE+fjPeLVLx+HPa8nrhrzBE/mX6uEdp42vRm
BfEpTqctbJoXFen3hg4RjA6QXbOlUrCSFlJ0N4Qb4HoZnivD4t5IvKf+JlLmuVTWV4mYaxF2kvoa
b4dSvtnWtQyivfSzN+Ejz+xruKeBPx4Q72OSyemRj+TCYlA3oTCRoNbS6dAM45trDcDP6K+BnCUk
IFgWonumTYJA0DW/5uXD5Fc31KmzleqXjcWD6GTndnAeJq97oFXzoo/iUOvjrqDLvTBtepY5C8U6
fLdkyqIqSG46N2XBMj9BlXz2a6J46DKyIgHsOXwJDGunujmYwfBvAh+0ieATAnnX2+aFXFhSYLTy
xdMuOokazTPA+zlhcZ0yPrAb7Qn/NAFlmP4XSUjsiwOuepjvZMcAHy6SbZGGbxgEWBNqb4zCb5qt
4dYvQ6BwJ6nbgrtF4wUzCR9LRIXmGHVO6ySPOg3JXpuJvA7iUr/zr9VQn4CozzyWvSPcZyN16Fmp
7hxIe2UQcmnDgGJsZTzUNqe+gi1Q2ArtJg2tGn1FDziHXg+PJEkHa/rDDC0w9IMYibCRGAy763sa
IF80q/lSlZj3pXidEJFNZfHeEgNOuxqVOKOPLYJKqlUVA4kIi0U4pI+ZMt+izPqqa/Yl6WSLYeyv
KrbT3DTaqYyspQxNLJpxcYkBcll1xRFvyMFsy/u+HF59qySqAn+dOyFraAgBDhsW/Baz2dSk24JS
4DbJuksaxrdhgnnZ9hM47ZA8aO2YU0PEhInS1E/fq9LFIigRVbK5qHmT+2n2JNCWIg7Hcyni9iLp
km3V6Cx9+4HSrA1L2qjAA/VlmdH3TyuXBaksXi0r25aTkAs2IFzxuNoT44s2DTE2owwQyH3xFsNs
6gErLUb6vmBI2NI0TvemO9u2lizSNPVOdnS98HIeDOHAF2q/qSLluYy0a/KDV0Hm8giDWFiI9msg
EIl0Yf6FaR8kF1XuaoxdWYvFSTf8GXLu4PzCoa7pXHm7/arPOnT6OBookfh2zPgaGLmJT6EOj273
Hhj8uQ53EIQKdzv0zbAgbqxY9BNnpk/sY5C8+iUammkuE/ORB9Viq9Xu+gC7qDdZXxvv3e2oTRMC
D/zi2Lyq1mIGiEXRN/sDAgkY1bgt0wHPdZHKr6RJ0oUc1ho6tIWs8ieVjzkqM8ZX0US2ulkTGDEF
N15b3iKoHzjhHKpHm0S3PW7IbeVqv3rwtCfP/aKcB2YKz01O9oMP34sWeL+QWhIg1RR40WE7a+GV
Nc0qdHGd4ClaGT7JNO1OdAyrTBfVoKURkWnxG5QfXposg5xxtOsi+EEzRF7bEWb3q54R+jZWKObY
KZRBukdCQDZiILqZJ3WTUxICu7/VivrBcHlBDoODpONRagqx0Zo8jjuvHNAOp+pC482E8+dg5OMD
iLpNz6o+i8A8AKQ0rfa+JBt2rY/dQ4PyQ1g9Ng+9sReRSJ/JVNo0HZiHLnsqtDxaspeRi1FviJjg
MnlGcUS/8RpYuDjT1oOHxmqqa5KXJHAubedbEQ0XrUrfy0HeYhN/atvuTKzxybfwnXtqO2k7EPGk
MlmIUzvzVIXpeezR4mQF1r6Rm2K0HjJ6cl7zEBXBlcEK37e3mFJL3z7Z6Gqx+Jg0TVLzWzahYo27
M7KSb8KGGOiG7pXbejxp+A+xsxSKQSOTTRytmjEHZRPuo0XHaApvDAdtYPEkA27N3JoDpxowSaQy
GQi3FjjLQ5Yrg078yQLZK9ujenqIveQBv/LonzU+fWOoW7BY5NFKpqO+uyrQiqKrXrUj5WB0G2br
LcO6ryHwFiciIdHggUxHpMN5fp1ZAYSH9mCOe1iAKMGB5+HRZA3tPNSu+wzr/w7PEepBqyVeyT65
EUMfdGRAn3r1GlJ2uhk8bcITANuXfXHM5qXryMAIkovGGS6nXl21zrjTRQ8ATd5wMo8x7Bk6ac1T
HJRnOyHVGNC2PNPuvWaJ8GaoPFjgyJ0Doc2LOHm3J3YjQf0COZ+4X+4MVRJhz6A2gRgD9uHaavMv
eYIwcs5q8GS11U0eE5LzSJnU8Zon0rqsLUlJsunBG/UeoGFM92jwEAvixO0kQEHfCXdVfo/h5LHK
o2x2MB1Ng6tQN7CHCFPajBZwHKupyOCT4RZBza2R2ZeqwIBQ9tukqpdjjBMGiUwr2kcIlA+ebl1H
Vb/AQXZkUHExDCWOOy/+hnRUhPpaQdO3XGdvgzkN0RaNQXHCEvuCfPCCrLZ13UUXohV3pTtuzdmO
FO3EQN4BvDRPz7c4gxbxzE3hkKHLpr6ZLgQMJCgQJ8PYuHF+P2DXZIWyc4ZsP+Aah2h7QXf/mTxS
/Fkttcq9DQt+2aVHl9WMIzMTZVwMBLXWyEzGaCnlpMEOtA/2EGIVQnDrYcXvU+tuqIZXxC1Hy8CE
0JAkAWZqXLhFeKWoUKNdSbpbEokIgbQxEtRmvoV9mN91jxdTIHdfTnOlghlM1XPOiROCAZfUwoEQ
gLx33wUiLGo2ryYRoeIeBcyY2rKWpUaCMpARWwJNqiTNfrq5DM3IKvODZybn2vL7T/Oet6ztHf0K
Xw1ghSc5KjxrDdPEAtepNltrEQnieLXjJ0PUe4UmZ7STL5XiRUrG1/s06g+0h8AAvPaxexX32cFy
qhvYCNs+gQk/7oxyHiRDDdG9g2yie05hwANmnluHIp4Ech+62lUzPvUieZSpe4uw78LU/QewT5vI
z6+irPmS+gx2tK590T3chx4piK5N92AfFOOF7kHta2X0Lai0GzPpX0JS2/NuHohVslx5IQrhDqlJ
SDsklKwIgtB9a/OdnTXoJepbHd8YobmzdHnSWlTpzaOc9Va9pj/F7bQjmXddpeEz6cRnN9VeLcP8
FmXiZOflTVPM1Crmp7W+9e3RXTOn22iGs2GJu53cAe4+O90g0NOdG9ZYzetD+L01VBAzYL5Jrqo7
EYmtu7dBpp8827oa7OBEhgOc/2vQTwSgKh7RyTSfkBL2PvIFREw9VIN+UXY+8WhA3JZFsh1TtaJV
tSlcQnD0kkY49hSG6dU58Qj3S2BLgSvG+SOi67Zv7ys8R2zs6lPWteuMpfvYXPcR9tihPKR+sobW
RoAqTVd8QoACiubRRjmNcxxIyoBwDLakpA1xoQ8xwLtU2zKdmrNotVMj6q8IQpYje4E6Sw4qcze2
499F5nhes9I9x21+Efpik0r/C7zQRee6e899rtr6IQ6YcRY++ALNIckFTlORiPdi5mDIlMmo1ZZ3
Sj9iXnnObN73afZqToqXQx4ceuATSJTgP9soaXw22sMpP0FfuQwm/QbkyGNViyvVmKc2fva09OjX
zXHIc/qGTJtDfbiJeCPZNq/MhmH3OKEjZ0d8r2jgJ9nwFjNGWXj8q8hOJN2Y9DaNJky4In4f+mJn
O+Uu9ljaCu9RNdFlV3vHlPG6RlLnRAPNkOabIvdyxLJkJMkljy7LaHkf4kaILO1iiqJ3p+/pp74y
tPgmGki/6Xw66GBTIq1TplFC2rh8CI31mPBKA52FRb0a3vMd7/VHuDOPIYTUsdW3Xd3RKh7XHaFO
kX2LYOaQGN/qINhbaXVUenQjmbAOUB1NbzhlA74wdk0WfdWlWQBCynNKX50P7/NERbrpWwmvBOQV
i6okID62qhtQIfhz4UleyOit1Zz7KMq/tKa8DPpuvgZfSkyhBPCBjYfXZmvEqILmRF1GAIKe5Me6
6+YEB9gFonq3HO1xwrySFMNmADsE6OKORsMt2ORnQNWiTC+aWH8k3RrPsSafVHAFd/ixr+xro2nv
ATXli8QWcCK9g2O0JLraM4fN/R5rWSWnLPxa1PiGgUONF6FOypWmBZssTjyYGSWediHfM6vEFDYO
W1U51T1yuG+th3Zdw9B1UXTNJi/z/CVyJmbs33gfMOUrTQTmto0Gf+r6o8Z0aMNivYZVUIQ0DuOY
dbsVnacOA3jSw0HTg1umB8VGS1+D1td2Udcx1XYc9kEghPI4PQ+uV+4G6S+LHN2lqAiG0OmUL33Q
mGz7u4pskioEc5SkrbH25C4yuW2UjiyAG/bw/T9pmhi//0onOHFN4BzTAL2vDrwNykPvs+Zs+ChL
oapp2ac87awYBwerElJysoxNLdCOxvwftA3eseZduJRjbC+RpLXHaoi74/df0d8EU2dMuJqGhFdM
3jgH88UEVnOsi7nD5xvRuMGY8kU3KENCaRs1jCWeC6c8+l1RHr0kwUj/x+9L6EQrN4AOVOvDyR6t
UxACAk+6C7eNr3uSYwSoHeTci45xG8LjGrJzPjnEamzzGu/DFPXawpgoVDayLFLtLiM9Rh/sOF97
jVTbcHiW5OsA/nWISWpH9NtTc21BMccng0pIodWiZdUE1x6kH4u8piMNRszNNqLFZJDLPIm9jVDl
RTyIR98PvuCVpRNbiYfWUA9OAyxKWXdosBKkQ1h1DZE9piAdGTrPCZlq1noH+mVUv3oAJlaqIq7J
ae1vhXlAKyl2KHFjWgIgU+GZubH9amnOsMyRJS6i8h0/jViTw3KTudOdgJIa6nCeWv8I73hpNuY+
1qN6NUbmGsR6v3Q0azNOTYndg4fWnLSvSOpeuXFqli75Bs1Iu2uCAnhHp9My6uZlewG7zWH2mEn7
auJVwsruFQ38HZT5p15CXYRu9WKnEGXG9ozvGoF2L6BOZbwIE4VACvGtObBVi3Tk84weaR+Fe0aA
b3XZntyGEZLsh3a5bmz3KJAiBGBXIYXclGbO/AU7b4TlF7L5c1Hz3M7smrAGVMdHUplBKykTt8ia
U5xEe0P6rxC4k5Wt0QKd0P/gL/eO3qDIAx3KzffrqosWz62bXOhFdpfHE22FA8wMF0IIjJIm+Boo
MaNBtV2JTn+S1cbT2InCEEXxatBe5V1Ant1F4ZJpxBB+KB/pol+Z5aXmWQ4Oef2i5OWJr4i1DXZP
9JXzgJCkSsvzz0M9dAtCGQ/CGh4AL5aLqKZJGKqHrLbPRd8/64l3D7AlWRtavg0aTt/UsgaUA5Bv
urk0qhhPB3RENK99qfxv7gTVUFfRY1mTB2cPSG17VoaLsLVhU4E+YuS0x7dKZy4wnhNpsoKBVh2b
5LDCflhpVfWUCL4cAXt6+5zEIxjQ6BjkBb2CunnPtZ7M5E5sGqNkEZlOBVY6/7LIsY8YCwee3bpX
ikTThjT33GlWTvEtggPIThvDSZFyLunah56+NueYHRXwWizLcNfSGlkK3BUYEX3MRw3raKFdesF0
srP7KAA/Nw0br0NwFicFRnbOwooXfLoS8HHQ73WbhuR4OkUwhgqveiv8eN2X/hEYkn2IS4Jz1GNE
ejOi1XGFCCjeI+M76wiZln24GSJmqzGWbdg/uyjB6GXi88hthimCmGHTiKKVM5FtCj6bliqq4H0e
BBeuGR1xPd/VKYx0SArwoQX7NydhMhc6DF/RDLkALTOVPyPfnL373ooF2luhmje3aGkwlhnEp+HI
SJDIw7n14zrmLiJkvseXBaaTOTx98YaJ9jwFoHDjhUHKgIdKvmG1Hxj1Ab0KNDKy+0FNm64RGxom
xDhYCgdGnVX0Ai61kWiuGlHlM/KLpS318F62z1i66900r+CRQW2jAc5jkEDboge0Bi4cHww1vTl5
JDbRkE1LM2WrZKLKIGZolP7GrU+Ac5hOR3PkHEuNlYZahkUzUectsglFdMoSoVO9GRDyLuKsNDao
E/wrentIshyf2ASVI+72IRtKkj2NcIr2jhbc11NuXiaRwPsp5BGBGvUztbcpPpP1UBL8YM4MkIEm
23psvzcvXKCMIl7p/viqBXH3POa7qs4gszGWlbnNO4D8hZ0Wk9iIb+VBh3xGgLk5HqHf68c8y15G
RrxHu7XeoqhEEauxp+scVNc+wX55vWwNAyep6/lbJVvCthJeqrz15KoQJsOZsE1YdevZnI+TXRaR
kdIRTRGCzr+1+0hf2Y198/e//ef/+Z6E9N8OYroM36q8zt+bjwFKf0pZ+m/ENf0vCmKS5LXr308V
X5Iz9f9EMd0V1ZcmGf+2r5Mv2df6xzSmf/7d3/OYdN3+zXSkK4RtKd1RNolI/be6+cffdV3/TUE9
MvmZ6RqmQdjMP/OY+H9M2xD8JUFSky4sQpygZjfBP/5u/yYNx+bfkYgsTUO68l/KY+I7/RBooxm6
6ZiOY5Lq9KccpthDaC9jWe4V3LVcnlO2Gmy9V4WpVpOvVvgdS41VM8pfwW9/OFOn3/Ny/pa16SkP
4Yr+4+9/DoH646B8qx/DnyLRNnWLeWTf2+42IGgi1ZsTArX7kqPiXSFEMn7tq/D088Pp4pMvSeDV
j8drLXY5VWxqezbGR7Qd2zykXk5yG/B7VkwL1Nx4P/WVZXnbnx/zs6/4ISAIxK2F9Uxp+3Tsjlgb
yEIx2QoA5vSmLUzgo1D9FhPaLw4335t/eR0/JFTVlu9bmlupvRV7AOnETBkFQ/aEqglJXX2iTbpy
i6fS2eLlf/j5d/z0vM4f5u3LbZj5XGz9P0qZ0t3pCrXvjeiVJeIqtasDBoGM7+xigzBQ2Of5Y4jo
6+dH/Oyszhf4hwMmpQxbq23VvkAH4RGtWJvWMRTWNp594cQBV8BAdM/61Vn9c1TWf92oUs2f44fj
qVA3TfABaj+0uNq8cFdnD+5I9yYS8JwtZwE8i+1vx5MRka+Eb/VmAOLkNS90gU4+qxRW0aDEzF88
OJ9cZqnmD/rDB0qSTscgPEItU8Uidp7cwl6V3kNNnyfIpqOO2cQG1jgU8anMzV+dhvk5+SP16o/T
4Pz5qEY3QVJpuLnK8VrvJfMDbH+BOiZMrrVW21bvdenOwBsW3LVcZTxdcIJXFgCcn1/3T7/3hzKV
IaKGejS5e3yy29QwV+STLUnz3tgaLU/LWTUNIWyJu+whosd8rF8cd/73/+qbf6hUZG5SgmUU0CtD
LsQeaVHUN61L1LiH07K5xpG2cnmKC5KPy1rdp6SJ+jjrEgpaOUK2Zhr584/y2a34oYaxdtOVTAxr
b3ON5xo2tVcj9YSMJdIfvK1R/vJy/3W5JO/vz5cboJ+tYfzGZ5M611XhsfGkbrXxCZPHif7Weq5h
XW+dpjz6VSmZ/+2/OtEf6lc8lXrIHsPZyx5dkc6uM3OPeaG+QDo6BiVEWWoK7WNCVpqTipJjxZnW
mND//Ozqnx3/QykToWhcm+Q/elTlvd0j9fOSTWF9JaDgaLnnNCxWObcZGRYoZ8ajE0xHi1vv50f/
67Im1YeyVuEVFeRhYPcFaJQJXNLuaX62nAJoF9e3RzSYWFc/P9hnX9X9UNScwrRwMSf2vkR3hUvv
SfrbuY7gRTXNVRdhR2/8B4PFcD4cbamtyGD7VQH/7EF2PxQwe9IGeqB9szcTeoPi1HC5rcqnHSYw
G9PsrzGImdjm7NWvn51Pzq/7oX65atByAcd3HxsCUT/QKDFstc7cMlVkyOptUTksQl7Q/+YZ/lCt
BAywIBEzbK297VnOmCC9ULauID2su+HVQ7TWhcaxkgAtYTk3IIdMksF+fvRPSpb7oWSledYlBqL2
PduZVQkd2SBnd+FiHQnH4vXnx/j0HvpQjUIEZqrsByI9WMFNJMuE1ETpGXM65Clhgkd27PYCCGeb
nS1JSGZarX9+6E/qIMveP70BR5IOYvLMokPnqmNpztOU7lgrjdtlPBb8vuUZ+vmhPv2WH4qSiRin
llYVHbJ9odQhqat7rQGKHLanKAdnqF12dHQtXEbs3o/YYdT+F0f+pAS7H8rRJAcjHXzN29tmPrtc
cHTQ56IkBDR/yF4/mgQoWjdZfvuLA35S/9wPJcis3CG0RQqeN9tSdVABMElj+cIlZaRxG3Qjhq/b
oESqQaaO4zj/5jl2PlSjyCQAyywLDzvVbkbYKf/VhV05n+O5/BE+2NjF7YhofELX6wHXAlLz8y/9
SVlwPtSiOa6ys+LM2+te+TpvQzJXrkg1PfWEkoe+c8xZ5TWV/EVZ+OTOdT5UIYAXRkOzAf9ex05+
3umwBYBH7NPfnW9axnC/+GKfLMyl86EAVQgRQaVgi5fVobayNzJMVqnh3We6vp0Hssi2SW2/bn+5
o9PnR+Iv3t/Oh6qT2KlOyEes7UXUb/M0XiWeBhQd4REdGqc4CZNu4MRkOQ6WmClwV+x+fhE/e6M4
5p8LQmcRY1s2DO6Kp+Iu/IZ/rR+w3Sy8x+rSo9kTLf7NA32oPNBtQpWVcCw0kkBB++Drg6Spo7cf
YTpw15TO0WETxGhj6Q2/POxnZ3b++Q9Lfn1UFa7ctmXxvZ/qYUf4zIqgmHUYsMKeq+87wHYI3hrb
y+mAiuwXX/ez434oQcNUV5mUSt93XgNaaIJ6cwvuBjZlvG50NEgsbb3RufY4G0A6FvGI8P4Xx/6k
/DkfqlEu+sRtEEfs81GcMJQfXOuMCWvR+vW9a2e8dViIgwdDKfmL18pnj8zcnvnxNMdAR0rLLfM9
QbXqur1KrpvHgDHyA0veX51T45N3s/2h4kxBN2EvQkWDjmhhZEydGIaeM/HMSV1Y3KouOWUumOWO
ZuswnmplMSDCssEoWIw37bDHiTDAFsgYJ4IVXylDXlAYr9LSXt9AZ/pVAZkf2794nO2PtQqAeclc
ydi385qMMujoalXxQiC3JvBQGdHZrauXUOcemDcDTXFKQ2M7Up+bX255Pnu07Q9lTO9TRcLsiBkC
MIvTKBBR+MobDwR2F52cHLICAXgp22yXX4eIOL7ff/9S+vz/T9Pzf2KwvMlJpPH7STfznpy/9sv4
YxfTmP/G7z1MzZK/CUyZhgukTQjHncv/701MzXJ/M5UlTNcyDGUqY058/2cXU5PiN+EahsFfcSzy
fuco8n+2McmX+40RgGU5/Ji0BPZY/0of0zC/v7X/uGVt0+Gft6Slk2rORsaRH8p0VfRGK9MCAOPs
3MVw2AAJvTOTor7+4z9FKxoyCG+//4QoC6Yx33/kl7//6PvP4UTV19X8JwsPOc9//QPff+wkRXtV
ZL//OG+wvDGJ+eFH3//Q979jD+zUPef0xz/5/VdKqfZK9h9/3BhjdyXt61qR9kGSJDqbe1OplL1v
+mA6xYVvxHT19DreZZpDjItKQEaZ/Vkw41pWGezTXIDeoXIPGwbO6RJ2nty1wr3LOoK6q3649PDZ
nn2V35vNFO5H4OFNWyuAbjZaSzcjBwPWVk2e0uAy4AnBUl/bGiokRW4jOUozpDA5+BqTLOjC+y5B
e+CESJNZ4aQMfqC7O7rxijVw2odkLQMqakmdc5FpNR0kVZ+Yp8IA+s47pYeTiEtvwkMfVQeNNs9a
JDQ4lBW9m76r1kledRcVU5tNDQUCMTDJ4ZGHEK8uq30hYfL6Wj1TZSF352ZxX9dI7Rp85PMECU5m
1fl7O1Kku6VIIAc+2GaynKPUKKB65D64OkBOPwPs5Wj7agqC9UAQnkO0w9KLQZgRzZetwxAdQAzD
L4eQh2QlYlY/B2StvUQpdOH2UxOIkxV24ypJR3vdymEPdTtZEoverUq0slfhe5ezs45c3T6Ort3v
J3o3bSG7A2iqcl232OpLRTKdWdk0H2bRabJ3LIMYlvQCpajBx4n2moeXpvBeGEiKw5h7My3MQtcg
cswTUHorLKan1pL3STK7gPySwLl8QL5cBxnAAI1LVFzrdbayKjEg4eCtCsht0+Ff2BUFaDefKdku
nMazLqLpXNrdATFBug5KD703V7dxiTVQlsR6GEwke6U14dxEqBc6YhVO2roZ/ewBJAgpOBHOkpQu
/zq1TXVXY4k/wmS6dAzcF4gAT0mLOFVirl7jskDL56stus+EKZ5j4YiIq6saF/Md4WydwXCCTIry
0OGYPwus82uYyZgWLXFmYmdfNXbvEVzQMhbsPUw/meiXFk2Em3raJyTa3LTE3hGKlecbkiabg9bj
AbYb3bzVIdctbXYCdM2nYUnPtoSJ7WKE7+ITiar6dZ9MZE8nLwByggNxrYQg+MzmpVOCczIB51dQ
GDF6yWI3oMxaclXbK0s2y6aF0tPeNTI9dwFpxBKt/6pKtTsYSWCuFOHeVsyUWnXVazz1HXx/a+fn
Wyv0zmVKc6AJaUhNXIGFNJ2tqpv+3ikybjscWwtk/dEK0Jp8bpoaRWckCQZrcEwZpjDOig9i4U17
7BsMeV2t0GAIxARGm8QPQ4+dIZytFuBNrwLiR09IpcpDhjUUfKGfXLeVfRty+KtKBYgben3bSBvF
N/lxq8K25L5PyoupNustenJ37TnafYk6b4GYDs20ct+rVJ+fLQOqX4Me/DKwe2PRClRO0h4OTj5D
GOF2l+3lmBb13RDf10ykr8SEc4wH9GsP0eB+CKkNprnFWhccXU874kwo3iajfx3BzC+LUBsv01S/
cSwrxGJd1WvrrQimBFHkDAMiEuJOa2OIWKpgLlFjbZKJ9x5HLc37Mu0uIf3LhWrawzQMG9dKxDYu
K3vJfPvUxOl7m0QBjEWyoN2i2tntbHWxZ+15r5EOWBKG6blcvVqHEmNYp9Hzb4qAYkQSGjFgkB38
WZFomvYINh2kupODZuMJchYdWzGU2M9WWDCwby2U2qAI8FDHQBpHXZBsXJ8rIdMDKfY9HFtf7MlE
2HblCESlj0n18SLnFFaAyQDsOO109BBcbfUCBeJEapJeuPra1+2db4ibIY2nvZOwESND4By4qKTJ
SHSRZZI75m8NE4p7GCFVNeAJdM38T6ShvTaJGydh3tWXKhj01SQEERZ+cFESzbJL83FvmO4BvYy5
Bex2L4O23GoGr4IyrPc27iiu9ITPP23AgGowyZHd1mtTJuNC86L22EdNe/z+q7Fq34hKSTehlW54
UfTrxnCfeETtQx3soxjDI24L/YiYnST40eLGA9sXRekiSJxrl1vk4IgLty4jInk689C6dnmAYY3N
MtzaEapGEKYEdseWDhQyzFaRFA9OOxh3QpNb0yrfOdUw1kqRbXVfj3emvs2jML80GvMtic14G+Dd
WyLLsndOPtTrRoFYrDsy7MtxstZNYFvrwruuQtKrgBgSgFadATdT53hs48Ggk6vp4bOp5fd0IFmo
Qm7hBr7R21IgkJiqrUv0KKYa7ncsI2ulucmuL7CrdYGcmPpDQs3FOjfryz4VxS5EPwRZtVtVff/V
i8W3Orbbc+171lwt0xazqy7im6rp8T2I8Tjy1EKXiFZ1J9e2fDJzyB1+BWq70fvVCN91xTm7BTMe
hbZEZDOhtsrGmQgJaMoqyUNLm72ht3xafIuA9kv6JIoxxxi5m56FRzd1hDtbVbMYh5lorZFit8cd
5BwChYfQ7sn7FZX7WGqsHMjKfoOa3FKMYoGELbgD3YRVNrPyZWPuSj8j8VNFbxXrm1C0agNQAhEx
nXl68AJ189Rdd3qDXUU/Cg9adgwSqOjdR/vaNc17zdXuzYyXWexjJNeJRiOrYNiRlxTuUoPsYNjD
6aYNmTzTmYyF8YhsZiCkPSO+KCfntLAgT4E1xNSVjOXSUNqdQ0ljO6JvkWv1VMCGjAJz78V4Mvri
sRQI83K3uoqYGux0BE6kzAybVur1fvQUBAoe89qdnng2cPhq6HUGf203xbiQfrBPiPAgZgWvEdu6
Y+THFx35YKtJn+78oqPSR2TQpHi2fB6FJTxMPO5gicyvToUFQtI2UhZgN9K31ujStqKEyI4MVxCH
RAhg2q2rZiDBAT8NqXntnF1U2TjWPFWuAbnc5nkLTD4g4MevEcKGJnJJlghx7GLek+TJpFAsDNrY
VoVxdsLmZqLIxjF8cALdWLuh3GOTzTYDZCU3jJ+nrnuorO7e5BPXvdktRr8DON49VdcaQ/ZlpBFF
gZQt7DoifRpIhzCbSRjCTois5pyU04sIrFcDDtSia5AD9n19kTtGsnNs6w0mnke1qlb9bCQJS/c1
7D08eCCkJjVmHNE4EHaLmSe6KbsS5983VbYXfVXcTJoNaBczOhfXvLXtAiIRudWZDVUVFLe2DEaT
J2c4DOwoe8c5oqkfj3aCoT+sx4WYwD1MYf6iTVjL0XUvug1Qn33nesiUJQ3wXDPXiRt/QypmXDid
/aWbORc2jYtBEIU0+OVr1xD1EcRfW0eGK/I9sZfy8sAzFFhIb/VoWSb1yWyQyHv98Ga0z31KeqUT
wXZlIYoE6s7t/LNo828tocAQts0D1O9iWbbxTVCTM1J1BFMiWGqd7kLXkK3K4sHDu7kKpLlzg24n
dUlWa+LMy03vVHHHac1srtMqsQ/19jLKijcfd/PS95W/mgrjtkWqvIjc7A6NdLtCSnLUQwG+ACu2
C4+mgqJPji/eyO4wljmzUTIFkAsmBZnJYQX/HCzfG7ZIIiqmW08z1UKUw75u43adek2+CNCZuYF6
EqKrF3iSMKeGzGOy4o7i7S5oMJHSnY33zogz2KzO08DxCh0rGm4GVHBwjnXg1vkXO0KfjJ0VlayF
3QSjN293hUsVsV6CuZJ45t4nwbi97C2E5LEVYPOHKRp2mAOxC7f92jOxqAhlxIdqtowCtqxWWT09
jxG2Fdzn7opg2ergtOH/pe68llvHsmz7K/0BFxnw5rHh6CmKkijzgpCF9x5f3wMnq25lZd3urop+
6RuRoUi5Q5EE9t5rrTnHvBKIaD1kQIm92kAPbwhK5xYLW4tJQpqetBc9wteEltXaE0ZielXKJRP1
QFbhp2SP1VzcTUF/bWLLxCAoc7C3RLz5YkL7EBhsIT/lubLpYzjsVb1sFo08pFqmslmIfZiBv89d
/K1m8WuQd5gKkKWKWp87cpGdG6Toj4gzQ0K4GYmTTNpF/X0EYLJpEfPHZY5RBC/+JHFno/TfZMM5
QmFaNmHkjCaBgR1AfJSfxxaeipESB6soMMiHyMLQCXHTH3XBkzlIOUk5kiefzB1ADpKIQcht2hU/
iVnZr7P02uVjz+UfiW4WgiAXiTrW1fk7yRWAgmX62GCZJgICc1HRagPvZk3EIlHzkkxC/YyeMZRW
v0iml0zooGEba2IFKkRm4W/FQt6MVIUcTLlyUhBJ6BYRFsY1uVzBjyDIigNAkMkiNqNxmnOk2RFR
ffXoWDnZnvOSv0NbySH95efoJ5YVnCu4DR0TFW2K8DdKkRkDQeidULuYZkQoJ28WeC6E3HKWsIRL
e0lkiAcRMpnk7KKb0UM3sErlOpNrgauqQmaZt4BSx6KDzcAlCUiS7YWIFdhH6rsst4clVve5br2A
fkJBoVfbZan3faZ8FPOxKDNYzEr+oxXBRZlh1nfZo6zXsV0Trju3JTsZFK2ojJ5CqA2sMYQRcq7x
puA1TLjCCaPapMrkImAXz8xfXSMbdvRPuGLNHjeAOMIm00Gd0FwQC4qqJEhyT2kyzt6yTNAiQLBF
rG59CA1o6o1tEQEK7bWZiJfnivQqN6jbm6jOigd4tjKFdIv+EXVscjC72bBHVCBhYlk+DELTCQjE
skyVi7dgE84oXGWRbIy2t7se1nxurTZiQA0hQ1S7SxA+wqcS2tXsNSKoL2v9SU5Mt+zmPRocVkVO
iWSEs6YU7YNlkFbKKOKAftqH5N3b/ShduvItFUEhRM033Ha4j6Tt2eNgeXMTXiSAa07Mm36Qu+qO
3uW3rEm3HMqJPSUyjqC4xaUhnOnbpgRIpKwqS36Zq4AYlAa2gI67t+A+Ac9mgg5EKt8nwymOszd9
Kt+jQOq9NoV8oNfV3S7Q2SRSsYVIp1cfUdBxGYfYsIVQ+NSsHBPkSlupl3MGOYwb+gc4VWbXmnbt
mvBOWJ+QmawnJU2Ee2UcIfDRAgj1Q75aT4PGIlNZwf6Ae4ijWVC4ENoNV5NLfSPVXALjbHl6JvM3
EKpdC1cx7KOX8ESXS4V0ssUyGpNCnW0ICQ6BeUgmevHFMwzrFYs7ePoVCoXH7wWz/kkIX6cQ19K8
nuxrbiZzvswqr5jRhTu1Zsmm7P5qTTDKNCDMBZKhnEFdHOSfOi+49sfmfQyATBJ+UHZZzWVdM1+w
npRyYUCFntfBDaN1q4ytx9eGIJq8uenQGFOGy2EXEE/r1DohmVl3XrL4Atd5W2X196RMt4VWxaQQ
SFImKBgVhos9Hp+ix9BS9Y9Ko79V1iA7MsYwN5jHD/gwizuN1p3SJBX07MmJrNSwwXAT37YsxJfe
pIAvRG1K5MlceJoSt46QzdehJDEqXs7YYchmD/sTacBrlc2AYrZADKbDWDnE6Z0j8mFhHGeyW+gc
KKryU5EJFlAlQFLY0Q2/S7sHUhc/QQqQ6CIrfpS38b5PzUNUoTofh/mZ12ynzDIOck1OPJzLTiLO
OU2dj8kyb7nCyUZWutjRsk1fBaqtZTj/hzK/4HQ8BoH52Qp0QtdEIwgL/MG3Bqm3b8p+HGDU0Lkg
Oft7QUeWx1Sy1cUi3hTCVs0i4/wwlttpijdlmEKWGurLTAz3cUjmd5aQO7HAn9f0l1Q0NXJTo5NG
qcpMSHZSnSRJ1VI9onPe9DKvcRAFPtfy3kjTL4XyNq7nySXVcNflWHM7jRVzzYduQqyggURaIPfp
yjH08pb1UrGuaWu8R+0VjrKxCzNIgZHKuWRuPzUZWQ7Bq3ZkJV9B00Euy6xzJ8uvoxF9SUku+3OL
s8hCPZ+m1peCLhRLBR5klPofYt/TkCGabgb73wjjJhVVwZsmThDqNGxyMhW56xSZkIjBkQw5cnTG
cvqojb6stU/YV+6muU9WW8yuwBGC9hEou0L/o0E4Ty5jvsOLRBoJYdG2Vo+cuFOiXjSYsgvuxfHD
tPqdauqnUiiPEBOOIajYbUHQbQDbu4BB4RaDRURjwlllCR/xdsXuwpKjdfUtgG6B92XmKa8O/Kgi
+r1ciq8KNBDNUckW2bQgSQYAVYutKH11k3mxGjpp+ZxOTJfER6gJi2vUw5dcVTdlkR/aCGxOMOqP
cp7buRxjUsmET1W3jqoacUJNrNMkzs919jbI9DjM4XkN11oJs3GNlzMMW2APFQz/uHk0eX+wDHN8
GQLlDmj4OTPlvTBn90VSfwiVJ7Zw0/SsfsxHfF8rwUVw1TXHY6GOEDOs6+L0bE5yaEuRnnoSmXIN
YVVJYbCTpQ9lpjHzHdJryV5itu2F3swL04ZvlPQZhAkxKvbNML/gKsUgiUOAPh8xuL4eUVNRIWh+
J7z2o3xsdHg+HHih1TndaDmWlVCh0WALVpQMpo55El6jObvJ0fQ6zC2UKA3cBni8bGOxfpNFVk0c
qNkQWImHr3mB71jE4kOcxj+1PD2o67WyEprmgfV0js37MLe2FlBN6SjWquTJNW0psy0lUnrWrGxy
pqdYCF2ACrdq3s6xWPs6CQ828pTP3uhuph74RGM+TRi607zzgQEFbihmMWXjl1Bkp5SdCeMdiJAl
2EqD6QmieiVlY9mlZgUM8X6MYIwacwHDXNVN1v72YMbsvEvUX+K52fWSfg0BrzsyrY44qr5ESOZY
0KJi95gykyGrRHBwIX3NLUQX2Ypei4ilOa4q0QWU+lS+d8P0rsgF3u0frMtMLzFuE1kCum8uT7Pc
XCivZ5uN4y7RITSbo3YOKuvaz+q3mJuGVy77xDS2XUg1NSTyxRSF3SjpnhIprzj8S3qTteipnQAe
duTeY3JyjIXiUqZy5feJ8SyHa/Mt/bAmSE2DCVtymdvvSuRowTGP7aoOc/eadblbZD23X17iZiqx
DfUkm4zLCIVKPWupCQYIGdeMEtdOBP1FxNhhSxjx7YUNmIwYM4Y9bOHSKMH7GZwLh/p95IWitwAu
oi8NIDZSzSpIRLpeFh+Jio2J03/Ky1y12oZRjbvkIn+eRpFvmOJbrmXKEcoydqQSNkSyUtiU0WIo
D3ibY5ipL1v0Mp8Tiyr+/flVAysdomspj12gjlBfYZt+EDFBqSX2PtyCwjXD7C2M4hAUtnU0BNBK
pnxvdQORSDBrfMsoP9hnRWH8wA1+N5AMW1vCtR3Fpww0HsD1c5XiqtaM9ENP5IdSZwAmAYPJ+vGt
08urQR97JfM7SpPvxxlyYSXoR4NeWSy7eAVXvZ3gNnpHY6eqelKrls6JMsy2dWm+pGAjwZhG7JOd
QU2vWK+kDmA8BCJkLGR5R9S9kgp7waxxLkmWRG0pfgPAh6lYLYiEZlCE6twVGyGwtnDG79TPeKTC
mTt4/6RM125FppveAtfvxglaGZZl/DN7S+A8D+8ekEFXfCimdULOYYuWma5F6wODEnAUxQWF33Og
IUHNLfGkN9Gn+hWmzbJXnvWuxr9QQ3RRQAOhsNmaDY4/o5pcWWY+odQkqmZxPPoLtiYwXNvWTEEe
xMBnkHEf6jR4lTP92YjkfawUxEGODzE8OPgvBE8Gk7wjhp3blMpn7ONdpKSto9BVCoypQ3bCGD58
q6Nx9EhlehjG+Jq0zV0UMf2Imxd5JYkt3CZKcJPVEWYMrTgKmad4wkdHKrtGV4C+IvQLkn5HeCGj
QB6LqbwIA31msi6uFBrPYTGpO6GIH3WxBjQn0hXAsPueVqp0bK/MwvCYW9131gdErJTO2qDhFiRc
MBF2XcjGJHbkKKPm73F+mBR0C0wLZT0D6jTlF1BkRjRwRu+2agzmpCvnz2wkjGWBW1MB6Ki0aZeS
+LqBB3ooy8CwVUi6tlHOIJ8UxRUj9kKUZK0X1d/lxObCqK/zyM427mA6s8uvTWHRTBgUsa4GgoS8
osLp15oQVASVCWArYJgQu2mvU2UAtVNPSUpEY2qku6CRI2Y0tOqXMX2amPGBQjIGpmjlSjhrhD0N
FaYvmdpvkroBr0vnXpk77droAeyPEgTraEKSLxPIQ4nV7oMayF2PoS6J4CIM0OTtUb9OuNwcnKYZ
oYISU73kYvX4j1toooQzr2FlRbZRJpWgH+oxhSjHYTGX91B/I5r7lRkEWd9LSgNQATHEKNexxL6y
l0yjdSgoJ26CyjcYqO0WKQ43xSLVjmmkX5i8qXZkwgVI+dpUXXUklTQlGd0kHbpGxxnq71K4ADcJ
KULkoPZpv5KxpGJSFcg0YZsh11Z/jAZpYfbZ0xeuoagttQHwSieJszY6EHZgWrou4iiLU1GavU4k
dYGe8+AUtemReRrN1W6W248qsQ65olqeUemjvXQVFRIvJkf/0q0iifs0o+tWTMVrxlGbYDmbGXjO
kfwmMBEBrm1MPhTc5SAb1alv1FtPbvoD3s8ymQALWEK+UQaSA6NF0zlSU/BWsfikVHN5LAT6sqSX
YfuWOL4ujGmyhYq6zc3JJ7Czo1StRS5CiCHLJBGLqpjo5PXR1eqLzKk9dYgSATqZMMuzJvE7Nngr
LI3xJgcbaa8J8ils5lVjCBaUuoK5aCn6GKI/+wZ0br9Ce0bKNa0CTRODsM3T/sWIzcTRRfQNa4yt
1jT0I4GJqrKhOak8DZemaA9RSioMUexmsI9zpd1khgX+pJY2E0lvUK2ZYgXp+FrLtFdJ7ch4mss1
pb3KlHsrK9pHx8x8m04p4UMTqfYmUBcZ6FSqV2czq0cGsRI+o4ROYqJIr2VDBHRY7+fYqOmpPkXF
8EC8k0L2W3I/jol5nWHMunRCV3kTwEg82mZYvRiWtVOK/A3a57iTo8QC25soLE/4SlrfUqYA+mot
DW5Kx9bXmB64yD9aToBT7FI69zTJwbgNBgwIb9HNflv3eUHVD8ChDClfe1Fxwi5i4M27zf+lhHfT
MCTPC61VYoBFaBW/L0haQsmbOaQg4J1Fw0ftOjnickgFxh3KYSlKkNs4kY0ijO+nwfygQlZt4qcg
k6h6uxeiKULkbClcUeKnmdCjrpOk3zJcpNfU6j3OY4plC5jL3CFWVjRC55QVLoixA/otQQC6xIx9
COdoKxldSv4Vk2GMquI+n9Y3SVHzO0UPlpMQs7uLVukGWdh4YyO5mcQfBRCB9TMRL73aidd6GZ5X
8Eu9dJPTt2roVhMzimYGMTwO2I/hBUgJ1NGIqYOQVxIGc3VxzXSSPEqtt0bUv4F6qDu0EpbU8KoB
jkbqNUgrf8HLOtY2kD0RGaEVKR2qmLglPNBR5Khnkc4baKlwrDPjIPNWYrtHQ5GVqhvVA+mzKX6o
qZzjE/I9mt7w51WKbFqvMTNUYzvOGbinqsjPYm+ibqjoZoApPwmaWH2KmgLxWN115XDS1egbbPNb
qD9RL/PiWQSAAdKiFRLQlmK/zjx6qptaS86rgZFMrn1uLDfKG8/QiRDg+PFo4h630z4Gn1CBBMcT
qGB7CEimc2pkMZzlTyTdcCCN4QwmXDYdihWCQO9K2SxP0vwIlOOjC9EIJjTi/KmarlAPniw5/oiT
EkyRAhM5jbEXMyTxED6gh59xHMolwoDwmhanoKlvhqXewbp6pHblx9F69xQHwFpG0an66oicw51z
9Skf8NgL6si1pkp+2cB05WiAP57r0FTi8wre01SYslB+uiV6HOcRAw9/m0oBb5bqwOpDWwQuKnfU
7MhVf+qyQfULHU6uUQw+oZQHVUSFo+fJozZPsy+D7IOsGcKejQW7kJTmsZr6zgkh9jhsghNg5+5D
6NeDfq5WbOg/wUrnbmuSpueaCVy1xvYpIh73IULmOJUkaTS1djehALLFmdzVhHcbqQ7AAFrqwDCK
8ZKlVF7VKhkhCVOJjaepE76F9d4nCAYaDulq+mQUG8ogzRkgRSzGeKvk+m4Yrr2K9CKtHEPqyN6E
KMecOJe9SqjYCJcQWNgCyU661SPia0K2+yIeuSDJ/hFVhEmC2F4smb03SeQ7FqVlG6Ymgl/C3mMw
HLYeF/eFplifZV6Rx06TH+gWCZCWvgIzBo3JCPAYThAcg3lR3bTIjhkmycEKuQD0sD0P/UR6OVcj
ISFrgyRp72g+QRpSqDPD4E5jIIgnH2GF0tGdzVID2O1CTZpD6GYSXBJD2LwsZf1Ct3UFG6z9pNI6
rNCoICkCsOh1y/pigEMr8+dIUovPOoa5i0AJ14Z1KIRA2MX5/EYrHl1/HexnYHPg+nsGxUExoGqg
A+dFA2Q9PVKVY0RC5zHu5G0qSBw2EAlwFucVjuOBuJqBhORZrx4si35vaxpvDJ0DP8i18LVJAQKs
G3JaMEszyzmi2RzJZ1w326hKGXf2fX1KJYBxBcxzX5j3qhHoD+tISlkld1ONsJl7r5o49pdLrpzG
RXjP9MR8rzCfAvAZxUOZ5KeuMxLCduwwEsW7PMmfBSXhYp4i0zPaMr+HKvmamKi90il6HmVJPI3J
BI5KaeLnRmuv1gqga4t4fmvpVSe6vKkpSQ+a1JxzMdUf0M0mJA3Nz0I6KbtZC987hdtO7wrrIRr5
HkeJ/C6fao0MGj09CCBLzLzMHKHqi4O1fmBkWRx+fZrXCzBj8s88jTBGoFYqm3eeFK6K7mu0x74e
/WGYMrcaVEIbooi1fc6ji1kvCMXA57NzRGaz/fVFfDgRLT45OukaR7rWSoloWX8aT/cCFDUw3b/9
XL/+sNKMADr7+fTr678+ZJLQ0r2PfHAFI3eUMT/8+pDDWdEWEOx6sTzUQsd+qqXxVl8/1SJi/aSY
N+bXd0GDTRu4W0SPRO0P9pH2g9QLMtYH8VvPEZS0IwqHUN1K5pqgZjDo07oYhqOVTbtsCYuvaWhv
SadG70sHIHAyqvhFZRLgAAQtn+KEkZQhaeKV4if2tEjNL3lmtivlzDrNYWRtcpUtp23mGRimGdBP
FDsyqqjFdCE9C32RHOQewsiv//v1YaziYDvUmUfk1B+//v/6WT3NaIkCCHdlBeweR3UDEXxq3uKx
uBNKOb43o6a7SaMTrl+VpKG6tL328OtnxoFrCc54zv6pGDdzAN6eSfQvfn03gSntwpAYae/yXSFa
G/HxQLTP+i/VIihQcsQeclz2D2g9fv+lUerV06SiJB+imZ+CgLFTZ4i5v34pZfjClkp4xa9PJRWS
U7QAofj1aWEIlwJd3iVNDPWGrGZ9WNRDy0XM9Ptf/96Qqv0BHQ/Ml/WbFGTNBtEnU7n10QwA2G6u
aeXvf3GJ2tHGmWqeOmUafleh/0sy7H+CKvHPKbX/P2JPSBqei/9cq316/3wv/+3h369/VGv/+p2/
EieU33TyA4AFM9NHF42O+6/ECeU3jUh03TAAS7Dl8zgsGStWQpZ/Y4CPtNsSFXR60Cj+r1Sbb0ki
01hRUtD66ZYl/ytKbenvnWa/HkDTwU4QhmeKsin/yV8SppNZEdQxHAyiyQLrnJbK08TqHtLnGi+B
5slj8AxqhxSk4phayusfXqvL74LwP7InFJ7IH6wNf3l8niOvAtMH3fjT45NH1XZyWw6HYfaXfp9J
D+JYnouQcBFzK6JcvIMgSqBp5eqh7pI4gPZrL4her17rjuaFDELIBLr0LSJ57DNUWzPiSR25KLhi
FZCnVW7M9JXOIvmxh55JzDx9/NfPQfp7K9mv56CbkmJpEs9Bkf/8HGRg+8sYmf1BuhP3wV6/Lbt6
E92lJ/0Ir3SfncWjvkXfdFYe/4ePvL66f3AlJVOjINaxGP0f+1t9hp/7UL5FD+FG85IzO+br/FB4
zck8l4f/5pFX08ff9P3/+Jz/pO+fdCmPOiYlB+Ehu8D430vb6E45aydlX5ync7EvTtIl/+8eVfqT
s+0vjwuLRVYA9nHb/Nlnlo29NElaf1Du6N4ymoLO21KKPlvneD/twBo+TjRY6WLcyDDdMWXwFj/d
UsDsG7/f8zW/cZVduy+O1qfio2q/dHeVHx+KCyNELfOzdkvQHCericQDBjvE5NI/sWFJQgMKZbpv
DjGWVBLp7Bg0QJBly26EKJ15KHBbuwcJ7Yz38eRmMl1ru56ZRTuJJ3mIsQ22dOd4Lv17o90Q5d7P
O0Qd2kt1lDehaNfTsRvuRbBYcDu7DU4Aqd2HZ2s8BO1xTTYlUYvS9YfOMdkA0DFnPply4oygWNn6
j14SuGTnm/xePIGIJSPdfK+v9dk6PCIRRqhZ2IgvyS5NT92WzBrgav1LQ7V2Idwi8HOBmTZ16j7c
8QB3C7I92/IQwkBJ1jYIF4XVmw4IyTW6bQ8NisNZvu/rbwvpV1n9WC9p+5lVr51yk4sfxLKNwTR7
i4DqBA3xNRXQQrsS1IhNru+hLPUkoH6LH8kJ5CsDOMojt/kMPxbGhAwXXCTe+cd0Ee9vMX368jCl
bwPdA9KR0TChqWXID30rsBH7ifr6PxX9B16WH4M59ScJDF68Dbf1TanvmXuimlhpfTb438N8gEg2
PutX8SreA419VF56DymcH3HZZiciQZyGG6pzvxpHdnU/daHoc7azpXFPtW1Rd9VIBX3GyBWjMfyU
O8XN/HRTbLVT4y226iy+fD/ONg1jT7FrLz3TB6SKPA7+5Ft34k90OVDM2bQqXd4oe+ThE8fYZS/1
6nu7QbDlHSZiESKON55Cz9wZHlHptrnnKVY7Dj7ODFg9dsVvuhbVM0iQc/jWppvOug8pzudby33A
dJKqpCSwRdTRenyI37i1r9Vr88pFAM0NZrmabJg3Nu3WJNvW4/LUgNvamhP+iH5Bw+CJIBGB+MFh
Zxab7hFKgBPdSTiQyyfIK/wq/wD04h6R61WcH8zMV+7FizmSv3LVTF+5ijvhvnlPztp9/SLdz3fm
kQRWH23LUfZqB+qi29mJu9iPukPg0lV4MXztuL6YKAGdYP/W7Sx+OvGJFHULP/LTk+FU9qvk6H7/
qPvdJvLmbe2/Ts7n5Jn+fEy/EjSjr907Hvhz8NC/DISY8JRCW7+keya/679G22i/7A00Xkit6Nu9
pwqGAzchl4bUKgI4R0/6kDqbAFeUxJysD4MFehxpoqBwexID7BgkpsxXrrtpvkaxx0BG5PKyLb/w
gWTkKEMTZDQvwBBJFMds4rDN0UReoPPaut8+VCc9cId5s0qTXGFDMhyCpE1+zCMPQY+dHjVPOIf3
sXAr3xAmHGlF0D3Lc3f8GWuHUnbmwpdPwrCheyZCOVP8yfJlOIOtk76pXrhV9+QcuVRHO+lZela2
qgfxQbPNTdbuJL8/L7v+XJ/1fX4TDstlvB8+ZfSPzbaNHLLZuSPRW0ZcyTWBy3bymdBXuJeJPAix
f4Ms32CkCLNdLDpkdcZEe1lHMz3QABt7t53uNQUg22HpLrKCdMmpZQbXqz+L6v8SzOdp9ogRkbxx
2lfPxUN6CA/dsU33ZXWTpdfK+LDSN114Nl7CJX1tRWPLXGv1TNEetNvHcP6hKVgkXvKU3WdT90gb
/sMoSo+AkJIgMlAd/B3b5IQFOP5g5DfppjfDlx4IMLCjL+FleBwu1vOQVblT1vVbKbdHxHJ6JcPG
lon9sHjjoZ5/599Mu67yRbzMdzmGBnL20C0En917+Npdh/vwpaZRMnYbEdG5PNUOTa8IJa0GRnl8
CGOnDp1k1XG+Nw8DGI8DU7gEeCX8bSSCV0YfTvdgfndfqo4HBTWakw7H/lzuC3YlMd+rN7YYX/N6
zPCZre3JvcILYgdHeq3e4CGnPKrIuVrDW84dIcsnLB933LRfSI7lmwgT6SuINziliitT+/JLFw9D
sWXKXz2YN3H4SKEzSzvhJb91L+q9yKU4MH9CmTxne52cvg8yhxWoZLxw3PvwwSv40sNt6X0gPzH+
LYQBTSn5WbarMfCJXKV7cTelL4n52vYnusEjegqZl4WQJbcsHLN/pO8xA3al/U0n75moqpM2uihz
GNgQYMQmVGMZANQv0Y8/KN2llvxqpd1vOPk1B4QSmND0o7pN7+oHWhwISG9a5GA+y2oHmmtBZs1M
I8zuKuSRxFQCLISRDvnDU4cDjWc05qPqTcPTQoLZhpbLKxsgT5KX0rXug8/wKwKITwzNrSouc/6q
i6tm1M9mR5h3dOo0AO6Gm0beCJQTk5sEbJB+vp1/5+QPtRtNui7WvdYdDPTeNBISO/kZZju9yMfu
fubyrLZR864oh4woM/WDZJuAA662a809Z1dpTR0qnIqi3xq3SAKAveYkEEJ+LF1NOiggKLMPKUKo
IbODgzktdKbnt3xqbX36wrfEzmpwxul84W6+sXzeIzNtWRiEw2qK6s/pPTnE1/RduyNMoXzLXug1
QQh7KO+UpwDVmUSMQ26Xu9adrtLbhWXL65zqKXbLNVwbNnREHAateXQxKYpa1laH+Jq5dVVra6L+
I0cnKPA0SM99UuA3k2wRQbS4m9kYN4uXXpoWadx2/gjLe/lBszxsXuRrpPZIQg9oWfo5tvksncRH
RjjsdwsqAY/sXkbEiHmn+/FTmVlJUDbYdUyy4m5BqOT0Ppdm+ll62hGtvvoMS91v4aA4yQaTXhAg
1bXTh+7NRLou0q/YkHBsqI8NLizVQfJo5NxkabvFV+PWH2hEsyeDDfzQPxT32bdQOtNplf8ztOKo
Rk7MR/yTHCfkqSC5bf0pOqbPwblEe4LgVHOkcGsxtviqn2mHZXSDq/XsQ7ImkTqISaFek1ja+OKV
t5kwF9Re/yeGoZBA4RxIGk6QOrBekau31c3kXnjRHfUpousU2um3nrgghCXxjGtUAIEd7BudwXV7
k4EUcxDyR2HAZFN4Qu2KIvNDdNiq8CrV732WeWOfnzKVuARyI6SXsUGKVv781/WBIq9O/X8oEHQZ
WCJQRBGz29+XJobVD3kSRsMhjXcM3RLtI4vfJKZKcwaG81Wb/Lr6LKQfYzoTfKNvo1UsciGuixnd
2Zovo9U4RnYWXlm95wsuUtqO20U+SvLx1BE/mz8Ya9Y1WuXcl5X9ENgj0XstEe/78q3+SdXZTVAo
7Mptuy1OxRtPFlWvL7q132zmbeBpbuW267HQXVyu6COaCzv0OGmxYQoOAxKPfpL9YdhEWngccKNj
ciS4oVMBaD9ryGYM/F/Zo8mWezRuyjf3HI+5PJSG2+sHJfTkn/l9PolPWvAkb7Kn4MrBetueInbR
9KBW/iSQG2ZXl4RmISNVpO/asX63Gq/mpB57C+u93ynbUHdYRVBXY+ilb08P+t1a3HBTTruiP9TI
ap4aOviUnfLKISPGwq1qF9vQSnqFDMwSodZfC9ORjXhtNvnjqHVbYqzFHWECQYlVzNoox/4laj/r
4qq8mPfGfEE11QRPgmXnC/4au28/hnY7nvN7FMTETnbMu6RWd6rAxzCs1uhizmp3q4t9OpN9uJXA
3zNBU7cMQuv+zgz3Ur0RETwPX3o5u7JA8xrzmk+QXjpXtsYBCnMACj+WgHzLVBVdrts/MbrU0mu0
nLRTRgVHWpPHBEVDAEM9YFceW0p3E9ST3g60Wl21ubMan//QPjHOXsXZcPbjV4uwlPJw1XJ7eLfu
0T189oSbJCzhha2bbCYJemJ2B07NTPmvkM+DoEPt7+ifZXBnfhBo/VpsWuYkrb4Tpi1SkJdJ7vza
kp6JlEJgdG6Dzdw+tsgq15SAdCRmQmUt4goTTpAjpPKQp6w/8bvOO0LU6ybTXF4sfM6GiwgCNZVi
uFG2JdatKFzltvDBYu/ycxcgGQHc/Uypm551HRfDDZh/7cs+WXI7xQNe8cRYea/5lq/5ogfrOnBE
dZN+FPHvsLJ/qQX4z/X3zu84+H7KPyNq/xeiGFQWrv+8u+e8599NWRZ/bO6tv/GX3p7+mwRjgd6d
ZSoofwwWud97eyuGQST8WZJl3QT5r/6ttyet9AZTBD/LKMpgcPc3DIP0m67JGiABk1g67C0sqn9l
RPyll9b+6fM/9tZ0umh/vwgr9E9AgliKRp9wbVH9qUsjRiv2fOZKCc2TUNV+XmuZ16pxSvMcXVRQ
TJaH53bJe2+MOZalo1+03GSlTEg0m20QqR9SaH4QvnlgVOsG5Ck4Q4iTRa241qOUMx9Qe1Um2TNb
COKqFfU7L8PHvowBD9WRStAIlVonI5RpmFyKKmelashYJa1l37XoWEbCgcaofhHV1MB/buVOGz7k
spk5mcJxgWnmWVHYMBHx1+iwaIyErySd0IMxgqM1hgyw1F01VldJ4wxYqjmlk/DdC+WjNSTpdmI9
FkV2TehyLPBZvl8YLlVp/RqOnHHmVMyRaZNa1xNhYeDyyaeeMyqIE9DwL3VQbBkgj25SUb4MNT4o
MY78HOt9LxSI/mYTEeWYZlsLgrzR0X/KWSHVXdOnHNc0aabq6wDOS8sxNl565r10SlS03pbB+ZNS
YGFSVSzlPjOldawCPpuBvUMuQyDP7/Rzwpr48pbjkZD/B0fntRy5rUXRL2IVM8jXzklqtdJo9MIa
SRZBEowA49ff1ffBU7bHI0vdTeCEvdeG4xQ1KKjynoLMpMERMfguc/trGsbk6QReuXHHknfPvCyi
fPL10NKtEG7asQgTyJlsx3ma8uW/sWrig3Xf7795bf1aAfgiIiksl6+4idKdqvNXyAVI9ebXMZqe
U/Yplj9n1EvIA0eR7o0NtX8az4hl649p9I8IrhnmLJyriQowNqf+nmCPvZTuH6wKKL98MuENOItd
Q/67cIdX5VbZxbUBjTvDN7YVqiMc0cTuTauhi9OnWOZbj21p6bv6BhCBmZPw7/qmn3S5x8FgVQL9
+A82DQrQIWM5mrYb7GV8BnGzhPT/2f/fEeur98WfrAxTDABezdTEfgxgf3uMT6pZ/1oNfuya2RzR
A97UjOsJbT8rdQY7KDHm2r2vh//ISmV7NfLj50gsG0nviZPoVPpFtO775tHJJEzBJDo7gXRJBkGH
Egl1rCdkbl5uA/N3c8wSfrQFW8p2eTIXF0HJJu9epxKE1DKIh2VmctFi4ZBorxVfHlfQxorL56hJ
d0NZ/WsamEupdQ7FtuoiFnnN0ZcIW2rSSdIF6wAmGhN2X40hbLavj8ZTh8bznv2OSrM+ZffP+yDq
mouG0MzZ23XF/GIKP1wHGXof4iaCbdLtwtQn7bSwtk0GErFouaLEbgiC/Dgl1rXN1I4Yv/wunJk2
qXb8ve56XhPtHjIS5461ld9mtnQ88NVBC4ImclM460bgHi4XpDewF75qP39DhncMHUOTEySPbQXj
Gs5dDwX6CXnAs0Z5pgQTqdhZiA6ykeGQlr4S4jGbzcskwB9pQoxNQAZDkjPy4P3ifS8uAlf6gMGw
xyiwhzsQ0x/SRRv+SWoEUlNNLuvwWkXmJuCsPAdCHfDBMUlyx2BNghufv0JveILos4uCPoFyHmkV
AeSvNSEMGKDJQGrlSXouTFSTQ9v3jkUccyC5/zXeEq+HHJI/AZX0nXHMAcrP6Gc5nOLqXvWs3aFm
wJLM5oBH4Ssa/6IyR3gtHkze28/ateD5j8U3LvontwlY8NledBpC5SOszsZTEqGtX/70DudUY8Yz
WISz5afiQeHEaurharlz/0tQIKEXmTjFDb8TCHddKvqQrkTsRmCQP9v9vpFBvR0y3syxxACE2SHd
1iSmIfxk0IWwyX1xvJ4pn2WZf4bYRuW49QXTgd4iN5qKVwfP5YfRvG5eivnO6WW9jSKWv0UTI6Bh
nFBYAEQK5tkFdXnbAeGOwvOUJ+OWbUp2CmP9bHty3iGpZvTkdMXOa8B/0Q8eMkuR24gqD+MiVnZR
0VyOrEMf6lJXu1TNww232SRjAFw1T3AUZ8ExsAmkKgUhqPWirqSDmXXWYIh3ZuN9qkW9F4PrrMrE
vQS+Zz9a83eSf8uiLv7CBXkLJNj+ccTLGuX1Pgk1T/Zyz3ho6AeVKm5J0YdXJYkvKOy0eFJ5/N7u
HQkxga064/oxeiM/8d22ms+Qu2wb2t3ZW6BFKqEIh/ZN+TT0iGTbIZEHQlsyJOAeayOn+rGs/n3W
95CfqDIoOZqFYIxb7mOLnhbIOe39k4OeB9Vh++EtjDsccrGHlGq51M9OdA2RBK4ntmwYrjhjKhhD
ndu3fADwQwhfExQU71Ufv6Y4oiztP6OgYLHRCUA6XfinlQ9l96Z6TtA+0u9DqjcmFf+JBbYRzgYP
tTReK40rHSOZdb/kcr3VExmywh0PgQunIA5sTIYk2Phl+lyNahfkzo/CmcAf+PUb5zmIF7mvTfg7
y/I571SBwml6qwZ5jOfsF3zguJoyxqMgC/GKg4rRMPXK6ojK2Ft3S1msy2xgxsyZiDsDklF18EL3
ivxs50zWdy17MigVWOwu/zHxp/TkW7bEzA3CCW9z+FvQ14Tpwe5+2Hv+7azsA7WJwZhWts8oyA4h
aRN2MiHxYTN7bFHb16dhggVTbqnieYoudY9mIhYWmTMVqsiMQaM1WF9FYxxSnBZ6FEYaAuaOmJna
tBUvRrxUV9OFjL6ScUVx9Ky87Fml6luiBKsTd+cnndo5gXiYSMoIxZOAAww+OyW8L2eF9Yyz/JTI
8csA6FGpP5ysMvwSMt4pa3wJSpdTO5w+7HxYZ/nwVInBrO0qftAaT59eTtrvgaGr7cx2JowYekp2
Ed09u5aUlpVsedEd5fUrOZJOWyEByjmZ8Wakv7jYqjW/z2VhY3MrlD4N+Z2C4fMeefH4Itt+XmkZ
XHskomAKrhghroXHR9CT5twi58As8c+pA28z43FnGTZurcjBK5U034QA9qCniDlxbDAShn3ZUIdr
01FHuoYZvknuaR4+6w/oWCulGZQ38Yj1FgAOgX5E1gRO8ZUjcaq+C29+8cvsy8t58kzzFtV9TTZI
SrnqPFdF+G3XDZl0txH9335WMWwIu+RTS4sVNfqkJvk2eDrfe/APoli/A52X60x6I7+ciiX5L/JH
lqqz/igttn0ZsdFphPgxQisWRCjtjMBN0fea3KHgcwjS75g6I/hXc5fdxT+E98mVKvh+4o612wTK
CUdUsCf9p8DbPH+YqD3VmlMBuhuxeSM71F7vtMg3Mm9QOvU1gW7ZR4eAtSSqm+lkL5HylW/esBJh
5B6dKPzn4l6xw1ozT+PTYwcExfXpn7v1cyxbfnHCz7niZ3Lrbk8e8dPk1ZvZuwX19MGjuXVLhfcw
aU7BiH/ZMcFAV2tDEwmyHSnJ16Li4pJ59DmGj87wkXrJpYmpYUdeS9Bh1RsI7S8bRVqdifk0OfUh
DigqVimnMm+G82XIsvaLbIePnI1dyUjebjDntCmmTDRY4z97NGgQ+5KLOHp1AvXHysN/PblUK9HY
X1rWWBvJLo5HVe3Ci55DNoMWsBDbEjCd9F2jND0TtpXsK9EEq4z4wQ5Q2QUdfk0ZvPzt/YYZRTCu
DVMO/DvsdNmWYXtAWIxbVDf2y8KMAVobq1zRglwroVCkfKgh5lRNMq4bvyUAysvGs4P2+a4+5tBt
mk0n3IR1cPQ0lPd7H8qRDFDwdQv01bvhI/W/0cbhchu9/6bAPk2FZ5GEcz/Um68GV+T+Hvg69s5H
3/DmDVPGHe4QUbZacC70XvChuAI3dUrt3bXIk9H2Kl0d1VDCYJ+aap+5Rb63K4p4rG5LVMJRmt76
3r7VEOZO6Iw/cwdr+5yhP9YjbcNUHhUiboxPM7NUAf9IUkiNdjVtISztl/+b+FS/s+h+N103qo3q
7GZv1dTBmalBdBI5sbNi8V+R2z6DepxpqEQPnR/xGSpkvTPC/h5EYq7WcmnjbtqBFCWA0mRHL+x3
dcHUNReqP3W6fVKpd8WPPm7iZSRIvXG27YRezcDSXufpCA9lFNf7X1ngjdsM5yTHXFKcIYOcZyFh
KGSczaVKnz18TLxq2catzXUeqDldGKlEVPJoQRoD3cBuNCjVf4u2LtjOuGF79kR5Yus9Hg21SZ2P
hMJyE/s1i71+vo+K+SMzU9wqzs4k3KGY6w9VkzL275rH6XXo0mE/khy+nnSCQpcg8y0Ilp3KANDl
U0BTKhHQqynb1kW0cwlK3Bi7/nQtDpAKW9nauhozWX/kkD80cX8L4+hl7ub3BYPjVqRZySxfhYIL
PBiwJ6H9DZPw0gbcwbkrnoMGm23XANcrzEei9GcwRf7mbg0Oiv5J2zRaFVMAzBr2eq5ZyqQl00Vt
2NnQYbipUz337ljAkEXJK2OsbNi5TnmIT6udkc+mqVlHLY2BqVmJ8DWSUH5mVlkznyyYuLXdk2fq
a9HxZiWshNZ41z6qZbeYLKNAbg49lw3APjfeTEh8q6YCBsJL7rabLkdRkJrmVN7NKcrW8t1rKlAC
wZDuhM06OTovNT91UtL1zzV7eIIqeyaP6kWRs7UzVRUyGVA1k9kIfxIx6C/J0MenOFMXf04utRrL
N8IC7nMFfMd9Xr716tANDq21G4bwYzT6INn1x6Ubih068YuOpN70i7vuLM3Hb6QVc7R7jJ3xFcG4
TWvPtqSuiOaB/biu7flg4bTZUoN9Iv0GjQozweYV37bufb+LDJTjWhqIPkBRZubzKT4Xn7RCYeSx
YXI7Ds8ktGAZkOahU+PzrOd3Z0Kz4OV8uUZVtykq39tBhtsqYP2ae+CfsAqzFp89w9pQ/RmsRq2R
RKMgHWfiuRyujeW+IpnnQyfVUU36Ogd5em4M25YslBdII8FDPLu0p/VT7LVvjeFywljDoZOnDxXW
E6BSyd++YzA6JO9Kqj0lsMKl7jzVaS4P9j2kPPJQYQTqs3HrqzSk/LnRPqkJ8WUERhY9FAzb586H
HbdPpmG++gKwDdnGnDYvjFKSQ5Xmy6ZssHwoAQiGWmBvcej5cWlzx8EK4YXuQ3Udm4KHm88Nwtc1
H8snKnS9mkrDAs73rnpeLjk+ILdT6Pn1QxsF9UYE3tkB43BOR3OYcrOLpgIVT7WbfauAo9ziyeMF
CpV6irUvtkKp+NjPbXEaB4+PLg9N231PrbEe0X3/xN5/OoQjoprjJHRzSCacUthXT0OKKIkg7W3k
CTBMH2MMHrruAqLXg+JSNALkXdpvhqBHW1Rya055RxYinjLMO6v2FBmEHCN14eZevVoO76zfvt8D
EJu8u6VoZ7Eb5PWZfUd3L5S1S/bJPF7kgJ1JCcxYA6F79vR39NvrKJaQyyiDRDBd7XE43/3xeGf1
hhnWsBNRR0GDtXQeg49u1v+ESgPuXVaBDEpop2ISRs24C4rp7jChKjD5dHaqkkWl7X8NTX/SS7cr
2vynsXKQZXjhybw/FabY6U5TIQb9xP1R/XMhCdjyrIPiqZ+GQ4FYDg4mkeMR+DyeVH7fDoq9E+9s
L/tPTI7eB/FnB3B11ResPt2h++iSiDRcStF0AS1qtRkwMPZrwUS5QHYFucZb1UtnA4V4MObk1EKc
1Dhm19mrsSYDguQgT3cpw8K73+ytnydKucia1kEIWUbigHdZ5ALfn45uqMhHvHMbETuBRDoAWhBv
CmgVFI4789pSCDFM+VAEmXsbKs+5Lf7bAlOd1pio7Kz9VD7FjWGrVuKSeSyt6r+mdZ8yhYmcgSeL
/P7b88N8m7ocd0lT2GdNGLnDvtRaavuWplOIF9G/s6ahjAyBoTZphXvIsQ4tFuCgZYnPSZcNbyrD
3BSVikMl9lB/dNayXUbAC9Md2ZI6NVwd/HG8AQn5OBTEDIyPqs5g6wHRcweBu6Lpb9ydwUm4dvIY
Fm3yCEfkqshxnMjlI3+xP3Zu6Rwn3f1rewdMihMQFILTYRW4NGTBUtlsifZy9BWr8nJrl0FNfjaP
b2shoKaIo1xJK5isyApw3G+c3D7lLWoHVTHbLMfsKwyWj0nQRKesPhsW2utJZL9RFz94+bKzWxms
VZt9QAsqt4llNQe3TB5LktT2S0wyvdVSSFYKJV2S/IdUv946QYbShmKcmFh7K5LaX+VTu501AANs
DHQlJWuxwWuOHkLXLUfQsxTIWtoULNscuV8leFZGpWthMSaskwaK2+QdpsrZpNTr+X0dKfJ23HbI
OVRL1WFPLF0aZCThE36JXe5aYpeCdKnxj6xHAyfKY6aB4UiQD448UaYLQYaTu2p7VkJSQ4yo6pLz
b/ApVPDpUTRHL3SHD5icM1wJvJRWgcfWjNljmKhr4mTbdCmPc5y3YP6aa1TtYpe+poqTTeA1P51d
HRymR/gb1iWbKFlNH5jFjm1W0vX3vLUtwevQU/MZTRPOI1yj9T3ronOPRmmkZjDPt1nj/Inndpu0
6kdRy548LMGksfLuK7pxGw1YbnCLZQkMwcR5Caij3DQiVS1uMwBdJbODGivYmCFGgI7Jt6Jv8wKS
QviTf8MUSP3Cst6r+mtp0RCCE8FG3arlYvBOM8Ky9vF8sSVMMe3zSsn2NjfM8iK8aMSAn5DFM+gq
RjSgQcMzAIFJ10nytwo6lCY+7Roh6FHSywPyYx/iU/aZE76wy73xwe/0sq0ndF8MBw54oxqSiy+1
LF9GDVuPaPS3qMIuVHlxezOjOXPGrSgQh0OWtteiLMZV25pXu7Lm9ZjyT+Mcvs+BQ3ngQMoS7O9D
IV+00V9BX/56rdHHPL0Ip/rgTeq1n6xT2g6C8NJj7MFiDYMnxR/KW1hBlndv0jAudjXFCaXpsaxj
rGPqNUusbqdtijHW/TnEzRsWEPqr4tlilbNu7eCMXewa4uv1OGmXlnjRAip9YVnHPO64ehWmyjLH
mEvjj6+2uZjAH/a2g/ImOIdd9cNoih7BF7uZSEuGihjeIoK+uAm9q/Q7eD3s91eqrD6zlm8cn8q6
NjxSMp5weHvAkwdLfE6xTjah5MECU2kjlyWDufEIGdcl4pxYwgNLh3LHK/voM5vb9M3wEKTtX5ad
0cqKm6/Kg0BjGfHZkJ2LO7/ttz5KkFayiI95UKj/k9OYc471zHgb1+q+YxdVlNU+1zJnR14Ztj8x
ypxpys9dYP3QGyGAW6CbDdyhAfXoTg5PuUvlbw2F9yIQn2RhCHyM1sR0df/a+3ojUvWTj2W+4zVj
0ucOp7o85AOFfBDBIhh1Gr6EpbqRB/sQSpRQoM5qMpWVBKbosti/k5jI9KZwgUm2gvMEyABt2+hA
SXLbcx6kP+nwxevfnXvVnEkeBRMKk5qVdznsAy/p3qFvPlqNts/K41M4TIwMQo+JSCD0pvLmCFj4
cOuzqjrCrr1FCvtRBcEMSoTZNl0LGKTW5MFbzNC7AMFwZrxdWSNRTL1CbNOGazVhxGgdVBOkm3Gh
yelYHFGu07SaYvpvSEDHTdJ+M3i5+/I0N1F+YgN0X7NjSJrj8dERbzNHYyHGW1SRJeVNCr0xpKnN
UjDM1TERvf50n14s7i6t2nkfstSLbTGc8PW+goZQa1iFlAhx+ZL0oBkk3xulggchpuJpqxtxmSVs
AYvP+JTKRzN3j37mZxdCI99pJ/HJtETh3qEd/Gz+qsgqPIfjjfF0w9eYEWdU0XQGi37k7RmOfs+F
GvO0o3W8X2mGWekAD3au7Z/OUS08gQGphR1hOOz69ZxbF+rUn9KfoQ+48X95lJxD3s02IdCFS5Fh
D3ipFV5fcmuz7kGRsQkZ2EWpjeDGHwT2ax5c1C3HPmjhJeU84AYZHKGKzr6aKA7DNieJqu+TXRQh
rBoI5tQcZsUyvSUzp8NkDQLbtB4O7Ywqo+PRWRfvys3xiPH8waDw/4QR+5EsH+VKuJ7a/7qj7W4V
fsN1GBf5uj+4hWAc7iCCWUKMaDaK9gAi6dAyeVn8z6xnhuBJH8M7IGKxwHGNhNOsbMFf3qLPYTz/
FTUbLu3LU8RpNtW+/aflCLCdrWcj9BwYnx8669sKBgBcspAH1RsUSXPo8KM76FNY5uKVxJU6MKcC
1SQ2hPyiaA4ysteW5iGXFtF95d9Jq82y1M3GwLxfR4ZxZMB/x7r3LzYntBuiVbsW2eKmYUpp46W9
CZdpY9UwdS0Uwl8VgKLAN/xnSpp6U+PmHJyoPvbx02RF7iGcs3MilkeZOVwj4Pp3inJkXdQjkmOL
hsat73u5CGE5MPZsI4V1SQMOrKqPm820M4HoXwTqnKHK/ngJhmfIApspgBU6+v2WXAJ2eU6JCjg3
+6FOmEJk+UMk4pbpoim3ws6gLMED2Ebu9Kcy+LmcEdCjrv1bFsUrNyarbBGKGS+bJJnCPo8t9Pql
abfWaNhbdr91NnxK3KwrFkkQqlone0hFG2wydycFAkRdVpypXYMLOUIjaBdPmMlLxiwe47pEnNOJ
K1LlPT5t62Uu43Ez3LfuHZ/kA93QXmF1huhqw+lg1B2MHVvMPoYn6RHvM8UUA5FVn5Zlii7BIzOK
mxILNuHBuoRh2e9FODgo+A6utrtjSejTvf0+pvFwoVLSB7q9iZUYqlzff0zvUOnFXbLtbGVqveBK
J4GCLrsYaZ0moLVjGb4CmHiRC32URfHOa7yuJlkAmanfGOYqoniYH7U9jK4BhbKHBNydphUh0O/c
MoL/V59SHzDctKfqp46gh8kECKviXeRnQOIK2uKYpKeyCADgVv4uwrm1dZhnLRVWDRZq7aENF6rY
sYT420cliJlhH5q/+ejsiHnCcVseBXSYfZMBXwMty4zCwDLwsFloIg5iLWFlecXToBfypJueRYAj
j+3oHMAX0ZuVZbdPnPk9t7N5vRjIAHVtGhhtrI1Yn59aDxpLNKIGG5FThc4H9qj0MLj3irsnmCzH
T6Gn4gAc8GOId6bhJxoIMl8b6k7Zd8G+k/E7yIX/wrKydo7fiLUU1QkIy2a0DZpEZB9Fx1XN7PAj
71/KegkODSAtIdI7L2FhJtc2R9mU7HdZ9yv7CayGWnuF8TF7ApL2SsaHCkIaGpEw2ttM5nhnZbId
XBYNrL3+gpAtD4xLQVhYSEbk+GQFI2+d7GgrPhNfvMy+PPhBdsyGa+1QpVTZrmnQVM3dqdcusHGM
KdFJCXZyFV9+HkY+E5SKZfME6OTT72hoEXaXqJk3oh5nXP2IMdy7boPNJ2OfjfSsjyKBxRmGy4db
RV+1Vx+je+AZrRNGjPEN8PKHDPm0pFTSfRo+tHPAndJ/l+PyVVOvMcnyX/u2S7deWuLJUbvedy/3
KavuxaPf/LQJSCq7HE9xzNaFUc8fpptrDZsprrHvJy5eBQFywJnJlIsIkFqoNMA1D7bFMFjd7m+M
5uxh9v+PquaGbuTYT+ZwX1tm5cJjXc6nXsYIJ+11PJN4kedcWgo+ZTs/eSV0IOh6J56Id8d57lAx
hO8oM1oW3ah1PSmxEDwEcngG5viWGXHBjv/sRXhZQWjFNZy/stpK2eu1HTfPXFu/2WistTLuS2K+
6hQinv1fOr8yicCTJ8G26cx/BJITxMFjxCHmkAgi92y1inXFDpRGQL4yn+nXLpYqe0k2nNuMJ1Ty
kqf8Tdsg25YJm5XS7r9ohIaLUfGWBcFT1bhHPeVfQQkkts+Cip3FSz0bkpwZLIvJyqHtUoEUL3PL
OWYFSc/UnZoHQv7F6tp220/gu9lDfoJrYC4tTmRCuAzs6UCj8OjFSOslXiGT6GyDYcQSwTfRzc+d
stqtCUKOG1rOXVcfhizgwPfclRvyMcvD8smbiU4oUMGnJv6Q5fKeBdZButNnZjsnrRmytwyFNo7H
Hm3GiuAURbBrs6jful27tTv7SD3Lu9mrT77wZz37H2gvqKzNoyfMkz0z49a+epyrcmWDt3Dkefb6
60DU3MYFZw1tZe+n4y+ztVcePhZvgBiGeDz2Q/JhldYTClLHljMnMtPG5FdLeIp66M7tHF1lmD27
Pi9LV85UgzwRshjWYpGUXlHxS6L1sVPPoAjoAfvy0yAdUYP820bq2qUwBftw51hQynJ7XHbWIrno
qKcDh4vG1Ni7OVcrZpMsRPi36BmMRx3cdAEQJjZfaRNc3CigFPNH/HUgMmMYvfdXxBcILtU/OGGr
eC6XbRe6IIkH96EfkCKY2EM0wzNpQziwVHlTnPBs5WxuAvcHkj/oEBbTobdPICEhP6MO71XCepV+
jBoL1wYKW7tDemvFXCTOQHyd7uc3reSrUzMCr1zBctWz11HH3bqYYRUz9XDz+Mnx1LA1c38xIB7y
sNsvMKmYh1hPlOMbtIEBJwy0ot5wNAEDlnp5GxjUsXeFOjg0v51njpx150wGNBJ4/5okeSoCwWw8
oBpRKdehqPjy1nf7UIt615myZf4i2P7xLK3c1owINKprPTsOCTb6EvnNpxuAaw6X6CdJMabY1hqK
Aye26EDj3Gd3IMZ0Xf/GXXxNMaw7iHR7a6q39uK8z9XgMxuZiRLN2KhxF22M1wKaLJLHuC5f67DS
V+XOR6m57RaH0jTqnnhLWH2U2IYYHjK7R9ZLrfQgNT5Dtp3nsO0+c77OwcxsUsA1vHPphgxQXtJ+
ZHoIw33bP1Zh5l7o5dmKoGNV5JsZvZCVxC2SJslHJWou4tH+F4/zY5618O8LRRFTZ/ahmSzkxhbO
mgl+hhrTc6eju0sgUlvHWcBmoaaNknDPLMFeq6S6Nj36QP1QtkAEnQgJh4oO0X22PrU/TFeHjR5n
Htcu+3InOEMedIlyxFDA97t2Sobuk2M+YND+EWDBjsqVqJH+Lct8mWy4hlmaEe7hFadU0QQb7o7Q
Y6pST3dePAW0mb/iBGRc7NrfaVyU6yic010iwteys7FX9A6ysPhzltivqJz16nVwc7HrqmPrL8eK
iU0UFC/At+XRapsH1Dr1DvoEI1/wGg5dYFzVqBFCtdNVcBVlsNDp3e+J0PzzNGWOFLx096+Fdq1D
y7zW5HvWMEv2zHTZTDBC7OHOUTYDzc+yaOvoml5vfggYFK9Ls7jHBB0bg50k4qSwivKWjmjC9F3L
nVkuITD1T8EeJ4/4RmASaVUHaz9z/7UOjpCwLV4zu34eICkop+heAxCRpGZ8dll1f4LifxHPtSN7
XLo6+FWqX1lh+8eu7bcwTU5ThZQyQ4hwQU9AhWalb3EOIKOy7hIinn/fz+dVpLyvMU1JqfPePFoZ
LltpqA6GDdHhBBd4osfOCfVBWXfRUcqmwjv3hqqiC578NeChhKPStfQmnu+BEREhBDkqUBCQfIgt
uR8CyV7Yj/FXMF2y5LiVQXIba7EuuFrSpO92zh2FVPIG9zg9+qYEzy0GJigIrjzbWrXLotZpZh+J
dvlig/iVLeBgiJ9Jz0Em36tQOSCS5moXsFBYmbh1HrSjD3ZqvpxZY6e5G24Csxwce8nfBTNu1uVr
haZuipIYAW3/lts1jCdnyKwjj8bc8d/YXfu3mSVjUmhFp9rmNqdFahSUkhC2h6okRrvY/akq4Z5K
M7unxpLO1q7kD8Ezez+c4n3Up/81JXlDdtn/2ln46C2Z2JFKh0KwYs2buohKEdKgHcrPZUMchjPC
37WjBzbBxODYPvA4yFChZ6lDyeCIyXKHszl6St2IUuv+Sy0WzKV6RhQTvhrmQzUTlB3uFW7AuS2P
ee8/dSyY11nb3X3TIVk96VFY+Z/FiZAeFk696uiA8wFjXzK4H2GknQMrodRE6cMSzd4D2ST2LhDY
HILOuZbds2hZSVnhOp7WzahAAzWYC/I4+maz8uakFGFRs8mkFT1UZQPzpFviB7srbzqDqOp4OIC4
Uw8ymu4MQvvYN5T3asgkBqm7ZV05Bz7QuEWU/u2i5clNzikDK9E1by0z63XpYqbq3oaouAmt1QGy
3WftGDIWwBoxJ9Dpbhq/XIMFql1wCSfKjfhomotwH4tUfARZTEZ8D3Gc6Si8kVKbh6wioRFZKFol
6Fol/Wfxvcjwg1eBrIPwCzHhyaPvpjn8inRDXYe/IVxsQHmj9UtUWrvJkQ+OExLDFCbSVjtqAM7J
TrNJN24oGOfyC9FZv7Ht/FjZ3e3m47qau+ZvQXjQKo/CrwbTYzw2bEfq5A1w9oE012MKfRQkEXCl
ciGLAo4lENbmT0rNU7m0SYNC8KT30aTOEr3DRtZ5sKuTbSisdzB/3sNt8PKbRqme9g7fAvAc9HKU
FI3/06q7FAKh9m4I9WuXLDcnx5/KMox7FlAQdtDXNh1+FqvmFknSbA1y6twH5OKp/KUXSIVCxsx9
fgR8mkGaDX6zeHwIIsg/ohI3SR512opHJ9pDDO7i6QwAZFo5losPFQxa2qF8TeSAroHQB0JkemLB
t8onFi5v6N29ZFOkPVfAa0F5tsqd5D5S+EBNj8SRcLoCn4qcz6DTvBXumuVN3h1/UrM+bZz4uRH6
OUcc1gMdQ6h57ZdI8wFJbqlxQeLSpjYkHKzzpFhnCRtYlcww1bo/aWQ9QN9+SxQzNRpSlzFUcnPD
HoNZj20VQ2VoMMWwsj+N1lcy6j1iyXodoQA76Dg8G0Xq6DDtfParMwrqNOPwyykyTTzy+NBAWDAT
1JS8BKH+SDJCYyggyjr5UMmd7Whtyri8JAUdeY5HAbdmT0mzrBWBKHPC3sYXNPY9Ar1tFhig4gjr
PMTIwuFJF8r5aKfzQInVd/lHdpdn18s27W9uPNqb0GbH37IWLJtjmY/XLKpRuri3ILXemEuFp6mE
z4xZzCP1Bm5g5G5h0IqiRq3MBWHp7Dv6H1dntls3si3bLyLAJkkmX1ffryXJaqwXwrIs9j2ZSfLr
72AdXBzgPGzDtavKJWmxyRkzYoRm0ekbXNCCg3wuAD6YCuxRUQY/AtpiXwffGP/Tq6koW4M/ogxW
KXXJM96bvuPc5pEYd4ekbU/OaaC6EbslDxOixmzOcrEyB/3q0TW3Rlz8NKkicZ2TY4cfSdn/RDhq
sAycK0+RE2Xp1NWeWoeqPXWxrA/GVOF2iojFdb+GwX70gVz86MN6ue5RjtBdTUJqCfMbx47CLb56
3lVbv3SO5Da8rYFOSNywfYjMpl9LZ4BX8qvjB/EeD/Ctr5wG0hBoPT6emTOc3UXJVsSMJlEb7pXI
6XqCppUVpC/jMqZHySRCBvuGOiThoY+F+AorVuIJZvtT6TE6Y709DAV7obCEqx68t1b6k4Wfk2lP
m5Jm9XXsmj9u/GPD7057RYw+xXtHbdhSQMRkXJOF5bO6z7LcJJTpParvlAXURbW3JhqafehOHwF9
LRz8xJdpI45XXkV8Qzy7qn4OGtLlRSrOuoCHwbaFm4KtFT1iU7DTSeNjwfC5cIuCabwQQJhsVL8Q
qDC3ar9yGsZfVSED8JLR2ym1oTYnLl23U//DkQ9jWjbMu7DOFW90yuBIv+V5Q/p2QAjRlbMeIy6z
yOrTvR++mwWWAYeuRHwj466YQwKdIVhBMLmkZJBlzJ4vfQhPthyYSoESc7lThiDI4Q1V6e/kYBjn
uI2hopf9JbasagvI393QC/MLXCpXdZPCIMBBth8mVFubxrLeDX2qZIhEc1d+ysjdey5pWJOxNSow
/iew6K+llb23Kf8plegfqaxwBW18xRRerUSPKiyzGfodPUFZg/dxDKK3uTAlAYbmoQvi2AsTdh+X
1YbwRr9SQ9vsC5GcSmR/xXixTjrYxj3tmaZU/rPGBxiw4xeyXSTWmADmtI3HiFAr8licDtXdG212
kbne9IUx4DRrDnn0RPyh2M9+/6102mz6wfqMhP7Sie2jefRYWOD09ogujtF/4aa/9zU9p7nzJxvc
kawdGzETl9+YmN4pLYBF2OlHpNrvgjo26VebciKii+UcszlNgirYMA8RJyfSZ1Pos+3md5XVxa7G
ejG08qNMkPLTmLlaZ2+ucPEF1u1r6Q4Ea4nCdCh8J6ctXyhUiNkBEXwe4t/8fBfqMRni//7B1MNJ
GuV70MDEhFqgKzUu/pCxeaDph++6sHziodN8MuX8zIxuK+jIkkPaZZC23EjTumFFhorCSkG3QX0y
Gnku/LCgom36TDOFvc+UJyyaIBEk0Up8eLDr5Dm1u3HvvmKSht7Q0i+EYlyPzU5fAiPrLpkPU3Ss
W2utATQBew1IxlJeGnfibxCoveOByAtDLovGGPgK4+B9LMNtn4WLcOJdaYHp961NLDxzX8XQRwc3
tjJyzv4Gb210sT2Dc7TBjJsAMGPnGTBD4jxMipAdh2t8WvXSOoI2vx4cWMtj+pwlbXKpovgfxpE/
VeV8DIGHxke7gx1d+xD0T0a9D7K3x9u5uYxByTObC2Tl8UzlRdRGg79XZUhOSG4KQ33pkiiFX0/v
pNAIgLhhta1NBADgUwhLFmurhFRWnoNLlLi7TOUyVQuXglma2rZNrx5zmD+31oxWnxMQaxZgaQc2
cK0bAaZCBzXwyPoEpi+6VKXii0V/aPlDc0xkmxKWCwPXdMFVuda0ux9afoI0/U6HHqgjjw+kMTVr
eo7M9HmokbB+e5UqLoK+TX7sfOvCtf8Ie/qwEkRtoKub0ibl7vmsldD+WE0FixOMBwEWJVSwNAeM
0furwY8osBE+gQG3lzQ/QV5sesgXqT47Uw76m/pCTHf/0i462S28ba8k6D5PN9eqblD6bnar3X1Q
MG9yCLCO1k9UWVcc7Vy/praemshv0dtq/kfBpdvxYncGXn80imI+H5f9Z5ulj770EQBxYFT1kxxA
doxV/zxX1XXwYBPD2Nyj+ffHkp1+fw0iWDXKeHM65y2Zm57iAjoUYgUwcS63nqejzTgn3Z65oMGV
3j5IpYXgLOS5LIxxG+MEzJ9xbXvrYidLg1x3bTHDI8y0RKkSXIhe+kslHe/GaZ2X42slnH7He+N9
Ort+8e2DIwdhAnIvMEG1jqByyeclG28A2WLbzJURREQWd8CFXAABYSiePe/aVvWlLgk/8uhmPhi4
WNzRAdRftcQGF4CfI0m2sWfHtBXSVSO4yDwiBLEJPMpyGrhFiJI1D0fMEQjc3LF48e/UmUxHqome
UyqheJl+moO1UgqEDzzQjhVAeJ0rTXRefTmu9+alw6eLSs/SfHhQPjG3HBwF+uroE7y0xvruD7SV
Upawqo0w3xRl/OWL5oA50l87JqHiRskPB/hGPZcvlmhoth7lS1PmpDR1tulocltZZfxJ+2m0K3Lx
rOP8ZKjqu9TypQ2qEMvWibI9D24Tt+6EBS2N0NyN/qy1HjeBgaRRIbAFJc9pUqp8LOmXitzFNWgu
ExScrojzr8Fw0WtKHSPeIKks05PSQ72hbupseKMFhZau3liIR0q6kxeT/wt0K5E5/G6V5hMv0f5N
aD66rEhhpwRJEGYwfMHTx1n2x+NYSiggAwKR55s440Xjt8a/xnK9ve17XFVg5oWD/ThPjJtdh6iJ
uJyAg4GKja3qOEfyhbJLDpV5/+2NCGluam9ksWCfVezui6n41TkxqO7mlbWm2irUxbIH1E44ie5B
n4AQj7tiJ2rvt6FnuFTZj6XrHx869E6DTXf9/RTOtMH0kiIRvMCKNhaabdN7P+95d7O9Su+J1vM+
DMardsQ2ayZEr1gDS+IUkfVYXXLfvmCHp5cVw6Nu2j9eAc01DvFHh+mrzb1RcC2jz3Lw7oscB5N3
Mx0N0aS2cVXw8AkDXooMjVli662NobcN/4mhuPkpjTXBwCfYGXeN7SBw0n0WAP1BDSS7ied4WwZg
WAy03bLP2CCx0w8m6e8qNsczfYQHw62fIScC9GFttakr8eIrApNQ1r8Ed/puqosbXWU8Lmfzc8Jr
Dnd/y86rOjP30klXQ/CvmpVrLSPkKE7JYP2hWqu6VrgkqSYZWRUa1Gei+OB/CYZEYLsyR+DY+RVj
HEyvAdxLNplM84tzOZXDmnrgau2z46HD88Oq+1dptQsQJAjplHon8HSr1cTvvRh3dscLYK57cN9Z
OK9FKu+FRW8Q8NB6TxMOYFYEObncAEuDQOng1p4FghO6OqEQKjklwUaLpJkzWbRMSCrEOHphoWZ7
7WKOFwE10bhn7Qf9LX/DTDqbrgybfZZMW9HpL7EgHLsCySHuqkNaw3SOKHfZxBogyBg6vxLD5BRD
yZRu4luWALdVjRWs3ch+tp7SZkGBZcNXSY390KtL7GMux42B6Sa+KMkUUuqIA/vQ74HOcQ9N8/hH
0BqirVBuNcwvhVOsq7Rk29mXm8EWW7qfEd6BLOR+lJ41m5ttqoKG+BFifJeVN/TAj0kr8CpOf60l
aa6ZQ/G675dEbnuacEQSxAL8R6b2JUsuc+izAVqYuenkozhgiluHMvrnZdVlXFoxBUeSHcMG69mn
uswfQnaEOzxn5NkCtGGky1YzZ/npMQ5A8jdQjGdX652u7HZdjOG0ddzJIKYaH8OUGy5IgoxBKd+6
QzPdqS6p0kMY+VDKE5AvtT0P1KWb1G6Z9dFMW5b8cevsqsH+R2W6d4oUm5TQBDYxN/6BbfqW/B5o
9CJiEUm0m1TKh1O7kh4OfPqWGUJvKgIOJBG1cWheeH8cjgZEO3syGcT2ygPn7mTfDzbu4vRdmWm3
tn26qti/FWHy4WmqJ2beM6hmzz0h62JEvE7KSGEOWrBFbPqY06U8Wm7/W/m8ltKwOxWB/6fv/Ddm
cYqVvPKnISRB5lqsCyFavBbiCqT6xyub9DzoZF965rEiXILySlG41babbuQqmTJ9bWpCK1OmHsqg
pLkzDOtQKEIk1jDcSy8EnrTMx7xNDAqCZygugbWhkgK7htVsW34C+GRvqdkQ79XcOZk909zTyaNy
0X97LPwbxEByPxOf5WxiWOy14k6h7zrHKFCqFP5XY/F08HrUjegkJtqq2NW1oca5jui2jfOmQFri
F1ePx9By46Ofuv9UXONQxlyVG1iCdTzHZ4Zb3ieF6VM/6LxVWcoe2+OtMkcdd/DsXboUjhUB+ZdQ
lD8eUjJmyuJX7fwWmtPX2JjOLhKs9oumU6eGSs3TVFBrFvjFurDy72gCTkPl0SHqF/r1jINq9qES
iUb4ezxmfK8ziyEz5M7OAsp5YPTTjOnZlNdN486M9NsgYr46O8+OVe4nhFw6nAC9+/CUN+1UGvw1
SIXTVYcxYopTSuKS/KtuSbQZPuUKTWjt4r5qzpPGJieg0O47XByhZ9MjRuP4hty5eqHH5vRTqJJ3
OP+UX2E1wqL11Yh6K5tftj8EK1MwQDLbf2Z6+sH2jgCXk7MymHFv3tTzPciaCy+h7UFY7u9oyL/n
mPB9WVqfDXWBMksBaJq8dRN6Enu8OnU6Xy1t3anMKjF5bqqessCookouStyte0LgsvaNySkM8sof
6TRfmSHpdGpxpc/eadDOnVbOeI3By93iGY9WtrukuRzvs8zhVHrluRoB2LhiOlgGvYLI15SI69lj
AKUdZZAYXnr3LYCFQWNUY2w1Roh0TrM9pgLwWWF4DxJg8nHobf15+JApO5jMwMJc4/54790Ri6Fr
kNufuds6/xL0OKKtGWOilxTfEOmfUYPxo2R8bhr1IzJrLFaXLAKEkPn2uaa1ANfrh1o4cLDYyPFX
CIQV08ra4Ck5JOZ/vJlUExnmp83gDcHCcxpFmwILGtd3bqPNf1Mn9YepeLWPeb1bflB0BYHzil7d
UZ3LCLAH/xKANZOS6dmlkKaOLaIJrv7VDja0j47DNonptRzJcFhd0kKrX3HAI6w5kLemSVmviXh4
a+7zYT/2MPqD5tu38OQ1ThHy0KEF0g2fy9ALGPHDX4B4ioueYQUGgHCi4bmx8jecBeillnukT6o/
pThK/Mwyzr6dvJRLcylvroEyU2ZkeYY7sGZ9dPKaCVbnQPN36nvXMDhaA0NrBHeuAyDaSM6LYYmN
3sjKTzMKvrsUx2vRgxWVA16qKZpf5pGm9CosJESDXVtH5Wkm97TSFFzUGC1z3oJZm74GdB75DUac
acDpO0vWsXgqOHiNPeFBKHo2Q8lmbouryegz4gaz4IyVGa6uWGKPD3C3tAWasezoe2/0Xhv1vkrJ
DDteMq/Htrg3fvNtl4QaRqJNPMmy/eS75sFPqm7dxGFHhTfXazLN5SmPHY7n81K8lDT5eWb73uNd
lJUz7yJ9VTLX7D7p5bFG98B49WLn6hAO5bLyQpnQ0Y/nEentbD7QYvDeShPI0zS2ODlC+qURDbMt
5mxSyjHcSE1rUMgVLozp4RHCyQwk+9F74+BKrMylRqMWjLPoj4pdf4xbhY2qpHLIasRtaMjfexNc
K0iHiN32rijndB+Z1GaWhApXQ4juGlguWUJ9lLX3lsb5k3saQq6c0jYvuX/iCUK4tz5FaEkvUd+S
t8wIYwxjc/etjOdVceFntmsbXAJmkqIDwklU8DobAz6utWzqokl9lmo+mCHNltFiOLKzV3olIBzy
gleUWwTJzMY8hwqYF+Z96D0fl3Twyp2bvIjeM3BAzOTPCCPRFkP9bmD9KtjOrcMg/qLFhHXGK3Rt
d2vKgEpSUqAq968qcIFRooBkG98fH5Dyv3BHrXKr+YmKGGeHN75YdXDSHfwbPJMcw6E8VGTg12PG
w7ZwiFSHCZGkJMEdjRtM98AXpOscCiKMONX1wU7gWrW40THXsxejziC1behx3vTWhwkNxuINDs3F
SamzpAGhXiWhRw0aJ0NBRbxBW8cUEyOe+j/IGfre1bN1KDnQm3wDj5hDJxQAioJbqnZzmk56PzAP
jnzybBqBZWb+jKN/aGeDUqkQOGqb6o+mC+qD2bdP6AUSA2Ry9SYzPyQUPTeyZyozJzryqmMV0jJQ
tuzNOzkbzKTWnrwiIwDvjZVVUCLK6zLYGEVI62Eh7j7l64i9Js6D6lyb8WcEGYsylPZoxPMmja1k
1xZU3whrvssWR2cH05QQNsFgrBgNLhaQGbwIhsJj+T1ece4R5CZktRao1oeoQZy0u9g+V+5XKfC/
QH7YUdwcnrpGbOPQbU8JyDiR2/tpzO6LhFq4nbunRFDQPEEcQNdwjOcOeiw6Em/sldC4G6I6il6I
GGMborTrd4xKVJvWNUhTxEOMlULYyLq6ftQUyuaW4kAfH8dZvyDidSs8CKfMePMN57XJC0IAP8kC
rF0G/zJvjsUS3YYiGVb+acQMb3T2g4/6z5T16PHAVBoFvaYJckz+DWzamBKhMki/pijkh4+dgTMH
sx51SVtpabkz6hEbdeOnZ3w//M2BJaQVQ1JDtOsNboGEPyCY6Qn1Ojir1GWAXRk16JCx2DYC0R1P
ZXpsbEmOsu850Rv4QuHzfXvZZ9PXL5Tezc+ggagzZwiTheFxwaI9h83U7bQWhFJN88Nt80feMgpS
qMVRx1AdY2qRbITHIFrFtrEl1ZVsLcImc4FJmwX+ugiQlnx7DHHKYUdpx19pzMZ9dvfLzdePycbP
4KkQEcJIcJiDaD/1Ypep6RRx3uc+psYIAGTDhsoCBKS7+ZFNTJqdRjYhIa1XdrGwcil8yYcImCin
isCkoK6NeeaVkmawzlzWVqaKd9sXTUM1agaQHiceMZ13xprC12jt15woTdF91lHy4SC5lJm1683D
8nQo55gmHT6ZvBDvQcCJEGbNN7FP0BEpKZzUdeiRMj24jwRFKXkh99UhsHLo5pM6AJNkhWtN4dkt
hl3B0cTk1MPZP34unAmbPJe/pfULx9hy1VBaypTbWhAlAdyULIEBY8XT3w6ArC9hYc72Eoufs1/R
EFPaotsPafkbgq83G/7NmGevCbNwrMCPkHKd+bFipgVkQsZ638filz/yn1Ek6UfR7+glpESw2PMi
NjZT4ZFGGcpDrFn/uxSl+nHy7avqNRXeTzsaECSR1UcOwOfKNHkcNml3oYmmpX8V5u9YSdy50O+6
bLoGA3MsTzQ8P0AbmtK4YxPottp9I0BxbCMsbIPJxyCdbz+k8rXzSOSjVkc+Ioo1wK+K3bfod+lP
u6SpP2Y6BLi2lx2HY2yk6mA2Wr23tSlXW+VBQgWU1T059by3anCzvstjtzXCS2R099mKmSFnNrAD
w/4K+y0S5rx17WaLWQnFWEfVwWTyc5nZV653FpQr+/XvsZb4WQ3Em0ztmyB+L1KsTY6ZbVl/vylV
YGrmnEjjNCf3M6uUzzSytmXsvKV8CmMiGPCQI9eMftzhzVvK4hARggR/wflOR4zlenDJQFjxL2K7
W2sAaztFqtn7Dl65cVo66WsKqpqnbjBPg2GGOyXRHxwj7u8Blk9a1XniYRvSaIJHCmnjbsi5gQwf
G4YZX+eS+KnyB8GxiuHR6ga5txyExcTT6SnLW248hPqex2vuLJjyrEN094UFTdpNHrJNsAhwAlGo
IWsCXAHGCDffyEbKR9U5NkIWeQ2fqd2nnG7Tu20FnMpcV8L/4xBt+4d9ccdHDIox5dqfsvGP7J1q
byfQ3Byn2QuVEsRfthw++5+9bjJxsgv9PFoGMauqm1bVQLQ2VNMlT1v0DTJCTIgerCNos6FPnP/L
npJnMTXI0wOoux5hkQfrrulYK6bseIPsvpyrMbX+G2MMIB6vUSslYtbA2g9LmudwacnFqti/JpH4
dI0EukF+KnR2iKeEXFzvs2xZ2vN4yYKy+22yDmc/z7JC5MdJh5gHLEInA/MLxwS8/A2LKgTg8KW2
OZUXRhQcaz6XTphoTiaBLoqlTpmHuyIUkH7N5Te5FptlIwCoYHwdW5oNzZp5lfTvk7kshPgQD/6M
HlXn8XCqk3FrBzk/h5pjkpfQONhx6PO9ZN9OHI9vuem/lUZSncGMletTP3CgzTL6Ic3UufdlMq/Y
z5JuFl+Nb/z1woY/r3Lf4HphU09xlRGWKixP3qyJ7dQQ3bt4ynD9Nr8AkfBM8/g2A1kivKchaN9p
emowJmwyj/IskfbkIqu4xf14bm1syW0FEM6t2LkYrv9TC8Y/WZOvn8t3T9nHNomROGSv9olKH1HI
Sk0XpCGF69wYZGHx4AXDUopRGcf5Ry1hDNMdWLC7H0vsLVhveMdjh0qPxcSerKx+bJ+j6uSAGS6U
vJoz8F+LmDx8Bfre6/ExiL9mzGDna7Fn48ruKOxPecWRTJkIAU0F1IRdOTKmq9K7USMIivkiwvEl
69mqjEV66YXIt5X1oMyVDGfAU9V0zTdDmslu7PCojfo1iBRFd/FtHL3L7LjljlUQXrT0RU4xBksy
LFuvwd6QVLDsu4GXGZo6OP5hnSYY1YwWYa7MKEp4NS2cJGRL6C+Qzp8IigE/npRkWaDEZtQ44aAP
8Coq2oBnM0SVGmRCSbaMtk7LWE1gx6MJQ34y19kGMQZnB0u2OdR70xz1yopYEopxSleOG5IbKsXB
Ja2yn23/pjRjgV9ZyZE4qz61jniSBravIXSuARbaF7cV7gZJddzUSYtTT6t61/XLat+v2Rp7IRpv
xs7eEMm99zr33GCTTGxMOiKEAufkRfc0O9U2naOUKFU/ceqEgInEgsbml19dNwt4S7W8pDwunuJK
g6MYjUfXjh9KEsKzDHBtA09KHAT2OZSFdZnmGHt+iFkjnpG1QbuguBnAGz2tUHtUyEIg6cq9P7VY
b7Hr/g79CltDW3UYmyJYyNT1sGOayUV0zdECXVRs/CH+0ZHKiPZg4iwFsKqpti51QqXiRBdFVRGQ
R9RyjnM/qcuUlO46TOCB5HN3o0xRPjW18xzraXizzHFle414dxzvRK1OcTXSgFpFEh+c5WBTttJc
WV6ICU6n/bqsFPleq/hJTH0wKoKxwzSw+yNUs5rFyIANGjfd52iHo++D949N+9WdrDfd5DTDll7P
qRAYzksKceCIzIxS2R8CR43byEDa9sI+vqb0gjtBFG9d36h/xyGfGM3MV3YP4iCUerR6yPhN/NuA
FII5Fpuz0YaXsgl6kN1d81Vx7OZwa/WheRdQIZ5GypM2ke7oN+M4zrJBZGBzSWdAHzH4SKyKs5Jv
IEHzyAAOjQqyspDkVgB2ykepbR7oRVmeFc2j9pR5h7QP5drKxKOWlXw2RdjdklRs7dK2WKwmaOxO
2Z3qGKuwJkpzcnL61rFbPZV4IUh4NncMsH+tnEMy50PmcElRYsL7h77FWm0ArxGTcuYtGmp0JIgX
bHoMBEdX+V+D4UePGKAgdZqluetwJF6AAW2TKLYQiPhlcfZObXr2CUGtmeODW/bft5UHLOg7Mrhb
eIP21VOO3AaFhmo9EhUc0QNeso6+8XBcTMWgxsT04tn6L6ZsfKZN8ha2g3GrkwqM5AyIxg3lTQcE
4Ty7qG42vbusWZ6lB8eoVxw1kuRA6IJkUdUfStGKm7OAgURSv5tOX+zzcBA3w6a3oe7rd6t1X/qK
Y5NjdM9zFEPbs9E3ZWLl+xzv07vdOU/j1F+MJm0PY24UjxnWdSHLmx2PDgtSPqlaEziYU+nvPUkk
xw3/oTz866fMeB2FCQsFp+x29Mjc52EzP+Pde+a8Nr0KwEngm2IrOjkycM/FbPJ0MLFJ9KyITy5s
XFQhBBzRyfZOYykLXDdJvqKWJm9qdB08GO9pREolm9L5zU24fWjcS1+SEGgQiklwLwfT3SnR3qRX
6LMvS06lPlXBZtAfVDAP/ya33fuuz2VZ5re+UOoXNll37RmGPgimji4ag3uotf8UIMAYU/P0318M
Dj48eMT3Kih+xV2mXnjgq5fOIZwGb+uowcbQlLk0Pf7/X6yUc0man7JMweV34ozOzQ5YPw4rNkmA
imwVXV2+6mNsct/9d/O5Itk5pRC0FEjnZgSwg//nXun85kjTLVQGy4PjM6W+f9Umq7QimR52VI2X
Op73giBntOlZOJC6z/FB0/2Z+wDulhxB6dYXA0BdPsLy4WVZBDDY/s9v0ZDPadV5fL010gJ1iiPb
l4D2+dlgJk2dkZdhyjnZ9/LheWgpIqhelDJgWnrzMU8LTKJDeY8khtoCo6xMhL0xUv1IO7B8xZJp
9+e/AedSG2ulxUCx8l2Ppk8W8GaBQ96YUfyEPIYzCwNRxr8w0N9ytG5IvxunlE8GFmuYI7zETIQv
Dh+FtTcTzm1K8/+BMlqEmG7Ld0bHTUlhWU2J5BL5ySlgDDGA+l8aJyRXJtQVJyJG1YMIjMHCjyWo
B/YFPGvzw1zCj3AFrnV8NPGOPTOzAUncPPV+sTTlAZIli6/rT+w+20zi50QZr4MkzP5GjGOnGPJM
o3/3Iw79QG2D+mYGEFtkGQqmox8dJtE77cu42p0tl0ZxCLsYO3S/6IttmLyKcfHb4tu1fbs781IF
WxcVB/RU7hOwInLQbG6Haf/fvyEj0pxLyK48/ffXuQD5W7nZAdLaMkCItlo5lg43iGLuieQDrikf
0E2MpE5TOiaUnmiOm4Fe7HpqZ3OJwCk83huuNW7+92/897v/+eU/f3sefnqQIY5zAV1NVNVwhJ9p
oj+43cQRNfab03+/syYKGuJacW2Ssj0NDTKOgUuCKo3ltzyMUA8/ifwnt7aIgEyy4dFuIvfe1O45
OddHpYafjXQFI2EsnfLESaI82SxP9mlj7/XoUxYK8a522Z0kbfM5GsT7M05WE5MWhpPD4Awvuccp
cUQi5IeRrUNKWKuoGHC9N/vW0MYmzwhJsNpdGS4rMGL7zUCEB/5luMMPtXcWgEJ2jCL1kgkAPcu/
hzq9LxboYlrPvy1bg79lwzR2WH0ik/kpzt8gfbFhwODs56LcNWoCkjbZilohPAcO9T91VR/8LkCj
rVJUseK7HKIXZcl/AmcDndG0v1dssKK0SiB3ZVcWSNaxS73P1hue8q5FGeRCLhl0kb8AshDjNAZy
W0yqf8p8PJHlJgb/EvJCxM7bn4VJ90g/9z/FOF91u27YZMM+sbJNPztkeutpxbWGZyTsH5lk32D0
M6ap+W2yOeXFs9jZA0fWKnu2J8GBxBP4gz5K7MaaTiSKYD0OX4x3fuF+/pfZ8SA9lgnPZUnzUs0I
OdNnhZq415kNJnm44VQdRrpkMruHp5/Mu9Z+R/7VKyDSV1lZ+O7Mt9jp/xG8p2ew2xGPwCAYW59g
ZXk0sd11ffWAsvlieUuQM6pOae7/hZF59GPSAZazwTZGape9K73mwASBDlbuxflo4VqobqKhox5W
OH0FTG31uzHGZ9abH27ckuxNKRuJiF1wQo+upQ8A2pJJhcrIn0rlMyxn7EcyPdrDw7WgY0ls5HRY
VJqgBpPgScr8mb35E+MzalXmfgqPHE60Mym48Rc2jmu2cKjmd37qV7+AqAWfMQnW5jO9eibOmqHu
PnxR75lFODcYQKdLcLsGqNYkQACo2HdH+SODp21hnC4mRogwrc8fc4bArVPyfRqKgXSoKCHodCEA
R/yLcpvI8f5hO3gYitk+KY5L2pwSk61rLceJ6iOIMAFNexBtaiUm/C2Ov+1Y7ZQ5v6ieLRhMZx5w
Jt4ljZtXu/ohGvULvCr0grD+Gj2n3+ceQiUts90EODoJWqq6E+MehhczjygDMyR1UECPWLJikzQN
NnuKSQbTFO8Dswl+NLXlo0pfG43mnrRAmyv2YbC8vwOeWJWGDttxdKwqbJx2ZF5IK46SbToUD1+q
fWiSuTHm4MQbmyWJ3bHc/1Zsb+9M9V/TXKk91v8K1BeJep46TJjUjDl1cytdXLheqUjYGRogYd8+
E1GHpj+NAwOVQ+4nHdCikpqRy6K73HWdq2sEt4G8AZti1PqmqU6gBPUqqjya9IaBaQKHjZQD4QTZ
8hx+Ac4HA6apWCK3+TGUT8q33tKEAHWMCrCSqL9rXlY4t8V4aNWgNrrCtx/PD6nywzS15IDDeIdr
09hkKVAZ9gl3v0peoVeR7vqeZ5xeVE7jMBytt6j62+Ty3VXjeMDrQn9QLsWuW15YRpRfoCJqM7ia
XvZa53x9IWi9VTxCGPRgyuS+/BdaARwFqjgGo15jCURHc2Hqk9dJdLAPIkjqfpCgNy8HKlBYqAbl
kme98yd95VL+sa3izjL/ydPDd3sErcJJOrv3EyU9rFLw3nUspNw/HNJ4nIfN0c2mD8EDVc7DZp4S
vhzQdGY2/e6nXdyY8xYCYUD2hKvcc9hOWAbAicb8Xbf8iV7XOvvGPdd2zOU5un/rTl7VgmFyycKU
HnVxIvqcVIZy0OvT6OBIaYvPhp61aVoQEJN3UNp6C1VxXx6BxkyGtLKfR7aTfmoS6f3Ptl5/FE59
IkX98DSm1Y6jj6at28jOgev9MgOalboaq51E9OEUZk2fcV6SN62Hl6HAVpyRSECRnmEw+xb+o15e
nYQhyOv/Zb1HVz37gaid8Qa0af+wKpbfZakukaeu3kCKoXD/9uTYuta6lfhQzaJSvE2CXZ3+P+bO
ZLlxZNuyv/LsjQvXAIeje2ZVA7FvJapXTGARkgJ9Dziar68Fxq0bkZGvMuvOagITRRIEQTTu5+y9
tr1xqgTguxnc43/ZTB3xgkX7QMgRCJ5dBmOmj47s8zsrK7ecFceqaV77mTUT68chD2hvyveOUd+s
ScstupWMQsWi1BHOY/3Qo4LpqgNNZBybB9PVPs2eAXsnnv3pTQ/ynd/moPIJdmt7CLAtRIPUxlBC
n+aGSdGd9thbSnDucsQgfcHngRy8UOWmKZ13YXmPU8QBmLhg8hr8AY13G4fVnv77h21OwWIK4ABo
qr14oU7nYuYq5pPxEUv6Oy7dEC4nprGXepbsRqQJUUjUfZwUuzp2awZBDq5P1wzQuNnZmUyaYVNQ
lyKAl+TPyBTVfkD69GMRzA/DUd3Tx3jAwD8X+/OWxExGjXqHoa9y0fq0OWTc6wBpmAdSyIC4Vl//
tPCcDfS11wnKDCckKzqIW8CLsGHoJ3lRuZfzIvIxmysT51NgIi2sqkNPk4jzGluCNNisXO+YPiBY
3V8XqUCO0vJb0dZjaJhEPoOWBoDc6Pp7nJKoniSaKUCcC/6o9teFLtCJJY2nEBpZt1mpnXscJZxK
8apOite6UebNbKWoKnMDunrvCfu9nAaxbfUaPmBtyWWtKIHDXF7qhYlWUQCWabVLO/e5Aj987AzJ
bDtjKhhWr66OZpDBHRBky3wnrWfHKPPVzNoHz2RUQNqEdk9nhhS6hNKaP3bhKlSeCQwunvVweIoE
jq1XjfTPqgkQ98LRF84aJsELVnhqi1yNnCG9bShdUYMM93E7MZax+/sSBBeDWXCw5dHtJwcROb1A
13wSXVRcdBdrdM69PcaL72kTNW75PE1UB+OhDxeOE+3s1HtDgK6JODz6OeGvORewAJHOGrUMYlx4
G4zuJunVS+48vAfyuS6yne2Zx2GiXC2ZM3OpPQy9e7Ia79GfXVgN8Iuxjxk9kGAc+9pnEwjCAj4M
lMXg+XehVNjzSWfzn3IPTnNhRZuwJXSpH98N03imoPthMTpyuh5pSiU3GJY3mratow5TcN09TLnJ
1M0kCFaEIxUmoMNQcReSYx3fGbA3ipzhUHtrbWhfRyZX/NRcCbkJrWSKGbIeoh1WMG9VC1whfJcO
X07WBtU2DPMnL6RfmDUD7b96A1eZ/tTAQelrlOa4si6Vz7cZTf1YFvYZqj8ikQ4zbC7S742RvzgF
My5uKXC+vSbgAOPiQubLMDAUt7s+OYFrerTHe8vhF9EZDXQucGKjqWjQPcupajBgSCiGusmqGNA7
uTYw5e/f7RSx0SBj9NNOcyxdy10qVey0OIz2WBxyaukMBTW1tTqLQk7fI0WGIAW9mH72shvqh749
xl6UPdXDsKkM8xliK7Z2uoLRqbcIWLb5AJkE37qR6SAwqw4gI7JUI8qWCkMMt3YEY32+soLpi0PZ
CUk74iEDXU5RuvQDsa1Rh1qYFaqYtlY3ZZSaqBXUQ5GS8hvQvZmC2j4nSgPfx2jdAuo/4lZC2+NS
UqJDi/pMX2k17bcDnvBZVIF2xqD0VWn4MKoIMHWhB8cylmer+TCi7n4ydSTtafu1q5k/aBVnutK9
lWFa94E0n6yYj6OKlzgVHuNWHj3LeWhxk2zaHNNg237Qg360kVIthWCTglqjP2R+G2VAacI++xOD
H4TXgZvQgJE03CQE5uprRenoBlf4lyFjXuanF6C9G5uQrcTihWUHkKW30ucJNCKWfUHzkiPRYqQW
jgh8pRH0ZzVKaNZYcdKhojpXFJvcYGKE7X4/aVq+dMqMyXqv78xGrn3fGx9HLTXWruafirF/wBl+
H2egBKv6o9WMBDc2A4JJsc0dzEXwRtgtulfgGYgZPPHZqZAyokYf0xD8YnS3mo2RJ+fcDPq91heP
fhS+DL1DAKql7igb1FsLzFpjVbg/NROYwUDQC+WZswxv6zZhnCYqbpdl/gVl9ZfRpQtjWmxCWYEB
7ObB+lzKIurHWLqCAUg8jQ0WEuqbDTt66sijNjMiZrOE/WMaJs5Jhrk1zTwUEaTXZuR0CGvoUcZr
58itl/aEuwXFlTzI0dXWKiKWQAu5STvVFgwFFdiyBSJhWYrd7OYrPaEdLDuqGsgQ9OIrLLRXNTFV
r40e/6yZnrjwElAQZYxYe9/cA1XPByaNIQMQs8IUFZvMTqUl31yt2YHyRH6saHa7ugBhCJ53Gevk
JFFgu9Wy5141HvU6pqoJgnCrHS6gickcEBE4oYiWW185n8UIywKJ1mdbdwdG7NXiGib2bwWqPc7I
jOz3pLT34b/ei3KsqeC2/+v/LXNt81mciStrfl/V/4eha8ImD+3/nrr2RqjuHyLXrq//kblmyX/A
jzRJgIfM4qDDIY3tR+aaFP8wTE/XqdG5puWZjvWf/5EXdRv+z/80vH/oujB5iyN+5LH953/Qkr0+
xbuEp1ueg6bMlp40/p3MNUP/LXHN1HWPDDfy6R0yrUhd4/n3r/coqhs243+ArBgZyFNft0fGEFpB
PQRXT8ANcQayIXkLyQIeh5ID1R9RjDPeXP2yq/4ZA/dr7Jsxf8QvyZvmvAm2ELrJSN6wTP230Dcf
asmPTXCbaKtwiXFqh92qUg7wbKPeRKaGBiab2n2UglGHEH4eHJQ0pt/SHc9z4rl9d+fpql1HhrP9
660j3O4vN07+cf9UeVExe1Yo/HKimKcmSPeeQ+oPhNF8WcbzNcKxusuE8OyvP9iYv/YfdwtHkWmZ
whDSMDx9Diz95ZcJhA/ExcMcGylCegWalls7QlRpR5iEZEutIAk88Czj2a686hS5H6NmRXiHqYSi
/PF/nPqct8Fn8d/8TIKj8U/bYwqJMIYLkDDmVMFft8evGoK+FES7IGFgnZfxPX6memHl1HCkhnCp
dyneT4QbUEqpT1Um6j33xeVY4ZaOyupl5g5jNmCCNVhiSR+DSCDV0TaVDFktizw2xzF3mQM4HOwa
KQ+Oad7JVB7/Zsdy6v7pi8AxolnI6Wfac57hr1/EgFqGpCf1bvhM8uLm3k4SqR0aJZJZR0UMrtH0
N6qxu13sti5A0QWlJXnzN5sxB8r+/vu6aOoNw8FDalm/nXnQSQLlAmRgKNQeiFYwAWvoiziDTkxr
8tya1sIZYmoaiRutm2ztz8XdPKDQ+O9vCFcZi8uQbZqSX/eP+yO16z6zM8Nj+mg/oHxMTvipwLGV
YUNWRuKfVEwNMR1fprij+NfE46aPg+ZGGIX38NfbIv58OZKWBZhcerYlLdrGf9yWDv5I0xuIhBKg
CETcVaizLXTaA1JZzA8BXDT1kuPVJ/dR69b9FJMTURufidljZJ06kMYDZqWxDrJNb0PurfAdzGgE
89tUYpOP/+assP58ViDYE1I3TcF1THjzWfzLWdqV1OZ6gqAI+cGIyExEP0jTuu0njI+y6odjVanX
0mzLA87X8qDuvHYaHqdK21nkXF2CIVDrLhqyO6CLIAlEC++GAJEbJdU90XwEIIR4S/qixsvcjsgv
sEsg+0QJOKXuXRU0Z1j22EywgK5Kzy1P1FUJoK6RMSFidw5D2x5HvR2PLpPpG79Hwl22Kl/rU//Z
abVzbBAAUO8nlFAiuwmRk8QzL7iyxB2Nj2hbofFyq/5zYpqxn00ct2kSAT4M0mahdT1B3kOV/s1e
lX/aq8Z8M3A4GF2Jm+RPh0FKidi1OwLmSYP0jMQ8klgj1nnCqMnomeDVGfLvUY1oUwXIzjHrj3ot
nKOKA/cIhoWpn9jrMrPWrk1Cg9vo2jKc+XBwLofLOJ6rztM2UTw5ePkYdXc6nttC+96aj76hdDT5
XrMOR+259eq3TmkWF4r4wOT0hTilYY0eFtJ8O+0FhpXdREAUc8raLXAk1CjY6YJA6E4x7/QVs4nm
+a/PEmO+6fzh0sE8Vbi2BC5nu45r/JZVjaJNoOhEjCZ76zZULdawll3R5QZCI+WajyB+3inrmkuE
S+zENgQpZkqaF5VzgTPj3AjER7u/3irzT7dKBMDS5g5u2II7uv3bDQIFllNTREARI+vw1oFGUAUT
ZjyiU47o7sTcboWgW74lUap/rRVw3WjAYDQawcmuizfXGfO9MjigreSskVS6SPRsWEDlZxbu9Gql
a4LmjF67R0fGCi2yfuib4eCWo3OLkOYtsMaZx07vF1AZCmNQUMssGPBcR+S7qHq6VH39hBPdgv+y
9Kz68Nd7YB4U/vq70PcQlmPrtmQX6NKRv11J44bk1cqD3cpdvTvqIt2YCTPqGLZv0+vIk1r9Q0EQ
PmDR2jStGW3R5L5ETohUeaeolh7MGFv9TdThjI5jM9jipBruilGEJz8Bfowl5tRWc+qhHSJxi1CN
G2Yr1jROzmHm3/q5px8noiWu7xtl/sXIpLuPG/2LnUd3bRwZB9Ebn5mYjE3fiXAHu5Fhjd48E/NB
ZAxCjKMXUABqvImQ9lanAm02B6VweMYBE93Zq9JXXXWY4uC+yqTapxwKpJ6Nw12Vdt1NU5XdYc4b
gAoN5C5A56EsivmZ0l7/encbv+1uk1mbsD1uF44rSQvzfjsN6FbX4EGR8Xhx9kHNvyCGArGoyWxu
E2MS2GaRJ28jO6fHOZbNpu3bZJsl7rT9mw358/nILYBrFYMihkaO+G2QGHE4zvNxjvzwoOPHOWAd
fo0srzuOCtwNxJ10F+WA9LqqFLTZE9LGze+TNVqPyKF1umzib66gv4/W5kPRE66wDJsgGcP7/VCM
lNtJzaC8PNTU7lUhvmbcQFBY1cOdIlAIt6FEDCNH50bOPSQXzteiaRju1IYlDzRQznVRRxvDEpB4
GMCgH8/jRYv2lsovFk6tp/ZHhJmzgT52iTNi48bk0hRBH/7NSElI+acpAmMkKk641XXBHr7eL365
y5LVo/S6gkQ/enZ+cSUe3bIZd2Ykprnr4JDDPA1A8Rx3MVKS2lROXW6irrVIlDIzLF34AjJHzR1J
EyhlYq/N/gBq1qmBAZRa59wzfcDypxW3WASci5Stdoz6ElRCeUI72p3TqdxmMWI9snQviHMw5BJ6
5URWvBqLpLyPLJciPhXJpivQj2jEOkyxNmuL8mNu2oKuX9ouDamtI7/8MH0wQniwaCR2ePpdN1bH
mSJ7di3u8Zav39hhb79OvbwfZRd/x45fhl/HRrrvdgNog6NG2zuWduqQvT+OpMdbXe7jskhOksvI
nsMM40iMPC3Ti/qE/gKftGPtNE+j+zB/345CrjR30P4pSyYSAGI2ApFQBBqSmdCcaudV1ORZ4SlB
r++n5z6u1a4iUXlpj152R+OHCpsLclAzwtuq0rsl5RE6yYQSHvAuVmX6ScZBtZQTdSbb0J+5NJIi
Mty3yDBfAUBZtPnOwYA8tSB9d9eU43PZF9COgyLZVYnx4JNN5ImlFFkNqAOyqidkvaxL+N0JiY77
eLIg1MX5o03rf9Ubj4Yv4zss+PUW3wg9gM6wj04T5tCLG+jw3hQvBjUS7tBYH27jEpPAdQXEkvut
RE528MmbmckG7Uj6VTybtHGroBQvSD5j2327Z98ZKW67YYuA4r1wcUiCgKHqSxe1i6tiXYx5dEnJ
Br24MQDNOAQ7k/lyS3ejeNY9mryFP1h73TPByOXZHXdLKmuD3u8KRdbRNAljHfVknSBd1E/KDj7b
uNa2Xjtw6ItA3WdR2d3HDUJfI0zbDT6SG8B+6gzNvj7HjHwotl4XzmTNuajeR+HFGqwhDzi4j0Um
atO72pDBZ5X7J4czcUEGdX6rWWLbI5Z5I6XmuQODQnwq+QS5ER1hApPPiS62NZzwjcLkU1Tk8WOm
tR6Hz5wDItGE2d2+1/386ETENJTIdw9EwLy5KBh4rxN+62AhUCBGlAUopKeEBjbkXQxhcXA0WR/d
sVlNZUkzTRRgn1CZLNt6Z+Ki3MU6khO9FxBAbK8Gcsj56XIV8n3XW1RIZBfepMu9P2mPYxz2B0os
zsLWax03Yy73jpguGjPOQ1gPe6QC9rppLeMx0G3rAJcMnGCdrQJVVodoytS6b2dCTGF0e8WkYRfn
/WMbDMU5qHum3gg6sYNwZGQEItyQYh6tx8GgN1mFGt8fKorbUz82B3vl4W+5uW6ZmZDiMyU1NK62
Evua1gqCtHCZabpH48ONz+hMac27I72iEdZSmdrLoXOtPdg20XKWpuZIuC7Wq3M0zR8UumtPBd4B
JUm/9mZ5SzsRcikjDV5N5JwLxzRWzoCE2Zl3DVplwgZpIa0G0zEXek8LqsrdHqwl9cmqjy5I98V9
WF2myH6JW208coRED3gVAPvXW2DT8sa26vKRMmZ7INnqBEj1SQ/L6d2xqjc78IIn4pQhKRR3PRfn
pkUBwhAdE1ySDZuArOyTV1YsmMLC2kaZ4AbpGsigdqoZZZ8APYV7RPF3Um/dTUee76JNAYrXCR0Y
BuTifF3oZoHTJ87i2dDVoDwpUwDLLZyDbpocJLpyOA5ldy4N5gl1xDUyknr4kDjF2axjplcO6Jci
dI+ZwtEhu+hsmZ+lFeNPo7Cxypope4v6hHar6X4TmgSjh3T1GDv1th19sRVdTfZJVei7JG76XS8u
ETLnY+Wn7RoGh3cP14PIrs6knpGrb0ZP2pX34NaV+h67W5lqCHYm5W/odpKeafC5dh0Sytx6D3bY
2TQl3GOZ1N9qWqKXADPhxKkx5KW3oixBrGkDNtdLGeGJzww/9K4w0cSihBrvVVV/E2EeH3udm14X
6F9pDchnoh39pYDLvWhCHFgtA5EjDulsRVF5OsSkd6BBGe/I14vOjkTdHczQGVt2+SESVr+iHY07
FRnwyZdjsxWB/ZFm3nQAbp0g5wLSP44eESW2nt7Thl1xn0VCAIDwRMsmPo2+f+pVMpwMILcWTQ3C
nmrAzKlGuFJNPLjnWAd3ooWdcTruYoPIa5wGD0gAyKaI3GFlCbA10rfRHeVhd7A0e433z11DQror
GyiKxXz65SNEIFCk77Spv0wpDdi6PzQOZexWWxbuQ1kmxnKYryO9osURFA9k6tG/qrQtVE+gitFX
u4qmnaAZtojRSbomIVNjPgHtmG47nXbsUBbx2nYTWOw6ko82x3BO0Fz8GJo1qtRkiXTW2Vkc6ejf
7GyNrBmh1dzC6GD+keWHYChXOdHwWci1ESEzVv6pWzciau7dWG5L/L+2mX+kVvwlQ4UgOAjuG7OL
aYm6LyhAvYMhjXcuWZ/0KCKIKFWycasJqVfow6+N3LWvVTfVUBOPDS38kQD5RzjztRU7D50decfW
AxEfzYGeNmAKTO3TBqbxuHZnSSRpKMu+nMSOmxru8wkeBW1cLDg5OikGV+jbAyv73nWNB7CnOKIN
Krakz3goXtBDaUYpHmubNqYlj12QPRI+YzMcTsjokoy6uccMK7300XanLVFUntEuoTY5sL4wLxH/
Xb0QEP2lFi2st8kpz5ZOjiH+PyZ8KnDo4qIljMZerqyQ4AQ0L/5i8lpn0aNkDFp+IGkq8goQGnLF
KddtYRBtXX5yiFubJhpJZHDiei0QHyNU1FZVaI6vNd2gmyHMq1NtNevUFvV9pnu7oG+zi0RzjkCf
08fDqziHMz0ifXAX8SSaDeYg+tZtFm8D2xF3Af5o5QSPAUizdkyj+zmwrgzK20IpsciR6S0yewgW
JdXAt7jCwde3NM8Zu22v1yetZ3jS+P1caoSSnzS+fn9dOIpAFt2lncaQdWFoZGdDqbXolGv1sDJy
Jz3RxIUAqMnnPuXAwPwbEYvIZbs2P2wFFy1OveGhIJ75wQ3DTYgw+C6OsR5MkcugCjmPgxu9gu/u
MJN0BPY9hGwQYojaoC5iWL2710R2Qrdo7vWBqD4fUACgqeakc/0is8C7QIuplxA5a0gu3XQPznzO
RijrZVsO8ckyuwwJZjqtM6pYe9cfXYiFOWRfkd2S34dobYiqN5RMM4WfPimDh7XUUNrUI8EIRWnQ
vhuCFOqacC+kNJdYRnwn8I5ycJjou1+CoFQPHVFJq1AUEK4n603z+BVaX913U2C+GuF0iWwxrsj+
U4SaCu0BFRfxuNkodgBznzRN+nuCixOL69BNOUOSWulYG4IRT7E2DbDSLf1kDEpu7E5+GJrpnMx5
0dMU2OBSe03A6kDIO2hWcJBeKvYQ4xR9d4Ynq8YqIQFMA/De2kXvUlbaLaGx4VojYuGmidtlVILc
Tf61yFqfprNHgJAf742wjm9/WeBI2MQFjq9KV+DnWnyOY1c3J3hczSkEa2Tys9ia/ZTCkjgYbZMc
Rr/6QpSguJv/cEfPW+ZlghEPF+OjlvvlztPmOeIEFLxzTZubTYkUfwi5QjrEAZGbURGklsgjDdIG
uf0FJw8wwCRxVwO2jwtVpWfMKgQIxwmuvqHPZsMu6oA6pJQGIZ6QRfj7Jvc+btVJZH+pSLhgUINo
r4tfFbTuYxULa+dHxobgQFStVcwlKfrwiFl4BsqMRGUOQazG7qhSm+po7UZPQWyjmZXNuTOBZis9
be8rohqEG92z810Q+bqLw08r7yQ8Jm7Uyfn6aNBR3jiqD/jJbGMbAc+4ae1waVeCBuySa4jaugEm
V/NrXOLDDslY32g+MRwD0Whm12S7pE2th2ZCOEJxviIy0B1BWDI40QN2j0WjHTdScmyH/LtrWcM+
asbxonckJyGeOHdtOV1SrYsXgSwHyoUzXWyycdwxNQKrGphLvNi3bUqEudagJcKK2u9CwpTzaLRu
60HXYITr9h2yawq4ebZvHS+/9TmCO9vqTpoVKzKZR3FQdYdztYjWcdCCXnJdRbqKcZoEMt9a1cZp
IAfc7FGymPo66LiLOi0wJs/DAEspMz54eeJvrNZ6zqCG0L1vAe7RZy/8GA4X442ll1CLV03QURCI
vpadXpxriR8tb6s7Bnl7q54sRDBTcemlT9fMe2eoRyRbD6AbqivWDz0+uCmkAd2gyDCQRk8nHigT
oW/eUmpQjoeZwJUZKIsYPgZHQ0GzrckB2NcRw7/MYeTWTkAmuUi4OPgIIwP6M2cL1BVxA5aNntsq
vmkM7oXROWsTEOehiPwVswLzXXBY3EhUYi9j8Vkg51tmhAUd/U4r7hiqmWjM4nBPybReKpkDFNHH
dIW7Co6AMDSyBcvNmH3XlavuKrO3L4Sqjjv8WQ0GrdS+pMBFlSb1W3CpYutW1A0qWSQXHQ02Yero
IaeBUYBqa3f+2v1DkqLJUay5AsVhDNI+Xyc8CJmzvRaVWzTBXwwnaOfwl4YbJ3M/WZlrx2utS2rD
iS+N+NXV9GKbFdR7pq5mkl+jw7bbfDq5fsYpYjfZCswwQkKtQ/oWZdl9jbLlThs+9aLDojEvvPYQ
BIb3cH0QiOBep7l6RjtoPzYUQW9EaY+zlNB+dFpCskGdxZvrw84Y5/uL36BuYz22biHTKhpcbfPD
0rHdW9dLjzSB7MfrGxBi1LQFfzwQrX/uhoK+x3VLnFkgljTB4cdmdAUOb8gAqLZZ1/UvK4iN5XVl
P143vyOoeuSDqegpHtT2kQtSCLeHoI581lbh4KAajLBvpHGzqCXFY104X0aLDEPqQ+ZN58Eqc8sj
iCvt0SxH7bGNkB6GVX+5/mvwta9loqbT9RF1lBC/bJrvrw8dLbUYK8l6c33ou024QSZPJWZeW+Qa
NlcPwkGteb2dyJMTJ9P365M6LIm7aEy21+eu/wK7Q9Vjerw+IF1+T7ukuvvx6pKa7Ehm54/tdGbd
m3DmtLL5gzJFOkyfBkSfzR9Uedz0m7BQy+uzZexziyp7++b6LGC59Gxn48v1yxqdltyTTgsnoeV6
JCGS+XZVP1zf6ef6Hd7BHDggn0JeFRVf358O1/X47dwZMvNhe302oWO5jqJWg//HNgCX5glBiOj1
WWi+ZFwjR/yxDUyC8ltkMT++nJWp5iEcERrP7/zx+hF1WOVCx5n/RV7Hi956yfn6HJQMvopjG/vr
k01K8Gil8Ehcn3Vq3VhrJgnH12e7PG12/H6YSObvkEo1HY0iJk5hXnGAeeqOGvmPXzOrfJ0DnOKL
qM6xjd+oSISAyfh/FlrG3NYXTDcnpz3+9v/rwwGg1nZK/VdMeCYZayx+e1lDzDyCf4s5SmU7481v
r/G1/Fh1yt5d/39dy88VDENk7P1GbH7+y51n2j8fYjnIkfP6xUJd1/5zBdf14TkP6BcSbXl9yy+v
Sc24PilwvPOX/blNSd+5ADE6N9wAo8eo8cd9cX1oe2210yfqkzosx94ezp4nsqOW9xbzya7NjvCr
WGAIa7jb8FQYJDwf2RLmSmkvfr7m+td1cX3J9cU/H17/QlJztkOLQua8kuu/fv84+/pJphnLXd1Z
q+trftmEn6v+ZRNjuzKXUHYBCV63+7/76J/bfl0lKZtfRRRpYEn+9fV+rvv6kp8frdDgHCayL+bX
/nzVL1vwy7fAm8zsCjomloZ/rfqX5w13AHmHgwFwRfHBYK0/+bqdPTUlY8wIcuUh9NvsKRvgVWiF
jqxgfrZgtLTEOkdu3/yw1fp6HaTFzArixcnEDKWaB+VenedPpDv4u7wA5X59sdlb8RESZH1zfVa0
hjoXiEyvb437Mb5oEbbp+Z1jQUqaUk/X910XA6wqlRT4qubP7ZN0H/bKuPuxJixEUrXx+bqm1isV
+lWA+D9WZXLfMj2l//MLNMCtgWDIjTuvyDShBNRpF6+v6+UWrG/ggxk/vkBljGqn+VzTrs+qyEOv
MpfrM1WdBrtvHv0CMUszaeMFu26+FVPjbvPG1u+wbjYLBl/Ft4G5uUbd8hPO5mdKosVTD4VprYl6
PCD6q096pUgvRyn54pfm5fpS2dT7uDenN5vaAxLX0ThzUpL8PqXeWvmZ9UA0FmyNeCg+o25fdBZ8
PQ1PS09A/b3HQB6eS0fgj9Und56ENowEdPxqjPbyun5D+V/LIA2enUBJrLxA5IMmdo/k7VKd7urs
JdK8x+vqKUZucwAxX7yeimxIK/Y2VVOwt5M2x8fnZw8FA8Kb62r993geqwGFBRaTm9sks/BqYwcg
K29sbhmlyFNTTsFDlHru1nehdlPSgEY1QaMvEkndp9SCBxWBQ0ioBd1cX0xHIXxw/fw+N8bqlKF4
vK/1Ey56TBdDmr/mAAooUSA9QL2TvQJrv4ySoRSUOvPiFN7l+m9bNsHW8Hqxuj7sA1q/Vd2HZ9yz
2pMyyd+Y3y1MYgmIGUBDbOcWY+He9B8hF00g33bO2PgXj7vcTWLI/L3VygPO3J7Q1bhbz6ATZNy+
vGghg5dcL/N3WVGiDTzxMrh2tc7tLNiTDzjh4g6GH+sQkb0TRu696CUEC24yyR7teHuJdDKSANTk
7yndjSbQq83gle4qaSyXgMYhm6mvzXdkzyJ4aHTKvaJMDbo3VkHnCtbltgBcZ8Vle/i54MbSHoQq
qIBd/6kxnfnnn1QOwZMxghZTlu7LiRhWNANHX3kA3Yeympd20x9DOjLHqWiHbdfW5+trrgsm2/3x
+tf1ZSKjM7x0dPM5m+Jpc33X9Ykfq/r5+PoWHH/FOrQxkPz6eT9X2TZ5uTUz9RHiP9I1Z3wg+6V8
KPNpnTA1eVFgQU4+GIcbz4nDF0vvOGbBEKzaqgxeYvANS8803W0jnENijDjdKRhMi0KfyosfUtMz
255wPR4NfZzs9Nkq3ErdJqslDoODJry7DBXzLRqR75ZRJdHGK5xzZNIkCMDq3URzheC6yGGA2poq
79sW16c7s5Pq2QgyOm2FtTHsM7LkeixwrSTSy6HaiLccN2I4WYvQpmEWV7PrPGy8Q41fl1txf9R6
icJrwoplpLb+Ftdmh2gpR3CVMhJOx+qxHG1nD6LaX4Im9sEKejcy07ZC+S9pUvVLL1b+MwKcY+a2
9rfeRrOf5YQB+803yhxbRS9zj+cAWKiqEC0OzFGXVTy+6LYCmdTpu5LIlSItsBQ1mEHAjJUEIuTw
nYAPENmGjV2qIMIUJ8GfWb64EQq1ft4BHVd2RgWloaGhP8Q2Ii3k4wlj8nBOJn3O2xSKToiN2MBZ
tVMDJ55TaK9wRAj5zMxgxxUM4R3z87mQdTMAdkKrXVsEWLjBQnRUhKA3JdCkblxHbxddXum4A4uM
WFx695qssDwlOsQxUPsWujhlQAPxWV10zegdy3d37F4xq9cXk0nTigvfJ5FEDL+tMLtzpoGwmdrW
NiLGB1PNqXcEn096MU/93wj7GZcEYg5gpFJnJ8r2swb0nZed2g3Yu5002eDQRV5e0Ru2ciA5KH9r
IsDbeoWEc03v0UPQ2H70oVqHirSf4MoXM750Udc/mEP5ORbqDsNlcB/oSOgzOd75U/TkWXi/PHhm
2eidM77ntqZBuDARwS+f9GgALugyzaD292TOeWLoKG9sN3uCMrkxcbtDo7aWIXuUmBeiM3Jv55hL
ihfw2SyxEhL4jOavwtakTt6THgacmVzP5BaKyCWKxwfJz55Qk9Vk8UiFQMfEYuKTxzfouITR2/om
ltiDLeTuA5mwuoX8Cq4d0aiZm2FQ0LdUas59hz3GEPEec3G6llF3MuLWXZWCmUVAkVD3CZw03DM1
bvw0U78IqXcuRRMPXMor1CUFh1lYQzhk7I6jtV2RtMHp5BET5ZXApXONICzLnj1dU7wubec7zIUS
ZsGNWyJRnjjltlL7gh/kMjZMtSEgQW8ZiRJTeFqc9k3UWyDP4Xk0GbdAeMXdn2cbt/BfRFC9JRxp
kLkFjlejepvAAkFstj+VNKie/2tB//ApLG3gEoG2RvftoM6MX5su+zq1KYzj0qLUJ9L6f7N3Jktu
K1m2/ZWyO0cZ4HB0gxwUSbAno28nsJBCQt86+q9/C1RZ3nxZZmX25i8HyCAZVwoxQHc/5+y9tk9e
Sr5OmDsxiSczUM2ksoEID2JWnLQim1Cp4Ema8FXCiCM1nV4YxHWzp6EvIBaBKMrMdIe+Dm+mtDVK
Rn1TFX14bAbaVSFavDWpY/kKjLJxN2ryEGSWxnEaZr5r7CRlLH9cvK404kFRrRiEJRM42oySOYxh
YZPWk3HnKH2JSwjhWle+kV/NePJIrnF9kXLki5trXzBszXX926rDRxzgGBCkuRtRf/qVa5+bwt3W
8fBsaQawD1GsD0ls60wF5DMH6Kc2YnBlzZW7TQF9lCLeKU/qV/g+RNZGyV4hX1x1HWUAng543KWz
1w13D0SG3u/U4uuwH2p22xVH38oPpABx3FytwQmgBxDPaluld1BT9V7r8peXv/cQSvTcvgLZppAy
a2RgUfDBfalOlH1HK59Prcn5iM/GNp5tAiWDEF0o/Sf0cTs88OFZNcPH4BQn0YhuXznyPSiq/pjr
5Cf12WWkgbGKDDiDWZ7shGb/bExuSvQ2ue+K77gv1L4rw2875tsczbtYsryOOQlTMtAgugpue2FO
FeeyXTNCj0mrrtzPjetulDNo26rQfxXj9MIncThoDv4wIyycA4YZwC0xn924DuTGCoBC8uGoiRlN
ACcXw+9eHB2CKq5C8KUeXlQ2HyAuzvtudkhlZmHTR3tbTeo69ikGYbKgQ/ERZ6ROBmbxKy+m5OJ0
aeR37vhLuHvSSr9CTXsEK3vMmEhzOE2J0WvH54VEEre5t8NvtrO0MTmwoD8rzFloTqJ6U1gghHHi
43wzBVZTazgJt1QvDTgsom3sH1hawQDW1SktHG5N2EWsnMwcgx+meUIpJy7JNAEByNUSzVwviIYo
eQbnDhuLMLRgzK/wLW361sucsLMmNoXfjtqa2RWFaHwSJdDXGSyMUQ0WJGIU3HYurm4aMZi0VMCO
IQI8wkxzYkkPu5ovFWlba2tOBj/laDsP5jnkGHF1UgKaLGEDdoLK1sL9912wvZtQOb3fRWSq6qn7
3kiGjKUnf+Pa39VZSkSVa4mTG0nW5La8mzy2V8TXlzos1QGbtUcNZlonK3+qOZC++WZCYarX5cZu
jOYh9cbPiNggECqxudcSHdmqMyFXUNpTReSeVmQWhlRahrNw3gYPK17XttcyzdqnvoMyKOzprpei
vdfmiVok45huWORUtDh2S5oj53KR6w0MSa4MKCXR0a9F3Hk+/L+PRqLEj4RhrZO+jHd1bmBF0yxW
zMQkHzz7NRuJuWU1rtZtB4iNLzZk/zg7BEufXdhmlIi67guCwTYQC6d7qwFQQWC0POJmJJq77Yg1
dg+6R5XVAkRfd20sD9LsAThG8SlWIAJSyjgZRMVGOjCPNDaQo/Kga8/GcG+7SNiKIfqVzGO50cOa
s20B8DhGqNwAGtSsNHwxI/FbDMkzDkPgZZKA11ESGIMV+m5uISWOMYbFEvPglsmE35R9cNIxYfg1
tLeNyVt+0LIODHrbkjLh4O3TNUyiefFTfzM5Al1L/BgYIVoDNQQhkSH97kMUM6sWdTxdGpfE5mSo
/LxwxY7RPcy7RW+BRDm7NHKThdPWEd50N5pdwOBcBTs3y387vXtHb7d6S3PKi1l5+Xp2CxRKk5Mi
ZKoSyisWUfA0jK1ZS8CGAhFw8nNF/3gzjkKDadUFpzjGv5/+Gpts9Pv0p9LH+aeE/+2Jfqv1hfHh
tulxSo3zACDzefDq4ZL2SKbNk6y96KlpNAjaaXgqZU9Gh0mmE59ob2/O4lHr4/RxMcAJmg3BNrTG
4g6P0sR4fiBvAN1N0W2cllm66T6XHZHDWj4fZ+l8z/1QnMOE9E3LXI4UKvmZdT1wrnK+l4b0ExfO
NusBYSf9yIikDc6Nw9BB9RPEkM4M31LJubJC7sG3zRxOZpmDgjah91pjt29kcxpK8FO58bNp8vRk
9IPkXQa+YQR6vjPqado4cMwPc4FlztLCmvlyVu6mYWDUMumHeNLOg9TUNXRgaKnqsbQz2OkV8ADL
Cre0EfCDlPZ9VE2cSZlgHNLQ6Fd5ZqidMiBxD17s8fek7dZwSEjE5LmvJvdqJmP+DPIWpWUe3w0I
p/2sjUeO5GnjO73jgHxscSUyEDox1Ue4pnXmukP1sm2GpL/vBd1ss0Z0ZKmnhpPLJwNKG54PNEPl
9s9zH0WHtikfvI6UaUxRLEpo+PaRkZCpkdh3/djeuUaniJdP12ndVxfT0F61HN/9PI7kzOEPA3Yo
mnMxtHclgYRF6HnHUniwzcIiPgfGMByIUoWnhgv6KNm3cZu3myQVjIHcsfG1lul7XvGRQU73sx71
eB/23dKYBziJPC72NTs4Du58JG/R2ivT+jnXYtyDCVWPyAjx2wAflgNzJGUf5ibVnlo4u77lWRdE
ToY/TygSZrKFz60+/ww5djMZZfiSOxFRcrECjVBx74btOsWU+XS7wIgn1nhbGR6uUyIsjlnLwmtr
4gxP4tqXUuwrMtYRbxEyPpiYH6L7Fg33KrXTO5RH+GoddOSdlDUMTC62gj7eDqCMTF5Zd9NSWJud
sI+5mW7yzmi22dT0PqDDYj1oZeUj5Ob9Ms2HPyCyxWK7XljgjgWZcE0kRLyN03HXj1pzapfLlOYm
2THgFpqcYObavhsFBMNWphoiZqN7Cay6ANBLSpCFZjEBEPgidTmuqOf0l8YpH9skB0dDLnrPTlg3
ifJjbP07lQvxcnsYIgnkHJKOcNtk+MFJaJ039QtFh3VpTc2+L5JsrWtUZkHG5KVI+/JZI6Z+21te
QK/itSDM4TsGq5AP27pMglOp1DtejHUPAHDf6+VphBm/NRrjvi2t6C4B9WIxSo9pj16HiWxBwxnK
nZaYr73W/lQziSwtQyOiAOBzxT/aIeDtG5HiDBnSiYk2KUzWFwfVDMWl7VzG0e42dMW0jSl60y/K
adyrkUitSDHywVyzA4RDYrwTi92MqGUVhh5agW5yrqO6C/BoLttnueUG+ZGQRbAf5ajtSCUkGVTe
CD2BcfBm7E+zDICQcEKiofJkA+1b931HzqNX5WeyRUiNCmOxV1kKIoxi+96LtXJbG4W2dkZOMG3V
oFUatcOYEqEbZ6lcdWZX7RoirE4hmTf/uxBdYP78dweC7VBxCEfHOCMN+9+U6EUIma9FD7G+iRxJ
F3zNLZR2mfTCiyALB+WsIk5l+We5xPNM5lyekOsYVyHf66Wbn49tsAX1V52E16HBrMvL7RLDRnfm
+GIwbQTWScxpLoK71m14mxc9ZRPU3n5BcO1g5zFKkaVzMUgI2EwRbQWj89rHHseQmllwIQD96FHi
sm8vhOnJ3BUDsLaysPQH1ErbobK+Bi0cgXXvRtBs0N2SO6wgBSKFBOsTfdvhPmxIIdXNT28WwcHr
OBvGsaFvSUHp1hU3N3EQHuBeu+oPN/VTtnye5RKeVlg5nnrcF6gmZ48JO8m/Ej6rqht1l/+ejXU4
yPcytNFvml28s8z0jXaD80cLP7QkhLKskSpYj8/NJBPwaoAHRUbDz8na8T6sOHOEqf5Zlr38Kpm5
G24lCFZNlHivgkV1PK/0tmlXwpXVhwIBMDYyfqSB0GyHCWAz2i/nqNXxplR5jB4coToCr0NH/wFy
EieCzkraTxhjOC4pNtQ3vWV3Pef5qbbZltp2KNbThOza01s/8ezZH1pPoGFsf1RWnhwLVe46OmLn
TBqn1DTW5SCSvUBOv3JHDlzdnFnbNMTIgtHdRHnw2ees5YsVIDOZGGeBcSxKITYJI2kYhA3JvxJN
swrn+0J6P/gHVhs51aD/mNb7tQsTapR5gLHRfOWQ94umUnOsRDGBnq5sv6r1n+SN5xupUn1bZgNC
GmSiHO6ydz7E4yM4zx2s4WcCRYZ31TQHlihYKaSKLJ9auFX8TBo/aAXdNJtOHs3EpqXULPurk6f1
U9h78N/R8an7rKOT36TN7vYT5+j2zy6olIZ7aWlJBBD4+uQca9YTqaLoRk0oJVFf5zs7Gr9v5+Y6
Ix6s1dBm9C9w10hdWYwSEcdm0+sIIbPmkT/J+Cj1scPJihug1EBcQ8AEe35mgMJpF5p72URvTdZP
n33C/RKM06EZbXnsdBG/i1pbZFxn8ArdvYoDkioJDGAI8oycKnoCS49oTiJWHDQMg0MDKlNPqgco
pCZ+k6hwzBfW45/6KZkH/oKB/d1cTBtpo6qPiSnbqZi8+Doiwydp/dHVzALHFcCbICMxNQalAm6H
KX4wByeRaV/BknV4W6v+P0rgeap+/eOvn9SrbTM9/goZhv/1H7+IRkXR8f2Pv7DG/cuivvlqv/77
xYWF8I+/njgUR//xX7+b+OfX//jP/hAFTBc4gMkoy7UXTYwU+J7+EAUM+z+xz1oG1ABgQHii/gkU
0MSCDbBtXJWLf4b/Z2dQy9/1j780af8nZkvQJDowgsXiLf5fkAIOt9T/tQsRoSDwuErmMY5BoWja
y+v/YteRMVMNQAF4E4yxOwbJQK8mCJ7aPCYH0aPwonICCNZaZwstpDbeSRcbyzg0JbayrNuUNemg
Hc+zmtEaDLD96Vpn3M8oEI9hapNBzqMhSgJE1Vjw4yLT9jUlTxfB+hw46hwVfMiJEgA0+Uw2cSYH
UlmbXH9qXTs8TtToq+H2ch0O60AStRIazkdfajFoyWC+joFHKFTBt+lNYb6QKLTVNAR1ODmeb6JN
iFrRZuzhqty08gUOibvaG3xix9+Zo2b9NS3pPoZeFBxctwyf07ANdsYQaWuKAu2JfMGUxuygn9mR
9dXQpfWXOzprq0nJI8gXFJP9qIeJddd5YPXAmxDWnk3F/ZwWxT3lYnLOsnyfFPN0bPo3DqDjyW6m
4dSPznBCHlEfA4GwrbNSIoiH9FxYpLV5g0SCrpmAzcVEr94KQrqQ2Ftp3rzVLfj1mystAZC+7kPh
HBqtsZ/ddvwNBTy/kCObvxQzMFryFR7Jwi5eBm0+B7VlXZvm/baDUnqrO51sqVXLe7TtvS7jrGbZ
21gNw6ND54u+FfrSJYfViXuYviVM/2yqMFFTShX3+Wy/27gHIZ2W1h400JdHvMOJAxU8LzusGMTA
ZDkxdLJ82+ifIl1eCBMKnm4Xysg7UVXjtXFCjt6SuKq4z5DKNfKRSTsFmEq+q/k7sjLQSUMTH6e5
JlyUf7LfhDLeB22PiDQK3I8ue8q9PvdJf1yCD1MLVy8EFNCZ8bC76T+7kvNDApwY24u3CSot3oux
GF8rzuLuiH6bJtEA9qyRNjaEDgenjC6lrvrrXOXwa21F4xgGflYhJ6cdV7/GBpRQZ9RJQF0e5iZ/
P+giSX4Yh6+mgCMnePuOhBg7R+Xkzl4rJEazysDGUTSz4l2wd/zE01sXqvwkQhw4wuy+oLKJpb+J
EGC5ULpwWbToNCUWtK0A/MHa4ENN7laMdvvId+hNrbuhr/x/eayWx+aQNkdrgJXVjs397YISdHHp
ple3zpv7rPfJGLQvjWa7e7C1j9gnhpP+z0tktcMJwNh4un11e+Hv57oq6Y6aC1Qojw/ZgEx62Yhu
u1FVFzWqJ3feWoEyxSazFe31bJHtMw6SUS7vG80AAxDgheuL+KszjeCSkJu0cmX5QI6Ddp8vFyvD
dN8Ex9szvQwCKMuGdj+Z4wGY/9LAAqVjJWl9Vsp8odYEajXb1fn21O1S62395yF3YbZz5uZjdpMJ
RNrkRVt6TQB6w3GE0bN8Bq3KLCdygKLPeArRh1MUb8Qg+o2jZH5l4pxfEyf576+sDOseeGl9XStO
xfBIedldLp3Nn83gyfvzXNYGpt8kM5A2aeItTfAOYpFKoMRTstkbs+/NC5Obkh6cJYvh4XZ+mNu5
3mZdJTf6RHzjug2TlfPPV8d/vjqVmnss8/LbrrDMpwXdbBEfhth7yDT3HThjQUh1VF7zKkB1V2WC
Lx0wqaSvwEdazshAcoEQus6pTcozKXnRFQ1SvcwWWNedgbNt5P6Q4XTqcS1/wCDFpzcN4TPvlrFN
LI8gRH0Kr11cLHFsn4Nps0ros5ttacHrJHuN9c4ue7VvWwAIAZ6rjWHUDD46ONv3FKerqIazhaY4
3MxOgMAvMANmkgHa1iyYiW+DbIfRJtR2Hl2C0VE91gWrf7Y8cQi1Kr2/PcVRlfw0hH7HkNj5vZfz
/lM7xPQmiuSi9YD9dPz2m9vDv1/ALmLsobPSsbYj7DZJfDKQCRM98feXeUnBYTEMXMmsUgAaS3Ho
XOfNDTKPitEwr0bXXu2yJbdOzzvGfynJfam3HLAN52QDDeZttajpSvVRYLof8jn4oeskfhimau8I
wcFVJy1iIVXVfrkVYxUfvALdxNgwJnJyp/sch3qyHlph7BuBi61mML+ZNImPbgkPa/uWhLY+QSQv
iUiwqML4EhX8ozPYCo93AajfczmkjmF8RFN0jMqW5N7bc3Y8opcLZO+zasbrP88t35wWBE07HptS
Mmg5Kd2RlFvNgJEZaaK6MFIu0TZjxmPbviP8DRrrSBG5yLxjUBzb1ibtDLKBwU6lkTWBFv90e1Ux
/15PRjCQltwsJDn7WU/6+XFMmZcllvV8e8pIdW7RON1lCzz2tnPdeBuI2YutabZoXJZ60O06NM/U
Y1vLYRwYd8y9BzoCO3rlOS6LGKuIFgFxU/MlTTFtGk6d4R6pMLtmLfa55eHtko8JoUoCod3tIW7D
Y9Tm+rnPm9dqzKz33Cj6bVxV3e72cA6LSz4Z6VOICQakRHalfv8Whpsx3maTQNWAqjHqs/ckJd5L
iai9izs1POt9/Od5I6/DY12k1eb2X0FAGNZ1AQaiVljwUiLer4rR6ZhUNcm5ZsJdRsJT6PTxO33S
aDtk3Qi314vf0XZ9MGvo7uH+E/iXanvdakgdq3Jky0tkUaUzX2lTIzvaWlTuSrd1H11wcIwinP67
EwsFszuGLi7tQlMwfgUeuqli7TGGGTECwPDd7Vg1tbF3HXiV+XP0ZNVot0Lar2DUqZwziXQ7D8sc
aTlM29FE5e9mdnYKPTZRfuSOjPUxQJba3uMF1r9sXSfVvJwQpY/Svcakoa3pzetfDN2evXBg0gFz
9EqOS+grKtBdQ27Wc0NL2hHmp1Xo5kvGm+IbEPy2Rm+Llxy8oD8UVH23c+HfD8VyTLx98+3Vem6t
R9aJLSazEnu6sO6ly3m1djysIkGDnlrnn5B1qv+W3Kk5wVc9GGTYnLLahNZAlABg8sfO5CDrxEb1
NWUd7p/Wmu/IKTTxqiXntA+Jp3Jn610L7PvOaNPfo9n4kU1IrjInpnRumD4iU6l3WWko6v59ky99
WNtqD7B3hyPkPHU0O2M8hFi+TnZbEtvUoFIRQ4XZpfbmCyMIxElVZl2F6ZDbks9vgaMtByARw6GO
Io7fs/VVDcnjPCJvI5fAPShtyhl2D+ohtojhROQvLog9dKbvU3eMmRucLAWXoeTEm+gu/e3I6k99
ZU1by83jR07w6QS/JKyVOrZ5S9tAgKfo6vwdtP7aVMi0+ThM77ptGBs9G+EYhs30ns8O3XpXvpQd
JXfekpZcttaHW71aSZB/6W1Q+K06NEVtPrS6Pa8MGuo/EUn5Tj6ERPmGS7Tb2JydPMFtC5oEMDOp
cIFgkFra83DqgkKuwRG1Fw6LMPPNyieJK4S7NapD3s0/qgpEzxh05Us1penK0XDsaSZ+Z1FTiZef
hvkNtah/4g/qnyqXjjV8Fto4y8PJaMQpylEEjMu3oKtbZ67IN4Njz9uI8NmOvyAVmAJNZqyXlPYb
ItrsN7N1fOSF6h+4I0gBZox+l0puUtgI1dXLgV/QPHLORUqOakFe1KkQgQWKgHz4qnHujKTprrfL
vHylp3ycuBHlqrenTxPi/a9eJ4XNNGiVh0Psx3PcfLMM/sKipb2FLSph6Kl08pEw+FRS08WBGHJA
s1NtisQCNtCG2oGPv3MiFW/e9UHnXAUxJP5IJN4j5r5grcemRwgUeBbH6cNPYbIi6l73bbrpTlrM
IlfjZsSri8nFnLY2qeTfsWa+ZSAaDspkdWC3jjapN+nXFFPAyRxwbAZZUhGBrL8qYja/VRBdetTr
75ixcz93oC70rpFeoj4AwsAa9lEw6GhkPX7XIvnBWEm99Howgu0n/1pkZs8qgY82m8HkAQsvP4eB
FSUpTO9Swr55ULH1XSIO/RTZovsi1AHJnT08GY35kGqoLnthQ5RsLHFk5dZfVDjsb8/XUEn8yBsQ
DrHYkdwTvAxOfiwTM/2yvKra9C4G0Dw06scMdPuf55UA2yBt6yoToJkZurJVMmXZlyCHehqc6BEV
wz5SJrVfkHzKphCvbZnHnP2ZtRS5bbw2jIR3bdnU/u3VIqCKkRpL0e1VRUDWymVeAhuJb450CziS
0u5uj+yW9rbuRA+Z0ZyZOrd7DlbmqalaAL5d7hwz9CLHyLa0A5lf7pG7IjvUlpAnnApqr+u1OHeL
4asGYsJUviOvz2MTUa9qBmef6UV8GnCC4OyqmxpaREH4cJ+UjzQydFKZQhxw5JCdO1Jgkec71CNB
p2/HyShwDoY/B9QUcDbSAxbi+qPEG76B+p3jXPcgYgWklKe9XrxrBjZlzDObxsEbPXoY68JQUSOE
rcAA08qNYyZEjld3A2PaT5nWJslEpCxz33qPY2X+ur2O54/TPhT5RzsyOLROYg2RWvMjZGYnfFLi
pJWGs9Wd3nioezmtU8xP7xiFXwKUEeGqOedRyUrfzPGbnc7ze2SSEhuhZnm4mRpVUAP07BXRrvxC
1yh83xq0UFfIyMnOxtp/yVNl7lq9Nc5SC9Xe6YF/lYkeHfB2xWin1eKalPUxLlmAI2nOB/ztxYnE
HW+f9ihi5ESQu2oAK+XmjMULj9uT2URyN5aa/PPw9pyagPfNUt0nuZU9ATEZtpy42Ka/CuZDT4T5
zgTRDfeN2RbP8C/zZ2NKtsQRuPc4Xnlq8RkCdxK2gQSTucFuCG3jNGIIPbZDlu61ubeunWLtbnQx
PdH0ydZ2FaYfhtV/4Iutf+VDt/YcElhWFfECRhPY30We/wiL2ngnJYgjrsrzJ8m8269nVkbU8Hjn
yp650EhNbFWldYzdqd7rUx9f5z4JfE/lNvolcnOsyrvGSOB84UQkaLuU1wOYxS7zHQ91uMOAjqES
a1oByYRlP/qRjSaJnXOEhclr/dvTHaG9x2ChW43s2nab9Z+Vp39YSjaPzL3c8zRwcG9llH6qR9Kq
8qPEWG2IQCW7KBb9njrvwRtdhCOT3T3bhpx3Yp4jwkh4W2FgcyHH936wm/TILzfaGw1SBb1P8Q2a
Vncnlq9sEUQ7dCcWAhqe+/sF1tNs607gG//thZoUPb9uHZZjUyMjXob35qDnj8XUlJuJH2x7e3i7
MMe5szOW1LIMC1QMdM0iS+yUVbKiL0+lBieqoTrxG2d/UPX4mJGN/phQwgICCKAzLM8VWttdc7r3
t0fId6ZHU7CJ9dpc+bf/4HYpk/yEdDa93h4ht1+RpYAmxnGDs1qZWuOd53gO/lwK5K7NpspMzUc4
lZ+UsvZplpXreNadjUW/3SNb40CKwC+Dub4P5dCFUkzy69jCmLkluFsjeA414V42EOQc0Q5pK9ZS
uYax1W6lpvFBDpjre/mWD7jc9KHJiGHq+uPtIuggkkG9PBYtWKW2RKnXLyFDvYqLoxGGsCh4ZwgU
Jeinz/NN1KO6wtIBbwm/XiuiYGWh6dlaM3gZ207zXaOkcQQG46OSZjn2DIKeR/0hRkG7jgOkvs6A
WUvZ30E5FPtBhWRb2A4OdpypoK45TGDGW0/WROMtfmZ3UtsuATCOs9+3md96hKADWBvehU7eKimD
uol0GkQzizAchyPtOaSRBArXYyGoveBKsMSsrJR2G2bPVTkHr9C/1SVfi6j0SXQmwhRYtybRcbnq
DhmOzuw5N9W0lcxxZd89tG1RHpIleHucilNdKnoF1oPFMHBfEyUbePm8Diokb67rIkDKe2Jh9eso
aAIbHQtmzUauOcZBEq/F+avngFrY2Dpc5q00KVfjxZxJxIMFp5FF8KTqGsQ9WcGCguKUqeqHF7YJ
4gu14aPq7Ec1Rjszs/FfeskJzByHL9ORKAGsbEc9dSWvvYdEA3s6GLsHa6webncLnyWRAUtL3sqk
iLbZHNH+IcCL8qNHaA3p0zo6in8mhCc+p1Zxr9W4Qv5cdK85Fn27WRiAuCaB/ZjIy0dzShkcp+sW
qg/MuqVvoqpmm9AfjZqtCbsBtBihgbPWqSMqUcywxJ9u0s4Ot2Do3hHOT0fpOj/o06v14C4qowp8
48L8Mb6UMLGzjujQhfZbD+C2hlqwo1uRHWyXHuA0D/0D3KK9CRzmPKHlpTnuT3J4gf5pINN1DpoI
UTRivgWB5D7Qhgz3UT6erZFYcrMiKN1QzRKlgeY1bbaEM9Iaowd1u8TGbG2t3PtJa8fXoi3dv8ln
pl37Ff0sWuBIufrFLKN5+xlHAMLBqxULgCWjxqfa6baglO9qFyR4BlL9qVEWYWCF43IDkNZCsbFy
Mlfft3qnNgjp3htm0g8GR8QuAPI0J0Qspi0eA+K8F2lUu3KSKdqmDnM0AxrTJg6m/q7qIs6DxtbD
4YIEOYY1N00Du0p8lhZt41KOArMKe6iG03qGPudQsdo9ObIxveN1GsQ/dDs19sWWu0wHn70XxpjS
YUHBG2d02ecp3VhQj85aioDZCOstIvT2Th/jM2Sm356lntIUp4hbiw/pIgUJjCTlXnXQvtXZu5XG
9BptOsCas6FoSPx5ZMdbsMVEbAagU9nU1i2BUjatYMATvbEhjw2/DelV7pDSa+qezLxLjk6hmguz
5Sgx8eW7jbfpARDWbWSi6Js8zE33haqDoxu/g1jMOOlZBMHilWeFrdi5uWA63adIyrctBIyCFeOE
/Znf+Lya+0nbggbK/RHDzzovUODqw0CSYTTgVTJ8bPTPwORaBg5sFpOc7W1T4eUKx7eaKFfIGBjD
FY7XWtF9sOws21jevGWAIu4Mo/1duMUBEy6xlH0a7c2k4Bfbcbi1E46HiNQxW+jWG4weEAfVozGQ
S0FvFru0Fn6YLd33TrriKV84/KVDaFOZu29Rvw51exMl4ylRY3rvQs1e5clMhKFHdn385aVEEQRd
7bzYyt22yjJ2pQ1qflsjoH4lTgAbj1P/9hxinIs80zdWYje+2Tbc9OYriVLEwykURoFBOWHESMZy
clos1/01mHGz75ueRGqd5k7XvhR1WV+y5LGOOqBqdjjjLtJC39UTtSYwng5iTh+vusydc2/UAtxd
1qCr6Papzs2RZea77HWHdAf70AytXDkApb8bY0R4VcivpCnSDcZ3qMstmDQP2De3CJVOGYs1egzi
n2rnQL3V3DVzBj4oLynDOEslwiaFSrc2YatOnd1a2HAgPWih+ZCVePMIxCBwtXbfhnqSK0kPet3p
ydGik+BpYLIcs71U3ow2ePhuLNtaDXJ+8pR5TMGrIrNkTp+P/QfsFbXtk3siueBDFYoPSdg/13LY
ERi9Z18M1mZJIWRiRplsfDhVRrMxM5BD9cHa8IqdR1XvV4noDiVqi5XhTQlDPts96xQFnWX9VPT7
XUrlDUAFJGlG5deOI5BhZuGydGEbGewPGcS+TEf1GnuYsePKfdFxzzHla+p3FWe/bEEbh5v9MgFO
WLWxPm4dkpdoBBWsLyfLrrondrRVtPyp5TzBbE1sOqOl71VD9sEevaJMqzajCkhHp7vTj0+1YiDF
xPPHgHx1FVWJ8VCxIeiZU2ywi807iB/wJWfVIqQX68Sx062TMOzxgvrJdtuvuQqXUDs0ky3ZjUWc
Fvd0cHyjZfhV6owXNMupDk7csWxKPOHjUBKPSEgRdTV8FmOW9V1G5PvgpK+al3x2/A8QwgiZ3UMD
Sl8BPyUsAthXlVEDgsM9YHsw+Xo1jtuRxnyaSbqgoXXRzczZ6ENjbEqjeBIo5naDDhCvQx6cxOPF
lU23p+8lTsRFDGZHC1jQe05hV68qMyAYKgRvHkaDsQrcyljXtSSXwUQMxwxoQ0wSLYs6+zBpde4q
T1tz5qE+xMaBucPzPD9FCLXSWhtiUdx82J535xBqsKlrQs/rYj6WrcbZIvhtAx/EIqW/m2l0jm1+
e1YPu8yYU6oH3hyWh72I7KWfHB+jYjs4A5JXbTpw9x+NGi9O6b269J/WZVciYy4UdovIiXdyqF4F
8Zkrh8SWzYAoLWoONnAkqBCEezfVPsF/T9omUm1pYlqpnHfKVvV/SDqv5caRLIh+ESIKHnglQE9K
FCn/gpBpwQMFU3Bfv4ezLx3bE7PTahKmbt7MkzsQVJONXsVDJpwV7XPwbDd+7O1Y0v3Dv7dOS3pY
CKBgdSRiMJH/D7OWzivlelv88Bj/MUr2RBkBIa7dFE5dJOibiUG0Bnkpr+7kzusF4xu0zS2p3wlT
JJveDDzf1nDMWzrM3wgd3caNgArkmrOfa7goBgVlBmj3gLBtdIwSuSnyodxNQ7uio5J4ZjZDubTx
vHAkCZaOXX46duveBqFM9uQR5Zf8miBKvCjj6NJIJdq2J7RX3zH2Lo3mdf0sSGmsEGHAPI7fFHqw
tjFjeGamH5qxO4axB22KavgH3WUhlBHoG2KM0uNjRlPuXucOjZCNt3lXvzTsvh8i6NKrWeBNbdz2
CBokp+UJ3o10I+skfbehI9G61EBRBkSvQOnzxODnHKJe/kVjLp+wyJx6Wb5hm68firbNtlliwVXJ
Q5a7lEK6tXiXKc55F9vv4LgR7X9cPkpPTj2f7zmf4mel+HjuYetYHLJhrtgl4kCvBIRdrzO8Y92x
6bC6aJPEL64N88VYaHVjlsy26ezxTnVohpoiI8eTGF0i6OAI1z6MTm7ZiKeT94HF1zoSwYd3QdrQ
06uPCaPInt+gHsZrp7Y9kDKL5PLVP2BvcpS6T78iizgGOGwTTLWPfVIKRZlXR9XhaMQA7T5mGbkT
w3auPaLBCsczWTNvIgKben5IECkOI8ZVshM0NjTl8b9fuupHadzllEGt2LBBeE/T8jymzkuTLQPj
wWmuDDtcFPZWLTPe+x42TV74lDpo8r3WsQ57kdvtxlxLH9iZu+u0jd8JL6J399QHamWX4JkiSOSM
mXHQLXffqHo+FlWBjT9LHuSgTg3ZIk5L1ZoLXh61Rv/Qh1ptMrpuVwq7+5q0hlr3EW83Q3F4bh4G
W2JPu2c3XZp27VOLe5zq5d7GmT7zzm9TsXN49GiaI47p/EyBAOZ5VQKLhUw53HRaN/D7jy1ZDae6
cIHI2cTJ0lTOHffJKrJzjlqkCFa7uWKzYO5V48chSLiFGcn7mbRvwx/VmgzSNU1j79zb404s1W9q
x5SzkTuicdrDNq3E5wLLHY9Lehx841P5A5AxMiOreiB1Rs2ZFqYJ9zkhoadxyvSHyJp5/07+MTLb
s9mUCeEj0siUIv/IyWE8nxrrMGbzD4fA6an1u+kpZVm0ryM68ebemp7qEpQgPVQbkSe4KJkEVpFb
wUd/bOMEb9/iEfHQvKes63AVJnkKiIL0ouoIB2JHAxLWBqWPq9ixPUBTad0cTXN51b45cmTcg6yp
Oi/wAbPypYa8j/kcMgisfkfdvUYnnptLuI+TyWmQA0Ia0Qkpkv9+poxzBppxSmDgrHvlZgGxtGJl
WEBr2mGHSlZeXpa7uklxpozPZe9rewcmzcpdq4bKgWaotcDQlmuK9nn57xfCYQyviAr8d0gmoLB9
KgaysI+JkBe184XhwtvrjmKHXd911WXr2v1jDCQ/KqstCxl/lfQKcGDXnarlOuuZupYRubwJ5aEo
3PTgdDGF1OPTREplQzf8qlTzl8ryMfDK7OqQeVhHoxYHg2FjMabumI4fKmEpfWX1+kmYqNoAFtP5
lnauM14wWvn7ZeY1hkhCmQj0PchPtZk+CUM9VZy3T6xcvhNqTPepU2yI9p9cBQWqgWg4GNauFJUW
TgYZhbmoQkS2edVafNVGVJHFQIhVEFn2zruaR9bStGUTSGRYiv29xgss9qKjJP0Oah3MGybOkO0l
JqIakssIXq4csgdUHocQy7geMu130gDt1tE1zWqdtFX72JdNy7uMlrwmWrjlZLEVMY2fjlGZZD67
NlAeWEl8FK99k+1F0abrto3UmovjNBbeeGQ3sesybTzkOpCzKeI01o2Nux7By06IbQTBpB/5AUcH
VGZBrDOv8C/ZEETzzOQKp4+etk4rZCsTxkbHpTp03LGNva6gmI06xviypAc37oUHjlAANisCSn85
8qNhBqL7cGejDzyaKAKnNTgbs2gJob2+OnOt77lGdTZwS7RrHRxzlEhkJr0VGTSCwIy46uWAnQUj
4NafoZP5w0Tjp2Q8r1h2sqLZGFoOIY/ZfKWnm14j4FtUzRoY0s03lgchWlbryOO8yFk2eHq8jTqa
a5buHcUxOrj+Uak6PdIBtFmEEW8lhVyuZ+Mx1mqeoilZzZlWXjq3t/nwQT87uDpRNCvLG7/MTOlr
Q1GlKZNN5skHzW/6Y1HwKBDSBhudEa20x2M931G0NBsa2YzwmnAXYa7dR+20BBZ/zqmncoz/5ZFL
pfu2vmshbGcotTX9w1zLnIoxma0h57krG/YoA8dShBg2XmOXmlGcUgOgw+VFuHizi3KkXdrig/7v
Fw+P3rpOWSsZVnlXdy+Vjv7OYMnoFtUHTGl4EMco0Mb8Vwyk5u3GpaKmP9YDLqwImjZLZFCQrzUg
UNYhEkEtF7QrR1siZ2aQsDzE79yzOK/H1eR1jLyeVu9ye/qtonSXL/xQc5LNgem6LyAtyyAaWC43
UcjjbzpX+YHtb7rX2AhwsvWroDKBHds2RmuWizDDAtXKW+SJs8QluBIoB77jfrRavI2zeQjQOomU
vXkLwXRP69td8+J14i/SrK2RGkSzSpMLo02hs9zJqDB6Tbe71CreVijxxAhJqOFUbEbxqrm9GfCt
0o4o3GVnGfZWMbIhWsk5UCmvtoV+STS4ZGOKc0q89K0f/McCo2mAcPIhgUP4af866pxQezsibRx7
m/nGniNtamfdzvZ7PfEUTbHP7paZTbjGPFS5yAZgB2ctxB/D52sTQc4jbtIiJwlZaGiu+rBx7H+F
N6ySaEYDbD2xnZiYmQOJoQ1iBaOCvkFtuCH+chr1yOE4Ijo6uU1pXB4DNrU7oqlZdJKJDuwapzfW
pmBIeDSP81vcmSn4Ur+noygpAq63+HL3Djbpy2R7vLhs0RwhjX/CTJ58K6fOt2oCia8pUObUr6Iq
bkkUy22GcjBQoniwc+NqaOW5UKbYYdv+zBNgNMfSHylFsl5Gj6r30Sl5cyFjS4HTxUzizdgs9UUR
91xRUnkhoIdgm2fTPtFwdzczssgAKfxEcZceEPhkcBDlv8Gtv0dhjttJoB6b+D4nCWpetuNnEidk
JCrvtkArqACCR5kH/hnTEcvKGZZExpMWkREJ2wjdEbFIGVHKo17u7QYRqdXLx8wt7D3qxwMN3zqv
44oPKZZdELscamXpF7tRQGU0mWoJxX8YcfZViMnfsN13Dlm74q4SB5P+c2gZMZU+lL9wmBtCvZD/
OglrEEkkcD1WgCisPOphMfpCXQWvYdfW54tVU08K2giXB2c8RxvD0oYNmvTtrR8h2JJZ6Nb5UpH6
7YxqB9szChfiT+DB9ZM3gN5kWif03iGJGBE8o65/T1JNre12fhmUdizrZjjhOKEJWUge/HFcAxWo
2Nz4GK16lKorNpo9/TqrOiv0MDGznBwLygxL7GsHLIFAiVdvRILv887pXnoZLvnBUsaXZ2GKKDW8
BmWh3pW+0rNq3glZ/pTjQ6+b370GIq4Q6q2PKT8FzdLSwK3WQ82wbqOtH5Jlfl5Kx93PrUrJLtiH
gUDDUzXPz1hsj6WunzgU0MPYqlcc0Lu5YexKzee0NL4rw/UPZqrTaa7RN1rGe7dFFMyGr4w3I1RM
xhNhIPLbdrKJXWpIFGuP0e3fK93hOch7fR0NIGtNly4QnYbrQUbdtoEQuWkNjE+O0/zw0VubuOuT
sPPaZ7ic1sOsniyfo7Uh7J2dNuAkD7ToUhZGVtAT73V7dvnOrW7UQlfcw/HV+BPF0w6V2w7LmeaQ
+xutWH6yaTinufpkE0Mu0aqvbT3jBOnTk4G8Qpg0PbUCmZGn+4tXu/kGlOW7nhr1Oe6qbWQMWYAN
iNM3L34onZh1eSWrsyAGzeXh4yzK+3dxdysbHMLGWRnrRpMyGKNph5UXuHSRI8WIqAFjML9lrXcb
J/ExLbqzysTIQBaneyP/zGPLRT2fePeYMZueFsSOqQSg+xwRnn4UgOQTJZ3qCXs+s0v7203pawfe
RNXvjgZUV5rmrmh4fXSyPlhLdqaHNMK34dBYYPl7DKtpYIjurY5JnTaZ/Bw7J1srm/Vo7ooPDpKQ
Hu36blF46vU9u8zlTJXt2zTydG56wPLOiBzVYX2QNg5zvyr3RLgpGUdEp8dBvCUmrnFY8M0hBxfX
WipeE6umDMDCUCkbGm3tZ2gjtIqz0l8B/Nx5y712J99CpP7yHHY9k6fBDyVs4w/aW9L79q626h9b
e1yKadO1VIfPmvbjZT6k1mjCO1HeW4v5dysMApvJu5fqNfhI8i+KRNZaPbi0NPnnQjceB9HdmjZ+
GtRBl2VP/rD/VcPCID8TlTKbDSxYUJK0CG/ZPF2SGpHsvo0nVL98+gZ3Mw3H3OS/Q9cNO30ZKmx1
S9AA+RfmxorNfyPPMqZ1PT0UlncDoPqSW/GPCQFjJez+1mHB4pJkYyKTCF5yF39ZNBSw6U++RBK1
d0bLD9CSPElOVTx8jk7zzG6G3Locfv2+vCkXe0Glqa+Kvy24KvGqbAWmwoYwWDrqXbfKbVoYzzi3
v5YWVjgphkDT+g9qE35gSV1wpZvoIOKXXOV7Fatvt5+vqcE0PloK4qHL9BYR6lE6YJvlse20IzaN
5asjk7QyRkDUCQBZq9cZrftwGUtK04jLr7qx8kiQbtjdvstBYLzO2C9fJuV8lqbxjrXgcUpbzumF
ZF3eYFh11WPVUJWQuPHFK42tm5CTGhJBS9MC0IikLDqs/lUkebXKBgPnZILhXdTVxZTm3anbAU7W
5ERclHOeaVnuem7AuqTyWe+iXZYO8GZTtCL6h+mBKN/uLy0Ana6fcv7tKAtEh/dic9cvs+IMljyX
wOqxErCGmZ1b1hTlycle0hmLYEM/PMjN6Iln1RnyJd7R1DzbhBhrPynoZeWlXtq/dqpffOUkGGHT
gznPH4wwuETS6ipd59Vq0CMIUT8BhGb6bffUbACN0ozd4L3zRx7ndDPMzrOAnhnGaRfeWbibTCLo
ExIk2r7AhO0phwptkXxq6cCbD+XR88SBRdL3SCScdVhao9NUSBBV/EbpuRmAb//WnPGUkswP6Hf8
yBAOlA6BI+/z95pweuuPJ7N01b2LPV2PRtvhW+FtfBfQjCKJgk52lFabTaDXf1g6MV8kZXGJTerl
W4rANQsW2ShuiYdTAWt1hAQvH3IPuX6pUSPqImFZAJRH1yXO5bjVgyzJbvUoKI7CSMxIy+p3cdkU
t8bkB4ue6is0JzrRffMzs60Odkv0TN6Bg4afn0XufnUzJHG81vxVIPQJ1NF9q8yH0nAuTTnpa6Gb
x/uztbKobIPYUa+I+ChgGlMENpB/pknfWGNzpIaHs/8yuDw+HW8KEJ1ABFBfl5Fdya3hyZCfbuzw
8M0lTnFv/sMTFST3K5eIssmS85YPLGYiKOmC5Wg1IC7YAOjMiHIePePa0koW4ZMC0jVgpDLYLfp9
dcsYdkNLfpDn2TFYNcFsTMcZ1g3o151j1QUDewmIn3tFdBiMUV60QBH3W2UtzzaLHEenpy8KwwQ7
2GTD4uGl6Cxj03VPXRwPW9f1GT7af02rIdDry6oy85fFwfPCdbc1Op61bLnoGUh5RHQOvrzFN3dx
8+zauJO0YfycBR3mXDJHXF1NGMGujjy32orcbq9i7ukzKkW5ahXpamNb2ob44byIMAMa3MaazNUg
p55f+npd5D5I3wxyBwspR/Az5O0LZKiPKW2CqO3UShGBjKJmDHhPyyO+rbDLTKoxygbjzd1DtDgH
t7fRFLm5UqLELI6XEkdUm4Msnt/Y+G29PuHocf/zo9JsXISo3tzhJvmTE+62ir4zagiwLjPF41uc
gAE8pJ0rHqxuOhNp4AzOOzKweg6h0hnXNDI+VG79Lxf5iQGbwrMkNw+tPyFupviGUJpWHKgZ4+F8
aqb+V1Xj1hi64kkCSQRPz+ZLtwmUO1mE0F9tpV6yFJ3SjRLkzyvwHIkjYX4DK4sTmm8soAy7TCuy
A5sAvnbAQrPU/G0ph2k3T+zEq+7U9D0qkDKe26wetr511+DaoiOnUE/HvJBBFM1Yx2vFVc3iLuW9
sWpceePw+rR02GX7GT9PUxKjS6LavxigtHSBXTewO6hBFdtrUr27gnQe7zSSqjRRiqdx2NpwnlCw
lqdl8rxD7FO1hF3839hndJrcjTiTLLKHgnOdCYNCJU3x0nrv0nYzUNryrdaxm+fLoJ/7hOE2r/7F
pVMB0clrHqX8QmYJ9U/et5jLdKCqD95Fq1QgeoKkTtY99syn8WjirQOBZg9RthMFJUxdIt+TOK8A
cTTOxgGytkrikhCUOQX0dalQw5zzEhmGsYUO7v//t5gYiPfa+t1uxeoAv+fWYkZRMyC7uw82SNB8
jr3TR6+SQ7sGqSeYFCWRuaB5T097vAQEyVK8Gu/9/NkrzsJsWfyttkQ2FhjlhBRJHStM1pnJb2aw
+L0W3+dOOjxKt3skFjs+5LIj/0wx2XlpHRrHEh24ccMSm9sSfwgOB2K2fQA+qV/PY0vtcgsrpPVA
HdXtvb7RycPFec7aiTCAfXS8iIhgnl6LgWSRLy+Mc/Eu7QUXWjIcunQ+jYMBSyhySLLQ9907GHZM
YHAnd1Kv5QgCxYkvkI+s0JmZj/EjpJjkdz531WqqX+2Cu6RUgHWoqDy3FDOFyjcuBXFA4vJ3KODE
VTWlXKm8spYKuEsSHSbqGmM19/SANB8yBsRRFeV7iWVuvUAFzemsqIT/5Axxu5pjD+nx7v+cYNKH
dVus7weMpBNfUeVe2m6yVmlpO4HW3uMYAOk27OQo/hj+TfEyrqqc0EBetsNh6rxnpy3C0hj6VR1f
8Wzz/5r8b8UbBTsOFAn6BDaZVjkbCCYdi6L0wZxGPl9cNHWjIBtld6LDaNAAN4IDA26VU7aa7Aw+
Nd/FoT7K/pZNPf+64ovz2nYnl29IUDA/eaPrFbG6lEV2Sin7SNlNTMfitmWxvkv83gyRmJrF0/du
nISmhWdgWJ4MUdZXqzPyg234lFT92v7Ur4GkJuRvQCrlv6NB4onvGVUJvJ6O/oFgGE46g3TiA0ig
ASVJQfDg2XitWXuZen8dPXfr8FxgAuEnb/rT0DVXx0lITJb7En3cytAs5MTgL+hHCiS7nDCL2IP7
kX7RLM35XPTvrk+/EwCrArsDLSTf3gBTydNahj9xMjE9UV1v40uK3gfdCCHRtOsx8x8wSsYr4c7/
Zhs6ebzN/eQcT15YJBiOOSn+GhQK1Wn+xh9/1SZ1LXhKNaDgQnsRpwTFNbDNEhkfbIxpi5nDQb4b
k/SKb5MmyziD/UaBd2SNxaru1Z4wVofMn5EaSCwmd44KeqPxuxlyesSRae4winFBG3m+0RQvo/qx
UUVyanv/rRsgIbiNOtmj5q1kE595O50abXyJxoS6mNn8tGy6JLABb/Dh5gFmeEIksFtW+sAwEBGe
7ahMYC8T+wBNTm3RPHKmxoh01QBpz8RSAtkgyS4lrMmBpaozvGc2wTVQyA90/ZypSZ9z8HpO7PXY
su4fr/OuwYeH2bRraRXE1leyJpjTVWmwmZzmz9ayL9D2/4oJXFni/cYgJwNb12+eUTz2vlNtDJYI
npkZQde6b2RM9dUEI6D24+Pk+N/A0IKJvDjJ2LFe62gjGfN/1vlEOSvtnpco1cNoij8+rgBljEim
byI0szukGs4NoQXhl8CvMOT4rH7HtKh2pe7eOAwAX6oO7si5JWGJqxdwxIDtUsijb3QooSuHAbwz
i20c/2Hy53hmGDiPJm1d8ZzIFhhNWU4yM20vsGoumCLj9fKOBfJPKv2Wpyro9JpqJPy0GRa0EU86
Xv5VIliag6XlszOODYkFJn6eezZ+MzPTvmNWVyxM7sjQOqZIQvue23YgO80Gz6ueclYku9mZpnAu
6CFoOvthqabqEG1aryMB4DsYO5OfTEA/KxPcYBGv27YsL56afxsPWCPLtauB+aM1nioT4YJM9WaM
2AnYenGhyicq4ptby0vhwWXCtAtqdTn0rfNb3w+IESvRsBJ8uhyuv3COcuR0yDNWZ6PDJ15J97uS
jzPhqQ6kzdz772SDgVlJelC04ZrUwg/8Ut/ivd+oxX4hq4sAVkWhqZFVTKt9YsR/1E72nHXxWmBY
wNNDWZNOG6dsbznAs1XtrnPiWcR8MML0JLw8FwNXAmY0SasNBAGwjBEL3anLD0OvLjWRmnCQkpFr
UiCQLKmzanou3PubrCoWjpZ3NBUnUqxl516BDXaNT0gDYcb/kfM+ecOhw45jkAGNDn6in3AJpXtZ
cUZHn1jFJRn6WOrDDqc7YicnsNhCLeo5CmJLU6Qa66DB9wdBRr3OHqb/+7LD0rmoTM1z6ES52clk
n5VPYGoiE72qdTp2FvdjGpd1m2IuYz74aH1abUaCgzYZoZlg1Na//y5BfO8N9VVa/iuNpcOass+j
0TU8LO+3SUM3CsCASaymISY3Ir1TPRTlYUTvJiGTATLDbmM37Kfgt/xGUnx0mAUCzizNDqzZTtPM
ExMfw5Ft9lSL4TCZyMvK+s7IW5rVYj3FFj8ROhXkqHJG2tSXW9Li8o/yf7QRoPMWMbefLNcsSveR
k44beZcNYxX9M9oXUsS3cqLTa0zfUnQEh0emSKpXssvs863P7A4unLWcd0M5so6MfgATwDDr8Yzn
AFi0O2yyf+W/P29x9j1hyOtmHNuc5iW+XnBMHonsnjjS0mCiTNnTas28htlX4hJOSxwOxoHq1Sa8
j367hmA53jFxc2KlH2bvB47Nm+lYkIvlhG5u2uj7GcKTfx/PF27vZLjFcrxaBCaQYjPU7DJ7LLnW
UEipS6HyMtRKpEhPDsiwQC0N59UEYixoTvSLOzowjb55efnEd+cY66X3j43wVnpLu80bIUMp2+1A
79DeGYi1O0xdVdN/TIz2Bo3PW8udog1IdL56ORD1ovEhrbU367F02n+MrrjDW2MrInVJnPhJJrHa
QHyXHIUpGkLuC8fM7ALW3YpXBT2KMPI2dvviy/jTpFpRzOnaTYoXvJIPBiiAIObD2CYNOotNEqsf
WVPWExVc2a/S0fTwvcDTVCayjR+WA4coWi/NoCf4EhqGKvdWZb8oxpoga7EG88SEv0WsOumeG8Lo
GWlvEeFkswa8HvMU5QFQSvzFHSDBZFeBO2TJoAtM1x349WaEXt71Gx9HsmPh8JyLXnLjT9ekF8xi
jNIhdNWt3ls3je5Yuh8Do4l/6Ri7csDSDQw2lnJYTwCphi62KfUyC0delysDK1F5V8Vyx6JNI/ug
tWY/TyyaDfqKjg7BZDxHAJ/BhR6qXrEts7amoWOxTbCZs14PLDYxSGygdBuz3DlcOMxDJvf3SG8n
DvzRpEE6n/J3+uJxMkHazx2ugEh7lAKjEefcdwEJhHNECZHaGqsNunCE+fKH1nqGU5dWHamz88C8
OK6caBhCT/DyqkV8NJr8XXT6czZnJx8zgMwdtXEESjs4Dw6DHJbmjntt6G9qURZ/Xf/dC62W+8N0
yJZE7Xqx2oWtEv2jFI7qpfcsR85Ilq0HJnFDSYrKaNR4ngexxa/L3ToNb11lVZvSTPDWYFwY8ivM
1queWRzEMCJWsxWdbY3+cgm9VqM2a+h/xppzc0naEN2SU4pMyk3dIVW3Lc9oJbRzrqZuzXy+0u3y
UBajcYjimuGUQ1OUA9GzsirF5D8AuyW7p7IKe0up1lNqPyESKVC0xb5Gb1uW+G0GsordE7dlhl85
4zusDSIgtcUIXJc0MFW9u7HkSNbRVdVmMJIpSFpmY1w0uEQwAGSkyFI7ZMXlBKIa11Vxf5LUA/Zz
h9CSxgAKInHlLTzj+HfUwezTHUpl6JT6GRtJh4kM2qmv3DVVpvyH5tTF60dBcq/vJqs1Q1fl/box
k0PScQ9mIH2VTJoApx4yd/6Vx9otsfwnch39GgtuKfnrY8kvThlhRk58hWOzk+AEcGQaZu1j2M8V
YMbE4Jqp0w4+SX1Xp82TD1+eZrqy31ZtC+DBiM+Ow8aaHru5QERJukhSpwcXYaG10OHgbAu6hZoS
CLXmMU9N7bIEcdQ4WwozOTuaCyS9VkvDO0m4KcafBaHv5Ea1hMAG2awbbGbY8l91z1jM7hSH7K1A
xEt+4EE3txpYq73btJRex8Q0Hd+1QqPB6FXQG7fS6Mjc0EX5NZcWeIAKU4LiKBD7acdVOWHtSOJT
Vt9mTKcr6kFRzTNuWTUeGx/VsNPg6LcWHtfYXcsOVq+R4i7vnJYyu4pnVIKUwFh/yuFeV52wyYno
cBkRA+wvtxECLyg86dp+ThL5yv3NbNXyoi1ZMGb4qdp0nm6TI61Vpl0G1hpr3m1NqH1CdV/wt89P
hZsjevk+mYMCF2pkhkxNn3AI2JbkEw1WNKUeY2T/FYbbx3hdFB3qYE3pdZkY/YHmGRgUVgEj8+qQ
JmUvW/7TU/FN5Zyx0WcNdkV5cyN5RAH5XhbvL1pc0LhcyGt7bXqVfiAGkgfeZPhbbAnkp4YfVwl1
wIL55vf31lV7wItQAUqsRjNcLMoOXOw6XvrKHv+SNPpfkrSkrmvM94ggis3H+0x/V6SocMmxB6hp
gnUOUc+b391Ccy+d/pf6qnnwHAIaVuQZ0N81a9XRcrbqK6OBCJ7eNGjVj4mDe9fU75ixu4O6aG98
M8D6CAV51sXmVn4aI799arNcHawsv3b2iL83a1aOcvnghy9pF0dzfkQO2laz+pkMjO0mWbpjw2YH
cTv7IneO8cbT4OgNmggMA6Ey16NXUaJHmayr1lDGPqfE2JFM+sw4eG3KjASMHjVip9vzW1MCs1Y4
27kQ+r/Bv02xlm91Clo7akYefWRSgY+OOBGHt4F/turbE82kaEiG04eGp//68jctlzJACc6ONMuT
GhN3hkJZ4l1s/deiwm6eas2P1hKwcOxgjGuuSWO6mIynCfgndtlWxyCG6y/BlBQOYweBMYl2E63T
e8N1D9Jst1ctzdjOGtV/UZ5dRV0IsrL80XN8Lom/U1Cbtn4RjetCUIEo0swLSaw4tgJFw3hADjYJ
CVJSpTbC/S3hmAvj3TJMwnuC3dEcx1/upJ+NjKa+ORrPmdmWRNtJMfa9/kzkjiJDm2+4LdlfLrq/
kcxQOjss12V0MisyazMYbTJAEC8K56dpFI0UEvYqVHbDhfDJqQa/22CBvfaRER0dkbpfC8slH23o
W6HymswIPH+SXRtagQ/sX5ByU/svsZa/0TKcw1T5a07Ly7E0MrZgReKFmcvBjPZ6dEoIxBY7MZKx
rZFiYijUt1cAUlbENgMWV2zgBr95Yl2Od0IbI17yy5k/SL8vQa+RIH6ryb7fFMw1gWzvjNNxQfk1
tpASzY1+77xn/c1GWisxxGPUp56zP6V2+ghGgz7sxqNZR/yLWEC1YNvH2LKDFj2NrWa+qXx5m6Td
HjPrdSYhplXD8OiOXr5hFgb7uBzwEXzR/PY35e2zihaH6gHe/zMO2r45V5nP1ViTd8BjpuolCRe/
pDi4mDcsCQAjkRrKqPnTaTecGO5WztDwEAcqhGmJwQ0q+rM2+A8RCENjcV9Z6C/bWkOUZ726meHE
x9lU7AWnB5Gnv2Y/YFko9qwE3nrDQ3x2nDVu8rPKUDN6F/8SWWpvbcJ7D+mPOxs48rdFNH/G0KQC
CWmsELwyGof4UEJxaj3eJ0wQjQP7EX6Qfm/AH9/iqwmckhYhcEl7QbfQRLGtsEW6t7Vlo935ZSne
sWZASyvl/FZ7JF3jFJ63VxHYHORfqZouHGmNw3Q6noshPsN6cFdJmT5Dx9Qr46UgSXpN2ycrssne
kJ/hbGz/YNfCvGU/ZOPWtu8INhTYUd81kp2bZqsHvL/EsfMcYr6VBjwZKOOrX9q+DEv6EAOdRzsv
4IGDcClMNoopdRFddykTcrLDCKraLna+1rAb6mJrRbaYyEq8LGuTS23Gqw0GDzmPUhCswWsESu+4
kAqI8nU93JFAUB4rujk5X6pTvRgXvyixj4/T72xqf7aWcJssw11YsXazgnDpmd6NJc2wUW448IIL
ltb/rBv3Qxk5TYi6adxawswp021AuD49sYprN72iSESyI9LTj94VbwTCjx7LOrJbgVsVB4xVWeAh
loV5WU/rtk/vCkqPXnLfEvCIHxt9G+XzlXP7zsvSc9rVDyb7hCXPY5xMzfMgZhQpiG68CSNCXnz7
hRf9G3w3UPZAR4t1h/gy1y0wVhZb7ao4mdZV171Z9EfRTl/QvzAAqbTVr/bQNiT2Zj65etYPEifY
fpzOUZ48RHOm79ggs78sl5ZebJ4qo+ev5NyQJI8oGCDCoGFZKVvs2pach3C2Ryo7RIVaOVPUU9uX
ok0+nP+xdZ67rSNbt32hS4A5/FXODnLY9h/CkZksFkORfPpvUN3n9kHjABuCZctbskQWa60155hW
f1H+S2gkzDtYfUHP43MMXPPdrYbHLPlht4M81RxmWSfAjbp0HhJp08q0nJ/IiIgxjw4+RjbkTwl9
RA2s2GRBqR3+JMR6LYyTCRwRE/vw0lgUyX60ippglVnTHXzGMxunZ70omLEjfIym/lKm9YX0Orxc
vCUpNPJFHq8tFwC24THtkJ2GiBDp+KRbv01MAMNEbz4G1US2brweB/NHKfeJbhskvnyj+kaDdY1W
PFPkPMkM7muOxZ2OyAhsw2h8jkVnhXLWRflXnszeBYjL6r4yXSo0JHO8KSUGKtsmCCOwYPKw7qfN
c4qAfhWXEzjWmr0aLX53O7TUYWZRY4PU9HqBBDA++NW4aofoIzetboV4QwEpikAuEcCZ9/24VYyz
WY3h/KNjW9D9vOtqBKQFIPfQrg7zBM2rvuZ/1sDa6AfvuUfPqUacbgzDLHgvOqR0+mtud58oDwV0
nxbUBTv6MQQo42HsKo1pnfc62QUZrv90xnVFMWwpR9qITSAxq8ShwzuGGz/hE2uUjnjBcB5zMrD3
AwXiIA4JQtr7UerGmkEbmjm1I6JMbFwAZAuPo9B30t+JFMdFxxu3Lhrj0SyYT+sJ2p0YY/wkLCL+
JOkFnLMauy100uVsulYOddHQ1Ce7yLUNTO3qUAzhS1zQRLv9LAatie1kftjtJvhJ/C4+4ChjYctN
9DD+mAAANIr5fwSszLlATCWmbrYh5SGdv/rnrlfXj6Y1PaIR7pb/vIrbQ+v+mAOD2IcknR2mNLhr
UkIB5PySbNlWJJX55eF2twlzxeS74HVV57yhW7S4/Q8ErKnFiFBnRQcGB3mT/30TwYCwjFnoKyDD
4r52+YFuYio2WXluv3t7N243/7ysf33vr7/5fz3m9lf+8+j/9ZDb9yTKf5yo8xv/r8fcXsO/nvm/
Hv3XU//r57f/4p+n/q+H/69n+F/fY67A63GN1t3Wmr3590PwGBe72zdRVCCr++fnZurjkbrdv70o
mynixDL6nz/s9lVRqODvvxbvbNqA4PzPYfdfv//Xr/7rT7vd1W9P8tf/r4ap2N1+/68/c7TWkEYW
eeQC0ujVjr7ana4MCYKC8r1IycKGfbWFyM3UoEX9biZZD+ru3tdGUq6i9IXJeU6d6e864WtAmN47
TFRLiWKIETUqCuM3owNKAY/qaJJhfkiprSbbb5YxDczYIOQaVn3LToO2KklcpfLxjGOyZcJy9HSH
PBJglAuq3sVIrbiz9IpdS7Ui7cPfZnZr76qS0QNSZWQCw4CEjv+pmf1RdfahhuSXIAymjqn3E7dD
RobN8MqG+mLIhC2WiiXU/WglFSDuhl1D0arvzNSMk6fcfRVNLar11NhE383YWhu6Nc3KyhsijPA1
b+3AXwel5b1CnqL81+WBq4x1Hr3wd2hUe/ggvCM55kEFa8D4okztevWJ+o/G3FjdycBu9nFfplui
5mm15NVXzzzY6sZ4B1CSEUzf1xfHIL+hFA6hGNUB0tg9jmrS2wWzKPLhog3OLfYqbfPpSk7aFtPu
0rI6BZGlPUsBcM6X+85FC9mXs+yijzr0787OaGZVRKzwBDuevSblO1gbDs4wnn0hYZtv6hQ9bd+4
w2zcx8fose/KJPptNQWvdNVGQBvmZ5TlIE0JUaOiVwQK03535xzLKH8PBAOqzmSywZiGzij7aujm
Q7HqUzi9QNAkONaNn1s/wwRivfWq69TllzxWv8wDkuccecpqBJvG5s/4Ci1U/a3qcTvoL3K8iwK3
XcYxVlAiJJaBJe5rYuX3hGUkW8aj6TJM7juoYsu08vpTMuhL9jkxEhlGx4nHNLnD/NkbVKrlqc/w
DOt68I6H8bu2td/CFeYKyNyx9lCEOt7AiMAiC8cKCb/CocUb0WvI8M1NjTxcB3O/N2q2wy38oVXn
VhY9II4sw9QRuAzJl87M8SDSpzTJspXmobYk9oNVN2OSjKDdQIYxLJKIJh7H1WXQRI+50f4EG7ef
9PAT4m2/FjYK7jj5NCrH3MlUC5ZGIvh10VHX03WdOlq4gX/VYt9fKRSWBJbPajpKwSQHiFsTX77G
v+IvyeqY9a+1uapbSu4qldoOli71ZR6YRy3jf21TUOYO2HeMhZSJWrbTVfFCAfzagsLae+Er40xw
RSgzFqGKLo3w8lUZAjjRNeshidm42FOJ927QcCfjJDs6xbaIGfRXA9wL0aYQyEXxGKg23kBww70D
YyKS73jGBkxj3bbqOuPOcZNvu3HaHRZHYLkuTBMvDLGTjAx0Yt5caEEkdrD2esp7igy7YnZJDFdK
uKJdlMFycHIMfqfJpfqp6TKti0q+eAOtrkE3X/AE8c7LL1ywoDgSdCLaDmwAGsLQL5aeHHcijrVD
H9iHib3KMh/DdSXQ1WtwyF7NfVYwfBghFK8TdGBthxCAuVK3Y2KwSDJO2SGyfw2/3aFK6BaYacoj
Hyfvh+ZtwgZdQN7SRmFekXrGn44MmpVH1b6i3jiPUTchuMTakeNFSyckb6at9k1AE0WTxRNz6Fcu
30R4DaxuCGH53YTJb/Id0JwDTI+91ppOstHblcQYuRzp9TjENWKHjAStPWJRWoI8C6RMS1JsFro+
EJn9Zlb6c4corq1nuyzCZpPQ6n2WaHMy513Wxd89EFzotbpcZ914GvuAd4Cmuu46zyjJ17Sna0Rd
BHZJv7urTfnaNAFDdwJGmPQ30RZmeLVMESkVpr61hn5PATicnWFkMV+zRoTLOAc3HACuURtAs852
Iv9OI/7xREH67LrOY6cEJQJN6EW0RgRDSNLACU8ahVj6DfkMRuY89K5AUTPsrDhjvKLj/2A6RDJG
0qwlfeOt49hyIT70KDw4gvb8DCy1qgkGrZY8SaE2sECctRiqCOEQnaE8n4gg6q59kL+YIbFLLoi7
LYk81MHkASjde+5pcSDpQg2nuv4jqc1oNxjyuczzk2ujfHWYiU6D+rC9+9Q1J8SgzGPIBTi6RZEv
es3BZ9XRO8rn/lgujbXRWfkiFWmwjomCFLXaSY0xfqPT8S7RLDjFsKllMRxqBDYc6qi0HW1N4iy+
m1L9eIZ7h0I8Gonb8BOG2HwQL8IAt2SnBPxxmLvIt5noNntsjERxQYk9Un88hIF9z/EAGc3WrlLv
duRCEpUyXBKXqDJoAMnSZ7wzEoqRacWsCaZUrn288k2dcdm0tbWm+QTklC9alLwCa1Db2GsX5LyO
9ktpKoc+DaUBwBP6/lr6MLiOswulsyljewQThxOMRtaqNii0H6Wpl0ctao9Fqf0ywyKFIOJlVJ71
/hZ3eHrcomO+54tp6ff2tI6wEJlGtkefXV8Y6N4zbFw4Urx1MvcJsps51uxYWpLV3Xh4DjwuYFja
YX2Uf+hVfPO1t/IHLqQF4hBqxpAmPT4RhrfeXozRXUlru65Mhh45hIO81BDgMI0w3Q4KYruKGKUy
vgyWPibjPtqHUOoXYY0gBNQXanIVuw8MyCzHelZmwLggnZx90tb+1hd0OtyIKa7AlELvjz5srnvO
XUlgL9zdHRKtkWZwvvRMx92LRDGoGkxeQv4II/HLtVjn3fh7YKC/sxUh3BM4gnSqddTPzdNomATd
7uTo+0evV4B1NXAQdohIxi5+vLg+ydF9xJpobOJxlOwHTxKT69keMRrrTZJtIgvdAdykRTMJwaBk
UQ8OKrjJWadIbZwIPYsAK2z1RLG7HVsryzw4JQ4IpdO++CqYakfleGXawmAhcT+nhJaQnOgC25YR
r2p9fCA2muyQp9hFOuNrG404pqViZC4TojlNCKsYR/wPreruOCCvsBHmiwxVvptgZ7TabTJgGdeG
9jR4eb7vnCpnFGu8Yl50ZMJ8yG4MLD6MWAn4O3SOukOqYC2CkCHwIKHlWy7oFPopJY8KWd2z4Bdq
ULMgDRRCqWFFHGlcPvucXp3oqT/BefhMFhBlsh3JdIhSfbROnbLejFx/OaAZLzUi2VWujT6EeWvk
dOYuMOM/pv3Su+mL2V6RYdNKU9V9bGcA/ByG+pXhvIUyPpkRuvZopAPkDGzVJ6LYg0/ohHJBZLA6
pgSYLiO0PslYv8XBdCLgC172OMXw1xDwFdXKCREnkR23iQfCg4Qi/0N5761pvtVV/6aTV71yHRJB
k0TbMf1GfVWzw+QA32Q1jSlbYMPVZ0yWuTItkm7o8JPQKtAihRV+zFJ7nc2y7hyno+cjaOwg3wAQ
bLeeOTzQbCI5lt/Yenn2kk/YJFkPaZsy+La6FN5LZhFlIMqzm6MpNhsHsxQQ+yQhxj146Ekc63IC
aEhVJOkBt1X/SbY9oSqRuy/y0T64bk/bavDruwyWEXPfzn6aAH5iummcQxcTWYoe5Cc2Ghf5gi/X
5FQjlLcHUjjDArtgxKBYscXbcOAfspp+7zKkp8Cx2zoHaURiU3YI9JANxSw8UfjQycA/9pWOXCzI
mo9ca7aBH2vEIamtaB0LlYvqrw1jkjv2IHth+v0V42py71sJqbVIZcOETXbVE1Ib6s2PgMnIdLZ+
i2YGWgF1ZtuYub0yLNprtxtaIPoOWMlBd2164ASObQmiMJ/tBE+QZ7caS0FqPVei+vtuFxv9EXQf
zXbsr5jOUv2suXb/WpPGNrr+qxiG6Fy6A5Vfxow+0vVpjwxYPPhxwEi59zQsxtyl2SYeACQJDCgJ
0J/5e2K+QapgLjkyLIpd7t5uWtR/K1RLNM3///dAWY7Y1YyRad9/HieLusEAoN8bnHCbHj7vtclS
HY1L/2nQ0cC85Yz7Qdbjna21ztVySbgyk/hDGj2RhXmtkM3p6u72VTCUb3xU+v5f3++EeyBhAcGs
420mMHovUBfs9cjcYxOCMX6RnWGvStSTO2P+aZMofykcnX5j5JEUGHVUxp4VXypEMMdudrjN94bK
Y3YVas8mPUCu5lSSeN29B5HX78JOwjeFDB2YrOUf2FlGBJq1+Oe1EDyG0WwiOWS728OGbK0SSRIw
I+Id4T0uhsEk2PBcIXV2nZ1CYQNmYhs34uHYB0btnSPal2sNrMe1s3W2XeQSvM+xCJIuwQsw6CfH
wyyuzR+KQ6zO/e0maQubUDc28B3Ojl55zdUp4+gakqk23yFWsb0KxF74X7ICu+SsKqo8+6jCMD+q
COFLlwn93tJI3Crj5sExEntXe0b9HNX2SwNY7tLM95IMb1od+sbp9kNAxAAPJM0zrkH2ri2iBA7Q
wEB90P1jLod+W+p+dlf3Wk1Uoe0+yhw1Mhmd4Qu4ICrHhGlilpj3XuCCcsS+RnXrkeUVCpeS30eV
Uk/fEqdNPUy/g+sdRYvTjwjUd+i79Tud/hZBq1Xj78FJOwKd4wrIhmOqRfDQpjSVMTD2NCozD/FY
idbcctsdK2FxtNwalYPh1ftQG7LTlFErEprFwF4p7wGrifcAHGFlO1wF+5JTvpZe/1IlMGOSznsD
h+5tCFMbt7e7pYGSm7XyUGDgQQNlNo9dxhiCVIP0cLuL7pXI27H/rmL5GuUZ8GnLYjRSadQO+WA8
5XEuqDoQeDYh04WM48UodVaQ4s6kb/+kIzXlBTe/+GbD4xTZ43b0rEewuWR2yq5bRS02a5YrSe4s
N4Uby8vkK1jvHi6X2w9cxbURzQw/gURxtGNmtaoftr0jxlUGZmMdRtZw6nuLfJhh3YJRORXGxLal
Lx/M3MeGKYraBtnDl4mK76TAlUuMwiWtavEQx/1P5UAlBVPus7W0tCMIybkA8ytgvuZzZ83D4bpG
A87u60yPi1RnmRKrhV2b2l4cq0qMl4DQHeLZQkbwSVAyjkrCdV3Z5TrqEowLXCcR20FCWeQJ1+/C
0OPHqugLPrpAfFIpf5iJ0d6bVsBKmI9cFWsIEn6RWfd+8FDIKnu83QxW6uxDn6FskyL/DBJxuN0w
QRAHwoLEwWcYQNtjQ+HtztlD8aUZrZLGcNKfQ43wUIvp2CmNkquXReF+BBl4aviDAOOSng3q82z6
IkRMU2wSeF0jLrmS4o72wErDYPkcMn9nDEY9Ea97LMd3Q05ARW0xqXTbLxeR74uREyrEboqxA9sa
Hbjz1ggi69khipWj0zFQvtqUB0M7bbUqh3GVDubJHsSf7JbpETT+iz8gq69wJN4XHNu5C2QOMggS
gWRkew9U6TxpQbyjNWUela3rtFhkuHfhyR1D25rnLLiSumbaGhHrYOkhT+aDrD6NzEaXLsIf/vhr
mYDHlkzHrXCK7243UOneOOOpMjtXe0DO4iz6sHC/1SshfgNOSsSZNcCYh7HCjcBGf0mn2dvbgdOe
8fRRHcnBverQBhekxRsA6dr6KOYbfp3ES/PVr0X0LAI/2DjaiCAuVtoTts+Lx9500c+LchAnG2Hp
+YsMhH2IpXGUY/nV9Fp6wUmdmCss4gObBbYt0TRcNF2oBxZIc5fVrYXVNVJvRV4/DNDLVwzYgIIl
WnP0aYhOWOzPGNH1jVnF6jD1ZnRpg/Sql0b01DT5lql7dwd1qFywW3BexqTaU2KSiRbDpDAnTFzM
lyniXQ/tQMGQFja1digqV55YC6oN8BPtkV0QLvkE+UXTZ2/pKLprkTC9ydM0P9plooihceHAalJ7
KjXD2eHPgyym29qTQKFCBufVGHifI4XN2ONI1Ypo7n5B5neagwxcGDqT7hxhmFLCF5xULcrbC4hE
m3wDQ62aq6zs4RKnLXrP+UZX1njBYn8tzXLYB+K9oPwu0GzlhQAbCvV31yhiau2K0wstCxpVDt1H
3k8aBn2Hl4hoJQtLyALFoX+Rtl48oGn7VlWiLXFsRviCC0qwyDtkZYbFbr6pEA35up4+jKoAhUAT
tdEMDrMxSu7op1fHysLiMn/rdoPBGs5+kRlItZV7ut3kE2tfYpBneLsbRzLYFOjFUU5m+iEKxfMt
QIpmeHl/u7FiJBqqCoadhDR9dHRnWl9DTvK7SdLfowOQbit051sXp9RyTPN9JGM25FhqiHZx27MF
XgbeSTrgJcGAZJOSs/YJc0IpQpLA7Su6Oux4I7zQyo/OQ80J7AZWsAFrTEnp4ixaW3nmrw3LnR49
xpGjRrFoToX+WNSi23cDMLvbD8cMlYQ79JhymegcTXOiJX/7cppXo6ojctcXNqhtW3cvyrOzfTPU
1s6VLqYvRH4N+NMA5nDcrzI/FWsDTsB9PpEaiQQFn6klFG3s0gf2cGL3yKmbhcYRyH74apCTHEJ+
ePb6LKTlbhITFkl5TaEALMBLqH0Siuw4oqpf5LVXkLjFmJyLx/BnaB2xQsYLCNH6w0IOG7J7HVJT
g8Kbk8dr15doLHepImOz6jPc6jWZKuAg7DNxoH/fZI1esLEyR4qDqTxrbQFMAOvSvgwpBzQKiQSF
zE4iPVqNeLSObIaoizs2+FPfPAeBn/6Qdr7uaP4jU2eSa1MAopqtTgPZqw+DXaebxEqwjffuHTQO
AVYVQLIFWPxe1fBfTGHb4FBGZWy9HrNePzct2LPSkiQqlssRfDfWoxEpGvQCfaQot2zm42W2t7FU
8naJ4IBMlpxeFGWXKDN3bJM+VVTUsEhrupj/L5HtGDnkEMEypM+uYja3KGYcKsDoyHH8XVgG+qIp
3TE9/uCskgvY7uZKtiG9E4ybXE233ujKfTpilFcNeWLg/yj0sZV1VneedOLl/YIY0WB0Cb5Hn8r2
0UAxeaG9y0SjdBlmdFvf4MyspuYkB6pTC3k8w7FVI1ly7cghdi5IV9gHQHtaQ0GHiyPUcsfnxpzS
E/XrV8kQfmPn9mEYq2rv66N3Gk08IiX05+3M+W1cAqzYpl4HY06pxGK5bCt2dU3FFwyTrKh0D4Yj
vjgw34tqfM20Cax80aSnqlu52WcmZHi1fTs4VjRhKXvlxldzr9gy9cNAc7JLxVOK9zFPArru5K2P
E/k3SbAvndZfxLF/iooiXTO/Qc1cBl9xxwYvH52vruyAOhAf0Ke1fazM/hJb/nOTCJawY6POk+Vp
R07YfN0D9LQwFLZhiq9Fb4m9i+urlsWHXEfSAjKJCTgZTF3W7zIPGD+az41Rh9aWbJfvTO3i0Xqs
8xglMSLgZRu54EMaOlrTlGnr1PPic+uZ/mYY0EOlhvVKljsCxK4FXewC+ohNdr/SfzBLe0uob4v8
wmcK0abfZas+kuCETxQwcsZsq6zlunbcrTTRlGKDvcey5cXeH+kaHsq2gBXGRhRGK/vkOxENK48C
qLIp+LMIglBhZEtbiIuN7nuLg/Wb6dBj5iL10UDZVTLYey2fHMihT8AzO6XEkxs1e7ZDQCAy+u7R
UXO7Z9/x6Yk2xaIr2g+SVde83y5kuQRHA7ZK2lRoiybd3tckfmFdvFPnLIIDh6RMLmlh9vf1soFL
e+fXVbWm6GutEQuzS8t4cH0OHzse92k5DPuS138iOv5UNzoXYTatsUbbpLKxuaAXGSzkDh5DxkWQ
doSguhv23uW9X7ExStEBth6waEF7xjGK8cn2cnE27fIz1upTq1R3RABBm03LnhKVq2XpoutqEq9a
1BEgFRVM2tbqtFOQ6mITDIVaJ1k+nVMbaTdtLkGWPc26yjxrgXkAKVFB04nurBw2R6RDgPHKdRWD
dSq04KcmlnMBfBuTTOqQjWQaZG4BVfXIPkZkZt8Pcf7ZI1qfehfiLvo/VBabcqyivdlHfwL9EVe6
KthcRK28sspcvBItYGvSNcjuEqMZwd1rb1XVfuGbRG2d2ISywfGvrfl3ABe5jfeMOoMU3U4/20Pq
QhToDhW2e6A6k55t+2H87Yf0rGTx7iN+3fuyfUM/FDOlSL6GP1TcDD/MftpGFlOp0OU9ytDY0clm
zGYwdyr0Ty+BmFg7GYZzqb0OaGcWUQNisIjfTXt8wjxBa9eAAw0fLvU/hWaDELFpWVUt7V1vMK+d
dh3DzFsEgeR6LVDep0QEh1PTLHIxbNEslYa5U2yZFGlaa6cd7+3ETEjGRRIOqurZKKTHtIF3SfX1
oq4ZPxn6dO/poM3tdobulFzRIDvFet1uaAm+sX2LOOdZ2+fBjNdiGwgY5m9I00uxp2CV6Xs4Sg0G
9z7MkHHhItb0+z40LoUTv6czd7ohCGDFrGvFzJOtyPgtmnFiuZ0eSlLbyp7LthbayXoIHnOvitZF
WKGnFjrAcz2/mAnOKZdd2a0MpvXhfRSktAX5yc6atwlxMOlpwzubjEOHO4bcjbUJFTIRP2XXZLjZ
gdpxQT/2M/StiNR7aBTGzu0BaCSoy1zy0y7oasxlUX3q/fiNPPkrHclHH/z8I96MqQBY4nMeVaN/
HGTvH1XcfacJdj3a1snKaR0CNBJ7Edvlb6CTMcWq8YXg7qU1iboH4pYtmXp6UDmNMltwSUNHk3XN
spVynUssODUzJT2AGV7oVLC19kq05K+p48iq2vtUUTe2c+KGUYr3qKoe2MS/mgpHsJWCiGjCU6SL
kzl3Hw28/3Xt/MR4lyHHd+cwvAx2igZZ7CZFHUc07mqM9WbNJAzxPQNdp2b8PmZfqnA+TJ9OhNbo
S8LDcPClqNNrrf7TJto9baOz50vqNP8QeynpCA9pFyD2luYj+xFnJ4d6A8vtgHAuZivYPjVBevJp
8rCPN+LoHNfO0xhGhzaG4JsGWEdIQzgUskAS2gI2hsPO38O8pUkeEs/nOAFX7W0KrmQc/yler7FR
i3gskIL1F2oiKBs50ZnerxazfNRBGaz8LSvUPvFQLCc4YJHvOy4mYLRk5cxLOJMq8Gigdex8pPKe
w6UoHrRxnZjRRyRVvxPqKYONAqHfhnvU41ykV1Ja9jEl+6ZOQVhliJJRcT7bPcPayqtm8TOWVcCU
O6aVF5/TjBEonkT9MUChS8SMOnhF8I5+qV66Ichin/E1Ezv8U6o6WYDOQARDGzer77w1M1KAw1Np
R7TVh44zMbbynZ3WD3YTvOVdfa1THNRFy8ylxCTZl+htAUUvJl3smin/6BKLdS8p0NRF7l0kl004
X2plwrjPg33mBR1yYoLzIp/hHxWnQwW3daTB4QxiQwd/Jjv7F9u2sda4KBFhu+6NfB352OqtFmQ6
kYLLEpXPHhm2iNwevbnBTos8MDnFCES8/JsI42XsmWszhEUn271jIWllxruVcfGGaxcRh6z3efLe
ifAjF8paj1H/UWljuixNDYkdKfKEBhDc0dV7XBwgr+rgu6nIf2Yv2bXj0+jm78LJupUU6BTTNDwa
xouWoVtxfPZ8ug6yqeUsHYFVc42xh4w4Q4VyYdLljz3q4aoxiUxM7B4PdnqiCXDUI6i5GlPfgjxE
FlOtwgpGGFFlFXvTAlaJnk/n0rWPJvKQFb0QLqs6uF/JhI/QnWotDP8HIaUAwGACoa7YprQmmTC+
+ULAI0jKaHLQVPZrryysEyq/zCWsyIvl2qwZPGWfvWWrTca0GVscmotB6HvNSl8btOIh9CwN7cCs
1240LB6NVt1PwrLJDHiqFH4x01BXTBawukEMxgmGgaTWruZoMkIYqz96cA0qTSAC8pfW0OHDgV25
cXjewp2uyVQDgmx9UJ5RvgZd0cEZcZgFDrQ8DYNKUbdJ2KFpHudfvYBvHRPNvCDzIbqEdQ1Qrsnw
Ljz7hXYWbmMwkINzyuEQRfmt+SjnzRZk/1hccg5f7U9teouqKgNI38epNMBBBg50nSb4kDXLY+zi
pw2E+Sbxi6yqmEA/Lf0iA14dNF+LaJGNTN9l+TmyRVAwBXhPP4OYctrJPtkh9Hcoerk8qzWwAETW
9K+1lt5gtUdUXBBi23bbfszOReNWGyQUzcI0rUddixtCQ+CNTsr6zs9uTcqGQ4zPsrSRqaomuXCx
WLgZH3LLphEgT7/24zzZWXR2l2DWij8VEUq16O+Mzn/w+v5HZz1jpjnv71rMz8iV7LZ7cQdUSWHq
bXWHakyAvEl8wKdFzESubfCbQ1m490Qq2SX6GtOccSdpX60sHBirqOtXDWHe940V3DOxgttNb5HL
hv6NHGTDFpt8gXZataE/rKI4xsKd0Pn10+7BrIzh5NugH7zI/8RvMat+s32F3Q+fV7GzpqRaycx4
Vf7wgOUIIc9Ac2nKoUN43mmYN+6tsNst7jhkU2axbFJyD8hlAQiQDfoWyineehtAFnnFK8cPflxq
Npa4+jBN9pEIuyPbllMTaV9h2h6xRa4dMsHCqv9G0yD2tpu8I+DRDwRecJBk8RIDb7wnPZe2dl/v
Jh17uK/yrcOEDKkwG03EZWeCn14R8CApJsNLTGKRUssQUkAXuoUVJYOIU3biUyYqGAUE1IzS2QzO
NcqKFxfvQ65fBYKHbZ0Wb1pCtVTb/g6w/6EFEr4bSLFpyteoQDhuhJJgBQv8YhdbOMwlSDl7FFto
zA1xGFiWJfkERftVkidGIYCgyOvNZ7ppcknWJkka4Eu7EiNABn02lyMxBQ48+sa7KKMmYGR8wuF1
NSyFQpMdGy3iPCJr8AVvoBe3By8344OmGe955u3zZmYamh6SHr8ng5KJwDJpp5eRdmehpsfapHOY
TciPHSBZ5UzsVO2cYuqXi86dULqbs8IhN9I1OebPRs1o2NDb7wlcLIP9vZ60d6Oc3JXuRTuwleMR
J/oby+GmAV2baePEesXIwE/9c2B3WMRGvNNVVm3cYGQQ0YCqNKt+Y03WU5U5b27LgdQnA3VnGASr
2g8OkYHafQiBiw40GpbWqC8hgBpbc2SyEpPpU0IkyAkVIexOg6ImOXG15lJGEBpdDxzfNDXUbUb0
FdT0A+Iw5HOFxeWa7GAkAIBUKAplyRAGGAvFt/7rkUGNgCzci979tTINjTECAT/HMVDR3SNz5QIH
8VWFkugSQrP0xM54W0dcIC5DUNWj3FCc/dmc55KY7Rop/7Ek/WfpWj4T46TBFgK4YAqt+5q4Pv7X
mCJx0ltQ7x0vgXyqtsCkrgOtjAkqgCjin1TYHmdaeRNWOvzBIARiZdBz/vKMKj4jYeZEfxlIiyTP
9LMVQQBzCrHkENoftuCCT0ca8cxseeJDNtJLIZ3w0KFj6LNOHs0RMKrZYh9LgGbjrutWAMzcldM4
6yzIkdHrqc4Ena4+trahYj1QOlNurwsRvUKIHNWVraUJNYcBQ7g23U+HDNoNkajRUg5ka6FbqXaI
LBf44dQqrX0EGE717DLa3Df6jOXlvN4DxFjn7SLOYrGVFKfYvajpAj7xdWSukqp8jY2220kfvk0c
50CkbUaE42voaLAskaswFl1ZMEf7IngIwqw4ZeBGC8O9HyStoYYyz1Fd9pBhrmXMt2ey/9gTnSMa
cvCs8H7Uqhk+JD/jaIoOLonPpvC6U9PnZP9gme6J6dpY/ImkSlXWwnDIrC31d+Y0YNpMwjS7HiGh
IeY9gmk1q1gIKjMvYew87UcRMmbo5WNB2kQOZ5J2C4pcI0bSyd62JmHP5NjXY5gdXUBCL8MLLFju
pinDfIfj8hpbAYlxubXUNZ7dLIODliRkG0AHXXpvzBEI7ijRJ5rtPvJpPXE401lqJhyKLeAh9AYN
VwQNikKiFrbmWZwjerkRpedRA4z1snbss4ggjWPr9HF6da9GAOlNZvs+HcBDi7kJUTEm6tz0Tmo9
0fOWebo9sSrY0ErXpj5FAMKgR+ypWzgTceH6/8femS23jWXb9lcy/HyRZ6PHPnGqHtiKPamGsvWC
kCwLfd/j6+8AnZVOuyqqzn2/EZm0SABs0ey91pxjInrIgckBSeDkC0v8fshDZZUKBi26brxqBbGU
DaMiTggu0YYb3wy/UBY+52oLhlGriYAXQTkLbA1CwAj1FIkXq4eU0T799l9//5+v/X9737LzFA6W
pb+lTXLOgrSu/vZJMz/9ln9/ePP+t0+O6uhCOBrTaGHgXdJsi+VfX6FOeayt/h8UE11ko6eYR35R
7CRAjmMIkFSalP5p8fYHH6CiC4xr6bfm3lUovGmjSlFXJ1ZNLylmSoC/QYcGsithRyPd1Tek4d3b
w13fhOWpjRz7XFsGH7JM8djrk0yidU//4XPYP38Og7ev6rZqmLoqTJj8zi+fwxm6ME9SUO/AW1Yi
b6s7bN3tTPOT9gy7NgRGa2QLjS78pQijZwgSyIyT6iA1WzkWjivvej1/K6JeOfrOyiwzbx9bwUPo
OMOWOIMUTIQolhjfsJ5gAHXUTnmwrdQ9qkMKA9Gv7cW//0im/OePpEmpa7rG3MvWLePnj9RxPcAK
IoMlYLOQL5ZOe8IMgx5OsPPcWDwLz1h3DF+JA/L1BezPkRlXdYEhGX8LumKttjanhiQ6MivQe9U4
/bgh9ZeyQBA+FXb8YMW13N9uRjAUe8r1FS69uDfaE8hDisAo7R+nqdO8yHITMj+wprYlgahL8Jj1
VV/dZXk1L6ukPpdi8GYGI/jpaIqfkKkyzbLtcUsrL77mNvsPBQi60UG/qbUmp9QcBsdGZewU+2RN
3e7aKSf90YwRgsTJyUx0Z5N4xuPtXmw23ub2Tf/XT0dBdTsqvmZ8+sDz61/u/v0xS/jvf6Zt/lzn
5y3+fgi+llmVfdT/dq31t+z4mnyrfl3pp2fm1f94d4vX+vWnO9DpuHhemm/lcP+tohvyj6N5WvN/
u/C3b7dneRzyb3/79BVwej09m8cF49Mfi6ajX9U42v88W0zP/8fC6QP87dM2K99f/3mDb69V/bdP
uvydY860pWppprQtk6dixjktMX6XlJCFI3ByGd+XpATv+SzSf4fKIDgFOAZCCE3on36rAMGzSJO/
q9SCbYcyq4X/WMhP//jgf5zGvv9i//q0pn4/cf04sdmaLQwGDI7kmqRJzbGmo+svJ7YIcmSKoaIG
js3FKkNtu6tzsowrGRVvEJV95r2vOCTglCUNZg/T7C5kDpWz2wqIKIAADuFjRnMfxBWBzxz11uey
Nxc1E543A5XZ3HCc8SBJpztmlkl1YXpqs0ruhNoMz3HbJWuDgIY7WOv5Uxapl+9PbU7NPcVuzkbo
StoLAgU+SFyzN+rjqAUQe5jbzIBvJa8Vbr1Z4OT2pdTVdD/oRkiLtEteB4FOjOnLk0cFbkPlycan
wQZUdBxPtb+gWw/XTpgwTjXS6HOBb/a2HSWOcGmYeb9VpcVcmUtTMz2fhaJyHnYjFOyYJOjB1cpZ
Rxgb/Rsm8YcUQNbaUIOvZCbhk7kt+P6nX2mHmkYNYGIFBXyUMPr+vsltu+lG2O6xMDOyKaaVfyy8
PUFVe7SbYjD806rft/+xHr7GaYzhaL8+523b2ya1QwENYlG2MrM8Wut2JyCqVfdOU9hPPXsBItzu
mlc695KoPuLme70tU1EkHMYw+7gt8wwy39CHEWc0bSgid0TOyiDidrcyW3/fBQzQbnfN0WxpEzFM
Jv97nIN6U7cjoud13IXuglCl7ApGOF0RU1yvUoxP6EV7gwIRUca3pf5UjMFi7m+pgWZX2J98a71I
97elbuK+ukYvjrdNHXXYeUaGxG9aVfENKukMmZOuB/Am4w5pm0O2n2v21Dah8CgyEEe/LsXKV33t
6JNOuHI9TT/2IWJJ8sLNYx+PHUtd+4hMCuO5lcljAkEAz+dA2FniVFD3B/9E8mq5YpXw5AJGW/Xo
lU+kYOerPoQD2XdVhtAfbFmWKMkKz0N5cluMqr2R1icS9aIVBrjmhDMEelbodie/MoJV4rjDyQcm
wKsp4tQ3VBUSy9NPmaO4xC34Jq+G0oDYXeuUdMJZumTgnTy/JRSUGOJTpuXW0g0z/+y2mDVQ6QXn
foyNZeJp0bnHE8xSIzn7DmITt+3yM2cCwbM4xbnXhnGZFEp17osGIT2R62c/Rp7Xq2Z3TryqY710
pMUStMvEKdQzaS84csJG59W8mrlAYp6TqQHdG7l97mtKQkpVy3PG2+LVHOXshiN04FD1L4ABUj5b
jVAe3Aiv1scXPMMxz1dnF9/0h8WgmfpR6cr6ZKt+u6mc+OV2T8u0+nT7C3e5v+mC8f2Xx0cOu7sI
OxwNNzb/sUGnJOkdUm5mMX8+yW2VWi8sIDvoxn9Z4LdYBV3dHL4voE/1x2tnwkFkr4bmr1uY6JFW
ea0qgJ8SFTzq9BYGZNKgO7mU3+7+uHGV1FsZrQLaY1rvx43ukWloK436lwW395ZNrnI9b+SvC2Qs
/IkEiZfnz6e6bSGgLBOfBfTklwVqhPGx8DXU5T9/T26UJQvTzGDK/7ygsBxMWi2lyF8WJI5DMtOA
qP+XBalRNXNDa5Tl7b38+AKBNiTU68Gx//KVo/pQZlwO1V8XtCk1FA81wvqXLSJsl7MqHXxq0hh9
yF3YYum1nzipLEzFHp7R9GG8Vwh76tJKfZksH4rwdKQAgXKEtW0tAsPxD13ZwYY1x3zRQthyhVbB
x1NWyWhbX60ClFGiesTGpsaiDDKCF5gd34kpuMojJ+ARVt5XsuuMryJpTtJQ5UbVoSJVIFDXZQEE
rg394sn22os+GNlbycSKj+mX5y60qCH7+nPipdo+M+U+AZ55ud2UDpF5DU2u2z3wkRxTJsx0zS7i
UxRi5iTBsZuFpF8CnccnQ8Uqc7aw8w+3x243t5XryveY1TXWPqKKe6nis1GI8sxonhAhj2Zs5Dny
dFt2u5laFmgqkBu5RfT9ZpBjR37fna2qZCYVmXeox3zYq0qAtLGPLprmRBfy8IITtOr5j4ca4G8X
inOKHzTn28M+quFLocbrmtHF941vK+m9/1TmVb27rXV7KGlsJopxmW1uT397rAvbdK7nU9bi9JK3
xxhYVyDnfX354xVqrbOWReuDS5re3209bcTq76khFYM/H+sKVNWKCi7gx/NZfjbsuISCPIfjOleV
VsFe0q7K1H22G3haOmrYZYA7/6lqTGtVDKugcOOlYiTjk92ZwzonF3bhKqsBt/lVFlJd0ZwBBdSZ
8RWpWwlzu8rXcatE1y4GAAsbagQXZpHe4aXXCOTuvFAHfdtMd7l+lhQRA2ff43e+UtR8LrkKczZl
4COn659wxzsahd797V4Coj3M/adurF9GLaH1R3HBSDttERrMALusGcGLi2ts+cPVMCqDcit4MrCd
w9XPy2kqB8Ur9kbmgwHqdLjkS10BzkJpd7yqCalQ0vWzbUOM8pU2LD5/HBl73xYIJAyaLOj7FEXq
92bQJE9x+2qWsXYtVDM8e4gcR5egeSMiB81vXG2XN4OcRbLSr22eKuuAAKZlqSpgaE1xyr2wXoZt
xb4egr8SvmWt9bqAfOLk0dajUXu1RkyZEDWrw+3uFCRUaCK6VHn/2jG2PXagqR1+GPIqjPvcNFe3
zx0n40D6TPY+kJz22GD8i5LB2TI4gZg+fc6Ousw6HdVsaaT5eHVpIS9tUcq1k5XZDuwcWtXphmpN
vhO2FFc1Sj57BUJI6ZXqFUgbkDGtfKx7E8Nt2XarsoG+ryvalRIB9rOm/3b73CRvFVsZ0hO/LSyI
VaOFwNg0xvulUku6FnEeLozKbza3u45rwi8m3vNgQ1+84EI+4TEGWJ+7952ltI8mry310L6WI9kL
7oDhuNOsa9dRdJL5RIgAp0kr37nyy2GNUvphVSeuffURgiotmSe9j24jMArrgfjUQ5iYF6avyj1h
YAdbVARFxbl/SAme2DUGsOjBtXYyDfSNSE41AA7UoV6y1UX34MEA08zQOHi2xaz1EoZefXCsboOc
YkXMoPFgKRoSDYjzOVeewGjKNQ1zsgKyRdMHFqGkiNjitAczPf11u0GlSc5SWNFrU8x10JQm3R3C
FRuEVmRA0UQUX12lQ3qWZMDph8LdDR3UXId+gJmUJIobD3gKKd3gRaGoF61JDGyXfug5547c0Tni
Y2LIHLs5omuj3mS9yMo+CIPOeIlAY6XGaXuPJ+AU5fIzSZzBY9pn8ab0o4dcAtkpALrNYsU/02gY
GV7WDfzgYAfc7tHQILL0lBFLK02pqIXAFjWfvoCQ8UKvUTh5znApIyId20LOUsSNa1/RXryOHlNh
i2GZpNoXrAw6jZTWWttjffQl5tLMSr5wItwU+X0g5kMK5Lip5Q5f+8yLwUEqFsqkAv9r4xYLfLNH
6pxgwSvnI3czTkg1BtCyWOs+kCEDGha+4Ww1PEW+YaxNYGgz9PBvY2WtsAUepJ0+ONHwWoMWW5Wu
89ERykPkqYZrfsn4hXYwtPLOVd/NAfGWcXFMEuvdwn7ttGTRRz2ko9QiqsR06OZFWzKvkpVXYM/X
C7Fzy2KHp5/U5jydu+gUZlkiKIhry4agF2IZ/AJgB0atqeF/1ZOxICLLWKqkC6STTtzownTeWSE7
QEHqWogooC0tlCUOGpgSZDQBR1YRIO5pMPT31I7W2qR+aYKBayy7YSbIg5SavtFQN80p++XzPcHA
S0XYxc7kl0loBFECrRYhQheAT+M7FrCwSB/yAgJ+ZnOV9HF7Ra12pgN2CjCVzDQy0/x4ylIvx20e
UbZ0mTzDAqL9WqirOgzeTSjt86grnoqRyHNJ20PYGl8Qurp4aq12UKXmRpGvdcVcaY96BjYmGGhu
OgUOCLwjM4VUJgule4j4jLihLMJtAyZGNto9Z9q7eEDS4zWIUz2zXKp2SSOgGV/xeGxkwwiDxE2J
Jis40rNld6KpwrhSTGBsdR0HDWdx8Yw6gUamYd93sn6Y8sUSozi3Mnru/VBbSiM7Gk2t0Lr05sTk
ajuBG3GsTVAtOLNbDXEXpSyORaSF2ABXgzpW9FrKYqGxg5JVQsSsFQfr/JiVqZzQowSXcKplL04h
4Hm+tezju1yAxDRkJDYPnuM1hwETuZGvAeMmQFmJa09K8vi8lJBcvX4mae2FcHO6akF8MloIGybv
cZ72sbUm2FmZd0CBIQ7pypIzOeAupnikfsxV1xvuRyALuEzFmnqtNTPzb35LD6xBiMtRY8S7DAzu
rAKbrftasFYG46K5kHalUmwA74OlHEf1WnRI70ni3VsWY58A/+WyL9QXfPAEANqESupdXq1ywUFu
YCqc+bgzj6bCqTYkKGaF3oEBp+j3ntPrRwwQtTd0x3EY6VZH7ZNHWBKx7wBUbW3qarjRi4nifunx
GfScMaQ9FDAYtZTJ2ZAxIrDkEzMbdkXOrJdJLgpq44LoG0gQvsEJ9JFUtMP7kTJPXmxQ9gJjr8pt
B1Qe633L6UjXdpl9j2I1PwzSetB8R9/3VvGha1p8JMvNwfKbFigdzEdzoCrg1pE5w33xNXbllIOk
xvhwIGvpdnrnmAXoJaPay+JYRCAdHQWRil3hkLurcXh9hP5dnnse37OjP1EfJGgzhhQvwNEZjn7w
y32nKsYSlhG/vJO2CAb0Q2MMw51W6JfCNr+M8dYXJ2F06muCans+Ki5jYmEceC6RGtHe9xlWFDUF
Co2vSmn5TQyXHdAfGmyKOtkpk3N1wA6aZMrVxVRwV9kKHkiy3ZUWg3cwjvXVLXGkkwHVLyxDHmWq
WRvZ3tfxmO0z/b13CF7nQCa6sWNvxGPsbNuu3qOYQ8udjASbgDNChx0uTUd7amN5NoWkzjyVwlT4
q22o6JCeU+tg4ryjU9sLWs/1ndWhuzHyaFgkqhvsPfMjiET3Ge5rudZlqc4xMVdE6SmJKe6Cqikp
LJStiXNHrBuv58AwgmLdJu3r2NEUDrX1cchra2XqdEZzEvuyCqyjqQ/0PcIovIPTYC9l5L0Uip1v
0p7BTRybOEYcn1+cnIE+ztdmHqGKTIvHNI3LjYuppxwHklxVGk8xBJYDFqwXdBsCHesoaSj0J8vx
xMmm/GVNwpK30A39e4Re5MT3NW2JEqgLudk0AnGaXVVDe+rsKD1YA2lNvUYKJ8frt6LhUB6D4lxQ
JDtMkdG6AJNLM85Tth4Xu7mfEyCm+gqdX2FhLsMHckYze0bPXq3ziloAsAvBMa35q4ZvLRTN3MoJ
G+pKQzk5TcANveVmGnfzy45gbkoxg4PoLZGxjhQnXcYAcd+vAvTBmMSP8Or8s0y/5VFJ6zRKgomt
Ha9qwZBf7V9dPbf2ZFGA6jLIvE+k+hlY/q7CqLAocAYtFIwvTSBcsqmQFUxwfeHQ0aPYx2zVwaxs
FuK1kxstl7gibFD0U5mO2s8rhQdMhspctXJ3IYLmTkV05DHZkqUggCszn5xWfWzOMRFANNmhZg0G
RugSy8+sJP0DB5pHA4A6Ls+l2+8hlJecL2U2uuOrQf4MVJ0nXa2vhHq5ABP9eTrqw27w6/yguBon
h+kvRjB//OXq+DZIsorRGE4LKMzQmZz+vN1EWBZ3skS582PBX/7EDFFyAGnN6vsmjkeOxJ8b316v
13plbbTW5x+v+a/eR5hJgCIj4uyf39+Pdc00KpdeQarBML1MDpDgH+/0z5eFiReanrv/5d0wW7OW
/78f87/qx4h/24/BHPvelK/VTy2caZPvHRnF0X9XdWAopipsQwNLR6/3e0tGceTvxKjYjqEL1Tap
KmmffvujJ6PavxuqbalCtRz6OWCZ/+zJqNrv0tGlkJbAnqSb0vh/6ckYP/czSQvF+EBnVmqmoxuW
KcTPHRkuXiSyRJZFGHi6bupoORFiEe/5Xb+uegmJUt4BXFiG6FzbMGPGUpJaDxAj2TWpPNVctvMm
OjVqgKmD+Tsqj0G2B0yskrRQdJGmQLHuhOckGpbeGDw3XfsFHca9TvSdGzdLJ3FfQL5/MWS/TKLy
LXOatV2OS8CBq0qbUqKuqJjXUU6FEbe5mcQXGQTLBK5G7X8jl/kv3bR/0Xt3/ukLARVi4Ft3DMOi
wSunnvZfWlQB9TStJjBlHQzMhXxKaHvEAEQi5sfAE9o7TV7Yap1xP9TCO4xRmp6FWdCqb6qjEqrE
TRpY/8yIIhyJ1ic/La/Ut5UvaNC+cK4GhmsjuB6U2r8EDQaEwawJM/DbcTcI9WS7jC1LtGoEexTl
vQolxI87RnbocNUPPRnajaOq55jo550WGPOBaQrmHvnYW4a7LaOhP6ZZoN0b27heMglUEHu1wXys
9HBdmrzzFIf1MotgYadyULYEWC3zEDcA9gZ/wSjXIK+QsqkHSW0nSmYnNdaAe1Dp5HSE5GQUrpAH
HWutmVv+kfeyr9CJz3WvlttC6ON2KlQsygLE+2iUR2Bf7YaRuI8opi1WVs5wvYm95DSq46sfVM5e
swZI4zKIAAy36qllKmP2yotuueprNtSf8U4wp6Iqt1cMo/zeZP6px/xXpYXBcfQXpQW7v27S2DSk
zq6vaoYzKTH+8mtXfolQx5vyJoIK80r0AlbfnzeTfyEHe73q1QSWftHPKy374mhdiZsheZFNv6rj
Lr+XmSE2aVbNR9F5VCCUhyS2n6q4qc60VZgx1lgVinL81k5/ZIFTH1V4zoNWyQenI7ZcTQgksj0N
A5hn3UNlUXCuywKRUL0ElxWv8tFSoAFBoK1I+siSMlobggpwPSKrs3CR/iftyaTJ+NGivX0jiLZU
Tj+3f6Yzz1+/Ed8ptFbIwCdnxOPo7Dy6gPpEmjKrlYLugvZWINetHIA+V2TratL4qgs7OGLgXIUh
FecMxX6lpNUiyod8RvkJx7WpVc8GkN99Y6hHYtSf4F7RV0oSuemcrw5t3y3eFgxjZf4fFBu0sjn7
/vyRyGuRGs1tydyJNvcv57i0yqRhlZ5OIQSVlR491JEPXDYoTha74Zp8nJa6DtJjDBD8mYzQ/Qe7
p/8UuMYuCR2G7pj/aKfXWwXWx7IzQ2T5KfFXITpw+EjDxiK5xfbAPdYd08oBWowj7GWQyYuhaNld
7Im7xoeXYKYnW/MeOgvdNtbjit4olRz3wxOhQgxo/ChGKN5qvQnLIFzmGbaOStzXKLIy7QlizCot
YOuG8RNKKX/eqwGRJ73Y5nkAQLKDBVB6MR7uskDkH1Z3MtQ+e6PzJiz7IYcRTPZYZuFoJj4u7J7K
AKK5EriPrfWeJ0gj1eqzS4/Bh0U2kQCyKH7E/nZoujCgPdY/Vd9G5oRzC9pdYJtMJYihLxJBtzUh
9zHo3nR8LFHqEXPXw28ejXEO1ufNwyfGqFABNcCO0kMm8elS4n9Edwg6uOoqEB1efYb4fsD4pN45
NakgeAkJwzZeEeYt+zboaGrEX0ZsDPPCyslK6ieJT5KHZxtTYdh/JpFbe3PDSZgV6W8ULT7azH61
3An4RaG0GE85XORt2SiLwdbbU1QVJxoRry5a+zSzvVmiES5hdHgVnBbXsR45e93MdGrvsDSE3j/m
rass/bh6yUM3J0+jZJ6IDk3JtWBh1G8mORObxBkn8zXSODp6IY13R63HpVEGD0ZCd4dDfNeNFBtQ
6sGBygnuDPUAqRq1vz3aVni7iLWJaCcya2ypJXDS3kVauTNG8Uoj5SEFIYdbW9XPY+nVqxa4gx8O
F0ELeTZaJInU3YKQj0vhduO815TPTGLvqXqQzYdrua7MNfbZ5H5AV0if6ZT4F9FX1Yqs1KNT9Oea
ZPeZUQukZXERkzWhH5xo05HoteRRQLY9KRnAeaA2sn8IZsSFU79jFY3WDlIsSvLdvDFda55bir0z
LcpqzIKIAR4x1qK8DRetFTAhtkllaCDphsidwjp+h15fLWrPhLRbFx8uySADEoB5DrTC/WxihKcV
/znPiRxK7WBracQH6mmyRP8tsFMHMPex3zE9W6AP8W71U4y+kPR0Z7I1SGwePqhBScJu31OqTQYQ
ITJ6IzRhVeq0b8ZavvZRd9GkSQ5rSkccLWMUp/u8HvDXI/V00T/dpaTSFj768yJJYboLCFtav1DT
lR3T/mttXx7M6URpxl/TCXpflXHII+EKt7M666qSvo3aEb/tShiKUWOvHWp7epXtlXi8GI2RLy1Z
nbUkP6sKyeeWSaXYRg869CLeKA0/vT002444U3YgSs4dNjksCbuBGLC2KLdedJcQur4bNFDpTYxm
hcvfO8ROXq5RP7cE8iyRZ85jL3y20/KsdhouXPKHZ1FGWaCkKWh1T8LVHAJMh5fSBSKW2U9kHp4c
GwvuCPTeLnMqvfFr3+GwLSgfSlvYVHLBX47xvCSXYVm2anMXSAVjcgKBTSKNxT23aZBi0yfAYVd6
3gHVkUGCV7DKig6SOL5xOC+0c6BafzHc8CHSgxdPU/ActNGm0EnCzUZBOFioHKNaPxupxVS1EUuD
OAKsIgRNhnQj9Ioqnp1kB5Abkl/NQ9MjBeVD3d3mY6Ivpeti7MrzeqUx0iJ4D3SAA0ngTkbY3Bzm
v6ntHQqLMEEsyJjNYuNliKm+UcdreOtF2LxjELvHr+mhQPZe1K5/SGg2rBsTnIxPqdUPQtI3TFFz
bqAQzuiOMRxi0SF1fRKo7J1maNScx2CReWDr+xScX47VS9KTX3ROly5I9BqN4ALj/r22/HBGm3Ap
F9KrKJhCqnE7OoahSOSsqvihx77cunqITgKCIKMOcXBpXeAxwRNU5umiqcMP6VAUNLOvcZH286ap
GWKO4iHq67PSOBifxgZXbEut1KD6jGGpWSL3XhvYrBDF2CVAUv8qOvMzLmxavUPRrUthv3ppvdcy
+Tb2AHN9hcT7KPEB+QIyX8D2fYx7DkLJN9iRLoOe8r2iIhsJdx9SlqLpTCiupQ7YvwqcZG5wAaDI
UGgMN7mJQiZW9YMSvaRZTdgo49clNJdg0fV8pxpopULt565H4SruNpTSSE3stxLlFuIIJLycbkch
Xx1o+25SH2JhvUVdq80YjGzagDU0TrS4DrCFdZG5YjC6MJv2C3221vO0reX7Fy+jtAXSsDLTDoWP
/tRb+07n4MuMwmOQXLarOtfRncWPrY71Tuk+dLt6pKu+b02FqLy0O8UWLsjSINWZRg9HLb5T7T1w
iXQ3TMqxRN2V3rDsKu+jDHYF5nwqtRWH5dy0HGwHkVXM9Lrhhw7qu2LIN8yJ+kGgEQ3kDAbFQ0zx
Dutz+x4mWXghEH5GVQQqHTi2VhVPMinc+dhQceyyjz7WOqzFHRdOwrMIi6M2FcuZYeH3VfOUyDG3
2BZW9H4rAYfJQzVQHy3e7CJ8nLQNqUbputF9YyGiO8W2nt0PSa47J3YnWYyOIK1bpB9CKTdDBmW1
ZtWl1ZF1kfl7KnLK3NGwc5HWhGMvqrclx9NMD7x7RU+6BaVPy7YYlxHtjnw1W7piXTBRosJTQguO
yoP0vuIu+kLadbJMJDzdUhj1Nu2LRaEhjnW7/MNKw1em4RD4HdhfQOi1PFrJAkQipwNcel56Xznh
wqHC2drDV2wWuSKJcSe2p+0JdbK6L86YPVdR+0DaA07YwaXj6D8Tp8aQ71mGJQXyCbTTgfGKMqBq
RX2n6xnecpN6JjiqjH5jtjanLBJdwGfwrOY5UIerXajkKk8NfVlvVaObMAGiPYME3orBlQtVcOk0
pGUQoWG9wJ7uIHAq5UoEI7brfKF5zAQEiV89+NZZC3Gh1gZ/WRZbRRxFSe2dgS50a86XTVgATVYA
a5iGOs/CFp5beG9Z47cQm9cqLJq7TrH9mVHusJiTNFrHQACh9C+Z3L6SsjMxMdXHIsJH5FXepjIp
/DXUyfJSPIkOtkaVNs++PnL6UtVFrtgahennpil5l8WkWvLu7Y5KGRkf7OrZvSPwkqbNgc5APLew
UszrKdeaSdXGzdO7KBjepG2eJVbTdRMTc2JqNhmcI8lXhLNoKQlBaeHJGXHCBHtwaikdriqFQjY6
PxiG8JOVaR+VBTbAYVbVJVSc3fKr7pQEfdcd+x+1UFOEtAu6Xd9ElEhHyu2IB+eaqNd+tRnVyXSO
5mHlRMg7Qbh6S5K5DrURPI6JsrBG7b4KzTNwcH0dGgRd5U2xKFUtvCNPlkg97QBmO2ZEZ18tb1xy
0EWtu8Twyb6Irod5EFAtRd3pqc+8o8BrXtUvjlet8NqQoZj7HOaB/pZo9JXK2J0sSulLbi9H1yEk
dmxXZosTZBDWqylSB3+DcYfwFBt0XPEzKI9upyDeaZ/F1FxwerhHrt0/RLW7AxK1IKl4HqjFNrDj
J+wl70yXngoPJalbB0sIdrOc5mvyHKFTAtnM+Q2jRQ3DiEA8OogoRLsM4w3JGWiw9IjM1wT8TtPX
R1LT3nBkEP/c43mEl/RtXgKOnY2B/RJgA4vVlZMX31o8SmlocT3sEmCakuz4sirJwFI+gGS9YMvd
qv7kPks/N+OAQ8AqmP0Ps0gtoGtFHzgJqLsSuFIzbgoqLn61G3xzZX6NmfZxtCNEGv33hB4dNE16
boQRkkV4CG08K/7nNKwI2PINvpNkRXbm16gkQ0NJjoNFJJ8s6ct7TVPQlRvXdBdyklJmtQw0Ok3O
q24PewL5TviCLtS4HrLwxQOvOYG9HvDgb432mBjBi93oL6Ns1pZs3i1ffalq93MAGTgjwiLBIBnH
mKor4zW20289HxHdx2mg4rJMBIM2KaxtWpj9PBqIHW2pemMhC9fVlGJUxObFyQ2a6vZ4jHyNLHKz
Nua6rHdUhl2kE623Un1ShqJkWzmetnZBlgji6md6UZ6TpNqojFXwr6tvcUpvMHaujNZsHJzeesiB
8HQdG9fu+NZHxBJHA+x/n52Sq/JcqYlFCbg+tH5O543zSccUeA7loxwzlLgZOhpTrfHPJ/vAB3xc
+/z88PGXMsSI6lLYAcnELIgsJ7gTBp5hu1oohOgw/XslGIHkKqZ/hQqZO5L2EXLTilKlP0+G6Bwp
nb+IKwJK+B+m/eRqRrWt9BuwRN5S04ZHM1GsRRF1H5ndX5vEf2bevW/VKQNXFfd6TRHG0rJVFAeP
TgTnRjfXTgIcOtO7LXJVaKhEJSJV6FFgD1OMG2hyL1TXEXBb4BMoUwh4mNGxGsjhheeqWG9JoE2S
n+xzMUQX6WGwXbSjQPDsa4u8IYIK20kqutfbl97a5T5UaDe00SnX6gbDad2TT2B9DQzrCqawmUHb
gQUGJIiTxS60wXV5GidP1Yq3GWbcTIuvPVr5WaKYR5JcCFBxpllIcEnC9rFGELVA4LRxauPBdzTU
S8LfgXScsqI4CpLEeAqwH+qefkwaGgi2th0ozTHJ0/kUSfg4WtZZYut3NeWJ+HBEz+TXu1O47hQ5
TZ7xKe88gpvUa5b598kov1YZLTBaDndVEW44TE8Usd8iBeXDADrLqU6ekWwcfgKzcXcJKRCrRvY4
PKc0oeJQkydNE5jsLPUtC427MZy8kKLmhWUQz00lvTgjgxuzz5dDFF3SB5tE+VHtKH0ayrzN+u30
ei270RihOEq9N4I173LvJjvO5jGTPEjZH60W0jh3gdUPdfM8aFYMdaRQ50X6XpU655gcCAAQ9zvJ
ZDpBzEfkl9cpXJfdZIMYrP2/7J3ZkqTIup2fiG2AM94GxJiRQ0RGTnWDVU7Ms4MDT38+esuOdCST
TLrXTe3ubVWdlZHg/g9rfevESXtGqQ3XpUZMZSfPtW04UOTKC4l4r0NLsJVhAkkyWD+79qdBXkEK
VQOZH3d8pAXunP5qi7cljxQ27lR/ZXnyYarlBgukhmPPdYGUYSjdQxRFLzmp4RNAONvwXsg/fyjK
vxIYXwAP97eNk71HFEGdECcpWYbHNBjpbL0ly/QeTS9Az8mr0IrLMsBZMaW+I+VDL+2d6oE3e84p
h8HKrWYThPiDKPoXBCCdzKDAcVYfXPjZpsksCGJV2W6qiIRETe6dOebtq/m/s3E8kwC2xcZPg9Oj
2gAU9DOCwN9I1T7jgbtkpfksJlI5B9aWW9Pe9Y716aToCch7PCcpV23r9pcZ/CeJcYiDYgyrlfis
q+akev3cWeOrYZpfEZSqDbCuU/r2z5fWiulUzA2kHoHnK1MfeYcCky1fO30CZuRFBiWcwU+rDYfQ
JjSE0hNMpahxh2J8h6t5mgGtbRfZH7J+PksxkiCZYITDvRsKUmnjojyrDvbfoKxAj90fImchAIj8
kniscpM5r6lb3zNX/+ik9wnsbA/bk0Nz3Jmz+mVeTqor0xIGJB6fF5kgSoqHuWwAihYV8u2S1xA4
6sX/mGuC1HOz7YKqY+xd1Q5TUQIDEVKh/vBqtgH9x+TW5zijMEDgKtAMcZGxmDWSqAn1+FJ3xsXa
Fh4zowinEcnAzFWyGTEbTIM55cPrYtgpdpzcRwJX8eAwqRnUxlXkKDTwvgg1nXZdSrQXjdwOD/Rx
9sRutFKPeAJQzAbB79H84EkB+UCfn6JpMw5gd5rYeINgfoYQgpsX0w788JdClOc2N/d9Vc+BwlHc
DTrZgP5jRWHU53N8hGWj68I5WEREVBOVl+FqOzgP+qFFhU2fAZMm81dZMRsnYaWvac8T3EkiKoYi
RxbpEBcrFwsYnmU80b+J09JVxtnWk70+edZlcB2oKgvZsG7N5sEeNDStBq3G4j5zHIpdF9fDbYmM
J8DJfz3peec0HiQGWINZ0G9T+MlziRqTl/KpsAp+KlHOPdAnCTkesIfGycjeyPqamfj6WP4GI0OL
xbcLUo6wWQ7Zgxj84uCA7KfHSuk9i0H7XoPsUdEkTON05ubAilbYYbZfE0FCCn7qkFa0t1ZvV9pl
ou8rr21vTV1pBz9pti6eBqDjrfaXe5dorjL7jrl9iDSwjm7hEubTUyVPzX0XRxBkU3++lpHmnEcv
e4agXrBtKm0bwwZbRsYmtn3OHIoOtykf4mhSP/k87iMzg3VO/leQeXI+QEnJTnM3kL8B3BVpU8SE
QepXJgywzzjL7pK08M8j8N+tVajkxTOZwE5LKs7CwbmYgJ9he6MMhQyoVsulHY35UJKVehB5pl0K
DWiB25vOd8R9o83//p1Gh8fDWK4k3pVH5lTabom04TX19EeOlvJLJwdJn9ro5HQzIxqXvKy4ra9Y
qos7PVIc5y3B1PZcNaCWbP/UMytn1FLcG+sv//wTaj0NeLHr0PKxuoOBozydwWsfJcuDZQxQx4SL
jL+8inooH/JSIXBff3HJ7KYlHxAEYCAbNXOA8aSMayOXDnFE9ptCkb7mQvsYYpvkmwmfuLdk/bET
KQ8V5+O9kRjP//zbP7/MdvLoj/GvUAySFz5J3pOhvWOywLJN14HGxesvffPcxd4aE+P1t2rO/5oK
1SyKquWYrd55VojRpVijjdx8fbT5XiI8E8/MIFlX6Um29QkHJbG2LhBi+vFW86plM0jFuQDRCNr9
zB8hKgHRoNXx9mS5+djlg9pqM+FJ7KnGUx5fHW1fm89dlauHMlf6toUuHyQxRRrVHMB2aDVoztMw
JqnoSfPokBZdu9YLqc0VLLsdqbrFu5s532mXzDsLnxDhhjxGfdtraP82KVCwa6t14s7tzD/sXgg6
Wox77kYUOYyzhd4vD2OCVhOLPPCieR7xuYp6+48tNkq76GQw5HZB1d/ZCeqTHAiAzfwcl4bfc5e1
ycNgB64n2/MMkVQ1KCCrOiKNqGZAzYtNouy05m+UM5b/lMjJmSNTahKoBjYCw1X9viAIO0yghteT
3T/xbEZh4bpby0jyk58M3oO9HPxaf2+82Dk5pJ3igPDR7pQJ/GqH85K22jt07XxsGYzesdP39pPd
3IyuEi9UHRsb3dGDuWjuJoYYBYTG1Ij7nu+yWlSIKCPzkJk2D4vuHRbPXx50y/odRqxqRB+nO7dO
MAMtzNGQUdUPdtn+Yukmes50xz3DU0q8rAWd7adnvcnTO7Q/RyUko/lWPkR53D4QuVGGbrxataiT
mzY3rrH99M8r107TcN+uElSGaA5hGkV54pQ6ahn8Q+zl3UaUxZXyv90n7bDckXohQ7J1O566ZLov
/HY/e8t8qD0LikYFxA4cRLPTzCq7X+kyMxPMu7gbTp6EAsIw60Sw+7xpNOWu6ZVaGPWNpOfVxwe/
lq9el2i3XnU/fNb13aLqV0mAzdGaFvdJcJOA1OTWbxApNpH+6RfDx+J2JMFipQ+hqaBv74V26rue
NZzHDBzMYHQGZRGdzbyY7xLaGaj2kMG0kuy1NMsv//yS2+UX4bEAEQkNFCK7+A2vAC6fTd34CP8c
dI6TpcNLI46YdedpbNHITmMwxt4HiBO5Z4CeTaRBzbr2mHWMaY3UPduREuc+M4cAAVVyyDq2JKPI
3T0BF8ZTomeP5YSo1jU51FXtwUXTZYC8y6IA5cidmLksjdVu/FQMTzwdAGXh1AYOeBo0s0v+2At1
VmOpkAIYFjF3aXFqOj8g5CPd2WR6aCVbV93QtqNpzZd0Zp5rPSCPTn+dR8fqq2OeawYpGS6OBDs+
EWkZAVgaQyRg094xjBuRxB23P5UmRkLcLiopA9PEtsC+hn4xWuyDJo3fwWi/GoZGO0uQOEYn7Zyy
zno2YYZ3pXnVIRoQWY3Is9DuWTw85jUKeS3K0MM3+GryZNnVQHc6Z08SWRPIHjKMRs7eyeLrDQUb
UIvHbeeaJcrflBSx3k+vNZexNWOVcYg8Fx5G4LRukGGzU6B7EFjinAZRiYGQU2uHE6nzI4nMR4KU
BfITm5OqT3dSFfHd4hhPvHcd26nB3E3Qzu6bPv1TM6/YJyNKxRqgBY4IEo41ZYWZklcjwvGD4PMk
efxDlRmvBTBldOkcMLH7DDjqsZMt13omW9jZdIygAqayrULwJ3RmLKD4+tmxbe9HjbqKd1NBWGae
2pxKbdhnRX4Sjkq2QmeNjEnoslQ9CzN/m/VuSanrgrDW7xTUOipcBLMxiU4YMirIjj+FybA68dC8
x8XZRK1xplF+BYG0smhGxm6mI845ocm4FFRzncryT4ECMO8S/6fvspsFmPMN8d4cDmtcjkvy7a4Y
pu4Q916gYPfsF9NJ4KkyKsZskZ8hepI+ZGWH0VLduW/0YdcLI1gswwS7TDK6MzD9bOMCEb3MDxIN
9QYxbvkGwlBDcEsQexF59mMW6w9lk1s/UzNvUqZvdZ1HN3JMBOw7WDNZzdSkgzMJ0Twu2AjtUSzO
bPP89H1ZDiOsTrLZjfwOOOhvAzAZ0Kmjo30naXsYmx++3TfCNaxXtKzXhidlQ32w3NtWxOiUuZHR
oBs2TD16gqTJfFGoiVH0cs+YtS0qwXkyFWAoo946pHE6Hn1E3Su6EMo5O2hptKzPpja/V5p2jgDq
3TsuEVaQLKyuhMTJUUZLOuKDktW29+VWLnBktAG9Zdr2V+FipNA9mGEsFQDQYTgJ8RBgH5i8r9LP
f/Ji5elmRbzhdT6WZmzvlT+NxN/iPkm418aSRmXMRuvkRiDEaTOYt2kXpxx3novcpMUixOEdhWR7
tIQiItKfhf/iTeqRqOp917nDwUehGSZg1TcuTP5Yzu1jnSA2Bea+Mbpp3BOzMm3JUiAsILdSyLPM
qo3B/9skxJybgnJKeDKIin+iaIyNO4lvg4WuzXTzkDcLcL7yywEH0xXTEdj4s+f0f+GqrZpxXpKN
NnPYDMt0cE1a6r7hCkKniW+aU5i5YFzuwM1TWTRNsWsR0d6NswfQkPqKlygNeiP2QIv22cXF3hhE
IwWSNVVXPAwjHN9RHhiF8goS9dv1BBepNxOebthZqbFfEnGP5Zh4Kr3+UMyl4cJRbmHDI5RPXJxJ
5GfUr17gNZhFU3hmO8EgALfdsTXcMpgEHsca5ZQT7ZdM6afB6jrQ5vH9gId7l3nbxpsy+CDkA7Dv
2WLWAVVQThPNPrPuuEFqr3e/nm9XQFzyP6Zr9ncJ1KsN+gEq+659diyYP6693tbbAaXca273R5t6
BjobM33V0BjHjCO5sOPNpKtVyf5QuhXrkJJ8rdLYcSI310oMdVANLOy8Ft9Gqc+7EaQXaVCaF1a9
/66N+fzsJtkR7xUxDMxMjmsdrL4Nvz614AaosoO4masdn86dVldR2JWMGixrwP2Gfw+nxuPMOA4k
Zt0/iAUkVa7k8pABZHOTCmWQB3faTaE1DQt5Y+rQtNXXZDFw1fVHi0GxNzZ8OFDkmPJWJ0CpMiSK
53dcc0VMsodanLxuEz+xYrJY8kGwMznHa3Mg4ar25s24bnTxcJyScnr9lfgZAxB3cLobnzS0hHQX
crLmjeGzQjYBB/ZNH+Qf9YorZvVey4hrhu0S6D5mITOIdgk58KkuUDu61jIcbJrFgISOMvSK9NLX
7Dj7hqS02p7gM+Mp4DW2/5De+mGnyA8YHUZnnAivmi6R7zCPZngDhJr+MyclAuNXChpZI+gQQtyg
3F9QzCziiW5XeNgHhgURk28Z/3AOjUcqUIiibiSJMUSozdh6ZBghouol7keBmjDlWIUOWRrtjck6
o3Kz/O4paDKJgFHN/cWN9HUCzexKCtMJ3cyHN0RaszuyhKqB4lOENNckGg91t9gMchhx+N4644vZ
HgB+OHoc/24GeNPSMmiPMeH0uTWyJ66RYLzMCW8uWRKEsoTGxNpKRTeYgDTbKAhG3uhw3f/mrSnD
tgjtESYbqOkPL5vIQLgXaffRRK25ScRIXIyAYgd0/xFWJUF4f5hhvqW6hD/vPhuGPyHlsO+g1sJM
pyp+brH6sP4kZ4+iwJgGdYrK4TZNEED9qf2wJ5PtN/FkakAWqWWih1wBM3mC2RusuyS2rMlB+Exd
Y9qnwmiSl0jKkKkK0F0TYvNQNt9Q/SuGebI+8Pm9d57kRptueGCI6Ca4jXs4Df2IHI8krUFkIY1g
gFzepWOZnTosi8gjwL1NtranqOuCtWk9dw0PqW2o+R6WYvK8VOriRB+anqh7oqqWIuOAGFFmkVyD
042vqLdHHjA2I3BooSIxiYIIYdQxNpD4WSPLiKA8uTGH6KgSL0K4UHxYIys0w6rYRibfXnWQxa6y
5PQ4Wt8+4RFKsunJc4/A0jez0IHa9a29NbToMucJ812CMLUscaEG+2cCE2Euz2x1LH16yhfjid1m
tq0KxKB6jGmjF8+E8lpP6foDKaraDHNSA+lVjY/BhodtudZHjkd8u2QsQSgGf3U73lF9HEWMMRuQ
GHK2wYQQCP55U/hYtLg1iF+znTtUZUQzUBmWk8cGVQhwnXyslPKsOOCbceycRntBDMBMItHiqyCF
JhjyKgLkejfE4iltMgIi3Jh5ycoLo0FZcCMwzkSMstzxgBwzMUzHpBmPeuuR6DkflrQ/9gN7Tbtz
24cgnjtWNs549RlnMmmPwtFLuK8GykBBCeM2w+c/dMS0R5HRZh9sMSCfOvIFuS1T/rI9usvwjqf5
5sK02WjiS2cAqNHegQNO7hFp/qQCXnuX048y9WOHZewIfUAzaFcPYNoK0GGcRPp7TSA1SVYzwkAp
t31GFBMlOCN9XRDZcu8gydm0evbQa72iTrCOTkVFnCzmCQD/1VmsnWrm97lPyk3mvgM1/yIAN2XK
Y/wyQvqjQEVh8SqKO/9JR4xm1475PnlaFiq3aFFemeAsNeHep3p/antwfPwn+52eY/Itq+Yhz9mH
9k6+y5OMuYjA2UT7fDas5aVXNZSfQWfajfuhISKucTL9sXU1XhIPoikWI1qSJUKk0ZTfXqP7l35V
5/E6omdmGIREM9rrQvsadMpzxwWrYJo6gr2e4BKeuG9XmdemcJhqgIjYkF04nycKrdDEvxNAJc8D
mS3qPsm1x7GL7OOcDlS3AHlcH6mzYRhyqyG+2TSL7O5jTI783S8c/wLYmZ482/4Y2kXHJFRDVyoI
A1GprvEZ9SBA5ZQ9Np38qY32IxfGQ26iZ9Ena6s3dBVab30ZxEgE0iPqMP0QZjTd2KCT11buvYqE
rGVu+7DR7Qz6pzFtfRaTp0rpAotO+0yLkz4NlfneO0odxdiiBkpz93Hx82tn1+1jkZ4GFmOBXjqk
/0a9g2XORgTWyE+ys5Z9rfy32dWNc2M2y06ZE90mWiQoke12gNwSQsU9ZVJ8phD5N7HWWRuXjfNp
HOo74pQ1UJn+O3l5yw4J9jMIazCvbr7sWOUqzzs1dLy2NxIqgYw0Mev9/1nKb/wvUn5LGBaNr849
6Ju6/j+Jux1Q2gUlFXVYDaEtn+40kx9DpLxluya4lP4sDotYSwON1csw6XuVT9jZaDLjjCQYM+Nm
mv35nWm/cTZYhPr6MG6MFsH3/zfX/F+Za2w8L/972Nl9XXzX49//4q1Z/8R/o53p/zLI4oYoZnu6
B2HwP601pvMvB6uN52P49mzDdv67s8by/rWq/RzfNm2iNEgm+U9njWX/y3I8kwmcxSJxhRb+vzhr
DP4u//UB5KkzPP6DOgM+vpAu/vGa/A/ugkVNceO0TEiFwh5AJKZGgz/qQUVsTqgD/EJan7W73iDB
wfaHYsOihFCMBqKBbFUfCulD/Cd/MqS6x7sxjWJnlqB4zXSRJ2c2dv0aecJ3xL3uqqvPCBnIB72Y
0BDbJMQfso0NyZU1w2iGyj6Z7lMntIN0GffotOU0zvK+e/fxCBFtbIakd0QrVJwrHO2H59Ea2Irq
d5yOIIraE8fDztSieM91U2xq13vTnlHS0KPk9B3CwpPcjkVLIFQWCrPhWk6KJODndPSlxruVt0dp
0AKNy/BAHtyPZVfE0kbUYEb1TQAqLK+pOVR+cZ+7Ts7fXH007XKImUY4i7w50r84eP3Ska7SSJZD
nUXGTo8emmV+5/MELK+h43Hb9CWrQAUMxbMmR3gHxToEh5ccmw2SaY508qTZ1XURuleDlTcQULCo
nUU+Xvxoev06OOJ81lBBVvXIiKd675O1/mxa1vBjgMiTYc3SF9tBH99HjvBdBT1/Fd+fBJJwskiX
LaU+dPfR2tYDF6n7Y3k4oBIiVHHXIJ7BCdm94i7A7s0aZvGx85DmTMzEqN+GpsVjznygXCs6l4TO
zVR130YUPcOQ/hWCXDIuqk/E13/nfv6eE6xUQ0KWvG7soHuwUiT0A43NCA99Vb9146mu1EwMPe1q
V0M+9tOdDxsPETiVTywxeGaUFiHpzzo7gFFMFOI1wIIFQlvInDZpbbHTu7HhE0vrTVHGC1EG1K3D
quJ37oGwepuy79fCcyz3pBAcMeqLIzn1RJQblH7MnrNDHa/q3wimb59RFimXKlt3TPMwC21VzC/x
g9uglPO9g5SlGSqGrIQXu09OqyAML/nHKJblVLjeTrPqbo8Kt9hofFuBXOg3Ne+N/dRnZRNJIo3K
g080gXkn4QUUFMEVaWY3W5vx15ZNIRM+smthd3QEQ+rypTvHYDwhli7H3CFoiyCvN7VM+G+V9siO
EEmFRUrItJiYo5aiu1rR8MfKHqAlZH/zDIm9VKjjNR8pezXTnmB436UTcT/+0L2XsnxfDBgYOqmA
JFgidZjKt66M3hbUe+wEuZ8rPTmVFzjSOtPNyICy0i1Xto0HEOtAdBTb2nKkUBOjCRhRbRltX1HO
vJoUcNmYiu1iwi8okMrs8ghkRTKNjIlqcTYa8qfb+tdUw7NtSyREqRNvhUPZnjvq7JK3sVOOdxL2
Qv5Wap80RuRHfRBEM7hHBpspG2GY+pN9S7Ku3BbRPqkxfg1LDgUDlUFYVRxRnluMJ1aqw79/kQRl
btwZ11BkdazwXf/AzvBFVskrIwY/oltGcvdLx/RixOlPASx5n412u8nFHBLVjs5NUS3m+hoCgEls
U0bFH1nHJ9UlSIB724UMfRgMV+xciGIbRMkRz/ymg7S8sSYZFo5gSu48+56ClzMQCEHYy9ZZbETl
FcIhEvz+gE4gk8F4rP34Ly4nYEjTGe4OH16h/x3IZlgIudm231kP/l7VK90erw4du3pg4hT0jf0a
Dd2n68yvQ2o6fJn8xM4pPrnwda1VA8XpIaTxSUq9qKlkpZlMpyYpHps52SFbYeOGPTSkjTqUXE2B
55U6fyhnxtgnoGWFDu8mQl7d860toOldbzzyyDH7qzCzDHSQPkg/1dt/8Zcw38KrTxxWkyZ39oTx
XtrlLTHTP6IRpHtJWCnLmn6RH7suNJSN3h3sTYic865o5L0Zx5cUhRgXUrwZEKUXBe+Swd8f2q0F
I/pryfwhLKtEwrdgHUEN9mu2DLaotlGJsDwH+V3o3k6k2h25sdG+HPwPT0wIA3Jp4dlx++28Cm2w
WT6ZCyHdvchXHyK7ECuOUGTQcJ8qC1Ft52RUr3waC4NuAfqJ/V0uN1P6JX2ZEEBJotyEiJQlEgPf
7LFQGhX/Qqj7iPY9FcRZsBWnlJPlLykBt0gc6APjq2cZqFSjT0xjfdiN5rmMOTNlSdBj69MbNORw
9m5xmMvhokHvuGlDcS5VWTAl6kvammg5xZ58q8dE25LLg9wF4WfDiDXoJQo+q60vBvwQOkgNfbXm
HRlfPA0/sWriELk61MSBGbhNul/gwGcPZlN+aCM037HNb+1if7kNJqG67v9MzoxFcA2XSdcchhYb
UtPiBEQQidmw2bOSep8N+zL0ZsbyrbnIoXtxfA7ltVqIJCyEEkT3RLi6hWBp5JTYNIl+RAgjdpbi
FWQ7EsrEfysM9jXySfEN826OZ1JIvtAAHxy++QPi9TQEToOUq/uMh+QuT+6AffSBJf6SMYYEttTf
+tb6aKReBqN/dUoJrdFnkP2dRZ52TEf70+ssJsRsOb3EYZpiRSi8Zu7d5AkXbPpY+s8c/eXjREqK
BQaFQXcfMuSrw7Yhh6MRHc8qETMbhZ7SNZPneVr1SIl7Sczl0RbRm1/1ZCE0txllLptPvhJ5smxd
wH3tfXggtIUTGTKu24SVJyJGTVbQdlZ5FjUtNyr0W5kp+9TKFKTaE6FyydFJV3KPAM+0IEzSlidt
bB4gmZFI8kDMNGtlRUPvjPNEiGcMdp6zV6AkSpOchXatcPFZUeDAMDj283BgBHCRcr1h4+StbtNP
xLBkrkxWECMCBz+mHS2uHnpIBBlCHWByMocwl0vsgIjKDWFs2QfTCgvMHzy5G8vuwF0bRuBX6E96
tiWmZ9y0zrhZPSDdZBUjetBBpf5ppNp3t7Tn3BufTKf+Fl16grGq4zbhJ552j9rSXGuc4mEllwFT
6z4nNzjMCweWe9484XQNs0gecLQdsAy1gTkO5sEmhy8bY1JAJ70/VAQIYanZsvCBIhNDrkAeR3nb
WZLXhlMY4zcXehmaZAgu7gs5zMjOkLj5HTioxamHneHEjPfGEObSz+JSXHqMEjjbhyuOLuqetCYF
vWY2qSyCGYHgt09eqkF48RTG9Aw/EV7P2etZj3XmUfn2DlsDT6tNJUjo4e3R7ol6nwzrnJZdtFHx
I5ceMVcRszI3nq39ANNwk5vZd14kZBrqMwuKDg2VJAQq6TR1cCrXCMAFzfytPujD+ds19YswWOdz
DVBbmaCAxpoRZKZ91xWLFMLbhtnbZYBsRNl++vI1Nj0SwrM8WoM1spB5IiAvpGxW/ZJPTK87przg
Ua7LjCh7ctndSHfnoUnHd4YiLap4ShqBVqp6HF6GtLn1dv3RQ0FiIRaiDHpWaJYZkn7UvCRBVqif
hf21w26QcUoTZD64J3dKDnWBKkLLVlpThgEqzub3BqHHMau/pgm8UGcABtN5foN56s9FaWyqhiKm
H6qTglNo5q5PO40C2I+TnTXaaB9IEtlo7gVecRNmOi6bycAU2URvg2nyv6nigFjaW4HtA/aNwvAa
FLgugsRBVoV5Z7PkA9ziCQqLX7HuRFkxCLXBmLyOFIa/OrFubXPTmVbyQx+qgzN17JttNKP4NQIF
bo9ZmH2HjHQ3Aebde3wPga5j+unQwf07Ti9W6bYdoi/DZCs1C1fwVesOc1HybqXZ8zywy205FLBA
4hFkFsApgmxkjtt3jTyPneNmL4xMznYM1HXS9a/ZelJdteL7WAzEvXpDti85by1nC1LrWDqkkceI
znItf3R9cbQzAkcTZ3rV5IthE/4RZ+N913N/4qbJwizLdppDsmo9xFfcA+V2k5LiiC12DOMIfWzE
iBvLKjpixD2to+9Ua+TbSPB5q4ifGYNDcrB896j3lc0pNd/YXSNzSpEFCD9/1Dp29mKsnuwmeZUa
3qkF+6XVVN7OdUF5kQR0MrUGN1vFH/OSyVrpAQFl87Rzxvx38DHWzZ8zz3u9FLeBiKpN7zpJGBcg
IU18C66WaWE72HJLIRywdkM/VTS3rIHB5mPEZvrTvSQ9MXOUWV3gA8MXcxXICglHLJ6rnssBNa3Y
TFlznGZiFyBtaYj3tovqj3GXmxuYrNWORRLei2lTd1Q77PH/jvp7ls/5Bpzdgto0zVlEZYEuobdp
Np2eaY+vY5s8KQextVes6YolNTuAwk25iDs7k4elJHsvMah/6/M/v8Po1I/u21uyeWHJXVncvkYx
GVa++T6v/5mFUEX+LQ9sgTHGFUMceuRQ7od2AualgTDGV6JnLm5IQNahPf+wUcB80NhlwGgAtXYd
h1ocO0Gf5Hdiroc9XOj72KxJwi4Z6Tk8bSEbhEdcgk3oOWO3aWYHWKDDKSjsx1qtmqmaxl2Sozp6
xrXtRIJRhS5INdTrbCKbjB25nmOna1zm4T0SjaImBqXA8rqR9fgy2wTwWF4HNE9QMVcE5mAs2IDG
Pk3Y3y1vQq/e7ZB2WqFJxcZAcDkhD7bXnQnMwjL+q88iWHwNCW1dGxvBP5K7RBEUWfqmnKyXYcje
Z9LYmHZop0Syqk8Zi3Pxt2cn+43z4cez2+cZtdpmKhP6k+QmHfcysQWc1XB0IYQSMfU9mTd37h/y
rvpboaTJfdPnzGULlts2bZ93mt262VOkmZSdnNCZtipqNnoLRT2y87cCLTmAC3vXGmlLnYZWtZXZ
DwMJDpf6NWK4EyDQTDJjtR+sCVLdB80oECNVXOsx/5tbGuQ8Z28uHa9dMlpQ0so91uWXyTN+5gQU
eKJIWlhqVt9+/ZW7ZjgY8MxL2JqodEJv7N4dUiwIqCpvmo4Mq3D9fbRATdFzQsXl8uI47NuS5gOd
flDCXzo0YLWOHtzF2tODkoRmhBmFSw7IBo+JCstBPrVZpU4KkyrOWw3te3JLeAJ8B0f6qsknYcmn
jclx8kTk4ti6ETIxpqnhjIItgF8ChCUATjIxHWnxW6PiNEW3loM8sEAIHGMPk3oefVmeaIHLxTJM
8vO44KrObmSrlzsuR23LqRQ6WfcuYwpJwzO5T42LJqwPnPYtXcwefErCYMUGA1MmOnQpIw0z5Gws
sHE1TdErWX4CiSvluDu1T6XGBlbhgdoWyR0SETcQbgdwGjeMbW4RZyfnWIhnTdAymU2BNgaQAzoF
QiR/cUA9Z/VI/CvcE1OvgXvkB5tw0E1tVFeXXtFzl+PA+6lFw6M2J/d0x/jHwUa94asK4e2dKtsn
S5tESoCSjMLOPumlm6hnWYjN95aMRhMsKSC4hL2pD1igY4aRAaVOBzKqPY+gmgIwsV4x6eldiRuu
LLeekZ5w3i2mWx7cNrrA2Zj3+H68HT7B3cR6P2ngXY680tT8PwPJZpVBnYFGe1fkuoFuV1D/32RF
6ajgRfLbxEuuTlY+IwFSZRl2/TOTGhtiKJ+jiqaJEjHhuGQkhYB5/orz6jRbyCQNTr6ueMpL6z3z
EZhguLKQE+HDmezvpE/FySfeN56yZ2fJdVC4NtvxWN81Nr30PGNutits1TACwQKA53IIEO+X6lVm
CEVQTzM7oYn3UcAGaJQGKnp/OxZWtPdg0OAGqKmasABS6OMTGpHjZgKp/OiYR9k79+Vc/U7j3G4B
Yt6LbvpNiqrD8D6d85k149T5vxWU2ab+6wudFdHyZRDuE5QyvymrOcRLJ7eujsyi1nljBiQ7/hzj
7bcYjzli69b2V9W66FjS+WXWa5Kth9Nk6k+y1FB0xY9xA4tBlehLVZSckhx6ch9h4YmoTmc66GGp
SgZyMI7ZQBNGwXHjxlcMBTfbLd8z6IZ7g7Mhje5ikiBlC+rWTtW2BdkRoI7cR5FDzKlH71va7qXK
qfTZM2482V2seDoAwgnmbiZjdV6oDE1jCWjSfktTUwjFkmOezX1QRCWpX3l80W3HPzq1ttc6/yRz
41uk080omJnGhfoPks5juXEsiaJfhAh4s4Uh6CmSoihpg5ApwXuPr5+DnojZdPeUSgTxXmbevOY9
nuoLrhYKXDjpTafSQ8LCdS1Ph780Tvw01x8Qx6D96uTKgmyueUnvAE+FTSDusDNyRBIrqmDlFktY
2bgUpfLaQ0YDN0GqOGGWAy8MvwaV21/LivcYm8wVkE7tsg42GFiTGNYoeCBYBCxIHVs1iTYLq+ld
jpPRpoHKjZEf+zxhkCCemKwZEZmVDYrrBXqKrUrdcZkVRAcKiCCk1S91gvNIzkKPS9yoUHKADdEN
UFtZm2lmRYtdlFs9EG/EedJecVhx4+t3MY8VNxtpo60d8cQ2z8wklnsG1X9KDmkHh5qolH2qyVcx
wt6AtRDB34A4JGuQEjjB0YiVkCBhwE5RBj0DSIdfQiFfjIrt+6JdhhBYJamxX80ZN00mMWs1lqIf
D3ByDS56L3zkFSgRCe2xn8GEJysLtWgvXhs+vDcjEnZg+bzjvIShFiikt8NT4aUEF99JZbANRaiO
RjsRu12iS13g9ADbKMUBXgXYU2HpONwo2UoKYQst8H8BGSYLkMOAvO5D1/P0okf60UwM86g2M5Yt
xH47mTrTU084a3ST6qNFnFAsRrKnqkwCPQ5BmwKrVGhiXDI43XNth1WDu/kQbCEG2Os5DYesPwjR
hXRhY/1moAfiANQQogqDOHrBj3bcxxygupqFE4yFXZKrxc40VTyilkJ2heoJm5+I3bo+l1ZxxuAQ
6MVa2QmWgOVY9FrNGTmTWnOI4CELmZ8LVC1pgLvVhsufjEhgg2sAiHSFp3RLaIQdWpnpN3A7a2Ee
d7Ha4aMekco0yTVcrLU8SPk1VjTJn62R9rd8b/QNq/FXq+hqd+hxHCgEgcmHAExQqgY0K7ulNQVi
HusDUIXhq337w91LXGhkeXIG0jw2eCJL5Q3ngYM4LDjyALQHhfh2NBHPUEy1eKtKNFNRhIyrEE08
hVboYSlTwSmxGbFF9WdQxWLXN+qfpJTzVkc2sGAl700C4oa2hy6SGtN8ROpGiHRxH+BLUB4gv5U5
ktkpmOMdC6y9lEc3CXTcM1Eo00TVaNZqcm1pvuEazdFKrhBlxD6YUaQ4McsN73lRTNuWMDM7HGg1
BWH46iOTxUH4Uc9AOJXIDa42idfqam8HiuH3ennRKys85KTUjRXaU0sJibVXYUmGyA0b+HxGTyBv
nsKqwS8XHfqVdOQJlhxBB5RMsELg8DTu4n0q7CrZmA56smoYRAi+i/VPiVflXC8kfiIb7SYAtxX6
SN40Xa65ZbzN8RTnToFnpScqQYEIZGz6npbw3fOo9DRts7krKoCf1ph83Cteqp5LWrHmPRvhfsPU
SGwEwCfiQLycOvpQMVcMx4o20FUIWG3R98lSE7GVo/QpPdKz+iVBPmyQ5twq3PRaBwtK0HNfTDQB
Mm2CXlFlPuzUcuJEw7+S+knZiqG5CcRaYWzKsg1yr0K+SLP8p4V8S6WBIYgwGaoXF8WJ95/lTdH/
E+FaelkSqxt6A9SvkYECzc3ijRwyA3TECbgQsRWXp3HC7NPRYkv38BZIHTnPaGyywbFAnPvQbGyc
RmXoxbg0zH37NkO+XJ0+X0Q4I1uIDxs2qXSKa/doMYNX8buiQcma9Opftyg/E+93kNasSIIvtOuP
qjVuc+KRghvaZU5RB3hGjbDo+0XS3utOhqYMhGYwTJrS/N7lyltbEPFcdSQ9KsgbkZBW9yhqJEQa
i+kggpyin7K514urddiefi/mMcG8Kb0QmQ0KAA5jfljyPcSrDmpuKL/qkKNDPx2OI1oekFLj0Itb
Qb8F9TndLsN+1O+FdMNqixXEqN0V6WZER4PVgB5eR9nnz3IKBrZKknYzzfuMUMHC7aB8YIBLg/WQ
MqrOojpVHDtsSphkCXWd2H3VIKXfVn0r9dPSe0p5LbB/YrsAIPJhRjL2Xq2d4qGiE3neOqBKpD0+
lpV9JTnqANIQnIv4hjVcNd7n4pzVnwPteD7/oHxDZ/WujK+FejdnTNQewfIXqG+a8R43xJZGW2v5
1EeWefoN2yUISlBX0mmzECHXHQILtX2MzYF5nFYe/2GJGVMQNb036k2EMKzDFlsqa5Pm3hzAeWl3
Yscs9ozGemMp/6r0kZgJ1I5jB95TvYj6Qa5/CFAypH8F4FFZp56Olr7967tHKV4X9RZWf4n6Vmg6
F0hkL9K5Kz4jMkEDVq00EAIxj+lS2CPrpxna38grHX5AzhKDVxkTLyCgQH3I0k3BA14GrEwwzFIf
A3TnlK2WlMoMvE7MJRXn5O0gCIg0E74dMLzEg12VxAIGh9iRY1lV46mSVZ9Sa9ld/MAwjE/CKaMd
n/TfQnhgnK8R8YGAQmLi7w9pvk0GX+1udXecrRfM6YP0hBsy2uRaPRKaYwoOJsnjhoc5KM9uPCEK
Q7I6MguTCrAx4u0Ub5VwV6gobE6ptjfg3JiXAYQIIGBw2tFFT7CN63obEi1ZjQV2zxjGj59YoLPX
HmF3WzgoMF9gXmUInxq3Ozm3roUXT0iBVoGvmf1sLEHICYk2shm4aA7gAFIKwJwQybFJ3WbI3OmA
EcB/wZagI+WVrpHZILzAtleilYLy53VEbq9gu4UCaWLjzPIbUz/MqTl8HAJz7siiDsGQ/WR5iTA1
BPxfl2ebRXrv5HfYsPpFTC9Z+pI1nyGqzMk41uWum7w69lBQQCL3kv6SJIcBk8B5N0qvWXjLNQ5p
7CTCjzVI2CXbQ3mMpqs2vfI9azVL7ftWQ/OeyO8ijtYlqESUQO2Vb6Fl1w3BhgH/YR+kl+IaagAU
Kvda/s0RkZJDXt+l6tNM7pP4l2d/kvybss4zks9mBmUDbMiUP5HNZEeomnKdx68JMYao8kwo6DEg
bE4tluIHhVPC1nL+NuGOI6sCjAq8DHqFrn/O44sJoI7nRRW5XHzy/DfRS4tZ5KrMK/KN+maP4g9K
OLccGQGxabbg+cVK5MNcYf7B4iMBDZQehpubr7H8Ndao0NIX9sTYTV9xqymNfbqSjJM3pScbWYhg
GfPKj//gk3jx9GsOSDSnYK9ihxfM2iZUN+tbXvElreey5c7p+OfaQoSN3AGKsTjRmsGWVIffIDsZ
zcOo/zTz3RSfZXvK6rdqvlTSa1Kcw+mpBl8NzwKlN636sxrxWwe36wN+sIuCFlGJiAPlldcdsA46
7bfw0TYN3EMcmzGhrh4GOycjWSFQ0ZZFYyszrxdW5C4F9xE+VbBJ2ZvgijHwFn+N3Rc7eMzJ6Bjo
Pm+zgV4ZtLuKYJXJE4HUPybM8qHxRYGk88YyX2vlgD0BPoNPE3ZrwVvf4IHBJpJmyzZwFVDyr7j7
y1YFicTLU38PzbYDBcaO8r+7x9R6lkEFrnaWHyGfqOdbl3gp00sAEVLhdy243OdkZLdJm5uorhTh
EhXzfAOc2eN/NXwQ1sul4g3nAYg+V0AhK9FDqXRcKM1hl2+1VvFKTpNKlyTolZMhaEwgmtJe8OLX
UHQqOpkKGicrZ5J3VuekGgvsjMdXt6tW3dGLLUTaLTJFwpSnDa8dLBEB3jfBtAk03nRxOmNw9X7h
2dVai+Fa5IniY5bnPW5ivPqLXbLvV7uZyqa4PbYSnfJM4Q1HKKsz0AaWRZ4Os16nqgZlAx0QKB5F
epurNvgEufQf8Eoe6lB4JgK3EnscUtYSfmDDzCOIFAis2K95ByE3R+Vu1fgXFQqr7dSPUUEXykdI
ckVkzF6HLqYEhCAsWhsZnW9C+5mamMfhJqhLBC1oUF/uI32XHuCbwi8nQ02Up+McMn+zA8z7Xys+
GMYRkdyofSqcY8LZCSNwmNQcAarJQscE+3MzLx+zesBCaVMrO2FZNRsk2Qy/4aqmqvAoWSq7tD4U
WMAlQ89AoRW5QCtcnKYQvKn9xk0He3coKpqDqxAMS2hOEuYcWNetPUKWZK6VYYk5k+RVWU6ng9X0
pH3h/ILvszOAAjYxB8U4tzyRybqtf4+ZvSuQODgp6+PtsDKBT47qw4DvAzRLY0ykLeNrZAvyKZxe
1Oae0r0mtFLWb9N/mJikmSqfmtW4jKgZPTNOYbxaae5YvFIa68BB+a2wW5mN10D8FtWvNj9GFe+P
HvJKBH859Cbs9EnHQ/VIdQCeow1NXYUXPGaKyZba7woZ20yOM9azdQMOriAXl9RNGfRXMW3J7lqu
AqWCFQmgTuYsbPHVQFnb2SOEqvsYTucUfzEzf5dHmVqNwZYVARK/afFebIWTRk0l7MjJhsoZa4gk
GWAkkXFqiF40qfwS3m2vay+9lfBJcvORlCk1aD1zMn4wmt9VAGAy7DcyjlCn2LXU70sIEGtoB72l
nVa6o5bwxIb4JBjFseyjc1OJezEPtqQQbgfpvZW/F5xJkBXCUq18a4oPgSS+pnG5L0feonny4RLw
WUdPDydHiOp9he26Vt3CMWKphABZ2iD09Qn7ITN68Qc19TF08MOMRkdWT2ZuYd+T2kUz/o79fBAq
kRUVMivyDRb4dGKH12J+Z1I/Y812MeF4labhB+wnw2nxjSG9pUN1kiPhWIbxCxHdqjywHIaqr7Zo
0yzJN7SWPPj27KG+PI3gdLmKX047472ZuD3rP43clhgp8SwWHsRnWy3mo5Qg659WSC2BaNeyAoFn
EJePKhhvnYiuhfRqhyDBRyTCQpcNtqX5qWjbY1hjP1AbnqJ2vhmB95rKs5bED0Jrzk2r3uFFntVC
I1/8M87y71UgbbRnJNStZeBjIRykpDwQbVBLNKaZiNgjzJc3KMKEAIh/uHDikLxUJ1WQXgTWopnU
brN919SfjZD8kdhzLog+ztAjV82t1o1/GLodiOICBUtOYTAjYIAiUuMglVmgyFwfyApfYanpUBbX
u300P1b7Tln6koB8c+iVksL3TJJJuS3rb5E9ejqoTpacp4ApZvjXJIegxUcLyvAGA8nFArA090UG
a+I6W7sWadRyj3u2I37W3RKZgFpbao9Neo/Vn9jgOof5XbR4Ar43HJcci68oBDrQDgsCNGAfs/pU
7Zx1wWeontv4rVioYSyFs9XtEECN+AQMJFL2qA/uWgKbCKo4SXtbQo/4AT7j5gqiuug2kPBgQ2hj
4Z4HeJvNlv2gW5lexGFfiJdEubJbdfTIz8kE2rBv0Al0uA3RXzVdq5Eqhc2eJyqPpP3kVHMRnxTb
IvZ8I5Pph39MB8itnK34RfdApvywPXOU/IWuSR1ZlEMohfPpFSGMJhkTKFoFE96SAhdDCR+tvFWN
14wLOJcwQlQecrOXAEjTnVT4Y+9DjeN/SJt16Oza9FlJ4k7cMI6Uf0qK9QjcTq80t9AOsIeM6jdq
JWKN1NaJ7zihq3CjxqkcPFfr/WiLtqmduF1My+dOI4Rm08Csk34yoBPIsINfZ0cQJ6XwEq90p3GX
hDDV3BhLoW+KlytE5w4AL4gZHU4K1E5pIFprr7OxluF84JCkoXNJHOAawxs6V/gl+AcjkgIbcX3G
JOaaW4WdG58p10V8XSGDnrcCEf80kYx3IKvCki7Y91ExXuj4Tf21mfZ59DHJd5xw6oU58DUXPmL9
jfkIP/xO3M7Wo6KdL6QT8S58QMaZLZt9eypv/OabSMNk/yRDSU3206Z3Yv1glucOLWuFXFNdNu18
EZ3OFQ2EEZt5utSVv6qEhzf+WKrsZu1SmC9EjGFgq82X3tyJLmRQDgJ9Ojx/j5RxeUN40CYvdnF0
nNhSYgmmFD/58k/Q7uhoM+cxQ8L6FwVvrXSL4j+a9dHyleiadttZu/X0Uo9Q/R3nTWk96MNx2PrQ
pbOu+8L0ymUsmlc0r7z3v5UbeKJxTnZ4xuGZXZ9CfhcH0C278zOxkPPD8l9M/ZPKDx1gHEd2l0Vx
bLIFBmmmZPfVz6i+z92/RvCNzpXUszbtheSw1JvCwSOYIJ/81Pe4iFwL54Ebk6PggNG1n5VGd7Wr
4n3X/ww0akaHM3tmF3DhzOGeqCe53qYYi9rsFHC8Ca+TtFu/Cj/djBCXk9do9rN03Q4dTC/zhWKj
2fSl7OWDFMlU+cTMzzWJfKFhNWzuIzSyteGSFIdIHRGT/q8YfOg2Ic1ibz2lvnaG4brK3uUJOiaU
JDJWRuSLyHnro2axUN6yx0FQ9NZhJ0efiJ38ClJYfvUXYJFUsziKwEfi4Rm0/poGDXPZNq5pAw4u
XiREQngXsI5DC0xXppNlQ8gK6N/SEDx4mqJn0X6tbxpBO54ZE3YKYK8PLLgc/i1NSVV/YlFN/t4q
5dLs39VoA0fuQn1Z1m/sNKqXiqDUYr5a46UNXyKcVAzB8+TgK2xOjETMTSX/2W3rXdWeo+6M8lsb
j6V4mK1bV00sJWubiFXe9W0+7mbhz4CL0Qig7fHvKPyL/dTPjI+ZDrNXXrryZ/2AHy+i/NbU8Gyh
WE7tjZQdzCsMtu2+hAscVjbLoWle2/qloW16h409WFwvu1Z4i1wuXFceTsyLfOLzwK2b9lc0we4i
fZTBSW7eodzA90OUj3DehphWn6Ns2/f+aD4CG3hLeQvbUwJ6wPNyRBcLz+o2k0NkU5AYi+tgFwln
nkI0f/23n2anJ/t18GXKR4VtfJLdQ+UvQHt7I5MQRmj2XoK1gll1h9jaiO1kBx4GILiBZTEGBPt4
XcowU9Ml28VKyp5vQfwqDdeI+0Wn7vUQ2Gi4afZKfU/Y2kKQLJzrRD2ATyvMgjBKS33X9d8y+Z/9
3gpxMTjMNg7sHtQGhpO92R5yFm9z/j6kfuBxtUI337QsqNwy91Imy7T9a70KI2lS/GBsCBpr15al
p3xeoO3ORzzs8OzA+qnv9zVT5Kj+MiuJ0Y2IOZ7lzQz9SoQHy/LwYGQHKSCW9k3BIHHZToU/WWct
ekbSXoTzMXjjZikxSvHh/EvDJeMNjbRn2qzra2xhTxYPvhQOYnsQmJuT5CdcfgibxAXguTLHGVCc
0JWZxZ/czulVIanXclc6Kh9gclWf9s7RjhlnwupJMh+9xVS9oqWCSyR0MTitT1N50KCHsTdWF4Xt
7rCKW73Y8r9Wbx26Nt/aVVipuYR05Lr/++C7q8LdAP25uqE11oh8Gx8YJNqEw0bYUFQvbeMa0j4M
/fMLnzp0KOjdRkSJCQuzYveN2z/nbmUx+HHjm57gljCWBRwOsNxy4uWt1nZWc86BlC2bPseOrgB8
ZJTgkl5+sqBhW1y5JJUUr2O55+DivAtK1aenKfYV2Rl+IFLZSCA2i2lP9rfpqixdL7TRLT7hmkE8
+HZQgNF3gvWW4vOTvSSUnNDB1Ko9mjY+BRtYHRhNhi5gHbMVxqXARi+ScbS4iGFg8STKcke8gJ5e
JgyzUyJ/Fe3ZZS/9cFZoeIynrtAhWe7QbdT6o+toZ8HafQgn/0dDWrpEc3jrNUBYJqqlxPd6HWUJ
MMwbP04viulxLWavBh3VNtwoqDlapudtpaFaZeJwww1uRhRfboP0oHf3rPQY2BlioHOfs+lqVI8O
aheEKkaJ74BH3irbUv7Cie1sgsL12l6M0U/fuODJ+hQ55MqOTFMYjBM3RnHs4hdOJuz6XBmZ2d/k
mxYdAhFnMmobxyMn8ZFWozc+hOVQemW+W7CFSc4Vv9qccDsfMK11Ay6smepxijm+JntbCJ9OirFP
rF2W6dWI9kK2i7Jn90YfQ5KKxyttF+axWFOPd6m4Ubs7i2lQQAVPTfoZ0AvMRns8ATHPqvZFtE25
nRAp5GeBA6NxQFjEK7S+gniI5HtOvyNjRaRs0ZHQ9Fqyz8uY5ni5khl8MKfzaO0XJwUE8CEF8HLG
PFlj4IAiEQynXwNXbuMYFjUUV3dUww07FdxG+Ud95ekhEqpplSAi4/Fo19gNUkXLJxR0Sz+2tZ+y
ElW2Cj8k2GLaIk4/RYZBA/sdEXdJzCugS6BQ7526OyjdBW8kW4eF0TJiEfmJHe0/JfiZ5GcnM3jH
5h4uIOuoWz5duo0GG7tBdwWzSs4P0EcaPkP2kQulrWNlwJLLizwh/KWU65rfjsRvbPBBbGMXo2kn
Gr7M8bmqL3H1pUHHelu9cWScMfTNZrcQYDGlW0M8TThv38Poq53uwnIykifmKa6W39cmbvkM26sZ
sYLZpC54njfXezk/ESpiR+NFL965LjV1vx545N5iD/yhf64Hqu/QHxAOmtmEqK75nMCSHJYAsGt4
WtExE3bifFO1zyFde8haPM/iSyHvtfCkmxfEUwp5nMVhcdgvByfGBBwKWOZ3UBieoTNQ9ghw80E8
TapZsazORWxzTpANadMzDzd7nGT92M2AublGFATRz5KRUWOJ08eXdbYygN8ZErCBofN9olw3q/vE
lz0NJ3M6mv2Lkhx6dQtC1cM/yTcdJwuJ/dzVLLHWGFy+KQbo4G8erjFvWBxs5XqnXRvhJRXPVbZd
H6AabBBahHVKl/RhDVdtx2mUi70xcMz7DEn2vxU6FfqPdPnpVbbB0wcLJkfvz4w9qvyohBt0BTRK
vJUuKZV8Nnm7FgdFuU3qTdcOqf6uyq8yfdpQfHTNez1+JsJu6bkwO3zULu145sKlxyXAEx17xGZ+
dvr5JQhvkXW3UNPNDuYGTEQvA1O8dGQYbIP9BDvRiJ4iC1MXBBegvbgse9P0h+5YtjswaAdnWMHF
ZcTarBfQHF/G7L8OmQQ6XtAwg+3PE+j/Evq9LbtUmV22RlfxJoW7Doc83VvImXcquxdew03kcb3o
9KS98M7Ay6w8O2xZ4VMIe9M6Z+j66mul/KrsADL2BDM5skRNsQ+4E6sqI21PxkNQfVcqgn466icU
5wI7q8zTCmC9XWx+NyKv7tuU7Osf5MSodnaiwYB3aDVaJVQJovIPKHEUJ9q93saBFy3+v1z7V4Zn
a8ltwjAcBSUQpdwK/xnRr65uJ3Rnwz6rAPKvcXOt0+Nj3ZKewm7bKFcNRU2aXWb6IWJrYqzCol+Y
AOK3SoVYpI1FOMe6gqRIYGp1Mdze/EBiTid5ZJXYZtAsLnrrT7SkS/ZUw4MsfLctpYsrs7zRPtQW
YVZcKthyys1dEd8pUYVOOzptVfzh9GfCclgQbmuVgTPQ5juNiZ7lwWPAQriCEy4CZQvTWRCPY/29
au8SkMGJpU6l3tRJ2anZv9p6ScefJr/pJm3CKbA2se4DLnOVf+FMkYgeduUMPu7gsOlFiJR9rfYw
Cr9kSuaWm9kxCcsul4a8bHB/RuDl4a0xRPcp3BFMKegvAS0c2ag2TpqOCIqKtouNxAOPcRn30ATO
G7EUp64/5dVTt+Cpw+fVcbqH1UkaGcEO8sfiQiZRUtam19iD22mhRv9O60ePlXm3wUgxCQ+K8jcW
f3CVBpaL9LGa8rsObHm2F+yBFAk/a09jvleDczPf0/Zbq9/b/m2UHnwhSrhfUp80VVJgY2zgjRAv
8xor660qvsRwE+q3ApN5aX7E3ZURKCyBTXAm1PK3vNot1XE09oH8pdgYgQ6wRo+4FMLH/ek93uPk
gb8u1YI7Q7nKUeTUkmCzNHbGJrTH9p88HNF6svD/G/MDg3Gv053OqWs1ELVGTAxNT+nxYxl/ma6c
BWuB1P4V9LdpA8tdfptAQcItJmWkYMZXFdZJGd4Rmjoh44kTuSJ/YLLcCexHvQycWOoJa7H0awKJ
XX8Nvg4p8rIFtM74XsqPUHgZpasmHeuZO4s2HzmuPYAZk1mVo5DB5Ns2spdI2UgjDPxv3cQa3SUz
M/9Odc7Dc5lAqDD0jrDLhMOzDmuKzM0a9U7ZqX5u/0njPuVeCThi5354M3k7iPG2g/HNxGI9LB7Y
GanZkaEAGhxl+TrrF8Z8mmSMlRmM+Ik128A6fs3VE3ax1ckAXKQNhnChQzJlKZMAa9UnOpgyOKTT
L+eymF4FADrma814waJN+DOxevnIY7zIt622y9qc8CxX64+1fO5Md/nLzS2biEY5cRIked+IOzO4
cAdwK8wINCQmVqavSuOdrX/k8WCY9z66mdVp1LdN5WeUREN9b4BaNTg8jHIC4RiF9m6yyRrLSzAd
+GF4qIf6dmaWw6hLCf96cOl4MD383AG3TwA2Ne4FB5wijercA0lKuyq8QniGJisBnn5U7YuuoASy
MVavT9ZVMFw43MIMts/Ky2ua438/HMHX9Bbmr8l8ivKfejyvTTIWT3CqR3iZqTOVD23Ehp4FU3Gz
KDBagkUlXT5b8p5mHYfAeYsvjtdwydigHuRftZzSKOCe5TEJe5V0M/McS3S52675lGPoLE9V9urB
b63H1+Lk9YUbJfI6tIZXpki3Crdj+r6wlCu4K43se9zq2oUtZklcUA4quEtf9WyzPnMWFrF5Q8zi
RCJWq4g1Z1Ii7/rwr+N3pW44Mmw2QIBIp4hWaN+fFv86RHu2Jgulu561zGzrn73hmB2UmXdZ/KZl
H1S77LfU0CrdsS5Fs71b32ZBPjT74U345DbXsm0nXZSWJlPxYU9zJftdCQ/wuMKahgx5cWOS5ZDd
I+mDXgH7WZkopPJYkAHkCqxuH6Q6O1Lz3Ws/pgJQwq5kXWDAXpwErI6u618ssj9Ilg++GaG8G9aR
ffHMClS5TuIFjjlPBMhlvWW7DYxlaFefBoServukDE7GIbd24bKJ2P98ZUixdvj4rq2qO7Cuc5PZ
iSksuXhT1UtSPQCUSwNm6fSC2JBY33kGj/Pn/Fj50KkCtzSvK4RUp++AdbpyqqxTKX1IxUdwKkEO
mmsWGRsJZmS7fCbsY6UGl/unYJFh7MvzqRkOIkoOOuQRjk88ObkWrkcli05J9Turq4XLmwJUkrXf
NVJOC7QWS0vdHhyC4aZPqhRMxSdfux4e1hkvO4/beDPXz3VynsDb6A0isEa4ZIgJ5R28Mq7VfUPR
y6dPUuBzoAQh+0qKr0CGPYMwp2cONvZkxnDitsN0pVzzw9bK2WxWh94Hww76X9XuByafkswU8bJe
jxrmbOW1Ws07wo1hPdLlAt+nk9xU3urIrAfcrzcVFMn035xiP9kfV9RFi/b9ugwITnn80WIBhWKD
Xkf4avjXaf1h5p+Qk1lHHvBDyaNvHYbVlJwKABojfG1huKvGjyDuSuGis9qL2KPQqYjtSZRvsfs1
sbJEX+e09bMNDr1juEF4GdLNWhP0ZZeDDS09dvRc6Mq/QHuPg6fePyx9V8t4K313Id3Rfqq+l/5T
ECD/Usij/7DsiWZN/NSCe4TgfEUHUum5jvKKeg/rfRPegZrJZTowH3rmSlP9ggJmm2lLQ0lfgTUT
zpJuPsbuNN3B5UvyWsEgahKqcY+vWc/z3sRc/edaKnboUJ2cmzrDEd9AWT3Q6QbgHka+Ui7+1p1C
P9EOWg9xfuoi1l3JsYFswzVXf48IgePqsbP6l67ayxFsm+xV4LhC2nWQP/aC3zWwM/+l2LzpAaEa
BecGV4kgIDgw5PXkxwvhadTAlTZyttFrN0bo/DbAwa83iKMYOdb3bVY/5eqet2cyeS1itHsmtzy9
iyKmXaw/tCsv2gTpRw75hYtbR37EPVmuxkQJB+fE8b1EveNG68wDhQGOWwiaz19fyWxDgEmgrXPv
TT+wmVmrAm9CXKwSX5UeZEIgHIAzPTxhdtEWXIzoFosoCXdoILysuEbudxYgEBFYzCIB4IrPvEY8
GzCepinzVCVEzWs5mrp6Tnmp6aBgmKIXgCGmXN06ZMzbjU47PiIoxJhjPkkKdw2fazqE5cd6Ekty
fiwgPGbNFsg0nZ8N114bntVgt47c65BAmeBFpOYD5LSUk3iL2MgOpA+r3i3CZrUCWz+ADCqqs24e
V1L4/MDebZjvUJUxprosM5cGFN8dc0Ge+0XiSQbehMd8bQngJlT9RadUlfK3kv4A2xvyoS5OubaN
EDqK8uCutWGQF0C43SzdJvAG0yt8psMCeyr9KH62Xu/I7Q3qrmfR1FYocnIOOh2aoW/1eVfpjwEv
oYHHn+ZXpXtTdESSm6w6m/Lf+iQM5VUZH0X43nzFemtnIyVaODESclMJ0o69j/xMhQPg5NvfFCPz
us5BaQuYPEoGg0f4GyrbBs1rmr0vxZHnlrA5wkqMTneEYHk0xvda3WBaTWehWzTWvjSezeaM7hEW
n2Gje2O7D1cxPTeIfLvNJOzn/SzAZqgIhUSMniIUIr+Nr1eCw9cyPrCLXyBfFuJ7aF2D5s6SwdVh
Lg/bAdeCk3myWq/tj53xm8fv02tdvyDEN+ctrqAsnSqYCa15VQ/Tg/SD9acM9FDMKXRKlkxHJiLL
+sy7+zS/BrRwyQTngOa1YHb26+3Ixb5+75ALV2yvNETYnt+GgTSzuxram2ge1PivdL6LkcF3Bl6Y
UCmfanGHVTVtXcQg35A6IjFIZ4w7RngJdN/EXrPk/Xlrli9B+ej1P1j5wbCXg2+M17nhQf+0p7zc
9OFt3ecEwTvwsKKzeYOS4pX3eNgnk9vVvxUaIyjuVNBGhSRgnjoLaj1Xlbou8x692bjU5iCn1dz0
NPCkGiVXGHfrzsdIN1qwnz3dh+8mYqmivk75o47/FFbDcP8t3hCJ/c3CFiRtOOYM300kY9Gh3aCY
OQ2ptMi2peuc0ZR62QaH5ewVk0hes8XTgc3EpaG1+iyqj/Vy1bsviQIzXmViMgJCHkXEw30r0zeG
6FVvWNUiNrW7BN4s5pMxFOhU4FpwBNcIfrsNNSL9M5CwLoQo4BoOMrc1p0sk/9YGbnysfU7WwOLg
C8dRkGe6j7x0h4KDGnxI/2PpvHYcR7It+kUE6M2rRIryNv0LoUpD7z2/flb0vcAAM2j0VGVKZMQ5
25KfYFSk2UfZ2gGw1Gac3q8h+Xs52yw8Bo4p7LjdToGZJhVUqv6a6MUhvQx9OOgkqG9gPaZN405p
vBeOlwGTaM7L0ZPUEu7T7pCipkvtE2eijK99Hg0Ig28avNkMOLqqc2u1AG/+lO7ocGB87xB4YrmG
+RRZ43wd2nsPExELvQqoO6IL/gMpZiWAdsCmsobYZLmTjxHAZg2G20y7jLSPgsCgvUK5BWunHnxJ
9b9m4Zo8ju64SfqjzO7L/R1vuFCM/3YZ8C+D8JgiOafDVQi0iWFcy9WuNt8GZQG3JQF6es+C93lg
h/9zpA8p+yhqz4iRXWwneZMuPiPzFuNri3hp3hl+v5GQnyPGwL7BK/D+5NA1flEBwplnKx2zVy9s
VDPuL4J6t0iS9OZdl8lmU5/G/CH2QpyJTnMRe2fd/Gv/Uk4QA0hrQSvUlBetYYfkYSEU9a7Uh6z5
NYIzWFRJKlBx0cXVLe5amxJVTAy1dYd+U+q7jYjXw8QK/ABQZdkZmOS3WsdrJRw2ComiDnr8Udj5
EC1R3MGj+B3IT9s5RJqCye1fYZ75ZNhhYs5aHMCukP+A+iWLpzqvE4o0CmGQaZ8Nein5pHGwqO95
TGT3pepPQcifiDQ1KN9jPPTFUBIDwDguc4tFTIAKEGSJdXY+6uZeUw92A6TuI4rT0cvidAdJ1PKH
Gb9qI6ud+Q1DRWzE7yt6VOvDGZ6x8TPWyP6Mn54ZizSY9Rxwf8HcG2uJHdmfCf93F8nXM+hWD4SS
4YrYoAEJuyGvTm8dadAVGJsFpxMMPYrkB3amzjrOwwaaXsGqh/6sX84EU/Od2jSiNYxGiVO4Lc2Q
MyGinwUn1pSQgzgMm3r+NVHE0J6wqvtrw9bfI71TbIjY7NnklyC/AmYODHkRaRQdUqhxQr9WECK8
XAUXlrx00p9WP5dwl3AhKvSr01y5llLGjTnzElBW0oO9iEbmgocvrHlVjWkdKoCkh1Y+ly/MQSmi
EvnRDhArFYV9n0oEg8z+UJDgIS6qpORg/DRLtyftOCwUMPfZSzips5oJJOtRP3kk10ThFlydLK5I
2TJPiW+j0m5DRDRwFbJ+sDsJLayNphLCOemO/EF+HFBI4o7ZV8ZBsgrwpmnEeK1nohlfJlZafQPA
TVdux/AdXy38eotxIvF2XeMVN8e9tKwYztZWfQBcMflZcMWs0Z8y2Okiy4QNg5IZpbyK5z0jpyOv
X2q+/HIk54aXoAp4lny+/PAh7mWhN4G7Uued+PL74L0lBS2mAjSPKE1EV1+A7DgHVWZlj/gaLUAd
ph2uatP5lJejVt1r6aUkbqbfB8Unh4Km+Wr8tsBttExeSenKDhBmFdHXZvHfjLgBhZ79J9kILHsI
QAEzhesFB61WXbHjEep4EFNXRMVEz89scUMjzlgTRfmfCHtshDWJX7wk6GaEpEd3idvPKNKtHpqe
HDvA49K2onKuSFtfbwluNwSph6AVDqggy0fDWE8zTqeuGq4CsWWZvbMujhiTAMYqyTwEYKgOMxPR
j7LLAQ/8DQsCZwYNKSkoo+/qxvLV8FAZL3KC7uFZN37AsNOBgOLHWhWA9XbarbuIdDjx2IAoStbu
y8YNpJY/pnKrlxORTbrBTDFkrhClihLRCBV0TYR25gPbDYmPNEwnuKaGNN7xV+CIbvIrje6EWNMJ
yu1nfrM6oFayeHEHmwr2v5BrAerAuIbZtdPBXNGo4mWKrC+KRlZUpODR/CdkUWNPL8mO/XlTSvuA
kZdnsgovS76ljW9yHjOyxGiASmMfuKYcAdhVEeb9LWuHE+EwK28NSdtN811+avWrUSENAUkzJ4Z8
5IHGQpSreKuAxWSbTIiUt5zmsOnaRLBDVCKBmQ0gxAVx7JnUg5Vds+DLAHYcDfB7UFNrnxmIUvdE
PjsYi4tf+newT22V4CEOU/GDuk+5bSB0KBJXFlg6B8gQZRTqqhyOm7OUN1svSTV6qiDyUnn5hwma
htu1ui5Ib3LbtZ1c5/RNVy4zLLOwk0T2X0c2ghRduXCWaNqG2pdC+7nTfFEjromoq0eLwiMmAEce
H7HwE0D322gkQLbWBpJ4AYA1cbPq1uqmynyGdG82ThHMfqO+8xJva+fcmx8N4ow5Y5wLUY/zisw2
P2Qy88bFHloDFAl/kskM/y8qnhAQBOAzPUgBlBKHSybv2unQ8kMo656Z+FkLyM46aCFLFwHorBL0
SiLH/tDNWz1+8yZT4YutWpXoXBPU2mtv3Yyg8GWiWSqMdY3OMLpQFzCPLm5CQnwwdsHVWTm8w6m1
iHNBrYJGl6AAN/KGwUOj1bgAnZ1PommTsCS0xoouFaPdWgafZPrFEBkv24UIb+MU5pBRPB0aE42z
9K5Vtd8hgmzRnJMmFRGFP4EXbuJiFzwNoaU8dGDLfJwJMj9kL7IlgZd8SuiLrZDfMHC32BPWvZTv
KpT/Nn4UrYTZ1rhhYAhGjzUoJwt9xT5mf3AGrqTljSgWFcD8Sjbd4k4b4mZ1XnIo/cUtBOZ2oMHJ
zVmRFZn+JqbDidFQ6k92/9bxqy4yvV+rTFFYoR3PmCncAQBsa2nt8BYn1bFY0Jp8q5GHnlxqzgmO
EImbM5vuBmaHii6U79+mvULM8md9ZjhAhvJtdk4pzrT0ESG8slFvmP1enNZqsuE6WlEOKWEqwaHu
/GlEDRF1ybAekgPvBD+l/CrQIaWZmawaKsBUMmS5Cfjp5GitcCkkWJTKozUAAt7GQobW3MwqSDTh
kL+F9ZkPXrsJfa24iqMgik7kOTZrpDbOZpj3KiEW0U2NXTk6C4gNj4XQx6CM3CrainnMi3Mf3DHi
H83uMB9q66MFAjZpxggzimf4hYo3p0CRwJePpCm4RyiRheujOKn2zSx3ZXZXm2LdK/fUoq2nR3+C
aH7UqgOBnmsWoeii+w2a863aHfmV2FS8Xj3lHIEt86Sa/WnZMyBW46fmShPfA0P4GjPbXH0oiuiW
InjFVRjRy4s4N7ry4dRH8cFWqW998ryJKyDrb7l8I4y2akbXshciqEuComUvXRyiQxrevXIzcnet
/uja84KCEIBaZ2hCEShEp/rP7E2bBA0oDtLlt0FFZhm7NvwItZcGwXPa9ciRP2XtC9HZfx8duBKK
V/K/ySjcsbdp5bPGnEKChQQyHQfQeGBLk/U+kzSPyajMXyxzXfi8etVrP/xKCIRmjXGp25TV2+j1
Xgr4hpeE7Czo0ktVyavJvOvgGpVzGQEy6vck/Ct6zn10JJzRZPQXvOwZWZhTg0l0QequbJvCq+1X
kryV5BYNfxqu+DKkbQebRqJ0brdNWDWGNVomLfZBaFfqbJK+OLFUIc7vjvWIdmXB01HAlpV+0R+H
W8l7L+5HySZFz4WuARJvPcI/lFX/V7cbkw6yzrNZ5vp1lLzSJWlGL2H2MeNUWMCPhvElIV88mm+M
D86vIn/J87lBp1C9kg+EWnBrE+76p4d+/NHbtx8sPdojtG4k9WD2OLfzvaQ7hsG7p0kRNjRGXz60
8qY2wRRWPwbTnYkjpXjjAlAoM+LMkJYNZBy23IPt1gSN8RKzbqbLnkCNUv5y7EuQUA120SDesS1j
dmE7kxFiPWidJPrfN5Kd2uw0KH9U8ghVUyrm+NV7bLDO9GGoOBKgwMTjNdvGXifbzLRD/l0UF2Lj
7ZhJCyGFNNBMRGtjlhFTk2d1AYMj1r+Bha4+dekkMCvHRAcltoUrLjYSsy9B6yHFFHIhSd2EEZkw
pIbexAlmkeRvuqjaV6mweyDSYM2wGK5MPOkNR2CW/DTTTQzEUw6A2FBoR9opND9crPNbrV9pnIX/
rpiYFpQMZwfpg3kI4ddq/aderrQtEEaPLiJckT2+GjgBST1HiUCaLWRFuLYJUSVFi+Yl8Ed0F3wt
EusqTsfAV0U92AHlZKPuLdxRMAv9j91+Qvo7GN9XTHnA/201rJ+0ssQngqpWHTVk/8BsqZVDHPXe
YE3QtdWMXI2ueVeu6W6DTBNLpNn+0bWHShMOSHLW4bIjgwoLHNoYLtd+umILze5aj6MDdSfaQNJu
VyN3fWhBCBufDfStOASHGnMZYmxzzz0TJjtHfVtc0rjra4DpSESazfV3XX2r+TbSHjY/SQV8i78x
aE6DdsIayO3Gu4IUFOGPWu1YBJN827XfCzbKAfKWLEDt28GNbDZfY3kP461Rbm039FqdLWhVINrd
pLtiQlg0A/T8d5pNoCJT2XoSZr14DxWXTqgte4Yh5aW2L7F+pdp3AhrZyA0luqmbtf8RqUa5N12J
ms594+luRRJRA07NH+uRQwZ+kKLeIjEPs86KUDOkNww5uJPBVSdmkp2BrCov9zKW4PTUttRB7sfx
SBgweUmvJOOcgvg2caxSomWxsNgM6A4uwgUiV0Hu2mMIg0RXwLuPS7uZxlds/DTpMa53eHGhITYx
4nx9TVVQtsn5e38dL9pE4adYhNiCkmKr+Yan0+KRHFtpoxGSa7NNE1eyiQDwgIwgROUe5pFjC7as
tL0y+nxTgZ/ZT9j2uvitrt7z7APckJ5IsewqHhefid8XVEZp+FVquCaT2YWkvQFCVOiXR4aLrPl+
pfBILTyw05E97DmMz1z7c4h0mz31MlOw0W+l/reFxEuML34Tj3Ap9wgt/rDDO+CLG1kfqr2t1vCK
mSe/g2IY0raJ/si6WY9quqofEd9HHftyRI7yXzL8yIjpwYBy7VGb157Bm0/EzbTddM91j0MN0Ggz
yduy28rNjdg40jVfZsAPMSs66ol83nXaPhCNcDea+K7IzZVfDe0K+JcwA6HJJZeX8GS6NVnOns+C
HdzTzW+2V5CpaPJoFzXic/jXQdEu0sSXgpEMTUM2f+T9ZnDeouQtiv468yGNlMMfZ5nR8DL70qY2
DpV67HPsl4xfZCA1QO8mG2cPpyPB7+hepRxjrKnca+NWmv0qvZr6RZXvY0tq0LWK/jTnCLhV1nsR
dPyvrn1iuzDWbRljXThaNdnZOSd3tbPse7e0uMoNqpHO83AnXcS23yvrqJHyB+EJrYTFcnmrzBdn
2qJuM4wXA5DLqA7G+JwB7mv1auV78Yszj43FTUj5SPCt9HOjASrcFY7nKfpRoVIH1GKOR51sGcNL
rHGG26hc+ze7eJG65+A1Xg5kmg4zSkpMYmzaOs9pTGBruhALp5+WidBxl3iYjmc7XPWj76QnOGoX
LyI6JMosVFdMjCmLGXDLWAFSXKZsi0aKp9yIrwKNXwgHYPjTorPaz9iuGi/GJq8fVPXixDgC9hoR
MSCc3Z34WEDeB40zGBBe+BxcCT6aCf936egw+FGJeRqkP2fYIpQWmugCwMYef4IchNn4moD70QLq
E2kzXBSB8eUMnwq9XisH1YxDvOBJJq0VSYv0lRbiLVkvvNVMm9QtczvBGJWeoO57PF1IqBI665kO
wGbXlvNTem1Jc4hOOvOpkiUxu6AoVTkwRCzeZo6eJTQrynY3JCRtTF81+wOIJFbe48953ozSJixf
E9LQk++R+B9aI3AnepjkSCD9RaXRbqptiVTM+AC7QhfWOsym0amAG2PcIdesbU4IUXlhJsI3dCRR
3OCmfOZ/kakx1kxku8T5DKpnsvwkyy/vn+u0hxDoU+23QL1rhTt5U2EDYwTARypC27OtwDx5hbIv
2TgNWMvZiuHrUkJ6/VrL1hHTdSjEpJREkb+CJHFHrVzdcGSW6J6zS9zvSuNYE8DiBOdFu/HjKSda
UYTmIHZuFOCynjlHwfxSUjGCRJj1QYWZ4EKLBA5Uv+kwVUbydOx/48DYjHmm9MjEpYzWIatxOCHF
HIzPouOqlt9Ii1olypbeVXF3Kao/NidCBJAqHgof+by+q7eJD83enSytubbKK48LzD5VUULEbzjn
q1JdK/kiZ1+QSIjPJY5sKz2MwPeN9DfLTD/UX9GAi6IZcNd+saQd2Z44ojEbH0bNRhk9IDD+1o39
mN6mct2krq4hfMZoNZXP7JQxNwfrjliH7C6OgDl5H4JTa344zc5wMEO61KoTYAMmzu9WNNf6xdZ/
ADhSjp6epwh1C4rStZHtWRWEA82H4nY++df9mJTAAR1vmZ1qVSMDZ5fiNyh5jAAEyOmWMrDKhbRe
I/etHYt+uUF0nP/p5VX9CzhqnQNSyTm+geCtNIU9yaEP/bfNDlrshaUPwxKWbzkC/2XiQK+ZjkF8
kabSLxCCaFvfAXRD0WBrxtmrGxeSfCI/8Rc89B3SN8TpiExcKIZEheSmJilsAC3le8HQp00ozcYN
gZD0/2C0JjpRQVY9vCGs4CZ8QRvpatqX03MvqFyTq9b4N8Z8wTlosbQRE8acHiGc3P5HRhooYIz5
2+Jr6gPs2rCXjLMpHznYvosnPd0wA/md/tsBAwjMk+sDB3oLIU6YKCwmCvRI3drBazM8neInBZc3
wEe9bF44B9A6d7uKzZMWIwrAe518dFQAZLykN+K5IiYKBosBNcOCOhhXj04ovtyBRYaNP6q0HB9D
+5aq/xT7aub4ionTtxsQ4GBg6gC9Vs6hTMXiX2+v+i3FzNORcJ2UepLlNLgD7MVdFl8tM91AoIFc
bGUMyAUdDPjJXYD9iApOX9X+4h9INUHd6MFlYVjMHjO2jBBYwd7Yg5d178LnEuYo/EPwgdPETw0y
tEgI4c6jC2XU7gbrkNWHOrkn4ccwwhGYnkbEGJ91EB67EXFK5IF/Y3PxGPyZPhJiGDmpxkNj/mcL
CTiYIMCA7x8FbDOyKa4BPnO0IydnN24R6mWJJ/HpBdeUZ10+JeM7S6BdevRZz8zetH6uyplNI9tZ
5gY1FaJqUAtNIZacq1Dq30DW12a97bwaS+MBnm/AmJyyDhE13CF2CBtOsFJxoxvC+L47ZLCjxmfK
jRDJh2m+Coljwh0XdRI1eH/Q8FG3J/eexAtw1bLYqQicexJc2HVjuuFmIjELpOioaRrrIFvbdtpM
SSH0yYSqdcuutX0zfM5IKmLpxJWS5e9qfAeARxbPdolbMWfeWcX1w+4QEJKx3Gp891sW7Gz6yONL
Jd376HPIznTQcBrRur1vt+O21X2xH5SZi9JrqE/qGk174Rfar80qU3bPboSPbA4ZeURM8e3WHFTP
bE9Wzy9XbwLpwNkNRc6zmfmOvPkg9HglAcrzTIKzr6JwFxG6r3jj+DYCd40Dco3wIrIsNPPsmMTC
7VPy8gjSpMLctdTPDA7R4AScyB4ouair1Xs3f6ntB93yPkIpIVohmx+gE40VEHmiHGZjPzToF83c
M/jrsdPCK4ON3hq27KUOMV9uw3EP/GFJZ7zGgFw8ciRVJC1R4sipumPzhgeLoEOqk1KqDrRz2xOJ
xcHlL2/cRWL4MUGnS0SKchNBCvwyeOFSLt+THf+vxo1+qsJYGwGMKwIyLDUO0p/OpTOdGeNHmJiI
/M9P83CN+/ds+CYzEPNACITIe4ausqUdXeq+ku51WjQ+8VPQ7Znjmxt52SOX3QibwthQQf6nq79I
Q43Hseirfgh6O7GDhfl7yHnD4IbEnZSK18SFe0AaOVwLE9+qtI3bVQkCxk6UPBgayTlN8C/abx17
+vgiNuBxuGrWFUOgKHmJfN347bJ9BraisFGIvTrHAgWZRtRIMEPgImspgrdI4YRY9hFnHN6i7qvG
hqv5EwZ57l5+jQh4Mt/Ogzep/HIsXCUR9Vc66ZfJCwXLveIN9OiljAX7oT+o9xAajyH7rmuG8ujM
Yz4qTLPDtJraae10XyH6GJkA2R/Z2LI7zQ2b2uj2zpYxYWpfcU5yPPMCICIjv86NpXVUwZPzNWKj
rPraz+wjfyLaIYVASoAs+2l3J0cXMqbAnbUrG44Mg4jnillDgIJhdHR4CMRoSKqj2zRcEsSPxMC4
Q3knR5AEknPeP6avLvP59fXkztCgtjve57r8lFguh+ZfnRwFP2UjLCBBf8VgkEcHni+xW6v9OTUt
wCI+ruA3/ke3iZBgSTPXR3Wb9ISWk2gtIQjvr/b4h0VBQqSRzH6U+q+h5Qs/5dJ+qeQIEURK5RzF
ofWKoak1/watWGUWkQfsQsIFwLCbUPte3FWbA4gI4Tb+FAKupxnna3K1c+dCHbmdf05M3W2VoG3A
C5i9C9ShgCzmkzASzKihq9VE4o09HOK3zOPAxVU/AI9x8mfxO/U6q9FJucewKnDXxLitlM+G26st
WEPCm24Q5kRSVYi5XIycggJDAqlX+wRbsDoAq9yT+lVVX6X6qNiHBc2lplJQdsmzr4KJe+Hpz417
BQlUFp/wzaa5lR0GZ9nNuJ0YRBEZVF8w/Mau3yr9tnQOwGIFEimw1OFHq4EODIqE4MYWBSRFjNlR
dY4rVgBFxwzcYI1lLe/fTLdv6eTlmanT3qMEZLWYn7n9rKavAuJsBRfRgh/PrlVYaEJgiTW+E07P
/GSaeJHGkzjlOfKEWbjkGprnI/wWMwwxSfT6qJtk4kzZc+a0+i+mTeGZmVTdbW7x9Nsjk+R1JfIo
rh6c0WuttfCyOcxVd2waGP/y5U+8JahIU/vXsGlOJFKm4+G2Sf1BL90wsY+4zNfpeIiaA3PC3CFT
GgDvwLNE2OsscvW8wJWY3QDGM+UmtvRU57wj3CoGjQ8REVRz6oUiFhk1B/6PNf9YICTiSx3e+BGZ
GIN/3MrwNHO3f7Z4D/0J0QmwStADoGwT8yDzQMxcaUgqNFxOmgP519x4k+OrgQhc2TEvjxgHUUcR
L28eyxjO5y7mnARE50UIPfX3iey8ttja+l5nf0XFj6iTgL3ERc5i+IBHNSJPhpUp9PvySph8p2yW
+Dt2cPZx0NRndCgy1iOE2kXpL/YBWnMc9hEmNyEukmj52YqljNkLBAEzIqvxoUhIiL0A/cNyFT5U
QS+7Su9+th8lgSQacnJ1HTkfUoNxglgGGZWjMSGGnCKeC+oCZB7/a2K99CTMxT+R8i+wSU/fJJuW
oHrYflcgGmp87qcPKQSlZQZB1jzCi39ylApZMk8q1khxxEmW92bSMdDxj0RoXfyWUBFhgrpFxsM0
L/q7jDtA0Q45IVIJaUBVdY94NpMTTu5awsay65qDU5uESfVePvu27tbJ1YwP4IlkJ6/GjbUGXuLn
gn19TMUj4bdWI3lNI9do5a6eiODSXRyeTQCz9ZPh0UC+YW166yUhRAeYwASBJN+B8YNUnG6jmncp
/1sMNm9qZsEKIPQ0ju6p9KE8RXxB/J83ecG7ehznnbNoiJ6IGbn1MG4sF6DY3tDvE1G/YHJGX23p
KpsfAcS/c4EUoDDFmfYjx9ksr6Hou/xsynDyy4HzLTQQu8nCzJiwef/HRViuZT0derXCEZybGJrK
D9qzzs3K0iZSDV2lOksJMIWSe7lOUBFQHhZmlCE8Gq+NI22zkaKg5Zgg4o654Ih2i1bsyWF071qs
0TQZqOpRLy+sWsTacZGqaHgvMuqgYkcwgXjEdLh9qMpq4IA1+nVjeQk4TRBtqLwkB2Iggdk3PQBX
43s2gk1FOkcCFpIQr5ZBTOR3WQC9nL9j85CB+OhOXe7EfIUSM0z6w+MuV5eQvujgtY3+lUNLMdvm
rA94BQCojGsBypJWlCHws1A0jzj3u8Xsph4M1Ki0v8IsNlKNApztHntfrR0NvjTctJWPl2j2kW33
0z9xsHbUOkT1pZBwfdBZUTAilkjXaHc54rk1SRWo6p9Ue6uxH7+Z43ttodsmdENbPgMoM6P40Sy4
aXVxz2qnrKz5SyyqlWVsGvXmyHvwDctPd/Ad3VrfVI69Zi41pt00fYrYtixlR0RSbm/YARA98cK9
jcVbgMcyN1ndFP5aLdtEJCVIzLrqNhq9gjBvM1zXzG5F96VaFsFi/IoBh+9mlF1cgRNTELv9ZObI
Sgj27vYFiwmVH/yh3N2vPG7wSyLOSxs/DeWDcB7eOprN2fuEFK2/g1yvWPI4IAxSvPhVWiaMDnzV
4lWwCamZvv5DRPNHIlHG9S8nAnym0H2vzZ+oTGt7h9PfsB5hnq/mENhP7IT5M4y/NYHshm8REsi+
dfDkQ3/nl7y/9dWqpU+gJMFC/NH4XLAc6O1LOqMeYxacO8JaYtQrH47+sFicTOtF6Hyd/KLLnyP5
R5Zf1ySXEjOsbLThRA2dpPjwRrH5Tds75kEdfvmVIF20LDl9oIze9bv5g6FeJ62/jWkIYrceQ5mH
pnUpMFsLLAkERWJcU+QP3kMxkwFgoPvgfiIYjNqxChOqakHDoO1akq9K/SNdJGiObdtypW2X4plD
OBkaFZyMSj3QIZJ2ymruYGQMi73wke4GegNLune+VKQGsfFtJl9BfZtnVLyMVz1zsuwPDnAKnWz4
b95j9sV6JGmYMlKvd4kOhb1ZOBL06FybfPXV+1w+K1rfEnSIalddlOFtFPzIVpyOCvxONCKHtf6A
UWhlRA1CJ/a/FF9/QFxskHXerFJMgBtp4GQ9DCN6fmat87sVZK6G0IN/ixsFMexNqQ6NvK7AYqxw
K/0ENRMMvWSBCxwz+WWzKyRjVYffReIwEyOSQtDfb1vXARg9CRrMISehq66l/qtMNKrRKaYPfsSO
HiywjvVLavvqVR9unX4pC2n1XRJG1e+Ej0kl29t5B7RbteWFt9xSb2YzEJkHhvIwq/0koftyu3af
98+auLY8L/meCA9HN0mpXCnM5J4sJLEHo3/F8CE8zPt3uHXh4dfxNE8rJIBQyaH+BTNB3K4jzFd7
SFed77+avmsUwYH0rRRbAQAD/kfpY95ofsiE9UKNl6CvE4qKx2vmHAZ/TPB3mhRwL2xCq8HywIfa
dDtxytKmXfV+rNxU56oXZ1YeDXkLAmYiFlB96Dy+MTXVsQbShdQRwTxUEBnVNhmBHLrBIuLAmLjj
i0qwF+2ZKToPfFHIaNKvYUX8yD8gvaB263mDn4dMoKtmsrg2lKZ/lB34rtxvZin2Yhx+CNqIiGA4
Y+Dge+9xnjUiOrx6SGwdsnzQVAXH/oI19k3uSPc/SP9A4QmRidt7WH7TTslfxUe4tnClkfkJqtad
YYn4M98oKkYAh8SA1iWJLKlLiJKBh4nZt32wggsCOuiugj8NAU6m+Ohk39Xy8v94X4TtOkrox/MJ
K5TSf6a2C+mPqrgUlE9G5WRHS/18BjF1IH8WPzL9NrsWurPWjCPZcv0CxsVo5Udsp0rbbZxhdM2M
LAv1ir0N0DsHEBPaIMEcDTmf+RWtfUnLvVgolnhvC+iXm7kfW769F8k+StmZtAtYT2F2xnutH2rl
oSI+XYAKKRT2EgRBKk9I6CWkB/HssoL1vAP/MYTjRtRH2W5FcJWEGLXCndnVYkFas0QzA0EbJEJ6
Ln0Tlosgng0INjhHpmfZTPvpObsRwJ+REZJCdI4PoeMDz1FTUktYOTiPhQGrhcNiAkZNoXEBJrd8
dWOE0Gi/ib9JieEKH1ILOSfqdJKg+HzFXAnWQu2aK9Uu46pXlgeBS9NSCbyUBf/Umhf+d1reSceF
FSJJI+MHqfMPpX5V2OtaCgQWYQnj4s6I2oJxLXAPHlX+YPvckVitlV8l5szqCKM7lb9Gi5HThzVp
g2UT5F+pjJeRpQ+WzuKN1haRnUlZmIm1mDCoYSLwEDWpQhhWV3LzmiysyFdULp7/BJigmdE7Szhn
OacEiVyTJa9VnVmMpp0UTid0nlX5HTNEtofOPOU+AV7Fjnq8zWARxOcLLg4oRgF8FbtezlIwE95T
8IQiFVQ2wplDT32u7ZbuhOsdnzD8WnUiPgsPCMXShYh6JhLhKJlIbTZ9TYjBPsPvIRv3CAcQaacI
Sp31MDksuvea1AwIU6C01tqRQ4Up32vnQ//AN2qzhmXWldj2VdAfQJcMTEg2Z802QbYl/bZju42q
dE3PGLgOinI8GlgdyjsHS6++xOZHkdk7up4pDGGvhtrLTL+vjroMTGD4Ok+AhfpJtd9irCoOxPOd
szuN85VmcZ5sX5f1NNyjiCjmfzZp2kWrulR6ebXKaUfdgWxywNCTvgV3iu2LxuWWkmXQlN+yfZFH
X1KQebup/dEwDPc9z5h2JH1uU4PdMR5uCspaPd7LjdO/JdWDSgqS8Lp1RaLnksDDkHWzrYrT6Ejo
R0E5CeeqORqJc9458uvyn4pL3Ci6c4EqmgNkRByqghlHWGqJ5FT1EOKIXWZg4PIWE5FqN7hxsU7j
BJFPTbLVZIsH7CdlBZRInWku5vTRFiTLfcBrSwmCbP2v0Ki2AYAEnorDj7E6q8+o2hK3QXw71wC7
SEk03qaVIoCwI0aeVTAcPpEJ/IuXK5ThDHHecjQ6MWxde5uri52+jvZPMnyP8rKlHIBhrcqQeVl3
I+QcUIhlOsu9z5adBwzm1IfoOAKQrPzfBTPw/QXcjpLLA0HCQNJqIlXT7RLFC+wIZ9Gt3zDtBVeU
4JkGZM1MD/GgDr858S5R8a+MPyVC4JonECnJcQb1xRVows1a/cz2mUS1SPkz6HB1Hom8uPH0ZZB9
3p0k58/oT6q5V/EEBG+O9tCkPx7UpbgnKaKfnY3r9qKqHkZCDX+46lpjuNMyhgBUiJTpugSOxMVF
sz5DhTccFZE87yUv2dSJzyIpLlSx1fGTowejZ/6xINxoBzxZ6PUNQbd3H7K0ESYJVdrD7asgNUpK
eO9FumH2rZQJCv0jV4+yhdCHSI1DNY0cv9BCCJRomoDl3SGni9flpwol2UdUg65sGJOGQIYvOT7q
o68RDZnHP4qGEV25m00PYYYLan6ZYIkWf9rWPuKMasuDaO5GeP04eRXA2cwwGkN7WqzX8oKMViel
rNtUSIOJ8u0ywI6Y4dLsQN5fyXhex8p5lAGhABmdiYSDh8VNUPKoZHjnuCUR0zCWM26B9Ti7ecsZ
LXYgrdjgjBbBmi1ICdNrtedOGOItIH26vLctYZKnQrtl+aMnSyA+4r6R6o3B4w6d4zk+W7lYjQiz
Z5Joq0fOxky5D8a5p16kaPW2Feu2wkMJB+QSQoFcfSJ/k6WuTV4Jd5nKvwlUxGLPEE6VTgXty12b
/hyF989A66ft2kM+bxv62Ij96WzObniToPuXt9+DeY/W4XZafqKIDhXcB6nnGM8cFW3z8l/O3QF9
YC8uIMZO2w8yZo8DIgaKHwAifyN2NZuuy/7cslTZ+jatPqLpriwlb96+5uFLhqMSfizRyf7QnZ28
REdTbTxnphLrvSXjVhDUMMkctCIuUW5RU5pnyUFYK5Lc+JBHEfwkBJxwWjRIMUaSzBk+c9rLmpz5
pjeZzvl2qNBLICiiDWytQZ0mWHbKaEHUHqkCuP/xwgzzdUDFX8KIVc0WxMhQNzr8Tt43dGaXFCuC
fLbbV3JBe4+vrKqvBgYt0tKtY4/+XOUTzVni5eFFJhYhRuE3dyf0ruv/MXZeO5JjWZb9lUI+D6t5
qW+jsx7CTWvlKl4IV0GtNb9+Fi1zslI0sgYBOIJm5uYmyCvO2Xvtlu2oe5p2L9CRJ3mz0y6nbktJ
KGRpch4y/5cip0zUfYsQ4VcodSU92UjhwgT3RDlwXPBRwSIwqrVBRGH2WRpgMxSEV0xfI6eEbnNd
+gYp6crqgwo3ZeY5CMhfMDmG/T7p6GoCONCTUIeO6mvEYskz9W/s8kGsPlQ6BmEPExFckKZHgME2
hLCEun3VUQz1Zx1guEewR9c/leD7cxzBa/0pAzwWXk2NOtxw0vKzYA+es1SIvo8gA9H4su5Ew10+
jeTssM6hTq0zpstwZZTzvj4ZUyNiWiA6ryf+mA5RcdvSxNVeJRcZjjmxmhoHERMY+EfHfCIQkn7z
ln4e+6p94RA3PyvghU6VC9dgV8umTh9usbGl+aCSbHHz8tf74KMOqD13HmeSnAgPbJ/5psALxsZC
CymCAljs1u6lxJG/SNUtqttGPafNerAXbg1bclW4PN0MHgBVJj3euHa0NPNDzl6k11XUzwvKryO8
rHTX8nn6eAGxh7DpFjP1I4YqCMMLwvd+kmyICVDvm2j53JuMD3a/36jdAvDuhHtBnIlCw8/JiXz2
WMG453IgZnWVIEUpVuMj9Rnyk/oZ1XfGIzZyoX9suPSq6N3uPoJw1mLcqig73Ep/r1qXKn9NC/RS
ywly2C1YrTX0noqqA8UHkqxYZs4CXlWRIzpfuO6eYkgXfdcnr3VApxnzra4yyP0w+8vYgdtQaOq9
6zQ/BMbQdWSvp572AgRq3M8qrWTJQPHa3w/VzcGsAUudxFOX0wQwQwxFYuNxIhr7imlwDqfTf6M4
FNMIIIIDyxAyfQY9g3buhLjJN5hkgvpWicNgPNnQKvD2oQ6N3KXHBdtSyltn+WbsN2nwZAzxyjK+
Z9ojZ6cmsFeh5Jx2sCNSoYK53caVAqWmH1dgb8GVHOk9MZtOW64RL0z3QGrIt0F7LwW+rkWTnyWp
zYF27cWbhtak4toOmtloBQ/SeR1YCEaEJq1cd1P7e914Fd4Z/KvqbnJjH1ubMN5bwZO0bwjYGhgV
r6NYI0b2/WtEHV/YJ48rQN9wWufy6lNW8SiKmh/0ioZyr9Q7k6UzPAnVXWNmLkYytAaxSD2kR8ZA
SRTVpfLiEJ3a405cUOgyYB6VhN3ODDZEMXIZQ3/qldM4rhXjRUMME1O5UhWqtPFrnz3l7LayLdC0
qJnWF63vzWk/P5SPPXJhtfvkA1UaUiS2KXIkFXh9SRaEE0ACy26++oO8bhCOlbVp/ZVbzDPjAVL1
BixkjLovQ8FpqScXyG29noRfrnUMusOI0MRcptnbIOaDc8sMVuIzJlk6XE69ccROvQLC1KpXPbhp
2eMIiosGi7IMjHkMexi97Jw/wGK38YCUv1KHGmMC/Bp3mfFdJ1SSB+T5sn13fa6E+RgT0PHqgCWw
Zmqy6CxMCbzOosXbB8qBClfYXfzy1OOdQqnZoqRhGwls2Bp2PaHVJcgRCqtKg5Eew1V4Am/gNT1e
2rm0X0TMkmvvRzi28EhkMDQcrIvem6H9CHmtHQY81X6n1EJEzmK65nMbht8pRqFEsXHu6OtEfSQo
cqhPgJ8rc08Za7ROZChSgcVLBev+Ltz2f8QdF/MIDPYtGz5jNnxWQlSGekE+i5am2adu/TCrlBdA
SbhE0uyiwjlJnhr7c+QsUFjBJ5OEsXtEnxAErHTEhqDkSHuaJHUOaNVH/iQ5nDCWacrRE6BJD4Ql
b+cg1mdud5zaFomePITa15QTEoqnwb+hpdY95LlQAPatOJYxZZG9UW+UmpX2VKvLPhPMLSz0LXvF
4DC1tJoAYOejhInKRy3Gl6T+JquOoCAaNIzfvs9kICntOju33pJDw7dlNMtpU6/dDn4CIwDaP88Y
6TuuHJAoLqzG48S5AolVT52GuPhWUSCLK/OhZloJzQMVnh7okehek9D8Fk9gDO8H0x+cnz4kmyR5
Av3pjQEZDQcrPsfqizEC+epv4UbhzXWbjARbmtglIe07lld+cRqoZdVscjPrU7K46rzD/cSh9Fdv
hUchn0ueuMtbjBS9d79S3lYHwn5qcNfKE437As20UyBtYUdOnbXVvvWipdAAvOKaLMp+X6SkSS3Y
xTFcNSyt7mW+ZtZQ90iA4QHCBbazjehu0Kt38zVND7JRx/xUduj5mQnRXkfxd7xfSYwYe0nmjmtM
X1bh7QwYEAHe72m882gl8elp1lGIlcaODZ80ppMSpgEDx15Tv6ZCMGC4MnzRnQNjWwVEFMav/K5h
payyF1+h/A6kvf+IDYyGgN/8VUm5Wm6N9sXhlYmXqTVpT2OnefTtB5N9tbVNWK1hf642ncZ4Nzku
D5wmY7Smu8TABkSEFQ1puRRzBlCa5NkgUoQx/IShDdingOjkMORIqtXpRqhbPvCsfyI/DSmQz6f+
EqKFZ3W/N7q3sd+KkrjGOQtAR6UQR9wDrb6y47m7H0UHzXRJkcctUC/SINtELBj6rQlUezf26BRY
PlPapFAiERmu7LXPJddes/jLFNe+ncM9kV9UXu3sq8iOUXDpre3QLOt6h9K+QzNYoQFT9r1xk5RB
CYirbgaXBZ7c8IdQKQBmlJ2qpzG9uh9mN3MCOu07xz9RMWnTVcyapqFoEpAUlH0QY0ubOmYfRR/I
MJAkwpWmsdHCsULZCHYgWYeEDsb+QkvQZG5C0kvEuR4oFy3GdInpoFGQ4EAORDKlP6aIw6trG52C
8HVAOlJFFBzG9ltpHmoFUdAtRfYA0C+jQXmdsl4o8yj1pRi2E6ydRU9PQNGGrp9tz5ySrvgx8C6u
+lQX75V+CbRPJYCVjtA+30bsvhb8ST88Kfj1ynY+tivPWBU2l20ELX7vpmBbHuMCxSQ2TWrW7ZoL
EmYYHXCQxeBrh+qlZ0FfAmVplrgzsMd7D/X0QqzW35RgLBz10oLJYTAaqM4c3Bwi8toiq5vvp/9W
45lYTMm+tduvUoIdKRHRgqQIg3lX27mkPKj7IEA7SkyJvbK1W6g8S4Z/ULOT3HAtqOpVPRdNtxwI
06h+GGG+KOmXWMOKPkeC67ADDrTS3FufzRuVzJ1l1CnAevZ28DWih2vzRT9wGjzk+QPrP7xEebxm
9LXku0tnMnx04gVBLVaxIbZ+UTMXB1AE4DAit0UMRvRGELwV0G4w7nfFPmiWhsVucYcZ1UoufZXg
0pqkeovUX+Tszm3WycNjnXx0GhOxbbJrmtBQ9PpZbYVEkFN9zfZ2e7VwsFflu6LPnX7SaSJ2KWFe
WO3J0lDShIfC4NRy8HtijNoJ4AARxGW8j1irQU9x0blo4Vsk9cYajibbB4NchxaBJFYQsC5T1zE5
KkpIBuOup0PS4BUO2sealz+a+DhncKvaxzAiCJVSYAWib7SXLQTtYtn2G2BcXriI7EsjWfmwvhA4
S3ABtjDEfMSYmFrMPfjexF7qkB/adqfot7x5T0yAoY9dtVGGmN35Cw3DEHcM81N8QAhb63sTfY19
IYaABknH2Al5PAk41ViTbAlyMYaPMt85VJhLPqxl12/1cZ/3x0H5UKZU7/fYWVC/J4N+VFdG+IZW
x1YBm2DjhuF6lMMyY3xMMRnoGLjlU1Fdh22QvnQULahRq1TfOaGs+gdMSAuwZjlnAkW/QcUohiQ/
PPNHqXwAwg1Uto7dDyd7wU7aUAHz313Jib6JAWQYKL0WucUzwdFgYRkeyM+06XaE3dHuz33xmHVP
KVdMlUM2Gt4VGwoj/vs4+EjyOcRam+/M37j1StEozdgfjnUxKSuiI2fLgHyGeNmcjexM8y9j82YC
bhHiRuJBbW+zcSv1jZFWD+hk1Wr2gHiIKBkV8f1U8gUwbzpHwDWcDSmSC4JeakQShxxQr0e5LmeD
ZxlPnXod0w/i9qZVTqevFCanCSsYYsuhf13SFuUt0X5PvdsQPVr2+3TJUosNnycfNfGPDwX7FZpF
1NrN8lKaW6GdCf4apzECj4ydLYLgtUFqlTDDN+z+Y5+6aPA6rUJxHbD5hXHmNSgufrhss6FciEPr
PSfDV2yFsy6gyNI7hO4dTS7ibN4D1IoTIOCn3ARR7JTXYbiQ7JoQ4BG98w3A0ybIoaNP07OxwhWH
KgRmKMpNaxkD2ua3uLCR69OuhdOQO4TprjtijVmQRt67RIrHahS5O6crGyK+lFKDD2O7lD2vfOiE
urF6psuR8J4ak76zOUVKvFXuGTJvUjHarSP5WEDagiKjfZbpU06bwkZOq97YN+ZAIOmsZ2tO8Nx4
5tXHwZYUdK7Toj/Cka4xHnqvCRFgLhRlutg36eF8xyVw1nGbA7+duijhR9V98TE23cl2tkHyqMol
RVFWm05wSbQTH5Wj7CmQ+h5gj30qoVrvsWMqi6w4F9R63W7bKEeqegPVJ6ecp627UKoLiN+GvVV2
YCgmGJs6MGLhspraLZidpxPHwxbIGKB/Mgyyw/aISQ1mlQk0tfjWaPm2Td5GSpJYkrzV2IFX2AXm
k6Cc0tBg6IDz4ImzmcGgph38CKTAi2JtEi+jGMIGBqivTqeBxtCcdwSjVakfu3Y7Lsdww5+O+8dp
9cUbhEExsU5o6RWA9teacSoJS26/xLBzlafcPg5yV+U7qz3TRACKGg2nQPsyo5or8FxWl7C6aOpT
np7ibhZRp0qRNM64RryejIgfwn2yklvHdOcvlXEFZL7Mn7OoZdtFW8sD3ouJpKYHqD862WVwTjkV
/zA5a9Qg0fEa7z7spxEPNWV5OPvf23EdjYiWVux+8O1k6jUsDlMmr0nS3EhdjVUVamYoywL1cgtv
dNXYjyY6Xj5lhtM42aj9SRMHAn688NFwx6XM84UWhYTpHjuk6zoVtJCVAn+Dx/gQxbqC6qPGVBRs
MvMtTuwHt3MOWtWzM9wI4Nj62iy+6yDspaGs7YbKvH0u6H3nmOWY/dh5oXUhqpeRhC5v96NVLoC7
DP84IDPB5jsvymvexTOldmh8N2vKrFb7CbwP8VXULhpq4zXwr2UEcEkpayRMn33+metwIRa1vo1x
0A0DVqwfBkKA1PtCla+4WO+/t/lrU1MH5q1Tkj2ycDfpaqGUi5bSf1Hh82lUh1lMzsd0UYa7GuKW
w6UNZtS22FifPXalwwMNih5OsrFWBZuLiGqse4apqUcHbABVuYvtd8MkKgUdY7wb83VnHQpK0ar2
EoEPgb0HsVOfx+Z7WtHForqIGErCuGU5H7328ZOwoajjdTNY5Q9k39E2ESElWWT04uJ3r522kj17
ocfoLXMQadWMOj6wqOrDbFi0KG8jpmMDTYk9AYG6LbnEiJmcEvHOIuAlmyXzfInw56OCuxpiHtox
AOU5qj80lwwy1XjwinMGJEkx2RIp35PoO0ozNio5FQske1RhJMkD9OYw2KFKKMK5Sv9ILWKGrk1H
qle3qvXF0Gzy7q2Yajc1WrzmAuRQly1F5h1zn0vhOmb91uhvLmWwkbrNQ93RgGcb5UdPA54Md+sk
q7JZka7CpMikyvzlpwg0dBQeGqeheDYHForRpYE4w7xFa9lTD5NJMUUqQq+Wi0yjxE4k+mICdDNv
TuOrh2Z/0tkn5tonmYIFhL5hj3zprKfJFaGuYIXBuaEfyjvz+rPVb/LiOWNhorSIfPr3SVoTVgvC
FKn+MzW46No7ivgWAvHWn4y+z8qEyVA+QveHTTkrQ3+0z9qXEZOUQjW1YThy+6uhPdn2NVOpZvDZ
CSoyDIAkjxYI5WgpGQeyiidMgMuftWWNOAcR8kRJIhQgfqkUcuHWYfKcjM80qw9jsvLMnK3oa22c
WVOhmq6Ye8dxYTDa+9ArKP/4kqDQt7E8BtaGk2kSmwsPF7fFtEvqmaOQOY78tCRfnJNWryeQRkHJ
7UfnfS8DSrcI9BPqynIhCQAg0+kRzVo4vPT9ho2bYxyV7twNn2XxJoMvlz1IYZFdYG/SHHvHNeN+
8kNaCeBZ5ZtDuDrNYhYBFcs62Hr1QRVvlMGmmhjR09/EOpvud/WZNDxiziJEbs9KKZD9sNf0gXQo
FIvoidCxCl9++sd//et//uuj/2/vKztl8eBlafWv/+H4I8sHXrxf/+nwXzdAAlly/53fHvPH3/jX
Pvgosyr7Uf/to5Zf2eEt+ar+/KDp1fz2zPz1X1/d7K1++8PBPK2Dejg3X+Vw+aqauL6/Ct7H9Mj/
3zv/8XV/ltuQf/3800fWpPX0bF6QpT/9etf68+efhCHvH9Qvn9P0/L/eOb2Bn3/av32+eW/Vx1v5
l1/6eqvqn38y1X8ajpRS1XRDt82f/tF9TTcb+j81Q9OkIzRL01Rb1X/6R5qVtf/zT4oQ/5S084S0
TKAZtpxeQZU19/s085+mFKoqhaGqwrAM56f/997/8B3++zv9R9oQTg8QoOLN8Ez5L1/19N4cTdeF
IaTGizM1/pilcv/H2yVIvenR/6drhSxrb9rEjB2R8R7qLSoiBmUp52v0awltGj1D48qvkWIF+Ra0
ghO05KScgi/qixejL05lE4L1LNHF9O+/+yx/fb1/eH3WX16fYQnTchw+J2nqFp/f71+f7oZZNUaC
68OmTZ4mSOiErBZarlMXGPRPK2DWyFUKXIb2OdajQ1DYM96bp6wnlxAmhZNTAAtCdjl//8rMv35y
hmUawuaflJrpiD++MrNwVA/hMnFFoT4uy0GijGuI79Annm2gAhgsyDYY4R23or2Znt9DAaijmVNQ
1ajDyl+pnqT+JzGQNez3DDWm65yqt4T6ZRBDPnWKryIVU9mAUUcYZ6/Wzgr4qNmoq5AMzHTr+Yo3
dzsaR6oRfxBTZsoG6aOJLb7OpwY4Cq9MZejtCywMgfUuBJsABQohOswSj5cLJ80hjdwU+qMrLOQi
OmRSJ/dsmNlERcveXjRdXVNdt3dhjzfEr5DnOIpObTatZ10/kvfnnGjTDQ9//wFLLoA/nZqmalhS
5cyUhq2pf/rqpRJ0nh1yaua+iUtFB35Yk84zVICGQ75UjPfgm5uSYp3hzCPNeRd50EJUGVH7DdZK
VOi0+wEQq4tOVm/YJRsdwpWuY/fQXPWczazeOrxdMutl4mn7PD33Jase3bHiedGTrqKrCruZ0QDt
ITsK8lWD/KYA+GiZqkmJRsF5HcMPc0xl0WhGeWjGdC0zREl67DH5OtG2dIZ9gwaV/OQufRCjO66d
NCUxHEnBYGNCUWMk/0YyPPuG1sOjGUn9pL48KOZwSI0GxX17C9p0Qoo62aLIBuzq61bHGCo0XCs+
7cgHe3B7ggJj+EqDSgxiLpZhyomoqUzZpUV3yiYSdu4Mlj4jSR3ARKU0W8urdn0iLl4I5znVrJPS
Yd+P/EIgUojfCX1kf+o50dKrgZ+poYL+HUGPT/8xsAe4gy0LxhadkQFKMR3j/vT3p4D2v50Ctq4K
S3JG66z0/niNxRJVgOP0NLRb4L6moWDHILxOL25lSnBpqdio16gsJCBos0E8eiBoRxZrTkxOryzx
IIZlMu+lUoObMdFtFXo1Mwmw1WzNOMRNhm2wxfuNtuo/vHLnryevcBiuTI2Ry7asafT43biaVrWj
hDri1kDUO8/TrHWKT3upaDHZdMBi1BjdfpjZFN5U1hlhq1QPKQviMURA3xNu1SY9xqmwoXLEXYGU
2OA1hrk2xXlWIAWIMn8WmeNNbViGBAY+htpGYGtHEKPiEfoaeaqrv39XYrrk/jhbOFK3HVXVVU2z
DH0arX/3rsgH7VMt5Gwim0QPaIeVY9TC2EMqQuEKWUm7C1TAjhnAlo2lNNiiJzWiJeuNYbSoRjTt
P0wQ+jRB/fElMRsyr9qO7jAI/3kY1gElFVqeJw/W0JULXTH6WTeODi2ub0y+2DjdkO0lva4aMk3v
YABoQiBmuQGHRLnrcs0HQYsdnU63KUaMPoqW1RRg3e2oQWq1QwNZsEQykJjYnH3Q7TpwcwwhA2LC
/Mbnkc2Ihv3WBrL6T5/3X84iQ7NVpj9LNXRVmuqfziKr6ftydCWzs7D9hROgTDZnVUxjMgyo+6p6
R302pMaEV80zqdQnPYRcsxw+fMOwHyIGcxxJV0+hxmLoROqKvJ///TmhOZr2p6/AsW2TmdDhpQrd
dOw/nRWeijrO9WiAWCUQE4Uq9D6b9l5u7TYzlgX2xk5rexNEYPucmBV/qyrAD7g9RlaNopvmR50x
qI1KqtFDzMtrVdk+hJWs3mlRfnIiTdl2yEIeqgwCRoLRCikGoRBeoBmIAOT5frvrITBpPKtfkYdB
ZHP6VbeG8exHIWNV2DEbi8qgv9wpa29I+rnZk8AcFF716KjVuKiDnE70dGjlCdLEnnIWnNbyMRzw
AY1mZpIywb1qTgqG61s+m4wsP7MapldVmCcL7ffgS+uSxLF1yR2nYutOvuX9tjKEt2Xhb+rTyjvf
H1GOHgUXlcLW/c77Dxmkp0S27d7VI771sh8WhqOFBxH50SFTvGXnpfF2nI7uN93vvB/GPXGTpadq
CPfH73Y8at8MXj3dkY64JjOu5a5wNbnzsjYGfsdIGnauvs+aEb3//b+qVZ1KMpBZWVRkjafEdYrW
bpdxS1q2aC3td4fwSMQqKxHmVXVtIsvtm7WZ5wB5JaRbOq+PZajCVaWx2Q0u0WDjaL8y17K+jNEs
ea4klMvFihKp3Us0uDO7UAPkFAIydBCInTMOeNJ02lzZWFmnsUjYuEXA6GIsbV3IyI1pjJDgupfh
VtHKD9+lEayNVrxy/Ljbxykb7kAxxyMLpqkooIT0pTt01uN0Bbd5QAXWg4ITfrpeLZ5cjEvnltKX
sPHDtH2sIHuEQ6RPh0Ga5gTT2mCRQv9qt0EByy8Pz5aR0XyebD8xo573YCopIppAzeehhOsQW4BA
1Hpa2uHBIEu3QOJrBB3KNQ36S+28iFFrr0NTtNcoFC+Wk4DPnY6cQKhLP/CwG02PIACkolGDH3NE
kBiq5vX+w4eO8a3rhb6+H2ombNPeZr2i2ql5pQOcXXl8T30m6gxxYSVTPgomFVuPyqtviPJRccuV
X2fZ+X6fjSPXjYz8eD/qa/2L/O52fz9SyS03SzWceZqH6yLylf39h6dogNSLUtnXJRNdU3MuDQFS
fkdq/Lw/xpSUY9IkLJb3R//7l+X0NLokD7Or3ixfikOV8fEEVbhrNcHHI/Jq6aZkeyiBpj8mI+g+
e2TBm/sIGmzTB71dpwZheL1xqNVnv4y1/f2WMhu/5xnOs8G37UNb5gUeSyLsotKd5qQhJtE6yC59
RLxuOUqiA80WhSrTNJmeykH1zeZ3h1XfVMf7D2XYlq0R7aIxMX750eac4j6mgYc+74xdPpgYyu53
u8GIbsUwGZwsBHB16fl0H0PFmVfI1B8coWhnu8TOE+rs8K0wQHxTwqpQK13f/3Joat+4sqrz/bGe
HPKD3aVL6/6boaqdPdv0toYMqGnRVe9y/bGJbJOOc/XcVnxi1XSkc3S/z1QRGE73VdMj7/fhv/jl
vv/l96b73BGdgub7GjrqfDj7Wg80QsQFiy4O7z+KiC+jLlNUfLoHA2K6Q2vx7eeJzTT12222ZKMm
c+VKKlO4kFyqlzzCjeSO7u5+dP+hhYinUraTy6KX3dpoK/Qlwu7OOjmkseqPu/tRPd1U5CSKqm14
cAoPKmKS4jt2eo3UvDzAvoQ6mI+ui7vunGcEvRSsle9HlqJ5xI1kO6+1+qNGxb0WeefhJdKjc4ez
LC7sYx/qeEgzV66bRo33CUW0c8FfKE11JPagafCGIrYe6zA5xqGgYa0ThLn2C+P7EDTJUTcELKtI
IYVrdLeDE5ON0JjjOqX75roIL3y9gGA5OvVJb1ELJtP/vG3aVtiSfrt1ZM/wkJYkrdwfdL9DSSnE
Qlu73n/l37ebuvqYBC3dkenX7w81Raui/k8IlQ8a2hmAZzeOXzjXLAj2fRaR/TcdDQ7xpEU0Dgtq
IfY1Tpxsp7rFj6wzO+ymoz63mJhPeak51yruA7BkGvVmv3hzfdPZD0qiLyo/GucjRI9HkfHtSbuA
x5a1w6MMMm2ZZCaxKdNhVDGUF7SiZv30YMMcVlUQKGs90YmFCGqd7OsRg0Pe2hM1z97FnmFsSrYb
xGMTmaDjQtAy0kB6LcOWa7KMyx2DoDxuUh3VnOtjS/oIqq4HGXbmWuev3mo1bRZ1pBdzW/rdzejc
Ytv0eDzu92aeY55dDFz3O5OG3bqWQfkqRvN4v+n+bH02npKklCQ05+CLRGn5O4NK7W6c/teIasvg
MkIc8ldBHY/HMpHlVYu1ZKESATQviry61qVpnAfgpPej+yMcLVFJ8mnDVctzXM1pahBK9nJ/xP2m
3u8/LTMIsMLzFN6gw/+OIhqW0+PzuvoCupVvq948Ww0qUGI98A4EnX2IGsSP09H9R9Tl4zIuQ1a0
SvnrbUqTcNr7Sbv69226BvnAjMNTkcVsnQqJYaBkCUzBAiuRnxa3xprmqTb8vB/JZixuJqaMgHnp
fkvvU6mklE2nzGHb2xa86aitxdWoMrQpkSChyRfqNc/HZh3UloJNxxdXggnFNQ3fVDYxuuy6TWCV
3S5xfL4ntXG7hdlSnK1qkl61oUQl4x3iJA0O91ucjLikXK/ptWj2uezLTRsiSL0fmfWonYLq6X7Q
uMqSTqFCxCUKisZQNmYRE7eeJOCaTGvol56kGxyZ5rD1i43Rm8ZrLGCxFYTFj6ILNhGd51Y1zb1S
xeZeVITzFSy+5mrXmntt+nH/X0n6wq7mN91Mn8I8ueIqT4jnDGWsVQQvtiy+2nBAoilS39tFfVKd
DRXVa+yRUWTx3glT+O3YDKN+pXl87U6Q2ptQ+PVDo0YewVNweTzpNYtQ9t5zmfftgyPJHK25ZtaD
hmApysFAaFUZbZKuUq6GXrjLYFqRWPboXlXTHzCfU70X9Jyk5dmIjZE0eVlW3ywm2UuMP5vyDEei
tgjRVhwubzg7/dhDrcmVfl8W+bDvB+NRGp0+iwqBq65W+ktNC7OHHdrYercTYrABYDo2bBJxSfR8
WKeeHs7R5aORS7pzyKs4dIMEhqcGtClqSU+0ldlWswrjWREl4MVNTHLtaUiC4YRpzF8bNPRE5avz
mJe/uC9S/c6cZUV49AIx4OHNGueB9wjRVuZqw/IbM6Yc0FFYoSJZuuRvpYYv0jUjCAolqbQN1JKN
l5jAMfMw3BsJDQO/r5NVZknl9stXVtVds8sKOm5dHfhHG/Sq609/jiql9eAZ0seIkJ91XTqr0K1q
lPgwLaeUvsTTW/Kc6PqnrmOtbQ89U+HHE5rT0o9m90kI6PCd/SxW3jYLTgzLHUphTGFjjjnINJx1
6eYmwUuERflWuZSYwBGUCRNhO6XGadovkzx/5MCawofbUWab+wdGcWQEd0saciDMWyw1mGigf+5H
Xa2Lm76yO+gBVW2d3enYregJBjIpdgFg7kXdUEdZpy1uclWGxwZnbSrz9Obp1P5Kido6bjzjJHtw
RYaSUlNjxb6vEu95DHJlbqWy+z5YL15j++9jmuizwHA1XBYV1DiEhANrJc4vt0HpP9pjt7YIQTfL
SN94xlju6MYwmcpgbwtPHD0ChvIgRHOFIyajlOUOLMtSHIvLHrWehs9Iyw+JRviIGtjIrd0sPNgM
dFFdCQu2WgHrOaSL1Duw3r3enDc0HJZq0l7uT8sKAryv513DTRjyFSNcdg5u040LS9EDetrdBNUD
61BbAI6UwD/IGCR/N9oPtkDhcX/JMkvg58VgHpx2DGZRVAabOh/wijQTdGPkzeRuHuzZ5mDJrqBj
VkA88gzYRtiuVVcJb2rlPZsZaZNS1uaqHUS4GGLXJ8cyz5FQVJQlDMgK/sB81ye8PxmGDKqTcM60
BEG+TN73RQ8u22Bn1eAm7oulaBzVTRr2n5LPH8tDfVY9X1xEGiBEr7Vxfj90Ix/MSVX0gAzG2aB1
4em+SksGJvGopUeGMbJI0c6Yj5ZI0qUQ1nOpa/KomaU8KlGCXS2Ak3A/vN/h0ryFaVt95Glu1ksl
g7djRy0oEaz4S7qR5gPEf6xDUm/AOhG910E1yzPd+kyS6jV1Zb9VM0HyMtuKHVM08D6e8pmVCqKA
DPxNQvbss6hq4gkrgmayOHvUCnNkrO8hdqteN+9NHDCkPlRHG42SWvn5tVMzMgR9RPklVhglaMKb
aGP7IqtntbHCGwICeS02dSGVbYk4OCRccV2443Rm8QO/1Dj3BxXVmxKzUGx5EkPFrEBLCLFAoRhn
XRYm/Xs1X4SFl9IF4LZc2MS3ydJv1p7poUDNTP9o2iFRzlVQgMVi8tUVGRH7oX44fgqDQNu2KUpw
q/K9LxAzdWtVz34MVrLU1V1els8ZZfNtZ5v1VdTMBR0IFKXT/FntEgSTw/BXMzgnXQCnonBKVEZx
tbv/L2KiffC8DCh0VL1mmdGebIOad5G76lxaFCFhT9+sXMcQGYQozLNeR9DVDgj04mHHFfnlDRS+
uzgqYJimQs61ESyGaIA9qCppcDSajHCegsrqIbYH+uCdcijsuFQrYhwEki1VN4p1HNrm3C0lQ9P0
IdV1jLaQDRp7XeC1UTtiQ7DRV7D1RcFJSP2ipkc+ZJY/S5KueAoH9T2omaVzwx3mvnTAu7DcyFwG
slqxvw/akKzroSN2hdybX9ZpkYZuZ4QElf9f9s4jSW5k27ZTeRPANTjg7gC6maFFaskOjEkBrTVG
/xei6l0WWWVF+/3XgSEimcwQgItz9l7bgppQsz1DGZ4q4xDXTCdJTZXeRFiIzFHSZG6xuqegihpz
jm/boIxvkwy5UV13dxV1/ys5CGwfQQLE0Rb7PGYl0Axe9uTW6NnnuKHG3iYgPHMr2NV1+Jjl03hS
2hnZ/vNR/njozSQgpxHW0SQxtjNku6KYh6/j/54EJemUyzPLjwIVMRmmAju96Y53TdfOzKTo2sw2
eKotad9NZiNYRmWkn1FUX2kJNN4sU6Y6h+8AaECB8dBnG+qp4qkPCaHzVWseMh8LrVEXetcLRFnU
TZ7coPseBMkDO2nzZLdWtCkrq97mFXjUqAND7RFR9NgYVXgv2TXlVSmhgZWgjqIJYUSP1Mk0ucGT
dDy4fr+U89rgqAJJlJxhcQ/XclMlX5o6jVYBpdYjq5uSMrlVvegqDHdKGcP5cih0OWIKzVzA7Qj0
UiPbtmpAPqdSWDjOUNyhNP1sW+FhcGNWi6KY15Wy8ew6FQL7PEhvPTYbK2sMKM8XhoEDArF7GBJg
Se+hW7VmBlHUEBIcRS7PkzvZ59lwbZo6NNAoIPSI4TeTjIm2B8oxtmaB4SU6FxkhB4npggFpZbsK
sqo7WDER38NYPxeio2tUIgf6lnABncRgNmCfYMNIyOjbusZx4ioPtbimhNcB9rI9DWbX9hBtdfJ7
XceIvgvKvm4FSqzXp9KxIZ6h9PEqCoxKiefYA28YhmMEMrNwuMFM4zqvAnHlJwAaIWq8hWX6TugO
qVjWeOMNvjhhb/lWUWN8o6VyTt30tuytCPEzE41dF+Z9k3jJTVSMD5NTb1TTvOZj2x9GKas7KtTX
jZTeQ2iO6zKpq3dZdmLL7yKZzIQ4ZymDzhD6qzCtvLfJ5H8w5nEk9HDqbqo2XMmJLQDW7TzZZGz3
q0yO51jMZzG4zUP2dSZ98sEcs7vQz5OzaM37LGRDK1TxVTr5uHVsK9gW3Ug2g5XippQxDs/SM5Dr
xbTJGN5BxFTTnXSeyyi77QYb1RY7qaOaNNForAzuLoeekM0g8ZxPfmi9UXD58OGbHLtkgG5AR3lr
DMiQ68HHIR/l2aHRQwBedbRfk5DezDRm057F/D6Im2Q/IPF/KvJx104OvKqhnHa90SHLqWnllb2c
UWJrPPdT/mpwnW4tL8TL50rKvvmyi/JdG64wNS5MXhCJ3yfPRwYvUmRW5FwC280aWBsiCs+B52LK
HIM7G7EK9jJ4E1nRFU/ah7iRqyR7pb/LF+NhpqSJqXJyiK15cJcqJrgx19qDEr/uwVepus2+14X9
BFO6npU60h2Lumh6a92FQCVyFnUy708TSZEKePHiDGWRxmt6Q0AqoxqUXNqjKTM0ZkFjxjxTL+aa
oeu81eA17koUqUIgVhU3FVHBjqW6YxERQoMN/claDvhjkYFHFB+DRHBDgpNrEyfeDXZTYCzE45NF
GUvKQY50s7vmyxCHq34kkQhMDXYPAaBXe8FTuRz4hD+NY2+QVD/kkIqW5aEn62Yjdchmu+/crZlU
3skvgeC52tbHRkJfCsJzNbCsYusD5c81kisj9+6GGqtEYC1Frnqo9pNCq1tM5fFyqKZe7nzP2fly
jm4vhypNbhvJwqwo4JCmEfHDaVlNKzOtCVN3nFs5ghqzGsBNTdGrtdMhyzRn34RsgDuVmj7FugjY
cYg+WQjvbMj2gb0c84up/LtMwEa3KNOtQn/qD0Ve9QfXdPpDagq6v2wgiawVLnVss0YMWeLuNJLr
rAFF09cD4b9eBcbERIdIcfw9aSx0v3VKNtYEIpQqeHWVNyrbUEtlQ6gi6J/mrSwSjBFulyGFEpgr
ccGGui1vSKiJb8wi3oQSC4Y1Iu3OPQhhcYV0Lp8QkSVon9IpoXe44CIS1eiz2SBiMua2QGNup28Q
ygtQEyXrNUuqaDf2MTDokE69Kt1jXtbJabLZkYqOcAllb2OFx6Kd+mJbGjaihhCRCDMRSOEojvax
YdD/CoikkxJwS+Ylj9kUoOfOdLOSs+4PA76GVMzOoZtxoxSL0ICYdfsqzBz4JwQBB8lcfXbQnnfk
7gQZe8SJu8g1GTuSxkMtNwQCckZCrj2rBo3Txh5Q5dZ2554ak7xI3QaYB3t6tWbt7VRDX7JQBDZ7
BnLXvp52ZMaHG7bizqGIaIS4hXhwWCgdpnqwaR+M17oEvOy53JzsdA59h2I9j+6dVASnvp/ck6lx
DkVhevZUCcsm1wcVNgKyWLLtB7IhenSfgQi58NIi2QuFkh1XKFGHYfHiKFZdZS5wUNYWK0beR6Bo
KCa6qTckBRsPTVwM95kPszkKcty2ix848F4H1HVGHyUPAf5ly4u9c1V18a2p2ehS/gyoti4wHEwe
MnAFuxs/PfmVIltkWE49E8FEPzR8GJFzmANpHOO2NW7HoW5PcxGTZijQYXa1PHk2iknbGYOdCFiJ
ui3CCjk35UMnWY24dQPiuIjKdeCRlJtOJutXwgnuoinlMzDG9io357dJOsnHcjJUsDftmDTgvKAs
Mgel+eB68sULuyfHTQZy7fVwl5nsojvIIHSCthb5hsc+7QCDWhisLL+pNmNlRE91I6ejE7SveTu+
M7oW6FO41hD3EsE0z+kxLUPILCqgYjLhbUh9hx5DbOOMGBDIuy4RCmIM8Z6ZDLJTA065FjXJPCFp
VlMvTL7xWT4OFTSOoBVibXB9n1XiIuFxoOXm7Eyup4p9U6UdCx8jqJmibZE34xTPo4nSz9R6Gxz7
9VEy4sa9yX8+Io/vZW89CwH1I8iQwcZWOcIAmbjJs7nbdHkOT8yfURkCk0ga40sjG9JXjMK8kw2a
kKIjDoKicXAdTGFy6ztkF4S1sxpdG9CApW+a2R5XJgi2szkeh2lqX+zY/4JShmm5TokSWGp9qSLj
YYoMaDGGA9EzzviGq2uHy/FcJdM3K8FrafttDt4oxzFmpeQcx2LltT3m0HSgUw8h4GYi3PqKyEYU
AFmN+SFKS4xnRbUp27hazSicVTKwdKwW81K5lzWkjQxQ7LpLqqPTiuxEfU7Vo7jrUiY1MyKTKqnH
G9MdPrzwjESj/+A6/hirQj7VfL7bpHSxP7hOv0+HiJDpDAuSzy4t0XFzezm0Dm5EJfQ5yjaZkYEa
yUe5LQpnWaCU0yc4nk6QWy+1gWmPCfskBT2yPgu8JxVRve+aiHVF4z1lXiE3OYJA7FTOvdUZ2eea
wO3rQcbNOZ8degY9d1wamPopSBYMxFQMtwGt0U1cz8NtGL3rIFX3uaHzQ9ku0bmXff5o5ZvcHYiq
NILxMfG9K3NaZmHfcq9TGNzF1Dmfo5oCF9tF4zUyM6ATRV0/JUY5rJSjw/vO5Co1NTmpyxayLqir
TapIUKkk+V1rMaznvWQV0Noy2YSG+lK3lXOXWTOBcR2y8VCEbyOYUAH+7YOpG6t8RZu/TEMkxBCS
mWWCHXcqiUVhP61SEA4v0Jvg1vvO+CUR5ZofhhgdxvI9dEexUubIpzb7D8PcGiczbt9DVm4Uz+gT
pksX5nKwc/C4I2VEQuw61Om1Dk5Nt23E8NU2AuzqqUfgIHuJrRrb57QkNaRv2vilU994T/Zr4LTT
STOesCD2gZEFhn8eJIjXtKqyG8uLIJ/MRJ518Sg/RPvgad187gdN61nzrdtcRNLb5rzWt75X2Ynv
e2HMpiiFAnfedgGOFQNXXmb7oEuK6MtQ9jhIu5Ywrp6snUUnXo0zeMYG1mDGynGTR4LSRF2hBPeJ
YjBfXd8cyNVKYcqqrH5fynhm6wHZ8PuvIjLcawche+Jk+jSNMTMBPoOVky7mNWOceDG1fPfTiRBN
mzW6143TvgPzGScCMtpzJ2L1Us3aI6qbsl6YE6XRDCQJxDNZctbkx1vTLQjtUkN51Ij7kAbV16XV
BffIvauHRm+4dZo7O7bIVRpB6elwfo88Eyl0Yu5by5dr7SQOYToeuFl3nN5Md807QsFtTyPVMuGc
i5rKgmT1amkchsU0iFPSRCRzVXxxjVNw3UaVfhc9sdHIfq33cGIPkDYoU4xUvXlgkuzZ+DLGdPC9
3uvvKNKb+6DnevTrvHhqNHKEioX4lbbi8L4nr2FOlfvihtyPfaO7fZvibfH1hKI7EQ3QijBdY9Vk
1SBcOoRJWb20FHFHWZZvY7Ooy5VCYNva5ZvfLyqNZP4o/dre0i0KT5heAqDqvXiyNAHfKW3jR5FY
ACr9W7eukKDL2cKMMnVfXINF4Syq6hSGRJW5dfS9Htz2m48xI7Na/ZE5YH1CA1ggaBvWPwSNQoMt
McmGCOqF59wTcday7oAF2Mqh2CbGiI2OoJSqjrZZF9cvlWYHki7/1ElGwnX9mCVEnXg04gkQDV2j
2edVhRBV1O0fK3+iwUwDBl2GA4G1Dgkw0u2fg6zO3vJkZiFurcj09k5lI/KbqEGaVnZJ+JJAIjRi
Rv8uRRDC7Hev8fJwHUZnFhbNfafUA19zmawxAHWWO99blvxmeUUKHiqnczZOJb2KkKxgmVikM3mL
qjJ3WrRIbzRu24d4wiucejlBq73xqRsK9YzB6uT7GLKiys6e2FLEkLNJ16rC8XUarFs7z8YzZQYY
p1RMdtqFj9TI2SWfAGFF4+cPkSvO7Sw0tcrJW8eenVIXh1IoIZzeibl7pnFt7JWVQDNdKhWxiSO9
cNdz0uEjBkt5q4yM+/HyYWVWXd+mbaoeK4xrHkazcCl4C8pw10ZutyuD7fNpcqxhrcs2xQBEvkUR
fgtVlj04eSPWVd4AIugD8c6CKjbGWxUh7FWsLGlIB09Kt8V9EdavWYEebMpdvotOnMdeipPyEuw2
4Rt3nI84wCFUqQNE5rS9jy22g13bx+69z07uvWCVRpxdXtwGYVZsigm7SwclgNK5NE+IoedVZy6h
KLGbodghK2OS+jjqQAKvCMezAym8dlOmhNKmidkUzp1s5+B2Gn0KmcUsTvOkS2iqMltl4O5uwq4F
6xaiAFiaSVNLuk6anlEI9E9xrfqnyZseo7J5iXpmoZSS1NkY0Ye3fYVhLsHtQUWN3txwYvnAhMNA
isUmGlNAzoWB5JI31pdjfohlSEW9KOxj2bvhUacEsPRhumMP2L5mBF0jIMl2aWvG+8bOXliSzHjA
s5ciNqbLiVqesdvk5XKy/Mj1tH10PCSaekS+qvI2vOvsRB5aHUGSU8jSnMk9xnMqvvgNYQ2OmDaO
B2XObczxoNZUo8avzRhSPx3a4YmKu7d2Y+bvsKj9k0iG7GgY1nc3hYpSsokCJZGKR4vhqJiz7tnO
SBD2bsJeFmvBBHiNoaXId4lr5weFXDy06LmHSZ8dL4dkCqgSmLG+8arBxNM5MTNaY32sq+9WRsfN
R3Vw6Kulpgroblk98nmLtY0eH4Cel5zYwCSngvRxy2nCG1GGJI0lMF4Cy+mfhkzf4W70do0Z7BIT
LedVErT2TYkf1wvz6FsYvEmzFa996t1ZhQdtCPG6G/iENKWRvIlRQBGaFQdIIJ36ng7LsOl6g+E0
8bzdXJJvE5b49E3+EHkw7lAQFpnYe504KaV9A8MnkAw02notXOSBpcqHd0zUi+IPeVtKLipSttNs
Yx+Yisx9Zd0N3ESyALGq0Hvt7PYtsYf2Lumj6EkoxsZEOLuqA5acjJoaYWzmN3k/qoNH42EjPLt+
0qHJki5K+0/aEUQkJZJCIByh8FK9aaf4FFcuLT9TnzUtty8lUXCZEZRP0sqhxjgtCMRo6pir5/Yd
tETj2/47i33som3WAhPNjHdjjjD90+zRQdTDNYirna7aYJvQ1H53rfGKUKMiSDdR0n5ye8c4mIbN
zaaX07BLmF5H3V6rkCAkd3AD4qKy8BxTmD9fHpoh5ArkJ7dTVJ2HntSMFFR8kKGVkLGe0ehA9UhV
eJSt8yAvNZ8wKMWuxVq0G7rwIxzYBiNSneAXaGT8m3kYQ7TryR2L2PZsYiH445DCZV/IXjwJ8wik
2tZwypCOTtop+uZ1uTdcQcVGRFCwqS7M9hR9TFOCnCVk2kqmp4Hp6VQClUJfSVAGC4Sdtlv9YNNo
vy1pzpm9y2Tvl9KEO1LUGwKCIcDWTXdKUV1S+s3ttSgq9eJXKXnQAwmKWvkEMDB+Xw6tFZPIbE1R
uCp1fQ4BJM2W9fCjRrf0LVpHwFOMUvggphNat43vPNhlNh4ujy4H16GIZYzws4ZGkAxdDeGTY9pY
v8fvSSeHh3Qw/IPgwqMFbt0kke081oEiiKyzKFsnrfHujzWhKFOQ3GEqhWCVgzebYodcYcOQN3ln
/nk2LM9RmGhXiCDQHLH2P7E+V9vCcZ8vj1LbsdZpgDuk6o37srTnr1Ph7oNS6u9NRZ+jazC5m+Zd
UGmxF5TQaG/b6mC7WBuDqcnJJricLk96gz4FiLR39lKR7pqpujJdpGmXh+lgvU9I2B+EFi82zf3X
PCOgXdguhlZbwhQvyYAzRQByMyWZM5rs+hShmSLoJqu3U1cuaCSwDssQ4C8HFABgDpL5CwoboFZz
luJDqWHVsAd8NEzkwpoW4ItLfxqhYGq8D7r95GGJMY1BPJVWqneqldXKqJrmpSrRSiWOCDddYdQv
ddXrVTpRYrVyeKJi2TX1XW7fAj5eN4kgRssOInbZDpAOG+RRGEbhJpVWv06qhk13yFgdRE74/stZ
omE+Xp7D+4L7Nix70vNccXs5VLoH9Mnymc09z81ll67jkQGqcj3El5NPIrFlkc2LLvAq7+3+VHXu
8OLW4pwsO1qr/Ki1/JprkTyGunT2I932jVCobwepWRvk+XPTw7zMobFNSFnvBhQu97HQzo3yGhB4
PCoTdoyOBB6WtSQW8372NAEPvsH6TbU1cmKXnfaxjcZV3XHlhAW0xtyahgfDCd17cnEuD8g/GB5q
I0AqVqmRHQD/AExHe5xt0hk7GoJEUc441zte0R+H3LHhftbRUOw8T+9m2wUd18z1ls2Meqt7fRZF
S1BC0TS3k/PBG8g2FdFmSBIEMlEW0JrQ5xw1v8P6Yy0pteLzZrBT42QcLmeXYfBydjlMZA84sb+u
cdvshtKs3kqsYpdNOoMeBJT/Pi9pu4bSnj4Ny/OSji+LE4FZiElr7SYmrjTDpNrAaNfQ+fRK2vyE
9VK7jl/p/BNY2rTfTPkt7soGPnKAfGkIF0WE+R4XFriWCW1uW4/OuV8OlzM/y/88o8644XJS9F4T
51D5jXMYtfjz7MdzlW3EAOMeAxyjZ5u9+/ly1tduQnkwIpK11PsfP7w8/+OfRctvhflUr/0QH8GP
H+RmFq+tkD1o2zTjyet86mDlZDwFoQRFJsm1m+vgOeidAv7kFmG5hqA0daBaMp/GYkxwiAFhpbTJ
NyMAZNraOsgeWYriXail+uoP3yhb+x86T/Y9MTnXfKeACewpu/VqeGMhtMKAMuMHvVlSBagP3LhC
fPNyU27RQ2DhaEPxUTve1ejH6Seb7eS6zd35QNsAsPoA1r1E13W6HEbP/POsahc+xOUHvLt1XgcU
lVx9w3YX8HNaNreRNze3ngLLpmibU2NsbtuiZ1dcDuo4t2m1nRJymrrUCUiH8VfstcNPQJMPdOn3
fivtV2I+6sNEL/866Hhoe3kPaaQmnKUqIPd0HwkfFB0TDFxZP/TQEYDBx3h5yHeyiQ7sxuDGGoo3
Ey3e0+hX9cPgy2vlee5Tiqub/l153VEePeLM//MQxFhy+HUXU0M/vY4hxCRzMLLTFLfG1qA/eHnq
clBMfFhh+BcBUvl1KWw66x0O8O6/By9ujOwqRph8cIbSsi+40LCd7D1FaHKPh9rOjz6GlD9PvbLL
j0OR5sfLGctzYltyBCQdJelLd7Gv1SdDl81daZfFo9QDMK8xP5WmiLZThTqNbhMddePgy9S97tNh
MVTjXxkcWJtGEXi7oaJOFCGduDGKZhlwwv89IwozLfr8TuTBJ7uAvFQvrfeiqL2V5yl27yKdHstk
XynUEjJ0js3krOqq6FcT/xMZNJh12W1/zfOQ+9oipyc3e/8ur0Bb9UYWf52rZ8fI5g/DHMlcpzh7
VJ59rZYq/Y/DWExfNH7U7eWpCOl3jrbm2ajm8MptKC0Gg8MrC9R3rtArLKFItWrzTdVcuHalMIfW
U7cGDW2vSq8yDoHtfkfug3sx0Mb17AX2s8GwuUs90j06xyNJqYCnPbngpkWdfssLcTRiN/lxYhTT
QR9jAqUgqiw1Jc+gExPSP85jc2W5vXtiy+6yt8j+PKNI754SKh5724A6gIAWT7skSMIzT8qWYDAu
p5eDszx5OTOxXpDARSrz8pRz+Xe0TbEszvVNNrjVI5SX0Wn6p8thVuFjl3nNDX3D/onRYolyK9ky
DhmcpahPDtGUB3dtU+KCc3rzS+uux1zKL529853qc6QT92UwVHkojaViHk7uSxNa7SYNaTyPy0OY
ODN2ONXguvdJrBr4oLyBq4baLlVbdA7nf/dEeX8zpeGRs2003hLXFt7gX1zVCaKqbHD6EW9wfFvT
XH1OXDphNGfuTTV7BL3AETLyARyoIJIW4QII6nCsNl2DDBFDZEhvU91TfWzOtHIBBcSq3k9dp68M
G+qZk326eAKESrgpMHasI8PbUVQ3SXPkwgrC6mF2vYnZT3SvtY5QtgiRvWRBHV2baHwOjFrZRinM
cZGjP8bOy0+hXGoglSavvBtY5IwTprG8PgSm995P8pD3fAVyQskRdC7eYhsAl291+E3sdMGSd0C9
OjPbA57wzVLf1kxFs6IQLlhJ54V5k4f2U1EBt+50dB+TfoIkBD57BjnTcIvm8XDpFTeOcY939Tir
ae0Ok14pA8mcMYzUs6D8yozSZ52aw12sKTGAmLixWoull5viBJjQN7epBc0ul2CukvDY2pReXRs5
lAIErSHFWSac+tipNpcv/f/4CL/hI3jyLzfH3/AI22919jmf/spGWH7hDzSCUP8xkcA6IA4w+HsC
4+AfcAT1H1crbXka868phTL5lT/hCIrf0VpcgACWUohg/stGkM5/rMUI6tjKVrgmLfX/g0awFtvi
D2cpZkbT0i7ODV6Xw9+xeQ1/NbvOjp+VdovpqJNQg/yUi6zXDurAsutXDbeXi78exRF56+cZGfw2
TqkXz0me3wUCtAuuiIro3WjjpfqM6DraSTpuqPtRL5peaa0vDx2ax0D6CECZg+aWslm5atmnrLkX
9n/54O/+eOX/8xfWg/2zT/PyhhzTs3BBKCyltlx+/hf3rjM0SWwEcOfz0vlszNI/4mz3j6r0Vq7X
vbkWecLzRALzZBkNbTa/P/lBMZz8OTEJjon7tZtGuBu806UGZxbFdOtXzQmZNwkDqU/cr6CS0M69
wxIhZOePzOWkpemeKlBsuyrUxUboYDiTvwvt3crI3Mnn35jGnb+/TWzE9uJQlgI8hvPL4FsU1CP7
usC3v6zRqrIygMYV2Vc6xWQmRi0CPwrkddAYEL1suVUV2QximVE7Ehtu2z49XSrAlPR3ovSmm0ia
IXjc7BTjJ3RLS+y6zBjJqMOlr0udLvlKOTnsWJmOyvdhZlDI7Vyf9MnIDD9KwMByry0/uO0zBbSp
8NURCToRRYX5rVzKtm1MEckugWIOIzsBnec3zU3saMjmwxLvnRrxDhH9uO6ttj82rKxK6h07tpFq
JbulyuqDkgBkFbw1vdabtImR+CwPxxwiUOmn6iaMcvfoDhlsj7m7tuzS2Ce2fu3wKyKXbn17z+14
Y0wRpmg2y+SXoqhWSf/nIRLN9t+vR+tnd/NyPdqWlgoVvOUsnIdfvqhWMqeXOgbBaLewYYkOOaVl
yp+Pemycxs68rKqz2DrX2knXuObmo4n+hXiQ2AYGNX7OUJGRoVMsQqKO6mA/mQ84l+wzLZqzEUMx
dJdrAFEQq++UjES2vQAQ3Yr456ghzTKx543D1LH6zVtb4B8/jx0217UEXAEjxAbw8vOtVg7lMOPb
j69T0653hBYgXhx1djNEDjjiSqijM9bOdpQOWT+uP2GtyUj4FaGtD0bTQmYtfWo9MqLsWxAbMVrc
LNq13rIp9G/MQYEJtuBVecZ0+veXLv7hpTu4K7Vl8tVoXPU/v/TepPoCWYOmJLnPRjVq1AJx+jJQ
Hwcj5R7LFp2Ap0QEa7FEs4lNrszC5HcAhZ9RA5eLAxeZkh4iJVzlzi+jbzMOI6sJMMZDXXnbNu1d
0i9SKMSDfI7bID/5HnuWcDmbzBy2el6+hhHCYNhsj566D43eQ6UkPThpnI0q9P84C7TTrXCKIBxf
GsCijijwa76friG5KaNb+Lu38k+fqMTDL0ylPc+2fwGZNLl2JquEYdMZ5bRux6RnVfJAXQ1a9fKg
W27qyxm6hZqmbzPtouUa+XGYZ8aMKcYrW0VE913mihSsqTHUx1yWJLA3yW/G0X+6ELjjmfeEQynK
U79cCGXX2u6UAMd2enuVGwH5wkokqx4MzDpAnUIYRfw1q4W3z3yD9EX53STX5jdX4zIG/HIjsTqw
loGca0D+OpiPM/L71AYANpY+5WNC3ZRLH9rKET0xzrPnCCAiNhGJkj4IQies+t98feLvw5Q0TYVr
wXUZpYjU+OWGmKKsG5N6SdVI1TEUrb3C+lWcowXIlcIXZe36oWM72U6eERwjgsdo1N9jjCCHNCpJ
BaX5RSn52qqC/mgOBeLNzOuS32w6xN8/Ksl20KF9oln60FT4+XXmdgO7oaTbFBodV7hhs8EU1nzA
+sU10lWnylkC/dpOnsLssS5EePj3L+vySfz8ZXGd8KeVkiZLtF8HdMcQSV5ZMHXneidkED2OWOlC
ab4keALedZxbpLKhxSm65nnSITnpk2HtlULPtLQ4nSbJieZdIlSWrWPLPhkJggWw2Ae06THKXs1K
UU6irG82RIBK0Fl7S5GnBlJWl17x5vQg5/wJysVlQs969vZsc1+tZMmQ0zNO0ZoEkmhskvVlGKb/
0Rz//WP4ham1DF2OYFbTWBb4FGjm/fxFtL4YwXHB2hwiw75uPuNndjdBGSGQ8iIIxro2T3WeVQie
Pfj79rQKpI6PEeRgtw7ZWWXEoycqmldjY++Wxe5jgwCtrn8z1Ft/v2IcVknwnQRTsWuJX15oAsGq
aP0JSS1V18oBGYHJwbwJG8dEotmevSns96pLD13fNGsqlU+izqFCiOk4o+M6OD0R61YW9PCY5+Bs
svFPotHZY9kA6xqF3m9WDCztfxkM6IMIlgsmq3KH3fXPH+w8mTIcmcf/WNm1ICO2erCCU21X5BrF
3ttAYuelrJHW/fd//1adf/rby4beZUKimbG8tr8snjUmiDiW7HaHqPO24ESgasGkCq4bu8vgn5vc
9Sad+X//q9bf5w5HcEtLdhPMxlL9Mne0dLPaseTP4rk2PwZ26AEItsrq9DPcgGyDY+jh4h2Njba7
Hmyzua6Nftv1Fe42zEzq2soUxZAItYmukvPY1Ujf0fShLPHbR3Mm+w/pym9e9j98WACUgNcwgbh/
H4oq4QY6RzTApWym1K2XBNYoPTdtpVa1lYW7OR3c1W8+qr+tGKDksJdkzcVwbXH68zfUOTF1Hj7C
KwyoDNbivau69kBf8d4Lg1UExeY6cwDIah/UdxokgM+zg++amJVcFL65m97R4n+cGvjECbBYeHxA
H/03m171VVsZ226xxsQYdxIfnY+h1G8ub8219OtVpi1henCjpJLclM4vV1nM19NS1HSvYsm6Ef0R
XuakpOcFXmyOme/d0L/2kSugUbDOvZGsJqBYDwicx6BZBTOS/VauTdr/a6kwe2HbosOIUnPdl/i3
q8lHNaRoMYls3kR5ele2dnwNf69aDW6fb0RAyPjMNlb1HjmJ6M1ZV+97kaebRhrfVLnqcwxGhjYk
gUAJgUPtQ04B7AEEGx8jkdC1q2Bh79FGHPAlqH3j499uJ6tdW+nifuoRPRI9m8/tsVNwQjX+O+gS
RB8ZgL39qMER+tZr4vww0VnrqPfcFdZ1+7pCcj0gGAFtjSzKG57zWmJ8LcNvTWlvimYQuKwxEpqB
U61bo/uuB1YlTpzfpoiQG1j3yCuO+JVPefXs+k3zeM9WrlwXQ5mDCIta2rGpXiFrWJnjTFqvBa3H
ZWe+Sr3PAXq9K5YbetUjtz6YfrILJV5n0mEJfxr0mxVBaW5arr7YWWeCxM2UP1snwXiUs7gbDUm4
4HV6Hmw7vnf82LkObFhkhtW82maPb3AiS4hyGFbjjA5kdFfESHqj/8fSeSxHjmRL9ItgBhUQ2wSQ
mirJotqEsUgWZEDrr38HPW8xtKnurm4WE4i4wv24UVU7A930TrO1FJFifR4rNYMFBioyDUFtwLEv
gJqAScHVMJn6QBrRiIi7rgeuQEXX2I+R5s9vmVr+ghLARacGAuzLbOKj5fByv1rYLu22Y5xzQHgL
AX9YDQETzojhu/PqI5M1Te2eBCEziMd551hkwi5lZSK00r7zaSbSpJofYubqd6jXib1EFVOCq9aA
CSdFAY+UJMsBXpKiu9v1Kt/UkVqNrPerlxRui7bKsFYDuU4ywQGbgnqAAevlVObUhAxbKGt23eaJ
gn+8tjpesoYV4poklzQFzuy273lizftO838Gp1EPc72pJxSxozz/A/k1JTsS89zGxpnVlQf11fr1
C++mFhCwRV5ehovX56wv8uWpakcDNw3/gh6eq9lDOYvHBtS0ADkkp/Oq/zpiKcPUhNBUQGLaxxtK
QhX2G8ZOAAeDxLkPi4u9YnmaBPgdBUeKFHK9JBFJrAiglCW2ZrU7wnVgn04wTmLRyquy/o4R9+98
3mTo8sUYlJ7D2lb3873BT/ucQovq0YhGSLNaIkoH9Fyzxk5+Lr/RCAHNznBPGMo8CAwL7KqBaFCv
YLTK2WwV43pAqgTvuOxY+CNJiXq8k8d0eJra9NJ1nCf+Qoz7EAlm6Mem6w/NaqyH2s0Z0hP8nCT4
touTMhlTaXlNlOesTm0+97iDvfGYzk4V6vVUEaGGiCqeiLwZB4wv3QbgRmKr3Iztw24DDkYGzT/B
lCS55Txps5m8FoOEyutUbUidp84c9uh+dUEAUoaaMZs68mKImWsdRsDwNp+hZQrufQiAq2FWJLBt
kn81vST2t+x9UkCdH2aFRgDi8qXhRAqQcCa7XOXO0cslNl+D5O6CT0ZW7XPOAQOPyiVtef3QjdnZ
W1kJ0bQPzRpPjvAhy6meeOtWgo+2OxlRbL6wLU0uOQILB2YTz6iRE+R0sqpEXjPyDn1GOWSoWQuE
+a4gBTar0RU1ZDvqMgml0f/4TCBqRVxHV+IHcMrH1s/PCBhgkJzSBES9JSc2/RD+cWPAhgdK1mok
xvt1mKR2EWa0vCgQJzJI2qULert4xcWGl7O23lscAbxo2EMQ/+qbHRCow3e/nRQVr+ca9ydSR9Od
hvgzpAoRUbrUX0udkWhTQziwe+dTdIPaJ9P6mST/kixvgjzHwtl0juIHiX5g6bRHhQB11+g4wfF/
ajt31j7A8h29qrYfnRpld1ZwgZi+vlzbxDzVaMDPNPeklohs4F5Ib52hX2XpwdVsxXsPcA2wPOrC
Clr8nDCWdEX+rk+lsc9g3fcd5v8CDKmVpEhS8Vq3c4r42fPScBr1t9Vc8B8ZBd3DuAZSEHVWFDfN
SST8PuYtq5ZDISLpyNMJEkrLZe/F40uTPCQvFHm/yvW6p7kT1162x06QS+uOjRmZA6lLVbvyOBX9
ZpyoiI4vWxLvmAHRUcCrLyrXDJ01NnekQ+P6x0jPQrh4GwX27/mghI5wqrBPU+J2pxYX4YgWYAct
Yg5TFkRBK3LgYET+uU067jKZ44Qd4u/Eaidst2pgYfUJZCzwkm5kSnhVwNuQ8pnt5hyXUYz/RpQP
tgMy2x6KH9uvrSfmewwVNQdUe/pVb49GM5g7bnSMKYMuPhLcTo1lpidIANchy2AoivieqxLOBHHj
vQ3XbIrfE6PNwqKypqgEEyLskkSSSVxRq37RBQgkVeD9m3k6FzA0rp3Q7zmm1K2bJMUq31dbwz41
22uttLdkiwb0PEIaZMo/5u4t30LH4wNGmI1jnrZs6yAv9vmkkbEyk6ebUvNWeOvKuk5PTAzvjAJX
muMCmcg150pOWnWAyEOCXUVISqx/ly0YbJ96bbaSHneUi6Wryt76BYhE6/HXOSu+jEp/MA1/jpIR
hJ+Id2tbfpU2IMIepASCfjjHBtvtuie4oI7yrpsiaQztXinDw4NEHiG74r3hzh2S2CrhMV/MA5yK
MbId83vZ0LTT7OPMWVzkTYyKeZHNP0KNI3EqOVgNMlZ37vaM6ot5xK35ZWr/in70cOhBqSuWEXrD
ZgaY8eQx+/VuFKiA34FCJX0f2DPLZH/7LlHJqScNZpllXevUtD648QrCJjLKiAZAp5vxLhAnGVMK
Ar5QGtlS/F4mfVFtTSi4NbWn+3AvL1OmCG0fq+eShhP11kDm9uAyZW4aeLbnqi7eS8t4zlkz7qrq
EMdYdWFHW0fEOSdhZr+pbR5FoX0BSpx1EcO5Oi41wcDdgg1M+XakitgLBKf2zhSPJBKRW9wK7gAl
woYxcZTEHPN6fnF0k3UucM0WyO5mrb4Zur7s7IxQLac/NjNP8FL6yaPZ5C9lxvPfGOUYlQJ0ekcU
3UBN4ifIgAfDXI5ma7dUvfF3bzlGaOE1iuPmoSx0PBKevFKnfWZsnCOnq++sePoY28FgtlSc4rYZ
whF6iGoJNZrHDTfcT3s9dag7SURp1rfB3qRDjr4z5v7fYK9//QzvY0e1KfBt7qYvqfIcF/KUR7Pd
R1xjYCqt6bFErHfV6iSaCdLwG13xpiXP7QA7ui4CJ9NlqEStYWrwrTe6xBdz0cgEnNEpI58JFx2l
zUqudvGhfEJ7VQnhTJuyO2uGuKW7w53byQ+xvRIFmRYcpuUhT8k2q0Vs0hf1jyP8p6hrnVvpx94t
96o/dmo2p5K6A2T545TBUR0ELNXWKy96vVIn7ZqWQnuq0yOHrBZVubXcDJMJwJLqEwqKR+V1/ikz
LXonW0hi6ak+q+SQGYCHF9awGmERXap1R2xJxILbmY+PR/vI81l/qIyjM8DDikeiIpwWymrOYaKY
QgZIgP8NjFTmAqc/DWTV3GddMYaJ2LIADLd6NrryUPUotqDu+9CDUtDYi9HvJ/436y14L219mWz7
72xoD1ZG/pPRXpp+OEmr8YJuc4JCiKIq6f/hQsPL+kvilK1392UOZKSlHjQHxEYtNlFTv+bGdKQr
ebSJRqybF5GRbe3Y5O50KeYeQtCy5TIp45OZ2FahfYFzhwv4ao3uEwbYyBjLk2kyJRn6mgre0m7I
Su8slK2e3hYhOvg1qIz1voaNfUAxNO7sPD/JEnmzYaZPDXXVoJfGuZP9G01JPlb5XqOVwgkGUHUm
AGa0/PUyKuNc+hn9GtFSFPTVYUq6zzbDKpQPpL/mFnGdVDGTOBeisCKoFiq0ukx76crpIjvBUyU9
c7dgBtxt3ymwifjk806PIEWmIQcmhIsvXGT1hlts7yzmLTENQDwHvUwfkUOiu2K7VvX6T1JZT1Vn
xISxe3lgG2t8LA0jHJjYcUd/sGy1g3wgDGIUCWE0oekQ5WfHtQyHxkUwa//qufir67gTEl1Cccys
Oag0clZ88tlNHQh34zcRyP8nJcib1lNy2Gyv23XlW5HLP7wZBeZO/SN1vb/2ANXDNN+3/HlFJZYo
+Ca5zP44sbyftD4FG/TYUfoz/66OSYlowVmwEr/RWwIR+BzW5SOta+AkYECGtkW1ZTdnHGt9SGOU
nnJy7dZ0fS18+w2eOyIOZGil2aYcpNDgbJRUbWPcLShYdivQC0OnAcYREyidnrg0YOYY5kOKNmNX
Fxr+YNRFhxWn0a4tSZZVqDcpFPQz+E1iRwyMsIP2Cr2/FiS7tPFpGPUXWdoQ8Cc/QGoHbsNM/pWp
XEKtWl8Xk9wRTyGmNf1bjcpsMWKkZAjkFN3dmTt3b5udeW+WEN8dLXZC7KSBU62BPvqwWuriq+m0
D2DmuKp7NI0kuCiLZ4dzTlb2W+4n367Gz5X7+n5xGwpffOrM7mg9JK2AlvtBMZNQO2gag0Uf25H1
bLpmd6QFf7by7DQoVQVI6OPdYPHRuHE6A0qva3L6KHRUp5+SNL0tXf8FJYCr2xkR/dtSxqe6mj/N
zGAMlMHSRpt6LlvtmrdluGrJp6ap5piYThaNFjLYKe8Jzu3aU2U7t0aZtHGU+vURIL0X0XXyw8un
oxtfZNKxlIsTbC89aaeugeGvTG9ezkAJj8Pzwk756KRsHxa34JTsYF0IDhm15CnAjTl5s+2WYEE8
JfttFBM5EoGwwPXkDXaN0SjXQk5NCMfMbfj3w6tPcQ1nikzJhtiQSo5PSIeno5ljjZvQklH4rdxF
3kqwL57gXVFKjiK5zcy18dEej0TuADBW6XqRp9S1u7M1SlYlY+QCzaYF9uChm+OpAxmpMbVlX5x+
NiZGspZqyZY6hAybxzR5A6dHFdeR2siGpIadIMlXL9zfKgcEelsZlh5qSQRSw1Rj8ARpkhZBx443
ol+vsWhPbrWbi+Epr8ZzUjnDoemr07SQhieWilLJKC56o0jdw8MfaWWMyClD6Tas1b/CALuXOE4Y
e7QLS5e40ZzYH3bGFngloL0p5GvDZDtwB26aKYc8gxHeNnhQ8B2VITXcsdcdezeMxbD3Ngy1XLBh
qsk/WcN0l8OOmCdI7HXm0EVghrcG0zk0afdoo7CONdfYSz6cHVSatzSf9INWZ1Y4TNoSOT8484od
LPZk3+WWRreR9SdQF/sFHTRQreZdm1Ed6na6ZTLEN5IfvBfkXKEULNVU+3cRnK2AaLNAZimKqw5m
2gg1tULsyKlCwHSunZpthlT2012iFPMMDwUkRDDWoh4N6ngtkFGNNj79Ug8bTvYzvGfmElvb6bc/
fsywb3Dlp2UlB4wukJQK56fs0CxMJX+sIYufmix+Jf0NYZi9HWYzF5Vycx0B2PCpyYGDyDgtznJY
gb9ygrwma383VMUBJfWFXdZfapo4SOucmK/m0quCT+c/nVry5hlsJhPRXJE5a5iTTVFWh0SrIjgO
ZOI6RkeRXZvBzCGFWaoMO9c7ETb8l5nBKe5L5iiumkN0Jlyimm9QfGjkZzaeDCzBD0RO4PEFg/di
8Kj3OBQXM0OUVjEmR/NAo1cPiuoUOU2Rk+OkIiunExZ1eVqarXdoGZGaab03FGaidFrRVBPctE4G
M14iLfYNPYevu4fS4MBK5s3uatcUvhKjkNHi0WX6ByVKHeEjY2ujIh0lxtE15tnPRYv9fJh3uqVF
bonf3Tfic2o6JdtTHLG6TsE3j+vr5Cb/esd+Yz4Cusj89M1poCkk/84aeX1Gg5BNZFDcJ+qniEcQ
JZsrCIx5MG0Zcd3EONRMvqvB/uVMbRgl8qGh1jEfdDrWYsG9iAuXlqd5xf74VJbsa3k8fF/PiAtE
qKlKcdvIBigm8XXK8dAkNgkx8lcDHITWrnR3woyRwoNSRFl5LhePQiemytGZWyBSJldLzehKWpcs
hZ5p1/Z54B5kT0qW0TwPtwk7y8E3mhdLS8szrV58GZciamuxTdN7SX4YjAWckSEjbNBkhcUIAmiv
M9+lpssQqVAqymQaTQMoAFTMawQ0x91PC5JvzeLB7KfuVGmMJ6dO9SBDeHX824zqGMTMTfPc+jSn
H22ZJNe47KByNAdzVpIDYgvbMpazwubu529O8zIsqJ2K1d58ZgxZiHWpRHVS0wwOWeIgaheS2Rst
bGfrlFoFfyVu3+kpwX+MScWmoP3TtNYuncA45El/t0rtr9XBmGynDII3VlB9ytpd1slql8Y4rMu5
OhY4w3dkwjATJ17K6v80dGO1IN3TrUbFsTDu3TLnwDN15ieNiWv5zbehxoA88KG2hbXL5C8b9JPq
fZpKXx4KHWiHaaNn8CTBsdLJgyrhnSpc876v+zfCRH9MAe/MsTTB02E5p7QQoZin9GqRJ78aSKpV
BzjNCQBswWVb/1iiugMcyccvrZXU846cxWoGyT6Ri9LZ951rzLgCMcZnk+PvBNRn9p31d7ksyRHX
396VYsvwACRETPaIhVjoDfyCxi6vIElDilrCygywsYVgWVCO6b7Q1+4ApefqmB+z3ejBYqxAPfiA
9kW5PvQbSbIgWqynVmgUgrxVVd5OEYKJk30rmBrizQofKoRqxnf9ThaSizdmjYKdn1LS51Gp5yGg
lrlobf7Qr0UM0ZuDiKacBb+vwwuxIXp0w03LGfXgrYs4XWi9VamxRGLlmIOj06kUsPMUM+7t8Q+z
rIlcVbEcdN1woXCqby3hP9WU/ZNms36rTNgolSqQsOY4lbQHXkXqJEgzuG64M3vv4DiZiuzO8AO8
bmr9qfgEggbBMJxrJrWpnRI7J8gpXieSWNcXF3rZLhn7E1xNsDZw2kIzliSXbYnvLX1B32POr/Qv
UxJzoXxD8jplxKM61EglF3BtZKGG2joAbWbv5nq8xTXqZDCMxzGfvWipfIB5o9GygiJl1+6KQ14w
TXSntThAL0sCXM0sTdzujrFFdXD16a/md/EhTVbSYnimFhcu6VzZWmQ43g+NFae1bd21BdkyIN5+
2P5iC4kFpGHuqq4G4YUIikzlXJivkGaW0QymvugB4kkCHLzEOy0GKJim558pinPrO8+id7+5RJgk
IAa/uGZMWGL7Z/Q8cUpN7YwyENIGzuap/nU8l7Fk9WZ71MWJfO3a7KfTtE9rmfBew+neO91lmd0B
KjBg8tVE9WT3AiCshxyGe67haKb1rksGf5Ww4p00GHTFCyUcoMeRJeOAOW9fEe4moGFc8OIGszk7
sIiGr7KhS4BFPjs8cdNA3HkKHcJaoHG4i7ofDGRAXh1wod8cehFykHZwlEmmHfdJkvtnTrWDlib/
4glIb7OtpkvaQE+aBhuPjoBN466TcbOfNOtP2vSkm+jXuuQDKsxmCjxkUDJZf4rl3m0VFrdi4OpT
BnZ6XUWxU7/xIlEPFL/x1rARPEpdEHPxJcgOQ8PbNDn7QtSET7qsLFofqbbR2n/6eaDKLDmRuKqx
kYPyLH/XDtuOHBzMhe5B1tk2DAWjN+Q4QNp6byX4NlcPPU3G0LG1GPf1lbjWM1CwNvav9lj6odHw
rZfz29jDFocXFwfmgD5M8aoE2BT3OjyDdul/yFB9VRL7lZ/Bq5zjs/Wgm6fZ/3Gbmj+HfGG084wm
o9rLybjJwX6HLp1FNT8Dpo3nhecWVD45BhYwhxJUwzJZ9/r86bqVhZ5es7F4yXAcI78QfOfzF+Zu
/uSwanxYNuycD5CHv+2lpx9mdg+e/LU3xT2ULufMIuMkeRuI/kHomGcENmTxNW0VZvmtVG0xVSiH
kNFRgZJJiES2OKQqzehCEMI3QVCmVkJxyMY3AgUq3OVVNCXJS+INvBx8DUqj98J1MRjSeLRMboZt
AuRkqOY8Dzlb/JBVaUtkEpGGfqdHs8Oo09vIzw0uKq/J2EpMe8MuyCgS0C6bzHvG7sqgxZ+ixG2H
IDOKIkxl45Pt6Opk31g3fenN68R9VsOkoCIu9Uio7o2k6C757AxtOthgLgIzH6d9liZL0En13IDg
CG3GXcFEr2fMOURqURM67KrAdxRXQAWbv9FwQuV/zdanKKo5bLQFiUwxzAdaxY3LrZpTk7HMR/nE
8+kMe+HDpZbMriho2sfS7Mqot3QZtI56Y+JqH0yoy8wJ3TwyaMADWf0UzIyPHUPjHb4ieFaEvq49
SxayHMyUkXgGun7Xa+OD62huuLgMLxWiZ9oGnce/NL9cSroQ2g0Xrk+5wuHWMAwZ38XEmY8BUYTA
7X6cle2BqLF9dLW6MAuiVGwB7rg0x2vMtpS13MnpzUut2FMVPcFO5jQGYzw0Fxs2KuvGPGZX7SWR
0egjOWVgwhLve+mKE0puKGsZrdCQhUmcEU1p9RG2sgwiAMPiHo4ppdwj22is9UqwfersfxMRhREw
HH6Xc8R5fxogcEVtwtQqA9pFOzvQ0+7Ms5oIL1vGid9GFq1N/yBsDdZa1bHA6RZgnXiUZMvsYknC
pcjOnsEwy7XyB46DMPdhn+iQCfjZ8VR2SAPcASEGQaAZbHIR+4dWaG84JL8F02aGBP7KilN7j2lL
lOe9DhoclFKCXel1uIZdFSGDpKIyfegXsBKCosZ+MvioHSq3vyZct6lWV0f6ShLJ7XuGiZAxqfAD
fqarU2ch1vpvQmvWkhkWAZ1GzynSmjQO8yxYuNHathbJPM1yZxbxtCOeUwXN2rxX6/AqM+uycVcy
3wTjgGt5MKtXB3TCqalyg5SxkmA8Q4XgiZ8n2WLzSzBMbql8TZWcdKyNO7aR1Cj4c6V/N9uC7BpH
P/PSkQk8ZrwuFZYaCJJvjKCfrNZ8mJmN42N8lXY8E5VqNoGO633XzNQJSvoRY1D/4OF4iufq2xHZ
GUEAr7pLah/qHgZPy2Hw+ueRwrMsuMXXMfcjBh8fX7qnBQtdH24ZBQMCFNFu0UmbreTT4uCvakvq
SlmOOwcfB+ojwgg123xidUe2YALeNC3nmf+X22GSrO9i2QJRKu97xJBGnTWe5tH/aUiKE0b31nbS
iEA6vNecIpHZcybJRj6QTBRC4djHBoSP1iM8Gr4wUSVBMR6pi+O0eJOdqs9e9a+l9w+IHNDVinQw
K//o4D52qSeuuuG8GL72jvrsXI8ESbWCg7nsGLCPs0P5qeYnLH53Zqs7eHMZ1Y3FfKd4ZMbmZSyo
Ttjxop3PMSvw4wzgte9y+4khl3OWoP92S4xx1xvbUJoLEKZl3YFi+4UkjJQh829mxtTMKtTJGMYc
mUVPPDtvOL7L58xsf7041kM2BFHr2oekZOjQdXqzVzmPW8W4FxnZ0e8gusezcBhI4mTyzHXnr+uT
u2Ak5kl1InP6EjkOdEJ5LqB+OwKXqU+rJfuo8h5MUVXBiSjHvSbt41R5RdAt/7U2cYgVcuHYwZZn
EXjMKg7RwNI+Y2Rv8uJTlO2x7/CGqzyk67A4jkktQTkd+C0/Py+l9gBGRd3PTmo3GK5/qtX46rIT
YFSkZi7KieOQdmBGCbjLvPGEDwb0KTgmXS2oC8sn2bFyMozmy6kZJFYlAjUh2kCkFrnoFUkJk7l+
m8nPyKrjmLPmjKF+JEP9nDljBIqfkQmNgKQD0IxbK0n5ZtZLpeFQ9s2sCyERj7R5YuHWGLT0Jy/N
ccdUgWuBKDycaxse4Kme6YAc906U6hEdHKoeENd2u+zoAQ7J4B78BO780OM+19mVLBRcpUzfs7qj
Y2Ru5dvEdE6uW0aFBQTJ/SQvRIWtsX4Jd69k++35TKpqo8/CLl+uyGPmkK4zDoyMeTa8oD9xu0Aa
YHHYjP51kD2Z0pvm1dbUfT67FyuunrOOfb7P0GHXyxxXKV4P20nPyk5pF2qr2FdsbTMojvTch8zi
W6vGsQeHgrJnA8KUxAKNYEBs5muia15HsjRAvXGd6UG+ckEAGSf/anTPXf2T2hCeqLDYXYhXqsIk
Kl19CZJFQA+AMd7Vuoecju85N4hSlyXgT06aMB1HlBxde8iR8e8rCbsJxDp8RHMPnnDHD/mhq1pG
swNTu676WvqNY1hwjhGj9WdwRmz5LgdAizlmy3sG8LdrO2URKMN7JpiM1IWHrt97MdNvkAs3Y6p6
jhZSQECksM+drQPb498kkVmgOdM7mED+LdztHf3k3iFL5KaUR6nmWjfM6tA5sRAXZfc+6sOfdcqQ
Qbwi26yUTxMx4rfR9vpapFEF1SIaMMqng7yCewxGi+1R69m4bYFz1ZYWpE3n7hLiNKPU1+k4h09l
1SVqFgqUpu9x9yJHQhbG4/qDaZXyuHft+5V2Z0u3cpLpTCGuc3/1IkqK9DXP9K/YB1YmNON3ynWW
8xNwnNWL//UasXTUxWwN/JJDjOs0g0uxd+fqnTyAX31AFeP29i5uSjSKRfuPWY8zFrdGz875TP1n
e9zjvu7sKw+RwuqTzG2w/dzpQ/kxuOWTDcXVGbM0GhrWB6BlKY5sGY3Gn9XzQqexSAqti4PAUA4I
w2ddYyLBw8yN9ncqcFCYv7pc+vd8JYQx6gAdMDi1n1NSj4K0isNRDK9DVrw3OeUDe4OXOl81NEgI
j2dscMxjmNhSXkCbiQ8i+7Dcpdh7Tv7pzkhKUiZ6zBheda9m6cPhHZp4N4ni0YIuK6ugFCSDILzK
WJi5M8UW7OfaLI6tlX6L8vG3Qr05ZA2BDwIp3GBlb6NVLI9DhEZ4vsgeuqifEIgLCvetXUXBeVYW
oeYo9IQICUxsyFTt2LBpo7ZX5F+d1u9GjmlqzQbwi0zp3XyFcTE+z81khLM1jrDyeANKjcgr0T3p
c71f1HaAaTnZudXwCyOY/SOCHvJHrYOeYv9NkJKF5rJ8+Kt+IQr46vHN3AFINMM4cz8Gy6wPQ72c
dU8cjPnHq2xxQWX0t1nt4UC2aANfzbqPYZFE0whgCTbmEIytuhGWQ/W3fPvYfZip88GNDCVBdVJb
j/3epYYPZnKrggkcHcHnPnwFUgxYRM5/jURuG4/la9IdJ1iRVwaM1fbcm/C0TOor7C4k0nXj4zI+
VXrbR5Z05Q4XxrfRN6968Td15i6wnHHgxFuQMEw98xv2UqpCY5chGagMpFPDuku3DR6DuPRiuLI4
4MhBKd9YBwjL3C6iKrcFuhP5Vk18hPlXM/r83One+lg6pf44WslTZRivHtDR61JM5fNMNOqgRMEK
TCeVTwcx0LXayfDxJiRT9mD4omMSjEInzljzEC5xblomtrO0HoZkwkcNfahcNVgt/VMFbGAVax1a
K+Emm9tJiqS5X3MINSb3N6hCQOoEEOhpjSyPpmbfGlR6bZMwGbf2WJyHk8n8ibkuymLhMiP1xMBm
aiQVTy9LRuDKeZgBLu5S48nQmI3a8RKzaG+614oPFtthd12z5R69ck7cZbxnYX3ZUsIvid+R0qVn
1K/rm9YwMtOTJeYjR6IlHeaycl5/XcryOdOekyq/jj2ZM7nHVNdLrbMuMkQ9rgtOdNKCKkWCQfrR
rZhhxVWInf9znY9L3J5WoLOI5lZFPJJH9pYYGVTZ88PsLp/FBpQzMSwO2UrAnN9cPVb5wRRnpz41
IXOsYd1KE5geaRlg9ZipFWR9tfGX0LHJuQjbAtAQN3g3bauR0ZEq5IAlCR9VGnCAwpjKv8eRA75x
C2K5dIBgTaZjQAf91zLwNR9RfsqIAeFptfIkaB9mSuKz4aX9WdTjGLB2fkDBv81cUyvMBDNOwZ8w
4ySd5IOhZejAG3gkBvzCai2GO9D2dyi90bvYQCRd/1AlC9g7UWLls49dDp3cK/MH8q+OYnKf+oGc
iym3cjJE2r3RrxjgW/2SLmqA1Y6cKG/kWdWzG8qUvXrdRBZjLwYKkNdQO/rPmfycl7w/q6Nq25Oe
xi9N798srqRd1fvMV1l7tMN6bNYYtcAiHktLXWqzPxnor5ZsefDsEWxvt0AujZsT+dn5rs/Fm2L4
D9C5QnNHOMmx8be1A3ef8gjGrFPrjwHkjOSiMvmXA7ZxhnfGlmpXYEm4TMSe4UFV/ybCbkI9wzhp
ojvZ2UpLdoCRHtu5MY+GRjSBi5o0nQgUAsgLwM+m40uY0daaiNmXIUz2hfye1/U8LCp5rJIZyj+O
4OOwHFx+sr8wjG5ea+9SuXY3g6XvDexaxgNmWuf/fmlxxwezQiouZKVdzFhH7F3FfNRg3hjfSOjE
rtPd1XpymLraeBy2L//765b7WLsD6Y2Wh9vFBrS+wCa5kqBwjFeg46qZk2fR+Mmz32sxIxgzPTSu
K45UUPAyXFNV93W15bAni78X2y/dWY/32sj0jwNIM3nVCHf1/PyOc9u6/+9L7zIs8uyYsTeLoGs9
/CknSdkbJ93DnIJPclarvqFBr+0Jr8TsQcmR3vqKFe2rMkt5/9+vCsR7o1Tx09TrQb+5TXIJ4zdu
7HtYQKSKTHXOuT04h//+ZmrH5Skjiqy0fYraVjz3zlo9DzYLC34R11zNqsnv8ywNS3ylN8uSxo0Y
kIsdi+oe9kRxkl01B4nq7EOJPgOxqpgf22fVsg2dSE5NepfKeklKMLHJyzg1bjjU0t8PGntLtq3g
ezj+T9z7jLf/c7kjV8v2EB0gZjX1fOm2neZ/X/JpYbvZ1OKUdeb/kLz6ZLfXZfvyn0Hzvy9qsO90
QqECHiRmg1kZOEr4Z5+kvf83jzWNxhrald/1tLRP5ofjiPxpkH77JDzfP2QTti8AZKb+AGw+qDf+
7lzbsFOyZjhPSZ6+pzqVo9dDamFqRcaYJyP+3N3eEVNxERb7Qiup/06lnd83ODv+dEb7d9h+5S6r
H86OPwb2OtE1u8mrYq9wGStPIif3nCf02tvf+e9L03U2KGKwHFb/o6Nie1nAaVNSOxapA2kZ9qz+
Hot66g5Op/+R8Qr53UNuhwGs2tsMBbahxWvlxWjMMNEF8zw2y66NiL32H0oGChD6C/vBfnCNyn/A
LNdHNEElswzdumCasi5O0lqAOYcfL7EYIQsGF67ZvKRLUt0bbvt/XJ3HctxIG2WfCBHwZltVQHmy
6M0GQYoSvE9kAnj6OWBHzD8xi2aQarZaYhUyP3Pvuc3dMObbOhiDc9UfxZCgzpzTNPJYjj7+fhiK
5lRPLTPqFbE6DTGuHj8Lq1g4WKM0IvNqsmDM+ROToBbVeFn/++WC+s5DMeZo+kNvlMTygSjxg2kh
QwpF9G4JeKbQZwn4jwSqLBgxthpDxxe/8eqtVjjitSVvdJNCzOQq3qIeTy5dXRXvQXzyMWgd9aYr
X/O2hnGOceYRQCIYTsSkSwWEHR5oeyxdFXWBkwMri70oHSGVAwCgemRJyp2AlAZNqNoW6fBmEKn9
jzltrzAwKZ2gBkpMeV7LAtA01cKYyFX3Ref+ZVhBMJA9gLc3ag0lAU8a9ZbzxPCEwInxycur9r5p
16y+ETIPcqAOmhSf/n6ADIoZfS4xPeRFsJ/iNy31zSe6/PTFnHxs3np83zRGHVVCyTUL2N8osEtH
u75PU/VjdwC2fEkKoTeI6tQ24o+us+spBqpDMAOWSbIQMHF3XD0qlPKe6CKzhwhkKye/mJPYQw2+
DdyoN4CW1p7fbzjYoxqfUAZutNQEbRck198PBTTX/z6rG/XT6NgOXCJtIZ112TfeLHSlnK2PlZUb
JymmgeLcSm4lE0S2418K/cyPHtQcpYx1nlxkiXvX0OUeR2x++D2HTc8ngQ/X2KbXS/DnmL9Djay1
pJfOI27P5IaC/++EeOVOpSKA/J9GGgK+szdwQuuBdOknPLDGQbXXZvq3bJIoXhs93v8eDsDacTkp
XkRW75GBIsfRGbDjzoAtSuIc2P1gOIELQF8KDNmsHURMAQV9Q27qe6ynGZF9ndprriTHMfM/iBoC
pjOYtG/tPJyTqh3O5BsOJEhmUYwn4JbQ7rOrbj88LxV75PZ2FHhoD4cZikjhs0cE8K2jV7Sqx98P
lkfkIerY8+9X+Ih4nJN0l3P0/fcNuBiWvQ+aP7bYpHJr32ntXglvuLfjcrgHM+sfSHP+23b1Saua
P1VLyliDe/xFpNPKQJArm2/amPwnZw0L/s4ngZzqgMEQHDzrW7fZKAD4+iG/gDMxKxCxd/Z0s4t2
uZMzmxk9aD6ddO5JxJpk2OX2v9IMyl0qWShunQl1RyxKKl2vd7e/GTV9SwiZYmkXDdzvzHJBwOpS
vwLY0q9mwaxq8/u1rWrS7ktmHL9fBtVYR+w1XUQZMFLk0qastOvyJJ3VdOW1j5jScjQ4BFtqsAVJ
zF3hziu1Y8KJ8WQihN74VsD6bTUly9nMzr/fIkevvGSkM/u8HRr3jdnpW+Obw3fjN88AtHKWAFfX
GtMny+6gWnpauQ282N1YCI1CyFUJ/C9OOTQT6ClWKBw65jZ9NEVdHizkNIesD1ZcA3R0b7iptJzP
DMoB9ieDGi7/faomGRXGZOGJTNGfjYXxWnmzcSCofCIph5rciA0trCs0xWR1Ga8lEdJVzLlZWJRY
tV7sg8F7ZDGR4wJjd1hXjEuHwGNXVLI6zpw8pN5zn2bGNNDSlmsQ9+2e89reJmYx3pwpPymdG0EK
dSil04RFo6Wwxz70vB/vboIH4w5wUrHz2/47FyYIuWWArOz74yVVeOYchyB4MrOPXjC9EnQHaLjE
YG2Y5QuCEE1ptxyGEwS0eWEUO6L2o+EMrRqbdsDjdwM196oNILx8wQZ79kYkMgPpqxUrfWVQEjfK
/GvjCQ5T19LPqOH1c8m6YzDs6k5qE3C6hcqkyPujOaG3czWX4KlkzC6/H0ytPss0m/Y5RwzLnXiI
Zpm/k9HGLYcWjuktc3/qR4OEGQbrRAdw69hhifVpy9H0t8dZs19Udp87BReI49wvZAkj3iKuQOr+
ZihLCJI66nQTIsnD7Nd7S1dX6tUJ0KEKc7TJ18Kzeek45yzUuRD28pe+EAeFLP6jTBy11XQPHR5r
Xm9Ci6gyEYc4q1sShQP92Eytc/CXdrjrJKkNDik6z6laR2kkJgJ8RWeradNbzWjku7bN/z5Zf0Vr
GIJmCVYNjH1GtKABPKDuCp7LdHocsZ8hVkcrKRYFwtzEmedJn2iByjRfApe/Q1fET4jko/m9d9r2
vc1q4zzQTW/dtgXKBzRfYhdNUSERq0aixLXPvbcxYTRAFzBdqW8ncuv6cUP+BqAIY32IV9T5ZEzc
kMbJdgbtsRi8VxvbGB2k92S5WcXAhl1EZXTtDZvex5Az+8xIHxSuKe5b8q8z3oVPvx9wqzyoQrPP
8Jp89IUJguz/r3j8rSB/fw3JJMmP9t9OGu0Dbk7ciFlR/Smkf3CLrIhEr0RkTfStJC6/pquyODD4
KXOJxJdMGJ4VpSbQCXdtACTHxV2hi2/TaHhZV2TB74d4Zs9OLAVkUEvdT3PvRlD32LbOnXMDTl2F
QWOeDfLSzv3syUPi5v22Zq7HfqkSh3k9sgytHq+cfw4GhlOqCzIWyePbsEe7W7G91wCNTgw35jNf
hkNK4HkdsnMZDuVQz7sMAfpnZxhHtyyCl2rIiR0fs+/aaa5mzi2sS2ncm77G8jplgJGL+Q4PbLCf
p4X1F/zDsHRJ6Ij9jBuQJJPjb2XZAqi7z2EJ8LAp/scjM0AXffwNyIO484n1IWWISrBCdnQUOqNW
c5wFjRAmn7lvKcFWGFLB+08aqX2oNJSzQ6M3kE675up0XaTb3bzmWGDvKcZToJfFde6eGNF4t3w0
4wfN054mxNtmFnjsABYWiU5u3PoqTcKgGN1dt375+2sBrN5IydWUPK+8LUCwxnnMBZ/SrnzBoq33
Nguty++HxnWbk+JPQGBCdxnEvZaSkIcw0z7PozBQPTmgWQN/AmjJAraDnbXz49E6ohnivd/G5O20
Ixlu/HjYhzfzZ5anDk9pWR9jqViGuiyTFSE9O/5PDiJY4T3nriLgiDAYGh8TPYVktlIiFfqF4GV6
kavNLwrUg0BWDSr7qHvcFcR6IdbUCTk0lH/oTXd4anWTJ7YYzZ3TIhAiUrW6ZK19mvDcsZP0L2IB
hL5hPJhG2TBhpqlVdb8M5xjn5KvVYe0u5fw5WJi7ktadj6kz2Q9uG7xk2FYhDywBZubRvXurggDR
BNDBebM4rroyM76bScdFfOmq8lDE3l8UiXU0Wol5xtD2jhAJyUYp8wgRG+2qzBh+DYtOMkDcHYcR
q3j/mwhgWKYbVc5dMCbLX7KK2H6ToXjHT0WwHu/0AxbYW+3ZydXo4jpaYkKsSP3gcXRL79zhMGFU
EyxM//nhW0BPaU+t8b5gI3XvyfzRVuP41bREHMxF++mQ7Yop1LcfJ7sEOQLn+VLHjCZi3zH3yYyA
JRWtvk/glkSNItXu9zPoPPI+DZZnbGjq1HSMOz03hwmwnnvDYpJW3r/HGQkZHSPAg+PKf0nOV7+z
gN9fl0p39kRL4nme646dHHImvWEvzXsIgAYqnzVB8P/+K03JINRBpuBs98yTjRDvl4yirSfM72dW
Zsk9JIbXoU3m8/8+LLL9f78cCocmcoTe89+3ZKijwIoOm//90X7/pO66JklTxDa//2LMKAYNY87P
qovPXbPIT8PinCIq0WfZU2T7xF3Sc9yL+TK6PSt+3DwooOYHsM7TQ7V0JHGP6X0sZJttl6+mE93D
b3jeZDn8KLVq+/uNTqoc3sFAOx2PjG8fCN3WSm+EzLSXZv2Q1R6iuP99XaEADNzyXsMM/2X4Ht6F
rh8eRMB0c5IDAU8EfC4Lobzg+H50w35OM+y3kms0ykx19G37A50MZn0bbYqv6942t7HGW3nE25lT
OnCKTWdmWcTw4Ki51lM+PThJ8jCaqXwetOmTeDFuixiVYBclXGhXzwneWbdr+3QKRevZ18DNkz1Q
I39rmzu4mMu2tQvtAOjWeJ5Nie+NBTIZlyjjptKNVNtc6G/WUiynLSvq5WgofvK+3XzCoocbRd9B
DJhAUO72xmZKxHcTl+qR/B1ni7flqJulH24rDUE1yp0MHw+52ARy+GHgr0FO2RJfLLhil2Dqaber
AvIfXyGkOmC4fY09pCbwQ5ydyihclWpPRZ/c2gGreGuk2s5k7pd243JuMdYR0R6NHaJKfYLC0Hsp
tO3Wv4ceCkSm0TaBt7z5DutAx2I/mEMRRc1v6Sy07VJMG0ckry1pz5z5024WIxpKD5i7lUwkdaH5
p6VwI2FPAQYcELgglLaCedwW46u5hcIvyA7VJqToKd5yjYV2Xp7KNGsYgWHmSuvmNhpkWwxMKSuz
GsLW7A51Unx743CrcElrRLAkVveW4RB+ID7jKgJ59Z2O1CGXmRVXGH4IrTl2DB8ACaBVGuNNP+PY
R5YuUW3p6mVcVyj2gAzIpI7aDaVqL/ninNieLpsEgeDarG/1blbQh7NbAllvnZ4xUdfVk92wR+mN
DDOPFujiMFF9JNPFAfa+wYLqn7OFG8vRGKX1pQiX3kbeN5bWtcje+qYigMlnLqGjTut0Jxwy/VK7
SfLYdSx2a7Y3jJPOzKHvxxi/QGP46uRXXOe4ZKA7znbI0b2+O60NpG+5i11RHehi9LBrjL+ds3cd
pGQTaUWXpqqPS1ez0oZ3FXp6exsqJNFaIq7x0P9phuxLw964HRNVH0iSsGnAEx/B8pRthx60bJ5h
VpB9H8pZ9fjPcnNXZBEK4I7GpvqTLMF5bDMU/egiUUPG2BpSZAFVwbtxMf2D7/9z5fyXC56Rgen8
bb+6yn+fmJLhhWL23s/uFRws+eoxMirMr9xG9oJZq8tpiV3+lPpHkkDPwClwG1mYoJ2vPkF/zig8
VTgZC0V+0k9bBEXxEcFKSKLoTzfq7QPLU37DeT6j/NhSJvmYATr2RN0ynNZ3UA3hVuvAyo4l6s1a
Oueexx+1beKAW1BzJTeNn+LdHlmXGB0kzcKY0YwjClmdyi++Mh+mQq8Jb+k+ZD3nW8sAOmKLeNyh
0W12MQR10/fvYCeyexxdPF1mEJmt/icQjDRYDdNfqRKqZrFGv+PiXZKCMBPjLuWFDLUqJckaqAhu
C3gKozN8FR04QmTsaF6Wt95s9gT7MTp5lbVTHtAZEgSnWjsMxvrJUc5wrPLkrpAdRBXZTrvBZkXu
FawCmaeSwWdzLsonw4ytraZccqKmd1uM50BWe9U3RzlUXP+iMtCAyH4z5RhTYzQEeYD6SwfuC49A
0x6Soy3Sap9pxBl3RK8AS0vB5ffpCclUvRsHDMO+qsnk0a1joSPvoGkLGdBZUaIEPAmBrbe0ntNp
IeHEdyOz6VHQpOYYupPE/KrT5GdO1NrBVUpt704VmzqhMgZD8a1rDVD3o+kge2NjQrd6N/vPWkxV
/ARpA8d6MOD8C15nReRpUuP18pW7dYPxM9Bpz4bgbLu2OCQDBuCGHThPNpd4pq1RAO62LZPlRHzE
sVRICwwD7sTkUX6Q4KEDDEhRKM0ovJ3AOfux+kI0U6DetR9ai9RvlQC0twUuBJOdHa6SeBML/77s
tSwsK1LTBbaAEfnVPBGMx4GWH0rTIm8o50BE5YUAEN9yjmyAY4wTg+rSzUDWVrwhPHoSHpIZ/8Cc
iLMQznUG4no1RxnlsxEm5vgqA4t5oMbf1m7BRHTNXVwoe2d4zhSZtVnDd8pwPK4jfdmwGyoHC6e3
YpPrloIOmcXdluMCjwf1BNpKvHIjCiU3KU6pbDvS4sS7mOV5rmMtIgD5i4gWJPKcdeuduCsYcWu4
Tdlj9wkSP0Xz/FEV+UOR4kMbF1+jJvgWtssCp/WbndeO37FCeV3N9Zmt+X5Ww5PlZydbS6qddOwu
msUJpymK0pnJM4yQ4Ey+wHNRee/NDJndlM/t0KVIXRyURKXHmki0D/6ymOGisY2SVfuvjMnkyLU4
LAxpctDtOm3GbdhjtGAkdKhqiAMsi6np5nU5QpvTZN69UJ7EPdnpkV+sOorcBepgGsbNQR67sTGq
LJliaZpPkecQaLTY+T5oDHywHMs09xq3Ek7PJKEZqLvQ7OLybGQ/s4USR8PRIWvNfzQIc7HWrNZm
0fnKvVWcvLtMGdY5gGKMRARTP77MaHZmhHAUzDUZtnOPqLUSrFRtFPXI83srbN3krUzR0Cb+S6ZR
lU7MznhM4ulYJ7wolGPDxLa0SbXPvqSczAOcwXZh/c0c5k53bTrF1/xMqUvEfJoi/oZ6y/X3OHQ9
HW2GZ6Ii7dh3EIGtMcAMZFgEoDfP/K5DEJyOIamGBIWqhGfRYDBegvDR1FvjdP3bYNbP5Wg/paPG
OlsC+K01C89ocp9WxsJNRjZ3jYLZydmh+7O41nbVXqlHHXyMwXDUsFNp2BbR6q7L0m9L5ZQcEHYA
d4wxJX/z3epL+9AZGPRELmF+JBkrgJpBZllXoVz7Y3LA4Cu4figM9PGOOX0HmfFYCHEnncE4Jtb0
2cM6HovAOnip8ek+mWDRbt4UoHpwYRnRk3LzGA8LcvOd1zkPWmFupmpxWMuCqMguZrsUpy7hPUVs
cGgxOtuWsbM66rFXpqN+g81yaL+E22v3XMa4Lx1YACnh7rFBW9D2LuG1YGTnG0hXc4dsmZMifm2F
Os+dZ5/gRHfbyhj+8Cj9yOK98EUflhqA40QBUIB5fVci4sQqt80JweVhIG1cNxn2Vk3P1roIl8Ar
dwTL5zvbH3WewsnBtVaznAj+mbX2Vg14/3t7mLeTHa/YJ9ZB0mFEi9cx2I3miJ1mGIj5ycZd744S
s5z8JzkNziVaptaSAASI0apJWUZIOaCwGq1TI8z9UutPyuGYcknyW2FAXphhisfPT71m+T3eG2ON
GC+BN43WXkOYF7gTimQIYyjS6oggO/vc2vkXsbYRx3K4zLQotv4uTDAXuX0f5+krjug8clY4j26T
MUZYIUc/QjKXpRAB7TvNwehFVjvJ0uv8BXQvgwKDpskukz7KZjdDCZWSUcq9KjBGbGl+/7SLj/Si
Z8Oc+eYXckFjI+vxXp9TDwMWCEEXAnipiHtjF6npaIMn+ahKnky3mo0N1ZEPuyALXgJny01Fgh3o
gTb9kqWDlDmXryouD3XVTEdyMD79QWwh8XPSm5Bc1rWTEGjO48o+Iv2pyAoGjodM/KMdPyBFrsZJ
/s7eEjMRkea5HuAT9QRROhriTrBpC+dwY+0rucRHmS1P6F8Q3WXBe+5r/0S9NFGe+eBnoF6TGmke
2tz/mN2Clqt6dON0VdFmmL+K8thb5b0Mhn8Md19STk/MiHEcdee+bbRL54KeKNsPYNkH6SwHQjrh
dzijsa1aKg99epTtIqKhak6Eqs+YHrM9LGkjwgJA7Bq8oU2BHshL3a8MleGOkBgGH/JlXMCTtonV
o0lgtjEmqXNZELEmbY8Fpi9hHM/NV2lh4FTY/RUMlDaFoP2yIMuvZ4SJBAn59VHrfGNve42JT6R5
mz3jocMzItFWnsVSvMPeM+g8WGQG89JvzM7hpTQaPHJ455jSLzvzc4Hcx12IKNkveI1S/zrI+r7T
iIml/3ihholiTbB583weW165sJ5eIGepldf3hU7AfCQf4zvRcPDqRJjYmcUBzgl5LKXbA0yIh52+
1sSm01oPXu1/+EOFMpFQm0owvq8Eyamaxw6j1D9JG9SZK+eG+5Yb2F+twP/um3YHdveXbfWsSNVC
K5s8+wQSHnEbsjxQWMIWd30UhnCQtKhaZR19fX4CoLABdnuLuWu3+ao6VMLaZm7yRFhzjJwLkKBR
IKKmU2kFEsU5rvKdspQTNRTNpQf1xE7Qufay348lD+Ay43dAeoqnMMdJIjAuySRFui28fwbRnPNY
Po2tiZVlcO5G1AUGc0Qs0AmYOCDfgHfci3vm5xWNbJs2OZccCAy6Q82hxg9Q+prNiHV+jXc1aGLG
ounCxGlDvORPmo/DDnsZ23cUfT2zWSo3HT6BgYTJtKCWNBkSLGaHbi7VjnQsZInGUxVAHdFirKxq
OmNd2fHqE3QLf2Ya8y9t7PZxAl3Qw5DGYuGFpWDoVTR0MkNB3RIws6aXk8PNf9+XJ5dB77hLeEG2
Pjp9Dfetk30pge+kyE7p0H+Kjn7F0wZEqWXxB8KPv2khzrVdeheICw/33hubD3PEucUW9Zb55VdQ
GvSKArXsuERLj8idXcV3NXWnpBgvgz0SKT7IKxQMamSze1o0O7S1Bu24Id8S3CibOY//Zct0KFLO
Jt/kzYLPGLr4xvPaNxXY19ikYE8Nm4NyuozSTiJbEfJiFX+8NAtle1m0J71nVGSaNUU9ovKpeGxV
cCmt+LRIYJ3OSCCv471WA2KfhSxctpLowErx4gJEqBg3ZX8Yj7tIk0yoT1rz2k60NZ39oo0Cz2HD
uMTU1d4IJBnCi9yDDmFllIgGAcxGTOw/fLN+TOdZ7bgfTvDCw84+BtRJCa8uQeaWdpjF8mpUfR3p
3JN496zqYWZfx5Mftp2sNvN6gECGySkV7I3V6zXsPjQMLc56mHYw2PQSa13tvGgpzk9GaJtAmPC8
ObEvI1hLiyyryNOp0uaOySTJuWiosXZebU2IDaVtvxUJwThYmUlPRIvadeNXm2pvTAW6KG4mnZ2r
9eN6zyj2AQ6MvEoYL4xwPS1q2GOgw5N+O+KdW21U5KNsUns4ME69R0/0s+ptEogSUW05oPE0JI6e
TELqDbKKK4yM/eS+LuP4jL4DYJpXP3tEp5dpfJ903Eee/m2l/7xkyHdjz/A8rdK7gjUwEJJ3ttdq
W+V3yhwvcCxeLF3bEARJVBtJiBsMR+t8Jvij9Zg48x6/W4+7GG6tyYLShz7HTs4zXN72RvZg4QFi
tqD2/qx/2654nnA7LPQmOTNjzW4e0wR2SpGmqHbrNe68r76JKw4OqnaIOXCMby1jNVOwcd45M3/T
QNk/jGHaTWzhIorzfjNWNI4eexreSgE/hkZx31CB1tpjWnMJotFpQot2YGMYCyjvDDOi3FZCy9AI
x++mjkMh6THMEHYXxsit76kbT2Utr7KzD1pF6kUZHH2P2XmrPqpevzeRSe6QS96Bs7hZ47xjsvRs
BzjjSErmZxLUYetIrI6uRm1owAE0/YqzD3TIdnBZUro1Ui1hmdGPCYuRuBuoMF2JcnmcnW5PmWku
yE88o7/LXJBiXjIe5pLqnRpyxsvcBltj/lwRM5bLbNqdUDJSPD4vSf2DUYXhaC4xn5UGBQ77fQGg
y4b1RTFW/nUW58soxTNNHSwGlZOsY17ifsBgrOHkcWn+8Or2EEJ412uMaTdVxWOmg1uah9i5K2mK
GvYXANZaw+Kn72nMzLw97rwAb8et1LV/S/1YQLDcKxtxsa8y5qmCLq/V8occCcHsC4YErtx0zmzv
htq6eW39h2VBu3NkShZe9S8BTM4hlIViSZNN4CfWcYCzkg/eWz8Wny36vZmF5q7yzKsxs2weUdmo
a4ZlVylAQvCVgrBvQN/4yJT0aQ0fw44NYg4i5NzGVDzp80C82FaveRAb6VHNuI+m6aRhP0JpSP3s
NYvr4iwap40IHA2gAHhMEzsi5mK5sZJqDouFN2RJnIeKcXTMa8Rjp/1hA9ry2x+01DnUgUivnVPx
ksTcx1msdtD02NjM5dZWcTiRy87CxD+SEMY+idDUTVGMb3rVJBfUVCCsqF4gDRor78eZTHvTsSrv
Pe3mojw4IbNe0ZQDp/iYBVsreM2YSIXgTOpNs/J6uuAj7ZHd0jgwyp6cv6j4l43H7brjaY9QGG31
RW8jrSUryl0Ydi4BxnLJNgnghMG39sGXraOOyJob7PUOsziKaeC2EC2x74Wc8fByEJ2WcZXBQeOu
x4d1MA156HAhbQsvxmStXxbffKyBJmwSN9inaCr4Y3sKTZEl1zgCgl2RIuIRTIkE7zn6XN++OoN6
qywK+bFC844ZBFN2wSxgzhhtEbD5g+gJLEzXn+lG61PVzM8M/lpmouYF9O5HW8+st/tja8zy1vTa
SRnXjmenHHxnS74qbLv1cR3GgLjX0QodY+S+GdPXRCfITryoiXd/X3bru/eOxL1XJwWTJgavR46s
w64sMv+Kx0duDJxJIcXXayOUDod2jhx3eU9sk8mCG0dydB49I0HbR/qFrECB+ro8LZp+1vz+rtak
swl09sf5TMulM6XOFJaMmRJ7xtpMQE96q1z9O5b01BxXJx4BtKD2eDXG5tHUzeZSyeRAb15tGAHc
G13+5VgdmzFNrFicB+wJ7fqnFQw6TwVShVAEic6b1ds1LOTu4B+nmJu1776mtgl80sn8gAs320y9
ARgLlqkzvyjPF0f8CDEqtW0ODWY3mBR5Y5lwULu5vXPI/nVxFwDXbJgju8/9i5bXq5/HJ9W2JtNw
RAmkjZK3WjKFfeCw3Z1Anice4JOqKA95KaL1n34o7vLON68FJv3dUhRoj5GpYG43HxCH+Qjdp09i
Ehz2jxEIsLBO7YlSkmfbdFhUTgwtGZlwnhZOGSpBPrCnQe7qBpqTuIjo3fboaW/Oov2r8yZsTJCe
XDY5/jtvXSKk58r/ELWWHfsB5Bcon42pJdBBPRT2VhpcUcOnLJZ5pRmJRqaLT0J3ayyflc5Pztfr
h8Umvlz3yXQca/zcbcowwks6mu4RPTuGCiuS5CvFi7ib8Uk5td6CFhveGtjyYZyt0iLtJIR3Nqcp
THr+krqOBSE3tOXUDRb6UnNNnU4efJ92scsosXLu+i/bse6nZKTJlQ/gqPtjavlnba16AaMvkcRi
vtGEugVTVobLYB/wIo13GW+tvGOyLgUk70RPj4Zt/JsX5DWGI7eTpgtu1faS6IIhkQtNOGDSYIpt
0SQ/7uDGMPBAptg877tG9N/IQRjO5SywlrNt+85pxErtJ8Q8BtbbCpQm4Mk2uHUsm9B3cZcSMbV1
+LBfhHGQQ/E6+In+TgWY4MGIb71rjne08YTDB1TmZV+8stTVr4U/+adgBQjZ6sly2q9KYf+c+h9I
NYToieEehjDbDh3sZZakycUe383S0C522l0BRrv7fEjZKrQth7dZhHrBERzMuDC8BctYkSGdyeGu
z++NZHmTDsQz5Sh7d0bLlr22mmv9qAtRHOtC7gQ7HTpbsEOoZpf9NJtNqBPUxblCliDBO8MElAGK
57kp+79WLWtsJYSnwlLCMQnRL/T14DmDdTJ0FXeQrfUH3cc5gaokDBSVnbTtpzaz95ntBVE3ZfuA
sWM7N859CanjiWcLcOzw3msomUsGpkZoopQMmr8Tx76pM7pwDINNoKI/GLURYWQ9cb7GrJG7xGET
CmoA5O53MXavrQyulvz2Wv1uwOyczF317oJuox1T9K92I9lzd8uXlTBZsLMIpNK8NYWcGIfIE+Hb
9blwXlPh5icnadwtsfNs8vCXTTkTEfCuJQ5RQB4zjKgZa4xg1OS3RpgNfTjNHCP6nHg7I00fnDx/
AkPu7nsXoeeEIaIUDDS9BG911/dvLuGQO36c1J1Fe9a6Vdvanoc8tZ9UAhdhddbYOom4TfpPo5Zz
aeqI/L0MbIf2jendEzZ6pxIGwoacrXMm7eUI0IT5MGgbqAsJqDLRP0+CSNFAFPle3QeEIh9l03yo
Ug8NQ5l3WJjNnf6LunSo7SR4FoxKO44rULB4mvbtgLMkqbpbEYzNK5TKz2RnWIAzaYMQwDJkTtqF
m2F8Sb0AmyHvKPrsbzeBOyXW5jrlqEwN0nRcM70aAM63wlNb80QeFs0F0deooDy+FZmUMrL7zKFw
cHoj2XJ5/y1c7zPu8lthNHU0s4yAo9o9G0zeEDmUW7gHx0Rnx0YNQNtjmeBdglCjYmcuM51YkLj9
sxevUIEZmwIEAOgyA5L8eeeI2ca1DthCM4tosvtnt/zrd8q+Z642IrPMlpJ7EAHgVen+DeEsaaRZ
Fw31T0scZzSMq5SGo6SizMPIx2nmNITkJmXLHDi+5Up8TonxUjsuI0ha37LwLhp+tASgaTewL50S
RtXUQyAi2VFwNu6c4RPJCg5x1Pg7peTPCMwnNKvyFaHtBPaHx8uUxctCChSUvG1c4vKc2vLQNUri
ZaViTubyIMbyPnd9PezbVWqFrATE81hwoFgDP6EM3QrVcRvpdX5U4KUqZ4hxx7jPrRp37Pc/aUT+
JCMl7DK4ItIJUu6HDvTNBG/CYm/hCeduGjJwEtObveobhy74E7vNX3sVW3g29NqeGYje65LRDmwK
6p9/zdI/yaXGmM54pS3hT8PDySAE/kOnj1Vw9JeNwe3o6VrUsHF0bftGZFqjd9nesSnR/fazQlu1
heTU8tDMVfuFTv4PktWon0GR6vxl9d7wyVJXaCQ1/3myjY9Kaj9GZ5+ywBFXOe3rNnn0vOnAd99r
dB27Os5hoJnZFKLTvbbw33nXOBrcCBYXiaE9g5wJtos2RX6PSUVJstxaPcKic0GDgtGZBRca94pR
GERmiRLBEvW/Sq1jH4FUwLf+xdL6kfpLD29OsvyI3B60dzoE9q5WmL17zfgJCgS0uo82v7OWaVcu
ujrmiAGCv3n1iC/hs7DKgfHOufk/pJ3Xct1almV/JeO+Iwt2A6iozIfjPXnoxRfEIUXBe7eBr+8B
ZXa3dKQQO6OjKm7kvTIggI1t1ppzzJ4mrZMM0abEKEgVCRSY5HBgsseTqjgCvu0Qu5YV4dAetArb
Iocji1+8RFBqYsqeAcj5JhUkvEbax3Mk7Q92qL6YtF4QPJg3IolYvOmSRwEoU2wpAfkRg1yDhJnl
/hz9zE1gxPOy+JbbG7jY4Uqr4nfyGmkply1SitGulm5jlTQAOWA7UPQpjgfzgVxhqmScgVtAIYow
0Vdkw6Maq/sODfNIYX4duFjSdKAsPvJuRHXhV5pee+yhWOQVVZn3ivNekk8FQBOfmd/wX9hqgn25
1+B0FBL6UNVOJV3TXkVpz/40eK6Ec0c8xGocnGCrN8VNhsKk4/fNbY8uqQ+wQOQlX2AUvLLuSwbh
iDyEMzo0wJ7JIAKM5rhPQITrgxcwg2uV5q0817zVSjYZetXtyQzPtk5Y3oxYRVZhjxDOxVovlGKh
dgHTL4k0RmJfVOuMqnWX2vJ5CJHz5VgvZiGtFfrmZQUiG+3HOrDLhe9HQAcFVArk1MAoY0h/UyOs
tSdvHGmJuhPtsRw3WfSN6bSjHby0GsZA1PbGOjCxmmYhcK064WBv4H5ug3Fh9ZCrPQ5C0PgnHVz3
VgOuzXDIsIx7r3GGx8JGI6yTMLTr/AXHf3fZNPyIosMK4xnfEtUnC6AcnpSWh1giHQcw9OhqEn9r
XmX0gHL+QmfYNH18aydsGzsUJ7IfkCT6NG1RdC98bCmHQSYbu90UmhvTGzBmdRGDV4pbdclJz0cO
oX1BQ4qFMGyaRZwQahUQxbPPPfNWoBQKe1xBjWF89QoqXPh5j4bmKZt+xH9m2Km6sIesP1PGaqp8
76AhFJH+NaaP2/r+hqqNnNlUILeDAbmQ/s7O9TVrbtgkvLdJzj1p9+S7n9oCxWzBz55pA2Ki1ng1
zPI8tL2+zPCU3o7E/sHM2AaZMe6S0VKX5gB1Dvd1o6kPhee3bNeDfjXI8lL6dboJkReKknHOtvrN
8MgpUCetfp3d0LItd2OYX1xAxrjTs7UTuB/Y5l9GcKdRZLwPqjFs7AGWksY46LvYoQUwLjQxnCu9
Ax1GiSAvrXhfW+nWO9Vq4pz1ftz3leUfLaxdS4yuyaIqknZfFNYdfOj6zpwgP4NdsRyOHWXyXkxH
ZsQFbDoPuUXUeqaZ5srRMn2pamq2r3Ky1hSMg1nGTIL3IF3nlmmtJduUIiUy3EfDMoKDWxXB5JVn
87SWJY5v1+nHRV931qLQFZfzdL239Mxed7iYlwrDfWYo047J3E1IO3Id9D0gX2ATmB3nTYgmv1GL
NVB9d4bwODv1NT7Aesdzc+eKovPr1MLmbOqQ2BvdJk2te2Z9OvD0OCyzUrcZ6uWZIzToeeC8Yo8+
VZ6Fu9LgCKYi+JqZMEDbQH+t+CGXnUoRV9FCba8p6Kz0MbZOBVpmLyy6xci+kXdyCuLa24swfopq
uYvSmIJTChIWsAPRGuFD4tA4lFH6BslsJbtuHQ/pXYhk3QmUjZtQi2gtmd84JXQlN5j3gk8bxhRO
arcfVkDWwAJLatiZCd9FyG91Yh6jCs52h2yw8rJw7XnJuc9B2Kl8BwstdD40vzj0ZmDApE62lpFf
cvDgc4dKNe48mt826ge90d5tT+9BZsWUQ5pVqBU20vBOX8rWBt9Y+N+cOLtPRrpk1dRUN9jqWNJ9
coPwzbOIwjE01HWu5KvI1Ih8nzZE6cJ8Q3wDwLKItwlxnZ44U2OsaBgoOaso6GswEm4ILAA21UUW
E4V6rA2mNjbbIF0qlaK0INQJB+ah94f73gxxCQUX10ezO8YpTM1gGRCYtLbZwBNkJxYeqttGaIjx
B0fs+hjXeK3Jo5qXe0iJqHPQp7a0jP8cAmb+EhFHRKNtO8KYgggJAZtCnX+IaaMq0ynfG+UZu6kH
l3E8mO54GVBaz7DF73OSjk5qJNw9vapqqY3iwjah2wx8/GeOIfdNoeUvjYJSKdYdmtKTzIrkm70J
X4bVBDOK0lC+VwqVrzy8typFvQNLK5iTq/xoqCZAKqJEMPtnyEhTysZDbN5mPvXaLIcYBL3lyYqM
nE4O0uwCAeMsyOSNYrbZPFe1ckNHq74p7OW/smHDBlOUrxOOPTOH+Nx7KOJKd7CPHt7I5Z8fnvFL
bJutsue1QXwbuimM64Bog4GNGkdBO2eWYgrWsZde3rq72qFZD+oH3L8KMWesFkNRI3koDHeVIaVl
gznsqhhEiUFDDy2cv4qVgJMYWXlzvQw3VRUTmOFDNFJDcxsVhHNEkqKpUSNUm7d5USxKgElnqy0x
TGty7aamuTfyhBDg3qavmvrugzMoCzS9zrlsZblyAGR/kr+mub9EftsUUFTV0PUpyFKYV6MHzSKI
FgOpLmleOGpyod3mXrCPGiV4tmh7Uy/06eul9OQLLDMvVRJ89LVEHBRyXFeTsKR0lXFMUgAjL1FT
D8xN2XCKQbfgAvJxVbUW2lRqh98jpEf4YihVdwGRMxuM8vU5EPxDr8G/mTmIkZh0mwM7i4tRZW91
1b8AZZ7AgLW+kFVf4t2lk9Pq0WPvamj6GnLc0kYsXLVu1+OQaw+NoonVJE9c+mjYZ6bB4moUen6f
RP49p3YOfxR5DkagApRi6puFduHvYFslnGGA8SsQFU+in9klIR3a9AfbHpZZESXqFtH/lGCDiaeI
a5h34GnSBsjR4DXqDfXkcSs7i81InvXzknPyFM3c0X2AHDi2PjXqgs1f6uhvcH/dGwuZq0smwtEL
hl1K+MOm1MhutgzpogT2X3Mz+KZ3nbOSDrSsOkFk50+E90wnv/x7IGsSmzHE5Q7Ui6Jo2O407VSp
7MUqCE3wVSa/0uZ7fGNpAEgdbCIIvLYNAf47t9ID5gPyID8FFg0cYK5vA5Fgw0pMDPoABg5+A+3w
/R8yE9ohddW7IbGDL/xwIMpbZlWjf/TqQiz6BBbQ94D1Mu+8fd5ciOQ56SigNoR+hWvaOO4F2Cpb
8gG5alEhRxjrlV7wcS59W1ffWtAlc7O0jwYxrSe6QOjh9fqGDrmz6ANrh5zO2mvFiCJb1Nlt0Olo
fFrzzc57m409vZhhauhRVv9qDFJbN50qFx10svNYvUNMPTA+U0ILsvGo636xdEvEAuAEQb3lZXBO
O/U5zMMYtgt4o2ASLVTT1pn+HnRLSJlHR6B7UyUNzNqoHuKxnKCTRU0dEvo42JDyi8oUEkfyVE5e
6HFACh0rhChScpnpgao/ihrm/IDmejEGMBctY6y3EM2y27oDGl3gKF5UdqRyyO0slPsYBj2zp7Xi
9zF+gDJefZ/8/utd/rf/kd/+K6a2/uf/8O/veTFU7JOaq3/950Oe8v//M/2Z//N7fv4T/zyG7xV4
wW/NH3/X+iM/XdKP+vo3/fQ3c/V//3SLS3P56V+mlIpmOLcf1XD3UbdJ8/2n4D6m3/n/+ot/+/j+
tzwMxcc//nrP26yZ/jY/zLO//v1L26//+EuwCPzXj3/9v39t+vn/8dfSH4rm+rd/XOrmH38Z4u+O
q+M0Z0ljstQccpH7j+lXdPPvglaX7ZgENxmaapHUyQLVBPwh7e8EE9uGyh+yVAPo1F9/q/N2+iVd
+zu0IIsDm2HjvdEd7a///WP99Pb+79v8W9amtyTpNvU//rraBzB3o3VEOoV/i9aOY1/N5AiaCtJP
9WReLon13OO0WIALeG4+WTKusqF1YWNMUoUK1dNl2+FcJdKGneWkfguxvC6GN5Z146DFwWOoynPh
J48VhO67OkXW/MM7+PfN/nhzn131KhRWFWlPIhtXRR/s4PUC/5B3UyTktonVFg69+VVJQ+WTUNer
fNVf7vXqkULXET2K9RiQROrQzWEv6yn1MKn4jE8uNT22f32h05C0/3Up29GwW5kOY2LaqPywi5Nh
gUlMLTkNjJntswHzeqifjnf35+f4uzuyNYacipfVEubVc7RGk8BRk1KL5af2W6DjpUJNl27gubWX
P1/qd6/M1nVuyIUNwsD/+Y4cmIqWmtHD78eK8gLSuHou9Sx4ztq2pwUv5UEgK6TKNQyvf7707x4m
Kkl2NbZtw3O9ygVna9JYigHWQId3TNivY+/yCjTSn68yvZKrV8b4twmDsMhXMm3j5xsE3WYSdoMs
bET+FT8o4gVfzHkwHv98md+8MhtJpGXZluUww1zdjA/m3+g6LuMF1Lj3Y/mEKun/7xJTRu8Pgy9V
NAPQp8OdWOHMotRvQIIwq+qTj/izO7l6YEVbmGHrcidDBV0CWQQ6IVcWn1zl+uXbBjOw4QhhceRX
Nftq3EVDleoCKBVpvfqLgF1UDvUnz2v67n9889MlppOWJnTVAaZyNS/IZNCyesrowrO/1lpfAamB
i8nJaHJGbv7JOLue2L9fDdedbmqYXlRr+tB+eDvE32DiB3owtyy/P+A27VFL+963Po21w5hSAYo6
Iha70Yg4WbV+eP7z6Pjd9VFMaUID/8Q/rh4oaA9dHVpOPxACiWDLL5rjNtu0Hy7avM7PqZ/UG2HT
oP3zZa/nj+m2rWmu4hOG1Hc97imxaE0dNqANqwTnk9G0iDQTYpgvmpv79DQjaW1LkoQCDIPhJxe/
HqrTxZkggTSzkpKmc/XM7UStOc5r8TzpkmWpIQYJSxWChPdJIP3vRpLLDMkUSVfZcKfB/MO7hc3X
ubFksOo2u2N2j0aR75S87t7JlahI1Yxi2Cv/8YMlWF1jgtQ0WGJiet8/XLOhTh5HJc0RJ9cre4FW
SSE1ieJKhm4dLgrC6YADi7RM1Cdj7CMM+vMPcD1x8nAt1h5T6DxedhFXD5fObmonJqkBbpbUIHqD
APln0vg0mIumy+/Q+IfjjGYLvbI/X/k3c4PjONy8YXDz5vWt0/nXNaQw5HEMvnLjt8BiXb2ot//5
VVwKCpawzOmjvbo/QdfULsgAnesTnCe8kCP75wv8ZnRyLhOCgg9TkKVevcFWdSg4wfXES4wESQtz
kEtCIrrE5/jJE/vNAKW8xHbP5rHhCr7alyi91iI9p6FIRKRybIDYxJs+aOvLaIQyAROv159sUX5/
RSZVg00KtuTp5n8YniP6dwNHETuhvNQXgeHbYPFHsdc7CCRJCmjyzw/zN2OCr09Mkw3/p7EJ/+l6
sW5X5KJxh+A911mSG/NJiPofD3kTToSwbUYdMWPW1RyqEcFtji12R9pPuOdX48TZd+88wjKBzXxy
sV/vyESgyzmFwWeyAbsaHrZCyiC1m4jNsgXHR9x5nfjkof36kriEiVvG5GNyoYT//NDGihpQW2YR
DGqyGVB9SB3T7VSUp+r3n74flgBd6Kx8rqXxjn6+VKk5ShkPfjRXTbiFcx3w2LsWl775yS39st6w
WzDM7xtwi324e/XVqjDl7ByKBU4yn8juXtPf8NfWS0/G2556uuGCDrOV9z/fnTa9+Z/2EiaSAtPQ
VbYULkXcqycZxyzog+L5cyW76Zoz/Rv4rfFJ68yN7IAxJxbxV6/Ioj9Z1bVpXP9yYYtP2mKXzI7p
akgGPvwOmXFhGF3QGREgU1kp9p7/WAIeMwmnq8+JUmLn6D55o9o0AK8v7RBUoHLsYQxd37PQR1JS
kKTOi0W0HbF40ZL75u3CTTi7kbMPCqLgNd6r2a6Yu5/Mzb+sPTzuaWrm8zBdw7WvvnbCyiyfpZ9c
W9HMHRhUJL7s8AtMlpG569brP7/eXz7Fq8vpPw/eIg2coKIPO8epsQ/0iOSC8JMZGoDg1U0ZumEa
HEUMh93KtChcDd0+QbtnIYyfEcFAEGupj9qiDNXBg/GgdvaNhELQYKwCKbJqAJLSfyuEEmIu7xFO
OOqEoq6wvltT/7J03UXnC0SnUoh4vEP3+kaRelcmLSZM5HJfcyMWU45Xu6lSzT4CGbcXiOKITM6i
EmZ3L2Y4VOO94dDt8Cvja6oMJCeI4ZKZxWMr5X2cq8h0tC8ClnRhfvXGB5CtS9wIy8HMjglaqtBk
HgahAdvhHPcHhTKa+ybqcokwb2bU/l6ieTJ1ulFRrFJPXE8Gm3JqGOdI2St3PcI5NR5hlaGJi9ed
VS4DOwfkVG8Ix3xMzXsCaTdEVezMgNAGjeqYTS77lnYnAKxsR+TzOUCk1uL/dhrk/gKlHKZRkHcQ
bYJlGwLGlQSUUOoBGBP0exoIJ7zvG89+wohyGKz80BNPX/ThSQw2thkLigDW5QwpMQq/zqhpbUYP
HhyChNwFC/qzGkH3Fzb4DHPtj2hX6+6U1RvdDXeW99AIEj4IHsuiR0WxxTav5bsrrXeLld+U4Tl1
JNVxpK9THvXo4wOsqoMdxGsjtMmqiu6Rrz5rwtrqXjE3RT3Xuy8GmvYsDJd2A47flQu7L1cKRAqP
zr2YEIUWfCx6lEL1dsSpzaTZI0j8FikK5sMJqQZxx3TTc0/yyiDQggcNB0dcieMjmIVdiT2pdKaA
nQGlbUOvnDjjLVomepyFk8KiWlKAHd3HwCLs7w7NborXq4QksmuNjcE9RLi1qfPr7EQnz3pMQOgp
9WixXAK6dg4BPQNEthlhH7k7A0ZJ/wQwXotppzbLRZX6sypfe2iVOmEtG/85C7/K5FaJ1niM6Mlr
KKgBkz0MKVkkOLdULOqOHa8D3Gtj+KzE3bNN07JAxtyiu3NSOHzuofKI64bpv3YhQE2+8i2ZS2P9
UFUk9ZHhjIQoyw6j+eAryb7AX9DVL7l6lpaG42utEULjIX3BrU7X2GQskDiuHpLW2xrEBGBSm0vr
OCq3prtpijsPw7wuzlaH/bS6tdu7ZLxpsfXCtl4lSNahYwHA6op5L4lTtna6ULaG/hjJb6MAQpZg
8tPeRiBuWPAGba0HDSktOSFST4V1H3cv3YDUemnTrpHhY9TZKzM+mvrjaD7mPTpg+WAFN3Ikw2kl
bAQNuEYfKtwSgUq4kn5MYWVx6nVxKLf5zOtQPHkt7v/uRrMTXrCotw4t2AhNSpeuesj26bBNwi9e
P/GZtlm3hdnvYM3CtVd5j1LdB86brd/3xoV+VM7vxzzOydrcM1dz/qzd57xdcX3dmUuE2hEK5eqA
j3YRsE5B92jVA7q+FfASerzcDqmUWytdRe06jaCSPcDDsh4SkCrYR4n+c49pc5L6juKUgawM6glE
u4W0DmBOZkr3ofYt6YSencw113vXACNhufjICpTIqvMUwU5t1JwIFbMfV0lL15+ULFSD3e1ACWpZ
1UW2pm+JvMhoJk3SCAOw3siqPQ1Rs64NekU435Mx/toRHYBZdWOFZjGT0CbXZUraOdmoKLCf2hGr
uu/trIBABUd6ZzxfN2lS3ugJX1yukpKtVzA63VPnwa7UQzJeph8YMzrZs/aO6NOdMZoHMAKPpFPw
9rxNPejYZCRiXemvVZy3MKYn++HFLKTHdLVjQtmGiL4j7bUFFsH5bIuHeRPVp5ys3KTdJs64AyCk
8+bzcRe2N6YzRxtIMYwCge+CyOCb0O5sZwU3sQ82Npw7k+gK2tBqt0rcxyJcq6RuB6s0WVmX2FpV
Zwmqk4ivLMDTftZTpul45jfvWs1givdFdszQuvbL0Do71RPCKaXZxJc8Im7gsQYcSe2USgX22zn4
qJF81IC1iiCjSG4QV5T1PPNPY79nqDn5RqlRtaMjWbVBCgYO6Q8BoYq/jtJh7RsN/PEvIkzefL8B
DdKd/O6j4ceYvGSdj6qvLs/a0B91D/aHO9wYDZLLCsWQ1evuopbWSsltUkWc8KVIayIE1PuG4JHJ
Ih2WiBhKxqY6C3DoIqFqhqUZdYRd0LQvj3n/YsRPcfzF0861ecSqWuRr1Ltut2nCdTdNdrfduAyZ
HIno6vpHOTDI6Qya8dJjTeyd59raIPx2k68p5SIkHUr8tXXPZveOLZiF5gHWiHSXob+Pw1ekJQkU
liAE3BJ+8Z0XAwecDpLQn8V9xfD8Rn7b4HwT8Xo0l6xo33MUSm+W+c+cAsj8vFPHlWmclBp4nQet
fI6eFPMMVsak/8ZOi375Iq/KW9d/LqS6CgCi1eNTr51Mt1r4oHyp3i/iyDkQi7N0TRZJpe4eMoD0
88JiyHd2/JZo7arus0WFm1qPDIpgeoGxhY+2NI49YR5a9+SDJWrD+ovw7wioh71hH20n2UpgOE5J
TG+y1Ho4VPFZj1AwqdU0bnO6ykl+Y+TbONr5ZO7qBJ/XUFaa/N5K0XFSrqbt8+gVypNu+SeCru6E
htz6omo3hnkE74vc0dpoiEvz4rF02L1myPvFcOP2wQ7E8CNtq9tId/eRm26H4dw0zOP3GgHjSvwI
BupUkRFYDNo9csKS9ei1T4tF2IwEr7dMrWIrR5uZFoFCeUn1jYHAXnqnbLiXiOts46YEPGsSp9zl
O2I25j1Hv8lS0g7OIk2+dpacgsAZV6DKs2Ptf0nUDWxwK1kVuM8VGugtu6L03sQTpvbhyi5f6/Gk
FY+9cRTZxUs7jMzjIgRYV9CNVRXmkSg/wXLaiE7DJvIG/2nZI6WyyKtlK9SkL177Vlndgd3vOinx
Lq0ihWCwLy6Nm+/xYZLgDcQh5KYBhzKJAiUKp5P+ZnSIXo7zsyDFKdIkuTrsrrDP5TWT0GhAUwJ7
NykZBW3Y+iZP8OH6LDhFsUHexnzuzgci2UMzX0aOdd/W3kpB7jLjTIwsaOjZFHmvlSBsiFh08K7x
AlHSFgXhop/2KjwxlFhfa3PX6ETk7MxGXcT9xejlDDbkfvCA2U1m4oIJAkWVZpa7YIjvIXPvDepk
VZpsU5l9EaNdzOy0O+iWdReYTw7GghFOQhuvNAyDKpzW0PbvKqdf98L8aIOXhHFY7EfSaAfFPTSp
uRpC/Qiuad0G6tZv34mp2FreUZH9AhXkQtb1a5Sf/d4GWrInkQFmabZvh2kRaJbo/1s8kGwnZr31
YgQJqVIoroVj4KYqzrJ2lpodMq88BkiIc6V+HHxjhbvhkvUfI6gHByRY0y5V/aJDHLTLO+I/sRV0
Jytu9hRidol6MouHBKUKsOBtLHGdq+5IlCOzqE4anOdaCK8SaAwOTl+/0+6G/tJV7bY1D6q3NFjt
AORqIKjxkavxKNnTcKAYYbdpyBtWRefhrm8C8dD2rOqYwTw8TSPoQjN3ec0N21tZOVgdlW6FFz07
IlRRZ4LAhhk0CPemswElwB4a1ikOoIz8OjUPka24hDqioEtntpUurJJgV8G2wq1gj4/qEQKFwHkY
EpZHtoOYnKt2vtIr2G34DSOHBLc0e4p5GHag3uR2t80qkiZj5bZukpOh6ZDnXeE8OaHbbxBcUgLE
hYEvOdMPUmOA2MoNw5APsdF3tnSOXYEKXvqzQJG3pYl624kOFXIaP3vw269uYVITJiECUGv4RDRy
Jo8gpTjkrEK1wNa2TVkeC9B7oBgVkB4QMKmQ5HtTEj1cmM+wp1ARIZ1kt1YZt6Be9qMugAk8EvHM
G2hBp2qzsSCExc/vtCS7r+qLZX3kxcZLugOOm6WabUCXUAZA94qVreW83tmP5GQtiriAqoEVrekX
as3a4dw6irPwGGVFRDioD45p4PiBGjtlPA3uxiDXjIPjgrt+8fNoLX05Twf9gU/2OU2qVRCBlOhd
9+ziIU5wfOAzJuw5f6uCbikgJeE1nVfemmwlIsmxwCj+snLymxZ/dcHKq4jXzOpXdXQk3mreka9J
ciWTrLOo2oPTv6aUm3F1onW+NfAg2m5xjKyniFm060jzzq2F8FiAOZlMDILQvc/xMRbNIRViU6jt
Ii3FTssOQ8yydyORAMnq1kghN0TxDQfwmRJAoajeq77au3W7DUO6n7jBAmRFRgAsCKBQGsbrCH/S
6NHQEeJeIQMcn0u5ApGFVDOuLjC93jRXu1XKKZyemKLUxBvL3y6tbMVkvkxjRgBJvYkcbz3BOxHp
+FBlwzcfL7756BazPN7rzq2LpUFljbSsQxb5bH6+FuxjsaT3jAhHBDeab5FcRKhEscyZKuK4WhX2
cfA5Q8AWYZkf/PssuctNdcN7IOmFuG1UedBXmCfJC84F5okb4b+Y+svYb4R/2/lnndImSsQ1gqd3
D5lLyPYvRQcGH2ZBOSmojpI44YTDcJms7QIbZrb1RzLdSHRJMGvh5OGIkjmoMMlkaMgmIfhekomT
wmWrtlKs1PLMWcxEw9wAiAGKPVVynonPJsb9gEQ3rhBeztlmZeQdaVs9eUAi1LmkFN6YBmYNNnmQ
uzuvg2O0ibxxndjyko6BtiQzoeC0WC9jRV8r6QunhlzBnrPrzHUN5GKmYvIts+Ngf5WMLLIIF4TA
oapf6g6P6VtR4f9DL2gApCprE7isNa/8Ye7KbiGCXdCCBV9GyrYTnMo4tmb8d6SjK0gvrb33aIMw
1zmg8vy5NzzCfF0GwdfQmZcazYqT572MGEi6GxCzTrC2h1WfnCocLGl+sZmAIZRHuBTgaYcng6Op
Mj5X5CFy/rTZ2sp9nIVbN9g51a3qnZqondXYXc3urmmfFTbBNOOJ4Ur3dALvomIKBZmSxhYZFZ6m
APv+1ONhU0D6EGK6UMIPJb3vKcaQELcD6121FzKOCjIlPWVu6A+VyvxJ1jWWhtp7HYSywVSwMNCn
0P/BcDKtjyBQmb6sYQVR3E9ICELHTXQL8b2PFFII95gXMWd75Jm0KI6ZVu0mEDbpQGP5UPvMW1A5
aAQG961Do+qCARR3WE1FaBZ7EWaaeqWYnD05IZHpODM1FlvcDCurP0fDbc930juEghANjG0PpxPE
0H6B/nlRWzuZ6hTo2c9H+KxT44S0Zp+B5i3yu9zBDi4Rvxv0sNuYUylaRIKT4+phVMuFZw1LK2Ry
NdH4Gw+FisdcxRXrzKwMfK7ZwPzMFsR3Uugg0L0H1RweJJwKRGu+LpcRozpqWY3hyQ8GrA19b+Y3
lbvzjeKoa++xdzTKGqklGyO00F1MLrvo2m0hzWWckQajNN+kq23Jnt0qKlSgtrKYHL9IItKqONwj
u13SVWLmFsQbhSeMjjNVbeexxFZBJmUkBMmbHPWBS7nOtlMv+J3nXn1qq3TXlc+NfnYNclh9H9pS
CfvoA0ZxXdW3bNe4xQFHPgaT2L+vpsQAUe7TBFurlZB5PX0t1rx2oMzJKIZONOVehR7gTdil4cJ1
q3AVBqJcQY+MDo1qWNx0OC7TsG7x2aikaZppQ22s9+jISsOz3lqXvddSH8SALo+D2pmIZOOLVdAX
mdch4lZQoJ2HS68jPdMnRLb3nPK11ymkKfxHiNmXXg+0t6ZKoU5noyStfSh99a7IFKufoSht52Pd
lQkT9gj4DbZjNe/jaV3inrNb2E49q7cMleXA/6KPaXTqtjaCeB860ShYyAEnzYlnrFZebedU6Bpj
YUu4b5VAegMeQEvyTR3qVCJFFb1abjTundi29+jMZDMLVb/cGJpIHpVQokivA7O4T6XIb6nO4jXv
s7C6qT3RbjoazXcq8rZd29fEa3bATpd5WRPb4Vflsmz14cnUY2whpW48YqXUH3qMte9pamcfoM/I
bAl7ppO552uDQ+JBFr85fljsqoCEB7p9nodhpkouGmz1hLSGln1NaVX9SsX+AAkS6mUT8l5nQ8pu
dUEcjbY0St7iAiEZHeXERSQp7JBkgZq6Yz/Qg64Jt3wRXYdD1uKefKwcG89wnPsKo+4stCi1Vjl2
QfbtpOnOEsuTc3gtBNRZGLwzIIEls1sovmAnzw6B0Ck+NmGanSy3rnAM+SV22yFg6aK7Oal3s6gP
qMAyNalgAxaGafbvWTVwKO5bA50vel4q413S50+4WDtjqQ59mc9dgiEgbXohO7bEOCdDWZ7KIZW3
qaHnryTQYwLGdMX8lbjGB1HvLkXUBpD2satHCygO6ZsM/SyuAQvqLKPIeQivgQnPzkj3NQj8bZR1
GNkdJja7aTRSajXj2Go2omjFBIihS478RYUmXrB32rWC5AhNIW9aVWKbT3/Ac5j3WNy6mjhbQewK
xz69fvVxAN2rOhB4p/aCAzQLmzp/nrvUC8DIPtXlCMSVHAafGBhHXY/UsCizmkzNaa+2D54tIQCA
1n21ezRVEWA2jLLYxu+KOvu+CAYV3NnY/CqtsCR/tuyPZEcBklFEbjJltpsIl5Nm5VjuEMjYWZJS
tlUJYGmrkoNEmaGYX0elyeaxDNGUrU094KDfNpqJ5bNBh79tYLGQxB1GEEk77AveMok7jKtdFZCA
W9q6thhSG8xbBziYa9qRG+3YzKXFl1Tr8vre6pQ028XYDDk5s2HX76s4KA2m61S3V5iDZHGsqUnH
37Iy6soHAtrICeqtqq6PEiaEfEGP4MIgatvWWwp6ks4eBLyZP2gCX8VGqHHGqYJg4lgcZN+MNiL0
IZJfQkOv+22MOrJYEvvGUb1BUiQxxpn2HSZ1fTjYpHbFVGUzViE1VPUGFhW790PsZyMJywXgmk1E
aSg5adEYgN+WGXOmp7NELDh3iHxtVIGgpqJKCb8FA3Lo3Lhdgi0fVSr2SYWAVZdVuqmiW/zcmmmz
AzJtaEEuzQydkih5wZvYmjK83MS8i/ppd2P66ENmXpr3fbl02Kfo+1IxZbXpSt+FKEbR48W3IG+R
Mx7a2ixEMWUv2lYakMvRFFSsdDivZmEuUnHSrRjbvkEoD/29qoOdVVutVe5CMrSpYzWkl56wobog
/wcbn/Us7kDmX0i2InkYNbdQKel1A54/fYjg5leBp26H1LOqG82siwlkrIp8zveUJMc4EpKal+zS
5iWVak9zRbeS2HvV+cMexGbDGtk/yhD0awKGlXV/kByTOQbk2Il0zhoUMg1CKXp205moO2z4hDzh
qbYMW6f6bkHioDVRFTKnIYUkrXkXmSPFVss98nJppGV+9A4yhDUt1+OeFAqoleH/ou7MdiNH0iz9
KvMCTJBmJI289X2VyyW5a7khFFq47zufvj9mFdDdBRQGDfTFzEVEVUamQi530mh2/nO+U60JdPS3
JLSzM2CTYQ+VCFItOorTLI1WwY/BYTrQ26dlZUAha2d1at11cg4P+eI5ysZiZLwT19BW5sWDruis
zW/U7mqJj1asADNo7vRmhsRDCeFjgqkg0Outv89FEQ5ffVvaxVlFdAOQwoQHSqVkrdLPtugnNp9C
ErnvXKfGcEatu2joV0h5M/G/ytruqOolsbnL05SDthEPlrpO+UD5mbA6aWV0lE00sAN8bK1POlPd
+qMQQxo/tiWvc5kgUOhHP09bd+9lFnVrAyfi9C2gF8y+25DKYJ1pKuFYKCluyA9NSRzuLKgrc4FQ
u234pUbS3qvUVZ2AG5t4Y3nLSSdUW89JND0lSF44wMlCrns6GQPbSIBlOVFwilwHNa3zvGpGrjRp
Y315bYn6MAEMb9+NseWqg1RoudQ954GJET9gMddeCaUOHKb8SrceRq/zgRckdmMcpA5jlShy54YP
WKIppW0aG+wmRmGte80xkRSbKrX87OiG3sgpkTFuUHB0pESsFc7anwZhlwwQC6E375Tk+lYK1VlM
kOdzwZSthG0zcd4j1se4dmEksZZaJDANX0Sa3Ar2DzIl/a0q6x+Ww//taMD/R6Z/kk+zie/f+/4f
Zrv+/zl/fv18o/B9/tcEwD+/9h8hACH/0hFYEXwxbbCezeaGf4YA9L/AXlOhogxm1xhV+H7/DAGY
4i9WBWx+hmtiNHJnS9g/QwCm/peDTZUQgMKAQhLA+p+EAAxY6P9irsC6YhqzQ19icOD1zdad/+Kf
YpopO0Ej2rJyB7C9DCr8vrEXypmBODN55bH1kpXbR4+66VCIUN1GigLjueqzjVA0eFBYVL7OhJt4
wVV5abXgwxIPWhfdrGZ6Q4oHbqlpB+VziiTRwpOiGulgDyuzBHVhvzlTeUqWY/N3OxRBmmwMjlbq
bcng14DZk3M/uTu354Sax9RndPGmp5hozeLnsEccHjw9b/adFnxWYf1CaTlMGQ+SKA+QORjIWq1N
6b0ZbE7LeqMBwgMrk8bNzbPdTzlS8mkHJFcNJsgFpq+FVsANmwb3RY0GHe/Gl14WZ90Sv4Wrrizi
wyEdTmFOvr3ycGQpJthTni5dq2SuLuF6gknkb4HSBF4r4xxiIt2od2LfI2oYp6SqxS6N1jxgc3cH
7z3swVWOjBVoEJiuoqLTGLReH5CXmr6IF3fQEYdzGBKzpTqwHBLIR3AXUEd2fSPuhPN5FFSE3jQy
0k10zQwkK79yHqVV+EwsnKNqSBM30zkLOxSFnElQWOTMbuiGM6Fv4xaGGC/bD1t1n3oPSRxGOMam
lsYwoOHGkJw8s3yJ2vLYdPEl0T6Mxr1bib8MEn4Lw9eK3jPgiSed3vbByZ7YpwYriPTPlqDtdjob
ERmxofIvcD5Omq6dRBAAPEx+zcI69jJ46JjEUWTAgEsC5LFKQQLO/rK87h4qdDPLZLCiDUfdoKjO
pRIDdecMIQnUjElfRWLs2B7dtSy79k1ybTiiIRNwltf7T2VDABK1vTIciG5uxWpNsp6jQZbeii5+
tlWyNy3Aa01N61r/GAZ8RGRjTq0+oZUODSOqeRyG16JoJayxgHprUqte7zzrWbjrl2HcArmdYgSS
xgDsAjMu7YfomOrSBwHUPWc5hW6h8ZFhhFkW9aHKEVMR28PV6D4bM28XHvewCFPO52B2V1rXv8re
eC2FORPbz720t16dbuO0fWlDY62X2YkS+p3q3qkeZedj+59aQNlSTrNCJJw/WWbcUuUTThsAZBHz
tXwS5CP4Bou9euXb4JzAeJQ+2wd/MtB7s0sdcASxS/MLpipvUZdVcAuWdi8tGIvFYw5LOfH729//
1qJXYQH7dC1qN1lKpJGVJ+W2HdKDhrto2Wb6dzsy9He8YxBCyzDr/lDozrIQyZ9e1e+60/065vgn
5PaX0ApjN3ZBYqtqL+hNtSkzMeOU6ngcGqMzXKyFp5jvwDak74N0LaXs1jwAsvkhzBY3loy523Q6
1EcreR3dcZ3iheujaS0Qb0xVny2qnQw9OAa9fijM9NPqwnpBbzhWq0BQiTOaZ/L/5y5w9iYYpwFm
PKWC99Fs+4UcCjTVjOMPXcYL2i7YkPohD13fXI6tWGF+eaXVEOGeb46Dmh+fCrlpvruLRicChGRj
pijPCa7Rwa8v8MWWieu62HDwiETpvhoV3hCzI1FM8LeFTUX/Kocuq78VVsAWb8owSyD5T131FIFs
pvcTTTah9w8EPRFT/R7TfbDT+OmGxtO27kRDLSysKUpghcQKOkdxc1xCIWHyKwYbQQqyBQYY1GG0
HYQBRImYgV+RZTs1mQf8P79myZ42NspTWzjsRsGzLicUY3hI2rJScGHr8Sef5jyBrJ7GpSHKh7Sz
AdBSYwykLbqwG6TjrMuc1ZixLamzbNsV+jaeAGbYEnNNUXxMc2+CcDnmTr21BUQc8hYhCRbvbarz
Msv3jNKsITPcRfWssXPkRXeffi3mZhlJ03F+wej5kDnIWixWx84n8OsN0U/DcHHJDpxJBf+tRshz
YYT6PYrIxEwUMyjDm2Hg7pWjOe71SoAQmFEug6CkAbj1mOt/RvPDi/we+hZWXCpxEMM6be9wwq67
RudJkrCXhxXV1tHC7umt5xTwoBfc9oAefjwzvmVd8qym7nt0wr0Ya4qAeuRGnnj5suFnIaKHQ0jU
d1iYxgYKyimuh1vCbwiwY77UcOVRC/fkFnU/VzJvM7fiV4/2E3SLzuV69/I1bGgIki2+Gj6yF8ci
s8yy8G6UV50nwLKgPmtZq7cohWKTA4EpPQC8goAVUkjx7JhFydFFP4Bmv/DwQywmAb905R9yl9nK
JmYPhNu7JbRxIv9yHC7jEy3hOCfwSEHnxd/knJxG/9T88qsNDqYe/qjyAuPkbYrVY4vg1jvoo6ZZ
fhhWw6dipa+q7V8sAfLDfm+s6V4V6bvhzr6rhKYbBo7Qt6FLaQUskuRbuJ4Fv6xGmRaok+kQbvCv
nCIi5CWMXa3qUXIbHqB9V+yLIrspX0DQqXhHOBbcowC1q6byPlf1tz2UxdLGUGhJANUda+aSO8AC
tbPwdakYdGQPnc0xbjJ4YCs3LjCJ2WurcD6DerpFpiwgYTcv9twlbzBNGUzzofDrmMA9U0qiNWf6
23EZ2NCHImYNPTVFyYTOLAme76nv+QZsuKCZIw9pzc7htVsCYazGROG488yKU8/Smp1xjPmx5cwl
apa4qDoa8DXwml1r+GhsnXILdi50rYmIT0sLTl4jzx0xhcm9+jk2C8PiCmu74e6m4ierMNK4TvoE
nujMcscs7Y4ojTvHuhOhfrFt89C37JX8ZsXTqVDBSzrDO6rA2LpaffVM8xa9kjCEYFUAA+9tiFJN
Em/xIBycgYI98A/EtZ02QyZuLphQuYQzLrGQveVoAeYMBrTCtDqDCH81Y2iZKs6WqQC2NlBn0Nft
ofbMfUmjNhzUrWPke1+8/b0pA1Xd1cE6EgwTvUzHKpJukkidgPp9g0x5GvTCWtCqvvGy4Qu9+LnU
i7ehjL9hylq4VNIW1FBNlQPnRSpji+rSTNi/ZIg1pLLOMq1pu2APS2PabxTxifsOE5kUe9JQMmjy
PGplWh9eFcrTSYnyqWyZqaWGBgO37lhly2LPLu+t6rNL3lJ80mZ0l2gc31kbeJb5z2HrP/a6dU6K
hKKDrB1w9q9aamEhiZjvjB0uRuP/8uRbwHcmqCGKP55rvPRjcZm3iSnT/N6yXyDMUoAB3GbZlPnK
DktnwSL9J8p5kHNWWMS0qy74+dZjMtz0AH2Z8zLScTgByAK8MQX2N3LnK7w9vAo8mPNg+uGcy/IV
+ZionA/m932y9Yb8SavY4hZpxSFXMcLLW+sJesxeAwC0RN3hgVREr4oHu5EdoqZLtsJtd3U8zuW3
5c8w0sAT2H27aWwv5QHon/JesohB+Fvq7H3hCIpwSZ0VDEbpvWsRmOiw8ljIAl3tzDq/CPmN37KC
Qay5VM26W9ISXAOUi3GeXrfs5pQ/Bataw2VYWPCQKDmG91czJimgWU/6cmqsY5ykxqI0mY3qjTvD
2MW+UpDe6nhGaozWSmMuuiYz/+IPTMEBQ6+6hk4QKhDY1A/F0yhgwkGXmaeE47c2xAgZyUDfr77N
ImfaMVimA3UAla6YWIVeirZHFYjdRDc/8H5AsQKXZraNlMW9C9Vt4kqLcZRkQ8uDlB3KMnaj3VD4
oNowGtsFJmvOk/Eqb3xtERWUWHbD3nXZBJ4USuRaiqse5LAKtQkzF4NNp2VnYRhsQ3zW8gozXzBE
fJOCTiGzS8Mlc4lvW9WMDXExVFgw2MaY42bK4B9SYrKtdMwURnwQoZavUvI0bJ+1QyejcqXnKDDz
9rQFdLGU0xkOBBsgwlfmhL6lDWCYtroEamQKDbtm591qlGkWkceoI5YFSgtq2hbzhdj2k/Fdt1g+
pgl/CXGqfZ6Op9FurzE39oiRRDkTBCzqDrdtbb2DPGBFqrhnmyBfFebf9UiBvo4mcRMTTwKthUhG
IThQlLhRmMbjnNutNd+m3LtmKrmGgQ/luBLgrTJOK9VHE5bpbONl01E/U2PzPAItnEgELs2Sz0U0
s9OHBZWHZTX/WHjicrJFWttSMYdD1dBB/fg2r9ex2PE7htsv25i5bTkjPQNtHNYhBb2LCnr+DtsJ
g+RuUY6h4oRqn2SrHsoWh3Ae6rj3WDVjwzz3SXanhmIzqPZoZRq5ip6WGXLS1BTQ8NOzcnegVpbo
hDdiVEQtKj5Kc2G7XNRBYq91Gb9pTmuv3Q7CnkDb2IKaWJuT+TOVXbIbrXBaBo3H3rLrw70OEQ2b
Xzt56hz0jPqFNRT0sLprN7SqRamraa/D09tIo9tTweleEsc6Zk1EdUfgbs2UypowNpp1aNKkwIWW
uXjeBiJeC0i0THSz8JbZb8UIFGca00uQmf6a8g3/UnFoyjSaN0tna2LuCNjCb1OgsJRceP4qTjtj
VThYn2cEU02fGxarx0gZ3YkxSBXfjD6fkY0V127QRluH8drcqRs9/P3bFCFNK9DKO6Dja+pO6VJt
6NDokpaauBSTZGcwhYSufSqy19JnVkufB+cgrV9ivODRlroR7k6YcIskFWczie2PND93COeLQj00
XrLvRk7ZGU4t2ST3WsJACRVUeFonNpmfaAxuQX80cJ5dv402umdv/M7a9XDzOWm5+BbocL/61KYd
OBZndFPxAIrKb6+8CjsrboxdHqJwdE+qsX6CFoyjJkKaUW6xH72EWAu5eyETdoWxkZr2U5b1S1TN
Gx9GjOjBZY+dkZuulxyn4AOsTSKpLWOCpGVL1wrE28J/hUQPoBwIEaCC9mmAgQ2m4RYlxpu086dG
T3ERhrjQS/9al+m3xOFm9uopddSJ0Md5iOorE4jumprtBv233fgG1kdf3HKWXqSwXaxzppX57GAG
gAk1besDIMsarZlL0da+A/itcVLmfFRccUetakk/EJs3jGdd8egH9rtTjPVaS7WBiId6yhBe5x4U
ndY2e5fNJWgVc2p0EDKFHhk8jcd4CJ1oISMHF8sg3oaA9duXJUzJKfp04l4esiswSHKsuvzVrLyG
jce0oTZVwD58jVTqcSJOEuw3MRME2W06VT1IfTwj4F9CDoLMQQ9ceb7PyF1a+bupYKNrCSa63vH/
xM0+AV2JmcH9amIKFFX7AKj1a9TKd6PTYoww7a+v7RuvuMWcmReV/Ax6bZsB0qqBf9H3RRylZ/dR
zKuhOw9vx/6nN8hLcziJsvBCG+6VhDkGHo1eyih/ccviJKfsu+OI47pDvXQrut4HHVfu1K0NCEBd
xFQADPS0pifxD7sBzFVkKDJIuksrzNn5y0L+XbZG7dlGay9W1n1wHGQzCs9mg4KmE96I4pUVBGpX
M9AjcBAh8oDl0qg9943mecCqHJkGPVhUBmFJU5CAw4nCLgbwBqYcr3Ez2Doj8JsoLXeep25WjV6O
Ca2iVwuvlvmQaHIVFMgwYx5BgIReRE4i6JZlEIpNWtusmEiTdk54wrPsTxiHGM518yTg6azBbnDM
acbvjhaEo55ma6ftqkMMEyuc9NeBkRNNCXKF4tQtUrv89O3qdxLqEbbGxvAmc+XGrNn1nGAOWg/J
y8PuklINumoUFgeLk9SYHjhLJw7lE8zk1/xRE6ivPGcp47xHbyWkoQjJKeyLp4rdX28Z1zZl7OJl
3Yvdqg/YnKCoc5IDngR22+nmPq6e47osnuIInHXl0HDXyOEQu6w/o1VZWxWSKJL2t5qwXGVede9M
5ttySjaxY2/NPodbHcJ7tYb0CrLPwhQmvhhxYFu36pcwGD46q083RiNnt48H5VkNb4kftf9IkP5v
6///Fg30/yD1R5Ij/vfqP9x7Hzn5v8n+81f8U/N3/rJ1NH1oH5YhhE7+7p+S/6zrE6Z18BXjpiCN
/Z+Sv/mXMJRtKguii6sz2/lPyd/4S5hCJ6lnmhCmlG3/TyR/XtV/C1Oa7Bs4x5qWC+/EVP/KSQCe
3GZAN60lN8QHR7anOGT+6qjm/4IqkPxE//qtmCfgEZa6aQlJMcq/BItLCgGKlkkm/FwFI3OTtf03
wlm7YuzBmLT4CtPhtx25IzAj/+BMoZIg6sBTWmBI3fJRq6JzENozztdQSyM1Xv1pro+u0n0Z7hse
72MF412jOWVtXEYbpmgezadNnX1XZT/ZNcqOnbqX3ifPSMkZjSLGGw0U9OXZISQvLzt4ANJKXAHL
WLFyepV8HfLr5FGpV+XO1xSW62nAkZzqL7HUr6R0jgXkNDgEzZ5EesErbr9DSqDKzuHYgai84AFE
14v8ArJIK6JMzGWW410qNHvnG+auFlSoAeSg3Mezb4kSziJrHX2Z2Bz3hD/uS9m/ZWVH952h8CZz
gqHOBLVo2DeFvcvb+L3Qrd/Ysy61O08P42ZTWt4bChghkbxH3Bj8CXeYts8iekKROk5tND7ldfFJ
h8qh145YExPm9GyxWPUuuhHfQnUshPrui4du6v8wmJJLqSc0UxAMNZHywZdTtDV/xVCN56Q37un8
oippYk0zwo+AdONkUegWmjRiVHQ36NUFX8EedO5nj6BIAc8+1aJ5kg6jmzHpwj7Hlmi3YcL+ES/Q
j2tizQEt8dh0WBQHNj2dPbz19LJs/XB6x7BgQLfNv0DV3YGprFwpeKhUocIWO+PoXLk92ymFZyo2
B2Qpf4WLQVtpMdkeCgfAk2KTHqBmrArj5NrIXIGba6h63msVoQXgwWHiAd45TfMl38RdZBYx7nG8
aW7zht1rWCRdCEU7dfuNID9RRAfcNWQXvdlnNvW/RqPtpzq117HdMRvjaFV5NHbDWYP83/ypKhf1
bX7i5vDSVTXXZldrYbAToMAFO/E4asB5SbH1OA6qBEkYvamMomKB3N7Qn/Jgh8irqHcHPSjLRdgq
cMKIoKvSLUg/TESyDNenWRdDbszgt4q/a12vF49mmqFz84+i7okFWreiKPHPGWhxjcpOfIoUPiUK
MJZ1AeMMcJIoDckC2sn9IdyrhG1qQF9gjf+4yt4617/VfDiiSbAMimMSjct0SLZWgB+wjmkNI8n7
i7vmwSjrX0vVz0NIAnEa0aOiwuf8DLK2BObsBkOx9gMkQ/4Qgg4vwMyfQeB/5wM3dpw5B73m/4iU
2h+6FwrRs5vIaMHKGUB0vXVvyhpXqBZfSxzW9ajjMNebb9HUD1lXHocyCc9pxxg/wkAXWX/7LAiV
DZq1qn22TE2R4HaruZIzdhqOQ7Fwduj7J4vaYEiCy8xVoPU6qpnHqv+sxhoTfVWMe9DeIZzG4iYj
/Rd+N3J+nO6odedNitBH6Nz8ETGdFrJnBOdruMLC57YJz77ZLvvBNhlmlXhlPIzyKSlPo/7jdMYt
j8LlGFECDj35ypp3zdEzpakfpfuV4tPHENVxxgq8XWHLC4LQ1piePb3/cFvGU7Kern2fPHbttq3c
K+yAM/1Z27JgsONr7I3HkMIkYVPDjNdyOVFA6fsYlUnQeWmZIucyXOkzlxRgJWGOYsCw/PLZ6BXb
9ijZ2CUH/yRqqQedPegpZ+OEJvp1pgGybjP41f1QHBvN7bYKKcjLCP8QHsSoXXpn3TinOa4EYIcY
2FyR7SbvzGR57SB7RN6HJdtDmMyawdYOhisA01ezlafC7G4ZgVVRNNveoIrLJWHQtUePQCBdGzVF
TtXEbKHxicraK8trHwGCfMLoPADb2oxM0Arde7dKfT0Q64GfvtH14U9JR/0qSglhMafTI8bLjvvK
VnPVmDun51JxIMZL3MoidbR1Q/fQggIGHEUK+XAqWW04t0K841hblpeMtZ+ll1xNQBuWwwNvzsVK
u0KHob4nUAll6PJPxniG2CmkeG0nWyS1IHLPY8XoLSci2HiHOsWAKLccUs9WAgTTC08eNyVDkRfc
CFv2jiuhE5PDcjS3++lfg6MRTjPQHepSLOV3rY3kIUrt25lYCMfUvjTcJnPNux7txn5a6DXjPBbq
h1zHeqcV1bfonEMQux9p86mPyTGg78jpKa4hYJOhWYsM+7SVfTZNvZOaj+Y0FA+2l3232CJ1zX2s
8+LdrsQdGfKp7Ks30U2vflHseQ4BIXjvGrp9/36QFNs6WFaFeBUPXoMdrVBECNvwVYTkx62afr0J
5W1C1VTiVklyPbx0hIimj85hrD1NTHqywvhjGO01CW5DJelFaDE6k1bInSv4/UMT8Etw/EuTx8As
z5QgL7yELohI6IfMTL4DojsTfvzY9p6q6UGUyUMNgDDJCDSP1h30wmPZrvJiWNZkgkMVHu1f9vMH
7J9wy0P3nVD6cyceIlVu4txkMJ83b2Kyjh3zI/bca+poGHhiWCXSXVnF1iS5VSj/s1TWJ5QXPnZ9
reSwrZtyNwbRprYdYkouGn55Bp1UMeju763TIaGKTwxcp8hpPpyAhWSYjHs2veWZ+NCG7EcOxomG
nfnps0ya6smqqBRHOHhLZ1dFVDCNCCiijOJbUNsvTb9zCdbKtn7UAu2lN2nsVg+59F/83v3jRETt
jRiNI06u+LuIrXDIyqgR0qgM1DPjyuNym9TmxjfVCRrAl5UxQLJz949Ruqdv10yvgdTshanLXRRt
Qm36aIR+tgXRKbaAPDejtVWNH54zflOIcNIt7QfkGj1XMVl/x7wKNkHd6DvApYgYpEwn8iBZj466
hRmzyrAm+udHe2ohd7QE7vD+b/L6JS9QMWLdXHHcRwYqZsu//+b65qepFWBccaX2NC1PmraiAOLm
p/472WoqttzsmBjFZogzTGL2MfRrUp8BE3CLMjD7tQLv6n90WDcqPr5u9J5d5R/D2qGwyd5ZjBYK
5rXUC733VICiWWfMx+Sb2bQc2NiOSPGQh87OHggr+lO9tVljYnfe9VXtsYrjqyNvftnf6t5Zg55C
7G2sVVySq40ZDKHRvBoobAuVIg8a8yC6WfEMo1XYIWiv3o1Jogf0O1poj6be7XtzulM2zVfSSu5T
Pp8rZwU08Wlox3NuGesuhAfhAlvofOQLMp6y30ZFeCLQkMXbJtJefOGcfUj30eTzVHFgOFTOk5gN
BOmnCWdAmMzgZY3MITeTj4GB2zMjppulgu04DnFSxYqJW2LoO7fMmXTbtxRgFx1a1K4P70r3t32h
kSUG217l5qPZF9uWAMX8K2ZH4bjzdmQ8j0w1QE5sdeoea826BvV4puL7XLLSVsMb/QKCN1NYFITE
7psxF4YI+dhLCmF8YzOE/SoeMQ+a/docOlqexIuhNI4e7dIGKxHVOckmjdodtc6N/qoRbuPMbXxN
Y7txAd4rsQzF+JD7+drblgmD5ES+JynPMpVfnQ6nD3Q1d5Ir58PU6zVRloeKhop8yu/YIReJ1x16
KVfMbwk/2sjH1qUa+Gq6bhLqdpRfPYg+3YciXRfiZDX6IbfD9UTvYwUlvldrqcfryKdyHM3ZpRmx
JSzDxJiKWHff6uc67rehbq31yjuZ5DPk0Bzm/xVkh/shg0BO7bklNjGdoCELYpfrdLq3NAjJfeTk
J6dS5/nFzX6DlvxTZmTLdnbW1Igb/PlYLEfYeEOaHPCrPDq5dawkVlY+BYcdgxYHM3d8VSAzQrzj
2OHulPktUpodC7lxum5Fif0yF8O2ikyA0vmmp/nBM9WDFyCPAB0ZtGSjC4AcPrsIhBK/X4OX25b3
sPZJTTVnu1T3RNMeuSQ31G2tfVvjSVBscVYfXFGtHGzhZUfJ60B0yQp27ipp3TUaGbPQ6DT/LXVC
FVHv/3JJicIkTsxUqqtWnVS7AG3UdpgdejlmFuwOjlv8Ue64LM1kIyv7nLDdq8rPmFrbfjOigk8e
DTaIv0WwZpu3FoAqIMsesbfjVndXFW86ATaM+jTVmeXGbMIHER+MZuRCSteys5cZ+835e050QJJA
UtSK0fdW2yyRs8aNElvTcBCG7rVOpm0A6yATfIL9tMVevhi5bOSQbrJOMjBbjCZlCGZ+LYtmp8G2
HhrKFbPwVFUGDyQPbfGbrAjtCcExK4mjcJjgPZT0XjuPDV/vyXwTk+IMymw9Dv2mbdTS4wnfzqfg
3HlgBnMP1HB0W52ukfGETrBiTL3p62JPDQvn9OHUsN/ibHhWvrGCNnjXfYRardjrg3lphX0W7ria
mzeyJNwbdrU2ewLucjhqDLiHiQCbg9eksZg5CSzJwZYnAxFfSRETPbYCE63LbrM+5y5PNg3wxshE
hhs/ILBucOWkxBgmqe2t8G5OxOeGt8YVSFzvmeK+mOW3lfCQc4fw2FrZzoxz0mDao2Wy1Ta47BOX
IUZ/mq9nRdWvzit0wXbVub+T+LQi+jqYLK0IxjqVvxl9ophgyAUebtzkZ3dw9inoDMbRPFTQ9rHB
e/05Bi/mFOrJGe2zzYLZ4JMRldrqpEuDVl1axkiWS1oh3jPMvGZZxlMx9FbkGVkDq3UZplcgffuO
oXdGVcDIYD2rraWRyD2C0cbz1dZr5d4GMcRRYoW5B2+LzXU0D/iG9aTTtcW1Na9nBkfcnoaO2jM2
RkSMqPoTYYMZjfpATGg9vxGoNRuRNDtm71ijnU3m0mpKKdlrkRvncfqwu/SQBcEuoHdr/qsCNe6G
OX4f1KyTaitjnbxnvITFv7Nl8ZTIexLo23ktLM3wWBnNYWwoKwTsEJrhGSXlSj3Rm0PIZNHWR282
X86acJ+q26CSNTDZB1FrTw0xSpMSqjxx1nlNpMthoyhMGkspBOZ0EXJDjMXOzqpjUpkfRQYSr7Dv
GULOAkPUT+XCsLJC42S1NiMLxp0FyQwTvZtxDuUn47yj9Ugw15G7H2ehe/53ij5bZqkUo1BQRa7t
hbuLQpoJlbbjiVBiyt+guNcrz3deLRoeiVzKu6/9FiIOFgmkvkVq6BxgJb61Ic2IIFbaU9ZP90SP
eRcGzny1+4RAA2JnqxEIDmdQTe441sKY8I+GHKWWYwhqZuKVwqZypztVGLS8GM3WKMN6DfH3NbI0
3HqBdsRFqC1Td05NNC1zrpG/Z+i6S0UYvjdduI56le3svtviH/6YYlT6tkZZr/RnA3C7qc3ffPI4
SI5UashE/BgNx/MxlNOiNQUjJ25NDCksbbqPX4SVqTZ+izEl6k9pd+FqEG/ygceKkvtSaz4rjSIL
4x4afG2YUck0KA92vt8xYOo7tJKM6AORhQdyXdvcFh1rCQ0FcjqlCcVeVIzAkhmTi5U2EFvcJ0xR
PMtk8hNQMLK0GD2RZ/vJI417EEbLNrHTX9kBnwn4SSYQKhAfg33VDb9l2V66mA8k1+jRKwK+nPWC
CprOvWHdurAHJKfC2+v79Ok1ZfjGkMKje4GX2jfybhLNHRTnt15+ALK76IpXY8bE3YZLKV1r0baz
pWXMVn4QbXO9+Wxc3kiiQj7CkPfizwW0OWs8FNSlLkEzWQZu//gBUG9xHGLhA3n5JGn6VFgN5RWR
/0WAtdpUevqURRebDRMQElp7yIr91LBqdD3+gi1PcDkKDyi62W6wFe98z2upMJVtB2brtiK5HgFB
E5GzGjghFANnPcUPh0qIJ0pfTHpLUTGutySnXt6YOJERSAnXWh9sQGfgq+zfqo5P3bBxGopi9JdX
b0TIoHOpXpeR/9v7plzprOdLVWbXTruNsebu6ya+VzhnDhoQGu6gbY6hejl1jPhjD/CAj78TVxjp
e9pkj1OrraLgc5QhrjyID7hL6KX0FA2SbbkdKDF1wulL1nz6RP+2xCPlOtoaVUByOU7Pjc3L9uFo
zDuMl9x+NH3ioroHWyyRxrGymdrHTbYaPZfw6Bj+jhM1c4260ijOnM8196aiHLG1pgX9VqCEMCjP
8JPvMuTYjHHwlnodP/KA/MZweI00/Ge0tA+npkWK/3QKPKb+81tKFPApDEDeVBTO8S3zOY7UrUK1
CUIYZYqeAaQTpeMcCstVN59/51ZI7NvtStvUpXpqLP45geqwnsh3LHp/Hov24+4/qDuTHueRdDv/
lYvas0EyyCBpoL3QLKWUynnaEDl9wXkMjr/+PqwG7L6GAcMbA15Ud6GqvhwkKuIdznlOEdEEogWc
1iK3A8by9Zu0K+9kXYvRCimhhmkzZwUfuEWEVYmEO9V3+00P5dmomavlhjr+/da24QCwwvSOMqKv
qevq16iK38rur1XJptuqeBl0ovCbddZRNAY+OTMNb9q62ckZFZEcGVWyIj/ZTfJtpkcvp84ZFefl
cirldtVi009+hYO4ovadtxQY521OoNNyMo92v0W3gVC9zS6Z/hvfduqzZr6GeeKd7G58KN3kMy+s
mhQW7lLla2RgvY3i07TstUEc+0reR5Hz4boMXRsfYAqfY+XEtEoZaVPLd+k0J0I5yY+kqQ5pXd0a
Az8jQEECONHQzXFxkUF1riJB2VA3sDn/hEkFzsghZLQtk0cXjgd7w6Bbx0F/zXJZHOpvbc1oUxDt
5RmlRMwXS1yOvoF1A1E+izfc6zcIg7sV99BHNfDumhYHka14uBxreTxK7KGGZuQ4Fxws2kMm2sti
DyCLN10jRuyzb9VwQllpv+/78YaMs5NB2gu0hWajo/y3Myv0owOvRNeVQP63Gav7ecIVbEc+6i8s
4l3sFAf0FmiJl6mgDB8Zc3CRabqisSMLPvCvZkr8lNdmYu9qcV/Oidz4vn4g44kLh3HMMNU44Qlz
BGWK5yNYntS2PCVdcAvPutmJYvwFh+9sDNM8dEHPkQX6nTRT5mEa/pQUEh+xALKxHB7Sj89T7f6S
XsbdZEkAOTrZO33/2Gc+Jx4fH2c2b1nHXrQarl7pP7gp2aloYRiZSv4nF+M970eKBws1z+SoF3p7
6g5yoVfhlAAPGlV1axdHNN7RvtMQyUjMeY2Z7ZMbzZQOHKAXiZ2ZuwgvU+83CG1qtSklt3L0aGDG
r2XtNVeMSyV4y0ODqQwTRlyQ7i1hYWEiNgS9iuKeX/ls9pH4r9o4cd6Dfnhqp+htEH64a9VE8epE
67iMnkj2rjZ91MeEI2LQ6FzczaTYfAIeGjdJ82Q5fHlvIA9mxsfh1/O3Rj2yCmXx21YNcKxJ7CeH
B0VibiZZyHudc/Y/Y2/gA/YoWUrGXx6qG8KO/NdSyV1iucdu4JBeHhNnnK6uLR3aNh5k9BjFWmtT
rVUV3Xaw1aBJlriZjVUXYO3UmD23/djuVWoD+vTNQ05KJwgRt0wFgCLcfK7jjCekiViu47wkew+P
uzkQqqitaePMWXIYuifDUg24JpScOnX2zWy9GaR8riIiMAi4B79b990bzt9xLZtS3qqm/cL0bOwx
QlmHzvDudaXMMy+RecYM+uoo8Yj+f8QJkMd7uBpktIk8B1kWeRsU3HA7o9bfpT2UJX4mN28ZpQ5U
wtUk0h0+4vE+GIh8bFnMAUtgLFpZ9m1nx9291UPHMtDbCgRhW8z7TESCTKJ0dVd1k7OKR6UM2yb9
yaLOYjqSXsouezPnXtwV+ZM3jykTJ6PZFHGwIS6Ry0x6zqkxv10v7s4iwPIzOCiR4wjYh4pSIqbJ
fZ+NfFcPYBBV39HztHrD1nVAxcQciOjLewyXN3psnY3yUlL63G7cYDZ4Cgw5HKjHPvN0ujgxSwLX
dln61DmJ1t74AtmEibJu+oNl6odook02ejRM0VjQxsZ08ORxEdnHCygV4IqihKEyEy6vPffbF/Qd
84xPqZeHpmfaFJaexYU0wrToYQcBXsGijy0LK+xuxr1Gupi6s13nKmvnbUwNzEIB1h2rEU9DAb9u
oFhqZrJyU6CH69g7VFMYE4rK4kxq/JgEbSbzucrsD2WLEOShtRvmaj726cxbRCs2ZM9oR8WKlJ1j
TsQ7Lfmk90J/JrNloZdjlegYM+GF/e08JmyLAAGD3aTlzHA5zU0hXppgFzGB9LL4gA0DDnLLhWG7
xo3xEjHuWSscnyLePCikp5uOmmOFjcBY2/QKZUgqQ6/K5ZOwVfb4Th2Ef//DyOK7qcJJG1SR2lqj
sepL/ewGg3WMelCAowXyxXwVLXmAdI+cQun8FowkiYnOwasDASPDKbMdmKYaLggEm81QhHd873if
oTvjESEtk5hx/SYaHBQRo7k+RDU+kxG9khlWsqbmgWhDHKp1hyg2YPCUNnSMSzjv0ICdtRUZ5bkz
7+l6ll02RenMHHVouDpjIz1RYMKmIH8KYzeXUGtaG58zCPIuq8/RBuWkNxXK5rVX2GLTFOD/QtuM
dqYxvoUgnjaDoUPsNcnFYJdelqJlf12/m5EUNznfjbUAT69BtMTOpzGb0ya4EDPb63I+MzhdpY6m
u4BGubG6n1QSWpBXCa4wHkEepuYAaObT5ZWVTpoeSgDvK9/NP/tE+/u6gU1ajNGhyo+dCKhYZY9k
dTTEUeT9djRVtBmS1kH9Yh8rcy5vDJ/xpFey/5vwfk3S0geJ1qVyEybDis/OnGj2BMRdTxXVQMUY
FfTXNls0zmHwO1sZVyyme3TVX6rP5h1ORiZUyLWEPTjrTlItyf7GrqjRWlPfZHZ7z+alPI75HyvR
72yn0+XNMNcI3B6rzgIbo2l9Al1+TcGlGdjYQFkR25pEcCvpu7M6poTYnbD6ntuY0nVUwFmRJWx1
ZapdaLiv2q8s7FynoSELWSy2JCSF6Vku1AJohmlxaejtth6+AGsC3UHds4lSagV7Afc40UNTOwmD
OqoEvN33Y5V8FTOeSGOC9ZZIsS9VCsJ3FsMpBNGgRtmsGsG8HaovqQ4lyaS2VZC+FoCfdbP5NZ4e
gRrKTV0SAFjUnrMe+njPPvQB5/dINEImd0Z6sGOmGo5nOhCaR7FJapMdJfpHVKAnz8XNx+9Ccice
ZzoWvbajcC2zyrvpEIR63HxbjnqqICLdjKo2N4kLHk4o5xLOyYMCXxh4U7zuWt1sUdEd3dp7iiKG
zjjNieQLDOKeSg9DN58Ff2zwwDm40zKzXqO8OJljhoPbxlxlqu8kBW39t/M/KF+4Romo9/ejWfsM
JGqi7ZPXSVsBTNPBe6nN4dVWOYSSBKVXDZhjp4Yea4Ge5p2083f8N8ZhmjnU/ZT8ZM5EiOgcl31Z
M7pR2Zr52CWo+5tOUXyM/hI3hJQZDsSZD6B7pGe+JXoxObRG326qrDHo42krM9ubDyggzqEc+Xa+
16+JbSfBT/pPdSGjDYZ/VuWRvoakXh1qhQI6h1+JdmxEh9ehC4da13jsEFkonK1oB1WyPTtjy6i9
YtbfoDfftMkWvbu5GbziNmCGsS2YseJpf7ZbhHGxpsUwG/6ujppnGCJq7zEsqMdh3LBiiTCWYEKv
Or5aWnNlOU16iUbD2QVhum38XJ7GGYtF2rDRYJ7UYt5YJLYuF7w2XdRHytw2RoNBl03O3rYYz06t
O2+qgBt99Ket39SslRwbDkmCAk4qixpHAezgruBzvsy5wk3k2cj/OySuPfxf7AX7Pi/wDTGg24Tj
HWu1iezA4Vh48SE09DEZa0UKK5guXweMKjQl35hW76413mWuemIaiaCozTAchXa09TBnRANKoWaG
v00Jdxnc4h6fP0J7z0zOtg0EDzgKa0nkdiOGsaU6LhO8taGOsCpDLdgNpc8+Fd8/Y9jqIzXAXTHF
+MKKDNdsbrEF2T/lYoFGekD/RcVO0xW0ND0YDFK7dBlT4FkYGa+Sy3XBCfIctOIMxgXWIqaywSnF
o1tBmkjVTi19bxmyt4BV6BG0fonteXzoA+PJll7I5Ih1qrODTbECmgepM0sPAM3J2WqfKJrFzv3w
GskRNN/6QDfWUAFfM0T6Y2ZXZ8fCxTxLxEdARzZV1f3GChdCnoyfPVKj3rEAj7h0drnhAT5DAiQ4
FAP2XxsT/se2mB6avq+2onW/I2HdJRg8qMzd7M3z2nHndjYiGavQSy/zjmerW3lVw8bVI+KnMQg+
LtSDQEKFnLXWKyn5zKHa2tRjxAq/7yFu0SFAYogZ/06PdkCxA9mpXfcOAkwLtksWVygnB/5MURbX
ShnBOlCob12q9hzbwrql0V5PM+MFhyLIa25SNR5z0w2Aq1Fmpdjv2t4xoV4l307XIvme7Gucp0/d
3IB3MswRoqWHHovJGrATPERikdE7FY7N4MYsBNAsWIPrDtnA2vH92zGpr30C9M5U7rHOvJ8yqetD
U7DVifq0gbQTf9d4xfqKqsbj1eT4ZMJELM/WFvEi7MUdWAUMTQy+R+RF4dHRHoKstmEBFYZfqGrf
1Ixmy/b6+yT265OZ6V/lV9k2iJx2o/V0ZHpy283tAxYoBtb9sfUAgBFT/mp22baxBG4GQCxA7Ycb
6U7YtXMqRT+7cwwv3AgOn3pg9JsDYvJ15WG6RaqFsOMocYo3ORhX2+HHjazneYjg0BghBpwAZ5ss
f9sg6o/aj4AmThMz820g+nrbN2in4Y3eZ7laeWiWubB9cQhLh0OgpXgC/HZAzpdsZVP8GezgVPr1
dzsmb71mZbAoWzi9CigBOz8DApBMqjmgATxAgxx2TfFSQcTi6BiOxAIeZ8CV+6GccJdvfZc1Pe5I
nvOZQHe/ycJ9XxuwAo3cR5fuH6eF4GYEHir+8TzIiaOe1Qa9fwY+lbN6LSbjoar1Ni3BksOpAsI4
FTuUFjZD4sWAGYmPMU/6jVOpl6yPbjJtu2eiun69uFCbDILsJi7Vs9AxNl0/qXYE/Tza9S/Ky+LE
4Xloh/pQJcNDu9iLpigstkxF19jhky3JRSWWBtoPzueVhchsm7HoqiDgbps0eHYdeSesDFFew4Wc
Bs2xyAGVTSrHJK7NZ+1/jYVnnhQS/e1iq5Xenw7bOoMPl330HB1N7RInjmHxIKz5Bs7SVUi2Sg3u
ObCeYA/KAh5lDVqd//oeq8qAnzHz8URGCSNUDy8bbHniaR2f64hNW79r1HtuRO8mZWAWATWSjiWX
11ruplrvEvuT+eAEGBWji84a62ZKgrdqAPgf0K7zXZv3vuDFDxHI2YuPhtw3vY6C95T+dC9j4r7D
YMSCS/BywY23QuqNik64f1iY3kmXZRVaP2OVrsdEpEeGINsanCGhCRcDywuh8ku2QBxbKw+0Gp8Y
hjxMLpYZBj6vgns89tPDXKI6cT2kC0zL16mZbc3Od3EmFXeC5VQt7Z9A8Ui1ncu+p7pn/rvEa5hi
J2oaD+M9zLKF0YxXuAjGJ4kGkHb1ajGKE8p/SVR8ddvwV3Ih2uX7aKAMMlX1aEhsG/XMMtTq/JtS
GPgBKEKpPJgAqHKHseeBE6k/Zna5d2PMPXyREOSGcudtY07cBvRes3frBS4VIhWnMOlnza7chF0r
ADmly8rOuLEtK9gWDp9/Y8Kj4hCfvMPjwJYWdP2UnCazvjWDcNyhn4IE6rNbj4K/v9vUe995I0co
4Yu8gjoSWjvIbtSQGl8YZYEOcd5oGIBmQDqJYXEN2lyJIqg6ei3EfIrlZe46bJ8Kj564hmmNI2Hi
Sd2acLbAWVhvhZx2Rj099EXMhW0AP4Q0tEpa3hYcwQKVIPIOVgxY+EbUpiVZoCGl4Uo0+pWeqFp1
DPMT/MOtSi20JXT9lWI8CwMd5PcnkZyM3ZL+Zpo6bnCF4t5Om4cM/LPX1Py2JLOh3UU/FmPeYqbu
Hxz8kM5o4YgyKoz+RvjF1l1sgRRYu6o1UfRTWljxd264zia0vQdmFGf6DkaduBrToXjluDqgBftD
oQlRwJa3beSzstLbsedtNyN2wMW2bo1i40NjwGR+FgoRVTA49HhVCKA824/jGG0630I5E4MADeFC
rAcxc8CjOuTRutE1HZOIa7nNQk4yb8r2WLLXNAlMHRPVrociI/eCQwHtEoxepk0MOQ5mnz1TaD6m
gfcBrHOkeK7ftEQYKvv6xAoNa0MESaLgCg+pr3oCtOmVj6nPpiLrcUGTnMLYbQF8Wkm4gd98tPLx
2dTGd8LShViGlte4yw7kzyHfdvkta1pBPRXQquhkzYXn66F5Vj9YuelstWNsIxW/ty5Tn2nmo0uz
uB+rAT+Y8u/aDM+PV9bTKkiMFxe9Ze6mQBrDljAId7qWUrxUHQDw4n7KGYvmockbPeDCo5vedlr8
0XPw1iUBEYcDR6PPnFBDzwyEBa9hQN1nzsKmE/UO/YAlSVbd2a4absYQ1EWRFD/OhCARrc6TQzyN
HQLIFRkCqLxCNBGgQk8ZnkhmvUwfsAQiLBeRc4+Lxtp46fQp+/QZgRF4hXRbNfWl8L1us/B27BSl
3ajQu0sc6wa1UThbx7AjEpEBXy69S5qNP651MbJXmQcfRoTczulI/eh+poydJ0OiV3RMEYp09HMJ
j9Ba49fvGTfSN4Ep0ZiV6uBrmGtSFIS/CfpArgo9sIP6UyEx3ZpV+D4NLB0idNld8mA3Jfsgos7g
ANQ3NTJVNWfBmi3yrY8AJMfAtxKC3BXDOtsmWPxc+mdaQr2ya+s1Hcq3qjffBpPsdkt/uZV77xM8
WklqjGn5hxWdLVCQF+Ui4mG/fhPWqM7sik+HX9VrLKVsDlJwkJ4J2NEUzY8vrWNQp/chstQIyhk7
DX4GM4lupiI79WOIrCvB0Rqz1DYZ1ytKAJ/Jna7RbTSwoseOlTriD7W2zI5Lj54wL4tXtk1PkTnd
uIlLC2CIA20qFWUUPZgGZTiGBAQs8s7HkoacPr31DPvSOcUxdNS38NHpqB/Z4UzoovQpxyLFxn3a
5bH48qYaOaSpXgazAIHhTLfxOL7iOMQN6TLjmQL76Ng9bmhLTKvhTi4Cm7Tnl6pzEhZUbT9Ks9y0
8PcjKWPwG0B7jPrNmwu5OnIhfuV2B84EQ/UqrN2NKvp3e4imdSBYdBgzhKIiyNd5E78UZM7XQz+z
gADmFrbnaaJoiLKTVQT2yp2nQ+aai0nrLoqhaeeCpoRG2Kr0eyOn76qsPn1uzwCFf0ykSzt1d0Ur
jnY9fEKmi9ZtO29wkNJw3oQazSj7V5QsffihFdvCur0pIW80TJFsP0aCbnynfkxtn6CikrL6st5d
iuKqUQ9lZr8pRcWXmnTzQ+0ee2960qa8+C4RYg0mvZWdWQ4qrzOwpWOclQ85ZH58iNvAfHJQGbL7
ugxeQ1cd7qVVfRtO++Ag5hgZkEfDPZPZ17Jn2SfHESz7pzXVV8f1IbLbz7IYrpFOvhgQ1ZaHJMd7
rC19W1j9vma0rtL2YU6Sll+3x6uJHTq3IirQ/o8M+6PyANtlYcHBD2l+Qo5tWPkVRQlFJM5a1qa3
aDDvvXg4t4FxGw8QNltyL3zlImBCKipr+dl3HcpaxZ414FaCVNERCGC7Fz4zYvX3v0zwJrDdonU4
UB69IGJVKxCGJftvTACtyraxJmMhi39nw/loYnnu4z9dYYFrEu0qTnikoTu9A0fad86y5OXCZD19
W7sa2XhyjBuqxnZgj9mOn5VIc1AJ/MoDmQYz3X7XxsccZNLKy4jYiu1D2f8xnOliKr3LC3OvzcsU
UszNXYz8H7M25VT2mM87e/Y+Y9oS3mnA3izC1suGICsri1qDh9HycQmLUz2SMmgn+VfUVDu7jgAG
VIgeRx0cMOODQMFqz5VD+5sUfFnxgaAW2TLnBkgWa7W0ZJPmEkSXwDwkRFfr2H9YZTEHIIWo5DaC
l8NDhFTkI2R4uGL88+m7+BQjX/+YOgLRbd364wv5sAsugX361DvHonMf4CiCVPgbrrCMIAN4CxAU
LLEjAe6DKJKtt0AZCugMYsE0dPAa2jh/neA3tHAc6gXoUC9oh3mBPIwL7aFqtgTRkEcFByJegBAV
ZAg2I/6qRVU5LNAIsfQdDq5IeJLHAa5ED18CCt3TBG8iXsATrEDhJKg/IUSKHDKFZg+Ey37TLsiK
dIFX9FAsSA2+E+qxhW0RNgvkYsFdFAv4ggzWK1jct2lBYqSwMbIFklEtuAwJNyOHn6EXkAYjRR7Z
Ba6RLSFAHg0DxW4FfSX7Ey4+/AXJUbsXe0F0tAusg9/v2i34jrYF5JFB9HAge3jEHMD5qBDl5k7y
iGH6m7XcbliAIGAo6WL1T8VtUkAMCSCHMABBer7AREqBgck+GNabxxjXhzgC6+Log2hxgv5kzRGS
TdAkEkaJWGAlIM9fgxx6CRQTCYBihVqMntCrkRTBOmG+fE0W+Em7YFC8BYgiIKO0CLn6BZVSLvv6
YsGnxK9h5D3TK90Lvmy2QFZKaCsFwvxQb5YdkQuLxYPs0kfiRav5YM3PA5po5PcX388f8gXlAlDn
V8N2mS3IXpaBiaocvfvBuEb+fHFrdcYvQugUX0VBc8lhREON6RZ8jFxAMqhEryZkmXpBzDgLbGZe
sDPeAqCpWpR6mcugwaEuK6DUoKG1mJ8Ygf8TsLE9jvCI8BVYiKJh5y6gGz2xvOhg33gLBKdccDgD
XJxgAeS4kHIsiDlk9EFWwdNEJOFn5LtbucB12OfxfMsBwDvkHaf3POxgIaWlt+4WOI+zYHpAom/c
BdxTQPAhW5rFK0yfCLaP3yxnzoL70VH2PETl0Un18knF5SKN9GxE41ao+pzraAeiHMVVQzRCmHg8
g0Xy4zvFU1wnBPJ4CD9Jg6Hp4KVsI+rG+aVt3wOgB0XZPTGFeq0ECYNlWX5Ao6Pkm5Ktkbp3eMre
CnUVUI8Y2yR2Sxbz+FkUHpkt0bkVDlNl1Nn5Qk2CnpQuGKUGnpI7AlZqFsSSz/2+IJdCCk4IOvOV
wfTJY/CwKsFHUQ63q2pBNtGdwzgh2M7Ub8S/9Vz9DFUq424oo3dvwT6J2njqFhDUCGhnPS5wqC7Y
iQUWhW3tlDMf0s2wH7mc0Fjc14q7Sy+gKdpwbJawpxwYVNkCo/KgUkUSkQDkWwC8mOJAPVGcLxAr
pmpHOfc/y48Ht+R56sZfa8FeTVV3Gy+FW9dReqArakTUMVRd0Kb1ByokokZsLqGGWCppmnx+Gcyj
bp+hauXH0mN5jHgg3IFhJVYae4NaXEpG1t/mJtoxAmLCk8lw7rhgG3opihuVeTWZqz7zFOJplI/2
nTxPTAQhm1GzS6y9C4VrBCI8kv3EIgdrSJTe9sKRa0OsI9Pn89106EHGq22MBDTGa0ytDwpH34ZZ
+kPbl19glzw+N0wLevoqFp+beunSAsddkONIBt7JSkT1Cmd67UTNp9Gkdw3j/gSyCWpaN0zGHQKJ
YGue0BtFx5FcSf5DYibMlFdY1DjDp2CAoWa0BKc5IGMilFhbyofaGfPtMIRfI2yXFdMjYxPZVbay
NBlKHjtEv2ZTwAA64GPDz15RPZrVcJPw4ga9DwksCs9BisF0TiVJJr55rkKHT0BhFDv8jss8jKui
Sh5QMF1TGzVbixGKXLxBLki2fm053r1IaImFHM92cEYEaK6tIrzpbepDE/jwjjUoQwLGJJgHEMJ4
2R+36JjjCgnHz32TJb8QTbi/rj3igSzHhvmRnyX/ikSqRTev/0TCuy5/zRan/xywalDkA+/9ie6Q
NqJYNCONfc4AcqHb8x+4Vy70JHSoPqu5FjUiWLuPzKI4BH7ebfoc4J92dlIPUJHVUtjA0JWiPYmF
wgH/O7enHWot1MQ2Z3xdyWOTTLdsf05Da745dGmkOp5RzJpd+jPBbV6BcM43OlcoiOi86ZU2Kbv0
MSfIYLB5F9xRRFvJZZAO1XceYlix1ZcfOj8qJ70n9r4lI/OsSp7yPvFXcYRARrlv1XhTGuzUS2s+
w2M+J1G/s8Psfvm26LS/SmisoMOumMxQR7XDdsh5fwY2Hy5JAS0pFXOXs98sAAaBm1AFk6oq+yrj
Ezq8bO00lGp2Zr5p5dwsVXNj/zHm6NmL6+9AsVEj9yxEL7r8jI1h/8ZVCsXEvq8YYB9gGHkOe1Ym
TIfY7Vnf9RneXvRXtkhxyMX6ajBdx5fQkdQHNYnEmkaZzwkTWFVNT1HSftt1t08Ke5OVPhMYC9cg
kVMx0iDNxtA+z6O4q1HctVb5xUd4QYoeg8G8sD69Kk+djLZ6tPOlymrQy3cjACImSqWzJnPkPsxp
wyIehwE/CNcrgH67wXrl1yDZyj9DOZw74kAHJPcFSwc4H+CdraJHQDV9YLD4YhO51Z31QnVE8Jfz
uASONZrxQcXVmlu4p7q35f8buyHPjxDEkrnhvHBgOrUpQ/hK3kxsziTat6EKYLexSJ0t4xEeDKBS
19uXrdPCC2LbZzoxjxHUE7ZWD4WXj6jxm03OSNhSt8vv0DQX16TfLZu31kMXNGXdVXv9i+NzFLkx
i6Mq/qbyxGybOXjlGsClQT6sKDs6hrDuAx3KV53LB7vk8qO0M+l/FRkMpAyo6Grm/imh/iCeB3OR
5R48P0E+Z3KSNoHYlDNq0+V1DrqRCMQON/bQ5ucwsh/EZJ1j335CsfMssKwaVnPb1c01G0caiTC5
X36jXva7fIhu+mj+7ux5H0KUKaoz65+vNpGPqP6BPRmXvr93uunY+8Z7O33XJig2w3lrfbbtbu3c
lZEPFgm1JoN+8mZ8ZEykfa+78N0JoC+5Dh7zJVg269IHyZHJ7KP/SNpgP3Xqkkn0eKjzIZ1O1BWI
XlpBeqmkJ1JLkK5fygs5WDuQGnsRfnoeroJyOrvsBP3lmY6M4nVscrBN0Xb25J1l4QZP2qM7B6c+
gMNKOxFSRkmzvbJvOVY6Q7nH3scbb9mrW/jg0pZJZmQ1TwM7Jc3wHnDVnZIxt2fMDbu06rGIQDPJ
hfKGrzKibspr42yN6FJI+U0pnsQ156+2tj1qfPNc+GxYU/pM8gzsu0pbp2xOXvu23kvDxScZm3fx
gAiJzRZ9e35xfQqAYAGE0gbVVAzVGyfacUwf5nZgz528D6h3HN7qvnaY8Lj4y+595JGIhZ7scFuO
7rXqkWyDLqvRFQ8oHsYBmYh8Serys6Jgz8gW4czLOP/B/dhslKHzSCxAKBxxgP/BdfVlFuyd66bJ
N3BeEZWsVdx/m6iMMgzoQcYIKyz3dghHswwik7jA+jVnbNm5gummh5Y9YT4LkQZrPHt25l0ud8zL
aFkWY0sG0lbLlFGAbkJW/VTkbn1TTSenKPBWYVsobOrqOIsM8qpxrwvxm9Cgh5zTkLXKGdoO9WVK
sFaWbhzDcdcdWRaQlyHNGPDXIoG9YMAVUYjifu7T5TipkLSQa6lAkUZlY6wTdcoFkiTRZeyeQMqn
V9/I1SkuOWmAaiB0ZPPpia8wjRjUC+Ng6lSQCseHMBJsf+PU2dF0PZeBdfhroZH8PwOyfI//7bus
kAKqSP/3/4+w7RhF/36h+PnVb7n51J//8UtYpp5uP/Pff/719JnEKT3JZ/HvvPa//9C/yC2e+w+L
rBVpWb4lHVPaIE3+hW6R3j+EYxGcQzOHe8kVJMEXCwP+n3851j9Mx4al4nm2bS1A9/+BbhHyH9iV
LYJ4QcFQwrv/V+iW/5rbbthUWg4/lxD/FdFuKLIZMjVxaBXiU9fUdHnOUm48sff5Thvn/d9ek7sy
m1RZ/EfR5XdlXOj2n3/Zy9f71z8+/vzzr//5ff6X9PmkjkTiumOw5xri1HJMA3K4Pz1Ly+3V2bAd
+ZZpPeabqsdffgYjRypHbpKiVqvB3xGwgeiFjSXXJttephnO+CRyUe8w740kc9TdbcWo+RIlnb2v
05gM3EACtGQDFfyfUu6Fs/y0/7vfgjfq34H2TZT7NfNda29Z6pdhjtneKA0kcjs1CIfrbEAOb2GY
nXb9NDMk8vLqlSGc3Ejhenc10w/0c7gGXxuCt5xtwBYu+UZJQdRb5SfMIsOogS8TeyP5O5jYCUcB
xKgWN3tgMBaViW+fA5R0t3MfMW4ifD1osU9ZBGRKnRY7ApTot/1KRNehZO+9ym2O8MTW0dqss+y3
MpvpAaU5Iwy077z8Omdl2DbS3rW+6zDPGYLsariT2x+Ba8CInHJ/+ujYdFMJq9GbtnMcGMkhkm19
scsCrgBuheAOaDy52D5qpB0hOeMjrWD8MglomA3zD3zzkeW+sLAjtNjWPi1uinL9ZdLO8JjojpAN
gAUov0NjIieOvBhWPfBr7x3ZBu8Fq8Nm1dqt98SWEqVT1ufUdpn09sxIHCS9YxpCSe+NTRA1LKdb
H3DtCuj2eNcEwM1WosdJvc7CmjLXaEZMr9I1GDzNmPpsW92WbZBfZtvAjonasl2b+WDDz4XSZC1q
rCxGmDGRj3bm6xvePh4D9SU0UlFGVhpSZoJUKzkBX3Gx9DbtQdONnxtVoasxTcUEyM6oj43yAnJf
vWgHUrZUOqpRLPTg2kke/R5cfvWVmubprqxKW62LVLXtCqtlv/FMI/mo5eh/GTyB+OtBTUgSja7E
vJRX9vGTQ3aoyTiNxKEBZZbVXKqyrha8mKCkM5VzxnZExm8l9SVTpvNBfABQNR0l9fcSxXJP3hez
QEWPeMJ8HyEPzgWEBZ0+iZbl3xwm4RZOkHstXe2QNWcAuZgD5JyWO8c3+QSA0pWN+HaTCAFcCN+P
IKPEP4kGr6UGEvQF9pYc84in/DhWROr6jZtdFyXgWxkmRP01pr0z/Tba+aZqdqWUmnFelTOEjuQF
jR9ASiTX6JioUPwHC6ncjUcszaaZbDDNfe7eidFlUmwafn1XGYP1Tdxh9YDsuCzOrGCmikFlTLeY
dCQvnLsIOIA1o8IrEfypJeWrK0O4OKFGhKEL47u0lL4xWAmdTeKH1v7AFmzI2N/wx+UXGZIQfhJi
nO3WHLY+/5B6gKn9uBpZGHyI3GqucdTk76Y5FeRFRXX13cSjVxE4mTWP1EfqaFtpTfT3MrBFMqyu
HXzRdf+f1J3JcuNItqZf5b4AyjA7sCUBgqREUVRIISk2sBgxzzOe/n6IbKuUGErSqst60VZmWYvI
DKcDjuNn+Ad4IZuiEspaksL8vsQyGxSmTMGrIDWYgS6MyUHHGEQ7NlX5D7vrpntJiIUwPVGozUHx
RLWmbNXcql9AUUSMwfzEI6pnR8PuZg9hEO0g7NF0lUQDze2HPQSgOC2h9SD7V92YVB8O2ivxBsg6
KIU40bzRLuJDqUrVF5UhO0YIOs2bae6jW2UwgeLNTfGD2fx4R8emg8Ko9j98aCYbP1ZIraxk/BIo
UfyF2qHc8WVIHB9YxbJpKZ9EBu9mJVU9pbk5Kh2UIhxOR6tREifGd8cx4DLgBZ1DR+3g9b0UUat5
wMZaV478+gUDIbzt295+6TWN5CsHzNrDIwzibV8yNFSUAm+Hse8IBTP6RVtLTM1nW1tQLZSWtP5K
e+4BZ0TdVgxGsa2hq6xm0cHHBJnPsBf7Hc8o2+gp8iN6EbTBIsifFbzgskBmYY012nwrDYFJ6mpM
tHE1cMKgpmzMaVdtVgF0FsDDF0K0+QPXotbrUKdGB1AYYARHDP8eAl+Xfw056GWJIS3gTAx5sP7N
b2VNogWVMwC5jSthO5lfC5hIOC65GiClR3u22q9hl2nHUrLg8rd0zbVcLh4HHy2RYrTTR5AiwHWA
/dhO6FvIRsb6zzSPZQ+3bJRF6Cftp762vBxz3NfZkhNP6F3hTUBvvxfwCx+wdOOczPCQPENXixcT
77x7wKbR3g+a6MaGnov1CkhNpkLjwm/SQUnPuRE7ppxpfFVS8LkQo+bV/cQAL4trUtQIBL6MmDCS
MFDv8TrMW3mb9zXVA58uCvqNbH+jGtC+CsrZT40+NC99PmjbbKomTDXRKBs2pFz6bRjl4lfSZ5h6
paaxE/T8URkpow35ChyfWYKMpgYDHCH++NFuKm7KnjBLczi1dkNb0wbyKVY28JHETVUwVEC4YIxB
/ovGC7GXOOL4iACPLNq9MShI/Na67j8AflNshsBYTbZinH9xbajSKsLiHNNnWv+GQB3KUyMj99I0
ovWf2Oh3RbpgqObLkvapi+digw4JRwqb3zsawFnqFFmorhsJ2GGo6vNP8sZylwJIcUUlM94rdUN5
zlq6pgmDyeeh7rMX1cAXRg4kxAvyxTN71qGAFgBQXuOaeLfS7VBKvWIQtAQVSEiMCrR0+JxC6bmp
1bTxaXCAdVXDZFiHUxHuA8gbq8ygLYdQc7Uv7DnZ5qoffIMB0X+eQzl3NNSal+kymvrMRLY4Yls/
1XLwD0OiD545GBj8zUbzlTK3W0t20HyLm1naDvQ/bmNJKpil9Vr3UNVR/JDGOvyDIgPGIfdJv9bQ
njwwQE7AN+PDHEZl/h38JlNrWg4t9qeIBWiaiFw05i0WpNcJZ4AtondiOxTiKaUm+kalrsK6g8Dw
ohm+/g16KCIYbY+9W73o1Q5m82AGOMM7qao2riXywqUplEOOb/zbFnIUMuWFjhXoNA1QizrxoBWt
23dle8uofnBJzWwvgJ0BJ7rL72K96+4NCaN4v+mqnVnM9gPleHKIKLFf8l6hnynqfh+pQmYyrgt0
qczivsVU67NpWLTfA8tHYrgOUU1D9banAKSNRKWn4LYaTPYXnDRnL/eZV0Ip6W7zoELFfggQecrq
ur2V0gQps7RPTLpodQhQSEntO7P1uy8dYwucHCYNw9zahjtVVuMhRH0blVLD3iSKrSKl182MTOrK
GpBNNk0fPpzun2A5yfRKA2rPMi37LUWuuNF7hRnhUFboDk4JsHhqDP9FxxLqFsi+/nVKkTop8cL0
UA8wd1UbzXtVB2dph1jbICnKdEuq1fZZMRoYGIGdJZ91odSvKMUUD7UJOa0tSfGmsNfv/Hqa91Y3
CO5RUzXXSUu3WAfRzS9KGiaj+CgmOFJbwb41jdw+wMtUETMJsOZ0MkPRj3qbjeWvrLbMb8D3m2d4
ZJE7kt5la/xnjNegp2WSINQmqBnywgtaqflaxm34IlDWdlDfpjls2x1JfTfeQnHVgVpmWr5uxn5i
rDaEj5DxwefQptlhuNduFKVvXrmDEpfDD/QxQngFvC7Ughaeo4UvD2JnyFCD5YwdYyrESWk1mY9X
tsVMKlH2t4mmF1+Qr5Vu44yGmqQDuYlLGMWVGfvHjlcuCG5JeTcuHCr4Lcq26oGx5VI8PyISBDhr
xk5ZIBHmxjZduLIqFLdWK7r8Fk4I7SGGrf+VlhBizrOqR9/VpFDvuDMbpoDz/CDx4WFYPZqMqnWp
ae9EMTDEkrI6voP1Ixe71GImsqmLeXwysxJVkEbte9wSNHl4Go0s4AY30cIqO/SPOY19cCf8tPyO
sFSGz7EkNQ/gnI2Hwl/AJSU+Z0A05eRJxi0F7q/wv5YStrXAW+p5n/nCepEjZt0VVy1kEi3K3dIE
c0Uma7XdTjUG0OvGMII4hZIMzhAQsjvqYfZV1OEIXzpCiwoiSdrdCjo9u1ZB6bhOU6wce9Q76ggq
JbgGadg3uARuxtGuPgmov/46GaJgKyTjm5VM/YmiSHUzxtubXlM4hFD3wsgt0059kZU5QzhUYDyx
o3gIboMJ+IFVKXg8FwYuxnPnAw2tBeAEKHaGgnKJAOU54NeGVuQIw6PtB67TQinKo9/bQLlQNSPl
G+bFa1hJJeuRhhgeJjjoYq9ai9zWGQKPDDSSGK7HlpcYJU5ElGQ+W/dtj31iE0QOXXIwcF3rw6rM
q3bcYJ4ZPWQViiyK0mhPapS2j7iGxnuJjPfREGW5n1NEF9EnwX+RKU26kPwQy2eIk5OBKYXby4sv
VYIxplpr6U2JIIPbKl0PwCbpv4p4sG4R/i+8KMN4E1vP6ob0EIHnsGm7wwx0Za8zb/YMbZxeQlnT
tz1o0nVkhNkd2qUtjBtde8b21jwJKeu1dYsOx95uhyBby5RdDsi1At/rmFyuM/BoLSRVu8k70BEb
bZ7GT3luio0h0S4I6HXeFmPY3epzHriZJgTqUXq1q7q4BW0qYvU0L87jQx8i02Do2tcqx38OeKEy
HNCe8A9VaSAGRCINDTpspE++WsjYioWyyrNrCwkenZ9/aTVjyu6SGCHpQ00RCk4S/4a9HyErL8YA
L1IEfDDPsnv4KUi6jRowaSXoTi1FDnC70KombyQLNOHWglBcUb3Y34ImLCWXmjR4hOZTMB0ImhgW
9kDupgMUq+gSoSNA0ofovF7+AueVPsl1CEUiUsZko3A3PfWFGm2lMk5o4DJXBDZtpFT0oYI9VW2U
674K1Re//EZR+6SByvpZ1z34EjnNRseyA8Goj3z3FFet/qsJaE8t0/5scU0X5DUNTBGtVkB3xMIx
jFr7wZnolDUywNNOKGXxSoCV7ufO0hf5Qr+4t8u5P3XBMrLMetz7olYVv7DRbu6QPevWmiQD2qpE
cCww7HMUI0rvyLHNrxVa/Xjh1AmNBMrkpyocjc0oT2bmZUOqPWeBWQwbrFoo0SlLE2zToiB4iFNZ
OSlxEp2GORiJutgx4a+GnA16R3Lrv1ZajRNQiNaOBrcvBAUCpwFLuJh8u14pxtR8qTO/xFNHdLhL
x/h8qytRt9ZLTRUE+y6VQrfSTfRqG39ceFo821c+hWYiLawbBKakWAWZMKtVvFVpLLimPifHTA9u
iiRCWgtvihgNjr4kMQnKPYr8yPhNM4k2w3KfbEQb4PYM8yZLgRT2c4vKU1B2YCssujiv9Pujp7CH
xVZ0PcDUrMzQD6gQFCzXjAnnJ4KW9omOUXMjBXZ3M1cga8CBxwnfnDA2i7Pn0cpqZZuCzHsisxpO
IqP8Z7YTyM1asoz4AdcUn8nObGk1qKNCpujUJVmDdCawWiJUb5FszQCDQtOytNR4pvAAAB1kwCHA
MmrNcyNF/OI5gIVDKAyiR9AGNjeMj65lzRjhTopyEHkFuhgPCNpwrYxD2aUoyZYpCnNWCjtSVo2t
Fqb6Ft1XfDZwMD8GE9LtFMXBd9mwIBaP6QSrztfGTUFgTXeYE9ieXFbhNwCFy9Gg99q4JSUmplhJ
heyc0U7TfZIPyYHpf+92uipvxyDrHkxV0DEqoCBDyoHKtebs8WO71Gjvpgz6WJsILgKJb21HoVM8
oFgwO6QTnLeMEG5GREKCxgzLN88/G32YOtCl0VVqwuaQwZFVnL4ckAyY0zY9THQNqWMhLSQyHRZe
sd8ey0EKQPb1zS7RbbE3goYcKpyFzq9PAwYJTAe2HWYvPwet7VpAw3hVglYgAhE25S8wotFz0mAB
kZ9k61Jmvh4aknZrNn37w5Kp0rnrfXSy/VLYTLzNaSsaGhGxic8CJJzgUUim1n9RVP6HSmNugdtV
7a9pnPhiU3UGXjTcBSWsykr02VqaizLepFPKEMdWZ/C0EZA6ZV9Xmc8wMzXHPfw8VKZlScxiJXQ1
7ciyKjBZEKrZQVxj8YaCroxILyoLaOuVne1hPxHBarXSLGfy0xmfFbvSvsKDUT+1fbt0S4ucS8TW
6LgpUhELt23q8Bnsw+imEF2sNQVYcIjtpjwWQ1DjwZMtUMmGjx3yiaxqizxKJEfwS6QBoY6pf5wj
vyCgNCpc8VFHk8Fst5UFe7WXRMt3ohubadZV3H9Y+lgDU/wyWYzWY0QMAfdGdvTSap2x0TH4+crd
P3lVT88A2TgYygkBxNRs5UnXc3SsEvEqlW2xxdUBio6pdrtuilIXvkK5R2KGyk6Gt6VnaXsQhWBy
iOFyWDppmhW/poE2hMc3g0abWtn1xNHAxWjFb5lvZbNZ4qRlSscsG/x9ouv23aj5MYjQZlAOs2wY
+OdV4H+ZK3bWlrpnfqxShpWl1WVPwOPAZJe4NoxN6j8MgZFtq9QGWx61TAmNVDc3CAJgToI/8iMD
bcODFz7cG36Is1YtdXs5Ej32PvmIRGckV6h+UJFI3qjUNekhA1ZHzwNIWaVkxm4/Ag0EapxP6soK
A6bvI0djuUQVWB6WL3jcuSm1L7KfZekGChqyeaCyZoqhATRBO+OTR+KdSjtdm/wdAgjFfpp6zZtr
pCoAYsa/EKIe8eMSefkcd7O8jeQWfOaYR9XOR8ED7DA06XZRgZlIZG+aWYZPwGZ/oHqi08xXK6+w
5fGHjnP6jhws/YEYXvIIBUD7NIsJIZhQzZ7CNEhv1H6aHox5xsiENG3fiFL7EdSBAnxCw/3RlwPg
FAJ5J8+QegmAvxFPt4zjY4gRGWqW6CeCDk9lYu9UpcajlQrBCF7Pv4fGIhMSIB3EPrUbewjNJxML
B6/Rw2bbzRZ90X5S9UMDt8lNxwFN7AIAPPN9C/iKyVT5e0SwxeUvx8NoCNVFOlRvCTwT2dFmxDvE
dw2/TvGX6e2fEvK4+1QUxSOIYhxvEOY82PkQc+4jxDERTxIIIeqSpyZqD/qSEe9iIP8Ea0o8FoM+
0uerfG7DqW7Ib2qBqHYUxOJbIezyEDA956LhWg9lmsIqg9wbPVjUridDDpxsrG1SmjC/gc/S3A1R
pdznrYZEgTYtWJjS+q5AQFms4AP13kT7aa2WcabxHYc1sgy+6jaKlH2Xx74EQ5E3kJHR+CAB7Qle
abrOQozJZMpSFB1szYuw+0qQ8um1TcOJooeNIeYNyqsmk3wB55wzDTUonKl1lKiCh28v2gIReDLE
NurP6TSIH4092nuRKsOdPUSmZwS+/CjbanIc8SXaGEg2xABQuvrFmKvuxWqBWXLjimwnYTW87jUC
q9CU0cmN1Hzw4xotmCRHMBH1IpQpY+OhsVF+n7G923UqyH1owfPnrFWLbbswtCwwXQ9+EY1kK63V
Anqax+EgjQYTv16xfMbugz8+WzAAEB8HDUW8q8wnxKiG7xTpvc4cKpj5ezTdIg+qsxRIdi2su9Yu
tAU5b4BcrmGXfxmxhveMIq4jZx5lmVPDSAt1qSDSSXt6yI2koANoaxg2CYaiX8loacQF1AwvGsM0
5lYV/PA896tXWCvNfq6r1OOKLvg3Ne22yUPxWCGu+VQaVngzo+hzHw+yAaExR22mjJJiK42ljC9c
bxrPVW3qgIiDKTRugO+ktEBKZjgbmq/yQ05+gNgwYP9+9f9kSP7/0fjbYgb6z6Ylm/onUeZ/lgkw
ykLvzUuW//KvEbjEWPZfuqHiD2LrqmapFgPUv2bgkmLo/xIqtHUm4QYX/WJm/n+G4JL4l4VRuY3o
uWFoqqriUvI/DQBCBuSSKv6F6YiCSqFsa/y/Yf0nDiaLI/nfg10TEQQ0gmxyOVbSZSbi7we8Ovg+
v5Ar9SSbyDGTtkEEpCjJtorlvnk+y3M4m4QrmK5cXGqZMb8xRw+SuChaqVBPNEyNDUrpa6DC29qd
me1QjXqFI90L5/Ki711T/tze2bS/qnW/7KtWpYDzb/JBddDGm9EEvrzKYjXzwdZoSqIfKixLPzdn
aTGaKftUPcGdWyu3g6s4pAhucFCPiH+ssw3EcMe/sup7s/m/9sZJMMFp2RDl1bNX1xCHTPTQzdMk
v1IIwv9m+mr9auTSNRQ6+8b+yi6XXZyflbcLnr3AJMAENaAfe8pv6934A7/oeCPdpRvrHl2gXe/m
D/6zRJr2LL2CMbp2fOQrq5+9SuqrHD09YZwG/MeHZthECJ4Xdb0r6OYghrO2mWN3tCRGdbrypD86
RW83vpzsNydXHn1yPthPpwiaZgb+LJwzN8B05PIDVu1lD5ee8PJD3ixUobmOo9+i1R30YAPSdOtj
gA7+m3tokwYPia0w9HixquY+yvIN9//aoh73zfSUiX4PJXajy4eo0VeUubfDAHw5zvZFfQ+KfoNU
1DYH8RlANQdbTXHqglCGq0PxUlR7m+pvQgeBcspFg9xhbrqfNA22KxWq+SXAJa2IVaRSUO5OpiOj
qlsbMcr8VxAygApBjDKMwgJnspNdYCefChzy1j26BEsmMkCNNivg3mJPhgFjJUNqfWLMKJyxCbdJ
+q0GKBYnr4PtI6ICy14hHEyfKn+DR3uAQm8FC6x8Nrp9wHRHq4oba1IOlaY9WXkO+QGxIUQBMKh5
ziP6pODLQuUOCcp1PqVuYAz3Iewplb+L2TQ6CvVWHRa26pE5w0ssnVr/ZlS0VVi+yINX19jGmRPY
XNVBMvuzRltBrSvXhFxeVMoekP9aGN9C/mYTeH4rHWPVWBemo3fqrQAD0QMYiOzgECDdmccrEEDr
MoSxAuGzU58D7D75QwkY/IgGcyN9zSvzQavvjB6UvPldTREXfAklr8wlXEUPrV7dVnHrlSLGpf6X
T0mLVI0XB3QpaUIx2GE2zvuipZozVzfxTjJhTGJYusKK8F420L/kk8EA1VGAg7Qag8oRdRP7qwki
Asg3fkr8tVDAag2hQzzh4avKyoC/pfmkdL8w9mOeVjdeZYPM8CFYWVh3QmMx4W4aYw17ecSQNb8N
KJFtP3CLAdnNiueFdOiQ9w8yw79A/Ai7z/BXG4j0w5TRzTE2hcoUp/c9EZ9GKfiCTA+WtgJ8Tbhq
um3iIz0LswknhlUubwtVAw/FL6B4hnsXGBRHuLEK5o9099bxLH2Rs2olVPE0Q09f9Kfq8CdY99UQ
xltN5HcdgA+iNwqIAAfTx8ne034gMZRh3KCP1MtfmMs8T4TRGtsSZok3ZSi5PdIYeZZ7Hd97JXEi
lNrLUNposv424KGNMIBis98zZEIaFjZvd9/PvOjpezgZkIbEbrZ+AS04KNiX5Pm+1AqvtQzEDBcn
mOlzrkHDGoB5hLl2suHeiAISVy1vmCyuExuZIH14DheNgardhWG/HfVFv/EpnWvmlWLNbIqqNXcM
6PgCX504RVumcjME5eLkBsIG8YTMNPBs9OwuB6yPbnRbkUkfFNoftJ/eh6scsO+IhJNxkhkd4D0C
PiX5C3z5F6bw/s+s4cPQq+gYosm/U6Kz0Fv7w5AH3IGnWP9sgpftHurg1+VdfJiY2G/WONtG1bdN
QBuWm2WtbNL7fBOcUDC4BWR7r65kNHVXoXdlyeWq/CPQv1lySSjeBHq7ykAfVZNxAgI2uWjtbspv
9hpf6c+oRXnF8+XlPkhPTPCXQC1tkxpLWbCQb1ZTYugRhdQbJ8sc3LZ9xtmXTmMFO9O9vNAHB4KF
aJmQmupkpmdP0gybFOKobpwQhFvF8lFE3y8vsCBDzx/cuxXOHpzWB1M2V6yAf8d+dnJnfO48a5e5
xSH91hz8V3uTOnDQIUtHHg30NdENsYUn/Qbtjf4pPHVb/UHaEN0u/7APzum733X2iCsTS/Ow5FOo
6JJ3vbWSzV8zKu+XV1H+2D61gg04VsN3WDVk6yzRrCtRJ5E+aacpfDYmk/FH6i2qRDgD0S0b0UjE
mcNGJ5H5p4Fow3+8PGBdTWFQZCjyMpZ9f5BC22CykMvaSfegTrr9tnL8I23wFRTQm8trqX8cWuX9
Wkv6++bQyiXC7rlZaCfVC+4sD08Iz9+lGzSR1sWaa2+DbJWDf+3qu76yVsAH97C5vMptrkSga7/j
7JGT+PHVGOzZopffdneG/a2iPahp/ZVo+kd6/W7DyAC93zCUYQrzHmlhmVsa0NVGR4tOy14C03Lp
l26V+j4EWnT5Mf9ZupytelZFIJ5ANx2FlRP3CYOgIt2PCuqh0S+FMWeYSd9H5Np8Jv5pEjrl0NyX
o38opc61GQ2s+uRmoA1z+Tf98S2d/aQleL5587EiiQD1X+2EaS3k5W+mRpP31+U1/gz6Z4ssqfib
RUSAxJwm9dqpcbF2cJBhWPv3DCfWk9N66Tb3tPv/csWzq0wkkaqDZGSYeGt53OuJGzoAJFbyS/iA
6OAGlcsrD/Lqyz2Lx8JuQlHnfENAk13ZRejLoWTjnjH20JV3dNgdCMZXvtzLH4wiL3/+5snCFysy
oY3aSYGbUQd36ADgjZcjNa5cCYdiOQnvrtGzl3gWj4wircOyr9mf0aESBxAsTF6T2lhZUDbXgYWW
WaN/ApQIh2Tub4RcIZvRQt2GESZb6msfkam1sk2XtNSwN65R6tS8YHF4hGof4gqpfbWnGZja8Fgk
gTPDaMunZlXnn0IcM41m2iJ5Bauz3+rV9AL6vUKBuvTiSlNJeTH3qGY0zmucV5HAU79LCCiNBuoh
qevb6QbUNOWc7qR0KS39mzXcaDQedXAy0jh5PcldaNVOHWNRCdysi56yamCOgXgJInjgwRGnTEm7
c2lmKlWeVAWbHxVzCxWgLAZwYfatA7Yi0iuX8LXv8ywyDzRV8TjhIAO1XZl248I+cIequvJ2ry1z
FnibDNg+iubayYArnEk2tKUK2qh9ZZnf2c+FQ6Scx13ZL4AhLdtxwkfVAgsP8XHVrPEecKWDiStU
sVI+1+tok6+tKzH/yh5/3/dvvhXwhSZUb6KQ1X6L2i/D9Fy3X67EnT9zhrcXKZn6++9xQWiAMSYI
+IfRkVbALdflzbBB+XwfX7lNrm3nLKi2vRpZTc12ULZD2IHqN8S7BKrqlS0tf8+fr4xuJd133QRd
8H5Lo9mASQLJQMaOSPAaVTLMCR1kmjzNzZMVrfEr7+kfDsnfK54FtcFH9KmBYvs7eCuO/YyQwtL3
+p7Pa58mX7uun/wHlOSzK3tV/+h7/Y5xf698FuOkPgLNDZOKiyq87+7UeiW7DQF1La3TX8DhbqEJ
bDInPJW811Pg2D8uP+yP3+nf65997UoDR79DjegU4aLSoK4OyV9pG/e/W+XsY1fMkpqbB3yqpAJW
MfooiI0a5ZVvYbliL5wbcfapi2SR7lF9VlFO1N6bMgqu7OPaCmfpVIkkvWWOOv30QWO2iL+9KjaX
H5Vy5fT/vhXfBI1hzKskBfbF6R+dmU5zc0B+znJAvXnoEirr/7x1//4MirPvOvalHCo8KyafO1ds
or0F09/w9PtuQ7q07sM9qp3245V9XnuWy5+/2WfccbkHKBhy8quvy1ceb9C8RElhTT9tXyFo4cRX
vvPlY7p0QM4CSz91wAJrlpzwX2gQ1V7URvKkWtu8zhbS2ZUtfpwr/fvjEmdhJRxpnE44dZ0ql36k
72HVVHvjzShWDL5d1VGe2gPG2t1W211eednIpY2eRRXh64jMKSxcaHujFT/rAoS80T1dXuXqUT0L
HkOqx+qQ/z6qKHuvE7efnf4mOgwb2LpeqG6su8srXnugZ3FEbaeuGqZlwfRXCUGoH28zBFsQ93Uu
L3TlAVpnocRPDAzhJQKWAjc6Bb88qfepfq2t8A9lyr8PyPl8TuokdFcmbjoEAe66OxTlOvoYDJW8
ztGQOUOI0Au/XKt5/6Fw+HvZs5yhloeJkSW7Wy6d5s644YKtfo7A6ygeOgczJtUtsRXZVVeq7Ssf
oHUWaWyQ9Bq4RPaLw6OIj0Z7G8wvMvoH2qfLL1C59gb/CC/ogOYZj1Yfu6/gsN1hln7WJn4LdJZL
aWN1d8DfXXoua/DKDA/MZyOaDwBm11rR/ZfX/HnrTKmNwJxx2OFFmy7qBF7nRcnNo/+aHcx7nOxW
zAbWOJ10d5+Gm2ujxKvv+ywOddKc6TLQmNO0j+6sve6KZ3PY+Y6NO4KM6Zan39QH37021Fs+/wtR
yDqLQmlkIwsL4OeUpv2mUUvI2GIl4XLeZYODl5mHxPmVA3btrZ9FJFnyZytoSKc0a+cPr5UeuolR
XomuH95csJJoucoQus2zKBSlvRoEaFyeNMw8kiZ1EuRrrxzf5RP849n9vcZ5LsOwJY19q6JLcrQ8
3ENdYLS6E+2G23w/bLE3uLLe8psvrXeW2WCuW8UjgKOTkiD+3SDHq1fbIbLuA3xZ6jQAu50YD35Q
7zExGMG+AsczpuchLWHZNdtQn+7nVHkCO76bAQP2tv5y+Rd+nCm/eSLLE3uTLxiAskpr5tUOa4cO
S7eyPG3Tef035sT7fgsu65ZkndHSyn/GguDKhfDhWX6z+lnkCmctMcCfqiez/zrGspOKBwvsrB7g
eRPtrKG5st7vuu3SCzmLX6JgJN3as0qDdHDxjfP67XSvecvFCjX4vzvRYvms3jxbEw5uOJoslqZP
uIyvh1q9csB+4xUu7ecsBkVglQuZb+pUO/QvyBVU1/Jktzulm+IATnc9OLfhtrvX8FOMnGu9siuf
rDgLRbaFzxyYblLclH7MvC6IQpfP57UVziIP7khQ8iJWGNtdyiAxbrPN5RU+vDzfHMGzsGPpway1
OB6fsDPGi1RC6W6HVPQKOQRHbmT38mofRtK/VzvPgIxm7nUzEuqpE59qJQFJDjJQ8q8cC/2DTS3w
JCj+qoXqx3mtPw1jEuaKKZ0qQ77PmHyvFMWGvqlh9AD9CONuC+bUXGgxYji0/rJWrAYLoahshvMC
HY/8HSpZlIR3atcjW6ou4/vQvIkNLFNwAB1Wo6bfJ4t7zoTr3ORUkCNE8lh1dPmLH52quraP4reh
TtNC3z1YuQVbFjF+pa6ORgXd2kdftEgQQAWyiKZ6iRUQTPAO0GZ76GBgOWqHsb2dg2yECfzYxcV/
frbePaSzb8fKdFDsRiad0K3AzLT170pJPl5+3+oSP88+0HeLnH0iCjL6lYJI8GncpI8kCevhp33X
3Gk30Q26fYVnr8ffRYtkoW7K81jHh4R/eJd/xkcpsYlQpQVfD48Py1y+szehCMOdEgx7kR7HDeF9
OpSfEq92u9sZCgc9g3XsdjexdOUY/u4Cnm/+7apnARDmdR9KdpyiPlEI5vgwyND6nxbFpQQWSxQe
IWHfKknK2bq/vOMPbpZ3Gz57uUpulkmKVPwxEd2uDrm+aqjRFtpMU+aiMILYSn3lPH10ubxb8+xd
c46xTM1ZUzlCstVphvrOdMRneI1kWrK5dnkCWvzzbL19vGfB0SiKOEuKMD0OqCums+Sg913qD7Jv
b/Ek22VATeKie0Vz7kRZvgmLDv26YHrWFXjgRgtwcdIs5M/s1znBYqUe1kOm/+ronq2bON3nivxT
im98/zCpwU2Mv1knxyi+KSs4O3ddXsLe/dSYeIzI8abSqfWR9sd1b2XADdEwD4/M+XO/kEJliV+Q
9d+nAinELtn6Sv5Ft6I7JdS+Dwai8NKpFuic4FzdpRY5EdamZuSoFQfTzrd4Ffy3r+os6sP/YGCM
VfRx2OO4tZu36L0zEdXcei1dBR3+OYBXaLj+/fWdp51qbavB1PD1kdwcq/FV4Frkt6aDAgXnEpSZ
3mxqTFCbFrdpDOlTRCc5PzZgHkwo13M7IRU2I7m4iKUhXwh1FGkfp5+/FzAcfeb2Rrab4KaYduhZ
QfulbI9W91Lo+ZXL8oN89t1GzvJZv1dbNAJs/8TlgglN484lUjHISE6dgQLxTyWZvMlOt5e/5Y+q
znfLLkH2TfTSucUsCTj5sddsdY1nhBsaiLJNgVNhupBYE6a2D2SSqwbxmAF2b1rcq/WrtCTc/xc3
+Lvfcpay1jD6RCZxcqqhdiqQUuqEAQA4vSt7/ujieHtmziJ2YWtlolbLCV0PtA8xEFwhJbOH0uYN
2+LaE7622lmkLiNcwlTBE655sZJJJoToZwI2zU/SbUvYTPrvTfk408uuc+mmztorN5T2Qcv+3XM9
C9iogTYxLnrpMUa6f2Xtm1Xs1M/tp3lrYMrnqUfEaIA7l17rYeK9hkRvf9Je7COMpjWE+hOGmJtr
1+a1434W0Ku2rkpkQbk17T2zSshlUIvxsB2UlxLZWGuiD2h113osywn689bUNdVg7gS38GxV1Qox
pS0K6fegpgRaFW4wA1oLL9zWnr271r79qI/Bk/97vbNrpJcqPCyE5S9TfVi82mMZ0lMNXFRYndQE
yrWV0n26RQfCvTbK+4cr8++1z+Jw3GPVVsecu9bBP3yFUKuTccrRlwJNoOyufFMfv89/r/b7DL6J
IyB3WxnxzvSof5GV/Th+MtKN7KaOv5uOsNWRU88Vr9DdLHSABT1CU9xeu7Sv/YSzCNo3baO1CQ+7
bvZ9p24gdq4RrwJhiop0BYaUCXofPF/e+BIrLpwo7Sx+FoNv6D6spePYWrDYJoBsPy6voCyH5NIS
Z+EKmyC5HUr2taD5/dyb8V5YB9tMMICIDv1eRs/bm3bgkCU8lq9+qdd2eBa/rMQwpkBddqijSRKp
q3RwL+9w+eoubfAsPvVTj4lcxwoVLocRxCus6VDRWAfSMZIfLq917ZCcRQAZJp1YlHxPZTy5Quk2
KJB4AZjX3uoQ46hQlMEpQb9Sqyw7uLTDszigo7qdg4pPj1PAnTOAjEYbuJPA116ZN1x7Wcv233yG
hZ4m40jWf0QZxQkaFOeGa/fZ/5J2Xb2R49j6FwmgMvmqVMlllcuh7X4RnFo5Z/36+8l7d7rM1pZ2
Z4B5GMBAs0iR55DnfGE+RlfmonCdBvB/izAkmIuCcpZ+8PeDtGvs0QJzbJu1u+ufa6ljcxlBFe5Q
g4WNOs88Gh00+DT8qJNX8OoBJ05mzydLEyvoGaIaEymwJ91L8i9/Gla25394a/0V2xTujFNfr4VR
wm9o98Uu3fr77JDvosP6bXYBTznfZn+PxN2AvKlOIX6OzxfcZLvmBHtva7rVN+1pvT74H96tv8fi
wgpgdYUXgNPhSoNdAz5nQFkYGKAtxK9RIICWtg1vPXu1cLt42BUFSqdElhmAo993KBMCog0+ppgN
6qw1YsyUb6RqeLCV5lSs1aUXz/vv4fi8FHgt6PcwaHRF3QWJxdT8vae8TySy48k3gVkFgL75O4fw
Ykxuzwoe4NuZAhpHpaO8K+P1Fa2WvxfvdBdjcHtSrfSO0TlmziBxdhi2ZAenk/8msy/emSi4fURj
MhW/TuhFSIFsXht7AiSv5SzcdNW0kzz5vkRpg4ntZwkSgSDCABekiMQvLMEjEHaBiW2XWNcjweK+
YQCMU3Qw5D9A40XTyP4UxpkriE++qFmgjRsjHrzVIJ3Hdq36O7Md/4hyQNESBZ5OTPwDOh4yVWt8
rU/d4jmEJU1qQqKbJWZ0CvBaSDdwBhX3ABPJlRE/wHbBBMhuc33Cqz+BS4sEFbx8SNPMLbvH3vd3
YDWbshRCLry2W7y/9AhCbJCXF98keAq3DO+l5EGvYTQfTDfQQXGU5l6reyjGCCs/bU75fAq4XJz5
W11sCa0F078MsTi+NzzGOvjHsvJYdqpxfQWWktnlMFzW9KmQSE2RZIj92xaGnIX4d7ArMz+SQn4Z
tFPGR6NeRHs315XU7RxlL9mhHW/ojYhmNlS6NupuLT1//Xvcyl2Ox4cjSNn5hZj2kzv4CvSk4Bbs
qxCN6o95W1oQM9rC8wcyO689zNygTXUTQM/f88D1Dj4H7bNjsITzQewqwYqqcU8aH5XgNst+ZkBr
TBDUY6D8Q6vqVtSJ66UtnH8Ai7n+UZYy8rcpcNEt8HGfBps7dXG1TnbwfITquyXYiiWifG0D+bXa
yvp6ll1bNS7YiXnkS0ItpW4OlxVtz3bCNv0hG9L8xfYwQwGH3GWbwNEefLvasltoRTjzo7X+kT2G
byvznzf3tR/D5ejAF0dVKTuIDgsT5A6HbS+Oj4XGHhNxNDryMhPfBKgXwlvOVLy3qYP2AhCj2lSe
xAmyf4RC2metXSSv/Soum3caE2YiSurWGrEk6GcVybTTGvi+wVNeRu+TnjzZ30OR9wRkP/wnNkUN
rfvgpAMrArfX7cQ6O1fy2xJOvHXxUvXCJoJNTANYRdI/pjTcj+nwHmglJLAgB9fHh3SYHNEHSH+s
brskvwO4dwsD0UPRaNCFpv97/P+27bhnCHgoBIKX2HYxiG0k6je12J3zYhtQF7pcK5Fn4b5OKbKM
Ouc8COhwAU4OtYpAsDB1iQRDUNJtRijjwuTHaNTgb9ynv43FRbkM1tIQSawmt6L0c6jqDZyyQdds
Dl1dH1JYV0TgiMNuWCI3Y/t5fTNzcvAgbYvKt8G52xhuh2nRBEXmKmQAN3UwCujcpdD5qaUQmk31
VgD5VJPhTgSfXx2WHRHRNhWRbz3PDYZ2J+uHFJJ0lXDb6bWVxlA4VOG+1d6osbSyAZZKlRe/FfeR
71mnj1tFy2PEzkJvjlPf3Y04RiM8pkVwL7NEM2mwVZJz04Aemz+P8AaC8tC+RWGp7E7X122puPLt
t3BBMGzUvhhFrFvj9PZoxzYuYCfwaFFCA1Vj9w9H4+JfDplqmK0NyBp1ttF16NfMfi96vGt6B35s
ZkecCg5vwsC2rRb+9MQ1dNn184Cb+/elVxJYu0GvN3M9GBpKqMxW9J7BCj7qVk7DwrXr27pyYcwr
GNxpWuhkJ7tmBxOUnbrRHLJdIzwuXGC+DcMFE6kBwZPl2Eqjqm0r4TGXpdMoNitRZG0U7gInTsRv
8wqjeHHpCuMhrukNIysY4qXy0Le5cLFK6aqgSuQycwkIiIEpOMWNZItbMH8tfSNZaM1tUFoFXWCt
wsjmyPRHJvwrSqIJ831XQNsozqSpytzKDw5N9XPyAPsNwMKiAKsC/g37Q5iCwsySISOGhVlSZcsq
cOpPqEYb6FBBtlOzNdx4Uk3caAUY8MFPbdK3TQl7hMYlyZ5VB5EdKwgvVlBjhA/jOF99mshO2xcf
Ljijx/BWTc9UxPwStIDzH6oKS70SmtZQKYXVHjzoWCzc53KxLdCKa+u5WwdbzRgendmbQJCkYXXD
ulc4MuIJDPVvaDNBq8kcqht4IDk5XKgU+jROYGxCEXeA27USv2TwmodCPmRpP4fhdTb8gdYw/jrZ
FPL1eRzA/BQ6TvFLWKubJCb32dBYUn8cFN9WVMHWxhOFQlqQ7iRYLYNiaesl6L1RCrE2+MWJFMwh
8S4qQMTB4okhpHo98VCTeGWLrh1sLv7D40AWdIGkbuDBcHuq8VthOAxbyTm5X49iy7kGRhvokYsq
SINczGxjORtzVqVu1sEkLlFPKgMKSdLFM6TWAUwPH/q4v5P6xES305BF6QzDjmfI78EkXp22UqUY
VTl9RHX+EibxoYVZxDBCEVELLDg5Wmq8xhxbDEYXP5gLu0ocavHYBEiOG39bb+LNjGaK9mtw9qX+
DKUX43DRNdKTvk+CdHIb0TcKpYGtSGV7U/iWDfqx937lWeU08XiCcOF+oOyYsgbGiW3wrMKECPnb
9LURzu94oYZtbzZ92gHzAcJtDF4oyIv34YhGOeqBQf6Wq/Aalzv45LreABcwmC9c/8qLMeFiLlwA
jwdoJKZxNrnCBG3AONvn5HmIRBQ98/0ssqazbHN9xPlf/CMKXYzIxXJPjRslEOcRE6ej5BbSmCvV
2yUo2LcPxAXyLoeUazI2E8huG1kheyDPDCECWBPd2bE1W8QieKE2KCi1InNpNLeadQOm11B03OCa
ZOhjehMyyJuO0keKYpCHg/3PVoHLAqSQp2qEaQgCJIQdY3DqX64PsJjMLpaZC/ZTEPWNkOWTG0+P
bTTs8uQGjf4Vruby4/JiFC4epZrX5rCMnFzliLflDhxrS7VrRzNGK/8vXpZLBdfLL8uT7bRWGajY
YVYzcws4gHaTblqnem1P8LtYu8Au1Oy+DcYFQEq7EcrC8+QQT8ajb0Nlcw+97Dt994++1dft9aI+
Q3J4n4wkRGKOb3RYaCpwzc1gRnt9lKW6OOajMXihUkp1nZuP1umw4FA0uMhAPI9GqACy6H4cc4v1
8EuA3kEHa9zglECxbmVkdfnQ/x6aC81xLIv9NOC5q3aqRcVXRYc4iZD+HOUXGmtm31FrIuwhC8im
h9RznFRm3zZOW28peLOo+23a+NNjgZWxDR0apxJcOM8m0q0KVqu3hWVHK4wWqMKm1sHkQGphHPjS
xRlUaeE2quM12A/pHkqZcO2MTklev6pQSoYnxa8wl87QvT2EUr0jQWIreWRoUeVERAS1NzpB3uye
ea0VomMBRxdcmFR7iqVNVL8M6jnypgOjYDko7K3qnnwAJ7WSbvDkNgvIJ0XFZMKm0wzFcifQeNt3
MOVSGlgng+yh2mEHPYAKfn0Reqy4JPWs3YbViEniADEYoEIvPhyeg2KytPRnm+owUIzOAkw3qeht
JtJbfTtsNA9WQyE5kvCjgnV2ncNRI1CdJsx2KRWdTAj3ak2sIi7tKFJdkrebPJQ2MYPQl3wvDSBG
ZZlDm+JeUCQ4LsGML3mSevUoyyBEEwl/jnZFCKt3qu4gxrirweFIUoAjBajfwqY5a6CbGSOrvUXy
YfKPpIeok+7I6QciB/QTwfCakm3e/hiiH6TYtcDrEIjXxxCj93vJgHA3ME7QlPWY4QedC8EgSO5n
T8P44KPZ1ybVD68N9iMtnobQc8oUV8qV/TlnbD4nMaLoqElAhJ/yCidRF3Uqq3T0VjZ0n1kAfJux
CVCgBZyBCR34vxM2L8fjgrNYkChUShTIVAO2UDeQ4txCt9VUN9G2dNdpaUu3xsvhuCgNxWPoTY+Y
XqLcIL8ndDb1OI/webq+jksQeugK/rWOX3+/CGRTTRStgoGOO+GkhWHo+pAQBiiuCqyKRv1Hr340
hI6WEgtvbNq3IWqgEdyn4vcE8lsFHEdxjyaniHmylZECOuqFUcOZ5frPXKwGXP5MLhCmKdSqKpi4
uhWWpAl9oynwmITrJ5wDAL0f1dSKgaoZyxyy8opdpzlcWJVsrWq11DH4tlxcVBzhzyfpGbZBgmOO
HoxBXtmhfUwh5LMdgFevH6oz+yW/Fvv8Pr5fbVgsXREYdAokwHKBVeQ5Q33rs5L5U4pdr0Oso95q
++IU2wCKbqTWiHcAgeQdKiRr6W6plYkmDQp2kB6EZDgvQxNFqTfCbAttU9mE7xRewVDah4vLfgA1
k9zElm8pa2C15cX+PSjjylHwBoZ5KwwDXALxHwR/ABbKV4CwDd8ON/0pvUmhE42q4XN4iiBIExyv
b7rFxb4YnttzcKKqgrzD8CjwQQJNAER8FyTSynV+sbpwsbSM21LZIA5g0GNpsX81/Pdrlsn0duot
6v13mB67YygyQJ7apOfW/1sH62KS3MtI6GYbk/Yrjiob0FGB1yIv4Y2wyfa+I64U9dZWdL5zXAQb
NaeCqAVYUa16K323l0LIn79e/2pL95bL5Zx/w8UYfQiDuoZhQhAiacCWL1aVnxav0JdD8I+VpvF9
WEf8C/c1Wf0mseB+d9PYojkdg72wEqMXy7KX43Evj6kkedNo2CGDeAOPdxy+0KaWWjqSG7wSB419
cz0DrX0rLuFlEDOWKxQL3bp5G8vHAVwHmHFc/1ZrY3BZjsAYFnwOfKuufib5Oadord1fH2L5Y0Fr
VydoyUmayi8elO2noVNmsHRry07meBbURE+tJWyqjWeztY+1uP8uxuPWDfLZKMTVmFO0Azj7fX5h
QaffxC0Iwn47yQodz16Z4uIyXgzJLWNawR+vi9QZLyQ8Z1Zy32emfoSzllmZhWIkJtwRVoZcvH79
HlLjQrMU4Pqshpil6urPujNtIR9uU1dyUNeymLVWwFk+AhfjcbFYJZ0yyQqmSI+aarTIAsBabqA5
V2wnAC5bgIViV10JV0vgUgr1vH/vHY0LzQSJvodzLEZF2fUIjc8ZbwmL6o2Oi590D5DrTbPxrTVE
zVK2ZeiL6dix0JIGKft7DIvlqc/xJMSz72mwmh085ssjRDRPmhs/yND8COxxFUi7sIm+jcnNVaZy
lJRwF8UKC26rGZDX/TFs8VZ4R9Xwpj0pB98p/8at+tugXPZpxyGDVRgGFba4UG1nRiO9yZ9RswVW
Ov1Rrwkaz9uSezV8G49LQJ5e6YPqYWGb+o4kFaRck2An1VAZEtwRmlGClD3CCvUmYKuK0WvrO//9
Ii/B2zgZYrgUfD0gYFaAASHPNcHK2Krs+ME3+2Zmb9grB3VtWD5XkRxdF1XGVhrtQjW1wkwkY5bW
KDeCTdgeaKO58BNaa7WYOc5dW2ou7uJdkaptjwhBiGCkUCIt/MKuYBVfarsiQ8XEr7Yrc10ISt++
Lhd6YS5BhQxepQj1/S8Y/WwFczyJm+gVRnZbz/wbQNdvw3FhtwKMUNMIhoO5kFXmwbHJKruGVVyd
tAAIpEc2EKccmpVPKi+8DVEQArBPg+SmovF3cQ1iZnIMC92zHv1so5M4iMZIG4eVHhhT2jbucrsO
76AahteYqj9EcfaYUfm5rfUXmDjjl1UQGmxnY9LcqQfhSIc2xFOq+tk0wHCPufdQJLlJKuUpLu5L
v3sHIfKAB5hJ4v3Uv7TZhxq9l8Vxik9j5a98xIX0eTk5/s4PGxU8QDy/P0ciqAo1LHiS//1a/20E
LrhqPquTfAz6s9wndqXftXCck/O363tR/3MeKiEiRfymoEEQXiA+KAXW+SVNzn2tmw1AmFUFp1qh
e4676IMNfmboEzzCFQZdQCWVDlpLLCX40KbUrJXoPSHZqySP6LhBWBp+lHD1nE2aoK6HZoQ05YeY
0E1KxJeobF/bvqhhgAUGEfIUQcNGgz4eSD2+fAu/GdP3H5KucmlyC5dm1IFOQEY5MGQ/5F/+I0Fs
e2EID97yFsIMsQVPlDu09kWjmKTE7iOsjhiZ/lDukzE+5p2yC2E1rIrFVq+UTwYCLnyQpao/hLTa
hDLUj4vyjIP4kISZA6ONuyr6kQgFynCBU5OyBdqjmUx/oia8qq3Rl005bFYull+U0IvoA3l8VRJx
2YNTGvo+IuGjbTBCWgNi5m5cSWbnpcchCp/gXm8miuxWYb6XpARg2HzUbD0GdQ6dyaSOzBJGXv65
Ru80g5qBWIdmK0QGLh9wSYCvhnoX9y9BXsEgbzK0DDpchBk5dEFREZFhYiqM72J5qtTXsbJH/0T7
Y4nNlRRvA8xmGOmOqjSYhVo86BqsZ6EKXgqgfEW3Xr1T+pcMqCE27Abp0fcgQwcbJg/2Murk6Mms
Lu3fajoz0h6FrgnoOfW5CrxtGEC5o56tp9aggTz5919LqGsEIYboFDP5nrDysclLdZBkVx5Bi4ZJ
BEBHvhfD+Z0cPV+C+90E6+XESPLEESVT7nNL7zaKFz/kI9o08qeezhip+nZEsxqmfe8MquIwb7l+
0PjKEP8z+f6CWs1mvz5+ptAdsp0OKWdmQ8xeQUsIz+Zis5bX+IbGHwNy8aOJGkFt20Z2e50dIwpz
ZJjU0dyI4c/oBWAzlr+04iZIfsA+ceXa/RX9/tjWv7/J12JcXCKSJoPDeFLLbqZLz7BCsLr0Ru4D
S4+hihfG+wHW5lZQ9S9UjLeKmsPGfgB6pajJuzQ+0H7KgN/RQdoWxtAaI5DjfVlHHZNADzUGljFt
HyAbAAOpe594UDR+SEnldEX1lpdn2CvbRXmTjrmZwy0y0cgEQ3WaWJLYbwV9Q+CXFAEbq+bTDaJB
D9MkeMxF/plM94ms3wsRruswgjcUMX0YewkutFB8m4Sd3r8lbW7I2VPefw71CUacjqLddePPIJcM
sXvQK5jDPqFInwUPSXucu6+j3hqR8qyCPdkgGjUMgsC0NRoF3qYegu2EY4dT0yNrRY1kZi30R2Ty
XFY58KDtzaAWhhpAN00Csiq1IxHoQS9dSdRcCvj/jcIgnKzSORZx1xGo+/RKDFlUdwYLzhL5uvj8
tzb/7yG4Mxr7rSiMxTzEhm4UQKSSwyx44oNWkKxKV/JPaX5ClHv0eXpfDznDaIlsTswodooNRKgV
yiY7CkfFgdfu5voEV5aQfwhlE/xc+myUXfR2YOaHKiv7Zx9pdvK5vJbDPZNmHVQ0XL9N7Yo8yhCT
uD6H1WXjHjmTIAqTr/Qy5AtotJvvpczunexJk03RTux1NO/81f+MEn/tCjqv6kWUaEOIWZEIc5rf
VOI23Px3EK/5Bn9tGC7HEhXucgLBdoBBnZNVh1J60Ome6NMmBFV+ZRHn73BtMO4dAzc2Sa0lLGJj
ibKpOvWGWni+UegTpNY6T2g+m9eG414vrYyHv99jCb2msMK8BunwrgH/b6wdOa9AMF7DXnKX+j/O
FhcseiJIgSdhp6ciYCQ6SDtNbufsPYre/+FKcjEj1XS/Uht8Nvh3v8+omxkAQN5nWcdss6YzxkOS
+Hnx9/kmbzySahgtTYzpmd2roTVU22IHBwQr/cRdcgej9+YXbpFFagRPxVOwTS3UM901LB1fVPnj
l3B5uwIHBcZz+CXwlrU7/awpniGokyVrvZXIlQ1BBYOWzwR+j3BL6OB/mscQvvOE1+sfYD4W/NYC
uUaGvA3YPhD1x98vTmceanpIKXZyXdwytFNGGQbpyarI8dKGuhyGOzDJ1IW64mO6tT1YTLXRl2tw
PbO9XWOgNzbZPjqLaDFb4ypNeClqXw7NHZ68HtG+RI/YzWLcGudUHK/wv5aO5+UI3GkZQwCe/BGn
pYP9QTxuwTKz4fR3JhU5wBjPDEfFvP7VFqP45ZDcsQG+gQXtHMVVdyqP8Xm2JfCs0qrLY3BWTWW7
2nNbiq8XI/JMljigUB4Hax9lXTbdAqDo+U5xP0v0QUIeOtz1rqLWfEMyUb9x+tWK4MoO+hIGudio
rCjxNJ5Dbm9C6eQJXjooW6lb347Nd4UBkW4jfd1BCda6vtQrB0TmUvII5YJGC/BxZaiNJ5BkYRrk
WOK1B87KLpW5tAwYd4/Vn3cpzBlLvK1JsVJuXBth/vvFAkbNwLpYxAh6AQWMSYFz68c/WyoulgAz
F+WBihGatjfweGW1jlrG2rNjbR5cKOnKsi91+Nm6EIK3UjBtYKe+lt/n6HslKn6xby7WSspHWMXD
XMgNy8luNQlu0udxvJsUKMdo57ACV7YFa6yMDoV1fQ15kNVXYpAkvHPRVtcBeOI2Qk9TqVDbAp/J
Ra3dyE3/2NjBNtmviqwunuiLkbgNIYElF4WknT8XjKwGkgE/BGOCRH7PAH5VOzhGHaq6MGUBZWH5
4Pm4xDdH6sFpLFVrBaI1gsNwbby+AMrSgYMvJMyCJEWBPSUX2hi8vbVyBMpczVwIspngOVn9bPUK
wzWpBmy/sGh2rsodDO9BY9515ZaqGbDXh7iqTH180nV3DAST+Ml26vYpmtbwQy06Gx45dhW9dBra
J9n4UnX9D20SnZGA+1wnRlDDDBgmyFHm7ftSMskowjI4O+qReoCbV2V4eQHpVbx3zSmaQtPrgd6F
a9f2+vz5DvzXBriYv8q9a+CNWreV2IB/W3ZmHn0Wge82zUOe5bdhMFhin1qhJG5jVhkBC524yZ0m
j+2iG/Fs7PLtlDaOPLzI/eb6D+MrvX/8MP7KMtAsjPU6c8UKXA067KieZVYzeNkur6H/XpYfAe03
XsksNYfwaI6esJcJ94kSHhpgvUT5WAVobvjtQWipgS0eZPcJvY3GdFfWoK/KsFWHZIjc60YrS1tY
UhQ95PbyCYWb8FTMNV+SHdrsTg0gPAaJnbVjv5DIZVhZQsCPUhmUNS6ABazSVKGgEqgVMvqjmkWf
IugeSc7slKJuxptMN7UfoGiqr8D+QolyZe8vbP1v43OhLWqSDlUuVXI1EEOjl7q5A4Dv+ldcmyJ3
G0o0vS1Bp5bcPvZtNTuS6JwJwI9HlVnClZeAXnV9wIVw/W1O3OUoHyBBpoq65E7xOeufgpGufDV5
DghcsP42AhcwYB8bMQZig8uwExnJwB64lboeHoDg0oETW9UvUVLvxLDbZDmmmr60fWlE2GUh/SHD
bHv86U/3rXTsInikawAT4XbTjPG+lionFW5aSL03SXwjDgRqzGwfiMW5SoOf0Pawu/pTCQSrA9C0
ixAnpT4EcDOD3lNwd30dl14Ml9Pk3y5+FwPoUQgSrtDKXkkt6H7PFj6aJe47eFKdyhPaSvb1QZWV
7cK4M+8rqFu3iie5rULuNL/flLGyjVCXF5S7bNCMaowMWYJFdx7CBAOgO1Q6k1o0wePxulsJbJ1U
T0DffPdiJGoKF9r8dRRkMxEBfAj2szsjU1FHcTJxl8hvUXAn1Pe0vAsJSB6sseqI2RT1XF09COMH
sHa2EJ+TSN+WSMwNI2ZF7obs3QMHUETuKsZCXtleC1ny27JL369NrVr40LXAsqdeDZbMQ9uA9StW
zqh/pu2v68u9NhaX+4nnB3HZ4XBG9Q4qxlaCdnflVrkMJban60MtpZlv8+KzPwmqmoT4srNcVAPY
HkqjthfDoInOeiCQWLbA7d62gJOuhbk5jF05sIwLs6ymOWyQEBIimHFOpWayAs9xBewqRV+JPosR
FUR/OCPPUhL8tTqAK2YidIPkFlCI7UFVTQB8SUAku76aS+0JGUaUf43DrWY2TlUQyznCapLnzux4
i1qwL96q0jaKPtUS3q6wvIn2MRwkvCo1q1p6nOqPsfVMVOOAcIXgQWzAqUrNwceFhmrTrjQal56M
334it+q6Xyey0iK51Hby0HibRLbFQwyTQsnpyX1lBndr9dLlkHWxKlw+E4smjEKtkdz8l4+Quhse
ZltqZo6O127gjwqg2NreWkw3F0Ny+W1Q4JNFfXzwoIrMyjslaGFe/9ZrW4pLaJ7exkhnGGHC9XcK
jZyi/9itfa21eXBJrVB98OAELN0sAtbB9gDldDgf37fWaI273BWstffA4qn8vXK8ztMIA2ZZbRUR
tedCNKIcakCSCDB9hqtmu7KGfEN6vktebkZe5qkI5XrQEvz7VdM/xIpXOZ5QyPthBAOj6qAvG+rF
Xq9UsP6J2dP24NfAx6hJDE5g/NqIQPx3oJkMHVqeeiM/amX66DfPmv8h+yWuy4fWe5VquPfCWyu0
8IQ30kG/18GVKKMaWVo/+5n2OnY4DZXmdLX2Umb+FhDQj6ofPtAGhvhLD1ZrlNkCOSuD6/cwGAd1
w8PV39LHbtPmkRPBP1kbvQP6RzYNdafqYm3bjmQvCjkuF+AYwXe3U4t9QuWdr0TGBNxir7md+ChE
sPONIA4N+TNCB1xW4BeC2wi5rZUzwxvQkMtHNQk2+fB5ff8uvTC/rT2X0fqgrEp4ySD8gnM90xxF
yCFGRri6o1b2sMKlMy+WoJYHmyy3HY+JvBuz/1XZ849txIXdbqjjQUXlxIV79+wKP+Mp6UfrhB+I
LsBTrqzcQlng28pxIRQpKunGBkefHotdv4FyrxOeoAhkIaivnJC1teNCZ6uHohJ22J++0FpDExqq
8OP6bKS1IbhQqXZe5E+NILptYY57uvcPKgodEBkkH5Ejb8efkQWCDmgEZW2FNUxXgN80k+N6hXap
a/5tXbmQKreFFglCKH2h0fKzuO0A9ZslXSCEtLqyyzefi0DHhdayHaOehrXkKtln1p8S/z5rm13r
EfDHYewqWg0KSqKcm+AYmFPYG0kF4fUO5L14T3LZ8uJj669hD1eyCv/qH3EdYrRBvKfDa6Xe9vG9
6D9Bs8AY9DOKLEbQIIHC/gBkkyQ7Zfp9IVNDAKHt+qZYS9kqd+EPmwaCqQKCQw2remNuDyL3WMNd
A60fce4OvqxVdle2ocqFoxBFZRh5j5g5QuFUncdOW7mdfbUY/7hw/v7iKheI6izJsxLvfjeR2ju9
0V/jHClOrV6a4aNQoZIdvre0s0MAy4fHXPkh1++pUhqF1JxrWj6hQWKTEGbqoSsWp7EjxjjHclDQ
lE5EFIcQJ16KQ7Yf61e/fIrExGh7FTo5Dxr4eJluQ7gNVcoEzX6UmeDh197KLfTUio+yPXYV3HbV
szD+asSXMn0vE2gfiKAiSJLVU/y/6jl9TCzqozHDjjHgK2okwVi0vWdD++hJTxKgVHoNH4KXsjz0
NWqWkVUOhZPKEPypwZPL3+SuMfT0JLDJDsTkwIqTn7zFkBMH9MzUM1haBN3o4fqvArHA0O/rZdHu
83It7y/BVS5P+hfP86KwChCOqGV5ieuZ3zldG9le5gG3gfuuMNoZbO9b7yMvqVnRQ6StNt0WX7MX
+4CL31raC83YqCJ6CN6dCMzAzWRVH/iEJpo0qH8YAX4AfK26yViH6qydcC6is+7fuUrX37weuv3a
WZqila3OQ9P5jMgTDJKxSHEzmXA7dftfwrOG5prlWZNuJIeZEaaHZhMbobvWJVm5PH7p619812mU
8pKwOTNCYyXwDS/4JQnzpq9W8uLiDoI5tazOvkZM4lUlZIBrUiEVkRi9zoC/hklLBsiMvGnGFz+M
welFpYcaoQyw4BpseukTXo7NhaoClZ1JnYjkZrNuCcSRcJ+MAfRZicEcLvzrG14Ow4erVpZpHciY
YllBAHiw8uCZ4u0aizAZLgjYuO/DVJsqWfP0WQrFIhyT4fHORCimc+dD7otSj3O8Yr3sV1w9y/1u
ZWbzAvGB+HIA7gzAIIZoUGCUzhOK8HromdBa3RWJhIoq020JbOOxgH7ZtG+G12HS9xUbVhZ3KQSI
sMViKmxb0WHh1javAHaU0dE5D01+0zfejcjuAg3IzwKOpkNyqwLe+rcm/XvIedUvzkYK60oQylvx
q/c9i+ehWs8gCA7bVCcYzODx+nhLRaTLGXIfUS81PWgrKp0FcXLoCEmvMjRHqByXgN2vah7xrJR/
bdaLBeU+KdMFP5Ghvn7O6wbo0cDM02bfg94dNCD6RFnt1CmxyvSlDF+r4Jmxzkk6ti0lPJvlzN/r
yho6Z3kX/15v7l7LkjLPWwXrLQfnEiDVHuDZ60u8WEu5XGPuwgoPejWvBwwxOwrIsEBFRwraebgh
QVZeMPJ8u5q7lo/O71lxt9ZCLxp0WDBkZYmwsgxtOIw3yFbzkMnj9HJ9houR7vdX5cF1eZpMMukw
GulQvu22Q/5Z0rWK9nzW/owGf02Jx9NFg1QFNS1Ed7yjP+mmcCJHOuXP0Djbyfa4FZzrc5IXNgZO
PQRlUQxUKRh43w9iWymEjComVcJZNaIvPe75sPLZFFT5Ifh6tesj/wTdMztDF2Rg95rmhuyYqHiL
iKVRB8JdJwXHQGmtXv3p5wcGkxUytE5fFo4yQOQ7oODj97WpV3vRexSws9GLi3P9HGiJ6ujRdKPI
08P1WS0dwG+z4vai0Gv54BPMatYCkMwaSBABkhD3wm32NoNrFIQZQTysZfyFQPptWG4/DplYCHEq
izAkOsfpk5IGhq90EMJJtm36UHb12plbeHxfDshrA9QCBQ1tnmdswG9unuejv9E3mV0c10phXzuB
25nfxuJeQU2nDx2qTv863wrGglqWquwmYsSfgj1txP1kS1s1aozgcy39L4HUvg0+R4KLfNF6EysD
OAF/5QsBTvCZZMNvm2U7uZxxhtBeh8wIMDaS3SGTWLEhPrfAvYAb8DeqEN9+CpctwxJPDEAERHgB
JMZYuJr4en33LsSZbwNwudGPBykGYQXJSoWwaPjC/GO8Gq5Xzj2PcQMCwNeUApXNPI0hFfejrybr
+jTmzX5tv3BJsM0EtRPmlDM4c0ltRtTOLK/VgvraGeAiGBTVAGrXL/Ylkmhhs01iwwxppSSx9mm4
uOIJE2kKBQdc1Bsjn/Mo/chJvLJyS9WYbzuAiyMt+/exJvtwW/d2PJhd99WDgsuw6TVGSQy8lshb
tQ+w2cXd9S/39fb/49PpMzUKUvyM8g8mQU6LrA8awVUF9kvU/LeyY+9a/kv0O0Me3HKS0PyFY5+o
wMgPkkc1hGoYnq9Yj8mDEI8HXMP/kfZly3HryLZfxAgSJEDylVNNkqokWZLlF4YsWwTneQC//i6q
O9olum5hn+7Yj9phFEAgkchcwwaiKC1/m9SnFkUBmzaumF4MhYAYoHsJKbdZbQUKuGPc1Pwwi/eV
Zvhxrjh8eAuVvWIEdvMt5Q84ak7U/O5BB+jRhYPQA6SQnWKoPVaIfWbACneyvU7PHaJrMKsFKyJB
aSIdf2fRIIGLkWXPXluY1feHDEQJHjeoqGO6z6F6VtcPelIEgz175Wh7wogA9xuCrgPoBoQPiJa6
KTxuNMidUatyhua9JLd9GTpE4U47TQG65iTcJxS6EWSjkWor+ZIXb6SzL7naSUUcUwMkD+WY5NCm
7RVyW9ZgDKuqC5nsX03Zp26XxeU9J8V3VZvLwKAziEOFWvtiypI9vttGiXUvUqfUyVSyH7gV5D0q
n8q4sZPnMYcPBXT2xrp/4nzY1wO0DhobFOiwcHn1njJtVzJ8QbCsohIIOPETHt2ONifQlsSTGMYE
2Nrptq2SgC9kdbVyE9NutrFFQJhUqu+1qUH3t2a/kkXORoHanzrortqmB26l9wz2KDlcZC306tCX
CEvogNStL1nF6199TaVXQtC6IhPHIalgiTyZEIQ+dNPm+iCfEffK3mKr+zWJFMgX2Tn2Finv1DH5
PcT9VhjvJC/8Vtlq+UkdAAGfbmyQ8/re9CmFgW4OpcjYchMlQqX2Q9NTB+0WgGxBfgNCoIYEFar+
4lUZJUfhYiT8s7HWxPt+CAdDsbEmaadtqpy5fI4DHdiG66uyBO9ri7K6bFW9b4tQxzDZFG6q/vck
Kk/NtKAt6C6dDMk3uFQposbZrJZb8yzNoGMypeXn+XbNY/KtfsMzcan+4x3+PhRQvlzcwaSZ1fKv
XpvkstZno/ZQQY1jpVSOug35dKX5Rivdo+ENMh6vRTut0uHdl3auYNSjDbRJAU0sB7olgkueA5eW
G0Uky9A0SNnhHfv1lxhVOORoiCvHgTFYqJ4i8dSh5ZcJ+M6EieRYXWq60fPRVhlCybLOameMppdD
MCM7JmPi62rm0xl6cCLxeQvKClqKfDxd31bswjPry9DLQpwtOUo9isVUoRxZVASJET7G6vwGUyLP
iJ9hNwFA81snHtRi9Gg/ByKGyD5TN2GcoOsTeXBk8C2g8mhE/F75KPjLAIN6RYGGXlnstSo64P/c
g5HphVoFNAesaSsQ/YaWOHqr3M6xuSeZ+psq9V1YFx6j97XxGpK3Bqy++Fs3nFBP29TTzzyDJXE/
CHfq06ekLaFMO93bo/6TT7Pug1Xp5RULmPaqaLfMvDdMILlEDYrqnofH0N7Y7bGI+F1Dk/vr63fx
MXD+6VYXYRsV9jiR5SJ0+Tf+CzDwaMvdDK1G2x2DdFfvOHBjr+p/w1z48uFWF1oYtVE5VYNyNIbS
rUkN71NJZLsYBM7m9rltz/YG5Cf0ObKXQxBUu6zbRofFgwhoYNfsbkLHCoBI+b+aeS8lo/N5fZZ4
zwZFd4MZmoJB41kPYPoRaDJGxsVH8fm8Vm+olsLfxl7mVdykd+yDudph3i2GeJUfnZIJzcxF34JK
lWguJejn465iOB5uaZ90+GSjGvtl+JQWLyG5MYRwWRbD0CT2tRTMe8NGSV5Wnb5UlcK62gThDDRP
sq5tIom19KrBBdL6xS5CnwhWl+jh+otVEFLFVK71cyman4+4ukM6UHQVtFKV40TgKNG0x4izIE/u
bPUlDQ+FeAnr3qkUDYXAtLpXdTtom9gloRQ1f3HdCao6VDUJ1c1VjMuHxI6aqsK6a8piAOiU9S81
/9nl7UsGvIViOJRVL3Yx+6zuXEmAuLgKZ4OvAsRkQMc6TQrs51IcO7tH1gYOfKf6EcwTjBLFmHCX
zukzwElIXAq36wS8XABWc8aKSX7M2jvlX4cLZltEg1aibn7C688Ol2KzsdOrRDlapHSittuKHJ9+
gj566YQATVqI0DrTvKbC1hin2yKuvEmMT6SIt6z5nTelW6XHJmkP1A5v+qZ+ZEN6W+stXEMKXNGF
zzjYPZUa/iLDx/WVvJRoMUgJaRooylAbWqWFU6oYWWvBy7opsWujwm3rnZ7lkoftpYfN+Sir2GAl
pmh5lfLjnJfOmOZern63ADVK1ffr07mEa0CT6s98VtEghB903qQNx80BteFt8QijDzffIarCDlOq
SnXpDJyPtjqMOVXMpo8zfoQOjBMOaUBDEShWiMvT8gfhE7gqiYMVnRTz+fpEZSu6TqUISfQG6ptH
Mbe+Uma+SfVAa6HDSGVwXOmaLr/lbH9zxazIOOPrLUZocKjEi3RrOLOrfHT3ct0g2Y5cxZUpiaYy
WfZKKSY3SaMNGypX6zpJjnYpFz3/dKsIok5irrMWn25sbyJhBYO4UTMV1h8vdSm78pftvc7Az8da
ZRUZrIMStEY5pJAgG67lAdNf4sxG0RuY8kSHRHAI/Q/tQKG3X2bWBqVQ5/p2kcyWrhguFQwc6GhZ
0THM9Fcx6ajJpehQoaKrJT/UvPSuD3exoHo24zWmBX7Xc1/r+IhLhZy/zvVRw0E81PskUCA2DufY
H+XgardodVTPgJVvrAdQxuXY1IuZ5PkPWUUe6LWGrMtC8HkgWrqUlVMOrQrHtr16aeYMvuolfgSp
pl3M9rJKl2zVV8Go160Yj2oEV45XRwV16myOvLRFpaTech5L7qGLycj5XFfRKE5awOa1gh914AAs
84cKMiCMsZ2+RWBS900SozCUewXmr4ubOjwKg0u2uiQs0VVYImMBqYMZO11Rnlh+n5YbvY+O8JGS
6PtczKLP57qKSXHIlDntOD+iew72yXhj2DWuUNgw9+keCqCoENW+Db8TWmlbTcFrF54lUH6DFBMF
6NuWQZRln3r5+1mMrHk5DjFJEI8HWErl7/MknLEbnRESShGVmetIt/UqeiU5nTWiLdHLnTwaGJAy
gu217tiKVxzzzeCCwGV5ebzp+UHuV3wJe39+y9JVQKssCpnwJUYvzViWORAt+qU+9XflHZrtOOGL
L85wp4GmTLxmX7ntz/8K3HP+G9Zls2zSTS0Kl7tXaV0VEGFtuoEGk2RDyw7Vum5GqEIhYf650qOv
Mkcxblo4GEBP3esNtwx32b7fXo+eTLKZ1tWvedQm6APgFJUq3avJM5By3pCE21oMW1gRbSuFo2dz
am19V+uQluHgMoj9LKB7Te/DMdsMyIYHjfps2hNmoI0E6AOqeVSHWQ+ESOfSX0JEnv2sc3j8jfXO
iBuo+FceZ3tUkTl07HoGSWmxIag6lM1dXZUgYsG1Pio2UQZYnW64nZ4CSG2XwZBEblWgv6tnrqkg
SaCNV7D4SdUfm/TUQheKmFCCqlK0bImfWkDw09Qe3ALspEXc7B24+xs9eqnatnZre0QeA2DYPEQS
0QDpt1zF4zAtKdw+kTQtBBz2Vt7H+3wDpEag+0SBfZMMZylJZT5Fys6Cwgj/AL1BcfeoN7qbUgsm
pwbMBf6bluFZLGSroJtOWQ39Mlwz81h7NF90AiQrJ5vIKtqq3EILJUJ0m0donw4NUCfDDURmJFmK
LNP8PBhnC1ZGQp0hWsXRcB489RmAyk23t+BM0j4q3v/6dVYxlOdoQxQlvk4Tojv0nvHRiYdJkgnJ
Vm4VKVmXphSQ+SVP3w46uHl1GcgxiMvNfiXBNFfpnZnzVmczglTW3NZVspmSUhKTJPMwV+9EYzQt
3g05PxJR+j2gfj1QY02YSJZLEvnMVbo2NEWbMYoTyvHOMJtDSrOdXv5u7VdYSPrXw6xsSqtooPCQ
dhzA8yMALA50PFEbhola1gfXh7mE78ZFZcJhDGYVFNibr6mBFoc0UrIGcud7EwLeuhn6HOCCUlQw
9bB3VAfBPwsaUC7LDHAc1d7QBFx3WXZ4OTX7z89YlwBrpmpabeJSWfRg2HN0AL5g8eKp/KJ2Jx/b
EpkwatPSDvqyjn9vzj8Dr74pUbtRTAoG/nTO8FAgK5zBgdgchMrY1n6VwWQusZPPF/zzGjiLIik3
OiPpTeT84OxWYRi7yXwy6t99xBx78ZkeySaLgczlJzoYUMuM9NcsztFsdhnuwwSi8TCDRqP5pU9N
iObgkoJtpzl5eK85nTk6ba16NqE+gYqn0RK/xj2m1yjXhFzBDqo8QVQ/Dp8GJX1BRRlOaxn1Rf7G
ZB3jS9DcL1Ndpfw8glBVuaxtsmN7w033zWHBQaDG5MrC5dpY+bPMZerUNHSKSqexbttXWdbXWl1F
x8gGwHmuvCW1p20vtmMEGnfHMnGrmWni5LrOD7ZqcpQFx4CkAxqsfIsexs+4Nx/CHJKm4dTdRTks
RqbJsZhJgqoZGPxt9NCLEnaIanEP18V9Rexdp4ZurFRBmg+SAHAxHzif0eoGaMZx0AeCoDa69D37
tlAvUtBvMni5fYqKyZbwUsQ5H28VCTpoYMw6WVatzF0wgcGSi52GDBtJxFlO1PrEnY2zTo3nkZKx
KVtEHDfcJOAWgPOwHWCdOud7TrZpIC2EyUZcXQ+tms5WnGLE1g8hRwGPvSNSVR9422Ff9hhRGlUu
XXnnc1xFlaTXDMjPdcscJ2DwNBBCfpbQZV/IBBRKEeJeLgqnLxvi2sKuroyMAGzQQEQXzt8zgAWg
LYy/bRQS4lDxk/CFNSdtvLFBFUWkifUDB8Jq6n+LPoPAQeXV1Yepvtcwhs7EQ19CgOshV4/jdJdD
Gqg2jYNu9ni2QT003+SQwKiAXtA0PYhY+QgbpMc8g6BorfKXVHscSxlMW7I518mqmUWqEjZjdMzs
n9A43Rkp6De9DOxw6RY6/2yrTNKg8O6ue3w2wonTzhQ5RAEyUOiWiiY73rIZrd7khPd9w/IhOhbf
e1/1yz30s6ATCs/b07I1EcSt6NBspFtTNsdVWKmVMcxzAytpbPSgzjbtDN4YnMWmIGSQXbd9Eage
NV/0UfwTwz3ZWVxFGSUppiZr/n0WFfYx3lq71vs8/P/sKF5K2s6+6Tr7nOZ0FDHkEj8zCxi/Wh/q
UwIPsgD8/2D2QXp/yhPHLv/BC+ti1/F87FXg4eNMoODw77Ez7U7E343mY6lQq2jBLaa5xkEbUtCM
IJEmyzRkE1/FoKoRc1/kIkKbP98oSXjq61tzejVDMKoLacPtUh51PtVV8EngwZTHDNu5ouxUg5XI
hweTc4h11F5av1XVgeZg0EEsQyPCaXQojEOSWnK1yH7EKuHQu76yChPnV90PN4ZrVtsECrCdjy4X
ZF2e/oEXhmzE5ZSfZXNqUzQ0m3BpLqfJrjzkyAoU6GYXJMJtWdzKPRMk59dcxagK1jc9+jrRsW6B
5k5TXyedI+Le6XsZQF421CpEKXEiChZi+9oUIsaQupsRoIy29mFlKgmH+uVwaGtLJs6gSr9aSFis
wjBQaWG2M0KNIzPMt7JrDwZaUyVrNzxsAQqCAhmPnrRS+aExFLjmbMOUH0bInBaYPsVst60JD8bF
c8uq8V4qN00BHOLg24oKAGbmEpSitCIDzuXOYtwhDAJnENeryS5lT1B1uc1r8yFRmqfr21I2tdUX
Q2OVUkNf6hMthYhVDKWNV92UOPt8wt3/vv3/LODqY/FwRmOGarhPDOol4hmchbskV/R9koyBHvGN
mYiDMrH3eazQbuwyCJoqsG2JEteG3gDrZ7ewE68N/TLn7iTowmZzr6/EZ7P52o9cXT7AUqVmHw9w
ybPrQx5DXj7fhtAyhYVDL0JP5zAhgFvF8BLrcZCXT1DQ9gBu8MLiZqSaOyX3ApKSObRQR8ijWLiZ
l09s2xAwNKBPYWwqGHdD7DdtbhTC3ALWuwkyfcjt+yrvNgb0ZVIUZEM8jcw+cqM+vmnZzThlPjwA
tlD0gXpEngZRahYuo/W369OXbYTV3SfmAjCoHBvBqmLPHhSUEwcfXgT/XRj8z1ZYS3POcTr2SoaX
Q/iDNAAn9dB0mDdjMH1M/mLxJLtpLma7hm1Ypm5bqv35NjsLgplRR3W0FOA4qzYJNJlEt/0vVu7P
COsZMZbNE5mwuY0+2aOJsuF6v6NEDa4PczHgnQ2zuq+bFuVpItCIpMb7mDReHzMYwmqwZSgkNUvZ
SKvLmcXtXBd2D4NQakKE8K2PgGjUvaGRSVd+yrT8deTO5rS6mDmJmq43CwRW/UYTyo1oIXgCJ6Gb
VLFVX4Tlw6ID5Fhp961t+bsxzUdqtrBvhLuhg7B80lnfO41deHoOu+sZalfji82SIGfVG69Rk2Fd
tyGRsY0h5mMcOwvsran7SbTqPkrqJ0uQ1u0FZLD7WxZOH0bG/UUYP7Hi39Rq7mKl+JEqMsHqi0ft
bNarTCBpZoMWy5b8rLKwnQqvFiP6eX27XKwIm2ejLL/ibOOndAxbUaFIu9z+7eDF+wi9F+yXbTL8
A9nvyyWBs/FWN0nej7ZlJwifnWd1mfMvfRNU46CxBi9bv/QKsGh3kkleTHHOBl1dLBUB78MQmCS/
gY2Da2nHDJXvRQeE53tQErIfMlCw7HCsbgmzbv/9eh5CdO/CJNAyejBVM1BNiazS5VvzbHKrkKyV
qm3UFGXWQZ/x6kH2NpwKQ1vShczpipb7mpb5id7uysKKnVhrDlU3+XW40JS13skVdiB6utdH9q3i
ujPVv03j5foXkCzH5wk/22V13nZCM/ABumarcjShkneTwN9aRkyWhPE12qqlop1Fht1l9sUhs9Gz
YxJYi+RUGquox/NujAoDeAfT6ryeCrcNc1BZuGzLylZsFfOaZixKQeHhmRvgx4lmY0Xkdpp7SLeo
8a2hjg/1pAG7dupZviHdb5gsHKZIO4QJvCNKUt+0UqmAy2/BPzvNWEUkayACdix4m7S+FoTPY+Rq
kERNPXhxpy78dzalx9SHdAxiqQaabNlXYWpqWRbxGE+G5enVdpuG7GzwSa7v0ovV3rNgaKyCk0oU
sGk1XGlxle/K8T5RX2ZcNTlVvRFPvaQ7NdkHg52RUkxP18deQtCVO85Yhag8hOgWr7CvUvgMJ6CE
2MMT6lQuh6tJ93p9LFkQ/pTIPDuO8TT1TTFjnrBPF5mzYAqW9KqFK9NbvetQR/gf86u1ArJqTlHX
ZsrSqYWDuI5mN/91fVKSHbJGYFGrnOImxdG3hsqbjecRhiZJ9XF9kIvxBZ0wogP8gCxx9ZVm1H4K
iL9mR8EgL2Ubm8yQIDkvSVgB24EHJB6RJlHXjcBKaOWQ1BPsdYf8manVCyReakdD4npTiHLPOvVe
yyHGbyQ3YLvAflcJQ49rMXCfE/doMvkNS59FQe4KFBdVprlKGf+qVHbXVGKP//sw6uoNGfuH60tz
CZLGdGhQUBVm5wsD5WsmUdmKlds8zo9REgUD9E/bkJpuqPKHgiXf8HpE3aTsDnVn3edttomn14Jp
myjVnuIY0hhGu08UXYEZUrdN7EVLJj5Baw7lRHDRkPgMmUtz7fn6j770msOPtiyLGVT/2wjUhiwJ
3DO6/FiPFNjm8WbS2GNa5htTtfxYNQ6iMt6gznIACePYwkCT5b/MmTzrQ/pWD/3ebmDSYxt3alE/
q4tPl6buU3oXs8gxlRskkJ5IxWZWZqdlGEDUHxle0Cn8iphleP1InJpUiOtQ85vH/LsC9nOtw06C
R4c4GjbCFsHUgmypqCdlML4rFjCO+PLXV+HCXcPQNtVsA+BqE4Dzr19OcCOyR7XHItjATbYW1DpV
uLbht8E/6vpQn+q6X+McYwTbBOqlRLOMtXop64kaRWnRH1WRvqizDe0vrUYxX4iHrIdvyEQq1YFj
qbHn9TE1q996pB6inIXQ0s52wm4fDMVQnYaaJdjViRAQS49Az2zZkfSlJ5p2ow7xnmedDjy4rfiT
bqV7aicbkMNqL0vp79qYYNybt3tSpL+sJISLIzP9dLyp9eZOMbH19Bn6vWPAayD/K3gDWuGRqPkO
ekfQJ5uBsHlMRu1bec8g8ubo82nW+kCFOU9jbvIof2jLgjgqSoa69jDnw01oJnuzGJSDCcILS+h9
VAx+Cr2fuMp4ACfC8a0ulAr2j7UTFg2klo3i2KXxQZSD5edGOzu5oSKqxdFzLAD64s1dnqRoRpb2
49gschaQ+soa+r0trCMIGy9GHzeOlkZBa2mu1vT+0Mx3kZYClNlCFhoGXtc/69+319evusoMuE5H
I+7wVWkGMhNajqj9z+X7QvcrElmh9u9Ij8HAayY6xPR1MCO+btc0h+COHpX90SxfE3Yrsh/ZKHms
X5zP2RCr9D2ZOS0SE/MBeJnrUKWfCgAHXuIBhblEchsv+flfJ+JsrOXvZ5dxaiawQzQwna6xPRhl
oZk7fYvq9GQnZDMo07GqAAjCkZGMK1nGdU7ed5xOlrUsI/no6NHuAkKfrm+LC9CML59qnY+ntDBb
iAX1R3Jf4OnVQn7UXdRyQaeDMru46Z5CX1ZGlM1rlaGPBI103ca8bFM4Yf5zcQEdRsmr6++Q+XVi
q/Q8saZxSHjVHxsou6Wt6ZfIzCP1Q5EZbcpmszpZldGTgjDMZoaSpZbfVtPslMbb9e8kG2T5+9kW
nElY4zmGQSq00SbtLkdYG9tv/9sgy5KeDWIayZySEntB2AlKJ/cW4kRLJbjlvxO0r99lFRuameEk
LbGBjU/QPlTMl+uTkP37q8CQITeL2xD/PiWg3SXITqKn6yPIvsUqHBTmDIINwTIVAgXcCYrPAq60
MmNDyf5dZ8t13HERL/OoFzp/CWdR/XZGj6GdZ8mNr12Mbza8T5D76EQnq4qkaZZJ0pNqOubwASt5
dRhHM3EEsh1WDm+1Pf+qhvpk0/qlYdWzVRUPIoufsla8mlH9EgtlO/F6W0JUwyGl8tOye8me+fwF
6whsQXiPLLcKVdd+z7Um0DUhRnHSBzvQegUKjpbtqcKsHSBmTiaSsXBYuNvvWX1TWzNkEI6t+F3C
IER/VBrTKyLYa4o2fwFoD+qulblpuOzWu0C3ZsyGyJuuQj1G1dYuOtNURFVTsOKUh11gDdZe9DNc
a60NmJNuJPInU6V+XWl3LeQq/u97Epk9PERUE+W5NRVx6tuwgn5heeI2WhacO1gtZxplthcXhFMw
xbNx1qcrm3liz1p50uhP22qDrrc9xbBdWHA6BEK2OkAe+fg2ip8Gi8B8gO1tUjw27W+AjgM9K4Ji
NqCsIm3KXjot579rdSZTA30kC+TD06iWP/GA2Y998Zim2UNdTDCxKx2u5nC4H/dRPTiDIE8F2Ojh
HGhRs5lh5WDI0uiLh+rsF1krQGoX5mqexKI8iTy6McBSn3RjE/PYn2nuiAKbIgm/x/Y2yWCKNUJe
an6AFdcBdDpHQB1WrVHMVtWgU8JA50Ry5C/Y6jBTM1UG4UNdY/jva6gvqAq45pBVp7TR/Tiqbq0+
g94wCX/lAtbBuph3RQORn0SBfQ4+WTuFhqOwFnR9rXQNiL3Gw/gMRH7Qp8ZNIkY/zOGlYNjME2bj
6fGPLlO+cWK6dPphjhCCpTEag4ZHjOR2bPyug19JnEBmnfR7JQOufobNTQkNu+vn4kLBaJmooamq
AeQpCgNfJ2q2UWY0tKhOkxVtm5D9bAzmqxUHWOE7ma0bXpm7SEVHZGr5Zm6EJAu5tA1MvKIM2EAQ
Bs3kVRrSlwLMbC2tTka8qw1gS5XYGfp4g+Ku3/KPnDyFTRXYE3IU9GjsxmVsN2i6D2LeXWNQWPpp
MOt+tKWur59gxa8xFWRXk6CUQSzYDq1BuUAwLwl825/YRP0WL7zeiCJnmIoHStVXqJwDhKu9Eshi
ZFXzEHPrgPcZ31VGN3hFUfjc7r0BPXGaJQ5Hc9dOQ6cre9ikz2j2jn7dvHSxHqjxt9IGxy03ndw+
9QkMbInqRgQIQ0ZieBt33yJiOwnP3FAoUJGDYzWAG+lg77uh2hXE8CKwhuF04TZ2FUILydxqTH8i
8cJhQ+Oo2zAwisP0tZ3BHZzYw1BWT/n8MZjFM59l8Oy/0wusmkXwEAfXmcB64+t+gomImKjd9KfQ
0O8MVT/Y9FGyZZf0968PczbEKg3LwpZWRYghADYFtEXzpuyWGdZBVfmNAhqdiQOamLljNc1T0fd+
g8WX/IS/w+nXWa6StJqTUMebpgd1xUusnWI7M/QmeWCim72xNNiioQEFygu8NGRKdLIFXt0wmjll
s9lgW8ajDfacdgv40vXZyUZYhQRFWB3l8Ds7FaBwwADRa6JUEl8lQ6xlA0VcJoxzrJ8a3XOIKJk/
rk/hQlPwywdap2zFDBWLMMYAs+E3u36j+IbHHqNv5l71VCnLWzad1YMNiVcuDBUrBgtvzwTuOZY5
hF0oqn6d0CpOqqUWleiA9adA3djQq3G65MG0N/2z6ne/sPUgewLMYOzoMLNQiQPqrADvjO8zoLxl
d8Yy1pUD+Plbz95BvdqbZtot063GO7XqAcI+iZqf1CT3y/hppqeqNb/FQNU3LZRsomdBJT9Bcv7W
QKU0HIewr/ALovL3pLB9M7+HhfpgRqkv2Uh/P2a+rvsq2IgebkBzhJHgcAoXPPYAYdlPITwApGju
1VkQvYKp8Sjt+Mr21CrE0KwkVVlgB4diO/8qdmZQPzUH5TY0IXRpBKkH/P5GMtm/HzpfJ7uKLQPQ
SboRY7LDe0H9ZBF9du3vbDMq/jB8ulBYHhj3bdADxlDdMdQIpfo6F94yy4+ASoaNvECDvPTqBrGy
XKcgDZwWMkgJb0UoZgBdNvv24DTQhmeovyBFrPzsIVLvtNptHkTsob0o+fQX2gFff8jqVLdKqZJx
OdWtn95F24H7gGeBGJL7SWC7xbN+W98k2+weIOh9dtf3eyjP/dcB/896rE5+Bbc3HYcMeUgKvzwe
QvRJ8ny8vNX+jLD8/ew848HUhvHnRDvwg0dYc0YyU5jLx+jPEMvfz4YItaTPKOwRTsLmdyx7J6b1
UI331/fv5e37Z5DVWa2sTuM26xD0gV9Lph+i6bZxmN4k9BX20mr/Jq18XmBZf90jq1Pah/YoOoIh
h7aGh7UJ1659alr3Y2K6aaGhB6TsYvHSNhm4MMRtdGVTVuKOQL7YjCG6o01HaNYF19fhwkP7669a
neNkTkKbp/hVrT/c/EuLo3DqHdnKQCIX0vevI61yBQhhwYBawXcd3cGLDtoWFq/+eLtcR9YR7Uvo
G0Gqyi0DOdXigl7hl7HX3ovjUOaVxjHLOv9VmwejhlcGaP2THQg98oR1Y876jdneTmxwTBUv7Yi7
nP2mQ+Qk6qM5PkUwZLC6ByU0vYhrzpAdIvN72D62oS77IsvW+/vK/M/WXFs2ZrTR5zrHIR731Ct2
GrLF5gSDSNeGqhdov//yXZOxiS7gHb4u0SqExUiTrU7g8xgbPPl9xSk8YOyf8t8L2qHcZb54AaJY
uisuJQhMR/Bmn8ataxU/E9yttFYznApU5AMD1BtUXFLMFFa5yr4M5N35S0f/fMTV0c94GiZdq3Qn
YT3aYQ6dOua21i6KdVfjxDNKxYuUXHJDXNz956OuTn+YaTYjdbmcswnPVsOdG68E0/4uBQZtdoU3
hYC907e63bJAhz68J0MlyOa9OukUmMJM4Zi3sYm2i23Ywu2TE1Zkw6yO+QwdBch14YNOQfPpTvbP
hrmYtp8t6GdgO7smoAcT5QrHfo3uws20KyF79z651vflZpVlWJduvfOxVnmGAidaIcBYPKGNhGbq
R95IrtXl66/P/PkAq8PHKRwtbDXCZKiBmtpHXo9eIX7pMzg9lmwjfD6sr422ThPsLDYasjypTBei
5N6iq2d8o3d4CP9LjBpGb7EnSxkvxbXzOa5Shw6+IebUYNRk7vdi3PMeeucRHsVA7l2/1C6mY+dD
rVKINFUUtZrD7tT2zKNKfDcT5S3LKGoy4GM4hQ1Ztxg0PwhTZtbs5iWA7RTZYQe38rTxFNAnqmkX
deG2n7vtWFevfJ7eyzr+RrLEnyKZ68/l/WVSRtA0AKFi9UEgpVtqKef9KUt5QKEzU0EI4/qayIZY
rX6eRpM9mNhhZluBfTx5Vdv8j0OsVh12NHMNvEZ/qhJIfkePNoTrrk/iAvwThVb9z0KtYndu16As
0RjnJOu8PHlOzcjLakipjHWgVTzQQIXlfecaierx0gBV+13VQkdP7iP4bqnspuQ/owmWcZBxayUp
5eX9/ee3rSK8ngwzG4flDFsEQlx7qz/2QA1GmaxB8f8JfX9GWkVyqGFnnWphFZKdsa+CcgOPbJ/u
kUEtLz33+pr/zfSB4wZB0RUOPirKm2wV0PXZTDN14uKIJ859IcBeqkzrh6aoeLbnkSP6Ci0SqMT2
Zno7m/lh4vYH5wZUoGnIASlBtXtK6IB6ouaSFhrckGLt3c7UEqeOtW9cq7fRWP9qYv0FFjS3JoF0
ehpaXjTO4HKyQ0OUV71EiZdFflzYoL8n3gDj+mmSnZFPMMWXwIipUo3oKqqe1LbXYAuAkQZjiKcc
hpfQxAGofpoTf1ZALmmi5iXTx80k4mM7jb+ihkBBuglKPfU6iG9FI4gayexH5LvFoJsSAiqjAZSj
1D87LXnqZ3LfRPfl9F3LfgkFOGT1FKNki5K2q8GivBpS19bggW2p94OeIPkB5Sdlh0mnH9c/519x
YJkiki0DBq6a/pd+hGVpZViQoYLH6j5ErNNj2WP474fO1yHWN7OS2URMEKQ4KltjP5gPbXPSqV8F
BQQx/E/iOIOg2K//R9qXLUeqM90+ERFihlumml0ey8MN4bbdCAFiFNPTn4VPnK/LuE7xDzc7Yu/e
0VkSUmYqM9daEjlOsXqR72geSmfWZ7FarplGa+iIH1ks3Y7is+hUUK0DNlY9X9/JyZ39Oiz/dvL7
lp4lIIWaGZoRdgWkZWNIT51ykOhnxkLTY8nIzG2jjWXwSMbn6uLOTVTwa5t3cqetry/lV84227OZ
56a5wNhNjKUw9sSN0iXde6U9EelNSYUnqQJcFHzBrfxOiGc2Z65cVcEwJwrY7LZjINkb0K/m4LmQ
N7zA3AzU5b3OI9Vh1CAv7FqNn0XeMu3X5CmvfcOZz85aIzdNE4cl1MDBxUO/1D51YyX6EujqdyZ9
Xd/n7xGga/ZmnrvjIGpMseyjNQ2ONwVUewfzBHjvutcKYw+17bXSWnctIA6Q4CshUKmJDHqR8qod
qyDp2X2r5VDmGrwoCQ82T6CHolgbQrVHu1VSJxw+paraUFKuIpJvwQ4Yg/wbXXo2QtA4KtZDil01
xmOsh04ogYeklDdA8q2amvgQswBX12rIwNva/YWW6cLk5e8n5uyTzyKJbVQ2aaEqBsASc/pCC3L2
JFfgbZE4GMWydZIC7tevEq3wZUwtjsmdXkPb2L6VqR4U8RLfycKpn3cW0Jg1ZbXCx1cNUKQD1RjT
0jFA5c4xD9FgrHco1yIq/Otn4Hd5/nsXgL6TdaKDun525jA70qopmvxH9AdB+TC4dtS6dd67tQqp
EqTepDQ9PQHB/lNXiWdqGAEGcbeNgbmAYuieOXSpe7MBpS/mBCBjEWlouaYq50/gn/eZXnuSKS3K
Nk4vkN8n99+vnp1cyKYYYYOwBFRRfB+vR1RvWrf/OxUj8FRYcA6/tUsMTOiqxDQNWzEMRD38mjPf
CoI4ondynR1jOvplHPpZRfZU7zZdl+/ktPIR5LxO6m94BOIhakePMiu/BtN6N2myipv0KMd4VgAg
59thigl5tqqBS8qk8NBixtaNNbApqm1lOGix4gDK+gLTn3phvwDo1DW8ajBubc+nAlRLzexercgx
r03XUNYjQ+yLHrLioeuibQR1dImm2zqWbxlOX8PVN1OWDAfYLUT/lme+0FUX0xeVo0b9CwvRk5K6
dUf5DRm6D5mC3NVSyEFo40mtatDvNegwDNHOsMWTGQ0A2Ap7r6h0Icn9/bTCl1FVw8Yoqm4A9j07
vUpuo33T6d2xMOm+lgMd8NysPgoCgkgDIi3b0vqjw4OkBhpMXeMWiropYhIkZhqYib2FqgtTlX0d
445DXHQwiju7utWS5SR5+iWzE/vjl85OLE+1VlKE2h1DRWxwjv7I2r6AjpDTJvUjb/iz3PLnqKhT
J83YAYXthwzD2ui/h3+U2MBYPvvsKzN0oDYlHPjqymtl5S+owZ9sJd61ZhhklXwD+OSa68kjMQWa
6KHl9glfG+Yr39d94iUUOH+zWQuKTxuRoMbEhAbhnRHPF136k0BFU88GP2WvKar1drOmnSd6n6rr
EE0jK73XQXHdVNs2fB7DldU+JOXoEqNzNB6MIOMoBw+j2CSk6wgQ+ibRnnIpcy3MSrGS3XLd8sNW
gWoOngmjmXrCrjCqzD4gOOfVHcQkRll2BhuT/nF5qix4P704NICSA1z/klT16PSEbSwV3xIImi8d
aq36oOE41+AGjVxFP6Xkw+q0IC6PONEh9ByiGkVK2MwwJGZJAxiI8XH3BgT7ZIKOAXpw5rHLB8+I
443c3BH9lqWKE4PoKQeTt7BOKmY+Wd85g9V7ltq7lbSLaOhC1tSJuewBjhLy2354THQGHhuxK3rp
9bqHvvDikWXbBCwFcyaqhpT4p/cBuTG1iZbLR5R8vHTg27IQbpvHtymHvkJ2W03PFlDAR/JpKI8g
pXdrUB2YeIWBGrMVYGPujqWq7on2YPQcAfihramb2IWjYtC+T+E4+SGx/3ZAflhS4RtGCLr5Yi9q
W7gqlGpca2ifi0URk9/J5M91TT7rzKsaedQUJMa6YhNTXOFjbBr4+gu79/uB8dPIrJZRloznRskh
1jYIL6TEmxCK1z/Q78D908QsKYZb5XlRZVD3A8deZ2zDcWXWqiONf0AQVadbzX68bvBC5vLT4ixB
hlAi0yEsKUNmQw2KV9Yc1HWy+ug8iHxb/Q5XYQ2OduYqC+n/5c0EWAUgLBOQnWknzr6YZpWsqg2D
HYvxpIlNnugLFZXLR+I/BuajsfFo1AzMqQyBNosdK5Jxu6JPVOsXdvC3M5428J+d2ZUiRh+SWIKd
AXxtOk/2cbxjneUVGdnYoe5d/17q9Nf99P0/zc1Oesigi84zwo5iZCs11FYZfLjCm7VhZHtdiJVc
dzszh6upI8G9NE3vgb5Cv7qiNLAFBOGMN9YgmzKB9IxTN9NBzoEyQFKX60pDApELCuB4kaDVD6iq
baquMcSrEVNGVUa+TJ77CqcLWdHvuo/xc1Wzq6XaGmoJvUGONAsUJIymbqOqEnvxELqE946q6WtG
PgbaIB1QoDgJ33J9Y3+DKWc/YTqwZwfSMiBsBtXf5KhZN8jQHi3MbCcGhkkyI/G6CnS96S0fHjTJ
K+J9mISYqGqXtmFa5rWPO7uMZhiCe742yXHU/gLk7Wpx55jgh0FY9sz0zsREommuQJTp2sU+IbfU
IAvbsHSaZ29XzmRLNKXEjlpqnoSc4TjoqNmYe8bloO/EgrnfGoezXZ8lXSEziaQ38Kl9xW5GFN8Q
4PtwcDgrg7Q8UkEduXnJ1QHEZ50/oI2K0VwZ9SQK9jWqO2FNvYZFB1l5Uoqb3DKCqpa9vIgCHU23
WONrrW0ekuhL0dCMqsmTHXZ3xmCC+2ltFYmHejFGOV5D8RpHR2n4SCQELrNwquFvJYIyRKtOaZ0y
qRxFM3dhXe/qqL3T0E/VQ2NlKdljR4XqGEW/pN0yfetrZ2GW5A2NXqd9hS+Bud9dpjRuDX6ZqP3v
4uBn+z9zw7kuUMizZAaySoK5bGU1hmxVxf/dYbqfVuZEizlmbyneOgzP4z+9icZktVSh/021PjMx
c8M9IeMQxXDDE2d1mwWApoKOCTlxs5e9gW4iE8LUkyoWWpFgValuwb5EnEL3UGZfuMbTl7ny5ea0
5BJ4aQYibHbM2vcMezmUZFPWybEo6apPPsLm67rrWrizc0ZCJoRoO1Nhx641IJwzBnj+BWN0F1Lm
yfaSltPlFOU/8W7Oog05lU4XKL8ewYPo8BSsmaVpbHhz0OGsCIov5miYbtWLhcg3+d9ruzrzTDTq
ADsuTZzUGiMjtbRLiiX67t/AhdkhmnmjpM7bCCIYydEY9GPXlFClX+uAJ4Tij42YSSEXn7Wxq5oV
ajdFkMbjeiB8E5fs0YgxkoieTSsPfsHE5vonXtr0mTOQTKOXcoG8MN3ogb5D5y6ga2W32A2+mF1Y
NqSqID9o4SWMj3AWBKkxjMZAFXLMMqSdoYI+RdFue6HeSzG4XaS87J2ys8FSq/JybXOKJKKF1rg5
WKGrN9aJje+seO9V6ubkSzbA9Zt+tmH9nESHGvIpcrXpy70y2qsST8eKvynf9cABb2zVop+5ZgkX
D/FXy9hlfYQxLBPNpuQT5G+7LgX2QXS3hcVelbgOrm/w5fB/tvJZ+G8TcAulaSKDQKfZ0MYddyYE
qbwWtIzFSv1ETmQvFA0vHugzi1MAONvr0hh434K65VjVrw06TaO84HWnG/HrxpwZmN2YMiwJzxoY
MCrmVJj9AcYBZGMTNHBp4P1isDozNbs4Cm2KTJ3WUnbFl1wAHUoBUcmMhWtw+bVyZmd2D7q8U+PG
wFciW6nfaa5YjWvbh3LDC8oQYRKQoAySY+RZS3nRbwjs5BrOLE839Oxr6f1QK7mMFYKuzh3N7aBh
QlBGUxISlfZNyF9jyD4a2lZpSkcza6e0y72kLvjA34KZP3/FPJD2ST3I0vQrtEYNGHSYctCcVVbA
rAetK4+i2et8TQp+y+tnSw2D1Gq3jKcPfdgfeQNxBetEongnoIlZG5D5EYiPZrlrawPQIpS2CuHV
NMf/VrpxE3uqJDkEjgAMZG6tgHEpJ14FT6/mbhuqDq1sKOUIH/iCQ8Q6iCTl4DyRnklYr6GkCixQ
L95SkBI5vfnBkErTTBsdhZWmE6fhU6zeK3mcOrwaP3sMFYvcDGISn1oq+0bBkQQq+XuHkI5e1EHp
x6Vhikt3HmMJxFQtYG8sVGR/ftOcJ+NAU5Uc9Sz1GiutHYYKEZUNR+/XsmDu2IMUtYWS9ZrXbyrg
QHa18Eq9FHLOf8OcFLYWicgFmtRHXWw1Q3HLQnPDBOoghTLgpQHIU/ohc+IgfzDVj3A8jXbjcDPZ
iTBCceYLSoZd93fBGV5wTdA7sRVZkzFlTOaoH0iHj3FJGnLTeOCrxPhzu0r8bCUCsTeiHVtXUKhc
JN6/8Pg5NzpvrtaSERWa+W2087XR726YF3pgZACy1SWot64Wx4Uu3acfNmdZo9T2oNmranKjZLmb
di9QB3FM6cC6u1zZZEXvyPaKYZJzFKsOjy876f0sHHc9sYNOQEk8hmMN/0j9XT48dfp7Y64iePJm
FFBizbIX8EocJFveaNAyawuorttQ/HJaY6xXBmQQVnqh0DXVRvBw9629E1rxgjla1bFUDWA4A0jI
hkAjcgxLjH6b0ikM23Zr5ZZykBLLdtB7/2jUCIMGzR+MN9wSoZ9Uo11ZcR/oNsdlLLMHrQ3XmPF5
BLUYwK2jFXCRoekPakkqvQnKAigxbsvqg5laQJLQy4RyUyY4YwZEwMZtI+vuiOAeJqe2E46sqyj3
gpi+RldxeFYwMJTlGLuRVIgvRsAo/i0xJMAS7YTeeInuY3gvh1aQw64+frTmCV/ZKVDiHzChZbbd
JpS511TMGw1pr6KI7amJ4hJwRLlS9JBk4xrVlZvCEG8tBKko0Z2EMIfI0IPVkQVhfkLjhy4W+8F0
1ZL/acHJ42h6iSGFSGxSyPoORQ/R8xY9T04SL2z4PrZSVyu0PTfaAAJRTi3HN1Gs3IEWGGg7ZZ1m
5rPRglatC7dQbvdiWCNNBo0s49lOar9MxL5J8juCokCt8wYU5nIgFHOP5/gaL3LJ1FdKDKb1qr3h
sZT4XZpBdbMsfWqYJwvcJY7J6b1MZby2TiB5BPwxDqYqVT326+tX+UIO8OOAz8pFkBnocgBUyI1B
zL8N3geRlGza6sTD0//O0CxzJDSpcORgqKG2n4yIG0iidNIANmGurpu6VC36sahZrmaF7cCJUpEb
SNOhdr4uV5YnoxflgOo4GNbGuOSkp6bcLJP6YXCWqtWkxlnIBLmpZPQeyIHxx6JUdnUMUW4UEeiw
qaXbLny9vs4LnTaUI/+54e9s6CznUElMaDfAOxE18U2rApkuRDWyZK1E97SonR7iVLZ5l+d3WVE4
wvoIiRf2fCUDPgry4Y1dwWeXK026Gei+ILtSQAKbP3fWs8mjVWUiwx+Paa67RvXawu2YsrzWlC64
voyLYfZ8GfPkUOdVzCU4drJVY+DrHaV3Yl/y1VVyS6BuiH9bHAleNDrLFEEF1Fl625KbOCv3bQOO
vegdwsciOkgcfhwUOn0GXARHG+dZV14o2pHXl32hn/jz682yi0grMiObvh4I7mzqFBtAZjz7vobW
GLt1JLfxJ2iArWH1Yk22gD2PhmtlzmJgvZCcnx+j+TQAGFYl0U/RvPaxSo37tobK4noSoBNBn2Ek
bdX2vo55mMV295LpWXwNwyHilYmvECKWMcHWmtRTUC2PC2dsIWH5rg6d3ZQScwFh3WOvdUwR9OUd
asjP1z/ndF6uuIDvr31mwYY+Qk8S+DddrfZhBOJRSHzVymerKmgPv4v+47o9czoe1wzOnBwd5IG2
UzqkQSu3axLwYnOvTF6IGghJP1Vq46Bp57Ac2qiS5RGdrzJ0cwKqPMriMTTRRa9Rx8z1LVpHBuBz
6spQHiXlrmXoSELDJx4zv4cUdNqZXj4iY9AVry1G10w+NHTaq8cc851FfkT8fAY6p6EfNjq3cUkd
NtafZe/VueWntjgIpP0EzN7hjrWmo4tdOnwYerXXG2ljQYsZenvFJL4tP0YxZnA+bUBNyPhmjfuq
vhPGZkC2VHeNA8I5l6biIdaerDQ9Rgowd7nldYXkWpUA45b1rpmPeV/vlEzsbHCOXd/ypbgyB1R2
EKdUMccNN+8NvuxhqsIdXpMNOh+reictvM4vW8PAok7kafBgPi0z5GOelcMUMct8L0q8tqI+4KT1
cwYhN3ak+finYjs5ekQj3NYXzvPkdH8drzPrM/+YG5CjkAisA/WGErOyGY07Kf5LU/3dymXvf7Kz
Z9ZmvpBoEYgdK1jDSCzFVFes7PLxXh9tNGuVRx2nuyUgSQfPWDZ8Pl03vrDS+cSNWg4K+K1hmzcA
bqj9oUu+mtx2NdmjNF3Y1gsjovD6/1Y677BHbVHFbQNrZmbfiAZKj8mrCeXyMRderh/S7saojxKI
5WxQgsUcPCPxvu+fQInioqzqjMPq+uovTCP+/EGzDFASGCSSRvygIXkAlvYg95pPQDipaIbDoj+N
igd4WTtmLVxq16A+gcq6pbuW9pJBlqdOthnGM5gNjaqlX3YxNz3bqnnKGCFCx9MFUA39laN4o0Md
aNzoSQ85+BdV0m7L9CWCFKQ0ce+H93neeDHkJVQVeprpIlf9hdrnjy83c7iAl9YJn24EleQ/SXFf
NZHPUlQq9Y3VGSs6trtR9xr9XqQLlcCLUfJsI6Y/P4stNJNtpk4bMRrJJtZC8N8oeLfkC2Yu50Rn
dqYPcmYnrmmFAi/sCD4+D9DU0lNcf1+y7zjIdjQw9GvEPMpir0yjmSBmbNiS07sY1c5+wnRZz36C
BhlvM9bwE/L+LW7Il5T3N5X9oNpbGYwEvfkZF+uolxyQNCnjgWQRGKTWdfNgYl42Gt08k9a2soTf
Wdr/mS8cIIpRdyp+lN7ZTyhK25X8tojW/41NMn5exJkPtIYxyyoD448JxIYwQXcUQg0U9NcTJlwL
WG8nabRDxPXHUTE24G0rO8nNEiDd2wE0nnzJJ09bfSUCzJGjYYfpfjKddwktDAX9fntM3NLI7ym4
22UJrziZ7lv8N9HbGNktIE/CPuVWd8thTY12PYbtWtEXnMJ3MnrtV80yRialJC0YMsZhS1zoEk5y
fd29bQeRXz2DatVrT/JJSVyw5KzhC5ZBlBcTvX8n1J75SzvmpQYKI3LDVPJq4MypFCxEYRd0+Wed
viXawiDM0meYecEmi8BJPT2caQJZAmR0FoID1FM2EpT+om5B7eHiUceIF2Y3FVnXfqU4MUlDQ8NL
Nh2ey+5gDm9Ffn894kx+8tcXPDMx8zKN0FKSTSb6vHSq7MGOk4VE7fLT6szEzItAsaIvqikZL7gS
RKBUtbJNie6qSCq3UtJTrEFCRXq3FeJwy3qIOXf7dFOBLzW0VCeHYEEUxhMhN5MeFBtTvt1OGR+y
bjGjvOjuzn7ozLOAeLcPu2TaiwDI1O4Y+8mXAfaIwgFOTcgoVxQruhpc8wNHOloUVr7UtQCh1L/P
PfM5pRL3dZZho+TcvIubHY3e1Ya7Q31I8Q43+gKMtNmTAnIS60EqbzUZStaMrK8fiItx/t+PUGcj
zzZGC5ROxpUu6mwtdew2NHoPoiMPibXEeDNdlitn73t66iy8dHVX03oq1ExIfM2lrmL5NIihgqW6
Cnd47i7VkBe+8HcN58yiTMDBxbMSF6p6tcCx1DO2bhU4SSh/l8Utx9CzPpIlL7m0pTOnUeS2MlGX
wmovP/cQWFTbRxulS5odIRKOmVaUaFX9VjYCu9kVEfV6aLulmMbXeegIEFtAnMwPEw1Z4E1ZHmSQ
MoKCcJ2axitLKBSQ+E7VssU62kVfd3YSZimWKdldXVL8bOh8Wytxg1oA6HsAx4e6rl45ZQOYOCZr
MXq/Wq5FXA7ANpo9kPYC3fCceVGlrKt0HdY7V5geNT90upp4bCVg8pNk30Z3rAFsfJmt6nLidWZ5
tm47pnKoRLiGujO+AB6vBzVKlqigpwEIzFxo0/nXr9zFIHZmcJZRWrJo5ZjBoM34XQXy+NS6G0Bi
peg5lHEaF2CZBZ/8m0NvSm/OTM7cfidSZtrTwyfDg2IM2s1Eg4FJQox9a262KGx6OZD9+5izENA3
eScp0woVDV2J9EUAH9uB1/n6Pl5qOP9Y1cyB6yAbNCv7+8zIAWpmXgP+7tGb0H6WA0oPAMhWho8a
cP68YPlyGP23wJnrlgdQhJdTeiZDQTzPu3Wl3IH2H/Dtr7zaJnH9RdMVQLkgCywwmPEY1ndppC+c
o8tFiv98VYvMfPcYWo0hTw/3EUS5MtoTXP+CpuxGUjong+uBGFPXjpsmQjWKlisSJQvB41vE4rdL
/3/7YJFZQiiHDUj8mh6vRBVqTZmXZ822Z2+9VexqcKybKSgDNY/WiTtoYle1DTo/ezEEMvk06Kdl
/C3Hcmc3uUuY7lRQhpLbylNAp9hjwpnZip9IqdfjhVl24FCR75LyngEVYECgRLHap7LfEwBBYh08
FuDZbVgN+XFwvFeSW2Hh0OOC6vLtqO9LzMfYUbOFpujKQMKxcBwuR7Z/26D8fDjpkWGmfY5tGNsy
AJJ4nUevvci8AQuMAKmd8CldEGJIMiLcH4BhYABvXv8R14+kRWZRx5Qau2cog94AUrmCsgbgGOrd
/87EzFNqbafrEOZD1VN6MPTbSSb7uoH/T0r0byNnrlE2OEQfJl88pQjNI29Xxnt5gOLfwfgI8SLe
LJNoLe3bzDVCingolKkKHqWGo40vYdUurOpyYP23qJk3HAtO+Di5KXz4uzqD/hel65q/mb3hieG0
sIXTWbt2JWdOMTZrJe2kb6fYoU5autFbs5ukgvPA7JwlyNyiD5p5QiHJChHGdCZW2t/hME69E2d0
Q+CH/gvB+nrotOZjCKCatcxxWhzmsxwrZH/iDoPzGsh2pdZvta2E1/rCfl6PZSDr/Hm3RajxSqE4
kpXmZxlGLnTwOzTITIodFGOTTShWxJsYEJZaQwvH5nvnz5LX3k5Z3EwHM48HR1JNoGxBSvZRg0kE
g6rXV3k5Uf7PEf3Okc5sdXWsIwOD8wCxnQ8pjdVEnyCz4aiMaMvrbJt1FujBl5hCl5Y4cyhjq2W0
KmC2atltCUiuIkWvNlgw7WeFLBTYFu75dwJ6tkQO2Q5GehzUvPqyta2GJ9b1PVw6mzNH0pQ0TqEM
iVg43lKr3FWihHDZ8DaYR0n9jPjjdXNL65l5lYoBOjP0MMcKEGyqGljyF1zJ0smfeZK+UNLRHvB1
oBcLxGvvDkP+ogOWcn0hCwm49V0kP/syetF0jdrBTihXQdOCakyz/bb/EB3mLtF60lrTszUkDewW
rm1FBA1E+j/YTRCRySBelw0L//x5y4umalBXxW9oGsz7gBTMVhaOx8VhsnMTs+2UmNyYQp62E7UF
Vc2BxhxczeITiQONFNcGcC2S76JipI7o9QMvAc+rlXstKV1FjK8Vl/xCr4JUU/8nX+D8p82ceKVG
ZZyl+GkddUHQXMkO86yN6bZ/Tctt7kGr82fJu10M9f9s2vPktWqjjAN/O4X6KU7FfgPhb8jw+Zji
8jhda+mBHRbD1SVHd2517s2FWsc5wUoTA7oSIGdvoALHUz/ia4neGTEFoAos6iF94ECdWsNtHN5l
Q+lyOfcbsKZEtvDTCCD0dOGyTd5hHrbPf9gU1s8uQS1I1RvTD1M7dlOIW636NMYSb8F4s3Ddliyp
Py11pT7QMIYlKJe5TPUa0HWDzAdfuwoMFCvQ7vsK/eHuv/DUvjSqc77IyaedLTIschUMEPjmhZQC
xla7rERfk/vVuAshP9G9yGCc7NtsYcmXXOW52VlWCYCWEMDMIUeJKlcbb22Letc39VIgO7cw7fnZ
who7JzSaXOWofbR9v2Jl4abQb9Cy4cbOa/+6tYsPXwiZGoqO+iEI4GcLiipJo0VKphFQqHltpjoJ
ePVy0Je0bvKIsUeXEEdCtrdaMHwpJFgAH4Dn4FuGbuYm4ZuIXEpdffxmvr0fY0//g4lkVwSyWzm4
UgZ434OlgsnFJPPc7Mx1ypTJ3KakPlZe74HiPvPb9XeW+dIflmkgLtaizs3N3GHGjBTUF2N9nFwT
GX2tCbQSLlFya7DDVBUKNh7t/ThYdIqXztGZ5fkIeYNwa3b2t2XgydYUQ8TH6WqGDzKKpP1hBN/g
V9U7y3xbF8/UuemZZ0yVTI07RZ/2ePChG9s+RD4a4KAIAS1pMA0VGz7fJMfFMzX9xXPPd2545vlG
JpRE5fi4DPCZ6ki/dU47r7kh63J9/fyqS/s7832DDTW3RJKxyJyind173H7QMKYool3WvSYjysMo
wk1EEuFoe1qa+BboEyRlrYAlIGRPelY5RQoEQ7oS2RtgG26Dh0iuP0sFpm/Mz6E9RCkYNnV203Yo
mEJmPmre4vqY2+ClGGPMmjVo4xWbBFjyBR+kXfKu5xs5865CNgTt1LY+qua9YLGLiZlTpESfVvuY
Mt1V2JeSF+uO5etqiAOjABMw83MlXqu9sYptaJqgGZRivsUqHsGf5rbWo2wj1GV3Mb0PK9TKy0Af
TtHwUCcgSs2ZH2OOkZZaMErSCm93v1Z7Jx+3BOC+kJ3CEsJKmHpackKXYvj5Omfer45tlZRK/3+v
J+rgtVt+AQdmpY7kYDhgBTpOh61Bc4b5fDVAv3SJ62vpB8y8fWWNgxJJoj7aGNMYNdSiRmubAJpR
6OWxw7y0Mp4gVHP97F5Mk8+XPfO9Wjf5XqgeQBm4oT702EE9avrN3wKb7RjrOLAW0kLzUtw8tzhz
u0pjR4neargtCcZQ9cjt69MwYHK42smoNA4nKf8ygARr+RZKophefRnVUyUeiEGBCYDsTOv0Bu5F
ZOPj4NbY7yEci446S5rfUIYGceTLmHSIZeLKfPQbDazMyivkJUWzSpH+Ngmcnl76oB/x85avLBVj
/W3Ahqe4eYLagCuM28yk7kgwbx9DwTRJ3aQD0hFcdg1IAFMNuKNVR+9T+09hp64qY5c0CTImjW+l
MRg3S7+qoajc7jqz8sOSB7nBN8zSMOVB7y3+QuwGUpkg9hma1HJNpb1b+KoLEXUOc5GNOMGcHzzS
FGswgauiYpO5sYu3wDZ28w33ocS5dICXAuoc2NJOYkAihrOfMCQYMJrkJ0TQnELHeo69pYN0sf1w
dpDmerum3ulcN5Ua+D0EtZfcxeBgUN3UD9HiUOvSNTFn4SRPigy9bXMKJ9m97NQOtEVX8GlO4yIn
WhQ7WVzbLKRAE4qC8BDOgO8BLoXkPSB8brkBlesiH/Di2mYeHqDzEpLoU/hC3le8yiBcQLUt21hB
9YTIs7g45TeDORpH519u5ms1rlVEqbG6lAElE+/NPtyGRehJEG9LR2uNbrGKZmZYHZIQ+S6S1nUf
ZX+hoIi+UppgnLmTCcg6m69WBzw1j9qDSXPDAQnmcFtr/ScFDSWJ2Xss961HLFBjsVCBHBF0mNww
5q9ZZMW7jAnEsKYw1kmopSurhmCn0oFFhn0UI2gyahMAFuY1vHLtKgSa51HHgzoz16p0QofbKcOP
SrJdo+9cJcT1xuap+qoYJHiTT7OUwPrD8dpTQVKXR67RQFgYCLeE1Q6YED3SfyR2teLQkU0IJk/D
wpWTE6jS3THtXAuqW20Yury/GTrrpqko2udwQ6rfFHcsxBMrg3FQHKMTpBd3hrWVIKYUYcyeSp+5
eS+n90kLzaUyDyxIINf9imPILNELhwOtZJemTxPJ10FGpkEVj2mVz6kE1occ0Jg7pr2aA9iJoPyQ
mNtK/VL0z6p8slPipHCzZNgYEDhtqOnUreJosb3qRrG2BPKSonezKgMaqH0DO6Ar69yLlHSdtzvc
Vs/u3VahjkUKn+t3OpVOEyUUHTOnb7Y0+mo4kDy8ctKpv5UJpwTRSW6vIZHFiXDa0QSNXX1SspWU
bS3QjifV6IlE6V0O9FITxa9Ki61LHoDL6vrymUm2Z9hN4ea6emAUO9o/QJYJg91On95A0rf0slqL
Ajv6rMitZWJCE2ijFnyRaRVE4sViyjouMQmVl25Y3yd4xEpp64B8zUki5lv6juYrtU29/D3E5FqF
kV3LzQYBLOFTgZ7oaB+k4kZhld/qyPP7h1hsBBBmGripa5OXoOz/BHPgy5DVD2qUvqT9TUlBZ5jf
JFpzk7OthDAWgmeVtuENNXIfFBl7yCtCbjv1uvyA8SEvG+MnKN66dvop0q+mJEdJax7/d+HEnKUm
FovaMrXt+piBE6a2kdkq1M3YO4Nuc4ICklwUuJeh2+COldJ7ET0pmRko3e0wKgt0SZdYH374jlnC
AubtgfMBCcuge3X/ZhHAS5tbUD8+muZWQsUyHr3SQPYY/iniYicSCu2Sk1pqbgRmubDf0WKfApzx
f0i7suU2cmX5RR3R+/LaK0lJpPbFLwhJtnvfd3z9TeicM6JgmvAdv45iXAQaSBQKWZk5VaCRuHdA
iBHMFjsLzlw9LC7Bqcu1qHMCdNMjZYzgXxOVnnrPaGxEdbuIBIJ4goTqo63gqEyAV2NV0lYkVH2g
hFPvM+ML9G3CD8kv/TSc7/6gc1Nw5fmFYQ2dRlh9fMTUwrIOlGTfMrMpd/bbKWJC/NkKlRVX9dXe
E/ksCLIbnnDdNfUarwT1ghW+p91wV0ls/YsoZ6Kbj82d+VRpUkgE2f0hV25MkCULjbjx6kDx4l4q
78z0Z1wST3Jqr56SUM4krwISzfNmQV+VnlBfVnSgNfCteyI1ICe/V5SrWj2A+13QGUVoiLObuTev
kq9BcKhI0itlTHer0QVL4QRjUbuSjlMfu5zaEN3oJslPkZe2ki5krQnWkM3lGyb88SpL+qiFzMFg
3SbPLGFECQatQgh8We3ExQH9VM3wKA2wucQDPbNmojdIPEAvLUDvC9UMt53hckYyrc+7AkBTk95f
Y5CDx1DHFEiNApG5sBmeGpn4cAfyaqjr6XBwXGFKrT2N0tvgfCMtULx4RrOKOyc/ZVwrh4RCxP2n
Uj5l9RbdqV7Nuk2VewmGdaYKiVhoKyWQFMTlS018LdvFiuIq+kG3H0ap889vWNHy5bKfxpTlYq6B
YFn2WuePfQxbWiJiXTOQOQNCNgfZRssUTlPM7eDnr+pjHiybfPUV6YP8RHforI/hWu/hgqUz/pOw
5iQAQZuD6QR6v9qaYo+yG8hyP8KiA2KVgRT1gCNRAV60kDjEncYmc5Qag5Wnt968zSHTqF5LIkkj
UVLOuw2bkGYi6ABmc7r45mMV5lG+be8rFLVFIxIUA3imtl5XFZoTMKJsO2yZPN8c9qApCK9sgjIZ
789jIYHtJwc4Xmyra/aR3tdQiljWLxqRqP7Js6xLjZrGpGD2nkuXhmSHVrQNTE7arewPkRhdRLdR
nvtXSUYqtTWuh6yqTH6inhNNG8j3B/13CIH95SHscFjmaBAH6JeBHcIEFMPqUKhgGU4YHrJG82lF
jyd6a84Diejm5nBIoqODpM50TKlyZ0ZqAME8P42yR6iq+kXwB6e+aLVwoELLcaqkBqeEHjnP/7mV
ogP7Wd+IL4knHzaPDgf+7dRaJ1ALZ5y+gz/57e1Aw+Q5gaBX6Vne7Pfb5XGA2ZkLtbg/aCU+iV4m
fM+heq/IBi94bCalmknQdAF6wVzkO8uocN1HMu4io/LVW8F3FIVjfz/K4GwITLRDHA+Y1xqlmQBa
fL51M/vOTxtscVHC+KvTILt+H42OO+zzUUoTbU5ZuJncDagoq37SvkBkS/OrQ+3FUfWod2DYe2p3
ZVgXuXIde39ix3F6jx79Em7XlGaRVGOdDR97FDLxDSZ6cHGRX/Ha1HimoBXiZGfc8ci5DWM4/QjD
P4w82yoqKtPeBBNldzTBpnSbF9ahjv8UaK1HKTrk/V7G9Ivo46d37dGguV0UaxbN8xQ/gi0uvDv9
Y1R3j68NAXJhoUy0vLizuBsLs19lBFxC6d1BMQnJqDc8oskVto3C4Z08jI+Gxx3G4NqRsagQbQrR
e54/mqyS7TH3ymnT+qyuCpHzHrQ7t9j9u2efo+DcIxvUWUZHhzQw1KK6e2ilQyqKWXaxpENEM2Jr
5ZcM6zMUX+0siarVcC0fDm1xV1fkDUxScKgSUYGebYFzYRgmH2EDXo/Sqonz4WA5PepR9maar6k8
erJq7PuhRx+1KcM/vsKtu4ESprkxUhl63+sFHWZB4irarnwVdKinRrMZcGRbEsHeblNG4OBifqer
f3uAH00wB1OkwUsBAc34I4WUTeyTZTOhrwPy2xDZ9o3teRT+uLOem2kOHNAFs0hoSEXOZZsBnSYv
7evQqA3o3TVh4nyfq0Pq7GRpO8bPheXrcEAfY9DcDT0gzJ0WLdxQA0zsPpBw85B1KGuucI2Jx4tW
i1Frg/KCvHqxoXjV/Bz3oOvGEE+vm62x5NFaJxuU5/xZXkLIbQcyKBqZFEl49DCgTyOXQTfmng2Z
sSxDwY79IhW/QYIYmF373ahsOkiTmc6VLavwnbhypmKvqdC6NMpAxz210kHIMGEmdZ0bgZFpnrUw
BYHEk7LbpJYC27msUmuD2h0UdQYLYj1g6aUeWVq/sKETSouDWshXPW2+Z5reBk4q4h+oJ3Peo+/N
4WIPq5u4hXLgoQPtEvqdZn3IzZceM2DLAA+aho10SLOHdoQKpQMNdju0i8VFl0WQq8SzZgu+OBVk
ecZNWZR+AZmyAQpDpRO0aG7JkrfSAh28L66GxXZj0GVF24MtyHMLiMPZLDPNXuqwYBmBAm+H/wP2
6RG9L0+SGNhFEMRB7WqOsJDA4y+Szmar7iCErv5gxObJg+1p6S14C0kCIcCLEInDWLWugHQD9kmx
LeFutZ/uWzwaOh48KuRwJe50i77e4PzmPE0k+FwcfMEpjkm7riYWR7aFNcxCwwZdfRGozlGNQgVE
6INMQREh+IPxnsx6j0JzCKzrRFGzBeNl5owrJMpYkwv1lld1I7qPnX4ZOYrFZYLTLEE3ImGHyoTH
i9GlQ7Ppy/mQa9QddNlfURDSlXZr5a+5AWmt9g7qY5sZnRrddO10Vjhb29H60WQo009KtDg3czxd
ogvKL2X0zlI7CQUfRrAa+MqRpkKChEyoDcML1B/xuIhKS7RsYFP9qoBbMk9QcRNlsCdpfkd5HF85
qo08bpceC5/d7eA0A2cLlry1/hIQpLNIVv8gjRLgk82dDyY6OzVrxrcZ4GRrog/jVf/BVj5LWM1n
yCRGSumz1q46/IOCigBc+IJOYy4GqJ4Y8uzJeKFmokr1Ddmyoko/eWBI/cHKF8XkAE1aK83QG3xb
FlN+VCsQKpmIE3keqNvlOIRFVYIThkK4m1gqlGd0uFU4H4fEUbqzztToJyh+HtJHs0O9zwXRIsC7
0nd49rgyPRhhERJMeWV7XfFklYFEN+39aG1WH4y/H8KEkg3xF0z//D18J6tl2SNMfTDtuJrhEREv
6XQDG86o25iu4hlesSuCjZimf3qFH8XlQGfRZygjEsSVWhwm1C+DHKJneGqJ8HbYbrHEhYS4kyXD
o5Ac9sSDQtU4xvqWrOmFDhfWpD5UJTT7WtvTxxViiYI++JMb6iggl+BNGTHbwsa3nh1o/ifwNWj8
1Lg2FnRHdvptqe51+e08XJ1Eq6OQ7O9Hy0vTJsvITYQctQb2xNUFXK388yFO3++OYnA4MZOJQFEa
MaYwMaAECLk61vsJlt9yIfsq6AKiauvJ7vijXaNxqVMB5dU5Xj5Czo9ImCx4IULMyPHyS6q6alCi
JboJoM+LZ7DMhhd1GbI1K/4lovnlEKM21DQrS6yhycQOqa8apIrnp1e0SrmcZ8zgp9NriCBX71Dh
dg3zZZqfwG++Vmr1doHw+vl4py89R5+TS3dGKYuzlS2ZKUzND+lBdv7HJaiTfyKKylbHGcD5eJU6
WqG1rZPc0BGuSudHOaU3Gr2f6a1gUCdZfZ+D+vD2O4riSKVpdSxK38XhYtV+j5y7Kh4MK3QmEKvs
y1i2byVzEvTLfPRSnRseBzJpU+NVTf/AU3M3oiKrRO2W1XpEwuYCcNE5cMH7x6qW7LPBBDWQtXg7
OdOmGIMOBk/oRdeNIIaw6flpFX07Dl0yUqZz5SDmqNtParrrDPWxLCrBDhAcSTr7FUffTmvKepRb
7ABL7YJ+0XzDiu+aqd9n5U5rJMGYRNE4aNG7eGlGNo+k2q8KivZQ8FoqCEkTO9Dml/MTeFIL5gjI
dA4/mnVwSsdAtM63+qAuNkV6q+Yb5vHOGrBne2uPYJyA9xLUxG2LEEWsb6mfCE4m0aA5kMla4hh6
gSk2WjTuzJdNbF3bZL3O2wMoooIZFmAm74tkG91IDVYEhYvwN0lTH7vk373vfu53g2vqhvMqyVUL
82q42ju1t2xC2T1xBUcoCWjQ7MSyOqcm0YERGswhdUuGYdLXdUrHssCnxLgGYMu8ROg4CCi1L9oV
ariQxz2/dIxTm+8oHH9DhKcs7I9GW93PUDYBrzWYkSk55s++fa97KWrsuQkySAj8LLPVubfAtX2u
ZXCTxnJwAmmlaABYa2eH2mxk2zY4NxKs24aoBfMzawrXzrTGI520W7NukyTyYbJAKLLAllXQzegs
g4GcFJdS0J5hwp5n0EOQxnZjyulVTKAYXFcKDBNLCSZ2dqDk0w6KbD7tdbdYwfVda1Cvhll36xHO
iKvyTgiiKOMFqeBi3zjMUzNSYWAy9sZ2aW7hNS+avxPnzvH0cQlnvI5LnrWOupdBWRort+nf9eXH
+W906uw+jqF+XRH6AkvzgeEj6CooiIGaaqd3MawX2/fGuG/X9/PhRCuCOwKcarQsNBuqe5upZsqX
sY4euOHu74JwmG9V+WwTlnoZGfFa8kq7SE/ezsc4mVIeTxwP+V3y34NFj7oSPBPXCJVNGjmNB3Fx
2e/v/uAN7BQsHcfkgH+2siVZYGm6zx/zfbxhTd/llem3l4DfGAe2+NIjWh4c+IOX/d/ixwK1IKaP
319CEAspXdBJ8nWs6N75aRWtDw7laUXaEmZ4wyFhjcKsxitdLGiLPh/l5MP38URyOJjkul4vaP3c
D2Fy7TzTS/JY3pQRe2mCPE8Ru/om2QkLZoLB8QwCCFp0llMQdb92LipmLcztr9IApJk72FA+gtUz
7csQ3VzL9fnhClCfZxRQu9Klgd0iaa8GidL6da95jaNuYljmjP0YnQ8nWKU8q6BN0OcjlZjchTyg
FxYkUVFJQhSBQxECfO/TiUWo7mXkH9rD342AAxBYclY9ZatQj+HnRJNLZb35uwgceqzzmidShQgQ
Zd31KlxbS8EYTpZnj9a4w4FFp2f//epwsUj8ngZa6cUXlQ8vRqhe93ixCWMdPbHQ1RWVaE4l+seh
OdTQdTlWh49d3EI1Z7TDdC4CZoUgaz3eLSRonl0ntei1gg2Iv8ccR+WwQ1XqwrJYQjWn8A1ecc/v
lGiM5QgXcQGACGDR4fADNolEsVlJbFXbjVwZkQwjcVK/Ztp8KSUJzLji4C8WjCLzXdTIcCBFTbDk
LRtmD9lD2mz/LgCXbBjaKOuEfbM6z+6IoV+ZrYAnfH5FYgxcrlE6cjzVI8bQB/leeo4vjA1McS46
EDn6y5kROZJv5FZk1sm20m+XBaJyYGGTRDIUlssv1UFNmquuMW4YOf389J28Rf+z+hCGw4xSxYsW
3CKRdJQvHd4E6/TOhmRnIqH43SiBpulhJ9U3yeQIVsZvDjPNsnVIsDgw4fyawnVOI5UD6CN75659
JbjBswo44xOQQ30/biFhIqxLnjBQV1Q4qP8TkwOXosuttekxqVNrXBZd78mQYaK0QqfG5KsOWIVx
G1Wls4OFo05+GvFFrdxV6GtQ4dM9xLOvT28qFLTmpvymTaFjOm+jacHuZAPhUVdXDGb3mIsqHacP
ws9fzeHSUGdqUSeYKWkT72FoU7t4qAAior1OfkejgLbDkwFKcKL3udPn1WdcDpkG2uhOocXaPikr
8FoSd5kFu1c0Mg6QsL77WKowsg6dFHV8oKPur+hV7DQIDj6fX+qncfaf0fAXV6MjaqWzYkcFu/LB
uclW+0nTdukoSFtOb9zPOBwimUqsmfaAOMnY3C16v6MrfBlWwaIQReFASUPFOXNGRBmc6qe9qq+F
EVVoTDk/Z7/Bvs/BcCjUNWmi1ozmtLxLh/gC98v4It/hsfQZ8kI/oct/qF/yULTwTvJjj/apwaHS
EKtKvtorey4CwTOyNvGOta0tj/pGVN0TTSQHQyU+VTezt7jOnp+oHqHgdpukAu6NYCcZHO5MSmE1
sO3R9gPsaZX525Dc/eWH4jBCkmOQRhuG43jHZE3H39KHwTUi8N8MD1QM1OjRSypMmU5K1h9/KQ4j
apzuccuwqV1dO1K96kUOeje+sfZGgJ6i+xFdsni3lbZmcH7EAugwOOjoYzLFKzsf7awKTfsqKR7y
cdyQ4S7rdNE2YP/Yr4fxP9uA1z1Q22XRB1bkhrE1PK3zjRVHPmt707wPOc5tC5+7cPVzuAqipSJx
IEIqyk5FU81TSRsHfnMtS77XnT68/efe3q1uejn7Suu1kLdGCTOqv4s16ATQ+YspbTtoQ7KwyIp5
K8tZOKJvUO3sTTOt/vnPepKte7SgPlzXjmrSdl/XmkEx1XgkudVqF60b1b323LM++sQ3/RVcQH8a
LyF9jqf5f3dF+/zQHPD0wzrmJjskJKpGywBrqPZWMEDBwuXFUUhVqwkB7QVrqXxFC7qjB+lt4hXQ
BW399B56Flkf1lvVF7/LCrDO5GCIws3CjieMrqHKk9GSy2wcXKK9nh+hAOxMHor0vDcKlmQ5pon+
IxoUIiqjKAIHOvk6/e8r4Q7jyGtYWH93iPNt7x0kCh2THeJ52uwbNPepxkEp3v9qonjeZ640tjqy
bdXiiEVyVX9vVRHBRTBVv7S243FFStjHkOHP0QwgWtp/d7bxVM7W0dapYxEyPIAXpPA1kT3cyWUL
G0tIruuqrvPPGoOWdZolIQ+FCCAIOlup+t6PggP0JMJ/xuCzw1E19Llj7zROXPjpGi0q2u5sCMzA
0gYyW1lyY9lCOvVJXD0KyqWKOUnW3hjZwNDpCztUeGUC5bLQ9ksHTWhecouKmwuFEMcvn86vPcGc
Glz+KFf27NgxQpegaMJABo8H1K1E2+h0Inc0Qi5/lIpqSc3yv2kJ9aEEtas2UO0OmPLx+RGJJpOD
7jlO4StNJBhQOrjX1ct2dHJXR1Pf0gjtL9js/JIPHA2Lze7RIaVXdYa7H2avuOwfIYkRWcGymwIT
OkSpUIhf9Kk41O7HQV9bloNLJrkuRtPTyvxRzXTB/J3OL44GxeF20mW2lpQYVPNM8WJaRXKQg2lf
PvdoOx7cRN0Nr9pjHkL4zjv/6U4+1jpHoTlAVyvoDaGkqO2zzu/QTgEV8G0NdQOIWqHg17jJIyih
TiTtUHApvSKA692TcDeK5pnLKM0JIuQNxY9wNmPQ3Jueo2//07laMorGFMlPFtzP3s6PHaS084uJ
Ty5hlqvaLVnkA5kMuB2jCA0H0NncQ5vmm7PAKpn5w7Y/ewkCCq9r/tIs301Ymetbvffb5FJLX9Da
WkPTKM/AzpnjIGljf4Bf6VAOaE7HJbdw9fqqJVuoWKNxkyneAGekJKh6cln3rWeUA7RjYi/WflaT
7BEn8Rt6QyETAJJo2eRhHw/baUrxWok9DBAu8ms7+aZmeAeljkds01WVJyjx+COkHGAbTenV0lK3
tPB/HfpJca0WYufSpbOAYasW6KLdjGQztJeNtp2V637CP4AWj6R71ZJDNR9M9U6xFGhEQNmwGr2p
T2C/EEN2Ej7R5RiQ2gwM6CYQRweB/SHJOjez6hetfAazPl7R9VPcSyb6u9hMPbR55yem4inWmyLf
lhnqdcYhdugmkd4cWwkq8pCn8IuHsKKemqGu9D6u7W6PcoQG4YkaXKdJ9WBC4Wr6j6TLPQf9d80I
zl4xwi4X3lvU3JBp2ZPF9sgwF9Ahyle0k8fR+aUiWKD8BUBRCmIZDc4oW00vdD32TdW5l6p/w4s6
2ox8tq9C6nQ2MuyDOobiQXxnLQe5hq3vdWdDTMNZBZv/JEHxOB53RuiNlUu2gXjmNxqidcv0GDF6
gqic/kwDNGiI6wuCs8Lkzgq9zc3ZYVBXPuIJVIbYo+orpacH/6Fk1t2NXuPeHL9nO5HkwMmE7BPq
+PS/16m9rjJC9xDzVOXFdURFNVEE7rywzEZaZjY4Gd+PmA9EF9SeTpduj8bAnRTTjFUfz4iw3mDT
2KuLfoFpi67YCyMAsUf5Gb9AUuFCWBYSjYw7Jiwjs9CfgriQXrkbcfCyZ0jLi7fKTn82/uDOLQrI
HQn1nFYGmsBwJJZyMK3ocaOC7Fk0l/wlYDU1yM1YCMGY0Qvq3/fMuVwHE1yDrHakQqepehDNpGD9
87eCRW4UsuRIKUhLIXj0jdKfpUKup8r0z0PWSc7j0ebmbwdWTBK9aDA869BdWiEsucNkb2NvsY5B
EXv1ZFfmcTQOSqypz8ZYwrhwmO/tVPUMPGnkxX6ec4/m90OMt7x08icFTkabdXrSnFcTLgFS5Rzm
tgZZcY5qhQathZ7C8xNxesYtQ4UJhanCReZrxthKg2T3MrLTaV3cwkrcWsKZi5q63onMg09zPNTP
WNw2oeWyQH0V3UNLt8mAal4ekK3zIL1qBpjm9XdI+2/Pj479+l/z4c+I3D7peg0ClBMoAtXihC20
t6TZ9rsi9nQI6arF8/lov8lU/wn3kU4epd9zU4/NrCNccdlIuxbdjO/yYxP2V+lVF4y4MVURuJIE
OsmuvBHtnd/s2M/o3K0NernEIelHNyFFO9bVANnM1C1viI/E4Sc8a3B2gNErLACePv4/43JXtjop
Wyk3EVfJpA2MivEoFUP54/v5yRUs1A+C+NHcIhN1qpj1vWZru7WzH0ahugm833tLwIwUfkUGvkeR
SNfgKQ1GPDA2QhksNl20jff7mfl7o2XAMwx3vE+TaPDoD6hvCW47p5H9czLZZB8FH2k9GAnbjwOF
v5v8UhuCQ1L0tbhTODOrRolVrFFT7YNi/NHMljcsotPj9EX0cxgcrGiWUcVwARwOapRSKPKivuNh
LlW3vGdGWKIa9G8uap/xOGjRYmtIZTQs7/Ubc2fetAHEya6yHnZprJ+nD6ef/QtaQaH5uTc8/U35
N2W5T2Tje3oqm7QjyGQoYLbzth9CR+o3nfV0fgcIlgbfqNM49awSgjntOjWAoppvtoLPJorAIUi2
ljqxUgxjqdfLWc23TimIIFh9GncQ5v1A2qHH8s6dO2W6lqYHZRWEOF2p//wYGrd/KW5E1Ca9jEI2
XgO8yoe5ym3R7ojfoWmvvIdYZ1jeVT/UNhKxqkUYrHHbN6eJTKwRD4SGC6NvmPEYoXER74qLEmrU
TlT7EMcTBmWf5cwpx/fGdG1PCylH0H72400VJn7qpZ2PAncQh/+K/3E0u9zOXogC8wwNOy3HRbYv
opbCH5D8HUhp3HYeKOSs2gzLxNKhH9hCZ5B4I6yuzm8o0WLksgNNUtuyr7Dc1TmLclgpDna3remP
v4rCt7ukuappaocoRF+2ynpRdgMc5G/OBxEtPL7dZRkNo2p0iDvLO5jdevUNvbD97G5ymd47fCIT
VwIvwz8flX2GMwtP505+CT18UqUBkRzA3gydEXVarsp2l0LrXTIMr++i8wF/U7f9B+f5nhe8UWlU
hkQmhrkis4LQhzdDzmmBOoMoaRckHDoHI6MEvdGBsIVuYaEvW0lv3AYkU6V+OD8oUSAOM8YhXhNl
wmKn2ve2+1FKmgtOFZwuz4cR4eKHWN1RalHLbIGQWoZISvK9fO3AzMWNrtmomjsEyabxkm+QQUAP
qiuWhBFsNb7rZW4n00kajFF3Yk/ROs+qfia5QPyGQc+55cihRrtOcq6ZaGNPctTYZDSyZlckn8Jy
imIRp1U0IA47Skeysa2xq6sGPJC5xd1JuVhF5kuivIZ//iFzSueM5VGWlnhZJUfD9LjESqhC17bs
H5bx1TChNJPerEXvwiXYda/7KlzB0nSMMTJaKPxkr1PRfhOsJUGmYHCZgqbL0kgtwE0NY4dthY0o
b//TtqzsaOCgGi9K8QQfl38YkqQMHWHsbiXLkkvgplQqXeC03+bhhg4vguGxNOTMSjK4NMVK1K5o
ugYEfbBWUPyAseKGGe5CZBHKuGCtiF4aRHdjnlmUtF1B1hwR2592JKdei+e21IOGoe51e/VPzEFE
n5CDHWNupXJmWh7mlea4YFAxMyHWMVVeQlFFDZkOmOjAEA6Tu33M+dBYyoqgU2Fva6d1W6X2q7QM
Nanb5pkTkf5bA26aOUkoWUP80oa5WSnSMRENncthYIrVTR3FWkpJg9an91Zki/Wb2vE/55TBQRGa
croUXTOoBEBKOJgrODVloRSod0yg5RVVpm9i/cFfT2NV1RRFQROcyazQuQ9K5Q6vRA2hB6I1LoyK
3CaHuDQ6ggrYOXTa7Cq9LMigfp3IryG5z9mMFG+oEhC3TuYrpy/2ObzH/t978WsM7mMZ6lqVUokY
1iG91SGpOLk6tNutHQrk0GcQPreJxsR9OtUmZB1yxOsDbfTwaAOB74AJIgyP0EzrINsmlvc8oYry
dZDccdIXWhWnTJmJKM5BVS8Uq9yZlLqrMuCd0Q5bfMaWTG6a9zA6hy+tFY3gOeWTFhAFj0kjpNUP
tmYGirNNFV9D12NJb6UKmrFNBhXoVpRv/nrn+PKDf7mM9o1G1w+R6l28Wa9gpASwoh5ruREh/wnQ
+BqLO2zGCZ2NNlMlhcd1MGxhLtO66S6PjMiEFtK/etn+GpDLaxXDkTToQNKD3udBi50DVwsXRoXR
+aUt2LC/XIbnzmpqAwR+rWvh+PGepZpXxW8UrIt4SKNaSLo5kT5/HRhb+8cpYGImaU4+NDwhpH2X
gddOb2Bx6pMY8p3nR/drWvs1FgdHOe1K8AIZyOJ5rkpgg0hgZCDRcE5FT3W/5gZfQ3EwlFew/Fos
7J7S7GEtDWa8FumOvG2s5EpdRVWSE70JX8NxiFTACNFU1b4/mNWPypZ3hmyhAUjzFYO6xnzRoxti
VkhkZrlgwZxI4b9G5rAJV2BYIkwYqB71r0AnmBPAPRoPk6Dm0AhcBPXZuomvrZ2x+PKmfDv/RQXI
qHEgJeOJsOvKTD7kzXdqdl5Pzb8Ee/6yDC92GXaBSIOYJipa8L25wbFJI5ROQs0OHF9UzjhxUn+Z
Uv7irMp2WesappRVi2Lbt0LG6S5c03HTa4b2+Z2wc/HX9PJrTA5fehvMt1yzKaS+pm2vXaBGCfRs
4bsB8TyPPQ1Ms2DpCLCGvziP7ZRni4OdX3ToCelcEDk89F35ikl81sRdUP/8YjnxwvZ1kBzWzJk2
5GmHiZ1CmARIH7pCVjAlaAo14fguVh0VDZEDnBVPh6naY3m2wRisAV6xjTurDZpDmcPvJYWMoxaY
+aFU4dXoFzcidUUB3vHXa6uJJTtjR3gM665avYyJ4VVtf5WDMyeYWsHhy9+mVXPqkOghVNfhKWuB
I1mJ7aGB/zxVXttkvpwrYa5T3zR+LNksKCSoovAcCs1VK6dagiSewHyKlqtX1va2zyv4YVyY2o2h
kLAmVtDQ7wWkBVQCCUZwa6Y29UkRhxJYPAqAq1AKl/RLmFlWmFGIC5yfJAFY8eTM2bGazmSpKXWa
yK7UcDYEDXiG4NjhL+d4WDS1xnDoIc5ogP6+3iS36mzvUkP3oU86wlpFgiZi19HtqucyxPtg/ChT
q44cE+3JdQsXAGNdZ6+G+Gkza3COttzBudOI9JK3EsSYKxvNTZK0Qvaxzg52s2R+VS23iWNrL1mx
3K5xd5tU+rVh169NzUj+yr5cISiW5r5Kbixy2xKUu83CLY3vzvxYj0+z8VQoV/kMYzuYnymJXyO3
yeNNPO9K682pHuLxzklvl/VmIt+6RlDYFXwVvm5AtLmO8cAvH7pZcRM4aFDoWp7/8KKvwoGrukLj
QVuBdLVhuxb8+KhSRoqmXSbFY56I9iIDla+Vgi8ox1cKljlXktmpZFCRvkvGq1q96Nrb+QEJcI0v
DSx5bqMWjjQRahtwgNsWfeMO/d0ERbwFlroJ1tj5gAIk+9AhOcoSCVnWqbaxdfJijd24uyStfNGD
qpD1qiCUKCPlO5BmQ8qGVMLXIlfO8xjhkuxR6CWtf6L3IDh2P/bz0bhg2Ugra0IBVI7gmRVUfu05
exUCg8iAQ+la256fRtF342AS5n9T17QIZ9HrVbuLlV3d7U2NvWasPny4BIAn+mpcdlaAMLLUCpZJ
ZlpRbu1x9voot7irkMgh2MQ8MRRVVrPJ2TeraLGhy8aUjOD81IkicDc+MylyS2JJmaxZ9+2o3xaT
CLzP71ueTKg1pHTSFommDfX38QUeXEP6eH4QJ4q3X7CBbxlKFF3NiI0F0L2vt/mK7+4qoenRi+ki
vYLEbxyRzRw6N52JXrQ8rCIRFIqmkf39aMFXVtqXsopptBQ9JPBfc9pGkAyILuc8b3BoKGRUKKpO
LGMf99k7LNB9uAT5y36+E8vvnV7lusmclNGhzXtelJq25qpdQSXXuIX9qmWj80q9JosjOEVOb97P
ONzUxX1lj7OMOLpuXq3NgOmbYZEG+V3T9uE9AHOjVbDoP95pfz1LPmNyCWxvyS1tehyOTOx4hDfA
hMQOL8gwKgDnvQiT0PJkJLGWZyJxKF1r7/Y+K9SuT9VDDpHyJkAJpmG+N5tHUemWwce5H8c+zNFa
ksDdrJaqw6EAk7EWfr5JSTc07kCrAuEZuk0DvR4qUUfDb3LNzzlhp/1R2BhFzUknsXxIesVNB+rN
QxmSutw66ewmMEvKAHGZZqE5rXEtY9itw2U15CDYvSnltoQtoaZXrikVmbesspvg6kPs+/Mb/XQO
8PkbOaBPqrIfQanBNovnh9ps9/r4nNJMgO+/2WmfYTiAh8LHosQJwvTB5KeO9/H8ie5jGbpa+ykS
tzufzqT+F1DlRTJ6h05SpiBgqmVRAU2z2Gn3XdztSWJdV8K04/w0qjIH+l0xSaak1LiJD28TvYxb
dBfpimCT/ea+/zkoLj2U4hpVUQlRuuc5kFy8qvlWiYoy9cDphlxBIzRz+02O8xmS5SVHa5is8Uwt
sDQO8SjtqbXT5NWv5cwtBtXVpH0xxpEMhBni3FMkkU/W6TPgMzgHZLItG2NG8RGnjF5PwwV8tm/O
L3/BwlRlDrdYAzCpZOAWc8KKLwrUyyXvXXcVz97IGxFR/TwyqzIHRHMHv9FMARDFQwbBCVB85hta
7Ib1iqyHwRIlwyeYFewU/5xADoHsErTDScOCGXzp4AxetUU7oU+pDwfn0R8v65f0RcxoO3/OoQr1
dc1Au7RUU/RfHqT6RYdaYlVJXmn/KOTMP//1RIE4VEG3XamOKj7etJpeqoMqUl+NJiS7BsHr/Ale
5ZeJ/CirHm2DvG/h7a47DL/WwHydYFnPyl7UA53yXg+zgD2JtYHw+UCwAz6251FcUyNFVqzYAb2c
RQ089lr0H42qGhGr8lftva6pV5CLVs72Tsb89kq3ar/3mlDT5vT945+V9FExO/ohVY+koqtRN4aJ
xvjIWqvtaxMXfG96RRnnTyymREPnkGdaUsMeGySAa9VfKNluKXU3Wb5b9q0dP6QoEDUK1PVM4jlJ
ZM9oKILWeCeNd+eXmAggPjD5aOBrLdu1pbEv0A+XQ1d4M1n9VF+uCtnxK1iq9ualMeVBbKNqVOcg
EP8fad+1HDfPbPtErCIJEiBvGSYpjLIl37As2WYmwRyefi/4P/vTGJ5v8G+fKpdvVDXNBhqNRoe1
GNpG09fLn6FaDMlNtf3oJFmMxTBqchdlGkbF3i5LUJylX6glJ3pOesI7hpnIo1Zu8sjd1POVkW+h
+ub/T47kkmg0crpEHA+wott2oA4xqeFVUx7E2qzohlapJPmhXhvsLu2waLPe7K26DGvQutQcpceK
bS9rpXDsv4YoTlbPNjgh6GBH7yS39zqmi4fOvVmd1yF9WWEcde7+vCzwX1LU/xzIXw+4E4lm2bUA
YkTGmKwAeWLothietfjdcdDlpb3pDu5jENUMpPDs9sXpFA7xrD2algsKNttFYUOKd/hIu7zURQuR
3VxhiGc/NirI2POlqhMZUrQDIlXDGHvIaAr7Ts+ukqk5jmAb1UvQevNvcbXcluY7Gvj9v1naE8GS
59G6qWlpCrvpwv5a/yaoEIdN+wJ+2Vd1+fxs5HgiTKz0yT5yklWmPULLjK2AqysOs3anxIRSbZfk
PqpyWOJI9HgjIXtD2/mw1I0qxBdb/scj60QRcRpPFLEbQJ41GjLrLTU9lL2BUXtlER4aSxO4+T0d
0u3K031bzncg5/qbo34iXPIqU73MTEfb/lGPJ6SubxIwmfUz2aSjkkBa7P4lPSWvUqa6lQ8x1hL8
fC+ip0MwjIxht//vuqvOvyJPVJOCHFKsHfCKoZqIUEG9G5YUTXPANODH7I1c/6fvCRDOwAvFiE6o
fwFzgMJnn2EwQPjz+Q1y+JM14IfnomrShVNoveg3RbIFOBvw0ja5oPfZ5QDd1zfI6naYlBAduyMm
sv4Lup+zfvbkQyS/02YdCOwtfAjh4IzXvLTbxd1PDNV6pBj3aF9XWfXZO+REoOSEloRZSYaRCOw2
uBqixi/uylAQq1FwlSa3BsBT/eyq3f7VS+FEruSDBms10nQskbJwqoC7xpZquee0AKWNcj/CY69S
YWaef+qdiJQ8kTZww8AMo6gmi00WvLaCMdx+Ub8QzjcDnMiSHJK7Uj1m0y+DYh/UwaADsh0CdZfd
o/8V+I9IjGAAgHh4uG9UqUXhDC6cYDnUsaaUz5ab4xVm2iGrq5vW3lnUDLPYQKfSOIeX7xOVOMk3
maO2AOiqgDiN7HvHCeiShWuGCqL5vaGx4qwqXP2vlT9xw8x13cSa4J4Mp92VXbe1rN1lfVRHQnJI
hYMO1kn0QboIwCl7qNvN0KyHYlTlZxVXoxzipImFSvECVXqa7Ry99BqXXjl1HVzWR3zvBXP45YBP
Vixt0raeV4gBDsGVVj5bOprlMP883xslGhHRyZaqoNZVmklehSVzbdoDvIpWxzeM3aSkvW4xNHtZ
MYUpyGOHWTXEFZ0gxRC9dMljYc+KUElhCr/4ok6WzqpYvQzC2NpCezTITWFmWzKb/piqHqAqSZLD
oGu71gBMA/NUbdzbeb9Lo7t8ysJcZd3nA+tP1/QL7/REJ0wVm0YvBkOA17L6YryaBvV1M3otUGnV
8Z/iRjMl70CXZkriDJvUJZq/kMzvuuiqmPIrDkIv9KkHs5HuL9uFKrL+hZ5yomLnZFlmitpKQtyN
5VzXeMlHWewVmr63intm3HFyQ4cfl8WqjF7yG/FYNaQUTdup290m7cbm5mG0v1wWAhLoy8dZ7u4s
mq6zgOiB+tuKd1jLk2Ps0Be9pplnTQ1YEMsacD9kZ2ZDilQmfBi6HKKNHVs9Wgkt0JXwtDzwklp7
Z9E0v4kHoDi59eInlQFY+HahQVo6d/qMJplhzXQ/SdAR0c8lslxaNocrTcl1UTq3Je8hodMPpt1t
luk4VByw14uXM/FdaNQCS5zbt37l5mECwFxUJAIjfmDI9ZOY7+z5zo4db+5vmvhKW2IGMJrNxJ8S
wwSySxTUHLA00XCIzfVAkXIIhsjUD3kEuj2tm7OtZfIrxub3eTxSh2/WetvWz2u5m5v+iVVAldAc
n8eCdWo394bnRG8Z8GUcxBlWVUJu+tHT9EdVPTj8tRfINkvvmcv7mNY3CRAEGwRbjstBrJG7+8hA
7/uU6eiY4QFtNUgbRw8tHZlfpmsZphwhK1AlC29oUMao1v6Hkay3vGg3pgUsLp0HFlpvWAu5EZvD
Mk5est66H+jAsE5j6emOdh8Btjk7armue5aWKq6189n1z4NPpNhytocadLDiunE9WoajiSa+IhBj
WoW9AZfdEhQ7daFC4aSJdBXU5hCh4x5SF5PeGG1x48yp4h5QuBi5V7fvW9454h41Cn0XJ/uIfLRD
2LjFpgWniaHHiltBeQSFzif+pUkAXqAzRJKw503xnY2e89LcaOhjwxjKVXyHBFoTqBkRVSdfuiPA
PPb/OvozAtDSePCG7CeaeHclmAcUXka1pOJTTjRMhz6PLVtkBZEP7m6dH0BrWa9hNCDRTvS9uck/
QDsTDD763VXhq8pipBujNO0p5+Ixby+uNwAIyrEUF4RKO/H3E+3yujCjjJQoVHdPPZouuXbrVisQ
GRqvXK/QHL25vJznbwaHCFpJwqiMoamZzmyVNTQauwHOctgaxs1cK9q3/uVi/5QirZtR0BlNbLh/
LLjGg8B6FVRxWnVFfMQRiadM3p/PFHwKlJaxyq0uW1u0yo5mgtbGB1a/sIrvxvEw1oW/ZpUXx/sV
GWyS50DzArivrgSbVn2DdOl2NGV0FA9mALymIKZJD64/Hxy0DQHLANMgqgfzedP5R2cZegd13srq
UH09lskY1DTIcx1lbjOM2+eCox+aaeFl21Ftq4y7A9OpKle4beBMT99S8HAKZL1xCsZqC77j/Kjc
1/MH8FNHyWUXnWE4eg6JoEH7GN2tGRo7cEAF0bLRBfsOAAuVILqKI8LEPp8cybXkAHPjIiol+WbR
AOmBlolSkdX9lxTAp2aS4x5Ss2lbMe89bjLkOURuqw/FtJK6sqxaRMlZ866OrF4E9FU93nE63tij
rbiHzt8Hn9pITrruSxuZa6zZaOXHqixuouFWi78h/FVcB6rNkTyLVqwIYsSLuGToUwIpe6STQxc9
XbZ01dGS3Ik7ZmZj9ZCSNy8cBGTc6Q7NQrexxbfW8hIXqq48lVqS7zBqnhRgXcL7cXpcMcPLBopO
GcXaKexAJoaLW+bUrgAySN30qM/zTaK9XF43hRqOFNcNi6EZuoN1s8vlNgc0jTHHAWlUVIwqRSSv
0KfMjWkBMS6qTdzNd3bSKgxaJUJyAumAbuhEoBXZNjmuPLom/3ekIpHo/efIyNTdJJ3HspkhYeHx
Jh4+cv5mOJFPlx+X90SlidizE3dGpmFArItdL6LhOgVai65EB1M5M5mTu3KBfrrG0KXU5r3+FTSc
Ln3Amyhm1xOd/LRC4jp+5Vql2CWF23Ekb7CCCZ7FokDQUxMsgUWYFbgKF9Tsy/vLq3j+7qPUECSO
tst+Fa9PlrE3R3OsNYSh2Z69WmGNvDS4Xj5i4Lj/1Zw3jONEmtjUE2nW0EUNKUSqQmRGygcBHm88
aF+RJSm8Olh25dVl/c5ayYlAyUpyZht2IcZSHF7ccDqAEuD9soTzHTInIqQ7YgX+DLKZ2KwxA8Jx
l98XbfbY9Pp1irJqzsjBWNvDUhDwD7SPQzndGMCIpc1V20UgoKyfLn/OWdM5+RrJdPRS45VZQ+G5
I69O+eBOu7V7R4OeIhYWv/NHyvNEjnSVWK2TAy1fyInXO6vYNzNe+cv3crGCNJqDy0qd9b8nwqRr
BHSdix2tEFYU5H7pX2LXeu4qRQFQYSpyrjiiqZs1Yoyyr+edNTPPbmzFaVMsmpwnNpxqpbbowUiH
9iurbvgQAzVmybwJMN8u/3l51VQKSdcJ8sNNkQtAEKbRq8Jyd5mlOF2KffkjPYx3geDVWY9mcwte
60NJ3hummt1TCRFqnviMEi0xfSG6eFKbfxtYeT8ChsZxFFtzBu/5N9ck4wfYTgQS3clYj7O7b/LG
q4s8QIKqChzTzQG8PDX+ClBQj/OXss59NrZBaTTX7dh42YIGaYds+jmMOuAODlbp20kauCDBTehH
QkcfRfogju6a+HYEpPxYIGHlVMoCumrHJVfUcjJbgxgc0CrgLpg+9Ue486sU/ehREogYfFLmElQ3
iJx+dlKX01YcznkTGVvxehId8GO+0wNwgRyV46MqJSXPY8ypM+fC84iRVeQE/wPNKnR0Ui/ZWcqW
S4VLleHtcptzo3IRBRSDG1g0vsuaamMVDgjGVHkvhYOQM89r3za5LuJlc3XelvyOgOiAW9lDVWZH
qnoNKPSSs5VpHGOOpUTPiJ3qfqW/pYCwQkbYb5NaEc/8quJcuC3kFCVfMYeui1spynZTuEaT3zu7
frmii+kDI3RE9TYO+529RZqbDO9r8xIbt250O2Cy0n3HsJ7jJaHKkhSGJCc1XRPp4UU06SyYXqv1
6Z2pMJ8VrkvG4usnt12LGRJqg9wa8TsY8O5s+njZzau2UXzEqX8kGTJ4KbZxBcQjEpjAqs99vXlz
Tba5LEmljviSE0k5Syvqil106va1xNN+6N+mTqHO+bmhz8ueSBFMxAs0LQyJON/GJgI27rpZl0cj
cN8dfVcFycYF42g+YsYh0Ml1Zj/NN2o0GZVtSE4G4P9LhIokdm4BQOgIFnW6vbyYKglSTGNFQDOw
dUiYnPFxSsZ7N9ldlqBwJn+gCfR0tHHCEdon5keUbTUAFTamEbDxWKimvc6bhmtjKMlwHV1+IUcl
+j4s1GxRjm6/6+s2y9G1varO03lT/5QiRTRdWmoNrSBlqN17Y/ypaWhBB5byqgIb/ZdL7VMS+d3U
o6EhaRYhqI9uylvkHg8Cdsf5+A/ojgr+Smz1n97xU5gwlZNz1dRN05umvR7r9FXLcq/OjBAv2jBx
yVar5iCva1T7ni9bh1JFyW9wt4oio4J5dOEcJOavZF35uvqGTxy0I6lynuft/VNJyXl0gM6Y0IqO
W3TuX6O4urNqEihUUtmH5DriNNM1JpAButDYxDVm8K9SlFVmdAMhE9kEq5/ikmHoArcO2YGqcp+6
Yh8lpzFN9tDFuiNmJRiQ99FMjhuNhFzZ2nW+0Eg/F1NyHrbZ58yKcBDmj/7aCHh1Ix7uPQqMjHot
E+ztW1fx4jvfx/4pVGYcLxJ7aXrRZ2BtUbEy9+DYSMP/TDsmJUqsN2pqtH95XP+j6B9s45TU+WhC
0cl3oScClf66AzxcFIBZj/wkzccU1EGpzNAr/JlMO47B9nRKMlhrDDCdzLB3dtR/T0zF++lf7rpP
9SQ3Y1urnWorWTGhgOL2mAZ596Vt98x+KtEjEJd6wIudlaZeTpLvvTb+iHKMagxdoKf2YWFp2Azp
g1Ml/lCV/myNm8sHSrUKkmNKk9VM8gmr39M+7KlzvRT6s6YTxUWlXAbZFdk0R5UVcsS55WlgX+vP
se6X3QvrQxePqV20HzH86ei3hnOlNbeLOFWqGc/z6b4TA5dclJ3HZFgFn2SGkpNpPRnRtVkdpols
efHqmN+LsfATC6hyy8fldVb4RlfyW05vTn0jWDPbKv6ghf1UFF8uSxCu58IV40quaeSMl7kg5F6t
785qX5klGIGcPKiz9MVICt9i0V+lUz5NW3JR7WxyLcqwmJoRvU1cfwYp0mWdFPsFmuzf783WYbTO
xX6ZZfbRzj+zJntzAT9VpONdpNNHjd7FQN8i7UcV7y/LvnwyDHl6gVXmOtaCs9FC+tSbyZB4ZnPU
CxXAxvlGiH9s0pBpzi2AHfbYvfXIJiDvg40pX8GA07o+oUNIXX9JJ39GuiJ3Xa+c0dgb5R7N5u0I
1qkcLFBq8nh61paY6wjiP4MYjnRaUQbTCTeR9cFoiYdA73ExGWaLJ7xAks7ecgLUwDbXTD/GNeX1
aFcaAV7N1q8tILqo9o4RhaAAOVsLKrH+ecWBWgHa0rvUs4pxs1ArNOADK5odrMoOKptcE4LBqQE8
ow6IrpAuM60mqAbELfP0qi2GHwFrpwe8EaDj3PzWioAaWldBnnDfIlEYxSyc2i928UibOWgH5rPm
OTbrQwsUiqnhnputV50WeSS7M432usE43JjXO7dp/XG4K427ujg29hvTuVdWa2D2454PVdgXKuCH
sxH7ycpKDqhodYvoNqLOJhk2Da/9pLxuEi1MsWI6Jd5lGz4fRZyIk9yOGTHmAqYOmetXdCuRZQMc
A0x3AnKsDU1UuZYAKKhK4jyV+UiuqNS7yV5inFrelu/t8Bzl632yYuIN+HUPfVcptFStqeSH1n5m
GDwUFa++BrI/9wb2bbbNG2O4HsedYkXPuoXPFZVDpIoWzOViqCnbT5inWsP/7RGJHrG6QO29i/3+
himc0dmw90SqVJ6MijRamBgASqzvi148zUZ5JKgjm/b2sn4q9aT3VzRw9D+K/kvNKt4wwHVvkZcs
UTEYiB354646UUcKitzZKNpatGMMGNOaim6fV7Hv5LBO1Ph0eLcCkAfadumMXTebQPm6M6LYd3t0
oNr5lvMmtFrEEDMPWDH4l1dA9W1SRBQ7vaX1Br5NS7UvRvxsa3RXrDE6Pn+O9q3Gia+XnUKmwoJd
yd9yK+nwGMWqLx3iba4FTZFdM8KvuwLtt18uK3g2FDlZfMkF8UpD+UqDgk1kHKOFHOzFUZxIlbkK
fU+eu1YRtckg9reu2TONnzhxvgzRt1g5ci3M8ZIhSZ6mXdssNhMIir/ZH84hB2hqfp1RD89BtGGr
murOP6gF7jnIpFBWlMGwym5GtyqLWsBmT+H4VG3ybRvqr9o2AzOm/XR5n4xfhM1/aHciTjJFY+4b
jPFioDyibogapB+nszdQ1BjINm3Q89oQf7EOtF6Ap5j7Na09ut6lBbgjcxc9Jom3TF+zadtgmtXg
O6sZfB1v5sxB1RIg45i/C1ma+Yl5u7QVyh5fx/EVfeZhu9xq03fdNv0sXT3dwujNDHagAShr3bdE
w7OlDu059gvz3dIPJH6xxud82lHUoMw+KPkcpPFjVh+XJPVL82Zwvuh0k2ShVV/F9bcZ1HWt/pLP
14azt7LUn904ZH3nI65LnMNKAnggrzd/ouLqxzGgutcaQIO5j0AwSJ10Pyd1aPSPbNhbbQYCSubN
luEN0e2qR6EOApIqfyP0ui2OOgDjS+QUZ8S/Mxgy06rfrhglHo07y3he0beQX3XR4wTSqs54Ghw0
uoL2E+DZXt1GQd4u+zptAWuX7sEV59n0Y5jAq1VxkBfMHjdATNli+onf1uu1zsGG0t7n423avXTz
GDS54TOgXVYLiFOJ83XuW28YMJYHCglrqBBNvdndvdPOwWjRQ1E9TED97bEiAB4FeWbUbk3nsTFB
fUfNTW83/tCCrNhkXpu691OnV4CWe8vQ5eyMjhfV2cOqjVddDaAa5tpNYCfDG8uj7+AK3YlxSicp
9hPBT7iEJ0EWtY+Y2n0hK4EiyY/LlnvWnZ3YreTO0pyW1BRpBKa3u7o0vdWBXHcJJ/2ubI3gsrTz
WYsTcZJDs8sS11YDcaUW+3xvhckG0xhWh85zOALE0wHgCBQe7vzL5ESo5OLSfrEzW2Di9O1uvG6P
EThpoC22Cg2TKjLxswHViTDJzRWV7tJMdKmsc/W0Jt9KPFubaJuMi4fAwBtIrlBPJVAKqRI0Sw72
BO0w1BmUHQANEnCSGQcb7+Oqe9bNnWIPzzryTw1lyDVtxWqWIlUZ3SA/ACSoaodZhxD76aubVM4G
OSfCpGgqd/LEMoXBJL19S/vC19fmLTbfFTqJn7ngvmUIto5SjHoMmL6PjLdW/07677R+G9LdXOl+
gcgRZIEe7ysvm1RlnPNx/4mGUoDFAEYxMNHzkwCqpjsYG4IpXBqstlcbAYhyR0ABqccUzl77J1Kl
+6qpXRrXok5sVG9d/UBwBPve9C394/LKit+RF9Ymhs4sx9UNwqSzR2sAa9Y1Fnai5cGwQZU9JIqI
7JwqpyKkE9clmQ7C33E90vpnRHQ/x0vQ7hCWaioEMJUk6ajFGqWp3gLup52ucvfK5a3nzs81MBku
L9rZROuJSn80USZjH3XlIB5hr51rhzGPKz/R02VnFN0Pu8JctmXvs7Hvt3lFUp+45TEfkWnXun2p
PRME5Ze/6Nw1cfpB0jGMRyPqWYxtzNj3Mgd3Y3FN5ocItgN+58uifvV2XDAZR/ifk4gUIzsNnVdA
FTZ1cUtLFxA4SRMsk3nb1THAaYbJK5L8OXLLIE/vKP/OqtonGmA0nSuzKcKuta8iloTU+ujMO5Ik
t0Vnh2tKwgXhDOFoG8hVrbVnL7bTBZJOcTmVpDYYdkwMkGgeu2LvUdCDG2LeRr2nZoT61efw5ypZ
NlpdKXGZJV3ck5bZfTXUQCgB4XrsNF9pfZdMt31khmN/H9GDO2wHA2g62dfJxAhUuFqmR0HcOhbc
N0bMcelWsE61Z7i53wLbr4gAxeFqgHVNou8LQz/H9DR2ZMMNHsRMlQg4f5Q+P1/8/WSTbdeZq5kD
qxZ03b6W297siLGxfNO0XGFQZz2sTT5lST7INrLJmASYG+ChK8Qc8aECo/kIqAMQAaBg0VMQVCg7
/I3zZ+ZTrOQtSrvMtNiEih2/m4GuUGD0zLgb+dZt71m5eLb2PCDvEq0bFi2YMryioOkDSzNABGsr
f7t8qs7doydrIONDV+Yy0KQtcYCL67pCgWh9isz9ZRnnff0/CsuAyuAN0Tj+EzIcj9oAdreUg1pn
ZVjoj3WYY1uODKXdcatOlgUyaiN1PT0vdg2ffaugL0lG74ricV4y38kiP42te6cXIPbzK6XmocAo
4mV1xf79cQI/P0VeUjzR8rkHas6xBCkrJ3cT3kejYXqdtu5r3gVF7/oDUDovSz17cE6kSp54MC1n
wSQErCqhnov0RjVcYSRoZwHE77IkxVLLLFeMlVk1o+qFwJKFgzWDG0mRXPrViHBpCSWvOUSlxblb
4OpmQ8iobnh91WkHYGMdCxOQizm5HduKA2RzBS4JR75gIoOnG3hhuon+1jJaepNZV2j+Rm/7HD+l
3XSPifKryrBBPtbvU6DYeO3kdH5UdD4yrF4cfVnB8ZxMh8TgXjumB8fUA6fe0akJeuTtZy3ZdzUJ
nenJab9zR8MAYPxYFmB8yPK7rulDtPSEHanutBiIqBUPnBmv7nX6WUcDkhlO6lfABrXxfp0quNaB
eDrg+VZkxFvQwBWlF9sd2o+La2cA+TIbri2NXQ/6vZbOsJmsBKk579By0N9MieA3RwexB7AffQNn
si/qxyilXkkxq1Q91uRLvnYYNGaBWXeby/t/1mVY4G6ymO0S85d/O3HRxAGE82LmOjChHoC26Q/6
ppkU4eH5M/QpQ4rdiiixY3sC4l+GpMi8PpjmU9lOYTduxxizSkWMyd37y2qdP0CfIsUnnagFnjFW
VkWBA4RO7DbxhiS65WYcRpGqqYgoVlBuYgbm/5JVPMElNx6XAbPHdumXEfzieOQ25s8HzK6QcV8S
Z5MVhmcC3bx+yMpv7vIxIyCnHKRLMfcsB4+QLOxH/YAgO/NGp0eA+7Xh+Hj9lZByj+qEjon1yiON
sTPj6l5j2TYCCYPhViIpoXD0556ccL7/axly5zSKSAxvB+waNZ8ombyhOHCkmtj0dTBcr3VL1ZPz
7FV6IlAKCVtiJaBrgymK7hjBDZf/oN85ss9Bep0BTVdc4xt3jyoJHxSV07OJxFNlJR+FQDxL4hqy
84EHFZ7xGKUJUFoLtLXcFvOXrrizjXfdeCzm5InMqqr/WdUdily6xQzblDGtQbCVtXO3rMeh6QN3
iq9zEKnr5n3JX0ej/psjfyJMnJ2TsxFXUwTrQe0Q6CxhmX809sOKCudfHMATIVI4FreWje1sgdK9
APBx2JstSJGt0bNdFRfTL5i+P+6XE1GSewFgoKYnToPFa9lT4aybwrTae0cD0lRn5N+KGMVRuwE4
kWPVH/lkXWGk7Nj2fB9rI/HSpGNhisFQH0beBVwHS3NkUF8f/makwj75TsknJWXdzKScV0SDi2eN
leeAqy+dVS/l87b8KUee5k0Xw5jHGW31uHy2fCPalMgWF8t/N18kTuWF1ZcneensJmYa42E+N/Nm
bm9y+yvvo23u3jPWex2AnHG2/JkZlWfpd0unGtw6i4tysqxMcht6PlQFgKNRrmdAvI/fi8ofhmOd
D2HbCtiOr1qLtyTa/y8b+PnI/2SZJZcBCB3qziksvBIAIGEkltrXfEfw53lor74t90aYhUgibAaV
qxS/fWnRRVR3coRxmWuJznCEMQCwnUDEinEHUKIyMUj2mqIMouTE++XuL4kU1+CJSDO2kZvmJqK4
pNz29U3evtf50RzJLUjCgBqSo4Dd136vlfsFTQJexBefjv3XLKo+aM2JByj3R8asYBEEkRkKs+X6
lprOoPBuClfKJO9GGQjfjQFL47b1pkmIt7ZtYOsIoYkR1EanMIOz8fOJFUh+bnJyTZ8YrIA4+8SI
PDuOFBLOZrZPDVzyb0PRmWZv4DyLVKzALly38Z2YLFEnYs+/ok/UkXzUQMbZ7g0GojADeXrM3ozW
jya+TpsPlvxADdFr5++TNux6cwgLsKkO1U9TSTd1NqL6/Ag5MRbZmjFVDLchAcTRwr9FJEdTjSJC
FKt2wZ7/aJ9eY40vtEMuh6P8Ne0w9ISwzfay2Nql7OeAYt1lhyGW7pJA8/cD5KLCXtgG3L9uA3ax
fs9S59kaiU/6IkjKr1mNQpZbhJeFKszTkZxUFPXZOBcwzyF61dorB2+RywL+5bZxLYdalk2oPNJh
GC2qig1b0KJKNjCIbb4dNt1eB5Gd2j7F4f1zDT+FSX5v1M0KGCoQ5qx7rU38PG3CPK49Lc0VbuR8
dtZ1mWthetZh8kzENFlLg7aq5aixfYtG2Nzot22bbuPiFTC6uMtYqLtgs0zNXa6Tr40bPcZjfjWO
X+OoUzStnt3Fk2+RPABlqC42xFyOKRhZqXHV96o5+DMLSwxXZ0i5QFtd3sWmGyxuRmNzdFMdE0nt
Biwr4bgM4QiqZoXFnLm8fpMlbSKLhjaj+tygTZFexdG4cWiybyPHdwdtM9iRh07bTRvxDRg3/GYx
PDbBmqqqVnzImVX97TukG20Z8mLIAeV27Au2adidVheqe1olQrqMkL011j5bG4SmG1Tr2SvsCJTX
Hw4KoG0wXaOcpuyp/TVEJh2S3/SSrqSimeasmermaGd82jh5+RXcIAhKej8dM1CUjm8dzjLAuOqD
ZUzv2lReR1oAc9+4sGUMk+QLYP+fSb9rHMDk0p9L8Ro1r1nx4jgvnR7p3jy8G9WD6fwESGaAR7al
R4qVUy2cZPGVFY9zomFvhmzazW5xBR4exfafuWV+WybpqjO0ISoMsTdu6/gj/RElyY43z5eNXaGH
JSXyQOuuFTGm0o/64AS65vra9H/38KdqWObv1wrX5zZhOSRMaNCiFQBRO4UOCt/wB5MniY0+BXv7
sTWBKzMMW5L2wVABDnXcX14tlSSxmicxprVS9J0l8EIxmNjB5RvknB2Godu44CG8LEqx+3JlZTXG
ynLE7gNHEHykP1cg7dXR5rKQc0/T3zZHOv9lvLijXg/NMascP3HfS5r50TC+xvQ1ygu/de8pmJjT
7IHlhtc184E01jbSVq/JPzSUZcCT4TUZOu0m1djrOTDf3z5N8hJNTId+sluQSC5z4RlFcRhc1I/6
ZIMY0KtTBOp9vy/QMRwD6ApVyA0Dwe/S7QYSGnn9RqNo3w75Rlf2kJ0JlH77Munsg7KjiPVKWDSY
VgLrFk/4u5Zc66FwnamPZmVz8DJ977xO+xxdZY3C95wr8/32AZJnsC0QoZMSH9CEE2JDggGYaevs
l6MJWiz0k/wXQzdnXi2nIuUyQ9rXKzcw7IMuVqPbtRFmmcTcJQudY/3Uh443HUtcjNft9m/ekr+J
llxUXH6Krm//A5vvbkWbDvd3yPopvK7CIcr1hnI1VpaLzXVRukyBZpgqD51KhBTzFmUOfscCIsiR
HrRjfIUuRGDGcYZhNCPUd5GvK8bQFM5EJsxMC2LrkXAmVmvs0vm1RmGVrFuFMzkvxUKO3rF0askD
EFMZdxNzYCO2RxOfvNqbDnP/HKUENPd/w2x8qO3LL0gpK+Set81PudINMw4YMo0I5OqH6ZuOZsMH
C+NgWZD7HEDfN/oeaRZzU4Roc1QBqqtUlrYy0fUJVEgQ3YNn2Mm/AHoMlCOqhRUK/BkwfSooXTtN
ns92Lha2SfzuReCHJuCpb+JQkIADz1zBYKhSSvz95JZbk4iMaPrlxxl8OLqbXDklCvUWU7kx1b5J
lw+bMnuJ+lj40TkwQW1Opx03MT5oeS1s51oMdJVfQIxDauXEgUpH8W0nOi6pmc5aBdllxu9KICZ2
wCtx20ERMJwbY4Pz+tw66a4o0GpbU5BVHMc2u8krM0jZEsZTGtBIDLdU9Ec7cE9LbE+LPip2NPMv
xHxGDaa26s3AS1D8pe6Da8ToxB3bXc7+Av3rtw+U7hLQdvAo67AQlQvkxvouUwLmnVtqU7ds00aN
x7BlMrR2qGuwAGTkOM9A+tRegBvr2SqE5nN38qkQyZb6tOtJUzOO2sx4TXbjjmyTXa+cslXpIpnN
XNcxZSZvjkueegZpt7xdgVuhKkn/es7KJ/5UHclsSO2UEf5xwCqgt1FPPCP+2RK2bStr0xBQmbvd
/5B2ZU2O4lr6FxHBIoR4ZTW2M+3clxeiMjsLxC52+PXzkRNz20V7kpl7nyo6qqNkCeno6JxvAXQG
uRop0fT/GpLaVtC4yFjvQlMiNFmQlC7LnuF860rVMdcHW88Oev9r6A9t44cwa1P4DtHKqgYDb9hj
Co65AFyg3pQcuFaAgenc399/tcN6Asn9sDXhOv88QvwYre4zLEq9LshPkrNF2NzYB2tPEVrpUJvj
qnEmfhs0/qIfQjx5t8Vc39gH3yXRi/CRt7paslSIUwVnlILu9P5jVOSNAHlNIuVy5b5X9mKUWIvZ
lKimfO712Grm2WaG6ugd2+lda08F2bGqvSeJ7qp15pCmPhRF7qAw5JJ2DngHiqzRWKpJlmZ/fUpK
YMh5bqXhSxyhTxpB+qeNNn7ztW7HH795dSPK0aQk/Uyr06yIm6pp2weWUsPuzXbHqIC9ORpvXl6n
o6eH4Gmb1Uaqsxz0H07OdwH5Ys24ipKBoeLLzEDuNy+AeDkNOcqQKv83so6Lbf1dn7sYaNBagyUT
q07i93hW92TfB3SP7e1KLj2alR3BHcGBW837lkbNtXr7H0u8inXKiGZ7B1HQb9I9nmV+7ET+BBvc
+G5rLHItV72c5SrgYZfLk6oU2uKXZ81wySjS/Fc5Z6+xMvomvcEHBBwGXVO+69pFmJc4Q5dbJtya
9DbQ4eMx5q5Ob+YOZyR5zACQ1ICstFpSvzTpTV6gejYr9yZ8Apo+tMoxA4pmjwIcZLJkYrdd70hd
A4n4aChdIh77akSPVgt/aXJ3MkT1aKbKSc7TByq3jnz/H37jVRieh0LliUAYTgK+S90F6pBaeG0O
X+kTcUyf7nCGdjnbF77xuDH2tSrk5cqvwmY4t0DqC4RN1Wc+KDmIZajOvAPT5lXwxda2xtv40muY
COwFAFfSmyURkOwwSvbxZHh9MrhdOfhAlgLcGkSyj5TEkZrmMBD015TE4lLubsx865esHnxsBtxe
KDhZrUP282PmhAH4rrbhazasYWTgWLfUVq4V0y+PlLp6QkQleOJljns9r5/7BvMfZwvqK9ZQF44g
ul2Gza058xt86ib16lzSkcI02Jq+Ehn2z/NndJngDzFsraEHm4UmS6TROEMcpbAGzXRhgODVtXQ3
C2mnAj8M7lA6a/DHoy9qlwB0kzwaU+8KOfR6fBR5XLglbJ/kSmSlsJc0hAKmdHPbtwCcsiODeBbA
3QeUWCyeU9gYghIVPnFguvS+v0d5ASQh9NLUEogueGpomgMIvQUEistn6N1FLhPlE6SKcJjvRX/s
+psqhXjXTV99ceWddbndMQW2ojAvRR2uq54EMpSOUEeZFEfLQnvkuU2S2lJzjtYZEOxgkXVla5VF
dauGETTMT0ZTW30Ik07hFbRyc9Icu1k7DmboSXl0yqv0kXWGa8olEpi7EBIuE1FhqTC4JlcsYPXu
DcWANYYfm7OVqOg+q8xDuwBgOGHXRg1O01unwV0MGnlOhf/OYJ49K3BUgobbKBu7HoDYrENmFcOk
jwKJIVCGj0NbUYmntcJuyybQeAU/OskGa8ORFDxVmqXX40+67kPEcQerXCeUFDvFx8xKyYNzriP0
0kvl30qSeH35V8873xiMIKmLoCaTD0rSgTZAafF6b7ZaaeV5edNEvVsM4jj21A8L7UGMT4sYeg2N
wVb2MQkLwgM2wCT+RKKvsuNHoUzAx/fCBZPK7Q3JwjMDqcOw09n0rISQ5FPmczM2EOwiwdzhJxZT
EygkvG3U6Stp8fCD1QZ8YX1JqhxVBFOD4kQCGJj6W+UgvctAzZRPFattTbmF83XewCU3axgAI+15
TqIvheJLxxGwZfkHOjq7QYI1u668DyUeQbA8iyA3EWbZU6Gr77Ui9niJBMkgOarUHUI4zoa8cuJQ
8ToU0yShw7ykObJCPbBmfM54cauCKRpHrLdS0oHlhxsBZcE2vNGTt3mKARVN3WS+TYbn2PgwwTpM
O28gkU3jZ2n4rUzMliftA0L2bz26Opke7tqkcAv9dznoLotedSl+pCmw0EwLYJu2N4vpDm2LD3ku
sdgPfQ2cW52FpRWNH9E4OIOO9wZtnXg233gTehpbnEELEA95dGBcg+PKMS/9HNIQqiE8TRTHkCtA
rJmubOACT3Q/z/pbZY6t2HjN8PDT4hFMn9RBE6oEpNlis+yXnXmTDMVeMTVvJu2+nNWj2Rg27PyW
Q+9kpLZn9hDH4m5Whps4RvumoHYEjFNeEqeZXyX1BI1kZI9ICtvBUkC0Axnea3LDTfVRtnKlplAx
bAKT3QqY485Aj1B1fterTyKL2C+ofBTR4NR6eYjjpLR5KD2wARgPMrJftUF2RVYEqpYAFhwdwrSy
qwZaNGK+l7Vop6bhoxSPCpDfCC+GahvDUVCAmYwRmNjembhh5ZoSGPiTwW2RLMVNXP+yVHigl+Kk
pO4cVYEKKgGV62ORSV4SUfApJIA5mCWVsRPj0CglgQ4koO5q4ybDVwcLtrr4HdV7A4X7CRoPEywD
4mnYpxAASM19r4WvI8J/V9BbAZ2Irq1cnstuWJge1MQ83SzP0H7YjfMN3suWod+24wiRjRczezab
j6kke5b8ArPUI/FLVN6J7rdACyseXTVtLMGmYIYuWZ9HdljCiU6ZnTjr7S5+Kzp8PxSsZ5gLtPE9
4Cqn3AzPjUFsEwm/QjQ/lAEUlhW3RYgywDLtK5nuWbSnkZuAlKVbiwuO3owWwzsxw8XV4uIqWTC0
O5r6+nQy4l2hPapGa2f0tkgCPcXTMLfNLMjyhypsP4ji6c3nqLyGWm3HsHN41VOPiwcJKyv1iINH
tYF93wwAABro5g0qvXj7QBvDiguHwgqJwv/otansPMFZhflPmh6K2J+1XUaZM0emrSvUNwCzaotf
tPDT9p7Tz6mPLXNeXIkeGUR+ZJfIL3g+vJdZgcvoHbhUJ8P/nniqgaumvoFsF+ghz5k6uAC0nHgx
QOe7Bi4VLYjhryE5ChnBVwLBK+K7RlfwEW9j8ZCooceUFAdUu+fSQZILQH8kT8kSPyXJo4ghQmJq
5wHsFl9BAX0Ok5eRgm87RguInyitlUpTD03eLLER7r3MTGwDwFk56vb6XFl6VboFA3o75O94eewS
Lu2HGPmDke3U7Amm5R0YwL+7UP6EhGdQo/5rpVO5z3EzTlW8b9iryW9gEmX3Bt8XknBKqVetrEDK
k8fHGe/6SpNdxuFdWMLEq3PSkH+OUvaQS5UHfdcH3qeOMe6avLG6qbRJG+MrCnwTwMtyYRPqNdjG
pLlrkUONgQH0t1m0j0MiHCX3GSR0YWGMgOfWPA1xHWuPEz70UHJHa/cp1fcdSU6jPlnlkD+aGVZQ
6u/ndnDGBPLOTX8v6fV5lvKbuhYBNWHMJOnnLElvR1QU0kFCLDd8hdSu0PFe5eKYcuQ1nJo7kZi2
XFaulM4OG0IrrImTZ+2RyLVvZu+4hX1C+69EG2wGU8NGe48lcEvnwqMV5Nw6BdxIdhNxgI979T2p
6n02eELWrDyjvpZlxzi512qoQg5u2xlOrfzW5wj2OdQHzdmDy8dtxiRv1KlLh9iv9PuYd4EhbmNg
4dXbVoK2GJRjmmn6nMRo5VH1Bbs4jzeRO+vUjkVkxxxKMt1CvUiclkPMRit2kWS4Ce9uVKnY1ZEM
SZvXOtL2WmXAaUtyGPIdCJyMqRrkPT2xYYbhjmb1eeW2yXAYlFcipy9zWroh8rQiN72oec/D3uZq
bw/I/kj92TSdncDxsYYzMyWwxZ1uSNEixWotaah34Js8GNrklziQ+lC9JigAQW7VIjk0xWpEIfwq
tThSkvoZlzyaPzWRaiO1iwD5LGs4ADWDy3oTsjrg2Odop8JcVwES3ChTV4qmM9IVG2aiDrL0dOpf
qK6fcUB2ALVDAwd1KfYWYTdSs7Owf9ASCx2dlNaAE6qIF9LuBhwcreOeVOdYyhGW8+JZgaJ9Pd7D
KAgz3KP151LGPJZDkaeMrVyHrshnPcFBVJ8f0ZZ8Vrn8lsHAUcMmMnTdakbTEoD66VEK4r50kwGm
0SbNvjB6D+qh+0EZy++TxxthC1HC8FZFPCbeSGDIJwdVqdlNl4NhQnwB54AJ+j+T+gHyxdNQFne9
MrmAhlgtzU4MlzqexU5TL1JLmiUhUYIeta830B3l1RHvBtx72sMMWGcvjX/NY3SfyGDmMAAd2t8x
lJjyqDtmZncM2R2PNEcNVVT0ntukckpjtiWSWBXeOtHcPStG6gBg4xUDBJwFID0tTmc1RQ+tVvkQ
qH7IpjtDz9/adAymUvMY4baeZ06rKvZkil2ug5kYh146QqeME6+RjKfByC0JuWOOTafmv1MaWYVW
3rfJEYJqSdX7svSSi6c2OpD2UBaHtDTtasggUtCAgjyBKQ+b3NDXOrzSYhAD4tyZstQ3zHknZwli
+lfR6SCMcCts+Q3VoJJW48sJ5kgA5uvm6BbFFkZoo/a39o0EkixP+wSFZp22djw1v4Gc82n7pqbF
U6dMgVk1Z9G9/Pxa2yp4fRNJL+pAtYxK0JygGjPg1aTLSFiRQCXI9UX2jiTbluPnqvWmeqvSdr0E
aZhUMTRUsdaGEF3Ul8IIMW5ZwbeZjRadDm3018bslgrHP5+if4+yqoDwrtFx3CTjLPtL7Q5tmnhR
eAS/yZXsxaO6KNzQUi0OkvjdVpV1KS79NPiqBJKrUcxnc6hOPabWzF4qggH4bFxK/bSlqHMNP4wS
wL9maq6U4wy8dQaA97QTSx6i4iHNAIAvBHQWZTVxGv0+rQq7bAF1yDuICoUWHyS7BsU5RVJXoDxi
5Lkr4d2dhWjAy4U7LRyqXtkgq11FbFz+zFVxJORzHxlShkrFDKcR6Zehcd+Yh0OtDIEZvpUltyaa
+E1zL1gMBH91y/B00LnfAt8V8z6QU4R1rRbHPCz9n3fLxvdaK2SSmpjJlBXiFIf7iN+Ng4lssD+N
heKZ4RYdZ2uwVaG5Qv3ajOcc3eYOcvsEd0YpnFy6K9D01bZUOa+WpIhuQAgWrE/ze/NcHPIOmgIs
axDsyvlJrjRfT6b/P4QSXuh/j7CqQPW1xLJJiY1zmQqXy8dIybbqStdO08UI6wWLu3mQE1zYtQRK
OMW7AQ+myvyoEBqZhHhF4439cD02Xgy5LOvFsql9FDdRxYGXUh+jsLpPCeQHJZRZFG3wyooY4BXi
y8HhyDJj4vy8G683ni5GXyLoxegVcDppBpzmifeLcGruh5y7Qwspi+GpEbKTx5oj5cmuQVE6I0li
jWLL/vxqN4KYeI4TVZXVtYpnREroE8p6dZrCyqLil9EyF4hBJ1c3u+lXb7+LoVaROm5HTQf7vzrp
/SHWn8tFmXDgVjsw3R5V/lQ0+26mftVn1EajdLfIfBZ8im21Vj3gi51uKPddBupPjs50Afv0nz/H
1fvq4vetgrkix7wdeYbtR3+HiQp7wgeULDd23DXLDhyj/1lwTV5FcaVRkfZOaD8R2E60zIrc6gUF
+7a1ojs8DXjqEJBtUJD7gozUt5phHlt82QtWTSFTgCjiZF+T8CXN2qoyX41YF79tFbpbkC9LuIGj
YxS9ZoW5F0v5kHsD7JE3wfzXA9bf67AKJy0QAxXLsQ5RiGReu235Vpn+eo/6YjqreJLKExAUelwB
xkT24b7yupsQbeYZSkqWhDRBf0lHS3J72LNqdukNf/23M6Ru9Q51h9iSD8qXfOAnpMjdx1Yf+Joy
xR8bYRV6wCuow77BAsh7vlM7x0SD6QuvTu1lhiYG6lpObBexlfqNg11ik9300lmahRaD3ZRodDhR
bOlvW4JwW1tgFZLqlnRVqZPq1GWxHwr09UVeWqbR7kq1ShxTbOULP586TV71ClmndCnALgASQC2x
Ru9GkyHF1mcb5+56T/JiMywTv4i1KExXNQyHF/zF5BJbO5Q30VEEvb/9abemtAp0kFSgxZwgpibi
LWNVgOKJnNa7/yRaafIqWnUZ0WHghe2jTrnVDA0erMKqUSL5eZitdfu+QS/WrYpVmKbLYXli7zyG
BUr/yuRXg1GnQ2W71sCbBvuz6x4M/u/kG7qJB4lGcDGYq42hz03K+sjEwOROiUYvSkSwMbclAPwj
fb8YYrUnavQiJKHS8oRyW9hFkKT/C8aMrp4jLISPRXvsUCGTy0NSmmhSgWWR/1u78uIXrLaKDvYE
UdDsOqOHigCV+41X3OJh/e8xfzT1YqjVhhEVnSodcBywLSHoMD1LLXo60q3Oog2Aw9XI/q+ByPqG
q0vI8RWyXp6kLD1Wqq+TbmNrLD/1f/9u/8Bx9lSF5AP0HiDmlN2UzXTSTQmC1qP+SFGuJVGxC9N4
PsbSsNFvv3qyL6a2urTKTuOsNrTy1KBWNBL1VPUfUqZsTO8aMfbiUxF5dXGVEGpmWoJ9+T+4wxzA
0MjOfeGgK6nZ7MA9cis+cANsJUFbH291Kw0sIlPaYZdIAG4lxuApIzv9fOyWU/XT11sW+TKipA2r
pnx5quSpox9DSDFNaPQ0Jfiv2Ybc+tZ0VkHEMOCCFacIIjMKe6r2QlCj3pjNz0EErLU/p0Nn0tfp
3C5lpvozU/q3yJQj5KsJbkvIMeDDofaNtmGFgA0F0/ELiqI2hMqFF9XlW5/0RwhZ7srqviBnzcze
ZsgUywNzQvNA5dI3uxeVEkilnwEiQfFWQxtKtg1yVuBhyMAJZy2IUTdRqniUvuXl9DybXqJG1phA
JFxKbZ7VeHDfGRXf613QpL3Touc+ZHtFFHatNuiBxgfR18GsJV9dVumoTNUe9MSe0GyArqaiQVWM
KrdlPxW4AvgzCqKa0KEBMDML2rG6PdDunJH4po3T5z7qQk/VobNh9KGzJOmoeebNw8+LfpVg8Hcw
I/IqbqpypYygnpXIotsAnUgZMvOmBUlZR/JrH31mqxiCrWrP1mZaRdChpGPDy4GdEzQETfSY6niL
4roRYNa3rTKPdZQuz3hgjISEQj5F6yN3Nlbv6kSoamqGhtoc+17dixOInsYgM8jxnIULPoZLXO6i
2+Y2ngCfTrXiO2njGH7LCP/jzF+MuPyiixErPU1FU/Y4hxBvBXbnlMOucEfJ8LviT+gBYGfXk1fO
/MjD6jU3+sieU4EWaU5/kZZWkPKFfXXVKaiJR9NzIWbI4NSHCg0MS5IjfP27BD29IQJFPVU+lCzd
DbGhw5scolNdl5/B1IkBSO/2DY6HnJVOHCvWGJsvQ473VAo5FhSIi6qzmDJYVfOsE5QfOggQyYat
QYsXzgVWGC63jKa/6iTBv9w5ee9D6hCauFs77Trc52K9VjGSwrVP5t2IG64i4Pn7td5aXX3QhjNF
jx2lgQSyuWM3WWbmx3PkcuVYyW4r0i1Zl62tsgqgSQjBlW7q2blxB1cUTpg7C8Mlf6WZrXpQ7at9
vqlKffUUXMx+FVIjjXQqS2t2Nme0PZFijtzLii2xxq1RVjGkbRI0B5IBl/nY2f1AgkUFPerDjSzz
u76+3vtEkSk6sSaMhNdek3WiwZPZzM1z6yivbZC7ddDd5nuAZm6iuwUbCR3oID0bd9SD92QFqV30
kj5jd+vFebXcdPlDVhMeadMkekOMM2hhe9hngYMSO1AU8TDwphnRNRMQHIy/p72KliVNejqP3MC0
mS95uoV02o/Qo0RVfrQrbi9p7rTbSmCuXg0X467tKGuFNgMaZHRZbm8hbWQn6VY4QAA41d102OS6
XdtGRCGKKiswAIQb9Z+hbe7UcBa0WgDdSuSTXwpKOhROT+on/B8B0DvlgEP+m7P8e9RVJip0PkRS
1+Fb7um+jKzMA+4ChYx+WVcOeegttZarIZyoeNmBOqXoZO0LKQkgqma1TO5UNdlLauYV83SMQ3Pf
UvJMdPhutIobGumjHKf7kORHWgFqC60StPbMEJLsKCjwqAJJEjgnmJBnRH2q4QmzWJU6PSTMB/Od
leZ7PpRHaqaBVs2uUT1rUeGCZu6gVuK04qnmQQK25dL7aPrBbhYRdVF5tDcep3F4IEO7z0d8iZw7
ddv8CgkNokr3IXIPp9VkaeEDFSUtILBoN0MLQBbU+/l2vbofqE5hTA7NA2gv/rkf5HgYi6HGOs3d
Pmp0IIvQPi3cnwe5+iwnkFaQoa2A6KGvThfAcmmhyzKwM7180KiwIv7YxC8500+FuJORDHFx07Aj
fA9T++exzWsZ78XYdFXCVLkGvaJpnk4dh89FJKDDORwrMh2Lkn4MkVpD9B6i8kqcxjbV42jXVGzy
JE6ioEbRz6nF3D1FkHxxaxNwQdkAngQ9dAU/uheJU8OZG/AKp4RsfN+A5BV3gYL+FRmzp5KNd7GO
7CCqgBnlsT01IZyvuE2icwpvjTn/VGQU83JmNUiX4/HYZW+NoHew5PDCRDkqwKiNhbkzK+GwBceV
pd4UocbcHOb0K8/BlEb9dYgOcnpSwB1Wq8buK9goatKvcdGmA3goCStbsNQlgB6M8SdRzhEAa5RR
u1CMQ6c+TexemW7LFnyq2UFF/RPWjGeteYdYyl3DYj8Jf9PmTY0P/aQdqE7sCNVGQ9nP8BrojN3U
0D3Hi0jWW7voza2ts3yef9xHf2+db3DvRS6GEJYqWajTMzQjAsi8B2Tpkt6ruy3u4bXcAWp0DLUb
gmRTW+1RNkMzqjVTqNBMhd2oAOBtiRSq39H1H5P5e4y1X2gE66xIzBSvo0RBVzsS7sgbaAQEvTl6
eZ/dT8AkGICQiqGzYTxnyUlsM4BMFPnIBtVKewJXpuqhI/G9FklWkptOWU2nvmdHpe1Pg/gUbXWW
6ADUUhWE6iOreoclZhDPpSMVr3zs7bD4ysEmVUZLAIyYRLVtwHtOM/YSEDTgJHgznb28g45Ykvsy
8Nn9UBzMbilElz4dARtKjbdCAfwLctX1QD2pYvBtgJYduOz5bw3c/QG4gD6ki0vMDvwKWxs/8/JL
jIYbAQNUq7jMYeLgNVb4XPljrR9HlnkyoM4mMCYqZEAAXNpl0BPLcj1CPyE7dk1/yxZ7qEmGvUMO
MC2LVGcIp99MjwNZol7RTru2gY4eaWKnqB+6IXP56KLuYY/6YlNVekXJPBVApDyRd6oo3yfg36p4
diYz2ylidpNpcFrgbbVOtytIXYQxgU7mKy0HN5RxB9TsVx7zT61Oj1E327luuoyWj2Ntnmoj/Zor
7QkREA4a5KNLKhjZaUd96YMNw/ukCSBVRvTlpL0JN4yplG0JPSQdKRQIPcEgv5SG4Xeh6WUp1Enb
7EsOWWCYyH5iAVAXNGgmE6KT9GDyyE6q9DOV6JsWPtTkRJWzlkPsOSJePqWgHXYAujRWVtc2UZlN
gV0uJO0RXskAm3RwMvzVR14OIfw0smJ0uPXpSZPv0uZdqVCQArYJhQg4oD0ZwBwZI3pLMPRSpie1
O5MudQsxeA3lPjDmdtlwgOfTHmNFQQvWSVUEPR73LAQmF00gCBCFQNoOp94QD2wWTlxHEJ6e96ja
By2UbYqzNkKzqzfcasp8lqZBWMG4QwLaU0FPNeXAzoH7JFs8lT6Akvow6qKHjn7ht+oArBbwMx3o
tAKA/LqH77WuPCpdC0zO7Ijyc26g01rHQVkMjhKOL2iU+UUdKBKwPiBPxu/9wuKCRIo3l3WQRQnq
Oocww/acSjcrX/s+MIaPArB4+UMCxDeMzjJIO2aHzkaiuQU1DlVpem3JXgVJPQlkT+RdXhg+iXQ/
5nuDy0EK0F6lBiiL7DSoGssK5ASM9sU0h2AGxP/n2+6aoJd2EcXWAiQaZQXP5ASO4/DhqpuXer4d
xnc5CgO540FhwOaJYHkWefFWcziHhYqYrUr7/1dVdaaaVF7SCmLIq7SCVkPbyQMMx4xa9akBdtqm
1s4Sj1ex9I8hlszm4mJI23LU8SYC+/GGC3s8Db9VGxyJG/0D9+aOORp12t/tM8DAg7ttsXbtzfvH
8Kun5sxxCyZzBMFLR9Ps8XUhNHHcTYM/3rWuYo+o4O2As5T6jYTm2if+Y+TVe7NBmwG2Fg3Dk6HB
4YWPnyNsyW33s3lLMm9Rivs/WC9dSaP+GHX1HKtCRVVYNtKz+bCo0kXfGgudM7o6WnzSttD61nir
67jK1E4LUTU8Pd/03zCpeedTJw80fMwtYMWVGu/l3NZ1LFz6ao3WMb6lmYGFIDwDkNmudBKhgmoy
/4cf8Dtbvti5/QS4VSSP0ykO0hxiNDaFBMHyICo7e54sxe5vtyVHrqQ3f8xx9QTLDE4qucB65jJa
R2NqzfrjRuy5wrP6Y4jlk17MC/aSSK4MDFHBzH3XQBmul9EP1uzCHXbplg7slZfLH6OtQkw/9rhc
sng+1TJ1WTG4Sn/E62JjTlvLtooyZqgSJSOIMo0L20t7kaRBEgPYGuAOTQBoVre59beGXEUWIUNB
XB0xMWlG9i7/yrLzxqS29vsqglRSP7C4RwRZwAMmRMq4Ox6UXex85kEHwK8tH3SnO2wBNrYmtgoh
LUnnkLbYH/AtsMYGFU7z7ueZbe2JddDoM5P1FCPo5ocZDZaU3VbFr5/H2Fg8dfWenMwKFJ0SwWJG
uU8cjSYErvqpbt6zqXF+HurqgmkayP4GMdA0X53ZhqVDXJXQAez0wuE9CmCjvBWMri7ZxRirQwvg
Wke1Svz3XiixxQFK/srtz9EGH9cDULzwt/bB1pDLtC/iRCULDmw5mDQqENl9W1ul+pWCgv/z4l2/
Jy9mtjq6dEoJINwhXkfFuJM66cUQPV7gyUcctsEUPqjpX2NBwXyIj/FQvTAVzkwxfRPqlnno1mdc
HehRlFwSmTadZqDB0nyGW9yWyOLWkq5OdA1Hh1qD/PwpqRJbljgc30CXyu9/XtKrW/9iRVcH2JBp
khCVTCdBQBuev9pc7Ej1Gs+gQqUbGeTPM/qH83QacQkC8diXDWxWk+ykoCqnpBuRcGuQVTVUr41w
4KGCZaMAfdNbQu45GIM/r9rWIKtTLLU5XEyayjyHOYilkwzht8ZW+F8/j7Json+kw//6Nigb/Xmo
tAjak1kjTacS/VfBnnNxY9a3YtrYAtcK1jq7GGd1eEVcpLDgXb6LW3vUF/fpnjnlq+6DUXeznXde
w5H/Md6yuhfBoozHsep5xM5Akz5C6vk+1Nji+fGYKMm9hAZvWOA5Gr9oCXsTvGwWAnbnqOxOFuRT
ZtyRZcUxlJPoezBBYF7LuE/Ajv559TeXZXXGARdtMrnP2bn2Zm88in3mgS947NDhHf3qRt/YuNeg
wH8sy+rAVzmNCw7N2tNUdyhK96B6YWrlToc67lzzA8VtMYB0k2kbV+y1TonOiAaQE5RjmWKsN0Bv
SvAWScxlA0Tox3bvfF/tEmaj72j4pQNVom5nPG4/Ca6G0YuBVztBhozWjAafca5r3eItNMj13c9f
8eqTklCDLSVAiuzyz71W1DMWddbR+wr1l8ScrDg7DhO421l2KMbEz0vJnafc+3nU75baP47uxbCr
o9v3UdLXhszPGriXdYpnbF1DY6i6byHnkbWHEUw/cJBGfr+0lY2k9/PW3BWkdQCS9ogozwUb7xXl
xOIYXGswrUjllkOTQGEEhqzwZw05xNlzEbAtVe1rAGHshr+XbLUb1CmNNPgw8HMI4SOl1J/0FLTi
5Fc70wS1xcqVO8hrTPW+1XSYye9SooCbei5bwEy0v2YOjrH5zIbfUSI9ZDF8ZodDCO5rOu9F2h3i
PnO0UXdQ1LRgELWx8Fufe7WhoqowkdwzfuZ9jQqb6QM47+dASbSpsNS4OBQ6A6qFbCUmW+OuYkUz
QyFhSGUTnc0eCk4oAId26dcnfYdGPXpx9a9f1X3vm2/ol5XOz5ttmdNPe20VN8oaMjCDnuJfVnx5
eGviT9iMbk3w+kn9e1Os8oQkbpQiqfOlyRifo92iYd9aig8xLeA16GE7NGyt6PL3F5fEFI5VnZoU
XzKEX95ELfg1lXXm1yjkDuad1IawTzY2uEPfmf4Pa7mmOM0GwOB9/j1N3YPVT3ffvS8P+fFuetUw
09QpfIYuefogBerLVlZ5rUF+efTWr4MuGlVtVLF9B5DUc9TVjTi9CSswBcNdF0IUDgw+S0knq1f/
i7TrWJIcR7JfRDMQJEDyShFapRYXWmZVFrXW/Pp9zNmdimJxAmvTlz50maUHQMDhcDzBrRFQQznX
17dX07eQy60pmKWufMhjo/J146Kc3TvpFVguG5C/I7f7PXvxV5JTOmw3AQATOPnkuDbbot7NtJZu
/YJZApKCVOmYKweXcogdqrG1MgSgs17qPFxVHVu7VOKCgm659/c76RmzxNEYkoRXRXd6tEdvEc/Z
kNQJ7WDdA2SSXDyLbMRQ9+UK4yroLGv47lgyzaDBJVc8E74C64JXh9HzHa+6DFLjFCU8NXX/5NX9
qwsyXTKZpHmKc/uLC3/GLIHEUNzIyxJbrS62XvFrqEqzq6ALE/Nty+QHqIgr7K4jq1BX92pc3XeR
AJC5fK+7mohZdin1wfUg+RpcDBl68W1maemnq+7K0H0YVPdA4gFuWbrdG8G285NVGPE1SN/A/Imu
5/+hFPp3njNmaWdU8Hzc+2qAvx2akbzNw1PZpWu4n218SduArmu3ElQm5RAs3hymnMRWuwbvPwWI
w4bTtqWoXTXtt792g64ynSmwt2JsdqHB+2upSZkbXNpV8zzaFI9GX7A0NzubPcOcO1iJYDrKtOxu
RZzVTMMA1HkVJNDZ0DtbJ1BqpiNEfvH2TBULSjhWXqKTJOE7pOQDykUZGO9e5I5mOmCtanfdqOyV
4JHU92n46Km9VcSqVY4e1HXw/Fl/atUpd38Q6CkSIpkcOtVjka5HGu9DeWNACcH2ebsemHdI+h+C
tb54WF7N5iy7tUpatj6eMS5dipetfONn5Y6mcIHI2/S9AsMuK5JNhkrb09ZUwv+WXfRLIM3UtdpW
BqXi9u9ZPOWufs4s7Wjc68IwxMIPRv2lCCADgmd3wEpXLd2qXrw1phIQONrbUUUfeJZ3FCM1WAoR
yAtr00f4SShWi76dH0KLipNft2MtZ9arIc6yi6rmCs/Qv7iE2zKB75uJxyke2WXjRO/RunRGR3dD
eMTYgbDtunyeXsWe5ZV4aPM61KbzFGWZbIOYD+GyqSu/VTdwOhIKcYsmdpY9en1oWobzE1USW5He
ZBORagtbX5RJENVIzfYIf+hj8HJ7jheLs9/DnONhKqVu1CQGrX9A2eBXb2kocjNdzotXIWZZCDpG
pIq7AHrcd8EpxQPwL+geOOkKyE+rdgqAY14hhlKuRfKKi7XAVdxZLsJjpNtBtUc5h4z/UFo8ow+D
pRS1VQWpyfAyYXZ4Gb09nYJNyWc5AsJlUZTn6vQV//XmUTrVFqDuze0wS/r9TL8a26zOqbJM89rG
wDbsV7j4kY2MVz9AbZ2m30P5Z6qwC8McrdFJbAqBDkF80aqZ5R7o5gIokMjGpafPhfGlx6K2gujb
zdIMJPdUCTIq0zxWH9GHsoKDV2p675IznV71qTpUW75Jzt6D8Loi2Ih8lnQUuSKEDtOhqUACK2kt
6uoAbUDCQ1JNDZ1+l0RHqo3HgD5UQ2HnMG/31fyDjP0mKIPH2g8+BV9bcI7zabauLjSAIumhpsbK
2ajRVaGFHUL+zUt+yi7gN12/boNTP97J2rOW0d0Af07XfxP8hGmT3jjY+Sw9QVU0zgkO2IvfSneh
CsEqY1jT6uyGcCeIAGyEAvKQPEXNU6usBbEFm2puaVgZXRxqBXJUbUPgjfwaHLh5O5BJxO2YrDKb
X6ZFAZnDL98RodmX2zG/d9ocIqvnIPLJ00qEhpBdbo19sYZQ4Xqy8mm3yt7dTi9lkHejsDcH5ZmC
eQuFRbKJC3PYh2uRaqomqELmhoeKJNd+ChHeczQ52ym50+dkkwZPQ/Qlu9qhUuIzPMmhQdA2wyrI
fQCyvPGt0eveHhoFOtQdBJiaA+/IEe/3p9aH2CHbeDy/A07EkuvwWGs/K+m1zN5dZQsqnAlnRcsY
ZFPPx5VCgGuHl2Q2os0IqC48ROMI6rgDsqrL9mOBEiR9RecM5lwpFLWeleiUVZ+RPpqqgW+XHFtA
O5UPBQ1RZd+6x9SHpEZ1XwHFBDg23OkTqFYCUEjSZ71/7t1d7ANQMHhW4z21fQS+jmfWxr00EDh2
+nbMm70i56u0qiBMKWiritbdLJn7RhR0XFaMC6OAU1XQ8uEQHqpdO1dWTL0vgk+wkSzBYhek1nlD
FS5cPKkM1DyQdd+EIdwevBetUy6JblQmNCutMolALSnhnuyvSw2IHQA0Td42xHQNYX9/SnZ/b3ud
UFmhOje+739XmUeHtjlI6Nj2CYxfylyzVcM/snY7JPKWQnAaht5mlOsHpUWvoQUzCzgz5U3iqh1I
Euhd0VZy72/P0HKXQf/9m2aHTx5BflPrUYdD8+6USDIEZGoN268bm7OuFAR6hvSHhvTES+pI9EVy
jyVp17WMLoSq7SsKqT03aYBwb90TZ8mea6jnuQoVSak9JDK0J2//4v9QS/7+xbPTLG4LFUBCJLBu
N66ghrWh28qeyrrSgoKpaAUtL9vf0WYHWDO4GoW2MWoDGdDVptmWeXtp1Y82a508aX82XVSbagzd
RwUykXgXrxR2wsPyfe5q+0JHs6xSkr0ExfPWUACqZIJO2XLTwNAValBGQD2Y/UAau7QldRvgzUAG
6rM7AkExebTAcAMweRNPY4IpUadS769lfBVxdoAqPpoRg4EpAS9rQ4BSVBlIY121DjK2GmoDgrzQ
gsOlvAzrfZDkOx0qoiggL0UELfeEHElC3sfct11osEp5ZncwNPZi7yDjzjfJAp6ZuutlyMVVjfzA
QqBps6Q/qUCBy6x7o+oHYc09GssQdHzocU+TUgV4W7IJyLCKCwM28j0SJHDjREjTFo19dnJHUkxK
WmK2c/ga06ZbNUDcg+/zNvYxZF3bvYYMWzYoLki+UWHgGtTcub0B9KUlaeBDc0YpYP/6bMsm/eAW
nTwtyTKH4iO8rfKuM5NABl8TEJphk4MB1g2Kycq9NhSbzH+Q8txMm72muZbHKqem46bJ32kgQQfq
x9gqcFqHAvz4BXw86aArCjOqHg8Maoxe9gMbXTPJ6dmIXxUyro0C4ppN4Kh5ZwfjKy/HQ+1FFiZi
l0PCzui1lY7rQABCRh+AbANx9cYA9Dv9MKIXGZ+GK9RMqG9TaDxg10AeeoQK27OutPjgqVmg5I4Y
XHGYtxshAJU11b7k/sYv6H2RHmMAekd+X/qRGUfuSmOeHUtw1NKRghLNMlzICgZQGIVYT+ynFoMV
XRCPVtaVVg0ujnsXZoDsGocG2oJZ1ewGiE5lgcgQcfG2ff2RZlkq19NeqjrkVbKDbvSkRObtJsJT
iysMNUfH3f8/ktVSOXMddJYLIHgvSTAqnHKBu4bp9gA62dRC9W39UDtpb2sfRb2hQo+JxZfk68Cz
lIAXtqhKOjQyArh9RGq5kpgLMQoJHg5dD5Tf6DZIiOUvPQNjEPq9UO7dKBBtT0L1AP6Iyd2JZZkM
MBBp0V3NHQMcxwiniVFl/0Udcv1TZzuYGmlj0B4/FW5IEO+MnEYp9kGeb5tKhRatfhimvQIhntu7
domng/csg4EeZhhI1LO4PNEbw0epcU4P3gZeOQ70LEG3kHblWlRmL9QZ16HmmMs6CdoxVTDEqIHE
YuOj6vTIAS9vlu+BC9NnZCUY3LeUw+xM+CPkrC0xdlkYjpAdBljfG8AqKMEK6EpoRYb9JZaUHaTP
HyplyHexazyMkfZldO02TPAoqQIg7xaodFqYKLm4jVVHCJ6aHaAWaupDg7G5yzM8cRTgRbx2erAK
lACoMAjWEpMnvwaur9Mg3cB7yC4TyWxUqds0pHWSuLOVVjsRl5taTawOr/ceDqYQ6UsJc8cFY6DR
PyUA+OsSUNH06E/6XhAmnhTafNJATB1/0gWLD4iPhIC1UH0jjDJ+VukDZA5N2EfACzTD2XMI9GMg
Q8aKXozqgVFI4UeXKnjKU1sueiQiyVLKalXKMPyMj4Gxbd230iCWR0NrBEU+m56QvN5S3X5V5s2a
uXhb8nr0HTr1IZqw86l3ZOBMurqG7B1vWvYTQBEIFnu4kWiZGRr+WWfJVvBdFxLKH591Og6vKlZc
dtAbGfTggk92Div1OWyp046tDRVJiBZHJ12vnmkaPJQeZaYaabauF1tWMwgVodTpBl/wi5bq1T9+
0ewaUfK0YDnH4ScR9lxCxUeXtr1xnJaLTjVrgj+y1ljJNHV0iEhQTbJ75lpu6K66xt0rKTRvcfkw
EmWNy5DtMv+LRB6epwVsgYWeyx+/c9ZTCopRr+sWN48qRfoDeMA3vMTiUQBoprt1R9wwoN8nuvAs
tFv+iDorDQjv3LLAC9olG+pzy+InqHCbLfHuez8XFJ6iULMDLuFKAGAlLjM8fMEySWFCEZ14BDI6
OLL27XUoijU714gRu4VUeOGlaz6j8sMbhyNV4b0CKs3tQEvt1T8mcHaQxRlRfXgoh5fKe6zgFuPS
O4xn5fbFOpBIYfrAUnZq9ekNe15ED7VOT3lEbMYAkB4g99yMm9u/SJsW9K3MOjs3MtLIVdFG4cUw
PmiV7HXcUgcDph4Q8YzRNGHo3KOYqiRIyE/OqKpnKgnfxSMk5UjevgeMHbPsSebaUfbJIW3Cda4C
WuaBTqlZUGx3Ku8tweOQVOwpJNxr5VAY2UqDKgIn8rbDu4EV9mDnauWpNWDsrmqn2FOgsDCuhpy8
u0n5y8/ADgH3WGtqBzgaB3IYq3qEjSEH4TnZebJxUOL6qBf3epetJeS2GuLy0Kb/yCe+WgMGJzLn
KFUH4nNbDf2vNI90KPe2IG3n0Nc2wieeG7/aFkTMPgkY2GghEiRRgxUrwqeeC9WuBNM+hyJrEqt7
o0aembzY5TzB+B/ilYFHd3VVhpE1srtoJTq4FUG+nYt31mo2oITDyZ24L3D1Zrx1DH2HvkBmZSmM
BuGtMPIUF86helINvVs3lfHR9OCKxLIjQVtd6j2bVC89q+5DJj/lDUTSx6R2OAtOko4bfFIo8KEe
zQqWDImHdQJiGY2OGRrCEvohvIystL6U9TNl77dXsih1f//71WHi+74GZDJ2sXbO9vkBO+ZcPLNV
hsuaZLLKynBvrZ3B7uC1sKO2/IXLQCC0XVuSpb3e4nR2gmDFFZAUw8+Q/dwa6zvmlmAp1msVDDNO
wuewjFQoYQe2RBOTyeqAWqQ+cb4NIC1SfkV03Ad1va/UM4TI1rfnaOna8MePmx0bLEQFoE0/Dj1h
iNPJOFMv/qqwoQRq12j3mfUdAd7n7XbYhTbZH1FnxwZTMSNBglwujdlOl/DiCkLs7RCLK5vBwU0n
MK9h2iyxptoo6e00MJKCY6wpZpr9YmW0+mdRZsmyQFbxOUGUsAGSlTdW0ClWPLzejkIXz6Pfg9HJ
n2WRW1bIyQz3LAioW2GF7oeCTkfHDcd1DeL4ZYgKjqwSdDi53B8l2di4yNM0Y3YKmkGgPnpk2OuD
tK9ZviEuSttj6g0bVkGnfYDLjg4/oWz4jHwmOEkFn0Gf1eku12KdjDjfZJB/OYwAuMYhhyWy6ly8
gVxN0KxuBCZfk7opjB6CUeqW1uR3REs4QTK0xeHPJPgg09/765C8ijfb033cqU2t5uVZBRIjp3Sd
4KDwk9wsmLHJUXOl0priaSnJYbMIIxN0Vzaq1+FU+gqHjVzDKSDxH4cmXXd5DpfMyu595gyK6Pl2
caNd/c7Z9pa5PzDCUZ95LFsXoE2DVyAoPBe/MFoojBmGCk7qLERTU58bectOepuYOd4I/Lq+hFIp
mPLlSukqzixnjGNTS9RnAIfZg5O+gVDuP2jO5HwG3SjHs9Od+iK2P1vceVdRp3+/OkP6DN4n3Rix
UzaeB+0lHLLN2LWbRvRmuvihruLMKs40dvvUHUbs8NI/Nx7Ypu4//E6zhNhGUZMXha6e+kI2E2gv
JvoR0ioPt3eGaL5mCTGt4E8V85idpGoXcLgDxUfIuG2ILnhjFqy6OV5TTVyo9oWSesqx6VgM1uD4
Fbnd6vZopl/71zb//VWMWfYqO43ngw40twpbEy3dunI/GUbhOUvaR1EM1C3AxXnp3I4qmMM5GDQz
cHkcopCdCv1BrX5mbgidsMewo4IblbpYc14Nb5bFIiaHWZ4B81bXIFK4hxR30yLZeuq7QSZS6YFD
FkTm9TEE/raS8p0SvOfsoUXLs8NtYIzir95LPgweQRC4T8FS6AuY6mXpr7LV8NSVWUzL0exEXmi+
IKr33Hmxg37v0YUUQo2q3NXQtSukxKmbYjXAg67TZEeDc0AheasB+mgNDx+4ot1DJ8H+Z5M8S1sk
LqOkzxN2kvm9JJXrFM8YvV4eM1eA4xOt1FneglEgDgC5YScajOjYy3sXHRyZFoL8OG3fW0t1lqhk
2klhWAfsVEGVV4sHC3YpuE0y+H0Bu0xyOPWMgnW6RFzh5Gr9zJKWG4V6TAZDPaXVY9ZAOB62NgFz
GsndGckl75/brt1N/ma3P51oqLNMFiogXQdlzU5aRKzI0C28DTkxe4V0ga1CWjKTwu3tiKIdOctq
kV/zQvZc9dSAlBRSeM4ExmYoj6Qbn29HWixk/j2l2lzCNlDwQk2Dkp3C9BwaP/Kgh6WSviXFLsQD
xO1Yt0elkVl2U6W0d30XJ2pUMqeQGLyJjHINY6mXLFQEuUYUi/55jmaQ5GkrH+dCBdnOGlbdbIBV
d1re+ZDLvT2s5c731RzO0ho60bESKJhDjxI7Y4OTw/YOYqyW3/kWGU9Rdk97OIeBHdLhCns7+u3t
/pdaRpPmnhIZyCtwdrfB5DtlZXlpfMW6HUa0TmZZpc98AyUCzogRQhUpDdE7ibdtDc8VLXcqaqxv
h7tdnoAc+ufnq/EeihdhHIScZ6bevZTl0+0AommbpZIx1PUkbaspfeW2lKgrHateLXvBkhdN2yx1
6HBIReEAhsFYKFbXPTJdgorbYBXUMNNaBB0QDWqWNqowG3o/6uCIWEFxCPjpQcdTnCZaC4I8rM3f
X9DAqfD+g7VWJ7gBdZ7T+DIAt1DZptWpU+gqLSBFAXxAyERygIIhzvUvOm2kTV1nyMW415XY101U
rMPox+3VIRzhLH0EMM6sdQ9hFGgixb1nxai8fFm11IGsu4Si8lDuuHGXF4Im0hJW8+qM0+YYGlnu
IZZMtAlJjOcTwJfOgIydXThqXyaKCAyNJAuvOuDCxE8icv1yd+Z3JvumT1zdPhqXB3FSoD3XrpQV
FLvKZnpcXUHBzTAn/hXNbUL/H4o4gu3+/buu4iaGlBeSPu3G9kmJFFhq6pvbX/R2Za193/auImTe
OIaFgVuj231UcoKXqsL2yvciwnt85W90UFE06OHeDrrciruaz1mWaeRCk7MQyXn6mOUl7y6QAWTa
DnLHFhhtjv7SoCUY79lTFJodtBrBghAk7tvFi/a93q4GXhCpb5iKUiKCozGHZR9Dr7WVLoFmwHZU
A1xCsIIFKe97Tq4CDmOogDbjsxP3jz38fBuZWLofrPIC3XgjeL09xYLhzdvYWQHeegGq26kkpQnN
aqvMAJWC12+ZPg+9twfHS7CSlqh71zt03sPueOh1g4bcUBswX+0GmzfHXppUPaHQAMm2wK/NsSot
yjrwDyRTJbHj5Z9j/yMsQEdoS3OENKeU7POgW0GSnAm++JJq5R8/cJa8Ejx/hKXeoxSI8hdC32Ar
CWPh5Ai1Aqj+DsfIV1ZULpwc6EgpIHAQDR1ffoihKW3mITgaQebw7Gen7BP1vR8AGuWw9TXIEYzS
pIbma9bu3doAcvQnh29kX8JP0wCClfrlpi3xnNIlcr2CcqAVNulT0rlOV/C11EevBN2rVKVOxDmc
0fEPhgLGbBBYCuttUFtxNn7FfmXpcJmbmnY9NKAL/14pdUfK203db3ixjTk5xc0INb8C/sGSZcjD
ZijCVaMFSI6HtMohbc3gD0ssAy9augG4QwtSMwzW1QYz0TWnYJDXsL08N1CxLDT9tW/Hzq7kHjlB
ZSVuhSFunM0g2VpR6VaYkGCVFf5glTHs9SpoDMYxyqBxxFePxuSzheVkDd1OFgF1eXt9CzLjvJkP
h11Qsloc6ZPGLL4rBPo+bkcQVMpzq0YJHfkqdXG7IWG2ydNfyQg2KvmSfcGZujwSaLjK0HKi5Ft1
9yovtMxXC98L+jNNH5h7SVoB7mXJSwLL/neA6QdcBYiaITH6DAFqe2ysSnJ0/1tKakIlKTDAjFaj
bnkX2SEbzcayvz2NouFNhctV9BjmByrkffqzzlO7HGDJOQaCEEvsxT9GOKuKoYfX6W2IGNNxIlNb
sfuNYTV2cwgBMLRy4ENFTnWiYc1OMLnIEqJMk5rD4ZZhWHXw8M8mbsrwVxMnuTx1ITzYn5UE4BHj
MYOU9O0I/6Ga+/fKmNOWjBEP3qrm9zCgarfNGpa3K3UFd3RLBB1drk5/B5rdcPvRaAtt+kCB9gpB
zzD9ZQjfAkTrnNM/J8xIKU80F6PJXw3ZtOPWnBTOASqEGNy2iLEegPV+eoByr6CzJFp/c77SmBMJ
TTNE7qx027EVa6x6O2m1VTYpHoldWuLnTMEC5LNdrcMrU4qmfZWWkIPTK1gt391eHt963n+3sn5/
tdnWrdsiY3Db684aYKZu0254t1Hr96KBnA8P+uc40/ECH6p25Xv36qgh13+be/rgl6TQ4NUD6dDl
z5K/a/WPavjpZhLsQM+d+sE72HNo6TGMDp2KqkBJjxTgoqIcN/4A8wcFGGICDQcqMgFbWogyAcBG
4zpRgT3+c414EC/ViinZavF7GZ5149zjLnF73ha31XWQ2c5NcfTlCsNyGFLQMmDRIPfnUk3uqxQ+
o4C99u63erk7ilQwFl/aryPPLrr4ToqbTcOLG3CEj361NdSfYE2D+bWebO50+sxwwsNFHXuitAm8
pvGpgEodHsQ05sVb0+9f85fcVKeBvUK5N22LCCIvvg39WNh/m5PfASBv9a40QVYR2xwsbY3ruLNs
E1atprZTIjBKsvdg99y5gq0hL7bsNRmCNnC/MBj9dh68ys56lcpq60MaKoZhX57Sk69Uv7QhOUXV
0JlDV3FbztvxIGsAYejD0K5g1U3tEc93UM0IIBrsg+XTjQxqwE1vRs0jfiR3d0w79MbJSD4L/jXK
+wKeJTVwH2l4KrLHcmxNKn2ooNFFQQuJ+09GzhU/RP6ewsZ5hNwyMeQPCBi7WeVkMr2Px87yleSV
tA3gQWq5H6pm3Q/0kdUZelXBSxlfDPbWZidCPlWjfYyH2O4jZuFcAGoyP1TRHQZq+Xmya6WfIIZA
GQDC++B6cF12kuItD35UvF/FXmzVpWQSNbIKyPmm+bvinfMImEtoKHgBQ61ZPwZ4ikgiSPkDYUly
XErIK6fPUkbNMK7sscM6bX+VYBKkgDbGwP1gfRiBBlA/kJBAqqvZjpa7JIIrjg8zegqY6YsPk26t
gcon2kay9B5mH4aGKkBBIQ2D8aJBT6IDRyT8lIASd8MEZXxs9pA4YPjl2aVTQI1PD2n6S3GB6sQP
9YcHfwSNJQwsHTUzx+cJlcyJRqhN09rEwzLhsGdLf7jDpQK4s9K44wWQYQ4ASHSUVrDWlu6NGuUK
DKGmvEVmWbiq6iGGBsdwVnynKJA6fMCD8HKBDpNrCzLX0q1R43ApUTnTiDavRQtFB1KWIFa/ctf9
tn1oIBRgpnClgxIz/RFdauhw+HfhVwfFNdEpupSbr4PPTrTQaCCrXyN4u4Kcf8NW+aNsTtonkGkC
FqfBC3MPEVeR2sJi3XAddzbBJW9qzWsQF7l5XHmb+qy84PlsilybtQPJhMHuUzuzJyaiYMKnmmR+
xGqAWsD1ElqUkPv98zyiuc/6UYGRAkgrz8RJ7RbQ3x/Flh5wW9wI1WQnfMqtcLMSScu7sRvikSNp
gFyjZm8Qc7MC2VhFw0+f7xsVz27pSo1fBcNUBHGnf7/KlkbTVH4H6AuG2X+rM8lwB4MlS+8Anr6W
wIAUncFLZ8D1xM4WU9PJZROMmNjJHWXSg/KcDkY7KEAs6HZ8qEKrg6Xr4nXA2SqijeqCCUP4mXaa
WQytmRDQHLuzIeyELiaEqzUzu+3A3KQaNB1Da1f8jj00DrXCH4UFLB0qqV2HSY3e5GMkpKsv1jXX
Q5wVT7xpdThlY4hj+NQ0mekSqIRLawMJnfaPI4zbFT44Ok4iwfJZzAzQHwTliVGVfvsrXS0fPnaE
SfLAz5oM6XmzB9AEzkWeo9y7LWh2Vv88XfK0t0HY+F3cn1eRZ3OdZnGAnULZOfTvAWLbauAC5Oqx
QHtG5+c8Rh+6fWcqyEpeC9n/RrSMp/3/14a9ij+b8p6GgECjrYYbmgu2tIzaKd//SxdSqH21mPyv
Ys3K1mYoKY+aFlvG8k5BiKuMtgqc4ImEZmt1q8EunR692QQ6IaL7oSj0rG6VQ00xhrQDwSKEbQdu
T6F/ruHbBlaGHWfcjD1Rz2Cp7639HuzcIwrJOA84mlrntngtAngk9nA9JDj1Y9QNxLBk2HvmXNCK
EaxjZZbtx57xOGjwNf3sLQaLvIFCSd+3okUjCjMt6qvtopFMCfyx5/iQE5a02CFEshnheF0zc6pi
oGavhWKArWCzzGtiN+xAmi0Rd5LwytCAWQOaDkcq0JnZk7jMX8y4V59wluI1F9r5mYLZNPynUb+P
gPwrCggT3wuyj2hYs8zeUCjZw2xrOLtHeaXY3o4fuDm9+kxHtGgnLPYSrhfmLOO0oHh6kOOCPvVO
M1G7rv0zyU3lnUOcoVhJ2/EB1f8/HOEsy3QlkV0lQMypf1FvCyu4C9YQ/DPhSiq0hRPtvFmaAZPX
DcYY0xlu9Z28+VfTSUxNXEQfXE/kLKcY0v/FSfWnEfeHEJeVIkqcjHE8zo+QzIltPnT7Fg6qofJy
e0oXH0Ouos9diTiTWyJpyGgJLhs2YO6bGHoMn8E+uIfBOUbtbqQj+q4kWYEfAaTQoyf4CYsV0O/t
MXctceM4IXTEoWmMpanUT3K/uT3GRSTo9RinjXOVZzyVVAlpMMb2lb0Wvd2swxW9QPcTNRaK5kNz
AS/BpvdJLViw3939G8fi9+38KnIOvTw1mGa3N3K0plKg0oDL3pOpg/4LOHqMNzPbsp2cQa2kDewR
hDygUEyJv6tJ91h68h2toJIepDDbbtR9mtBtV0D8p6auRVtDgLpZXPNwWdVURjkAdrP6l/G6kbrY
42cvlZ2+yUFR20XGAJeq0JQnp6PinkPcQ/B9FlfAVdRZgtSbQTfAwv5X1Z3/lFfQE9nln5Chly2I
r8U4gERLQhRylit7leS9S8OpNLrXdcmskhevUFZFe0+0bD89OckFGkA1YBg1c4wRCILE72wKLV3B
4Kcp/WuJXA1+lkcbpWsLt0lxGA04emQgrutjDnSj70MbRaUWGwBcaI8gMFtSnJrq6DUAUibO7Z+x
eEZd/YpZZiWyX6RuGeFXjA+oJSHtoVkhBTk0pqIBL576V6FmeRX8Lt9jQQMrdEjsdBz/oTiB2z1e
1HHlGWzgQsQOKMvH1VXUWZZlcsViqIljgPKXjxtPoweOEtwnAzok7N5I+WYAyx/5Hu5ZnlUHzeMA
DzHSdYLhfysI/efvzeeAPSPmBWwC4QSvtk9w8bV1GKM10gABb+zongIvmKtjuWvpZ9rVoIdCdmkP
kfoyOrXNL9/3TEM7pc25gWh93JxlKLIo5LXttJPefRnDZ+mBiRVpq7i8l923eHiSJDTUDLINIAhe
kQsfQtPF422VdmZBYDusngP5xLJLPrx62hPEp0xer4m0J5KyJwMcyPinDhU1N82hPq3bmBg+/Aza
zlThjQkfwRRCzr/K4pmDj1d7cG9T1wAD1s02HTdFcpcBOOfDe6ynj1IrQKgvNm61f39UsP3+TOxa
S5uUyFhKvtfZxKufGLRPmxg+PtnFaD/BMd/mLiBAKBDkxOm6n6p80JJd3Lzd3j1LSthQAv2/vMnJ
7IRpS7cqVTxanxNwGpKerRplQF8z4pCJqmKYqtc76Pw4ccmBpciHjz48BtDeqPKtoQM4Hf6cvMxa
GXqDhMAU6CHUHuQY1slM2iZ4wkPu1YE/0ArYPRZbrVAvLRpbt8eweEoadOrtqESGs80sBfR+SBIv
klQAl6TzaMNY6hjsoE49ySDqJph3+3DXgvOeCAIvpeLruLN8oHKp6NKKqRepgLxR9mWIwGDTH5jv
uOsAs60fZxC+jj3YjSYkc/woN0M+7GT+0oVQUiJbFWx6wVROn/tGxDmopeBtnnEZU1k5k3pZsdZt
7zDgzZKgDqeCXbB0Zl8Nb96aC4sg7mJfUy+9Ilmk+NmTGHpVI/AXyr4qyWb0AWvRhDf+pXPrOuw0
B1elDbzmvLoruXph+rgOyu9vJ32y2gUBNIddaPxVqoM9oAk/cgnNwqyEGpmWmAGcyW9Pt+D7ziEW
jOVDJysKJiABXYyElhyOa1mCJDPdxTKou4QITsvFDtP14GcVi9e0vjF4GjtTHZYrJUxZ4Wac5BpU
+4lFODRNQkqP2O1OK4mIiotZ7zr4rHYBzAYgg9Rl51EBF/Q9x2eX28eog64MGjsyyKEwLjZ9pI0x
vis0uDzRMkD/x9Zb0UOeLFoFs+pF9Yqu7T1VBcmqh25qbNd4TrWnwo3YdOPZ8H7/Zx97lqVI4yeV
nqAfUsBtVC0sSPhD5krdVhNjM5B3YCgJIi4iOo2JrwaTZFhMzOWMVJUHVNLC6bFh2s3hqv6U76H/
/b9SObg7bGPLPxT78b9ow1wHnk1uw8YRlqO9elGDrdz/GoLP5r+rP6+DzCa0pp6vQn5TvRRxjp5W
dpDgLR+rtcW4B7fTcucDN8WrYutG7l4q8xxHGnMoPDdvf9gl2TR+/UNm50BIulBuILGD9oW7Nlb9
BrgINGWKLeS1bWETcalheR1tdih4XgN+g4L01SlvTQM3Ra5YejyapTzYuGj9D2lXthypjm2/SBEg
EIhXhpyc6XR6tl+Isl0FiHkGff1dVMc9lYWzk+ju1+MTpZSQtrb2XsOWZbdmlv+MzXKjQTzu+lwv
Riy4r0Igy4LVyG8BrbPYySvGWiy3edR46nYi3hBVevApcGgQuFaWnxLy6/qIF5tH1p8h5/w3w28k
enadfpdPFtJ5cdOEsBSvjU2eCAWzxosnaZS9YvF10SobfUzXQlSrRiR4AUmHAK/Hc4jHseF0/Zdd
vP7Pftgsh2O0Gf1USc1jOQADpZUuC9uFnPviDXk2BP37qrJEGkCingxHH9nZaMF0GzNrM7ECejCJ
bkvtOQm312d16ZFzvtxT3Dz7wj30hcCDw5Bhu0vlK293bbNgknXpyXY+xOwOyrjJdC1tzKNZDjet
gk5kQNY9G/eGtkTculglOh9rduX06G1nMKfX7wp4Hqp4gQLEf6coWuMUZbXrS9hyGsTllVzHQFgO
6uDGHNq1UbFOVP3HiMwb/D/wTszqQVd6GIn7HmnjzfU1v4gqOf+Vs3gpoFjJeYJF143Xoiqf0g4N
D63T1+CilLYMoAHSxPdy6FeskK+qfxgsiE41R6F9lcMvocH2m7wpGt3h4H6MKHmwxLRBxVmIdFNE
/ZYdnm3HecRVhzq2rFG/M2AlHIy4RyAxqICt1VPlwNqFnXg5XTgbbhZXWShZoOPqv0u2xi+6U5x0
E+xMp9z3q+pHsoEo5WpJi/tyLD8bcxZdQ95FGQlxc3XFKRhhLGm8JFhiM/Zh+VPsACEh9CEf/RWm
vbW6fmGFr58+a/7G5uNQ52OPFdaM0GEgmShwZkiq7H8cZha6kjAQhmFm5hFUmbVamw4M3qEMuJTy
XA9fkGb7O5ZwKF0a6hjAMlFAjK0JHdXiYHKsI9iGGygSlY9DvCRodHkF0etXKShplM32KFzKhVW1
rXkM4/euX6mdDzTQkgjD0iCznWmwLqiV2Ee1Mf2pmp+5bznG8Hw9KFxevD8Tme3EEiJkoONoBrzc
7zWRAkisbqPKkepJJ+2+MqJtI5dcmi9H5n/GnMNV6VjHRHLDOOZh6lrEWjNV2xoC2mPgnV+f3sIS
GrMtmGajIKPemcc0+xTRY9q+hEvFjeke+R6u/sxmtv20PNRzTnHP1JJAdq5x42ZJ1WppFrPb0lBL
5hcqMuxYmqASvNdq6ZTpEuN56bNMEz27k42isQLJGD4LyB113qw14R9CbAZ0lBYSvIsCLAAn/f/5
MaYZn42VVQY0IDgWTXsAEEDcFTBHig55abMXvfPy9/Eg3GZD3q115hG33bQhalbOqNgCARkGm4sA
nqXJzw50n3Iq9CZE60wJPNUEiKjUUN8OHZ/nwulNEC3MuHxmSeXiBeR0kE6G3uSW86qyFXjS2QTc
X5uX4ULH4XLZ6WylZkFAV2FkVRJ8+woWUWl7O6YvAz8BYLWqtaGG622ceLhNVgpCXVIE0OkXL1mJ
vk3Qx7vQgMsWNAeuH6qltZrFDAhFi5blPVSgFH4TxvCwBvVqtKRL2gUDiYWRzAkHdbZNoCQb9kqm
G8cEDeEudfts3yIvT7NsIQX+NzfyPxtyLmyvBUIzTAsbErZsXylM2Uo3348Ai02i1EtQtYWQMVet
TxorbTvoAx+pWXoSPKKgTVbXv9G0Lb5FJQ5ktGFxgA7naMPIHAhVG/TwwximY0YGznZis/69KjII
io23RhAu7IqLLQTrbMjpY559rCBSkljvkqkhbOyqR7aBA4TD1ink7rCOBayS64XD8RvdcW2Ws1Mr
g0jkUYMhoX1Bd81+0uendrLn63hTggfRbaBr7PLPdhUdupcIz2XfpnbzE0eGuz4a/5Gbb64v/MUL
9WwVZueV+CUf61BFuzaF3odobs3u1xBLt/E51AbJkxEnq9Af1tdHvXhDnI06O5JmLVvWihH5iPU0
SIixpg/pf2PWi930z576XfU7+8BJ0Cv9MK12TU+En+rxpR0XtAamD3blg87pz6EftmlUANgI90kw
3FS3jXuggr/CIZlE2pdO/XT9XxtudncHVG8MrcSM9HW1TVz1xXLMg7il2K0Qg73+iS4CGc6Xb3aL
T8ZCYzNgsDZfU9aCTrhNEx0xLXMb/lqnr35935WoRA7pwjwvxpuzDzf9/ezD5YafwYgUI1toqdcc
rM52oRS3dPh/v7LOhuioNeb6NMQwQrYGYq4ZqkaAvP/0lRfZlpCsRIdchA6XmT2i6FyFu75/KNOF
/XPxwjib6SwGtVmvq/UUg4C0dkAc2fi4lSUsawKt217/nkuLOos9Iw3zMBPAZcgCRZke1jzFUh1s
aTazWFI1CoQrM5xqAl8Z4FtWhf5KAMOHAPbCDrmcZpwt3CyAWG3S02Y625Vb7cfxHX5zG4h7PGkf
kMxktgbQknLbfy2jvy5HLkDUId9mwLlwdipkHGs0QrftCA8NXMH2xAhQILl8/WMtjTI7Aak+yrST
w3g0wWtl3QBuROdG8BP534aZpbUM2lagjGAyELmHjwwFagU2oAvf6vLG+7Nisz0eFGmQmkMN8DdQ
szCcdlPl+fo0LkfhPyPMtraEnXQQUsByrE6F01vjVJOaJgudzIDcusgXTtLl5Av1uP/fA7N9nkIa
uKmSDrDRdf88JV/NbrqpA0fskPwvfKNpJ3+P+X8Gm+10VW06DnF7bIUWX6cGszAQ0OAGh6kiTlAg
XDSmN0b9wrALX20uORlr2jgMtAGQrPzS02dqLD0SLweLf+bFZ09dKwBcATKoQIvGu6S/LQwfqkof
UIxa2H5L49C/L5MIHXl4fSTy2FuJG+cvfjHsqHH09SXc09KKzSJDNoySWBlgT23eOi3Ko5V8vb7P
l0aY/n52aSWsCc0iBlJapR1oP6DakyV88sJRmjfHWNXmWtABJZkG6DUKd6hgGZDCO6s/ZNoSWGpp
PrPIULKsVOIQ56iGJyMYnj4k9P+3FZtFhs5oShizZOOxgVQn/5kucgQWAjWfhQKzNnODRjlYUvSn
Yt6FQwvUzCJQdmmUWQzQB1/LRwVfRV9DQbmALYA9xrZYxWv+UG4ru6284n3ZivvfpID/nNF5lwmq
DlVXar04BUP7I48AxIeVJdMGu6K6g4zpyTTjFy4Gh3PTrsalo7sw7bn8Yo3S/sB9XE8V5CfQ49HQ
vQL7cSHSLY0yCxC+Gjb1aCDAZuNdGx1Cn9gWiMDXN+LSILPgYMBZu9QEYGLdGKJaCfsmprpZ8F/V
ef/cTNYsQuR1oGm8wX5vfwMtC9A9MRywwNdnsxBT56bZjVZ3OrxzjaMC0bgcGvmRdCBbD3pvv/Bk
XhppFiKMPkkgfImQl+uPPgRc2g4+BrCOgynXwpwufiHLRE7JgV4Gvvjv4NomQUcb6BUfrfE2AdVH
B6quGRZhWRcD7Nkws4Dhh3hTVb4iTnCTOmmvqAJsE5zj+3wdOxbeciAtBE64Y0s5y8VYezbuLISY
WRPHSoQsLJzcl6BQzAoCCN2wjYofnQW4HejDpLtRhhdTVm5XPKn6DaQF/pvL+M+vmGcVVVCqWU9M
LDKMzzlEgkuCX5IMNpzf/7fvyenf3xMgR9oHgIAcDXWXq62ryBcmtIVB9OlzfcvOziY0O9eiFiz3
ZWkcDb/3+oGZMIUxS1fWkBTqYerjE6NAq8V4k62lrYnKfSdNyofaCLdlHLiGb93UfYcu09cIT3Nh
dY4SZLjbdVdghzftC7Esu+8z+DeWdhd+slZzCnOvpZ9KnIGvlLlU3aXmLVN/DiRzpGh+WOgbGwZ3
qeSKzfLqwDUCkvRo3cP/DChRWEa0aqrZSuMLJ0hZaluKsfkvAsTZsszikM+hSYfqGjxczE8ujCeV
cJj3ml4ePV4faNq219Z/OtVnKVFo5Easa404lT0HtKU6DAC3tiZcVXOxG2PmdungJrAIuj7sQrDg
s7AUd9ZQQrwLD6fyOMSnUr0FU/76ELp5MfadLeIsIlWD31HRIlRkZnDMtGk38XpXGc0Nb32boSPP
pLVq8OZJ1NBOMvOhiGsHHcwPqLI6TAd+eAePBbeDuzkPslWHtmZdkHUHR3PRxE4wAOUn1WpTYQdC
CuwQRNkND6xfZl/s+zbelbVmx9p48MGt0OrsWRnAuqSKN1I8dMqnrOv2BXQV/CbYqon6WDB0Fblw
SQyKSRxu1OgpnuwuoSXg5/3NSIpV2YDkx5DAEOEM2XiixR0Va7XcjtGnMsKk1f/Rc3hVVqC1k2DT
+hDjgFvuiL3uo5DuBaCsoN1uM0G3jAaOnqTrhqX3ORSI+z7d01E6NGVw9xs2dQ2qFIldXwJJl+EN
DVd7z/LBFhklquWh9SFU9GzgzAaftiqyTimxVr7Q7Wh8A7/DNS31Bsp/qzGGH6BGnvS0Q5zKyUtP
uN0GFXxUm23KwlVSx09mn5yyCo4JOtxti/ZFmpVn+GQDQS1w31oQ/ftg2/EbTYsR4AOgsrWbBnd0
ozUwY4L7LaRJoSVkw6gH/gHKoYRSyVA1TgQvprgJVxp5rWttLWi6UeKHoYp2UrHsOgm8qof1dx9B
aiF3awFBXDBTugEWcEx7GYW5aqy7lN4rEHzIqp9GG7pChLZWRDZOzhray7ZGrI2amU6e6i6EJzxK
NrJsbCFPPjY4GbI7BumuKtQ2ZtJF8Nrq92mfvurK4IRU2RVjp9k97Iu5kto67TwZxNsaWgoDLGYz
kDiHGpY2h6SGHGruyYJspigklX3UvNfwpIM/bQIFL5XsYx66aONJYDrSkx6AZPskip1u3sHiQJU3
RnCKggNRPsuM7oS/TWOx1sPPoq/tKIBhl3xMkk1BMPv2J558dts8FzVQNDcBB2g0YS78r6T/INiu
8QP0oN4s5bOrPZBk7AjlWoOe2PgaQ+wByFYdAl+ZFxWHOnqOxntJHUW7DctXXe54/nO0vDFfEX3w
huEL/ilraLEeTOsGGAWX5PVq8L3MWnO9h6ZovKbDrqu8qH9j4yfkfSHO/Ip4W9Y/ZJnvZYg0UHtq
4cfV0bssOdX+WjG3ClSEZEPtMn6J6mPcw55Zf+yYXKUAvjccXuG5vh0FzGx7FWive67n9zqLbCP5
0Bj8OkhsRxCLNKrE5fUXAU6Kxs89ORagSxFYVQgkOH5Z2Hr3OPTA12vJpg+fKNxbGvQRc05WQwGP
gqHyEnKSQfhaQowDXzEoO2TgD6AoKDUM0tJnf2jAtsi9vIHCXMId2d7Hyqsas13W+24+SjfSvBT/
D3iuVANJfXD96tQEaFR1qWcU1CHwE85uJDPeoUXhlGivtmGEl21vh+FrkJzMcav5haPlZF3Epder
8q0LT+X4APV3bNLsOBrqIVHeBQTZRiYeqW9+RVCBFnpthzUcV3rdG6rRjRCGOP/ZKd0NhFXc1OKw
C3qztFsjzU5Qx4dDDQBrPTRRimKDZi/q+Bqo7eS+USEZkDGXGSj16Ch+y3WjabYOz8kAtemw/2hG
FIwjaHEKyzW0X3BrBj4aIvux5bFsnAwK+QaNfTdvYRMXlysfvXA/y3EjMtesSzdKq40/Np4W5jAm
ggpfFTklM9cSmsWtpq4GOH4UaWWPHCKVWf8wmvFWCORweAy5bFDXkKPelf2vMd6T+MOAE+nQqe9h
CwxzVu1bPdn4qti1iDxVSbddKQ6+0O7VsD8ldC1BAKPql88oeqIIuUl/X1uIqon5VkONU8KbOcqi
U64fRqluqyx4H33mmbV/WxN618ZsP3abbmQnU4EbHsxXC3CeushT80niof8Ug++oxSmUSTbJ9K2z
5LnWcV3lBD1obe8b0hEGAnARrcvShGoj6rb9IrD5woUNXDjQLwZnKlf1WZ6Q6JlpVCoVp+hZgeve
xnAmIVVw2r3xs9yC3bKz3tSFnHtpzFmSMI5UqxpQ7U5G3mygGuiOcAI1o+frecKFLOGvmc2yhJjz
LhnwpjnW6qPqr0012bAqQItmYZxLxYC/Bpq9XBIu8LQE3+hU1eYxgKo8Ulq7hWJJ0ULYr38JJTCL
gA9mQt/QpZrr0lrOni89UAU61H/4MYdSCaKop5dvftl419fyEv79fI5s1sCPw4K28VTwMBK3/lVs
U088gJJMHe0U3hubILTDBbrHhQfEXyPOyqBx15QxaRJ+LORgS33vF9IWrF/7BYR3jLVfLcjdXHgH
/jXe7FkU0qJrsxLbpYEIQGNCREqeri/ib4bKXzk5Hs8qpZPMGWO6/o2PT3hDFR+9fMT9IqZ3uFLg
VJkVx7Ey3SZ7hdc3nIP5owolJlVPti2hblm3wMlAx1xLnwzI7viwkWcxOHHWz5p1P+M6WHihfHuH
z37k7IUSaZqixEonToqmuFIp97n0Hd0wdhmLdhwJwvVF+bbss+Gm/X32ToloWJRGg0axgdTKBFPJ
ShaiDf32FJoNMQs3pAbynGooqPMOVLNa+SDaKykkWGcSV2qxo1a1kxUF9w/duahNXaXXDq0JZ49m
tEPY26kZXyeRep+2HxG+WncgUQtDI9yMAXykstqJkHKW8qOz1oUBxc7g1/U1+g5tnc1gFspgxpyW
SlCLEz+0HiQkvOyYrrV73UWFeJt4oZcc5Nv1Mb9Fz9mQs6CmABOpyR4HvhoyT+DSbhPF0fXILujq
+ki/4QbXjsU8hIlGZn2HLaCvmy2y/00Cxkm4UTb/uS7k35OaiwDoKqFxNPVukOW3z3KfuLlT3OhQ
cqhulRXKdIsOwEufbs76Z7BhG8ISx0lsR3Ag9taqXGf5xnBxriGQIQ8QEUOD52NJKec7lH0211k8
s+oGImYc+BWdKXidKbavovvCgwPEHtb5sDLxwCqCDy0CODsJ3wYtBdn+Ra8oXrYfygjBxyR5R51I
cQs190qxUJ/4dm/Nft6sPjQEqghCvwLQBWQ2Bq1pNQ5hori+vrcWoos+C2Y9iUjVdvjgQkFRAO8x
kd8vjHD5oEC5m5nUonzOzZUkhKymbEcgvdmbmlefZsCgk1eu1KyemCfKXdFaujOGRumhyPdBS/kg
s+CjK6rbohxPY2PCSdhv9gOLN9T4ZdAvkcIW0pdup5x4UK5awt6r2kcNK09cWB2fDE5OI7D0VOGe
j7Q/rOs7EHj2CdjINXkq8bSL5eCWIdrWzUSJNNPEyaTv9smUn2vkh1mLo6++yPjn9dX4dmn//qp/
FmO26QajsmRUQJGqMT7DlBwIVb4UJVwJi20VLb1RzSX7s8tf+M+Is30UGcQfBoNi+WvIAtZ3IltA
olzeqH8GmG2hykz00hy7CFwlCWHJn2bwEC5JiC2NMf397BIcOmBCkgxBglTKfQiqJcynNrA3sK9/
ne9Z3OzzTHv5bJweiJoqpf14alq7sGz9VGz722BXEyRYK7ardpPi9MKY0yf/Ht3/rN/s7lKItFDw
xAdSQsfYwa06PxAHtn7esFZ0p1nXC/nLv8my/gw4u7kSFOeoLzBgipDrgYXrv6urycEzD7aTzql0
NAeSKDlqHp5fewAneEFmL837d2i5Nu/ZrRby0dCjri2PYW2hZPbRdfGWjmG6TUN+11t8G1L/oOj+
Q9iIt8jXVx0qs2CdNzeaz7dVm2z7xoQVLJSzLX9lRePKR22wGiAa5YuNBXtZBtMwP8ltpvyY0KAq
FBn1eEBBGzIFtdNB/EGvyX1X914mUIpR670QxDH9xAWIxlXgTyxlsdIy47myIJgfpwuFWu1y4vXP
l5jjDMuk1P0mTPUj1SB3oQ43XQxsXtHe9RzFu/K1pRUmjKeEkR8Cdpe3SHvjYzPEEKv6mTcKwK3l
Jjb9FcUSFfxH3t1r5NTjyc5g9czHd43dwe/EgYr5L8pze0xxc/Hww6DtOkv7W72a0CBW/q41yo80
p3cVgdStRDJ9fY/ThSA0RztmZRAiyhX82BSnFp7zDX1qtUeewxRPj70x/VWMn0afucMYupb8JKg5
wiDVTlMUAdMa1SCUAMMfAt9TTQMbFsBPI3QfnVQ+53xJAWUhRP/G8JzFgDqC6D2nNT/6fNjW7WfQ
sE2E3rGGkrLZvMXZQnq3tDazAF0IKiLYtIL8AuHlDB5scFldWP7pn7hy1H5jGs+npGZq7w+YkixT
UEzve2ZsoTCDvfWRIaVI27dCEtePbuv4i6LYE3UdDDmFHQ7Dqm8YPHNelSyFKjREG5vOVicrbN/f
EhiEetd/6kKyMEdXhuDLoNlQilPM0NAiUL3gR0rwuMv4wmPzOxZrivUgTDHNAJkbukJ/x/qobUMK
awnE3RoylFLC9qI/1AVs00S1i0tlxfVPGFw7eUVW5mg+lOUSkOniS/LsF8xuG9xfFN0PJAMhNIhz
BfDxsId4rQZ/CNk+0f+85TWb8eymGUYR6wUwiEcZQhoAGxl+dyeD0JWifpXKS1+UJyz/QoZ5Mcad
TXJ224DW60PbOkCMa+8bwE3Ust0TvcLZbTcMIle5EmwGK1sY9XvNaTbX2e0iSzXlehYHp9SEry79
4GOx8iFglacRrI/lmnXFjUruNHhb8fH++iZe+K7zsK6NDLLH04lWcUZqZjfqaJtogMDy0kUytnBk
pn367XD/WeB5bC3VVtIaJOMjSvnwxYRvI1Pccvi6PqffyIxrw0xpzFkMKSLZZ6mGclMkN0z96MD/
lfDc9PPM1gS0L9CkUiH8M5obCmu8rLfsER6SBKJVaAs18q6MIruzfvASmRXiCIkNj3EIIJr7Ugvc
XH2dkOJK8jBWTynYuoqBBk50q+vE0cPKToMHDhkhuLlouBolDe3RxD9SpS43ehTXI8cMPrucv1bG
B24Mp0QCZxkfBY/WSgdVL32441m2p9rBNzq7r1QnLe86/jzEe9kqzlBvYmC1Q0Brxvi1at7NCjra
6kfUoChO7C7unNRcdcGuyaCaOqDFEoKfr4uVonOQyNEc0DnaVeU9/EnxhiLqydTEg4hUT3QUHCof
TIhxrcKIVYsGaM+266jWIQrbNG4AqzqNv4jSj+w4Npzrn01lF9PLs+0xu1744EeFJgHKa6pxz0qy
SYS+gySNXZnvQRx4PhS6/SrYakrzoJt1P/kA2mNAEPRRA4AVJ9SAbOFXbmoSNyOPEa7vLn5nUXer
j/UOzJRVISDBLg1PEMjdms3WkNwui2ST6sm6Y8VDR8HoN2mGDiNb9cYbG+5LC8rxxHogxR0h2irP
DDeB5OGYUa+F5AQqKzumROuRth437lLDgl2J7sQVWgp5uoFVwSlP658ibDa1nEz48tda1A7tlU3U
7wpi4LGY/xS1BQmsW5n7rkpPJVuDtOMNkEehxHAU8eSniUdAD0og7hU1oOQJjhfocNAbJMB5tpOa
awS4GzBKNaKxomC7CubW5NFCAzYbTkX8IfvCi8xg14c9BLpuVZIdYni46Fq8zTtw+LJq7cOHJ8aO
gznnQ2dmzx0lh7g14dDEDjWB3yrltx30xjq010IJfyNlpXUvuh97ZW65YXnIcRX71kMv7qsCL5Hw
XZb3ujjIdBc3twHbpvldm7xnxILui5/YPH2curR+BMSd2m2GChs7HWwO4Ze6MyAIFn0wlCyLEqUy
+cY0OHHIFDSGAi0jaOcAAsHU6hbglF0diXfgx3c0lQuvnov3/NmunJKis2jCYZaBQxXrx5G+xTXy
eqqmtwII8lhbYNYt3D/zjCKKKsokldFpWFWwOPmXeme1+KpaisKzuxxsjGwMaCFObf6VTVgD9IKb
8Nf107y0arML3CKkK+gQ6sfYCFB6pu8J2XMk/SksUa+PdDEJPvs+s1tb0qDJ+IBLpWj7rQmkD7Fu
NSjFtUOw7pVh1WT1ArHm8hvhbMjZjV1D3FjA2xWa2dovf2w9MYS518AbmiiDl1boUCUBLlI/JDdk
MOlqQD8whRRNWWquKoZPzcyQJ2pkQxMWIERVeCh0Ft1RDm3zCi8IPUakkOoqLf9jLNHfycZc5qvK
R0KaFLu5jP0foxhvEgpp8UbaKgCUGrQOSlVuNNouHKLLtVPNYtwyqG6A6fP3KVL9NgTGBOT8kSKh
gyh0lUHJjMqTmg7vQiquYiKmDlBV7p6bWlnXofI5kjsW7qS6RKqeTuz3/ODPb5kdgCFQYhGPDZA5
OZgFAFKoS6/Iy3Xws+nOtn+iVqWAgEV0UovREdZ4V0AiMhRvulu0/CYzGSBNgzOSaCHDulwWOht4
dhr0pq8tVXSY2+hMisoJx+vcDj+AfygnfSu7r51mCYa4tKCz89ApvkiaAnXTAoYtTFg28IEL7/KF
IeagyjLKE5VbmFeD4yZjW1ODhfzjO//999H4Z1vMyRrlEKvE8BVQqHW0R0zd1ijQaJI84O34YPF+
xH+sH0fUvjJTgQ3B4LIJfmERNwGMtmBs2xdfeLvaQwvLPPVlaHcCkoeh9mWY1FEZ0exRZ44aLe62
y4nTn18+S3itXK2zAkoyx3DfesGmXhf43oZt7SpnmRymXn4z/Bltlqbh1VvKuCPkt1tstElcHyDi
m+JFXf+Lyls98dv0xi1frsf5y7fjn2GnHXJ2D7eB1bWGikmK7TTFeF2hsYSUZeEE/e7cXokOc3aI
1fCoU0p0M9JitLs03jTiSQD4U/+ARCkAl7x6GMvcQWNxq/WbOOrX+lB7YX2gxrrVkG/7AySIoYV7
z/I9IFnrOl+T7tk3fEgRMMAZJyRZ8MF547sNuwNIEQ5EE4j28fp6/Zt35Z8Fm4W5uooTXymAYyho
g2o93iLICitQX2xmIgH1tzw8juKtyywUDhcV6JZ2ySwCptTQcVywjD2MX/iv0GkPgQe/GfTJHJQK
91AZcftNuL4+6ctpx585z8Kf5dNyGHPEXTMMN8T4skYUiZvKtfrN/zbQLORVUQ+LAwjkn9IscTr2
Zba+13aAQS71LBYCnzVDayhEb5lG6vEUREDM3QTRj+sT+TfFpX+WbE5AAWZIoMow0dSzfBf7EvdF
uWnRX8tDdIjDFipB4ybP+SaGRleFcgyJlxDmi79hFsBqKCLGiYkLxIduNjxXihVTHeKp7zFenpv0
2CxxSJbuyblqeAlqhzUgpp/09QhroOwhf8o2hh3cVVDus97oIr3p4nc0TdisaJoBH/lZAmT6Ei2+
GkouTFNR5YbF1gidKRXKD5qXZ1+s2DN520Pwtd1Dy9ykzxrq4tc/9eV2ytlvmEWEsuhIX4DwO7nb
rOvb9FZ38h3KHpDPB7g6XJmeYedb1YN4YP01DE7uLl8fS+swiwtByqXBCvwGYd4HkHnt63LpIv8u
YT/d5GfznEWBJAGTrIDY66kbVPj5RsBI+ruMPqVjvwpUyxMZFLQ70+0V322LxAnAba7D4Y4Wkcty
c0U5CjqV3YnKTmqJKnf2CBT63oSXWpTFqi37aqMpdNMl0a6CR2MOIKc1rgH381inHFDc2fMIEBgz
cWJZ3ahpc5CAHvYMZIXMNNd5JFGBMJwW2xsYWaPFQoNLURJtWzWAoYz+rmHE88cHK3oSFvDvhoAR
JIPqgonaN8oGECBGEafaBSx4HCDDZjWvuvhVpPG6E/qq8Z9GQDJbcBtJUUBNbBMr74RVTpeu8dt3
UIG1S0t4fZs5mpbcGKPxYJnBKvZbTyGhamthtzbIPa8Oou5vyGTDh5ZsWtOdWWW4+lDDUndU34U6
qiYgXwkAWeN9ha6VkvtepKWrQQ/3VZ3eDUO564fXJJbAaSqeVRh2VQdABwFWxx4SVQPY2drqg3C7
WttHZK0VeAeoUNUKUy9OUwh/M7fnuDaCrltbQJ1GrXIXldqhkrmLaqwT5EBQqfp7rIb3JvBlnEIq
a4RTXm29SJLsdFa/twVU6/i4M4lyTxr9dUICQULfqdT3Ft6YtaQPVshvIott0hh3dAWDkE4FAQsK
1xSR0Gpsq2ROOomPG61TUdASSXLvh0oH7Sfwyi25KyW0BvIeusHMbEFDgROfrn5VAWlWwLQW0LsF
i74K2tJNR/Y4DtQr+mYVar5bBnBy8Qe7q5tjL2BZgXobGkdwzjBuB2uAZ86twiC+fagpvrqCKExa
NzShdg3QN3QiV9DN9bLC2ACw/7Os72iJxU3ibV8/pvUuJ7GTsmRvGOPPsNX3DL0sYIC1U17pT7LJ
t1Dc8HQCw8AytPOR2qnebrqgeDEk6N6a6mUc7eXhw4/pSvch0AJhXrMeQI2M3lrdgmpxtpCC/W7y
fEvBzs7v7HKN/AEWkwWoE9Ur1MaLbeQFsQttZEeBUxKt11y6cKZYCBu/TeKvjKrNblrZpcJMIo3c
Df7wkPvoJVErd5qwPSk58ONwxWjdhjRHNXOBO3egZt+6VgPfCwq8eDt4fjV1xIbhVh+4MyjYvs0S
oO8yEujPysxdjgoQojWlQImo3/W/8vt+PTnpdbvyqbuBnrCLQreXeelKuYFEY7LmC0t0Mbs6G312
Tac5aakxRAEel9bGlDcNiLpNuu/p0/WL6nI+cDbQ7IkR/B9pX7YlKY5s+0WshQAxvDL57B4ec8QL
K0YBAsQ8ff3Z5L2n04vydh7OW3VlV8oBycxktoemKoRWDNGZ2p0Xvk2OZIE7Ho0VcmVoL8EMFlLS
H6/ei5uFPsI8HEcd11dZ9wvQiop2yVJ96c3Nsv+QD1oHbwp2ttA1Zbn+rPZwhldGZ0A4WXh50z69
tY9nWd4YmQTaCCQK+zDZImpuwkr2eGfdlz335RbZBH4Lbf/Ea91eWHr6LreWniX31uiYWZvhhJBr
91Xt0525Ge/TDaSC82360K2V+9srXr0UXmyUWaa3ZK7DA0MMZ7NAEqTowEmNLUEogg0gCvLes1q4
nDbV0jteetBZhBI1TdRxqsq1lYkCMvfFqsaNW39FI8ABB2BhvYUdOgc7MpAhIrPDY1b6LiHfcbe0
wNKJ02YQbWmIhSAtZi+VR/xJMJyv5A0akX65AuRlAYe19DizOGIlVCZZgQYcBysWXF1bSRYQ54vP
M33AizPdCYhZqj2L8TyDR1xMUl1y7PzRmxTe5YVdeP2qbcqmQlQMwfW5OLY2NHXOqGhPokScAu9I
lVdRsVHR4zTlB/CWavnA0yfWLMByzKv78O/C89thFXOp6wkxTyr5hQDISivYHhKv96IBj7zsjZ8q
Lg3fhBMLCsE3YIYOQcBfM+BY/bJRYLJWTlMreGVlSn8XJK0zEGVTwNClhHeK2T+bVrIaJ/vhHhOb
+JvRnWDHlL4aYBmT9JE2ra2RHuSfTdUTDKvwP/XnRDdcWXrDWAr8niJ7rfDwiuZC9Q4+IbADzDaK
us37dlUoB2E9dvyBYE6pjgCOwly+6E9Uo6huqa3zD8o+Eigao4nGjfu2y20qPcvyuu/OKjye6yhw
MfFZy2hiWy09NFb5S6ynMNoWJYc1n9r4rTIcqi7cjKR606t8VfbyB6NkqWS5GuAvPsTs/FRcacuu
wpgeLD+fuAX6Uz2zEWjLXeOnm+JR+N06DZxhSZB2ae9Zs8MEq6t+MKBdeGJSu5WTz6yEQsePFW2T
yHCNUPXMlq8rVDJWqri3o+/1lunFU89OGTHjljHWt6dRi9cVj09FWLlEvau4ipvQWxiAINZLroam
c44xd9UDqGOAQNumGw3T5pSzbWYFp6B7qcBwBMExVvOjlETM4SEA/e3oBqL0VNTAt3/41QB08bun
P7+IDq3gSQtbgPZUi7dhIn+BpHZ7hesB6GKJWcYfBe1GmJdGE1aSrckaZRqc6Jz/F1Kj0xLFZumJ
Zkk/Bq+gGFiA5ZqPifHSpQsgpOvNg4sHmuV2tCqMUOqwzwaIOkZrdQcQMhQrYe+DEn0LxybuwDrI
g7w6t+G5o5ersH43u+cEIpO33+200r+qjItfMkv6/WBmZRLg6wEzZYfaZ2dYNtTyPbXfWMrL7bWW
3uss0bei1MVoZS2UlaAaqYBksmQFM22E//404C39cy+qkl7ABhdPk1afJXDJLBhgXvp1+zGWFpmF
p7zIOS0wVj/RUXdKo/NTANtRGt1e5d+2I1Pj5T9fxpjLfgssIpWjgii4bZ4RxNk680MXI/tR3USO
uiUOc9ADCTCkhZ3XOl84dH+UiG69y1k8KrKsL5IksE56Ss9BD6GRsyD7MH3PNMNWpdrrh3t9fJeq
H61GiTpa60Tbx9qp7eIjGFx+BAxF3varJAVTSLyV5EOqY0/qkF3M6BwoINxL3TluFJemmPEojROn
1rFmsLwGgT4FIj4mR2187bJnpRkP9dBvzGynJV+8E6ts3I3teZBeQl7j0i08Sz9bFN1Gpm/b+pzj
1l93v3nwZUXwTtFB3+7fG2B5mASdxrzX7LT9qQU2RwXxNyt3dKBeKIcqAV4vLIXNDF4AIWRdabRi
Kjp7+UFLDuZ4V5GPuNinynNdfyc8wUjru9C+FP2x6/wKbFuKPu+YjqClBrK58EVup0XIsv9zc4+Q
9yPjiOMjANUBNtgJwdRWPpRu6epx+5wac4hkpZGAiAQVGAQ70R5Bl2LpCrd0hGYRVpVUUbRBHZ1x
A/YCA+0bkrtMLxfeGDGm8PWvTWwRAgqKquA0zQIt/HCpNIxWg5pueC9ZCukLau4HJYf4VrAXIf1h
kvQLQ7R4D+OHYaUZYnSyxFKhJZy2SLR94eZWdrImNIGmELQIzJDtdEHvR9qum4EA3Wb4o65/UoXY
8E/7rAOKGZfYcUWA7YrhjPEWasJXMcaFCYkr0v6okG4dN5B3AfdFbaCjg4hvwsmvswhm9pJPg4dc
fSjaDi1Sy85R6+VGsgGexQnqBxGdlPGlBJSnor815HAaINa7ltmF9hupn62+rgfQWjoYY08tw3c2
ND4BiHmof0dWALa2zqHc0X8r0X2hrNVccZsKC+DmwNSnGH+XrIHeRylQYK9jco9/4zT0Z0hgPmeq
wHMda7KxsGwY7OPwuTeAq4uoG1mpzaHoFNWPeZ+4afGcW5ANYPek+7CkHzP97di73FT2QBW7hHTN
GGwwd0ar14BBGLcJ3G07a5diZqJEL0qBbrHCXPh6IXZ8Ah2UwfxugFTCGJ5Ju5sGfQF5qoxdHIZ2
od8bnHrMeuLRqdO+9fGXQ0XH6EEgGz5BYXRZIq80OKMUmxYcIgnyOHIMVaMGJn2d7kd0G5c/pbK2
tI+wHx1NhTFlsdawWyQB71W0bAekxRCCAWZGHaElXgF9GgPC6QzOVyazK6uF9MKRs9wx6bqWFVeS
c9dKdqMGAgP5oVBhSBLdjyG/WMbnQLMW0vj1Eulio8/yeByNGYGGjnSXgbBJwqPC9aemV9ZSsY+z
1mFjDGYmcNz0oJkwaUz5gu6WcbVTcvEDZsndTGMSK0alwIsxX/eh4VRVcoZD3CNaebItZ+qXAHvO
iUardixQ8DAJIIonerhg6vyc5/UbLMd9i7Vor8TnPBWrRH3QO+OR1uxE43aVmtIKTeIPkfT7GqBB
rd/rxq5HwxBUGuirvFvKQ9MbjhH+/IGkVrldj2+J3jkp5OtpcZah15BoP2W4DnE5q4nid5hXxAGF
ltV71B+rEPovLFuPSexMLaVOf03H+44cTKHtwVZ5HavOjbTsRLPeCQQ7cfOtzh56uXGV4DMbxV0f
FdtGiQ96/3O7GLhapf19uXNocdmaMVGTpD2B2/xaNw9mSMES+lWAwtUwRLi92HXAzcVqswKHJmZZ
A+Xanlqr9SRl3EVsZZJsm0FMNExx1sXJCFrfXOzsXZ8kXqw8u38BB9CEIwYmJ3kbrQV7QQ/K0ffQ
4nJzbCwvcJCbFx52+itvZIg/P+ni+hI1Jg3VOGoBhYjWevjwv0tCNmvYRIAWebcXvH7Pu3jGWRoP
DKscOyJLd4NQ7tEnQgDPsjWtGtmuQEw0AswQk5cgaGyty7ZlZq0L8LACCMMI0ATqYVxzvdgzjFSo
Wq9CFjlyTmxZ+eW15UGz2ZYqSABHvxVZUvG72iC8+OVTVr94VYHRaTogxbjpZZpdYYbDcQ+tB9Xr
MkhkgIilcwdRaHP7hV0tey5WndUKiUWSIWPYE5V0Z5YfWvAbV5Ut4gXA6HUozsU6s1IBltitVsha
A5BFAFkrqF7Z7WY4JJDZc/BswhYBhKlXDCS5ZeXMqwXRxeKz8B3lQZQ0chWd4/Ix1YNdDHUYpVgy
H148X7Mg3cSo6Svkgz+U8qLYm9DSwkGGw2vvUSdQPkGQg6bP7Q94vavy9+HmOMlWDUoqj0YDizfF
1dCBqkUAp1LUzRqU6BOpdXnC7KCDc5j0oiYLfb2r1ezF6rNoNqopYJoaYucIdZpO+m5wL7z9gEsr
zKJWPVYIXEOAIpNrKAHfNXMpud6OUf9yOC2AQ1daHAGLhPAhl7YEFE0tdCXlEdTJhadZyDV/ALsX
p5zB/LyujRQ9sAicd+1RyoSb1F8G8KQCDIbbr+76ePLi68xiSqjCVo61MFZBz8+xonWANt+fwXZ2
DroHSPD4fdp7vN+GGBsq+RNs42yDgiS48Dumb3QjDfyJ2hdPDfeumCeSjAO4kb4Uj201N3vuXNwO
V8xdSjpLG2YWanLETyWqkAIaWCqZ0VGgnFl4nusBRaOwmJRhjK2r/4zV6K5rg5DKaeoH6efKhabV
2nCyZ3K2VsIdduUqOSw91tKas8w2VO0wgMnQnnQLzKA6BYT71EVLyrjkv2TQv8822zMdgHhaAmAQ
zttTRD4NvfXyKveqwPjqdbVyzRHVbm9ip+RBNTo0SY8gYTi4XckOjVQTRBKFrTjpnhIZVB3wjAaD
QP/w2EOR2RSqr3V3WfZRR+AlgHWR1n7TP6GN1Obvff2aak8kGB0rRBcEuh9lfg/nUrsZ3xs40KQR
8yUr8Vh5lAK/lAA4EHesfIu6Z4k8j7riFa2rF5/lcGhGtJdP+fBq6Q+p+ZhZX422rq0nE6qBNbVs
UX8NbD9q90GPMe1YgftsQlkodeTxXQPvl5u2DEkxXj/Q9IM3OyU/ZtoxN2BHAY/G8pig0xuX9xFE
Ag3tTSWQY7TWcGaxo2BDI+4XXbAZ5WNv/nLgbCv4VuTpV6R8JII5EgYQvJzEHr9rvbAFaCsp/eiH
F0376OpkuvvlegXliFOJV1AMz8T6MWPuCibsarinReWqwZpPzAHyVn7HeA9m/zS0vx0Q63Fyd3uz
L+27WYVALfiqWUQdQIXzQeYk2VEP324voV+vff7uudmR7VutlSBJ1MKApvUSNC8jeICUCbUH7DDV
AvWHkndwyG1TFRvJ2DQErqphbgvt3BYvRJx1+FHWnwU+SjmJb46JL6zMpSjSUtz8A2ixRsWzBCtp
BkCKARBQpOdg47/27COEb1iJar8Rtln9ChRbVvU6dqFd128l3nEEITWSh04CPQ0u7mO+h4GaDWQY
5P0MB96Xa1jL2KL6CnGtTidm/a7qP2IIYJQGFCNRasDew4VBmOXQtMOFlepoiSR+22WKY/aqw3Ti
c6Y6Lf+8/Vr/y1Xj72ud1T0x4SkVUB8Fgi32c8jcRfS5xQ8DI9xRFOHq1pcyNr6cL00t/ktR8nfl
WSmU9YaWxUwxUe7JTrTOHlIHKLMV4sF50XxtCrb/Ti7/WevP3fkiuaTAWg9Nojan2u28epP56Qpm
kevWUXwBcb9FkYWFAzE3+9KDWGRMoeYJzAn0HSw/ajKIBFJv4etd666pmqISwC1ly5rDuyESlXed
1Fsn9IZJhJZMBLmW6BOG0qBmwA/WNM9t9ZqNGfRaEPbafQP4mESgVYhGFGQgFHAmsUnHJbXdf7u9
oHd++cNmEWGopEYKYtk6SUpgd+MIZmOIPi93Ei47gsJfjzEnkLHPejhWAXkYa4PfdQxKcafGClxD
JwsJmV7bA5c/aRZAIDqsWbmWWqeWfQAut5LN8dwFEe4zgdha1PrQ1dQtM9NNwg9cgX2ejk6eHEuo
rqnsocDZHAacT0lz9GKbw7gQV2T9HEOaC2LVAOAlDh0qF6pBTj9sof4CqDZzc1l10O3y4mAfNQlE
Jg86+nhhb7gF5KErUjp5Q3Hm9kT5HsOHCuIAGTqWyRuD3zP6N8neCg5W8Duoj6mwFl7J4leaH35k
GtwnlQYQWvpKFJvdax5Zo/6DGok62PwuXNf33F86jtObnp/Gyy8xO/mdyrF3DE050WrLS+DylGgf
AylZWcWGwDXg9iG5dhYvVpujCnCRa9Hq1pVTj3Yh1Q0giMYXBoG028tcy0+Xy8xuOWWgaBHYStYp
Hgpfq48FaBWRmrgRUSFPpttRBQVgbixc7eh0kG68y/nAnMXovAPDrpwSK1+pvfGp0fot7eXYIUX4
MUDQL4hz4lRlhIIlyGB23kDgebSEDd+gc6/XcABWIdwE/dAwO3IgJEfs8KgwQIuNUjtUkk2ZVPuy
qfZQRYGmc+hJOjz3mtZlZgQh1H0o1FVfjMc8qbYVwdhGq91GTtAYoyo62y9to+yMgcFZtgcvdniG
NcYqzN5k4JoKcHfj2C1UKMbWvx3tbVLoTlv9jjVIKDzelFXjCf56+0tdHexdfqpZaV4GxTAIRpVT
Fis+PE0gHYdxQAJEcVU8ywxS2Zq1l/NzjKFwku/L8CNqHlJw3tXaz9RTJL/wRf+ohUg+94GotSDj
cY1dShW8UeoyQ3FHGq9aaDe3EEhvfxZewtKxmP78IiXqQwm6NcC5p8prXZQtnnD4Flv2p/KnwaZ4
SDR7yZZasZZOySwvWFDEKpoec6c+ApmsNh2No+RokqPWQI+m79bdaK0SOLyl0EcCf82peGUrKKhA
9TkbxkdibiNjG0pP8aTaJGtuBR3xfqCuIlRImWNYkEMiHb142CHqb6VZAZZTr4QJ6CUjk/73Wg+4
L5CMaP9t5qE3IeANBRQNY7RVsYvVFHDiCn/agZ1NbBNBu4VnDzXLdV6DYC61xX2sWg+8PBCYLuJ8
OJ15x0GdDXOXy6PfQR8HYkirZoBwQZXYRpFttZr6IwW9S8/OsG50Kqs6F3ADMkd/RNZuIMAXltou
Us48gzoMjFYNiB+NWupKneGCO/Fk5dl9zzCsAnyZm3AOgF4PkX02lWacf1d1+yhUGbMrc5tpmldA
qNMwC7+TiwejD/c9ZPYgMHiw2PSfJ1u1Nva0VpxBZYe0ru6Mrl83FGrbOjTQNbek+WslaTst6M+E
QpVFk4+qUmyKCDcatbZTzHxUngJiT52hkREJ5AnKvdGwedsAXZHxONSvVVJ5ppU9UaPfwy3Uzac5
jZkDG9UBoQX1lRF5pqWeDvVoRXqvZcsJrbcoYhtQrRw9wIRiNLYmMXaTXoKIomOjwhJeLYTNu5fW
kjcJjLX0IDyFfXpAJlvVOu6CuBZ2Gl+3YtwpkPClKUDgZHQFRn89lLW06g1jZJ4dComv1OBNGtYl
6w+8xRChU11awdwqGu7UIdlVaoe8zk5VAxyQvDW1tcWSOwvGbsrYbaghPDNVNjJcEgBGdZM434xl
3Nq6qdtJVMHdN6C2Zh5FcerUE9FfzOAzKC03UqJtB7HyrlSdoBK+QAHKtcTuav6Wytl+FICeSOq6
bY7w87E5AaeO7gr+pffMYST3zFjxdOGBOpBh2l1AqQDEzk0+JCsWANSBogKI9wMIHo8V/K4Zq3dZ
Uu7CUfaDod3EofGVa2w3cOHy/C4XHeBpGNVIhc9kcDasryqzHLhXrHOjcAa6MaT2oECWf9B/M5Od
S9QocfcZp+wlI+DfQTDBDgvul3AMNpoOeuoFOORiU5rdfVqHj6yznCSrISM9+FzVABQoHkoLg+00
vh8sHH8T+2DEl8XcFfwIT2PVg9J3R13PYwhNg/uABrcOAGKulJC+0PApzEOHCzE17hTIS5BgTfXi
RKm6hkHHQxi/h1niopFst+MjSe7zCgpKFvdJ174zVfnmabg24Iq0EE+n/H4rEc/KyyCKU17JpAFz
3wlW6jpweyj1r4A5PS/zjq7C+1UoO0KlE0qd6p9i9yJ6Ry3+qIClNOY0EH+FLX2KKYRnQAxlgyG4
p7uDr1GPBEdWbWT4n0NLTn1beOLrsfzvb5h1m1heJ3qmW1MGCSC2ASKSk98N0jHNndgFHZTZZGtt
J08eyMjcmeE+X+S3XuvjXb6GWRKroDDVUQbv6ihud2nW7Ay4cd5+zOsF1t+nnGWsdiCtqjYYDFRN
5CaGtmkz4g1hBlX+2r+91NW+2uXjzOrxoYrg/NQz9TSp8Bhx65JsHxlQlctwN9ee+7peBUR29WES
TI3B5pDcDvveJnXjyPp7V+BOZcH3tTChWxLbWWFtTH4YwNZXo9yvpi4T5gtx3Z1v//DrtcTfdzTt
lIvdKFhj5ibFToAjuw21K4Sz3077uL3IwrfWZ9Ay9JzRfDfz6Ix63lb0wR7G+9srXK/B/vMY+qyE
D5OAmmpuKH8UnbIuRXicPGXTI6RcJvMFj5T5wtBr4c3pyj/fnMSiaKxynOO4ze5SNdskYFTTZglA
vvTuZhVvzCRC5Ga6JezpF1TkJkUWKA7CuAQKHTbdKq78smRgpejX73l/3+csQOQ6EOYKl/pTjFZl
NBzGHk3w7pQELyqgGihXdPZaRyBsm02zgVdqZw8lpIfhBWGLBM5xaR/VvxZXMfw2o62B/z/0yrJS
gz+tzoDoLgxoOimssiWIUeAufZ8WyFggOmKPG7WCmzR7HKF/iJpPqfHxdOIxWG4kevseQ8hFx+RG
gnxl2oLl1wkgLuPD0CKp44ZOmuSNptouMBLIbaXrLACCAff4Pgi9qOForop1ZOUudBTSFl2BDp3B
ANPfql31eb9qCskhFax99GGtjtQp608aRXv4xayITNEJRLFZgAEWGge4f9BVqNYeDG9WTSD7Erxb
kjF9CqTeSWLVsWDkkYqfLPoeUBYxGTczaPSpBEVp8qVUNRQLTEcWO0NF5DeETbqHoJKc3hzsSjV9
BWFExskfKCzDSAC3q2Ci/aG7/QA637ojH6R+TwtwCcLQ1wfmhVZnJ/FzAlT90DLYqEC3Cfg+yJpM
H8QrVTw1WtrlkwYTHPAl1fFDlk6jdE91BSpUr1qy58ZvEWYeyrWVUVqQ/FolU+2wL6VDRr/zRIeI
k2GbySoEEfwxxDAbgCy0h9ByYM/52PupjipHH1xuEJS/sD2DOQ+cMZw+h8JMvIuJcEF9ReOFegUl
jqV+w0bGrQy0Ya3OabTCUbHLDQkTkGaSKbUT/OOoYktAQCoCmVPfy/Bv5nQjtcDjT8gwtNGldCvK
Etcu2U21SYQa5E2wByTJL9mjKgtXBL1rRa8lzx2hwgpNg5xw5xgaBlT9mwUM2QCJULlVnYgfems/
Eh0K7P4AxrkqXAiOeiY4sqUFw6KqdAmlXlDrKwVmSpI4J32yGuDQU7XQnoq/OIGvTs0mjS87Rhc4
klpswmythSetMWFportqpq64eE2hcEeT1g8qvlPTBo8YeUp1rw7fJSTRKdtGY+FHODTYrwA3mPaQ
AKZZHAfZk/HG6YBWQdJAW0V2RfYcZhHmNNZdnpl3holyHy4usYRThXfU5zBP0e4U/PdR3LlWey7U
x4zfScVPhAmMHKHNB+R7B6xXAibo7eC8FMJmqb4c9ajXYuSYDPVFmjzDuXVhhauj0Iv0q89S/chI
YnXoXJ6skjld32+kJjvCWQlq2V3z01TtuisS5iS6eScijgM3rOSBHIIB4S0Diun2A1/FQ1z+nFlF
qeQBjwqCdDSxftgkBbXK3rQf/g4TIQ/uLdvqG9oxabRa7tAtpaVZIaJXJutjNr1s1A5RBT2olO3r
YWGq/l8aMX8TxKxuIAQ68DRCgjAP0mnwIB94+KSpk/iSA0c+zKrcBGr7kd/spIVSa+nlzicCRTzQ
AFI/CiYCUBbSoErsZuSbv9frSYgZU7uJXbiFrghEmF10w25/24XMOJ8PtI2hgOUiKScSinuhv3TZ
Wxys1VZ8JVm5ub3W9W1NdZlSy9CnDfXPGqPQwM6XEykEewweElACXBEb7QOvhsoXVKYhGuksIU6u
Xg0ulpztn6ipScJKbN0MBhQMWntmlW9ixNS2NGzCAjh7BfsQrly3H/Xqtr1YdrafEsiVizjXmxOX
hB+bj7oWeIuezlcHV+rfVeaFKIADVK4FhkkK3cUt39GuWUNc3iPo9RvhCO9bzeUlXfUAK1FNXej4
Xr8kXCw/q1ITjEe4BkOskyaOBXuRRHan629tnq04e5NZtxojBdcCNGWBTGtjumHJwUJLwhxDKKDI
DjE0xxSpR+GESCtIEo6jqyt8Qxt9ZdL+AKED9H6XSKZT7PzX9fjiV88K3aJWDAJMY3OKplJKUsqV
MWqffbsPAKW5vQuWlpoVu3Jjje1gGOG5lH0DCFRianaI+evQpAvWPFeF4C63wpS0Li4+I0QwSyNL
onO4zzaSTffci34kGA06tTe4iTd52G3I0oFe2Ob69OcXqzIo7w04WP2p8KxTvgGDfwuR3U2G0AUE
BGZ6nnS3pEV09W508f1muTHOjK4uJdqctBL1YPjN40cTpDeLDJs0blyonS485dUQebHgPIRACVZO
QoQQ6KI6bSlsS0ADHBM1nu54/3x7yyy90VnggHA9FDo1PTznSeLmvWTr8l5Zcha5qndwsVvmOScp
ur4L/5Qw8h3B+A+SxLK+szr6ZKHN3MRvsj4CBfBErOMIZV2evNNx2HY0B+j3Xdfh04iyPfwM4iVb
94WPO09HwdCrutqid8VQ/7fSCMmRndEbmxK3rF6SYGWoLWACr+IOVGppmIiBH23OFYR6XmZaXdPh
1MvPNRzsghazFV32EwDOCSxPkz5eAzYkL8ldTl/y33Ho77qzfQwcZFlrpRqegbrcTsJr6mr0ls0e
iHl9//5daJZ1aW+pZZ1Zw2k0qt9BKWG1gIPTQLiM524lTD9nkB5pH0LCdmpVP3cyPG8rkh3Savjo
wNLas/BZ9EDu63Bs0/sKtxwKoWdotmbpeRDGC3o6kWuJF1I/WKUEsaMeXKooZ7BaS2O4rUTMVfLG
I5L8IXEl9moLbitS3oAXHVjvHW3PMvwHOwoLCt10VMy5Y1xjpR4dVxAvIoGOXmM5eSdciBmDzyqc
GBwcvem2bf9GCVAsg9uILzUe/AFzhQQMDbRo1iThdsLQfOR+Wt+JSYNbBokW1qhIlG7T/+Y8WqnQ
mqEgIhDcvwdDcwOpcQh6wCpURmOUJUEbbjmD8oFiOQq/7/saQ1SIUBPwh5LCawYTLhMVhJ7uK9G4
GcwmQsNvDNMHNBloO8geN3CGyrGe9Frj2EjWsy6fC0gcs9CCdyx1ZFmCPBJmfx1+evKJbvMq1waH
896HJLRP8/4+xkypZ0DLDiokjdRVV991EPPp6+8Moogxo45GfzTyJkZYXU3JNsndSOd+CHPSBu70
PfN4BeHf6qnSFUcBYUwtu8kJ1w2GwNUaydOfDPOD5LKnGJAbBPom67gzTi9wCL3urMkvE0YiStYm
jHoaCCCByC6rmW8FtcMhIN1EwlZRzymqy2jmiVF4kQnQaH0Xjq2d4bcHwZsW914jUidjETx6PzKM
YvQWbymrPANS2up4ZtCWLnTVFVBZZrAWN0L49tTSq65huiVDEi4A+abUYLS+FOWv1+Ggm5iGriuq
acySdS+kQiVTVw+zotIeMYdAPV7ZicvOkI4NoXMA09oKlCin/lmSSrleSl0sPkvfBkA6QxAAo1m6
g6fBYDJvgV9zsofh2O90F5Ylz3wDCbO7YVM65VNwTD+nn4f6CGitRe771Sh88Wtmab1DZ6sVCprZ
3TY6tq+YfB9VaD2kqCZyaPA40WpSxNHW0mYpuStXg9XF0rOomKL+G6wCLq2TYEb7Xf2ELuaS5kbZ
hFB2sTObOIotr9ExcQ2IAkBO/e5XW0cP3EfrY3U7F08v/V8R+uK3zAKniq5hDFfi8AwUqV2h11uH
69srXK/gL5aY1RYEU7YwiiCsyArjWEHFQBH8zgryXVCPG568Bt2b4FurtA4UGpkLi0/v8tbzzWoN
DbjxMOMciQFW0NXWXIEU6/FVl9uSAfFFG7yTiXgO7zxHeLfXXthhc93ZKg4b4LIwy+h7AEM72Rf8
ucxWcogxbreX43qhPr6qLa3+fdHm7K7SMWRBCNZA4cnpPL6D9BV8FF8ir15DOWNTb+MjwqMXuaYn
rwOnBM47XlEQ5RY++NXy7uJnzC4fNYi7RWVgS3E2yaS9xeZr3C3Uq1d1+i6fdR7JilS0HfIWnpUf
GzvdKasodeMAsxe72KZnSOD5qbCjx2EvC7tFoY7YjQO1zGW5ykW8/CmzuBYBNFH1UTicJux5tObb
wP3im8m50FqE0l+v5C5e7ixsaUZAYU7z57mnxaqnaEVXpg+1vYXAsLjSLEpZosuJTgAeQe220pzM
b3fogN4p66XEsHBE/9R2Fxestq7GUp9QKlIOCXMOSwHo8qMALxNraTJzbSlNlg0FFbYOC9bZCSGN
0PQ81MgZuKJjvlEhtlKuUeFMYFj4EQAUb2NWDWzhwna9enW9XHh2JvKcDaD9FwT8hBgM4gHyBuIs
VlrswWKx9WS3/5nYZCvj8XYMutqOulx4dk50kXQjjzhBroFjqEPXGFff5R4YdrbiAiawUpbuGtOj
zCPu5Yqz4xCaYBDUQ4eTybp1FIlD0cvbUKE2NMWA4GGuqR0iHfRyuuYmh+rtUty9ltIuf8DsiNRx
9v8/cohrJdNcJVuk8Uxv7dYzzs5GF+NGkIY5QfRBP3NfORBAvc+9zg1s8tOtq6UstvROZ1m6L2TL
AIuGnIOnSSIo2uqudOTOhN8WD8b/dbPOEnatNMD+g2CNp+uBanaAcHIgvwCcsANSvTdVvI60AXV9
Ya8unc5Zrk5JmWIoLMDZaaDdB5TcjnvpSvnuYvdLhzsrrC4JmmmLQXX6e298TTqbdWdJ3al9Qsk5
zmI36mUnK8d3KyZ2KW9yzEkTAQqD3v0sPO700W4tOwtGsKupFElVyXmCyaMe9pXsvsN8yPgf0q5j
OXJcy34RI0iCdkufXimv2jCqpBJJ0Hvz9XOo96aVhc5OTEwvK1QRSJLAxTXHzHtIXsHa3plByOqA
FewyzwQCgvedOQdFZYJSKkDGGKCiNTasev8YRg5eO55XOAtMFWBsAwgaDChsznNzDg+LphkB8Mgk
IV+LEDRiBKtwoq2B9B/GThiAWvwb+loidhEQVCYiyYBeSmTK8ZzygeRgWWi9k5DicTH2iow5NzRt
bj/iVz/l1qdlQhC8EMdC6hEDQey3cqN2Y91NTeETk+rnpaqf6vCxgUR8As5Rr7xm0BTW5+ZgNmQP
YYqAxLNL4TQFq4ceslez2toGeCo0k51CH+wR7dwCzYXbv/lqmn75lpiYFsUNBWIfu0Ffkrt2Nn+2
ObBnags1WQyrLcMsK1gPxeCPFMIhKn8AkMkJADInzLGzk14chmRef8KaSSl2jEf14Jwoj2hBbCFg
Sx39uKBElb3ObrtdA2PFatMZrqm7PL1SXkxgYmBBRV3o6wSHE8QzoCM3KTBPHWaQOTRCjPgYVo1L
icp5A+u++Nu+ATiEYBy9UjqYfTOrlTaPlRyfFeBnh+RtncBTlWdXcfU8XKzCfOm0rTGZELA74/IR
8RZT59kWJVgOT2iSwv3BfONsrasn/mJB5vqisI0p9QkVIMTDZ0t2wem3M6vcd8/rQCzyeMzMq4Ht
Yj3m44n9RHSlx2uc0h+9/hPMjtsPxPtM6+a5yFgbmBYqQMPFZwKMNIhNBaD5UFS6vcjVNoHy/RTs
tVRNaAKpqrSWOPnPYt9udUfxBU87FBsToqHY8xvIm5xSP9pA5SkMVgsNzWu2yCm5YqmcN6oyd9Wi
YKQI1yJMebKnWnxVQMO7/bTXE9WLp11jw8U7TWFDUo3rCutlBFCO/it2Bgsn/M7c9qcmtRKHZ87L
+YzsRTQ0FAz2HN1pKHpZRfsgNB8EqnScB1t/+I0zzd4+1Ghqc2iwWVqJwChxdmXguGUx8rvxxUzE
X5Ts0uRFlMVtpkIlmj7fXv+q+N7lNmJiiqq3kChMICS0dgXGZ0BshgfgG+LeiraCPXrJHRzvz+kd
ee7O+UkLYJHKuVp475mJN9OUt1Xaz/G56Ef4DcK+GDA4qeLpdVzNpy52EBNlmjg1tKrDg9YUDpRQ
qBvyLID8jaBDVbB+uv1aOTFUZUJMJZiDoKuRdK7lwlkE0AqUKqgr0y1LpDHiO+wxOcUr7y0yQcdQ
x7AdCQ5I2UJrSdjCm9addU6lwVmEnbYnZk9a2BggcZHgN5aOYGmA5ty+3H556we/cSRY6KdBG1GR
1/hZ6a0XQTjLKEW3NxOrrP3bK3HiFov41PVSrxdtis/z8CbE0PTSebZZvGdZ776LuFWLoiSVBj7L
YMCzGyi9JK+g/g9gdjLwQglnh2tMIpuqPSE5DeMzlHu9dFLdVg2P6oTSeoCAdNRuR8E1xsjG/V5Y
eVHsSN/b3VC5GMQ58gyLGak6DQXlfE7epln/fvEKFqP5b8NPLD5p9yCNGAgBlnz7S/IuCBYvlhaD
VIczNo3iI4lYnMrrDyuwRnxYrdzhoPqvA9cX5PbiwXIYyyiGsGqwSZOFOw8MnvsBRJTbT3Y11fyO
WxoTSqI0FHM8HPqlhmEZQOLKCQovaJKXR6F/TOGO3uslJyRfbVpe3ApfAgAXj0YW2iSNoazX7eAs
DmowtIlVlx5BYwpMjmg34WxcdhYvlimp0hQJWeNobrXvMhvmDF5+6N/SIPPSQ7gnZ8EfHWJjRPjy
jvJsGx0kPzuqtgajrsiRNmuXN7wH9eyQ+WXwr74AO5GfMFsNiwIX1ORFQe8bm7V92/i8LiDnnOhr
pnDxztOMgLCkIN+YaA6eDUZNuIRlQBNuPw3v27JTvqTJ4znLcFKi0VmbnKVvPMYvyR4TCIf+4DWK
ed+WCUpGltZdOq03IaxsCvjWLJgkl5DlS5SnVuRuXE5E15lgM0haC7s9xFvFL93VqFCwSNAF2ScM
ERxQ+Da8SvB67/b7fOpM+jJOadpk+RCDHo5GOIqXFjXwh4KGlOzMQf4SHkVf43VR14T6xhWpr2/9
Yq90yaiJsHpaZzmgZR6lXeprp3YDXljAm9dwbrAvUdGLpZRUn+FAiDtyEmOngwFMmt/DB9IFSZaz
M3kljc7kMCHVjDmMUHkWryBjOrHdPgn2YGuPaNPCS8gRT0Zh9a/1BoIjHlofQoCp+R3Z1J9CoB07
XiuK93vYEV0PEP2srb9n3oL+A3WbRyj+vy6QD6p9uA8/SYHuwUDeXucDvUMDHXmr2++LPGi28o53
kq76B14EZXaAJ7d9NiUL4hDdgKFovn/F5S2Sdf3XMqBE3xjPo68GMAW0073yWhmAFljzZoKnZWpp
wXBM79ah8bhbDs2P2OWV1ddbRN8nwWAC2JiB2D/TtXGgvQtFc4aptStH7lw/dKU/Ax5timcD1lIh
2DycmMbJtw0mzaKkEXRSr1WUmx6pL/vE679INZMNl3N7sMwD1EXQS/iXRaLBhLclC0N1iBC0NVA7
DAkYF7AlhPCZ83zrq7tx3g0mrAG6VE7p+uknb3ZzBBlAAUBnRoM/xvh/4UgIcY68wYS0oRYnowQj
55zDd6iEI9MsFrah/dRaThy73tK72DJMHNOzKATVGMFT9hcvdM2g2ihu6aO77UFYyCsc2CQFtQMa
ugs1I6vypX/5qGx21XVmC/MtpB4QWGiVIwF7utYAJeZxy3jvlIltvdpUkdE0C3TSYZLVPEAzHCpQ
xAfs/WGic+6WalcBt1UYgU5fw2KwSswyZMOr48lRxNqpEW8zA/ATQHap2tm6CM3//CNdUaZq6zad
4UXxWx9DvdiA1jJYRSaUQ8GTHECJ6TrBgRC3QxugeGph5SV7NUBXsyoFc6vZgiJh7Ei8Sp9sNbov
pw8hEkDQGv1keFpp8Q2kVaRWtWMM0FdT0RzI03D6WGQIdoYRJ+XlZEJ/Uwkp56JfKpSZxMhAnHRo
Cbu7mZN18hZhelbRNFGhjbHITN5CCQLJNdhuwtvtg8tJR0wmJErRVAuwh0N4kHdx86uNuY0xzr5i
7Sb7PDWNNhGRzf2cHMFSagu0smBNP9bm6SpkCZ+dDXccwHswJu5VuZSW0AiNz503uiKOKiwbnNyv
10GNpwTqHY8kwluQiYBAyjTKJKBGWMBKVMbB61OevSNvCSbsdfDqaiqggs9xvibgA4hq/y9a08Ud
bjIBT0PaBlAg0mHaAWBICIjp5X09GudSmDw6k2OugxmgTJBWBlm8yH6RUbdMuBVq8Nu+vTcxNLh9
q5hM8NP0airLmtLzrL+qVeWP/bSZw3y/DM3WCDNQ7Ep/EfMgntF9NNPXlmp2iZ4BtGtsAUQkAmE2
Y0qDuRqcUJ9XvCfYk7qvaMouVmDAlM/2IiHzrmZ/0jW7pg3+//0YB3LXgcrXgMAYbqAyDfyjdtdq
pkXgaZA0di8ZDiiotlyktUVa02pG0Iwz4K+FfpsCkhlPJ2m5U1shWNl7bU8hF78UG2CLrAS0Zymq
T2EKEfVS+pzHPCAGtifFHFFWN/BvOhfQzTWnfRSa2yzON50SnUFS9dGKtMSyhCpDB9nyaDNBkb5S
9V0MCp/WnKMOY+bqXhh2WQaObH+uoS+sRb/GGv1hiBXTHssv5kELz2X9QivAx6ARPxT7SG/uxzZ2
87HY5ZJyKgZlH0JoI1x8wSzdvIO8fAMndxM0hXhwKBwfKKXbBcUs7U7a8NRNglt3gEuN20ZUgW2F
5C8y8dk8GdOHVp7NCrIX7S9dnS2lLPCNGtcUTC8rzENaAaueqV5FdiMljyqNnEwUoftR23IXQ1cP
ahxtCudNoBnDR6mDgRvdYe9pqrSXybteoghNYQahDjUYk7ldpkBAk/hDSpOnQY8d+D3eZ1niVlOz
WwqoQA68/vD1YwlZJh0Gtqr+VYBdFCBERAMkUVW4ZKDT0n32CrdovF5Nfa/AHPxULCAP3RFAEFsv
XapTO4x4f+j6C6ZgV7JwrwD6Lcf9Lh3MXa0T9/ZBvF4ify/PxARkj2M6d4gJBADLFITrtv/ZQ13d
7N8J4VGWrt8X34sxZz6W2j6HgDQ9ww/USSXBzSD+JpsEYHbewPZ65+p7KSbliUI1QZ7RmCcYLoLa
DrKvFL8v9R2BhVQo3lXdj0wWOO/yekj7a01WXVkw4ikhKsjAUYu2/hDuJFXGPuXkDv/QQ/lehkke
Ql0zId4FEzi6KUJrlZNtIkyjQqt08P34HD7eYzF5xESqsjP12jyF8Webl3d0eWrL8uH2PvyHVsb3
UzFVVCt11UhrYMtbiHpaUEhchP/MY1fMx5w+qUsAKxhiOI3fB5y1OfuSFVo2GjKMJf1aGzawwil7
VNzqFLnSvWJJNjy7kjclKGxu0Xq9svp+5vXNX0QXSQ6pkgqtiWce3cWBM4Uz7HRX98F3/cF7yqsY
XEX6Xo2JNMTs0iRPsD1b12xdEZI+YCdkFjzw9NPyn+6iA4QR7ax3EH/c6JXCCvoFhQ+sH7mPzgms
X+2Pi0dvx0XJ5kH7jxeq7tU+nJhDJwGySHRmdFr9fsdbk6zh5e+F7PcLYMKPMMPdmvYdYoLfbHR4
fYmGCwwHrd3xCS7HzUOsnpbaHcY7CKAdkoOCps/wLLkTJCIt7Zf4q4E1bgLFAzARfmihY3RW89t8
M3LoYFnjju9Myzt5TBBTYbWsU3lYTkIGY6QZdt0/BoWr4sy5AliH4Gac1bSvcQVMMpIdJZatRS72
mRmkbXlW5BrKeE9p/LaEd9n4SyXzoW57R01hfZijMw+1ggzO6pwTyQnfhIlx7SzlsLGHVW6GatMI
V/+a3224Bxd9B/OX/TBCVqCJY4dir4S9cCLtDzMevTlXX8Rc8+SuPfY55JFFMHgmrtgiVFVvbyXC
xMRQgzWTmc/LKVxAoI0AV1/U91kezEBdXZQNPf5Qyh7+BeG8oAieeq/vegn7SPW1rnaKYQ9Ly9Zo
oXXR2iTtbVPMoYWBtF+DtMLqAAT0f7w8kaIBmylzFKIi01wcok3OAucxE7VvWagAljeurGEfhg9D
CJGHdLYm6IkM8WGid2aB2xUC0A39oMUeIzqPSJ2dAfpuSh9Sn7h1+7D0YD1NiSMPD7leuAt+rqrM
zjTCYHaQtyowhopm7gQNYzu9Wtxk8LLmtchbqN1tm/Slg06GtiiQhPi1KlU0SFzEZENogZgNv83k
kMde3Mlupjeerh6JWGyaBTaKUGyRRuKlaWpTArJjIUCLC9QAEY5iLYosGNAMs12k84ZCQRk+WBaB
lDO++lLq9jgiV172dHpIYTgTJi/D9BPN91UCoSGfYgZnnc5e0FYQzJ8jXGVjgTraRLyiW1zBHE+w
8diEOLO5Cbk62J1xNi/nOvnqpV7GNjGkahEirNON6sFcvQROrHfI4AmQarKgcQKqQzt/EMOtRYvX
nv8HUMVfUY71fZYgttKjQl49YgenucsztwKpCz3k3cr0nx3z2URdA1Yp3Mar8/gSn02n55xfTqQl
zMVGlFrDZ0PKUMN7LRwifynTfT2pTqxCxgFjJTi+ceABnAuFMLdb3KedUUdTchZz2W7gEAKtV85T
XTXtuLhBv2aJFx8W2nfKMIX9ij4G0OlVe65tjCWQe/WxWzqJJ9/f3km8jcRcWFNWkZAYSGJD4APC
LvfGHJTHStu1DU+R8yr/7vLZmLtGrgelgIXTAhXuYkNid9mPxm5MrdWjHIBPFypyy09Io8LlqTzx
eBZXZewuVlcYnHMpNilVha/cJP8pA1wKe65cKxwZMsTKBup57QZCkl2qwUsMzovoL8lA4/IastfB
sd8pEkvCyNVKkOJqXE56jsiQ+kqMwUa8GqPV0acgSn6qHXIghLKlsTuoCa2OY3OV+5A/dHOqB4AO
uxVuQ1PFzL8n9tKGnkmfKYgVEmQzE4p6FpZmt3cJJ0tQmLtIImqvh8IIPTTzID2WHbT/kKT8uzWY
7NwU9LnNJOx8OOIKMQQOkBU0vASNs92V9YhfHK8sgw/THMP5I4SyJpF/19W9pp/iRPNuP8xVuZnL
3caEp6KHPrOwnqva1YE1eyYbeQt9qR2tMd1vgDUYZjg6+JoXvY67lsOF+we0yF8BWmEiFdGbFAbv
eJernI8GmfF38Hld8HDv0VrpjtNTAzixf/uROTmewpT5cUlFQE+l5Jyn2iYpoHyrfSTIT4D0tZUo
5uxIXomqMIHLkBQxxswBhX4DugSabyBpoK6A9IZH3O43r7S5cgIMETBEyRRV0IdZCOggk6yF6hXi
pPLYw9FwGlAHoxt9+x1eC1J/LMMctGIohTGbsAxGfIafHIlXQ6vAoY5pK1b4rks+2viK5AAsApwr
QVufU/pfyYr/+AHMKTTgrQmtHGqeirg4F6bkyghTtIF5xYQBYFlutRhS1hrna67Hjimb/liVOZZT
kfVDkvbiqchGpwipvSS/OW/2ShPsjyWYAzkaCxTx8sw8iWkWwOvWaspfrZJs4PwJMfgdpb+7eR/1
0PnlYeSuxYI/lmZOo6kIEBbOWwWxYHTlzIIYG75q6oaguUDy6jG+bzSv/IAtVmMnXs0JBtcKiT+W
Zw9mJuZVVq1mBKjAM/B6HqEJDFL5PrOAdgdomm5lK3a1yArmwNxUPCOya9T3P34Ac1RFHT3VfjDE
c09h0KMvKDdCr8vQPIekdCT2O1ihuyRcNQqzV72A3ADmVUpdO42UW51JnCZbjlJFocxrerAMdMp5
v9SxtcobFqBkgI3mh00VQCGHdx55x55JWXRKdK1qkrV9Qjzda8/FA62cFbXxNYCSLEW0st//j6n7
5Qtjcahw5YqbTsVelQTU5a9V9SnzhOmvpM9/LMFUv8IC/zlxLBDPMnlbtfK5nF8L2vhNvDhAhPm9
IfDe5ZW7948lmdgWybWklcO0QAYNLaAP4lDP2IypK6BiKTcF5NGtToVA2L99m0xIo2MhQgwHb3OU
3kY49KiqnfOmrbxnYwJYPidmUY0VwmY1uwJVDvoiBV1CXAySebUfJ1iykkwxdKyztEErkW4mste9
7DTg2pMaK74XGkvxephn/tt3yIQwKAPKXamVuJfK3wPQObr+OnU/bodo3jtk4lSBcaSgqrF5KtPR
HkrNFY3JKY03c86c2ytdy4/+2IpMRMITLLFWAf8JrX4XPHIbrr/Tr/891uVD8xv6MLfX5EVBFnNa
ib3QAPIIpGCdBcoC96iyiDWb1AmkGFrosRjgWcLV2o47yRUFtE3rajm3EzpQ6KWGfQ3r5AeFzm4m
JYDg3BXjoaueBRWistE+qUV3IjsN6gqwCeC8Lk4QZPGrSVSI+bSGox4DTrnUglnLrCSK3dtv6B/u
SRW0npUCJn5x8i+S82qBp6hWdiICBJJz8TjjsEJqLPQQKJzegyeAZE3onhf0EBELhjU2r6nw1bn4
eyLy/ROYsNj1pZpBS3CValw8Bf5c9yXEzp/RZrqbU2u8h4G5szJJ2vv1+tZt0RvuE8eEpybcguFu
lFjmpwpXWQPFI7hd3K7HlSQbG/f79zExtA5rWY4V/L5ZMDcdtMjLKsjJKYc+T8gtlq5/9+/FmMAJ
f5TJFEV8j7h8U5bzXFeWXHB4HdcgUn88ERM5xRj4Us0ERZ/u5cZraxvNzDvJKgFvQx8a4sPb8RFM
9ge4rqk+aPsWOoFQCeIBTa4Hn+9nXd/Fxd5raiKmczKIp3yuAzEHFUjpAwoiQ015pcs/RILvtZhg
OizEgClqKJ2g/+uhQQkdiymIfqPT8xpt3xVrMWwVTIqNZBeusIGR0Km3x5f2BfCtx9tH7qtsubXf
mZgLiG1Y6g0Kew1KzDQEKK2bgrYV9yVNTrVZAKOaozFE80cFXXu3g7W8BKcaTB5tublv5y1oopYq
vsqJApXpnTRRiHg1Vqd8CrJg6WYNpqpgF/AHi5vPBA3eZTW0Mz97iLNooLVV9DmBBaKpl9umuoOI
2TaC3vIiwWuvT+ezCf+wJZ+9YYEStZLd98QMRv1jBt8hosSSl7u6fFV7zluRvuYRt14Lcz8IYTRr
xhhD93JEqw/EqvumbHLIbEfHtCwP0TSnnq5D3awodXJOCgqnofEhJXFl14sk2Bio+1n4lC7pYzXN
sl2G9eS3Ie5o1QghR2NCAC2J6tdBXWCmvAqRt1HuKs3Qw/Fo5UH051BdHIEm1pw2p1AM3brPDDs3
JX/J3sGoO45p/iLiW9jZ0Aa9jEEmXIsBtLMnqJJV5rYQQ4cOLxVorQraRFoRzB3kpxtrSF/GKbLS
z2XcwiPnKCs7Ix7uU3HaizEQIDmoY+V9kf5Y2ncA5MoCCq4aGF44cmEm7KPiM4e5lURqS49e8ky2
jPl+iAoMBORDj6Z61s6OIIS+DmmLSBn9DiavdVZZfQ1UCJG8LHkuFwznZzyLkA/QWpd8CtunCbVI
2gH8NwAWXe2iUPJJthtF/UcMVfJKKM5DDlBe0kbgBhu6W6c9DGSBrYmEe8AaX8XGL/OtKj8k0B9T
oMYqi/oW0I1TBY501FdWVP2am42CUUYoz4dwovcGfCPmULeqVLVWaGAB882+Cm2jO5nay+2jdq1h
8UegY0qJOco7WTIjGBc8qO+qJwW5DYhMBvYOqj4uu/PasPtyORYpIPZKBhq+aaBymZzuI4ksaNjA
hRAaecVzuYlstHpfIpGT5XDC6Nfk4CKMlg00ljUFpS5c3srBDuEeITXtLry//TI5N9PXpXKxDNTu
NFLWkXmakhHIp9zVkwFlS+nfXma9e26EAdaKWYeBVNbViI6jgLRMo3Y+8opj3gtjrr9wbiNpTtD5
GIuHfswcAwBUPduUVONlV7yVmBtOMsaxT1U9O4dL4wlTjXlcc8gh4q+Jb6sjqVY8A8WZaZVVwVCw
BumqkRDCaQyGfA/NrpazVa5JLP2xQ5lrMJ96vZIwGDybqb6DlrLTNCitJ2CwxtoJTYA9K6jwN+9F
/uv2Z+W9CebSywVzrtWqFU/hlLsVMskY+N+NHvFg+7xdytwiECNtK5OGYAX0kPSjp6r+iOnvf/cs
TFTRSNeqiYmEMNWTXapCn6o71OVu4hmr/0PJ9FfSwo7wta6P08SEisEaT0xocXhTIPnlpvuZvoHt
5GQ2b8de46dcbhDCJONTFImdkAPAMYAVoNj5FvmJtAs3UIV4yLfUMRziD88Y5R5hbrUTAygEHOSj
KljTW37itbd525Wdx0OEO1Iw8DNORpndpX25g6LVxpzjbTKgDWQ0/kipn1Stg4/OGTxeb9Z8v3sm
EdeWQc6UClCFGb7piVwFZfJuzj8FjIGG1K3Dyrm9qdYDcCPu/W2+q/XhqLXEPKnz5I3wmlB72Y46
A3p51XbIJ15Hg3NQ2FnuIoWVNoladlZhcaGV1WY2lYciBtoU7IhiutcgLRuFcC9Dn3AeMwjCwKND
TCEzK7RwKeOV6tcGlX9sPCYyGY2WpO1sADk0HQcHQNQjdWDF/SC/Qd0bQhNBjB0HFSiuVgD3lDGh
SY9LqZ7a9cZBkWnkGE7WPqxSHKQvuk/cEWb13JqS9/aZMFXDCKpUUhj2pKqxM2ekhou4i2JOd+fa
ZPuPl8pEqh427kK6IBpqmRJo7ZMioRyQa9ktzdwZU3j16SFKEPjk4CrIw96Fq6mjRG+3tzav3mTH
wOYyGQbFlOcM3buf+bP4WT7nR8EyvRrgVFhBtHD8u5N8xVmrTRok7+kDdxB+fRbx13n+2wyYjlGS
xwu+8qzbOjWtiUD5CY7FA4EK9UbIDoP4OAJ9nibe7cfnZaHsJLcrh7qdYeNyFreyDe9J4NTRftV9
MOStOLV4U3fO3lKYyJXRMSmgmiyeFPFHqNzJ2keTcChOvMD8t5luHM60M5BHlLMUiOFJ7EZnrs+N
Ibtt7pVJ6U70IUlSzqSM165i5YrieMkreDyhc7HpNhqcnyDXEtlAwFirFo36E62Z7nN9r4nTB/LM
idHXQDiX54md8Y6NFsHUdA1S6GHKz2pQ281LhF5maUNPTLdXREX+Ifjr+qEdw/qWh1znfVwmWNWp
DKAKTHXPJPoZipmjqkUgQK369pb9wjLduI3YSa9WAn4gVWjNKIuwjQ1Y1i+RFVIAOcsIZgvnZvaE
GbqnNWhbw6mukUdvEqhzQ4pE6u86c0vw10l+AQx+bWRk8RNtSs/I3vM5tIzcDORx1ZweoGeVFKbb
JNpGFB+MDkrQanD7WXhvjImBdZHqqjoLxsmsqEMmCNJSyZPLlnPKv7bejVfGiic1khE1UoW9IS7D
wcjGLWkrupnH3p1mXOeZgvZ2L3d7MFoRg6HIMwqbAj5iI9zdMUQn1YNQLLYmRfsxnn0tP03GAGyd
sO3w2kvEaBH+ybn+JjZniZ4FEYwLvDavm4xtnCWeAkJu28QZsNTK7wIZNqlBfBwVYO/qI2xKjiC+
+MVc+abYBAKkzZYfDeGNPTlBlp3YC/j+Y1UiyyeAHjexP7fvMK5swTa0gTlagPlJ9vJ78rFaEEBo
TG+s/A0GvanHDfdrkLv1NeQ/e4sLuLuQI0FR3Loq2mXNpvBiDyqk2k5TXChnQdDN58lYcnYaq+4U
C6AbZSISCZIY9gDPxrAFTiLmOd3zgiCr76R0JsbqzVfDXISq/AOVLfUVjrgxnEFNG1naKwxeC3Qg
sqDzE654JSdT/aKAXTQC5k4kkZ6jRa0vpROmUD4qqJ2KdK/16nNOeSOKqw0BkHQ02VSJKLGQciNu
66Y3kSrNELPVFbIZJV5ZfPXDXSzBZGORnoHpTbBEHk1OCv+AXYF50O0wdLWeuFiDCUNFHJYl7Cfl
kwBqVjk3TqeAyAWtzTz6Bf8mN4f4wO0VOS+OrR5DHdAaWBzIJ13sgzrJnK5/v73C1Z3w/UxssSjO
gIOao2ycavgdRIS4S/WeQDOhzxUH/WdOdLleIlwsx55pKZ3bFoqRp76y4b2gaY5+Ko/QS3DKg7wh
xkOC5j56e8ARerwp1TUlAkO8WJzJqtSyT2ShQmG81uLzEYMDL/TIlrgxV9/kaq/kYqn1w14cMLSD
tGXsVIyYlvqkRMadKS0f7fg5VCLn0rqOfbpYaj0ZF0uZai6WoZ7A6LBH91iBY3QyWx1Y3CU0qpsU
XmmQb9LbTS5ui+5tlAIVatkpBDqRGwCHscCsuX+Et+Kvvmo42/d6K+Lit62v6eK3jWrYGlq+1mVG
eegpTdyiiAGyzsBhF3Xo+QN/LPewjigsbRFsgl/eChU4RpDVOyf9ZLVx7i0Ay2t95EVkk2iSLcmV
RVdl07BwWxhnE2WuNmoa/hAgOHr7cPCOH5OpLWVixFqxxi2Z7FPARJvk8/YKnLD1RYy5eEEiXEai
uq/RHTEgX5qlGwD0/K7ktQp425GJXOU0TpleUkCpMIquQOgxoidYHYGWGnFeGeeB2DpxaUJdAmkr
OXdyCf7uOYRY27K83n5r14vi733FVoKxBEuyOZOASltdtcFh8ISjflRAM4f68WLFW4X3XJw4yRaA
AHxDmk3HVpDE1G6i2SFCD7CV6KoSqLM1N1bx1mNiFVXmXMiB7juP2+kV0mU1kHdwBA4d1dXelZN6
SDfmNtwl3LSLs+fZsjBOoB2wwBT41CNUDLGnFrl/++td7yVcfD0mYiVx1k/w/Vvj8JhZ0r49RMGy
ARcCtFNPg9ojeIXgdv3AhDNz69MM/hbSS5vzK64QhS5vA7YQpM2oLlE0G/91YJCz53B0hdFrD6tw
D7JbW8A73yqYO0Y/snMJpX0u2Y53WpgAk9M0W8CMgosBfKE6xdO61UGW86S8L8qkRqJa6FK+Zl+h
pB0MQzhQw+Scek58UZj4kpNeWeQUqGLJhPGsFJB6DARy/j8QPTjngi3R1HwQJnHCw3ROctSnXTQk
NkLAeExgUdAA4k8sheyV3o8wH4z4ncb13P2tKPneu38rjyo1W1K0Z77UpmWoTZOXtRME70bslXjL
U3/7kl27tZ785w2qDIZaz1K/nMTydyOgIIeOwZgEYSNn7iJH+MdY65ZMIUkeiUJk6waEFDM5Wqe1
VAW7aRL8bu5kWBzXo2XGEGePBBhktZld1L0dR4EyLT8TUnkwBrOm4l4GT2yYRVtAgwa6ts0gHZvk
aWofsy6x4MWkWVQsfkumaQupBuEH6B4MUussEKcwQlkDr6+GrGlpmwY5q+NhHKO9KUBJADQnCOo4
DVhvyqLBsw56AbjYaZg9iFXn1loIC7VM93uS5Vbdx/YCuShI1mjhaxWl7lAvVhUm2wlcOpqJVkwm
W+h+DJA9lBfNK6TnOeVJXnMODlsMmtCkXJapoOcMJsyR6eKzc47m9b7ixXZaf8LF/a/lbU1DGpKT
PPxK22YjwEtayB5LOfLEBmLmquSIY25Tc3QJgaV3LQgcsSXO0WVLQYP2DXQjFcA8yXYwzqSKdnkP
fz+Tc2dzQp26/o6LJ61DGaYia/HUmyKsfAWnqg1PCXl1IO+bMRE1otoQTaVinPQMiKCht4Xh8fbF
wUs+WBVfADKKRpWEDGKC5mu5DTfrbWH6NFhbhoADcfYI78UxsTWRy1ldcuQ6OvmQq3sD7f4853wc
Xl3GQqf1PItio0NpJETwldA99QW8TKeFNUl1Lx0hnWJDN8iLPJ6MIOdzsaK+GM7RuC0k41SGrSvD
SQPi9Q7ne3FeoMaEUE1IQn0MsfPi0lo8GUyQVd3SBIfA1F5FDw2syEm9MzeF4z3bepVc7HgzBklc
7b6SVO0z3a2zsNrR/fIDPm0Wetv/8jHXn3OxHAqVEVKAiFaqhWPsaXZfwX2p264CqcmrEqQQSdzx
sijuxllf/sWqpKhV2NIjl8snANHTAqzfRRZfBv0NAN03M+lBhN6ipkHT/1jHXWNLCqzKS2Cc0uZn
tAwvqYbfJaW8j87JE1jhX1WuVClUCvGkVgcVGmmt/ob5c5m+ltPBKD8GUfPUGGaW2clITUgufc6D
7qoyQJLxJFlE5hna8X4PE5daiCnPZqQg/EUwTFCJU8U/q/wsE2Mv97y6mxeiWHVgaOOI/Vis1YM9
OLKt2ZEbblJwoVbCQOIRzixJXlPIG1kKC9LOFtlIiYiQSGpYU2Vz81QoxS6sIP6kV/9D2pXtxo1D
2S8SIEoiJb1qq9UuL/ESvwhO0tZG7bu+fo48mHY1u1IcpIEG+iGAWRTJy8t7z3KYYNvSpJEJ5Fv8
SwO3POK5Cfmn0e3Cct9Gk4/CO+ribFdU1MtXz1LeA18TW0fShx7+wSk0DhQeElhIjdRQaOIAUy97
K18210/R5fbQ14UsgrarJAUQkaEwu3aSS9uN75D2WIqfFz62SwmNKW95mFwLtl/cwVMTqGVSuxmE
cuRmapJc0xSAHGxWKYoOeKGs7gY59K+mbRqsVPHFH9mueoukjyLZxhHVhmnLs2jWakiqGnAbXN67
+a6jTzl5gishYKwwPMvBwcw/wAyBGqOSOpq6SO47Sdj8zIjPI0oDof9IR0Vy6ODH15zU6Q9E485f
fqYQKSGbSFqrRmMhHqd3ZcjRFWvur++jy5OAc7Jla8wyRGXOaqKkHuBFd6J4RFKFOnb//foIv4m8
X0MICVVXoHU0abjWdLyFgHmAEAPs4zlumfU5wl75u90G1K3cBPoQkvB6+Ur9GluIZrk6aiV0XIF/
bsm+6QFzbWDGXfn/cYpr2DnbCtRMIES3fD72Bm+uPihUOKA5jtgRpOrbqmRoe7oDtHQeSHFLa1r1
75D2NUUh7WrihtpmpK0hVHU/H3qdMxwe7B/hTrvT7+cj22rb6q8c5mKubINKxhaVLhOz6u26ohbk
cNCZ3kBjfQUabKUdNsky2kKA6aBrONB1CzXeAMupxR0gb5Q6EPZkXrablX2VuNRdngBDl8TZT9GH
K59XlMAcrU5V81Tl920CsBIx7jpjgYdtBrj0FBavZIy2IXDh3hACvw01vhvokLoJDhMegr5u2q88
Sh0+3CpoXHW5smOwnZqy1jcg9O2US7Zjy8HQIJXQ37YUl4sxOMpSQ+FOpw+EcG/pjATyKmCaWfw7
b+AdF75TlkrOyW/i6d+7SNTh1KLEjuMcxHnrZoJydYxeQ4DXtzv5DI1hGIvKwAWysGALwY2bCuPR
gDWFehR5zWwXAm7xADu+aQuf7pPVuzoUQamjfJSBXJHskk4DYuvXhIV8kPfgJyWQeMPjqNup0MYY
HfiN402RQCM/9rQ7KDQ9hIFyE76OO1jaADHldN/BKf4h22KX3F7/8VOEADmXJDPiJk/vLV3fNfH4
QjRGnDK1vlWQPQyxfzJDgV934qQKP9ZWsadq5fVwyYhb5bbpa3+ZuMeV2gPOC9KIpkvjE8uDfGqd
ZKY/JMFOdhiFmAoM/wInNQ3s1Uc4CgCgbyBvQ2EbWZs9u/VxghTjQV6CXP/stYMoxNixZQmqd7F6
UgZzk0d/deyQT7WjgBIBnrHkPMjmKATVUrPsOR1QJ1zA6QiZuh01MKghoHn9W14fhqqCZsmQ2aoy
adiE5nLLqvcwejIWQ5KmXI/RoN39826ylTK3tNkADHsAzSIMb+z2hUc3gMk5Oup0BjQAFlX2itBl
owpv2aHlSquFlXXiYNlZdnKY1el5NEs4yXNVQYYMKqsNz5/bgZTm1tCnyeUNHDmB7g1DA+Y8KPmZ
0wttkMCyGYZcShq9Rc2yLbtdXK5e9wze1ob9kBR4ohixM3f3HOk318C+uQVpJxsTOMIUsH5vlnu1
yn/McfE49IDTmh9dVh0VW9aEu1yg+r+IAo7jPz80K8dQjWscY1QVoSMa79SlceaIO3nLg+v75vpZ
oKoQO1VVSee+xJ0/L5U3ZYXfFJFjaXcFnrbm/Hp9sPWP/f7gUVWIlFpHKqWL18FsG9tlQ4pFcgwu
6QqeRUCqChGwnAajtFSunqYeXZUZ7d6hBbvsNGL1IzNxk/xXWB9LQ4VP6JagPKLXb91oelmbbkqg
UYa7WLVd3o/bthmd2SI/xjx5pvw2s2TYit9UQr+WWQh/kwkZHmuI8PKAm6AOIy4KKduGg9vY/2zt
b/0w7dJGdxZTOdT50wChlOvLIbk4qSoEQrsq2qYaEDT4bjgabn2TbYvHOEhcso9wX2tO6qcb6yWV
MDkvQ4H+vjGpKsREog9mgUOFJ7I3eahyA04CjeTYoaFruuG3bk/2i5/6cbYa2faqQ2T9IdmnFwnE
NqTIMwa6OO7saDs8rgwBaN7crm429h39T1cA/QRpnOX0YULYrGfQu6FtfsOi3rH0mxhowv+2mp9z
Phsmb4d4yHUkXtRR9+rG2kSRs5pnj8CiGz+BbITnRWDu+I00qV5D8JVz/ZkSno2scN0skrXQTU72
T5K7q0tShpSvql2c8JVucX2qvylZ/H1yPsHxZwM2VtXaw4ipqvtmN+5Xj5R5ceAANT/r3oKsD3Da
HRTzJy88hQnEUrQfVFIA+g205us3CMEMYTNlrFaWU6EzfwhxTptpzwtolVizC5ojCFr5e7Ok+6qm
YJ11kkgnO7xEiHRQjcrTZM16gRUEn/ObCYGWNljtiS2v8/3kLrSANYZ3+R8htb9O7+cPO/v4upEy
pQ5R5F3Uj6XZM/4eyaprl9RRz8P4ZwQ5G4NahV7Nhc7hKDaWAcSbgOON1F08xrAwoUoTqGrkKOFt
C4VKlumb9jszd2b13FK6NWusd6q6OvyA9UnZRw1M87jp8WW7mLdqn952dbbPlkORJMB+MW8Jk7ui
md551Lo8mTcK1GKGgh3Tst2WY7lF8uHN6sP1PSy5Cz8xTmcz7OxGAUkWy0cpc4kJhbdZUpC5DHf/
WiiR2BkbkdHATHN9mLB9vxm2faBsho08ob5MIT0bScgMFzVVZ3XNIlarqaR1DDfx0Y/erxK66OWV
3tqYlnWJLlNgzkZdw9LZJ5zB51WKNeyMlYvnAods2qq1kLjVc1KvNjdBEsi605/H6kqsE5meRTmn
BcjJnzo/utvXblTDfh24Pg+U+MmjzKnbHYSJAjnN7WKOT5ltG0yHuJgmXJt1akJxop5wabWpExtP
E+rqXSltHl2M5l/DiAjMquYzLxYoi8HifJNt66fwW7hdeR+pH51kT9Y1Sv3rc54NJuycMe/ixTbQ
DWvtxxpK5VMxOUWfuAWXpYaykYTdMtRWE88jdkvV7Re8bvn4UUUoZac/rx/sy4H5bEpC9s7tGAZh
MZSgqtfsWduHm2FXBVD68DV4B3irO1l9Sk79dpHcSJLtIXLx1Lisq0wFF4+UEVRmCwdPNfAaJOys
NSe8tmDCtQczpFpJdGROJKJuQSDXqvBTNhvByMHzLyZ4LLDd9S96cWJMNXSVEc2ybCFPpkTrCzhM
DKfW7D1tfMkmxdV0ySAX4/HZIEIuPKj6FHVD2J8U8EZImTqLUsry7XXl//XtzsYQDnCRJRmhCutx
ZVe7evLah1WzdS2ORYMLoZoMzk/XP93lRPfvISHC8s8YuaQ9a6uu7lEwh1LOUd/a/rJfW9vNptjI
KnHXv6EtFghY26aGEtmwoUZDsZxu5/nj+nRkAwhnuM2isiRVMpy0THEneHJFpZSncPFFfPbFhOOL
Yg1vSqTnJwOATgfGIvPaPL+fDla1akbaKDagvax+a55gt6k71ycoG3z9AGdXWlhHqDY0OMONuauh
wh1xUO6KGNEe0uLW9+uDXY5UZ1MVzrIKJ7XOVAtAEbjfGc+d6uvjflXTBhQp2zTaR2oSP5+h8dGE
jmL8iqJnqIc7ffnWL7Z7/cfIlnYN32czj0uSx7Ro+lNvqT6ciN3clORDn02u3x8/WxXiyJKPJSRP
KqielRx1fhUVJd0C/Wh87KJkk+cIm8ucwTIsKekDIyS706yeOGaSfNPjF1ol4Ls+8xwySujtombU
/dKgVrJMpmdv4UdmZNsmWOwKKIR28XryvZjQQ+SZW6LfxsmJNK9wPXCiuPm2fkW1Oxjp02JDiG2e
3FbL3JYYiwPouNNOvVtammNoT7ChuDOBxdLAUWuMFw3wniIC+9SC+WHaxpuwjQ4w3byZ4/KB0PA1
h8uOFnZuE++I1kJeBUAPvAMTyFI03WHK4EeF2svIjtU4ezP6zmWhYbzY1yh9vL6i0tgjhNSwXtpe
pdFw6l5Xw9h2o/jdnj+vT3vFkz2ypZtZCK5ZEuFVgnzwBKnCurm1iN3itBa9Bx1I7inM3vRGsp+1
+HulV+DQLrvG+pHWD6WCF2KGjAANtkp37XCR3JiX8/CvYyYWGyrFnDgeKdopUSdshsLjUX0zQGuG
1MQzc5AJ69RLLfaNTlYiCSgXr+uzsYX8Ss0hshOHZn8ytf42nPchHslq/zOP9k0XwlXp5/U1l5xi
sRLA5yVOlQpTNdUaDzDVsSvJJbrGgSuHWHz6szlMp57CllAbuo1qJNuIwmzGrg+DLNO5nnbYn4+e
s4i0hEZHtQW3WVrBqj77lfFA7Ykk7F1+T5wtkBD3BlroSazjgjYH7T3rVK+EiYUBoYi8LoCzQFgx
0C7o/N76mTAzgIKpl+amo9rPDf+VStt3skkLMZIkS99QpvRI6WDsgNu1UAtnUGbZtHXJMgqxwZhq
M6SZaUGaMr/NDssWPmemM+0HP3JVJzpJWdCynSmEB/TA1IUOuF+QpDiWier2ILlOJZ9OfG534Oyy
qWt7KF8eDECroLkY2c3m+gG7XDv92i+fpbGzXclI0o0purcntAP6D+Nj8cJncCjRZwS0q3OyDRSn
/Wqf975hwRxYluJJjp+opzT2UZb1JobX9VUU/2WKAlZAA0wWty7zqM7muW6gs3kmccPafNCRD6C8
N2qbpn+c4g2EL8s3JQ/6p2yjPfJbaFvHDuxIYA2qu+QJNhrtrxwaWejCKh6Md/+w6HD2u4QMbUh6
cyYZAmrnNUc9AEJqfFhNHw0gUNIWLaf1o/vXF12ydz870GffAj4mOc9hwnLSQyNQIbumKo13fYjL
UoNn8xLi0NR3mJdGoO2RQHFubt1uJI41fDNTCKfMqZcoox8tkVuhwmH3lq/z1QP1veaPdmQHKpz6
rLT0SzycmgKCjO0Pu1WCmrcPdhptm7xa3KagPtFkcoyX8QZnP1yIWLWhlarC8KhC2RtdSSd8Lm/W
5Rh8+0OpIVctyzRkqyGErqqLmrzMccepk+barAIXPri+GLJIIsSqapiXomfZAKAmRPM0KBwCdhYT
ySgXUwOY4+oW1Q1DFV9rST7OvLVGpCUaVPqMhzKDwvII/Anpna4FPVUxJMnIxS93NqLwfJvaidsJ
HbQT77dD9hoDm/AHH+5sACFotGqpNEk7oyauPE4R96F+7DSA1Fwf5XIMPhtmnefZeezsbKZdDMW8
lHho0I376GG1IM/e8ETktmc8dh/tEfTTYD6EbiuReLq4Oc4GX//9bPCRFVrX1CtoovxeT7skU52Q
5v/xQwrRQDHDum05s04se1Tax4FaHo1CyQZc/8i/UrmzmQgn10xI36kA9J2yBbrUMd48fD6oc39b
WIns2ryYb5yNJRxaZixml3OgCKoI6YWGJ7XZhrs6eh+tnzyHCV30XrTvZfdgFYXL2+eaRs/Xd41s
3YRDnY4gnkOAyzpNFVzY6VsF1q86fFwf5PKb62ue4ltjGDND7XocsRJh3Jg4vmnhtsjfyvq5CtEj
syjEkMfnsodlGrlrlFhyONZF+/eiwgvOQD9Z00VcdELb0Ywt0HvbEAgNKIWQW5X+mvTI5UQa+9fq
1ZXBROiyrVi8buJcO3l51myIRdwprRwCj7IMemR9d5OwcSOZIPlUqrg2qvCmmjQApKyitU4ZUw6a
Objtyv4qFAUdFhjvOESH2GqrLZ1n01oPwgVQknL8LNajbFDU+Uc3ZupeSWz03D/dVWO4odeQF4Xd
PNpaQNg6yQgVaWCCZ3dO9R01bDdldrNLWclgwFo7pWbumdn9ZbGYeRPpAzp00FuBKnJqAvxn5dmL
Bks8uKhq3ytGG89M0cWCiCRct9IQFihmV9/MS55v03yo3IXC53LSlp019oszF/Hid0V/LOblkIUd
lEjI/NKnyPKsAb4QoUL1b31cw2YwzRlQEpZ5UJnuW0qJnoua7ls6b6zY3kTGbmbTDvpc4LUOQ72x
wcs8UQ2Qx7QhP5plfmwZcrpOiW4UG5lrQv28hzwtszFPmFGUQOvkD/1UbUolPXWwXMN1COlsvYBy
0ww36C4Lg9yEHRK4an2zs6APjRRl2nIjWnw1tkMY2vG3cBi8arI2S9dsInXYtWq4ZSEUQWu7DeGC
RC3UW4jlKF1127MJFmUwEt9MeUs9YJ2PVh/vS4gaj0rix7r+K81VOFFa7TMDn2HsKief0PbiLk0M
Ly16F0SPFILF5Y0R0m0OheKkLV4V/l3n2d0yQB+z1anbaRYIwFnnYP9WaF9Pb2Rpj9Rqn1Au8GYt
3DZ4SPSkVRyLFcckg2V63KCW00Roy6T6dtZ1RwG8Uq2hbmTDsMTTqnl0o5jA8JUWf824jZb2OWwG
/3qQ0aQnQLjITWLUrUqK/gTrVQX0F9AVyAKz0hRCJ/oyQ+NxKE7jODYQ4ZtGpyV4JhilWjm1CSm3
sezrh9xcjfjmgSCTZFCttyGKZTYDgFcUghFtrGquYeJeIIv1iNE29aA+1ZP5kFFw6axsN0IeusUZ
6evpwQiN7Tj9DAsIPdvI/rXndLmfkvdh2mtAai81ABCQL80LAH3Jj4Qrbl3ACa89KjFonCTaDPa+
smLHgmV0mN/Fw36EI7QSF57eQDiD6V4fJlASx00bf+PpaR5/5OXrPP9QYAu7RFDtGku3K0y3B487
gSB3gbd67kxkhopDGxjatkwnhxCsR/SjVlunh1d3uTwTI2jb2zhZHB2CxSyFgW617/SHlo9ur/9o
zftohqj8hCQQQDCS/pqMzk1JiAqjfuQ1RTEpgijT/cgfs+5bSMNATVoPubDbqAyCGMtrkjCoGQ9w
cNT9Jq+5j3dw5FqtDnZQi9WAzHYd3hZ6eh9CIqGF+VLSD35lFfc6zZZ7nr2x7KHHTdmPT5q1LxPt
fkYdtCseSdEFaYaQBa2sZfzRg3BU6IVvqpULkzIX1rwTWS0cGy/PKxiIa94ybWooB0DBG+oXDaRW
XiN8xPxXU0E8dsF6qMSJjJMBNANMIlU7d5UCBXd4/ECJ2WUI8Ab2kkIfogyiy79abfDGctn06Us7
AdgV/6jHo7nstXSnDzAICZcgTHpIfmxxppwQUs+F/szoLkN6a9R7tbrrmRHY5uQ02m2+/GxDDAj2
LUHtheAdUWmHuAxChXsN/ry+UmGglVZr+yl/TIznpHitulPKj+MUokQ8eiqeofmM5V1wQk+hchex
ZwtqOXkJ+1qzcwtaO4l+Y+g3Cd2GGCzDWhFlA4ltP8NOqbPSy/HbovK+gsW9HRHYy1sIW6k/GrWr
ZtkGxAvX5miQmuh+WLADhvFmD5LbYMHaBtIhYzU7s/prxNU/xj948pCOyE6LztPj7Yz1zu4oRGiu
B4PLOBjz7wtfJK+UEeDXCu+0U11ZwWJAQ4rEQa3ofk3Qlsc54qURFMlLSODoiqfIH2WqX8MLuXhI
GtqgSA4QwPA+Nn9hvVwK8PB/nKSQdFsKt62mKJFWgUVOojeVLbjImZu2lTvUxY6bexK+hFlxo8xE
kvCvM7iWbqxp9FnCr2h0SrUSH9iaTxPKHQuXkeckOZspJOIx+P3NBDDRSYFcfpinjh3ea/2N3dXb
upfoIV1+dX6tl5CIG82s1nBEBVh/ubOH2AXTXlVTN5ziYwTN7AbSktfX7nLe/TWgkHcXFRKcqEWO
uORvHGpycG8ARGWSjPKbN+Hfw1hCozWlllZB2GIllpCfLUW/o4BCS4hOwzua1oFxaJz6OO6aN0Uq
y3oZCPN1BC0hIV0UuP+WZb6WQEafeASeGMUJJO0DpLuBggGOUgaDufx0+5qtkAB0jZJrarfuGKo5
pTW4zFICjT1nYJZeX77fvGi+hhLe9EUcj4y36MdGz9FDATds21eeVqhm58b7P4Mynn1KIZyYY2FZ
01zBz2FDA+NpxTGCVO/Wd+WjnOf+WRK+crRFzpzZ8BIiO3gs1b7yiHuvwFsCdxUqbC9ArMN7Pd1W
+mZ6757TB9z8Pr+RgajW3X/tFwjBJczasS9MhM9sLuGS8WOKkCfx18S4V8sM4TzaD0W/u76kn0iU
a4MK8abPiTmZhUVOhgkzkK7fdAViGkuNEH3SdL7FXYbUthh76E9CI8Oa48d2qt76qdmGpPMB0/Bg
WACdGn5rtGPqQHG8cGJbeUy7LgBSxC2p/RJ32TcWp35bacYpV/j7bNK7LEF71u6dYaldnutg3O7N
5knvJa1mSci2hCCXJSYwkgB3n0bztTOe0kmG/pQNIAS1aUkhcBWhCJTr1ZbowQD92uuLJLvXRUae
jk5QEZkochmb6UgPsTc4UAraDTdyXenLNdyvUyey8mir9fCXB/tvdD9hy/QI4yocPLIneO468JuX
SIBcRiyejSgEsIHYChgsq1LBG3yiLDThP5ID2Sp+/JLEvlo67bfGnZ3y5fpXlcRNkRwXayHhZAaU
aWDjTgGvxI5C37DHGxvapteHktx7/2LFwYm+qtAFP/UTONuwnFLr+1CqgC7ZiLaQGNVoTYaj1aKk
q9xnwzaCRNj1aVxuBJ2tlBChhnToR5Ui9QJZQHenxMkfUJvemD7ZsBPZ/NWjBuLWm+wJqlXQJGHb
UXGRRJSn5j4/AWcgCV6yzyrGrrBrBi1ukG/q+2Z8Nps7e9xcn/JlwMDZlIXwgYzPnBWKS2hpidsp
BrwBARyArao2lndAMTi0G29XHEdGSkmmK1tPIbA0UzSybMR90EE3pERNm+ueZHbrhf376I/Gwz/z
2VCptJ6NKB58Cos7I+iRoJzY91BtchkQA94s+Z7rb742oJAeFfMMWi0su06ROm8r45ioMx71xm1m
Vhsrn93QIoEJQafr87z+JQ1ViDCKbs+UwEv2pGgfLYSokuXh+gDrThOnpcEISCM6QM5EjCVZn0JE
pM+QSecpvOyhJdXTAGJAe7TuPY5iy/XhLiZi5+OtEz57h1AUxvR0RuvXALfEcFdpYtgnITnqbvNA
RjK4eCWcjyYEllZT5hG1VQv9396nr9UvXNjg5ukwuF+pLM8l6ELSKV7aKeeDCrEG5sKhpS34pCuV
d7zRpi3k9sunBO3kYPB1H5pU2amAffS9ceD3sLmSnL5LweV8fCG4MF7F9UCAmLI1VFUACo3h8ljS
9/+4kkJ8GYk6WGkDpAJokh5MLZ1P04pduSs95e6PUurzSQkhxZr6CkZ2+KirOUvsVqd1tGVjbqAv
AhjGHxy7r9E0MbrQWguhOQMAS0xzb6m24ch9yee7dImfDyHEE+CbKrpkAGlCv2nPPpZjd8pvyKZ6
JmA6xHtz37mVFFt7fWtoYjgpxrlqmzLVTkU2eosFzeCUOZnFt5LJXT8Cmsg9jVRklAvDahXH8na+
7YiDmnegp2DmrWYFqD90tzUIDpXLn0pI7klOwMW37PnHFc793PFyGEdktqgFHNle94CcR08Ew5c7
3a9Q/JJKUsqmLJz6yu4sA+IXa2CLtvq2247BSgSUhbTr8Rpiv/+Mnz3D8W4Jdia1AcWekTrAG5W/
9pCY6RLJMl7Mms4/o3DEmxqyeaOBOYHafzff96j+uisrB/WP0+iZ+/g2OyYAnwPzmm0GuJPSexMC
knAihSTFdyn6SnJ5aCLl02rCxEpMOFmO7hLUD0WQb1YNuej7mt3LvvTF7P5s9mIXtIxpMxEFKcYa
cvqHegPByj0s1L+vYwJCs4VdiixRlUQFkeVpkEhNTGgGnUbk2zm/qfQZ5GPTG5qn60dUEgk+P/XZ
PayjHsinHG+IDGYKSZK70XhbUtl0LnIsz7/hmsadD1NGuW6P2EGtP/vFd7JNwVSw39Kgv4Xizqby
G7YySr3ktGIcitr5Izv6818gJByRnkOLeklW4dPBa+4MXz/EPyvi1DfKbQJBHOLb9+l2+KvrPRT8
x60sFl3+0FSnJv5TqajUhxgM4W0LsKtuhvvCtDOzxW8mGRn6Ug9b075GEfLEcqnNrEgxSmW/F0XQ
ZGkww/MYDsHPSpx75pyhgYbnW53L/MEvZajnIwsrzHuzr00L3ojZCN7e6sCKfsn1vSobQljClGaq
GU+I5inbhTAsbDuZSvVF3Pf5LIQLg7R5rmakAV/jjd0Xu+nYb/Aa3EyoYDv6Te8tz6tI5ZQ6syT/
/k2K+rVywr2BZxosJcqVcFVTVKpiOKBOD2lBHTbavtYtxwhQ02Y6ZdzwkuSp72bgdyuZhYtslwrX
CteXeKQG9s+AduJoEmehWaAAb/HfVlK4UNLahlF9hfCm9LFXtJtxSP3rI1yEQp+vpJAopl3E28Wy
VvG3usBVjHKMi+buqxaYWEcCPYJV/SqXNCR+c1n8vYwiiCRv0WJLEjjWQ/Zq374n28JL/NwNg08k
7QPf/j+MXiTnQtS545mRVxVa9qd5r5cOvIhcNB+fF5e4yj49rD7hMoEtyTYRZe5YOVE06tZg1nc7
04bGw8A2vfrX9TW8OC+dMkY101r/989Lw1KUdCC0NE6k5ft8VAMG6ML1IS4WJrWzMYRjl/a0ZUoO
XH5EVA8GKI8R1z4aVm9qOz411uwNC1RPDXVLRvt9UKPN9fFlUxTOW6gCtda1KiqHxV8Ze+xZ/Ccn
7Wx+wkkDVUeDTzS+Yb2cYDB4RM9W8gkv7oWzEYSDNlWpUeZaAf8Mjxn7MJnRl5XJkUo+k3iqwKMf
xzlcmWwcT4WKu00tu1wuvxW+5iGeoobTMuXM6E85LB5Aso0D9Xu0xn6X30LqypsPmqRuLJuVcFnP
FjfBpgHY2Cq6u9Y45Av99p+2l9hOH8dirELwak96D//SpXVIJMOv6usW/Vfl6Oy7rbM8S+3Utkny
2kiT+zocYOg1+kWr3xcoiO+VAXI5Sjg/5ca8I5TeG/n4HaKkVYciFtU2RUG2Y584KtTKqYLEJM4C
Qu3HCeyDJnyI9G+ERseKTH5rRhum0ns2zftyaQ/1wmG8nW/7JXnO25y5eqjsdSN64Blk29QU6DdW
RZJnkGSjm0I4atWlsAYG2UswTRzNpH4S8R1tZPWU9cF/7XsKESlJq6HsZpwnyMNDcajlhzYrj9x8
SfMaULx+P4b72Hicx1+T2uyu75fLL6uzxRTiUTNEtMyseLWWANhH9SGjFlSVX3v1jvtZDQWf6wNe
9LI4i7+mEJ+0Bqbqwxo90uMUwH8nSKZtA7lhYG4UDyhE7WlekIIxqJAYQd3s9afUuhumm2oTS3Jn
Q7aRhUDW6rwHV1KJ70ujf2/rv+KZb6MivhmWYt8v+aPO223ChgNaFB4ld0n0GBM8cI2h3tJoAtZ4
fKShsitnE0Aart7oVvZGgefqaHNTL/TIyuZ+ClEhjtKfrFH2lGq7omt/9Qm0oVAHXBgcfODZMY/Q
SUjZ0SoU/ZAOVe/MNNcO/aLfkcyunU5fUncGuAlWTMHcDz95D2pVguKzk3aZJEZdzoi/doQIRRjm
Dp7YDAvUeNZm9UOGtBdV3FUA/AhVAG96g3udurKDZEbM69L/+yDYBIZnEI5WPw0azwJLZhc5YQaN
77M8CohmBH1y0yoJFFWSwAQelGUywdTLJ/xrRCGUscXOCsMcsBn1yIF+gAORL6dsH6/v+cth/2sU
4YCziA1jEvUGcGfMV+dXBf5x10eQzUM4xV1G07rLWHw/R/eTtTiLlbtxIyNgyEYRjm5Gc9IZBeah
RO+m+qDQ1YRKJhP4m2v562sJpzLLWtS5eqxJ63fHWdsM31aZg8TNdsZr8sswoD0gLTJLZmYITaUs
VJvRLPD9+j0MJH0k8P4q6mWA+exwOJWwQD2Ak3d90S6/WPS/Z2oIlWADGFY2qqBJ8FcdqEJUK0Fk
vGt+gPzXOOb9AMnTZsMeZEofFw3QtLNxhTQETJ3FnGx84Qnsuw+ldD5719Da7z70fXbX3cJwbAEE
3VstYf4fJLjLcfdr3kLlIB6UZclV5MBD8jBM8UtKgcYdSX+wLUDfm4L7raW9tG19V6V6AMWGR7ge
QASrhSpt8jYMAHosFGbGYy25nCQHVbRymqOx1No1HKD37QB5XoGOL1nz9dteiXGime+0MCi+Zgue
bp8qyWvzZO1GlzsrmLcys4jfxPKvLy1EngpQYD0cZ/sUQ40PROfc6d+4F3o/J0CL3cKvnuCPcWIB
2OuSTyk7UUJEYtyKOtXEPAmUIdiNgobbLGthXgRAnW9kISCVbGzIRPh6MaJyUc+L7hAFacygfG+s
EYZ35U3bLvd5doM1cowY5ApqPsMYFsY85ltV3Wb1O6M/OcD3XC9wo5rO9eW+qPN//guFYFbrAxsY
hL9Pc6odzBoM05CB2RIn/GjF+q4LIZdhNG5oHLt5lyUb3kE+/luJJCKJeyeDhIiWHXPoSycAO1Yq
JA07lGwL08LxfFno91lB+oD6Ys4eDBgHSH79+uuubFYqhMWornhIh9E4wbXTM1/Zx5CggQIg9t3/
xoVV6XsanOqX4QOAkhzWSnkD5vAu/Dk9L+/GFraYki8q2VdUiJnwLIrSBaYZp0i57cq9XT/zXpIX
yuIjFeJjHRElC7MOpnGYdmdtVZTiURukQbshsFpi287XXfjPMnf8BXm5jawJ+Zuk/O9jK/ooFYmq
NRXHdTQEqy9JsjdGiMcwR9mgVa46srN6uYb1dSGI5romoRoA76DTA5WO/Oc2hmP7cJi/90H1bLyi
bwb9NVnhTLaQ67+fJXuNwdK8ZGushX5qP++7KoWo68/rO/hykfVsZkIA7GxqpIqKUUYXlRbDJQ5o
NXcwAfOAF7mVZxKyWYlhz8gUklKMZ9OfeYzHMPgNSv1nL8av/SHEvYLxrMoMM4bpcu72aX5gWe73
feiiXGVou2HRvGo0/YplQRwpksh+Eat8FtOoENO6CCycEOYsSB8S8Et87v0PadexHEeubL+oIsqb
bfn2TSNS5AZBUlJ57+vr3wHnxWUL02pMzKwZEhooIJHIPCYGvRPTDP5Cu8KM1gd1Glbdja29JM+3
Pyn9YjdiEmu8JESrWowyYlLab7tesQ2cQSi8Wj9vD8M7E2z7Rqj7VcwhVIQgIG8zFDz3oL05dIbN
Rgmwf9B+/VdU/Yul1ZnIM2fwg546WgBtR0h4bBowsjjz4q0fk3x16DRCZhuP3taNH6F6mJ87zEvw
OreEBIFu5yCLQKvPcnmvO14yojOPrbIypEilt4kalFaQ3YvDXnFTny5pqvnNXttGiTceoRgSezzb
JZlzMNnSstANujI3+JxFEQze6uK1Lntwp5GeiUvbuv0TXMI+7QUaT/LqIwFr6kRFjDOX21/mpJms
1VKUrWTK9EY9Rb/yzYyl2KUPpgu/HtLAyxk2OaCeQ0GZx3flDcvGptVo1zXFEvTFoxjfD9OP21vr
qnr25e5lwtI0g2i6WHi/L3hFxU62pchKwZnOwhHCDXrqUUFP0Z2DPnLo2dEP88uUOtGJB0v/Q5H/
fwGSpRGDL1bVViRDSs4FBRawoWhL9loAM4ktT4KSd1mzpeo10lEAqmAnrWJPF94YfnRudgaD8x+I
lnJ2MVuyhhEAVDtTlMVFMF7X+7za1fr59lfkBT621dPkgqHoREKrrgnpm7SrnCJIYP6WnJUA0SGC
13jCVUa5iuqXDd20dEtXdZFloUgdCO5SJaoncAR/RR1ALXa7H2Da+5GtTnLfQeobRFgbpKlPR6em
96pHeHPMppO+oZn/a3wDKH+fHLQAMKPN9BBzS5fXV+biJzLRuVEW8GTmRYXgHcRCsiqAmydovsAU
QgeutqNHaztD1o+7m2lI/tuVdzEuE7JJU2hakmJcasNuyC5ZHWie45uIvjDsaX+a643HG5KJ1TCF
B0u5mRErcEtMb+Mp2VLX1mIPMbn+lRx5YInrScXFHOnOv0gHyWolVkNwOYw+5OQjIGsRpDuna2zL
6/xItotNtyetO2wUuOvwroer5+pidCZNHMRYNMm6YoVH2ZGy2JWAnSh5pdWrAfhiFCYAm5CrBYUM
iRNan8gMfyrrv+D6XZ4hJgAPmaouQjGrpxyEWG04NwD7caID/S9u7UUm+cuztS4aQ1NAtIWYZW5O
wdhqu6Z5WMh7pz7H6+M0U1sE0GrWJqjk0Vn0HwIIcz18h9tIdhTjOxzuOa9C3vZh6SYDquNZJGDm
9MkmfJi/DNXJ6uBTNBAPp+pReppIAHMKZBf8rP862unry7IMFHjgCUvaIC6rB1TywGKYnta95UPZ
aVPvxIcCTfpfqPFM++kx9oiXOjz92atZ3cUPYEKTUsRJu4ptA+3CYgP1PF+Muuc2uUu5wvW8kZhg
1GSzWsZDARdwMN4PXW6vbuFFrwIkrEUQ+m36XhR35F/pJl3sbZaQMuZLCoc4fGEDxsLRfNdG3Cow
b2pMDBIVvR6MSVdOYoDHTWVbH1bsDkcJ6nK9J5WBCgk/pMZw4uWcKk5gsJjwo+VdX2YD5gaBhkDL
D0Us+rfPLSfAsSLI0KPom1xCgBNH5NjWXSLXnvxvhKcuPxETfppanFohxxUuor2tK4ca+qZqY7zf
nsr18szFXmdC0CpbRDMX3E3LVjhNT+UeYiVbxR+CChoQXrYRHxZ/fsLDO/ngF69v7xGJBYjXwDCZ
XY056rANN+fmRIZDXiuPZh1ypnn7CkZT7PcbkcrXTd2MaZqjW/7VlHDKXfFdOAAiHvBpdLe3iMRC
xM2ohflXPEH+NIOyUWQv6X07PXImRa+4P18fEosPTxax1ImJnT777UacoTbhDyOy5jkcHYg3wlWs
cJKXZNhUJz4/4npr6X87R2LtilSjHOSU7hzlQb9LjuOeslCIP3yHxbHs0+cfL6ZcfxNdDMnElHgs
hWXs0+aUb5DP2JMGfnWtnxRjK6t2Le7X0HCA5J72vTND5GjdZua2/mnJ/mDaMIX9yXt83g41Eutw
1KpGTnRgu08J3I7T7M7SZE4w406ZSXMyWNu2kol0dXKM3EHxdAGrPPejyKHvbYhMHpDSwe8A7X2/
vcvvlufxAB0PmB7w0jr1agH7YvWZiDQ0a6oaA05r72ZHHTBLyBS51T1s408kd0Fu7Pzhl+iUqGGr
ThTGha9YcK7zoYODGuFb5zROH2ab9Kj9InbnWunGaj7QBK/sGl5Xb4CyjE8D7gbTmWQ3PXaVbQSq
r+8El1cT5sUdJuhpydRYgoW7SV+LfQ33q0zLoJWYuSTVOMkU54yy8PdRiFsyNTijAqDSy0enfkzm
dk7uy+jX7WjAG4iJcEPUC50+I2lpgQaVlY9MhbJ9V/ltEn0jne7cHo3zfJM+H/IXT4wIKjqVSDOI
EbgTpdtYstts513i9F6Zh+sTDmOH5JD35Thx9bNEfTGs3I2GqSTIDY2hd5ZB/LWokh830ff/OD16
8i/GMQarlpMU0yPfUODKvgHJAHm20oVsFmaoKk8RCUSkn7z5cXbm57JfjDtY4jpbLeYXo2kaF9Cu
snJPXqfdOuTB7TlyjvNnQ/1iqFlJVBXEPlpqmfcwaw+VACrr4X+MkZ+FzIthNIOIaq5hJVth9Aio
kHlV+rdncr11+RWZPh80F2OYrZDKYowgGW/W7xUe9OgThGYARciHBbKjvupquSsi31xfa8AAnMRV
72//hOv12IufwISUrgDiYYgxTTWoraArAPchW9lCj4T60fTeDAxsGehw+4RxL6/CwLmHPtfnYv4w
TGprsHqaE4qS31TE0DjhCUTyrntW7Niq+qY1yqxB9IewyaMCAcM1VFFiXdwptq1sJ677lu9nRi+V
GzkOK3LcybOVpwm6dz386eb9DPIJNZkWULyyiY3uKX6B6dcOOS48OgNvVZnHWTWixJ0oWNXCqFq7
7AVo8Si87hPnwH/e/xefbpJTSBiKOIUSLQCE0B/rnNQVPAihIYdrwXIpPcrw41PtroMHv7bsZ5X/
YmhZMADYpc2fEfgwe8YiAsPgEA9l3twGVAf2ZS1ka9CJOtTe6EGCjW9gxjs3n1rIFz9iAO4uU2L4
BMT70bIFCBoGqpdCMQcUsdzpvsdHCzXIFivAUw/gfV4ms5JQdzFaGXwYiQ487Rvt5+2YwClkwC/n
90skUUBnWAAooGwGyFO5RA6aLUTwsv/v7ZMPyJKfh43xZvwEDHAo7f9ajIOu1++/wRCqvNAkpAWF
hoOqIwSWq1POind7rpx3pMQ6Vc2SnHUFfa4Cx754hvprglLb+tnmsxwo+6GynG3m9imWgxwYnTLI
vcgf/uORVZgkKFJQbsylz8vG9FLtlfQ8KQFeHFSY4lANpZdqhfUu6seT1yZe+1j7c9i43T5J3HjX
oVbOSwo+r+IbQZDFciaxqldCZCo4qeYdIDk5iIbHfoPyPSJF5+bkQXTprcYrJHOOyGeb4eJwxmmi
9cmAuVIHgiounawUOVnIdVDBVxRSmDdd3oLjPKhNg4tzeIqjY/nSOLSL2MPAOKwjgPZ4CA1e4FNo
TL6YllUj7GkNSscwbG/tfhOhBC4HyZuY2zEeKQUulaF1u03qwjlTs2cP4O0H3q/gRb5PZsDFr+gi
DcKdAh6zkzO6KkAijT7hEQLBMAORX3TLuwSWD/mxz2AMw4epcC7WT9vHy+FnqTFSa6SBF8jFbbTL
dstsZ69jmAAbikRFRs/IrtwlhDgyjwHF21hMVILZSj+p9LFC5tdZnH2oi3LgVtc7iV/7ikWhpjp6
e42C202D8K6ThCg3ToCf6raxXR7FkFeb4GTTLPy0mVsUnSYUfGK1cFPU6sppn2lPVu8ryRvNHxTI
4t6OuTKnqKUyoYisi7XMIj6h+Trg3qb7KD2rd4sjO3CNMu3Vpg6M4D6bDwC8gdHm5dv4ztjc/hm8
E6wyedIqxEss1wi6NDOEk5o9/ITXKQSjdF995xeermZMJgDtsqWYqvpZprjYuEJfxjosLvGgUKvv
pQgHkX6BOIcVVjAUvz01Gnv+Fne/hmIhe30pL5MZo9CrNVBqVVO7G7ZVyVs/+plujcJcWqOet21W
YZTZT3tP9pqg3Y3b1UB3Hw/oM4/LfT3wXMyK2TZzavX9ZGE83CbRAagjWlCCQLGK3iuB8vs5hvLv
kcKV+XXR69fnxeDsZsnARjOGz8kWb3iq9RspHMM6DLKNEVSd+w/ka66yui+GpMHoYsPUjZ5KY4M8
vgEbt4jUN6lsPJIYjlCd5Ry6jPUC96LYFUrCo39cjXMXQzOXWyRqYlyss4IYP3kC+u3Se+H0cDXD
24WqLUCK6P32lr0a1i9GZO62tlqENC9wOiJZOaZkV1JPgliExL7iV92dCUHq2wPypsik0U02pslE
oQZCpXxPp3EX5aJze4jrEeZiUkwiHcl51ks9Ah01KV9dSMrDUwS7FY/PfeUPIQ8Wxzv3zPUEAfBE
IDI2qSCV9yRXoIUsHauMx7L+vBRunHwWfreaUpr1OqlPpiGJvgQnVH38VkjZk7AkR3MM6vx9yN5N
M+yjyJOXwdWqX7GpbSwzCdVW25dJdRyWbD9XQYeg2/lLm0M+CwLYa+cU6byRTGzvSIGE/XFpct+a
il3cna18DIvZ8I1kKxIpaJsqNKPCLgvIeAMdvZZFkK4aBwjMCdssBNCI69zSZuwTRTR+mFBwUA4z
UZ7l5eftzfKZgN9aVCa8CZFmJbISNyclne4heH0UjJ9CLYRpeRdL3WaoTilkJsvzZKkgis0bC358
lXTX9ug164mryHcj+YVFneCrKlqOmb4mQuQ10HausvcFdka6IsMDMIPfzLFcfvSS6Ihyz4scvOVi
4mTbCfE8CgOa4IHQecbgCIOjO5HXE2eGzrEnNI6BYuuBeHzv0OvF3a/zxoILiQExIyvB/l8h+7mH
/D9uCLw0yl22r/YFhOCdET0zLjTnag51MSwTLWN1HKtJwbCdl3W+Fd9rbdhu0FZCHp4+dYsfH5HM
WATmRz6NnvzribfqTPS0dKMlBr0as6zf53BOTRvIeWd4ZJGUFzc5kVpnA2dCkqig2Vs+wV5SAjsX
Fd/2kIGEAN/DbD0PwkMDZg4VeYeTq1tKVOz9J9itrmo8G+nrXFUO4HI+Yu6q4W1G8Bg1Q63JgiK+
L+AC1RuQ3ZiPonQyyPfegKBBB8fB+TvsNqXkWKWZo0ArRu2+j/pTCkMLrXXEev4xSgCsR/19W8NI
u4QqUadPoZqv324f1Ouv2ovPzUR1JZJgVEBvjoKoZyOCpsyiB12kBl2aBlFZng1pYzTEUa3ZreOn
rqF+pE4tCXYf3S8mJz5dLyJf/Bwm6LfZrEn1hG9P21s5cG8L2ltwBYFdi505g7/47RtU4gPRB/JF
tiGGy3vnc65SFvxoqPJM1hm/IILFwASvjYgHR+SNwKSatV6vsOtAbETqtwXF5ABlVzfbQ9vVawML
UIzm+fZH5g3IBON0yTKjy/DQs/TOh5all03+7RE4R5Yl6ScdlHLSEbtIUtJwkFS3FZatOEmQJORI
NfAS509T24tEMm00IW1zTCaO4zDNNKcorDAuJUci9UEk3VOqoPqPuvFWNQqY0lqjkwK7ZeXrG0xA
4t0qVrpjakVHbWPc28twHbT1tX1Zfj3+x6VtTKvG9h3hZp2A947WAyW6kFO9g/uHu2yo5a0fPfNe
FJxIZjBRU1uQNfT0RSZPsFM3RGeZXuCk+ThCJCp7l3Bgb8/1elP8Yq5M6MyUUkgGEZcjjBdHJISl
D0cfeNdkXuwaxyh1O4itS4fmnG8jqM7qGbTxSqe+4xfReakpy8CXFvDf1hhz1061bOerr0CxxsQP
KLK9BfXBzOdFCU5yajBxCsY2gK/qKMqJ6h0pCzudgXjgajlx7mKWuN4tFYEiBealFPk2TVNnFfpQ
mPonKTuaLcpz3QdReG8J3uuQxS3X9ZClegP9n8+uMgDJe1zBuP1VGwU5KubIrwbyJspEqB4mQHFM
r3xZCUDj9SJFhLppcodydqjp+8XEe6OZeS8aTlw0mfSukYZ4rVQTApwbWqzRYDDi5Dv5pUWjhZJX
cWYA5r99bHhj0r9fhK9ZJzP0gPBJYdQFN+wwL+PH2yPwTgMrol+lVpLMKnIaKt/YOcpzFuj7zlX9
dhuDBUN43TPelJjIk5UWvILERTnl++INnSNnOSRbC8QIiHJS81qBWxLnbRcm9PRJladCgxc9laWV
dpY3+ZRYzuuac241VrVeXqJ4EOi3kuoc9tAgEC2PixW9w4KBE0x5yb7JxJNs6bS4rXBxTE52hPtT
sBymI9WFVd0ugUQF7O7/CSuTM0MWZByLijw0paKcSAGrg0E17NYcrGOu5oIrLYujNpoXj+u90vZI
TYv2GWxvP4HJ8oDKtd1o8v06DYGaVQdIv+nwS1rfBvgnWZP+VqMq6qwke4cfKSSKO0mzm7WZA7EX
0kCUFEcvoNYISwI8eqOehPGSCqD6LZABKTOnjxNPM+rXWel+oMtdBKUqLWHZLblbEuteGOb7caiP
Ulu6HWx09Cmzy0Gxm+Es6QNihbBTm94Z+uJthjuYLI6nyYQnUjRtRpjJFWm7E5TBLYT+VUQc7Yrv
kfVWT5NnFSWM686F0W3qLgon/WCS7Sr8ErTBMcdzJPmzslvqRyQfdkJ+1tqzVp7XDDz/lwW9b3MI
J5gx5UGVnRT058d91cJyqTNRgN7nQuyPAIzJ8j1SMreVYFQ0FBuAnG0wl4o6deIFMmupYRs58At7
YblPkgcUBfwCppPLY27BnZ4IdiWhho7FjcCpXiO/7I/xGqzN89Smbp6isCXcNfo7QSEBHAvJB/WF
A8rnRRgWHC6Zs2TNI05850UQTXWmQ7SlTKhsBIn4nzwJ6YH+WznBEnVVNDXL0lj6MHy1ulIdcd1i
p7iLNbmd/pw35nbJXouR9+q/Wqq8GIwJ0bGWq31vKvUpn2NI7L9HUb1N1udUP/fQU2kGCJEop6Yz
eePSvP/WJJmXdxMDEJfSt086G6dOzY5LmTq5ONojnKsNTcTE/QZ+tPNM7fE4efXV9PFi0kxIrUkj
6elKu4y94SRSFUzogo2lFGimifern9YB55q6GnsuRmReno02ogPejLSfquT+upfFcDmuoQUhUyAu
UmAwNDTgash18Bj313uPF0Mz0TYS5GXpPnFzKHJAYB++J3frx4Kyv/yzCBOPuCOK8Pa6eLB9dJoR
heI+4LVsOCvO1h1bXQL6QdbqUysaFBgQatlwJlod2WUKjEcO4CbP1+rqTf01b7b8twgQdoY1EhgH
8FFIRsiVIdTe/qy8WTGZHGo3YgREMvIbbXIUJfW7+rnrUyoS8VwSOErmnPTjai5wMScmiVO7DraI
pVSfBnm7ToKzinDWhhVEA+rtshzF1HIjPfJvz5ITj9ja3JSmvViBt31adX2borYbVRqgDlslnu+K
RHBvj3ad/HkxRyYyWFIxxBpVjW2nGK/ZxxHqciukM5bpsOJiEpBoVcNLmlNL1Tjybo9+HUFzMTo9
yBcpqyhF7TBShDswSb/KIUhHOz8vb/2Z2sMYXu9BZQHsxifUJEnut+AX88mU1+tUFz+CiU9JQkQS
W4NyEkKkJdv6EfDC/hGiRj4F9rXGTkOmmXBpdNc72BfjMlFKXRqw6CZEqR79+WYL5ihaR6sze/8k
JPDOJxOXhqRsxzbBzTMus7cYG6gRczYuZwS2ujV1E6kNYtSnmtR+nh6EovyPm5Vl9BpFluVE0OtP
4hogFXa0lTeir6BGzlMD4s2GCTZSo0pZT1vDYwc2drRR4pgTzq6+878+P1vYGhZT0kvKwuu03dxI
9lj/kFJe9n+96nkxCp3nxQlT5jYVo7VXcMLqPWjCgP71m+44Bco7TFo+UyuIQ0LKIDlXvuDq97yG
JW8hmQAj9mI39rVcnxLN8OEobFtqfrodRngryUQRkwiT3uN6O82wiYyVFjaRPjzjw9ujXC8PXiwl
EycqEeW3xOgt2DXoC3CMiqv+BGnRVeH5CcE1NH2rx3obbwHqXjmF3U+s5o0Eji1DEb1OupGirEcf
KKbFdOAy7kEsERaLYXWkwlhZEAVo7GtBAv6kpw6Ote1A04BqPN9Mj3drsDWq0spl0lPg2Cqph0SC
ekm5i5cd9LGPQ/Qyo61kLiFZn3g6OLwLgy1bgXUcN0qLWJ3u9UDqwnx0tNFWNI+yyyFh7RSPrQ49
dxvU69J0C7oC/16W7WszsJUsGew9K9MhhY7i4+zLeDHZ7VkL69guAui79BDNmd8UWHHDF9zngZE4
OYLJBKeynszcXHGm5PHdnF7WqvPTZKP3YUtEztm6Dvy8mCiTBGVNnMyyhsP1aSEF69ygN+15p7sg
mj+Wx+IlcoCIfFEPlWegtsUJkpwUzGTC1ySVU6UJ2Gia0uwMzbBTBQ+W9k4D6F9pNqZR2GO2ckom
nESTrXLNehxrGq3ACsW3bEr8ZNqk5JuiL64iaHYvL5w06HpZ9GKNmQA2CXI25w0G7F045MmLTeFs
VEJgjZ34CEvfLTQ93dvhjBOXTSaaZaKK7jN8sk/oFuWZESj1sLk9AnfrMAmOOULFfjBxRhLI/xxp
HbT5Fv1sy9Ck8iJQxohO2gaG0TAsf+ZL6PC2DpPxiJU1ZwT1+5OpiN+RZ7ntWni6Thx9kgMioQtr
eZXMC9T06N0I1GzZqxNyGGUbmDPl1sOwdTp2hwhyvaF0hN3nvIVketD8BQ4yNnDjxtLs+Bx73o5i
yyg50C24FpHuiVsLoNdBR/HHVlOwmz6rtUHS72LAizmnlXNwLCYu9bMpN3LV4YaM3wp19BP1nFiT
IzTfBgXaWzxJw+vFoq9zw9qyCYve9uKEPhEF4I+b/gSQl9P+gtfNZ8ZucU3LaLC79XWZcIQHbjrM
NGeTg0EKSDAEFIHZKQ680/ZQQgoIJzRwTqnFZE9mJ0ZZYuKUamYYjZUd6TxTb943Y2KPMRdlktAp
9Yp0bBcUDNXTMuWO2fTfFfT6BCH8b2GBpdcPQGHEgGDRJgKA7qtrCU5+EjwFZFCzB+aLygUmaOsN
58yP4MH9whmfzujWR2TC0lKvIhXNVXBEV787ogcVuwqYDFQ3F94X8QFdPTfiS3rxQgMTkNLWMMGi
QECiLj8qlOBaQPf8wUWveau96Pe3p/nJyPjzNHWWfJ9VljFXBpKE3p880cu8DN3hei9B8ye1taN1
7EV73bUmWn2OfIaerddtGphnywATuuoh/ZZUGyjF58U7oBDF++1fd/sb6CxfXwSYGk44iE94khiF
ZEvT4AvlGHYx72vfXnWdZerPxTqqeYKYVFsbksiOpqNv1YODrBj+ogITkT+l5bexBIew6/1CbDkx
8RPn8/fvoIrAqiuKAQvJ319g64BOBQAMqPkOEN83RAj6rzQ5BXk/qmArVeB12Wr3kGEd5ymEINgw
/5hkye6LbaHgtWZ+r1OcSn2/9hs5uVdXGHoppqMnb/qYQB0MNNxql8f7qk7ddOmcePylkwNRTV9t
N0S8X43Cm9LYXfTY1+vWbsfCVossaPvJSRfXNA8COsy1cWfN6A1oiVsXz1n+2Ge/CvIyLaMTLamd
1meofjuZbrlp5ZkEkai/mwbF1SbDzqw+rBLNG9BjSo+5eZ4Hi1ND/sPj62sV6We+eMeaRJUbg/Lo
YPkTADTmlg89cu2Ddr8GYF+ilgoK4bep49LI/vCC/hqZ3gkXIw9DVwkNZX72rpJjdW0IRqpb/Q52
CmcFZarRwTonjx1o8bltBRWiFo//+Yf31tdvYO6dOhP1Ya3wG/IxdolpeEsuhEaPDrYEybHM1YXX
Sa7cTm1Ds5/t22f1+h30NThzB9VroaqShaWvmy4woweJjJwrgUa+W0eEuYOSLI361QT31EzIYZqj
QKwSFP4Qna31FOkweRMy+K4KuXt7ZvSX3xqXyYFrVVkrk37abgENRnyIJi3sysfbg/whDf5aP+a+
mUylB28voVmK5AsAseAZY5re+AzElCvb+nsZDmihQ0MrKIir89DVf3gzf43P3DuzOjdmBrLMibSZ
ncptOK7viWxsARq0WhmHqC52FkDdcWba0qBtRmzzCqgnRY+DAYFCU/ZdJd4pbZc5VVseZqkFmwqE
xtvrdP1K+N/PZBmG6MJmUdXSPT7PviT+NMzXuHpSx4HTYqTLfeOjsxzCBtDbVe8xzipKThqRrZhC
T34G+zcpvXVuH4jEab9df65/zYyJXetqSVbS5sA3auMW2mnbsX1ZxrvJQokm4w12vd9vfY3GxCut
LhZhWXFco6fhl77Vwlg7JQfiRxvzAR/VU5/T7MiDiHFiBMsknKNOL/sJizrUqGCjk1h0PMIX57Cy
REJZ0slUFJhXCxqSCNMBVbVj+CQOYPJBY0TyKBxk+HdPmq/VZEJTPaTwGFkxMcBeXvr+uR2yb90S
bfMlvx9TZFBQw7l9DnjBniUOzoqcJWOPnD/ftxsljLzRTjaQwIGaOK9RyPtsTGiKjWiSdLpXgARz
zPZRTy3ObHh7nwk+nTJ3qxFh/TRT8IFoMwWYzTVHS3qauaUqeo5unGyWErgW+koKyg5ON8aH4f8l
sawh4wG/nI8U4qUkLCWwF1tSGREyS1oZix1BctZnslkjew0AvUBGkm+XXf5Tjfju2ZwYxjIDq1rR
CLzEgN5TxMQelOcI6lNR+yIK7aYZJNuKeKYpf+iS/e8gsCzAVFhlPaEsQHUw3brRNhUc4PTVGcO1
3uKqzuPWbtoPS31qUA4XkuWbUUEeUpbtUXzlnJDrMIqv30K39UVKZox5O3c18oVGkr+N/TnFU1UC
JqVpPUXbmjpIMn3rKNbwnTMw57ywhhREy4vWErEI+p2hON2RCn3OkEPW7oQ7yUtBedfc20Nyop7K
xJ9FrJoWymYAT+TaNoPssVZghuvH7VF4+4lJhAZFyGdCwzeoMHe1tdpxNJ8FcQdOepAt/SZvv90e
8A+lm69PyEQeYUrWVGph5zJti+N4os3PxCEP6X3hQvQRzY3b43GSC5ZUOi7GuhCqhaEB6lqUsyOO
52Z6mHmqpbx5sZTSSq+mbpEwkBqgUTMAaPfXHbX4q/dPBIX+0EX+30KyHg9Zp+qSPk1ofvmSD3FJ
D6+1cqei/wBd+6DiSQb8oRP1NR6TzKSl3Jop1UTToOx1Jq2taraKwQ6znx1XWNwDrJ3Z1A7IWJz5
1yxvzZP6XVvDxaVSyLwyNi8usfgt1RKX1oojA9k1cPFvotdpWHKgbeFE1D32QXGq7wQ357zqOdca
awKxoM6ZygQ5dRyNZ0kut9LoNGIHjX/IqpjF/e3dywkCGv37RbyTFHjMZjmOpzGlvlEJXk6qY50/
3x7lylYyP3FwKlWVVmRW9p0QazVWuaClErQ3qavTaAtv650FMY/8wNMCv0Jv/304JrQp0I2K+x72
D/mmfgQbp9+L28kz/PqhckxYBniib8LKzMnOEqTINTfdG1Ar4G6gv2Pjfv8ZTOxTG7J0ZGj+Ilao
TulC/twfPcVL/JTDQeKuMBP1pLgua3MBVZnicNPvFA72MUADh9Jzoo6zR/9+Wf0+MSb1yrSJkC6G
53QtnGLxJU85lwZvNiziA8bvVpS11L/jYfWnINpqXrMn9qe1PRdZ9/cz8NtsWOwHDlW2Dm2Pz9Ru
FgBQsxzGEkXB+0Kc3cAKuvdtV8wK2JGnGMS4SPkuD4VntbOXDIYT16Otd5PbmG+RLsAcoeEky1fa
Nr9PUvn9oMeaXubiggp89ARW4Ah/7T4kodHZVAYLopu+Mdm8c8jZJizrqcpl0ZiWrj5JORBP+X0x
kg0nsPz99v19Wkz80iJdjAarpbidwWsAEUDBXz+LG8hHDi4VbBNcZMl6zW0fX7mOfx+ZiTHxQsrM
NHBblav0YfWnofhI+/YhF16WvrGFUXPlnBw6OazNrd42UImsWv/27K84Z/7+G5gAkwyWaa0Fjsm8
Lq8mzCAhkAQk0yFNKhC6J6cHKVRKn1QjiR2R9HZlPlbWN9G6S8Vxs5ql080btEucORu8DLUwBYWE
/Lh2HzrkHcwy3mZGPTiyZu5E0YQdplGqjpzmlg/DRvyrQriTS3Jo+x51XxVW2+XGMuAAWxQ2HOOD
KILeOID4sPRCEUhycmyBVUjftdaC5YSQb+KOC5LlHTImDE4xkWoJrtwQ4Na26jq9rhYtdG+7RNqV
+RY1BLdQfgow28tEYkswlDehuFLo5wVAwLxaYY+xN4bzqFcHs0KSU6ycb8YNbUzsHISGSG0t1CcL
QOm5e7CSc1yYdqxtiqZ11awMI2O1Z1PyhjSLbFgjcwrenCPDAl36sS+rlaZZSto9zvnw2KoffRXB
si28vT15AzHtiSUetTUWcPwtIFrr+17tNnkWoymj/cc1ZVErQJHMbRHhHMDQuB2cv1ykLUdTwfuW
PH7VnBPYWA6WXhBTmGpEHXNVd0R0FSviFPZ4a0d/wWVeBqz3MErYJZFBtq0CzVuJQDxUcoZs4OyH
TyHZ34sbv0URFpRCcrHPowobYq2TYBTRgM7zrVlqd7K66+Exv1rjVkrqTdVV7u0dcqUg9fvQdBku
pmlOmbzA2g5DT/rDTF6HZh+R5GxZayjPvasVqWdq5HnWowDGQZw7kfcVmehZDIoWr3TwlMSbbpbc
dX67PT/eCEw00q1sUGYFIyRtEnZKDV6Cd3sE3r3OcrAEWZ1yKaHXEDT/iWfi4RRQOW3DmQlqN/BX
03f/hkn623djsSiDmsZmDr7eqcjX91h8juroRyPw0FKc5WOhJjEpCqkzkLMMsEft4cVacG246Be4
sfdZXElck4VkcHc+DVvyCm0IeM6makhFqGB0spkhIEl9OSk7qOO9d3mfjsWYjJmcSfOMT9f3hpvX
8oMcnXrDz5b8o4ccg6FZW6V/ngEP7pf0p2CAmry8FvH77R3EW2T694sjqIiNNEU1orSBAwYrXPi5
msF/G4JJ0iS49eR6iiEE+b0BPyWSe07nhZPCs84NelyrptLU5kkW6+eIVgl6CxmQyIkYvGGYiKGM
Um6lJh50ZpY7g4XKr3i0zJjTj7hSCPn9dDFhA/DwedI7bMpehnhQ3fiyAGdzYfH+j7QvWY4b17b9
IkaQBNsp2+ykVGvJnjAsS2ZPEOzJr3+LqndKLFQ6EfeckQdyJAhgY/d7rcimB039rkm/Zw3dwZjF
K2bDbfV0Z7ceulePPaGh3lbhPOgHu5GCLn+2xto19SMFzaMzEhW97Z3BHLlYBNZe+NWcYxPVTJr6
BUYRExegK+9DACgXldOH+X1WOQQQcsjhgL9KQRMOfQS4PgKOe1lypScJSAd3aSe4rOuCTfguFamV
uqVY1XubP2o6cUk2C1YQWE7C95pEwP1iEUFaI0Fm3AK5mkwGR6OnVt6P0uCmc7oH0NIuoSKH57qb
S/jWkzhK8rEa4eauVFTIUmPmNj7R/XJThVRwr9c9EcJTRegNG7tOwjHGGXoO68nV2buK2YhYoIcu
FLNXqddUa0XnUwzCRahVacVAZoDUN57y66821bbz0FlIbtUnABV4xJ93aulEt6ioKplnivygy6/7
6wM4Tdi2pW5FQJs6d7hNpVP3wLVU+6M2qE5rNZiWGhwzAbVxgr9i4G3qR09RU29W31Br9a6rzAu1
1n+eBqcz0yRt1XFl98z28Y4uK6kKiiO+9mvt8ASqZ/PRSrBKImjj9ZH+2x5+nQHnkOm21KljxQCj
oL/VM/rWGLzn4mequz+n9B1NmP/rPjmV2iusJUX2/xstV2oOMFQcEgyO75Rw+Q3O2zB+M0Wen+im
OQUrja3a01wBgHOKke/cXebKo/Pv61coWoTTh+gXK/KYYDq+BFVEW8r3ej6fqcYEYntZzf19Y3xp
MmW9qWodgC/s6Fk2T7n8fn0bf1ByXwvwYZyNfrJcBuBEp31M9hjkNnDpyVNGDX+Ms2CysvPYm/dD
KZruFRwgX4pMJstk5lyij3w+ZgSEJSzfFRIR9FUTgcjz5UfMfShKPmO6rG8xY2Gobe22tA+qdgRD
Z4m5/HL2O7t5k+nvVss8IwflfX6aTR2sFePkxwmo1RanV++1yu0oc5ehdVOZ7VpN9quq8lAh8iYW
HxskWPoCWRiL9TfwU1InnzFuMyw2xs8L9qK0FQnytvk1yhOygJjLt5+iFsD8qUBi/uB4ft3oKlIb
l482Up6QMqvPc/O2tOm3rkK4lXzvio81A7K0b8byVoENhw63xnCUgOXQqot/Xaw+1fkVTcMXPLMS
zSRjg9udMQdRak1gdwOa+WMb+LcfU4J/6qM2AoE2fcvlBl9lhQzIg5peOn3yDX85yXBw1B7AsfrR
tk9K1+6GpPGb8ZYg22bWv3Vb32tlMDRgNFK/DR1a6kDcbiVBnMWCWRaRqHJqc4xtFqsKevNZ/Yst
YQ36ePooOLB/l6b/YRE+k4GbW7OoOcdFKllnKxqdmjZ3RFN3+cz8etCcZYxhE4zsVVXojSlHd62E
eQ8yQhw7hDadEdL5DbPrP9kQPVRWkzjqmH1MtT56+jChoJYHed/mR8XsjOesWQwX4KM3ZFQrJzJV
6rZI5wlP7Q+5sC9B5PRwJcvpjPI69DDcp3BFQ5fveuQZAYxSh4X7fwfn/OcJchp5LKzIGnWIXK2d
5MQ41fajHY8CfXLZcuuabq+wD4bJN9kYejn0CiqHoBRpTms3EQvh/K5wWui5xasCHkZQoA9R8KBW
Q/mv97RZljvLzrYorcu4PsORcoZYC6bkiZBDCnLWvFbc68K4/ti1xbiTNNEc0hUKFkv0576Xg2Z6
Isl5NM7xMPlEhNp10QX92hpv4jANl2cdkcBFRk1HxgM2jF8z+Tk38e76tkQLcaYu1kypNmhEz3P/
U8pAMkBvdf2pjqz99XUu2uzNhtR/KuBCkSobBL/0vKBBPbHA3lD9dznRzRqcO61StUo6zaRnnc6+
QZHoLoFgPicHpXvSB+XRkkuvNDA2lFknqzaP/aIKgvIL7aF4b5tP4OwM0zFOCKY+iihFXqGiAXHj
5xSJKa/McodCa5nOdI/pgBITW2AJ3fUYEEhMF6iyomTLRQW9+ZT17xvlaaN9SaoaCKyam25mqW5j
0AAkjKKIcL25Kw+Db6pJmcT6bK7IWclqNzFst0KJz5s0jKHV32oj9mTiW/IbIrpAUbLUA5+AIHtw
Ac7vn6fOedRSpWRWbdv0bCndM6GlO6VP4IUK2vF+QMN+Gv0qhu9q9Zwly7FoRz/G1OVo9y6L0X6v
v7MYtO+tKNF2+WVZsrqOKuiKzJ1/U6QxU0xCzzmImhlF1cPwJbn2bFOEO3H5pr9W4kzxpNlalbYG
lIVi+o19T6oEOKAiDNY/nPLXMtwpL4bNmAS0TfTuK4Hhpj5Jz0Xrzp0Xn6YDfcozQErEwMVUfo0Y
Z/i4rkAujA6sl/y1PK/tlYUNbK4JIBEwoQuokCFp68dkRmPcACycbnhjxSOhqIUAWsSRNNCLVI2v
x91ZH21/GZe91Td+DP+qtFagyUz2RqURQbdctklfX8mZCQxVjGBkV+lZQot66k6Dsgesspvod7Uw
nSqQsM8wZvPCy6Kq6xb5r/Nk7coUYPTWHk17krBt93LN4uvoP/++XajJiqJC2/25Un4tMjhUTPZi
dGA8jS2PtZU3jjC68ltRGM+9iF94PbB/q5e/D/TTodqsLXVaPSSA4jsn2SmRFUeugfBht0DXelbU
cy49D7JoTlq4X86QIJ1I564GzsPaBlXfVeB7g+Z26wcxouLlHNDmbDmLEUXVjBE+XCLze18J6rty
N98UCBEwR9Zo4bruSv2L5ywBNuzD0sLr70qgPD59u835glJ7KqiNVz2hAyON3nN9ZzeisYk/eIhf
t8ipqL7s2tHKqYXcznJOwhY7lf36TENtX/yuv437TshcI9oYp64kQ5dSq4Tg0Oi1tEyvLE9DngfX
T+9yYLm5Pk4rZcOSmZbEVoi12Z9/KJjqCDug7StucmTBMKEbQ9RF/0mFde1JcDqGRbWVKQWY0CdA
Q0Vscmz9Pab9iz7s0zLJnTIGuFDGnFmtQHQUS6cllkHzh2JVS42wXqwVxM7RZ8klRbKnmf7Q6zML
FAZAESBLK/p4l8e9Zyd9EiBsBtFOm4DAVPvvPIe/heJT429Fj1jyUlcQfaQ/YVCYOxyNPUYXwzKI
PeX79ZsS6JFPz22zmMTGbMlUyDnRH4D96zSIkSU9YOCLNs9IKDnU1AS+9UUJtHVLVeGGmQrfTRnn
SzPIZQWYIOls6gSU5VlQ1p0gMLnoWW9W4RTIHIOpQ2phcVBA8XrlDoD+ghVWGf6XvG1WWPe5Obpx
yRkI/RZ6Lq1jP5XBTFrHVNF3VFVI/WiOnDb+9cu6MA4AY79ZktMXSmVLRS7Lq68hg6Gn9Jt967Y3
iVfv4lN+MpxkBxxR2RFPpV90Zzcrc2qjpXpl58q8evAronnhWVmYfw76lyCMFiJHXLThm+U4/YGR
dI12GEc89/FrX+fBMp4Wa3DsRcQdJhJGTmnMCqlpXK6OyYKpx3QOVUzaszESyPxF/+drP8aa0tnI
ysBo2tM1g9lmL5n9K7ZooGeGr1OUx2rj/n8TEx4oj9B0xkCRshpPLWxO0aEF68OwU2sn+6vytoqJ
SYP2RQRpJThOYxWjzT6jui4KpYeYLCR347Q+IUBnrBRlVlZP48rTMzhPpKlrbUZdjQKqKN7lPr1p
3oqXDphEa7pIzVzz6fqJirbFKRPbSBqrYhPe3RAmarFTDbA7GILXLdBYfGu00SZZmw24tWXOjrN8
2w+iUSzBqzI49dE2lqzHMTQvUX8TVt4mmuxYC9DP7SS4fmAieefURTSV9aI32EuLuXJl/lYgF2pN
R70A34itCg5OtC1OWSydIlE7GiHu6tlOE6839zTas0rYsScSO05ZEDJkpMqwqykgwQJCPS9/1jwg
YsWoZFchqlOiKtwFrM9/aHy+/zk1MRSV5eiYoHLyEBPJT7XGI9r41GUqHnS8m0ZUzwvdK7R6J2XL
Xav1vmo8Al56V2c7pTiyqHOVgZzKqXkjUlm6iv5YdyIm6MsZ3C8Nx/dO20mGZArBJayg1g1QUsAM
co/hV0fdmXciX0/wVPgOalrNshpPUDNDhxPQjnJSC2RKtAKnYeAXDXpt4cXrlrZrQYCSCrvtBGLL
N0VLWWtPBsUSq9u/Jg4AltG8SWhS9nqPuMqNeiwAmYSMvsDDFO1t1XYbJT1bNFtqGWJs123Q1cep
av/H0+MUjSw3WS3b8FPgcjtRjbZf1v+PS3AaBhYOANLA9zizad8tnRcJn/t6DFeMDI+Hl+J1YR4Y
QjaWt63UhmYZgqRCUIJTL2tKG63TugJo6M8Jls1ldLaZy7kOU7Y6VgqIH4YG6RqP3lRAm3WX2+hJ
w5RRcsRtIdYFVKuX3Vu+eQYfhW92XqmHommVyykl++uTVvnZfFKR1wtGLvBJKw3Iyiq6yA5ks1P8
UXeng3lobovd2kurxk7yIR173RlFadpP7tB/n/7XR3BCqo7zMlClwMiAlTlz+j7MxxKxCdOBu0TR
ci4XAUUeW9GUPcEEWr4Mjp5jRgwADtr0fSbUMcwYnMH52TBMX6kASRBnB1ltgoIp+G+WN5jAHUAz
rWzXKGUPzhynQUeTxcl67Q2QSPulJN/yogjTvkCVrC+/G23sEiC4XLeVl7MAm/PmXkshL5olmx1S
op9MJK0DVfBmPsBdIzcl8HLA+d64kQg05rIW+Dpg7gENppQwVuGWtZ7uh/wlakTuxh9swtcSnGFm
tUSMVsXGjOjOyr7BrQapQuKMc3FSjYdE08PeAsplQh3VDNNGcq8f7Prz10SIM9edNdQMUPhQEdrg
dN3ioTMhsADRXyY18C33alR711e8rNL/3jCPL2GOsT7o2UoPBzyLESLYaJiVeJNTM7y+0B8iwa+V
uAKVnkyqgVw9lNMnLFl5AKyrCn9kuDGBVrCmxiKg0FmB9WATR4SUc4E8Z/VKvlbn3HwzAthEoWN1
sJH/jjGO2ZBd093Kpj+w0OpvmpfykARgJvCab8Wu+gF8w7eR7AkwhUq0PQhMwWVF/fU1nK22Y1oY
UbJWc5saHAaY7F1+d+Tx+omLFuGU4tRXiYYRPlxt8mPo0e3R3euzKBq9XEzYHCyn9aaZgdBswIvp
wFKpughtXIV6OFELjGVHEwF3f1Ixodgq/pJ57L+gDPznxXKqSB2IQga092NecsUbSP38Q+489dye
2juMnnv2TjnLD6IklEAV8YVyNc0KXZ1XG1gdxmb0FvFgyMWeic3BcqpIMolk1iU2Vlc3Cvltq2PY
ZMSZ2a427sZicQp2W2dE9ExX0buigj5bjjamtDbbSNcT3KcaqocoXNnWI696S126px5KnyIUJ4GU
8gXyoZiAMEMgpX3ySGIMu2mFSxRd4EBeTO+asq0baNNUZOOzA3izLRn9BXmf01X7jOjwXQmWTPB/
MOR4Ryif3ItKx9IFVeSLdnK7KiecbC7jpo5zPMF9dlf6y24gu3nwV8qFleZ4Z1T7cvGooIx66Ui3
q3KSg+gyTmNU/s9mfDvlGUpKgGI0UoGtupSH3a7C2SqaVu0koXEDe1vpjLudHq4DuyLG+Eve5mYZ
3kCRoiLJrGUInECIM96ZdNlR9pqMJ0mvRGOul2R/uxZnokZQrKSxWqOHIpkcw3gZutc0wnCb/i5F
qAekvjGhSSkHSZXpaN0ho6Kbu6RWth/AWam6k3W06xbYLIWnR+8yNdldNwoXy1TbJdYz2DwERS/I
0A8QSS0kwZqKlfW7JXOb4p7clqfsVgUgQdyEgLTrAP43+GXrinZ50WZsv4GzTIlRZRJaqS3obATD
6LOPUfUN0FRBWnQKDwD779y4d2TmN/f1RwMWW4HsCl4I4d6l1qKX0URUea6s9wn5l077bqAf8vpR
Cx4IbyNMA7D/AO+CZerC3Lwt1ftGbsJ+eUzltZHydV5y7/qKl5y57blyD1+qagNVQJsCWrgKlA4X
SZ+nbgymUmgmRJvjXr8k2Rg811dJRWJpOLNw6O8kQsAZqqNutQcMzLkOyzEFjtrB9IzbfAj+x0vk
LccsS+AM0iHJnfWAKbtgyQ9sSAQqXLBPHs5oYXUWDRXgAshcnUxzxNjr5KRWscd830dtvEQze8kz
RTieIVB7fANxN8kzeiQKC0H2cEr2Vpi49gvIen4u7uLXvh3WB/XNhndzXYJEFutfHcVWrmmValqf
pTxQ9O3QZQNHHYypn3Yy7dxOc4obEfObQPFpnEYoplGPGoq7LECtItl3JBENnAveBt+zqy9S3MwF
nryRj2E+joHSzrspQcJiLgPBIa5qmvehNu+Q76QCrTmozPuKAgMr3eFpVE78Yx7R1wsc3zXfn2qC
Hl7hta3itNHqcz4oxGqw4l8wcKsf3Cku4AoHxU9BnA0cuF0uv4lyHqJD5RRO0WsVKFNKHGrz0E43
k1kHSr4nQD0VnKhIPjh106DprJApdGnrjz7xAMmgBPS5eqv9xe332FvkRaKKwMXpgc018qhFipop
wOvG7mYCYOsnVr7p9oNhzG5ePFMQVWZ4GEo3CpT4xa0qmPlSNUWzbH60UkNOOh7TBH0yYMQCOrJX
SbnAQbyYozc3a3DPze4Whk7+EvOhN/MDdFmgfgyoy5Y/snN01wGL1xmOtY/c1MnWnOkDvX6xOCS/
+Eo2H7Ea6Y3M1pqBDFIbw4TEp4XWTlwYmO0D0kO2b6vYR54sNNGSHiPHPBwT6ZbmrwZ7LQrEIEbv
mErvL40VFjWC9qEAPu8d0HAF2v8iGs/2oNYHsPnGITMTqbLSv+RuzXhLmWvdMRooL8NLGjJv0h05
WOPbwp3O5DuYgINBdxMRHoFIKLj3nUaGrFUGzkqGZ9o1pquOkShEuuj9bu6De8x0jK1OKuBpr4is
a143usPw48pkumJxU2TCBF6YIjxe7lkDrSZLSQE5JCCllCvTsftyDJJlAoUYVT01G35oY/a7yso7
SdPf8q5eggTDoY406cw1OoAdNwmdXb3sAJUBXANHKhfmG0wDjXlj/Cxla/DUYRiQQJvQeFaMt6bW
lE4zTq5KTqpJvSYhoTEvzji8Jl37Ni3Jr1mNPULAmhIXH5EsvQ8xUlL3OVp7dV0B6PQCiOE+jXA2
RHqdu8Vhw1PKWmchRyCauCWwG+bS8CdFDYZs9IYaYNDMPpqUorJwkDCht8iGNwLIg4AOAKRKjoL+
O3uO3SoGdxOaPuNs2JNZCYvMl5IyKFKUpaiMXyzBkbcvZwWZwNFJVSCb4Rz69ijZt0j3HjHseNci
BHbKfnnOl3avMst0aQFqQTVlnhRnewZ0jgYYBSN8l4HtVA3jEthKlD/W402bYlK9UY4z8DurPCRI
l5dm7LRm7WBkwCm111J+MLKHtn0Yx9+afFsZaDK7tfrRjcqnOYp/Z8mKtZ16kfIzpqan6AnceSnx
ylqUULzoIf1HXG2Zn5EdqkgHmeqqJ6djw5iby/WOLGZQYoR6wUCNwAJdSsf8rQmwHBcbTlprSKOt
ApoPrYQgiwIGEQnXrgRRQuRydLTZGB8EJjnEYO3SQQGP9Mzp9M6pQYRZSTfMBLPPvLJx6i5LKjce
S3emrTem/tjfd1EXTLg5RP9uphHBa70YM20+a1UfG1VYDLQx8nmyznMGkJ7ZZdKzZqQC43c5T7NZ
hbNM5tiN0RBL1Xlch8lkd0SnXxztZNtR0vu+/lYlj3L/zcA0VGbd2KDK7KZ0f/2qRYLF2aWIkUUe
AZGECYfaiSb0GxZO0r/XGPGKZiH5t0iuOAtjjU0rt5kOC2PPx2UGbumMcWWQ38a3mHh3chWFcgs9
x/r/eJ2cRSHTkuq6iecjZ8DPIXbI2CuLm6frZ3nZMd3cJ2dUzCqfFwNRMLJE4MYOpdsFnaKVjIpx
50v3kaPt+p0iekIX5yK3j5WzK0Mc0aqyRvM208sXAORDWhSU05CYJmZ/0ivgjevxYSjoYQB2RdoB
knXW/M4K5XK6JzFQUxnJf6KBYXHkzvhIGvVOrueDkTE/UdUjS4Z8z/LSdmpZzlypLkAQPPTRPmFS
69QRMNja9imiuMaY5L9GW3otbZDVz6Q+SnOxVxI9WImFDT0TZeUullk2W+d7ybXasDAgDCuuTN/a
fK+uOLCNAx1pxR9D5RHFdCQae4l+zIk/NZYfN3stPqVWHcSaCAXlYgP29ms4rak0idW2AzpDxxlB
UFa4cqo7aIRAOTN2F4UB+Nvy+xxMtGQGeN3/HT0dZcgv6eN7znXDXEgxztaZSZjBB8KSnT7JYAfQ
MZJ+XdAvRkKblTjtqAPMQiVr+1CeNaFEEaAkJnIf0k7TBoF+uhyXbNbidORMYrMhrFq9prd2TL9H
ae4vVeeBQxBjk0Czz+cwVe1jHIl2eRE5bnugnG7s08nWkgT+8H9GR8bq4a/yHeDqMseIjqIsj+hg
Of0I61ZTNUa7Y1q8IN/jGEvvzSzzukwWnKvAwH2+rI2Bm5N8jmULzqgNJy4Ca3ndgS8QECTXJeVi
BtYyZFODtwALxa8zlXSucnv6K1af/datHsc5xDCw1B1LJM9uQKYRLgeUuMNhad0CsBWCnV4sc28/
gdPKeq4qS64Z1bn2Wp8ElZeBImq8k4MK+J6iwY9L9nS7GKeMpbLo0nHEftOy3i9F4Q9t6peZDEJ6
3SnFccyluHKzHt+NPmqqMYGDsFqZlCKHeMtO98fAerUCtKMIoXY/Efb5ZM92OU7FJa0SkTTpkMye
a99cYhchjDtaxmmE3zJXxn5QMT2PfJDpauD0CCNtshytGhBLDvAkKby7ZAJNSs66UEqr77lhPSVL
5SOX66uV4Val/GOCkdTAR3oq42dFOdXNbTXRfanegLDOlRA39drkYOA/dhVbBCC/apNr++PcUXzz
0HbzYJ1l9bUe33PEEYIHIRAQvqHIpro5jAYubA6TvXqAPQINFL2x9ta7Cj4BlAMqf9wB73Chz9eX
vvTkt3fHaVJL6zG9DzJFZHiioExoSK08rJYhvL7MRa92uw6nNiszS42+xA7X9FW2Nw5kF+0zkBmi
5z6A/yWOIj4zpteujdObdmuPeUrN6iwbr1QjgWq2fhP9Mop2TyXTa4C3BrKSMcsD294r9UdcVC4z
Q52VXtvuWEI8u3tmaDuZ6tKz80OmSn6FWs2S9+5M0OAU76XugU7TWhTrtMdaP3bjO6kec9o4xnSr
DoCZUSh+85fFJFcxA/RbIqi0HUPyGisSHfH6zK7tdxWyrfYGikGGMBpe+/LSyTkAMc/AJwOrfKgV
r3mier2xr4ZHBk9XcLkiIeKUaVvU5dRHUKYZEmn57dp+Nu3qXXrCCF9IgxFpepFRFC3JqdSq6nRi
G+hm0e3huc2LY2SOL/GkCeyEesn4buSWL74yZkV93WNrA6pxh8UD7PTk9A8g7EkATN2Hyxu017KT
XIYGUMXtHlLQ/wbdt+UnyOoCEUfdxXTR9nM4VQuCujEF4iNiFqOFbsyDFEmKojXvVcJWFrHXQtHc
1Eo9qo6ntHkfm9lT0ttp+VVmI2BOoJunyq2q7B3FY91RquSHJv1M8+8TEdVZBTdEOK1p19lomC0a
RKwIk7WRtFto5+VaIUhLiJbh3M5F75SOMBifxHxXE8NbaiDDqq1AQ4vEgFOTtdb3oAbC28oH0xkm
AJWiVSKPY6/oNEHG9WLEsL3jdcebd6yrFKgaMaLvSuvR7GgEqmY7gLdxUH9rwUm02MwjyEDEgS0L
0uKiw+RUJqtbtaxyYp1r0IfoqAeX2rdMKkQ7vBTxb3fIaSqZqUqVZTAGayPcChbWHFfUkDwQ5az+
YAM0xdJVg5gKD7BZ4LVEhoYCBugJVJfGT3VZ+SVZgNldOamJzMpSuhaUJeY2FHZU1V1maM+mpTrN
hBA9qYKO7azyBk64Y5pIl8oOAQ1GXCieAlwbQDU7HfzjvLEOaXqTz7Jr48UV06NBmc/mydfsR8X4
mYAyq2VN7yRt9j1iSuQCvPgtk9Kzoi7vc3VfqfJ/9S7+3jkP8mmlhWYmoAU9z1PjmjNys6CXnRCr
X9f9q2r/t9H5WoZTSGrGqoKlKEsRdBQndR8aVR9atRXkY3MsANKVtY1AJ19+i19LcoolahuAupUa
OUv6Q1w3gcpiJ52Z2+ZMgON7Mc60jK+lOOUC5IGmI5VanRupd1j31ie6L1W/B1A+FYorTU9q9JpF
qcCeXn6FX6tyyiatwBM86Li63KBO0gDaNj8kbA6u39zFPMl2c5yeMU3SZHJaaWfqV3vzdf7WDyda
eehfDAe0ZxF5V9moMPhDiAyzoNHoYjfqdnFO03RsxLwschPonhhO1rfpccgC1C1q8Fh0jjIECZpg
VspXjP0ONyCYK55ltOGAlDow1UA+itpRL+Jfbr+HU0mowUxWFZUrCWv5s7RdS9kZbWDJP6Q4lNrd
/LN12huUBHfk0Bws6shLsMg/muFhKA8R+tATWHvR2xIJOudW6ZicjGVFq87WfDPIJ7urDmZ9BJKj
QFX8IRj+EjjOmcq02Uz6AVPYWij90vxpZ7vlyQ7hrB5iT1QxF6ym8mULK2Op2QL+9Gxk4yNVk3On
yKEydId46m71GBFxc2MS3ZFqyQV4PcO4sUDyrx+sylcyUP9KCm0ETmK7ADVFeTcH1GlQRW2mBFSp
6E0cGFgAF1+XfjRzBkpTkEaxBCPmjxIdvCHPPq5/0Hq+f1aiKg8Iytq0bVQdJ7KmiMkRjW/gPAap
g0BxKoJXp8qcPiOyrjZjj1dnmSVMXNn8qq3yQ29MBCzVvJfK5kMxUuDKA/2uYMYBh5R7Zi+1bmZb
T7NdSsFcUIAAkRSMZhF5rham7VM7V5FXBK9RsqTfoghRjtrrrWPM/eRkHcJWJdVQ3R7ynQGtYrCU
OIWZYAKlm83bNMoPRbJkfmvM+yRtnscSyDeZHiwAkqySxrNLGnTFspezmuwY2OODZrDeyjI/RRaC
/ianiVMPwLeMq4+BKfelCfisDCXceHJie3LAiXocKyypVUFaE8+qX9uh9LTBDG2mH0qN3SpJin6K
Yrf0YIMAoJFaNDui1oACTKsHS5UMJ1303J9j6UZmA4D+k3TxJCSsUJMG8HoBnsjymMbGoZHpy1TN
R2Ox3YbiA5YifxlM+RO4p4RIt/d2N7+0au41deQnC0J9pNjtEVSxOdlNmLWsqvoGEfnBbPUDbdLf
mHSJ2LE0wqUMpxZoU2bvoGfAySrmRurs6OpBanI3ytunUnkrm12zHDr9UKGPoABj58Akh2nw/ctb
jX6PhvTuuuz+IbL/j/JQZc5aVcukKn2Cc9DCda532kXvOqZ53c4nAIYaXwagLors8qqNrz0YznRJ
lmItVgK7rGP6Zm16V45Qw94dCPYGBF4r4jfdiYr1Iq3BmaxxavV+6qh2lht08i+npIqctMPAzyTw
jy8Oc30ZI/Cs/DMCKIu8oNkMD6c4jd8qw7eP0ktu+5Lq15gSCWy/8xegYgS67Ufdbnk2Oqd/E1kf
XXTInPmx0n4kwyJDT6dNuOjgLFOn10i2fS0Fc/SINYE/sUQRc0o49E4WqyZgdstgAkv8bI0HJZaD
MiduMu5kHaRb/QuzwOue667Vo5cYbRxRMntzQ90l3svMY5HqgLELmbzeHWfql43iUg3MI1FaOlMh
3yUF2HgXjMAPlWvNL7Hxs2JxaC4oJdWFb5P0QKvYZarlTtZdQdGVolp+WT4nuuoTA/1gKx5ivxwp
Izu9yoH9Mz4IHoPozDhLqqLrwGpluBFa2H8bfdW9eXpb8Z0BWLImutAm86YdhXp9fWJXngNf8Rqg
jjOthyeHyjxFRe4zA/PZTAzcQsVt41tQrD0Kl10d7WvLcr5/q4xDAexsAtbDGEg/8UHyQb16K4WZ
P7+IuuAv4tFtHgVfybIn1vbyAielOJmvcuqiEaAngf1Cf7AfpuT+9Swi59b8mCPAYb5MP8TMCRdY
5UDE83dAoH5WhzaxuaVWaQJSGugA3YEH6PVhdV6JWAvH+JV9Q7uYlx1sTxEY7j+kff7WsZ86eLNs
WirlUknQsSs/WOUtxylz4a7UBzwRIHO50nPytt408aV9ibjV9oYp1IFg1mWeQMJFssap3n7MtRKZ
6lXW2LcZ468Oc5s3DTgOneVRjJHEgdA5F2jez1vZbN/q6oJQCVG8ChMzxm4SyAARn08xdQc9tFF0
cPXwxfDs23Xu1jz0d9NN4qfLg4phuuiosVCkHAXvnK9gGVMj520LYRwKDX6U5NkD1KBi+HVkBkx+
u37o65lee2i8JmZNSlUZZ67FNwR5vGU4dZ2ggVZ0xpzmiloJ3LGTTM6ksDDaGfRlvB9p9dLkiiDJ
JJAgvjo1a1MkDSXObswmh0k0qHopvH5ggthW5SGSyNhJjTXAVksxpuJ6kFW99/ovaoDFbxjCqUn2
Mtho54EAyDI6UNs8NuO71bx28TnStFuQuWqChyPaNZe1KIZBySMwQp4NTD3Lih52xn9Xp/pbS/BV
pKrJli6pJOhjWXeBY+nkkhVcP1iRa/IZYWyeIo0YbgvVlM9QRXa1++xp5YtondgvoZLWLqX7co/R
Lnfc5WfRmPsqhFceAj/D1hpZpMz/j7Tr2pEcR7ZfJECOkvgqmz7Luxehq40s5f3X36Oai+lsTk5y
sfuywKJ2mymaYDDiGKphk6rFEynRrAEAmSTbpkGzRh92ScQ2JGXe7Y8WHL+vHsHFN0ukTgFSxj1H
rU89RxMT3hgtcEq3R7kKFLq4W9Q15lwMk3eLbEJYjp6T7FHp7jK61yLwYsNfek4dLK1rgkKyZv9D
/DD1j6H8Ux2X+7IUWQsLIsGXZtvF76jg8WAlg6qdwzLyIfQVjPIHnuaPlLYPtz9ZNLFczFGg0zfQ
BKc0mQF1hb4sYDvOVAlG+Re4wd/ngu/hmFKuFDn5eqHAstgfPqXpEG6TXezCoOVg+JCEWw1o1aB3
CulBdFX8Sz3/9/BcmhTXrIIVkobLe3pGH8QtUEpolHej/2HQHfitXg6bQb1Giiv6cMFK8i2YEoDp
FpWFNW2YwRnA00za/jRgNaJ+3dP15w9Fs2sm2MiCVeWtQOpRU/ouxqp20jcFziME6GXBFSKK79oa
bS/2qDU3IcQmcIe0XrUFHdGxdhqQkLGd+pZLAnQvNEeN7eI+3YmyEdGD9wsOcTE2iMfTQvuvWf1L
/QN1CukkpzY4bbbuN0FGhPmGqGjG8/VIoqkDXVOgFXwLsJ6du8PGcM3A8ue9KAIIR+NDEWtkhaJJ
8//va/h6uCwwPTNQ3UQY1EX7hctuNKNKq0UNtXOvgIicHGZY7LaL4Pq9qjR5EV15VvdSpHk7xBgF
dAWHPeRQQjHQyIXA+1GpXKsGHZp6Sgw31XizKqXkz4lPQHTrbRUMqSOE7IYgE6a2gm/nGXxNaXZx
TNA+KfJqQ9GEylITvk+toKIgSD54Dh+6rrMRzcgMCqXcpMvRjBPBiRSNoP55IPUpieTKQl4wN2Dn
xdDjSwrBEKI4zjPzFD2eByRma89A85v34p158wRvqgdgDd3Jmd26ty15XbKk3jT/yfNPkH/wJL0y
lpI8JQg7DVyyjMltkebAWTxYH76jC4Ubx0LgkWO7RDlD8/S9qKEpCnw8ic9gVkZkBRXcFUejO/Vu
rg5Z/a3BFnY7mwYllHRiW18OeIEfRWp3ot263jcXkW8ZzYyEGSJ7IQGQPwIBAR+U1hCU569ysy6O
qs5HH2TgkdwiwMbbYrtax0PrZydDMi22B5AtHIsANbTKbTVOA1Hh1Da36bzL8eC9nZ6Int06F5lq
WoYmSzDZo2MEyQkOe9vGtYLmbnR6Z4KMYeHiypE8wFxgde2l3qZwRDbMoutG55KkYlCafOgAZ14l
x+g+hxgFgTBk79dQGrZO0Vl0wQmOMk/6W9QJZega6dJc/orl+tCriWCFRfcL4VKiyAgVY6qRUadb
WBlnzqRvQtjLyT6B1OCheBbZoAk2LuGiU5ZIcKJskIKRpQXMvz1IDErYuSJIuAT5Fq+Sm1FtiqoJ
1T+jb9ysfWjC9wnCcKmIXiv6nHUFL84hmnXoPyioB6RmCmKGakOEwqZM8DXXV8nUdbxtgJ8AVPfP
YVg4EWMAEBOSpLOzQp+Snb79/pVybETbfD3T/3jZ/R6LhyvoGR1BNUWxmbbFsRjv+lxChwN6tQnA
E6Ii1tX5uxiM235DlFkkGZHedKCYoJbX7SToutwOHqLZ481JjTFuUlIjWBL1Z91Axr9ZXsa637aR
8SxXyr5RnnoCMbbG2GiQ3HLkon27/ROubseLz+S6fUOLJns+Yv0q67Mteh8NNhgsU9TyX28PdL0s
ejEStyEjJYTDyzyvD438CUrDfnHXBszJHLTGrEPnxZvuKIGa+CQYdw3At3bNutAXByFv1L5KJaDz
VgZvvezaLIA/wn3vIjY6xQ5+1RCXyc7jIfcKlAY9wfBX04GLz+buw6lc0lSCaifSAXWn7qKNtTik
tGFHB53lzstCGzqjw+Ko8EdJndITlUOu93MvfgB3U9Z6AlPTHBDXwQ8DAp/OzYIkYPw1SE5eucNr
tzEB/K7Ry+9xWcBaSCbBbN3Lso2eaal6QtrR1bvj4gdxNyagifGkr3W3PATaSAelNVWfJHjO1RZV
7Egibt8mn8NovaQF3cE/BAArtE5l65usNY6SPbZgqibGEzVRvQI1CCWtjQX1ABnAlEhPoJra2BKF
HMqs5nYGByxIFik/hy5JkfPM+L9SKwEuJ0YHUB13dStodgonnAuJXV6NQ6Jgw+mEOGSKoLFY2TVa
WXL3QcExHbTCSXQNZs7AtdR4oY3gT8WojqFRm4+v8BO1tVT3rO5JMaL7uBg/WvD4wcwq+ldtEUIt
bm9QMOr/PB8zmfRstlb0KjJmS7eN6jDiPw0nTn3Q3Hezv3ia18D4xDY+5w6fIe7brHfrv5/Rf9is
ViCfTXGCdEIeeievCy9MqLsk30l17MzcNglE+cHxzAckzpLqRPXgUqvaxIrkZvLgWgoKXgvoINFo
Ty07WNrCoCMR2plcC15Jotlav+QimtRDWaqLhXhZtBYI1TBXC++h3m4P+WNTmc4CWeS4FhGKbgfp
fzi0wumNJGGFiw8i8Ri09ruiQ/tT2pRtLMDqffUBby0FF6ZlWQ/HCsWwc0KZU2WWE68gAfo9G4ij
ZoMTKXcgR/stE1nF375wATP5c2ZllQJ1kgI+G4/9ZjGGbRUVvkFERtLXc+W/w48mcwE5l+O4XnJA
Z0sojUBsEecxcqZMOTbyDwsPham2nNmUQXd/S+CSp4zmk96Arz6Mgrfq9Q82qUoVWMkZX731i63U
Zy2thwFc6Sp/aqXamcdfE1Avt++f6y1R8/coXLSVa5ak0YwNux5vuKCacQAJ92WfefqzpNqQdXTp
UUdqiI6Ynp9hV6bDsVmI6Loe9P/+GbxQfg957TnpsK2a5FvZwItQNXzBl15FDP/+Ul4dX7daCyVU
fOkKMiGtC4hQbmzrY+gC8b2rt9UDboDhXk79NvTLzkHNRkx0ulqAwILCktUyFWB9uW3cpFk/zKmx
MuBXK4fWqSy7emQAOZ1h0rc+/1fdLrOHmpYtvafPs6i0evUEX/4CboPLk2bSpgRDb0WKsV0W6DbE
w7Zi0bmrR+lyJC61aOU0K6QJUPDWk84wQV25y1kQvyCZgELCTrXF3fWrD//LMbn9bMlRIg9SpcPY
xHCm4qUq3iLAQ4Df2Jswgenbt6q47xlKclW5t7r3CeD4bhh7u+iJ5RgJze2iSTydmW9apr4vY1js
gApv7LkXGuuuyTMfSy9/K58JpAOgmRbmZ/LJ2ypsiEhql9vJS+0G8CPRVX7tjF0M97UxLgLKCK2x
sekwNRX7GJPvMxMJjF/N4alCFUO2dHi8mdxrochYk1vZQnHEVj5kfcwyr+3d5AihKEjCVx/za/6T
lELbkGuh8nJc7lIqyAShRh2P5iqB4m/zawkjiKRO3u0Icu19eTkKd3RzhfSmbCIxZUWCbBIVlFiB
GkgNM3A0K/un26NdyyQuR+OOqTLmXUag8Hcu8MLrWOVVBfwT2THvTDhGvoIOGSw4RrcHvfrivByV
O7IwldONOf0LBuSqL4UfbrUgP60SA6NQQPCr2vrPA/B7v3CHVWGpmcVWWN3lbNopBM6+DJZ2Hg7r
Jkwmb241j5jTUSlY5FiNumvx6hjhsAYZDeaMdR6EFLS5GabXdNpretY6Zq3VG3MYfozl8CuN6kBp
FOiqW09S2h0GS9qzIt+pbYijn3zLweirunYbJcyBN5GjlSoSmG4tyhbMN2brtChwiwT4M4HjM5Ht
Ca1jp0vCE5WySDD167femgsuGBTDki3loLHzoBh2PVVgh4EE1n7GeWIjG0n6TrCdr9aBkV3ohmUa
hqFYXAkDMpnwhYVb7dloM1tvSm+WzccxgeDh0Hs1A+VDVty4+AhZv1Xk3AFx8XFhQGVObJtMkh/J
5oOhVCJg5jrsPybi4mdxKbRq4lkXgyIP3TfAKu5LQAKyre7Xj5HbC+Z8PUO3huLilQ4spppGiBta
t2tSWKMVXia9g/HpCo7Vtdzjcqq5AJV0Wc9IOjFYLyRAKs9Ohd1m3sfDt35cQT/UkYbvMoxCb4+7
/rO3vo+LWEPRJX2UDew8mvBgabzZigRZlXATcWHKkJe+YcBCI3/Mn5LNGJB98pEdV1G5wSOAasII
ZH4170Typ1fVSS6nlItUJnCb4AjNcNyG9WJKIV75fUpnX1l+RgtEQRTQGPeRKQPTARg3XtnwW4AO
zltN7iVk8GGZOUqzU0rVjwzZiTO/NkY3jSJYv6MXPEM8PVruVWvfWC/L+AZJJ6BNURZYmkcw1VGR
amkBESE0vq1U3pjsZ1J+0FIRvCZF68fFRxYVbapCnugsJd8KrN9AVcH6iUbgok5pIu0eFSwflc7W
AB0FlQW39+BVTMrFQvFl2UkPc6jkKAxWNlZlE9M6QETaqVIQYDIaGBnzYoTjItn1MvWjutzNS21b
4MZqeeZKeiaIL+uev3EmKBf1oqIwLKIhzrZ66dFy3JsTRAQAMrj92aJhuCiWVjGRW6BTzkbxo5If
G1AHQUT4b17jl3PLBbBahsYfiQoJuTyuMp8FSkCDFbwuAup+WWvdmrZ1I10kj5VWQFqtyejZmky7
rnW7iySvhauDpDbuUstOHn1mUIxwMlJvShJtU7nZpVN/36TKuDHUFCrJJDftQhkoKO1tg6se145M
w+e4ZK9RgmodXPR+1dEw/4zHqoBWm/XaR89FnttDm/khfR6ScE+SzIfV+Xaas33YSP4o31XGgRav
rIVuPoMeML0bYNm1KdLsLqqBbaV3FjR27Vo59m0wZ0UO9Tdcbrp8N1XqUW/Vu5g0kRelcYPHfRrE
+LfCsvI6RG2nlAvNrZs6QYGdeHI3uLe3yVVy+OUKciG6bWfkFNCLPbN0W4TvJmDtS97va6NsvC4d
kImoblOk9qjVx5jC2M0c/Tw8WLPfdeleTtpNCuvwetyjKOMuxWOuE9hPwDlm1GzE/6CEeUqc5IKN
94WSu7UduLDf6J3FcoaN130H/em+eIJlJPPaZ9gYZR66i0cIUwXxaUZPvXuZD8RJ3DTIf6aQMb49
gdcfmb/TBcrdA2NKTDp1uMP/4nGgCQIAORqBawE/3VeB+S5CYwliJuWicmcqUWyViMqj4TOtts3B
EuQlVxWCLncFF5YVLWSpVWOI9SHFVkKMq0SA/6/goBUdnsiiEa8+N/6exn8w6lgCEQuDIl7pH6Cn
Hcpd/ZygovoIatZ2hHalsVE3QLNsUy9xRUxOwRqqPJmu7BUdrpqIyRIU1BBPJmmXzuVmqbNNrqso
kCe2OWa7afiuyhRPrsGdTJRHdBFF/3bQ/geJLlOj1qpaQPM7nbnzZO4K9cPEZXV7y14dRVMBMzF1
WSd8Nx5CMOFgsE46N/Gn0kPgAz6iVJTaXl3P34PwHXgUFlQm1SQ8zbl8kJT4MBcMPK+HYTqrQGdP
Xb5J5FqQTVx9w1wMyt2tYzunoB3VDKbkcCWVYi8sUldbCWf4zGR+7CaR/9zVs3gxInfNLo3Oqqmb
kX6q0cGimzDOtrdX63qEvhiCu2ObhNRqoWvhaW2Q6d9aR/OhZ0gtO4QATbQfP3JfQocMXRBcZ7by
LQNFULHbQ3NSN9JWFHyuJ9wXP2edkYuLWDfwmh1kEE8BWAzYC8RSPOVz0bfUCR9N76/yYTV6tdic
9Xrt8mJo7q6yrKhtklRec33N787Ve9vaqwdI9DzA8keBGaKO2wi4bZR5nkUfvt4o/7hxLgbnbhxt
HOW5r/XwNCk/svJXrpmwHgJaHK5etxf8KtiWXozE3SiMEdYUfYlQaOIBw550eXCscNvNFVyMIDOb
40J9hAup3QpZ1ILQQLirJepkOUuMFWT31nrdlu2iXfW5PEB0Noj3eJi77UYV5MPr19yaV+6qKWkm
G1rSMwj9pF49fhpgqmb6c6pa0JDWBQFCNLd8nT9jmaqGCh4DaxEeSlvDRjsatuqXfl46raCDIggO
fMVfi4CTaE1ruLcMeq7M45TVD7f3imDyeN/bmrShvGgNO2st8oC6hDzO65i9y6tWsiLSlhZ9DheI
aBnFSELhKtCV90m6i41BkASIBlj/fhFa+imOx6xHpIvBTjCkh56K2k1fuLsbu403u5WaMs5D2Rzu
Q0UKiLScezaDXAzTssGYflbVcKhDEoSq8mKRsbX1MvMhILppl+IYadNjUesbFsLEGKJwsbrvqu6x
AvhFNR/T4SEvoMjZvQCzgh7rTzPdJ01uT5o/VU9z0+zKZXCN2i+L0WYyAkdG8CZAH8LC26Lp3RSM
3A700PVp7+ckdOUseup6emRjtp2IyCZHcNJ5T94UNtBJ2CHDU/q3Lqd2brzr6rfbu1O0nlwg0zop
7gELks4lRECU9mE2BI/cq1iGi1BpcPGKpBFRpAQ7pvMhJO9S39rl2+pJhv+0FegOaIbQgVivBmnX
wobPDd+WY+b/V7zOy5/BxbB40Zdl1OK1ZAgV/me6HNLYctRoC2nydPT199otD7Ib9TZAUiNq6RI5
kcyFJogkrClez91/Xx+8dW849VTvs3C4nw0poNTwltbaLol2N1FkDhJenn3sS6W1I2zxlGy25Xl4
QhHNvb34gg3GG/OqYV+iqYqEflLIJs/gIpcUvpxHgi3w5aRw40Tznrxp0xOY5MnhqZp0D9roAFOj
2DalxyGrHlO8lRyYT2l2bEJAtyqlR6oar3FfumbUHOB/8zlRsquGYmN0CR76cglKN+TQwuhnCcH4
ofxR64b8plQQ8ShtokBCbZrn/VCkj2QcNrMEQeCFFvck/pVCjqmwFBegYm9E54CFQDZa+ufSvq5Z
wwjV0/wIB2SvmgdfN3tPatUD+v8eGIohS+w5yCDD9jaVxyX8xbLX2JJx9Uf36mzAiS/xQ6Z5LWFO
1ANJXKcHa1B2ocYeZAM4AWDG61YLGqbslfx9aeN9kc9erevQd5Jthod8pptev7B9kSnnKc4furLa
45+2DUA7GZ0aN5XIDIVL4FnKRtsP9WLDUIkpsk31xEnkyVMpmtJ1K7qSBYkV70c8AdiqSRFeCrlc
eZNxqHRoGDazrw77jrz3LVql6IymWeZmKF4PqeqofeeEE/47ZNLl8e32vv1CRN/aUFyWqddMl2iF
mDJlvTtBNryXC7vp4Msa75RmC1cYux9aXx2hddxpnjlCv6OqoY0Ia9xY3hVJemcB4tWFqNKSKGgH
GTKL5xSi4+NkfTTRYQ6hNj39MhcTad0SjHA9osX3OYZlXhraRdU5ED+1LTN2ZeVhVhsvGQjYn7Mr
d89yaWBygJaVE+gB9D5rT2n9I1c7uNJqghP8xa26NRNcylsYgKLMI+L34BdP8uJAQKze1QFqUShe
71ePr/xUu7PfutgcLvOLI3GNYN4UoBKAZwM5NH1fK3YsBg2uz6pbv4y7WWIrr+C+UECaa6vvrBey
iWEzYQ+KkwXJsfEsOKPDndsP7S6gd2bh9GASiLQ0rkr8X0R93qhZGgzTiFmDkmQR2dL4lJj7oqyx
IxMnt2qnao8pEISVPB3aZK+bxS9YuAcWPC7qBXqvgHl0pwbgpdvb93ot4yL8c3eRwfIiVvKOneX7
6CHckVdol4y2xuzaHbBKkICRXO399qCCNNTiMHqsrfDuzZGGVmAkT9NdCtkjbTyiB2pnyKJuD6YI
Fp/vG/bLEpJEpsM9fLzcqHArf9p81dt0x9qLYQtX+cIX62ytv+ciLVWpWVoViyAXkAMF2aD9K/kE
ciJDFIxI2oam39Vl9SIzyNSEkAhRSy3oFnRRq+qHMtS135etM4Rw/mB7owli+vI/TgiXmIMUwJrK
WH/gbvFRjA2mvb5F2drwU884iTpfgnhtcVm6ObTVmK+jsVzxSd76VP1oAAxjYSpYaXXdqzeOucWF
YkmdUZse8FrT4vAFHIRdUi6uNtwRBU2xI5zVNlmh7LtmxmshgbBtBpuYwCwOoFbb5XBqi3cNoPis
BdWmwvXbV8DbBnEMinyLG/4hiz87CYDR5oWGsSB4ilJTiwueZqSg89BX9NxkD4nyzKCcaMIfJ4Qt
QQJYikrfZfI2VZNj4IbriGqb9D5B7O/rOxPs8Hi6o2AGKSEK1+jXKubDZA4bQP5NNyuZgMwiqJtZ
XDiNjCSLGobHQEK0bRo9V4Viywyw3+ghkkanmUT6h+seubWwXN6ulqacDVGsn7M8g0jO4MSJKqhy
iobg4mC5zHLVQa/5LJnfNap5ylgHt8+dIMPlG4tRV5HIWlp2XgD1aku0YmvNiYrGuz2MqGbBdwxp
D/f4kAGQEB6l79km2o13ua04y4cYBnkdvvb79uAZHzSOtVYdMWszyABhIH8bnyNIqNmx6hmQP9ui
UuK2krPqwzQO9KH3q+PuSXS1XkOFKgQ6XMRQDYPoPJCLGlWGzAvP9M6fndmLnfwxmWzSOs0+fZXP
2g7iUWjtV450R96V96YQbJ4rgeeP8bkYNxYwxZNHIOMM6xHWxhBIfWyGM20qu+9lu6OP8K0UBIwr
+/WPIblYlxRLO1qWMdxHcQbDP3jTaotoJ12BgfwxBheTequRJ/B32DmrTtTYQUDQMdvGU7XB01Uk
k9GM6uKuhVzX7S18Jb78MS4XXwaCd19k4qQMSbJVYBgwmYoXp/VTCMZEhWJP0USC6Vyni4swfwzJ
RZgkGdrShO3WuWMTpOzybduUO0tSBDHg2mv7j3G4MBPFdRkOU2WhoAgdvOcUHNZVSEg+NE66Q+Ip
uBKvJT+X4/GpVhR3zGzqai1gSpoDoZ7AcNs3to0c7fk/SLTX1OHGNPK5lhZDjBsQoXW4asuAn4VY
CSudXoc68CHubQUS+CBe2FKgobkq3aHXYqkd7jOXvIv4dcJv5xIxrdTrvCfQye4s+J0p02tdqeD1
h9TLoLGWWi9ac5KkYND6IMwMyAzBYfD2Rl436q3p4DKtIiMFLQYcUlk6ReiM00xxWfRNl/SN2eSC
LXwNufLHWq8h4yLxLKNhhPwFWRPdv+zOc+MYP1qa5HV7DT7d6kbVWJADGCnY1VdSvD8G5mJRk4LI
UYRY9Z7sabWZdBoM9UMaJYK4IDikfI6kQ7uy7ZqcnvvyFxAwefVz0QXtBUFY5VObhsZLrEc6MOBy
b1fNp8zub2+Ja3j2PyaLizQl1ajcxIg0iDDOhL6XVX0rkOWp8mSbeu2l4cvcbPR2EEye6Mu4yJPm
5qQVmT7ct3L4MQBzVjbSp+Db1hN1Y7/zKU6q1CMAMxhjxQHItY13XehG28Er3RDl1tT+LzDil5PJ
5zqzAfd2uUnxkiSxY1IgoxYqmLdr2JE/xuDCSMSoFEVRil03509GA2fECCUXwBpGCPb2YTCYB5DV
vY591MlPKT6p2fwua08zbH3UbjrCEWgzzveKcS8tyI2MbPCyEVWO6jAky6NEfwrWQHBp81ayRKFN
WmfIhf5Smtc23QZwdi/fiZiPguBGuXADu9rILJWEgeFEkeQ1tt4PMAGpIaA02or16/Z3Cc4+Xf9+
EdxCA8pPUYlgbjXE08c2MIa9IimCRE40CpfxrJrELYPV57mHc4pMUMiy3qHSJAgygnjJY4A0GrY0
swBOm9vVZfBVG3o/A42SRpV7e9YEh57H/pgQb26NBecj1O67CIW2cPRvjyD6Fi6s4DG9KF2K7VYq
QdcbkDM1gxHFtYQtm/9lJMIzO7ME7yWrygBRRPttBsNsVE4dLKhhef+/DcTBQkooD+q9BdNLqdN2
YWk6hQ6IWK7aLbwhbw91e78RXga7TBddYsB3nkFrdnPabeaJusAoCxZJNAyXhzRKG40kydm5ke/0
EHzi8bmKYsG33I4HhFdF1thIKOAtqCR2deIoEMJuMkhcN7OjwU/ArmdZUIYQfdX694uQgHu0L1RV
ys9Ur4KoIj6kvn2YyAtiwrVH7sUFQHiKJUksBiYgDAXjLfryWxJ78Xvhkv20iQ7skG6q406Ccxu6
tyrUPPJdItRMEk3t+veLL83rlsxSgwSrwlYp5NFpUVactc6rDbD+JkuUo4hmlstRQlrNMQGN+izD
Zrn1oEAapG4JcYMONsVwD4GZsbO6yyuihrsgZycyF06Aah3qUWrRA57ZFj7rjlJBTwCilWPyqqDh
Jc9b2WrtPtppy7dKo4I9vH7Yvycw4IT9OdGQ5YqbaEAKvTZd1PJTASJXmT+V8FFWBlcbRfmL4D1I
voo5FysLPFgM9C5mOnyeHUBMguhnlqLqjjeS4hReEdB+ezvkiKb46+8XQ6po3zPaY8i/nglwXXtO
QKqEkJIfRrYIByX8Qi72dLFa1XqGfatp42ei9qmva9pqtRO7kFD3raL7tWiRAX6JdhpzrO2iSrZa
1k45f/6PX85lLDB2h3q8PsK1T3OMHYD8fhQMu/RlbUclQpafIHEkX++1i4nWFQWo2xbqlmpAv09n
C+0u2LEdzDN5K0/r6IOtBICKT07zrbDJsd42D8wfN7Xg4rzGc7wMYF9/v/ghwH4pRJKRls9Q0lug
X0ymF0M/WW7rVokD/8DMi4AteFrSOxHe+fqB0iyqqrqsWbwM25B1II2mpXZWJ5TdZ4l8KPXsVX0C
Bhcew705OkWW/FfX3e9B1T9PsV7oyjx3M5TZ6IkCED+Sn4khwpT/y0Pu9yjcxo5k2RhThtwqJYtb
mAwUXRWNM4iPl+/q/KLXx9rqHcyL4D661rLDcv4emNvGMCeWB6KEOTRYVjXG1qmP7Nn0BkcKck96
p3eiM/wvO/n3iNxNu8TzoseQTDpr1XHpi0DqTzWRUddtK79Oz7Jce1mVOnXReS3wpJMMcdH4jrUg
BqsfrNhIGeKLdSclidPmO0Y2JHrI2UeUH0c4zd8+5dcT0t+/df37xWZPkmROoYmSn+f5nE1bHZ2C
Pv8YElFqff2O/D0OdyfLkoZCXrtWDJujpbVunb9XWS74mK96wz8vpN+jcDcxXKrjMGKldO4nSBxY
KKy12jaaowli8BNooHGOApvR6J5p6szX2jzZJFEGLmoHmbaR7jIN3n3LL1JK0GtpYDtQQzXmewSt
CAi7O1P5EA/UVfE/IunP1oLxrASwNZylikp3qumNxXcpTHEhoOHAg80p8kf4uALhsDgzg+m1Lrtk
SJ0+A5RG+xlZqRM1rRuzByUDlgUJUQr3qErS7sol3Ba6eooBQtF0EtRzZFsRYBr0LaW5v2SDG6aG
F0qjX44ojcJxsB5/tur9rN613Z1WR+5UwAhC/lCSzC7L2B2n70tybNVnq2DfpHjZs6U/YTd9RinA
mavTCn02zMjP6fiiFOEJhp9uaIQuG2MB6+1aw+WP88jlLLWmZmMumdhxI9krhbVl1gh4TeUYcnrq
9dwx88yJoj0Kko4UF4Lofj03/HuH8Mj5GAyxnsyIBgTl+RpVqybXvaruPIgI7S1NVCATxQJeyK4C
wKMzEU6hkjB7I2CxLWzrN9HoQQ8CirA13v47zck94zX9SIM5CFHksqNzHvTYKNBBEkRDwTHkde7S
Wk8XU0c2E6nMmVW4mxLFGSTdux1VrqE3LheZcNHeagdLz4YKndZD7xm/MMU+8rSH5ZUCxD67YCvQ
HWT6PWzUu9tDi76QC/ftpBs1W/DuReCtcEAaNVgmUZVL+H3rr7gIm7UVqUYj0xwm36OnuNBc3NaA
SkT3q8aHFDA/eux8A3gJ0eUi2r9cvFYSqYrK9VnfR/Kp0gZ3jKDCUNJTkeWOkaWC4yK6tnmdGjMn
eRyHJD+P8DAN37N5cbIhtyvKgGaDjJX+0C2Z14H7d3sZrzEh/thBXCifUUbMoiRfFSCbLXoh05bs
Cz997Da1y7azi8HHM3vMg0VUZfiXHPx3jOAilEyb0FQkxAh5jLyq1BxpnJ0Rhk6wvoJgEMr1luwC
j+K0kuFkavKqo6Ov6qKX9L88Pf7+HTycXpPVkMWZjHclWJlt/FTH5aki2WA3lnSa2odCSbemNfmD
CQhMp702nVBN9np59PdP4Io7lMRmtmQW4oU2+2Y2uqVVu4ZOvYKFW502nm4oWxN9KTXvg9s7QHCQ
efR9zyDnG1cIIVVvns1U9ZJsfisU0SeKIvQXN/biKKOfpddJj6Nctp9aEjnJ9A0JGNTm4wBiuoAR
635uPORm6cD6FGgNYlckiKv7Ni0hi2b4s96CFplSoDerrRUCyp6chqk24KusJG4dB5WaPdyeGlFO
a3BBbu6bJG4pFJu62YCb791sPFk0PlbW0ZxDL1R+hVHs9b1lp+CuJ4ULlVa8WUQonH9pof3eHVwU
NKzcgrYgggO07FzZW2UNLRjIOzkIUgWQcLmTPIq6Z6JtwQXALGyZpE9YLtgh+Et7smgCA20Ri+8a
wOgy/BhcvqqY4RiaBV5iq4vNKm2a+slzDWd6uzOCEm3h3pUBGXViwEx9eFi7Cfg76kkSCjqrgojP
o/DBr69qaCLi4ZRL3pzcW/Bo7kbZj0e4BMi1Y7IJ5g/aPux1O1M/SNd7Mvwp4UOM2KW6utpCWaBx
ciBYqXqeFSR2ofFZ5s1dpx1J9y2uwMSQEjfJRftD8LYwuDha9Zqk5D3eFovZ2TPM0fX0OVEfll50
hkUbkUflS5m80scaGJscBxetdA+wzBUsMDirTEVxPx3HDRPwj64R5i63CI/Bz2vC8IIYtDOLRmCY
WQzJrxQ2gZDbnaK7uSrdSjdbG02ftaPfVscom+egXvaF8m1MpW1v5DWIKh9RGcNovnq/HSOubhtN
B9dXgfoL1bmzSa1Yw3uzgnjAgByzXB66/oc0geyLBncClszt0f6PtCvrkdtmtr9IgHZSr1p7meme
xZ4Z+0UYe2zt+65ff486+dK6tNwMHARIHgJMNamqw2Kx6pzlNP7l4rWyxkRlU0lGSamUQhe6RvER
Wk+xb5HWP2st6BEi8HIaoXvb5IJxt0wyEaq1A+i8DBmndHoau9CkE690sPjnLQtMCpKiZV8Hl7uA
9ox233h4bnBVaFDzXgZ5C2HCRGpylcqJkmI+urNqjDxgTtC7vVeclfxy6yllVRfmaOno/mslGJuB
DgVvJTwzTLZAlHosAh+fhPrdvgOfayHHdlxkHlWee+WRpA9SK3JuNNsZ6tX12CtNXRfT3Gc4C+N6
T8PqEKMZtcdzyoC7Y6tG0G2q7SDWDzOPw2s7P1tZZi4581jLUUgT4VyVgycMAY4KFGTT8iUlJyEz
7itAboAp03x6bPW3caCcryovBm44qMakAZiHiZtIgOfQ+/BOQp4amktDX/0w7lMbJbbmXoD6m//c
3Olvbe4Yh9YSTX5f43bCvNoIBmsUudRoVeJK/5f2CIRwW2QBLZgHJ7s8JOc/GP2UtJU9Bm20NoHq
ZAI/m1BtieN9hQrL7YDhLolBl3oIR7/W8G2XeztGdDpwG+rPM8q/1dk/hlzRmO2EY7UmBmyigRZa
1mBmsi30yB1apTY7UqM5ss29YiaoOIExS+iexVIN7wuad7YwJV/qvvpRGCDRTifcOtvQrcYMJa4B
sgtFWz9GFJ1lNA3MQMzvVEXtXY3ilUguuVWdzYvC6uczINaSBDoEBPt1QRgI8C0axd1e3PHOeg7G
sJcig2pTFKDPG497xOvTzOqGLyC3sJoeQoPzTxJ8kZGx3/YGzunGjhp3Uk5AuNsjz+0MEFaHyPqo
O0a62YI5KgBputgFu/9mUkbor24lIIdRQRLi4+wJ/fdCRt8jaF+ELrVkH84HBRMR1aPbJjnnEHup
kAUl6/0h81Eb2tfTNxppHANLzNyAK3Y8GMMqNNPR0YnWIOhLGaDbzdLOVNB7PBFqC6hY3l4QL4jZ
MVy/ruosLvCktFAaoPAPultQAHoJ5K1qVNqUT7ft8VyTwYxGlsBCHs7pWcKwfVG/i2AdzHvVCoTP
9fRmSADkiidbtJ36XgOPvR4UoU8Mkk3pedS+V/OnLlCtELMi+fQQq9WxiN40v3SnLnUmGTS0UuOg
/mf2seGlfcmZFt28mq1+CoMBQe2L8mw0/lksJAcJ4ceMRoY+G19ub/N2Bflqh832u1Kq2nwW03M+
1nd5QtxMPExhecjz3s6bFNxS38Ixh8jp567n9QVyfJhN+qUYpIqhqgp4oVNcpZp3MnQoetG3VbH2
1IhXi+LEJDt/OxZ5UTYaCA4mo/KKfDpkpHQ427n92Yiu6BIIBiBT+P+hRvCTNC7JiAeywhygAlfh
yQDNC+mL9NQ6C7OrfGxEk0cLxLO6rHwFcFSp4iHEQ8DZNxo8cgyeMSiQlFc8zuqWnPNX0Lmubvkd
KztRn0KKTWuxuvq+CkCz1MqmXwyekgdHgQJTAeHC6JuS7El6yUHx7bdk5WqdyVRQI8q6OMTeLrq8
5CjdqU52yJ9DO7FQTzv0GFvdj5+r19uL3q5prcwySFRnfhjqHcwq/bE2djohBxoadh5+1cMvXfBJ
lAoMnbwF5aMgQArYQMtpWZtNb3gYLjSzGirFqjODeL+UQAJD2zORhtqch3dfyQ9FUvGyre2oum4T
k/wQEjVJOeKAjfcS7opfoC4bWBgUj30Xss1QypgdbSEwN9EPwe/D38btq3UGt3QdjHddCQhd7nk5
Mhf0GYAxm5e1/uam8o+dyyjkyhWzCTJ204jzIZVefPk+nKij1XtBQkldfBzCjy7zj2Wvc+CSs7rL
NNDKaudPXRwVCDS1ru1cfxmrzmuGGNR5ieeT+9KvrCiM/yOoXLrEVlYpilbSFHdwfM1MXtSD6ki7
zJL3gqOdlqqMLoM6lFcb5O4wA2X+NA1qqCLYaRDt/PJFDzH8BtE3xf9u5DE04aVDTZpHNa94PWBL
PnYDZi7p/Wq9EikidWiX9TqihZmmzEF93CzuyEE/isc/6hO5xvcl/lfWikmPwe+Lb0qHxCnC8wgK
1Ex5nYvWLvKvYFG7jSccrL6QaK3MgZQqaQcfyb0KQfW2P6UgU5wIV32CA9WXSujKTCnNmIhXsaql
1ao7KbsevdjNfr4XuM9oPGBmNWwnMUqEKl0OvbdFnjh1tV3sgt/wL5UxxYkf28TkcxJvjTvj6nrF
AAZrJFFBOAYXrIlGWyjM5JBYxJJAg+yNFuQtbYyI7cOTZvX3xpf4wAsRzqdkpW5V8FkMzbLHJYl3
DUbS4qzcK1DWve0x23nLP8tUmEqQajSJHHYIh4gqO7wQWGqfPN82wVsJc0MK9QYne4qVTFTZC3l7
L2L8ran0/xjZrFotkedebiXYgWSPWUSvuQyVl/qYTLtESA+hfxIgK220Ttp/NYScY13hnIysjq2R
NaOUoswM2UzjsZ8xYoOxKxTanFzQD3IL0VUqeUJC7tHZ4AopJrfU2ZbL9jlQIcYgZm6rPHSYGaMF
iEoi6S5MCzMGqxp67fYKpL4E/XsyuGKGNlVQEMcLOcsIUaZR8SLl85SCpYx+hwqxXEOMyYdoeKDf
3f6Mvyl8XF1l+c6rqEd/Vjk2C7jkWbmb+1MZg31v6NCb0EPRxyieWuPUyl8nivor5DS1rrCgsenS
Qbdz8VCApy+OzGgc7+poMgUJXaDomyqoYInae5zx7pSc01RhErpBjZOAUjg2pHLu6Jza3ezG2tcu
nJyk1o+t/yMdeYShPJtMNjfX6DpqcmRHs/QQZfeRDxrUAUzyT2khADlQ3vR5Mu6/uWNdvwqTkaHK
oE1gRcE6E+WUTd919ZOho4OuPDbZ+1CVZktyO8+NnVLxxAuXLbxxlLJCvFUMAYouxRYPgGCQ7BwM
9b6THsS+59xXOYZYbd1wFv8+b9Q43XX9/ST/FCfD1Hik1BwwZLs6W7WYlS7CWZNV38GI5rW+wIFb
DhaqDBZO0CnKywxbJqP3u4kmT0BPFel4tXaOI7L6utEkFr28XLwFAJBcfSvQpDpr2vesz3Y9Lt+J
AJImI/duI8Tm4oimomNSJQZuqf8fINJKp0MT68GDWs4ODTtLlVsr1aL9bTObi1uZYfZQ13xqYKwI
1fw6MdEdV1PQN2kPqZiZ6fyjTHt7IZy+bXN7WGJllElYBUOPO6mE0d6NTt1L40AD8Ky4oTXv8ORs
L0X06g5jBPQsOfHBP/4LzaLFxC/htvoJzEW8wLtE3hIqQCKxOPWgF4/s3A3d1hwtv7alEaUyXhKy
nX2tbDKYD7J9Wut9HDygcUA4lPFTcJR2AkR705MCihEPNFmNbIu9CfZ9Ti7L3XIGwUOlDYY6hO0J
fC7FU7YDyQ1p9xXYZ5qHTnRA4QO9XjS5w+GCU7KHz+X3JHf428D9KQywq1RLRUxuCGC3lt5qG/WX
1h1teqi+QmLum/9A7c4lk5mfoi8tPsL4LxJhntczOK8H4zAoOn5CuqcH5Zh4gzvdyX9WtV998OVn
rA75Ri1LzNXXwtkIPy/8XUUumEF20NXGm5Pa9KFW1Ektp/qyibtXo2ydUFW1lKJ8jlpd+hNtvgdc
gjnNhpd0+UbwsOXAMZj7tgoRv0t9pzHJ6/Au4oN9Mb6LkNdJzyEKzgXY52y6Cx7Sn8uDWOoMu+aj
uvPBJ5w864Q7Q7J9x1itm0EyoQFtX9fgR6ne8CI8L2JNzX2E6jNkyJdHOWMyszvZra0mNOd7kKhz
Qmy7O3L1AxhUa0slKqXk4tcdcjLD7G3ipnZMTeN9tuibbLf3B3JAAw03vLcfZVe2GTiL6KiH2hLe
qte9L6IJkaV5xUNsJvbA3eolOm59fgbH4lQSJkHHA4NafZcG2dFo6EkFccuq/IG6g+sPhOPT2yWO
1foY+BKapcOVLvA1Kw4tB1cvlZehN5xU/KrQ5N7wk9csmazE5/S78KKJAatOrGg5CfiokhyazVha
cyGbt49D7sdj0KiBYGoJVsvlFVGSzeGegv6id9LZXD4fCvuc43e7yXS1mQws5dXUKV0He4M1u61L
3pKfNbqH5uM0mEJj1k6zzx+NH3wlO55llmmk1tKAtAEsq17z0t+1n9Ckd6l0UlOzwNSIx3qI19/z
Tl4O3LOMI5NelqDTCIMHg+yk8EtFsFBVgXAqrZ7Fjjzk8b4ZeNTG2+9w121mOd5oqEakrMHlt0xU
LbKI5BsurhbxdBcyw4HL+66bif3KHoM/HZHSCCqwwnlGk382fov60urQ+CZqBceDeJYYtMl1DHUE
QYX8DcKZudiY1AdPfP4++xInNpbwugE1LFtb0XYkbzLEfZYIT+nQgqIFFXnIsej6bMcazxzXQRmc
kWRBNnofZY/kJf4UK2Z7jh5124d6MSa2IFXRorPNjvFyY4cOjwRv+1Fz9QEZrAmMqehLDdQl4gFN
Pegoe8nt2NVia0CvZXgis5XZgq193IYfzkWDMuiDh/1gjDt8zGDeEXqQRTfjTSfwjkbKIE6ql2BM
yOCasgfC6kfqKTa49dzAiTxcqTAQnX3SLLxIcSuevKyAZRuRynJqSx0OtEipRDvjmXpQhE3t0G5c
5Sd5XGg9Mev51HupF7nZ6+293XZfUGwRKkuEXMgIVwmgXsfjLEuycQ76AsckyFuqymxE4xBFXxLx
+bax7aPqH2NskZNC6LBsdRgTq5+V/5RPvIrMbz7j1QJzJ0XPh0LQ+rnoNCzkQaldjyA9zK3eMh6L
T80DGoMdUrhl4UpgAYu5ice2q17tMymeLwttl1ewX2U/NH9vGIOZx38UDlcbDIpmvgQGhk4yzqh4
ObQhr0Hdu6Uovdz+WL9xzKsdBkO1WU9rKMIbmKVJezMw0GuVeQ2Ueyu7udNeQDN7oKZktV7+OXGh
HMWB8O1meqjLE42oikwvJdiVa+ZCPrZKhxmHcGmOXErxvt0eQD8Kil0dsjjdDl19t9e8ja4rmwzU
+LIGIusZ3w8VzJN2R47V5/aVYsXFHl7jhff5o3/EWKjNsbv4xS+nyMouAz8ZphrA1V0FD3QQ0FrW
uIUym/M8oaY8GZYa2UWzg379Tg7oh9gHljh/u/0LNkPz+gPYmttU1S3YQia8XNHSisX3BOo/ty1s
Z8grE0xsjnlftUqxKCnYohUcwX2z18DnpR55smmbQbgytGz2ynF8vQtltAgjCI3SRFO9BZGDouVc
MTcztpURJgq7RBHCaUqChxajFYb2DsUaswqOXY4uV3BbT/NgdT2P+n+7t31llYnJEcIX+qjNUDHC
0HSHI/+x/igejZMKKgvhAE6mD9FtTxliIwEnncP5gpuHxcr6svGrjZ2oNA9qc0GE+JMim5iftjJL
/BgtwIAlHg+CFx8TLm8IzzeZlEfLx8FXNASlTo5jDirwgqc+w7PA5DVQZG1mQ0b4dcNw0oXkrkw5
aLrpk2DZlySCf34R29ImNTEGiqMvbHdzKpn6pN1DMfvr7S+06ZQrK4znx10dG8JSko330U7a6Xuw
j4DghMdJuH00rOwwzh9lMnQOanTgC+BQiVATRLrUYfym/KajqXmu0I4rmhG0tOlOflNdkd9RsFj4
BTBXv4AJhDnJRVGWo+BhOegFs7Hy5/FSqSz2+SEKTZ/j+7zvx7h+Jml91IKE8FyNvi2En1NUZBtV
41QRFk++tSrG04mUd0G/WFGlTxWaSpXmWZoLj8xvt/1k099Xu8f4uz62fdg3qQ8R4ticJt8S2sS9
bYK3YcxJOqbZPKn+4iJ+56EBwom7wC2guXLbzCYkrVbCHJwKodMwTCJoglEoVnLqDBBAa/QdMd7m
krzeNrZdB7lauxxxKwCk7RxgbssAryLKihiddvUcQivNneKUXvFKPt02t7WFEKtTNKoZ6FFlu0nk
TokH34f0eRSPjl4vij3noJ6c21a2MGNthfE5DWKmJAc74LkvQXBsJGba0M9R9NBKyr5uXmLfQAMa
r1zGWxrjgAQdqMUkjVhP9rxoBchiYMrJn7QirJfG+GBUJfo0JwCJQBNtkLrag/pTRL/d7Q3cPJTX
ZhgfbIRCH7SiVFEzSh/wXJTarS25wa50C0uw5OcqQgvJ6OCELDGMyCNf2orllXX2UhVNY5GCslI9
T8FwSMAEK1cSj42E4yNs20g6hmXetC0I3sCUoOyoHUEbPOYOW2ym/Ou1MOfXPAx6UkTYyd6dahNc
3KBjtCIH+haFOb3Rt3j3L157OL7INpKIpRBiVjNXcWeTnxpl2hlBs0OHb+Mk/fwcSJ05lf0+ouJP
UC+9T8LPrsesJigg+kXIAoM+dlmSu1Eu9kLju6MPDTkBNIh6DIbepLQQXp+1GNqa85+8Lq93a/GM
FRolraQaY4fdAk8nidSjMkR22vocIOd+lGX/VmYktVbATgEHW47aunW0yFQgMdXjIXL8Kbt4glvy
zdsxxfsmDCj1kzZMDRi3zpLyU8+SH3kfvDY5l2t4uXKw5+16BxkYClW0Qurg2cHSehsN+lZ49nei
uzCWcemreDHEgJGgQ/FnBqguQw/QGRygiGxjKu05w/MqXkL2KjRlhgvV/LTjZe48jGAQamoHGvkB
TpJO/Oq3jaM0E8dLOBbY+2NUNFCFV+CLEoHCFNTdqiTjHPWbWefqa7H9GnncqXFlIKUAOmT2rFjq
IdpNp/wcPAoQwTIjSzcxZjHcJd9n3ay/RrZm33bLzTvs+icwAIW5mHGiGR6W4n2/RxedV+C9MDZL
T+eQq/L2k8mwh6Iy0JGMAIhiKTQrRTsFlDdhcGkxvuH+6vIjVpEdQhcwm+Ulsg/kXJz0d8k1zuR7
+JGiFfghOKDkY48Qs6W7cCfbpRXYPMfkxDk7DV0GCsaAavyCjmSH3tedoJ/3WpFzvHMrS1x/NgZO
xrKlqUbhnVQozSq9l0BdXM/GSY5zNO+V/9Eagyp6WxRjMGJRej/fR8UrvuUpheF+fhD+6wYyqNKF
hV+CghuHV4l3MX82a8wmjgGvMLY50rreQQZB/FCgk7KsqbWhVI2uRGh/gU5L0px2eoZWo2BikAs0
+YYVAtgubSJqDPWW46C1Vt9ADov3ZLbZCofKIMEMva6Bb5wJkVLuwkapaxx/h/pT7va7FjgqeGD3
4T5cbWP31RQTKNKsTmkQwVSS6j8kPXHB1AS5zl0nO8MMrqr6I9T+CACuJplTt2mSwq8INnwaFNSX
QCPxfBvLtmPiaoCJiWhufZxHqEhkYwcWna9+f6axaJX0fSIcitvFCX/FmaspJiCMkuDlqFmKH1DK
akC9BjI4SybfaeUqMvpEOVu3DSpXc0xMDElc1HMHdYqRaLtp8PxY86a4/YN397X7MRExzuWs1QV8
gtDWaXPD0sbd7S+0pQQlXU2oLFd0kBG/kRYTxvNCkdiCmBwdaHZw7COz3KM/qgBnxFPf4+U2thfJ
T+OkoxCIjMxHvoyBSv0jsBI7t3j16ts7rLLS8anWpIHe44cJo2CjycGVUYssq5+31799Bv7vO6os
rXQapQ3ofWAl7fEKp+a2L3E8ZfMFfL3DDIYoWehnSQcTuNiMeOaAeGrgLDupiftwV1v8Uj9vUQyU
aN04iv2yqMoX9/MQOWR6/2/bxiDHHPRRNZWINqk5UKM3jT6yb1vYrIOst43Bjq5Xw7qGDDzyZmR7
oaM64y7fQXutMMH/xdea/c0d5OoKDIJA2lPGsxrQUPXkCb4ffvmfy+OtBBkYSI14qidc32BgRAQr
zDSpsBnvtc7Dgbf4hm63DvFPtZkhrHhXea5JBlO6Sp9zVb24I6ZQyt4qP3L7b50/Y6/o6LvkHqOc
WGZrWgT0BnJWwmbjgMd/tIlstvNz5hTo0BqtBrVwehzv//tiL+f7KvusjUXnbrgsdq7taDb/ir3R
0pKdZhUunxDj9pGnXtx6ZTFIRLyfZIgMWqEykzwq1bmFPm9Z70LhhRMiC3L8/sxTL596ZUtq1Lys
dHjP6Ja9CXhcGokijExKjbuAMp+C8Dd1qH+C5BJEK5OaEAdjumwoEiKQMtujq4r7IcfocOEtw5p9
99R8IKNPTZRVdrnF4xL+zQXt+gMY5MGzgBaKLYqxjVO9RE/lA6rYXg+ZSnCuGGbrTHaMRLD5JuPf
QW7yTiUeSrAM0Qoo7oOxvbiyolgN7oOgB1vQHPKjiW/6JnQQubKsXKsMNsnzHIGJHFbBQHenH4bT
QjK/3EUhJBJYKADxceJ2Pqpe2iBWX5qUIUbcBTiX6MmHTDcVV0dneglNKsBTj31Gj5oHBV7ocfEX
vHmCaSoK0iolqsrqfviDFPeziv4DXe9Nmhx1JCWc4OGZYKAXeh9yquQzwfo68LyAIsLqd+pDaxZ4
z5LN3JM4r7mbyLBaEwO8jd/2etXhibEbo13ud3Y0EZDd7qUery9CyBlwub28XzRAhDHIqBjD2izL
XpIVrjzyZCy2vfKfFWlsitbOUauNKpQ4W8M0oLXZo5Ka2hGGz+wIc75J6EEGhN9jzFsaUyAZhaaS
h7wCxOJWIYyd2U08ZOWZYHK2VAMhcVtdzg3tTXTQR/BFRUtogYkAEeKI6Wcermzj2movl1+0Crcq
aVLRV0Zyhog48vDU1fG++SN9FkDHIIDwXjgEhilZMpphwTANpkX3djxsHtEr+wyuVkYkgxvaV85U
vK+SByNo7S6dOUZ426r//0V2ioYK4digRqIae6Imbho93l7G8hd+ORJXy2CAMsAjT1CHgnL22wxN
LvftgC+WvJcxj2+c6/wMfvTx2MVGh7UMVluY+mC3+9RdRogj2YxP4VPy0Ho8AqTNqRH0Rv6Ni7+I
fii1NrbSX0YHB4MzrkG9gVopOCzQSyiA2V7srDizQfPg9hBO/ttfeH1THGdh87luNsKAEgR+VL10
Yew1YmXPes0pxm5XQq+rZbO3iZTtAN4EQDQUUxcWrgYtoEtWwVvPZk/fal/ZrE3I8iAYIAuMj4kE
NXjKTvWH+jPIkC+CzgqkppEPGkMrbMyk/Bd1Jl70s5lc0Oq08Re8qaHzLnxHKrekFS2efuz4VO80
b4YmoeI0d7XZokEUFA63w4bnzZf/v4KfUppIjao9NqA2JTeEHMGnxgqcZemopYwO2m75z2Kbs2Dr
bWdAZzTKSiMNrPbu6CKfzDJ7EBZObQRSb5HiZHh6aBcuP5HdrkuvfIuBojBN/i6tgBWpwBot1UFL
yVeK1rhvZEmhrf6RuuSnZk07jAHC5x55ddXtq9jqNzBgFYZCH4y5vDx59mCHaR6XDde+Lvoy0zf+
0+dmRrcyxyCWEVdVXSYwl+4DdO4sLG3/pm+GA/KXK8TKlTCrK6uhho86NWFiKjpKZFxupNu5FASN
mYMklRotzXFaVXpg932IwlBn9YFvDimki6eCc27xcPfiTas16X2W1NqSf+NRrfwQvofIFhcinzw1
MwPhEe++oDNe0EwF3elLU1LvQV7cux2knI29/MjVjygCbc6hGqFCFlvehUliZ9pPjoVl3349PokG
/RldkilL09YHOs2g8Q7RXdo5QafrNiWzArF0Ghy0uRi9KB1la47AKtBNKoqskdhDWH14VqhWmlrr
D5ZQh8/J0O3zBjycnWYnDaonemIZBKqucvca5tTGC/ynCfdIewql7yG6agZoRlGqKq5hNJOZGsGe
iFH/mA40dIncenIzvkth/bWcPd+vlsfyJ5LLpqTIzu0d2K74a9cdYHChy/JYz1Nsshah8DkLh1mU
zkXkO9TfYULAbqAlInbRPsJQXTFLnLoa1zwDCWgQjKJawfVW9fJPGUpe/o7iUlkf+E0dm5MWaHz+
52MzeDDRuNKqgCCImswx2uFJFX2rqhY1Tmmwmyy3y86wZrn3YiVyUDWC5gmUKeQntLucey3jbP02
PF1/DnM/ymt5UOQChO9LA0iD034hqpW579S/ySr+scOOhg5UGI0eHXB4qH6c23kvpJjSTOsEU3Ro
5Q0wmVnQu1AQrVjl3AB/A/hX00uvwCqCDUP1k0rT8T4/jiCQtMWsMw1cLoLWauLHAI1yVeqf0kJy
JxnE8sJnMU04IML9DcztSdc7cZB93OvxRO8OXuRQu3YCnAVL44tvBa+3A+o3qc11zcxVKh9lMusD
ckXkyXfIlEFdDn04vOSBs1zAeRe+G57haB5kFWytQpbBS5p/k9tcfwFztZKGIm2MCr9AeR5dCueC
hNpxoYNUFUtEGYM/cMP1MSaxyQRFDJtRIefMF11dzBwCLiz81zSI5JFotookPw1F7vQzj+95+5S4
rpYBsD6fw6Aq8H3TabbTcrT1glNa+E22fDXBgJSYC5IgU4CUIFsy6L2Cr5E57y/M+G89Sucv2kXe
RbODMy9n4q2Owaw5hwhKXuJbUulRVg+VMHEuHTwDDAo1YlAqcBeAIqhkyuaJpjzazmV3bpyx7Pin
0A+9JAXAn5ISU8KAa75Qunb1MZizXZvyWBA5sMqOfTYRqbR4AKwuWd/CZN46C6zykhNenLODnkUm
CulY4TRZxgbgeVDPcIpHSbKWW6n+Fp+W/v328/C66CsLH2gj4ADNAp639pUBmr6KRTL62NfGgaiR
ZJizYdb7DsUoqpjKk+82CmYIAiTyhTvcpad/w4LO+7YM1AQCKUIFDUTnZqpARvRFz3xHQ1o4Qht0
qgr79pIXFLm1YgZlDEEuIVaLLY+N2i5mNNSgWXAaeX3pvESBVZOXIIlbhWm+zPDiKf/UNKATWFoh
dFPwqjvJMn7wNSF5a2MwBuzmSZWnS5FPHC0R2hbp7DS8XngekrFjnxFkhYdRB5xo1b0Y63cxBAml
N7wK29IgfJOMb0EDBoMotPQm2oPx2QwhtxlWL0mXunF3T8Vhp6oyB183IcjQFEWViKIabDEgniJD
lytsdyGqhyEVLYXLq7P9urqywTgqCX15MApVwYPCMpad2zMm3/7Xl8irLW6OvJGVNcZRo1GJa4hF
o7zxfU6tfO97soPpU1d+SA3bIBb4yJylrpl9G3NeZWMJ+1+CZGWbOQ+TYA4iaZknpvEEkcXUHAgE
/4S4M2lROEbzjmrW5xG8JJXkm70vnmmDZ46QB8PbKcHqdzAO3SptrkUj9gDv5VY2P/rtpwZvKn5h
6fWnLHksCy8lL7cBYhP7VzaZ0zKZA9+fqaKggAa1Q8w1TtC358/q8ByWOTMxjV5mJFqeioYMd7Le
HJTd7YVs4up1Iex9H6N2/eRPaGytxRCz9r5nQIxsGAezNhRPIH9WeVzZYxL1IOiSaphQKqHQyisj
w+lzwQWbvqcsnVLRDzp8y6vZlOqBA+m8wGQv+Yk44CVgSZeXwEw/SnfhEp2t/j0/8OueHP+4dOSt
7iOB1OeREQfqOY/vSiGyROh1+GJ/FKaPppAOErjCTSNtOfi2fcld7S4DPuBmj5Jhccu412yigRWn
mq0Ww41RL3oE+6rExCyz1JpryTHC77d9afNkWVlnwKgbqlRC2Knn0DAgA3mQmsKLDU7kcb8jAztV
XhsDWbpJ/CZwRlSNY/W+bt8U4VMToKACPuOMgioWMkBKMJryyBOyX/7+DdhjCVUxwNlpuOWh2Kc9
je0xVjor1F99tE3e3s3t29VqOxmMaacAnToSQjN6WXS5cze7h2Sdv+vspWatB+bAnQ3k4A1LKJDL
4zDO2tKQ6oMqOqttCJ9yVsXZvl8mXgJ/6itoaaEYQd6U/gD2cGU3HjNL8fS3ctrnJwEkLZjA4HSL
cZbGTsGoQpnKsoSllRE1py63BpUTfduV7+sHU5gCQKcUsSSXl6WFD7Llv9QfqUv3OJT2kQdpZM1U
3daDwLn2L+koeGtkEvVCJxr6utAi06S6mfnvhsJpm9wu166WyAAM6AT1QhQBopjM8mIy2tWAAKza
e7Xxd3J17OujIBdnRf8Cut5zreFLVi912VrGOwZeQP8D0tqYWo0CtcspM8t6/OwnMudM420Dg0Oy
msno4v7bi8u+cpop4QQnB+pYxtIacsVhQpBJCr5h5Y0MgSKUmCYejeviMTewhmVR8Mkoz2OBbo0o
NVGVnd3pRfcweYIHJAUjE7pFMRlnRg/LxC76mvfx1/ZrxG2g5mVYCoNEfl+2aRRcsh3BDK0CSt/F
vnIjt+L41/KHbq2XyXfKcJ60tsI016DEVipPtizYFDQcPeCIVgfwnXCSWA4asZMvcRfPskAQsnED
IjPQjQjth5addB5DA88Ok/aMM4kCbcAMgz+j+BuchIC6TX3IpicOvG7vICVElFQC4g3GUGiIk9wv
CB4rH1O80ys33xM3coxTcD8+hf6DEb2SRxAxXspzPI6h7ci7WmcQMJJJOQ8JJAOjmNq5cfJn7pV5
O7O6mmAwLqRZXk71uBQjlnaOyvIHk9oB3g9kN/+W3M2oPMaOr54DW/ukQCmN4zHbd3bj+gMYCEz8
NCj8KYbLlGhyDKlTNece7G1q+ZAYijWmh6iCciEE0CGKbYHyQ4+eZIxAEsW9/a23Mej6QxiY03O9
0AhIpc+k86Rqdkm0p2nNwVKekcWxV4nsKOfjKMQiRCBz7eBLxG1T8S4CafF/Wwtzh5PqcKbIC/Bg
mwve3UTv4zBy/psJBsSirArDoZnwRJAVZj2qnq59zG3L+Si/OSGvX4WBsCAvioSEgLC+PaTCsdQa
s5NLUxFTkxipqZWV6RtQExP3efZoBE9D+jAowk5vH+e8cubu89jfdeAniMKvsfTWpw1nG7ZbA67+
y1JWxf44gJoG48ALb5xg6lZ+nl/Ds/E0e9ndUroD37n25c/Sr3+2xWBwCSzpuRo20PX0y4exk03Q
5fECc/sqezXBgA9K86nkV4lxLg0fZ6PXyx99ez+Vd2Ko2k38OseJCflju1TQe9LIVoU5xJRUVtyV
NqFHDW/qtz2Ou9UMVvl1n+UYOEI6TY/oWC7yF3kQnzXlM3ilbQEyXa04WWUXnSYd/LB4zlXiZ/RU
DVNvh1AQuf1rNjnhyerDM8DVS+VcdQHmZTUTheSFMTA6fIp+4FUy/C69Gk96aea7+TDZrZWc8SCr
gOYPPDQxtymI96EY4BqjSa/pUvVMITPl174FcnIrnSBpcCI1j16bA2AGA2Cprs5+XncQlC2ONZ5V
Sv/ZKHhpxG/qcFffY/ArpE1ctjUOvoUeabYTR/r2f6R92W7kuLbsFwmgKGp61ZiD05meXX4RbHdZ
80TN+vob8sXZlaXKnexzCuiXQgNmUiTXGCtinh1lv0DVUaUfXcXloU1lu2AWeI2un6zoe64sW2YE
nGs6jKcuW+b4wmIolUG7ZM6R+4eidsTyvf4M0X7tdGXf9LDiWtYgYjJQ3wNzy/CmZLE99CLhvEvr
oNNFdINohgGUw++OJ5p6RW4gXXXUwKNFJwIqtsEKNVhTuLrr3+/SFTlfanVFBpS82lyVDBQQT3qw
DcvKapSnv1tjdUFQyw447Lxx1MwXKTyVCDdpKkhAL8bp5xtZXQSUnkdzoHjhSt44WhC5cS97QA1t
4z6xG+mp6n6WY+XqRbK7vrtLN/B84dWlYCo3zdTIEHS192jPPuBCHpAz3MHrOQroqK+vdinKPFtt
7cEoWOV1Awy9x0R671mzVRNle32Fi7byfImVuwJbxkBmjM0iykQqz61w0x9rfyFTl9GWTVBfB6Td
0iHDFFjgj7Gzn/OPctMJCzIX+yjnP2Tl1LpMisHwCG+tQkbO+OruFt4BiOq4DE2iClpyqAVZiDfF
cwqCM11P6M6s1nnX4ytPc2EFQNR3BMiN1PQ5Uphk0gVXaLmba7tyvtGVd+IprUlVIKzWgX5KmtqW
pMpnXen0Bui9A4xHFsX/Ieg8X3JlYghrKIHdRlIGen61g0a0CrCxJmI5Wi7/tZ2tzEsRJaNKFgjq
BDRQkb5DyQhaMMeqc3VmAGpWOpAQFLiEi7Wo872t7I0mSbVGq2JxSLJH39H/Liz5I8doS7dQQELv
AYC6RwgT2No9myFESN6E8JAlvLm28ZU54jrPBqZlS6oGHnd7eIoeoHTiyDawtocMz0dwnrrAZ5gr
M5SbUwwSNWwaOA077LmtdJVrEuWtZaFV03gTKjJI7/T+pqI1ppm0AAwJxQ+iB34af5LYUN2xqAFa
NQChGakBVZGOgqkTzFR1JT/xGsrIehxUOD7AI2Q+/5iVRLaaivxoNGwIKf4L+EvvW4XGdgiASkS7
u27EX5QIvZ1zkECrMaC4FdERE5R8rwTPQ9U9K2pxYEOHV2b6LHuUghb0kVJoD6E2eibk+bQBOJCp
tTXtLcwqD6Kghac8mHW9V3gBJQ0MUNQ7s1StLPxZ1RFSUs2rhvA+KrRtK+leUxI3Z/dNh2h/eiNK
50SlutPrCMK78OHxZhDi7RbD9Mfhy1SVGWEUhcdV7DsNUtwUqmYcwyK10u62G4mlF9BkyDH+bIae
QahlBg+9jnwo71257/8PBV/j7AesDMqs4ACrBdHfQM/bapPdPJSf193E8ieu7XFlQBQwVc7pBFAn
VPFk48VQBaP3F8PK8z2sTEfF4zAkOfYQ1YcaU4hFaWEw0invFxQfdzVWbOlRA2rzx/+fShSN0V40
XWffcGVF2ikZqjlFr2MY0mdVyrxp7Nw2lx28I5e1zbumKc7AU4EvuBiQnS27MhxoJNGxL7HtTMK4
I5e2RNP9shKVckS7W5kLVU8gRt5jGaZXdjnQ+9kcHHDX+zF51oubtP4hVaIvKrgy2gpf3WYan6Sk
NI5mu8tBgt9//dWVXOv6REVKQqXBlSzz0Mqy1E4H0XSa4HS0dUgySXRkNT6bTJU9YaHThBgVNQR3
/09bbsqyqckLfx4x9fVGgqpLKxSejGMf7HjxqusPMd/xWNCO+vM4fl9ltRc9YyXJ6DIewribcW63
RHCXRSus7GA+dVHKBhDnFhKad5i27PjD9SOXvyWifrdDv+9i+Q1nRTqCGdO0lFr9WJNwS6A8vKXQ
zXZMVqZ2E6bv4KIYrFiHHl01RwTi4MRPmfxGaWOzJtvnk+EBmpsAYd6DjUkdtuCj2Sny7I6Mf01j
NN8aMtSnh7AmFjQyQYvX6vHPTlUBs2vGZZxmdEeuteCsSCVHA5LQYmUGSl0TEyA1oY2lIjFxm1Sh
NjNj35DTV5UovklRoDUn7rUG8jumHiqT+3NSvzLdOEUq2yKMsdo8cvu49HmzLZXWkgrJ4aT25RCj
eil8NYe4LBRCKIQEq8SPjHs5/Mqg6SYxzHAB5F7XW5l0exP+ZsyKH5qR3cmjwtwgSj8r3fRGHWou
LNrWmnzXVncmL565UT/3uu5UbfwSB4Zspzr9wbSDPsn2NNJ9kOuHbuo8Uo03OQANVtnHySYxEc41
c/auB5UrmV8BFNDczgjtLo1sucVOOmT/nRErTqJHVtyNVgPZexJBrzKdeoDzmxdMCz1EPT/ENL6f
ZfWtbdmMr9pPTjhO1tBjm29Vr54KPspWkMlgbQgYULeQF6R64lVxBxj51zjd6M3g8/SfRApea/kz
jEGo3oFMfdob0VuWx05dVRvSVG4xBzdxGH3qWvKRGKXbtfIBGTewIE1lX7+nf9qN32/pylsWKJtH
bYiX0A1Ho8+cVA+tQjH+cpWVyyS0KiXSoGXWsi9FhVrjgbCn6xu5kGf/vpOVWwwAyTGTBDuBsMft
om0MKUiL34rnuL77iNde9soTRjqBImcNNmwTvVZG4o1E5NBWYtkimXEIJHWrj6EtJ/dTNngqiMYw
aOKEauHSMbbkghyzYbCLhINhrcYVYnY/fOXyhN5M7cTVpwZFjUKP/LBjdhf3TkIid5Q7r+vfTYzf
FPVYOG2tPIZhrLqJDIR1f3f9W4rM48oHG90QhLwFT7yi39fpWycMoQR+RF853KzHrKcegvZ6DwSV
twxzln6wVQJM/y6zaC1smZUjJfGu7+vCNMByR0x1IbhiiOFWGyMdI1Jc1yBMRzwe8wGj4qBS4HcV
L25oBLjDoFtZHFsM2qFSfx8nElq5oSP4FX9m1Sb4qk0YN2ZoCl3TY5ZqH0xjnQdHehfcMTsEdwSU
uCE0Itn1YRkm75wFs1wEN8nsQ5FNtP6lN3++/sozgc+aoBu/HC9KyWxCXV5VvTQBXyyHKsfc4fpN
ykFDhlSWp9AcT3mZWE1ArUlVrGAQAUAvBNS/f4+VDYq6KizkFFlJgypsK0EKMOtsA1QIQVU6IWKZ
mZ14mDlzAr1WdtuMELkJGbdgn12uYJpFvVXq0Bec0hIDrF/5+Vda2Sw68rDAkOiCiVnmN5oDQgW2
XTJl9PxraPkAKiFYcilgXVtyZcIMucj1NoVhQawA6szqYVExmzzFbZ9EFeMLHdPfP/rKiEFYl+pU
A2NC/6ortn5sMSsiO91TrdnMmblFPJP6dCNSEriAFPt93dUTDLhGU6OHLMJCEDo7kZ2mVm63lu5j
mz9F27xQcvltuTWWQBvNSO6puniFFPz+7+1jvVuGgGqowdR+ai9SNExyzB2kgZ2F7EC7v36ogse2
ptgkMeW87PHYqx7cELrH0sltA1H1VbjPVcwc9X04SVUZnpYOPLNlK04xb1R5vP6ekx+ccNHAg4RB
6KHDhYEV6YcQBXDJbZy9mLVoaspDVZYlcKAD/e8Stw4tRFORo7uKX9yqT3zBPIvSRYEtXRNudhGh
cS/B6xsN91u+KUAWoRFuVS36tvO2noX9w4sHKivKMjRKZPz3e1w/RVKhJnGzCCHWz9VjitliaBrB
ZjeP/fPCThNCv+36HbrQv8YtPltzdbqlUo1t3jED0ybQcH+m7xCTRD+rfuJ72Sde6cVHZSfDTBBo
quWO6Yi4dr+F7/8wTWe/YLGWZ9lMHeSBZmiddAwOJSwwqt2xj5Z9u4U2cmTdgys223eJpWCwjVh2
P/n9obJNR9rTOzWxypfrH+SiIz//ICsXNrdK3nOjlaC6rtoNpu0C4oJYzAKDpqM1DimeG/NTKwur
ajqrBIUtgFICa33xHuBCL3MLVNHU1T2I2yFu0hgaWlkW2HEx2qEsW6X5eH2n32iyPz782TKrozeK
MkZamBvHvKmeNO0FlKfxgD6D/A9CHRvYCSRcxlveS7dE7xJnUIN7Q0UfpJlfgMC3ghaTldU8WYFk
gmoasUZDwCrRlNAVLuxWV0+xzuxaiRGR6tEyXR6Xu4Got+OY3WYJ1+xSbX5GhB/U/IGZewOqqYW8
raSv6/u87BfO9rm6YETN0P43wCw/j3upfskxP62S6GkwiRNquwYNAKbrdw3RPBCRuAwV3us/4KLx
Olt/daPw/uZxUFADiuabsHo0OqFaz3JS105yFebkY1tN8tK+WghfMZxmz3sKOREUhX1zKyppXQAq
4yef7WcVvgy1Nspx8C2sMPmaT23Ir+2KlwyOfbihoL0T5XgXgBW/r7iKXmiYRUFp4Ati1PYVg5g2
quClL90um1QR05fHvrbE06fLn732WVeBDI1pFMxSYBzjEeqZHWisqR+npwLNsanOneu3ZPlq1xZb
RS+RBHMQAGN2nKP7kBCrZAgqpEdZmJeLvua6JqlJdaVXKlbK8Ij9AQeIesU+cD5HcE31zxhftsWc
GYJHsK7vzWYc6nm0HCF9HOPWTTFQe/0DilZYmTNdKehANZRCu/J2bkK0Oh6vLyA4IW1lR7RKkiKq
4N5LuuKkykOqfo1FZ0+GYB3hAS07PfOIOo3ScjaBbFKPwR0srRr61eOish3vNKdHjWmDvJ30FsbM
3etbvHzjGXCEMtMgfLR6aKpZxl0HXYpjND7EBOJiKSSt5QSp2pMs0rW50OteXvWvxVbPi808RgEC
EssIPb6UrQKqUA20Z8N9d5DuUcl06psK9GcNmM9EQcdlD/tr6dVjk8O21BoZSyv0Zxb7Zr1vzdfr
n/LyKaIWsCBadMhIrbw4DQqo/abQqUq21U3wVkAbHFxEjuQqb6M9eenjdANiKwGi+uIdPVt0/Qh6
uevHBs9MUxvbTCAG3+zzsNpIo6DO/R2E/GGvzlZavYaSUxKB/AFSmMpXEQCRYPzsJmqb86kd76hU
3kKEA850B/hblb9huBbAdQPbNh6LQr6FOodfmo0T5Pe8hA7BgUmqUyXUq9lgVapmR/1PnryVwb0s
k2cAdgDRYYiBkCjLoMusbjgguAN7zzKvk1Q7CQ2wHEV2PsmO3gFOpw0nSoyfkQb8ZTGqewPBjTJW
s10o5Vabf+RE9q6f90Xzc/Y9Vo92rKI+kaYuPBUqQbwauqGsvlxf4uKtPVti5ea1KCxoiVrkkceV
HRWgxU8gXVM/XF/lcv5+tsxyx87MT2W2WmXwKjxpdzla941r+MwtIR4XJy6Rwckmu30KxTBR9Ui0
vZXx0RppGqBxDI13VEYSjJGczH57fW+iQ1qZnCDOInVCGQ/AJfTcGaYoKsG7uDCTB6t29vVWpiWj
mdZHCXaxEDluG99Ai9FKt8QBA8u9JJgYuZyt/FptPV4FgfgpyqY2PNGB2z1YlNrxdqhR2ZWah2Ea
nIhhcdp5LIIEjAxdlmnLE1ESKfiq61krbvZSLUs8PFXlG9dzX1WYwKxdoMv97auuZ62aWZnSPsc+
G1f2VLQwrKiyYsgnLNQ+ywA9ErGU2Q3gWRr+l1/diUmmBfdzXVwlXZ5XGkEhJA8Aks2gn5wgaxCY
kcvR9dmJruxIlBGQD/AG2vTmS4NCh2QisdIw4kgz5pdonGFOxpr01ALZkC0DnKJS3StYjIEZyFj+
1XNRVgZHSbIy4y1+C2QKLSPmdpcn7vUlkNFeCnzPNrwyN6FhTBxMK+FJiZQ7qR83Ket9zVT9IcAw
xajlzhhjyLxB75wMcm5nncY2VTpYemm8ZQb3ZSn2YhOJT1LFlkH1f6Ss/QESwsc8poCAyxJgPZ9y
WWw0pHZDspej+2kCJ5KieXP0zsKbqPhZUNUqANIMNZBi5aGbd5VvGHsl+Qd6SlafVBaFiFTDAWIJ
O0tRTCurMTLZRI7ayk6J7os+3yYYAOzARoJbad4F4Z4Eby0wug3JAQjWTxQjVJAfqBggpwdM1RWY
Vq09wCocCS3ThH+qAK7oKQKEsd7khEK6MLI0FK4Zhr6K+FbpOztfAtv+pCPbBkDO6tqHjB6K6qE0
JcuIKlvXblVQhpHaHuWNLv+Up9iT459Th6lVmDyA04BDhYSgjOYgYEfqMrqivUbFjQoR+Th5UbMT
hEMsuUWZr6HbqHzkRuMS2LIk9PG2LYpanxHdy9GnITk1mECoWVu8Sa3e/KmpG0X9iIbYhlhm1X/w
WrVJa0IL4d7oR7vrTCtqj7PyqKRgug9OJPqoGt0h4Cpo9IMmx3Y2bqoQSpTomyR+hy8tR7uMQUWB
PLFWxRl49cDcXqktaoJiSWFeFcZWPZTuwBLogH0k+MszP9EY5cjyVQpe5BFccvxDToHMRsEUZFGF
FcWZzekXk7ONyoWy1iIzsXJjpVRKPAngAJYy9DI/lzgtsZhqDxhCPUHy0o0fdMUaY4GNpKKFV84t
jpRpbKQ8Or224FBVN+MGEEdlG9yUn62b27rbocPANt0eTWM3uM9edcc8VZ+419ef9OXfYSgLFExW
2Vqeved9MqPtD5YTRh1wguBswPcRZCLLsUSYf0ag/1lnjQvWIMs69N2kQ2rWXkIU9MNftC36no9g
ODmKywGL57623iqgT/AKsqQLYJl5jPyP20wKgCMqrJGkDgvBwBXjH0EYiTZ62UL+2ugqqB+ULB9r
AFZxo2RPUiF1n6MFDd7r3qa4za6o3iI4wDUUOFB1eTQUTP1y+hylR9CH0mpz/Y58V8+vfcyVmwOg
CI3gSQ5PNdhEQI9+S7T0MTPnHQvGPSeUu0VfvHGmQXVSvi8qeHyeaXdNqXqNhBSgHyTNhrjXYZaH
g1kDqGHqmVOAkUROuaUGu0r3pCD1Qry9augtgqAIQ8vHbIRkXAARlBDWONT9aZJGS8/bnyCt7Wxe
Np9A0ew03ryFJt2Vff9RZXBB9Ygf0FEOMzrcXf8U/yXe/nW8y3GcxdvpbEScsO/YJvDZe/IJNKre
WgsX/9Khk4ZN3v2LcHvxq9dOYOV3q7ZUpimBuQDa2qsYsXvK7TpJ3IQzS7DFpet+ba2VTcRSLVGB
VkL4pnggiPXpP8HDUp40ROxVi5G7ttLKCBpp1TYF6GBPaEWjNAOPXkuPkYyORlI7Uw9YfZ0Kkorl
x19bchXx5/U4yZWBKEnuNbfE6EpnfChGDVS7ZJXkQ/Aprz/OP/joGVAe2VxRZEkoPdla4aPP6bYb
wImBLsjeza9v8bfIEvU7/0s943+u6R8k9Y00gmQDVPvH+XNEc9Xcg3iogIhBZqFZ8Ej25b9iALx+
nupaV4iRHOQfGcoMo3yqp8YeG7BzBZIl1THYKh6TIBE8R3b9OIFLw3GfPceBdiGNG8jdtgP1ta7f
EOkhnVMvmvOXti9uR17axYyosapRDX5ota3UaVZcgAcplkFS9sMs5+e+L+8XUFI67Osi3EQqOBq+
9Ll2upzdScl8o6NwPm0zUKtBMd1uQKSQ6N2BRRDoJps+oXcmi/YaHXZzGz01arUx0QxjUvKWhRxc
ixXARyXCICNVdmkoOaAnELxZ0WdYGehU7RmLpCTCrVacFljCEHljlcNUtDcyEU2S/5e0+dftWhlB
te4ChVTwcRnU0NX9aKX2AI6l4t/wtV7OV3+ttbJ88RiEUtsikeOQS/4Wh174ouPteNe6o1s6sScS
C7rcRNd+LbkygL3WaTU3oErAX3uMsUsv8R2DHw9dCXVOvFq3cQZHtccD3Q8L14sqsFECJ6OSlV2E
PiU6fYtoBjisbGp3t/xB/pA/+IYqtrTrjrjfpa2LyhNLZPLfTSOgV7+/pazvShAgQwo7CTK7m7ed
Tm/7WfeisbRM6sBS46V0NgXmWw+1bYyq4HVzKbCW39C+s8ccD3NJZbOKTrXx2vWPU/CRiOJukWH8
vtpna/R1NKtmDcOILETe8a18s1CyIZnJLOkpuo9vmpvZFYMFRUf63fc8WzecYzB5aekSFhJ7vIFJ
/ojfYl/39R21tI/0QYyJEO51ZRzTkmeFoWCv4Xv4TFHUXoTVixfpnjmQCVyYSVJHHHkLt7oyRqrB
9G7Mq+A488oytNtpKt9TBt1YshvHZ2k8aumPFEm4gulAtXHYTKy54B7PUu/6fRLZqe9fevbR5aLN
4zbKolOaN1ah/TTHLLLaAEWKFpoV0bgBKS2EUdGgrON2qw3PgvUFZvn7gM7WLyPADEMTcfP4aux0
AnrQERS8jUM8aUeQC4w+v4cnPgjd/5LdXHnK69aQMmpyW7VFeGJ+u+3uFjUH8xBt+p+hUM1NZC2/
O0dnm9Sg3JuqvIQLxnj1MrkepLfzJgcQ4q59aTwgvOEYsrsKbPVW0Tm8tlD+EO1Y9KVXtgucbWoa
m3F0MqAKMuQnbe4cjQPgXitOznSBuxVd8TUzn0LSIMpyaHTE2n5yI1t5kdxiAzFaq3ex4WfI9bW+
EDN3PYdW102qfJ4ARkqRe4ye4k3Ag4f2uFduRxC8BvvRvBHzkV6GY/xyhd+IpLPD7VmTqzGBCQFx
L8xHvAMq04KY3XPri6daL2K36dlqK4M16wqB60U+0OahH41fUYr61dRsDA6ervZtMEAhLem2Iiv2
9Zcq8DzfI8dn26RoRwdKhoeqGyhK95jaShtbnUQoNeHnXAVOfZg3fZUimNFrR9sV3gxzgDmJeKvu
SqcSkoALXsU3mutsWxDUjgkp8TTzevKbNHc7aWugz4hikC8FhcB9C1/F8nPOlssGrZxLCblV7/Ft
k/kJZIyJM3b7Glzni9WTIYKowut4om7Udzn/isGjq4gJ2E4ti+YlZyWgMVN1DeX2HKFZnraapU5t
aQdld6yBsDdqzGMY2TIaaqBA3XYlagVKUG8UkBj7Da8zC9322aMJ27WjDvauWfsgReMXlVFirrSK
Dm0IIBVmVf7Jiuou1pLTDBpoh4JzGrH+QuJYMcwsz83gSUTfT1V+/7+/rQyQQ42Ysqbitv/+nZmU
tktxC70NEBsm830TvUnJ5/U1LvrO80VWXpzqAxvlUgIwWEltvVvmklNnltmWt9Guj6jV99yZy/4w
ppu+70UWdgnr1wd6vvzqpRgjK5uu0MJT8JRt222JxMlu93JoyaBz1XfZJnXih+yJhIKFL1mC83VX
6YYklTRLMgOMz9m26Q1fmkprLkXT7ZeSmvNVVi9lwogW15UhOqm17hkY92liAd+EaIXVg1DSzsjA
Sw4yQPm2KrgLbVzBc7/AfW7K55tY+VwooeQTRrLRPI0wqxbmTlugU1FlvRfXmh+P70HFQcw9otkv
gWMJwU5JDnqVbFlIQbC2TBmBgEll5qbMb+oeEjKYgbl+iwWnufbTNARrv2QCda1nbwVWaGrDknvB
NORFbMzZh1j75X6KmY6tR6fWG7jVv8pefU9Sq4qsBRE82tKdatgYIsObOfyLeJtefyprH82TsJtS
fMZj+zogFkl3xg9oZvuya7yIkwr6zQZ15WWu6XOHNJCSMVLDU4xREV3/MOojovmNpOzN4H3KwOKT
8E3alMB+c9iFJAW1k9KEg12n889a1yprbjt/0ic7oTXKubwE5iZMPE7b3WAqJ5llFrqLDkYtn2Ra
olDzlRXbJgk8tZDs3qA7Sb8tJerGgerkWXOa8v52HJjfSTEmENFyq7VHDCo+KRNwEOW4zTHHNofm
l8QkVJ6D9LU2VF9ZqJTTGFm8YYAdEg2PAK3ZXgIQM9cxCdM98HKmhybuwLTEh9yZqvlm6BKbq2hO
dW1jR+qAxt1UvHL0eLuWZu5EkyfDeJ5jTEEmyaYEvt8ZlYlD/eMwsAezuVEHgD374jlRmGMGigMQ
eeZUZUwxRQn4z+xTUEcWGEZqZ3yZDuGkAg1yo7IyGTQAd2GUWz3Z5Qz17WLCj1dJ8TFq0QbiaLmC
VmffFVajouCe7UkWWlM32XGbO9R4pH3sEgNqJPUNLVu3CVHLCEebp+SOQWI9Ngd7Ut7HYWdmNzXr
8QW4G2ePsj57rP4xmbdNP0H46XZMx61KT7FqWA0D7qsBM7QGWdQWErRFjoO+Izyz5vGg8swOzQ48
36WdTB2g0a95AzXiULLmBMnPWDkzzsFgxRvqsc2mL7XndhmMlQ/cQMNcMtyhO03V4OkGRgfi+YGA
ylQJmZO16a0egZ0jqU95vSG8eZ3pLQmPYGyAJ/dYaEKF8ybBfHgD9GeEySFdLXAXjAkcTHNlQ83W
jZIGfbb9XDnTbTEPuF+TI6nJBkJLt1KF/mf7NFeGlRjJJp0af4TK1sygEQ/McRgfSKGcIjK/TS3q
XsOmg1j7qFO3UVTXnBS3zPIDxFx9g6L/qZ6yLLdzUFAM5qNiHoopcsuWejqPagu0k5tQ342G5Ost
A6z6k0i622sPsw4UfVF4Wj0ANURcUMbr4VeR0xjM/AsJywCFB3x4Xd527b3Wn2YldGj2yivF7iEe
0NbE6Rrykk8Srsq7Pt6HxZhYjEdbE3waAJ4VllqWt99SHM2PMuX+1IEesY+saCB7HZzYGVTF0hyd
5hjCPJDfxDRQ1pVWkm8U+YbKJ8Q1hcGspH+hVLZVCThy4yMcwe1ct8cMUwFVDW6HHj1kag0ytwLe
2hxNaBOuYkoLV4sGm4H8I2C7HMNmZMQY11zyhdzD7+tmUw25wB1crIicW+pVUKNVEXLEDpaa+bI3
ACeMSUvXdJcMKvyhbfSdYs+jjTL9X/rK73bwWWgsDWnedYt0/GBj2hfAScnw5GpXpHa4C07G43Q0
7/ht/oMhrgnueX8oU1GpXOAl1oEN6uRzEiBolNtHTfID1v5d5LTm3jbygZuhggVm/Yt00G+Q36SY
OX/n0FdhTad2PaLiIjgG0C6IotFL42dQBQm+1RK5XHNxq8gG4MS5DdAWP1KWQdRk2DTpjoX9m4xg
MEg+swaMIuPH9Z1dzA3P7uYaHYYYIjfTQAVFotN9xZvMixztcfBm19ig9SZ4Cd8xyZUtrmFgiVFp
PSnxEnrUEtBmTZzAkf3A09AgShPr/SU99LbpQ/sO01qjZMV/eV3WIDF1VMJMUvvoFFan0jgRA15D
+OAFWcQaBaZK+pgiJUPzAG1Tw8RYcbSP68ZuWS/4oIJ4W1lZFknPdAzOtNGJlz/U8TObHwXXY7nZ
1w5slRDJQxTzQkNvbZramwgBpz0r2jGZPubgVpcSkFwHKK/NVmMWNqWBJZUYnI4OqZH+iFnomQ11
2oSdyrgVQFm+i4nXftnKsswkCpUiCgAh2QEa7hWOPt3kfmzPNpTh92XtZq7m/SvBMUXwTVZpVN8t
Y4Y1LvGCteD/tMfIQewDY44AJtuFQrJt0XVaWZ8EVJUYzcUTBQDaHrviLcl6J1DrmzrV3L8875UN
IoDPyXoMG8R8M/PQ1TvWh8DBPDbUNksnQf14uFF2qt0fRNxggqRpPStrZlUKcRFk/mabbrO8tlgC
KenyL7Om9URsoyVmY0rI8FWptE3aGxYGn50E8SGYR55IfN+hf1vmfCd1+TYvmmObfQwRtziAPDMk
1ik4xwFlU43n619etP0l3Tpz1V2kB0meoFMjJ8QHMdnWiAonoK3AkwnuElvu9tkykHLoKinF+eYp
t3kf7aLpqLZeCgj+9f0InNl6NJYNoMJqOlimCeGYEaK+1Uez1dW9HWfIEcDR4lam+bOsQfR6feWL
gOczl8aWT322xwnaaNK0wGMHu/tqbhd0Xfokv+k+lkyt0BHp5ImObmWJBiUEe1usm8dUfwGi/wBa
b+T/Aloi0fdcGR0jHhutzOG4puRFJw8SgDj6RK0QAa8W5Jsm2qc98rPrn1K0s5XlGVCJNIO0iE5N
x+1cikD/8WUIh0wv30mTmZoB5j3NWNpKZ+elcU7TKvtPlFp436gRVN4KpLsP8SG265vWApwbB2ls
U+AUxwC0m2i1eAj7pVP0hKwlpS4FaNVLnzu7eZG2wiL65W/x61euHmirqCbNFLbcKrr7nocj+E0/
Wwv88oqLHyJucv2XxOHXmqvXGoDTH7ihEXyjSByYre8TwxpfOLGA1AeDcGtXTzGFpiaEVK8f/MWi
OpN/rbwKLLSmKSApDTO5NH3SfX3QXe0YbHoX+rg2OvFOsq1frq+53OA/HfqvJdfPds5AzYA0FZcN
dfMk3A6qZunaNgczUpnU3t+ttnq0ZlzOhsZS9A9NDYqQUGAun0JykoHNmgK2ub6Y8CBXrzcEQjoK
CCqC0VbzJxewxDtQXSwTlT0CFgW4X8gDOP/iBi238tpHXb3gPM/aoJaQuSSYLeNHWEKo6hS3yynG
jmjURPSQV8EDBhLDSSd4yMT4pk95L/INBX+9pAuM4XL7ruxqDevNuoqpJEG53ERfTgtAVkT/8gF8
1yPPjJJaaITmFM99kdhEKQE8rYbFBsirwJNlCy+KvVDS+Lno6Yn2trIz8pBlpRThzZvTrTTcMmUU
bE3wztbQ3YHKTVFP4HkpQIovhR5O7Uud7qb8GEuY1xfc/EuwzjNDYq4MCdicxpga+I7Jtt/Wh9jH
YKOzCOOVojd2OSz/j/0wV/ajr2bwmqKyc0IN/GZ2ENRBHotBa+mbogK09a5ga4LrvuaRD6MGTHL9
vDRtrDm2ysqG9Iij26Ag2eaf8i6wFqhL5oum6wWeyFwZk0JJphIxTnSKMWT0/0i7ruU4cmT7RRWB
QvnXcu0Nm07USwUpSijv/dffU5y7q15Mb2Ni9TYRjBEaKCCRyDwmM2N3Cnq3Vw1BhLxJM7r+dFzs
MGGYWUBFCn1xQCwAUHSg+/EKDriy7Y+lM32I0BTLv3fvVHPhQ6mo2SUJSvyq/NYwQBrQtDXqxJ5Q
JC2k90EWfMD7B8Egy9a9OuJxVipqpiBvC0D+YHu9i5+BaETR+9no2UWwWZZj+98nB/L0fw42EXlQ
AgmLGe5znIR5BxTWYXZkb3miCremaGrLr7maGmNMqdUUT8YYXUyI0WTP5UfycyFMq37qgZe5gajT
IYZblGie9zenwUNjGfhvKZvRY0z37R7ico8ZtPDWpTe4KHIe+kPfuVD6FaX8olG5KFOQQi/iArkD
HBUPDYg8RXycyfch/Uwygo6L4smQ8tDwjoP4kSXB6bBrUUIeHfyfgt9yO1H/VxgyyPJTr5Ye5Wsz
M3S8Y6P2Es+/5hEqav1Pva1ck7xqhK2CcRYM+V+65r/H5JIZGJqVRGmhfRTpqqsUstvXjS/PJ2K9
tQz49mw/G8lFCT7zTNDwvR8DDcLHojRQu7kH39gadmXdAzeDSvv0UCqx+4cHiI9GUaNqTMcB+quW
nXjmplyPDkKtz/xGRNG9f20ZPCpVznVa6BEBFjZcJXLqJNGhG+JfiLiQqn4J2Vuhe02fC1bzv1Rj
//0heSxqLZX4XlC5grb/5CxCktmqh7iTtKoBXxFVXAQB3vjaVldbtRz/9aQxTurD7BNP20VbC5g9
DfQYR91Fruig3nBRWLr3vyfIBSaIViRJ1CEfJVvNJ5oLjS512KhQoE/cEN7IcAs2Hybqt7sKaGfo
jCR2p530OYCY6TbzaekOHyIYjyBY8sCWrGgUNse4d3IC2HWO4lYSr9lItv30TNXV/X18P70zvr7J
1ZrrtNUKdL9Q5DfgiMherbEQheBlDe9cNTz+NK77ic5DjGgQ5YZDytIvGzAhjcYhcPahTb+Ck/mG
xtK6k9FJS+lwTCJVlD0IQvLXk+hqopmVTzMb8YLEvnObYW9RKDYo4X6IHjP1XKqFJ4fTC9MOBTr5
SXeSh8hXOjA2mAhhfj8xNHhYagVNCYUur4UFBL1ARWUwp1CwtVb9agKWXlgqWO7yex+AC1W1BfZo
Hc2oyufUk9PSDsJLln8YCZpH8o+sfdKKtdZ+WOX7n+0tLoEKZ2ns2hiFr8D8FpafSSwKTzejIrVM
AvlSGaol3N2mWoNekhDqcyFsxUsfPOw9hf6b+N1681q5Goi70CprIGMGhMsZ3eFj3sAwnEWOVgJj
1wYCU4Dbl+fVWNwVpuhtPupoVuCFEl2WSXV++wJ9z3/yHL+5Fa/G4nZG34CYmCbF74bswu6IkJZJ
q+UaE76Jbh7Cq/G4HUG0KGiUsYvOi8N1uxlBNk5d5uU7oDGddF3AElH0Orl9h/0ek3+cVyTR8Y6c
/xqTvkwHCNpghuCuvGe+CJ0smCD/TK96jSYEzrNnS673inImWeco7fRy/2CJRuFuLb2srUBmNV4K
ab7u8+3UPZZBJLgZbtetrxZu2TxXEZNJalpSnUKY51BuVG9ew5jO60E3Wp6Rkdi2UnDI+Kc5kXpa
RsPCYnMHlKQASTDs/rUGOsaFd72Dmuqj1h+0jXK+v5q3kWtXE+XCiDKO8PhSzPDcQSpzgyYTeNGu
5ZQv0U/IpK9a+HVmOH0Z5GfXoste9Cm5yMISK5G6Gpd9pbxV+qOGJ7SaCppMNx+yV/PjIorVjFXf
t0V0jtBZsYCyGi8mYiWYNxAFG0W43Nu12qvhuKACocUZkjJ5BOasugVmvd+rUDxJHN0ef8lO9Wmu
063orX4zjbkakwsshYzNmsMC+BxDn6LvfyShZN/fJcsi/e0S/fcI5t9e5wyuqgBCROchh255MPth
h8sUOwZNiWNXaX92+kz+gZ6FsYl7ALpmeQmSZbmPM/IjkMz3vPgx9sPa6DI7BvrDovAdzsnHPFWo
FJey4Jlzf13hePOfMUAb8HieaRudkT/YVRH4zZgJdufNB+rVwnJhptKaqh0zEp1nHcPAlLYIpBUz
8pUJ3YuEBg9D89S1nX//c34BNO99z2XmV9FNCVSw7OQBTuTeZDqyO6yaC+TOJrR1gP5i2wj71fiV
v3S9PTwmT7rfPufbf4BbvZ/DmPz7PDRKmcCXYWGRgqQE05xoI0FqmrkiQuf98AqFN27CvV6wmtYo
Z4GXQ+tpRQL5JQqSHxUARILFFX1TLuKMk86gcIKIM6rKT3U66QCpVsO503a6AiwdUXqIQkhORjov
b8CJkMxPoAVhiNUdUZk4sdjRIWcLVCCMaS9ZeeyKC8kRgfX8ko7GBmSEw1SXj20FvKnVJGtNCx/v
T+F2i+RqW3JRjJpxSosSUSx6GTygShoHnnaOvGJngibJwnzNfLgrO4Jhbz6WroblAhlkM/SaLZfg
AqDW4aIOARvDW0Ak3eO0FokKCpIjk3/gD1Oct4GCWfb+0gYqVgZBK3NwwchfSU/92/3ZCbYF/8BP
uhzEn2GyTvB49MN6susKlDxGHxr5MxqqbSWpUJMXKcnfRnn9XtOvRbg66mmZZ9BjUiCzqcGgftGK
zg6R132vcM3T8yIhCq805sCT2ytXdCeGiwuuRJN/0muDVOdyhmWuoXZrwE5h2U5u/modmg1dU8hi
/gMemWi1uQinVjIdZBmH8K8KFahcQLkFTjNukhTiR+t0Nzom5t0aUMkOR6iiu52IIyi4Nfm3/zDO
esZMfPEGIJUJtq/UUr9H8+cgDd+Szru/vW5KrqlXH5oLcYba9Uwa42XG7GKAq4ce9Qf0mR4ZGHvK
Stl2m3BX+C2DLLno5N5P5Ez+VT8W6RCmKfIDuKFBdL1zoPDi6angySv6plxUCsKpUlMWsjMDtwsy
9+uKbkAZsKUQ+eq4tAKbM+z9BOsqCEpf6351gIrRhGCDBBmhdFM+5W+Rt/SJYbMJCTCYBIjeUIKH
h8nzVUKLDglZenTLxl3kqMC5Cv3KVWqgvmqHfAD2d3+Ggo/Hc1fmllZlB+z42RpDqIY/oEoOD/TG
vj/KbYzg7/3Jc1Q6Uw+sIkBD2jwYNrbJYlv6Avm2eW26tTe5aP03pyKCKknkqqK6guD+5xkrkdLg
0LVfb311q50mr4ZCGowfoFP6jfjJ2fQBu34Utn5Ew3JRSItoUeQFSickbF290O0WViFmrtvQPT5n
JmC183s56PA7T9esY25hePAUQq4JqvT4APyS6LUnSGl5ELpZSKUpVcsN65cb6qFwD9+r9WJ9kXoS
+lDpSnMF3120vbi4JBntnClLkbX3sQCwufHmnXJRDugEn1Fbhk1C+ix6WN6kEV8FQx6JTilN2zan
QAzgdkNCdoFmE9wBQP2nD2b7MmjoEkvNtgnrp/vTvV1Uv9rmXJCiENBQagXhAjJ8Tmc5JhTr7c6j
jkbtpPCy6JB/qh4oP8QGx8fTO6dvf9De0YoVxMHEUiai5V+C6lX4ahttHqUKRf4e8mNxmWy65Bn2
kIKMUbDReeQ6uncTGSbUttLhtYtQQmj0XUlkAGsEzaBl+e68XHjQOmzA2aw1uGnMHu5eVLX7uoJH
VLNSFZgtT88hFBLvf1FBTdLkYerWOJZGpuOLLgKB2aVb9esfs1M9tatufX8oQcLAY9XxsG76FLLl
pzzDw0stwd7SHEXv7Mo098rY+/eHE9ynPGB9MKzBAIAB0Qn9nwadYW2l+rWQgi660pRli15tQZSu
x0RNYKu+wHcG0y39fg02/wacsaP1U7zlRfPiIs5QlXjLW2V0DqPxIy20R6Wr4R5FdrLKDhRUsiIA
GrUT3DGCg6Zwz74+alLJbFAtkPS1pp9y8xjRj/sfTFCsQ1nuP1cyacEkh3zNEktnH4aBELJagJj1
K/yKPeCiHfDT5/fCTWD8UooCuSI4elwkKYeRxi0ZltLW8jpL4XI+nRef80UYrngVXhyCu4oHoZvg
QzZAeQfQm+9d8hKsulWxanz6rdhPbossgYoAUoJPyOPRkywA+S3CJxzl0e6N0JFYsiIQObz/GQXB
Ul0yzqvzQMBuK5iEcwcrHRuNazswNpT80AwhhV7wyXiEeadAiDIrUZFPN/nT7Bq74tl01S83xH8k
CS6IzjzQfKhIP8dkYagUdKcWxSZqHuSodk2ovxum5RTyJIjOX9/kzoXAA8znvs6Upo6icwXNaRRR
wtGxjEthFReNvQ1Bvh+hpVsZFZy1Z6RdxYnU2bqrum9ozbpQRlqbinboWfJYqky3B4b7WKtALZiZ
I8WbHJwZ2kRbGVq7IcUTowb+VTkaFPbkeHlQ8EwzKIlmLLRhXee3hvUjbCvDbufmQuQRGfxcS/hV
kCnQqCBvF1VpVC7OTUmh0yj+ql+wy/RePNRPujOvtSNUJ1b6DrpGgy3u8gii65ce39XuLYmk65mF
or3RbMfI8pMlfXmTq9Qh6S8yaaDCtn8WWlUu7KlSmZYVXaqks+VaIbwDwLIdhPVe0e7lApxu6Rmt
Cis8x1S3gfS2pwYkppDZumo9a/M2Dz7vBwLRzagt9dGrtUxzConqHFZHCKmoS6LNFK1QBXLgy+RT
JIOivFgQUjUO+JZ1oBSh4hmdaYK0uIerb9Ku7s9JkMNoXHDTaByoSYPScjmhphRFjmFpDvxYHbn6
rBTRhbj8a3dOP29jn0kweiUBXsvjN9TuoKxZPCcrCYWl/qe4kiW4HrRlda++VgtCfDjK2IZlux2T
0B+myi1nkSC1aJTl71ejqIM2p4WcoZtTwPSRoWqH92KjPN//TII7SONiR5FkWtaGS32MvhlzCJvl
bNNbhi9Dk+P+SKL5cHnRkGtNW8no15bBdojnY82ejKre3B9EVGTUuBDBSBrJEC1fql/KN9kFdfY0
DejmR0+A19tNDrmxcK9e7o8qWkQuYHSzZUrdIh0eJbOXVh8F9SQ0yODfcn8c0XOWt4AylaghZYFI
HxxMaEYtxXhlVTzRtciPRnB6edunXh1YIxt460x4jwL9Dj7ppUeWqVNtLQW1IBESXCW8Vb01Robc
Lg8QumLr3O93g99sxMqLokktWdL1ibJq3E6wcTuP0TMdxodJV7/LTN1ECVlpYfTz/scS7HedixK1
OlaTlSPnYmbq6oAZDdKDrovIoYK7Sl9+xdWcYqkIixli2CdDn/1JIpumeU9yyIRGsyvNYGXlIuSW
6GNxESMe1HyIh9g6hbUC1ZHXvpYBz7bscaJbAN5Dxyjzfm+y4QGiD74xfU974ubQ/YmHi5Qr66GN
LikZP+oOhgOkVCL//rqL2jk6H2ikuIgUA3fB0s6BibsPruxXKlSvYBz8dn80wU2qc/Gm1RlM3TPE
z0DX7AxuFHGci069aMWXv19943aMgYT8q3Ei++B1z2728EWh9E13BLMhXMfesLZ+DRDoEErgiiIq
78wdzvCAChLgy1p/ciYvd/HFltJ3tUlKvDRDj7nNthIxyQUvFoPLUKLeJGOsfj0yFx45HNTOdLNw
3agLmsprJEggBIf1y+zkaoknqH9W7YTD2kGyRjY+odoM3Kuo9i0ahQtAA1TORyPGKKUR2Go72Wlw
HhRFcNGKClUGF3mqojK0wuwXwDIMlfcN+unKSgajTSwvKtiaBhd+ijSeBiXHWQP18Cjv6vXko3R0
EPnbiZoGBh90prhtuwylo8KEj0KsN+ijldFRmlW4BAASPe/Cqt5R8qSO74y9yI1+DCVyqRtz1cSN
3ZStYssVkMx/dPoNLtS0RA71SkNdP1DfGm2wZ1nUURMtMBdf9MHQgkENEN/nswXLGXjPeoNikxZU
t2GEnNRTpQqwKKL3pMHFm5EMRRgY2KYHo7PDpxqIDJR4FNvsPOswgChG1xaAaC18zATrKdq6JvcQ
0kZTTSU4ikHqoDgu9cHOz48U/TUxJvIrTb/zZuApzo3ealL6r9aw5S82f9G2cfLH0IcJ3/hhvslg
ddvVM6vs9EPbp5KjZXbnj57ph14AodUIvs7TrgUNoFubh2432RBJgfUDtJTPFYIy1KbcwQGE4JAf
5gM7AaQIzyvBo/irYXZvHvQ/r4cGBAyFDuCxqqt6E36T0Mt6Tn7OH/kpBcEOvubLDy4fYBQ0LY2F
/KCjMHgSPSkFObDJxTamSVAVrVCQ1/rHEFZFoRY7KToZYyy4GkSdFZMLb0ZsJSXJkQTHm9lFm3la
RakHEnYBnbRjvx09CHKodvO4ULgyP35e6FykceoRTud/2tnj0dcsi+eRTEuiDBkDMHxWUNxaKSp6
7ol0kIr5eSzmdQxtRKfDH+I8WVML1lAta94kk+5jM9vq2R8C1kwuWrZNydoBKsjnFvbug77uTEGI
+Op13NtzXOAbh3xSjBl91LrRvVz5EU+WO7PndIafm2E81VQ5NNCtdzOr2EpIj7xQIQ6ZCnfSklNo
ZNvYGvaBXDlMTQDfg4b/3EI40nBJpEMqxkh3mhmtcpL9SCGMYWcBdSNa7YtaPVbelOHZAxXJPw0+
XKzt4yAxoYewaMgMHqSxIMjVvRUbyHLDFGT1RzcHb7Y0hpKlzxDuO1OClmD5Us2iIrYoceMx33kE
BH2d9Uu/ylzVZ21drQJQzemPBe+S+MO6FKqNi/YFD/3uo7ikskrD85hmkP+OIWnXB76C/640sOpT
A+5wss0glyjhqVy08fe5MdaJlR26eXhWLdiGzbOnK59j9qTFr8nYuSr9hM7LRxtIO6VrjjQyP8IW
kiHmQz6o6wlOQvQw6e1gS1QOBft82cZ3trnFhdY0nZN+IhXSwqo8khbZLtQoh3hfzykIhEJFguWf
uzccF0OzEMrFbYm2jroaZod6bDuUEJVY8MKZm6+y1/t7cNnP94bjAinMVsFFqEaohVqzb8SGawSh
XWWTH2jkxEL1lFvTz/tD3laK/d0W5wnhlDWwCtXw1EcTtbCX91kFh9IFF93C/3xxK1Vt8k2GOXgF
qJ/yeX94UWrD08Plwpzm3MIRX3pX8CRIfQuIvwUDFzlL5u/oJkgmqTOITuOylvfWmg+YcJet6DgA
OElyWxleUjQQBHMT7R4ufAWKoSUhPBnx7i2OmRds1MfZqSE1G6ELKKo73IaZKQpVQQuAsZjGZf5E
nWKpraFYgNOXrQy4k6gOScBkKfA11XrbuNTvH5onCjGYbq1sBJO9iRi+Gp674tSxT6MyYPFZpmgF
KpodpIZd6TCuw1U/y71dlb2fErCqFUG+dXsPXQ3NfUo5NRN9iKIY66z48j5kroKyInBEeI7DntJf
3MkelQrLLiKx3QxHVyNzX3gisL9WaxVP8UGGSsRbOcv2DOrLPDMP+twCkNDNLXs1GvcMsEKtD2a5
gJNQrDhBzZwutQR79nbu+nsMvqCZx5FKWJeE57I3N7Use13lW/JWrY9lou4D2CqlFbHAM6UfvTz5
1ZSsmJ57PSQB+kyyjXJyklS2tbj3O8qemnl+yqTIk0yRNM3tl8nVL+UKEu3Qll03U+nUQYs30V5r
43MkaroJE6DVYXDVl1DtAK8q2nalTAWIx5uFg6vBl6N/VZ7oTSMox5qCejcZthy9mQhdzKgdwaG6
+di8Goa7f1olyEIqYZgF4pjB+gDVnmKVn6xd7GZO7aVHYIekLdb/57QTPSAE242vl8a1NNIsBzQ/
Lr733aesi3jON18oV7PjIhY1irg3GiCgZigcz1oKo5/GjuRXHZ3Z+wsp+lxccMqLLi7UQlvgfoof
Itjn8SqbLvcHEa0XF4YkVY80dcB6Se1DOwW2BXnF+yN8gaj+dmldrRgXbxKrm0ujC8xTqUDMHO4U
5owsfsgmV6/guphH/WdvdqdUk7dpxzZjGrgdO5S42I26cU0N+NEES9zPvq4OnhJKK2K0+x5OP3IK
gWgl/IQ0jFcCZGHCSV5Gl0F7MIEHLbLczswgEkQb0YpxAW0cZ7WwLBm1FCuziwJySMm3+ysmCNB8
rVRqUiuqAmwxs30u2FNVNZ4Wfeviva4rgskIdjNfIK2sUsoNqF7CyeKjmn04XtoNe5HYy/0ZieIe
XxlVSRvUo4zqwuAY9rzP/b/IOUvh9396E/3ebgYXfsJiaFsKn6RzAwRMZ5hOqXeuYDrLlr2zpfna
aNZYdUQUHE2InDv9pnmGc051UCWAjxvXWsFEDslSPtpg4arCrEV03fHlUgNlyG6OcYGrK/1XkX1l
S9YFlEqfvOFQOOj278FxPsWOZkuPyk+x2MPtSurVInOxCS7SVmnlpomfkH5b8KiL/xj8NiOHnvQf
gf0FGjvDnFYQTASHjy+VWo3WBGaBcFV0UPWHFg9oEIpISfh27+dqdlzEismoGmmGtLArjtWMB0aO
mbEDvB/dSa88La29Hoz1ooz9osicIitEG0wUArgg04QqEoU0jKErjl5m7VXhU1jD49h0W6Cr59kO
JwcBL9ZsY9yUK1Gl/HZ17PcK8BXU0GoIUZADnRuz9Zk6PEzQd4bxpfKd9Zdi1BxLZ/CmeFZh7qyH
KA5C5q5pwKM0QHnXAQ2ujZeWnKJi2sfDNNk0TFcZbA1yctGqDzi6C/aFaEPyZViYPMWRPqN5Pp9G
P1o3h/YV3i76uXhu7RbShhArXiUnLbYHES9HcE2bXFYlqVYKxiySz7qNtmWQeIMW7tt6EG0JQajm
S6PFnHZJOcHMsPFGt7gk68grYEFqw3IIqEnZIU/6R/gQC2oXorPA10lJU2qJnsLPW1qPvuFXK/Xc
eqYNF1KoW4meJoLUka+D1kTuGWTSTSBSgXQHNPqftfBFS8lFr14zJdrkON+j9M6AXcohFVW3z/Iw
CLalaCA+u6J5oFQV7gkleA7h+ZEYMKIw0HgZA8FFfhv8dXViuZhVMwCG8w4RY8GVl+cJZlK4ZJdo
EcmPBFIUwo8lHJILUloCvm0yzxKkyMon4gHKDvGJyV84segQwC9WcAQEwZ8vRTJiaIBG4t4rC9nO
2A54TMEqCs4yX3gEXqXuZ4IRiFp5CqQnp9FyI8S0+/nDzYkYMhRxVcuwKE9IN1sWRLUWx+dIemT1
dw0cwvsD3JzH1QBcTIrhAlOWYRWfw6bwQ9VyAslY1WMpmMft4vDVOFyu1eZDBVHtIj5XUQg4bGCX
BVKOAXJAE4yYlPLYlprkthR9txSkIDiRyMUFFjT7Tos620jCQjDx25j2q1+0LP3VGzcdhrpvmYxy
w2nxxSjRRXJggWNdLCeBvLkcgaApbdRjHNkEbTjBgtwuTF4Nv3yYq+GZpMCTlahLkIbjPBCE/dpY
CoO5rbrtL4quXr6KHWlNjy0QCP/T4/dqdC6umWk4afBAis+Flh7VjlzkoBLMULSzuIgWBUGI8hHK
Vh3kNWI998t4Myb66v7+vX3rXM2Ej2YtVWVlnOCr0sMgOCgdqUYbaHrIYdbENNeQoIXR0l2k/ez6
cyiJWl+iWXKRLTHHMNNHHFBT2rdgHek0W0fk8meT5Bnj8HeA616PkJ3uLVt1YIu3OFEvxT/Et9AT
7Y7b5O3fi/r1SLvanG0IeXsJWt9n5aT8mDzgGvcDqtVu+xhtg7diQOfRJj4023bg5R9adDqF1N7b
edrVb+Aik9wNaR9nfYwDgu5YeZr3lh8UDm3wioGFLhRdm+z7/B0K/uIFuJlUX43NRSt1UlsL/Nv4
TGPZkwgMG2vDAyDEtkYZRlkCya6bd//VaFwkopXSoZMNqTBrViFgnm6CDCSATN5YKDve30k306ar
obioI8t6OTUTok68uaZeiUyHROvHhRf0Necw0RFeAsRXQ1sVmR/lC3QmcGOpFszpNkr1alJ8pMEb
c6TNooXbpDYhsTNJ01ruGjR63yiL7Ek2D0xrkUuJnBRuvu6vRuaCT1iETFWHMj7rqu6S3jhacJau
ws7WUsVXBgXeWaF3/wvebgdcjclFnLmc0FWKuviL1ZafG2g2ZVBmn7dLqp1CVDkE7FAo6CX4ojw9
vGzmSQVBZVGh11cjLqzZjjzzjFPhIV+wgTCAPhV4xYKegOBo8BzxUatUMlTYSM3wHqTThjXaJq1h
m6oJXi+igbhoAzs+gKs07KHO7I8SxGiI8RFO0tGAVZ7gAy7B428lod8fkOeED03bEa1u4jN7l/3x
MUWpe9G9AWEYTF2soeipJEo1vp7wV9G8YEUeN5a24AyiI0yqzS2xwN7rd+njIjw3uP0RMAr5pXpS
12iIH4yn+zMWrS0XdOJSLnr0M+Jza84uW8NsyoukeL2wzf9sIC7s5K3ca9CjQDLbSh4OJ+xjMjvK
vDgQgJIFtz5P8+5TVSVpim0559KjVFi2gcTVmmPBMKJDx4UXgFlokGgYJoWTIzVz2BZeWIKWdfGm
T5oojIr2JRdY9C7PkibGNdT80rewJoYDB3QKRmegEIKdNmJWkGhj8uztChqZoWIgRVyu+DhGuReZ
OKwRTOg8tq/pV38TPoPvU7/tezcC62UlSnVE4ZQndk+MxB0srZCmbvNNCtvotXQs19MJ9M+XblM7
dCe54SGYRast+LY8u5uWFoxKI4wbHPp98r4kWc1od6ptXKYTe0qP4W6ubBoAHCAKCILzyNO9YyVR
AlNDNqkl3zW9dfuY2tCJKAZRX+p20/53qOOZ3src9iZL0vhclr1tKMaBKYnXJMmBZQwQnWn+RvVQ
cwxmIanNq2dJfiJwb2XkR50FHiVwVJESw3JZkKR+pSW9jabor/tBQ3CWeZY4G7RGkQKEY035FZiS
J+m1X8M49v4oojXnQlOQSLQvoS+Hjmrg6sjrJOtVS1GXjVJBEBQlzjwhXKkmWZlUVGRreNTaxXsL
ywU5s8eHVQeMhPQge+mD5WY7UYdIeJS4cBUqetyBXrwcZ7ZuT1O2ZvVlQbws2AwdsvOhTSVXDfzs
JJSxFn1FLng1sOaBbjbyk6XmCTaqHdmZ7iwKv+07c0J7HVd28vpH35QnilO8oRGYcd0Y1VupdNtm
tI4l8Sr6fH+cJf+/kzDw9PCgUpNKgwHwudNVm+YmBLOlzf0hbi+fqhpUhTaypnPLV46KCfAeHluS
8rOe0MPQj90sEje9HfL+PQjfrYT5a91HBINYWeqi7OTkXWJDaDAPgXSOXu7P6PaB+z0Yh58oqGKw
MQIaESaMTgGNm5bl2yIPPJb9T7VbuIr8/+LxLUv4QSVmEywvVWlyJ6nxIgNlTV1bK73gM90upF4N
tdzhV6lcAJHyxJgA61q0CZaNLu+yFbwlvXCdP4hTx9s77/fMlr9fDVcbdTzGhYyefwNKt7ods8S9
/5n+S7T6PcSyM6+GIEkZdB0YXkhOZfjRNzDZWXRLZ8cKneKpeyprh+le4YaeeHr/pQb4e3AuKtfF
WGh1t2z7deeZq2Dbn+MfbLdobXV+/V4FdvWJBiUq1EJAGRVt0OW0XE18yKpWDWAycg6DrYWkLmHa
A3oAa1V/VdSd1QChKIGZCHFMml3gbwvvtcgeg94Js2ItB6qrw7dUzq3dCFPyOgvbldxWW1Oaz+il
bbtucqOUeOX0NoWXPP0W1MSNifXNNNU1LK8eDYWsrcTakDQOAeqCd3nc2y3R3VKNnC781VfTI4UN
daATN+mIl9fFPpu0jaw0diJDUr6LnCCbvLmT0PVUURqZouexfW3y9dBJj2W+KxMQdOLRqQbDA34e
1MA30xrdqn1VBxiGB5cw9tLgOYh+JLUPDTA7Vwy3s8DHbE+sZLYMLo25KcMnqKc7NdKCSNK9Et+k
SPZScmyaD8iy2fOkQKKys1OIadHOSWcdnjErCPzaugKvkRrSR6g8aLAy0Hdx+U3p1yY5JfRHSs7Y
WjCQsou0dRQptdv2NWH7sD4wEzAwWJTUnx2z2SR7ydR6Zf/RqIcqeG2tDz3+BE/VaUELonLuJBA5
JKKDIYjIBneZWgbQ1IW0BMuTkg/PFoTcp/nX/cN3Gx9wFU64sJ/SMokMbYay3Tu6kufxs499o1zL
Oxinf3TfFuA2hTrAc/+dPFXn4bEc7eAo+fd/xc0gY6qGSRRLoToPw0gTlpmVDGEHbQYceH6k5sP9
AW6etKsBuCimt1Esx5WOWXZ7lr70UO+7IAcWZHi3Y/PVMFwkq8MO6pqIl4hkgzfPPjT/td24Xvgw
fXT4J6J9opVbJn4VQmjaR0GfTegO5cPWGLKNKdIJFi0dF6RCmNoHQ2myMwVNSd4nOllXE9yh1Xp1
/xuJpsJt9yZKlEruDfhMZRq6rB3yYxHf4ktl4m951NUH4nZ7ks8SmQxwIBILMqgkrPYpulDuQL7F
2i81eYyAaquDLaWN0wTs0FfVo2xAwS3xOmDF2vAY1jDwkdDNCC13CE+kafZhx1Y9i7w0hyFcqkbV
apBTd8hLuwpzyKxOTlTEtlr3KzUJ1yXtVY+NeG9lKoTddShUyKOfa5kjGSaeOp9tTB2ajKCuvLL8
gGY6+AuztcoHFL7HGOhBYpdh5Gm9CJvw5TlyZ3F4HEdXJak1KARFGgDpkL3YbK3AmtBwlIdio2QA
ReSOsKoo+Oo8FoNU3TDDfAt9hsfxW/MeogHWr8dtvY7fAU7aiwv7N6Pq7y3AQzDqUs1CcEhx4Sel
E7XP0+jPSebe38s389yrQbgkbezUCaEb8aZMVTuR0BdGnjsqcDgfT2Pf/ln45GEXXWoGQZ4vHy44
jBpANpJoPsu5uLc1uMDWwjZL6iqMsNj3yTu20lYUSZFIA0K+jSW6Wjguns1KrWczDUI0ictjP0Ky
sjmVPYEGzhMDnMVAezqrdwQvhgDq9kZkB6z0Y0sDI+CXjFoBnC5WRe3nw3AmOkxeZhg1JsTvjQrg
J22bVB/E2GklPcKc3cklspYln7FTP5xYsZ61wWkDqKuam0KN/DHTTrUM0do099W62ZiscTsz9vXk
ae5WQzbaepODw0FcdeocFuqOFcDDUw/hzr1ugsdMjnxTQsVVBrnjPMN8R2U/xw7dyFjxCHmeaPEW
ZPVRRxKiPjXJlhTE1rrPQfM0PXcmheyz4KgA3l2w9Zj5qEPrDI4kpYpYgW0Fpl1Xjbak6M7/kXZd
y3HkQPKLOqK9eW03luTQiRJfOkSutr33+PpLcO+WI+xo6kJ6ZgQxQAOJQlVWZmSbrpM9zl3lDvUm
QcVj7FJPajNfNctjUd0PU4rEyXPSP6rTeGhmXzPwAXXdd+zKNaBHldmoqMXfDb3ZKVCRmthDnfRQ
IdP8anxeHSdU0gg1P/3WsgokjjvjR5Kj1bvoPDavX6J1gHnQcKNJcF0s/tLszRwTmdAPRaJre1C4
iKxsgo6kieaAdAJdBD/QhLjmmq+bRLfcvNIrPykLFiQje5qgDFUP1VNZLU9O3u512dzG8sFKo22k
Od6aqa9jhYCuB5miXbtNmyV+NQP3112jPrZG5OvytzIpdx3oAFEKF65u3k7aMelvWm0H2YsiO6zK
U42Wi7zYyWbpqgYSDV3p9fPJSfKnVkZLmVztKxn6VM1pMTK/XRIizUMdSuHChCp7lzBINUBEMd5y
EUVeDVa3FEf2cn397EwKl2bFljhee4wz+EqYsMPwF38dtcjojOpp2FA6xMS0ROaOnSDmnXIMt4DX
VaAhm2uKQW9mex2iLz87P6cl8neiEf6ZHV++eT8HynHc9M/1vrpbDvpu8cZj88BuWtvtX6g+JuJu
EDv8pBStFK2E5+7CLD/P0ejXQxm1+5bXOyUmZG6I4E00eY1HZE1NSUWK2dRSV2rYX4V8p6XHcXi8
vprENS6ayER2t6D9F7eq1T6l81NpPF///9REhAuIyYMiG4OTnuoeXgA1WmLACKg6ZMtNovHlcg7z
bF8IV5Ckrn01ZDJvYp2D+pbh/Qk/HMuD12+Qh9IpO3QeLRtPhCWim6uRzcu4QKjmpJagoia7VUnQ
dvPj+ipSX0lADNCE4crHXwsKrNKRHwuWhbrCqXkIYNGlpWVYlYJ6+GAclBa1aSiWrdUfbbf/eLbG
QG54kzOcIXTBlcM+d16vr9Tl3Ixtq4qpmShfiBlXNih5WfFguDgq4AhrX6Nn+5WLj+Z7VIeqnQ0y
+W4IFDhP8sxU8pzsre/Gvg7XQ/1y/bf84ln5+VvUnx95kRQNpsOw+TkAS265N2RX8izPduGh/Cxl
LgXBlyHqc0AhfM0SttrJ5OSntJ3DGUJwg3GEQbpf4gGzrsTF/osD9zka37Vnb1gTusowXwRIobsx
e47rzYcJFWgFxp71oVMGKE1DsBcUYkrq5PJm/RyZ//1s5EFqy7ZXMM+4gD54Nd8PCdusCguuf8Bf
RLWf4/wndBnQctikyalm5qaHq8li1l6DYt+63BXLRpZu80JzM/hNrpHl90bszssmqlkgORBnlDLJ
Zd26R23W1SqQn1Z7ozlQDYWq8Oo16EK9/nMv1+zO9r4AE5Fs9cXcpAUaCooTvNtbBJWtO8KANEAT
JPSQ8tiX1r39BuZVdp8+orBCOaRQX0aAkbnXsrntUiTU47s6/tGgswmMDGKevADw34jy388iamCu
UZRG9RKDOLgx9zzp3ARyGLn8nUsVXIkT9ZGYONtpowwbRUWHmpCUPDfODwlcpL6FoRU0qY2ccq2/
DPOf8xLwAg5ZEG40gBfW8NixtyS3iMiTOrKi+GUzJGZvyOBz2Df5LepdS8CLfOw++W40SNwrsIuA
xQxDA1dDfDRqbgJY9FyZyHSy5JTAU3B9GhQqI0ENIGBCxz0L5YFPrbFDxXaCdp6J5ePn59q+EyKM
ySrH2lTALZRGdIQp7yjVbtG/AxGKU8l+WHL/F7HRL0dPnxtCwJ+stzpTGdHDwK1P4wO8H3M38tkm
hZajCd319kU6KTtiUGohBRSx2DKu4Bxx0ZwSewSUzd20N/3CRc9bmN5FHinbzff1tXUVQEO2G7Wb
0MR54jYbUCcPn8yn2T9y7SGqt4zAJ7GLPBuynneG5AhzCg/ClYcJRQJ4OxA75Rc5uX+/nKiKaVWp
qtQRwpCqdmNkJjQ4GMXBErvGjbWJoWrt6sf8NzWGPm8AUR6zSqJiZVLCN0yhujU69b4XISccA/+/
yO+w4SogPIVMMKG09ItH2ed8hcijZSkIfxagC0pLRxSEsq/jTfmsQ4dPujH2kVsF6sFugu6Z0l2h
Lj2xGTwBq6pxOKR9TBnlndu1dac3LmnNgm4zH9Rj94XByggEvZv05fphIc6KqKlplXpuRz3q+0MG
G7DpJbIIcuNlhuzZFxUwh7G+6poYdR59w1RX2+bPvc88rqdIuy5QsxHghsXFzDIT57APok3lK4cU
mjqnFBeDHspbCJZDl5kK5QiIE1UxuzgxxhLP3VOqPtnqjRQ1O8j9DtW6uf6lfpEN+dyhAsg4hVkW
ycxBBlKH3EYaXulBgVYmLUj2VBhErKTIl5CWGsxJ/n7X0xWCH6Ep6wTCXCb6f24MsavbnAvY7U1x
caqO7W1VhZXiaoca6cX7db3X3njHIHqFfaV/1mV/fFTf9AmCbiQJj5qpELOgQdhRjQLvRv1G0yDs
Mt6PN9wNNkOLvmvtY/TBHSgQJ/aMWHZcEnmp7BxHfkwgz7Dq3qw9VProTipxvKl4SewBNyzkLjT+
Ki6OleoOx+UYQS/ueThY3uhH70DT9al/TEh/VurpKLZ/Vw0MeBaGm5+rDyUgig+Rr37TPtxWcBBb
PCSp59yF6EZFd51lwlZBUxyRSJQvFivSeMlP2bE5RgaSeM1Jg6iHFYzv0bH1K3h93tqhyTG1pO6P
C/fy+eDigdGXRI8H/mznvdDys+wEma+1G8drfTlUAqV1zekUP5Lbl0OaEHr8NK7ANbJksy4d2cox
7o0RyosXL0H/XLYIs/iTSfPqwXOM2zSkhybWW+QejWgblbu2Kj7yVdm3/h6lpv5mOTixa3k1Ct3m
tnstH5N75xt1gKjVFm5rvXNQyFz1/MSMv+NsgBLx10V6uA64KgfUa0vLkePs6TRPyGKWk5x/OLXO
DyocI32oaWjMH58zCPG8DN3GMCA0x+1BNc9+AXMTPlB2txnyg36oR1c/pHfxY3RrUCHuBQD56asL
b4VF7urJaPT/O131PXqUwMaawOXXvORQQrQzhSBmcH1FLqHJT8MKd3lTRt2Mis+HohnIOl7lz8/1
Zrl3HrR7BtHdtXLlFzPzfuNp9NO4wr2e25qe2YaWn6Q59yoF2vMyMTVqQwlvhk4dyybJzPyk2bDp
s+YNANp3VuoRSX034Q6HyFxcpWOBBIcNQbZhCEDfgwQkc6f67fq3InBBrKnbENib9BgZpsx4n+x3
3XCgEAyJlj5y8/Tb9bEuhSbn30espY8JhFOUHreM4dr3CuL2fRxA2EB+Z9/7BA16FIPtEnv/pwHF
S3tqlynKFI56Ku7sAZoTaghR1HLxegO9A9FTB9/62tehHw67Pfhj5Le0jBOxaUSxgyKOmRl1E95i
7K7S7/rlkDpPxNJyJLsCQmKJvR7tRFUk4PuHwLWv+c0j1xBccaewZ1rb4FLG8KeV5XM+A71eU2oz
XoAsXGF3OE2P1R3kG5SXku05vow+is62q6a+DMc7dH8OfrM7pI/FK2UMdyEu++mHCFjTxauh6yVu
l9E+yNqjAtvM60t7yRH8pxEEVClHK1bTdc5PbaC8l4cBpNZ8uwaW43LjqNcqLDetD1ZDD9fgdyiY
w+8iGMlYkJqngDx2FivrLCPSXovxbVTNx74mSgqX3vI/TVRAnaaZHUWRAW5TiHqtO/5IwRjwuBkw
TK0fJckdD1TakTgaYi21sLXZWSQc0F4bQRvSgy6Sg9IkZkasnVhJ1ZYZ4oQK1q5Q5f2oZVtdpmS6
qYkISNPZ1VSa5pif8gHF/vZHr1kbI3ogtiL/L1dOuVgunYfKlvqFP0I2dRXM41HxYXYnb191hks2
Dkx/DcsyXOHM5U/BNL7FSHTSjc+X3mTnO0Wspq4pRI3jBXxWjja6B0Gzlrkz/LMRyCp7dovkCySn
h9bV9oYH6ahWeQPj9U+DWlE5la2VWeoMfTFDdoTCGqL5TQPrvfh5eYCaRvZFupc22bYcIeBBbVwi
qBVVUwspnbKcIdSA2r1nT1Ng9rdKdwM+8+u49KGM7PL1b0/tYQGFWrks0oTh4dDkSMSaP1qcx+sj
EEGHIyBMJ7esYiuukNL+OsrwSbHTr+XUfS8Q0V4fiQoQHQFp1rYvja4y/kEaFc8BqKQ+Li9W7DbB
jKsjxW0tu/Ib/Y6/ek5VWRbU9GXbKYc5UhGsO+PJmiCRnHSvseQTE7waVmEY4bml6hk89MwUcWIu
7TL43rmRmt7lSbZv2OBLWgnKeRFYZrmPUaOywelGsSUad3aVbGctB3Er2qVUsubSY/vz2OJXCSBl
Skk+VxLOy+x1RwjF46FSevYRHTthDX1+qsX+6pbFcMLrK84Ko+xnXJxRGgfR+JiioHh9nakR+N/P
opAizeaki4CHvGapMLykLIKgQu0X/vezEfQprnM7xQtyWg8sNrbl8DREanh9GtfPA1ZKCGLMJY0t
1iElYTx2R5T6Yjdr3DxIQt51bcOlpPSLWwjxhc1vlHp+2hICrBiGvuhtjBUss85FbO53GGtSJ1fV
B68sJL+oKWLTVZzBZAWckbLGZtOKMINlYCMY8Aq2mk1mTNsKlnjXF5baHwLO9GqPlk2YI5yYDI0F
3XDBoyC+HbFBPvLaZxtERdSkZBKC+yopXcW4S6FDrE3Uy+nqdQONJQFPmtUsjdS00pPzaP6dZBDp
5rznKUCLepjumi3XTIOjxSbytKc/WsKPN93Z/PJxlWMtA1RDwrPpXhTz8c/+vwAStZbOqtTaiK5l
PHHtd619vj7A9WAFayeAhDapLIPTHtpUjIfV6v1+bLxZlzd6+d0puydlHlCv6g6WYcPzsbubTChF
wKVDH9cTLMO+s3K+r/BKtZQOZjZ/ZYV+r9jU7X5JfOr8HH78/WyZrdpwNNwTvMebvfdfdI+3tjte
elR3LRgW4Bc6vkIoV1BbV0Adp2r12B7waRflFOdfOum204mvSw0hwEudV0U6JBhi1GBmb6rQ0l/2
Y0SFLpeqRz8tn4ApiY7AK7K4xpET7210R1hKsZUYnr8FWvbq8gThv42iyf6iK392B33U7c6+3Nrn
YwYPwBzOIqvXKdvMpEa4/jCD+4UQtAzKIse1AhHq1NZ71167EP3gbosW7QVNZMb8NQfDpSkdSEkZ
bmNAtT+d89ztqvc+p1zmOWT+8gmC3yIgUbxEhs3wfjqtIPVq22GrbbgxIXVJEBvnoy3sbFVxH84t
M3BJVEO+a+Q35kiBBk3x69hwPSOF2Qjok7aSBTcODJPsml0JDUr7yPDeRS4Iz6Y/e69gNAGJkkx2
urr+SNKYm6jaNCfFzXwraNCXEwX9V24ktW7RqLjoZC6MCv5UvuJnK6obtdomMGtGicf8O3tKt2wL
wtxxhLDCFpbh4W9oi58fyQ8C49l4Q6pFajLVxUmSjxPaF3PUVsfGjTRK4ZaIJ0SlkzJOpaTmaYui
hOU6s9/N6l6KwzpHaySxXahdKcBMzDs/DAevB169Wcygf+WcA21j7Lvb5ba/01p3JTM/1AX2UYA4
W0nTLJLaHhCjLaESGsf5Jn2NduDgLQfpLd9zoTEbplt+GeLN9CFduIOj6+b61IlFFnVQmD0kfTlB
JmOCCIlqbZ0KfSlQlRns7P76SMQai2onptppc2nikPQVHNW6L9Og+2X59fog1HSEl5Beo0l9rUCP
WaLSHfAJx9lTk3ZHUX6IAFTUMYl7W55UWAKeFDYhxbxpZUrdmFouAVMyedVsu0P81M+qV2vVJtaf
YYpLACU1DwE8ZsUpFRvqJie0ZWtoZdZRObz+RS4xa87xQhOikQGBdIuWNEwkiB+MUA+quxGNQ9D3
WUNnLx/trbyVD9EtRayhtoIQogCTU0nhAahm/tUMJnob60Bmya50KEEdahEF9FCX2O6ZhJx5VX2b
HPiw1FSDL7UZhPdO5cxOvAxIdGYgOi6nZmZuTaY6iQhA1BRJ6qZP4U6MUDXb9vGT2ph+baA/qb1V
jc5zMCkn+XJ9cxArJ5Ld5brX4EyBNDGDCk9jmJ7u5AQtgNgGuoAI66jL6AswkF8r0PKqx6jP3ikD
xKXMiEgp/OK1D6lcKJZYsiaq31R9LHXYc9AAQ8/bUd8PKKBwoycJ7LXoca3ddpcd8pBCisvf7XNY
Yfu13appzYrIbQoXmBaUmzGcjwMZuV3+Vp/DCHtwTEemNNKacxsid8geIpX513fD5V3+7wjiBkwZ
S1VVQ/Z5jWBY0Xe7SarDhQ4OqXGEUHdgndFOMy9OgJsChsg+3dc3wxbXrYtWww1u23lL0cSI1RO3
YcYYiyazR0CaHxebuQ2bCKD9RVH0c/mEmLefsH7pimSTvJ924+TLP+x137eungdyHhQJDDLfmRe5
8lOHzGyzXdbJ7X5QXXvU4vKFOAtqpmEEd6zEITDj+2L+oiT3jUUcaWoI/vezIYZiWpip1kB2ubsb
pb2FIoXZjURk9JF7+e+L6HM9hYurgFT/UJlolMt28xc0/WKDyO9yOKDuSZV5+V10bSjhrqqXuejM
DLtDlbc59F5HJUF5w75lyyGrqevqFzmJz4kJgBFNqtzMZcX3/xqUnWfBiaA24Uc3uLy+O+VuxjZ0
bZnCR11AkAJCGDUc06GWcsNlPAe4w8FM6qBBdU66Wf3aL/bSrpxCyrj8ktYOQpB/Jyz2WxiNNNhL
ieWVtnifbdQAZpyvyvDhSjCH5YQkG/QvH52TcaKoCnwtr3xZsf9Cbu1sjosBHIH2BFWosM/VrdSC
JmqcxtxGbKoH10H0FxX8z8kKF55UZlErVzgd+iZ/iA/qs966cbrXi1tkfedkW0DtAV/a5pNGQ9Cr
snh1GnvmWwlP9UeL5GoRyCe2bERaYWhpg2qBMSc72/phpuT7mwCED/vjM0BwaotZpVzyspMW2rE3
PTovWehAm2qF2JcXv+tQUvxDRBddAaOGRdECeYWTk9VuIRt+1HREREEtnYBAfMvaVg5Eb4dnPVch
YxSF13cLhQWGiDyaw3IoYQIL/pbu6oce9pAz0tDu7EP1yXf2OBcky5+6qQwBgAatt4ueTflp7lx7
I99Ds8bPA0XhkRIIm5ztX+6kjf4mH5s9/KeJI0IhuyEAkbI6cpfIoFJzsn99HyEhywk1yzPdf/WL
HN+/x1Fs2JBsfc3TpsFc0dULZSgPLkw8A7wgy58cqtfqmToOlyPezxGF8KYfrUxvowz13qJzy0z3
52F01yzzpmL5cn37EBvUFLDGhtWHWazIbqfx126AxiIUCa6PQNyMphDUWENrN0XaFqeuu7ci6EMM
fZjmuhu3lSfNlEMPNR/+9zMgASFdMmtejHdgwhM1z1374/p0fvEa/vw4HMrORujnpBz7FlcRF5tt
981fzSOERKatupt5dws0X7P7DgIHA9lbS92CpoAmZc6SIq5Ru+bkDis0cObmXds+58/cm4cFw6Yc
DlV+QF+vbbn2A6U/8Iuk7OfcBazRJauKW6vjR0H2uBtX/cw9cC1uRUbSk6lPKWCMZk99ba4M2cMG
ZJkUraQrkdAij7YAI5UGXQO7x0HTN0Zomuj7mrbxZkG7CdpM3mA53bpU8pW46USaebQkQ9UwLKEq
z35i2iGaO70lkzbXtyk1jAAhnZWOU2JyUlr9vvayL69V0IAYd32US61P53GZyCDX5Vhyqv/bkXxD
lK8qqGkwgb6RAiNY9oqHy/xHqYLyBEMU6ganZilgC6rjtuVoLSo8ENhhshKWC+JSNlJ3LAHIYhPG
YsiSUq2Iew2XXwGgZ1h76cF66MNyBxuNsLtB736PzxgQ60ucAbEJwzLtiC0LJijvpXeIPG+SuxxM
rtFHUvlbh9qA+UCMyLf8lXDXEjDGVGRlVZqPNyg76j/Qwb1ET62FvJXLb3UIIt2Oj81rtt5DLw4C
jfOB+qjULxBAxtSnSYpjBNzyPt22N/mm3CmBfKCeuRSQiyKJgxlDCzVDmM3FQ5MxmB658V0fNq1n
3KMP2R02BUznVdk1CVdmajsJsLM2mjNAGhLkGOjGsQ1k/wJjyAMto8oixPYROeQpkxZdjniEqx9X
awrnhCL5UneSyBzXJ2QZWfrxFFXC5hvYMUkejq/NHdIxR/lru5t31RKkcEGx3YZs/iKCC1GSLVGS
1SoaJJxMCNx3s+Qm1d+tA8Jq7sY6wVX9RZ3u39vvP2zxJm3HZsZUZ29B/x7vnUj8f5jc3ev/47VN
TU6IZbSmWaZs7ItTVMDmCT28zbf+FVbsw5us4Z2veKXmsu+gmXz73Srv51w58p5FOWoxGrMWY2GH
SQpRWPO09O9mUIjnEbmkAtq0U6P1s/2xpHMw7QrfyTzTh+zrjhd6qxuH6t8gbgxbABdWttNSjDgR
a3urRf1OTit/1WqiKEN9OSF0UeDaKuszz7RKz23e78vaRP0T8UU2QHuMaq75RRny82MJeGKkNVvn
GmEMjwv5LYyjPvavhfJmRl8m8ABktGGyZxhoRNIhb6Cl/i3Vnuct9UOIxRU546PiwK5jxktJ6p7U
gv2QzAOc2SjxDerxKZLGzVWVisgBcGe7ofSU43DX4FYcXObB8XsBMR6N0GjnKmGHYuzmN6pNkfi4
ogpXk+bW7JhgLUH734tyOJFmr3X9NWUdnHtin7iPqdGEECcFgtsDD7nRxuql20kNxuVpeYv3OabK
O2SWEc4WWv0QP7Zv18cmbg+RS25b6jJLEYIPxXrWy5fEkYljQh1/kSbeDcVsSSmnifsQUvMLnw0Q
zHKCxZM2ZVjlv2Psex6viuTw2NKcRHPweCvrH616VxsKMSVqzQR8qSUwtSUHn6tTbxWnCYeMykeS
218Al1Xvu8bg1aL6b/u+D5KN5ur73lWSI9Q5ghSJkKZ3pfvpy/QdGoz01UBNUUCbSjNzNpXYFnoW
+WsPfexCIppxrw+hi1zwsk2RGSgwhJ1Y20RfdrHiEB+KyGXrIhE81jS9SeGQCStfcy/f5K/5c3yz
/jWHIN1sUj96WLfWjnJ9IHa8LhK99TphsJe3sOPf1X23q8L0WX2KIQemh2WYPVPEcmohBfRQevD8
VgV5OqsFA2VygnKaiW9FRIC6zH/DWahQDnqVzHzLIzd/X343vq5f1C/Oob1pDut7J52k+9iT3fhO
Ok5UVf3yWbAdQ1Es20Y7mfjMHfVZMVRQp3jeuPLbGwPOwcrBhEzMzZQhF8mJuPoBiXENnVLMV6Am
D0n232Ornf0O9ec1sHSWoCsUv2MJja9cDwoG9375pLqY+O/lrc8GEz5qItljBf1/GEiNX42ahd2c
b68jP4eQ/zwCz0YQPqm1wOpPK5E96GFLXmpQak1LN1+cY7XmMFzVtmZJeWFefo6djSlGnMyx+8aG
qGaPayD2i50VcrHQpUOpg1lenn7oh8lbBIjP12d78Yo9G1kIQsvOMBKrxXNsau9tZrlqYwU2M9yy
gMfA2G6uj3bx8Xc2mnhDIP0jqQUQAC7izlLtJQuUfhTvpqgiIO7i4T8bSbgoDLmO7SxB3aaeXvV5
9iVLJvYJtXLCVTBH45TPBVJ02vTSJi+wZD/Og+Ku8nuijgTOELMRS4Cdti5RZsZInNWFO85Ay7Ih
ytKXywqfKybW+linZVrbYD76pnwYN1KQH9ud6jb/D1NEajoCYuisdZQmXoEY+uzlaumX1e76RrsY
jZ9NRoCJeVEXe9BwiFl7r093ciJt6tqhXnDUKAJUIOnGijUxeec4RJ3RuZTeW4PL5f6Yx4LltoIV
8TK7fzY1ASsUMx0TubGzkzZ0LlLSfiyHltH82e42BFxY2SBFtsNZYcVrasEkJ3/Q1dGvF/uG2Qkh
HkvAgljGg2xiNVsOphQlcaDLO8Wq3DVCv9lASXRezuKfbQwBF6AyXaTy8EE3GuCLyz2A5tCBJlju
x6R9O/9nV64SsVLnjCU0WBUMZuhZMC26Z7dQM6/eFqsLC8N0J0f6dn1zECdLrNfNkRlFXQmgQMVs
b3AjR5W0UqLGEOIOFtVxivZorqMBUxruKswO+ca4B+HeNbf5XexTfFVif4iFus6A1qk6gQUHJ6rF
fG5V9TbRn6a6JmCW2h1iva5yLLOODAjk2qW6L3Vl35l3llQGo/13pz0l42MC3RC1iJ5KGObGFSMu
48tx+efuFNXU9GGoFVNFkUvdDDtIGSPhlVUuCobNWx9+PHjjXXIfPxY3FJOagDJRSg2P93i2OGBm
cClp9LfOqrajRoAKtXMEUCnZxGKnQmINRgOHzDkYRUWMQEVSphBhJIoKoZASX3CG/O4acoHSclO8
xJI7REF7/H5bBJ68NWO3/61889m3E5BFsmt47Ka41ORp2Jit5bcxsT0vaz6cDSGEHPC6Lgw4G/Er
WgvZznnpF+8pc+7Zy5DC4js0QU1HaybfKMp848z3EOpH7alsg5nk/3+chSvgJhbzuqZJ5jXBfCMm
uZ3RM8SMcIeZVlCRZD32E6Xv0N243hRSCx8tGMm1ff/eSJDqK6U485bFcZ6awWCv5Th0ITy4atcs
Qd5v2hxec5Mb10j9Ls9zzG6aRl/QjGl72lJBNdfUt5Wp3KhO9zczi6AyxtdUL74bxfCDgwL8KLLa
/DK0znFp0h91Zd0YGau2ujKZ7tyY96Y0QDd4bTV3ska/rwqvNktfl/TbOH1xUjuoMgOGWbmbJJHr
wNoSnVRemshegUa9amoOPdMG/Cd105sxzmedeJBAoLYycVpEiblINTExlR/JHYQvPDBL9hB53vEU
H1LEG2l2DeL2uFwT/txgYknTTuWyZil0z6zH1Stv5w0UTyuUgw5c9TD+UEgC95hSqaBgV1SUm0fH
hrIQHiEG3F487spQetERXWOcVkd72RCRu1jRHFkTqbEsgek8P6p4gST6vIcxE/j1kx9RHs4qP/fX
zokQr6GSUFqDjjyfDkzvPfYy3kw7fSPfOk9ctEX3oNAc34/f6j5Aw4yx/ycUabfdpttn+8hrqLZE
AurFKqcmx2WJaw46urbE3eiOkT0E4N0Q2pnU9hWQeLIVON/1CI7Z+qXX6lC1VSr+5pHGtaUVIFdF
r2Ep66jXShzw485HLSAwUySxIuvUFkdbCpcsvpNh+WJFC5EhpnaRAMZjNOFw8jpHkbxZSg6XZZTe
wCJKwG0Y+5pAAyIEEquZTgVH7iTTslPbPjQDAK0wXDA4vKivvl4PIakrVKxqDh2zUAVH6M8Fd5wD
1JNqz4JXC8xNQQ6J3AyakpD5QENg2pDdiMTmFIuaEiu7ImO87lc5noQt0/VQs5SS4A8nKTwQjdwe
1cQB90t7ZJjmuEH6LPPaDSeXVqYLYTy385qN8621iPcbhXaiKNaqD86kpP8bPzMf3l3PNvqJOJEo
e6Uq/cQptAX0AX93GpcETys5S13DTH070omtSU5ICOuyRU4iqGX+U4KTA8XlZmRRKIdtWG1IrWNq
hwi40lSNqdlK8s+jG0qyMHYo7hK0G5pucasFaTi+UbI6/ChfwRlbwJlhchYHziIoCCunrIJp/TT7
3MKuVVylhE6bA78duD8SW5RAN1sAGKtNezW18XrkBaL80OPuh2snBBXqO+pZ/NGNemWGYvWySBpL
bmFvAlL9HGghFATRfVjvhnpXDIc5P8T5AdVpG6qc7a7YDwkipvIePLvsFYVV+53fWdIuDlWCLHKZ
4PsZkIjlzqFQpFmHgd8JFod+Xd4a+U2kPDUwCpvulfpJStH016LqG0W+rUImRO1vshpZTGsk8okU
KoqVT7lmXdcauM6S3Qf97+sMYjrabMEC8ivER6s/eHrvFc+UOCuB/KK6FijOTVv3DifMvNhF6sXw
8JGlG5ZThSfiYIklTy3SnR4aRHh8NpmLAmG0GD7Z/ULNRsCj3OyiYkwQ1K7xV7bcKknlmy06J6h0
JoF7YrETUtPLNK6YTC81rh6bu6agWjQp3BPNh9p06Qe00vLILt7Om8LPwIjReW/Cl25D8aaoryNg
UGSUJgxfEefI8eJC6cxzrK9m/pXAHK7ZcA0HBMzRI7w4rBh3/zw9FN18WHXrKEeNOyl42TWlr8Ua
ePzFNrH7h+tDX98Yhlj2bKLVmnuGqDRxNgp8U+QsClcTbbY0o1G9NElHdXTLMlXNloVJqqURyUWF
pRz31mO0GTeJP8EeBq8NrjhAUfou7sTP0UQpHgiksV7nrOxR/VZDTzf6nTj07P8L6bhkakFb7NCh
XI2eYgYL86vaOVjJLlMnqkZw8SI8G4uv7Fm50x6iqFjsjyepKgWcBtapAeeBxWhGhIRu7q9u3gQ4
1DBcBAWFdMe4GHSf/QAhbFMdps5O/1GkGHYJTKxe62fzpO7YHrsGHPBsL52cb8mzTuzOi6fvbFz+
kc8m3moQjJpzvFDN+kcSfWvyLXTv3Osn4DKenA0iYOMCNRq1XrBTeGJVQUPbKQ0kL90loDS0UAuk
Wi0u3/pnAwqBm6Nmat9wFaVsZ6JpJhhSVwvh6Ke7wyPv8pg8/av5WB8hyn3S7xhooWU4v9Rv6m3k
rShGXp8/tcZCYBdb8JDpoIp0WuHYtBjMHeWTbRBvRmoQAUYnZ9AaJ8U7Kl7qwJmc2yXL3p316fpU
LlMdzlZWgBhp1JRE7nTuPWbDmKvwy43xoPtDYIZ5WDzLVJzED95/cPtzvA+uwNn+zOoa2TEFpucM
+SgVPXNFc5MXtzlSc7nGXF16UDuouiB/3ivvRUpINl3OG50NL2BQv8xtPvXYubwQVk2eWu4rSF5y
B++IPXIH79j/LcLd2ZgCFi0IDEeD2/cuznc2QJuu2JoRkXG9HH+eDSLgzQyukS21Hff0MsJsQBIO
EhNV4pqnBhLNgzdhpZMtrYxPAK2oydP2sVpC9ZbzwLmekbmb0eFV0EYH1L4RIMcyZucf/wjOAx+4
UGkJe6MpKGPYNaah/FtJ8rP1FBCnSvNOcSKc8WHEM8pSPSP7cf3o8QN87SQIKFKNo9KWKM+cGr3b
qgqMdVMntEdYEz8n1hDGC2XyfDnBdzYnAVIspSyWvFR4Q7K9qV86X0fRAW1RBtzQYVNx0uGhADOl
HHWHzB14Ncf5qBCjMQUHQ8v8SNtSTYJE0CGK80jd0iUjZ9kPsAGqwpGlxGVF4KiovFOplaIapgoJ
NSSh5EnbLnnqw0/Bv/41KSAVdXfUVa3WRceGUTfQBIBfWhxMLnBlz0mSxYb0qSEWThNQJbXqbMo4
knXvUuyvCgot4wYWdwdN3lizb+3ZDc12pwYVUGbR9U6TeFFaQ9nD1noIQu6IdaSG4H8/uyDUFPFL
zYHsn+613q25l9ngvvwPaV+2HLeuLPtFjOAEDq8ce1CrW7OlF4Zk2SQ4z9PX34TWuUt94HbjxN6v
VoTRAIFEoSorE5mMU+blocjlQbRBOGQpzbZpu7XBy31GGShX3TZK3XS+E8zrYpLk+/D9oc8TZ80w
L7hoW1y0so8+pP16C6s0jx5FJVLhXuSgJTZ6KYkVqK72XrlFmA3Gab8pQphthsOxDNX763MTIJnG
4UokSdMyaS22/tD4liE7zRw/lnCyXGrzGKELyxh6QXR08RF2tppc2AI5r7pfWAQak8Efmu2g7aNI
dyGocH1qolCXF0shrQGtD6hsAjMR6np5UBwI7KCabRFInvQoGE0wLZ4pGRcJ1YoWaMjqpka2KU9M
4Q6tZEH9wprF7d+o7RWBKKsm2jC8bEoTr6U8JXiasbAIQW0dzJseuWXrh+qlvhhHLvMHvr+fzgFJ
L1WLHUUIG9gLIn+dH1LPQmaUOenUu9Fnuuul27xcX14BtOgctCzKQtNRgwtbEcPAhVCP5q/XRxBg
ic5hSZKmIA4Y2JbgDPomXuqz9kh7QawnGoQLTYiWz3Ye4XTjEd2umVPYG6KK9MREO5GDEHgOxVTJ
JpRxlnSnx7Ffrqj5takzzkTwnLrsAHS2GTj8INAfnDIk17AZJn/ZoTLmInKNJgiHgKnmzJK7hVXg
umFEYdmzXto3S3YWaAf1bgkRFfhFUCEj6nIa9exHcQijGXJl6JVFT/WPNbDCUnOoH/vWaRgcZUcf
1x3rXYH7T/KLfF7fRIJtynMol9iAnu6ASKJDAq2X0c6pC2hsAsDmGZRmPg/93OKOzcfGW+F/nX4O
aN9W1Eezet9cn40IWwgXqOTt0A3Q/GYZ+3bbxFjGwk066IRCcvywgHmdGKIh2X95JbTmtVAWjZAF
FFdWGKzkLUWZnoa43EsJ26cP40AKrs9RcCJ5YRQIT0B0RQXDxFZVZCDfJeVxEiW9vyRbr02Kw5as
Uo2mJMCWJVR+1qNToKixLQwnljctOCibbIe2+C1pg6TwZDRkvJPFMQI0FHii3irR9uEASBs7Mxoq
gHdhdzvb2vUW5BQsPJGsYjdBp7QrV8ECi563PPEySYYql5kTWbqN8GgZS6eCPY98VMIFCioRCPxB
5YsqeJcbF74xgBdQUQkFAZh0SI78wLV4b7jKnpQopkhu55HwZ/3CXOdA68m85pjcibJeomQFz8pM
1SZvygo2VoiqQsVTNkOPutbqLjfMlSR3h50IehiqX9ljPCuTQq4tgr0nsgjxoTSOhk7RodvAlnbX
V4t3/dBc5nF/ry7vfVsuPTEbE9ZDlE4hpJSwjtqm0aGhpMMJl+BdHHvFKrklDAP09D9TRTgbnsOl
uNajrsK2OuFiy7dI57sNRARRVP8twVQwwZNjdvP77pjBylikLyGAeJ6+uVapFE9lgRtP3kT2pwnv
J8HisgDq2pdkv+DsGZVHhU5nHV+y/zkHoGjux30c2ofoqPipb3si1ocoTuZpmeo8G63aYkZM7GyC
wG6+16G7nm/QIByKGrQEAMRLrMS9KSV2hU9njaZL+gcrMr1CKbwsol7R3uVGIsAfERLwbM2xzuU+
UzBi78X30V2LJuh414TrTeklgbFVj/Pv/F57hxjBL9sTJk0ZoF77mGw9zj5mp0zEqhV8TOVohWbQ
PEXbdk8OzLUAfQ+u5DF5+/+onHt2PrgAqJXzVV56DDolMEeQar+mk2tDLF0pBI8s9j9dmR5P0Ixo
V5d2h5Fy8AeHg7UttkaQ7oQqCIJrmucpGkQZtL7DHm38fFv5vcfSiMlxSB31aN4x7+LkSdQIelF8
Bcr4pq7ppk4s/uaapaYZ9BgJb1jQBjkcrrcLeuhtmLQngUzcdmMc5/cydvq3zLO3skjY6WLb+fn4
3N5phySvSiY9TB5Y6wdQ7gC7oCSABtjRdNcPRgyAf01gfNCjtO0+dEHG/9Kin4/PbaNiTvVKLkok
ByaIB6S7dQ2LdvSvw90lPD0bhL+3lE4t26Ud8hNZfhdr0jhFZInaGC/eV+eDcLUDlem/WgUCsBY0
lzh2sp0N83A9mN/QiCp4E13E0/PBuNtpKuyyQFaFFSrAqdngakIMyw78HNKgE7wohaNxz3FrJmqp
55RC3N5EZQ3JqRdwhz2Wnkp2QvWaS6mw87lxd5OtyHaeoJ53WuzCrWnpE2WXSaYnt7W7ZPcJgZiq
DV12UjtGSgQ3o2ircGE0VUetssY+P0HP35eisFV7AZx9Fcp5PDufHxcf9ys8j+oVfhOaiqqoYoWF
orq0sJA/X72RmVetM7qHyNaCl+b1g3DxtXU+NvduV8may0jmsNdWFDa2+49Q8fqbUQaUX2LSwMUg
9XxADl+SAXLMRsKeJbs+YLpLyY/p17gZXftOeY4HR5w8unRdnI/IIYoeWSUUGoFoEmM2TbnXPEGD
ZdsVd8oE5zwJZInyXbCsl27gszH5KwoCT0UD72nYz9vgCw66k8C0thwR2sSZr1ZN0KnpramMzjj+
rsxQbh6a7NFon5sMVqKRqM1IBOr8TYaGX0OqiZ2g2LAGyYjOXwcvwq7wSKBsLC/9XWy1xbFukMGD
TSyY6XHttKGIsnkxi3e+KhxIGaSpFG3Fu5cV5dTmVMJ35zNafRYUMXslyXJb+Psii7gRXeZEcK/8
QcWfB90gKirEJflp0Z99i2+S31RV60htFurRbREXt8Ps19OjTba9fViXO1Luq/ShMtQn0oYajBUz
Cj5Nbe2o2TomDOLXFEVvFPwGeETRdgRpJHVs5U5fYhclCUcD+aAbPtoULSSkciLMr5u00JajUE5V
5MeS0aM0d8epe1gm1NPL2JVAQorr2l97usn6BmTF/qRS82EEzavLUldrekRYgy93/X93KfLdA9lk
1nbDmhXyMfFlCs3hVoR0DE2uIB2vfJYnY2JrA3I7iTG5ZT7585j7Stfdjsb9YkwwsO1B0OtdY/yR
Uh3MR8tpTMu3wHPXEtlJ7R/N+nH9qArwnW8ayItsyBZ2cU6V6irIj3SqAAxEO4+DWHTVqyuJcH3F
SEO2E1AebW+ayOTx4pPj/HBxwKppEzxDxgprGx3mdNik1mPaf+rJTwO3ZqT8sGyYBpQvVv3Yo3vK
yld4MR6UdAkoeRvJJk8hN9ltJFuYlmCn+tpH5/DX0BSTxDoiWvbUk3q/hB4j82ZX0LP0KSb/CKCX
byiolKbsY9THT0ZPvTytsYO006oNcLkUPXkENwvfUFA0ZtISVsPNt+iACbNQC/UAuS3RsWGf7soK
8r0Dk2TDbSQHdrEbk4LTP+/1U+Klx8xtYeDZw+Qe3eyoC4qe6aK15OK8HK/ImMgZnLDy3xLS2qOJ
vhNIsJqv1w+haBwuwmuhhgg8xCFMIYW0mItrppusRipAFkmFXRQ2OTsmfN9ASi2J6AaI1xA5zm+6
Xe+12+WptpziMKORaYfL+GZ6wAlpG+TqRWzri52O58OzlTh7msvlOFvTjFyoHs4e6uE7UOxZLin3
TBgZI0+ouIofBdW28no0BJ7YjkLORwD1ooDA4jCpryHwkjNKmh5Oz+hZHO5z3Y33y1NyHJ3pZIb5
vVG46+qPISPAm1uQAoXAINrWHGJRq42l1ABiMbfy9UbbmNE+VdyxcPQHui1vITK4k7zmo5pvJDQj
CoBfdHg5WFoqgutOQmCfqrprTjtaojMmLn6mZHifG9OFp4ajtMJO7EtE5LMNwDckWHqOLGKM+Bc6
Z8gKVaHtKzvNlzciS7eLFanzkfj3p7ISyHAh6Ou9BA7VyZe2bw01+RADHgaP7OQfspf9qMVO0YIr
j+8pGOqkKOcBk2w9lE7bbdu72YwGMqdKHXSyKX4bRr5yNFYvjrzrUCJ6m/JtBV1u0Dk1vsgMSmC4
Xcjy7zB2RM5i2ovI68JF5pArB/fEWAyc53Rbq86MfIm2b0+5J7mmX1BnAvHUhTn4r/xJxCoVYCYv
szbSqIoGhiS02I2d8d4Yv4pJdfrEFvQ7CleUw6y4IrrcpGgIRN8qNlHpFW+R99MMjSB/E+1a0c7h
gKlYiqS3JDwRZvqOioJS/Tbk++s7RBDx8cbbpRFZpI5w8KG01HfJTktFtTfRi5433NaGHkV9ChIZ
a41lro0s7wPeoScKDa4vl803Fwx20moKiy2j4kGnpluiBNxIWnB9xUSjcEgyK1IRKbiiITrzmE7P
CWS3BqjQXR/ky6Hw71GOLbM48uxqtJMhgrkgArd8qwRwuQ/7DXLlbnQn+9p+OaCbOLtLju0Ho33I
Xr1bf7Wzn9xpr/arKJ0mmjAX92QGVZS6QjyyrK6hJ6eplI91LsqiXT/BNq+xtrawBEErT46y83wj
7xhapUEJKo35VL5LobEBMr+KYOP6pWvLbOpnq4zoeC0xs/xUEOiZmG+EUSfSZ214UujvrhNlWgVZ
UFvmwKPv4IIudZjktGM94YyfpJ4YXVwV33iiz8aBh6ZMVMPjhhWVWsTjRVi+dKmzQDEUBdAtGvz8
/NCmvl4K2GUXy83fV63Ne2xnU1+0vYFFTbb56Mj+EI6b9EVPHUahK3cQHYSAhdBhTJC8s/l+H7k3
aVlXmG/rDbljBusGDSuQHay2hMn+CD1GBcUJJF7/9+YpBq2TSYl5yq1Tbxl/NH+QU09HdduEfnmH
cfM32zP85aXZi15bgvSR/bXVzrZuncx1L8uUFdVkl6lSSbFj35YPixIgpYUuHZX5cS4a8ibOdWwS
ZC3tryvybGijH4YqsjHxPojC5ZAGmunMphNvU0SprAmgRQ+ESD6CbdcrgPj1+c8GXfSi1Lse8zXW
A/R6lqFwpfkuQgOE0NH5cjCsK6at65au8m61yVorUPwf0CKpL16TpWGB9EvXbewx21QKSogmdcpJ
F52by1fx97AcOJhTkney8ZUaqN6lBA+i+gj4c9FhnYT/dFqJ8O8v0cz3mDxIyHZCUq1lZFcmT1ui
PMoagsyw9BOww0LBzmFXxZ8f8Xs47pGTW4u0NnWfoYjY3rBN24SRp29Ht9qWfvEgqh+KVpR71ciL
OiuLhSQe0SqPkBE+1c//3Yx4hvyy0E6ymXOUTd8t+xX94lP1MUr1LUlnB2kkZLONTZVDDafaUmvf
JSINvC/u85U15bnzhaaXBFJjLOimG/OluVNexsgzxg1eN+sLUEGfHO1lOswbaxvdrOESLPBwqR6S
zBvQ+7EfSmjxOBOkCU7EU0PLjSXXwAvYEcURgq/xB+lerbt/fEGqwnSt+Gc6WoL9dfnK+3d78Y63
ckpIveYFnpPS+9zPXqoOTpMJyS+CXayxiZ5BUVWxgCjHW5IFtHLmMVMFqIWSEL0epYMEhbuKTH/+
grnfU+MiFcu2x6GYcHL6QN/NN3Tf4EaPbohPH9ON2jv2VkSz+csN8z0kh0ddP1tEa/Fu1cPycb0B
m9Q3tiPqfn4H1Qdp1z1Y1QZEKsH1chnov4flIClJTdmymaCvZuWvRlbsBknfoiM1kIreATFfUGL/
Sw7sezwOk8AOgYBfB9htvcXXn6UfGfgEBnpQmMIjOnvisL5N9nHOxA+86uM6flzcsTquGVMzbFvj
O3jSFMxHE7K6KMftpelk6Z/1JHqxXgxyv8fgIUovczWZVVDF1LC+6aAwd8M81GLf9MflmIAXD11E
3NrHZj9qjibKMV489Wejc88lqsaTNSaQspfKyllGy4FlpXt9ES+HfmdjcI8l1VA7Ze1JcoJu6mK5
KGdC4UV3cKlASiN3mM+J6Gl+cZeeDck9ioZMrmPS12hAI59LCf+yNQ6LVHJIF8PLTBWcCdEn5BAn
X7txMApgfJO9xPl+gAzJop9AcXDaHJyDRGS5fTklejY9Dm5ye6TdqDfsUiFB/UCd7q6DPpundC4U
Qpj8HNmVfjs7qAPmM1hq9Nh1rujGEC0yh0BWTdUcHacIxIYFQf24G9VQyac7e9qvqugBehHVz6bM
4Y6uqLMN7T2Wpog30eCtmy8aI1rO4Sv1VGWuqHFEcPb5zh/JKOW2Y9ZOcAjw66L24aXutkTeCE6H
aBwuCuqLpIYSL5wnWwiRrbAggLV5ad8VYeM123YXS54sO5kdCKO9i9nd7xXl23/A+dHrRkfLiJqO
3rwkrtIsTqXC6ldJb+s8pNGtLD9I7Ztgwhfj97NxOcjpe3gZFtYX39B03qp7iENO/nCglTs6uqOA
O98fitJRBq/8tRHOWrCP+Hag1hyaf5pfR3Q+KF4T2vRI8R5kpQuj3CYHkWed4Pvy7UCTSYqJGJju
nC3o/Sgcq2scJRc1TV7k0Ctny8qBUGz1Ixp0cFdFh2p1xyFcwJXvb6R+p7dIa2sbyW8h6ej2z63l
pu1PbfEbUJTuoxcxjUVwq/C9Qq0UpQ398mSaqD8Wq5vlgjYP0Qgc9oyLMsWUzVbtq59RTZ8qIng7
iLYpBzgGyTtrWnCFdBV1ybo4na56WdUHJjqG8jhyugW8gOL++ukQQbvOxTtZRW3oDGG7kGPzDibe
8gaFjaFxolf7ljnMWM7aOfGpA420Cuo3HJRps4g6xEVXNu+zXGr5/9i+GfG6G7L2Db52btfHsEcy
/G6OXbUuNjKND1Vx3yboVRoGv0V37vXFYB/xj7fT95bmu4XWyLClvAW/cloLN7bHu5yMN1r+PKsi
5pzgKuO7huaWkkmn7OUL28yCUn+o0VlaDg6S1l5uijRcvpodr82MC4mSNiJaVyGvn9vmdhyNh26C
KlxlPWTo9zCnz0Fdj6PsS3kMBdYohCTP1vR903a3ta+saFRDvtCG77S+y6WXUn8vrdsKm6Uij7n5
mjTqHXD8scmwace9jTfQQmZvMj51w7ptrAQdX699VhAnW+rIpXbz2Kyp4IBeDtzPPh4XgllmL01t
+eXLhq63X0rjJwEDWiV3oATpI3R3UGlLnOEleRJKHFx+HZ2NzqGhPTa2pUWIqlsPzmUb2NAcpXst
dtb7njgtdHKYWhoynVUlyBMJgOmL23X2+iz0qC+hiAkiNmq0BKToWPWvnwrBhcKrwrdTmWL3YGqZ
tbehfDenvzIIYvwng8DwHC40mmnyqfeiiyvUhTANA8S3Jin8ZlLcQX26PsrlA/49CofiqZyrcpIP
9DQkkC0fqhM1HpNqR6Xh9fpAl9fseyAOzGeZ1v3EhK0yO/XksXapNjujRAUf/zKxSf8eh0Nvs7Ts
bmTi2qr0YmmbJSOnRR+dbLqp1c+hSxxb3s7kbWl/aPPnZP4cxtahMApu7MIpjI92OtbNgwScvT79
y6Xfs9/FBZlrbmYTjfE52SsaTrPgcLC0yE92EtA3iHZPQLtQMv4yqv67Gn+k4I24quoCGr+1dFAg
WoaqgDt3nZMpP7uyEGUKWNz4J6Z+j8bFlbkBX6PKMOOTGb9rloGYOd/VmrG4o5nc2Vb7I5ktyMeo
N2M13kqaLgnO5V8Q7/sHcKBuDDEp0hgMpPIGCnEorCzwDzvp2y5YoZSh76eNWYMzPJVOKXyLXYad
77E5tNXnBOInzBQ6Q9twperHtqaCM3SZD/S9ib6SYGfQFsuUFHXFCguedacFUJ/FIx6hQLKzay/P
XAojZn91VYqGD9AmXAteapa/Zt7U+OgmFtXGBeDxVeg6+znzosqjVS3Jycoe1DU60H4MIM4bysr7
9dMjWlsOpWa9GBSIxQIL68/Bek9FMomiiXDgVK3w+JklxLKL+UMFOzdrXyP7YSAi4bjLaYrvPcKB
E7XLoZmWBK1lh+n3HLSBvNMCOxhCurO2pmsm7rg40Y/SXza2YOzLwfT30Bz+tGjINnVzpCe7PMZ5
4amW5raL4uitcVvjWOZtf4Nm6o/rH06A+l9ofbZDColKBvgZObw2fxp1uVG6yJONWDA3wef7iujP
RoGI+ZhFtg0He6VwZpjLF0rjEOVNMUVKrF+KU1cg7usNeDZUPuuVBLV87JRQg2kc6kGZj5o4zbx5
U7jVYfqVwTx8ORmOHape/7Q0u/Kpnhz7VMmCAOEyBeIbDb7Q4uy3UH1IaMPqq+od5P/TypkKv7ee
6OpK8IlenAJsdYhxbwtfe2G0ptGN0rei3dS/MzxnejCrQDZKhAaLoq/BDvPZz4q6LjG6CkrvEH/z
42UzKae47lwjEqChABT4KmRFrGZIKoBCNmsOWhbQ7POfCLopZyvM4Y6uyoigddwnkJE86c/Ur0Lz
VvdMfNo2tD7EwhCiOXFAZA5GOk8yavS0mN6UOHmcFcGrQDQCB0Faui6rXkHxu5jjAL3Rfo9Xy/VD
/5e3679Ywyft5dqwFDrb8ckYc1gOwjNBLaC+l9W2Ew/od1Z+KZoKOkl30zf6j7jflBJCWzmt3Os/
RIA+fGK/7SpkDgvEnCVMryX9TbH2+pwK8qKCEIsvL/akp3pbT4igteJo26uTqfVG1fUwIpVnStvr
UxIcLr5GiLS6bNvoAjkV2msCXdgkLv1UX/wZjfTXR7pc+v7e/HyxEKwmlEVy6BPUdQO9dPJjGqVX
pR03JModPC3dpZEdhcK/qUmcHEJauvJ0/SeIvh+HJLpK5wxGXxAMgAVgbRSOGTeu1JaCmYqGYX8/
AyxZiox6bHDoxujJ0lNPyX6ps0gp7jLL72w5OSwxSiiqNWSF2WhHnKiFcgjSCDPGKQuIdjWalw7E
1dTBjdf768v4l6f4v+dR41Alj6WmwsToKX7G5cAykb3sDKlvQGgGBI4g35WH9G16IY+CgS+ner8H
5sAm1TJVa0w8epi+FSPpKagZjHj9s97P+knUafqX1N33eFyQ0+jrOketNRwpS1Aht/IxZ4CfyMBR
bGZY1cLLMoHzjblqT3ZlbuNG3knliqxer/lmMf3QW3wbeCZlBDYBVHLXBj0+avmWNIIcvOin8rn/
xlCaaMhwtRDHPpoV+FgVKIywNfTKW/WBBCivwvwFWfEKLXbStp2cQWTBIMASXg9sbfrIoBRXgaXG
W7N9yMzbUn9tajMQbAMBRPIZ/6STBmORcI4hjxxoHhoojgSiKjAqHmDSvTwae3Wf3EW3op4B9rmv
BGt84l8niqGlmUyRU3xP22x76pK3Skud28LDs+j6JAX3Ki//pQxUW6sWIBJLD6V1p8eCDXPpY6k2
MUxZVSyT8DEuLUZThR1rAhvfemMs1b2dj9upN4K4nr3rU7nIpTgfS/3fgJhWVhylsFpB5yVaDjeJ
26OwHxqeAW1wA3UhsGHA4bg+6NdlzH+s80G59zOtrVzPzYQNKgOjVB9+cwdzn/7Ibejib2bV7VUX
idRmfk0DwxtgNYDfEk+36+S3b3F1sLWA5Ps2jBO4dYqqVl/Fxms/j7uLqroZpyWCVB/jtODZTX3d
tV9kdH1sGI/frjfVDhqmXr6fYFGnwHsMPJf7/C56Ke9oAI2LgP60UOghLvzs3qCBGl5fv0v773z5
uEusBI1gGHu0hduUuAsKXIBAwT15Ma47H4O7whZdXaxYA3+8R0o3od7aedPTuIHKlxvBJHgK/w9d
wJeukPMxubtLVQt7bgnMjaZdDT/gf0irrPGJkVbFCTPRMeNurHaOYjqqsASXp8JBZta3ZDPUyGOf
6v/tKeMvq2bI0lRJGX1o8evXOsA7klXUmQ5DD27jW/okog5djATOVpOPiBVjGFRrjJmQ8/Dc3Job
aHe+REG/YcpPSAhA7690bKGd0UVe9/m4XGZwsRu7XSa80Mu23DfznCPFoo1oeb6Xob+k5Y071OQV
ioCtmzRWAHcbQYrgYvh1/gs4TFPXrEI3P0VacMck29DEfYRTJ9RthOL8bItcQQo+btansSVSjDUG
nWjb3Va77gD/ONDR3H++rY3yi98elhd7K6p0f2Xcro3NoVTczUapoI52kkN5RwLdtz8iy88f2g34
Gn6tQYzPSXYiitjFYOZ8cTnwaaEV3JXqmpy6pXTmpd2Zuu0WduxIS4d+gWXw7BLs0jRb3Z49WORX
KByc2kWFcni1bVv9mGdZYMeWk+eD26NPvi30u0SJROYClyKC8x/KIVg14DgbClDc1oebSZGd3Oq2
VLYdMr7H5b2hzI5KyuA6NAu/Codh8VIn5cR2BDlW79aO5f7hK+Avn1rI3KFAgt+KdIcvpsLPZ8oB
WZMVak3m6B+2ju5DlQdGqlSDcLQB/X1IrxWf4934VCROWbmwIRVc5wIc1Thww2OjihI2PF1VD46W
+m5MkrCYRLmGi0mws3nycXQ/mLbdWxhIDbP7/rE91g8tKvSKS3dRslstpzxWoe4hanHlx3xHks04
evoGzfWV5Swvw95+vP61BRcxH1UnVG4t2CQlp6agbqsMDszxBBfxxSzk+aQ5MIMeVKy0oJogoF4D
dXWr29ItjnlYSo4c6jvJKT3s7RS0Egjf9n6j3TSjs9yMYfEg4vmJpsuFbR1avpNmwIlaifGgqsON
EZkC7BYNwf5+9j43LQMUyQGdv5EFWZTsoIhyYpfeJ+fLycFXH0trbWSIrVtN84rqI24GJ17GoKzz
jVLVggycKIzSORBKyqWSeni/Qj2PwOf1sUMwKfn0BnZqLE78P3TYCmBP5wAooSMZJYLgcHKr5+q9
uF9ARgirO1N2xs0QrKCEvg+P61uaOf2d2Gn0L2EHOoAMBUYKFu/hZktdn2WGzboo0Ho0bpnBYL7P
DvppdNtnA1PWThbIE4LU3F/Oyb/j8u3TxizJRZGCQcS0f0s0zoOeqexVGHr1LroFvQUsbcbtzU5o
oP9lv+Z37Z3xUR5EolSX1//7d3DhjyTRJYcGJQu7mK1rFrIOzyIQncW/BDnf43C4oCTWuLa9BdBf
NooZwXEkTr1Z2yVVvFmJvSkq9SYao41mPv8noPc9MIcCNBuk2CTQ/C1liHoOu0kI9JdB4HsEDgRy
s1WkuUYDc0yWMGrIpoYYyfVJXA7cvofgYMCyOrpQguqcXT0uYGE2K9QP69kZ8sohfeWqkSagnrP/
8c9w7XtEDgkKXdOyWoKPk9yi+y9WjpqabUjxn1jdqvb3MNzxt2QYY62FmZ1M+2cZZ0eUkHfp0gmu
/IvV6fNhuJCjpJNcDDKks/RQ/93drlup2g7NTXHXHLIwc4ttsl+fqOo2x/nNppBir479L+lVdApE
h40LPSajrjTTAtgQ4wPNabtitEHfqgO7Uvw6gQZk9SaZyut/s3f+aK1ujFzOq1yCbLqUOgZZ9lOu
3OcqDRJYa5fQnFsnUePA9c1jyxyoVJAi7DsTjLkMhNIpukMK4GQQQdrp+rH7o826LbNsrEy0b8XT
0RheiXDXiGbBIUcKf5+kW8Dc17rdTN575Duz7PH6x7lYyvjemTbfO61Gaw0ZeNwDTO9Qu8lLiL8z
KifkUw7LXoT2guvuj67ptpbg8R4xBikkEMYtMY4sYzVjuO40h5CtQydfAx6KKN8pHJjDE2NKq3KJ
sPUniA43PuPddWggZGYLcYhHGLLuZSgyBLkcPf1/dLFlHl1mYowFKI6nvtkk8S8930gaeUBD7m6V
fl3/kNcR+o/OaVkx42608R1lA3m0ZnbqzvYg7+qMOd20FtbUVAWXgmh/cmgSZ5IEiP5ySnvTbKRc
0xztALN/fWLsw/z9IsBa/u8Ql9j1UvcjLoJuKXDfwCBpgDSmse7b5PP6SKI9wvdF51qvWtWIz5Vs
J9+mTgbjAXLbvoAYBpkt4qov+S5+EKmdi47g19/PgnijLdRiVv8nBGrumMD6TxAVdv2hdEWPT8E3
+wrAz8ayFFVWmxbPIwqBC6VB/rqKnZE+/5cryYUkC5kUYsaIF4rffeUoAYG0KfUTJFvMN+s4P6f7
r444QVArOG486Upu9LzQKPRViv5mJU/WEoEb/6GMpVdPteBKF6D/1146W8goT+ikSkB/JXuypM+l
bwUvWdFkOOxoVZqayorTZahV5QwVBPUSeVtDYgLGktAnMcLr30wQo9g8ISlaQZ9fY7kAQi7+cL8c
5MYxGqd+YOIhdFcddFQWZE/d50/6TfxqbOgU1E+iYtFfsjP/YiZfzZFKsNqlVi9OTfoiD4ofo8OI
mOktrWrPXqaNXkdPdBr9qiJQqc1DcxiOTWN4MtqS6uc4gsBVawXyum6ur8/12Mnm6U0L7vfGbJfi
pEQfxmgf5Bw3yQTLsWaCwYUZDDnSKFQXhMGCbcYTmapIV3R1VAtmneNaSPoRqgkAVjQEd1bpGMd2
XK7FSe2WD0V5y6gtgIOvx+QVDOf5SIZJ9Mxc5+JkKrWfDTWeuutmXODt0s/VjyaT35Nq/lhX9S63
LDxF1fl3VEydY9BIh++uaR2MDrpqJZnuCnne20kHsT5jyZ0osZxarksnh2s0GO23dqxC3ROyrOtg
udFooIezcuY62aLjx43JsYDit6w959OhmNE5Y6zB2HXPa/lmZolnWnnQGSs8F7rGhSfUYyGjq06y
/EEnQatHe32EkpIsh4v1oiW1p0dpqFuWZ3XLJtOa91GB3Kvaqm+LlNwlrKG0el66agNbLodWPxd7
AU2jCtoaKkO36N29mVTqZa0N3y54cppP8J5x5BojVEGFNN28TF5af2bKJ7QDX1NK3iezOJTd8Jyo
yS0xUH4cK7imzSGYWDdamuyqIRHA3JcZxLVPx67nM5zT9cVG6cwsTjTLvDYq0AiSO3U2vcL6aGdO
baDnPSTtRinoZBijLPAIkUs8rHN3WmWng6yr/BmXb1qWOdOswFSOCb8a7pB9puR3g3+tdSzQIN8U
8uCk6LWwh9MYf9D+PTKhJagpDknuZHVy0kLyBpn6dSVh3ieLPtaUoiv4plxOZZ54xjo/5rnhtjoB
T2QOV1iOOiBZ/tBJartaj5ZlY3hAgeXGoMlTrXdhWs5uskCiT41dyC24XWx71zFDcNuqHIZXrTXV
rY19r9eqO6A9M5Zat0pFOg5/yaJ/Yyb3vFxLM4UcMClO9v8j7UqW49aV7BcxgiQmcsuhJg20Bluy
NwxJtjnPM7++D90Rz2W4utDv3oU3XigLIJCZyDx5DtOfm+KAgy44qIlNMBHOKOd2xS61MTE5tTeE
pftOL+87KDuVxHYKXTU0rlq0lBYuox2KeYQ/CUFBRchdNc/3KX25vrMXNTXP3i1yu24corZNoHn+
a8q4GD12g77Ba/o8exl65AngZdCMszxMFX63f8TRzgwdglZTAIi7Z3rhzXLE3VF1mi/y+pz/Kunh
aZbhsPQl3HXbxH5lYqZnzuZ9bmVfp/V1ZItnMriiYrmbO/FtLFen7EGlEYkTsUxQWY/+FJW71jDB
IFvfdbHqFaRw9TJEbhK86SodMUwn1bEYnpndKgYdVBakN2tRFoWuiS2YjG3kEK1yOj6perWKE/YX
iQbvMX3HsQwyvyB6vWsNdTcsy/UjdvE5QHQbEdYwKLCD0lpaYZVaPqFo878QrXzXs71JvWRvPk87
7WEb0sL8VJt6daoIyZtfkJ3uuWUpJIdhP/RZAsvhfBgmy+lJEAlQECN4KrLMi67j3NS212f+vc9I
h+wFCoS/KCzQfmOgTf3eousdDg67A3/qzj6mqknSiziac7NSWBmXZGqaGrgn7SAg7IYMEwlBDdjT
1uKPb9AIfaCPiu956dic25S8sVZEJlJczKZtJe/xGO43tthqr91vBbj0kBj/D8585UIl19yg5jaL
qSkw18C8jZ91ozSrffO4qX8wV93RuHQDz1cpud+UG2UdrwMux/A6La8mVXF4XTWAbEd6kFczi8th
wYpi6y1uId3aPV//UCoDkhOtk2qJhpYUn3I+O6LvnT75ft3CxbfOfzYJa5C6AdxeqRbWeGSwp+RN
/4kyCdCf0QH8+RD9NJ9WQB3Bkqg5xa39tuyML/1+A7TzzjEm1QW8eNcN02K6bgmbyGpcA0OyuGzD
oBuNVvm1uje8zE93Gci00IzeZYPT32ceqqX763tw2b2dGZb2YB7npm8sxKpNsSIpIKvSgiTnaAUm
+i8RtE40b1P4VgkI/EJ9/+XcmM4hyqPrm2P90+PM2tpzK+z6+zSC5Nhc+AaAxZomQFhfP/Jx+hbb
/anrlyAx9cqxwzm7L3KKwTF7QC6XPWIXHZE1LoQhdj1aWG4r5mNbmhUQHIm76c90eUUcgclvHc08
3TJPEQYH9oSzn4NVQtGFi26XLZAYuL6jv3p10sqowHQQsbnNTBTa/lyZ1iQxj0g/ByN/XxMMVJYi
Q93to8zyEw+nEay902mcnoCIswbMqK2AolUtZpvaD50MTk5id4iHD0Ifx6b9GOYmwUBAu1uhhIen
b+g0kMCaczBFNfMhnROv76uvWjf97Bnm6pa8PuTjCs2415ABICvit1C/1Qvompfukq6fhjr8WSb1
p3gNoTNTNJ/7WLyu+fiVlfq+nCH7SabY0/K3MavdIi9u8gX0HtXimDHfDdD4EbnxdekbtNDjCAqc
EA2Pi8d8ZABFAT20r3vtZbALqKwQ62UtgarRdOHGZXWiiX6MudlAqWAIeNk9pxFP9nk8fAHAvHSG
Oi1co27WA+Qg2t3cafdjB85fZvNjRo2Psu9vB601/TU2/KwknhWHvW/10EmH8Mjx+ke81IKmAt9P
GATVMCpzxFsZJOL6zJ4C7NWEEWzyLHRUpy1UVUXuipEF+EaQvIDKBhSX07E+hVH3Qzf6/77eQIUg
ui6gmqlbMstBrQ9Er9mK3gLv3DWrDzG8oUYJaqBvEGR0aJw+2NXn66vfwu5fJ/i3UZnUwATuOcFv
mQIzumuWh5W/pmAqpgrXcyEQny9NJjTg2SLSaIIVA1hywxoc0kD2I1Z1gS4VVv+wI3m4Lp4Sjv7+
FPxSdUY1K3WM3rFAU7CRWHfVsXn5d9u3RbazZKrL6qG1cxg0yUM4Pev6DtPieGIpHI1yYZKj6Wu9
7NMcG1gVQ9DpbeTBJZ2aGPTn/POkvdMkvhkyYMZWOrtJmN2y3PT+3VKlBC4uRxZOYBkJxLy9dDRf
lJj7at6FcgblQjpABZyqwUzBmc2kNJx2jUltA9PnY5z7Jv8xYZr3+lou7+eZCem7RWD8SRuEnmAs
45vMfK2mwc3nzmvtu45FUE94qLPCq0m1ghNw9ZrWv/4DLuQAfyxR+p5pZUM6au6nYMo7gKISt6gi
bxu2iFFP4bWqqLPlnH/d8rPlSt+OVHld6rSDueZ9gVx82ZRujyqvuOuhzTUairL8FtCvmdtWf3Yr
cn2ukXjPuBVF5IRLeswp5IdBLdkmtivAIVmV5Z02q2YrLnoZC7VFw2Q6JXIhudJSI4FCMBw5iIvp
2oG4avJyZZf2oss8MyM5GabNKbGAgA/KeRf+rMDD367fCCGKM6pajXQL1rDIxESxieNYHEAafmxn
NFTSf0B7ipP4e9Okm1AZnCd220yBFt0M45MJ3v1/ctR/G5CO+mJ2dMoptssG10mqP46tO7T+Mj70
i8pNXr5Vv01Jx7xeoA9mguguYOO8Y9AvsGwHPAxuV1IAAGP/3y1MOuV6lSStlWHn7Cx0gef2UoDW
2+Gjg8B3wg2FNdWpk56VlRYVpT1M29qKQ9V/y23NASmcb1tsf31dqoMnpet0CWuwY5cg/wgDQRA+
Z9vJo+/XjfwC9v3tI/7zreRynhVNUy2sYgpCjMGPSftgtJnb0Ac+rw4DajXtk1NU1Z8LjMVC3ap7
IlVV+IAkgZbNhshM2iYoN9XhoWTtkZlDeOQVHXxIGH8p9fWuMqZTpUPAEfmzk48FqAi1vj7O+XDf
ZRU0weDo0TRA9eop6tbPWX4bh+lPEKC8aDlxWNb+bKe7nk23oq2PbfMWFhV4jlbHyizDKezRb5Xn
SbHv8vBsVBsQbw9xnqYU0xwlkNEg1y1VAFKVFcl72WWd5SMUQoNG/xZF/d7qDwKlyOtfV3ERZdi/
gXlqu4YMQGCWiQMNKyfUweUZfo6y4a5SRnPF1ZCrg9ka0UwPt6vRPCfzVoBc3DhBXBUqEaJLoEJq
E0ptvBQY6oTb7p5FNgQXBiFrpCal1gESy47tuLgUsRvyrlPtV4n2NFeoNikF4C59tnPDkmtb7HxI
VxsJQzi9rdHXLroJpy/XP9ovgVz5Sp7bkBzawmGgWSsSQDX0m2byFvwR5q4PvyxmeRizysvwbKtm
fTfFcWCNyX4m1QP6b7GjF/zYMfTfquxeM6CLxKN9q2X4/8iBEtVdAZ62pn2r0EkLO+NI0Q+yQNQw
Q6dq7fbTUOyqiDkVjQ8iHg8WcLfGLrfiW1BMHNtsOFpi2ZFKv4t1cdOaqBqSPOii7NiB1aoS80ve
P44dRIj61m0s2p8qY953feXxDpoJcfmYl/qn1UDJgy2pp9i1C7nO+aZJfjnn3aRPOZKOqbRdO6r9
dP2aYDz731mRfLKeUtLTBZ+f4SlqTB98vomVXP2X7tHZUuS3oGUnnQmdRhhBZQFgYYdR1Fr4c0FU
ZAQqS1LBL2HRiJIFrhHkH46sG3ZW/VUzIKY1L4qNU1mS3B3KP2JaGnyeOIx2RrPT0I3JggYSktc/
0KWy77lnkB8tbWSEQ5riC6W35XFA//GAakXhppjtXpz6Hrqcq5eNO9Wo6CVPaxOUEbd+hclkeM8C
tgXoYmUkKFJjF+nGiddsH07mvlh+giRtp1jl5e38bU7KFpd1tsyURiTIafqacSjBDeS5pm9D9jBX
X6sF8PERgmzxseWYX+qo7s4adARH4QHTgAmof6LdiG3//YMkh1wUfRqWNCbBcmo3/ZAcnthKHc0A
x0vjmZDpqt3YB5p9dlIwCU3vjaJqc9kx//4B246dRQSx6HOjJQkJqlVH0Sioh28GCD6u7/tFI6hM
gWTF3IayJM/czbRs9VWYQRmiat2UTlx/9LGCLu7iUTozInkyNMXKiYzcDGzKUaBp/bCpnRQTUWsm
XNBDKm7MxaN0Zk5yaWaVcLj3xQxa9tjWrw00MvKR7AWqptc37xLAiNq/Lck4J3No0mlIsXvbCHd2
mGZXt3yoqqWAMYS/+Knt/fQd/NT6e8w/LS+qJqzi68nv0qRrOsEaXJqwu+2axesquPFaEYculjTO
Vyl5ulUYS01tfD7m6G740ziMhw3GaLjLU7ZTjdQpzoqMUlpFjXGS3DCDzHjmCxL0+WHqRscqFndR
l/UUR+XXaMvZHStXBPWZ4aiwYETPBPXoHXkZMVye37P9xu0GttJHlWe9nOudHRvJtaxo4Bh8hmsp
19jTk2UPKPMuL8QOmI4HXhOXWfw4CcgprEpqra2l9lcqdmZb8ioVeIRZj9ZDQJ6SxxkqDnxfPZZP
qPLvNrEgUJZCtme5nX1rp1ZHUm235G30RoNP4/i4tt670Sz8LmVH2jausEuFE9jixbV1Sj6nTTNh
iHT7sgvfjUnjpvGk6OqrTEh+xursaCoigq1MVifRb7pRUyzi0sjvuYOR37ImHSstNzW45/YhbtHV
KLWdNmlerYPxzPxudy+9FftJAi362fYLc9+GkR9xKLXa0Io3IFqKx24sNsjTWyXA4aWaut228co2
y0/LMOvbvkbFLKDgTyV1A1Lf0lm0ox52TpcgQE/fr/tchcuTcSflvJaYMTDNYCRA2dXC6coJqjaq
Oq7CDcnvTGsV6AAa82YmwQyr4ZS54fAI2Dook9JRsSiVte2knbmhPjLGKgxXMxAiu6X1sivm9N6G
5gdf8GW5yqMrriGR/E9Y8USgaWIGoX43pqlf89WZ4vs5KxUpzKXG8B/nV/I2sZ5nDOp2OB4YycPk
wHoT7Y398lr+1Hemg3rdO+TlX9W0yAovJ3MxsaLMWVjaZrCEFeTHivRkdz8ZxhlE8mBsouYo46Wa
4SQq8lCFT5DVFASzVm4NcK95wU8xe7aVe6o6K5LXGYhhRFbDzGDNNlCj7Vt557b5Csyh5ZpERV+k
uODy5HcNZttmSnER5iVlgAzHu2x+HpPR4w24FsGT6o2aij9AsYnycHeOKU7LLuFUhOg9zb4xynB3
3Yv8glj/5bfATCQwuE4ZSpl/3rglTOqyHxqEh6zcT1O1r/GGX+gK/id+W0X5g8FK12KGQ9pox+Pw
58peOg049b1G8XwlD6whu6lIXUQZ22ltwOo3nGqoqXJM5S+VrlDVJMAoIwgEmh0+teing1VL7wRq
Q4ZfYIZlAYvJCEpabmKypAUbxcq8Fj9uzfMDIwZepLU/9Df2fFuP76h7orSJ1lOqlKPassBrOyrH
dq3Qeh6NZgAA+F1SYOZlrEc3t3N3zO9ibfInEh9pWLxEWunPBsbox0IRLi/GhrOPKsd8Da2hLu6Q
O6aaG6X3UQn8Zvl4/ehc9mlnVqQLSNNpjoG/2ZL+/5U8jB4Eeg83vHY6b/Y3LB/7BArYTlWquZyI
/7YsD1qvoNCbkhZeLaxWH/yPh9lej+E8uNZk3ybRg54KSC32mCVYvtDxfiWRApJ5iWGG2me/QCqv
9ImRLMDa4GkFJlDIqBjiY6RvNtAMkXags3Vgw+De90xV9r2cMp8Zlt4gPWOrvoJpNkjGz6lt7ZbU
ABwHIyTR9NBiwB4O/dAC3jjpKnCT+QtafeVky+DNiZJcmKU2BNGapC4mgL/zmb6j9OCmyW1pGYO7
GJCyG80VMwgzd7SWkx1ZWogWhQht0RydBgzJO1Zrc5cydH77GNMwK59/aEV8Y1H6VKbgBtTW1km7
5HNmJx/2YBXHboxftbT4ms2DI+w8cpssBs6X5uuuWEZoZVCyHwEJmIvJ00LxCJ8V0Jq855EO2Y60
D6qIf2FzPHhZZv1AlL9nSZ676HGaIHqEL+OhdjuT+TO4LR+zGSMDEdcahxZL46WrhbASu1THgAxZ
qWcl5ehoKEl6hj0WftpHiZMjR/GEibuOeZJja3WftJ7kDuXDrTn1R96HtQew/X0XdZiKz31a6y96
+FJ1/La2LWgh/iyzZB8Zhcu58I2heyZF5Ebt6sY2/nWRS+zhIR3aR5berhoHkJRlyPj4HiT6bsyN
+7kf7nmKAu00ORGrbwdAtSz9a9eHt2ErsPdkZ0UVdVOM6Y+1eEds/kmScT+Y+aO1gG6tqlyjv0nw
VzqBqQ/jDgMakWt1a+t3A/NZ2n3OGHPbsTwa2nDK8EebeHGhrXNsWJ4AXZ0ccrt3mjb+tGpQLjPS
O7SRMPcqyseZmIelKr4tZZo6w9qB0HZq70UcQ+gsHj8vqHW5dY4CdVYst93c3NnLcgPd1Kr6ygzm
z4W1w7nzt/3mpHRXdJ2bHEoWa184Zq15Vh6D02mwMqdERBhNnDEbvGyYdqhS3bHrnzHNdmUOYGVW
vuRF87wyq3amYXEnC+8DIMtd1Ba9tTcfp0g/mLR1zFTzx87Ya9l0v5TPZAKC0KSfFrP4koYQj1zn
XdEMtlOaIF7WO9/uPs9Ni86ICVahn2350mQfEAt3pu7rWtnQWsqfF0wCz5jUaYzSH2bzQHS8eFtg
g40JZ7FD7x6SvNBdsanutaJ/bPrUh6atE48fNP7g+r1AdlNZIeY5MicLZz9fqJeZRohBl26fYyQD
03PHsQ2dxErcFay4zr9z+baUn4/zALISExUQlNEcKPy6ZYh5yiVz4/ZUCD1IqHmyoxzvEA1sW5+n
eDwVKXVolO/nxnRjZdlOGQqk/IUNnGmlXplBesQDZROo7p30i73vNw29J+Wo58V8+sz9SklIgXzT
7vRiDFIRMb+a4AcHPfpmZSeddADm/SyZcaJkvkm05UFvMSzJdZeUhgu6VTRrIs3Pw8WrxtKtY7qr
ix5+JXVnUFebk/gyr9m+T8ZPhfW1tCy/z2+Bcf2Rj10w48XVJa/9TP2pZJ/s+DMPS7TDk1NWYLgL
Hom12m6F9m4OypNWa34utolB5USbvTmZftqJ1sGnZl8M8D84Wm2cxnZVzRBcxPmdR0Up9WFmZqYs
QUpusCOZWydESGpd4DqdOn8j3QzKcOIW6Bp15EcTWy6ZVKwQl5sElk0FETq3dPm9StopnSCpZPxK
SljsES86Uc+I3e52o/Cz7hNlg+AS8hntyt82pVuh0WGgtR0agX7qj1rndswTh/C0zcI3nsBI5QAm
S2gmudGm73rQnkIXpdB48kNfcT8vJn5nv0S6DWUrQFpk4cHQgnLLZmPkmGHo0n7yYvKlooubZ+DE
gVYG781DPxeuRX+StHe0GOI8WaP4ORefTGe/Rrospc0WTP1hX7qQ31oa6M+ATG35cjMLDsIYIEeq
wlPsgMqmdATLiZXjYFhGQHseO3QxHvrZAH8mRhXzMT+l5I3blZfqBUK86c596KQhyKrsIM0SX9Bm
9HrDKp1GA8y2pSr/edF9nO2IlJiv3arr2lb3M6bGHdkXPR7v0vgRiFxnBlq5xiRlbwLqkv2jKuCZ
YSlXn9BqhvJyhDpA93ldHjveKp4cF1/jvw3Iz2Mxl/HSczEEy8i9JjkVdXawBzBN8ZdpWhUH6xI9
6vmNkx/GE5uXGt0glAMxx21VwrGbwiPQ++QxRl3m0F+2GTAL2IvxjvKHQrzGbXSjL3cg8XeGZdpb
qbjVhW+1oIjmhluwFzHXzgzNmngAO/I0fXSItRSy3wmUC0pR3xKtxasm7U+cJi8xwcRbW4PwSNvp
QMe3mXDoqsq4FbeZSrk+pk+rjvbwZXn8VmMcs9QsXBlFT+py7+bsy5E/KwDlHGfzOOJobCM82AS6
nz3NES+xl6G5Mfrx+wza7sorAtVon+rMyH5zsjCqV8OywHReIkZHIDTQlfrVyv1a0xS+YTvjfz1f
EPV0G4GBU5nBJhMs47mYTLhptit344Hswcm5V+mIbl7tmhnpq/WlWENr6vSgBfQfA7tuA9mxtCFI
C1UUUipT0qcrEtA8irnXgzT8XKQoNEwfGgyy8KDwqttz9tqapC8Vtqugc2/oQXlrusgxID+S7Y1T
ftAPKj6l7U9dMyWFsKETZWEVrR400bO2fESTCql7OUs5OwdSWEo1UlYaxWLmvvZFNTpN3h5n4q1r
YC542qUQN8jMxom7722zOlGvf2RVqWAZvHj2z36EFKdIvxBtAH9VECPJT1PLtQX8D9cQivBaw5z+
9S940ZWcmZMCD8uoGZVLDXMYfkqiQwHKLOsf9dDPjEhBhop+bBp91APbvKXiUxt97ZHcXl+I4nj8
qo+cdQjMPAYKKp/0AMMtAI7vJqZCzii2SmasMcAamnThiq3i3012n+rf8lHByfjrnXTlkP961Zyt
IhMQ9WlqFCW7vH8ocjQZM1ofcxOCAeCQx5j+eNtFYQshraX3cmCGXHBluJG+fOp4Akx0HSOFxPPf
0fGevGlbRD2rw2sjWgDDnErihnoGzz3SpyRqbuL4WzhT1zTtAyvJwwR9Vj5gBklfnIa9RkycUtRL
7eydF90Nr+JP+ojJbvNjpqvfxNpd1qEwE/d4L4O/uZ6+Y9gJzwwdtQSwB5XHJfdrqGdqIrohYeKZ
YAjNoKqZmf33sOkAWTOLoz5090tSwR9Wn3PN3kEo7xTT6mRkyy1wnk4RVjeJvngLMWoMKbWfqtTw
NyltRISysG+npPlUMoEAzL/Umf4w9n0w1jFmvtMgtzjwP3V9nJhw5g4KCqhxVNGCea3eWeb8ZPHq
1UgGN85R0+GYHwdB8oKhtesnU3VuJGfcIu1Y1h4nk1hHrcZ82ADSQEsRw4xfajbXjo7kigGZhPp4
bepBBO6ydjWOI7EO5cAh9ylubOijECDkWNo+dls2uUJ6yQaahabj0SS6pxWvUWV5GxFI2b5a1dNS
nvKqcaIyc0NUE/QxWOf7Os4dzcacn3jSdbDe05umvaF9tmusyJ+QyDPQZ67L96Hl8FkfJCc3TR+j
DoqyRG488Io/UgzEJfzVZHdkJR4f7tMJalB47zKw+1M9vjdDFJ/4+gbCK0fgxW6QILXel/R7ApLg
nN0bqOdl9eM4Pmsoq2Up5sYA82rje6I9xqD4A1OJNr8OY+JOSeLM1eCUSPj7Bjy8E0igj0WHt0YP
Fmhyu5TvRvttLawjbxqfdLqrsdJH839HcRWqBfiCDvT+YpMLxV7VdGGArezWtLyn6fdh+qHVz2z+
UWo/NPp9k8HpgD5MDMj6JRYUTQVyF7Hv6uV2KEYnBt7SNZf20UoBk1xW/UtPSeOxahB3mMJEomPz
TzWNTuGAhc6meNYB9rxJB/vBLKP7mNCTXq6PDbUqz1zY+/VDqsgYZDqncuhFV5XIGDIguXsy7NrU
2tnJ4qyo2Fw3pboPUphFFW9cSxuBfGg/LM4cyH6grmgqbp1qQVIcHfSs5OGyxVHx3taGk2sLVHSF
UwiVbs/lmv/v8PYrkT5z2iYvmgp+CkkQMW4LK3+NQXZuTrlTxfyIT3UAC8mnCKUZrUg8Fob76/up
inxSdJ3morKGFiG8M7lXsQ8tUyEsFQmyjOIimlb1VFv0oEiQssZ5/pQDkhIS/XnUugcrze5zNCCb
alY4NcVJkdFbxUyz0mhxUtgKUh/6mFl3Ynm9vnsqG1JWbhthweYcuUk7wZm9jf3ndrb++xOPiXNM
RQkO2RQmZw5LZcRNhTl4zOFUXms8h9ajrZyNusQu8YcVaSVlPdnhWDZ6UPkpdOKim+LU3AGQWR8w
Ve9jrgENAd9SXLML2/eHUSm4JfmcpxVla8DtpzAr/AWNViP8B0rHf1iRYhvVmCWsDlZyA0RV6Zc0
uuvjZPdfn4Q/jGxLPbvGlp52OmYSUayOAnPrlEVf6iL/l0dBcn5RAYRpasNITm5DJMFtj5GXVPzL
ryI5v9pGNwdgqzXIIrSEQL6TJcIv9UKxY5eKqn9smfR6SEu755kd6QH4RT3TRT/saZMOQadiz3f6
wT6qkIEXvPofBiVfF4ItrLL0HE+0Gowe7SmcrL3VDSdgo1Vr266LlE+dm5KdXllaeSY0uNXWy+77
I7lZbyyQp86+/SXbqSoeimv0l6erpkITOo4Fa+5y6BPW2QvlKjd+qTH/x5IkDxFadMWbYvOnzuit
XueOlhM1UPxKQH+heziG0FSqyv8HNcuFGPWHZclNgB6MzMQK12AyandCuyuOf16/vaqzKCNViT1X
YUXg/ia3PJJd4RfgO3tBr9Clu/ZbfTccVCNJisMoM+0ZEGWrYkFXEFl/nUvuRzl6X/biruaLYm0X
yix/bN/2S85cU2oTs2+BZQgKwyyclZmHzBjR0pw9ZFO7Gc31MZp93Vr3q5m6cfV23f6vs37tLkj+
ZEYgbkWNz1f5fG+61F/WU4Y3aR2sB8srDzwYjjwDocatBm6VO0hf8ftKUWu6kIT8sQeSrxFdZyx5
0QPbgVlP1MpdzDo7TUEcWn1Grz7oq/eirBW5lepeyv4GlMJxrcHf5HbqiAQnCc+XxqqP1zdYYUZG
sVJrWRs9hR+10TiOoPoOlA6KdsK/bkZxYGUsKsjhkIlEmR7o6erbZPXjgp1Y/41pqgkD1YIkT8NL
1NPLguNq2EdhtV47PIal8d+nh+cn4q+Wnt3Vhd2melBvXNYdxEZE7Qq82K7v2na4rxx+ecaRdxaf
zWm75knhFknk1/lrZX7iNHVIRf7dgZORp/rIZl0kuGkRHzxG7sJ4dFn2fn1Fqq8juZMFc79k7nHc
IEHk2NPq9dHoLcC5XjdzCZP0xweS3EaXbcSBBHbKZMSbHTDAyF8Fakem5lb9UeDxr48OuIUUX0zh
KmSMqTXm7ZLbOH2W0e/rrveL+aZu3sDD4xiL5XGsWm8ihX9SXS7JVYjMiPR8xZdr5m9DPbgMhAsh
arajcn77+nmUO2q13q2TZuAWiwS8i+ELhpN21z+c4nzIXbQ0FvVCIKsbpOYXHj8ZKIQYmSp6qgK2
3MWqayT0jYacZ2OMYbdlYPvQI3leduAnfUrv4qOmKK2rliUlIQD+CdMcsXEzfwTPrZvXP1bMD1/f
O1WSJStw4p3Sxj1FrO78xQ8Td3lDAcwNPbaC6X/xdBAVfMbrIgLH2XXLigMoD0jrazQUtpXoQZ8O
Xm7MfhZGjtBAu1erwiJVHEHJgdh2S2ip4T2W1Kan8RsA0hTbePlbcc4IE0AfC+lbNWWCGdXChNON
CseKudeFb7z8B1wwcFC/rWzrPMur2qrp7c4Y12CFUFxrf7X1u4X4GXB+xajqtFz+PL9tbSs+s6UR
QtOmG1AEGF5AzDUfe+OuRzS5fgguf5nfVqQvA2HnfE0NHV+mpF5FbtdYVWlWfRnJqad2Pi96NGPP
1h0Fq6/enyhrFZ9ftVlSsjf1JBt5Pq1BCRRnGkUYb8cxMLlfRrbCb6vWI/ltRsOYxgw71gKqH5lA
wwD2YqsE4hRWrA0Acvb1+woK8JPAgipMP2Yk9aqcYtJTlauozEjwY7Ew3vLKWINwPVQxRPYqMDmp
TsD/Edf/c8hk2rZpIHXcYSo2yBZI0K6tDUZvsDiSe1J1x0gb9pxkq1OHtkMH1eiDaoWSY9AS0xIR
xwqztnJ7G0yqIKsrEqY4gJeTvt9LlDyDXVSNDhk5VJzCuzZ8qDG5ljSRW2lf01gFkVHu57bms8Mx
dvpkDjXcUAbe76IYXAouh+49SW+Ngnq40r62YmjMKBTJptKw5C26tkKq2ZHNW0ygSk+9pn4n4+TW
zY9+hMyxFvoizfy6UDwoFdfbknxIAoAvGlywm4K00SwrHyy8wIWWDou44ml1ySEyG7BTZmCAGxpT
f+4tbdgyLaRdgx5g2gas8M2gxJZdQG+xcxvSa6eDoKg92TlgAv3w3MXzp7j6tqSVD2qFdjAxrEqO
c7wEY58pfNfFmu+5Zek2EDM1Qm43awCk6FtSkGeSlw+2Pu/yLP5qUZR+eUicojXugE89Vi3Gnyu+
Y+nkGovtc504/334Of890rUpDZEUNenWICaZR5MPWrSKJV+6/+cWpLsCjtOpmBJYsJJXPQPoJDtY
7bq7voxL5/PciHQvmqyvRjLDSE6406zRPgJdqAbMemWqCsKXHM25KekqzAYZLIP1CD8T0O12d7RS
qGpMmFifooM52aokcTuL8muW2YIDx4LEyuByuLNEbkKyC6Uk9PTJsrj9cEeBdgOBKHCoWkJczRhO
va7fTb0Jh2DYyxMC/ntVr69NNy97s20h3zgMo1cDM9pX1I3RACaQcxhscqAthgOqcHbJYvktmEpB
NtOkOZznCuZSEJwCQHGrWetjiWZ/XMe7JdJuLb1Gl3bO7sBUe8eReUF/ftdlkRPb6PVCw8/C6BDE
1JwaygJd+hSyzAvLU6o/86F7jSyOpnVv3nA2ZSiE0ZcwL1/SEEUxvd8TEJHlGE3FdLM7Z4vCg14+
jf/ZTSGF9f/h7LuaJMXRrn+RIpDwt9g0lVne3hBd3VWAhBUgzK//Dr0XW01XdH7vXkxMzO5MKwHp
0WOOKYzGnqyeIxniZN8tTpyU7nlgl8Q/vt+P/11mE8SYSCe3FflyPdgatHj1GEyYCN6AHoy7L1x8
38fL/y61iWVuOxmAuaPbUQKgbEKsZZguocYuLbEJWk029OOIFtS1VQL6392BiB7++/yaF3a5vYlD
U1GW1gS24vUE+/mmKLylv7c7DYyJNppLCZTKaegewRDwzcnxgYMvYEvsOnCNLCAsh6F3FgwNDYqS
7WEYerIh7rvgd8Im1OoCh8+eUZieob8VrNqX6RAXdRLr8hYqMccZxV1tRimF3OO9Nn0U6Y+qkYdU
AOyHJNbmsP7FK+0IObUU9aFw9Fvaw6CbFO/EJgakf9Yeb98X4UDBJTEvoUd/dxO3IcDSbChWuK5t
MGezmxxlyz63GuSi9bE2z0maBYnSw6HVAgMtZVHLN1Bi3gUehlj5bTZn3gIu0wLdhcE5Jvoe9M/d
VItjaY1hTUtPDSpkPIUtyPgM7q3tgXcAvKiCLQYZOxC8hjpKqpeOXkgjvq21vz7JZrNOEslSCxAi
FNUA8e2wnPtRJvd1N4RZ1/iJfOJuE0n3juagEBm/cg089co8JDYDN8y4cDV9J0ZgOtQ2DUgCUUhE
bF7sxA01Q3paP0Mzxq8zFUwj0OWQEqZlG7haEo7ifUjSYwpEvWk3GNbrvttkDytZBmI9vgUwi1XI
oCq02B0KaKECn+9cEhCx1p+x/f5ff+bmrfEEaZCeCP2cgOD9+xrQWDw7cP8h9h1ZBt0vEhFWY/UG
mRHuYQwW633lhiJD0BWAPR5gHFz5uj28cwq3MQL9CC33FYWfONxQDTLs5zoFWLcP3BxaRKmOl43z
lXA3EAhgWkmiuWlxJNQv0UN23inugRgCX7IqIs1lx4rpOGiQ2Dbvpeq9jNInzc2DCTQ4AvYmCo4Q
qgrXvfhVwJBHayAqCECVlk1+RbjviNrDrRLXaRvW5IdygHoTw21WYrJlp8OF/FL/LjY7zAbVWQdQ
ztlOgbo2Q2FXjPoZSFgPmyKUCreac5+7Rw7LqjaBJioHzurKJRXAQVdZcS2TG7UcaY8dYA1HnuTP
NrByyixRsc8HBiKOkLM3L0VgDGNoljeiUp3fj3mEJPMglPBr5r5i3F56TQYthCoPkj7Zc6ldyBa+
PWBfH26TCI2uZqnMwo42PXjLNaATzeRZA4ERDnMiluECUpEBQBZ4aZCvv9TR+u52/br6JjcCLNua
HVXpZ7AiqW6f2ALw7UIvAd3X++av8/DlCzp/lggldMpqonAe1rGo82nuyniI0hvqMw978aIt4KUN
s8nAMjuhoFKWOpT2572Boetg/bQobDjdS7CJ7y7aL+9vO1YaM+nKUkgc9B4227h8qJoubP/vWALm
1zU2MU/2BeNJ2uIbWQ1AfyOAfIsRO1Z/shm/zoA/KChiANH3DrK/jibBKv4p7RSUjCxypiqGuKBj
XfeXN++F7bNVQpknF/dqj5+mHeanCadzdv0l81qf+MB3H6py5zTKk54ILkH9L734TYaTtXqTWjVi
wmAjEHTNfdX8D73sr699k+BkwGRSTa3PllovTQex/CQ9TMXThTzq3ydjO43KQcslDpq9Z+m2+7Ke
QJWqwUK96APwXQH99Wk2YaahpjWDqK6fR/YgXLSUyiWYlxsqbzpAc7vexuUNJVPjQv5w6TNt4kur
SbPq4Ix3ZiNCLgoFXl/S0fiOh/rH+dgEF3ts5mE2sIYRgwMItjcseAGR8vmRwhHtIh7rQnDRN8Gl
lUWZdEuvn2l7aptqFZj13ZLHfCqCf++N9eX8I2pux1CpcCsGxqt+zpUREN5C8tn0cRccB1g3je7/
wCH4+h63M6kMpiO2TfAeCwPkzbwN5Lxj/UUA/oWH2qRGop1YL7Ru/Vr5ThxEvIqcsYtclu+oJn88
zSZAOK4S5tDh+E6Rdag7r4mS/QpVsVt/jUeXh0MXYuF2KtUsbqbzBPtCl6fJtu/ccrwimA/9e09c
OFDbERRvUX0Pvzd7DnpxRa/SIbn/9xLrefnXttuEip4Yo9Wu6dY88n3ddR4bijDvq9iC1kBC0GS7
wMm49Oa2QYLmRae5SIGknXu9WUBBYAou60xeChTGJlDwZHTHIkesnSJ4+C5H/SjiLmBwVz2y3bi7
lFtdCBRby5MxneeFTdjpOpgAU136k9nth9nZ580ld90LS23FbWmFTzU22Hsp+o4ZYADJmPgTRBem
Wkb/3h3fiQF9PVhbu5NUSx2STzhYay6XHt0Xsw+x3UUdpvxkfXTQoQuzyPCGIG28EvI3LT33dyrW
3i9B+i7+lE0syTWDNaj08FOu7ReQGEvXz/MT173WhkRtGSv4XBfw4PycMB6uQU7xbPuo7kQg7i/Z
sf0Gv/3j1PwlkQsFd6Rb+C19oALK7xJ0MEjogsUqMcCLKo6sCGpxYHUO/W56gm4WDJQe9Ced7lzj
ob/IhbxweZjb9KXjSvUZojkZp1033U4mCwSNEn32RH9Jk+fb/F6H+xaEViyHbuVpBm0xtLTGyVJR
uqMwoJu8JMh9fqYh9xLqVx+XUNHfYhuwnEkdVISOtfXdKmQ/DZBaNs6uRONhgnAKKY/cEWRvtOLG
SQG91FkwEfvgUB72mXMcJ5kFpdM+SHPa/ftQ/JWjQyxdd9CTYJqrw/Vs65UFMbJSGDaG2ys0Ep4M
/mB47WP5aMCfE4qWIQms87yr/Pr6UiKMt7yJ19u1N/Ga4MExhyDaqUjSXaZLr1l+LWirSQoTFHY0
62tLXtnZx9Asvgt+RlXhXECxy2q60wgJC5OdWREvfeuxovVzwEdBsmiTl5H08OWCWTZEhXQK1YQS
pFomQjXzXcfe3XbnjJDyKTq0EjIoW7Q9GDnPoLYd27q50akRulYBklIHkfw323wC9xMCNItvorE3
iReN7jU9D0j3PKjS05z5yPjkuXl76mgTUAcdRar2oq2hmtuH48IDU5m7rIYoCywpWih3GVUTjeNJ
h60xump+W/a7KkdmZKR+R5J4IQ8givuQ84Fr789WWB5SnEOOHtbAO0+4V1NWeS5nfopmegbXsLaH
pkv3lOS3ZT+EeQG42wj5dzReAJQIiDLjqntmcOe0VhcdaJUbuRPqA5Il8Zo2D4nSfKWGq97IIEaU
PutgrSsD6pBMXunqCcxaXzqap0/AOSqyH5UduuP9MkM7Mq+vmvJ2bVFYWQmUa3XGCBbuqivJRQ+7
LAlKrd0XVhHoMPdr6uos0XAnZgnZJxJN45OiIoJSpz/oXWixeccdJ5KCBKwALWr+gPu6r5L3wf3M
51syPlatHsoCtEe3gox9EiqR7fBWbwZqHYjFo7FzoQfUhWLk50w06NsKzJvsq0J2njZXey6Mk15n
sVbLKzZA2tN9ruwIyb7fy08FcXuoHlE/dSDbVNhXlZsEjjV6PaSGcqhRcSjZdzpEUeZfKUXbg720
08+6vJrYSVrwTnNfNFAETdpE8Jg90Xk+lelPARNkVRuBvaA9bL3kDXbbWEPjioTSuq8o9dy5iQpm
YbcpP4O3HLaZTOBRyQCopckq57MnuhZ246O2yGtWdJFTfhgppAXKfAcO8FUCvIUOGt/cQOkbwv/F
OsSzHlqjubVlHi7Ne+8KPx2rMG2v+xK2ARiajNkRTikhERS9xyyYFuLB2xraVE0wNUdmXUMrK1LW
TZ+zQwO3OSt5d8YEmkpPqqGxzJ/adtfKFv+y2nf9FOUZ8ZRNPYWctcYuLgludGD4xvzOZfABhMCS
qZrAAjx3lOWO4VC27XAgaQ0BKyAnocgwWh9Vl/vYhnv0b5ED9IFtecInDTg+JTqEqbyzaX3naCrI
EravgKiuqYDjFhTNl5g3j6N774wS3VHiW5jN5+VHvlTXolcR5ZDdcXPfrroATO5TTnuwGOn1MswH
sEi9rjx22q+F/AI+0Oudp3/H2b9uWcQ6izrorFPNcl1tG/WT1qktoEm0E6LAQ1X6w1mEZWwEySuo
gUH5KI/8uUPEHe4heRJbd/LR3ueZdzHz2DZ4N7/j99j/C57AVdKd0/V3rG6Tmd/cy5vxEWlecw89
r712n1ytPAYIz0zQF53G/eXs8q8LcPsTNm2hFEr1vZbgJ/ArJ7aj/NC8p3srEHsrauJxV4f6zb9f
Pt2mFP9Z0YA6nWboNvwEcRF9eWjom+VJDwduXHKanx6htmN48OOGtUHvrUa3zKuhsmPbIVTGLzXB
vn/h/117m+oB2yWZ8/uC/Y/iIb83Qzue4jxqLxh8bUus7WNuKkdgUnJYLSkYcrCrEnMD0f1f0/Xf
K7i2a6/Zwt9miL1uL6Zboys322WU02tTQ9tscIKxf7jwyb57FgaAn4WUBOmZuymtzMUaaTZU63mR
V9zwi9fWT+FL3IftEmmBCMhFkCSMYv5OSGA3yUwTdQKzoG365z7RspLPWbtoJznAEpWxK87HcB7K
fZnToFrQ4VYE0oNN2A46LFN+aoA4GhP3WQf9/wyBnOSg3wNB3BWebiCbcszDUsvd3PC4LEEwxSiK
mLrnGNAtKd9sB0qUk+tDlAqDj6eZ3DhqX/ZXeWmGQ/PpJqCfN2rVM4Y4GvYpWe4KpOZdi3Y71BAn
zYHy143j1N5qO6gtDwZuCbbqvFW/cuZCDsWC8swzK+8xyqMltOny17yBc0B5OxmfvAP3H+JKVvlp
IvcqGhVXkKfJjGeBlIa0Y9g1Cy4d5P8dZMJAlJ5BTCyX17TIDjluCyLEvs3AeUilP7Ut1DNJWJdq
39ruiYLnoQnEYlgh4u4jDIL3yCiouBpSpJRaGafVPaIApAsGvyvv8yluMCbFDTUTMP/Vi8YfBOY7
zEqCusIcw3hYX3DbLqAIZZ5ZanuO3hzmiTrB3QLgXFm8LO2xsUnUo0votO8U1jOmjc5u/oNpi4+L
xSPq3qheagCmKO5judehNDa2k9/b1Dfw9ybpILH1KYSMUYO8DDp/LcZnwowICmUYIoIZLiGXiatf
g13ebKJaJBK6WLM3CPNIOwxs0qfEfDFH3FrFrsK0ZizvF/zTqJcne/rsSOqbmRvKbondiUSjhkqz
e9N67he4lXHZddVhmmu/MqF2CYhrB98FWt0m3PJqWLFCIxbWi+xWuPq+kMVvG4+GdSGFkBtZM9Qx
jxM2Hy3JAkBH4OqHAaNZHOHm6NVrOQOwfWMUHpjlzzVSTIBIgmapfa2tgsREHnEy5sOY422iEMrR
dl/ksz5Yvkb5wWkmSJBNEWmvh1lGncy90jS9RelRzmDdxUMp2hs44viGcVbw5+J8V0HcNFveity6
zsXkOwtEU9qfpeJIscpAle+z+bG4N6pb2/+fQy4jWT0oaCV3LupM86yLJJRj4hE0cJoB+LNfdrr4
RS+8xEyPDQb4bsYj2fW72fnMIc3IJA0WIEac5T5DsqZc2xei87mOPAOj6gachhS5xDSdqHRia/nV
DZ9DidsgryLs3z3DoJCAOKhX99383CaQMyp+GnwO0TvYO6gDRnW/dDScZH1jl2PUVNVuKj9VX/u2
fTO3/GY2LF+ijG/oPR9jzUQ6AzDGIJYYsRPaEyTmNv3U9RPwUMHIVyyk8pL8ONbcr0BKW1BSLHd6
c87IhPZ2Hrf29ShuTYSOynmy0quMwZKXlL5blV6H72s5MNBgkLNaHvTEuLEyHhZW9VtZmjRZCLL7
3tKmWLqwaOBG0FozGgqNuVMk9/X+nIKrAskaDMRHjxZhBbEr4Vr4+HuGj6kHY/JKLOW59IUNjl+q
TzU+F9B2NilcCJJXQU7G8DmSw6AyL4ePrJwgjqN/CPt6npvd2AcphC97ZOaV6U81IlnVBhjazrwP
UwIYU3/I651MnSBf5E3SA9jDl0PYUQ9EhrhTdzmi35zeLv3rDKnaKgfkcEEk7fBkJlTJoSNSJKFG
xnhO3JBO7bWSYPw0EhX0He1wU0AaCm/JbKrITmAm4kLFzQRZ7jRCpYIPpW82kAPJBl9VNlwxDf/C
RfZN7vHHnbItcqu2poZhzyfZgQcH2Vshd9MqqDNA6W8cgnJVN4W4iAm0CNJceOV6rYIK42QenDzb
29BmSoZLwxt327nERQ6HbE3XcM3ZFnyW/7zpcpuQ0aDOjJ4TDTLWRfB+RqSsgc9y9uih+npiX5Hy
lhgZkFYyYPyzW16WZQocRHtjfE/JXWcb3tjPBx0/z+zsj7F099yybomJwGQNvk0eYSzsm7y/X22o
xx5VhRRQNhTg9fzQ81VQfopsQ0B9HVNqogc8vemLl2JxfDq4R1ugCVbwXZt0rVe5+VHlNGyYCMYc
KhyjceXYPzHI8xejOzOiEISd0yBar7BYYM6NNzsnx56Cds7CSVNxazzlzts4oscI8RJrPDYWhJ9b
+JCXx7VjQCYtHpf7esj8tCSB2/0w7WMOEd5aPPcdewV9Ag6SCp4bCYJ40fiN28UiPUkDOicocHJ9
jlRq+0WpDhTOZoB94gZ1AlBmLu2p9et8bdltvt4WWuaaRm3yutNOmgRbyVcA4Lx0Z3Fwgvm6eTJv
+Vn3VSwerGg6wcD2f1t+TaQtG5IFW4MAHTayVNaNdlrnVkNcx8OpDJejeIQJpOd4wIgc5h3ywwwz
8kv59LcbF2K2BiyIsXu3sx5hcy3JZ2c5Yc+KDAiUYj+mrxfO7DeNKfQD/7vIJmdvGt5ODS20k369
RHbUxm6Y7Mq97vOw8i+Jl9HvvqauOzY1GJC2GttknWk3dhzL4ZGMaO3BQUpMXeehOiJvCicfeUtz
rvfybO0aAW7QJQXW75Ler8tvApRVEAFR5mU5DejKSPtVTY//fp2O+V0M1E1mAAG1uudsk3mj5fai
Jrmc+krzZugILToMx3Vz5/ZZ2Lj2kWvPzvBExNuTSX6ki+kPChU+zj8ZMAVrzKjUrCAp0fqbqyAr
QUNfZDzzR0ol1K5pmIIbq83sZ2E8tuhNA/Sb1/lVS3ChD2lsyMdq+GxBvCsbw5OziFlS/1JmH5iT
ETECiOrS+paQMEE/kdGNmkK+Om1berC58EX7a3BGb3RS39ZQK3Yiqpc8misnSpMBSFdrn1fN7TAn
L71ZRy1PnqRW7gfcdQQNHRCTY5sCKieMAIZh8QwFn1Ybdz3UVjGu2qWgSUzJnV3Zfl7djE7m50iU
WT9HDboxDpWRsrOrpn9tHPwHYLHW9BHOp5beRm2BNtr80cEluxTlyV26CJ6+rwY6ONA+OhHTQPL9
c+YYiI40aFWzT1IYUKG710ASWFoeVz85gEI8RT+neeXVHUvfFdfDskSQNYE1RlqzfiobYmJLdcdx
5SuuDNA54P1gZK81Rl5FyvwWZcQQAqGGiXY0NF1oGA+Wjp5agl5UoQEnuoQJq71eGpGi90mx61IL
7MsHKAlBBh8gLJsdWU3g1Oj6gOz6uLogv8qjVY916M+0epcuiV20iGoGou2g49lzKFjrMJJ/H92z
ZS9eh7S+cwbY786YxcE0fBWNGmikAGsGaApVgt5cJ0AON4MbzpkBCD4SIBf1Vb0EmljCAia2gzPH
VYuFFzdQSNQHQwZch3NNUwSNpcVaYgXSIb6pC4gyPde2sSPmQ696JKHwgSn0xWP6KWWzp0lwPAcr
TpWMTZXglkLFZteBm9Yx14kvNCcyLCueW+ZBz9kjRr0TOomF8TI4NLbYAFSX6aeDsYP9rCehkIYh
LXTwkUJlrzZGAxq8hlXyMeLFIoWFDVSGBeBy6NxbsNOYhvbYQvRHH6OanmpW41mRJOJeVgOk4Sl/
KaFkP0zN3dB+5PDQXawBnED5KgvHG1T/E9B5dKcHn7kQvJcCqFVIraU2xDZ71A81ePZwD5+SYJlr
qLunR8O4LTpUOtZ9w/SgMtugbxoPI18UW7Nvg9fkNhBWvVkwYEK/3mMzxLY4EiFIwnT9q60B2z25
gS1+VOpWDNfNXO6yQtvluFuh1oQGLf5EUYSo0QuvqhPA+ymUkunOwGuaurNEkjjPGMHCtA5xM5de
6j6UAiKsrgfGhVcyiuZjGhkwJ4HyrFfAbEmMEqpM8Ix1nmvApVvITaFEAgDzvuoBb+4fZuBDu6cS
+ChFkBrwc6Gne5F+6Nprij/PHO9gXXJwc4QSDScVivKQBAgy7bVf5l2da5jbcVSsj/OifGK9dMMr
OsP7TLaenpeRW71qiDo11YKiupEzBgoOOFPAue/KAbp0xW2W9UHXHNq1cW5AfTSFZh66OrNjHXpQ
EXV+l2UYZ/aFN5rUR37vQ7XV63NY7VqPhUoAM10CE4plfXZVzi9zinGeib/UsKrvPzrsHlOWOuFB
Uz2l7CWD7/1iopyH248BzhsvmZcqHmY6zmk2gWvUhaAyX5cafRTlrkdscGnhWVPhu7W5bw0ztOY3
QX9oojz0XXZtJLAZsIvbimCe077qFGOXQQ/dxjg1UH6DaxJM6vDMZr/rhPImrDG6EjyDRxNGyCoU
tjjTAgG+NYNuYqE5PFIUK25xZuhzJ5UWWAW/zlt3V0zwMYc29Nyl56kVsV58Gn0XAjoE5eYDaAfY
RPKqRr3OBXIjzgNF2wNJHN9Rzq5MkgNx76ua+bIpY8IaTH/RIwceHGko/lMnqo37bqQefFr8wbav
9QrlmQU0BqYMLdx3af2cGE1YVLmP9MFLJpwUJwug+BQVAFYU8EuYRxtfrQNOEsOdjASL7XiJeJ1K
ftUgePKuuMMoLlhwsyRp7g/pLzTl49GuTqU5ro4wHkXHRIdbgN5/SHRcrARa4eka1RCDdeZjUhOl
GHrl7FY3rwfyTLWfaX1M+zUyopgvoKJudZGV1k8d6mhBrbjMOTLyuwGHWavnyMEkZCwQI9bg2zQ/
Jg2z+MJ5pZ0O6byPJW39nlogoliPpmJIz91fwD9Aj8IAIN6Oe+X6bSYD3cqDEs2kWtpo7H8OxD2L
FI5cLtgYHex1ciMmJIU6/QDXjxLCa1bU44h3fMHkPxPwm8v83mmAOX8kSeOXiRs4k+lTtBtHHSFj
ui3aV7dZEE27CKyTK4sXR2i8+A2UcWiqB9n8VuDe65wi1LvbyXbjbATaycB3wvzFpLcgQ55ccjV2
bxJ+k9rKSDJwxjtkF8j4IWVGCuvWFE7YVW/ubBwbYzlN7r1m7STh1wItBoPQiDfMq1iC1oEIGDGD
BLFNn9OgNKqDRPMgg8GpctFKz+A5wV+5eqzdHJsvj4oBn0k+zJCfgxzTURY1BphT2Fk/5TREI+tD
vZzjWTsnA2LVkD3K7sNJOcZzZ+ZiUooswoHrEoww6vSpZR/WYkUMjLmxbHxexrzH7hSa78I3LG0f
eL4vksHj5hBRKGpauMGmDFaNCeLGOIa2gjrXkvqUQX2n4wfZ9qib2yBvnBu7MmCPU2PmSKMR6VMG
DmzXPDTW2+TiVkuAl8jfmQa3os59L1CKYNLqN0jT5CCiInXCkT3rS3UAQnAZDD/Vk7ho7qem3Ctj
8lNFoWL7YmuJ3/Pnehn3i7BAgcYNpb/xwn0ymO1byFHggBpkkvm80A+mTQMlEQWtR8gdHChTRyY0
mEiNDylGxGV5ZY3DDm0vqp+q5UcLf+zcROnPfnX1LQabob0MoWYDgSkDjdl3LfRp0oZEetn/GiUk
IYbhZtKToGrnQwe6B3D2UEjrQgJLD/xPbosPAmlw4qBHhsYa/m9vRjHGGSaf9AyV0rx4q9sqrCbl
C4w9jfQdUIBIwnN3yeDdDFyvJHh3/eBl9RCKDiVcZv9OijuYk4zkNUFyllBI0E/nqX4c+J3TWSgm
0QCHgKdeYoLcvQ8QfLR/ArAPAPmpWxD9CAyUgCdPFQkEchnNfpXUDCoRyXLtMaS+mn648HRw+gLq
WPw/E26OpAein0WmRZbxQtFUSluOHtgI4seLtPf9NF+t27t3HpfivcSEMRuv0W+OMtdbX7hI40Hd
APLnpwX8AbI7jn2/1Aq5CPWV8WumOFtF4hXqJIvnPIXWkjXsTevO7HTEj5+tVQem+zlWJ5f/6LWn
0dIgcaV7EK7ddegPUHR0O/AzZT/uOWbn0v4oHYKssIFjyS0U3zHGIeFQw/B9GH3QYnxt+tmnIFdA
cs5akqhwZpTttmcZ0jOyLGjIjL5XE0pkUobzhneDATzUm9HapxcFYv6u7WC+o6O9ilJZQ423QW6Z
YnZKNx3mU7FPdzCfBmgw28n40ljvL7YuRar4dZ31d3yZcE3CqWAi2aGf83sdtQMIwc92bOeE/y7m
vpmR/LHSlq1epGU7Q5N1xixtCppf9o4HxF9XQ1uSefz2Mij+75L/zxU30ztDEr0wWbackgrtRaJB
77QMeyGiC0+2Frp/dlX+XGdT9esZa6jVVjNGoyNsgzwjrKIUhtWozyDW4dXXcEryycV2yu/6/l/r
bsZ2hhS9Vlvlui6NaNDvm9c2BqQhXp6TAF5IUMzTw+Kt8CEcG5i+tpsDJDCRHfz7+b/dqjgva2cF
2CR7M3FzcfBa3LszujpmpB/RUo+MiB8utjv+bq7gNX9ZZ3MkSggcF0uOddit5sP3dOfcCH+MQH1D
r+pSc+Ob0S9WM3UG8o1l2vp2pFfNQzGxwpxO9Sd/sKPk1O/zA4gGATKBEFWMClefgvSiwcv35+TL
wpu2imv1NCEjm05abB1g+XUtfBq3IHF5Y1CF+bUTFqP37y/4l9na7yjwZc3NJwQgPlfZok8nlDtt
uETQ8YvhnxZnESSaj6sN+7TLYxh6RI0HcZZbgNzCcQc158f+42JI+vbYAu4AGDmMIgEu24SkytHH
wpTTyd1BNhh9wiSwguY9/+1+baJHmF5rl+B8l9Zce11fwqClpUaZrmvKoNlXrxj8IDhhaurVexWT
GxHkwcX9/HdzCzvsy3Ouv+nLmpXUoUZCu+mkImgVIRzCS/iKR06g4PKNhnXc7VREgkvD/m/ahn+u
u9lgsA6ubKjOTziv+R1k1CNxpLv+WbyVME9fsHYHVfQDwEZB9QEB839vtW+DxZeH3uw0qAMYQGrx
9b7p9+LwW54pYruLm2jdJNvY6GhoGkIgF4d4C0907FllqYl1jNtm7zzxAKChwL0t7tgKhb/IKvuL
1IYTZFsUCSR1oSyEwc2fH7OsuZoNxdgJLSu4gw5ekvKDsZYIZrEb7LNrP7jOG2nfoQCAOXrn0Qms
l77/sKEAgC7D/z0m4+e4IIy6NrO0LXClVCWFYL7O8I3THaYNMVSwov+P9OFvkMr62P9dZ3P1KadL
Gfow6zrO50o4QE0P8USP4y1bFw4pZh9/f9Q/Vtu85D4tEiNRFC+ZGcBPVBGf0ZWrtTjTf/Zougnj
3nUfuebsG/dhRKY8o+JZppdO5ZCBr71lPFvaIwNCrAQ2chEa+pnA7zYjmrLYFSNBWYR00HzW2sQb
F8cjdhnnGv60AXM1FESQ7i0wp6a5DYWqHFANG2BJCMCRPtJbNAokReXaHGT+QzNWN8L+hdd9RCEE
pWH6VVaw5+4IBul5MDBAUufFc+h0q+X5+wio6pLVh7K6o1LB5k4PbKJCNwHQwG1QYKLazpd7Ake/
vkaBgxQZmboOzz+3AaKRnJWDGUPBg4Qe5HRjUhkKsG9r9KIVakiBOf1CAQ3QtN04vQ4MNXGD6oaw
MKPYgHqNHhwPCgKYSvGG3DMCnEGuXsO68llzCyyLD7Tzdd/+tIqz1qEdy8SBFOLYlxTdb2CeyYuV
weAGJVZWQdw2GdGcPQ8JEBgi6qurmZ94rqMamEFX/wEPS8BUzYAWy02GfB9txndObpl7t4DxA9Bb
nMEAwAT5TzfWahI424eexjZvvILdOsbzVFwPqPXN6Sclz5DJ81enAINUt5WZnc0FUnnz4jf9OyUi
7FIZOItz5E2NTJ0BilKGDkAsOqCXNWZz0HWHH8GLgrq60baBAZ8uVrxl9MUe4DCxAARr2SfRzxCb
QA+ZoRjDXmD6TYH5pm09TNmbQX5yNHYZA5No7TFKOBivaHi8FqBaTfajxbStQ8vIcOARN2v/j7nz
WI4cydL1q4zVHj3Q4tp0LwJA6CCDWmxglNBa4+nvh6yarmQkJ+PO7i66rJkUQDgc7sf/8wtoBgPn
fc+VRqBYQ1qmwrCKrDchXAWcggNFcITyQqrYdUguk6srq95F9bEvrjJrr+T3uZIsm2EvWOvSFzmk
+KsxSVam96JoEcAOWhKl2MpFD7aNGBEsThviRZLedO2FAAhqZRfQe4LGWAA+O1617yWyYKDb5MG9
kcmLNDrCJQXIUsB7ryv1sYczOnZ06wEANTblXdUPdq68RDFwC2iKHzCKwcs4vQpxugu0jla5YofW
Zd5Oa1/H3x0DIsHSGL12LxCZLRRwoujpGKW+aKhnpDn8WTS2xqxRhlSZeAbH23opZI2TNmxM5vNo
dW5vQC4GC6qSm5x/bUV45jmUYSNa99leEzR7xNmjEAsHMG4fDIM79vJS6oHNACizclnl94Xnvfpt
61R5sotGYzuailuU4s5SsJsyPmK84QzvXuYxSN6n5Il2Aj88B0nImFWc1iBphat06DbViLo+vpvi
YplJ5KkZT3WxHkaDgDvf6RRlXfDszDp0PRUQuqvdBuQqqV7y3ATToYQaSWzOHQmH/QgGSo1rsi89
JKF1EGsiVlITFtJSgn6ewam0ulcl8Z0wYlYnkS3B+M5L/BDyrZo+TyDh5figaneSCq3ZWFrdwzgT
qxqMAVmvkqJ1U9VcxEHmFIHs1M21KID+0kDp+vTRKJayRBhMVa0nCFFeh2GUlDl+JdgQXu28p0MP
ictqbGxJjslUgHthkwvbpiB3ETdbG+qum9bDOo1xfQodpXr2Mt4aYWMxBwPvzugPSUusdwPYUsMK
ElS7n95pw+sDxPFEQDKC6VY7OQU/oQpPAkSGKb7urdHVEwzH5YXsk0A8LGTLguV/L423gfJp1g+1
/KJ5BzMtVoP80RTKyqLjNpnlme30u6L8y85zUh8qJc5SJnPpBxEUgxFIaT/0HvlmWI1rdX2+opC/
OVV+ueRJeahUkuy1KpdsHGmZ37e8KLfREUFHQnma26ajrEqM0d3ewUcDBupyuvftdNl8QHISzlar
3xTIX+7mpGhks1WFWlHlg0bQmKJYu8APARTPKTLncTwp275c5qQ8xAJokHOvlQ+W8RqQGZVgCP37
AvSXOL8/K7W/S5aTY+TUCoqW9ZRGxqVpA/zca/v6QtnpdnSLw/fVjEvMUZpEeM499I1wpdmZSwyu
+wZP3knWMPlfczch8pVgYTt0zh2nv6vPv4zBCSSThUnblAk3GG2Gfe9mT/E2XIX+olwR3ryKj5Cs
Zjghd+JleJbLeq7GOo07b0IljDpP/HPadVCNk03yXj4XG8mhaEc+QhAtZFp8nul0HM21vqPD5yib
3z8l+VS9/eMpQaWAUWupkmSezP629wGk07o/GGm2SqC3Kim6nHraI1VYhD2yCkW5rKP3NKjXBt0r
KD6OZSarFPA+kPZ6znhZ+aYgOSrQ4YhGys3v7/CHsfUvU5WjBZgHxzjtVP7WWXEvyQqPSV3RqdnQ
UricHKJfX1S7WE4P/mpYG7a6aWhMuPFGXZIJvSKbwS5W2R1DtyzIaD3nxv/9sP10UyfrVJTroxnV
3JS8ii9mWKhxsk12LJacZ13l0DuiY1z5R29hrovzYOK3b68B69jQMMXTT33xwnHM60Gb5lWy59rh
utzmNpgz4Q200lXUYOcUp9/hl9DQVEaaJ4D10MmRIMlySRMoOhHNwLBp6GzOwd46FVDYLyrQ23C8
lPXQnje1308A6duzz0+XPhlrza8sOfAt6VBMgWOOpdvR4Yj9Ww9Poyy89YYns7gKJ2sZ19M59d23
yzEZ9WjKDE0TTz+2SY8r7sJynny9C8nd8a/iVf4xh0mgQrJTNDgL7Ywa4pc0sB/v5E8XPfnAca1E
ZpQE88LkrTKHOOh1uUpf6msYnPGz72J369Juds1FtA6u0r1kwzKL7exAToyjOf36LKHs21Xipzs6
WSViDderfvDlw7itNtqu2akLKD7bBujk9w9bnneFX972n650sv8NhiJA7eBKM1hDU7vrlskytRkF
Nz50ZPiuUqxrTExr5AXn7EW/j9bNHfZV12QiFxwXHqQzj+P7fYLOANNftVAFnMDbcjjKkumF84cf
bVRe9gQIDHK1FA/+VrBrhJjGC96pj+HynBbV/MHz/DoetCVkXadDQaq4eMokzE0YinkqQeUjmqzY
IwddtTCNSy9ZqYPuhFoDG7VztAYK5qRpK9WqbUgfyPV6N/Rxa4EMtsssTiWDYovhK6G4anFrApzI
BFwZtKrNEMpnea/n0yJvmivITI7VEqtdB4851AEJyaFuXKu18ig3Vz3nqWagb0FbbeRs2UNktpIR
1WdiY2nk+MoAAQsuuwANpyJxItW3plruafkCIAy7seyXjYTQMKppYeHphsaxRy5YKMhadc87KEqE
8S2dwdCzveIlKJ4NOqUY7tqy9BL5Fv7zOHCIySYOClcQMTDkjCjFkSsgw1b1hwy2tIXiclCBdXs+
EsfVSMXFW+bpyM1aVCEja4Et1oIb0SSWy85WGaZ+epXSYp2Z3iIzRldCTDjRZC4nLMgwV+z1C2KF
3bqmXV5uJPJFkZW6Yf1qyZPdZh8yx9vGezOgwosTDX1Zc/3QWsFQuusiaMsZutnMMcA14rR3Svpj
5TCtYx0uPnVezM1wlhflAcJNxXlcXeaWimFtDzl+OcCmHSNjJWuAhnq+TKfcCcWYULpP2T+qY343
5vK2bEmLUsOthWmaiUBA0J/F+l7muZhNuNTimGxBuOn9jUovTWzqG3z27C6OoHX7rpYR5ZZKuzoB
CfA/OlVfpKQCRk3zWJEvIVaSHabtSqL7PxowXJBYWrkA+5tDeFQ4hVQ6OazuPBUdnA1dBfeuzCr3
szeakg63GWHxab4N0RwEkfWYC8dONzZ+nq0lgzbpnapTCwrBHCxQrprqWuRQSzVA/3BAZxjfRLj3
Il1l37lCVUgKY3HvQ9HoWoiCmY88JO5l4JeLyZqWmnXlSSRkeOba6MeXqqjgZOnSKpKsfdEBCaQF
ogg17S4ZixKeqjhhNFA3uwaXGr9FDWAatiUI7tRAVw9wv1RHJlyH12YAwc1aT5G1KX1IdVVa7HI9
c9tSvilTcZmFg6sR4VJX+8Yibzq9FoLJNiVwLQleaP/SQ8gTD553b1kA3tBGAzwvFe1lzCYAimDj
Ee9pxv221OJjM4YrOqhq+N5Yd4HxUT9p0wgp+tFrXmNSEIumdFKldqYhcstoZimWbt/ce9VFDqfP
1NAdA5T07cbvr9VQ2iW45umjB1dT3OQYrZVy7ag5lOyxd7ToehQRioxgtmFoS9A+R87LiJxL8MW4
vQXt4Jj4lMs3jfw0FbM0eYJXlO469NKtJGAfkyxEzvVqp+1S+vc+VsBj29p6gRSolVfTe6Nb95r0
1kPiimpk/LxBuf4aNBgfFe1K1odNxiQK4WHYo+g5atftE0q6lievhJB6zGLfeolr4Fg+eKSr1k4z
xE4yDruYZ6qIgIEB/WKyRTdqLG30woLOVQFFeKuhMRdlEa5VEOHMYjK+qwkHi4k1o955gJJJ/Ep0
GPQDTiL6tIz7ezzS4antPOuq6+RVqCF1hdpXB5VL2WdLBg5HUIhI6rKNYrSxVQfr0g9ND1T1opWX
fZAcSrVaDsd8aBGbRGsxv1Zw8yktaw1VTaleJQ3iXlRftQJWq75xMGeDxl58QqK6SNXGRYW2KXBT
pTPdZ8eGRljDJMp0wIo4cFsdVgcLc6E8ecm4L6Z7CC03GMU4QwOYQJ2es8zoKe+nWVsXiglhn6DN
YLwKEFUoGEe0erQOjUtjiOHmqf1N5hnoCGAokb2peU9tB6ewTZYFt5VXL+OAZMMo2SvgpAJEqsYq
CajFEV0ZzSaHZKhBGi6tRz+676GVW0A4qnwfC9MCm5KlAILTcf0G9ty8yMnDR62+d8OtNSu9Zr1P
nNpYjNllPcIjyBYNQouiuEvbxvY8dWlNvVtI2Q0UUx0BlQiQZRUfxig7TYfGMWtXJjK3XDXtdqzX
NQBbGPhrcXqWqgzQalpIErDfgHhDl7ep/5BZvl11qOOjXR7h8NEGy9aESAYIE05bFmuNV0GlpZyq
0Vqraflqmh14EqzUo9BYq2isD3rcbVG3kGt7tLwno3krZonPDJWm8roAgTVg2FE2HxWS4rqSYxJW
iwMTL8uDRZ3njshmlpFy2kvAXLO5VPQZ9sNqSHw3DcBmTWGvJMS7aJat1P6uZbWsZetxkvDcLYSb
MSB8Dq/4RlvmvDQ1+TZBAq0zHXlSxTowm2fPM5wmVO0ImGvEsq5sHal796GPerDIZJ1qSf5Qge77
Kkev9U5e7H6wMsfEsEFjOjXZMhzU3YBko4LkJUv+QggBp6Tx0wiGC+guziQGoPLt3ozesWbYiMzJ
XMnZI3U3146pri4TocQ9ZTv7g+FAOJlPQh2TQxyyqRxz6+BPL9F0HfWPcvaiwltJM9wFHqmQlihc
bSl9qIqHAo5UYSG7NlkIOHbooGCG5e9nQZ0/9E5FXRj2wlKMrtlJl4IMG47tpX4cKh2Kr2j3Rrqo
Kk6P1DhdS2BuF7tGQv2QXeDVepDYtZu0cM2gv7OEHsJYxbYVOKIqfqB9DexgFFDWvbZy5XqCDCI3
XI7NkzeskyeTRHtFIjfMfOoFxS4TjdrhqjYCODKPcdA7LAww1Pc5iqvEJAGZlnoybH1RvUi85LJB
G9prxaqqdvVMs0QbloraymAHUwZspYBFvbK0kwRMljSFOf92DKDGSmCR9bqBQDi28KQD5J/9VhbN
xWB4GxHCvB8i6FGwCKU9kk10iwAzJ8jbYzJu04TtKKOQQEI68jpOEp61yqG2PCZ8B42zRPwE91fs
6Tz0cJw0TCIeRe9Sht/ml/lWGVnD5FeOAvGtkUMrKaaNSB1QZ5dDfxkr14n43Izp5YhfKkdGjJcc
aX5Vql3GyTEwMJtAU6ZWW0vJwWO7tc7pLUs+ul7hRsytoNZrSRudbEjtAtIWSjq3sgqSsD/1cYCu
bEJi3MXG6xAFKDfnT4wXRBPC9kpwwijsoWnnecbGoIfkA8NfZ2r3lvQi1CutbwjH9VBHkzCMt1AI
FVIV7kQfYIOiQe4qkFI6BzWHTR1Rb6Vu0yhxJS/YiJKFIdsNDhrLYLoNVY4AI037CfwhytxU82x5
Kg5DDqfdSOHVzUYSFxnriKb5q8L6FEvAbrNbdh2UyZSXM7tOTMj4ZrmNK0B4EMUpvCWnfOWHtATi
aikhryioxifgVkwwVrjXXpRetPQEf1k2kcMfX8nqXTRNC09/yYd8Jm/R9dhDgATxJrxLSRY+Vh2N
H63GJjsm+atptLano/tjDBMFkSWqAU49pJFXq4I+UacYKzhRrsgAZWm74biKCBd4PDV3JR7HisH8
UYIYT1mWDSm91SbRrg1tJ0KENNjedP1zoqXSGRdNrK8NjyDkDlWuly1lzWPnpMkXtbZi5ZiIG648
M8Nmfwf9s0wu1f6M2eI3BBNMBTi6IQdXRMs0T2C+KtUajSkH52Jj7etPuuGuwmlScMN9sxu2xK3v
p8P5lq1i/YrSfLnwKcIX6FoSTgRkHeQ8t9vCW/j5ux5sVMlai6bsQDtdiBmEyUB1KlR8snbTskfO
fHOp0Mk7vjPocQ2+5jTjtAqKelX5jUN/5RiyIyU5Da3hQcloe5Xw5ZV23UnNc57dTymMR+HdlG/L
MrBl/3FKrzWBgwdm1Nlsr1utJmWf9YcW+xqPs2RM5rAu47V75wfQ3hE0J9GdEBfuoLFj9h943S7E
KF4NEvVh0GB3cttn/CAz3X+MtZcKceRUVxtMoRwloveECqoBLsyHBulGs/B4c4XSREx4tCDWxtKV
UNy1ScAfwgQ9RYAMxbkJtJWi3NUVKe4FtAyGS+agMiEfG8A2KgqOeFdo96NxE/I34/ghEoKloezz
9r0bmeuSyDE1vc2Vp4QCOO9HR65fKuOAm28O8zqf3gIophI1oS9bOyt6q9H4FyzJY0pDA98Cpmhm
veT0LmVWErV8GtgtJCikWVmjfe9tX8OuBmGtVLyiv9kENTLxhFOEtJm6x0EVHDJuNnHyjmbJ9aCg
Tl22zrpmq5hsduxCkrexDAIWldA1m34ZitM2lThPKuEF2ymtN3+N6xhikmbTQRrVyshR8BSsh2jb
cFcJmWiVf+9LMlRs7GCM9nqsoWeFl9a0syjCjU5fwHOEMIyUFesXSnkM++nogE4qxzK7HwlI9qfe
adN2kWSsyWGxIGdqNybwfCdl10GtNUoaQ8UbPhXuyET1IX2HSbTFOMEN5QcxhMRsxux4ENap23ro
w5rhHRLWXb8pbtI63uVkrCj+q8oaXncDZ0ZlWYgwZWNE1pq4HEEMkAzTENbsKFuDDQxqs8mo8QUs
otmKyfGBfpXcZ7GHwQy0ekT3WZGiHA1YTlGcNrQPhMxVG4okS8CG9lY3XoArdlpzn0YHj8gHsZG3
VprZgbpsZW8VqaIzVR9yuWbVhWVPNRzzIPLWsbC5TR+U7qhMmOetypzYtOx5ao37qaIN4U8olUjA
o57up43sJUuhxpCXdjO8eR7ij12ipANo/lA6+mjnOEiHvh0YAr1VQAABXG5QLzjrPnjRhaxexd7a
ZCiCLlwlgIdqra17ooTqSPysk+d4DLEwuA/q3ZQex3q46PsaG2rVnq0KZPWepgXUZApwPngf37fS
e+nBIQX0KFRjmaLGqnLJLqCLm+P9bLpVIO8pw2nD3HRl5S7lLGHulBIjuyJeNWz8gncsjH4VoZ6j
G3Lhi70dVTsOm0+BVW/D5gohK9LtwKXgXdT4ZxidDzW3gZiRLy2BYaDWS6RN2eI9ob/0iApCnLQy
TvMJKQRSfiXqzaLSkktZxJhJw3W+vpEHrBFpdVa7ULgQlWbRi3cNlYqR3fV07wVMpYbCOiQCKKBy
MxhsLe9QIy7qNHhoQ3GpDa0TF/h3WFQ53ceolbYVvmci0viCLqn/mSnpMjc3ff8+ThdT+VJPFrgZ
dG6dWxsy14xuteoYKSUV7b7R76fgiDOLHTYYXUFc/z2o+Q14/nUnOEEQsyoqi7JKB/D6jF5TvNU3
1gGT88v6jMHMr3D11wud0IT8SZSkOI6g9BE9Weu7bsItwQ/dM5/nV37Q18ucNAMCa7K6MOMyGBs4
wuK5toMbeTNT+NaBey7571f63teLnaDhhSwJnlhBo+vnMym4Y4IuqWvIPNAuleqcM+6v+PPXq50g
3VEQWr6AWxby5VeprRYVAlY8yfgf1OYcpzj4RWdG81eq3nxJA4RZnol0P8S5P/ETNXkYhCbSJ+jF
8UV6gRAUHlmwnMsUlGoODhe29NldxCiZnPYM3v4/VEd/X3wej58ubnSGh81lPHDxOVaaTQFA+Vl5
Fa5VGLiyg9BDf82X2eEsrP79JPr7yid1GSok2ZNkNNyNU+0hz9nTmg9tz/Tb5ro621n4Bsb/Msz6
3OP46ZOmkl7IgafNwywtUWPuOAfHh3DF+rpv9/1ycHNH2Cjvwrrf5Wfey29oi18vfrICmB0pBoXE
GzNT1+uLzMkP0OYsF0nTfbEt7qJVsTKOZ1vcZ8ZYP1kPxszQix5fhMOwpMHf3c4WTfN8gqMn7qNF
uPTOLA3fL0D/fqj6ycrQmaU8BrovHjJFXk9V7niJsC4s7cyK+itn4+twnqwJWVD0Vt17/YFovpUQ
a44gXSo6eUMcqs68nfMQnTZgfno7TwmucgVDKRytedr0LkJY3BSadWcD97rj67nhO7MU6CfdrxAW
XkCm4UwZNrezGkVBjXK+y/b9kvr3Uzphf3ijEOW9wLQoomezeQPVXljtfQ45ihmz+v0AfsOv4VkR
VgVDWBQl40e386f3rgLTJZPLnzcL7yq7TdfhVfxBKeFYK4vm2Up6CO90+DXjXt9VK+/C2FvHcmcc
yzNL3XdTE/sGVTJMutj85+v7ryH0ysfR7A+N8e5pR1G8aIdzAYc/6Mens+Xni5y8cBZGBIo+Sf1B
vJqXU9jmN4DZSESya33tO2d5CN+dMX++3sn7FqsQyrqG6/25qOVX9HPusuWww6XAbR6CpXYtXsJ4
RUfQYSWJP+iTtbY25/qU3z7kn+/j5IUMxrAQq47BnQ38qD36Z1z8VtZFyHqe3oJ3rVDxHWbie+uM
+8YWnrLnYpUclA0uBL+fcN8OCQ17XTJEAxvfkyFJ2roYmySaDml1V1WvuWKcWXy+ISQYojarcAwc
iXGNPHl9NLEBh9P8iYZwAOXD36LYffQhKp3nXXz/Yf6+1Mn2jP6zUqUCGyDNFxZi8KGCRP5+uL4x
GP76aU724U4de2U2FGfNUZY+LZc7bwtkuR1e6YnhtT2xLyq+DQjYr8+1+78tP34ayh88m58XB71O
ImNUJtr9+pZNeW2sve1c9YxHbYXm+I5Nir76WTrL/LKfvKeQnSxJVg2sHbHJ+roYNNmkBY3YSgct
vBvpCwkiOGdqLuNJv0g9VOHQWSLMQTq0zmZsnZlB3yzz6BcQPIk02E0oPF+vHneWYvg0VRnyWXTY
rGd11fmS55td8stlThYjOnd+C1YuHSoZu9lu27Wfozi3sJ7OTKEf79SX4cRH0lRFMDCEELJ4uklG
UqXETdijAhlCLH6bY4w2wVcQ+bTTPoE6YSrZ2regaYwhMtngYBTZ1ZQA59IRD2ttG8FdhrG67/vc
lgcfWnmP/D43jl0zbYwxOqpGYYdGsZ04dCeFRtekWU2Dsg0KjopZyokcJq0uRisjhZCh4IIWZ695
b21q1KZiSeKeJ+yMYLqaE+QMePUi/fI+zW1PMI8d/Y8ig+xQ6cGd/MOJAPeOCiZFJm/M8ZFsMKeZ
Bnx6jftKxcVPql4Tid+tffT66brCHKChL95aH7lxPVq6G+n8i4JnamCS/WpeNni5+QNmMwbUHQD8
iT5KneaLePrM6uwmtqxtaM15deabKJrriaStrkUg2tN3iz1gOgmDDsCIcbQWuiBv9Ey8NAWogkZ2
r3v6MpGwoZj0hYIxjJL19iy3NobgQTUnJyrHZVl2y6mq7Eb10MGjrig0Vxjyjea/V9HBL6jy0VBL
nbry8JotRXXjGcM+lcKLFpBXAl7WMB/y03A/wQH2yZOKkA0H5qNBULAg+W4yirYxhe4A+m5h7BiL
s41Oi8qYnECsamzDR+iliXbkA3YPmhuXDalZ4zroizsvvtTBKlv8vllvnaBubjXD2utN6niQuDs5
Zx9puO3fz9sfq8sv0xZmjUGOuKjxf76+hznzOWxKdeAIMn4Kb+OntFc0NyPnhW7Vo3aQ3ymVOQSB
MmTIqt2zWt1fFgLeG0skEdNAXy6Jp0c/JS1zVQzz+VigbxEDAg+ESHWX/YX0CjGfhLnD4Epu4PqP
0dU5nc+PavL04/989ZPNZcy1NBG1DOmlbh77CD0rDi5tKlwIHUr4Jqiu0s7fpNWHht12Ot3By7ox
aFZl2njMyqeogUYT4BDa89glyWkx96D1vDDbZ13F2IO0xdmfqC1FW4dCUw1YTOYXveQfew+fIlw7
CjE41mOzUaqLtr+xRqx8UqyHTNNNs4lO8ftEv1uwqmUQ1BslV18DZv1Ao7mzlg38CWFqVkP32rBr
YZhHr9Na6T7WMtq4qxv5BUubbeOjupFKt0QeJmjNDnjdDdNbHyVNUz7/fj79upWePM6TrVQjehxl
D4+TdR0rrCuMNJYQNB1rF18R12Cn+/oRLAGwX3w4u5X+stpr1NeabqJCo88hn4aCaH5LIiVekxjy
5vfNLdAl5P/D8Ervh128vTU+a4w5zqqSf6lQ5svCRQXCwNjUkE/2Mjn387GOle4QIoOK5/YnLoM/
xvU/34b/43/kxz+nZP2v/+Lrt7wYq9APmpMv/3VZfOA3W318NIeX4r/mX/33j/7r65f85l9/2Xlp
Xr584dIDbMar9qMarz/qNml+XJN7mH/y//Wb//Hx46/g/PHxzz/e8jZr5r/mh3n2x1/f2rz/8w88
xA1jTnD6z5+v8dcPXLyk/O5NwHxvXrL/2NTJS/b+7W9/vNTNP/+gw/YPtlWJgwuNLEkVefb9x39/
RzM1TaXUpe2pzix8ZE9N8M8/VOUfNLtUNIkSeknskvmlOm//+pYxB0qYaMlVCL2q8cd/3+WXp/H3
0/mPrE2PeZg19T//+FOj/fdCgnZYm9tr86T7wVJUTgpiHWA897NwuhuL8tKCUzDK0HGyq6iS3iJB
fOiN6S3SlJ1k+kv+2g7LS2NheuNDneT88HgjRwEZd5LbKtoBH2TyPWp53wmHcAquvQnpYFPYfdav
6Kjdx/mk26aYm44UyLbuwdDoosHt8pbjZO5vWkKPxyq+svrsXoyqhRUnjoUAanw2c20Hwe92DOHX
p7qApm/CiQZ5S2vqGIjkH13s4zkaFfSqG+tWiaSbVCjpEAvrzjdxzS8RHjbdk2DKD1JvXraNQrSA
sTEl4xYk4lY0rUuP5kpmQslu0aOawroa0qc0jV6z3MqQFL1lNT6ugUx4bBrnH2NPvoWWLMfmoiTv
b1Ho1W08eEtCSPGBCqHciJ687bukscvqGhvkmzwLvUUwxE9pH7lFRPwKJqTg8woUBpolqX70peEG
RAPShkQFO7t49F2HrLEX7tKF2cPYKFrzEkKnU2ske8Zycy3UwjqScKdLjfs8nF7jSF3XKp55PjEV
WEevhEBeqqq3tgr+bl3B8OwhDZV1tZIjfAEn2i2j9yn3+XUiMYTF4N2kfXfQk9HD1Ddyhm5MXURp
JTQfcRmr0bOKUk+saKVg/8u/ejQ22rxMaA2nV7LRaAvs/exhLO+7xCP80DSIQze4Sq4se6HYNnKz
0Rq+Y6rGRaR0a1nGCs0LsRs1axLheoG4gUC6LEsdTRc9Rgr5YsD1b3rV0XzMYk0swI2aPBesc3y8
qggPxlurLu8jf3qAVOCOonCpJ+IuiaCWBoK0bjVqnV580/ICn58BG0hJlugn1NW11Oq3ooXqT7tN
muKQEyUBWRvu7jH0w6dMilF719mHX/IJLXMZWRpp2oRETGkFKqBOLxXdSN0IG1peu9rKE1tOioQq
uFn1jTouh2h8sCJl36TqNhawT239I4NLzRytEgMDNU0RPtugJsx4uvFVLV/UY104CQ0btzRfMnmE
45B5i6JMELd4gouFrNPl2bKUhLXUiQ9dUt7HkrbRjPw+EZsrb2oPo4xINqd72efpPfEuFhpa2UId
Jwi4N3fpqjGTo58rDtUstmFjRAoSMQX4YNl6MPtDqhFck9bpzCqh/e+txVhwtUDdw+eHr1BnhVMK
eFFJgNsSM6iSd0IQX3WWR/eKw6ASrD1mVltWH50Zr2NTcsNlMMp7KeThGZ55hRhFwAx0YXaVa9Se
K5gdNjtVs+qMcnXXZP0+aHpaOq13qUQwo3nzn4SoWXG/C6qET1mqV50srMUoWYuFjPAlevIK8blv
YQP18r7tkUuOmKf1OAcu8hZxYlnty159KzplW4c+XubapmjSHzdKkw9dpLHBZvMzDtStkRibKmn3
2AY/qr20V63gFaLlraRIu6xTX7twvPOCxFXhaCRivLaU4rqOhxuxFNZalGKZzRTD4PcVw2tIof7M
nXvOe/Ozy4TLvlS2oizvVOXQNtMtipRNrI3PhR+sqjGFVYmfmyk4oxSsDCScP21Uf20BPy/5Jzq9
v1Z8TZNN7J2wJTyFQBSqVs3vh+muNWEIaTqR92XxGEm47ppZ5PCJ3/oh20f4hk1etvf6YKvhhRal
nZP3+vLM3cz7y+n+o1kWFTwBzhIY49c6PrXKviyrSrwTI6zZh5T5x0lD8T004LG2LjvB9eVkX0M4
qb3LqEifUwl38tHborW+Sr322HPAamAZ/e8Ll0P4VuV1/tl8rVK+Vjv/+h9/6kul8/9HaSNpvy1r
DnmVv73lP5czP37jz1JGEP+BcQOAsDVTciRmkMLT+rOYESTjHxLf0kg3x7BDA0/4dzWjaFRAsqKa
zGlVh/tHofNXNSOL/5iLH8vSFWBdUo3l/1U1o3+taKmgacPxVxQy3vQZI+cmfm4U9aOm9rXsv0SC
HEMUr0Zpl1ZJ7+81KR3bl4nFvXzxdEoFJ+252zxeauiTpvzo6WldmZsBSy147expMJ3bPiridZ4B
JbzXZoNkXW8nGY4OxdYASBLjUatvZGGQVFjG4mByACxHOvQwQz2OU7qGxlocyn4XDqHJqwx1IGqr
4UlUOJ2Jq7ToU6u7R8tpzJaobAYizrtprnXqIvW7rlIdpW7LGIdPyawlmuGFYr2IYmOMGx0JB+sr
x71mC1g01Hetr/jDfdK3Rr9Ox6KWMZ+V8WG86pUoyd8T0W/kZWQKcrLVgiCDHKIZGZ5yVmK2+UX8
f5k7k+VKmTTbPhFpgDs4TE/fqG9DmmBSKAKcvnfg6Wvx27W0Wzm4ZrdGNUnLjAilpHMO7l+z99r2
YLLjHKYDkj6Z5ocm7qrp0LW1JFIyN4QQBVSleh+mvg6O5F9FErkHJpeDBaMFHljkmfC7qfrKPi1V
tlJB+6zoUICEZhJpuw8rol4LpPauRq6f1zhj7vO56TTbSt5Rs7WqlByhJuzEW20JAgACPxvKM1Fv
2S8cTJ5/Qmvb2XtEJyLeTO5SPYOs9pKTil3xCB2CsxjTCkkSfemhhTaiNbBxR2U9AOcjWS/Lyv5m
XLzyxVVF+pWZOv9ueCUKMi+gHVMPecxZ6toGqRaj+rpJaqt6DZweIOwk0+5W2xW3D5eKD5hNzetV
VKjRhV1Y11FTnsTklPld5bULCrs51zFhaKm0wKi5E8q/FP2QPlX0s3Aus9Fznecc937u7omFtxy4
WK6e+OmRLS935eIwt20XwinPfEAkquSpa9RFRmGVXGFETOO+CsMUuVhumuB32vc+IE/thxPO8CCW
XP6OnaL6zoupA8kmLACgk04j/07VhGHfe4bCF5LooKpf1Hh6wbTcDs1N4w8+Zl5/6jHIJS4Y6YkC
d6UXeEN7SVSbJ1RAcdnKJ2Vsrm8Ug4P1UEkRq5c26Hu1b0DY6Nuli9eoCemluHRsKbPoqTRj6r9b
mYEIZ6BJoCkcQs+GhEiKgetSBfeigQrDYiTbBEFeunCsRTaj3daLe2rKjA+xEHkmb/hMzgFqRo8J
0W1kYv9mVhFiRMsxy7tXDNF4CeyS57Q1cfNupQnGAC/Re1pecMqiDd+XUKCC10kX98cKsapETr40
KOLathZnMPc8Ql6Jh0gCI4h9JHu5QK8cx90aN1Zao7NpyVnAWRPh+yG2IaF0/Z2lCZmo5G4Vwnup
Yntwf7NCdpzHhqnplfOR61TNHajSrl/qfeyYut4VYVoNBz9LB2ivXMXZVZrRBkZWojgC3NA6uGGt
0rKvcHi13rvOlEcHF1o8XA6/HYjjGLSLLJWovJ50gKUI8M6ghoZCMEXVGKK7W+Abz+QAWpNESz22
RsoNUSEF8MIhSouE8nYSlb/LR7tvF2R30hr4Mls1mBmElUcVUYrT1B57t8hePWsaiW/RmLlAgSxO
dPXjUA1fHWZTpkCBPS3mvvQkeTuRG+TzAzt8VGKcMiiRGft22cnuxgbVvegq5fP9bFxnqGzUnPVY
meqhzs5ZNjc2qmYiNA9eaxL/mFiEcJzaWuvlXmW+XR2TdJDLstORE1jo4MtmPIZhkhM/E5cx+Flr
lljsNmKy5N+hNoT4hQ1ekxeyoxC9jqIvM/5Wxn55DYLZ1vhCCad5En6NA0Y3dct8uyz5v7xdqqoB
Zp7G8TIQT1yW0o23cuwIv0rsJuH0dywoOeF2YDKHbykgUnB6yes68A82HsVqDwNOyn1WtXp+wdMV
CWKN8hrvbU+AXIeZwhd9j+7HjEmO3JPMIOec0Yo4mKPQIVaEDzrGHe8qxL5slwcnBkgyETH82DCq
RkEWeIM5qM6XLhlLmShn+I/RUNA/99lXi+r3O0+pUSEDuZXpsdiVdntjCcdKJ1Dl3USiuTXqigzE
1LSQg2x/suKzbqoxucwQwHjp02yRpzweFv9Ucrw3187V9QD7HZ8vdtZiydtvV2MJ4Y+qJcXVPCxB
Nvw4XHoocZSfePFlHMU8PvlmnD/yJoIaacEza/5USR2OT3A9yvJRW4MFSdmbeBEi5IMIKf9kUd1Z
f5sIfjXQ19iwaSAaor/DCGba966topyu1JXpa8fUGIK5GQpvGySWt76VBBxuOlh8E5YWqTP32cxR
psBzopglgCZSJLeNvh2/qLpy6q88U/6aTajcer+UEaK20PSOs6dvMDSFdrG4yGnNME3ntCL47WFx
B0FmY4JLChtFuVhvRs3kB2K2XvRxLEO6ZNSpfV6GO02btCrg+7SNv2fCTINfIdazH8tYcvgf1LIv
FQLa4v9ZyB7/VOt0q/vPf/S/sI6lnPy/+ox1BPjfx3NG98uf9j9Hc/981f8Zy9n/QtggfYpR4dIF
yX+P5ShWPSVpSZi62d5asf67kJXqXwGfGhEGDl/kokr/dyErvX+tFETGch5r6//fQpaojf9u21ag
AQSeYX4MnEtrYfwfkiehYd042nWRImdbL+ZsoQBlubnw3/JhuFus775vXdx10KyAPwju2cSHGQwe
f7TvtHyJ42rBcIBJRHN9bKkmSHTyoUW4T2mfrzdbsWvpyvaNRAELMv8nSKe3RWUJ1sXnefSj01T9
TpbG3pejGCDTuL+6cSEtA9efSdcIhmluGZSo6pjbJLHi7SKqIIhx5rZ+eJTB+gAWwILlQABGjPXa
Q3/s5TjQMHcdLVSVUHFmVOel5e31hLLUtVx4vb7Z1qX1UOvIOy0O5PygmU+Nr/tr1xTHIde3TUy0
6WiRZerNJLlVDZZKY+HOctzitRy78dJ0xB+Ucw4LSHXE0I7TLklYNlzRBPVbnfbDYYmLbyJ87g1R
r0eu95KcTvk0Re6fGo/2PhkGbz/Ll8FnDSZQ0OK/xLo++eQa5ilG2/F3wal00fLDym4cv2cg1ylE
231wGX1fPxsupH09gu+WAMFVj0MmcYv4UlvZ99DUzikYza/Jt7AQRfOZYZa1CbuWDNGUny13w63X
UoYP3duUNh9JLPCQ8qJ3zRxfTMbay/grWUpf7MR2dpUb3U0ZZbYtTbldV6+Tl3WHFYAWD+rGU1/a
HcV1XvRz3Liw6zMYSkr0u0BrljyAzYyTlwffmvp90mJigBL0OrQUkZLSdmMb2MbQLxlFZt3Taish
h3ZjKmxsmTviXME4XRSAqUiCxmr3Ldti3meOfKLYJYQ3ia5F6h7CQuy1AeXl2DB64lLgIqFolyJ5
jZxGn/LC8IZrosH7/qXttEskDPlwcUxG2K+GaMHNILrzuG77g7YlC6usnoNu+gwKGF3oZtWeSw/j
E5ZLCGLxNirs7sEa6URy52q7FsbSiizgcZLTsaFrIJg0JOmsNPs8mu+EnZya1TpYG4GccXJTSHVB
sibnyT3JXPWgHGa6XrKnIVBbD57FJezcZ0Bi5V1T23dd4hOFCqe/8hH9x4a5IDXvRkNLxhtiAKWV
VnRo2vFdz6RIaMCEIL/ju877peT0vDCiv/ZVCP0/nx69WP0uSALEuzwcZwlQSRToS3vX27iipLhZ
gE9jvV+ukxKPtpV8NsDhFm/e95395o5FdKNt82zN46GrS3NNWL9v89bHyzf3J68nXpmXDjzXLzsv
ycU2VJIlqYnMJ7mOg7EPTuZMDae3Ce5yXZAdiycgOfS4GW/pR05OAScXKuwe1Em1j5L4GJX1/AjB
L+S3cnAlusBe2ieLT47TsWYvptBhuhMBMwBpVlqBf2Rg/RHZIj1adfMxLv5VZt14kj3Zumn3Zyr6
NVV3Eje1h5nf6bN4R44yrluLt7KdbxxLEu1QzD2/c3xdurK6RRlKuwB2izitwaXPKj2xi3yMzJGD
S4UtRluGcueIn5q4K97OhKFtx8p/sWiVmpwzpI/pQyabNSOZuCDeDHy8oBvO+PO+4ZHuQiAm5zDw
X1NZ3RWeNZ96+jUvSpOt7CtUC3g6CWz2wIdpbzc19vRVD9beDTBEK9dEe48jK156fepnOG2y3KPJ
x4dQA5tbtKgP0hnei7T+TviSc0JuYhXfJ9bY8NiHeL684n6xdQjDB9NQDOKbo0dsZ0q3JATh4gWR
t8MMn8wtHHD8gCXL6EZPUD9G3MyD+9Zkl4KW/mIFJK6kcRDtw3lCCDXNpJO49mby03UXONfYjTkb
MN9tnd5NT2oQP8TtsI/IcbATsKnW4SCfMCbwmHWrytvNMgefM1Xvcoge40whZ1DdrdNMF41lKVP8
Mm0YtkcdOA9a4xhNKqKuu3xsdyGY9XxSDy0R5cck/FOn/LvJ8bC6quUrtNW4hyZ4CYpk3FuxzDYt
JqoyOiUzWoOmjjB26+BSKqXvR996UIz2wFDk7OT74cKim3hiV7NEzck9lPjjEqsfjyi4N1FeXz3+
IOTDQHfIcCIlIppCFSMnf1x5E82J1exyoUOO8RSVk3UlbYlxSTkZwgxSa1PZJDZESrb7JIr4cOu8
hozZ7wg7BxPQtnsvJ77MKvAB2h3GnEIN+yQmMjFTE9nQjR9++M3v2YJTEo+3RVhaT1FpPltLeVsA
G9gjW9E/ZxU9QhkGN96C7JO/20EyukjGtMdoPsIKJv45wmlG4hXS967/BUzgzLEIkTni/u1y62l0
zM/6vLtcLqcRz0QkouSYZWSuryncjLJeCG1hqxXrW0WfvpNzCKp67EjvtkgblBoqYefAxajEW4U3
k2yoDiGdw0rLX3AmdSKgHMb4Jm7Host3eYOHnwwdLOTV7Gw6h6e5QnHiZgHJd3W3lb4efxErdaRj
GzL17rZ4EqcUQ2Vbt6zORHA3Y1/2pvUX60ipkDNTIWvxAKOU3tfSmgN8dmx2xsanW2zpCnd9FBiy
5YhcjEga8YLAPdqatDbC4wnwMG9JFbgX/LPMGFw0Eg0jM7MKkbT3lxXEo6fm08j/hhta7ta/qLx+
2cEZIutlElidPBoDyLQ9keLQRvmn3ylrN9od6+S2Irqrgvhq54J6RDTxLp7Kx8lJWZco1lBO3x9p
5YeXWfYoJRarOZDxvpWKz+sw4RcroluXiixgqkjWOmFOQ0ikNz3hgbMGbQKrnqKyxqMBdjrH0wcJ
81NDyyFmKPzcxDd8ZzJPjcubx2BiOzEhP7oJNVHGbi5VX4azh3h6dobWRuXWpSDWe78E9ms34i/t
jb4knTvsURrn3Hu+2PqpSY5F7jyQsmlb6XqxMybynHEb1AjEiuAhnInKccKrQAFyNF04832qiCNK
iv04q9OwoKby1wuygM2hOZnSwlybUH85Fhmp/L7JTrknr7C/8yAiDHXhHs5bNoaJ+vLKBb9anRXr
/X+nmbRe3ADNMe6LU0AQpp3MzVmYgqdZb0clDq5bd1fHEJZSxETOL4WFX41cUt+qCC47LTR5m4h9
7WZaIAtgTjEbRaDMMSh60jhtg1U6hr453fCdH3gWOWJr1rCUVvJ+6adjV5Dhobt6O7vhOl/DOJuz
S/ZVr5/a3H4ZR+t7iKQ594u1bOcij7ZeSSwTs4IHxpQhB57Pi9/8TQcVPKnaCg5EhODYQCImaf3p
5gEWtmLuDsAMsQxmt2F2k9Dhn3VVUYoL85Po5SFXzs+sFpZjU/AOY6M82uVwyGrz3Om6O4MJZE6X
Qw1aynf9T0DvUSRHZpS7jqb3Yo/zEQWaxfvZ/3Y8xDmquKD4/2iYvLHNFWBK3DuC6wPSljHXF74g
NagkPyJc4MepZj/zNDBlLtudH1XYIPxLVYHjk/GrZ8pqZ3y+Svi4znQJ6zPHKdhyVcoIlZHNJex2
E7Nfm3XtAoNoaojnTFwwbP0gtkbyZ+Mit5k/Z9dAwrAht/NsM33bipp3dGaH7knvSDFaHKsSKkkc
BV9kitRbHKUlvsrS3a/5oIeaXO1NjXTlRuoK7kBhfGzr43ZR7TofCZL9wsn61NTeU1fnw7UYeIX8
MWDU3HrxrTDLtbfz4NG6673iXMN4ucoZurCphuPkmceE9K44V+o61T2XbGHvI0FEVZaK3zaF4qjK
X4Fv/QlVfvRI7uEoqr6csWkuLa77zmYqKKP5hkn0N6zX4Zja4UMbd8UJhu5XMPjjwWGCdZyG+aX3
rGxXEV1tFnvfD8NyabR1wt19WRjjPWBndPdUJY9OaH8u2Qh9qYa0EZmGmzC9q3OHLOFqJ9UKqYgd
Oi/jzZd1bh4gITiHkz8hMIjjEzeaVvJnbReHtro2chfMpXmUCkrQRNTMTgLgP9nOfGvVzNYGIX6a
0srvfIcaKHIfnH4heDCHAU2n3u+0MZRErvNR8DHfqKSy98FoqW0RQGRwIFwFA79sfkqsWt3Edgef
V8Q0OPzsRmeHIMfZyuDwAdryqQpbgqSrttxGzgQNNV+I75l28Wj7NL72W+Lk+S4idUUbLqeBpnkj
giLc4/R3Q4WSNobMBPn11OTRZ+u1+EJGOAve+I26yT9YNVsecBe0f8myy4RLRYBnfhiZ1cVAqvVg
xNEZwdnF3t7rOjbUZfo36fkm6VWM2Q3rawy/E+PXfoSa4QYeilKBCiGmrUMVQnzSjB+8NZeBSu4y
w11BbjlptHG5mt4HyA1qeXRzjj32P0SYk6lKj0jfvNNOTCZ35cQH9Kf3BZ7pcyT6q6dAHA286h7L
ckyzKBGK0m9vkhlFCJ9kbTrMftwz2zozDT5OPhfuEn00Mm5u+jWdauSgYFU/MD7gFO/rezHZyXmK
yKpw/afATt41ApWezv1Qt0TSYw+/2MFKo3kmsNw5esGEZRSvMRo2BYg7+D1ZtsVNkhN9V/JJqPMf
i4UWcCPyb/q2P88tH/Q2D/C/Oldu7tdYUSGM3KhEKNYreQa6uJmxDfPikM5I9lpP6l3KI0uyBMdk
w9wdrEL2u2tJqa7SM2nXTDG3qdvfY3zLrHLDKGQ6ev/AWC2LVOt4mbju0uvQynuWMKgdtf2rLYaX
dl32OQko4nDw/1oBR0mY+w1Rz8kvK/K2bYnwxfemi8njBxiKw8TGwS/DZDcQbC5HhCRtvbLU0lNt
bPy5MJsw+1/DSn1mxVMX/in9TdJ25ux3AyeeptOoiZiDJ7P8kExWnfMAhreHNmwzoECg6R/Pg/1K
+hd7R/G34GB3F0D5rZ39ldksCDnkek4AjneURpwGxKu3BrYM1iYzLocQA7RtTYdo9gn1Qg7Fy71s
fB+EtRM06FtUfivZNe1Jp+sJGhRq5yzpPYm+p6qOn0DZoHLpb91GXsrR+pml8yGs4GXAWrxxWofG
n3kPMpUIjHt8qIv+92wXXyHBbhC7yrR3eLLrz9yTDyT/6WMQ7xrPfahqC7SydXC79joPkGt9i+2E
Dv/SSetN38f+FiYGVGP0RnKon3ku//Ydvmhbo0ixgv5QEie5iRVM8kgzyLT93wYv67bM3vOWd3iE
lKNoM8rYbQ5Wu9amXNbCW/qDWVZQ9fy7K9LPNRk6qHxoUl1EB7pKtwF4OXV9GJl5g3GjWrIEsVUx
2KAFVg6/K+puez8MMAPm/JRrjmC9LhpnK8lPrklukIaO+UTTW+pXtqTlRmkixkWRv8GRY4Fmxh8/
XvLdIiNSNLtP0Qns8C4O+mLIiH70yLgku5k5IWw766YZfP+GeVjFyJG/dV5Hq/lsZfBA3BzRaik5
ZILwQ7dX7i6Num1X8tCQzeyhz/qdl0F9KMRwgxjxYazs6nYuORPi0G0P6DzHXN437k8+1y8Ta/ID
S4G9388SbOyMbr9j0ALeyOdIKEFcb3UyvHR7ht2XNqcrEoh0TSyP88z8ReZQ0uI2xaxtI3uCw7QE
zcuSFx271rE8FHX+kPvqk2v3T95OKNU72SEpj+/rnii9KnEIIGuHCGACm9Rzosk9aqBaNZZ1Q9ll
77CjE9UHyV2N3XmKq91kwwaLnG1q52+DxLBuDQt461U9J5wb5lHHfxhFYMWPrNHdSx6O7C2i+pLB
0djXcXpVXtNfeiOJfIdxX6n+M5HtfFR6EZtyRdIrgQB/cqPvJSEoaD7KpR6eW3hcWzFJcJZeBUcx
y/1TBl+XzFYqpYgMrUVDNUdRQEsQ/524/hE6XVSmn5JuCGAayk0e0B7IdgE/YeOTyQjFC0ZGSq7d
PjVT9BA5Q0RcHGOnxqv+Cm7rY/rd5O5yYexX9YIgVXLNMyiuoA+r8CbmmCqt8L5YxpswHz7UTIyA
thRnriLktHxJm365rERwVQIYTa8+q659ksHDQL/xa5lK8FFTnkMJIyB3NuZvb6nPpfSfErZVW3d4
Lpm37pjrOHp5x1qDQ58FjmyKg63QWVZ98BRGzVGK0Dyss6FNOwlv5waQIwp7vM1KLh9jdwRBjCvs
EbjE7ALbn3ncai9wtlM+h4CCGhbfgtg9VmE7AO4vudWBFHNEfCmN/ZwEAVNLKvQo0NEu0lVKs9l6
Gyt1iWSx5KM274kgV7Cv8wMj8HGLDIzEv0ABoFg/V06XreGm6B5t4cMiLBgEzAnJl356UzaKKXFq
uF0G8tlFyocyqK5DmEz3cUazLXuJYSUhP6JY7GrvpGVNT6egdqI1g5JggV9yh/LUo33Zj+uA0JVm
z8ZZH4oMeQBitK6GPVHbXnQIMYtvKrVS2rqnpU5eHILX3QZomi7BvTsxKvy01rs4Kx8cMXYcnFCc
wxR7kckodeL6LYia30Xiv+NTPEwrsaJbk5znqjixSrhVDcN75BU87KO8rYgJb4NfjH9YGTRPA0HC
TqkIkWxg1cBI+vAZqG3ccXnSDuCEYS12gntqFU1BJw/QUT59h1HVUpLnQOWwU2TUUz2Py7ZIxK+s
eaTDJQRQQJIizsBUlDtmFFyX6u80QY5x4+AXyvbnuVP44S049otdbKooOLRrdmU9gfMaAipO+7AA
rCid27jz3ftlKm7iCjaxNxbxtei8u4ihaN071alP1d9sdnZ2w4HmB6RQ2NJ6XwiqjDwnYmeZ6FPR
/iqW4FN25Vc9jyy6G5IIrfGjGcKDGxbpYTLwKROHHMYiVpep9P9UvUc4QYsAcbQT8C76VdUL9dlw
R9sOKKlKLkw8AVp55F/gXEh3y9JdFqfp9gv38UZ6SXFAwkKKI5qSbV4ZJracPCMMGkR1sGpkuY1X
Rp+V50/dlI9XNtNPWUVIohkoVYyMOGsmfja5wOGs6mcndi9OnfxyenUj8LkA7byI8soilg+sCa7W
LOZfto8RJ4ff1gbq2VbWQNyggenM9CiLQ3/He8v4K3W3nu7NNwO0QcJh5M5gTdrcjDKJySQB9yRK
GEHKqDcNqIzEQu6+gCOtXD7TqdXMlsx93KCxzJzhDQ+DzU2LWSzjkeY+8NttlTJRsq0h39AsLvdj
/dbktTkaN3nrUhLFteqyJy+LX7uy/Z7+2sQvtHUO5k+/1qEobkrV8tlwsDLNRVAdcLo9OU7aPbah
jw3WHmsur/4aDsN7SywujLFi2LtLCjTFWO+znq7x1Ht7GVeEvFv/KAqkua1bTjbhjTuEScVJTQvG
pdFl/mIxQpfxMP0qCE+RWn9VJeAAmf9ZkI5t+HR092OEhU03n0VFGmaXFDd1B6t7rE+1XXjHxon6
2/zOofvcZU03PkaFgUqJZvE2j/stGooVPAEMJRMGED1jrE3NHu005uKtHUnS8RpCJaNzUrDRDqeI
xozPlQFhRrCrQzq36QRb5lGfVXoXqR52X2P8S9n2THp0Rph2A7VxyOW5K4kfLr/ImpD3NV4eMX9N
VWQOmF+/vRSqJzqbnZOGBWsjMQCzY2/dtpNNS9KdfNMdMjosybSmdtYdEnRAZjcoc7zqAgbJBXPJ
XNi2GxRoOTNmjVb64CO6ZXjS3A5j/5wnjPkUhYOYVw5S3L7Jqv2d1aXEU1SBOVzRjU2gl02TUadk
U31XR5y5k5+9Rfn8jJ4G4XLKiNE3nEE6qhVbm8dajvf4DF9aHsdNGFW0mFVZXwQ+h3tpl2SsuQ4l
WO++ZqQNjGQxz8XibL1a8XZxB5eJAIVcRx+jxSTeGoHZVmPRAMvdypKHaaJK0w5RQ7b80esTLFJh
OPUgIgfpshuKxuFwPydDVBybVLy4xexvi2l5F6puts3fDLlv4jV3ZbEaASlooBIpAop+YPFcOWw4
lnW2U3b5BNmJeX95B0lyatwbt8qf0LL/GYkKLvuK/c8QfTjVSq9UrD6FhrLpG4e0ofplCFeC3wJI
ky32DShgZxPG41vne/tGlbf+Bw2Ia5/aKPgzOEwVaJTn8mlsvN/kflKsRwc7nM6hP8OKzkgPxRyJ
Zus3AY9a+N6GFNyF4qCTxZceJHDa23mueGEJ5hHeXW87w16P1VcUhFA+quDOqfegi3Y873eolr+h
3u5qO72r1mCXojB/84WU6Nl/mJbyofMXDtSQ41eU2TmwYufOKNpltjNdNiaHfATqmnmt9RCtv2Qf
DEcBNhUAYOhxGtXLm4ou0whK1ClGjxE2W++ptudLnPUfY93slnTEIBYxXGNUeTvwgx7tIj2zQDzP
hUpuZdB92GGbXxJajM7MISrFJNytUjI6e10dTDLuYmmILa3i7oRunTK+8xiN8CrZzMuubRuU1y6L
EbP3hB9bovYvYqzqneo6h9ZFdRc/9SuisGS765oGiJf/nMTVV+AEy6ERBAOrZG/7i7zzZrvDgqFp
PxnLoU/JuqONOvTMIuhaZcR1K8aIKcn1R+jHmoIoQe2DNiu7tDO8ylw8ItrGnk8tfm5CJM/++LEE
26RHmuQlnc+YZ6ICQu5zgEk1LqxUcg+7S4/5sjIqoqiRhCh7hkV9fCenZT9XFvEUAvolW/rx0Npr
DE5R3ZW2dG4qoM1MQNVwmS2olUFHtcX84ESMGME0Cdd85z9VDnlgPdrIfRyz9A7T/pKK/hVX4YVi
yj7YVpkBQEPHHrXTqRiVhYwhh/y+ZlCDfbsifIAY2/I8zVwNV4rBajMNJcHXttimazJ3hlZtEyWR
Ig7LfR0mtDUViD0KWLiSLg1kM00IadzsJnZH9gvZxNeydG1Mz8YmyPYFfTVdDBldtllAucZVfAcg
HXWZa8GYKp71GsHd+vT4dYsT1vGDaKc9+3vyymovSnakrO1xtsMLFbnFlWdFt2BE44vFQUKVfZJz
4RxWcYEifXjvVISiodh9y2HdJbp/WSw17Dwv+dbvTdGzZRUBRuJp6naxTc8NvVi6LIdUTdx0mLgf
Hiw+uIP7CKcPK1/S6ZFF+D+O9TerbFIP0Y3xkP+4XvjOviBjB7R8Dh24byX8AfreMRliVjrJckic
auehMX2UU38Uw9Tu3D6F0m2mvdZx8+mnlINDLnA4jpC2ir9Vk/3x8+nV4VJf5AgHMPqqqS+WjFWj
3/g0uEN6oNxsj/nYPdkRL3TnpOQclNlb4ddf3lIUF9EVf3x/vFQDLhl3wLuSWAIRLoLtrS2q18gd
GV+nTGF18y4siy5XxG9ILN8yT71YGdixmeh0It6ns2rFCkFEJZUyedogVYlBlVpc6G2w6wnLvS+J
8nZ8rq/IEd9DoC5Z5v8J5YLErpc7K+lggoZsCtk6BgOUP7mO+2det3LKQcnXIHwm7okMRraBOn/C
5MyydckOaYWL1mLY2QcZI8oRPrBa/BcvI6ZKAJffO5YGMRfrEyOovUwm9iINGWKl1dG0pUd8lXrb
eGojS7Ky7KbPmFpFZ8rm4MSL/on6jcVh6rCdDVmLSpbwpluzktEqCPfHsNK/pAVG3glzc9h8V0xs
N+1A5Ytu3Lk1xsN7P/wpKvcTwlzJ3ISZawgvjkTsRqQY1IL6eyijRwZF0Iqy4oggnFkdi/86Yqjm
DsMGzjOmD31SdsyCLoxw6iGE5FNVHCM//SFbZtoVSv+OVQ6T3ylhysOqA0Kd3/zzH9Rd+DLGFiiR
Z0tGSQWj3aElha1P/oBroqJrsY95kZz2vR4+XS8+Oy5GKNzyO1c7f0LXyQ92BL/eG/iHaH5JZTJO
doPGl0PYMEdnT0Z608K6Zsncc/SJzri8aYqSlXn0RTWzmcEzXePK+7IHgVEwek4q8AVlO1GZxHe1
4HnV08542Vvau5wf8/DR+OqwjMyXxvltUMWwzQPzXKIZfOx4w+l+HvrUWZ5MXd1FhS4PMm+sA7DV
JzlW3Dlu427ymdMYDsR34MMCn80qjqZe2i2NyXaNWcbdNLDEHEp1541jfA0NX5QxAqgyXz+46FI3
o6eRY8lq2esAyUPbZFfXyt5RFaWXqemGfU3q/I4lGnvpBehgKhVzojZcdnYrNLhbykkvf+wXouUz
X/yYVbNting49AalOYfwaOEOn4cNu30Ougb4oFZr0h2v2jjQDvnzu8NVtImWLD7589bVYsJTBkmo
Db33TBVcJtJ+zoXNBp4a69x0DD688ZB6yEpz9knbwvWhEDqty/gkPn3lZZret8W7NT3CMGcsYrf/
Rd2ZLbeOpdn5VfwAjQpszLg0SXCmRA2kdHSDOJowY2NjBp6+P6TDdtsRHeG+9EWdqsyoVFIkuIf1
r/WtTVxM3yAQ6PEh9C0FZ5dOFV/ppD0oTV30Ou6CHlR/wGDm2oOSXEcuNekzM9duQt4RAHTjOHnk
S55/1FSXN54Mt1WuPymzbIGo60FRa/1B9mgxPKN8o/XB2ocdGZCEcjbLeFaFCVzTShqE6b4EBGFR
T5HXeyqZ+zd7GeVnLnRQIMKcgseMngtM2ZO6cj39VTJOdn5ikQcAms4xB4S0nOM3j4z6dijnUzF2
Hm6ysA0MzFpuumtL1jQ+v3uvJn2DEZjBRzd+FiaXxsHNP/DAmSTO5K0dHwox1U+Z6pJdZ+k6p6Dy
b9dOOhfL6e9Mkfw5DSdzXelgGSlqUFp3TODOMwRHMF5ry7VeTGrv9sMHI5Vs27WkBEtwVwZ7qm6M
M5E+RqZx2MWrkJxbWlnGNmn1ezd5P2PdWkdh+gblaC4U/FWh4ckqBP5zq7AOdp3Gl0bOf/BvIweE
7nDsyW4Shkm0Td+/WouCnJRnDePIOqwnxlMtK8jSoenwbyc7wkJXMy0LkRlc9OncP0n6SD64pCHw
2h9pRBZ2bp0OwvxK6Tl+njh9bHzunm1v/5KNuGh5i8uozs+zW3JHs/VTnzwQTak4g3jexlf5Ron2
qfF7Pt982nch8FfciM3638AjKEogGC+19G5T0ed/lww7zQ5UAUkT2GpvceaRuISyz+8l16a+Va75
mvrleY6Acei4ujklIIJm9R9NYbf4t85N53R20IMiBxfHCGi65z7LY56sO45/6YCWrunRnw4Jxx4Y
Kjla8tno6UtB1tKgbpf4KJ+lmRTECyOMOtwQO6bqq5S2XDZt0qTG+GToOYme8o+ekV38r2fa/h98
wP9poO3/SO7/f+QWtuGJ/edZ/jVQgPpv/t/++2+dfBHpf/6pus88+fqPKbjlJ/wP47Dh/styzMWT
izvYFXSb/c8InLD+ZRk6UBCcj1iDMQL/L+OwEP8CtIBWbwqiafz5v/P8xr8MQ184DAvEhBg+1fD/
hTy/CzCCiNt/CFSaQhgGL0Ff6FaLi/j/CvQPo9M7psqplqQyei6DVvbJNfNnkhyGCwYva+BJO1u3
SIZ7XUTzE70dmDNFfzdE5l1c9x8fDKe0hiH2rtGMu0sHz5AN4SEZUBTAwb3lI+yZLPMOcmattqd3
Z9KGjU+Yf61QcO9a1JoHR7MW89j8KX3FWjdyhJKzIDE7fzc9P8gzK3mPO6MIOsMfd//85TApf12J
pDv885d6jCUuz1g+pJNVG9G5T0rm8+M81Tejvo+cgx4ijCFvHyP3Izan7LHVi+lAmmleK53qu4hv
bug6h7Hy82uW8NLqmh5RpKRVi/HWy+ZkvUgwt9YpMIqAQg9yrB5BlVlLcqlCi02PoJzjVUOJ56aD
6LzDDpJDkx9b3d25gs5bEW6JdM2w9e3k9M8fmjM328ar2FKoZcGPNTwyusL6C45j57cKC0zJKLYX
oTyEefFokEYnils8F+k430v3SIggyGz6Pc16F4m+3nqCnA3tOCRW4nRgjmQ9hzrjOLpQvHOdAuOv
ai5sTshAZ/DqYw2bfVUbE1aWUD9MST8EcboUhHgL3JemJsuAaE9MywHZO5pB6vnTmgmW3DQEU3Ac
ZgizRWisqZ4FhzfNB5hqhFEqSAfeJLuAADn1MziaVnpBbAcTjAW8KbdOtE8HhcqjQy+tD0o+ENET
fzjobfsHWulfm0rWsE8szrRu4CZ5/aBnjHzqrh/X3W9tI4nSm/zyz8UQbPfCSTKb7YyLZKWP7XNR
e9yZKdjVJE0gPKxqPWpAJONS32SekwedxlZamWWMrbygrcaYDhy9h4vJmXddaVUwTVQ7ZLFNdATa
edNTopG4SxfG8mF0TJdANEBjqmM6b5voIUxxtevVQozyHy8A+iP6ZSefn+GKF9tCTSk7al5Nx68C
v+yxSjb4vkp+2HqIwbi4TzXzzoyvwKh56toa/o838JjI4SBD4879AIfwFH55ffMeqpGvEv0lFS1O
yRglz+lQ8Gyhq/rw01X8PLfvOQjucw96BxucsUozV+cKN+c7LI6gnXxLO1TGPU61A6Y9uYldfCTO
J7rsrotSbQ/kyVk5JWZkckeYCbX+cc6zKy7Moyw8J6j16NEiiIkhqncOjqPdncKfDtnoH6QvSfeT
PmSUbr7WUb7E3q5pjiHISTGLpCaz8GSdLOOCOkv5NWZlMDevm+NkUp6rCYvZpxl+qYY8IJmuiq1+
YORTO09dIf1toxUfRm8/Fkb12sjiA3tphTmXzGRTdPaGMGFF2ZeSgZIwi6QjHvmhCnc7Zt34aImB
XTTPf+ciPgELx8Jt0z4SQ6xgj57GbWGjSfEpnz03fu2Kgyuy7tR7d6vETVT5yBI1itHWjMkz4Bvm
LbzEu5E+v6AdJndVTYpwYeXcvBlPuMIhBQwuRxJI0hN5LdA9i+fYc7ryVFkbUmokqiwez4zJPCwH
PPTGXO6c2f/M+M5SVW7QAD28U/DzPQzWrjTlQRPwF4zG/RDFAlNK5nKT+x10JdS0eRDQMIZ5XXNq
px2q3g2IGuDV3aBX2TVlvT8nvG7NirDxp+JMVvU08Z/SnIstAvsfFseRgbaGx7sVfh30+C6NyH3o
yfnGIRdeXrM8mQN3Ak0C8DeI3G5Sf+cXrViRR9MPuYPTyw3JKyJoEVRDp1FxQ5pvmeUbv6wZ1I34
NRFJWjfwcW7LaUA8sIit6hbAhUbtZjXS8jnlxUZcmzm7jZm4R2Ph7i29zdZ5krxRA78fZDSsGEhM
27LvNmbsK8673EC1oTzMOE/WYTuTmm2NsxTewn7f1EPXnLzJew2bqltRn/FgCJcXoXE4NKvwg6AJ
hdHtRCk4PXKroemffY3yaNevH5BY37j+kxRNU+S5AvRZ5DTX0anFucuOLcfGjZMxx2lm9x731rME
W4B4Mry0lveTDzzqxoB5FcPTVW/Fcix1GWASx/GG6BYls9hhYfltHfkxy67BSEPwsLX8j7Ktum3o
O7syn9/9Of928wTkPc68MmQyeugtvjHkUMgcY8wsDG48fhrTepdwX1N+deUOlF/iS2T72Gq88c3i
0se3Mn5IwuJRSfW6VFIgb9yrjoXU42acxTX5oUCEKarBFDNKNpjnKKO7q8TYc5UioYdJYpVb5mmA
DbrqcextR2ZH3gymgmER25KzznulH+OSjGI13WMLa/JoXTUrfNX1padCoHUl7C9su83jkFSrlBBq
EHtqPvh1SsSV/lUs8No5SS3cWrk6hNIgMNnPNyaUehAR2d16Hd+Q0b2UIVVlcP8ouB3KDl9fcoZj
sMm7gqjuYMUBiVu+jLHzlCJuoJibaIj2GrmI6V8+bbr8VBrhClMm6x3t2fswDOO9lvXDynJ1dSBI
8dj52WurSw7lvXENK77Ds/AxuheIQR5ewXOf64xoUNySgmIkOE8bf+Ky03R4PfJWpx9i/h79aVhC
3Ona0Rtj13fYvon46cfRCVlYcTeyRTPz57aFleJ3NNXWajSAZ4bT8LhCROosrrsJK3QTamrvKSoO
GggxI1CBQIUwSlqXG2gu87OW4Erh78i96sV+NqytSoSznzrMBhAC7knd/hnsxt+V9fxkZ6D4mrjv
9mX/LpLJO/gh7QZRoXF5zdr+5Nu3gVtnwNLJAFnj0h05GDFRC++Qo6LjdMtqb7zGzFiriRRm1C46
dR7Ugva+gUZqRIonxVawybr2caR245kJv7s2O2Au7TDzKlIf8VEa1Mt350RDdtFrADIGc3eaQl67
uRe3UPl/TddlpZ6aJws8HXBDBjduXZ75C73AcIvggAeU0F7ASOwwxFiQU0hDa3bfazTNOJXZ80u6
AXydhHk0k8myDbqp0rzdkIuhFsytD2bufkeWRC3Gawdk8tjGCYSXKVoIAE+ly+iSwWOyrbPpAQbg
a6ERSJa2xOrUN48zT9eiIUee9U31W/kYzQhXwvrhAmiswrTpD336t8OmdR7r+KeA8OhNDrN5QAXK
o+o3rRCPDeSQaqjwjMiyXEGAe29Soz/GJqlcxgqPZewqxmwPJqeGR40zOi725MlMRHbhAF/1unfI
rz3SS9DVzJbcCNuq6d61WF/LHDubybO2cRoH/Ttq/kZ/4zYdkAqo5qRMBholdqnSbsXRxKS5zp3B
22IA7h5iUdGAxIHfbO1hMwxhzZB1ZXLs4IDGtDjqAPTEOyJ91okgwx1zzEb0WCpYsfq1P0AxcImR
rI0yFVu90l+0hjI9JoQDjiILSXCW7T79Jmbvk5EhTEO4CE9SjdMviunryxvjkCfljdFJHOVZ4DSk
2YgTXmzLIObLrTlrWWoTe2Svb7diaJOAqDstFVF6q906YilFoTLPXqz6Da6ddJdo5kOlIus6oDkl
lySMG8w3g77HwE05GWFD5tsU0AIQWk1hTsnXE2bZhLWO84SuXyTmxpVm9zw3Ph48LW1KBl8QfOY4
3qYTYpHvq9cWawdchBe0yXA9YaS+RB5qW2UfOofnl4x7vB3tZxqJWSFi7DapFQWK/pqJcEed0qiS
WQKuKrwnCzmtib8NdsRVX/ELxgeVpLTW2OKzSnBfGM4yy86pFfGBc7ACj4HrIf5WyQPSHIqRQ7CB
dxJKFrTPuGyHnT57IPMxKJRzDCWgycZVZ/vjpiLLQY+G1WEyIHZjZcm7qpnWmn2n9p1ArhZMGf0S
S8kwCPpS5yymdQp/sEVd9L4GomRisfPylwJDzQaFjYdzZEI4U007WEX2XMT16zhEO81nhjKUIx6d
aakbm5qjQXNemP6KJhqBwQ1w0nSqi6IGXFLeRzSacT3ZNWlu0t/zaMMxC6LQ91FtOP1PITugQ54a
s9mGaLe+H/yEplamIAMFImoZNeapZa1VZ2bb0DXwRpymsYwPTuTgICino1aJU8tL2hEqlNuu6V9b
QQuXz7A40Q0osln41OhVuYlTk7Ne8owkW29srX40Ju09qUoVGA4GMbswyCoI+cycEWtVOtn7ahTH
UIJiTnTxYWrjp0z7r0jE5Xr0KLyVGRfDhDfFxKWBFaI+uIOyHsBLfPpcm3JiTIlkmUFXqsYTKI1n
nf028MU2VlGy9jOr3yNstWswJz+xoSO/JnTmRvQPTmb5kVa8L0bTYq/BUoZQ7fUbliNONTLp9mhu
v27p+DhH8nmn/KHfez6ms2Fwta2jO49NltIlkc2strp3Y1VARBsJVhToiF2IkTRVDElHe+GWVNWD
UwBQ0WZiBFZfY892rQPUC5r46OiZ2Wg738Ceyi24mZAkZ1Ok59i+gq+wUDyHOxEztS5O84J/G1yv
fDSl/jTtCy/jPunwUESRmnm30ptI1cvg6n9x4ox7yGrRk99wLmeahTM6kWeHzyuucIlmTJI7mzYZ
xQAvzRD8bC/1gkYtkYfsN0vBjkVD/x76RnGOz0KsVOHb51ZMsHI9LqweqyVmCW1NXvPUMe/bzG78
U2P5BOxFjbXecjJhp0LLI1IM+DiQFDUGMxN+pqXpp0sV4TExF0rNaDOC4vIzSo5ybjQ666YnvOhJ
IlaK9mXHy67RbF3JKXBIo/BYZweufd7SwlI8KfgQ05K7xmhi+0uTkgenQ8pWkIgh88XftWY+JUVd
bOZcYikIowtpoxiBUR48L0MqHXittk0jrTCvi7FcNYCCZ/WsTrWsTymuZNzk1j0c5ET5EPokrtFH
EI3dTtO6cq1j2cb84TDzwRyTRxb7jFBniBt0j0q4KbKhASmbn1vyZkFtvXlS+9JL7dsYcPIXIcEb
099NQh3TyblPGZcDxxlpd0WU4/wCmU/EUcCcnfxSkn3MRY6wznV7ZY03TfJ+amRpN3SVugW8IR/l
29aidVKLF6/o8BqoZfbJLYvnj7rZ5sNexPzCWnjQSDWs0XyZlzMt1Ip9qLhVNI3+OYyZfpxcb9Ol
XnGGLrcLI9Iheqj/9ZqHRNxmPX8kwPKZVQ2ykkHIeRlDNsga7D9Un2kkevtBtXvoaUVE78oomJKY
0sz2kYuyX7o8VIDo0TWUsSNWDkq/xTlEzJGcRrfMgX+GGP5lZ9rbHmca862iPWpyPhT9X76+YBVL
fzj3Eo55WnzSZf0GqJt8qDN+9oDHIekZHBRxeerv2EpvfclYhzpEc0MO4wODW86z0PowPYxDqcP5
i1vL3fiIVdSkE5i3k4e5Uh9C501Sfr+rcPXtNSvZRXZO1VPX4KcgKeI7y9CUlEwH82aX+zA35ZDV
G+JzjBjNPZQPJKiGVlv7XWLdjlo3Wsuw0S7G4LzDHwy3vdf80A5ewwkfbrPor5OTfEs22k0/+16Q
e0UU+A3NuQg0Gz1t3ruykeuUIfiIq+PYteHiUYQsIjgd813rtp73x8NexgEST+yyFdVdMW9mrKVB
Oo3VUWN1UolvrcPAdGRxQ3Fix48wHUCZWfwmW4eOUduvcQcxZRiXj7Fmaersgls+eLnACjlBzn3z
WfaDTTjSP+XF0umqTIxdHrW/c/URm+Z8yjX/JJo62Zup8xBX7EkVIy1ChfjWGjlQxyfCgk/LPBm8
0aM7vk+GpgdZNwcL/WjLWOvekv5fj24c0isJWKWNt3rM8hr+TXVu4qJm/O4lqcLDaMFFOLv92ARV
u9wt8FWUoeTH67cSA6I39e6lhYQgWjLFuk2McU+ytg3gDjPTnxzss8zGHLaIQzOw53j5Poo72vHG
J+DN8coZyYA5eXdPuvTLFeFvOVFNWxJADwR/YhXB3uA3YBXrY05/dGClPsvAUoYtGSDFCGXZPJyr
tHCwDRjDltQs9gvcY/K5TQaMi0YpgiGjZ5p1xhXA+9OsDWA9zMQjZrlDHv2BVJQMZIw9brpLPo/C
z8KgnD5/TUztp2uoiZloTV25jJiDoZl2k829CNDMJw5vyEKQpuC1raZZf+/y8K9R9KeO2XfP6AaF
hn8Tb4wrij+yYpKjCnp2x6rkgenyuzeMvw2u8pXe8O9up6xbj7qJdzhsAolfl0Ylmw4MUBZkv3qE
U3O8aJ1O4i5mRZwiLv6U90VuvSVWxdulKEqcBHdo13XxwxX7gqs8IWBcVKItCJKP3UNiYtPVKQLZ
I5yg80X2Jc3KW431eVNyvdl7DgI0RPx1HmM71gRfSOE8i8xGrk59idunuBXIk+SsqWnki9DjfLD0
5XGu1/UgtDVedjre2lOmFe9cvDjgSUQp/GkyIgTDLJKm96pnfEifpJi+zYVYAz1jOIivTKVgaB24
+1U5veQTZFugIy58/L+9btebPCfwJZP61/Q7pvV2xEMkdpABWLArw8Iw2L+3/J9DR8dMPqJDjeIB
OzAjQ6BJImrxjuL8hRA6sCqQq+DQJwnaUzGbVudGpyrMrG3/GQlm4xeiCUDo+MB7gGKzHMsRGFMC
1ssasTfFsfOKd/W3ctO3xhDEQmxCRFZHaBtM3kC64BuOCkGBjkYBr8LG+UYVfB0g6GJrYHHWwg7g
VtIZ+5Dr1EoaT0PVUN1lRt4mKgPhau5G/WPlIF8Rp5ygEttEzJ5D7yTJBxcaMS/uwu96VNn73B+/
DbY/fukKtNHJ6OCrL9wgQcht5WQlk8cy9nnWWOz6ix5mf2KHcgMzTH5wiXH5HegAzL08mKDSwkaQ
O2uQeM5ZGYVGRd8UWRTl4cTSnbSm7Xmq15ZHDkqV7oavxAaI47IhU+gSmzwR7rXgGrrm9f+yH0T0
FbMrVCl4zXT6g7doTMel233iDfFGjv1Rc3ZTd8QyLjPiFsV8IG6Pm5MoQqTb9K9zrGJrWGo2zGO9
EKNiKR+9mhsjXBL0ne4BllPLxkbaKYdvEYSsk02W//b9aG7qqtd2VsNVlOjTytLYRzQdxxhEXsRE
qwe4THthYAJkaUHF64JWeC7NBNgNKm7zugkSn+Cra2e7LJ5Jtyb6VXg3c1gafFX3kvCNcWvaEXlF
xSqbyPRKQA4bvoHPkUsovKBucAOWMTpoepMdDKxmGQmxxUl19BwZnTsHwcPuXiphnGvhpHvkHZID
0zXtCJKOw7mQCel1nThim4C5Ee2RCi16R1OL1gfKemAsHKAJ5du+IYn9LMH0H515nw1ZYJMursNc
kDLFgKSFLQUfWhG4WnIhJnEa8hw7Vf7SLMO6sqG2ItVdxCvJ2aYGDheUGdXA5vCSStz/ozYzVc7s
XeEl/oPTchqIQhqyJwy8k3i1bHtt5gi3WZ7FR5IEJlSS6K1pNEZOIbjiJAPwQHZ5CEDt5AaBFigx
8IrTaTs1lKKHxMP6bEJ2rNUztQsI+z6PJsbLQObcfK2KXgxTe1QAi7aQf1eJ5UW3LHT2/eSJP1N0
YV4frtXkaFglkLP4Eeeo8ah6befXZny2HCRf3/LvSgeX3EUXaYIeqxHn1lHiXTHHPTFEwIOZ2zM4
GjddzbBOQpsHSCnrOnfqFDJD2lcab5KeOkFbd/xuLCc4WJJH/wXA5R05yBQ8z6Gl3WPgEFDJ4ocm
qneCef3epcW+s/Xy4LgNG1B+wHoe1GO5q7DnYZbn9tixlNYptOkxxZ4k6i0GyfaE8+yKOYb8HNEL
2fh/K2g1qGHeO5Gzd3NKeUXK2dVe/inH/GqbNY4crde3osdVmbX1TnokLNCT9Lp/weRDDQnfRqeL
byB/shs6RrmLYt6swfkYKwtgy0wkzuOrvpYxTmeRYoCyCpJZfAV5kebeJKrahDZlBamZY5QLd1XF
Cj52+S7ODGo82uZzLgzjqisXGT/FlIlrPc2I58UZbaRexO2+rILeTH6c2tGe/LM5ptYlkdnRxLI2
CzxtmTNy3JNfRvY0hQX+G0iKpjJEkFl0iMfCf8B+8QX79Jp06jort97bwFRwlonV2FO5XXU+Bsjh
DBzwQSsZDrtIFfyxVkY1QOBg/ugjeWK0sO9iapmCsQq05Uc/Gl+GiYU/phpbRTm0v0J7PCWs8yzZ
8LWx/6283HptmtNAK8Zq9jlspBqXpqYZiJ/QWcRU1kWtipvXiagaIz9vG4Gbj4S8cWHYQ+mketM8
z9mABU81R7O2fhQl2QWqmWF6zP/gLawTjZEADSmNpS1iPAPBOPkliPWONUQt6AUoriyhp+m589QH
7e2k8THdUfWgdlVr363MPNt9l28gyC5wHWPDzQjOT1vchGSskhjHmsRS3jJ+GTKXxtqc5QCAJB5G
CHmrIYddIBL3AcXUZHxKPbPzbjKXXXHg3Wo26B5iWi5Z2OiXW9QH9yvmHuzVDdX0jpz3Pjvxzsll
uJ+H7IGVc01qEJ+wxwDYxgdcKu3FwZBjgliEU+/e9dr5QeA01+UA5qUTBxsy+Sr3cfJ47XCMk/jP
FCZiV+uo37Ptr1uDE4GeV4eByi1pFISZ5jOovN+kQE7n7pttRtMhfNu/1qq+TPWIyN7Gz7nWMvUy
XiKSSo6jv1f9CzyAH7IZ/jahoIw6bivutLPk2O6a3CDmCWar05nGtkjc3zAsXrjMweIps7/8tslW
aKW5Xj702J+Kk2FCl+aOv8RA1MbAH+BOfAMbYjRbq+ZQxJfzhk2f0ROmVZLNYEOEPpzaETKXFNCO
7P7KJP251NsHDrq4hJSBxXsJmwtQl6SvOeyTSvRwja7nBSWiyf5p28XJpVeuv7UKhEjfaC8pHiGy
nIzdoyi6UzrODYzZ7DyKc6wMY+1F+osihLRy/Jznrzl4OFw5Oz7CEf9qZXgWMzZQ6AGtP/JEtMM7
Q8nHEpE80fQrI7WNALLIsUU9KptzTl8i5/iV9jKzA+nQ2zTt1dC4YvkcTtK82UgdZk8z2l9FT3uC
b+5ZeB9xNSFKTIl/QcyLvGmDFO8dl6M1/x0MdYmWPRa3tqVm24Uww94NegALGYZ3yAuMlNF/PuEi
Ia4bD9j2uToQNC0AX4ZWJi6jS59h48otDOaPtCuuWS9gqMXVzm6Md7cibJioe9X7NzwIL5lwn4ld
4jngSpGkyYfW9VkgCD+jQ/yByzojJBU4AQ2ToETy3I7zvMv0W4gUr/r+lM85iYVcdIvvjObkYis6
PsKckSvJctYP/9UmrrcyPMzvUst0hugMijOdbgdjoh0jIfZ0Q7+rCRl6d0B5r8LOP8H5fMQegtWc
NDtI+RzTsYCRkzItopgNLzGLeDQs8yWSxkMjGoJ+AxWY5SucJ0q23fklF+hD0RxS4rDGbt5wGK7K
IFXZq8HWHLb51vPNW12E3A2WkbQtOD4N8JzN7DnNwRR1XAJEil0U0+2167mGRxwr6AollbMV2XfS
TKtIp7EombrA0vhFRmf45rC8w/pOtPblnyO8naqDaNyLLxdLc7ZAb7ptTkOBHKu3PqrEoWw5YZkD
u+JMyJGrYrteTiKATo6Tct7KglRplrRbyeWIsPzVohmqavJDjF+JANayHWLOV4ekQJuhK7yGxVa0
QcKJf4d14wHjz6n2oR1gS43FMq1EC0WjbHsMjayAKUmRag9B7DIXyeckufAZDQ9Ye41jjEbgp1+t
5kYi/6VhpzvCWVJifklzDgG1N/++wPUi8KiSX2IBD3NaImOT4jI4GemduxiGfvCA3AtG3bRhmwHi
Dr9lTUlCZfC/uuFMRo5jHaSJeLbvwLi4wLbDyWka9Eote3Zt7UkhNNQuXzcFKYdzFeNnHbWHbO9t
qpm5Rt6WgZgJZsF9Qp26Rt3AnTHqQUstKYVk3hd2Wq2z/K3CZrUePMS01tK5kPj67+zH31QzMGAr
T4llTWtYDV7K/Gdo1h68sjxXDUldlmDDzr4HRnGuET0kwzeW3R/LkbceJMBGpa9giY6zw6HNyNMX
6fXvWc7cSfl3jn0vKstTUIzhx6LbIIN+uz3rRHyV7tjxUtWjmKdrHPHpVxUUq756t6Gy6NF7US6P
Ft9RMDlqn0svplky3DfKv2BO28PW3RWtwT9G4AjvPxMKhIVOUGCiv8wTR/d2UJeElYxrEsdrpv6c
AmhbuyS4IvF510ez6176jvoRW15GGhQ2XGOuoRzuoEaq3T8fkyhSMmZqkQKueXYGocvUBwoVqzH8
DzxtEB+toh6Z0jR/3KLcE0nGBIAwZG4gM5wju8E88ats8mEJCHtywOot1LNbGPpPsuPZIJccuHWx
g8t2F2Ozry2/WBcKTZhN4c3EtesN6kg49kzKhnVXJZ8FO2ZAiuFvm0/cIlC5hgotyOGXMncDNN4V
sb13pOGfSYQB0JpupXMSyr0vQluEKZjWaUJ+OD2j4eUTYvvQ9eK1L9N7PgJ2UJxwHMIwDL9Py7fI
yVaOoqJOs6O9gPkIJehG1AzSEuHPygH1wXd1k8me1noemSzVvjKCB25S8npp/rJg/2DjBXZ1cDGl
zv3Jq5tj5Ubf1lRxa5GHwiegY08Nc0fkATPOgjZkudDK98mxTmUIkDOe3kdKw9b9KN7Qqic4Iyh7
EJS2MnJ/Ko8XMXzXOaon8u8M9+kj0udgbHmIJqijo8ORB7gYc5f00bL0ZQgNGI+REXdG+Qh4+KYg
n2hC7fAhuit9knu3ZoWq+UIogptOenVC/Wy2Fcim+mQ6S/2Zy88ZIVyvCTltDav5WPRwH+gocyX/
QpSO2Lo8cLz+knFHcwvzCGNUGwlMY/qQ72guR2zxHKkKPtAovlHxBOk3FeSGcN2XhFtWfotTL0JO
0WRzNDTibGNYrPVOMdNkWSum/qT6GoVkXywkBN24mP2pbqJnubX95gsGx2KsIWinABmv3AxCqe79
nc0wCuLef2hCYqM47d/ntkS0NepLS2wJX9SLNDKyr/V5Zj8t7ey5ifWzYDSc5Bzt+rh5DhPth9AZ
m6SLdNfVfMtCogapbTCp8Ml9PNYVNEBOaJ9VAnR7sflZtOvpcq+5+rlna4lb72DSi8JMiLdJY6Fz
pAg8pBvWrXWOQ8gMU8KsHF5whl6Ruy+cL/IS1KHDnZphRo4FT9BRWnL80SJO6XreYcsfuLVqT6MO
WaAcz36BGBhqxbYPLc7d4grFjjOlqwd2l/9QqHXvmT/g+Rk8nY/eQJHR7fkFryc00uXCOV1BKXxj
MmzYy3KCJaQ88zL6Toz4uSWfyhCnOymNq3VoyL0+eJfU7d6nyv9yxoAMnrPtjeZRjtFNVWwOesgd
B7+hTTUbTSURLlNVsMs5hGgH+1nW+hsGjz+NIYlbHmITUJFmjZBwGRSqSyQnQl7i7jb2xerQeUnJ
bkgV7cOBCgNbHXHOnGRY71iPyNql3WMRDkGrwh/fnYEghUBy1DoZvxqVESfjvBdqOScCfEs96rLr
yL/YZ8+mBkspDuqm5C1mIGXE2vNoy8dBd/GX6Pg2unfBAHnTAo/DlvdC8SfHx87a9UK+joV+9YD9
WXjrcDJqA+SjP6qe4HiyW/SEZ5Mmfx6ykb8xgrqBNmfK6YWhPl1BDOxXiNwnfVrHS+hi8OYXvygf
fDkwSkmwmVW0FoCd/EwWTzFwRb41Be9E35PzAhrbSbwAih1d68ZLHAvss1b7MdnL5yF+eX4YHuE/
VlqYBqqf9hBJCG5lYlPWpLsn3bhF42Rf8B3iR4SQ6wHcl404R5a5c02i98O/c3Re3a0iaRT9RawF
RaxXZcmybMtJ9gvrOpEzBRS/vjf9MKFnpufaElR94Zx9CjJrVcQkVnboYM3UOZJJAb2xcO6qKImw
QijJNPCPPr87C5bL6zp9tAeTyiWIHuaab1OPlkS8Akm1J9VhzTO5bH5ywpr9FMu30kjV9kk1Fg9s
Ao0uVCfDLL7bTv2FI29d2JvfeUqf7TPISZexZ650ycxzvtUd46N07q7Kahdl6NIvpzFBnr2RHI0E
NqttD9PWKSQbrN5eBSb1Lp7uh6HnEZbWbbkWSlQ28HnEMy/MR+fa9LOueGdhsu4WJxmDmoAxwMju
YvYhNM4P0Wg+mekY7Ol8Zrw6EYwtnX3HuYkbfBLviCAiKJAtMNl0+kiVFb75/j1aQvuebc+q9r2H
MsOClVZyePBUd7D8Kr5G5ajoFY1dZN7ywudzlG0I09DcY+TEKTXX1Hb1SYesNYklkPejT+uPgnyr
lqmgzF+kSenpUouOQHoWceVz2jFpMHEqnjw2goyb5L7p52qLh9nBt8MQo4z8f6THMSffs1ZMjqkb
3D9UbLVPtRvvGz/H0ltgEZzd6mKicMpiuDm62ls6Dy7dpbX6aTsuD2DF2V/Y5rSU1AR/xf3OZjiz
iUKPVE8H/mSv/U02AboZ6NxXhvEQ24NN5GgkuOEmFwMczvXSnev9QxuHHyF7cwSFX3nE9sqwx8ec
ZdI2k6+pxdGFYPTWRTbXAuL0oRbemrUBRtGOBULdwo/1IPQy///uo+IfaYMuE3HvZxYIFJoR3QPw
j7WJtAT9d/7JJvI6VpC5W8qztSUiPlcuyC49E8VlrjF1Z6s4VucapN+eMg/j9sCoL6uYqPvlgxmZ
5zkhla9BWlOFz0ybAtRrtBuq9A5WSqqGn2Q//Ou+igE8ADZdQRIkD7go1xnbE8Jf4/vRuxg2VUkk
EF7Z4YQ3NgjKLcm4Ox+xz1pXT2YBwh+VsbNPLOBiEtN5lNQPE6EAK+SCVxQ3R4JjPrOWjRxLyFNq
KJ6Obr7lagZWlXGmZHLr5+wGS8bJqyUmftP67rfocqI8E3dboNNZGaHVbpJe7hpY4o/V4KPha9lr
uwzqK7QeqEd/kqw7NZRopNpASgna17JylvS5YG01MAMQtmlMThy+lrPuZ/NYKePJwl0bW6I8tP3F
53TdCs1LdhXqI0CZzdEaVJuBrVaYy6+49qqTq+J/fZRP7OAXqg9xIuhZXY7a7kN49rid2uJuRFhe
cIzmqPvQi/J4afh5NuE7HQNV0g7fffhiaBzp0me0kbnJO63RwwG9/rCZ+1PYGe4aUNw6wwF2NsqA
cwL1XOxqtieuQMzpIIizhPvLIAeHN9hiWbDXaave2PVuf9bkFEGQ9X/nmbqnAefMkfDoxTAzTbZd
a7vkkwnbaKXS8qvPE0XyyPAPLGoPF897QTEj19pEi7SALO1m+EEAkOhe4XL3+Q8lf2iPtLOB5oit
Az5hNMh72sYvjQef76FjaehlcXlmS7cOxzt+4WCrYpq+JGfzBkwiokcYiKJr5lvmLgNDlIhhcnJJ
jtuVdkwZ3GpUoWMzs6VCZi7KO63peivJ5MMxY86O3AiByT74MZKPNsSwKWfl7m1N/xyVDmrw5lKw
T32oG5oqhZgCg48D4tx5WEDCLgOBFarrv9E2jkMGjmvAKrrOM+tpa4v4YpM7uMIIN6zKXKDRwPHr
ushC4tgmr2zY4wS8j7K5PQyi7DZFQzCi1sY2fJxliHIoZeJgLO0f+y1mOTDrE5QijvtaQDGFnTBV
QAaeJfL49egFP/Ncm4/jjDrI8CZzjSJVHT3i52lu5h0rT5SL5mYuymZxAFxY2PL5JjZSxSJ5mQKu
pLRbjHpgqPHdrtswefLaOWBo3FWMVbPX0QjUyhkW3vN0Dj2SJAe90WQETzX1hNPWC1xi7xVstAov
O5ZF5K5UHVwrYOA7d8jfPIk8NaeSKoL42mj+EM3vCFWkOyFLdjhEeJ5eO1QULUNbLxUfOo9e5xCo
Db9bsrKyEaNgDIFgypI/PUmqVbS3ZV5z11jAy4YbKVlIvazgQ+bUeXPFliGTH1Xrf7Zp/QDy4DfP
l2inSjwMDalKIcM5Qli2VaQ8GJc9ozccUqkJFQ788Ka2gDyK8HeOmp+2ZGCQlOi2Re8xo7HVXQSi
pYcp7CPXMmibYJXBtRByN84uDRGqf7sp6aD6/BVjgLdxQIG2A4UqBvc7tyGDW6jB3SWx/TwkDO9q
h1zUGcbqpgwVt5Dxjo/zUxmspv156bhe0aAYhGmzIGuUd3EqeQPwcTfoKFgFs0K0Z6H+zhiK2UZd
ca5V3dnUzq2lR/O5pMB7xPAyLEbn2IKcGF3mENTrMCtZjXAjVYbpH3tnRFiHrRjhHT/ziH6fCAYg
LGgl7izonXPByigvTRdWnHZ3nTDT5Rt/FD3V3xC4v5WmwY46FoXU4Y9+N4+7eYgQE6fD1rUmENLG
Lmz4JTAiINECzuf4GFswVWIZqLHdo69QXVyfirTC+YpFf7qzp8Q9+x5KpLr8dXsqnkHLfus2LeLR
zPO3pY+maPBTsTXH6BnfyIEZ8RM+5xeuHOblsYXRpE0PGu9CXdKLu4n5hTvMBhwDLtKec+/kdsE2
5itdUaL9jhVO0e6WdhE5RXn3A08BC7dAeBAuc80uY2tudBHaUdRLnoWeKUVaELRiVfdcokbTXGHU
UUUBc6hQtLO6+wzHm7fIjQf2aNicX4MA55JdvTsG6/ogR0fg6TtgFL+YZHGZtsQeCHnze+YZlcrW
sbmyJdNKpnLOaioiGllz6w9gnr1KOeuoe2BVcOcEd9hIUArlcpPrAjp1TuPMSoPJ9G9gqgRYJtMW
ZyIYwKvPwkW4PPD4OQ2ulToNPsogeHSsgSW/w7XSshXoqjTYLEFpJH8zhyRD72T2zg6UGsTqiJlC
MRabUoz3mde5W/r4aRX9Rknyk4n2s/aOwxD/dUv9RojUZ5AiTDYUwWvORosRMTtkvb7Uj05uetQu
NU4P5JEzHRaAzvYtn1GMhZwLykk3MkHiIUgb2QdG/ONaiJhztfdjVGVGbfw6GtpqIppNI3DAsUMP
y+JLVYxxM4cnQoHqNc+Iot/CAbEvk0thIzdpkhnRUfaU0siuQB6+ThP1DZTOXdXQ2Ur6DJekuKBg
G6RaMjCIzGDJWc03F+i3lsj1iXn4bRh2QonDzmx74352xAMWY+c64dpyT1CBEfk4+adEOJe4Hf6C
jgeW0q4VnPY0v4zrDK+AuMwIStnNnun6rWKRszXC8tMLbvYU58ybbURZEGK4fJeTJOdDKjAORWG3
dyymBQiWsCsaqyG6TzihV4RmXpMW6JdVfhq0mkGQ/oRuW+4CH3Ff47kMed+7EYD17KidVqy1lh6/
qD2MJxrIRcgZ1OOqWjUivTrS3yRR+RM2wCsXD0o3Tc+oXvn0q+6TFynbB4nYNNp5mLroj4jgr3Y2
z1UR3WZNZmE1vfmJf3NaMv8cDZWj4kHVrpmcFhJtZrfPtu8fZoNKEqn8VvZ056A/7otIMoht1AXV
/LbIxHVIxhysukA/1sEoV+gETYvXkrcKTLv7FqTLOxqWyLENBMmwqbZ2zvzDY0kYcJSRvgfcr+vJ
vo0QZo126dO/dO8lXvzBxUTYYBjs5sPY4LrMStZuoDJXbWfCfl8eyIIGMSXyrMemim3KI2C3YbHg
dfjdGatOy5NA9kQ4ERRnR/MtjdEwdZRUdUHmQasH7COhcx/ExSZvxwe8TSiXvKRcF8lpENx/XFof
jt1iEO/Mo+/gUC8c78oY9suT8UHwfRA3xqvghB+QXz+jNv9BCHNV8Lzi6QIvOeG85TVXXcJE0QiB
lmacUlaN6yMrvytK1TMVMt+A468rja+IQWWd5Beb/G3GPL3a86g/Wx1zpzCwAHuyHWW4HUhtb4P6
NYkJIE7U/zh9l9GfhrfVahbyETbOqma+1jn13llSF6krl4gfxkxtCj2drxREfWxynaCZ18xk1npB
fRd+7d3ZTSfXWDeOTZ3WT3lp/bMrZ2Cy7SIyd/Yio/WusM9dCBXETR8lIN+5X4pOHtBFrKqpykk4
pmJFpfiSDq5xsmv/vqNdiMdi3PexfvKN4GS7AHmzWVFitwl2Qh6WzLDDc05q4DkY9JeJT6bAiLQJ
atbcrmSe4oz9Ozp2KkbsrKRjMiqu5crom1NOC7Yu0/oOh4OPMrdzHkoEfmTpjScHSiQbpDNiD/77
nFOnBqoN4oy9KQsUfmuPG08Tpzz6EVMAh7bYCJNtJnq6Zdb+GzNieNr0NpRf63fyKn89Mz9heA21
qgt5Ulx2pIaEJ0Zu8W+Z1MbOSIIMsYyX4AkSz1A1odiAVHTi7MLhvmeb8CQzjnxdk8fjpywlMzIa
2Yz3QGR72oCKpDQqz+SLHJe7PLS/If0R2cYbkE/ZU1ySk8EmezMaxjE2+3TnGPGvVyC2iXyupgW6
ggftR9TosGOzfU6i6GK1Mn02A/1nJ3axbtEnb9IBy/QEJ8bo5bjVnGFQnekvTIclZkc4T13gMMKu
NjvuRaNOmhp3vLgps03afJB9+Go7bAFru63EmijJTlXTET6rQAmbPpVZWGw9wiCKBqpaVcz2lgDm
aQOaDL2ggubUVxXppPO1GUZ7J4GrIgNmlV22NpgMTKy1dfG7ynlwo7vUT8wdQpn3dG6B8Dkecppa
H2oxt6d+Zv16HGupfjjN+vLZ7lAVkafzqph5wsQ4MT+uK+pl8KGCJUxkEQcyP5XUGUcG7cGeHdUO
6rHagQU6Dq4+CiShRYYwI4xSxGL5shla0PWYJ1+cIkC7IAlmEhVKIDEf1QR1mbn6uun0a94xvsAs
Ez1gxFGrzzIJ/tWjVvtEcH9b4jNyGc/aFieq69p0ATGvr91NIAE9RpJ44z1rA/P4WMowYqHA/y5f
PlK+zHvQ2MmmSNBcd9K8SiXfiT1AuxfGLJ4EQLLEzNaz2f5V2WRc8mzeVYmd7mbffCYXnf2e4WcI
r0iJ9ZtHWRw7IkX3eRgQpELUd15DIIEyRwLo9DR181tkL169BCcFH4nZsr0HhQzOrwc8xKCebaf3
pDW+akSRbWp8glfiFPITb+vEyRfhVgioExwlwix7kpM2SuCk9NFU7SuuRDsI74cQp0RHXhCK8kTg
aIKSCVp/b5lM/QnmCFhfkVwjz635LyQ36Q5lO6y/lhgnu884YmKPOfKAuVDggZVBiaSMY3VdyshE
kkLHZxV8YmhB9jBILDw+5Z7fA6Kf22CDbZBvNr3Y1LbV7XUKgrG3lNjR2Dg7c7DuUjuZ95odQ2J4
V7uluAvR74RD/aRGcepz8cVKU6K3ygTmC2czjYVc1al45sPOWIHYKNxr60kWVXinfQ9OnrVro+Ec
jwMUoirdK2V/8Ha+maFdH1U7L8MXalWPnhNAJeugWOabdgqOTVCb5P/ox8YpFhKY6+5j+1h2drmS
diHeEA5egixglR476b31h15vWzf+tFdNg851ADuvu+Mo0vd6IhAgivDgTn7+Kker3xFaD0W3fJgW
DKSsKYKWxQbbqwqTt8+0hqXvOJgUTsGMgF+JapdXzKuhU9Fk4Gfb8l1R0roTmhzz2DBQuaszvRnz
4K1lkrcfKu7tlO1Xjy6hddgyBMAArGrUG2yZWLR9Ew7mQEnvoOKSpdzNxegdqrG/dhgy+BYrnBki
NrckqVRWgcJpISuhbkJ2lbThQzynn/6AThRg7pXhOm5Fk0OnAxSFHLkl6t4HEazdO5hib1Ea7Doi
VbHMrvVs3GphfvQ2Ep223f3/t7nefRRl0xWqcdN3Wz1UTIwz9BjApx5Jo+eyaz/UIIxTxZzB6ZuD
cH1SAoWqSQvtyMCaOQu9/lgo/dpl7fIcW8E6EBQzQ1n8MbHk4WByLjGso4CiyMoBPY3xkYwp0Nbh
oz3/mlVy57e9cRot6NBOZhabmp+jLWicTWgfbTaR1ydO5JB95cg81rXiZ7W6CSIleUNtAA5oNNSm
tRjVIFTguildbiGibIAAs5ZJWJcCs+2B1F+jVr/WL3Sj7ivLU96GJXE34egORnlWCLDP//+7ZJho
UHPz+P9fmUFhA5g0PXl2l3/ihucGp06LdIz2EFXNBw7hvk+cN6qgBSuUw0wYFda5XHxwGT/hl6+v
aXPKmqG8JAgel05WPaVx+87LrpD+wuoRWOduAzq9NshuxuRDiCJeiPCQxiEWUAd4Ydwr8qNdNszP
AifloZWBfxXkZSgasw9CRL1t6YIQRAwmDkr4HKa5cY9C/jG1uuYllhURjvA5UV6xPyZSaMI93n01
tf4ZBuelnoT1lCBuekys6l/r0aoniZ7WfsBaXfbG2o+ZmLv1lB26NKQsRizRIbA+I+lPvUxf0tgN
tzooQeEX8UNaEKFgkMdmhQw+VUyn3Yts07VkAPrS2vbUzCcVZneWwPBXOeyhqrzegHVYCFbaOje6
O2MZuuEhlSu2muaDR0gZE99rpqP6PEQjakv9U6MRx2/GS5sFJ4V28xxg1eVqbkaIAX2wmzIyOSwA
r3GAI4N5pk1ED2siyJf9EB1TAeuqTmfj2sNWCVx2BIj8zgGg140jgTqzotoxa4juLNW8CtnQv/TO
TZFKubHoLtfolQjzNazwVGsn2WnZqvNAYUVjw3ojapMvuegqfRtt8ORReWBFQ/Hvy2eW/MnK6wJS
YJiq6S6f7xl6nnqfOzxHEUqzjN1HSQdBvgw2QS5v1DD5vs1Yl5t5EyDUKNNLIxrQgxUzoga2pa/p
2GI7OjuhGfCwuFe787otLN8jo3Nv0YqlxDd41CoeO9I+og1wrJ1f2tupUx2/HPlcUd6QVUBIQNFM
XJ3cNcSkwDzD8m81HhmO7YvFt3AaYbOjhKUhFHqHS+KclM39hPRNSQl4iiSbtvD4WxkozW0hAZnA
DCQhYF2Tl87e0T22ESO9iRJz30jkeiBR8tbvtwXQYpAEO2imbELa9DEoBKgVhwraxv4smEHBWWMx
mjKQKtG/0jKIbh+knxVSLRYE2SONWMTGjAMciNFiTssxVYK9FjG3l6eBFFbQS6Lm3qgEc+m0fmTP
Drc40x8Ztf+GU7/F1WptRR3YR5aWCyVXsAA3k+825xBH7/A2bD0t573sMOGA5IF5OCGHTir/KZgy
BkyutVHenJ1My3skSEJsqiVJQnS3AQN5D15MWd01Rn95SEvjX6WrqzAnoJxz9TdVJ7PCXEv1LfZx
PZGZs/xVWzK7HDAOt9F9vXBjGT5Ya7a2xyIadmbKLjxyEpPQBOOJobcGZz51zreBv375oK5Bz4Fa
jECFUxSsfu+xP++40eKSBYSor6ovWugz9nEwy10WSvDlTrf3pUKnJ6imkWbAbf5bnjdPjRCTMQo4
RFHsnapnhCzGbC2GZkeo7Ek05Us35sUhbMtt5o13oTTuS+I9Dv8gqzGFhCU8FYtcELP6tohwQkbB
W7WsNrHsVRs/M7DgkmeaKeQVMF/KgN5z6OWmK2AkkLbJdEWat6xl+1h9NiAsNgTK6o1T2Y+o7KEO
jDkk7qp6nYoc4aWB6iKSB8xZ6dptnPfBDp4HnAR4gO5tRXstGv2HfKYCD/jr2C4YqqFq1+bof1cL
JTgDxobg/NsJeJjQDuGRrYI341rI4Md0gnHPLXRv2/GldCzo1Sp8qzjVd5XzlQbYqD1l1pu46n/U
5PG2xZnJU7kRnkW32S0s3BgvNwf3xh/UlwOkfq/q6JL3lThYIv3n++mmdEz5jAKcqEYPq9+hZky4
cRv/Y8ovYSm+jUzvFZLw9WjbT4UpN+byeaS4m/HuE8vQhv5uStIjlDkHH2Zjn9BXnEKwhwfHwkcy
NfY93xj+wXmxi3XjIYYbuU4Kf2cU9sXkDSBPR+9inw/XoYvWTC6Rns4/AQA/lGq0+9G9mulAhav/
0r4fDui/v3V3iyyehuXdR+vLIMCr3/Qc/2PE8owm8S5seovq2nrU4o0j4Z9ksrVWmjqqSX8yWIil
gUXKie6xUirUWLh5MKst/+XUhrdBpsdBemJnpO6I62g+mn7BtxCyO+46oPbBmzbw7YHaPclZ72sW
AZuUgxcvXU+EKCotwdCdJOC3aMTc6PTiUPsFdkGmT+4YXLKBu1gO06djAf7UrsbT6BfbqExOcY30
oAAj1PxmZvdgNNj9GWnhwa5yiTMm2dVN/zgi+CBrGU/njE/fQunPSOBJqeEaa0Y4dewf/JnYmdoP
8NDh5O1CH0ma63wnNQkwfi7vcRrcufmFy4QxLjFHW8hg68XGr+wWkdhPYA+vS+T82vUZGWTylPrG
qe2VWA2W+2+KKIwzv1mBZj0un1mG/W7rNffzUpBSLj/O9og5heQje3DvPCgKcYTeH2EiIH+zQJEN
fT8bgTBMbo0WtL/iaHuoGG2y3Sh+GuHCKOcBwJfyMxoB7etI3eQP+WuHasv1ASqS2fpFLMRD71vb
mKJwSiNO8NJBmhr9cwIx7XWHv8s0fns7eqJd/Cqj4RX0aug81lHzaPf2tCwL2GrxUlDTpRBE2uIr
mlG5DsPZXLyvHXpYafVnkYXhCtH2u+yCbl3z8wr8l6umd9/aGaK1yoN/xQhhFT9wiOnYHorPtoWB
llA8TopCe3oaUBGWCkV9ZRP6FMr42IcNu9TEvEyBjwt+/EJ1UVxNwns2hvggqaJ8qEOUfNY8/7Q0
5cvhi6O48O9MB4opewjqHOIoMbg3RO8Bni4TsncCPz1G1YeeGTp48MJsaVwsPRxTnT31fLB8pafW
qp296tQtNZYVznzVEpLsqEoc96T0KZ1ecq3fchjRHCXWBXo+UFAZn32tjnmZP0U2Kl+mi6xh6MOn
8DuUyYI4bnnWm+vkO/bRIToF5spfjbULvewUHZxOP9kVuPYhHW+xcvQ+mZcUB6cjI4awz2Z47KT4
JO/6K/XhjhQegKQY8cQc/TlZwDJNIjsOGTOcgm9HVw8DUNYC83edyEMA/2wtqu5Px/MnbbjMvE8v
abBVzbz4MHl08IYn+iWwmrVs/VeLQjqKxY3iklKxCI8cjgDQVHUCEf2QZuplrFkLEQSg9jK9eVP0
2875lQXiqVEkZCemUe/B9wCLAwvLNICGbYoxy+Xs3Qg2/Ohs+SvQlrge3NDMdt8ZvZzZ280bR8jL
NCUfndOcnBgHUDJigGvyiyoWvy816Cpp1aVZ7CIByRzF7D9YicFYjkm+eR2d7Ed1THmT/Gw2xGKB
k0a3Vy3sAmDM3fTaeOVfPvDKcDYzlwiPkd2+8w+XV7kDN5Coa4UedxXXsdgoOzz0xEOvXAe0oDC8
YO25Xn+YewtASFRiC7K++qIxNzwsSw8aDhQ0aCTYKqpKFFigVbuSLWvz7GUui89J8dCilHppS+uZ
VKldxaDHRgi87sRwdSN72KTsS8wp+BdrmCJpMZ21E0ONWDbPri+3pTZwxDjl39xiARr9mvE3YvUV
JEWkebZmpL5ECFQ9dmWW64sIcO072XsVvo7h+J4b1XWS5SvOrUuRd58qQZGJKIqKp3j18yE8GZl7
KxiysDwRNX5KOGkCE0HCACGZ+t1s5a9F0e8Gr4O5Ed4z/UcTkLJKc4CpBdNtRqx6aIrkL1oOdp7d
Oma1LprmI+pY5GZinrctY17c+vuJVRgzY3wjrfEJmLWDYoUFPDHrG58WlTLfHGk6G1Xig67t6ZAk
4UesgTTPwQvxL/ZmGX2hTaDybIaEgjdqwz3KKE0ZaAJ/CTBWT0DGK3TsRtN/GNDVtgoQmSsaZqDR
pipb/xAx3bYDfbIEBFsPO6XOmOmTKCZPCGJ+QTeLruoondIXw1k2XRVqDtoB0o66XUJocTsVwP0h
gjvYMYtpY6eIPvyGnVxMf5OjGMMsRLwUAbLQzLC3jg5baNsi1s5rkjPZRWMH4c7KGHjbAr8ztQWr
C+uxRcXOz1P/+ZZkYSRtkoxn8dB4KMzJbsXVgByGfQfXgNX8xrsaz+jgxvk2DBiZpHOyxfrL85Sj
TCqxm7VqthDm1LsJ1SkxJm8znBUjeG5dcPDSl98ThptCUdNpyF+lYbwBOLhj1fXYEEBRsRuSyLtX
fjichEWKSQgSGelRr082qo+iV2tR8+lMLfmrWR98QgsFCN5YhzjsvyQITNr5/LkzonJFWNPZjq2b
LNV0GfH6uN5Q76oZhI1GYq8FOk5zgItJR5AWNAmWtzBMuCByrMabYHGsde60NbmBZYlSxjyXOfGV
SeDe862xWY3Hh7nBVTcMLIqcMv+WTBgBH1FOosNLRfKcF3h/I2xqQeu+wO++xIJZAs8UQgus92U8
H5IJjyPe7+cRfwloFn2FkJDRJLRMoNPknCohDnbQvySJTVIjKw3OaHJOu5Qjyy92qbcE4Eaaal9O
0TarqjsvHas7yXQZMR2sCev3ymz8pRyrH12S9QdB8d6DfW0mIA7d2e62Xcg9b0PIjBJmoo6y/5lm
duUsBopEMDcCiwxoTRZb76ziT2NakGoVYeYlMtKJpgNxd2vPIOy94kuSLkuADqeVq5tbYJPgNXce
aLVeACkpk99AOp8m9HxLXdLxtZtNQQ66eUilvpLMe3Ln1l6NLZY4VzyoAnKbN9LJ5Ba69jC/Zk5W
79WCkvt1/fGZWZ8D5X/YWfOkTsAYfLxvw4rR4n3gxb/2PJ+KhlEAhr7dVNGd9In5Pnd3Pofu2h9b
0qMQ5VllcmGh/sc3QAE2pi0Wy0tupEBpvQ+DMRgvz5Z5gwbsjsxeJOqClJkyiay+QrQvvjKizYiE
b21JSD7I6uH6nFILB1viZmfp1meHswCdqknvNDy25LzZ+IHpcl5M3z12E2Mm4FwrIZklIlI/gFz6
jaLphZQjyBveLvb0iYIMK7pP71/5B6wv0brForuPPP3nI7qAbDOSZWahYiLbZDVqXp5GbnhPbxGZ
TvU0/0s95PJphGrSGJZuLL5TgSo2vqIfUq34YlbCazFQSfvj12jEb/0WnC5n0ZiyHy9extb+UbW8
Mno42Qa/HZluaNP76AfZni0AqOhh3kDMalgJD4it2jt/YKMqgjc+r585644Tpz0bjTMo3ddK0QvT
XesOQR/AIYCodIKdLx4dZZ78Qv1AvX0x4+EtbTW/rRMdQU7y7YNzi4eDyvhxZZtd2EJU3SVtibN0
Yh6Cxf9msvM0y+Bdl8GW7/qJQCUTLdbwImOSCFvLxQPj4c6tHe/CKum5swKQiROOb1O+I120mOMX
UGizbZMDOwvTu7jP7l1AL4Er54P2MLH5GSECgv1qD9tAzWV6zIZf2ydhfEmwn0SMaYgjFkDCS0Xp
xU0Z++elqu01bI1JlwiAlgkefPAySMmoQsixtdMvslS4UsF5HnADXEIrOiO2v0HWekzh+q/lgqSv
2JkucwI0G6teTQ8+QnDXlN+2E9/jaeRYiPO/3EICHH5PzSPE1yvuIlScPeVOPWbvqeBpTce/qoW7
xFL9oHT/N1vFufIYXLtsjywcLSu/xB/umiFrFKLNshS7VO7w/2PZGkUzWRKuZREvGSBvVXSOc4iz
JzezXz12+yaJ6Hz1v5hlJjsL1HzSOwQB31pQVacYeHIS+uei/d8aM3/EMxnzoa+forq8g3pByVG4
L1gVtN2yA8rRqjk9RjqWRp7R/LjiSaBOPnt+8Klb56ozTjM4X9gF2ObJCIp1ezCq+ruiqIbqdof/
9kvltFlO8j7H4o5HdG2P4yZmGJsoU/PHLRIFvIs2ykpzwoZM6HRp/sbmh1m6EFk7QdBaTFJOGDsr
FTPJJNzGpp/WIX9U25xcjUPdLJ8iF/HS1Bxihp/ku9XHsuR5KaPpMRq9dyf5p5cENDc8ltweTZGd
G1awMT+rzeZ359b9ZeRs0w1aoeIaUb0D4CBBZIlfCBCbwDg5c/Kh7a4W722nr57g5wGApzqc7r0w
OLBD8hNZ4aFgGzP0jf9/AUrxpgW92M4mAeWKxsoQNYdrASBhCN91DrxhtFiNt0KZ6yB+lTIXhyK/
CjtnWO1uGC4ZAK9p+xFB9wUgPFzBgFtJpWUAQi3clH6OvsV4MqMEhg+zfUUrCnRBYXotCVXMoQ/w
sVxVKF840Lz9xNWFZqpYz2P967n9X/i/ZAylhCHsEqM5/BRQv2jgYuOAdugjA43IVOxIKhTFjhMs
Tgwk61Te1fTMcYdwsXS+tcHUccRP3/Kpj7GsN54TAi2Cw+EnTbK30vxl6nBqygXowbSMFd/46Rhz
vAU49YuXjqElYZrUBWGtzwJUNTM+qGoS02Qjsod0AEIBDtyvkV2EgDOUNqnF/ax99gzonOFkvqC8
AHBkK6zSRs4XXY8gtGCReLH/LQgvQULqvBsuUsAw8u3tYJA+kwit7whWWoXSdKDJVhXiIW5AI0q/
bJUQ/NG3V6sKmKT1wEJ14Zon5XTttuwTxJcZxNgC7N8GChCttXiaTX0Y/MwCSsVPzmfZ2/XNadil
1I4BDLwpYBnMuFWr+NV3fHxcy2Ym0KAqQEh4BlZ68Zn6MuRaJcYkBXhBZQhDtMZUhYnUjkCmsCqn
4QlgfUr8j3I+9wS2EzBxb7XRuxqcezkiAe6m5ByqEtUufVc72K/9iHyEeesDyeKgaeCWG9HHf9yd
2W7cypqlX6VR183TZHAKAnXqQjlPylRqtG4Iy5Y5zzOfvj9S3lu2UXUO+raBvYkMkpm25CQZ8f9r
fasdEioA6WPio/ciDYkFKpnBSzpMj6pK+b83Ia3ZAgA9/uHWb9BTyR0FqWCBlBUWuaVgvfJ5kMh3
acit4AHUOb6xAawXbaz+Xg39Q0kGnKC5NpodxVGeBdV4LFzmOLkKPa/rHhEjXxDTPI2ALRdRrTw7
PlNrZomYAM3yOPCvkqLfdoS1db1gpdnNk01RqqqVXTk62q06pLuYMpHlI9vQ4Acee5vGwVDp91GI
sFI108dGK+5yEC5tGYLC5hrVpfJg9RjNOw+FD19eun6ROPoBqyD11CzhcJ95yiZAW7uUf8yU7xOp
OBjcePY4o/IemP0xD3LA8eNLooRX/JcFKjxgj6LbYVxfk+sS5Ia/bPXyVbWDV72PT0wpbmznYJWw
hFpwZkm5UGzMw7FuXMoU+YSB9zDXoJaarvMmyzOFQGqzJhKdICyqTViCzEHHrd0ib7nCdtkFxMKg
DrupMvMLHiSkA1gBIIA/ligW8JEHPzLqXTxbpqkeatxC+zZIHmQhXxg5Nf3bSMci+xa46mHMSfr1
kqsB1iQWvrOKO+UBVM/3VBmWfQ1doCu5PIvqLR8Jdh8lTxQ3e6jKAQWIpjzIqfVaINKV4MFap7od
VQwTkeA2X4spCy1sH4Wena2ipoZsELojhkuniveQohaZcc91lRUbGAfcJIJkC+fWWvWWv408H1lh
7j7h5X8vwfkJQt5NZTWAodgqQnmIsz2yZIAskTrxUXvUV444NRNE2szfisTmOaLUd4MiduNAP9T3
d16knSbArZKc7aZ4EVniQ5XlmU1vxYLHDmxDpwNABFLvI33V+uAcapN+AQdJ21inVvWvrhueMKFo
UzbplaXmAIdF4cmU1WDpawxMDpij1nFWSWDuYHOQ4I4mo+y7aNvb66S1vuQt8Xiu9HdxVpzRXEFS
sZUDOFFA2dggIBnL5fRHG2hS84qnXtV6t8wGz1XWHOra+VrVySUzjP7GR9DpWwnMjQzBNDmsNSdi
NLPz7KC0CoJLv7/HW34RsX+O9X2m4eZL1fC946ezgxKRXY1DMbfv8TSflPKNOGSEwErngZOLznpg
PxbuiY4LLNBxxODifo0Rn/cp6T6xGPaOgpytaKlsBjmkncZ+t5oxXyA+BJZACDLKUyHkWdCR1aRX
r4d8vDV7iwIPOubaV+pNQ+GO6m1mrZNAIY0TIFgbUYLgkayH9guNLBIWnPytI/1zUKm1pTHY6EoP
f4Cfe6wlGDnfw+ElQtDjmIu9AIMlOnSmyD5aVtWBx0sUBkX02qd0lQdrWVGjY4YHhdJUD0Wf7ygW
FWv+6J1qoo41u4I7TXv2BlluKV7W1GoSc93F/Y4sa4So9cT2926tjizTxPEfdZ0VvqXCC01ZyCWV
jjk6grjW0mM3I33Rh+atrcIcClPmlAG89dmbHsAj7azosXLz9xDPMPrr7plZKnQgO3g2LfVp0Pon
ZBovkZcuySYAX6GX1rpJkPmKUD1URbxPe3dZD5KS2sT6QkvC8qpGKxrpATySBrGAGWKJDt9CSlg4
h8ozkUXrtCf/zM9pVeRdQYr0eGdxDS4dGwDEKJV3OSBag0NqDcEPmTPVoPyxEJZXHHgsHLLQwPis
fI3pt5FSbC1lWBPKNGKt0tGfaPiQHYvpasuTPYDl9IDHfVWYkrkf1d2o9A+esHfAbJJxSBddKi5e
FulLAR1AzcNX8tN2ScHzC9tzZ/b8QFrkrXpPXfXkbwgKdzdpIM7SbXBlpAopqr33DUT6HWBMhCpv
MSkOiqSMV2YkPA7BW1zk37EP8QsZuu9O1B3GOtsQbRcuGtMnVy3ZAgqRCxvQe/xDRoq5k4k0N2SW
NKyKib/A237j8n3RkfzwlCQgwoWHS+3IfMkpT6/MDsB71+8jrWnXcCjsTUWrM/Jo5Fdds7VT+4p5
K5pWHKiKe2sVkCVOj5S8B1gEw5qFUU4rr0XRvZJ+lay4wXUBZZIqN5yFmXfbNumMfULopuekwTYm
eL4IIuSZDauJipTkcl4doHdxQqWkAWUhos5N0HjduY7Mb+PUYe3rlwIYLMRX6m16RgUkVenBQc7k
RgyQlk7BNjOB3EuoPLAUTjVEPx7I2HsiuNxw9cCKPaN2c46TR6nqNLk5CurV+LiIdchN7WwjHXOD
qLxFpZSkqtyAujwxHwHd2x+6UH8vze4CNOZJNM5DC3HYFzjJ/YBygaMkSwzkwaIue4wYNmqUCdgD
+HeN8WW8EQS44KRC1jBbNL+5YfGqIAJrYhTXPpZWaEY7NVYFQQ7BqgvwXgL+7RdtQQeTMoRrVRPw
0R339TSpIw/uq0OJZikKe48O+kGxsWDKGml6G27x5zjMqvcSlPlhsNRwi6h7H4xoHltJyCnynouL
Ze7eL7nL6FH+XgqtXY8NOOIO85OU9UFYGC81OpDTL9CTGYWQLw3J53mDxd3pJhO5bI7q5HWWknqB
smqElRKlYsGICfI7z41uDOfRLvEXVxr2/ojAOVyfrKj3dQMBGeHFxYnyy8Qvugll4bCwt6iqNcYP
sFFHI+ty7LMWuKwnlXDQtW1Rh7KhMEnW/u5UFqDVkW/RWu8iZJh59o5m4ltsBGC55RuyWHuZ5YJ5
cwBmSpdyl5OiuRrS8IL6YCt0+CIWrCBUp/GaGB4oA3AWo2rLOohksFgcmOCyZhmLkzuGp7boXsph
PJa2dtb6HBxYlZNUYacX06LCkSGebvMIaUl8Zi2OyUXSsApwPsFCKbQk3vT0pRvDJdCCwJdJm+Ju
WT4jKL/RbcJlGiMazqANlU09jFTtO7FCLGttk9q5DYXceLSTHDM5C+4wmeQJrfaoThH5bgdWr0mV
xaveDDdmJJ8I4APlKL/Y3O7pxKF1cmGC1yWqc6kXj5rILnlHcBJk8FOsdf4xIymDN5OZqhZnfQx3
Bb+goFaA5gYEL2nwlh2TX35pgWEBMPQcJijs+P4UU7GcHPcpCcLKWK47Q/TkRPFdKFl00VDWFwWx
UDAQr4OqV6dBSa9GeGXeuNSs2Od5RQqLiVFHwam9rrE3LUHXJplyLgXCOS1tofFqTNsNHkxDFb6O
dYu/P+u3WWaSxq0RwUv1456feqTJ3Tz0jrrTmZbRPqfXmcC0jIQkrp0JINJMoowsoqC8kUVsD0lp
rSsd2mkSSXQRP4Itmphn3n3XhMljR22YifbRHWJnjyyrufdUoaxaEiRXPKqsVa4jG1SS8B6qRAMu
kYdo4tEWo3sGxmg8tCP4ddr6a1rkeNY0xXtq0sk4TQhrG/iU2UmDQmoQThiYDqGnOwrmFHVE+IAJ
FYHuL29dm03ygsANvUkExoQq/5kUzIuRucW6KJV0O5iV/8pKDS7GhcsEfgOFAwJG02XrsI50bFXb
c7VSL6xRzYs82rgwgK6W2SdXDHK7LFBWk79gW6dQAaeLpnJqdW1rZn0JwiOLGvCfdGlivXghUgYZ
UUEdOSpspo7lykrNI9HS9cLP+anzztqEKP7teK1oON8Kv3sqDOu+ltVdrftgmULlObwNG3hohFZC
yYySVzfiou/AlmNnwJAasojxBEohCUtJymad9IRgaJWFb5wQCxTjZrOpr7BWbpOc5U/F7HA7zeRT
Jzj03kLmlD/QKQpm5BlsfDNtlor6ovVoAFgtVJuu6bGTTb4jqopHIwGMgsyfWRFPX0U1wKkBQuqp
0CInwaErg6XIsGKxTr9qAfpQyLpURj3vgGMrPqBiQ6ZsUg4yauc8/d9m9HtZdsCJNipmUVAN84rF
ep/20Gs8/QzT9RJgMN6n1J9upn4PotiA8CbzgRpWv3bHY2O79bmy1W/IR7FlUsHYa8xlqSNipw5V
gxoxmJOIYM6iCujwSm7JyE3yTVqU6GsL5t8qs1XdprdVy3ZjjBhWbA00aAAJu1OB6vdwuegexDt1
rM5BOvmQNe5hAeagtB4DbtHqXVj0j8koE1YxYO/SN19E4cZFDLCJ2oRfQgVGJ7DdY0Hv3JtkrZMP
p8n1F0UNN+kPX3K7NGjx58h/DVwrOA7uYlXGm8RM3rhnkAKH1dVJcSMa6nuvKrBMWOn1ZcCvFC9u
ieF0QjTtKOrc5Im8sECHWQTUHx0f09/GKZgTmcSNkAp+U5osxGUcQKRCFF9Q23Dd7Fxo1Im4hmF6
DPdIjAK+vNHBi0l6Grg95rK7VAGEMZHSObaoMbb0mYuQsiNTxEti5yaaR5CHStJfiwSD3gi1VSEq
jYekWyzECV5Wug5VavOln13Q970hCWW+FVpfVTN+7uTD0CQmtSsMGEbafVW46IebMbdR3yeWRC6F
aUCPAhrsgM497U0xYDJJs1IRKaPpSgN72I8q5PXCfmPp++i1TbKmYo2aj+qMH7y0FKhD+RqmVA2m
FONB89eDh4ZfJV0VyCuxMg19cQxECDicEVRa/xJUd5rFrNxATuAVGxZE+DUj47VrAJ2ZPSh973k0
IXUwUcT6atF7hNK8U6X1FXCF2AEpbXwIbQXcI2FQZgFkexjU4KVvsmcvzPVdiYgpQWaYKF1/a3Bh
8STyt5UsuJt2L0rJ/M2X+qYr3HDhE69AIQMzDHd9HRzNGRuCRwXha1/c2pH71o/ma91Uq56m543m
cZblTC2MsDkFeb9NfNcBbVG92EZnrsLRfff9Pb5ovg8BQGHbqZ7IfV40OnModHuPdl7t44LLxy/i
7eBZTJpSVdnkd6rpK5sksr412lX1+PtwBdFfigEoj8mrDhss1IcJP/ItWBtaBM8b70RFLOI6cwjP
iir+ZkofTjao7lShhwWzwYhaQwKZxVpoaOyRcoNnxcq1pAiDB9rNv+GIQg3Nfa5HjXujZqa+DAGv
OBiKhF8j24eS1QzpucjNsxD0UH3z7BUNbXGHqGEDnB22ecAfcbXnVk72iOyAnNdIkxrp/QgsZBCU
PG68ruZrFONW9QqmbFVU3BQTKkr6Gf0o2V76qPrWuphkjObFsFgQdCGlUueE3Xfyi/cXyY8rMvXF
SASJIUp3b/nOGg7eG/rEdu97yF204S1k5cA9Th134eQ2tyT9KWacTuWeVNM+6S6paCRMr3kPd8T4
G4s9BPBQinS/p1VrLyVspjwNIEXyh95YrFVi3Ldugo4xzGtt7bbKWxaICaCS0jm1ASc23Jojk6u2
WYJ1Hk08rk62zwEeMyUAnjFQKBxWpUIbI8quPuHPGDWV4KXyrS+V/AbNKmT5YfvWj87qj6yG8Wrr
/mPlvM6T13iiTqFAVXvlGzebtbDEuazTbaXBgVTD6BoH7X0xovUMOwG/JUl3/LiLlrU7gUlHx0tQ
dE7zZNNU3pPW35lJ/5iOCsgZqnBpbf3gyvQ3eq5dbcLZIwz0Rqh9T2C6o2y6Kpj18eiYqD2FtbZE
Rz0GfBcWVqbEirNWShSextSMQbVlxVB3gmRZoW0EcYFbq3qi6JvQ1n0kRGhU9Gcvg7GDQBhfbC6u
GYVcWPUPirbRCbCfJpE4MP2k2I96eyKzgLKkwVcwGCE1mP258a7M1I0Va6sR1bi3GNKMSUqMlT5A
UlmP3gqGnIdf+05QMQHmmZLnW1lyifv+adTS7zZcknMix2CZt1OkR5MhszGoCkV27K/FmMulqZYH
c6AYPyr5a2xbT5CUHssOJT50ChjYmyh0nkISfC6IT0i7jxrrrMdxdFfkxZs6YsbFw5bf2vQD2447
quGH2hIr5KMXZdEXJ/zmDt8MQ1dvWW8fw1ZoGPhYaQy1/urnJTdPN60X6RifYxu+DPdk6KcOFTE6
UxO5zcGGU92jwmzv0mRCakRGc7JSw9l2qkYlpsZC7CsxmHVibaiEZzu01Fh0Muzyo+4PE5Dramh2
QLMcIpMySOvA0/sQ9vsyUov1GCnlbZgbd2WExs+WyMoaP1sJCA8LuLPm9Dhg+Y5/64fu4+qNmNYf
K6PbF4pSf1X1xmaSUgou0MFYpWqvE/Zpe6s2IfKoIfFxmfkmvUQ6EhsFV98qKpNTHPNQN2ktSkyO
iBBJ2RvapSuG5keWtedIOOA1Pftk5yWAcvClGs634dmRVUMyUNDtGys2VrGqy72Wm6QaudiCuuhb
KRRYmmGjUjjn3VV2sbsvzCDeCkSZW62dnlvZwkxbSLkondDc0AKlKNIWfcedbawISKeQYI3mu0pn
kwR41iSI2z1dICf191gA0Ib3Hnfuhy7jkpvIi1oU0QtPBDakqFp2dMYqwa8tIL0bQEC8tej2XYl6
uguylnfBxemcjV4r5Kn6Ca4VTJl1y6jhVmqF8AU7WmpLYio6B5FhAnZZUs7vbPyGlmjRGZxLlEw3
ZNfj6nZwOuSGvqLetgNyAOX6IlxBXGQK3MnUvHPA8/Jm6JVtaoSPRaK8xfg/aNvjXQ9qoO4lHvQ1
rK9tbwHTSRX604NW77JK4NVpID2XmrEx9RT74cA/ZuCGa81zz/iowh1/rIEn3nFyEl4INRhc2LhN
vBaEXq5wx7GyrCBVkK103+u47mmBNTZebn+SbaTAieGhZbp+rXRcvgD5MigAZpK/BSOyJ280WP/k
jx1JIoZLpauUK5PISE85sK7YofT+GiVQR5zkSp8t6riIbD/plkGhLYYh+j609gk5q73U3fsGtsLS
s8tjAjjrRhAjvkryYGeTnUCqA1BV2453aQHRnOeyWDc9YHw1QFGhprfCVWy0vLglfQklEOVhHvKQ
Aj7sb+Ikfo5MhTCyhR/lrK6IN1mIHp/LAL0FvQKy83xJKNwPa/JNaeaXoR/Ado7M/GIBCMawn8Ge
v1VBItH8BF+IQ4gybqBEBy1Jf9GPseNpTL+Ury4hvsoAKakz2u9WTXlKkeEyNkR1B9PlThK72wAe
vXAngBQXgWdgubQkxuCbpqrrSKRIr0T7kPXwMfxKXaN7gTsc92S/quOzDXAp02lIa6MJ3arR4aeE
6k3XGRjoNO65fXeYo6r/D1Hb3nt2+Qh2ruZE6G9ZPpSB59d/DP/rIUv47z+n9/x9zu/v+K//7yK9
HWKv/+dI7035/p4Slfb91wzv6S0fGd4KedyI5pFyStUxbVXXiOru3qv6n/+h2OIftq6qmrQ07px0
wInqBiJY+//8D6n/w7QRhdmmVE3LMtTPFG/T+YctNU2SCg7mUbfN/5cQb4cI8V8ivIm2ty0HlzMf
ZKiYrCyD49++XoPUq/75H9r/xv4DIMkMu5Mcv4BioySY6/lhFABUGiXnmi+KlEXStHPeqEOgI7+b
xpR0c8Raf71n3tf9feLnW3LLWosKg2zatvk2U3uK9X064GCppXr4eFklo3oIU8R5EZLO1ccQu9fB
VlCC3czjX15+vCm2bGXRmS4XXlGEayt2KlS2g32cNzR/wfzNL5MCjT0sDzRkUTwc4ihTEQtXdPuw
r1OgHnguzCfifR+yfSo1sRPMJv78nDoFm7gMeuuLNSbDBl1Fthz4+3K/bMojkAoIhIGzn0fzRtQt
gqiPozmmRfRhRnlU4p8nqtMoJ2X65zlmERCN0vQHfPbcdIR1DNX2pHrw2ZoxBOpihOchCvyH3mNK
wB3AW9bVRGht+lebIOUrC3po4Ar1fI9l+EHpQrknnhTJR3KY9xComu5/+br/vCv8rxQQNq6kevpS
iOk78hkDP32HbMO0Nb4+OJikPh//5Ttk82CpHMPWTgj9sBXpRExE0wb3rE78qC/qfV6nKOymnfNw
fkWADBFRKoUaroJ8P2/greT7OPJoD8/jX17OYyeDgCL7AHOY16u3ZrTmmxxTpGDTID45Y+PiHyGX
+H9NuZd1Q943Osik8+yNYypHaJzMGYCXLY2k2cleNV9DDAFaoKnUcOljVrFqromeSx/Ru63Drvk6
1JGx8UNACF4i6fxHiTyyIpJHVzUlDoO/hvO+NM3NjZGL53n0efDzXOiIA/K2ANFfWO5SO2G+pzbD
Xsh42CPr4aL7HGtNl4jFPP44NJ/lVvqwJ67xr1P16f2fb5pf/XJO7STxDmvqQlUs41xVLdO5ill0
2BnnOo2YVjVWVG/CUeIWBVuwC2n/3sRo0M7D2JHLoJV3dY54bBiZ0cS9ZR0+N3PswOfQnhQtLLd7
At45rxsRPrR+Dh3BaEdzQRTba9oAtLYmMXeNKnHfThuhGOWC9geL91DmK9pKsB+GOKQ31gx3ptHg
fAwi5eZff3UN7r2/f3NBOwqLm7NhSJxcUv5+92updCG81OOTJrhu6XxWLHBcBB7GyrJJPlzY4avX
5cM9fURlm3eAPHVyIanMKcuu078yJchuzTYNYNZNL0dmAtvRbb5/7HNyJLmldq9pd94QlPfgYGlc
qaqLfBDF9M3Y+e1+BCpIza2AxpiKlupmaV4p1dUn3ev9Jz/yXqp4sjF17Ro4f81M1sYBxVw12kVN
wPqbEV/Qf/2bMe3/5jdjazbPBXV6RP35XNCHIhuoi8Yn4N145RT/SD2i1CNioet5G9ka/ttSyY8f
4/ml1+rPFKPLjaeTHBNmGGtsatk3xoDqtQibNxgH3qIf1O89SsGHXqkOnWJXxNrqDiB+iHbOoOwT
+Er70kpcVP7Ty163J6zL9JKABWdKgeCsj5e/nKADJFqIyS3Wj/1CkXV5mw1heQu1ir5qL0IqbYF5
aHCrrHFNN2cNNAvgJ8d7xGHkbH3nPSp6jAQEkJACnEfKz5eB2uDWyqEMq5k/ATK9bPevf92O+sev
21ARuElh6lI1TH7jf3wR3bAOBd5BZ498yMA+g9n9c4MX6uewzzIbNd7f4/kcqpLs/OP0jzPnnbpp
0YPQ0u3nKfOrPz5maDL94w+t+Mv++qfkiD8pGOr6yiIs41jVBH2HxHWtjKZVoe42yJQ7Lee+SpZ8
u8ersTBx3NE+m46Eg+QIicLxz5N6JU13tOO3H/vmd08bqGCQ8Ob3fB6poapuldw6+/PH2PPHTGeD
wXPQo0DrQ0w98jQXTMLL2Bv389iads5DLkmx5vYO3Y10p0eBtMY164NVIJ4hRlGiuountTvYgGWj
eeJ5fjXva/LxSVIdvGmD4dxg1yzqED5H1hmwm8PzPFKmh8D8qgrCcfFvvhd/Plr5XkgerhpSMKHr
qjPdwH55tPaO6bk0l+09OiW4Z2OHoKDtYD2Su7zFzKlf5n3aqHVrXW9GspFHYNGUp+BxOT1fC7PI
bxvJpMinZxdNo9qFYPxxIDMy/1gxp6Gblt92MOc2Y+ZhsWiw5QPMPMyvYqRb5iKvdC7N34+0RstF
Gposx3x/3GmJB0rUynCk+QKhuCM7CduyrCT+E4tmNK6a/aD0nNRmz44onX2UjM5BsXLnUFUkfgvE
H8t5+LmBCfLzlM99zB2cQxnsxmangjs7IiSgrkgVybYlMIJMByk/vyRZTzHWuVud+zFruIXrnr83
p5NStYo2uWa8lr0bboyqeDZzxz1EJIYcEpfmMibJv8b0yn8e+dwX+j2WaxNk08TAUActodyI1srJ
XTKk9Ma/b3sXzcTkECkNsctbwY2nKLp8+a+/JPafTzHT0rhPW0LqDv1nJvK/f0libFVdT3LWrgFt
kIENaPxyNfils8mmFCIp9Gl1SKhkj1ccuft4W+u2Q7GtMQ8VedTc0RmGNiCuWloDUJzpaEpvQPXV
Ytc74F6InSCKs5TlFdPKnjtqejuPyEPh3ujkT/OoZyl8Hczcwy9PhPK8b96g7lohexxuIVlM6Y7e
sgQFcElYEvxPoyo1yrti2nB2p/bORcWV2w6j85R4G7+xkfhVqbfSiGw4SNRvdxrcIqoTlf8m1e57
3NWYskX64E8LacrbpySMNs5o9pd5QxrMAFFg/ELyRo0h+K/9Vkr92ibse4kSN1z9638rXbBw+23K
wRpQaqYjLfh5mu78OVmmiz+WQtXGHdSYnFqIQObiSW6w80v8IrzkKZ8ezSwglAEaABI+hvO+P0+X
obAgWck8PQoHZVjmkRP+50nzO+fPaI0C4IJSTS0nVh7GqOpboLtHbV6mzPvmzeSIBZMznUM2fXX0
jUrfBnly/Dxl3q9/vm8ef7xj+lTkTB8np2NZHRWy0ZFl6KvQrarbBE4EISWlw+0WW+/HcD5igZ0+
DfGPeVDkenVbTZt5qMSOsYvQ2OjAej52fR6M6IrSDYa/8Lnv8/2sLaEdgdKENcXHzQfmz5yHg6AM
hKY4Ws8Hstaiku6F7T5rBdmBdim3Ix3s5yGQX7I2d6jta/ajh8Vx2kvYd3myg7yjWs4QfpO/yUe6
cPOwNAi6dKI0wqxjyH3SCftCYUaB1l2om5bJ7WS2bm3SHaHJZdPh+Zy8QnVrkq1sGZl9knFLe0Eg
wdopHeqweTgfqZ3BPpXTZqyRpwUgeS23aVZu6qjHeUO0r3q0OxDpS7NppgQJaa1DeNSpi1osES4O
WDUrTyMzm3bZJbA5WpaaOJM4Mm/qjNk8ZD3G/aBZGzOzXz/2DdhVthoOnps4UH3q+fZ61HzxgCJV
e2jNYCl5AF/nUW4V4Q0/c3Och7FSJJBKfG87D5G7Vbi5J2rw9FbRgC/v4rORWbempncHrhQi5fPS
YGk1NtqNr/rppVWVaWdtfJyTaFV6mQ/8cl4T3BKBWl78RHGPZQ4ky/Kl8sR6Kd6qAb6seei0PlGm
TMy281CblH5Yw4zTPGR9v9RUQj2djl5ZPD0e5g1CCu7nFU6sg+I/UIbjiQH54grVMBifgpgbXmzG
zY7qpnkg+j3zl0EDrbdr4WpjRHkL/RGuXmqXrFxRcc0b6NCRFkdEbv2228ZN1Bfitv99d58/i4Jl
x/zWuCMVTanr/SBC+yQU3T6FGr4vLqkYoCBfoGnXfNDDzo6E0CSgwa7tn4czH8z5DW8xxhRd9/Qh
P3dN52B8vfPp7DJ36E+jaXUfG89iiKa929hctyLQtwXfh12AD7fZ6dIxDyGPJH8Z081Yiny8lA2x
UFWkqdd5o8Je4x+2G3fzkMzg4txMv9aihn/puloNH3MgEtckS23Re4jQS9HvDJvWZBY9BLXhvqdN
/W4arJVIjyhXwHmDkxtqKWYJOawBEoz3mbReGiQyuhtX53nT1qw6NEtvFr4Ru6t5H/94rESmzeeB
ed98dD4ANvnXd2Sp8PaOo2TRV+EQGllUlofUB1Lq2jI6NOrgY+QmRmaDiOdroFJw8gefJAC7zG4d
C+GB2lsHQCU58ajT+nHaNxaZdcgCjWSg+eRpXzOdN4+G6a3z+/2oc/7Nelgz/1iH6Laua6ahTw4c
UxUQFH+fSihm6CRl0LnrPmYGyWolf868/BDBR7s2VWvfuwG5E4mVPUcyGI52OeU/9mn+TJvS20ib
9qff+sWGEltAtDW/bubbz2DfjF1G2cukpf1zn1Nmxg6TRnWed4XTq9SKnwMnVtZj134cm3f//Z75
c7rpn27e9fd+fifG7vPUv/cDuTd280jXq2EbK1B1qSfWezOgB4guObvKqE2vTismOBnq5Xk4HzDt
/oIjmjxKaaXXXPSk740qXlpG81lVUkebMCXx9PODRr+kV5h4Cdl5fK6bRg9T+XejOlFxmDetR4Jo
PW2aCFNn0pkI+qajVagXB4kOItjN48S3Rm73GVI/1b8HroOHvDK13YC89d4YE/0IYRQJdc60E9gS
0gfmo7v5ZLV2lbVQ6X24+HUmhDAUIPK078wmcpa5Ng5E57APc7B7Z4cNapGoMHfzcD7QNS3Oq6Q8
z+8iMCW6RZK/te0iXoNLgPPsOuVdUzbFMe+pIWlToMPfw/lgPZ0Roymcz/DMkDPCv4bA8Mq7+bR5
l8QzbiCZvOuZqSGijFgFZ5AIej5jqWWOXJitCjBNT5P+9HEInsbPQ/POMkXatZl3Vt34AL/vNQ5h
aJBtxhTebO680dJSIqTK6t8USjRDlX/Mvw3V0WyqSIamaRTrKaf/ftG4goZ7h+Zk49suneLcPyij
9obE07z72GidtvGMEqujoRO3J10gkhH6yZV0GihECFMUpm5Gsv04Tvv2qepKcfj8iBLCX5c59nne
ZYQom8Gr6lstz85hpRl73Qd3TyesOldFWZ2TpDgnUEf2mekhF5t2/b0/SN1pf9ybN7/vw0W7bdpA
w4Lju2dhls65UScgn1Hoq3n4eWBQorWKDeNY6sI5iygzd17e3qutrh3mTat74kBATwjYc3ppUPdE
/IZfQ6nkuJn3RSpVzPCitK73ZfB1AnncVN3OwyxxiC2p4id+6uKYimqyVVv+F0cMxWJoRQVjtg+e
2iykcV/5X2jhDdu8x306v70vuDlZ39XBr+8VUdf3VPqWrRDELOuMpKUALjVVIIvTGQI2wMU389V8
cN6VtjT78r6ZYpV4g03bDXk/KQ/z0Y9N4t/VXWKf5j/AHJRkozsVi6bpI13LKO5HDPAt8qw0IoHd
JN0HkCUfFhBZcRo6824+0xHpymLOcpGm8jqy+KC0oZr3ahp2a4818bKrPOve6o3yTGYjOvU8Lhc8
5L7+d+fOb9VF+TZKzSZZrk3WEkHOEwmmVxRF4XdpiEfDGYInzwy6tUn5bF/aUXiJB7jP8xn8jMRq
Gt+AMOqRFS+cBHXdSOLjFqc1Qa7TMNAhYgEpjd8s4S2rTtbvrha+9VDOnoiEG1epZtHZmDb8ReAT
Twf0wH8L1ZDSfIAKFxt7vUs1mBu+Qt0dPniB4mdsY3iYTXR1oaleSyd4Tl2AovNIU8b20lB78jwN
eWBCmo0c79TGTO6ZSe6U2kC8IpVm36fA/uahGg10wdHDwUXzb2lSFAcDG457kbTv96FeFeGPnr+k
Nor2PraabDHI2NrOwxq85SEPiKjuTFzGiyrNb3s60rcDE5R7DMjDOrdTcBvTUOBPvVETEvHmS2q+
ECWhHBu7N4B3DixzsT/8PsYNQfuWWf3N53UbKZm+Kk1pLGXyfyk7r+W4lWSLfhEi4M1rs71j04rU
C0JmDrz3+Pq7qprDljSaibgPpwKZlVVN9SGBQmbuva0DPEPWRett/UVYNknyi5WrxkvgQ2gt5vQ6
N+RcyfH1OtdOxv9jndxTFbv8r3Xi0+UnfH6e/HTOw+W9anffgEC5XV5+J4ObLmcOlicaFUxSqFCg
TENkfm0ReiW9pf0IItcBhQDtfws91h4B337tq7bxaiX1RUY0Y/HTMar6eawEsB8MyTbUwuhJp42N
/j/2QPZpD4gpfQPVZ62Msn6Zo6HaxGY/HpQ6VtbAL/sHK/FUKnuV+WbO7as+FnCrvfluARe7aikv
9tjbbyHcindKOI4PsWLRKeVl80FuY3dQisptKhNmoM9tSOawzem2TVFriN6rtXfIUmRGisn9H3t5
dfaxF3SSr+JviL1QxfWXWZzyroe62Sn17Cc44awn+ZfMAfp+hqyVE19uPUFTCsmQY/nIRbWoESEU
GR6rKDZeajenHXNQP0w5K83GGV3x3tVDsdwEu2k2LMHJRv/0jBwqzYJZv6UBqX2UAyhJY8i+mx6p
XcuwnizuZHt74t0hKBXzqaY0gdYxXyBi2Y+D50dPdZS90yA1f+sbkJJulqgXZJQQsafbEdJtJpIh
2vaKrrzOPQjIwgZGy8uY99aB1JEBphLRwDD4R9vK49P1wE0jlOJU6kkeum+Hc86uZHtVlZvnwNNL
TlRwklgDivGtEudbEsLcyQXjqE0R4JuiKv+UfV48KvD7L8J5IKPJL8sT/CcLTx2SF0UM8TCQQzHy
J9uPsZDOg0fSv5cBEGvB7h/GwUlOFhNNrX7m1ntpKgpa94O+SQoqRY1+4fnFC32g2j8U8HpmaGjf
8nwslwqTZAEr24TT00J3uB2XOXzh9Bbm0BAVvfEA3LHe+SZnytLNixc9zt9lhB1Czpu1J95h+pd5
RjKuoJfo6/h5FVjKP9L1eSGjQmsQ/Nu/zd0ntJ3fz6jivIzQx+tOwMG9LAe0HEkjmcK0psCAtZ2m
dVHe/9J2tHxZVeDtEhNeJMs4d3lbr7wKUAVsReLtBhhunvTRqYRzaIeIa2mf1TLI51fegDJyIW19
yrT4YyjjgkOq1h5u/tTgC5cRN19jz/RZlkIyyBXJh8/10ZDRi5uo/3Bb8S9ygPteWw0q+CTFaj98
it/RPuWAqJchcsLjKX9SQZbcXPKqTL4j46rd5zk1KBmZ2/5rlVYBHQ7Ol36Ivb3n62+uFdp7s+Ph
UdJJBACiA+KiKtFmdDvObzVptRUCfQVvckzLQMFYvoPwt1zopWkqi8xVmlPkJ1u0nL3rNgp6ats4
bUHsu2fV67tLLnOiWLqw0t8sPc6gZ2fOs5LuggxF8zCJoZ/O0FWjQafoTv9oJ653Xxl9fkkg2kRC
2B43MNnnFzk0lmcffMs7qqhQ1SXChY2jPQex3Txa4IZsYZVOp3EDzrZOOOoXaQVh3FObrHgmisnc
QQc39dJ0I00dkv2tSnlsmWvVux8Yw7KysmQTJM34XOrKP7ZS1j+LBNSp3jfvXkCHKql/5eg1iIYl
SsA9EGrKd6Af8OYQWnv5vzols57d3lHWKYjAnRtV7cUTfZNjHuQ/803qwntpapAz6UAf904DRaoW
1dZempVu0LsejqeoqMeTvArHideKz+DKUBtrr8Fxv1d41sgQyFfWZjU5h1rX/XMpBr9HdbVQIdLL
kubDJ69QCXFpWonoLfzNL03LDF/HRB130NpaJAVEyG0n5JEgwBO+6wR9kbedpi4w11Vo6eum979l
xegj0IuuDMyUP2a+Ou7+WfyEbruzztFt2Je5059GZBVW/VjNr5+LUGgF4tFZP/zME48MFrk0vQhp
+HTFHemnUav6awwbAXxM0xsiH7DNJn1J6785vXklJ+AobazjX8J0EZb9HjaMofFa6OTOhN8Z7Xyf
dcEXS0NFM5zN5nU2QLShKD78AEQBSLcDCKtVwB6TvPg5+lToYvCuX7hpRwIqYl3K2Y03DtJOB1e3
08MIYYpvzVHr8rLudpe4Si/RZDf/qGWzrEDBfZ91H8Soi7z0qCvTmkpkfzDVrDvSZeut4tqon9Ux
gRo5CZFZKsBA6RWdfkHzRQ0L/ctQpN2yzyKIq2OUo+x83MYoMkOer09fXesHGEz3zWpBXkyxP64H
FFa/xuVP6fZD7w/3OAIAnce5fYQkGG0de2i2mq/mb3Wqnn0lqB+byc4egjF6KXUre6PRkddEvQ/W
0qSiBUMFLyrnPuurFxuGALka6nfx9EGrtAEU9wb94wwpaVyg4Wbkj01k8uDRRnM/grT4AtZgMzuN
+kSTRfbQKsOjFSXml4h81C4qO7AE4PA1w7T2QzDHqwwp4TvTsXo40TUtvo+K1KANVf+XtJq675A+
7NP+ZMCDJn23gapPco+SEqXdqTtIvyNc0t9DxEwf1BoeJWeq2j3s2tNbGf4MuFG/Gs04Hau0je+k
uwuQqtGLGSREOkxvyfTjv0bNvvOxVzT9MLRQec11aKYNdI0RrlGch8CB6s3mffGOVCwfUAYoUJeh
1UJMImwtgyEuqPQIqbnZeaj83HmIJsiA9UE7e8LVQ8ByP0AdJ+dyCPOA58xHxUFpU+O9+tDafXvI
B6PY8ACdLm0IKVbFX+mrr4FcDqsCMdkhWvFQ4NedN8hVOdTOj8yBY6pvttTuspc6HtHOVYvijHyR
uuudptzOnNcu9tzB7Eun/xsUZq+k/M1/4vLe4pV7kSN4DMDcCw65TvevUqj/cTV9zv7XOKVHs22c
m6eo6r7AcFk99lmsn0JaZe9GfVLe85jeCfhtzHM1l8mDMUHTQkn1fdJB+SqpOh38Lg5eJs3byXjb
Ne2V0bg2fzlm8Q4TSOAEwVe4RcMtRLkDrFWq+9QVw5nSGbBUQKHTHCl7M4rqZTPPznuhtj/iNKof
ANFYPBLRu0fi0H0fuiGHdc1NT6k/Zk+chR/gbXDeeeJlK37Uedfqaf6mVz/MUDHfM8SlI/c8pi3/
O3zQ0J1hODToCJ8YfCMyD4FfUfDGkpM2qmzXq6b0oB1oLFrBhe9aQU2jud1kgCWvO9/WycU6pJ06
ubgyhTbYLKfmcBu456Cn8en7w9RIaILbZ5AhAO/g1hjyVeZFP9xhUE/8l764Ft1ZlMeRBBBmnZuI
tuq1u5WzAYRgK5qwvbWctSitr+vazFfS1M3Y3bqKCxWsnacvfPMxZTcIyOSs/Iy2CH5crWroqJck
Bxk6WebwFEAjIufSHFxXUoKRRG8H9DRgO3Ps6ifeJbQ7hdv5VppVgyBrZxWv0tJFBNSqcF10nnqQ
Pi9s6N42U84ygN/KO8to1vVUB5friqoL10EFTyTNU5C2e4l6H6n2o+lH3hs99mDO+eW/IFvtbtBo
jfZd0OmnZmrLVd4U5YuTQK+QJ8X80+CdUf7VaIb7y3IOY/OFYtTHcsXjV15p53JlaVG3MWr+vJQI
djDH4uUdbOT4qoPW2YEWV+jQx8ymDk26RAsAw2IatTUuYyuYt3K2NxWHVhRNP8jZsmnfijys73Vw
nq8jtcjSbIYnvzK8Zw6lYC55A6zaqdqCpcvPEN1DLiyKiVplapvMV9SVzVnwS1xBDYiaTQWtDbNz
iMwcPa1PJGrrR52UgHRHEfRzgGe1O7koCPIcmIxCW5pYVNCigd5sv0IWFj7EOMz3KCtpC/m2KYd5
/gKf6fgojRHKyLssdYetfAENyukjPrJCmH6K7MsY6eOjlUBAGeoVNFWhg4guijSrKC85qdBwZZ4H
+gmP+WTf/eJTeAydYUCAL0BEm3yhZ8Ak5llO1KapHhvDupN+ra9gBJmDPRJp+fPYWmd4BtxzbbT5
c1AiepP7k7eRk5UKRD0dyRbK2SnJrF1vo7xgdkN8iHQbMV6leJo7Kz5Il9LlH1fSdzN9D6Xa6zLp
/NuSodDV7VDDLtvXz3o0aO910pZb2u8T+L8wA60/9LFdPodjrh7LdAY2FEbaexeo6qJCtJZitO8/
pAUCnCJe88b0rkzshneoOoOjIBjuyjZOD8msG19UmFeGUod6rG6NywQJonyYO1MEN3xSkFMWUXKR
29jJQc7+5yIZJSTfkYflphla5h4QLYMbWkAm/m3KK9CE0IiJQQ+DZGtr2kbGWlXBb+kt+H+v/WMr
ucMfPoenyqrMmmrh9YF3APAD8ExeuqM7Q8RDT8mclfrO5mmIgLp0Xqd+WZAJEYi86tuldMqBpoS5
OF03REt82OSF+1ii3U1JIUD20qJ9btFEtOdA8Tio5yx057PrVRtulSNpr+zDJf2NWUxbOyh+3PzX
pWHH3/zgcB8z2gxK3rIrh/Ow16QhlzoGeO1+osmJyofQN/vcmcrAt05LzK3c9LqfodOROwX6Y5QE
3Mlbfl8ST0nO1CFmFAPo2Jp843S15IQc6rbaaeCI9pGIvflB+ifnrDd/hmkWb025xy3E5suFjAEV
xF8+Ql42HVwzpkkp/xZ9Xc07DSpwRqtDrCx+IvkJfQoVdpPbj4MNgyeUju2qV9P2MYOg5TFpvHuw
03SUCpfhVMEJIOCDnJOuEHYdxDJY1IaplsIG7NyTgM7+WNCK5XKBPZhwsjou3MfiA6Tv81PsmMNM
zG11KnZonpvruPTaU5X6bxE6cNurVeTdydAj2KakDZw6FlDnctWIGemTA2TTxMwqPH+BCnUp4Kpf
p2V0JZbQ2upuIvTBrrtKn9xBhkTIjB/CNF5K/y8hcrYxJ2MRDZ6zaiftzjSgFwzFz+wDKR9BJc3t
yRWDNU3/lBO/Hh4NkycDbAdAPDExzzAstoUL25GYkT4bmBs9acKmHRft+Y4eqatTzn9sHlGjnnn1
lYFDkLwCWKHiHEzlU1T44EL19uy7afnU5lR3NWWC6R4J7fKuL5/nuSZfLydHJ4EOWA3WnmUVT62V
DxdaE6GRZaXczB8gIg/sgZ5i4XPBZ9LKnLzKSbnIV+iGVuq3lpLzVla1PAR3LZDCqDTDBbz7o6LV
N0C0hF/G3rLvn/G/7NH+O/YWJq8+/bdEvPRnrnPdW1rXn0Mv0efOAOll8ZFDWP0gszCDjcLTf7pm
140o5/TNgwxtne5BuqQlMze8vv5todxL7vy5MOvnv+4lt/mMum0vP9ayquv2v+81ip/rd5dcKPf6
/Af1s/HVrcSZUuSYPt0yUlqf/4K/7Pffvo2/7PX/+IL6Uc0Onh1+s6GZs8DUwTFHY73v5dkayqNg
JQ+QSm95D0kO6Q9z0mMVion8IPRV0uyTujgV0/QsrZk61VMNXc2iDMLuekKFAQCWuzaEXMUGuU52
71SSTB8XitqOYD1z44jMcL+TMxN15dN1om3pU+HYysNMhqet9u+VIF1m6PuAM0lnLmYgZD3BRNwf
tcJWYdyx95Heeg9OGDF0nO6VDCKym29MOdOXJcqEMkRO1DbUqH3Y2GTrxDIx0AN9gEh9OkkrdMkW
VpDI6q3uPshFesubBJ0p32+ukSabNf35NqTMhMmVQMPpGExKd33zzeYj2pUn6APye1mOMufpWVqy
VPVpyTmlGa5zsnQkrCpHfu/3yGuJq08fW3UxIhLfpP30NXKNaFkps3vQCk28Y0TPMB7/6k9iKG29
OTkZrh6fG6Cfd57SDivUY+OzHNQEHdKr2RbtKmghmf9zQgSXdcTp2zK//bJA+KVZevQfz2Gy/Ou+
Isxr9Lum509K/iDXsCDtDwolzYKCRbZAtEHdz03GXTZ3J3sV8Mb0cSm9cYyY3J2MipAct1fy8uqV
AWhA+ICvvW7LvxBpArFVJH1O4PL4bSCu623HPcgBDR7vMOlq16GE8G9nninkW4oOioRWHXZRzo0b
5aaI41Qwe8Uqt9RhQeIe73VO7nK9TH169qH227a8LZxrSBsmgEmHCp1zZ5nVMxK+ISBlyF8de5M4
2c+S1/XtdXps6bhRQvXUFzq9MGOAQqIbBN7qOt1WCQo9NQxBiQ7nrNy/8syVaUAXzQE4ORb6EK19
8M+LTnT+S182QXwsrxRTnyDVUJO3JIYItq61cKvDZEeZOIOwxITF6j4PB+9kt++/uGi0De+renzu
8snayagRRnwT6ssJ4d2hcZZdsApLu12BHWshckDYI2h4DlpG0F0HM80RXtS7gkL9bxMy2NUUVMqj
dK/ThqQtpM/TC/OkTDu5h/TcdmssG9or13wdnCraJaH6ojSqcZJDUCiQU5fO9F2PFBhnxMTVJy9R
eaY/HQo3aXmfy6SJUAz8c02hIPDMAdohJ136c3AaEo5giekhISbM2yDD9JgW5d/9TptZK+6y3Z3d
ujUlww3KYqQ8MoB3K5Xj2oqGuvBJTg7jxyTfwLRwguZb2kxQO4r6hQ6O6l6Y11KHNFFl+9V009/M
P9b6zGqgKhctf997anvzE8ViHdKcDoI7A8o8Xc+0g8MDGbliZqVvSJtDAl71XrroCDJXamtT6PKJ
gBGmu++HaneLR4M9h2JALQ7X5abXbhEbgmSvf7dI4GsLm4TPOauc4mwjJ7YMzJL0cTBi3ibElZxN
IedBEJh62VJO90GcLWEnxCli/lz3+4YJ9ai7UB9RQk6gI19rZuq59BW0PWyqXbK62oFVTfdzuY00
K7tcXZ0DTYMMkcUfK3eDlTEaqN3AIkBmTGl+hAPyZOhSN0B1jPo6BEYRL2JeylZ5BQOkoVsVoDfU
0uY8d8Cmu8O6cgB7+XM6LMwmmE5uNKg7JN8hBHfJBsV6YFK+Ta1zQfLhLm6QQAxEr3tRUvqe3WQb
BQqMW7qZPHv+j95NpoMczKj7uPqvvltIZ4zD2i2CbyocYB1dSlbDy8+fJ0R9BiBaGtceKXmUkwPV
6V/8VBWy5QzmbJ8X3im23fJbEFOc9XQtgRdv4hTbRza/O9W40aca5HPa5AeSfdOmbXTjXst8HTFZ
SquINWgoIhjZN6rR5zDWn1U0gGiX06Z1lrfWWmbmbd+kLNL1sFw74/DFuVzf1kFcnGBOhS5bvMvL
NS1/dms014wvtzVFqUCoeiYjBjVtX/rnOM3moxWBrW6zvn/uir55Usn4C+M6GNWTEgWNqCYwX8H6
O+m1vlVJg+/rYNaXiQczo2u0D3RDtpTI0QwUJYSYVPdes0LrTv5I5kibdtOb6U6aFm1+clE0pe1T
aZRb6Qaw/bFI45372MUJnZepbh1CY/yC2lzwOEVF+FhB5bWuAE0vpU8OEYp+9KAbyfbmK510b3ij
e5KrYtcJqM6rq9tGfohsOrTMOmAJNpeD7oaoyZU8aG6+NlX/mXuPEmEA5QMyuhCSwtx1JG8XNgtj
Qi5B2iTe0YmANmsxdXkExEIEOWbWzLtbkFFGGWgnExqNW5AaBgV/HCJeRoYZj+KCw4W3zMavjVF2
B/gghhCBreQgTcCuvN+Y3Qso3hQIXZVf5ODnWn7JjGxFMmc4SddcW+0+GIeH0ooqC04ZyN9D+txc
I3GXSaNtIwtcWBbW+roQNSvHfSmg6ngv8xSaZmv8cOfxS+d03P0Q9IoclcxopsHSb8CtC5c7EqGY
fae4Z2VKtjKi7e/bGpBxq2ulc9eNPT/7H0Psu1sr6VdDjnBDv3acxviXPby23PvJccLa5Od1/tXO
AyTZNf2oKmO+GrV/QT9Tn+SgcIa9XoVeEC2Rs66XJIHbw5DSCQew4tcbbg2TPh3e4zqu+/gIf9jd
5PQejGtHDqrpKbQms9vkuTLcVfTZruRkaRpoYakQjO89Z95JnxLYHo8+yPoXru9kR6dDsxRc/tfO
rQ0UvTx+Ur0OHqnG/CwCxfyKcDQk0CQoTnaW0zAAXR94bRbEKvyUjgVnf9aZdGsFrQrs3DulQ0nv
66eJViKPwLSJr7OxnJWmVSqnq/kZHFGafAjgcj9oARweKsQzJcQoq9GttGd0A8LDFCMG7reG9uw2
TnHxVGcnJ4MOVwD5DqJ+9qN0ZUn0s4Kg6iQtF01UiyWHPFWjpcOdlOKYHajrsEuLo9M3ebqUl32z
mSEGO1xnAcaAA49UHgwJj+yxju2jlSY5HTbVN3k+12n2u4OV3j7WPdCL1CheUijk+B58enhzOYYt
WZ7YR1ddTuVQSg4cX+cjFDTzHX973a4Novoy+PBB233mfafkv9C0zv7pNcByQcMVlKwqipufsTAk
NXc82lwZWxlQaJcqScq8aY+5qKHTyLQjgdJ/pXhAq5Y/9RcVosRtlLv+1o59+75BEZI2qrx/gFKX
IiddWZAN019lQMRygpAF2ncf5QFpytk20/Wr6StoR46NUZ2ink4JRB4gK45sZefDSyDYPmlJiqP8
R+E3exjojS9/i8hCyzsXcw/FlsiPp8MXvgBqE8KQg8yHW3qGPFbR0SH7+4RMoI/aq1zEISk0rvvo
YfixAPpwJF9sVMwmWR6uefpaln9pwtl76vN5nYrnjBn4/j5VgbPGwlSEzJEfDQ5lb1FT/vciw0DN
t4ER9LZoBDGrpPV9KTq8LdHT7dl0DiVe1i9D2QReBfV/2rCI9ku5ZhB94yRJjZX0dcKUvts+4JMC
SDgISboA5lyrMc/QaPr7sMrHe8+pEiiig45WtmI4KSW+64RSGud0PF4X+YM73A+GEx7HFBmtsLaj
1TQ22q7xwve2qZ1ohbzwuKkThdybCL6uswEwrowupt4ldqZLjU9zqbRB3FNDPxRP470Ml0PQaa9j
NqNQomZb+XXIf6SqRg6L6FeTpvxHGn3mLDTTya4+GSzjpE9+BTJY+4y7fp/SNsS623d1WyeXyL3y
7w239G2UREdTr23I8DT7GEwTidqbLa/0wkY1xJ2qtTTHIKs+YtBJycBBcKzrd/R4cKyuqB2ZttWf
bTGkSqhAjk1pYZIz0imHhqYbwNaesanzZDjXXd+fr6sN5730GiloAyJO1aO3urs0auPRIIluxdzy
/Uv3TBF61ZSVe40ii//SJalCGRDZbjVIDzKqjwXTlI4gT127CO32KbIltm1c7DAzL33joR418eot
XKZwSX/tZZuhSbuT9MuhVITi+Ti2GyrA+h1CqfMaMF7HrbtO4FgZ+dWOHKrUn75kzJqHTAzS1zQT
cFMRIockTfo7F4kTmGuDyj4L/pLnKmpVsFGNeiqGUT/AcQhPclwMr1NqvlaFYf8s4W2kKSF7/6+h
MOu+KjAZ/OQVlBxu+xEKAdqvu2aB07+K0ELsWv/nrmU7IMWpwrVG18NFj019CT93vqrKgrOp8BVT
1G5Rk0en59NnewPUzXCrGCJChskhqkZIjJXyXNm+czGyEALpInkcZ8NZxwmMQqnhq6fMKrRTU1Xz
BN6OS28avDtDzdtl3fn/dmawYZ1k+BTT/UguYIQklmjp+2V1l1LzjD0NTDOVNRqxxb6p3tn7XtPX
VHW0g01K6aN31LGOhYNg9hj0e6hL88ekjfNHA85Ryhqah2wLppzQdBhdO6Msd9LHGSd/TLUDr4fN
gyMMNCYGBNtSNE6EKaPSwINSsEPZUIbIiUxVHjXV4xYk9vaKnO4ve1jfPh0SqWmjjSjl3D7JN2eU
Z4N22t58aEktBq2O96oXPoeDPp/kUJv0yywQAryrRoEXExM6XwL/KxyBX0dn8GpOKA5cl8SNYm9h
l3yClUk9NTb0Nl4eHL3OgCSht/ZzOI9nOdidN56jgjoBfD6kw37z21WwUqPEgfuEXKRM5+Wx2R8m
UGwLmfmL/K4/+BnPbiOI0+OohPZRF/ehrjCtX0w/772lE0G2I0P+Fnfz1ZQb9Nmj419sJ4deXLmd
s4bswT6DQoRWkyTVvjbt8CkcouLYVuPXa55CJCtmERFwUNhL32dEDVrhyQu8dhdBUbcoAFddzNyA
TDLM5q9VK7htNT09o+mobKteaV2UE8iML8hwwEJkOO7J8f4ljWZM03t55dpQwM8qZcDRL443l7ya
i/ifvgqN7R9+d6i6O8U3HnT4+CUKh7okXK3WMKxLCb6hNWw7FWm2sb26uqstZJdSK7EudjBYFy9W
/LWZedVdRwZAWbhgvY5o+x1liBxoJIxBAQ8bPYWNrjeMHUQQvMNKdptIABaNOAJ50Rs7JNAqY6kB
uDurBEufDAvplAQzVrl3MpXWt7W9Q5T1+c+MG1Ins8pveexMsAgWtLjVzay/wnyFXDk8aA8enI/r
uDDzUxhDMFj7TbBRVeTIetimaTm0fk7cT8WRoz3ehiwNuiOdfp6+jhv0Mwz1ICc5n6rrSJ++t42r
7XsxINjH/0Z5aU/zhzPLUp1Od0x+aKYnPSzXTpq9OoPBqZL0/6Gpq7xe1BTOPy69+p2qrw1xEzBX
CJWCTVQNIGT5vrS+SV7dLrA3bmRAHUkG+cXV0nsHFZPvXslratYk46WCduqA6Bi/8W5Zf4fQXswH
Xm0vHbSjDgUFB6pNwbSmS2E49qrVQ8j/nvcTvNYDuW6ejLh6u/mYvIX5ytguwzBp7mTIbSI2T+Ws
dvtUieKDi3L8ga7C+HAzpc8WE/JKDpmPrggI9Jz0aGS0KLYI+4+gYa7h4a3zA6mU4NFPo3+pk+fv
pTWLt32hsZz384P0DH2vHqLYe5NT16CYFz1EYWBjFztcJwwEEIY6IKklfHKItWZHzTw6S0u1PRud
w2J92wiMjLMFvv8lc5pNSyXzvhaDvLLEgY56lnmdcEe/chZz8kbvm06irrbvIzN07uGKaNEGdX/8
sXwCmb908glCKxF7Xe4axiU0Ye/52M2BJSaK6QExAiikqgjii2WBpM1aQvKVaf4A5ytuph1vJgWl
5zG8z6Ic6LkbmPMyV3+asaodM4pJp5kc57ws3EJbWjzIVrIlx2ss/5zP0wdoTMBEXN+lOchPTwmv
4BvuewLnMZGL7goOiU3xXVpySB3Nh0tdzE5+T3eYHh6n3FVOtxB5FethBpPTPKx0DRolpJDfTKW1
ntLJXUy1azzYwurDFN5NgDZbOVm3igWX03DK+xFa1DKr1hlHCCTUXTicePJ5u9qysJtMoZHZRj7M
bJ2HMYice8Edfg32eAk7wMv+I5GTSeQ88BKSQkNQPfV+9AorsOZAn9nRXaCNKK2lyX4SVpjH3r3b
5NoRtbMNeAokm8kiDCt+dYPldZmMyUL1r8vMqd44uc+br6Xv0HfzeNFtaZv3a72H9IVL3VTo0s+t
7a8+OS3DHY3bsZd7+lJGy8EP6G6/2mWOAAwc4hwbxGZyQPGUzTvqF9A37COnS04ucJOtM9ECJyxD
SZKTvAqEOVHB4PkFY9UyBO95J523wJ706jVarot7OvmQAnNoymTxLU5e5SHMPIuCu1/l+NZBKQRn
wAwtGRAlgEXmWgnN8QiV4njUtZDfuE8zD3Mlp+nVjhe0R/bXQFTzxmuMleZZR7vwv9dA0gvZ7DSS
v1fhBVzILUF9V35V3Lfz7N23uvpsW3O/t4H/IjXDgMRHeXT0ZEdHIv/Dpa83M5gqOp4LvzgRon8O
yQrte7HT39bSe7tUjAEmxXPcqOVyBpvx4oT5i5FBP+BbtfICpvbUd9Z8Kcucc8uEEHw1ZQsJkLQH
NIjsLm0eqt6sdxARIyvrxNpzXeo/ZQRIxANltOwtzLx+pWiFcbCzsCHTYDsm4j9es1VblKH7AQYk
3fDpmZf29VJ6a2qK+cKhc/wa9dd422lIt4cez4/fA+fYqVaVF7dUp+J5E7fWdwUehpMc3LL/uLr5
+qYDrQB53c31R6znV/MGKr3vcnlEjp1auNjztp2uD7R8Jh+b5P5wbsYOhrem1C4twOBlU/jJSppA
0LRL5kDaBOz9280lr2oY2X1QyucQAgg4oYqZ75vmlU2Z+epFhgSZuAXwdncnTTmhZjwSXMVYys2N
KdtkMJnR5pcruyiOL5Yg1QQQPqIBlNN5JwZubMkS0jLk5aq21JGvZFoGGlOJAlnhIjUbfJ3CBE4D
yQzluNVW9SYyVRCBTIIXqpJEIFnm9yCTROveGFrjsStDCORD42TRHfvsl2GwNOYh21bx3D9H42Rv
iszJl3I274z8pKf+NzlZcXs8akr0TashGdMVO743xTDwUsbt3y6Xtwl5NdZTvo0n/ral6c0QiMir
cFTs48zzVG4Cex/t+3KrDj55xYH7i+4C69TFb2U+BQc3dYKDLQZ59Tff30LGtANZiHDR/146dgNY
Al1fpR3sYq1gFyM3rexvprzqJKWYnJa2jJED6nPK/rbk6lPrHlo0TVvcJuTaWJ1gsHU7UH+jYaFC
rbrFLuwLutky27kb1TnjzGbFyrabq+wAw1Z2kFezmIFAACJwerg9zW5gf4EPoXI6C0R1nupnkGYi
75bViXMsuxD2EFRzJm16ViggvieOZkBRLXCrAybJeAi2vQqgXR8czCxKlmMzeo/5bG1atIkOtRji
LJ/KnbStQe2ppOvDOhp0GK+lKYO00PbLtQy6XtZN/opM1bTTtIpyYFr61OGHxKHdQOVVZE7y/FI1
GVRSln8YhSVdtzhpWh16SQry9gd0VHZNaXWvNCz2WyUSAKPG7N9h7+W9IVa/DXSBrlq1VvZR4xuP
fO8/vFSbv2VtwbMiHNMLtSaks5vwMqNT0z6peo4MXqDOyyCIj9eqaSsqpLLcGRcc/6EJPUpL+gNe
0RZgloq7xnC0O8MO0m2AyOpToSKcBF43XmSq9xYjNXhPS4d1mCDgW/RB3b6SXIgo3wYZNVjMZPaM
dQ0KhB741LxDo89YpxKFpQqh1zxrt9kU+mfpk1dZpn0JTA8qp5CmYkc8dSwxVKbn3lv++JpmQ76/
+eHTGY4KunAy4P8oO6/mto2vjX8izKCXW5IiRVLFTuy43GASO0HvHZ/+/eFAFhTGyfzfm53dU5a0
LAG7pzxPCWbRuddB3YAz04PjjKLC2EzgQ6VMYefCKXeRplo4oZL7wFS+0FD+bMaK6RzmMrIfNECZ
yDL4MwRJ9NHpS9t3WRj1Tg1pYLLmVv84+dRmyHLT9r3bPshStLJUW7pt4BRJ4r/ooajomsj9e0vR
54M0dbouoOsUEsXg6NDyWUTGH2MENauWd8mn/n4c5uKTrZnKncoxmVfrt9mhfkiQJyhOpR/JnI8b
NEVLMuCiD9SVD1MAukXpTSW4KJBxOl5rrQgYaTDocDfFIIAJAkZY1xbHzmG+l32slOdfEJrvxhjO
yXigWzywyugj9VoDdGXIAvjsIZv8oZWZyApfoQPCofUx0QufH7MOkvs4j0e3h/dqR1ywO9fhHIH7
orB2v/dmkQFoNtcPZD71c9tBGQIBc7sTWUbvUrvLSq9ebUSoWeBB9xjeyAd4bKhZ5o8ejFsgrU7G
AiNQNvN7OF67u8zP1Hs1c8JHioeSuwCsyr0SpNGj3ShkzYEKh0opiQgw5nV/zDM1/XWGMxl2iVj9
A/bRO78Nx788x3hsRy+mzsA0eYXwCeC793tyk+19TBLxMYZhbt+3YX4A9BJcpzIBgngis2NyUL5M
aUQFmb28+1x+I6jy9oH/c6enwc2gCIuMZB529PAM3LJM5TluW+V5dMLPUR4nF1mJPMwT+xJzcwVg
qQCtyLPiXyhmSH6BTa6GTJYamhlg1WQfuR+M1FEg/+2fAtXSoDEH/yqxai7PMn0zhMWn3OPevIlA
GLYA88udpbXhCoTf/NyEPFvcWBlOFoyC8V3oTu8bsCAu8aIVE+5WBPjUkJqEjjrn1nXOSUCc2tAn
leRYqNK6MX8wO0KzUF/xsFTem4Hiv/cKIB4SXfsqK5FnVWQep8Lx9xAh+KuZ1Y89nBo5hEmLV181
/nNPbzMPc/dX0wLtJw4z7WhOfvk5nrpjQYb9j1DxSV1F5vykeF79SPewspfrfdK7O4g4+fsvHOfO
CObs0qVZd6X35HOg6Cbtk6PxexGr50ZSp+ls7ttBi7+3UUp2yq+C37QYPtyJsh6SElZ3P/elCS5Q
pF+U0fjYmGa4I7i/ACuGcXxpqfTYrbkCbyISdrvuF71iLgA9SUIcTPypTYbGbvYzMD3JR8P/9eRy
K7nmWsKLxe58/VTXpJcgs9RguxqDy5puAj/1V5tO5HNbdfDF2WpPaLiyoZ+vBkr3tCE7wHilPELJ
A4Ec1FMUbOrGZzM2zgOEed97gyBXG0DWUSvBdAooyDxnMXxPpcXlwlHC5SE6zpzEM0u9yFpmOfnU
F6GsZQBgLr6jnue5ouF8Kky3XgunzBLyRkWL4wPEIPp0mNxnlYvwWbX7lqqIMZkvwzLITAbPAM7N
jsN+t6JYVRpBy84JV4irgd6tFZGqbXiQ53CpCBjVKCgFr7LNTCCpRL7sQamAS6lgd9wQVlU1VPKd
rGVY16HduHdK0n6z5sm+VOBCwAHVO/ZF1hrHkYvOD/BFyI/evvhVz89uatw91S4ggzqldjCncHju
62Z4lllMmH9P9RMEhossqFQ4h3MVfvqWfr3TZijWXlh8y5sEKtXXDUROpOmxMnvzFHjzu8IuvzZa
3nI5DgwYtfKvxZjArqZ1/rGuvOYaxMF4SqdUfyY7Zh2UMDI+UE9AFUQWD6eh19Rj0MXhziW/8FVm
OY3k62yTlZvMaBxSCAqIV12pvfeS8QkA1+aT55Pr753ApOacJWAs4GklcXxfZ1bziSIKeEgpxXyS
peFTFAVHptdm5TMBvO/iUxs2z7DatQ9iZKl2fAh8HneybLTu14yC+1AvlacWjOl38aRmlEk0n2Ul
Q95ATZ7YhnkfKL0HvYDpXdJlgJgo4MXSn2hSIIFPmOvoxeVSeKJpH8ypdc6ukSZwo6DNQ9V6gkrv
vaxWh6fUbfoPoZcVd25OJZupata7jpKcY0a38+SHzxQZUZgce6eayv7nchn0OQrvAYErdqMNOv6O
oGf5bKjxeG569XOWg+kioir3vHOqGV/tKoXmwIySk5VVFeV96vCUatpDQwL/VxH1/gSKn+uGF69N
I8pJHugbSfQ7V62aiwyWZdon7tLApOTxxa3LT0Ot9keqhJp9lynjO5AFpndgHH/MS82jHwmRDLy4
urvAgqpqk5U16Gdlop/FaV48RVniPmT+P9xJl8DzOS3X5Die9m0M0poM8DvU0NOF4FNn/IffiZCq
twYC8S5AtRqI2CG62evUT0o/QWclvFlAvOAS+gNz60bRB/RKu5AYDlkTKbROccOYm6jqH+TyIfeM
2ahcnkR2D7M1cbUySyC7zqd3lVPT9JfrBLxtGod3AOOFj1aZ37eTE4GG6Pef6pkT0ZpKLGaahq0U
7i6bw0toltbHnDbw50lX/hSxOhMIpFzCuJvNcbrT8jA+qEsMPwft655m0S9AJVJeE76CE4rCTrsv
YiZyASiUmShdlLJ6g0i4uIsSGJR9AH9TZxTDhdbo4dIGwctM68a3Sw8GrmMUR7+49ex49wq/ONfI
rj+H9VSdU7+f3pX9B3JY/bMjJzo7ojxshk7tZE4ubzO7+dDAB6eeCTzW57gKSEUWxnDsKMrhzWTG
F9pUz9QfBNcB7uFdO/jDu6LzP7s0Wn6mUnI60ZTCH17rRZ9DR293SZLBea0m7W8VJR3kTaPPbuFN
1zEMWwqX8fLAKTj0LoW0UxR+MPwkO0z62F/nsSDntczUZdhk2zKtcw8av1c1/i5su7uZw36Tt8+J
Upa87qvsG7zDe92cxq8Es2IAMF2KbdSEgx1/8mkHqLXvU3AQN0H/IWmprOsylWo10TagMGe2txOl
iLQhekpSK3vyKWLqiTjGdXWiyT2v3wOU3+50I6ju3IEUqQwwVwElPjp85lT9FVOp+o3CtQ+N2g4f
i4KymxG06JOjG/XFX2C3yvj77NoJGNJe8Mz9YamTqYxPxtwNp8zIvbtWiyFcBcDu0M9O8K4uDg2w
tc924yWkzOxJOyYKJJjdlIXvnC5HqPbxp2pUCsJ4OMigpaZyse3+/fIfmd/lMe+yus4v3p56OiWE
Km8qTkPW/h5QZHTVavPUuMuvtaSwZHhVzPLbX/o/slwxB6zrjIektuZUre971/q+vu3LpvzG5yTn
QaNGjcaOvy+rnGiG2ZTg4NDV7Ci19Wgtg8wSN7TIa4OIDvyMtU+HOYULchFuhr2b3dchVZYif2Pi
qbZzonbyuxrr1qNo35j0GjxhtQ26/aYJTDIo48wjtk3nbkfwWX2AZ/5+LECTlJXRw656WBUGaLqc
pIr7hoquMw/8+GFST21dFY/wKcJnplHQ7NMlPEIRjRDkKaYgPY0PY/SwrkQRmdMnQDIo3QK+i2N+
0v1ZJFfHrurvoQP/oBk74y/OoA0n34+s82TCGe7z8Dq0VRp+NZzmLD5pXL1Pyoq/t2GAjSz5s+qm
nkS53/+SGO73nFjKVUQW0dUn13bPspriavjFt4EBakAdvqvGJn6v239Qh6u+1+vev9PIzx5kaXOq
3Ckww5+jBfwyeuSAbr1Plvk45MpVa80TRLJ3mVFHn4Z4di5WM/BXX/bdHl4v60LOGOJl0GbBtFM4
qQLkueJ6ajX518R99oGUuHhFn8N5Ux8tSzPPfhbBXqv55VkD/m9f9ONMVDCKH9WEhlDvvrGj3ybT
qe+yJalJ/Wz7MPuuc6hdsE6orPGBX18uUTLMyw1pW26yoHmeyiRcddpi9a+mN+6VR06zDJd4Snj1
FOcJxnqXJzgBsORuWsgw4jksHmSWFwY5fFlTX1Y8cLeer05+EaXfelQNbsrV1zK4RVjK7wMd9H2Q
fNOg46DWf0o4a7rRtQ5Vng+ZnX+i2PJZbgHA7H12+FX7GIGvegyD2D8DRNCCDQqStpZOgHEHPN1B
moOAfVL6T7kFT10/2B97oPqeu376IlaG2Xj3sQMKnSwtLtUHl3aesyz7hOIhRyvfT05LF+PkrVak
W+uj3Ybv8gDAspio49luzfgpr4LoTpkL6yOHMmo+yzH/c6w+8M6z/nLj6WNVu/XnOgL3TCmzdPVW
R9U4E76JnzhmvnjXepTynA6KxTtLgfSI7J05l5+SPIs/0KwcQgAaW8fa4oWUzaCK0rv8R9nR/O9U
vfWkgTn5mGhuSEEdioa/SDUPiq+zpZqgdJb1xXFr734cE7qjUl0/VJPZP6ddr5yKwBkJACTlgw0F
1tGjQOR95vnQDlq6/8lJ6m+QDFV/hpS9r+g80CNRIG5EFyOYFliVgjOyDU3StR+d4apwgyIRPJ9l
ZVG7VdF0U8bVbrNZ16sOyprxKqpG04CeCQEIkOVqJLv4JfgIzeCl1N5aIYhJDPw1hU82xXZulD/K
YhOHlCY8hTPoEk3m6qcbhRiPRq8fRg/oe3fZzbGqTCUbFYXnOoEXkARDGxl73iaPaexavwVF3DxE
AR07E3HI3yA3r+5to3cOovWA9Lor49k7iTZqa3cX8Jy4irZx3Hd65+rvGg/o8SgskvvE4ZemrKxL
0ujhYx8eWwtQHkqDQufOa+kmzZO8fwjK+tED4CrYd0apP/sepSBV9L7TtIhgB0MCSgYstMrTapVb
5XuCgw4k4w3N27MCLKbSGPFZjMWXS9C0ByDbPG67GCSx7oZet6GGBNWNR1GYn3p+/fdkANtHcq3U
Hy0hpnlIXciS7frOB8jgVyce23dT0N+Rvge3b7LIgKWDq0NgibHCVe9iqKDolcAXPvglDdTgZXxv
nSo8b/0WclJe5KbNz17k2+H5VZ4NXX31YvfeTEztKsPchKRxfrIMzFjn0uNmu9XOamGbup2+cdz0
kExBdTla2U42VwvQWypV9eDO+JGc4Fpl7+MxzvaSWpBhlnv5lpf4+VpMJVuxJjNkrWbAXacE2Iso
IO0LifcOqhvj0eoarz5No9PutIFiFY1c7qOfQDVPVI2pGCW7Mch1Kovr9Gpz0aPb+wVQL/hNp77o
H/h5VQFsnm5bLa1XCUTbrwB6m6fIaNifj8XIH64oahUutNErtHPBafe5i5yPUr0FTSqvB8tcV6J7
XYlusZSyL1BTV0vp/ny1rKMMvvtK9+6kJzcEWm6Cnv5Z+m+NdKiOnhF6B1HaWZb9AiiW6NaBP669
oQOXKq26tt/3j74dra294pM4MM3lnplfoVj6ysP11y4xFAr7m5eBox1B8uZRxLni2yrxaE3dxX7b
LPQwyqNeGEANiR604eHYUkjA0WmlwHkTkBEKnDfrNwEaUck6X3JVKzvOG71Maffwd1OQ2ZwjWiDG
CEVV4FU2FYe9fWxxnYk0G3AZ+PucwiGaIlMvgsKvU6elNJf0t9PaLWgrZNwTXoMwKe8ERchcMIYE
SmhbimyDHFI0iqnSJHQgHKeFQoypZvOpGfSng7R1G5kRvjPMb7lgD8pKLb9tXdqS3wmK7ys2ofVi
LS3of/O/kbDH2v8nO5JW6DQXGAy1d4+R08L9vfATyKxLIhfiMfsCrV922eRDZUFRMOgdZEdqMu42
420Dbdll8SV+klFB8WPj3OvcnakS5cyczH8aZrvck82iyXtZ5u1IMeYyy7xJva/t5E863UZ6dhZZ
ClMttcLhJfeDaEh2pR8GT0Fnqr+ksEDvuMTrl7JKtF/qRRGq1UO9rMTCNSf9kOY+QFiLgwykNHZl
Ry67H1N3X6f9uAZB7Eb/mASwPRVlCClJlen9nVoZ1cFVVZIX1OqAlejVZ5IUhHgLyBZ7v6IQS7Bp
1ik/m3hFthF4m1sUGxHeIN0IvI1NM9O+6GhUa/dBST8WuJAtD5bCWDASf6xmd7aHA7xTGYd8z12f
K2kDsbOVWRd5hPwMztOLp3bfUpB5kIfOzTNIZDMppnu/cD7ICtPyHlKQhc3ICeFnfoMDKt7z9M6g
YulBrH+2KUi3IPFPvbc+Kxt5IIphsjwLqd2/gHD0WNQqPXlO8rQV2C+iYhGtMfRlGSpD8qRmAEr6
UdzSHp+0D1PbfF/ze1o+33eabj1Les/kXXIAlZC7OFyQdFJThTQv9UjZRJ1arn0UySa2zc5bCFlC
0JEwlSFrp99n6E1OUoCfLP/3akCPrSylcF9mMqzl+WlQEf3X6sMbWV0BE6aYGudByL1ADuMgsGQF
ZBkW6XEN+r8u1xyBQzvsKVBHwBhb/tcmEw56GSxYgEAX0fRTShnRKrNp1DG9OnkSi9Awoyd6j880
Uvic2saYvxUayjkCC/Amr331ahi0ZMkv1evSSTv/0AMGtW8ULXyWwZiC6DkJCAkXjm4dbxR5GmbH
0CDvdaMYQD8hhEEW43Unhe4lKMNNwEFfw1t2015IuM8XCW9lEgeQOJaLIiYBcy6Gb+lCeSMDkZV6
nckyULtvhUI5zI1clpmpVo+mz1lpGKjc/pl/PRXxfkqI6FA2FOyXY8g3x4dRckynL5mVDneaDuYT
zdfpO83J/2cL1/cPdgFFUhm4j8psUp+SlaQW+6YdLr6uQjHe0usVjykp9hqMUXPBTZDBqi3jWrfW
QaW7YRWJHLDYHj86y2sNqsd1ubnZpfXZ7wwaXP7upi24CwDFJxR8WqB7vX7OZleYQXk3kM3Yi1YU
jea+cymcPG+QrcVgk6XO4suK7LosYbKILuuTSCBbgwXflWvrqsikwUxkovU9E9jfcu8NOZy+WXVR
/FB/rO1We6wz6H53cwW6GBi4e9U1kC0KHezVaSdrrdfCUzbqFMX1BI8PopctTFU19rULX50YyjAW
aTQtcDefw7moeY2wmSjWHdd1udc4wNwZ1eidtXYMfrFd/4NbDumXwrS8O30cC8qwovTLVOQHjWQL
ccgohtRuIkcLUcAxU8v0VBVBsy/aUblC7Wh/mgFAXzA1QcZVgCs2fuvM/P3oUJiqRzHcAmk1n928
inYik8EP1fadCTRtC6TAKtds/5s3kCQUA21qD67lWjSgEEYSJimrCGnU4rwE+v8PmcwI/BNLkoJW
WYuh71ovhjeVrjfO2646wcKzBuydhOvyLUA3Zb8P/RjTLE3YWpQSwpPlD90a7dssUu33saK0Xcw3
sTiik/023T/3G9ScXIKRnzTTfQmMSnRUlonqQOErU791jj7MLeeRUtTquIVRf+a3aS3VfetmjQm3
F1G3tUGLm0x9MxrvXPIfsCQtPNF0mtYPwiJ9yyptJsQVqMMsjmIj6s1QlutgK79NfWgcR2KmBLUZ
9AASK5kBLf4P2f9qF1LRBVKGfZLtgtb9PjuWe6SiJXvsGg4OO5nKYFJIWGhwaJe2lz1ucpmJbK59
zt9ZcC+iW38xaSMb+H7SlyTk+IzNV2aDfCTHqV0am+rV4s5BKgycO3eaD5WRclWgNBAIE2YUrnjF
TqYykFUAYwXw4GLRbvKfGss23pLeEfW267/KdPg5d2pELdxmLL7iURhadrH6bxxCVWUP5M18DVt6
S2O4VWElpwSsW0rGUoh8yrNMxUbnLX+wKipw6gFyBVpwUxWSISx7uK92NNAWd0tT9sUZfONS6drb
ofj7UrQ3ss1NdhGTG1kKjzSphQx0ouUzVJ9Ockiw/vmZ29aKWxd3YBcMO2dBwbAU4z7IQFyvWjd/
ospjgVJY6sWqWV8Vb2WLTddY900zuoCALmaLSHaS2aLUwhGqj3pn9wkhoKH3CEwndhstSLTJtYr1
5mWaBlCE7oxyyTUaIT2kTQyaggq8uKpMwPeHhaJRtpM7XLfHcTrZRvoHKNNojJqTsrUML5ZNqNBU
BAvn6iN6x8xBdl4Q8+T7KdFs09bT2sDM/POLixbwRRtgUP5FMpjTgjliUlhBPT+adb39i7cdbzWp
Eme7mHrgI4jV7bVuHOBoh6RbZ3Gp6FA0L+t1KvrZjiFu3uwVq/veWnF6FK3IVxNZ1wNkFPt1uuxO
v0J7Hd34PE1jdOk8JzgErl8dxiXk0Y8eTYSKxDhqTb8YOYk80XR1D6jhEvaQJWiN09lNOYov8iKi
mwTkzLtKG6zrNli+RbV6n3yiGCY43cj/dUmJu3UVVzHx8A8pYFv9N7niOeBH6HTJDnMCLHZk9vwO
OFZ9quueclo9rONn+t69Q8RP8PBGqJF6uE8h2F1tII+Kn41l0MktPgZjxfUTX5HbiqtegyQ/RWXJ
Q96tLPJFZJz222MbOK7mYVuubwNZe7RSHqZYifc3L4e54DKnFX0F53g5Phh8AHgAlb3zyApfwIVa
mHLnkZwPWovzYn6QNVUF7q7okhgGb9Qie6MW81ENylMaj19FmzdUr5SgiQoiU76ANsmMus6xobho
QWiap6ne6xHtM7wli4RTE60+OzGTQRCd6CXL966pwxioaFSC0hECZYemBFeZzboeXMlvLeCli+bN
tHDzmDJf8RIHJTCbXaPSrh07NDuYS+PEAjezzkQ2Z5F/GWk9v5GHi8PmVY5GRhNZCm783xVisvlO
5EbIC/Tl3fZhg1XG9zQhf5Wan0Zd0nD28Fnqg2h0GeDgWmRqMX8Wi1lqhl7t/lUmGwh9HjHdN3uK
w5SC7gHQHhxXwKFx7Js/tOo0AFqo/iVd0jCk+Mc+GeajGpbRZx8Eh12pEV0m8JBTPABTap7En5Ug
MC9h19jEAmLlYw9nc7owEXB5WMaQ45G/DPQh/Kk2qXEnq9XGIa9o7UWwDbY4yppE/4v3phbZuvlm
oyS+u37MJovBYzgpNPOLyIKR1b9bP9YboSzbrXNRpjAU30+2fVRKBwKywOu0q7HEkmUmA2w/X2Hg
mY8iH+zih90bl39MX51We3G1/r7v9jFvbOQTW8/6SqqKMtrl67zZ+6cuq/fYBQEtir/qDsVXijJ+
yGs9eAzJ0e3dTC+/gJtDAt3WrAdzzO0PNFnfizz3FfrV3dE9QNhDLdDXAVoTuoYprHa4sC/IKuUX
P3bfVS7AuMA5NE9qpUH5s8jtpnP2fjkMV6v5NXWM5KDksXqRwQ0a9RLBupvtbtei2iw3dQLIx4vP
ZrPusa3F3DEi6Mu3PW7Uwfa5b8yrJHD3IR0M+0AfHdha4BsPfCM/BHZjgVqOTIZyYSMf3KrLV6Gs
RSM85TILNTitbn22LcwW5utb9U+3FB+YWagmUgmXbH7bp27bvvlU+So3Nqt6tr3+TOJtlwWdfklt
Xb+YXLWMvUxbVbcz2AILB/r3xUCGfLES/baUWaUqLyayXP3E2tfGg9k1xr24iagBcIOr8KuLCJ3G
qqmyg9cQJsydtxRpSmWmzKQSU2aFVWmXbblal1K4ufn4ssequ7Xd9pOttuXm7szGqerrgLpr6kM3
s0C3yeI7Zr+fKKcpIOGlOPTYDk109WOlBOi716KrvQwi1KKxKnag3oKyLwKdaPIxN/uvbzw3H+p0
jBfDdf83O5d0KV4pTTEocRk/twGprcap3vHnXDzSU0ypRc1rcretc/5IiRtGynGTvbGRHWDrWXcQ
E09KNGQqw+xTLMtTxYcBhQ9Im+7PrJuqk9s26SNZPRqFliZAWfbaPLcHko7po1Hzth+zsyy0RTI5
LsdbsaPdO6MX0VBAQC7h4lzUKmVVoG3q7q4t1OJxjAhVD9Zo7bcvLrP128t3WcIXbmo8bF/2zZf3
c0op46i19m+EU1NV3SHPTtMw6Q86JD9NPg5VeaRx1j+Q/ZyuWd0V1U6mMlAQPV2LTShr0ezK2Biv
m9GNjyxXRzCxp9VQhIYRlNXujfsb6c0mq3+gdYRk1P6zDnTjyVh6epKZGg0ZzKVo0AIGaFWUQsZZ
A2D0RiiG7SK7UWwyMdn2D1Ptrp3pKigdN6dYgsGu55eBXuSgJd3OmlD/TNOS2u38KitWmynrKd3Y
zAGqHA+trSV7Xc5pPz2t0c8X8DSfaLhZznlyjOu6v0F0bkua4awzwXvbvB9yKC5qUjgPE1U+/C7Y
eMs0GFqOhn0JzGlep6sNMcwEmtEf1jJbXUzgvZvdYt2k8Yv17Y5RVpXT0ablUmzcJKvo+Fu2BGh6
pAmv/ejZHY1huUZJbFQDJBz0zgy9aOmFT3PXzXs9pcM0hDQcfLSsmB/6KbCsI5GWlkCtSXNFYBug
+sE495B1IVZq3ZKqHPrf1k1E0+ZWd8mNcUGJZGP5DFGU2RcTtB0Aw5ZdooWlb0qrc2yPABwsQ+8Z
CZVxVG43kCy0OxG+mWpNpyH16ZzRVKLzi09RFC/eCTcxgAF7eIZFaIxPHPe0q5iJ8sV/cds+1IRf
7b4Nkqs4rf5ifbN934IRDbvBkUJBsunZXOoXKHB5o/x9IJmgX2oreFFUmfvD+r9dREsFlMlbR3zW
uWwnurfSMTGvttNrJ2N5kBdpy4O9WZ7xspbZNmwyR94Aoll9NpW1bDR5pUsNULbb5D/bRmT/g8mb
j/vZNm4KyurQJX+J8o3xz6c/2+LWU5W3mUjrIfV33tCl/DL9+MH8+w/qzUcONZ2yuVs6uzwFcYXO
5w4abWi5QC4ETsJ+HehDQbitxXKC0B6+o8VJ3EUd6cD7r9vJWtQy2z5i2+fNvjefKDY3spuP0rrS
OVo1CA/L99y+wr9+pJisX1Bc3nz69nHrv//moxoy9WAMqI0ZRDtDMat7SIrtq73EG2Z17M+2NQAe
wWobjEijPUrWYty+eqh9hObvfqu1OhOGP676VSJWjtGvuwd6XtQ7LgnUgMAWdrf+Kgcapx+ZylAs
h5NqGXT5HZH1LEekTU+dXXinp0O9Ok7bHkUbNeFRLGutsGyIupc/vGU/ma07yfrN/j0FMDYsWHuj
cqgljMlOyVDZ2svsv2VaFQK8KTbG6P9PLv/r1jd2N8v/17e88b1ZblupcPjto0hVD3YcHAl00+Ss
9oBjZRZvC8CpC2Da8h0VwCBoezG98TIVmwRsqvt58D7MCaBXu35KSWkvzjLYFmTCTQPs0yZbdyUX
3cNUpbsH2UsJHB0CI/mEJv+LkFR+yCPIHpbTowzNcr5bK4E5htXU4eh/iqxbFFXMmedgWX9wbLau
sRHRkEtMc2v0tZfYbj33PlkkMCIWpVioEuBtwDB5sFGImShkJsjK4vX3Ldc24lfF0OXzyRiyb+Cj
ENBdBi1Rm2PT2J+B/YcHR8kJ7IqizIc+OkqTwSo1lDBdfUTvV1e/guSoq4zwV+KtynlU+mmBFgY9
KrScUwKqxQnApOyhI2D1ECgVMck021Fsx++yyERLV92LichW9eB4yZ0/2PpObLxJgXZ120x8tqU4
znP5R5Ok7lHkiUoQqjMo8h5ihwpFw0u7J4t0WVfO5VUFdP3JpZLsSeRBM/QPCmjdN3JRqpYLIVsE
/dTmUDu9pS1QrfqhoeHksBoumzqWdVGDEETgv+eMtnSRKLY8kixdE5Rbar4A5i2i62Z7Y7a5Wln+
DBdhewr7sgIdIKiuSvdjNtoBaFGQIX2wq8w/ilbsNpM3spZjsAtdsDFqJv2sjXLU9d5fl2obWM+i
sIsmA0k8n46y3BRGZZ6HVA8eNpHqxPODC6UjadFdUmjuRQJgMpNBAlXeEq2S2aa4sQtMdwbgczEU
mxuXbZttVw4oIQnAsKTJQNrJDVcpj8LHPACd9VjaGgBGA8Twug8gBWV3z12lp0Qc8uGodJ55SSoK
dPSC9qudTGWAo4O61NdBDKlGepFtfkUNsUxdj+FeZLlCVmy3qbe96K3+oZF9qD8oLmV0rnkFXGXw
l7IE201fliLTDb0+FsP0lzYZVg2MGiai2Ox+Jnt1+2/b9RMJe/OCXT4X6rru4DWRexRY9yAr24cy
D77JStDf6Up5tsHzA6ESKPmM2yM3cTVcgeITmhDe0e2+eot9oFE9qirWeBGHqoqjcxW3YJMk9vxr
OsNr56TlCQq75L1PP+1z5OvEw+lQ+gJerbFvgoavBZ/OR7cGGmDItS9J4k7H3gSlSsy4GeyKYqw/
mU3bUWd10Kweuu3Xfh1JNBfRROBShENo/Mglv0krUy8cHNRMrfZi9Ebzjyn3nLPf2MHZgmjlQQbj
daZrTdTuKJiGwzWg7GJRaIPepuBSvU6drIVwoHTVfQuWSbsLaq6ab/QyDemHuEDqvg91K2x3IquC
mdOpmKsVLz8RznSo7/ROKwEeYJ/VRu3S+WwNdUWdO8yEj17lUYkS6fyuLohWeW9HR6p87BXgSmQr
4FVipf4DbQMikuEG9IoukRi+Xdpf3yBk/X82dUkgq4dWC3/vvYzyLXMYPuZtWlwr3wshJ1ymMtQ2
f9Vv1knfFVdyZu0ezmOq0l8NRSHL0geiKaVfYe0XsdPBo09w6Rqh4Cim/a36XbEqyzuXCyheW40G
/V2zD1toGUerYb5oJkt3aMemsetBvGVw6TytqM4/zYK3J4ayTwzW5FEzpmi3UpHMQmayDCvDyZw2
BP+E16R06B4DbTynHQi9cJWsalmv3Cdi/uIqu7wypIg9kBo/aFP+w952wPlLLbB5tHq8yGBavUd7
SUOtNYWZScaPatHZjfpisJmKDIIELDebdb2QTGoDyF7rdtTnvXh7lm6Yd6vRv+558xHbcv1CABiO
4Ax2KkwpwzmXK/NyPZaZDINcprd18qpulit0LTfhTS2zdNlHZqAScbme0t+B2DLW/cVNlNtWN16y
3EziGWoFpehgGvVagmtLIYGql1QTLAUJMnOiiKiWbWreyVa7xxuTZLL7l/IFI9MHZb9u1C7uczeZ
uyYGGS02Qos/aq3vwNBYVG9t5VOGL+64pKrla4iJbLF9jWnKbGBxFmcRTjEQopEZUdwtm4vw5ssZ
Vqbf1RXIB7WVh8ZdGcWAwpsQZTxnjd1efC+Ohu8ipU2I2nLDokvStNPxAIV4qwfPoqMuq7toZu+d
J6UJ+4wyKlBvLn5ZGY8RJRCPbQlUTklj9BuyFoUSSdiTMrBndf1RyFoioXdZbbrQCKFV5bE1BBYc
1FF8AR95ZxFCLneGozdXOBqaq7bMtuWtWmwiLR1hdDIiymhVMnu3z5k47j8lgQPB9fKY2Z4wb55M
mTyPdCsod5veM8qP4NZnJ7DSgwfAsYMHmd0so5R3btx2810a+dArbDYy8wdyjIfNx6PA1ZwmUD/Y
dPXoOPPgt3kPHOWu5XTftoN6IdOnAtLQKqfGM0+yEnn/qtxkMvvZkjgtwG6b+mc2NzLZf/sGm+9/
y9avpXVwOhgqBaaUocA0KdFcCeRKmJdyIxBB1CeRyCCx4ji/0ik7r+ItAMwmLqQwT31RUy+g1Re5
JThpRCskNNs7RW4Y211ku1zc3DVaMoG7NOdQ+eYi8+bmsl1sajc0rq56FIkMepKCVwaemxNxEbsJ
hodxVp/zKqFb918C7+IgEXqeLgvyKvBB8g9PreKjPwLeJv9esxpIlldhvcq2n49oX21Fvv1MX+Wb
CDbR+qR3/8fYtW03qivbL2IMhADBq/HdTpyks9K9+oXRq9faAsT9Dl9/pop0yPbufc550ZCqSrJz
sZFKs+aEQBTI9M2LlUKuN1i6lSmrE3WHNr1GoLM5jqIeUVOkI0dROUYAjn1ANarwlzUsdRdUGW7A
p2JYVopcENCOGoBFM6FRHFcnZCa1wv0cHnHaT16gV2yAGzntjqPGWJOt4+1OFXV6o5FqnPghNcJH
GkF6u3yIetTO+5N4QPW0eKCebfDpDHlmrOqLB6gdv9u9tEexBEsLKCibgXj2uYmrHS1BnHVAtw7G
1F6ZHuIb98W2RPpkQQ3pjTnmJq3d7pVZY/hFRiY0FRCUtik0bozxD5qSDkJemZo5DlRwAt8DvtVh
rLfktcP56HWo9y/A7NhvWOOJK5gUxNVNcCKNE5QzYEBmx3XbzxHk6YACA7NM2O/WqeRY51HPcozi
mCnnhUauXnQNu4tlSkDUx/KOd0vaMTsrGyJdFW0ZRW48zDGYYJwKlVkRyFFzbaJmYBC95wAH7CkW
VKaoF6IuqIZxPdU2YF4Z95wn7c2LBegi/Kh6hoptFHZR0BrQzXbM6oeSM4O0xHMG9TDn4EVeu89S
MByismB6pCYFkxKU0BRy3p3VsIMxddNlKNgZvOvOm1vUJ2mGxQu4ZvBh6CDFHrtvXho5t25mbxRj
AAZ4MaYIguk9c95Gzy8PrW0BOqVXgP4pgL2tER5Nx7yNclanXF+IUAO+KgU+MXY18Rw9kmmg+5m7
EGD432eQI3LmaylEB823D7sV9+B0dpGAdMy+Rh1jkTsPnouPWA0Cij61m+1CAEDV/a3VHt3QGq5E
AtBoJoC0yr3jhNol8DJqTgAyZh5Izm0PlfErMwDPZ/FQMA6dqcI8AA4IwfK4AKYb9Q/qQk2pe2Fa
VxYkXCDB6maGDNoRQKjq5yQcMLziDsjzZgsbSt+6oGqqk1vqJnpMPXI3IvIg4UhBBY6SKmXG5pOR
gtY5TtVDGO9+nNvyteF5cVjXvXutrk78U5XxYGpVMe3tZJh2k/KxCUlHVEHjexH3QctF6GCwE4ce
WAYsEe7ycU5Ed+4Kfr4fLy6yfprwqUsumuqwqd6BAyHafFrv0/wGhPDvL8jTnQOpAIDGw/lT0+jH
8yisPgO4HJ738e9iftn+9xAbKj3L+v97nB86wKQsrwn6ga1vQSPnd2+BFiwYmGd5Gn7hjUj3aZzx
o4t8186LHScwcRAGMM97LGPnnVI40mU6fZozFDOBC6vto2Oa2hmiULFHZXrUg7g0aoCoqxRHKVty
cDThfOy1zxXKQx5oxKo+PuGJBNyYdn5E8ML+Z7SHeYsq7uiyMnFSj2wW0Dyg8Plw91X3JSltnBv7
drp4BfTU5tZ2gi48ygaZKxQntd2GuqyNHyAa7BxBySzjM1RpWtR258W21qpVU9x0IKX1QXWO0drY
Whzrvw7Jgf9BUGSmPRCGsa6JAg8FSA5HKLU2HFX0g7i4eTY+WH0rz6h4huDbIG9mmclbWo3WwR5M
HAI+bNQznDiH6PX1zpxbXrRjKciRqKZyqbQs2sENshEVu8uYyjGhdAYEoa7qpchRNvvIxx4dxNTd
KXSACced9IMFYCL4bHV3GeNlH5zvn8xKSzHHuqGAFBt7kVnOaTVRBDnJBkaoEoKVBQPy7Ney5Gir
NrrWqXxzkx/Id6EyzJP+jc8s3BohTt5+Nwnw2A5moIa03Ym07Tjq6n3xaJao8hpL/0ojiov7ODmC
RMvfgpbOP7RjP58rO8ULHDOjxWVBM1cmnnzYO6XM8XZM6zykWlKDHANrw8CxQyi2RBED/rdiF+q5
KC3Bt6wd71YbOeK0wF9JUUuGTIyHtrTPtj260J9q+BO4ZaXvPskZ2ggbr0jfwsiTF7JBUcEF0AwV
rEhgbYVrsl1PpCrCRYLCCl2GsqkBcmgu7ovACygcfIhQ44hP4gTqhYfaO+CyGRrd8zx9hZbbf70o
+nRHRDGfxmqE2nVwNxOcnWqbFlxC5Q60FoAg51fDUsUeZcoKyI1fNnLU4IJoAchHDDVOXBdXziSQ
NmN6HIYwrDY8BAn0RF2mu3bJwb4+gtRQQ7KaZsYRnbprozRECxlU4LR0DA35BLKAzgdAyOsHezN4
UYrvBJkE2DPyoEgl/twfDQd1Fe7JP8bU434xn8ENgE1iY/1yl1DciUvuHCPGm7NholHAtIOYwuia
84Qf70y9xUh+iiRj5MWoel26d9MpKKaV1nhaDp9yLL++nIz2ZoEkfVir4UyXY9SjPwv1oo97wdXx
X20UUnh99H4veDdlHf42cH3537pl4/lBZVcewL0+OxoCCBUJHc+A/ky2XRViR92KkHfrH/RTFP0x
yVMThO63Y1z+4b+CXBnB9fS/AbI5FQ/WsRsBXIJ902mJJscSczcxV/smTMRlcLMGah/QXZBcHoFR
HvnXj6GhZNy+GMz+boU1inUcM0HS0QMiTHAf+QU0vYlqiWUs8yhcjFNsgZp2VEjhhA0eg2t4Dn6L
ehkbdYIgmrTEW31i772h+pHXYdBOHeSuUeHeb7gmwF+6VQvxBBecRCn4DE80MnBZdZ08xXqob6NL
xqQvVSD8IdyOoVHtQdOYdrjDHEIjoKJOKuekXo4/394ZoYW3OtZS0NW7EpxBnqU89kKU4B+GfOo4
dtUuMr3xKWN+iDw+SgLz0ALbmDt9JebgoQkdFNJpOmEGUh+GEpZrXZS/bPhmRm1rh3oQIhvmkf3T
a2vU8WhStFHTo/W6oR7Z7oZriGFhbVTEYJ6ledTWFVabbNJrX89vEELurmCbgZykVhxphjH+K87a
16m3x1cX7H77rk9EAMb2Anw3xp8DnrUXEDMCEJAUQD8mWiGExmtDMdNHoA2ZXVCrJGNQVUX0fDDx
eHmmrjDn6BkVBydUvuOCWHt9bYrr5m88+bO2Lg7YxHP/pXU9SL8hj9YU3ALYKanFHmz2aldFyFrj
UQOqzeW8nYRyGzUZyonpeE0nc2ySIKj+fj7XR/XF519QgF+f1x0APfzXbYDdmAdupdXxzr7wOqxx
d7sHonW4m0K2Lj7kLQcdneC5FfCims7gHSmxi5TzBBqJvEI2Wltp7Grj4ifj2mQx2GmWyMVPoYLm
i8kej6p2tmSjhSZUpkCCVC9HY1ro03sgj+nUdjCZkC9G8r5tZqAN9O2lq8HRbd2891ZbaGfd1mOG
iathnOdB/YUYMHkadkBzPllpvLgoitkJJoQZNp3YXhg77rHvrucnB6vy6iuwB4FloDAYF9/A4FTy
lAN2QKNaCAOMDRVYT6nbGvneYHK8eJCxUQAMXHHq8cDej60RNQlnWt1tNLc0DPO455uktv1LrACr
17ulZeOEqypgVItJBArYm8wFxBU3JtUTNannx/sxBz34assLoHPzETBi07qR2Sq/9pHfXccGBCLu
LL1dDH0PwGKH5gFZ0OaBHNQjG24yRuDMPXyqEHEXZrXjOELYoT8MRvoIBUX3IK2hucW64WEKFq8m
e8HGr8YSv7fnRjrhZlvHgtEeHyD8p9OIGlpIr0F26Nb1QdZ09rYxQnkFBz2bUWDr4+7BmV7IBiCY
0TxQNyxcaJ6r/Nx0UDyyM+SZqaFhnYMqBZuwv5abglwAy6fvJSq3BSa8XRB92kBXDJ/GkIy2zst4
iaVptMqQT3iOgq9x3vZG+DO13W9Zp9gbGNzLS2XacRCV3HzrzdE7zKJKdsrrvtvgsb7mHRj/RvYH
H1A0ToMS5G64rw//oFEDIq0XlZTzXrQD0sw6nGxyNAxQxSTNUZrFqwvUC6TnJ4hOKpZtQggEnmhI
aopg58o2eczebUQSAW2qd9vKGTEVzkuhRA9mAwbwSybrS6dZRnvND+cSleg6Jjd5fmfzi64qlyWU
MTDU3Vt94BNR6TpnWfK/j8lTQutZWPJkWwNUCBpDga3YlLu+SprtMq6EiCFwzV1IBmu/Z6CqbVA3
y/GQdU3CW4QiEJQSRIqfE+o6upiTxtQsw1ozMH0a63AafprODMs9ogR1u8ZByBZVOXX4Ehq2uWMd
7pKWu/p/Rwf8zmbTdX6eGOauyZpqQwiA+0C3mLdzDRoQ37GhPomb9xy7TeihBNT1NUcfymegUELj
2OP52TM8Pu8+hU7eYG99sMUEbcKg3aLMYVuVuf3mIg21m3B829cgxnqSSPs9Q+JCblIfoGheN8kz
NdkwG5sqdO3DajOqqNxyyEzt8ikSW+BLfQh7OOHNiY0KJe7RrnWVcSMTNeCIanegCADf2iA96Dvo
4MlmT4UHyj4Kdvy8P9quLzZjX5kbkNf011Jn+5rUuLLM7Z5ZKYq3GdlXnRJs5wF8u5H57NJI5OnZ
z8M/MunubO5M17bQG6ZPXSnDGvjnLtzUnheeoUg4XxmvYMMub776uqFwGtaD8ecoOhBuf9g/rbis
lXSg4IEEMSDRtPbdOku8AP/ELhlipPzWt7XEk4FedzYM/GlSlPatMet7+fTC1iO4yXAnTj/c+tZS
V2UHBZ5N5BuHh3oS07YzRwsFIwp0N2RcPVD5sQKH8hgDNr5Da/E9mCbbJ2Qj2lPjsmgDjnTmAwMH
ozsM5zzj7TX2i/YJh+/2qcnwRAKmvNiSjRqexfNjGYllUsmw0dyMA8jgJdDfhzWunUyIGMsh2sQg
TH1aHevrfNhFlv/b62iHkQPTVIMYAwXXA7L6efhPDkXjL4nBpqMbqfEw86j/Y2rtV3DwZD+zTvw2
IAFvs+OB1dLMg3Ts3b9ljOt6sFbKV9ee4kM0SxAfVwO7iRCyb83IzU2UgjvCiXUu20N2qqujdh9n
zV80Wu00pCYKS9RcUBfJ9WJbuiGIkjSvVziJYVtHmREYZo0k/crz5UPe/uzZDgrjEbfaqUe22Zpu
llVMJ7vIiwB7jGRPiWRKLqM6BxAdB6JLM1hnyVREcXW2EveNTGtyGtXIecA8jqswnasmryxC89YM
wZKuHgUYD3Qe7t8pO2lYzfWfupQb17O/mD2JhnMdUu9u6mrT8+sURGGraYxFeIgMXM1q0eTMmh2t
s7tdSH/GLHQeh6G7Hy6kPyE0fymYHn12MrcXFvMXuo2otahvqbCBur+hgDL2lyHlwym2UQ60XGC0
aYoLWgObmgn8IC4YYJYMYJ5HapeOXgEYAD5jCoxQ27xPJ+gqAONj6Sbk4FLBFh60x3q4gn9oSDAg
p0kOvVslVyAAzVvkgLiwqUCzSsNJzOxGvbyHhI2D1KaQJbv5usnLxgcGqZ4aP4ijGGTEQL+WwCCg
LpkXl6YBHBKl0q9mzuSrkY/qMWLVC752o8U01MVJFVCmQ4KrDuK+cHcQmh+uowvtRVJXjFQKCa0U
WEyt1Uh2ahRQCFA/w34WLOlnng3dhsf2cBn74u1/vzCmi+VJF7JVZRsFZlE02088K6tw4CQgCOpl
2bwlkhZiV6FGgXn4gN3pN1lUOQoikKaeswhXzP8+/GQzQE8sjZxvyUaNGga1970BpOh64zwkqd49
18POQY0vikqwXSYHbuL8m28GvRuByN9vFGikoES1Nm1c7/zIBdvlh90xIGxVcS0OPULC+s5RN1q7
qgOcgxwijdpDbohh49dDdbNBB71zBaBSoaUqENnHorolZcr2cZ8bSwwFeqKpdqhGnvDom8yXOU/b
oOrqeVfrh1hdSvPK4hp1O+uYet0ITHLTQ35zJrdrWgj/mGOV0c9h4vmejoteYTNIKGRxh6Je3LFh
y+AESuedbcvGTQIdE6e684+ROW0dZEvPMhrGM//o0ZAcZBviFuCldUzudcq6wmqjXqugQ2Sa/9yZ
1/i7VzSHaFreCs1Yp60zwIj8663cxdDwd++RbJbXuSezvnHl4wfVjdl39QZKzG6IQ+hoBoyZbQB1
S1wYQ9vgS5QX+OodWb0pI3P+QrbatkBUZSjUOzbml2EG9XIjpnJPTlPm6abuPXBqG2b6RbHmO2uT
6YeHDdemAenRDdx8JmA4VzuzTAA6y79muzOOnA0R2Bh+NUNodag6QyXbaqNexHv3aNnhz9UuSxHd
7NLzH5E9gLjYUQstbCbUSz0ZThs+tUNvgCXEZLgRtji6tSh3eMaybSlb20BJSDYc3SIDA4YOp4mQ
Ep2udR5fcwohm1acy/BRGxLvjzzJ0iOlmtdMdPyRk3Y8fAX3FviHdEaa7BSWlApczTTOCk3b7EjP
wfYOXLFjm4aoFQScWJpR/kRNC2LfM0+bN3+yssVEdlsfSGzk6o8hHnIgUQRtAZRm8reUNflT6ibj
ecjxG0aFDwoMxVif8Y0KuDyqzS/p5P+VTGVWBHYPEOjqLSZIknXC24mwwrYV4s3gdSLp4LXx7TDG
lSZycast0r/9QX8lFLmRbO8cTY6nUWOHb2QfRh7t7UoBAPGx61h3F5CRUeA0blJ3m1bAvVNMaYlx
2Z5MLpv3cxj/2U1RdpkqyGVBVaNONmNkTTtJonLkGkneodUqcr1u8HG6gqISqPdEf2GDGv5RaOBB
LmwJ3uY4eoAaXCcP2lE5IS64WdLKw+r2UujZNumttEA7ARr2yd1ytxwvc1QeHFn70I3rsJPybafa
urgSBauia82PxVwe8wnnzanjo7s1cV1wFANAgDTMi8h8ZAOoRyEsm+/bYe4hQqznUWOfOuH0j5/M
CZKbgHsPAWdFesJfYbrhsxttQc0JugDTeZhYEf4jhwbvf3S/h14xBknv4MEBdbHNJzpw6hJXeNqC
eDl0oDTwWzcZiTy875HkC6Xa8zzbium7Z5fzm6pCD1dpWXlyCsN8cawSFBQz+OCmKC0C0cS6nrWb
OsCqQAbe2uZ1RE3YtY1jhrSHBe59P8Xfu6+8dgMFnP7aurbcjODE2Ptd1l8rzwMmVjuWGKGN5Onc
tjh7PkeqCabVTjN+Z4NWHOjkKnAR/D+C6SXxdbCdxqg6372V9SWoZ3TAunpW/Q9reggPRq7xGpvj
hoOx8JKMRfbKweW285vc3FnAz77OvoyvY86wy7FKF/SN08ZFfu2Le7PNTRwL62gYUn1LKgOAYgg0
ubg/2kNi95MdasQDQFJ+DuS4nZZf56yFaG0TgUYQQhsHJNzrI87Ib8uQeW1+aWaopidz9hMqMxup
JWRswLJ07tu/iLgH41HJZ2imgR9yPzaiu3Sj6i8AbfRLb7XVvlmEuI8A04JlQX149cxiEseEN1Xy
r3QE+7tpQEKLt074xUncJ2iaTd8Hi1VbsjvajnTnYodi7rs95KkBBRvrGNbVoTaa7sHVt/Bda8Sn
xgIpHqnGky0Jx2eKIJOlr+1x9jE25KRG+v2zjefI/RoT9JdtFzqhk04fFkIOYNATabNxo7Dfm0kL
hs6qS/Ld7KPaGsmq5sHXDV8Shbrbx6B46dzwEvEQs92hbg59Wv0r44ApUaN0L4/jco9SqX6Dui3w
P69u6vlzHj0U/r051XyoTaeZnyEzVmx802N7MpZOXz18WirV66d6fVqPYqi3zJbdGD20zv36o4oi
wCqgsbMUKNyR4jmjQqlCMkYHMA5IsGPrIob7eoYl6K7egYbQJTpUJWSUaEqeKUB3I+/kVeDrAiHX
FQc09iCNyHroiO2xmbv6hGzXLa0jGxTb2v3eDaVEhgw8EbEO/zSHgmIN74I2sDzQEAVqUMbIAN/+
gM5OhJJ1y7nZsRaMaytedo2hHjUErL0LuYtbFlxjfrc0LXM3j4ayL79Dbrjc+5liEDwd7fSydJOo
y5DNKn2cpUtTBL12Ld1GP+s+Wd2Kh0iQ6wB76NNLWcz9ITeLx9X0H8uTq6GVl65ec4QKNtAqeqHl
5SCwmsyMQabg19pZLJxAyqYOptBoLylK98pNlJTdhXkizfdkxWWCDAO/L88lihSPxTg65YY81Hwa
L5FkTfQiCa0Hcco5wGZ+Dpbx6r+f/2kp0YH+yzZAAFKaiQH2TogXqLBpHg1gZR4tPPDZJoxUt3Es
GR1WT6xjaKgGfqtnR5xoRl3y97nkZOafZYcqSvKts/3ZcC/I7+9W0/JSRpOxI86j31cHvVLooNgq
wj1/bAFFrQmNLqn9LSsBmpo9gTSEbsaPXgU9vGqzhAF6XG3IT2PqxSPIBKIxvq1T1mU+hekXG9Me
WdjVvb4D3tZqq7wyC8i7BJKbxrTO8k7WOZ0zpAEgWHjAzagS9hkQ5KTWvAgzQ8HTQtot2rph3VzJ
tog3myipOLZZ8lfCnfIQqoo92IMt95MIxcmtvfwLl/wnuI3yv4x60Jh+F7hb7rBzHyYgzEKC7AdP
wACHAKg+Y1+oGLsUZQ5Gex+Y/Mz8OTuT85oCkfgyOPG2aQznlUyl1WzNCFyuNFKziVQiTx9oJOZx
DLjXq1Nt1C6eybWxM4zG33V6OjZO+UlWRtBi63+mh7hSebozow7MvVWUv/ZJ7KL60gUeRz/THTBr
vjjONxpQfJwNPy07d6/0zB/rKN3NDOpqFIGMMgQCe2vc0GJ4nkLLVvgb3ICXX7mXIyNkQO8OF4/O
MUad5qkvi/DRLjiSCebgvjWO+XcxjcO//KdCDfa/ut794YLpeJkLuZbylhjS/TSXeeO8FcJf5uKf
MtwAEYKMpUY9x7h83g1hJncr6tl2gXrA4TpDGbgFCdGq2dl+Nj3ThHZE3XlSOz9Yn8xAzxXfQVQW
/QVlHJCh+mP8jAO5he+XiIPBA45afkua2ngFtSIP2GzWX0D54V9kaf+TDVpFY0yab/lU2FcPqPkv
Jod2doTE53ustlmtt8m6oXpOG6/6YsgZ2QPwYO1oAsPu4SlR9c4JWxUUZhjunHLurkI3gy6mKvRG
knpkC92cBZMuvSJH4vlQZbDl6LabpU9RuPc+TdlYntZ1qLeubUbOdIpxb4h3XF7jEpejPb594hCp
sjTG0Yu6fdqrFurpY3mlsaODuZXLTdI1ACfrIdn+Yw65UE2KXZaDFMun2XpON/ZQaWutI/HuEQ8f
qlfkhXpkW1n6mN2VkPYT3+7sFPu7qXc2O/1T71IvLYi8ByTTbaSNgH7fDKrCCcr2JbQa/BhqI2DI
XsZrDNlYlOLID7zV/8WsRvRrXee/4b403ENTPgZ00AThu20CqZlN6iwTAXE+fZ6lxiiM78BHZteU
exJwTVedwRD6HiGM9GC6RaV+mNDL2RTAjUI4sUywu6rd43oasVKOxC+NP7x0TIF2NSQgIu7h/x+f
dMi17i1cgj7RJ1caLZKnIyvAuA5nMnD7IFWaAviHLwkrHNgjUDS3HijsJviYSrE5/t8D1bbFafkO
wOf4YKgq3RbMheih0Z6L2MqcB+wZdkndi0PhzQdfeP4TNSavQdzVhn+a0/hu4kC83VK731AAZMGQ
2DD69uDbBri49UyKHSENA01mvzgVkDFcVptClYJG2/Jw+QVqgsyLux0VM1HJElU0+Y5TYSdoblcT
9ShMUCEUjU18jS7VUGaCr7DeleCekQ0U6MJkhxxygtM3+JPIRtU184djKSeh2hrXtpNd7UK5Ohry
oHKr/OYrmd/AYJHfhgEyB60EDz0XiW9vCu3mJTjK8zz5i+KQoYXDyGrrYrTytM6lXqbrc5R3WM3L
QtAm3mbO7FxpxfVVDSP7EkP8DuKgeA+rfZrzZsOZA3zohyPqQ3UwMqgaMm4al0yV/k6qNkNZSW2A
aR82ctBwbchGXrLRsDPKKbBl5wdkQwmWUS/L0LiGTtL7eJ1YoWS7bqtm/7ulwa7U7cqMuSdHAURu
l277zfLMOAjndHptY79Drl/GzxwbwL1b+94DpLJzaL3P4CJBEcsxZPWtYKHYlLzPnyLmZE/gY8mf
3Ma9cBzdr2R38GW7gxoSBLlIzc7XtOSSmyg4huLnbjGq1ml2tQnAGIEjOhTKPKpfyFM87b1HFExN
IFMFpliPSrEDvlMsGitQb93Fw/yDdFRWzZRPwzv9FfI0M/Ix+Kmhx4IK8wLImdnbxnE+gS5KIRPZ
l2MTcAeXzb1Vm49ko8bWXrydXrhqMVNADibkR1ADgIgUDCGb1baspteoIiQKFVQzKRagxTgQuPVA
JghsaNTMla/KfXNOJjpq20m57wucADy3TEEn3NmPqG5CVkqGP1gC6mQjVvbjap9DoB8Vj3+SiZwU
T712ln9xPWk1UVhR8r0QLmQVdOor00mwOurl0iMb/jiHQoECmJzUrLE09Evrq1X0f+NBlJ/mLisg
zce3hZmoL6DaOoM+wL1K3HNdkantjw1jT2Ra7dQzxgn7eIqbMyh7Ji44gcgzyKwCCFEvs84RkvdH
YfL/a62mUqgiBcPt1jDyy4KnnB0UL7lT8q22ccUlxxBp0z7xsqcRfM9WCJaWSeX5UweKyyclRLGn
uHI2caFMcUXnLHGgRXC2oTHpXNwvJoyVHQPfeODEuGPBqIay2oVhCCFGTaOxziN6DND6vqgQtVtv
UgE8Ka3mZsmx4tvILBzIibLu5OIr5eRBeALlTMy+UTNrzoya49q1wlXg9s5hcO+HZcrpRHbBKvtW
ZKil7fDpnfiPQRnGobKxg2WD17wADdi+mLaqgTx3wgPZqJHGH5OS6hn8ggpEaAf6VdBvKpI9yF5F
dCIT/d7IXg1hDBju/B+x4BdcYgcUtAFXr3zIYIhsV3eyObp1zL8KZn6DynrxVFuCvUIVFVmZnn/N
69w4oJge0ifTUzdA9MIhYm9ktx8WNm8QNKQPgAzIw9xCJmUxLsTfFEpNFoW48R6h/rb4jXnoznXe
XCyHR9dMQREyQj3gtyL0nW0klToVRRx/q2YNGi/Fi2kN8XPbqz8oCkig8JAwSCrTkFfFDKq6bnjo
1YhnkpGGJ8FyG8CWUh2WfbbebAM69BBhI/tAe23P5t5j1lZ7ZYUdVKXLtjhWMn/M/eER7NGgPncr
0Fqse8m6rmZzTxtBBWHXPTP9fLPuIFtlxOXLxplMyEBSKKB2m1y6zum/MrwQ1wsxwawhEzQTjKEy
F3KZ1f67WLL10KYLS9Cdg3m9ZPZFtEjx8hEU404DFCASPeKx51w8OhCi2UCmtDtMRew9koOaqlXq
iFRTsgSvM1o9DdybKMJwtaQuVqKG5ofSf8TxaW6swATkEo0V71AzgALGUkFCzSYFRKH1EeNqZJAT
J3M3QiuRrMsYcpB70U3xiWxVVr57lzkUTUYTiro7pOWQp9fZPd+Nk1NdZzew0c3mmWx9npyENUfn
T1m6pWtpGs4BtzlbChRFjKyr6X2xcIjbKmHUJ7D98K9+59/GomfPfc/UF5GUi7kSZnMe7BFMGjoq
ncrPk7JR3Pw6s57DtlwmSaOINxAgyFL/AB6lgCGt/icK17qN29geyA6H8iVJotdmNss/Iazl7Fzk
m4+zDnOmbgP5XPNZ4pJxwu525O2jEvN+AGrzewgG4t0gHAYp8nZ4y9n0bhcgr0IRr7ltIsc+d7rp
M6g7LD0vcj4PtaO/s90NP0Lulvp/LE8huK1t8JIHJxnsGzWm4dq3tsXuTOFYdbxzSP532VX942qG
UFJ1HmvxSqYO2dCbWx3vJDxUqspDnTvfVj74hTN+jatrLRSSAxt04En4jTjiS7JRlxqr7ft2Q10K
HJhYAlv9qWqMvjvMRhs947fvPNozC2I8vZ9HbaJeDG51iaTHbTV5PH7GcwqSlB+hyrRxJ6M8ZBa0
jZoptv0AR5liT0N6lWoavF3R8QyXCn0qA1S31sfORbmt3Zyb3r30SVccvMGTD2sjqixCprzDEXGO
7b9lxooD2QrXxeGQAutCfaXrS7qqpHvNpAGo1KxVBHQCbj7JMRpAcog2RV0tTJ1p4DHclNirJlUd
QVNU33q6E0DIIEw54cMAdzgjcl0Ld1P1QyutLVOZd/V1lYLt9d41issOIsDDS1cUx9x1sxvSqPmN
etOYpre/V6NMh2zxmLN/mBtgmVcThQEF8lM4IXDTeiVqKGJsceUMOiEQOWjHOiuW0biFrsW0XW30
BlQ6Dfu67WWwLpXquaZrhcewcX4OmYMrdAoGsMi9QGzkeLfI8gPYXYdKtnE6Nbpyb9bVfJ4ljMe+
Uih3L/zqyFXvHUu7ee0jIEOpkbE/Y5NNmNKe8KO2RpauAZN1Gt2oSE0khhhqAexCPQ9QnztCrQGn
zsRUz2RzrVSrzlTffJa2Z6Xsn4UORQnK+KBCdXQaP3luoil57qXontr6CNHVTgJ3CHsmQqDCExVk
TY+cGRBrvT2BUj0qHtdiECoaUfzdF/LnLK7f3Mpzn0snFk/V/GSnXZsAyoD/feBZ/liGQ1i5h5rn
eUCxdZiL57qWfBuWPd/RkByonB1xXeqlJw6yZYCv02JbdB27cRf0wG3XtJBiwNAoHHaLSjTe0M3b
hqV86+QQ1WENiD1qXTuRhZLjGtP1gGTRY+yhsmPEhxdgd71T7M0VJJpUmlmbKpbNBdim8cjG+mik
ZXMBvwkQPpY+sNCYGoprvXEslym/c6+2zHwuM5QipJAC6ULk9UPcmD1IjS7PW/bek3E6wtEFRgaK
GRSkwgtcHroUU0OYD6dtcbIaQAyhkfUnSkOjL2WsvsrZF2dfb7mcWaE6AHVy88jrB0fwbtxQl+nx
UDEZeFw1OxQlwUNG3Enilks3YHUy9tAAUyiN/GVrbP1XoHFk4pYsjwIaAGgJZPxHGA0TO8Ilejyl
OBUicVBC+H4zs6i/ZkXdX6m3NqsNtHr5PlYZCiIBCcyt9F/AH2BjIhvnMuiGeobbaSXfEpjAnMcO
qgaVvXOQ4MG+ykxB56mNS0PjZXobwUVdcrX43YDfoSt3VB8ojeSQ55rurxpQXEI25oQoHKGqQF+X
BlLPNrvpnOBz+j+EfdeypDjT7RMRIeG5Lcr77XqbG6ItTsIIz9Ofpayerj39zR/nhiBTgumpXQVS
5jKmBO/+jnjx83Rew/QQADqNvqABjZtfwXI7W/J6FmFWpeYWK/zkCZu76AQs8pm4zA2HvyY6J9Du
iqYtdLcywE5T9xAU0D+tRqddza4FJ1yds6UBXHpxovd+YILC3Qc9v5qeiY1wAgkFKKZPHzTgwZkU
bkvppm18yNzlWrInQXEdlFl9WqZO7z0p4KIXs9XF2MwnBtRnUTDY3w9T2vmQx9RUKkpi25guCs57
NFyq8lD58edDa6fQ6bon/5oj9SVz7/nAtwPnAjbavBeON+2Tup2hUYPwnoN3Bz4Risu8vLQJqCL/
Ne+ey1Vt7Ur/a1V43akti+7ExgnbKYpVhgK7qyB9XIzoPusD3szFCfKzwNRnEyjqMRA6KsEhGU8F
GeQJIGVOkeU5m9EtH5q0X/vBBIuH1GieeqwWYDiZDTvKASVu7NGlLkFwq1YCRqenvDVgkGSl8M0O
OoDwg9xh6SrKsfoe4dao5KjOQGAB/Nf1YtFantgyHqGsOD3eyx1UpgBzTu3d2Tr9VQGhsNYAoHFk
28lHLaeGHAq6y3IoL+DaDMumTthymDz8gYMxc1Z47w+hKl3w/Ay72AlpOI9O4cfLqEwFKgzKfXSy
2HyY+2cKaEIGYPcqB/RipfoaL/gAqn8arptJR+I3pU8TjdD1sUbY2FZ7vaekoyDNK+DDu8NebE36
oXRIcuji3uKm8p+LIM73mSkzAAjAeYKDeKNlQ36/lvLCB3DBV8/0kqI8L5JpmwbwbGLxgE1MHcFH
CFXvfMKjic5aYX51rMbeAXQQrKwAeq1mb+QPsDTFe7GUZmjGwwfqthVgKPn4wF17ePCcwoL4ozi3
PLC24AUOYcFcufYbJoFGiAe+gcp7tAuMaC/VxELXDp4DT/YaxP7Ntz32VtSQSOhNg29g7ikeozQ/
wE+YLwvo4Sy1Kcsl0YcpafoLjB3AhOOKA6aCXGZY1SE3wB/oM76TRiTfphkQIy9x8xNLpXhoYi9f
JCbWzBA0AWulsI9lzaxPhxZeHscIH7pje+pwH6S5POZRt5CDV8P3IV7RMzXw519MRGge6ycsPRzp
2TrRE/P+mP17WM9WuXu2+3wJr1K+MWM/O8+lzM90RgfsdEElyft4xfSoNSigWF2n2KAZNZ7KQQ5Y
5wKd1dKPMNc/OLKlVApUOIt30aUqpG7vztGBDv4I4NCOTuHRDL15dsunekZ0HwQLOTrUMdan3Zi9
tax6Jlppg+U2zO5yeK9OZbTJu54fiJJKB8rXkRWEPjihK8oVei4NgJtq7WxXPVN+bKwhWA64idQ3
oRn3O91vUvv9smZB++iUHCTPAQaE8Ic1XhIgrI9pUU4LqUOwkIN9YUA+tHGyGW0NSOwAmjHqA53Z
QG5DKCyTq3suZYU4lmBhQCnzz0RKytEVx9qeHrDG8TY0eM/Tmc3wuDQUqMyoy3UhmPP9EiIczjHP
QHhlEEgsqkBB7wYHYkfTGX77v3zf4Ou/8vg2D+0CKwEcaUhm3bufm8Xmfu39ktS1ViMHs5kYI/HU
YwdTlFsg2cYTpT4dIJl0ohmVL7e3PDBVS3Ts1fL+qsUXCw3jeKpgzIzXr2EIaS+YDeJPx8zDAIdq
G42B4feL2fCy1aBB1vfUIMcPZ0zVzhnh8xTxodvemYJEMoTd7+8BKpDTKA3QFTj7fcWNeUjJICr/
5zY04HtSAArQB3Bh0mo71l19mZ6OIwnz+DVqjMDoQ8TD9fDstXLsFXjX7OCDbh2SObAOdIa9lqvW
FSqrUONSW8q50JNQawdf2ducvkjxoaGwERIRE5BytkL5w1vcuJZ/sTOrooIveA59kqhKo/NYByvU
A509XIPwNSG2JvE2ZWrPC9EAQopV02NsmtXW6id09ADjhxtq0gBvmHrWWoFZu6O2Q+RLfryNkhsq
xTTy73mfOhU0uuz1wqb2xh34Mwy/Hin3xWsP7u2684tSrlqAVip06E9cG0mTm3TmW2IH/zJAHWlK
ZMV9yHJAO2mO8GCytphsFJ/x2vzP62oV5MtBQc2S+CLCs9uTaPnuxgihEI+i3Y0+QiEW6LubZzTA
qv8zWV9LdwL2dgFd3MWsS9yumIorQ3Otnr3yTCk6yLL2V6x1vJBCgPPklc6GSnyaS/mstGBsBaUm
Tzd36CO7fd76D0EfcqbQDa+M7/Th3z92Cm9T9Z/GbaDQ4znocwXRtwS+iqdpKvnzVAOeHxvevKXQ
g0cVPGrmdEUhj1QEsNGIai7QIM+OwfLrMLRwD0dEM+a6gFdkdOGOQv1cpd+EqMISb6j3ua+GdSyE
2OGPOz9HXDzTBAigYA9m1sHFLs5OD43ce5OFmil0iIHRtAVWW/eOylhIIJHyyFj59pgcs6ZMQIWx
ASa8x0kESfKm+0GDhlHj3U6nf8clXZeVoghH5iyA44ROszMPV7ARqzDJhPg+m+8cj7IfHh5oizKq
ITjpGDEg1UHyNHMbSAEsUFa0QctEzI9BYJQ5nq0CtBANpO6J54UlVSIMZ0MRHWIidt1jW8OzKUzY
AM17cIVCavzwHqvzNrCxifjfvhHl7tMGPHjvfaMxDeINBLRBtumN5thF89P0x8oczIMemk8SKvdD
O+Qh6IMmCmYK1it6Dvmbox4BI8L8gbNSHAfdYvdnUYesyeWu06Fllt6Gx0EGnXT049PScc6JbC4U
mfzdSU1/k+X5dLFiO1lWFq/ex9Y/eUZs/Cx8tZ39wvsoVTqGKJIa6wDu1Lgf9C4ryBtvR1D18AhN
03Hrozy6qCcH/EFKejPIRwzLiUlGmAMHJ3eZcuEvna5rr0CRdtfaxB6hALVN8mbVGOgW6Nbpp0OX
b0YWGcfK7FHN8l8rnr3CcDJ7y9q0R+NFZWu8XdK3dEYfeAaE5uzIVn5J0NQEDj1909rwBwk4V0jT
hJi6JfdBnqbRLBi3fWwcHOHbSz6nD9iX8yNUEPkRAGBUIVyCa1MiFmm91XOgbYFH6m2c5kcQhhbY
LMHxJoAL15wfg1zAAlUMZnqGaJJh/7AtfmlsM766JUDOPmuLE3wzrZeqQm2fQqdgn0MavU9mevI9
TCIr32DlOC+rUbWPFRsHcBZmtmOW0TwGA0i9kf1BY9AGbB7zIY4gGhfX7tmVqEOlSbmCQmn/7ERW
d4h7gF4pTDojeBikG1KUKqd/TmtIFcxgpqHR1T+PVirCDg+d7e+us8NdfNn+dG7pjNeQ0kshJrEC
Z2k6wNEJ9EgQN1FOAObLgPGdP62KIGoXCRxdT3So3Lo+oRTQhwnkGpeUY/gHnyZ9uIdOwb1dYRk7
ytMMGvwrBDXnHQ66EXybcV+acb8HzW2hpbaeG3xwfw1QGMkKIp4wZxuBI22rLIwLpzjHaWcuDZ7N
rzJJ0Jd0op+eCyM/7Na+BWmMal1RdpcpTz8Gu36e9EuQVNiYPivzqoAl+VSuKHcfgLL1Dk+p4njL
M7bKxcB30NXgh9lpgTqm01vcJObBYi4g0LPQ0hyYolNxrU0j/77k76uHGpTsqBZ7usbmsVhpindY
NpCeAMjhowEmZ50DmbGlMEYTv4/e48astwYzyrUwu/Qjd+N1NiTlF0hdTHsI/2JfpfOlMz/Hk1Gf
03naKCfj1zoC+LD20FxkRsevhnD51YFuwG4qnBy7339ydIadcgcDqytdyVwbe8OSgcyRV8tWxbA4
zlq+14IrX7FuQuEMqm9PFmTv1hxwxSOEG+NDBWvYjZXn1YOMPRYWvOiXDDTAkD4YLA+vuZLo8Hpw
HKvNDuuVyccrT0ewmxHLQNuMzeQwJuNerqAJB04OGZLRLBpv8WcCHziRSz+z22UnrfjcCaYOKori
NToo8Ze6s+FIabo/3HrGitq33kcV/J4qUqXg1yawXNNTnYi/q7xqln7dNqtWi8AJTcbjLIHGiGws
uKzoQ2f30ed4pnGaapqO3ACAfKGJ90to8DbPGeG2LrPkJTCCn8Loi8dxTvlh7LAx8oO8+To27XoM
vOoVkiDlNg5Gbbtq2++z+qDx3gKPEveCDlbat8+xih68bm6+zvAPCHM1b7LCaUG8mb+70Ljci1E2
DySmmebm9ylyUYNTim1sZ/BRPE/hK5EFhb+nOKnYm2lm/RKSnru8Ucll9vouWgbTdm6AQL5FUwto
5lTIFl9NPD7wdlKncpq/mCyPHtuxKI4l/LhDw7T4ufHn71QNoYOTS3xNTVSy7gWTVFjtskIDFR88
AP/aCDgi9186bbU3HJ3hSV8epuqJgqrqxW5wrJe25PbLJAxozPdm+mt4bZ20+ZV17FcNJ4svaNgm
eL5N/qnvHLFv23neKDjpPSQdPi2ep+bH0AOQpy8CA2Q7w47iKz6PMqz72H2wogS8vcJE+7YyYFZr
+w0oSz5Y6HM7qisd/D61DgUct8sg6oIF5UA0SlE1retdM/i/50H6XUE7DRIJ9xxNziIJu9/ZO97z
RTUwaI1zKC/UUl1pYCjZt1lVgIVBP2Dn9MAtZxBcfQoaEBccR2qhPtbWS3RJXzrlmIsKgF7sPBJ5
yepck8lmYwuYRnKRKkd3h3nRl761v1t2yX7NYeGXxpek41Bnhyo0KkJN8zC3AmDwSR4MJ24eKG+6
xacUOGcVGi3QpqY2QzPxZdALmD5muXmJ9CFPjOnIUeALnNJ2FzQNMoco7LnoJtI8yt0OAk3jRDgu
fs+49jZZOAn+T4d+Uw5g0gV2jj1xPpzrrkfB2AUDDSoMfFcW6SMqKb9T90HF4EntQUoknK3agBjv
nzm8R4mcoUy46RwJgeUo/0lvaafDf6uWYJrSG5wOObw/gQ5z0z2FPWQjr8y0FhTRVTUMPTbgcXy+
qpKQcTVQQIDWcupvQAP3NhXPi92IhtLCc53mkQ4zOjNhWQNb0THR3nKD2maeMB9oArrqcmfOeAK6
oBiKUE6OCFtT/L5ATNnPrILpvGknWgxOS8B9Oq20POAtdhUD99V6h37v/ChbG/tdj4nvyZCGIAqA
m8fatwTrCLyaxNVM4FwEPbjKRKG8hfW4DlO04UK8zu3w9qMkp0epf7S1L1eigAAbzOmBoaAfLqfh
KoM86FhYYTVGEahcxQ/WYa2JPzY/T67gZ3zd+RkVhG4duTP2oDp3m1uk7MXz66vfcHgc4kEBCiYa
aFXpXaukmtB9NSGR/Cfn5JXYqCB+MP253QwoKr/aLUQhOy/5ZoHfF9oJs09QkLbOcdVAFNJqkm+V
bxxqSOmGSdsGe6Nm2E6wJr1EpoHf2LzLepGu8MCx8xBuKHA/ckeoYGHH/ShL1E6j6kHpgDKwz1JQ
zM7B1K1ZFcJRgD1av2bTnn5mFsQD8sQdnqGcna4D/LjCyJ7kcOZeAXXg0urWrTHIXWNMA/YG9vOc
MoDTK5OjKtEP4G+kb7dqSupAMSR2QK+9KWGiAposeDT9b4z/kcfIAVDGzTz76OoC6dxUoGMV7Wgf
TaijySCy9pWOPGx7qyXNodmZj2WhN3918NNFecas6v1k9sWuFeCJeQa2obUqV8wcoRalw7oDy4fO
6MDEiPVV2fahldflmUcWtL5nBQKu609bVJSKJQ9i6wW2k5/DNoGsyH00Af17lXXT165X/WLwLOvK
08y+ynyMLyOUB+4pS+fr2nlCoWvctsJ3T9y1kpdarmvmmy/pkKcvpVw3OoB96vw49i9NUxxcI/ev
ztyaL7NR3iKzd82XwhGfoj9jRm7lzxNYECXQU8oyvlRT5V3cAfUXlsevfZ90e5/3KPTqwaHMSoi9
pPYarOJvZue7S8AsjQdwur8zL54+HNvQVaghPlHerfPveR98zs8BWH/DGAx4kKF5pj+0Ii6MR4DN
l2bCzJcp9iKKQN7EzkWP/ZlJYzoysX59YSiBHefJ3/Sjx8PWxwIoBg7tjW2Vatu3uSumQwU1YAyN
05vd5hyyB04DXD1CNDzyvH+bzXQ85EU+h7HIpzfTwJbF53G8sRoDGzy4boBfBYTQgeIZ349DBRNq
OFHo8U9xaybPAm8/OPeodyvNy9P9wID3+BSCEPHexgkeov/OY0eV4mUBr0J6YaEA14NNPFuoz/3z
Ervn7m+xeYSwsVeMoQ09kHcVaM8JU30doN+46tJO7WFRbzwlTvlMS66kHsqQua44Q8BaAeAduwsa
MBPjGxxl2aOLz/XAIjD2I72Gg1/6KousazsDU9iiVHkaOuf3gYNyf8oUdrSgg0xroSoD/nx0pEnl
oZxidruALlUWlkBG098eqfTY7c05Ox7o9L5A+vTc/XRa5wGmikn+Xkbd5zvQg/GYDWeW2H+X6dCf
ygyNLpnYGYhJLN7WOgzGJgbbBTULGnVTv0O7NfmgwYxnxcmeGBZHYTFn8BLz4H6lWwR06Enjclao
+hYzdp8DOrcLGolaWD3ZaZasKCz71gPG0ACjymZjONh9to3NXjyVfpGc7YKdQaMTTwG6gk9R3nqL
FK/LHeWcOWmPc5x/oBmwdJrEfxwCwBeLHoYFRh1Yr66M1NrD/8WGQlDxQViNJ+A17OwNmsUpXEz8
+piyYOvyMriwwGUeHit9vQKOEQbHOnk/gNH6EhumvUwzqPNbhuWdUq/1AEhI/duZKGYG4ZvcWw61
Az8FGqaJYsjeJDSOw0zO4thAaO/Qxaa9BrO+eXQgAxoKx8m+Oq618+zS/hXJfq3Muvw2aSvZoh4Z
KNBWD9VlApzQIbcY3/VOf72rl97RKF1WOtvB6H+5cVlk+WJkcMvuG1+5Z4BBMtA0UW4DZbl/iGYN
4pmr2tnP7vzQcSyJyjgQ23qeoQ+g2SwRHmQ5F/aFiCxGEDSbaYIo653qwkvYnuFff0k0GYZmFJaM
wpucw5/rb3ezzWbz16iXuSDwoUkW3mG8BkdTrJSWWhOE9zYwO/0pHqvVHdpLZzUkZm5zKTSSrt0C
e9GH8AcDfQarxUU6pOzJRRn/OvB+53fZYbDL6kvnzc02ikWyGfzIfvMDL6xH1/nqxm23xLojPs6Q
kH2IPaUWkCCK1y4qdMtGV6eoIkUHX2a7pE763b101WpRARqk3D3UcwVKGrt7iqbRLQfFfymJ7R9a
2ZrXUaWwnoOXi7eIPFAcHBDBnEUSxPWmcXKG9Y+Og1ypC6xc7Q18ONtb6OvpNFAasti28DBaUM6j
S9KJm9jYufHnW/g5kzs8zr7RRPoP0h3axjV3KLu+3m9K+cKyi70zx0+3e1KunzJoWQwXFEXkR1Kh
eAHQ0I/OxjqidyLnyWm7cYN1gNiN/VQ+oP8TLHidqh+s3fPOqb+jUteBdlc4Fwt6pXsDCjrgkrH+
xZPqI9Y3w8buOMi5fosuxpq0S0i1ZPb9etuiRn5XPfkkvU1T8PwtgLxBeW6RAFW9GCyIVN5iGgKU
rw6nOXC2tZieWvw/PHptEp3KEetlz5jZOxSVRGgUnjw5/jQ+JVAYpfxkAh6SNNLeQgGMv2MJUPIC
S1DlXlSDojk93zv9Jrg99SmGMM1HmuCXdn9F3N4GZR7wQ8/922W3nFu668ph0bFSek1gGH1ImnGk
6sZLD7pKS2dy7RrVpKANE6PE50bScvOsnD0wJy8kKEfzo0KkRyMBa1Pji+6Hux0A5f4K77lRZQnw
ouLFjzYQQQyl0zbs6lalOGMpCT84DwIt+Dth8ffnbJji0AVH7/hXvhZmeS4F1BH0IM0XVRTzBZ06
HsSZAqe/DSh7NFbSdnkILHt+TiPn2FvCLMK8bk1g52pzMzp18Kg8jl2MYMvbaAVZuWXpFA2eURgV
0M19nDxQFxHcMtVor0pfJSvjK0m7DLoZQYdbOEIs9yYu99cwzfEspwH9IShXvQE7brz/D4kWlYXC
iHc2DB8ocQ51KMMDxpByUuvT0lkaiw42SAG+kfoKmkwDFBalEXoQlznmtQW4DA10RlYsMz+1QCHB
ne1OXKbW9Y9VLRlQRdV3Ww78Me5s9pgzqIz6medtKIwT5T4k4BjpMTpYQGev4SAjlgDq8EcWQMu7
T6Czm9izOrYJNFLRKJW69U0ZOkSRjQ184k0vMVpsHDqYDLpWUVb1ByPCOo/O4O2oF4MmTCQDKBKH
lPT1nJuW2j12ufmNmxVgZ9S2MeH7A35cuR1gWb2DTxqgLMADw1UHTZ37gXJ/piUZ8A32yOsVlPjm
kHVocpBXGtmn3Q+UUzCkYhlQBpQn5zXyYKPQbz13O/f+0z3PqhZ4ckBwDCZjaGXO03mATeWXEZAF
zobo2YfEzuOIeuGk09IE4xNrJGiM6bACrXvjj36/MipAo9LIGHZK84vhOXMEQ9R+mszGX9vCYst6
VM7TUAzGxU28DUVgfTlP/56feHD4pfk0GCs3wioluM2ni/T8XN+fovt8b87TtexLWN3oinwRdNW4
AGDwO+ayDeWkzSDjoUdtGxyDRWcCTAXxIL7omYmYhu4HdwCR6vcysHT2bVHYaABl0+9yHq1TP8W3
qgD4zBAt1VNp/LZknQH5ydGYhx5qC10ZgGrKnWtDHD52sj7BjurfcTsk1Q5PabVouYvx+/yoT7HA
tgx3a+nqQMPj9BTbEALS0Sjwd1roYo0IwJGjckLtRt5VZOD4zxKinJSjyUErxyUbx3ZFudHnpxIw
vWvb4vVW+i/4gIqHESgLLPaMLx2rgVUd8UWkkE2Q+RbuFIFbitFEjC5k3YZkP0kbANqprX4rzCuI
IWLZf7zrzUt6/PUx8HEBROT+QhfTGk8POrJmxz4yxQbIVVTmxwxi7EMDWXZ9RocIsOhbbizYuEmH
5HQf/D/n/tcUPyjHddLlEgCZAGv3rgLZJWXNtko5qlwQgDwOrFDrvKqSx84GVksGhXpLFGxLxtb8
aWs2UC3hiAwE8m5ufL6xk8bcB4MPERk2vde9DxduKDlDOdFqnlNVv7A4T79lLTzGrCKor2XU10eR
GWpJAxFWDiWT07sFo4d1Y7kl2C1Ze7/StzmDxSKqZqph9d5wtH0zi+VHUbWX1oubGMYhL2DKwj2n
KH40Jmtfm8DNlklUNldlt3wzjgbbYz8AJbnE2McyQEMxK0zoCCfskA1gQ9oNDMDjtB12VQyrqUqz
1dKc4eBYNd5S4LJRjg6ieW4LPEfA90EbrmsfICodr1Q6KahhpViAFxCnWaHI+098H58dF4gwNx9P
bABaxuN4qtTmMMIN0y02Nlpab5lZPU7lGD1U0EjGF9p/p/R9VgvpxzfTVo/GLKIHN53OSVaz7wpa
eRfXYsHVCZ+iSMVfIJRUn8wAe13a/XPUBpZozjg7NljDUrBhPrQD+5mA//lkRxNKLk0wbjKDtS+u
EYCvm8vv/zFBurY2SmWooaPOd5yED/btgFJG0UdQPdAhDVjDxI5CBq8Gy2CKF43TimEFD7Yyc55k
L70T9OUfm9mzn2avcJ7cur9aDN/HipSiGIy6tjDFTeB84+fNAlpyCfBjONg8S46minwI4o728q8B
CmkKTe6dDlAJiqHvUe5jC4DR2oVaMkg1o5cn62AoiucWffRDbKKOl+eefK5daT9lPKQxysjMhMp3
kIkj5QyWTCtTqgQtPsy/X3672+RaTzPsLqxOPvOs65/SbIV1Y37sk2YNabFpJ/WGHl+2/Eh5CgFJ
wCNXjmAIg3/TL2pd1Rsbs1/iOdmFsOexj9wA7vw24umS4C1ufOsBILF6Szm6bqIyoacrhhSLoEz3
DlDddBtKJaMWwoNtw7KaC4DBaiOChF8FhLoZlegIJOJhaoHe7LBN/GEVkK/rh+8e69qwmABkiW2A
luY04us44epltvKvBjBSP6qmOaD82b+5Yy1XkMxSR/QbW0gNZNfIxYZztjnAqHXevkPrTUCD5d1h
QbadKnTOKEybZJ2hqvelb1obwFTw1zI9DeqYb0PqCYAPJ+fkO20c0nzQTE3ttzafDdDJHoD0/0F5
VcFtNDMLtuY8w2a/GAGTaeZ+B6+L32eOzkEesd9BFfD/N+roeXQX5tgnUZsQadH1rKaAJ0aWjVDO
+1MFA0s+gUzbPR6+teBgHinTZQD6FG4VH2VbWougEu219Fr7gF2Nu8xyt/v27nlR861l0l9ip2Ni
KVoClStAJqdhuwkATlXGC0Qu/Y0wW8C05xaFysw/FFN7mVAjv9LBSaR99fN6yb22Qr3+nzx+ZRaW
q0OyvedQQq6h+9rbYa/MUyWmd6L1CRG/ZqXrPJjoKV4Cg0NFV9P6gqGrQCLvzb3sZ+dVmO+UtmXj
bYXpDisK9dXSE+4DdmHqUoO5/+lqD//+fVAP6pib87tT8eZFeP0aaO36fawyWCbkvbk2RFC9D0V7
gDhCDJlqG3h3FUN/QuezhrehZ6FzTZeD2oxSLS6vM7/7dDlw9AcIL8TPM2+wKkbhoDQ8aJawfJNP
Vvzuq+BgC4c9NdKszkVag5Gs831nlcvGisa94Q32W/ONstKb5D5AAWBJYRp5oAAEtXWe8b2Gkgo0
xaiiCUdN/5RVEyR58VGHWLP4JznNm3stk2Yoj22ceQLjgduLuvQr6ESaVxdKQQdge1692tZkiKyv
Dr6tXpvCVg+F06gHSkVI1To1e1W0AOMHMKYO5ARvmMpD4CRgMdCpmCM8tHnz/ilHEz/Ft1PKOjJX
fuhPXnlwmnlR2iBUBLNrfk+6JRum9Htm1X6YouN+jiGPdIwkCAGskc57wyGo3ynzexl50yJA0+/B
lW0LoFCTbEC+Mp5bN4TNlwJY2MkegJaLsQMEnEiI1vkqIaI4pbHzljPUczI08gDQSDZdwOWLydJH
KOJV3wIfivdREkzXoqzdQ+5ChpIG8G1JALz96o1CgW2m+UNYoz5kLT4FmiBy892zPf8J/xC1S/Gj
XGdNb7y1vLvdQUaNG0a9nE5wgIaAbFQrcGLV2cOTdwMYPojzDizONlOFpqIrKwFfGR07MdqFt3hC
F3Vj6fi2CoS/GQDpI5h5Xe2DvxXN82VgUlzAneJYQaKNcB8AVEJcsqjjCyX63wN2Xs0XoQf+uoIG
4sjDQKU4BOjQeaBb+WnLlwqaEzth8pfJMNx3Dgz9Eqo3KEihafNqA2VjpZ333g2V2mRDmW5S6Xvv
/YSaIKzbvigIJO9VG7Al5e16fKvaKH5s6kKcQT5wF6qawEszjGHLLNvYgvA2hYNf82fDC8yTHeXv
FEWtMz4xwKH0EB0qKzji42cXo7X4cwHR/UWZBXAFw0ty15n+pJ+O44n3XnBwfUDcdXTTmwRlAIZU
4DXcwn/Psx1jOMHi9LWZ5vY8Dqm9TTVPhYHM88bxFV5I1Q9HU4dog0VtAJkJeLWC3B8BYa3TgFg0
K5Sq6i2F4+A/JK6n1nBp6zeSmDSE6Yfiaoit+3DoJR/KTVqCfuhCcxToM2w1oupQMOCBGMpzjwO4
V5D/98oTtuZ8h620ve3qqDnjGVytgN4Uz44LP1jXmqOPJjNOXgBo8kJNG1FVzVVMKIGCAghiZB+p
qwz86jhUebOcrSn9Frke1jfp/G74/PfaO24y66o/hSkGX6pMONAh+Fzuhzirp2PlAH9Xjvh8xxGE
elfg26tPXcvHV28QCk3nol1wszMeWnO0d1EABmkAYMGr6QKF7ivrWwaVXwk0DVTT7ecO6vwrEx4L
R2XE8tiZc7DKEuk9B6IsFqMWj/01Qkb5Z6CScmEarnUyEgCwxsr4IuLI+ALuX78vBb5EFMK5BlqG
Q2atKcytDtrvaVevUTcRocnEsDICP33PDP+rrLPomvXBfPWy4odl2tl71rb1ykONbYu3BkJ0ibxe
Zq8mvshws5/tkK4OhspfQCVsOHVe0T2P3u/5rbLazVjlbE2XcyYuNV46T8WgTIimoGnmPk4oOD4m
fW8/9jCWMfrGPVJUxyVoMjNEoik0OswYfdvHC6tPdnTVOHjQM7d9PBb+uQfW68HSaCFxPjWefbv5
CLcGJeu1mSSQirPnt2wepg+WFk7oumV/hIIgexT/5Ced9//k9fzIj6aPEWj3cGyn3/M7/JIFvJH2
WKyr5di38CWzfWhuW4PxJcNbJEwcOzkU+m8Cd75HtP3na6fq6UuFFZfOlhBJukyRf/u7jVN/5gV+
ww7UY147n+UgoJnAADA+fSkyaLCa1qvJVXTMuhSEJB2mVQTsFzRz4PyNUAWgA/wfF3VWpPWccWu6
yOncEm+R6r8uQsvDfYq4ty38ydj0TgL9q0wal76OrXDAC/Cj8sx1OmbdTyifvlTdKF+7LIXoQp6L
kyzT+ZAJO1s3uZm+BGOdLiw0+n/+P87Oq0luI03Xf2VC1wezSCSQADZWc1G+qquqLZ1uEGSLhPce
v/48QEsi2VRQZ8/ERAqumw2bn3lNLJNVW2ja1soCWiSabaFezWA1nToD7oKUBsVkPRqJOrt+VZab
Zbc+r2u6DZQfwF1oGmrnUt96mKoePikAz0/mOGx1YCco2sbXCiTih0rDmqpN++GusLLkIKU1gLGv
xbXPe2PletG9k2TVbWpL/4iivTjkVFJvUcYONkGhjPexwEpKH+svvaDBa6f58xjxg55htI+0uPhC
UEReiRYtorH2nWBtJ8N64tuECdW8Gtto4JUt5hZ9d28ZVX6P7p9utfdhnHT3EhPWu8zzSb3mtXl7
pGOnI8uGIE0dTN2pnmDqVU+12RwQjynvXjZN4Ls1IF3HZWfg4M8HyMreLHtNOyOR1P0vy04F7+Xp
92UHZq0VvyC98RrviIpo8zYQWX+otcietV0wOepr2BDN9DHD1xaFEOGdSCzMB5OMeNnuTinuBoOf
gFc04yMgC5R7muHppd6k66Z+k+rTH6tF072svlSrAodO3Xyw5aBuM/T9Rlqed0r0UZwjo3G3sTFo
j40iEjFLAU8/NTZKIphYuLxoZlX95jo4R4gg/4z9dL6qHTLnwJRIXAjxTus0+TBTXc7L9rwtxt/G
Vr1zM9Pa2XWfbsbEJfmJ1G8t3g3YlXkxOX/n7npcTG4IfyuE33mJpO6Mj27jmytT042HIdKxe89c
FLyNprsRaH1BKpkXm1lueUyhlzeJ1q663Puw9Ky+trC+wWgve2JdbzYQVtv1svr16FcdsmU1nQ+W
RvTtwd902Iy6RHcyqtcL220htBUdqspzB52iuFZrmwHe4wv/bdnt532LJ/tMfcvmY5z5mF6kGA6r
IV5TlZHTKgiUe1mGssEbWIvtYUtu7V0ivWL3stgKuz4imH33zbaXxcbsH6jKx8fXv4yA1oTmkPnr
5Xcnxdhfumirzfr9EqEdnFXLz4to/zJMDU7ulRNAZJDui8D/sr10wm0eRtn166F9gJVPkUXquPyy
5QdSSTXXTqxit2wzapMiaoqUPPx+BfdxvgS8VB5xEJmmLUv3D9LgssdMtCncfN3/zQ+hxGytc6c2
4Qa2kvi69m4KPUjvTNe0VlBLuk9KFBeJ6sVbTdF4GZHJOphVK99YRXy3HNBA61w5fLjvvCxFuMbx
tE3dffFFbWwNGTu7oTJo80U6Bs9qOumA1E7LqhWYzlq40ZeiHONVEUbyzaBn8WVZ9XhlnsRwT9kH
qizWWhsRZsGHyffqFYpQ6mrLHgXGUFw9OGMf+qpQu8bQ0/2yGnc9XRIiH93DnvTl4uKF4sd5/XKp
l8tqZpClqI55x3CKrFkvwzHXkzubEC3r/O2WQKtvGAW85cxPsK3w7LWKBZj+edsyCLtMbv0oHnfB
4HqrrzuWnyC0jU9koA/Ldq/JrFVbZeOuI+O5Kss6QRwRp2FeWzYtS1OKU1Gab5aVMB2aa0jh9Lqs
9mmkHQv6Qcv2lyP+2smVMXb4KCLl/te2ZWk5mG9dvHEzhOW/bluWkho7V40/ZIM1QLZSiLPuFySl
7iFtvKIsBwzTzlaucsPLAr582QFj1TjSfryfSZXWZtnDr4m3lhkBqXXRPPnlX//1n/95Hv7b/5zf
5XTW8+xfWZve5TiM17/+Ip1f/kU/cd58/P3XXyxpm45lA71Upi0MYQqD/c8fH8LM52jxfwpLhmOb
G92uRSlxZzmTwQP35xBM2qV1w+CU+tJFpamnxGb7tzWo4HWaJOoBBdJs52NqhWijpE7cDJ9lF4dv
+ZtXmBX06Es0KfF/C1luY8xSkm4RA6ZzpHl2UejcaKmz6z2Ut+hWineoPf0eD/YturLhwVHdcL8M
vv+RtlZxR9WsXWU6Xa6fXwRX/+EiuK6t65ZhCEMa9Ee+vwgWf4HNN77aSdDt2qZypmw99kF3CpTZ
AmENAxpYGDBGuTmdVI99fZDrW3vQ20tXYORTqWFvJxBSjQAb+sF2LpWdyhc2lsvXawVkotu3aXC0
rMnZap1CGXnwesR4mx79U2TFqJF7a5XHb+LBHY+T4X/2ldcTD+fumcfvA+6tydYP7O4hcupilY+Y
Atu18yDEJhy6gIJDIc/ARM1DHRDsGHTC/UreIsb9YGaacWsZmnNE4/s9r6e8NTJBtFUPJ+Le/E7g
4whlNzlj/tNs6qEwbosgT48gun8ru2G62L09Xax58MqiISJt4pWR08jLak97hxoFN5cq/6mkDP7e
rId91yIOIccAKHdMk2Le3FemwA8WSuLyQ5UESKPXxkB1RsveIdORql4jNsSBQlKu7ArLf2zKaaW1
+SqRmvEhSWzM/EwAkT+/+4Z6dfcdhcyOwCLIkNKUKKx9f/dtJ6nz2hub3Rjp6a6f1bvHvwaV1c56
itx2nRh+soqMOlrnYV9t1WJPN9gZNPRVqTSbWtmfgxHY3LrBfS5Ks8D6sIhXmfTeNjGOXDjmBNfJ
0/yrI4V/rcwoWf38hNT8uH77TjuKN9pBI9+wpaukNZ/wN+90k0iiYSrYu2oaEIdKjeiyDEHoowMA
lnnFg6Z2y7Yhbv0bV1dbCEzZY6mCalMGrberyiF9BDrVgucPD3rtprO7Q38eM0S2HSQv1nTJXOQ2
XfuizNy+NO5oX6p5UGn0xRIo6wgNRU3CRTO8JN3vUzgiAqo7znVZavGuoaTj0D+cdywDGgfYM4yu
jVDQ/KNBhCkkwqB8J3oruPbPtRnhLNqq8Q6HKeeGW+Lf926b71D8iVdll5aPYFkBJ/LQdKKDRijz
9Jx7o4o3y+IydK6JARpi6N9so5IAGkFmiFz8/G7Y9g93w9ExhTT5gCmLQteru+GB60GbPsHXVenu
LcX0aG5FpDPMcBkIXqttPpnZuqC5dt81jovS9XBK55PTR0Dr9qTnW6WZaK94dS0PpjOiFqY2WQAl
wehN58ZpwhqbNsUL7YX9Nii8Gx1f1oOeIv8LZ2zdSQupjWijwZTZOEOS7iNrsJ+iyB/3QQOkhfqe
OPi1q62K+VufF7Z9CETzqfE1KV+2LTusytl0btvSS+EwjRrDJqZ7s3Z8xIB8gOvbPDaMS6IV3dbW
MZoL6UZDTIIBO2kgaIkUVxQSwnUl0IHKUiA/adw/DFjgrFDQkJsWuwnIoF370BTIztoBTkp6nB6m
tDG21dz+boQHQnhUTDFh3UMgDwx/5ZJKUFdunWkTzc9kMmoffn4j/+a1coQB1tnAzFRXljvf6G9e
K4FBUU81ptr5TrkHkejeCF8Z1aoeHBcxE9abtKr2fGeeyi4qDn0cIQDVVwnNWxQzsB35czEwouq0
bCwcpDaQ6Rw3WoQ1TW4CGl+WlqHWXHuHGuLFDxRQsJcdTWDt3eKQj2axD1RhHPyKqXY0cZsCzDXc
VqAgaUGN25Ym13kZBmGn5z7H6xImM9hW/Rga6tMwNgDW81lSSVN6dw5shmVVVdsGT6STK5z05usw
eRIQqQ+Kmy9dvvJk1xxdunZ278lTaYgZF++BBOWG9wZ0NHzipgOkfusf5mv79XztKOTNDCZsh++c
Y4lXd8IEJKiVk19SWDBCDNonTJwsD4pii1yNpTn+vSedbhUJCzF1V9X4PqBFZ6H2a8KDumq1x9vi
B+UWVRyd2XneCL0zueZpRTuo76w1Ydu0tiytO+ixE2JOUNfkk8J5k+jCwogrK0KKp1xR4WRq1826
bGip+7d2KoqrXh4RR80vlHDySzpBJM0Mqk8EmRts2fonAzW+J2mHJ+I0AuZWZS/0uW/oci/kt4UH
t2wtEx4mqcKbhWlpjtXeqUnii9D6g6jpBglxvRjezVqr9mo5bGhyf9Mlki9CFrm3Xw/+6+dtIoYV
DgXjHu5zfpdG+uXnb80PsRX3ytId3eJ+Ue6W8lWAGbhmGxmumjMtuDSY53o7MZr9U5tP/hHSR7+e
5tXI9y+I9x+WGYRPhbHVRgSiVZWvFrXIYdaSNCTdfnAA6Wlw6Sk4LmyPZot4nfaokFU6dJHpnZYB
kqt2GmQKAUdRPYGv6D5IC7k/XDQ+BXp4rJFUPSKJBvgUZ+CathQQfWSUTbd6a3FbCGiaTaJp00F1
0j45gVYjVtB2J9dOvh2yuHFp0/y1cTnGaxD3hVKzD+f4cZgjyWkeltWv2/C2sRN0pf485uvupIm/
BHXRHoMhcii8M6fRxaZb62LFWKcwGwwTJ6O2EV2+c8ONmH0h7TDONnlDo9whOYR20gSrbvYprXLT
2zlhPq5LRaQndHJhW8+8K9o57xMLoCWBiX3UC0c8qBiL6Dz77edPgVB/88qSYJiurUzHVob76jFo
qzEZ7cZpd2mUeWs7bOWhsaEZbUvp3OC/Cb4uKXJsAJS5jsQUABbBkiTqyuclRs6dsJrL0E+Y//Yn
kQcDnz1KPGk9PoCzR8RyLE8IngenAEWa+Su6DKGRtzu7jD8EdjNcm4JLGCO0AIZrujjJlPLtmu9c
r4cnDCtbswGIbgz+qlPDdIag+8ewrKayp0g3IfdX9/V5VGl9ZlK9C7Qw3KshQ/atT5KHQSBUj0pQ
uBo1KU6JcPFknYxPdHWGrajW5cxEgOK9oQDuHn2i0gPDdqKDy41QB4cvWFIm6qTmfIKaqX/yJ2qZ
A63BPO66k0z17gI5eW+0xXTyqShvfE+kVKfddjt0IV4wGTSMIMgpiKPvU0k9Pr9sn0S7F6bnr700
qjZtOAdn8/MhQu3s6FV6bOJmSDf43ta4ssE6zRBm2qu8lOtGNypSbJndNE2t5Yj00CzKfOPcoepY
5sjtjh46njyPx9R3vVPmw8buAj2A6TJ7gs9DAHXlJNwRpCARScisd2PGPoiuym6qm3he7+xRHquG
Go5l109Bqf2meXkx48fqp2oyqg0qNdPepwYBnBiwn8ZdvukrJ171tVkX66iu0DHUm4suVPU41aho
oYfnrJGGxpbE6R914N/V4JePvkIeugnq6egiObMDn7CBjF3iKs4QkqecllW3T+8pk3SXUSYfqbvA
vYvt5qkJ3mazaSkPKgDVv/y3Cett2lDYCAYKhy0/NQgRGPIIOZGfv1Hyb8JK17aUS2vFhMXozC/c
N9EIUiMFpaO+3tFC8hH9DsaTaeJ4quflH0vLNqrKM62uxwonPimkNB5bgJZ8pt3N7eTP71k8TYcM
pO6No5Ktx1xwWgw+gNoCBNJOUi8NSj9Nc+gT81QAeLkpsAPcm3n2RAddnYRFBmn34SqpKLxPWnEw
HHe6rfBNh56IQ0yDidc/RADS+jGodizL5n8MRNVzWeObs/fLUYPaawHuqcf6uTCnB6rupOrzUDWc
w7LqD7fQsSXMbP9cD+VWxy50P/kdCFSY83vcgPpVjvHeJZhz9sHu3MuyKiaUnzSEhzo0QG6ywdgY
qhx3uV0RxjZZtS0jK9qaejQ9hTZ49nZyD+FkheeYRGM1FRQ7Ct3T1876H266+LvTdiyD7johEDf/
+9NunNynhAjxERpet1OT2dN8mcJzZFefTaxCrKxcp8qO95E5qrWr0YlcBntemjSTj7yBBgnu0Oac
vgaJ/oneOPp0aG2fcCkXx2YwnDcTbG9wUbyyBAWnZo4jRZxAAvDVR7hj0d6gW49uAYOP6/c/nKX5
Y0LuOLZN0GDjQmJSDPv+LO3MaDwUt9H7G4S2l4kZXq15KMfO3vcls74Xt+cxDqg9dXymllXh4yiU
O/Ja5JW+5vlGKwSm3rrN+vseda1r5EvtkNrgvCxz0o/uBD06rxsH7QEGXwY3Fr3Sm2WtaEfk3hFs
WYVJmb7roYmHNOavsnVp7VRWuwqQD3jTk4hdJ/22DnckHR+bzBjfBrUTbZOuZVINgQKKgn8aIe/8
GpQry6Gq/r9/JFwmex4IiZy++/o7kMvENzWnb9DsNqCqZz4uLfOABQIFOQpPuwyphFOBuNoK4p7a
sxlZHXtbwBu60QeAUbihIlmXRt5mkJ1zZ7bQO9lJ26I+Azr29qEU5d2EMepdVOFyNVTcFdPK14Xe
vnei96a0xnMb1/lWorwMDeUfztGcg4PvCxo4NumkXVRodJ78V/U5UQ5F7zgF3xPqeHuDvrRFX6fs
13ULAKBpE/BF84CYCU3NlnP+ug1HI7HWrcRY+32a3MjBFVseP0KNtqovMzE4KynHdaEHif06JpEF
VU0BL0YhOrygosELAIpvsXuyMwRaewwYkKRHV9zwx3Lj+RkQ5RlYWKk82wx222xjBTHYLZv2YMy8
2MBPDnlcXn3T20aaZ/1/vC+u4iKbFtUrnQv0/fuSx3GbDaMLTwMQwRk2qnE2cxSd61J0694Wt5NW
9jd4Q+frxFb+1QJafGi89B2+GAEw4bQdNpZMSzQmp1vTMjFhFEwudK066xQ6MYgTx7xPC4CX1vCc
R4X9ODRvIMCPRGLMNhN+WLDNxJs6RiMMTGJzcIR29IJ6W46Jt8HvBURU0Im7rB8+RKW1BSyTPJsi
o7XmmJ+7OL+WBn23ws5PWvOB9qFjrxLznwp9P06ZYKJdnSqvqzs2Yej312kqMr2oLCoxnY+mExRP
m77fCILEiG9n09BHAEb3QRwTAplGfqzSPDhpEm+2EqhUK7AhW2CcZu0gY50Pey/vgmsQJsEVCOZV
99svvRFZ56xuu0PAOUDzzklvErQp1JBqVwcG6e7nr//yLfz+1YAsIin18aU0LNLh788pnERYGVNR
71CcMNeN6WyBC6anKrHkuc5z55TDOx6otZ0b9HAoxFt/DG6C9YC0gqNuW0DdUm24m0Ac3FV1aFy0
8MznADu50T1/HZzW2k4KXWkDxUrdxYAtxvQxQLQd3HnSrpZFyK0DoHYGjAVBk4XDXndJgmYWF8QN
/9xbKb2zKDl1RVuuQ7+9WFSnDgsJpk5qe9MaOWCLyswf6hihyCo+z0StrUula5VnkhZrba8Dr+nn
U0VSWteMk+bZKYLdiCsFqQyusSaQysWYahWI3r8z2il6Gao2eBb0Gv/hCyXniff1bTCo7Bim4zj8
59VtaNH+R6QDsHHM5Ro2cYo+LAZR6I8mqH52z8bUvQ/sSoMDY2hX1yRP1VrnTP0K0lM70OqcnOPE
dHdEPO/TRKnmvAzDX0stxSVknUp7axkyOsHgpbvbRmdEqKNzVI1PdOCiC8j+FlZtFayajHI7eAzE
sMv7f3jo/uZshXKETvjl0jRZkr1voi8zDewWl89q18tJrCsfhGnr2j3QCyfe+Tdj5iEf76ZfRj+4
H7O9lcryHJV0HEeeBA3OyjGC4xxUaLhW9rHX8vQ6KdXRb2zzY42gtdfl2dpPVbtHX5ziWj+8s6ME
r05cO9Y0aqr11HXu3pVptAlxcSJR1GNyewZaXQ2i5ngCjQgOnvp5AA7k7uwcYFRINrEMOaCHi1Mg
0jWNs7dXgXFf3yAkN45wfar4wcf1x+6d7g6Jd3XAND7e5HPOoNy+2ahseisMvInDKS9INY3uqAIN
HXSVh3PtVG2zkkJ1DF/rH54088cQkIKbnC86fSrdtOa58ptrXwTkoCbK97upx1R5Zqrok9UfAqV2
Y+4ma7cWNKMUolNiKJ4b2+luQ4mUiHJ2iIql7zIk9jZlLqhbFvbHQuZyDvBoq3X6RZvA3aDtSE8O
TKJrlfXK9nBi1/Tx2Ll3euiZ+K+5R4mf+hEeA5aSrd6eJCCossvlwdIGuS4RwZCWux1zRUE9Sbk0
mrkpK5UduiF4/t8/inz1bFsoKbgor+sKSKZ3RVGk1Q56I38AvpNV2n6MzRLmmIG5YKI7Z9/zo1vh
JWKNEomzd1wnelS4e58rrLt8PTssNgdNUQYHO13a/0qda5d8epqyYt1DpSkLlb+xJnSccLr0NwNK
QX42fmpoxByWiRBsbnICVDyGozzZMr93E9gX5MlRtcpdZKRlnIBTaAWZJNxw8I71vqzRtq8TiHue
Qadsjq/6Uf7mIZewW+pdi59KOcTpHgbnJSwGeYLRom2R/IhXbqmh6GaIcZ/3VMpTFO+2rT06DzDb
nIcp2tbU2wiZjZsOPsEFge7iHwIP68dGE00NUwjApvN373Xg4RbRSGFNm9FyMMWsIX2w/er3dEAH
JGwLvtYB4C8T4OIFwKR+lJ5+UyVme6hty1xR3wnvrKp7Akp4DlMXxk+Y4n3tGge9V/0B/VhabU75
HmvxeMN8NtHp/BAZpnzMeEm7zPyU5lZ4iX39zgKWuBkdSKHMQe8q2s2nLrEjMI8FRsx+CeukMPHH
mHzKhw6NVr9k7k8/mUM8AOCm3mHHoj47o+/eTFn3GMCwOLsUSezIRJPcS2MINQwGyieUjCSoBoPy
zM+f5eVyvZpEbJo4ko48ESgfqu9fbVqubUkXnle7USSUtLy2LZoJbVtO4GzIQ8JS+zw45Ye8FxER
eMQV7uxmR20Y3D732OjdJ2B7fJLz0qAM9NZPItrOUweeIIt3gp+HeVQVB9Pc1kR8G6+qvPcpicUq
n0pyd4RupBgCZuvZTLYZ1G0Z15dGQietfMFdhSgbVtHNz0/cmmfH706c5rsrpCXpkqFx/jow423K
i6HjOVKTtRPZ2N7gACuB2+ExWobhrgFntY57t1vXY4+BXMH7GUFIpUkfxptyQBkIXRL5GI9PE7DP
PVJC6aHx5V0T9/qqBx2OV02CELTR427ixvEOfePdYGMOU4J0uo7asItoD+AZG1q7sS1xnud72tDr
KMENIoHtuuMz/6DxbpgMTBWNtcXVea4r+x5ddQ3psjHZIZfTbQOtzx5Ta2XMRg+ZY6UnE/xUH7k7
3CWRjyqDrTfkJF1DJfFCiPCbctyO2lP+VAECPQGyME9NaVeHn19j54eKCdmhspfXVVl8el7lUDOA
NgJCnux8l3zfLN1L4enuRbWEVh5on/WySmQiqKZGmnsB7GxeDGhxHKUj9zJhBsviMnhWnUCWz/rt
yzZUSbcF0eM6tKLsPjOg+Hma1e5k0mX3yzboRIA2yZq2FIe8SytAQ2w0E5+7KIepoNpsuotdOOnE
nfqz6Z8QW6RUV3bmnZvIbgM/IUB1AV8QvdHdU9dX7mlZaofpNnZUtP+63QC/ilTZfNyo6i9GZ/a3
I1PICqHn9BFAoLVrUs09ga1vLoGFl3NmTd3bzG8/5U0dH6s+AnVJCsH8FQIKL8TYbjUZ2W/HrkOD
Fa2DQ5V69lskuCGwdUZ96YIhP0OSeutUuqTVlEXrRLOHUwZ/Y4XqW35xTOtUuI6grNDlF8Qp4njP
XSp20awmqmjCAo+ne/QPHxXxY6HQpkemhG3pAPcN6bwKTZHjKzSp0nA3jmYApxckZ1Mm76DKVSjg
QskZmdc/qPKNhNHw0VXpRKOj8o4FKOcnLfTuaimrjyY0rrV0DP1ipBNiYzT1vCjAGCGvUQMo7Wwt
8HP+QLnxaaz82F8lJXd6RtU78YQ7mbB+U0EIhVA3/Ce/gStia25xI6xmQ6mqeAwQ+THTsMQLkzUQ
TfneFQ26ln1e3RJs7oCUQCPVUjPcYs6qr4tZPQs3ajS8NOVvIzxKBI7NTxR+5Jt5jXQpvoi6ezeW
WvjUifiTM0D4f1nrRUvl0+OizDu1oXNvsHKIV8tq71AzKtNu7WajvHOl73lERR+tNuhu/VSyBiOg
WsnKDeGbaJDSqMK/EDOtpCctCSKE8xY6pkuJZNVNK2dqjR0Sv849uv8labjV/aaF2k3Dc/2l1byN
ijXnkyRHhjxKfh3VtbaNmc7PjUdlyvSgRdvI2r36cVrn2IXz40HUup/MGkaKk3rJIa2VBhg5BL4Z
Z/5dFYaKEnftnZWb+UejjbNTP7nDDd90e4+ScHst7U5tLXR+73nXk42s2+JNYiG6mrZj/gEYy3Og
R+MzUNwjjwPWni1/vAbMjROlq4nzx2dPlQ8oGlZnJdtPaR0kKUzscDiFohpo2LEU/7U0+JDJf/6F
E+qH/N4RUGoIB6kVCdc1X5XEMxVMnW3q3hauR7+xAgsSRIiG4CKZ9CKmVIfAChVREg8LpaBNAvoI
v4+H5ZBejcGxLJ2nehbI/zqU86rryvoESmj1dfsioW8Ff2rkL6sGGkjlyzHL+tej+yIK1lBGms2r
HXrh2it0jcZNM+tndH8NXzW7X21LNN84Fe1TtwhspPg9bWh1f0w8IzpU+DjtumgkSiiaO8cwvAfN
TqqrMmsdXxC2W9T71jKFTC17f7gWI5Ocnwkk2fNq/L3v5GkQmQEslGfqOZB+vl+S8GXoW4VW4bKY
zrFTURs1fjXk6HjIFKewJraaK8tNnDVr1M9Bhxh2ZZ1itJ7hdSPlPPWIpyCbT/IwkuHVuwytwpXn
j29zw83O3azo6DW5hqFmc0NlqoHqwaZG4F83NohERYUw9t1ourCg5WHEe/I3L0SBLdZLcUcGWB9q
ygtHWZXitotif6PpfGjKqP0IT60+lKH+Vu9sRWaoF9kKjQMQe4r5OWmQCQ/8EJDKzMROqyenzc2P
kFr0jdc3/qELIvg1MqeeR3hqU43reb2aaEtvDn1v2fxplD3jHHPfHlBws436RszDstvOmjnZnNe7
JDj1aFkflh2imqD9phmQTy46LtlSW8N3ksU1cEIIxZuO8ru7ayTTrlJOSRk5TdB40W3RV6tiBp69
LAr8tY9Ra++mNGKPiqloL7u/OWZZTOLQCzZyoBw+mH65XTZaAyjTn7+VP04/jpAAS6m4SVspAtvv
g1rmytCofR2faEuftgJpg1uBfJe5UriJ6pnh0LSj/vjaosDbSsMzdkkp2wPKu97NMsTaCHtU0wgY
woJa4eQRGi+LKB0HyaowBsq1eD2clo3L0qCDBZsse5OYyZ6sjN7mPCBsc+YK+496NHvieJbxVq+q
dAM0d7gTyAvulwvxX99BbesFevucF2OF71/zavU/T3nK//9n/pm/jvn+J/6z/5xfP6af658edAmf
q7zOvzSvj/ruN/Ov//HXbT42H79b2WYNr8R9+7kaHz7XbdL8CRmej/x/3fmvz8tveRqLz7/+8py3
WTP/Nj/Ms1/+2DVDjEkOv3li5t//x875NH/95fAxbMIfjv/8sW5+/UWzxb/J2qVFOkhqQHWbYkf/
+WWX+W/TpqHpChqAwnRmzC6Fnyb49RdD/7fuWJI0yjUskAYzUKvO23mXcP5N55dQiF9K94wyxC9/
nvndS0Lycsv+HjxtzMjQb/IWy3IlCbCcJTGov1Nh+P7ZBhg8eigT2FuMOen3jtiJWrmxbbR4EwKH
OVjuGO511M/s6caK8nrda7haWgNqnOptXppIsKOCC0MclHsfTDsnK+p9P0sRR2G2m5L2tu4ia+d0
3a0zTtO21IEAUiSXG8eTW2B0DmC3Xh6/uQF/nOa3mHBhz7fo1YkBCqeZJFzOTUrxKhOtYifXtXSy
tsbYXTLQhoBzo5sBTaxV6ffGtpMPi7w0oLzdEI3uXcMfLjqQzn2m3ht54VKWLXHIq3wCdrdDTt/t
1IoGzHQo6UVHbYrhk+EKcopx2g52+RnJNu9cmZQSpY5oUxhLcfZNdUTN3liDu7PvY7P5PUV+2x3N
9N5uiLIneSxQqVprFZBoVKvB+XTFDolbWt6x/yZxk53XamITOOals39rlLoN8oJpsAAZ7cwwBucI
MvNjGJjrZBBXaCGfw67bWLHcG57Y2k1Gc4yCDLIlAdr9tnHN68c69Okg1A+Wb13CMfokcu22lM2D
NaBmPbZXo0ruHZGh3Fbe9IZ9jRKUibKKXqKyj7VK33aieHBFuxJdv3M0Hxxjbhz74TEi9CgU+7L+
0fVJhQTiG2fLDA8VBfewLh+m2Pti6vdenCMpK5rnEurgoOEBbEIuTVJkt1v0ICK5rjz3g94Ubyvu
nZiYqNWQf2ralIoKE2/jd87GATcBlDPb+KLAWXjyKjr1/FVGZs10M+M+95pzrrxL4bhf6qL5ME7J
QzJrakTBByRb6ZRd0szYtAqb5RJXHliAUWe/8x0vXYG0PgHLOnUA5zYKptuqCVo+rkhA7W7LYS19
bcZsSswyu/i+Cnq58n3voxlaQCZHC95N8MlWAybPzPqVrLaO4h6lw3C16fyvcZIpVonPVBkK773l
fAL/dMSFYuNrw0k5X4xoAnkymc9erS5DIC6F6z6ZvvnO8/THZkw+ZJYBIoBJNsDIsglpi44okHsx
HAgvlTsY95QpdlVYI/Br5sM2zTyMvPG1weqFrpk8VaW+xqVLboWO+DkN5d+Bhj5HZbutKC1vC6eK
gJeI4+BHxW5UpbPJc0i5gafeo3OeozkRdesS8p/WAZ3QIHHBGpQnV0bjtnE79KVlc5fZer4pxYiM
lJdeXc3XEQiO0o0hSm1jetLaWMh6lnoLnzQq9n2GGbzWDNbBL5I3yf9l7syWJDe27Por+gFcwwzH
K4CYI+ehKvMFVlM65tkxfX0vBG+3+lKtlvQmoxmNZDEzIyId7sfP2Xtt1Gt8RphTug6ldj84m028
1e/G2kbxRPzamEj7BAfgjweBOVBGxu6EJDnA5zUfxLL9H808EI0t5mOiDxecvv3R792XBn05pOO8
AXfFLyO1xAlN8dEk8YlfJQRNAv+w1aljk9U/BGOyA2p0YJ0aKVsqWZ9Rk8xM1ufPGYz9gTGGGdrG
yN/WhkZc2fPmaxHBPthhhE+i2xsUdGXCFjVwTExAIBxVR0vCraj3MvBgy+s4VUhqaV50pfE+LU3E
PQsTFCo5iOL+IS/kURldeaiU/gEQpd1lS1yFZiyysFL5srOp4wkZtfzImdp7f6YDI0rvs5NJRcfY
PeitZp018efmpkP8zD7NXkOVSR6l/QIXVO4Sc60jDYe5OZmvsUyah8xjzljjXHQK5e3ycdWCSdGC
bty4hg9SE33nalxemWsHcoiXaM3AeYk+BdfQyHmHCKyJzBwsSzD2wHK2c+0IGP57FrfZ3uyYvujF
n0Vx1mDFZq20pJVjCCuDXknEMbWDiH4mQpVSM9mPC4sdYtG8b/DBcjdo9t1Uci+V9q9hqLTTNs9s
GJBGeM7v29gXV4NvUGbLkzTKZIeksbnqvnnpBHGNSjaPpTneqYnfQmn7iujSTpJxmdahazvGkfxO
Djn6Mq3FrT75VpLbefC16r0a0CNqwo8yw50fe7J0VUKtT57MMd90rgm5EdTtnKesQBSsLumYQZHh
S8/Kzo7IgAg0W4momJ+cpsuONuZTD4RUlCqOzrJToGIbghGzeidsvdt3XqwHzdQ9LiaieV7fXoIG
LUrZkHkVlIAbdo6hsbr64qJZaNN0e9tUJNZim3V6kKP1izgMPJPejIDPApeh4BzMJTtSmT2AdOix
qODlVX+0vrODW+SH02ykAf+b8LomopX9lvfpRzMMxYMguhPuoWMDXAdIrYnH0sMKxbiQTTCZjmqW
6l1XP5vJir/xABpBb2vZbtSJ7fLXRSO2LJa7BtVCGC/qxejw5ZszNsyVsMiXXInuuR9Pt39x+ylq
YzM/+0L77vQQJNRMTmfhVxek/2XADOszFWVyqWnhoDR3TnRHtcfEdYY3282edKkdfJ1UoK5JfrhJ
mUYD5KLQZ6Ky81X8Ypbi4liJ/Z4SdQujF8HMa8WJngVGCcrfGv2H1hQOJh6PdNCMHCdE21rlfEPn
R/SKayH4FDMaiv4RhxQ5ibQyehsPr1mtJJU/Tpk77Jq0OY4oVwO91pzr0GafeWKiup9DhF7BtB1h
I4qGcEQOe4hl3gbd0l3J+ej2s9s7wWwWD0k7t0/0LQLNET9E6+7tfJGBjb06tCp+njPw7XQxoIbo
NnRw9UExapHIzALonHwNGIadACdCLugV3zKlfYxM9eq09XqCO8F74MQnWToSUOCPsZnmBxuu+EF7
GJa53xl5D64Bm52Xmr/MaVxOjm3XD6iTuwmhaYJ+v5v3TlZ8KMh0NilIpC+3P/2kfLcmyzz4Hh0X
haRMl61/EpWM8jEbwimr7z0H7W6s2w+21Wd4mJXHZcpeo3rdUn+b+jTH5Es1DlHPMWkVGe2sqFqc
x5UnzS5BNuTVqELSaSJt2y5Qlz0YhfyRptkrOolD3ve/LY+S1TEfF7VY0YJmEhcdNMSkjhKHO/Rc
4LwsbNSZbR+RLk3YCTYXAIAzWkB72TlaejdP9bko8XiY/q+pXd76aXoSevMkRE2DtGofUJzAFxrF
cW7z6WSOzvfEZ/Kbul9V5Qhev59t17gxqpjxVXxirtOdCBXF/ZxMf2bU30s6nQVKmGBAzw829E31
6S5lnBkMa3s3tfyJEknDpCx5dpLhz+BUu08TyRYupOnkLN2br6XvS+s+gc89mO3yMZEq6xK2EC1h
54G8ooBkUIKqYBrW+zobT9qM7EFpzbNgsOAur6nPAaUtgpGp/xM+1kiVRr56UrvnWmYHsgONwCu0
F7jzD5penKWTHqvONyIbqI8oSzdo8/KzpS++q3LnSv/hF4FK5S6tohV9bJjMKVFd43o0EvPbxADE
KrpH4gmelsmBc5vuinQ9aiZRT9U6fJd58aXZ8ccIgi/UB+3PSGaMtpKKodtJmFoowy34wdZbOb8V
jJ0ce6R+iIs1TGofZ/1+LrhTd/Tj2Z+ti5xfSbOgpw9Rhwqgx3sNdCl1cZgvMBS60X8pzXbaxR43
HdSQUWWYeYgT1M5XFdnoIkJnZCnmJHBBS++X8kWPux+xJxCb0Ch23OKOJsIee/hRrNo7tNE3zWhO
qeE/o2p3I3edXxPiikU3/DadxTrOZXb0m27XWHp6b9B8CqSPl1dquxZFY2i0nhYZ5m+3aXRiUlgN
g+F8VEQKR83k8/QPYnPrlEHrpGNo5jZSwhGGSGw6xd6Z1njfdCxKu7LHwMB3TAqPA9fVt7V7l4RV
cpzf4gLGl1kzjh0pgOo537rQOqj2ZjwVypwP3Wo9NTagHRvnPG/ecnFuDM2X4XRlqPzqXfV8rCAW
4uqthTTBOCRmdrDP4ul7XXUndk3AJzQlA8jJPgkCLfUBwnSqlHWvanw6Th6O84iJu0eOUOY7VNcM
8bX2q23WXUHtWIzlRzO3FKD9Enj+/KM0GVAlGCwpvkUwVh4VyKz/clq5hHXR7aFZvM3W8GU21q9c
ZIfeAiJCh62YiY81DNB4wwRnytWo2q1CVcziytd+9IqQQ6cNxo4Lsa72K1cm4q6+azzuJcyEQObz
J8XQaZiOdp7gsOiOWYcQgciZmb8VI2np1YsoJxQE/cL4LbnXgSkHPicCUZeFhaSDzm3S10c6ft/k
+OFiWGbOKdOgzfosaDgXlFjgothYrYQHI8tAiTz4PEXgxXqj/4kMxQnhLsZs65TPVvHkGv67t97R
poRg1r+AHXqf2R0QPaABdBMnMPw2tJhdB177qoyBZ7TWfyt/PHtttV0b5sBnfEeMDOOihCdoAHpM
EyIEKWHhFYWk6eOb9JyvZi5ptAkRDUhwqajHH1NGJz1fyBTWNXwDKV68oL5yFgPPQ+kz9O2lR+jT
rv5LZyEom5sWb5xIABO15m7Tbsra+KZKVe4V7yMYMuwiS9uZO30YxiDX3F8yK6uryYrZp073x4jn
AhJ8FbYFKhw7sQil5MlTgIZG4rEYCGQ/tGEKTWSS2J11E3wkpoja1A+JhjmzZa0fWPzrse/8V0u0
/R7JVsAAd903hf+xdKghifTjSWQWU9WIBzvTJPIs157X1BcB8PQyQDRT7+iCstDzuSIWkpbCKsqw
QVEcmsX46Gdy3ROmoWMz3rz3ntMdlli/axk8nfShD1FbORG2NiY9U4XTrTox0/qubIhFzfYS6zQ9
TUlS4JlfoTKJn25Wr9xvs5dets1B3/IsDHb0ZZTevbU9On3XxzhMllNS4STLlMuVwGb+wTNKG3IQ
u9hvzJ1ba19ukRDuUObrXbXO5GiB+Id4go/KebY8ZR363iYsAwhlibHhDL02tAujeip9b47atwWr
yEMrXyxpzZvJSL/fMAGMjYuDmUzpyazLbYfHQmGu2gmKWNzxC0zM9nmUTpRIiEhW67Ip0WW3vHyX
amZyxw2AxyKUlAhsoZJmSGYXp4UWPR1UNOGtK9wDeJvnW+c+4cZaFkpcuC2DKXSc4QTkm4HKb3Yo
AJn7OKE/0MP6ZBz+QxfrD7fwrzGhPRfLfZXWMDEycbDZoCVMlh5QG/NRWHPU+qjqJ6sEwiCTJXRa
Rwu1yYVZqNFr6FbvmNfEtpXMUqKy0IsLjZXJtDEll353kK74bvqM0xDIGJFQ6xLCpFxOaknacK7i
+mDod33syWMdz+J1ieOXceJpyuuSG9Uimn0a62mEn+OsVK0xmmZIl9gjbsRpeOGSCV4T+8cQd6fE
s7/5rtPut1+C261I26v54OBZiKx1ScOZA1NYMFumlWcp4c4WxY0+hmlpAu8cau6MFvTKrG0eHKlV
UDG7cWcWPE7snT+QVrKeLbeKFpLlsSFWx07z7L2Hk/r2M5ze5LnQYnDKQpwcC1bmPMTr1bBfY5LQ
QqEjE0hGG6sRkv3UYwuzcA1Ze5XXaLzLbAPCFlGp0ztbcRPfrSona26OI8b86a73zI1Q5EHbj70j
H7Z/AQz6V4d9yhnpwZzdxVWuH3pX/eo4YxE0xVg15WLu0sa6q0Gq7aUyvoai2iYb2bp3IYxH2Zss
01d7tNLnKSgRs9/DGb67fTI4Cq1g1GOA4rKwT23iB7otjEtD12I3aaA6M2XGT4Wl7NAcHsftCjg0
aUsWu2A1Gp1+ZCIO4yIfAnaM+YjieT40SYPqbvWfPE0cyVKFkGJoeDYWeBozCuxUpcv30SCuyWV8
lk1kM28X9reMkFCaJM9VGWtvlTvR0CqWJxPl7mvmJcdx0iEAl+nVRmW6g7Z1sbz1MV4a5pfCZ8tj
VSUJT7me2BCmmY8lFq1bat3qKsbqmvrFcugW/kl049Eh5C7qkvK+jJUNeaFABNJbB0V/NSg1Vo5V
pzvcbfEZ5n8t9QUHHzAJOLb+wbaSn0gn3StY16jJbfzPNGQQOnUPq+W3RyS5nG3paF4dq49sL9cC
085URMpV6CUtL24sr7Ist02Zy0c2La81xQLORfOd43vCs9q2O2VKcpMBUWpmu5KCMN0RBN7vyP20
d3KJVdB5onyweqoX9LWUc2X+vKQMzbPsR9MacArX9psBTTo0G5z0Xs/uzE3uFThfGQ2GoM7Vii9l
KQhYNrdCBm5nexg++1IUj0mF8aCG6jCP+IeQkVRmBuDTNHs0IrYW+SZXfEShUwjwwzyUC4aSXtnl
PtXzjxqK5Lqm1VtRmnepcqeL418dLQe6li331UiOB0tjJKaE0NNBtySIwPlIT9t9YDT0QUZssWd/
AM7VxGHajl0ED8UBVFIxIB6GP5Op3sTMJVHrrLtM4Ve+reZVeiE8uuNkeXe9wyAPqJ9Pzmy1HJy0
A8ebXutV05+qVGMezp5McUeBlJbfZeJYJ9JF362RsWdmqbt4xH3UcGJAjSegw7wI9jAaGHTG27l+
McxheK7dPAPTtob5bEoYt+3DnOfJZZjXT0fz8vu8h0415HwwI/GWre0mLxj+M4OMgtZOmsOIPm+v
rQ4bnPKQuA0BNob1yD6CO9/z9yo2sjCzyvKwLiPHgcT4dDtjDRxe80hf07dRDGLdj4Nlac0gmdjo
MDBA4vRnDqSl+xoS0AF4VSk9aYNem2aMz+qDyKv8jEQwaA0ia/u+uP5PN/iQVqGjcveluiDNw81o
VPYpZwtOCJJ8ypIG4mEen9uybSJZZ+qAw28OG1o2hzEX3qNWjX/QE7zZNSvdJmN6L/RUPohfsdIB
5quuvyuK+LtWdC0HPhC4zNKzUF9yGjxZ/WglPtaEAXrBmtl7t3SGI4/xo9FlzbnuPOBFrjwn03BO
F66dvbuMIQnPPPDYtDEN3g9UkvdUXOa5Hl35UPupf27b7orhKqW9snQ7PjQyNbgdxIgSLvpgnXFo
2oeipxcEAgDkcFPec462F8Osk2dgn4+kBu4Xxu4XzaUYdLUYnW2FngjIHnRgEaJmFZfU27G/u5FZ
saDTNDHPANGCwout+2XhckO18FSvBTH1bojOmq+uLBB8TfNhx0X/oLu53DOOh2HmKZ9FHL9r9DIR
MyrykNJs4I4K0y/0a51QNhBNmTd4d2i1ZjA+qAOXaW0vcTl8B+DC7jmUZ5e+gCbXsyjl48CwLhqW
qr7L8GSlyWsuZrK8zvhaVUvHQy6ItEp/0c6lgz6sG5Pz4HZgJjXnBTYidUCKn2a15udiquS1Vm5C
i6IlVsxoCnI04nlnY9gKCLf+jBOHJqjzmxUw74qBNPa1O0DWjqNFq48VsQeRnzALGQhZjBd8P26c
omVeI0YnTZSKxDqWxfCga4VzrcV8qdaEqN7VXiIXSu7hrx87ddVRg4aP64NWHS//l5264sU8WZvB
jY7rchVFfkyTyf7LpQA2MNS96ok60L0SJjTvJ7em/T699inCpjqD1Y8pwT/w2eE9X7kCzyN0AddN
9qmdeA+GstK9Q+oOFemQ3ovK/ir7sd2LruwiSsmBfAD9vrO224LRHRS3L8fKI4BKWx5kanA79AvM
5cx1uOBE8UB1xcAhjnQSvwJTWt5Om5ZfYrWysNRx8uC5wSJrJF5YOVlyHv0E8OB8wT+xHotu/ErM
NGNEhLg+S9sfW1oXYNt6n3HTwV6eCzKbF9LUOdAQNI3hTN/2OJjDm1W4K0Jduan2iK3qxDtjVxT6
ynpl0uCCWBMk2Gt0E1acUHsfecFU0lPAFe1cHE9rPmLH6PbL8K1uJKolPb2zSE2auKWevYKeYt87
KVe6z7yRfqQjC7k01XgsZO8i9528PcbYrS/teSGhb+o0a8aLY3JZqImACjnf0l215ONx5nFYWrp8
oN79In5rWvoMCvTGOMsDDE+xTRzgR0zOl93nuFW0DgzHMkaanICnoBgPRSe5FsVVd2DLS/ZUZucS
I2XAvcN7rYqfi0JZpekN/enBIh21sr5TsRRPhi/Xtyn3z1LoEK7xUV7jyifeUxDinHO5q109Afjr
fzh1g2FqAGjQLuKqc9svDc5HpXkh/u0KUT/tgRU4q03fbsQAThjrYfCNd80HKNolX3qD0cR0ewAr
43IsTRMslIzZTCth3lW8v/9+Tvx3dhjjb/4yGQG4yO91LEj/Ov42a2TUVuPau3hp/YPB1YN4zih2
iwshysvOaOs6IrON0zNjeDcpIsXGbjiLTOMdDAgyOpJrs2JislUswWzNTzwpftyvx8YtEfDp6nNi
Agdw0TxnQn+xLMLYMzHUUSHmbyqOI+lMB0JBqIV4TC8+a6GQ9C8KM9tVQqteSAq+MQ6ha/0fdJXu
32f/rq4jrORyZOm25zjm3/S0vaCN77ECdlMbcydYvEMxweVC1kOyUn5MuOIY3kpSZWfzWpIvFZOb
4oyPHIFm1xV74WrHImm9a5YZ5AIV40+iDNwDUrMfA0O+e7/mgagEX+WzLec+MnaTbV2sfSTkABuQ
KEpkblx8mWybUGtrOG2NkO65KX+v9Cx+ZUXyaD50q2PdD/l6g3NPqKihKTlGRhMkttaLt1BBTUsi
dgDz0iDr6upODsP5hs5LS/XhUU5GItd/qi4f7pCnA21CAXqX2ml0s1XFUrfv3eGL3ZOqxM5nCrxs
nRGbx/XVspO9my/a1fG/Vmd9/O8XoHFbYf9ZgOHqPHroirgMmP+FACPxUReBPLB5ZOyfvV+/oUWi
1raocmWiqLeKPKGZeXK7fdG0MaZYvdlsaj9tworgvJVfI7w6mENME6nud/Yoig02np/05Zxv5WCv
b8GTNKgOGK26oMjdp5tG1J9HRiB5nUZN49HtMLyX3pwylCDY3nsdj9vNCJfjeirw3uymyRHRXOe/
DNnaCBuGHwx1XlSvJ/fFOGEGw+MgJ6iMrmP+0piT7zTDWPYW9S+kW6gmbqGdDUKr1cQTkTQeQyXG
CVhOxbOUzme5mFM4lpkVZWuOUjpes0NhmR9lMjhkFDE2axzjUjKqDRTDlBfSZYlQ6a2Q7yIuKGMn
1NivFAQkTLBpxr5L0wN6GPMeGfpQH/kn1Nl2rRkXETu/8IctEROw9Wom7U+ZuThclvXzJnfUnIEb
k2eok5mjSF0qoMOmoge6Gc8ZAhmoAN4kgVWWUy27KVuqvavwKNHxoKlcm81Oy3IEffW0nIdsPOeV
oT5S+5QY4EpF3vCGrPVpSM3kopkV5B51wrqOZ0b1FLI6hD3iqCdoVKmKbglHtxWrEhnOavg2zPnj
7RojEuOHqrxid1uV/5RS/YtM6D9EXH8Xev1vBVr/ovz6v9J6/deasf8PhV4u2/9/oCf/F50XDTFm
+b9+VP/j+U+jfhbpr/8s+tq+9p+aL1f8wzIt+y/llis8/uTfJV/mPzA32wI9FDZw3RPIrf4p+TL8
f/h8la+b0HUNbGB81b9Lvrx/MEpz4EfyRXgWHef/RfK1HW1/00a5fH+h48HzsTFgJf6bNkqzKEnG
ttzChVV7gq/67qfxObEH0vZcD0crcsfALykuehx8hzzn/lRVen7OHaCRbJA7HAcqrPLefl4jgM/m
Y1/RavY7CNHx6u5NvT0mpVYjQa/2/ZgSO1pajzlKp8hRtg9GOv+6Kcs6g7g0LVbNdZiNAOEiNdxg
aYd6xHmO0/cJbwTmMpdHbzQ6eeIaxHhcRzkli+kOIfpVzOSYxOOoh0khwdH7iXeZFncJygX7Ixwg
5ulDrB3UyvdORzq90uAkUcOohU7WdkdDJj914pa3E4r3oOv8vJjGVjOL48rzzrxvJKVFNdV50Nc2
wCj74TVas6M58s2dCbCtJsunrUpeWuPoXOQJiS5SHBEZciOayNzTb9+1HdmwK2gqePj0QE8md98t
U7FbyuatN+yfiYZs00q6b/4AD0mOD05faWHSe+D7E+2U68dcz9808qs+5cIovzU+ZVF3Oy1lSrL9
EldDTw+5ET9Ifz3DBCGgd5onbDr1yS7YbUWzfhhLp4VCMGo2aXN7PaFa5qTf4Q0E+485iLPVDtC7
hjd5AvUaF3rToege0JoVuaI5pslsn9RLv2/XKY3W9b5Lfevkp2UTiFYbo9oYNuKFdu3dVeIwz04V
3eOQPGEVLp6NWkY9O63qdqUmz37jPXoJplTHy+EZ+0so/W+TmyONof2MwL/5MCuVHWOjIUBNGK/6
rqzb16aCOFT2DINhBl1IneyOFQ1T8tz5VqQaaaGi/N/5AxMdz53SAwb+n5acCN7BGF5bdROYE/ks
NNCveZeE1hY+iGzMOuF1Z7rhz/T5UR4h/0tK6gwGb7OoA08srA7iS/aA7TmXRCQz8yV2OGW4fH/v
iubOG7L6ojhIg96jF2vb03DopOQIlNd0yowwH20gzTRbkU3FD5Us88Dxq10tpiVEWu/j2Mw1npA6
2dE2Fvuu58fkec7IvrRQsJmQViu3o7HMSr19QDNhEoS2rPQT7YaPmDcuzPzLzIU6upZOjKZV3U1F
84ip4FrbTnYlqjODtDIwGXT5vxV9HxTh4aI7LZ/7++0T683monwnfrh9krARsqAi1zCYfb88JF6F
6jnjE9f2K3ZnVqf2uyJIPhyNmU4eLcipJe/Zl3V3pIyxI/A/KQQC8h36eHiezbbkbaRfuaLVOrve
Q7s2fxizMaGmv3xJ0ob5NzcEXSXqr4dSsldRgde/6gK4+DIijRhYd72Mf+mCpMbGP5X9mkS1no0B
wMjiOtIPspCfhkALUhqSqDalUx+8dG4P258ZlMXodryJ6ZHpw7ii6xj7XoqZDCaHtWrJbqZbHBKs
8uTFYhNYQaMoK7sHHwowlkx3EoQTMk3EnB4czYdDIuvp+m7TJgcdWrzosvZ2t09zbtBrJU6G6VZn
aMSA8SUtWB+dYxC/TXpM2wEfqXM846ax6+e8O0p6AMsgzsO2kl3RsHno+TPXOUQGLKHB49m+CWgr
PaMw2xZqNR5Gb4aetjUp5njACNABcK7J6rbGRvtrP6gYc2BxsM3o9nggbTwNi/itES4c9Wv/OfG+
Ii1r+kfTwBWQo7g7r9763FVOEebVLKJGLI+Fnj9oGcrPNsYlZxakZWzLoemq58GU7cUaKbWWDu0a
KvldPvFb3J4sCuEvNLh/bi93zY23YfNxp44/P1M/eihdMLmZE78d163roOuAFOUWbntykWcJvGHb
EfCw8WwX2aNqivRsb9sk2z4Zrn2JD80u/Z2mfWljTxPQhzdYpg9+Od6PCQ8X1EN6ud1cRLdlTRc1
JZV4efY1IEu331ubCp+VLgIzA0y8LAfNB9VW1u4zbt/klLjlnb79fEY819QB4ZBXcRFy5l+RozDZ
Hz0CMPgkKqafk9MBf3XqvUXEdETK9un2Irw8HQKJRT8i2NzYDarCUmGb617D7MPBBRxp2ztogPDx
jfUp2wzbnt8c+0Ir2HuZp0/AkvdeUlzq0ueKOpvzrld1cmIOGchyXs5yNld8voR1YJAfN/HynlVB
qiZEtQc4vz8ypXyu77wTzUbshLgDWA5d0FSTBtkUCphQxspmKzWXxg7lxuG/vTFRtilINfYDKbWV
JobNr6coIO/o5zi1e7pdhOa0BgCmYt6+PF4OgzAYB+lLR20vnUNZEjivEKJ2tr3XnbHa27h3mSzB
zi/5EknjfGcJXm6jM2IvpQkEos9Ldkrk6GwTjDUycWCiQUCAbT5wn/EA5mSgWxOni5iUWzvHV3Q1
RyJuB8//LLBx7vxqniOrsy9DQ7vJ1wmPWx37rgJOchqAdIZkfSE8KNv24EHyuz1FA5SgYE4Ola+V
B7etKhLKDPsovQVVY98++P2S0RQnb2A7DkrD+CRj+Zu5bl3CNfkih2MKCKCDeOtOATGa7Hb9iZQy
fT/ozcCEyasio6L6cNgIZWbEkY30Z/NL40ghFD6Wv9e2zaLJBMpBJ8NCpK/iQzeRLqQ/IRVTR8Zm
6459tNobRbFrJnApMFJ+zSV2+dVry72tpQFp4MCCUbEs9NqOOAtw64OeqFuJyGZSO1nHm9ZU9w7K
SZtLZsq95ffUL5NcOZyqd/q3f1IjBzfgMEuUjcdCc75BDUruJnucyIXLjs0SF0y8+BW41dWSQT2h
jMnoOO238few0NgxtyNu3M6BfMFNqjidluSx8ywVkUKzt5o+QfrNCKacECQUEOZddpBnl5031hhB
44c/uqbpnUpxrbAhMz6PyyBp81+9NbrUE+t7bkjzqXL9lwqlA0MIygJ4ZAcGKdfEKCgNtguhDWGS
Lj7/avW0KdruRLBLe7n9F39b4VlK+IGCIQ6SCe2RhoKCA/gdTaF7Wrcdlcke+xqZ3H5Jrrg+ZM/V
6AErSvZrx3CPlICAr18Di/69nUoN3Trbgq2gO3rjH+AdfA4NZ/gseX4k0/zZJrnPnK0HpjkEgXYd
N2d4vezTrhkKkgkOfgcjmsTTeyBKU0D8sIjarXLTkz/aqG9JcJaLPrBi9D3q+DCy4qesOdUceHeh
2OxGpXhDVM5PSJ/xvWFjID0atfT80cAsPFCNaCER8cuxSMdft/9Ua3t/tU3GZtjEWl7DCAwbWg4s
sDhhhIi8iLgSHkYJAZhRnRYSedlE6/yJV62+TP50kpb9maXy0pmwaHHyPfkxH9+tJi7ggTbyUOsk
VM4WEI9Wedw1GlTgt99ErhXz3jTz7+5WxIkq473aj9Lxkusak0ErtTJcFbASNJ/0Stqq3C+kbuKP
5gJC6AX1zQTwY+np+3tgkmzyRkYHPd3tvfVWyXs2tgYLNU3ZXms4vKfOPWFr4KdJ7TvZbOO+Mh8R
4MMV0Aa1oxnhhlAhkkBjXPROm3d+zgbjXfhyibD2kxVq8JplbNM395VAkpkb9x22L9rozW+nNubj
Mm/ZHSYAcia9TPLMPlhbr2S0CEAmt/TTktExU0M7cBfbypbWHVVA0l0a6TkhVMsSFaszP+OMkGlm
RsO4PeHjtqnxKKYXys2pu2eSZB98ZyI+zXfDpqWsKgR9Hn34yIfuu0slfAHT8LLEXrY35HjQFNch
3Z4YsOQqDwiRJ9CsQQ1XoCz1C15H7CcUsmMZeWJCqZdQUnpMQTSLE1jIJd1xuyGvZtrq+W6aCEvb
Ll0S+yEQIUp0KhoH2udt0YiseyKMJgnhTpeR2l58iaTNiJPu6G2XKamZjxLp6THTmivt4GWPNuZl
rBx3ZxlOFXaARwK1tV8o/S9600SjMUDYkCxrlCSQ99QpLyiS6KtbIekJE4km/bH0efAWF/59NzGZ
Ab1+ceuEoMJHCz3PxZ3m342fUdiaHklmA3vk7OTNObaXT1ajRrg3nXCryYZdmTriqtCocm/Jrf3U
NDIoB61CZQU5pCpiJGpc6u7Lpb23mF8fRzf1r7lTdU855o91LhnjusVw55IyEbGVhMpjvxyI2qpq
9eh4+NitmboPoUOB0I1HjiXnXfVC/ah7vcZsVaDM8byXAffFHnHcRFVSfkMRwoMn6gG1Vfpge5wV
jVvxpmfj3AG+DntP0AfczmYmQ9pea1oZSFWHBOMh4p76Vyl4bKe+/ewZDR3AOKqgIS4o8IbyK3e4
U6E+wr2yAK0ZDSTxJpmBq2IK35QUA6M5PC0FCh1Zou6xF/nzttVMpN0Vgs5s3fPYDaVm8BE4GpP1
jvvZpjob4x+tYaPydb2JCYl98Mox2ZXJ+njbLRcr/Tfmzmu3cmTLtl/ERgQ9X7f3Rl75QiiVEr0n
g+bre1AH6K46fXAajftyXwRUojK1DSNixVpzjslTTg/zlCt772Z8j3ADzorinSNBETLRKGymLcaS
aeJ6ggIX6RajCc3ADZNKRZyAoIQV/fvIBHHzMy/Viz7dw+EtVi7oo4WjJr5EFzE/d4AYOwdBAEE0
HXBsIkiNul1hMNo0CUJC0iVfhIG4AYhm8hB68qYw9rBsmMIy+Kl3nUYJkRpceJyBLan7ViTbUGNU
JpF4aHh5Tn8e1jIu3U0QaWyUKlgMHer8n4vmz9rqUpd2NLDzpcXuv+unAYMaz6yVBe2DuwcXysV1
rmJHoZ0LNDp0FsbfYTQXip51sOZ4eZja7tahR4nuria6nrNDabxAyT5SU3NV3vg1KZLkYr2F8BjD
LGndeMG2gRC9jL21M8oNhwBETSv9zjvuZRCcYHCUqMT88G5MiKsItKSfrvbIW978GsXFaLvp8ue1
hgnNbHoVxP5wIqMoWGcDrPu4evS16NvI03pnttNbO5VnLifN2rfgk3r9QxzrA95anCoZTNsVnWvI
Ixh+PNoJhVvfEhOd6s9OXmMvXyYdOVrMYv4xKvRdbTuV+rPyKM9p4iIvpemzLWmGR3N9ToAQW+bA
PYtyeV0FPILUwip0CnouNVwZFIjJxO1MdfiPEtKO42rivHXqe9cjx0Eu99SYNFFii25ZMxM1S63R
lr57jZy+WTNJzwrq9/k0/tndOmNcChk7y6Dg+uHgV9JTzgDLon6xJk5E1ymsD7vJ+IZbIHI/u2RE
DITupuDXNevPxI0mz/l6TNjTiHQ55ucz3K/yhZU6/bKnnObzQrJszBJ52RTpPkbFlvurnx0VgxKx
dg4i7Lnu8ZyYYJbGX3WegV56/iOnuWiGdBYTVemGQd+1mZsPzF+4cpZwfOa+CL0IZS/xNiL9yvZk
l1Fjlr+7iaqya9j8kta2FqIuWkqd/uPnIykaunzJ+Ch9VnpQeObKfAtHaiw0zdK2V2FpPgbCNVfz
48Ck5LNnS+Kvd7t4ZCf2iHI1XK6EPztF7XQf+ggpTA63nz4LxwB7Gx1Fl+SbZajy176swWLju+jY
nOh44BQamrhgRF4sK8v+iGyUO0EPJIJB5++ftcaVzFyx/llW316v+XtBL02iHva86ntCTcxDujFn
eXGEzpieO4JjlMfBLEFOZzGyqtUHyMVxkQq0aEHyPtAOiDid4IB8d7OgOUTZPCDTdDJA/NaArYtB
D0wHKE6IoaEjIUuaBdLWLJXOZ9F0jno6QkWdbKJZUk3SSL6qUVnjsGnRXLdor4cpz5akNH/rqLKD
WZ49Q6tQa2uDvA+ZGraERO/LjG5nPku7Mc/s5Cz29mbZNyqvZ65UZ73qEITHskdjj0i8mNuYiM1p
D80ScjzKKV1cBijGLDCPar9jrjtli6JCtpiyjqY0qldsNe/4MyOWbsyBn/+xpNRWY+XS16IfpIGc
FLPAvZil7tBH1sRW7YizN3bOrIaXEatgeGpmmXyIXp6OH+3e+NlBR1+ip3eYd5vo633fY4ee/BPx
ph81CnwbJX4c7VDXoE2fJfrGLNanM5HN4v0RFb83y/lJ4e3XFQr/eJb6l7PoP0P935pJu9JnQwDg
hI3WP7WzUaDCMdDP1gHL2PDArsgCRnvr1c6inJ2KybMwnjHMHkIcCNZsRfDxJHR4E4Rwv+Is9Jbs
6e9mFX0DrnjzZztDgq8B2Nd6wOfA77jHeXnrI4ESYXrFVkfFraFBawM6BpR5NXJHfZSfyCaJRjXH
NQFyv2ZXHbys6lLMhosQ5wXKXYLTtEse8L5ma0aORyPAq6GHOJmtrleLvnJ+0w5ah7OxwxqfHHwe
MLIfAnw2DKjbvcIJYlI8MCOE9obkf4E+3I/7VdFHh85R72ACthOeElbni6zK5yoU/b5r+pcLN5Y1
3J8vEDL3LHSLtZotKti7z5VtYadqQlbJ85BTqBHTAKds6JBQeXAo+q9pNr6MdUV3IyLl2n/Fj0ps
vWXDNJ7tMgm+GTpkRwKp3mTkqn0cOzhreCi7urh6s+nGw31DmXkPov7ZDpzPUjB81+BV4daRfGZ9
uZP5urLiB6PqwoXHtm5r9CB63D64euld4f9h3urQNKXoxm2/0k3zpuMVgl7zB6AJGb3pU2lEH7Xo
r/5sLsKGu4pnu5ExG4+A7R4znEjRvN/SIKsoivA0zXYlhW8ppzhcjLOVCZeNszJme5OHzwlzmkPK
aHGJZwuUgxeKKBBcBbM9is7Yos56fevinMLu9NuYrVTt7KnCWzXGXC4ahaYKyfkJfUhXEIWVj/u8
nT4539QGzfCTJWoCiS8g9/ytrzvYdjKj5bNIVllC8q4RD6s2DKZ9qurphLGSOGssYaQMuAurLnGJ
hZhQIxPjmD8a2AzeJpY6OSGYy+zZZmbOhjOTw2DZk7gLx88mQs39MHGnRbNNjVRT4uTRJBaWQYmI
51KbTW19h72tn41u0IryVYf3zTVAIENPKe3glxikBewffWVq5LsgJRQ5v+gppusa+8RyMBNqMDx2
Hl67YTbdZQjO7NmG5+PHo+m4YdeMVz5OvXK27JHu4l0FLr7sx8/3mP64+0I0OWhWzRdG0UcXB2BZ
m3gR4awsqziMVhU+QXc2DE44B5kL3IPZSlhywbx5uAvzAZthOBsOxew8nC2I+WxGbHElmrM90cWn
WM6GRQvn4jj7GWue3dnS+PMfcrY5itnw6M3Ox0RnQIGScg2EV3ut0Vjhj7PjNQglyV2o9F9d7aPj
dH0pZLczJof+ICRHTkr7Vqh4hW7W3BKlTFlnRmSA49CMcWo6s2Uz8L1XEw9nFYDS9Gdb5xxLOwv7
LNA4WRVew9kAGkXGjk3aBbaOOdT6CSwzPkPuvzwAJh7SpnLfSKMJlpy0R+KxcHb7mVzrOrMAqqXC
s7kYuFSXuLkhdt60zIGioHsYjMeU6DHZfqQytHaF+uaAzDfKZE4ASAGsJFMBbJDcGWxUIQuTaVY2
Qkn8GUdRmQK+ya1NMjfmNdFwz4joeKTCTBdwyoqQIUv/032s4+8mDNcSTXMcWtP6Z2rzM8FigXhr
c5geyiRnZtIlWzkPxkZu520Upf8owGVMjRa49rrRGm8XzDOk0SuiRW8slU2qk9XTuZbz7+4zrmPG
vpeddSqJ71Q8o+6sAQrHGNqBGNAA0EyXK7pES/IntOUgGrkpQ7H3uW55c/Xqy4wH2+3eoo1wUnh/
sviYbO4Ryppicj1yGpx+ssncX4WR95S+Sl6KuQ0aBSnJGHb4meuZv/7LKPtfEDOM/zkTJpNOEGND
V5HZ9T8DDD08Fn0AzPcfTI5sPrH9XPuaUPGucXhvcII85R5qzZ+GRGahY0It1NPZ4pH8KR6RraPw
mZuDOAa6sjHXjtHDQwQfJ6IBlY+xs2Pf2OsSQKk0e+a9VUr/JeWm6f2CUM1tQWgcjl3wLEI6Cv/+
Hcp/QjRatrR03cW37UhifBCh/F3rhS4ep+qAIvHn5lvV3b6Fs7KqpcFEov/q5nnKj8ujb+4uoVgo
Fb25s5tC32RoSwbaQ6YsNDLprjVp5Wukdfz7l2jNiqu/iYF43j36up6UuEjdH1rLX8i4mWIGNdo6
gv55mhOW2GaL+oZ+RxwQ0uLR4SQOuJcvfZBmG2Uj24lqpjJxZ3gvP3eBgs2DvjyRK0HkYtRsOcpk
xicbie+C+dXFfYJl7e5it7wl/h+u6nwDWvXLFvbBGu09NQ9DEp1kZHhiNc0ekmddA3t8n2YE21nj
hzmYDsmyoJdkEltHx6axb1l7T5EHPUWfP1O00WONuRUehMidxOpo9WzxpjHcUBbEOAA5u38mL3zM
SzMkZOznc/w/6Vf+tejkb+KV/zeJy/+H+hVEJ3954P6HgOWpy6Mm+virauXnb/xDtiLlf8CYRXhi
2rrlIjhBLvgP2QryE50sd29eO0KiQvlv1YoxS1MEpTdrS3ge8X//pVoxxH/o0J1JStFNy56Ts/5P
qpW/Lw1UKtCQHDBcUCCxNTli3r/+sjRqMtHCCDnJYogbHFoECB7hJL0RCBktA+in69y62rEKDi4n
LRccrihzey7ERUIOPHPicixWf/n0/sWeKf+eCDW/Jt4wqD7MSNxOUdX8/TXpTUTGWWege8jbZ6nh
tMDJFq8tgki3mP6qLQ2SYREQb3OfBorJDrH8/7Jl/H1T4yXMwiB7pmMKE+7FLCj668dCRnrhi5Yp
SRDCkTVMBhGuNI8J9uetqqtw2SSNs8aD9ed/e+/zv/zfe9X8m0FVz7okyzEsdq0ZZfiXL8R2RF4W
8DGhYxpPuCGbvU+0xoaQAQNpeaQOdlt9p77KzkULbSY3AK60FakFGXEAB0yUxbNWoAXyCydbm5V9
1mvsGQsammN3DUgwyIfSPw96M6BASC+NH8abPGRsNQJpnRxPkFOCzcNM41+OQ9hRY/5JmtbcIawN
N5VGtqIZMtJy8HjtbDdrrkmgkV0qBLHumIB7CoMt3CNcJH1b7WxFhRnTctk4Slovo2v4y6pwpr18
qfvUgSDTlQct5+vMHdS7YSmY8yFlCcVwAwmPNaVWYOq4OURmseN2vMv1UNv5wS9JyIfXlX984cdb
KwyO5mTHDzEqy92YDwxXXyIyx0j+Mh9ErMUgIoxp79KnGTFDdwITadilG3QcwWJqps+mk81jHkEo
Qb+4yh0zODehCs66FhAXKLxbm6OMD1vuYoAhd2avUkySCkGhiPhspzi8V0aRLADPqY2gr/oEwgPJ
JKMjRnFZcP33z8ksW/vbY6LbDvF5vBtIZ//iSEvNAK2QFSaLILKJD4R4itsJlL4E9ZIfh1Dkp1bJ
V6nVrwzJx3uUITivDUzEUTBenJB7KQmdNbYhjM4yR4U0ZmRqSZ+8swZBvG2EzVE1fblMyrBh2A0g
qlRzCyowCAtt0+LkgvVYpU1HCnbQnQI8WFsRN4wGq26BV9qmr+26GxAzeAGM+5Ann2k8N6fUk5sq
nx4Uhn3d9+KjU+jhXkpvi/P1e5g0CDJR6BxkC5hVjM7Jwc21rRMm421ja9oC1xy5VFQ0Q8iSDOIH
Nd7JG4hxf3LJ1tri6OSZu8tVc87kjeit6r3mK1wOY5HuNOIw7mSK7lMzrpatLPq7KLCTyfIegbTe
dliOJroyW0KcDgKdCtNSA4/vSMFKBiyh7TnuLpdKEpCl8dCSrLxMTboSDHfu0WxKMDs6cXhEoewc
KxIPzk5A5ouO6Rd5yb9/DHTdMv75QWB2ATHORRBpIHT850jfwmrGoTPtz9DR79EIX64LxAROy2Vf
9DKfx5lIWWmMD/Cbr8A07au5bX38eP3US/Yy6R1Kjf60YbS/WEsbRHT+WZCSs3HDHDgU2+y26Kxr
PBjHdHLJfo7RTDldiB+xm/b9zLsVTn83vYYmfqitdUNox2hK7kPMYE2X7Z8pUag+Uu0dtdMm6eJp
bQejAH+tCGEKA33Vq0Lb1mP0LAJT7uCzEyyTVqSBN7sgTnel3/IkQ7hbjUw2Dmn6PDq68UhoirHo
zPco0v2rwQB8Y0eoFyOfoUmZGWiqvf4ou/zVCLojSbnY1su4v/fpYpAmd1nfSTb6j49NHx9bgmcW
mERwNA9kiLioGJMgfHeCVN/YFlAixb9InN2TlWf22ixesLreIf7qx9HRWIVYeiF9gxpTaO0khqkr
3s3HQtTuGp9dubWQK+9bAi1Xssj6B60ejpmnG+vUNjdh3iOLyVkOuZ6D3QClBr88gDakcyVzMl7l
ILehC2GiFR99XcSAD9qVix1uz9QBj40Q6qoP9jebxbRp6ukj79piI8sYZNCeqcFDbNsg1zgH6mTQ
tplOLxXSwI10QC1tvU0grAjbT/PuxsU5kK22H8AuLhVGyH1Jk4uwF1xy1hXWjbiZfludMyUPVpLv
zTyRO+hW4ZLLb3Q3m24tHW5Xw53ogeJkZYweY/2Wyn5gcholuybHPB7XYpHyWp9UNiWXsp+em7yZ
nuiz4GWKq9+6r5BLmtWh6osCo6EVbIqEVKkxQPlYJfc+BK9dO0G/w2JG26SswP0paB00WALMMPsx
Babr2ker5Oi02vDWqxj4Lt1ey4p3kd4Rzm1MF9gNOTSGYF0rjZ0/8tBqjKOkmYjDuAGrUlg9RITR
fVcGh2KjvPZUKbmrfEyWpp4QKmkKhFCYVPpm+k0ER/HcDHO4TJ8qmk8gnYReLYS1CcwYTs8Qa0eE
WQ08qgjyl8p3uZ3kr2UFkHhC4ALyFs1jnibHUjP7VeTRVAFnXptpQtDsRF6TtUyN+F5Phdyi+3Sq
fTWI9ILsDkJYDyU2m0xxq1v/PR27ZlEwJQfcQWZSEs1d3BpOuUB/a37JoqBfppWAf+NuXxHUjlUx
gRKUV7jNaPiVUr0w/46XXVtm2yC37lGsZRctaqZFZDxlQkcGPHroZUbSwYbOXWhRwqeWxrvcKMuD
5dh/CvM9NWraobEYlkXJvo5Of8EL3uiKwOCw1fdZCEwLGPgmKLtrokNyq1klSwCAGmAPsdJ7PdqH
/pfySvxBo3ujBCPZR/oI2GLtoseOyzgcFUnCmHEZGnQv6Wafyib/1jSbsOuUboQK8+nQ1EI8ms34
YkzBpxHr5g0RwymSgFuY1r7aCDXzKr97DoT2Yeqse+JNHyDZ3K3yFMB55BCnupevoa+dg0ZLEFMj
oO1yj4MlI/Ba97XNYMXxLTbUi13Xj1w7aah4Qbru6MajL/KmLZCQx9KZqtNkNTR0q0tv8HaIAWkv
cz9fmvXaMHn/oUYPnG+nrNLsoPSyv1hFs+p92gdpar3ko6fTbNHiBzTF1VUzB9Yz6kKBo9qMc0RQ
MMhwlGbZDcMyUpqS9im9Wu3SGn9aW28vIZkguQOg0fbtZySzr40ykXBERBPQ3QbQbrdbrWy/E9N0
LjK7Iky2jwbQDsVb2w4xlYQaXrMuWKeNGo5GVztLYZCqiZ5loDvhNQdNMPumKzMu21RWx0q3srfW
+pqKJHrum888KBBINzxOLfKvt8Gz3nWciic3MVdxXKb71E6fO39yN2nibLHuqjX59bBGQ0zeYM9Z
nJxQCwSYHUIOSderMLZmyMyoVnlzjANX7gyUCctcrOwy/eXUwl8mU8iUI5NvXe5j0A2RJ8MA8k8W
7bs6N/I1OBewI06Jadacz/JYf8nZybe2YJqY69BC97ExUlWjd2xcBkJg0wm7gTV078CgLzrCXRFv
5+TG+Sw60aKyN/394Nb6XicKhpyHurhhuVOIjA3UcgU6OOTg9sZTLa1X0ieYuapFHdqgPCp/QCeu
IfsUqNdUQhCGr7vvaSTStSD7fGGUHH+a9zYFuOKdQl607uDHPnZXBKBzt2gxaQNSIzMNN7WRb/Sc
iU15tEdL7B0TCyaHHrqiWxS63XWExueQXcprqlGqivylBAFlsSVd3YJ0AJlOMFRjkH4x6FM2xO1g
Eh5katMvNIXVWcnGZQlE7QrFizgT6fE46qVz1gvxDX5Qe8aPpZ/odi8JUXlItA5M4PwjVOLPAJeF
MYqlr8Ie23pZqafO097HzvHOGtfhlVOFX0FrArxOm+yxl83vqWbIZ01MzQ0rkxti5rVlrfR9Sv71
Ugu9aN9mGz/oy41TpUA4gGC0VOtbPzHQcrhboBHFBZRtcSnagUnT5F2S0vQXLvDB32MvIKaW/lfQ
2y9T0nwXvSeJp3XG488PQjOYaqnmUIZ2dLC76ox+cDqYvR1hTXX3aTpFy6y3r40iUMCOzOe0GsJH
iRVXKYOe5owE8UdUBhz+xXMCRM6AUY3VP2iudVU3V0sHyCMmfRtfrDqBVVjD5qhoCF8o4N2udzcq
Sr1NTb2CTQE5m6nX9qlkO4kNIZAHlr9Dvp1pdJCIaf4JfcS0dSuSn3XGGZWPPUpTaufo6A/MMsiP
SQOHgKLb41IvyIU0vWDJkeTjyNlh4CLl3jlOBD0xMRDTvg3cPz2u5nuWa83BIN2M4zcfdm7qNEwe
0xfPpOiBqEcRpwukRlM/t9eb9CWumnOS6eFyaCgga83LLh158dxkqQI0lDJuwpAb3zRVYzL2cNC7
e5ob/VlAVOU0D3CE8tJQSozY0SzFW00p+aNu62ADveTcnFZdW4cbaWd4HqXmLb24V29N2LR01R37
mNlIWlPFsFm3bdpvcaeedT/G6zKUM2dUh2FqVK/xzBDpHLS0SQT1G6uq4ldk/RY6ANcB/0uzMNTl
TSifGSkM2LuLtRWQlEjrGlygKZI/bNh0ccXwUeQ+TebIj1mhsG17grp2MIuuJinxzybq54c69pDJ
AzpRSeevE0zrZ5RgRMV3+tkJtXGnOyYh2WX9nah2PJqyvBlpo22lHRFL3bbIku36M8pVsutDEJ8+
ThhM87hkWt9bwR8qeI/dB1YjhtSB9jgmXn434V6QyiFXntmEV9scj7415q9QUoi9ls1Z96EEFm10
EHZkU36bBoyy6s1LrfYACadvMPSCYdJTK3p1ySlBlCqfTR1NrmoFiWvddCTNHT4Jc+1V44v4HnbN
Crj0KSzjeKu5gYJTIKN7EqF7rSPrbk/nphju2pSqndKShvuEay+hGP5u7RGcYQomwe9hOOdZ/RkE
WflnGIdN6qD+k/kji3xAjlvK1ZyGe9ItKNS97e5wg2dHwryOwxtRx9rZjMg7NkkHSsz0wdIcnTmC
i+PAb5xDLjT2YAMijzYaWy6ZbLMiFJtiKKedqIyawg41VQLT5cKFARELWDPp2NhPZFGeua3fUOnj
R6zBnqWgXGwpKerGR70djJNVUF/6LjQ0kUprG6OHpaUQgGNygIUqG4immQ1yH06vduZXRwAU4EiJ
ryIKbINLSbDHhRmiwvS3HxbJQUTiRKKItQyIClshaGIBBS3yx44LKK+lWUZ11T2EY/rY5N3GChnX
096aFrpjGQfd8rkETyCDPOK6cKxm3Yk24Rpoa/4es4o4iPoAegwRkpqe6NeyTCcsONk1JNToGX2d
04bhD8kEKwpzlKAbgn2uB5+9SML9JN2afzn8MtRoP5RASYqGCjAebVROSRJAMyBUArzrQ1ISu1M1
qBGjybnA2yyfimipieqiu054ztLkJWMKvp6GyTyVaBb80Ag2QsOx01varupV/hgaxpmQp1dXacap
Qwd+9IHGrpvMTHZZJ1z00dHFcnqgLEn1rPUwAxRT3BXJxvGNMeiqLvxHV2tfrBBbQcVOszaiBBiE
V74XagCK1AsbYEMLhwnb20aFY3JzU+6LVtyvm6K11wBEo1slhmYpSWRYtXF2TozSvRCLTDJwU/Rb
N46zk02jCU/Gkg8AfsUBzAr5kFnNgpJduY47x9oHwfSIg+UAKdY8aO246yM3uFaTHkCkmt7q0Uov
uszIrKyIqXMcNKDmVK/cwXCuqASTNVQ02jh6+Kk3efZb05hQx4jATRutfKRi9x7U7al3zOxUe8Yz
VR8prw31DMX4EbTJglalPDUZNDnog7Dokvrwczhl4OkWNeHCh6kOD06gp7dameO90LU1Uoc/qRPG
96wa0XQ0mr6otQ6xzuTKbQV0zWBvRdlD07Zt+fMqw6rfQVUEWmhZ27yGDMqF9HfMaSdhOWedetKj
ghTHKBpOg9XCoDGje9pC4QniL8xNzbrzRrXh2Irhg1+Up+t7m4Y1M81yZNiigzFrEuMm4zLcB67x
Hk1Ff8gZNKOzMRjHV5Lcx6Qrr1DeRuyGlIVC6/lgchiDY9g+9ub0R4XY2+hiAahBaH5mPPvma5l/
b3xro5tGtm1NFRy7XFq7MoHeWETyhOxXOwRG957mwbAMAseiK3IurSre+6X81Qb9g2k1ycUO3XeY
tvUJlgxWhnFkAmTGPKxjKs52031NJjYou6h2YzwRz9JblBDJOJ0wYB+7MC+JyeSlZM1wl5XaaAFl
XN0jkgS6LQ7IweUScoI6FJFAwsW9xshVBG6c5oiRFPmxNluPXo6wPmh6LmSj7yXnzlPWRM6WvIJo
6/hm+dYhYnHeOLvEp05k+NLKlHMxiTE7OpZpL2Fw79LY9OEJKGuvetyuVMPvheuUL00MvRSYgzzC
+BpXRa75G+NWhp6LSVSbnmyaUIjRtPCSO+F2amq2xqYD9jxngcSpZZ9w0NqnIv5GR7szCbO+lAwI
lrGJ5pbvuvppYG16aYklUAixFk2bgjz2kLTk7arUW8w0mvZQplh3EKpEBzfwh02bB/65aIh818P+
miVJdAx5lxuem3IRZZMHiKeEj8YNfRNaCelWuk1WTisARRkc9pEiMB6KdzDR8dHbTL+ERfvuCyi5
09gySunqc0NnfmEQRvpm4DpYN7JB3m8OSGU81LeN06ulC7F2oduEDdUdye2qSaq15TnuforoK2Wo
lRH+Oie7V9Hea8pg2adBcc2hWl8VUEul6Rm1a6dtVWuDdSu1czzEOGHM8VTRgi1Ce7pBAoStVsl0
m1b9dCitjWjyFBKMgAunmS8ufK27HPzihr8gqGmoxlzWHcd+Hrlgn38gQCJMjp6oxM4lWerYZght
snnpu/Z4AiPSox3rq0cVJNeoRxA3+Xb0aue0lcYCzw6ZTynCRrpDKqlvWZy6O9z64xOAvSWE86hJ
4y9ulwTMiexa+xK1O+CqVwG1UTNIfEmjcPUDUR9c+qmUXZswTarHWuj9ynAlOksHaT1EXOe1i/j1
DgKRRVpLgZ9BuXsIf8EmCVCK2p7EFYwrRMBbOaZkPSySGpV5GHrc0yXYg0KfX2o36JvaKrM1Ju1f
mdTshyJ8Qxjjn0otfcmwITC+p/tbeKcg9tcC35Ix1uFr4BTPxkRMMXPtcR3zNB8YjsP9TPxZ3Rma
e+E/xEFSrtsurB66hia05kP0QDu5qqsyeO29+u7xq/cei/uIcnENORDBbxO9iLb/VugjxtBC6Xom
vS261fOPISo+FRDnradp4Ulm+ylL/HMU2h4VHFHMgwy3ZsUazQZoapVevhkdJIY6tqydc2yFZZ0r
M7bP5fRV5cwItGI6WCzztaePI+6w5haLyjvi+cypGs6Tn62LeqIZUEBmx39CjFlDOqdD/tq1Ir3Q
STMsvw2ZdZnevFbK9PDS8ZrJ8y5eHK3aljniXoNW8pGdbHgoLGQ3KFcvlKK/mHRhkTXrBz01ggeH
tnXBReEKZ/kZ7Wp70yewmoiqGrTCxaM1WZ/En3E7nl0AztTG7ASYfNPuxBE8HrpaPIA+c3d0Vb8p
2L0HxxmuPxJkcJ0VrMoiuat60U3ouQwNZBch99Mx9JghpchT1ETrDQs5cC+zuWT0kZfR3AHHeBbu
4gZJTgNgDGZyVT0aOnV56cFADNJDYsTRRVNWCOL+FtOPX2j4W7bAxsQNHOG+UYDL5agjq8eRuLYi
EVHY4MGFOYJG1aHTbWJXxlRXdkAdcd3HvlmfhYdhyEu7CJGVcO5Nl8NCkvbsvzHMU1Hqj0ke2c9O
1aZbQRVq+NPAgZKZT2Sjehvp4LrPxpiQj0keua2EM6HkWOcJjsGusijgULF1rSmIoHZnzfiIRgPd
4NSL9Fm2ldpHWfiSjpioXHNAocOVblHCxuTy0oF5c8+ApPZEu/qsLkFXMO/RPIMaUVKzCA5LLpZt
q4WXNCudbf5cTKgtlIbSAafGYtQTHBxVzWQoDCqY1wJsR+fvTUJ5UW92lHzOcxAyYCHdHC574r/3
3HjWQd15tFsWbdbkJ38y1yqfMDzU5YODSnQlZfALARn+nZQNGe3vPqyyi9LEKUgWVW3AxMRuqLcE
Kzji0Kce1lpdE4sME9U0iYRYhCFEr5KqI9C1L7Wef+rQ/5eDy2eRnpKR/K2uLD6nYDx5zcxRwK+S
YLBxvauV2ytisD5BzsizlgmAfojzkT/h5xRTccj98KG0cfrCptp0wYOC4bXyKIZQ+7a7asq5kniU
B9kfH31b5zHoIjDxYKcYnp002LoGer44So+1ddTRuixH6UBDmCIKU/RPbm69EO2M9FjHCRwVs2Gr
5/4RuE2273MSsURv/ipJvGLa3ewMvA6J02db5qfwCuLu2vllfwyLW1/0+zQph50dIn8NxuepLseV
Imhs045EdhV+uY5CPmBNvzoMH7YDj9eScVKn8+n6RUtzU0Fkziy59wBprSrgRaTZUukxGLnS0oCk
jIuFS3RzZxPIV43SEJC9WxgsF7So+P/gWBLA3OJjA2u58fpDGvG1lyrSNtL0X7VKP7Gd/9FkMSxx
Hy5aE4dDnMaXCsd2qlG6s49csqr3j6NfLPrZNT6Meb+XuF8Tcarrj84D19QFXrs2HU1uUpv1x3HC
p8ORL5NuhsnGRC815S7Um5dcRsXecumvNwVxqIWFmczvj/oiLbVwm7DRLiyBX7jTMSxGaUovfR7D
NrTWrRLNNaPahQ6wA4pdyyzOkd8kLSzCUpfnNnjNVPIY8txs8GPoWN26SykEY5yGhj3oLUqHMmY4
kvNdj/41S4H4hFHxEDbjtVcT7Dfi8nDbPSHCNlvrcc5YSSvyl5TKP2lvCXwz9jtxtiu3sOKthz8s
jeFMWBMaU2CR5Hq+mF5MMzdznpXB8Yi429swVuDfHltj0wAw5gPsf40dWUGy9pwtZsgVtATzFNZf
/8neeSxHbm1Z9Ivw4gIXdpreZzLpsmqCKJaB9x5f3wug4kmvuluKnvcEAYBUiWQC15yz99pmHZbA
cHkFFSfTVmHbkqjABvbkiK9JlctjlIhrT2cvGIPkWvjdF2xc21RqYgNM8YvWjvrBrbxL1ij6rs/c
tWmR6yltZg/8PN6GxCEIc7RssTquRojPC1sdwKL0AlZIsPHLAJbxJDOLC/h7/M3dm5NBcmpbrMFV
RjNAavATVRBJBqX4Ve09h46fEFzYnk2YQOgCE7TMgOunXYG77nONGlgj9ioPxBEFKGGS2rjLlOHh
N1PBTe03DbzsrSjDaEFVfJJ/Fnx45bFOk2ZLy2cB5AXSSy9Y2CUmZO5EGfcBHptwqLqdzGLvtaX0
K0ZmBwJ+gNAhXSX9yBDNSP22+ELYhDwM0HEXJOpYq9wv4sOYezcHIFSSr3UjuQs5lhe1kNpTBOPZ
kPnOpVt9bWvnpOil2NuCQRdtLgUvbYpDIS+gav1zU/gpYcXuqdUa7E1uvGY7QOs6XlUZa3szpXdX
MYev01GFMIURhsHzZcAI/jQt+9XMUo+KHb020ngxYtRBTGfmopZaBIarvIl8aPZ210EF98YnoBLw
ckvyGrCHLsxquIDRds9DZQXPgQtYlmpFFd47MF4bs1xVVe/RgPCQInhi0sM2y96R+b7ss++55510
sycBcfS8e1E8OUW8VGFpPNdR8kj0+pnJnaAXHQgscGmsuBDjo2Tyq03krpj1ladjdJ0+9dhYpKq5
q/LOpq8PGlyNobFIPVqMjI5L7J3aIlwHPY4a4ct1pBjgGMkd8vMBLF+d3PBBIIJlxsHorVug3gQb
enzBZqhQFehMXAYl63aq7qRKlUiNM5+6buPJhZHV3hr2gbEGuhWwYPEfuoE3djSNfhuqEfv8orgN
Kq2I3AcGCOQmTYvokGU8qH2MtjILoJf2bClWQM4cRPvM/Z0pXhzTPNXAR+k5sI8TuvJk+w1/ZY+P
onTA1iZ+ye4/xd9gsQDSE2gzTrtmQO82flF/j0h5W0EbDN+sTh1umVL86GJaCOGUU+Zg2CHdlwGO
PALH3eOIy3ddPpAbzV+NeGCDwSXRVrZQ9j45W/pb58nx4A3Fl9Gy0UVYoAG1IvxGO5zKHpT4lpRo
REHNYkziMxN4Qnev/srnjl+WBI5z5RlLrU966PUaA/pEylTZ4y4MLYR939pI053+ovh1BDwpGvdW
ii6iY85bKtVYnOm90of8sL1e7LK6XebYja4pDAE2mtreiuL3tBXyZiKrP+Rd8CFjip3tlMXMsLe0
vPHDi8TakE4DCUd7s9W65snM6M2I+AOTQn2M3OgQxO7UndWUUzYdBGqJZWYiqKktWrAK/ZyMPTG6
377YqEUFBQKt+gk92rD2UbUBVsmfPezhCHO08cmUSxeSRSOxtASA0Sfkj9j7trMfiFfjBXEozwKN
PPmNwMauPhVYWo+GZWiHPqp/MEfHk0uHZ0KYr5qM1VWDMpBEEsacCAP4MsQCTysgfOoHwcK+Cr1t
Z6SbLBy7dWyFP7wYo5KtUeSJ4vEGfnbVlohjCJZ9AR2Xw2k+OE3xnCihskDcS0TJkH9PMtY5iVKG
Jxs2jNq/hYqBO9s429js1q09BX9QAWPmpMFSxvoGicKzhc/qZDnmi0br8JNVqUIddxhnFkrrdWDd
ZYMvWh5a8DhUe3X3xYOHowXJN+zexZOVi/5aZEzvZu4Wb6kfrLWKHOpmMNJb41ThQY0yE4+3ezPL
TLxifXvUJPT8sOL+GmescpIaigEwWWqTKBEO89l8IJZBPwyhT+Mx7xJtbfVIKZC81UcTkBbOTzM6
45f1t0XtKJfBhFMjqQSwn3QoiVMgoR+RrOIMsm2eJcD7AmQnLqnJ+yapx1e+g71fNlznKxwkr0MN
voJyKMbjRLzyv3u30lK7eJnubZJMqwF7dBZiQfgJhJgrhHzUarKjbzBsMXS1b3HonwVu44/MhUBV
RUNxsxwFKU9PqELh2vi5/fYjmw4Bihgsvr12zDW9veHrQmGuge/LElyvBKdfvaqzXvvc83eIINSt
2Ub+szv0x7wKiI0GvhPRDeHUV21Oa7xWrcXWakRpuVKKWFuOqaKtIFqTEWIR4nrWjEyeraY9KOhI
Dr2Eu+7o3Q1jkwV4CK8FGkD3vWEXtcQIIg9+5bPGo+GLOsE8EHuAjMSXxrUQxvcsjr1HmI/IQyv0
hrUcvAfDC232RqViVDsJjMLQPQzGV7ux/Efd9foRx1ZB8YpL9PbqyhjgzpuiNO/YpMjWZgsGKucZ
u4p+U8z+XdZK+NChI2+pqCjrzuzDhzL9PwKFyZ/9006p6XNaFK5EGyYPF/DIIcPxATJGjR+mHXqr
WMbRIRlXUqQZd+DeWkn3CkEc81RpsedBS8RPQ65E5eEizTOAL1YIpaTu7Cc4d+UjitxbCPnlnsoB
8V4dvrFVB4SasqjveSbQhXdqvoiMAI1G1loPSLd4ZDHekmy8SEy/vLS9pa0JpRmXNMKNm27bZNMV
2PxHBduVr2Sbwhi0Y9HYBg2UjIia2sF27+XDNur7i2PEN71Lqi1qMZLUK7oPgTn9fXVJvzArlm1A
WI7IlYvViPLmTIck0qE02WPCpEV/raXcEHRFT0dB7a88mLTdR3uS0WjbVFT+xu4kNl/PufZqL464
PBeNI5TTIKMFA6q4tlrZQ+XIG2WPYOZd0UpxLU0Tl21e+1u4xachUFj9tTquSZ86c6BFKUr56YBT
/zrYAItwHtKVSlcIuSjEykMR2tqOtipNi8S5+oUTHGVmQStlRrHujWKKI4bNdokcALhOR21A6iXJ
32L8Yps0J9lYLH3WSdGaLMeVWjIne2VFuJcn1et80Cxfuypm8YwyFCwx/q+OuWCZsvcDaDZ0UF3p
D5ZhhZaGfmPkyOwUC/RdNhsm1UmSS5eZxs5Pi4qGK3Ksdlu6CA/SDOkXRhntGo+ALFyVPe6Q3ZAM
3+tQl9f5MDbmaxeKhOV8CJXknb9DfDFCN7va9Zhd41wtwfrA1MBh3VkgSREwXLsXz3J/jSGNHZsI
+IM5jndJUQ/ngSE2ZQKNPKt5w3KaI0rmqduUEfczefb/rQcv/5CRrKIP/9/Zmfv0R5b+/M18oE7/
zR/mA139l9BUy3YM5PT2jMntfk4xyY7xLw3ZhLDZzgvsChPC+Q9kpvEvKJbScWyWpzyEhvEnMlNR
xb8cPAeTIp78ZEvTzf+T+0D7TcZsI3/TmMpVw7It1cL9hLr1L2p3hL1q3tR1v8m8wt2KYSpa2aF9
zsiu/eMMhRguO2WEncSri9tFOYBZv89XCSFaYMrHFEStS+RxQRCBokfDjYL9cFOc3jwihmC4UlKX
CM9vRUiryaOmSUmQt1h31fKBM+Mj5F/9Iei9O5VN7hKjDl7zqvjROM0vqdbGu+pGHxXC3ygd2ieJ
5H0DL6M/tiIYj67VOpsqkf2TxrqQvkduPgyPGplV04Wjo1SuoQv3x9hk6mevoB4HmahsTdp7NHbg
TxhJiadV1SMSCfEs/PpuENaCrM1uCRrLWY7KLlsFNRt9HOTlkx0AS5jv5Zn2y5G+wD7oX5Ai+s8D
/LRn7MsKNTkv8VdphIFPCaXcUuHzz/MZW8Dg8+zPe59nHhysIkcN0xvNsAFiNnxNw+8hCvQHJvJs
N9+uaEGOaeiYB68iBJMO+lnJFLH1pjPkT3+czfeGOFLhXjYQEQyymyhmVLJJXqjwt5DaCu84X1YJ
WZxBTeKK6qTLgRDitzTATE8h1/s6nymdqXz5y1nUv1n1l0Drqqs3HeSUblAXFLfB71vr+V5sZ6e/
vFz/kzNltuv96c6wTdvU0P8bUONU08BS9psvhPLGAHrdMfeKZL6j2lMk6Ctyc6kU7FlEitsVtap/
MupUvwRdyXPS0zAfnF6/xF0U0bI9+zLvbl4cvxskbb1LNeyJmMjYU3pxdbGkqNZWNbprA8n6czp6
xLQNlfsx+vCmDE//lYm7k3fGsbBAJY7IYub4nvkgBKU4vajfPIn00Oqd7nuCvIrWw49OIi6yB2Sr
fZy5e80oHcoBO7IB8msuNec63/GcPthBCGuwWVu3whsvXdwND09Qowry1LvOto8sQyoTtDgbNLcL
mWr5AMLpoIQZeyhNHgn+jh9ZB7ahcts/znKWEqpajzc1EnIzevWsGoqvbHPHpetcXVhWVxn1+hUf
675G4Bw242vi1PUTa7fiCQbk22DC2qEVqi6y0msnIYJDhqNJY4u30TqbImboKKsB+YwajW9VUubX
lqifUxpA5zQqCEHEpSPNgbU1eOaJAGL/uWw0/WolECcU9KJmfy6Erb06CKEuYzu8zVdEE+xdqwMn
lFbN25hV9Aot/6NXEJ2GJIldgraJNvponAxiq0+mFkcnFmXD5P7n2qiLF2ewseYqBAxflGxIwF/Z
xXVwXgaEWTsxBNG6iMrii+9UH42u+k+mUAJATRCoiPvyCdwK0FqCBdpQl2tPuaZERxr73rbFC0ID
hWTz2re8rR9DmwrchsZVy8euqL8UYoxewDS9uKz1sDhmKQVcUb1TEtqMIFG+4a/uVmCSgb5TV7kb
ev9TV8hfJKUJUY4Wq9dJMhuMEBoJoD71XtqdUHSiLNe8nRi7jpRGLCCUT3SO8/c01ZZGUfWlAIBM
Jk72apVoJYOIh9gFpY69qE3KxT+8nfZvri1mE0tIPBK6heNOyokd/dfZRJRBWVu215FMQTQ60VGb
3nS9L2Nky3UpWS02xDMfvTp/jUQ1HJM+qTB/lPHKTPpsVaKYOXYFsKp6OsvJnGHDAlhm/gJRHBR4
DHTWorGpnLVV8pGgqn7QKtd13hHyYPC2JFSujEjBbwx5j/FL/dKV5o7iYwf8wXOxaHQIRx3qQW4D
zhyn1t2LEC2ObsP2xkj+OJvv9dO9cLrn9SoipIh3AsxRcMlsGjUlj8v7kNTvnRG5X6GJnkDtudH3
PAUY35Red+6bZDi7RB6wRzaT7/ffvizaOllD4mO1mefGLnXtah+SjHFhHC3WdT52L7GqU4VMi/Kj
QFwLBfim6PHwBX3Kth8d/Rv7IvSSpnTuiYhaisEkjDcZFgDcL3e0A82KylK1mS/nQ47LpwqHw+fn
HyHLOhljrb2i/gr6MV+FXuvu8wS0++AHzkq3PmqrIwYuYlJfZ5Wev7jhV+nk/lEh/OYmw+80Prqf
ga7+bKjgvPcUuxEQ+sktj0IDeB5vdadVYlcpgjd1mm5HtSYl0WnzpxT6w9qo5I+40a2rrdu/2mm0
KyEUb3i8FkHQ2fsua9v9oLGPg0fd7kHETgF88EQ1A5ipnVFUNx3lIbwo+BAJSZU+aYa33tTbnTm9
8GPvnAFHV9dgOsg4r662nSmH6f58Nd/PcqAWDOhWm7NSAergHVVQNN60jGGOqa/0dRcuSdc7+nfG
ev45BaIUsFiCSBcjJp4qLp5qt5Dvmp4DELKRPc+XNumQLtKpLd0zwkiLvPPXognaXUMniVhUfqrQ
waBek4O3DGsrueAr6/fxASxHiI+uTL6n9AfyIRIvpeMOuOdI0+g611x4KI5ILOAQs1s/GUjt/sGH
iZv1P3xutq2qmtBs6dhEc+lMrf/5StejnalqqxCkQxN+l7g2e+eEeZG61RHZ5C9bgcfoJuYPbIMf
6piK1w544SbvSAgAeTUvh7CW7fpWg8swrZDiCvLQ2CXIs830qZyyKeBBJE82bEBTNv4zTWACLELz
IpFZr+zQjzbz1MFqQ7vN1CMtKDXKKLTFETkSI6yenDwBMzykiGTQ74PvSh1xipvm6PYG67+60bKL
h/v+Zv3Ika1cP89jR27+fgycrex/LlAw1GFa1SHds3gXBj/C5K39y4Laaiqn8PJS2wqTCV/X8vco
d6uPqGk+T6Y7omuAqRRFf/n318ugeu+REi+I252ItVB8F+YUJDl2WTQscre3yNCq6FbE3c+6K5Lv
rRq/aqGoXge/x8upmu1dHfqXEqLg18iEfoa4Sd/+/W/n/OZWtvG42ROsn02LtLBNT2a4v/x2JXWq
UgORu01SGslNIf1np/QIvhExfBxt7KhjiuCrN5n657V16eTf0ZDlhBQ9dS7KiiLJKf3LVm5kHbGA
1PUzytcODmEQAxWjPlMhR2MixEsfVmXwZKMW2RMASKuQBJ++G7P3yMGLIdIhJxG0yd9ZL3/tylxc
jU5l35A3+iYAK3RH94ieO/Xq/Xw5HwZUF22WtDeL9CncRY5KGOXonefDwGt/3kIsP9p1FFziOjae
R7XQVoWPzkwxmvjewWLeWhbSe6+34teyrt7cvie8XEOSWQTo880RqgDWbP1di+HGNHpWXUxSXi+t
12eXQuIOSjN1P1/N90Ppgiis42abVo55M21vXfSl8cz6XX/uMmAsaZbsWMs56gayJ85ndbxHhflN
9GFK3d2Tr7mU35yRh933jIf4GFJf/+agQVuzcukPfmH1LFmVf5ju//vQgFaHwpQmTIYIw5ht5H95
GGoLh5buSmOLEZqec9U0+HKGeCV7eAnIc6aRi1zGcKVT5zpP2atnVwB5GNgXkqup1Yo8z5MPrt4f
+uAPO/RlsYs222JwSO32lBaDIOhJ5vf5LB2a4q50DKzzGVGY3z63d1YJ5ifQUmOZjIj4VjL86WtJ
vxIMP08yJqtE5dmJjQ4KKiwddET5ERWee491S7llmnwd/Tx4VIPnbANe73UjtOARdIBb48gO13//
Fv0WUMQYYbFzZ17Q8ZjbbFZ+WyZN2GtgHmWwVTV0Yxq+l1cDCRc9R+AhiWoiYpmnKZxqK6K2KQpP
l8pYsM1malhntcxvefXiTPvQImn6/eerp/eGtSkbJpS2H+G+4ndwFevY2AXJduwhXnMzIIaeKRYa
66+whOqj5253dTLZrfpgqN7iIGfX5/XDD0E08IBi31uYUDfQdE6DEZbF7vMQduYjHSc9PLxtpLpW
sepQol2cpsPd3Lq5tsiEQGyRlgcEaOTImvECpqzBQleru02KRG+hCuqqCxgf1OdTfObJiHy+c36p
UXcbNJl8yzSvo2VvBG9ZnpNaHuX4XA0IjTKs2rMsPQfJUx3s/v7zsX+z9PL5gIOwoCBocGNMIsr+
c5SrkSiGKkGIWxyCrJJx57PQ4Pl+VXNxDJ1iuOWG0bw6Wf7Mm4pergmcqR7ApE83VYsF+WGUgM8+
MXDn+azEjL8oeWEPffMYhF6+QHGXrzYR3B5qLGJfqeCO9EQsD6akqOMH7edsP5tjGHHik9S6c0sN
tfoc3uGA732aEQgFavnK3tJk5VI9z6l5IvRRb+EmUELDpEPY9ACcsuLuKZAKKkwo3ysd1wRo86VJ
ZBvxGRn8gOnfbUes7LoTvXRgKxdjirkWYbuDsthf1kYVvJiUtF8Kq/jeMA0s2Usa1cYYXLlhLdZg
VyPefV7y5PrU5Qw77dRm4FqIjy32FmCyTagF4cosVRC59PzXLu2fZapaNYHdrOjmWoSCVeuOTmHh
E8P64ntq9Q9TtP3fal6WZlBIYPai4KVp6m+TmEoqbUcxNdoGyEERcw/9yYJw8HmWJggmBkNf/Xkr
10iMKSFiLSPPK88En5L2Of29Rt37FdvSvJruD39aXBiN9HYYJgdEJVw6+Fr2pd5+M/XMOrupZ55R
bkOaOtfTYb472ugtNE8ghamt6so6yjGj6xwWOW/pDfOJIBSDPAj8lwN8c5QC02mSZypBbK66gn50
isdefstcMN3x6PxwIxamA231F98K5AZ5UnsonFS5IPIFE44v8+uUL1trofNj9IcfYCasBWkkI+lt
qnnseVC36FPvSaKYCEQ4lHpUlnTz9A48eEaBJIoHMkzhxpEEVT4hmKIqRh7p5z1R3wBJVN9SQs/4
BpvmjktCah3k2bM/FvmawFrvGmS1ziAVlEcf3MNhHEB7/P2LPCUS/RXSMC1XGGpJGJK66Vj67y8y
kzCuUPb/hA6qzOKTqysLQQ8g8P8GsJ+F93SY74fVWunfbNu5K7Uu33FReJgG8WQ205I+4zFaFA4S
o+lzD9pkWZhSeXdoXO/oikfI+rzP+yNmA2zM0cHyS/VSUD664GcSKJ4ycpcjMvDmL8z35q/i2dLO
8XAv2xFLoMhfKs+b8lVSRlQjzi8WrFg2AdnB6DT3nhXaj1S1/Q9p2ims4059akL1pUuHdJ241Gbi
Ib39WZDqxpTYXEt7iYbWgfWPmXNeIBI4RleUnnwJQRfbaHUnSQ/W9SQNny9D3RhIWksRqqfNvjGC
4CNvoAMWCmuOotJy0N+4uarGG/7hQ5NTStN/rKCZFy3dodHuGBS5f58dNU9VYNOk8RZ/eMxO/evY
gud2whIC7lxVikXPtTNmNyWD6ga4KT/rSuwfi7qTNGX74rlyerEYzUquZaH2q9IyKeMlIr0JRS4i
jHV4Ip2ALJtAy7ZuynBJndCrLnN3KlVSFEMi75foOoNTbWNS1RHwraJRk++1BVWhZAFz6MNcvg91
eAycL3//4JI0NDF2/vwrsIsgPc+2bFg//LLwun6bg6o2a9oev9oegmUerSNINAs3GMOnuk1ATaN/
3OiVRTp5GsstMdPRDbr0j7kSInAFbsSIx2O+JM79woAekVvYCeh8WnKbdz+dFeZrb2xI0hD9R6Ln
3WF+mfOZH1BBcKeACLi/cdsVGxb/ZFLm/1zJ4hfrTQg4ET23p1FCg1N741mHd/EMoLHyoACYCUrV
VsT1vW798sms7vOFKjVJISXQDpXsWMtKvz7Uus2O2kWeFtnoodOeAMPA05qTmCjlDt3gRetT/PaI
mUGs1KLOGuo82zUVT7DiUi1PLSJC1BhCQSd94zkHjvjcRau4jZH9qQ1leFK1A3RWffISMVmuQ8fV
11XnJC+Ahs0jEVsJsBRf22Qq5MBIN3wCQyodYKL+0MZQ23V2PzzQV23zOh3uSH0XqhxHmG9dvsM3
4E3vHKHk1H0ffje+FdIz767iP9TCLk/zwbXi6vOMMakCkGvzsWZdyDjch93SVixyywrdtFa8hBCp
a94/q8wuY4SE1EGARjGFHEQMsr/cVE1vaQFZtsmTZD/ESnIzA8izphrgnrFldm6trtiDdDuP4FjO
LnRQRLgFge84/EmBnVfJJanbJ017NLBBqCqQmpQVDSUUas8RFrmpAav7DVHSefQ0X/15MCU6wlGV
mCDsMTsSz+0sYqmmxPfo+ouhkJ5FKs5ZJfT3TrqkvGuqArObcnsF+q02aGrWdQ1zo4l2c+F7LoGn
RZhcbbR1ph5eP5e0bdgXy3iQdycisVXGo/qso4/UnFh/dygZb6gSWivNbpFvzUX+yMKiXNHSXimB
xWOYpvVGUSnjILMmw+WzdsgGTFzp+k4JPVb7XMeESlRdCRWJ/BoFjnkpA/85VZjDU2J9kd1B9tHT
W5KzJDH6742huIvPB8u2qTiKKq8vSAO/4kLRXlN9/LwqglC+zl+L9VdVnlLFeWkVmgFmqB2Bm9sP
j5lrBVYSBY6VqJdAdTdGng+P1CntHRkpCG7K5jLvEAZHiE3Yt3I9X4KcJmx4uiRb58Eq3LhDIj5r
Vma98rFUu7gQ8RYanf/oTGMZAEWe2hCu0fy04jZ6DbuGrrhN8FU6QKty2k5e0kYJVrody6+2afGO
1GKdx5W3HdSweoKTokyYIjlgCW4SBUr1dKglOAJc/aBuSxbGTZ87SxVMDa+cr7Hkn+ow82GuyCQA
qxhHFlkI3BkpCV15efQti1YgttezWZNXMA9OBf7Xvm+vsVqlt7i1CVAmjhj7WlyskzxojkmbmVdS
31+HJrx56VB+qBTR06x3f4IyecFrY7+7cXsjJKo751aZHPAwZQuaBuqKkgKbqGnhIkiJun3WQstF
T0eiW6lG/YXEAVl8VHjwYq/fsrgqgH2laACnM8y7EHlsFlu6S8VUuHo3FQOK85/frGCs2DoQQv79
/X9+g2FmHyYrq3rfI8pNrBwJhVNc6yTCTODYb9nUhChrwgjH1Ld2qNbaZZ1ZZDM4xnauBsLdgLKB
nP7mSaMlh3NadvuFctI63AR9N+RLQUX84naxe469GsjPNH/HQQooRjO3UQ50M6srAnIM9+fEPW3K
Ov7O99ggZRN/HdlZu50HHzRwPwYU4bsBmJQ71j818QESAl+1nyL9gVGFjRlTY9G7T3pRhV+S6j2e
iryyrNVN6cF7IuztYLR5s6kpUaFGF/42EYV/mf/+iHXgWBDEsct17btVtgTu/XuCKgiqcgV78LBX
xFWLSNwr0entsMKoNyfg9yJhirlJ6v5KRgXU4TJ+YoU87KssYb4v6KHiQVGm5CPjzHy0KPumuvbF
uPYi89T3pWR0jUNeI924ZSLLL5qJsHzaVc99XsMqlHNUswrYYg21cv19/gd0XesMVIE49bCkvaPq
X39+oKToEc/gQquOlRY3ZDOF7yl0ktOgNbd6YOYH0oToJE++djcGeUFtnaA+VTXeSCxfxI0Mn9Op
IyEkchmVfvd8liajeBpy1DhQrA8lIRtTfoEHKbDNh+PndZKk4doycizI07/+q4ecQ15BBoh/3sT6
DsAOeMLeYl4Atq1zimpdZTev8xpUcXdgt4TIENyOyQ73mWen/OkYrcQsHJeXz+mqg8LJqgC9fWJb
zgoL2PCIumKaPPSnwUvMajMmyq5MSXNgWSCeawqXm952sqOiDHS/1bjC0pR9tSGkPnmGf27ZBN2x
3hA5P8pj4JvdK8JTlmNd0LaMkaTlocd5t/gsT6EEZqSZhf5eD3JVmlZ57IOUvzFYEGefd+VHCbL8
pHuTBQXBxRoWj/PixTJZgPbJd1obVOsxxgpgTRKwfiqEFDYi15zdl6Ij0gcG+h5o+F/xJr8D4KA1
J3dSVX5NgbfPAxYGOnfsdCHU472gRFgUg0MNJUr2SBYoxomgXam1HjxoSSM9SJHuIOi6OoH/a749
kCKxGUElU/3ku9TR2jdT2b8b2erqsNb93qC029jb3AjaBz4bZT1kWoPwLvef/Cm1g3YR4j4GKj1P
r2j+yyv5TSqpIHZzwwTRQzWI3B1kFu/4+YnE0loloFLWTqhDRbDKiIglNaVomwtoksL0V70I3WNt
1vlzOLYvet7076ZwD7WmXbWpvlgWCSscNhxiHtl1xcIS7Jg+3u+EBLfBVF+TxurPKrYzpNGQjnUT
M7Y2vZT6kBJVaoC88Dp1PXrOr4QV5s10gim4wEz32Fyaqx1TGAixngO1by1su0jRaPSH53LQsree
v3IfGITGSWFuZV/Sk6/q9marstsFGSgHpWmsq9kTM6CXursMMi1hDZTQPc3Eo1DLemeKgpyUOlN2
nuqTJCGagW1hggFz+g3ny9ApmWemS9tYllMxt1J90panZX+JEJEEOl05N6SwXOk5H7pMfhfDYD/l
lDXOqUkK/VzzRmh3M4tRHMH7lwlWh6aASzIt94TLOOBaTf8aYI7wiOz5Usc+UXylO26km4ubRZnh
RHpHfR+gJi56O1B384ZsvlfBZnMz3AVs2OBxmTsyH9EQj9gMFTAY5Jyg0GE8Sm+2YsK7rWu4xim1
UXze4lS7Ll6QGhdPPWtAoiK/B5CV5iuFFJnPH9IcaNtO63ly1ttNYhQKcX5UwktiPg/kFm3YjJLV
hIfzKrw6PliZ6WwMW7NPAw7qrR3XSOADM/7GKLwIqEQux6BXrjmZBhDVXedFK0EBgI9MT2nFoz3a
rAeSBMYVGsbzfOZH1R9noSpbwEAJ7LHM/4KjBzj1pA6o4+SL10rl6PVy5/WNuwwTz33uEW6AJRqd
5/me1xsFOYYx7WLRQmRvEY0Q39NkHjEZWfnEgXyuPBweuLc4q/ocwjUNXk/bSEmZRCljevQ6yPvQ
Eslr5fjXqrVh1BkQBsBb9mu/7Qum+mmBGSSlWFVNgLDTcwl3MONlj3n9pWTWujep2PMTKm+mGNqT
W8VYEOoAQkSFXBjhuIdEWca3oRiiI63ujvWJ3X2RYFfnOvpv3zEFgcHapszUJl8DOJ7FEKgfNa3J
pR+o1nk+1K5hLOcvmAZR8qaTfNXjWKxLM1MPTUMtVWZ2vSB29NTOmySd8Jl14I4Va/bJvmr2x7lp
XA+Gd659AP65wqsXGL65nZ+y+Xnj18jWXlftutAE7YYvdN+JPr8OuDxW2BfdR1yV1wZ/Qd/r/bOq
BFOiTK6+5A0EAhVW07liEDw0cUmUu/sWK5dZ8tHWSGcK1WbCds9F4lMkUaIXKk6MmvhxAxCtUkss
nKJdwc8JLKqgvnXWUwuDbUvCJwI6DDTziCUxYmyE0ftrhxSN3byRj5XuLbGs4dbyUS8QOGnrANk3
VkZDooCu6jUMannzpnvz2XzPK8fu6vXRakgwlkF2+aP65YxttJ/vzQsbKB98cpqb7nCDMXEXQ3tz
0FsdMKHIjaHU4rVBu4CtIvxB2uetM3Qw2EatHeeifo2QKozYDQWkrq0qaVBt0G14BXJ8Y12dbmqS
HQ6Stt/V6OsGE21pfU9f6ka1lontjvu5DlQnY711hYUkN0rTmxe+Q8F2Xy2V6QID7tdIZLiy1dHd
uW4QIl8RGBlILCC8sHbJzL7WvV6e5uxXdwqAtcKUr4X1fxF2HktyI9kS/SKYQQTUNrUuySoWNzBK
aK3x9e9EJHs40/NsegMDkCSLlYkMca/7cUOsoyTwdoTLIHqugmf2vd5TA4StdgeLiZNYnFo3SACo
p3brjL3x4ae4gCn2PIdj7lzFyIBOwoLxoRVSyuFi1Tf9qcWQYwwbrbG0t6s6NoZRQtmhwEXp7L0d
e8T/gPXWVQYSbPRFDu4o2idsOn8Z4N/aprR/wRvdZfKOfCn1wMpB7hsvScycGTksEOpgNB5rjfYs
nP7oW15MT7n2YpFw+OQEvfcM0OKcOm3yGWUKGVo6/pmk0OLPS7/k6xh9ywWNfH3qdHOGzgLIdemL
8hX2ebGLsIadtaCdL3CGja2uPc5VHF88zbCemnD8BC75hU2Xseuamsxm1pxXdfbn0PReQX4FXdE4
P96XbkgM8jfbdB9cmgU/WwEjdImar7Qe8KxUD64bpFuTkPcLi/fyGqWxu9GFYTxWZXUyBHsIXZvQ
CY4Vy+8qiA4VaSPovyPtC72lNaXR5AdcxQm82Vg8JyISB5eF3n7J3eGmEVmAncT7rEGUPRAbPl6x
DzuklywIqjA+VHXZPasD2nx3vVRNug94Am+aTmBk5umX2cmM+8GDcc2mqSY/ou2f8wVsKN0ugw7+
RNEFnsBHRAGah7UubuPIio2VjbbVZuGgQPPeRGzXH63cGelyZ8Qe036J8+GwWNE+TtP2zQhscUy6
nhKULNMC/v+3+0aS/Rwz51V3cppQ97Y68nw9S6prVdY/AdpWBLgGYt+bLkkXfzWFPRk4U/r1O+Wt
DVqs9L3I8+posPYg7ksf1y5llJ2mRAhdhvSgs4afCObGVYcbL4TuEA++9agV8+/DREc8j/oHGumY
GuTtcLRrdAuYSbA89UdbiiDaIBXbLA/KLUKVrFx3CXScaX6mQhS9gMGFXCpf1LqCTKDQl3jpkqJV
qA9iTxwNH7DsOVduYlwD59AlXv7IFJRep3zEtMmVm5EGVUXLm5CdPdXe06Y2uqbAh/7V61O30dp/
x7AT7jVhIqjL5zy9FKkb7GtjIUHSSnellmOCD1ySOMie3yr3uhMPvBlzv2K/aJ6bcoDcKw/qTB0s
EMpng15J8BLK2gS2tXHlisx/ZiFm7dMaRMx9b86KydzaFCLXxGUEXxqHrukIlDL261taesMeKpWz
C9TOkWCiNbu3ZZfL0gHL9Qcn87QDaNnyYCPjwvTZjw+jQ3R2DTrzKdLp+aKmfVAHn8XNTrj4m5a0
/32vcarufF/zLrP2I4rqt1mWfnlYl4PRsWFWlx26k7UZzbsCQuJlqoaS8nW/HCqtD7oju1R+ami8
Yrn2v02FdT8Z/jqRL0WgCDV4K1/+/z9HeHjwYXT0hPXkRunH+bE09tPUVv07bAlyH4u0veCv9C9t
H4Tb0smLz0af3caIL5WY4vRh6LRpAyKzPOW6GD5n2SGT3zrDT4Fcwepj1bgBsFO+J/lQbbrW6cju
qar3Mc0/Ks23qZnpiGkaeLqjeDNzQH7xGNsXMQBkUJcJyzoyF3WW1giShjQczo7xQqRhc2F/Iw9+
th+LMJ2eQh7O57LfTORqhtLZtlIqH3XozSo8BR0sv1ruT+el9wgi5lnpYpflFg3ql8Gd6lVVWg6C
nsPg5ViwWu9RNb2LYTB3NLAfWXjhj2fHdwZ8h64O5zALtFE8azjJHacZ2YEXwVsdTs0Zzkj7NKFb
OqF/4TlMB+vDH8wVgTXoTAekf15fFBc8duWxSz0qdjpNTrU46yxjF8XDeJnrEppEFL7GchvXuN4v
K+08nDQpYch6kJ1JXCMLaujJZ7dLHWVmFK4xSNJq0v38mWohBh4bSjyL97+dRV0Y3O8l6oyS56Yy
lvbAl+2snj8xtNoxNqGCqEuD3OJuLr44tV995UfsI1ntaR3xEDupy9zmHIoeG24R2eSMpSOfckMo
H8tO/7qA5X636LKg8Alfi/6ldKrpatuU0pYps0+g+REQe6hhyHUOq/GazOwrV3m2BHifIE8gtdXO
XYR33MEuEEmNWyrCvd5F1SVROryymzd54SfbJW3KY+l7zWpuQz6QP9eJ3ZZrQdzN3lheuiGuH9Vn
BM6v2t+3ti0ILy8YTqFjjz/lSRvbkzoZscxcajORKYO+fW7ygjlLnqkDqEnKAVV4UfdTOhX0Etqr
msbSgCDWzAYNGqd695zP8GsDhM0baBXxCuFB/zNo8UJNZvs9RzK9jvXKfRpmUpWEzcRgVU3wAC3G
WiPYC/cj3eZdZolfi65bX9rJ/TXCxr6fxIXFk9g80vnPN1FJX0cVf53i52h3wduQLECmQryh6rbf
BmRWFe4PYCvhhjQBcevygLq3OvWmh9DXScmqWYZmQXppLD29oEVnxI6gqmxImw23xFCyrQ9Aoyrd
UPavy2DOhicCuLeq7GfPEFiKRQeyZDTWJu+tAkna0hw17AH0+q1Phha2L+oq0s1PaeEzwokwgzo9
mAV6Pp+I7oIkQ72yJBraMrciDtipiuBM7HJwVmdAu3hqEmMGa6GqbFiZf3Vu/7R4Xnwxk5zHwYTg
EG6iZMm/x4QJrUUah49uMZ0j7Cz5OUZutgYD2jLbglcdVD1Ii32DdK/AOFazNq9nKHxX3xfLDasG
tVGpFDXz7jzkFeuSsDzVcl6igVhsSiq6a/ha2v0/qF7wyye7DlioSf2Wkm2NVU2mepiQEOP4GYGf
lnNum2jufzaJXmIlGW6ubrp7kQrj/Oew8MZhL5RNdH8gyDUN+Lqw3QqwK/91MEyRHMCP3BpjStdF
WoA6kcp+5a9Qrgqz6z8VFTvP+1uGvWUgj1GzgQpGOmmUBRsl2eD0AfOuY1MP+2PWWC9Y4myZzerw
qKfNa2H1Lz2es69suhIaLIZ1C0yfmEyHDKt4QFnbDbW4tXb6zdH65BnSlncpF2deDx6tKHp3cC3l
DCmq5OyJyjsTTYJhT06knRW6pzxyngwikjdz5BflQ22GBA2WiYMlWthbI+kAa6Pwb3fV5/uDg2VG
sNNntE98gDKk5iGTlY0Hda9Fj7Mt9Z65Vt2jxtBpjTh2UzqcIXsM51Ye1Jm6h7+Se1Ba7CHM4fN1
Dz3x6yfVs5hkp2Lxo3GlaWZ7UI0L3kFWi8Ks1/3Cm8mqpt+on2x4VXdlwtmrNToqa8LLl2C+r+D/
rNvVWt4nMBlVe3s2A+doUca83icZInf3OkonbMvf9Sr4sSSey4hmvN+HsW7pnG8WwZnhYvnf+9GB
+9HD+Kb6MG+7dMkOUlzkg/QaN72DSUcvtnOEiChwnOxg+Iu/D00H5ENjfVbfFFq+XyFtB9TsM/3S
13I1pekW3AVksutGhxlFYewhikcB10AUWz8IXnz6PZ+CHtTl5AcGJkyqwAT7Yv4y+/QLm4fdjGFB
/ftdHnqr1q6nx0qnWucHibXViBP8kH9Cn5cfBQKRZ94mH47B3EM1iNtP1jydrCi1tk4F1EKwfjN2
hdFGBGmPLxW+xUMu9OKzw6wKAWT5AjsdcJEVHntkcbsZjcmz5cbYahJ7fPhd1M7562xADup/FaW5
QQG1my8NghYqPhTHxxldR+lXxxj6VZI0B7i0uCKIP9jUdCdOTk2ZnAhVmCHrlOTob0s9/hzaLHqb
Yx9gSYNnC3iiRRW9g/8mWwPJZAbsv/V5jcLG2wIQZRwSKVo9oev1vq4heoYOBB2zb5tzTazdDvsY
IRXmZL3rmlmDo7DZuCLJeNeyzUS5TamklTja47uLtd5+07Rg2k4s7l6ZWr+2mt89Zb3+2Zar+tbO
vmnQ+Q6G5fnkg1D/qHL/K/xt50cSd/t+Dqf30YNmKgW6SEZkIIMLvMfPnIPFEve+QidVRr/Yw7yz
zSA4ZmMIowyVxX6YYds0Y2V9qutOrA17fFI/9s4+HuUXw9DTfS3G5pXQkdsgzIfehQhM2rjFmsOd
PiNO2rNbzW4Kw1zZgCBaWbbDSZVe1eVc5/G5R/2zZoYIt3ag10jyTX29+FP1EZllsu9Ci2iKPAnW
uasVN6jyvxfhUdpcbaP0H2rhew9FXNZ7Cxf1SoiRkF8L/EerBwFPUdDTmqqJRnNbigakVgKp1u0X
ptr2yWooTLqF/eInSXi6/8uTIKqzDP0vSeyZX+VJ23f3E320k89OBqwpLXfm4Jiflj7Pn+WV0rAm
DayLMooeA6ZuZHZteCBpAZugND2pe00/VLtkyLfqgx67MsAMHa29mTDL+x6Bkrh7K4dXB2b0DdCR
/6A2IYHRNod0KjCXg5h7yMZu6X8K1M17McxeuSm1gXxBR/NXjlE8hUtYInj2f+vL/ijNjFLA8UTw
v+6kEArSm3XI7TmLNna/q32bQR5UMz6d1ti4S5Y+q3t45uBupD0eGDHHj9RdnnOLoGSSZCknuNUy
78C7rvXMnrZpKvqH0UevT5rHcD9r5FkaCCbMbhBvUwP8iY71J4a2/jBDnt0nBU6x+/tPv+CruwBf
krJux64QzfVFRUsT0Tdp1gRf90W9NQl+OAWzFq51u/Bu9DdWE9ksj2gLxaM6SxbtmcgB+kPyvrUQ
XeROuVl/02eksKRrsr03n1WTPxHVua2HYqtrSIOUbE8DjPNolx1ESAPFi2MswGx0+toZC5C969jt
cwfgdVUSK4Ygi1VDXYzfi0GgFW0Me0fOgbWuIRhuilE6wzMmD/5+fw6TVNwCekk7v4MEBjqU1dv7
/TOwsO4RifJX1YGR2t3Mc1eCX3tNFjdaJVFBycvQSI6PKkIlNSA2kSxGJmlpbqMsKR7VGX6i4nHy
ukMyJqD9pSCBtsa8typBdl3aWM4eq5xxVWNORs+i84GlIvU6qiKBqg10boxGAUoYDtRl3/YZyyn5
zAhis05Gon13W9P5AbqRePDmB8t73K54MdcQ3ZNtWKFbtwyaQ54zuAdqlvbLbFsB2DH5sFFKoblS
LHtTz72LNoCgWUGXIj+auHb2XmX3aoHvVMMIKfeb+5NRKBVUQ17qyqJZct9sBrlV7Tz8PlSjGVuL
iMDwAtTz3Xk7anRxyNSYrqHU4VrCGw+/v+YG/4zOsHH1fGITlJ4udZyt78XId5wCSyX4n4YYtDVG
CBBPYNGLox3X7zDyIHYFaLBVJ7gVCV//mPDoPyWT1jVCZK84OTpWzQ3QH0x+0sPhR94NQqV9jOeo
vPVd3Bwnrdz6ufm5ptiHYUqbnyFOEIrZDldG3pC9i9S18NVaFewer0rg4nTwOJlfi12YFDN5H2VO
MC9laNOmV4SayaBe7LFXTCbrQZ2NWjYfTV2g8ST0exCD+UmfU+AfSfmLZmkM9VA6ldv6laLTcEjo
uTzNCMdl187+sfXa7tf9fdPLj8XonR8EB7Ed0EfKGJRkALqPW0dIkpwyiM99fphcBLzqEhMa9EHZ
QofOQa8FBbr6aG0WuTCyzfYylWDADeXpGxcZ12oSLb5ufW2tt8uvtNZR9zlFcxnZ+6/Lvpq/MOq8
+5PrbsA39Zs0B33PyO2eeE87+mIwLWCRbOEmmfAfZcfQKcSWJ1+/RAQf0G+vDWh+2nROqm9JYD8X
JOq+Fym7Xy0s+w+KHLLmSfWqp7dIXdyu/ZMgh25EgTc2JzQjkp852auc7+W9vTQFeLfaGoe2VbYX
dRZWc3uJ5L1F3gvD+a9XUz9Y3zsuxuKgaJO/k58aO4JvaZXOWA0BeVSHHqvlbaRluc2q2mWeAp8V
tJpDpsv0KopJ/2X6rx3h8C8ZXfR1p9E8BbT6buUh44/6TKMQbqZ6iPChDFhHHPYNgWfdyPUK9lGs
w4eSTmm7BL5EzXLd+w7ikjprGVLU3uFUJFF7iWeruVT/OisHUz/2wbgvqudKipyWyMEsZzy3crhp
p05dqFe8AYqNs0BP1ooi3wuLyz+2u6jELHpvKttiTJ+cTCv20VxPW1Hr/VsNgH5rG5FF1k40vMV6
PQCa9Wmnylc7H+NNFS7tdSmK/i0R3W3KIu8x6BobKSHwRJuO/zrRWC5oxOfhzkt/SZTbG08sbQf8
wTujM9nrDcOy1cfcf6vq/rXIZueiM5fvBBlcZocYj5NRHwixYw811vginaTzDwZLrOfRpEzrdvWD
ugJQPh7K0NtDx/r2R0iigao/xU30DepP+1RVKQoU3ayoWMbvrcja9zCFqOkYdnxrgqo5YS8c0VMF
X81kaEElBKjrdMv7VhF110xj8DOSVHQT6YKU/uVGSrdryeuLZQ3ZzgrFjzKwy60VNgNMTOqQU8ru
S7Nqa1sli3HEn/hD/c1J/vXZbL/e9SvxXKLJI/3Q2GnZEG9Ch+WftljhVR28DtL8XCfZypmC5DQ0
sflo2pARVUOONLoHZ4xA8tfOJ9YLmG6k2gaIpNUMwU2Nl3FeOxs76PW1lWMu6HPeWy+1xYuyWmXI
dTPyYdZ9Kgi8mSZt449sEsLayvFOp/PJpW246kDDvEIvnbUpfXSCYVl7ptPt0ibFuVmTtHYUOYzz
3mG4MAGo3R/4+4NtbFN9MeD3EqOYsCNKr16aV6uu6DBquGhXY+ysUG6XGn1n1P5AIQG+E7rdqNXu
xq3qBYRuToNGzjct0dl13A1PfgceoumiUk4X1Zm0zm4zhiUdiNl9yPMmfVX3M3k/1+bhWISGu838
eGHlP0RH2+jEq4U4vh2n+BvOerGKBVhgI9+qTmgclPRQCZdRV+R9vExqU33fBEHrSi+GYfXY0Ys3
j6nm/OeQDd2/X6oX5hKEj52jkwR8Gm66OM2/t+AYI5TEc7WgirxX3Z3R9NfEU1HrQzZIqqMfr2PU
kcyMJYVQk0daDvj3YX6y18OIWFQNrmqYHV9cwmGYCqMAwz9AoUEPfhtwpXTyQKWpWEVmBBk4CfBk
BwNlpQJukemYw1UNHn8u1avoVH+/as5wzcwhor9rdFQ54vAdSGp+ayqREC8+hO8kfaTHocqJ+pKv
DllRbbXxfFdTa2VvHLq6V2LbUBAqAv0o8kO+up1NQoTdPhhV+WshQmTVJ5rYUcBGQiBX5H/KHDaT
xcpqzfFA6IC9owjkw67O9afekJtyVCTqauTKlEUydUU57+DTuDCS/uLL/BvWNdGxbvJylaSzdTb9
IduoCUHY1FdDbXpR92m1ZZuq1N2zCReKGlZRP7H7h34UV+9xO82nMZr1tS0vk5Ymf+IS+tHBbXQL
E17pWE783/kPL1bQ3RRcKQ5xbg1GEO4z31+5ssyN0pdwkI6RpK7L5tEThr6aMii5XqM1TrcdMY8x
KrCaSq1U29V1n69qhDkjWwgmkIoIiKgdjpMb2quwbqKXfO6LY0kxla958BpXc3BhfIuI4YEVL6zi
WQg/OnkoxE/qLMT351SgU72KRrMUEmoZ8KuAEfBmuIn70FWgwzN+sVfh1OdCfg2nzvtoyyx5rMzc
Q0UVbkKez3MV5d26T9zmYhnw79PEK9/jevJ2MTExO9Xl0ED6rsMcEiAWH+NQJHG79yKL3w65Abb7
ISFuAMcy0uOBLlpNi1sws6jVTO/FnQwZCvhAquDsKN6yvFT3MPGs3DfSODCKXdN/fUvssc12zcxC
g33z17LSdNbsleTbMbFopJOs7jNTkIKFgu1fn8GH2nwzUS7mLI5tP77qcXdybPE9l1OJ1RIlgHe4
2ohk+txKXzAb/a+2Ro3u/qj/XsIA3d0Gcl+j1LXCJbNCS6Nhlfb29//tXfh/nAu+wNgIWMi3bLZA
f0O0oLDSqNtRW2mLl1iLy/2fFjHZdUxDbvKoSutC65adQDtMukxDEYYNreobqA7C33oJll8su7s3
uok81pYioL02ttEha8pflcxfVWozdf+uO5uSS0Pz5lThq3OJBIN1M7GQGyjG30bg9HaevpYNT1cO
dpC0txjl21x628plcO6Jr3mtiGo92YnPvlC+2nX1owYVfLGd8Vqby3Rim7VXOwyvIM+qnopoQY0Y
kwQHLI9luZwDWkHboMI6Q4fBOCQ+g3sDKZG5opw+FXO3c1uv3d+tkYh9b1MwjAHxUAs6fDKIDrVd
gvWSRGblm3PDYfwHx43Q/2428XXuCcO1DN3xbfH3fHa9KVPHcqyGJODF2qM3xBwRJND5/HKRkDiD
Uig4XOAQ8SWsdcR4i2/A1sSl7OVU6Jq5KNe5Q34M3EtZOBJEYxHm1X9TV0Mh0pvmjd+KJHhF4Vh+
tPqR3DDGak7Supm/l7373iZj9Rii2jjHrOpo8guQ35YBfTZpVlFmei82Up/TUk9fNZzhAJlC/VRH
FsSIifq2Zu4QQBGANqTTMQ6beQvj7nnG/nTRrXGvRuTWcNmqwss76J6BRClfEJ6jj2k90z4q0VvX
Nf6h8Cuy6CvLPU22TYFjCaRgoHwykrF4TQYtXptOqB+FmRSvRkpa6GBa3dOgOTLIshpYraJaTrFD
XEmSwPjp4AHPO09/NcplY4uvAQHcz7RhcAckOGzG2XiWqiMap+h+GOvYzA3Rd9yk1Qt6aZCBhkuc
oSYjEfCanisPBLmzCOMy2IFzKgzzxcjr4rGdLbIBhCCiHrlUoPTHoii1Hcq9EhED01rjJj7chgjN
4kI7aJyCS2I6zYWuiiyUttrJFJa5jg0bkK4ctwCzsOzFwU1NKYrXCEXkhiUqr6wfGMZ8f/6cA/Vf
LThvrpmNv42NEpmf2qLB9/B38JSmo4mYeBsPrtOwcae50g89DRfHCs6jQ5Z1Id8FABv5tTBH0I7q
TJfCwcJEr+4nZXogHqnZ58Iv8Emm87XJvS9+0TYEtGVAsBx0sNf7td8V5xxisrqlDuQVyD8yXbWq
ERfVxWziaT/Vw3RK8vmXbGiRT1vqT86UHtTHUpC4uysdqEvhOML+IdfypdTZJE+e/e1e6cljny00
gRp6Pw3RqiQVDYyJ9jOokrfIqwXUm5RsC0Jsjw7NiyvYkzcXie8PrUI51aMeXpnlquqdicA6kCCZ
6Qw/CRd8Hr25RtzTYgwA2PXeaIRrFtinD2ntfZnTJD7bSRvTb+HMjAuaHIF7WKTIxhpn5DZSc+OV
bogZQjrH6sonjCdzPuzYWQ5ROlfWJuptsWcNSuG6sBHBDKIO11M5wQsNJ2xxoWFPaJI74EYMjgf8
ZONGrT3VpRicYQPfP7zFtvgQtU+NufdIYLVm/6jr+biFXxdup3LUrzFpPapipg4moY/bSo992t/5
pyRM8u9zd6qaKfvmLqyLSJdkrx29kJaJ4A0v+apVQ6XZ6l9c4n82S6DbZx2u26oq8g/b0ju6G9S4
56YjkWDoD71tNWi74u+qZdqCc9k50KF0rS4f2xBq76T5jDF2foGYz0K3Qvs0uPWnwAmanZ0s3ql3
k/qAzgkYKXVN5GpwfPS82k8j6TVJlfhrrQnbk3Ig5W1/LIMweYHuq29Nv4nga5vlEVlsgtK2eVXG
fcMhKQaxroJgqEOuRR+Q0f3VmA6PLEBQHXcdYn95FvYh1Aitc2+R0z0LxxofDEkICLzheSyJfpp9
5PQ5brp9OKb+CZi5daEE6235ydFr5ZoLnyfitnu5TUun5tJSDS+qOfsWN4x4lJfth6FENWEs6bPh
UC0IZiQqasndYSa/X45jYm7ue/NwXkibkNs/KgYI7rOFbgKVtnXY4mQaKTkexFRlF1IRj+Sx4uCS
D2FVaMvlBhJMv5DOBpBEGRHMMCOyTU4STsnixejm+g78cmm1r3qRIfHLi62D2VjyLH5mEmOgtwTt
efddO0GovJWZiZBFIvB4aPusJDoyqOlGYH2ocO/tJxs6GuRr++y14xfhrVuoGz+qtCeseepR/ma5
OCSMPff1kdWNGQHihBrNUqHBx4J1TLZa1AHVIHUZuF3oswiM7MtMB+fZwR4FFLYqVNdqRhxL6txj
JEfOir7cKQzrj1DvidnVvG+I76j5yYNa9fc+mQt0xdsdMZHhxg4Lf5/ktF41EeNX0yg1FCFK4P+9
NDP0/yYbYMoGPIGr1BPwuf5mfXdpiMwjuTf7CAnmFiC0/TJZBQFPufNFTX9JE+DrKQwEQwgJ8dB0
ur4KRnM+KGUN6Vh8eN4y7kyKUeSSUfLWPTEebGf5LRBpG8kyAKyCeD2CZxuDUyzLYkETztki7yma
VtHN+RkvtHsDs7yq5XsHw7t5qDN/3qqVk1V/t9vos4IagJe8BouKdA1C3NYYI0UC00PudRA1/lU2
56sxshOvSSYptUI6AqsPy0LY11YkX6FerTbNYls3Kg8UVilUP7GauWGFQzpnYysANkJM9OL7V89J
xWpB6rRCfzfvKrf2boQ+UcItrkVqfk2IaXbrloCRpNbP92rbFPcY9WWhPO8BEZKbGO70lp61bWSE
3YaS/2LOm/u23WITSmZ3gAc2AXkJGXmd0JXdUFoQuNSD9eLhD1/5OdnRSroZjcK4odTaGJH3kpDU
9xoy825qgB+3IGnc05JLD4WAPkAeeLxRpnwlRkasnv8DwwRf7n8YlCXExBOuTjnZNHEDQlLg9X+j
vyQmxYqRZgZzS9TvAhr8u2ZyeQeHuXpWB4Kkf2mUUtYF7LxVp+k/NC/AJR8W/d2gkdiu9bTQtA3D
6BSSIGqTRS6X8gN2bgLEGOvNduh2bdd9XeqouqUZUdnIQy+Kj0DzDoa71tUHiqAeuMW6oL3QkUY3
ES14EC7kll76dnuU1L/pRGTwrtVaSXlo1ZlZTsVaeLGgDRFfynrANTKG1oc6S+be+ohq9ilTM1xs
OSRMxoycsIk/Kz5D5HfiWhM4axZjcx/I8o4kDs1DjKGcB8skEzOT9LOaQdO6jZFE00GTt4wRFGOB
QnanAlbHIqJbYTiPnpvFa1Icixsr6XgTQMLaqmKdRRH1MgWC0G3qfOvJbYfXxuqKW+DWr+pKHXTK
vlo9vYSZQ5RRbgR7jYYjCQNl9lKMFOLvjSALhxmD5CBlWv41zgPiEmwvfa/LCeZk750wcQVb7BsP
fu96n1HcEkwwTyXsZlh1g4m8AxzPt9hr8itUPx14DmdqETeWh5hqJMsp8AlepL/qi+U9uoizmazb
XRnjuIbBUd6sZYwvsZXKIhHFi6DQ8bWGkGXUJR6sA87RK5Y091urBSBmy/QfqKLOfz7KeO1drAC2
bbhyaGQx9jevvTG0bsXvUZycYCwvVQ3kBA/6yrO69tHs0dmSFpFTXCwnkppU3iarYLna7XOglPh6
s7Dezgpp1me4bci405E4SzVbTiwFRU1C69oS2QsQ64sj5b1TavFHIph9Uw6o0GTI2jeEVhyHZiLN
Tpmu5GUnLyNBM03X7Gar1x6rt2aOn9VZaOTxM8B3ci2M6LGqwmyvyise4qFHfYnIOUVBct9R0n4W
6z6u2ssID/1WOlgDzdT2cRthGM2W9kdgaf5L5lY9Y31O/35kJxFCAcPTTeRfVPbTqpNfJxpkGr/e
PP7DmGLLysB/MA/oxnoW6DQThqQsH/znkOLY9MIsZFinBE8pi5j8bTRL8UuYJ5CplHQdjzRe3Uy/
UkHnXfaY8T3XzbftAEotsCnhlEGy9uMaBFXlbdR3Pw8LQiahclznxM8htZQbJWr2pvRLkeURZkU0
7cLQsiPWB+hTZmNrx5nRoDP68jP+Nv0Q9kO5c017+iLvB7gdVkxSSB0aBJVyFxe4hXXt0+iX6n/8
60oLUneNCbA9kZTtnXGIoGeVm2Z1GOpuxwA0/OMk/18ADU/oQvI3fQcEna4gbv82Mos4DMtuaUAV
5j2R25S1L0z6q9jt3KtF+eVqyIM6U/cmanAsztiFsCjTAvtjoMN/Uzv3FhFsU9bJOWPHObah87Ik
OUy+Zpj2gH75TVDwnP1pYVtGT2ZToWQShwjA4mYBoM84WoYrCnRIXhD9rkLC9Mo2/OvMy+dz1JAf
XhCbw+zYfwws4LZus8jtTfu02J44l7a9XEeI9WotTWIibWiJwwISuaxSL3+iNUoeQZfbe81py3dQ
m+wy+4A94lRU73Wmr5wuyj8NpQtWLmvQEHQeWU1eeCtEFeGYp0a8ZN1wEBYhUKGXf9KHwf4mT0a6
SIclqJDUV+NDu/TDc7WE1SMpB9/zLtMuKESpCyPOOzjEsexUxdLXP5fzGH8kBA0cWoMQnYwtUQD1
6YU1GSVjTEs/qCsQR2F7DDQSduYn+bnV3GI/NiMZNxPBTM1I4JPc29izZa9sAy22+m5TbVzNZWy+
k7J2xDA5fYrMpD5FsQme1sIO+E9rxr89Tr5puRY4FhsLlYVXyJOj5789TuPsLAa5DMYJ+F/0kFZO
v8v8yudjcru1lJWl19LSPpG3gdwHFeUawdH8JSLRfJU0vf44p+MeUmYJEzLvH3urbNa436PvQfM9
p9O91jvDO8x5jBFr8Qlja/wvRtPNj1jI50c0SgbaDTmzU46g/dldkjIv3sOB2iEqU+OIIfaaMrad
AtzCGHI8ilVO8yMpy41vVNUpnrryqfVqpuM61A5QecZ9gn5zctg0BBXr2XK2XpDuNs9Tqbk3dwL/
r6yZ6ZzGJMCF43HwRbKpKHfvJ32O1lmevYuuKnb1EvwqjMbmG8AzqE+UjgyvbtcVmEh8Elp+1wDN
81xdl6x/oDp+rBZH/+SRhHLC0hTfV7ryPsnLdqOJ7w3rHBak3Q8sW7fW6vwXz+WtRF8KGjy1iKNf
mItXY4UdxTKwKEhfU0o97JvXYGeJdO2D9X+Ock4fj542EK2UAUnvGjySPdSAa1wBLrm3/O0oJeZS
1Yk8ArMoNHf5Tte/d2rXjYvuR9nG0+Z/P1H2fz1QDE0wbWzdQi7C+PS36TZsQGm4Oc5Pi2V195Jo
xsAGjyRbW5ZF4R2sKI/YW/gT/YaSoJQZyetBk/UAC72ZdXdxulszGb2HtE13jdF6Zz/NWMYPpJ0H
QfF/hJ3XctvYtkW/CFVIG+GVYA4ilS2/oCy3jZwzvv4ObPq0+/hWnX5BEaRsUSSww1pzjvkZFmHx
ko+M2UtSPM1CxAfq+N0mUGXV1850a6dkwy3NMK6W/TN402AVLTJjWmF41bOvaoy0xxK5ehpVyj+j
kTwplq+8Wn1D2A5NUb9N4FAOwBKwpVTpTu6f6wkuQZ8oXJjci0NtuHs52od26tBQZtaXpylt+2v1
/r8/WfnJ/Z5AbeZNy8FXBk/VhsoojD8mUDEbpWui7zjet8pJLXSvQjP5Hvj9F7dY3GP0sVAZdF/v
C8CknL2gREnhEAm+ODJ+PTJL8Rj60TsBdXz8VWokpEfRW1bET6ev0yOha821Ax64CkFZbJb7qbB6
uL4B+pj7I6ybXhASZRSqBaE83Uj+CwaXaAMwRv0qRn/VLu2KNCStJKic6tr2qX3SzNprGXVXioXK
1ZuLGQMj5IJRGFjvTeMsDyyIzLOvE0LN50uiSzzBvB+WVbeVvmRWPi79q/bJIErpAtLhInvz+IbX
uORSykPsqzTqfKcxwI9AW4nIS2cgyGqyk0ewy85e1/Nw34i43Rc41Kjm0yeXh7JPfwrT6cl8Jnwt
ZOLaJ1bcXMfW9ikWqW81CRznMNUA9tKq2qoBxveiTaghilY52Un5plIY22RuY7xlibIn46nCR0E6
kWVTRhU1V43QgJkqII/PXV2Hayzi7rf/faXA6fxjreXSRbUsF4/ykoLmqn9wfcnyomaNU/GoTVLn
ZUxPU5dsiPXRX+s+Zkcv8tN9SMXn+Ba3otlXCUFhVkZZo4w+gqT5GKci+FweBMy/m5oEtLXcx+Rt
BqqSYLV1Nhrajt4/OpkFtVYM5nhWXCieftacRr7pq64hQMeHpmz6SrURckZipXZu8ITHrdxXmjrv
227xL+am4hF2uAlMg02kTg0wH6nGFPyunaCK+V52g7rqbcdiT06zLxQaO36kA/OAdBn93X52hftW
KD/ipUw0O+JWEKbp+ZUZPCNt6e9uoka8s7QYaIAMxqGGZ7rVBguPuVpFXxJ2ZViXy7MgbWrbT2H3
0I3xV5xP48EwKmfL7oymY1HZyIC5AOV1547fhGYKCoWzeBlxrAdgvFaFfipUw8BiozwlGOVxbKtf
INK3exUpsju9xhp0DX5sgoMrBmUz1t2TEqOxMUpMXJ0K9a9rqBfeq2qz0yib2fLnm6oE3wJ1yUMc
QUWwKH4q9Cp4s0vnUfYHx+FFxQoZ+7N6i4RF/IySh56EgkwsuSlKEwZedtGVoIL/XPVNHnen2GrO
DnuHy10KVavhvKE3Na8U7Mk3Yos+JKqjd51i74dtyXw457vRcgYyLhcbirSlZBhEz2r1iZtFHGR9
RumHTe5nypZuWfIQhWR7/H40zGTzTDaBA9KYMi2FH5tu1r+scqz/BhsDg+Q+0KkIWIZm2RRm/ljk
WAgcysByR2oN5L/JBmJJ6MEKFW6+6xAUbanpwndIo+dpdqubXlTizRr2WO6CN4FvG+uYdcp7Q7wV
5JLx1TgAkZdTXc+mfZDNVEbK5FA0bvc+LCLCJUoCHciDQdvow55sDN8Y1R5x07e7WZ2QkvqosqvW
yUEAUnagGNR65udUCetqZfqtXnRXf5/JjcffZ2PVfPRB0BL0Tc8RoEO9CRZWi6Gz9U+07Ce3xXAa
cT4zNhnWGeXsDEs5zGhV6BW4dPK7/IriDCmZjodPz0KgS7tHRz/2KbIeDeg0/csuXNYef09e8isA
9Kabls6oRO/hj2WBP+RW12foianm/pC7bHlw8jq8yEcgYbcua8Uot2yK18Zr4GtQKBO1f+pT8A0D
oUp/ZRo4WioeXycbh1zYWu0l7yNY4DCc1wEOYeaUJCbwOO7b1SimGg6QFZwGFD/uQmhLcp0doh52
d+mNmfhvaHTsBylfB9NH9oRlYzp1qXYPwlot5CsznEjkdeihDJRbLAg/RZVo5GBy0PUecCDklW2A
XTTzxuitFaJ7hDJJC7Cu4j0Wpdpr8qH1/vcY//+GeEc4qgtG0VQt07RUyUH9x8K9q+ijRRZyI9Gb
FgHFi52qdnZGZoQ3s9Mb/WpqU7K7F3ojI0IgQ5yanNphXbOZU8xxnQ4I++/lzaqMmZukzTgLxvh0
B6DdU3IEVoVVp1XfNYIw9rJOFugKZj90HnLkr+ErHgnAfhGEIK4HuesRnVZsBoiXSTw/SQnYaKNB
xOUz7eM2Fc85Xd5ksLMt7fRmQwhm8V6OGPopKBbHaDnVhvTJbgbnZo2V9fy/P0Aqmf+vIkFpyGZd
ZTg6ECbHXACj//gIF5icZYwaQZtjHx2jOWmexjneWNEwroy8LreF0YQnedDHlCFOpg35EY6Gocsn
6mcQDOV0k1PZ8No61oHxEljmiGYg2TirP4qx9IzFkmZlUbm2wd+cSaZIbm7VXmrCaK0vjnbNQnvk
GmUXUMGiHX1uiruxUdoZeeOUYQ3/L3fxp6jYkGGgZ9dRGdlDj1myB0BIq+S+1fy1Rbcmmzq8e4ad
4P8Yq/DAzD9/NXwUGnJ1XGimvU398tbOSewNUnfe4TXbynMXS+HWb5puZRBgHa6jShOnro3LcO0k
aLmjgt2MQjRDA2iX7jolPnmK0Z5Ab6UZWR0RmEk/toJnVR7K0R9fNLR/l7lWE6+Z1fLDIkrcm4GY
nNHixof7deb4RbpStS76Fvro9hbpGo2SzgM9csSTKBgXRjHvZFEns8dim3QqGP6/De2uRCcByIUO
qk23lEDb59AU/srs6/ggNfF1qLYXW1EfY+mWqoT2X6/WRXgRuaWtEqV2bkTBoctRLGfTxFp5whun
J6AsNG2TmWF+mNEf7ygjuk8ygaREkvx2/0NAw33Fq5TtqX93pKBDgSkS09zMNYLxMhlojeBfGFqb
cseSrSQP8vkibUhG/M9Tft6cq7JS6k3qwOAnkbDZBPikvDuTps19UMY4N3bObP+syxQVlsZWE8Xh
fEwQA7CbGi/3O9lsq128NPRblsSAvV13Ky9dXZmeTXNyDtFIjiHdIWO4UFb7dbGrGj6MshBPzsKQ
KOzU/kuY1ylOwSSmBcioaSTQoGyKY5uS4a04WvdoDi7B8zD2POn0ki+oWhIejcocb7au2Ge3GvAs
xMXA1a4jtZauYQJLs1XWEHq3VNHizmJLRZ77GjgSjawESFVkil0dj9b6fjFkMKAh30A2pshLtu/o
s3U2xYCT3cb4ELywXxb9U0jPB2lnkGQLsBjPOHN4/JcbdPu63I+lFj1LrmiLIstDr+fs5cWMAmBa
Y8o/Ac6AHxmylaRd2j33Nknuwp+sXeC0wfjapP62tybyCm3Xfzf06UCNKvseqvTg+/pSpmSfuQYj
Hndijyd9ZSCMelWTYtqo5US4eGZ+kW3jGvciZY7yqzxToaju4yoRXmHUyn6uyG5LQhG/TUrFVk4p
sD5l80ntEjJqoZZ5QlGSxykiBWpZRUkXgp/3wUV1f5Rau7+/WaMmc8Xv+d3Mi+3H4rdJiIo/B3Ti
x1ddHVWIyAhU5FuIVIukdk1tD3pSK57NKnormrJ5lC8YXYMrePlhYF1gd/s53Ylymh4qJ58esL+h
ho3GGtE6YcHt3BNkSGv/AnKrPgagpTwNG9JFsgX8iDhzKbpt67eKO4+1l2U9dOJHWQwX2W2WB9ls
lo+kFoKYLBiv9UPM308pIejXdz8HIRRsbiibQye6Cxt0TCxPy1m9FEHlmTopa2mW0Mgbla8NjAUe
Mhh/Ry0CusFywHXKQiJxW+cU+xum21VvUXbUoNbv86BIaOzsGj0Wp8k1v8rSf70QPLSZ5RTwgyKL
25cZN7RHcmTzUujU3Ofl0bg8J18NyvJngvL72k969QyMwpP2M7+rqmd9Il0cD4+i9M5Njl4d+HcA
EWCNLZafq0oWZIPJNjDuIgZeqVZX79DVkoEwATAa1BSbw5hUO0nPKPVG0M9PLtIIRW23u5j0JOVw
Kg8K/u5VW/nKpjK76IAi9un3WKROaXVqJvsfwxMCBspY3dL6TN2g2QlbQ93g1ijb9eb+Md4/Qflh
TgO8IZvvar5HRHBpVUQizVR72ZOe7rNrS53HqxfQUO1yYyL0fWypNT2rItnJp21/CV+NfeWcGgHp
z01JR28mknhKwRFJMYWdqj/0lvwJt5wvcRqnF60M+00D0m3dSU4lXavU9HVGn67CeqJX77aNM5nR
0ZgbhBu+Qec2gp0n8xQsgC9ehozm7NIdYIajyJSh/98AJkkPRIWFl0ZvPqFpMXtHVvFSD4DFhpog
YHSy43kilHTjiGR+vGsccX/eGjdSHoY26LYCbscDZm00F7l6lcLPyBHBKQjRjI34M29FtPBCl0c0
G4f7I/kcGLRfr46dHcC9VI317x+Wj8Yoc6DE9f2aarM3Omr4pUX0u4/QcG5lIx7Nmcdm0t629ISS
S4ZH5FqXGzkEyMHAyMbgSv4y4WZ7Va+IpF1GmHk5hJl9Kaw63EJvpj/TqSTC/v1onCEqxkU/7exq
bDe6enKqabj/a01vlO19rkzDDEmObQaXJmS80uuoACxmmB4ljmiPkfSHxJRF9hg8Fspf+MBw7Bkl
frlm6gOMFJD7BnOg/JMou1YJ1nLs+/0eA+ZQRI4V5upe2Udla0FqsSF+Ih36qMfxvkiqwLK71kVC
fTu0LVfDtq6+61s7YSnWVq5yIdwUuzjGpSBP5WGk97Hp7am5CHU1zEb6hYxb4+Q3DoYcilvQc4EB
yD8v0aLw0kL2PFiMgfIpjRTt+2q5mFGRBXWpbNTG1q+UGJUNiFpUlNGvHeKyV4zqjt1ms8ss8JQd
LNhnJpyTVZbTF5ZhytZcZlg1MZ5bAPZYyTvnTeU2P5aAAX+FD92FQ9SACLdeYgzkIXMZlPWxPN9H
Bh9hDdCNxzQdSC+YqJpOjDbMPOE+L5Vv8gOO4J5sbYXUezEJ6gyfuknVoxxxIFrYDLyxzFQQptM3
+e1RFm2faqKA1gBnS+b1rr2ocf1d/p2DnrJbmaNg28C93v2SNhlRepG/ycnqS1g58RHfHtIwcKJ7
M7ZtZFHHO/vZIRHcAv6wjmawmkzSq7AdXcJgDMOTlzGJ6cxQVv3R19qmyv38oFZgDc12mN7SIL5W
aI32WKSBBy9rbB8ArFo1+NHQSz3kqvgixWxZ0XwblTQ6VjpIGLyXYNAc/TUuWu255kxuIqMw1J4L
EnMWbfkBHJDGetc2n6e4efIBclykKzmoyoVQTt8/0M0nQ27XIl8R27ve3moxgWiCwkkcvJRZhfUA
VSbXk9Ic7ldiZV1i1UVZPEVfM3fyCuaEr6xPM7jC2nxSjKbY5omLsGk5ON2kYoFbToNUfUe5AqYd
iQHj3yJHBnhHqk5JHnyf1PpHrmXXLDeNn03aQBgcje9hGferngyHR426+SpvZ29w2sjZza2N2iPP
iITshYvxE7t7q8zp2ddq2EhlCMgBapwnliW65Iul7K/I2ALYa6O/KlIv0O32LNUzUo3FkgrVgG8O
61/ZXvRoN85QR6tIxdFVQGIt1rSt601fIlDfV0SDs8gTUNsYDKRErIBgtHaIMjgSHA2zLNR+kWTZ
8FHfMvxLkvmI/wxTXPqcxKal1gJQIjhmxL5XkFBOkYH3T8K4JK6LlePDJD+qmE3b0j+iFWGQAH/B
9bykceDxWSVpMHnjXRdgdApGYRuZpaa+Z0peY+O2k7W8QkRj6Psimr/ix+g8X6etJD2TCzqwI67u
xeBq9II2yjxnzNKdYwgbpp6Z3B8NUQe4W/r/RuL8PHT2bMTYIlxqo3kzMKTUHpTkC7DoOx0xpYBw
69DtbrqhME8mDoWrq9SP91f9Pu6OTthghfKn+RfNGz9euDIxZm3NqJtOPTSDU2j0/eLbvcmz38//
PnWmFnXZrAabFufj4pZejpJ+EjiGeqpzD9YkAYINqxwkWv95UZSufxrxbt9JKVNfZduoZ1hH8Tw9
OLWX0kR9kIfGQt9FUDpc6VjT2939nGrCwSca49IW1XPVKoIUcdalEt+ICOXZCibrpEyZdUuKPWpP
8zAVFhWHJYA3jPxtSYbbm3wenl7uIRH5WjlCQeeoTC/0si61Kp7QOzWH39exsVzR0OpYxRG0lJdO
AhJzyTKk3ryHUZqRmDLXLHKH9ls9oPeSkb5zHtzCiZzYDU1iaOc3n+TFmzuL8YbaAzuOcqBMNm/D
xURcpjoz7PJIVketmLRI+WpHteuglk1ofQHAsR11QOWzUQ2nLC+c54lFqhS0NH5xUvE+Pfi5f0YZ
TPtN0bj0wsSqPmXSXj2oe3lXTtLDnAUZy/yqLtfjyFcOnQvxxD9eyvqhpPzGk2o9M12Wbuf1tl1c
lCYl1W7RSpSTSVm1zv1jxPj3nCbiAKXIeTCrnLGu0VxoD9yEd5LPXCHjjKZx3oTYDuNy6M9Wapvt
TnQHy3WzC55x+5Ip4lGp4/IxYlM71nn1Gg1IE+QdgAs63cZjPVDZdYiAWDbOv4k6v1/4/VxT2U8d
eVOHcIEoaC6EWrJWjlDzOwowy+8TS5yP7tjDapqqpyBuW0JV//6WnEDFJJEc5XeW+v10i9iMno24
vdIXBTs2VFc5ZiAc1ne22bHil4i/KbR3PSD5KxNgBNtA6Pt6mjS03fTgZL1QlhUn/NzIBYV2lM/p
JjB11Y1RrlFupIXqnpJJfKfYXXs2uCoaywX8zJySbqTp6kaeOnYNy1fNyfhaXsUhFl8Jm72Giaax
NkWnkg3sNVEp/OwNnRDUTvcf5QHJC4nl4y1cnqECGlyiaHwwBgcyuKZYFgL/St2uRa9CPriP56X/
WutEZG7dJQzAt9TYc7SYpINFCJV2qDhVX1T306R0+sdijFe/PqG5ud3viyyDo27OwbfWVat76p05
2F/LxnpB57H4bvzMr96IUcBbpatfGuhl93/Zh627kdAqB1vERjgzQLFFYCVPmc67ncAOdprjLtgH
Zn8KYXldpEPJqPX8bI3Tm7QwkdkybGGrdat/XPxa+FZPc70OqxGN/LK1q4QuLlFeX+kWo8wG0H2/
luVlLQ+KUm5w1H3RNKPfy39D1X0GDtf9VBVn2ulTNxCQR+Zdt0aGGh9KH0lzFLvVW8WIABjHWP2a
++BxEJ8EdCkIfBuKnPKBYB8IinyOZEbb64ZZ37C/L1cCgu8hPf+GKkWzlT+mZ4k5ks+WWZ8/TkeJ
WMqNduMbaXT2M+dVfl6W1jrHohlsT6G2+xaN6QuVOOsv+E7nGEzqq6kG6xnTFE5P298bc2S8t5Vx
14NI1iwJdnAJ5eiSu2SVSnWquRQM5KMqVEqvxnXQjH7zYBZZ4snAg8iN1o7Z4Yvua77AZVzNnczZ
RPNk3q+x0AUkZrM+wRzQdDvXbskzX7p8y+Rfimxadw0aOtr+i0KAdsfRCrL3umcvoQzvaHqycxC6
xX114NdAt/y8PPYzqo//HmLlYBs2CEXzJl1rvl2TyDIViDOByXfNqR6j+T2pRyKoC+fBt1oo9zG3
b5+O/dYdXBb6PSwnny3KKhyUiL0/s/ByNQYiRd8i00rzpleOjjM+1r4dnu//ASU21rSB+0LN2LyU
rfHDpDexD/iQdrkzi0eckPJSGqm/7pWgMnHUkClcYbJanjDpZq/yYa8A/vsRBpUn29by0AmsQPdl
ipKLdi+vUbkSIt4xW48gcxaloLK7F5DZcOdHlL/xv/TgUFz+0ZNGUwxOQ0ecTg/IMvQ/qu2BK0on
GkzjMKex+5k89UrxFXAPtn6yHc89Ge5bA/DFyqLdnxGnQFBvj82dpf4lGGja0CXTAVKUehtTkII9
H9U1A2luTfvC5bJN7DQ7qEF50fuiv8mnqAWWW01UH80EfUQZUufW96pGE2dyPw2EWvJ/1YoxONug
fhRRdCR7sfCSjXJraQPnqrkBXNRR9Whp9QxVjQOZqzO3WxLjq1DArLNLcK0soWt7L9NbWi0NPLtU
McLnYr4lfvmtrxwNYpoB7W9IUUpb4SFWA3tZVGe3Ijf3atfFP5lUeGCNe6rSzoZ/3B5zRRl3ytI/
kuWlsDChKlvVQe5vMRmubIfOBJ3uBP+cwQBthPXWAo9JsGE2vfh1+4JNMvxUSGBatWZucZthX9Oz
ANqeHSwBtshU03LW0FUD4sE+C8lvQA4b2AuCagkPy/vyNrUZ1phJOedD9mKEOJ5JGHvqFHe64jcO
SVenoxAbBNsu4sUjFUrzuW3bntje6YczJV/lGx6U0t4qVUXQXGF/nfxIkAYe0bRkZ2xQ194hmwbw
GoRsKnBXKgi3N0MG1JzEzY2gKLVAieCJ2ECIZHcAFJoSjfbOsXLG0MLsNnMGblFybjIaDV4uryS0
W9YTqQkrkqKKC5zzLxY7sIdqatwliCXHU8epjU9hV0FfXslXU9s3Hkw/3yS6kgIsxJrQK9royRoo
jUJnCypm9hpz+LA6Zgl2mIG6aQfX3hS9at5L6doujPUf0l5RsFR+VEW0K6zwoxe1SVWZgkc9hvlJ
pP73CHmykSfKgyZs/rdU5MZRtuQLHIvL20RJqNaHSkuHdzseyA8oiuKpbYd61890cgsUl4CD2vbJ
WQim+tJ2SvEq4D0Hn6LDb1qx08FoDjXwK6qabUYB+6ypk2BbSCrMWlEVz6dQfFWXr70cHORM2Rhv
hx5ivts2qtcvHYsEqvPZL/qNXG6ZRc10xRrNTaoZfhZ0VamBmpJkhzar2luNkm8V3HYvSdiCq+wM
/ebMU+41fbAqY5F/DZwk3nZxqh2oF8y3ADBBTFuCUr6x8PUJctcMsP3zNFcH0yq4y6rJB22u/RCj
YArXI1KJ8kLiIp8Dt8JbV5jVR47QqBiUXiN3s0kgSS3doLLGrU7MdiB0+9Ul7StgLHxIkiHZd7V9
sBXgXMFgN9uE+CFPLnHuy2AqQQDf/ncP0ljyov/ZFXfo09DE05BzLYge8w83NZEBnZVbvTjktvhw
CVRcjLPRczeHCTWmeSUs6jaywFhQmVq7saPt2WceNTWwHtLC8sk3NuKZiLhU30LLnC/IgX4u6B8A
6J9yldVPiXNczhCW3ANIFGf8VPTQ3Js2kxJyCedcWrmySqs8+rcmq7tIK/74C13BYG+YurpIv//4
Cx3y1ZKJIMDDfUgvdevZISUHt7E2fLgNEGhE7P6DFWu/vivqDTTsNMhCgBvOo6qVj6VOwjA+jnNM
4Oiuacm+88sBOCxizoe+rqwVzvv5Uam05yhqo3c1X+qlIBlL1DQ7emaD5s1TGp2GxmAlmhnJNXBK
HCHLy9hSDMhAinaEqDJ9YWPcjQzydarEj8Rn0sBIG8pbY2MByug/okiItRQptcKgrpBErx0KtilB
3kEueTif6+lUCwsdTvpe4Nu8OuzGKA5AYtbdqluj0+6OotKVTZcY5Uaqnce0fgoEGrViAMQZjyil
5KPw70cF63+AocaTLNDJan4TY9BIyrjyKk1/kKaCwa6b/cQII5zurxptHGY+dVQ20FEBtSgUbJK+
Bpbk/pzkBs+tiUTBXdOQ0EvbLyzq8aLE/hn9iL1TE1GuZDOCBfF8Vt1v0FB/qIuELLdTY6sq81Xt
FGsThDBx5SPF1/zrmIPYNRbFVtRnx345CyEJX81uSDwtcrZATMeL/IUU3oM1lU9oV8OILwTHqJ6B
Ca+iTbU4hSQZMK71031EFFmZHtNQyUEUs5xLEnttzDkF/MV55yTBp8ubuynEjK0rK83Jo+bWQ5EV
cOF3rvsa01/3wnrRfOq286khUKCwYgcHzL4oF9HNb+7TRWxmBhJ61pRcvtH3Kf6uk9qxGqr5J61V
cSCUwfZ63W2ulIJiNN9T+nh/i4lAzHTPLaogD2NuZ6WhDDQBIFErQ5whCddBNxJv7k2U7/dKXExX
ykeLN/eXIVGEBGAwhJ+SeiufjXP9Wzk2yQn8VEhPxNwjPjdXzjzvpN8wnQV/vwbJKOh2sh7z+yAL
NYWOwAANnHYkq5KpZeyLpSAyKP8ynglzERb+9+2uu65mMZZpJsryP2U+gDYDBS0VoWCT3buesJJf
VSg1zbuNg8t9E0x5f2uc2fLirvHkkts1gnKVhX25o6FdbmeVbL94WRPcP8k6tBIvFUm7NrKCirll
dvlJnvfczDCll/iLgMQ828DZT82B0q6YR08zg+i5Qi7okXbgeFlXvvdLZqU8COuzTIfoUTRdA/h5
0E7IyEdWWYl5GHUMxFTiqFbh0VuUtaK6AOM3zlqfmhSIwuhYpwHGnGVtb9htQUfKdV6THlihEibh
SvQba6Ho2aHx3UYI/2pN+lfc2PNR8pwVwmsfysis9wILjOu73sQNfnFsi914DtsT1iLC2aIdv8U5
MT1L8J1L3l1uKbm9R+9Ly9Z3BcL2qFqFyGRI1x6Yh7E8AOZOjF0zo9uQPzJrsN7APnWraml+xlO2
99nqeVYfI3JsdOM1yzE4uMbBIcDovWjVH0DW+i/+ci+VNp6W5Z9Nba2frSQuUW+P5k5L7GgDy2W8
mEIZLmX2NrGJvcnquaPCa5oFEOuejJy7Y4k42Utb9ReCZ9miIY6nEvqQZxEO/EW5Nmjmh7xTmCaF
Z00WrlqtYSjqm8eqbl9LsxtPfz991zolqrJr0lUVaOZbKIS1Vd1p3IiByKllGAuWA3iVpQOwLAFM
Ufj/KEMbotkpqN5IHYcBq8SGsRs+f0099P9AVz7LpXwiQOHm9bDHdWPdYkzCY51MD7GZJNACWO06
yhQ/+FXDnDX2wE6qXl9ue5xYdCWj9WB1DKkLprAYPgvfsgGuxs7RkVkS8D219f2ODH1uaGmtiN0J
1DperZBu8QX9LIKPCFBiJXraO9jn5wYNiF+8YlF5kfsUp9LLa5rHEIXbHmgYu6u+WKC2g1KwUUV7
qEH969fqaBIDFafYeQBUfhp1viBKnGIL4TE6ZrHW7WT7q+qaGGdvJfYu8AxANd4IPe8pSzqFfYNq
fA7selx9Uom76ZcED2AoU6eUB8AF1q94CaFWF9q77qfmbue5IU9lqQ4u/5+pBc1nEfQHZEPm5j45
Zwn5k5Y1IxWiae3Y9IBCE94dhq+zPwn303Gz4iBZAG0RXrsQmjIS94Ncocu1OtySrdMwqlE/AmQO
z0U2tKU0KCdneEUiTrWt8uShmwXhXss6NoYqcipYkKS1RYENkeEe6wIIYqULWe662N5nLCiF4mzs
5ez3j4FuoO2lF/1RsWLj1rvBGRGwFw99+KNo8hVEtiFCg4QJsukST842bpE7l2qpN1h2fRvKpD3n
yGt1Sgs3uc1KZoUwF/YQCKdAJoBOMOvM2nC9xAc3IDSOei6LBrMh5AL70FrL4+8lbY6Xmhosiphp
I+WkshvfEWeuUF052d28EB9wzWZhUHh32yKkZDQhDL+UUALuX9j8fvSAYvwVjQziPM2qtkU1Zoch
9vc1kpRsTVawsSsnIqcaeB3nRuFd27j7AW2q4Sfk9d19C9RDrNzL95HSk6VpPmbb3PKrh2WnJdUi
FmEiNjZeomzRKq61JrXf7v82jv1vszUMpJObNeVzG3Z7V30kpdtemtRLNBjed2xhvry5XC0iT4lF
+5abzSd+60OQZ90bwLv/PC1/YDCoipBFcf/xYayey8Y9W3H2IJfH8qDmYDZryM5OYxQ7p24FkXMh
pmPiUe2OUlna1391MaF3KXQnoIH9kxp8yG2OUrDRZXzSVtwVxrpv2Q7JciSKD90r7CLf9dHCmZQd
mCElnCuukQ6Ms14+YXzc1oVL1kMZaFvJQggosO4SOzvIzVURNhZKbbvbNMZ11pZeQiy+alPbv+hK
xYRvuYvaEDdr3wIiMk2CKzCebYdkqDf3EoGScyk0kbZZorHuIM4pnc6Gnk6eFs5iIxuK4dsYV8pr
HGW7KMWuRipRyPeV4S+CdHGr8qlDJTnChAzrdi1N+0H4l0zTa9nPr8iimM6wjk+WFYhmW6mkfZka
CuRJJZA5yI2RkFG6VaIEmVAI2D9SZCWFV+m2MUOHNxnWZ9GaxQnXyHNAtGQFUu8kW8ApwIi1Gvfm
D1cvDBwfxLD0VxuN2AEqLV0SuxlPdjW/dWpOeuDS2LGhU7FSCKb9b4CAhaT+fP8M7sJ6C73MykUj
76/wAZ4CE/d5kuiUQOwi2FuUZDoNHLFcXAs8xgxO4dqcGKBkX1keTIPsTvmcVEvYXfSQlnV2kp+r
XaXcXguooA786YDaFbnl2FUHCUa0JqU+4MCM2AsLrCZ69GHG4V6r6/rn8sDQWLuMzmCcYqLddkbh
OFxhSFTVGYBw11dU4VlOhbsifk1RbVJUxpynZUuauDLvMzdR3+Cu7JwosP4q7fLbRHXndMcLKuSg
w+axsrUSh+WzfJRXwZciU58Y1+eTic9sA/mq+KqEgyf0l3KuCIqt3XKVjgBfw7zfO4XVHjWE8ICT
F+gm3Z+zLUJ36/gha3/Daa4Y8ZBy9L52UjRNrEt68kVri1fand2lN1lW23OT0eBecDa96YC8IWss
+Re5tGYtAvN/rkyFqho2Dkdb04HCas4fHoCuZMWZBRUA5+Kasy19ByDu2dKpJzlEU1MoO1br2ItJ
vzg0XVm+G67/EbLLvBZQSt8yZz05Wcailk256ap0EBeGXUYOiN+mzVsvLPPw+/mwVbZTVx/C2lKf
kWexydGN5Bj1+bAe0BMfGsjJnVU+dwuNjOxjWPm5GM6hbvcvyYB1scqyamelUCqsoMovEUVGLAu2
T49gdiiSY5kM6N/vXcPU1qEZp7takGRTIFt9pvfV3vS83qKWp+/X1nS8FsxZX1mL+1a/yt9K/Eri
wabWD/dTCy2mBjdoVLvxyZ5pOErJZ20eQkhlp8FlKvgddS6Tz4EZNOesIvuCTpl7Cwnn8wpgOU9j
OaLzrI6NLMu3pk2bayjm/QCSYB36AnDispeEZow2CVT4ipxyzIFtItY5ESesxIlcWo16Ep0NAcmo
qR/RAoQrZSzR98rvLKEcHP0fYee1I6m2ZdEvQsLDfgXCpov05gVlZVbh3cbz9T0gz+26fVvqlo5S
YepUZRDAXnutOcfUiUFOwq9NzDfk4hL2U3sqWudrU2ds7//3szQ3XeAzXBKtHel35IMAfKmT+SOU
kGtHbU7u2pFcVEsKGpkCHQGNgrW9UGaHccazq8TJXsS19m6Tobg3pdoeEBOp71MMkqOP3lY0xt3I
aXFlR8RzKnhp30WIPTVudRbBGa9Rxk7Nd+r2YqyJZ9aQoyLEnnnc/mxCGZFYc/QgU/tEuPt8Dgti
UzfrMWKAq6mpi2cARw/tkg8o94vsvR1fNn9PJejShRONLGVRt5cLs0xOAjwakovaYBZFo3qbm2gD
q5SKXfGWwrd5Cl0KLr0e/h/DovOfthsLSqAJW0TTHeGy/zW4JP9NX9/XnYKVnFkg+TxuIKXms0uZ
YeYhezXHKDzaGkHvzbSaCHi9TEl8314vsyjdoTpeY5x0jfSoyDhtLdQCb8x1asSvP+So7d3eTOQB
zO7ZMuzljbslHR9ZfHGJGV5F1I9XyZZ1qU9VTxpz8tVWalAU+HMmUlPpGDcfTc9WjhxKA1bmVAaJ
hadwnSFsJxD9+hvjfzybwqg8/yhnyhk9C3oi7D9KWYGa5lFkLtVDMiX40yjAH0BuacDseigMJIoG
W72wLBQXqT5bP5S9pC/F0cwYj02tcYwXpoAdVSqdFO08rQyQ7UchJwKzhXo/rC8RtzV4LXQIMJnc
yP/vviRf0H/eLTW+Oywmtoq1xNTU/2jbDYo79HNnp4diSKdwzwI2XEdr7EVWz4cwzse30tTJ5plp
7FS5BNYpIIZuSnW0tt5qn380I0Ql1ZCJb6s+920d/uayZmvM4PaOjeDXpIxsHKxQfNbMCTYj75hM
D3T+K4ZtooMBzLwSudddlM6/ti+1Lq3XmAjgp94ijNZyLbI9TJd05WFYd1eLb0GZOIZNIe40yIMH
EdHcHlY6qpK0DE6L0cJTiM/2MBcT/sW4Lm+qPLzNXC4DnPBkeGUGIc9ONH+kcXRXJdZubt3yZl6P
OUAeaNdxop+3p3E7QYcGtbzbnk5q3IEvjGwvKgFC/rC1lJgVehyba9BPv8v1xjwYMeqFpTrmMfZm
bgjqrhFEFO27WEtv6wJcpE5L1+uUUtnbepj9KDRkn1usvZ2Dfs0db7gFnAAcyEclFZ+lmgNN/NeD
skl+KXhm9xjp2JNsO26Z5BMgjewxA5fHKJWB0FKMF+7HzbOWLfoRswpsxaRb3pCcB1oRZZBQZ+ac
7KB2S58kZxKexLMekjywXqujDnNCWOKhjYGMhFZkg2QlqR5kfvs8jIR0GLraEeG3MMUzoq+hq8kW
t+R0T6uZ2HhZJae2QMz6f5+4OHf+86YDZcFg0qXauoFd7H/5otpumru+V6JTa5P0owEFfSpD4e57
2RDRnBviKXFaxIGaxRxpfRdKx3wTFeHn9iYoJPu+Wb2y23vrD/YE3oJnfG9pEDe215eqJjDcNuCf
8Rc6ojQoNVtx3t4kOB3PvuXqh+3dv//69m5Xa+JkDuSn9i5r4DL2wo+xfjzkznGetPJx+yEJ5QgG
pXD221NSadivRvUxV6mNt5f03s0Yhjr//F+1Pi/XmQzf/v4dI745L9EpRXH6Vo9ORMKzxHfgbX9k
gt0noZ7dOr39mOh0nzbFDo4LRkwqARYlQFkM+7X5qNmLHWzb9aFQtCNkNudqjEv9iFLNwWjIa1Vf
uFeqNLSjOaQnu9NC+6wZIr+A+LEPEAk1f9u+IyxRIJ+6NUWuSu+/UXX0D5sNHUAhW2+pnzYJdKOJ
+wFt2qlfOyiC382zk5RZ1PoUXa0/UK+9meOn5YTjp5u2RhAhqcXvLudz1TgvTRi1V3/VEAi0iUW8
2zr3Ovd6T12ZBNRax8bmpl1w8b+yq33ebkOqkVJdV/Mv/KoAIWiTe1UYG77CmAOlJInHSB0ZTsNN
hpxXC+T463i66FqwffTAr2eh77Y1ZsnFuVdU60Md+tJ3uAE+4M0We8zo5NgC+94NdIOcJHUPBF8k
QRvGdmA67Utpj4xw1R5mWRn++yMMtf/rtX/7c3Qf+rbqnuauLJ8TivtoLDv24etd3LaTq9Zus6DC
8POWR6BNaWCOaIsscdtu6u9IBWSEKPr44xsEicqpXHHFTkSEeipq53sM18NNvoyYZdYcVr3mYmd/
9lY5bhFsYMYud0+KSjPEL+fm9KN6IATEDw2r8Gvm8deV0TSvRgTBiu7f6mlOwTlI9AGMAXWWyzWb
b1PlVG74xvElSW19yVz8Ga7/qXX7zt/6kmM0K8zMmo7zgf5FSW14KjHB+eksvysCmHVc6dhCwXOH
O3rE1t3fR/jcV3mqOpy3oYbVK5lXqLNxbhABhquaSVkVkVXb5Hu4wrX39zUHK0xbqJ/t0OIHUB3x
3iy7wUJasBqrTpuI9ad1HzkdRFWo1W7FXCiZ56vt0d8fKvDmk+J2P3/i7+u2zwWiXOsy1oOutVp/
c8luP1gF1AD5ShS4tNlvO1EH20x6247GQ6wGEdofjPlYVVh9lPIVTl9911XV1+ayFH0ao39Tp6CZ
CZ9lHOpyUpO7aDW0nqd0bt6hkkAqN6fwvLRu95rpNLXW1+sKYcKEiHPrPKrhK7CK9qcNmU+vkUUo
VB/Vl61zmypE41QJO6a/l6ExRMvPa1nnDEcF4jyyC9qjI4JQ7IYN9fR6hTOCe/9RMaYQyz1g2tmB
7mL+4ojkftHq/B0WxrraW3tLcjkua+jbFv/Wx8gN5TJ5P8+YOFzqubJ8RbAKbShAJQTu0keoi37O
+cwyhwMrvvaAsgIs/Jz8yuYu9+YwVe5zgEtXRUziiM5Y+udcTtlbN0PTX22B2LS5gwGC2RPpJ+1F
C8NXuhr9rcVrASFSh230hwBfYnhD4T1sh1FXz2OZlk9TSwBKpgAoobVOHHMhUVk8xRV+JSUlzIpG
Dp8E6jmXjXraGE5VTHLNdhlsVwB78dcM8mFl5WzeNn8vCSS3Dhu980YrtExl31W1c1MWKO9LcOxB
Zib/fJS5JAOik+fNqacwvgkWqxOBpYnyOOY23IqstvabWDsy6x7/Z+OwxyVxDrbVn/VBnNg/D5T4
nwfbW8ifAl1rSBr7MgfyYbdO7MbmyvrMIQO71r1QFnLH4Uv9VaI4e20vuLsixN5byGvg2GbjycoV
4zUtaPpCBgeKr4f4qpHgp9Oua2z3djPFzsQ8nOcpjjB6OoAPqm4vjSj3ltWjsjWQRBMiMNtksWZS
XTZ5SimYpVC7cjNfHYbMHiIwzEfZKHiQjWk89UQSAGmIbPc0DTSN1cJvpHXRHEy3P/fHQSMgXGsU
QmO5vj2NgfIplelqXDLb63Dp3oWmr/nO67tsl5SdUdhm80sxternLmfL3D0OJvE9f0HqmJIwmyOm
CSZn+qwNXdzp7EjvmIPrVzb8/p9n//26GC0REPgsfSSN++2IqShA9tQs8rA9Jc4h9cIwt26JKLB3
Ii7zQ7/stiZHFk0A43ICifq155FVFct5mdnB9m7hLrR1CPgBMJ0dts826WV+mVb+3BQtDA868zTo
DNGAHlS/nXaHVjL8PS5oHBvNbp/L0njLU2mcEhqz2xlpm0t+Gjq4mPUaTGbfGqvcdHtcdpUJGxgc
nGrFzIsJ35C7SipsHevljEjq2yzz+GSstGtbsKZMxEtcpaVXqTPMkGj9Tzr7BAwsv95kcT65Htws
+qLNhME6RFxsJclOXxVMZEZ2B7wfZG4NAHvSwcWJ9q+XttEec+5//gc76ZdrhAT28FB2er6jW6Vg
A23kLWqvhfiM5WZTWnbzZAb9SJzCz/SqUOOzrNjERoq+PBWVStGV1TdyK/l1iuTjVjo0uiFvovAy
MAMPftR6mW47J3rfNSMQggnyCnB0ToPXdGv6fE7u43eruA83g01laj13NDdul5jpTo0z7g7ikXjM
cF8XiFf3uiuta6Vky6jVyoeVZTgjp7k//2zZfhw3zF5f20qeTG1s7reW5/rMmKBv5kZjnaRVpTfg
FrFzdJakk5dHu3+oTEKTe7APcJtTezesSh43nuxHszXf2nFKfqF2GrzJVhxk7uV40pRkl3VNDvZE
Fa9NQqTT6ix2quKiqULcOqH8g0ug2WuLlKe+KuqnyY1AKyTJLxTmCz0b2V8m5B8BhIb60OGy4UDE
t8WaCr5JJLpSRvt6oWVbW+1p++th2HmRk6q/mipedYRNdhkc8RqTeH5IGCz44yrzzFJCZUtEXfDx
sa+MbcVSn5iZZ1fq8K1Gud8iJ4o8/IBndP7tZ9jPKHKXRn+EW4y4gqQHz6oX5ceXrm3KejWts2Cc
9Jx5IWOBODHtT6cnXX6dEW+vo+WKz2WcOCzMzE/NrHVPSOBtDP/4mRpuM307PW0fbfuxxdglsbgZ
kL1cxWZoe5IJ0nWS6zTR1JSQL7cJqZ7DjKM8X0wxMkRA5QWZqYvF2Zqa55LEQ9zv6OTOmYKBqcri
7GFoJyOwOi19cFuJXZI0+8BcdltRHmdpdYfiksQClmwEPx18iS7Cg70W5WaiwckhVPaGVNjHbDTX
bMekc7wfeKabiBu5SqjtVRk+d0xIq9npzsqkrRPI/rRNBNYZJlbFLD1ss4F4rpWruNaPCBnvtjxw
fD07O1eUj1bTFL9lrMtSm1yWpsfUXIqIiZ7WnSJEbj+PFgupWSPt6kAs9K/ttC5Fnt824eRJBccm
aYrZnXRQs4CVLjA8r5+4Zldxk0Zd9Ch5ZiW1covFCutP1pb7yp1qYrz/xyPmw35hg2Jdhz9Xdrgm
CJYtK3IRCTJNal2jRwXYEFBbekOOzR19+ZfthFN10u17BPn7TB/EcxWFQaVDvIqS8c/6oDLj6U+U
zbwSRaexd+WusTAOaAYa5e3z9EZ06+oIE7S4709m33YPpJrVzB3C9vLDvST7TbCvqCa0ynDSOs2v
ay39TmacraFIqwtgzJy7gTszJNXdZ4RcLy0SBw8Xgjs8OIi4gkHVlnu77J+2VAaW1hjKPNYWLTLx
BRK2DSbXbTyDAKdFS+bbJO3++UF8ADPzpruFNlGet9cZK/3zJgM7stK1TyDvP1MVsza6a7MdUNpG
ze3W9zG6iT24bowPfZa4HgjA6JytESl9uzJOKlxoWyHQ0RePUn6nbfyPc4BKcv2BoCTz+7RH8Z21
n1DfjGfM5NXtrPefbJIyGiFehX/pvImsyx6eZ+zoX4MoS3xQlQu4wllOOoKXgPSu+c1qaC5q0iHz
bmm1PTZo85ndxI/CnF2hempq40E3+q8tkWX7EUusDU6Ozm69SY0a0RE/dmBTKnRAHTbbYV6Nd9D8
9SsltrhuIXj5fRTmfo0gcO+YrnUcQiO+ljkZfULHDagm+e2md9g+ZlGThTKWECBsVUHFrPfLXapK
9SpTSCYFVfTyg2vDwHLR5GO3ItqsXtcgHznDLTP2ea/Wab/r9ceOvIXbsai1S48+637G67adrUXT
MIlO4VFNpoxAgSeMzmfjO8o49HLWBLQQryaB623SRv2qsbIRNnYIbyO3/y1Dw+AqeQ7VUAl+jkEY
DeeeGi3Ybg7bj7rUKNrbELmsS+THaidy8+ylQPeCywFp9oop8Y2VVTeQaUxGZUgyRW1c64Xp+CSb
4iCoVBwEijhOZc+qRUGLSN6+M7Nfomd2TRKvvkvEA3nd1YM7krpBKdCV1WOiiWt67/eTU+u+1NcZ
bLs8THhu7KESgSwwwlfER6C3Oo3aOoYe7HlnjKxJ/bR42kiWrVCCOsEaNhJSM2FXybuw92RvCGjR
ZmAZGQMTMG6AbsVeC/mNM6bQvt5xeZth/whMBqahQd7l3N0tuiCfLJXZXo3b+zTTjxA7rb0uMt3v
+pmorgH56uROJA2E/TUmAdtzi2wv3OVRnTWY4lhIpwX/RqgiHht7y8865ZWQ3fuMrNNgmDJnZ49M
Ooie+q4s1dr3uFOaWBzZeKVeIQmKjhKDHsxMGmzZsXWKZwTnnXsQRXcNpFLfs8U4j6YxnSxp0wom
vRIDbu6rwriPs7HwugqdSMwI0Z9QrXlczE+4fkYuVfQgPYrz7KPXP+CHlnWa7fVy8mvTuYbKmgS0
5lMvclFXaSYUOjC/Cj3ajwkaLeKq1/V4qVz1SN5F4sUqfhBiUn247KxbFkVSSx/j5GC1DBDr31sS
7oTao3q35qfZUeudqGikyu6rgVISGP0qh/1aFbHm4uaUzZOHcavE1SfPsZ58uNK+bVvTSzkDtLG4
tgylAGqskH60jJ+0zVA103ZuC4fsZwsrdD7rEytVBK50di50A77GrnytEueCbmjxXJYqQ8t1dOYS
yYQzjHRW1YuQyhnlinJTD/MJ5ltE8ayRoEywNCYTVJ+Lc1br4rdVc6mPBlIK2/xFoO5jEpe0cHtt
T7LNk7IUxEe56y9l2HvGbjqcXjrLJqyzEhHIzI1e0bACI61tONBNwPT4klo6CUA3bcNali5MfacU
yQ2FZjkJnPPh3HmAIZjMmFroK67E6DdhSOeW1ibsm4jhDgbXleDvQuyayU3YzuyGSIlF6fVcDtLw
XYl7CRxBBk0In7vD7oJczPjdUkzzGvESSTKOR25twZeK68PSki/wQkeZFdNVWCfFLtdiksfbR1dv
yZkgoAyTQPMKivm9KMbcMyT9AZjXOzMBqk9XWjJGYilP1P7DyAXwSloEQ2JFR0MOd5pFIdB1yQOE
nfLGbdO3ENG6OruzbycN9upmDar/CgcMCEtC9DqGZFCt2tuUmNcYhn9TyQwH6UT3pj3wQRx6Xzgx
vtq6yb3eNRQvrIolGGu8+F1JyIk71yB2u3M/03zUiVNl6kNKjKMIwoeuu5GiikTk31qz1D410MXq
SFlM7P7WFXT4IG0SbeAgNxnSxsvH5ZuAke8O8AmHHcmi2y6nqNE/FYyh0TR2l9lWkqAIY3Vf9aB6
1OyFG/Md4e2z7yS0OjC0uLiDfeSVH6Jo21OaIyrJI7lwLudR0GUl+XAqdjF4wf5IqQUa+TWlexFE
HZEisXVIa3nnOPk9FtN3xV5CtoPJC9RsJ6gQ33okrOMPKSDfDTNuaxLdrrIkPdi9S8nVKljsFJsu
bPkMPzE7gvipGCJ7riaswyLrl7Jmb4IxzUde+l3EY8pGdp8AsxkLk96RedNLCM2hXr6BEUFqrKS+
zbUxGKQ+xhlMY71uDliRD3XXZtdG9NaFzm5hyuWDasFeP1CoCRpNTs/uiridKzw5LIYTUR0WgTau
M4FnL5M7XBBvuda0gVQySDec/dnTaGrLs+sSJ9f8NvplOGgJCuQsbkl7qqbfLvq9AKdjHFufHFmA
WNXLsoTXoP58xxyLnUqEqW93jxBnH/ku+7Mdg3WSEQpWeyg+O03nOGFM6eit5/H9yD/QT9o9Aeba
fZjkJwjV867t4veyVkdvUo1301qTdsPwrYuc+lATJO0rJDUFbZYHBubNm0aScmqq3HsY/kDq74nQ
q1Ge6Wx3UPzRRVAcNwqUxBj9mQHhAdn7ccHamVXot7VFRXCE/IiJGyLlHna7GB8z80aOKT64UHsx
auJLCyqlgExzmJmzslftJNs3cT+QfQJ/MivjK7JjvBHraGAylQJxdKlhsuzmCPJCrrRM64yJ00/+
wUJwT8rTvRwGRDI47QncCSzbvrHb/p5wPRRrM/3Ryn4LLWegBfupKWW5q8e+ghGYMKkx43UY+wSW
5k2tY2DoMDpb9GSekEhN0tABT9bAGMSaQEEwnvuBanxGQDQ083DtcNw8ox/foZLtZkuNqMcs7ISg
Ss5VWD+GqIfcGQMGvUOAC8SXCxOJ2Zj/nvToAQfZuGMigSFIHVAQtQbKDnshMcdoHrJxwAdgX1z2
K9yA+LYgoyudpgZuV+U3gB9P7F8Jt2trPQBJioeLgG7bWh6KRb+MKtIjZmQvPSqv8y0t1a+qNC6k
Rcw3mEkCOLSfpaFx7pj1rsXDj1X5JQFnpc8k2lhQFnb2QtB3RBPxJrXeIxgtsunznW2xV550eFlD
c43kiemI46cle7nRUlkEp3qvEkuhas0ee9MMCN3i/spFJNqUeCqu9zrMWs9qojhwLPe9TFMnKOD+
c1d0n+wsvHdUOtdaxTDIYCOIX7/w2+iS9czBMoTJmaRBRr5BuBvYrHlrqcl6cqR8Qv6cwJzS1ti6
fgpxLmR/nBbPDKZOQItlC4VFAfeY4NSKK3z1zTsB7pj7kkw72xMRSzVIbyePCYeLILnJqOY6haWy
i9I8yJOClTUXigdPAhG6vtwUdfFe9CD0LbpMReveW9211N6jsJDoeCgSG8SDSTfCE7hhLErF47KT
T0maMZA/HFNcBl6kZtQf45sxpoSzZolzk03tpZl6NxB6/0LzagiWialvX0bg0lsiqrEk5LfRELne
LImFoOcO0W2YGctFiWfYo9jRDszIhU7yvb62m0a0uC7IL191gF2j1CEQfmFg2ZTVfgy7OEDHaXo4
c1kJtPxXR0uOKceUBTZGzIgDrCn1k5ngXlY7q/fstcQJw+KgmvhAZiM2dlmMrmwRLpNk4y1BYWMW
nPrG0qhPkC7a2d45iN+5c0XXmY6St62NPzjWUVBLixWOjuTERCEY8fHndCqpxenLWxgL24pD2Bh4
r0cjvFfB0VaswZw+7XgiPA2S3QUpS3sasHPWEveQTWz53WSSA7ce8Nq03mKQMoFTU6vpZcJoap7J
TV9epqa9jpx8DTflah90+2Nwo7NC1/06FclvtjXwnJe6RuzDkRO9+Yhk5EnEa2jMrwkhvI/kPg1M
IS5u0RGN2BKYxzwP1ETJytzlQeLaI4gXg5y3gcg3GSnox9v+daAaz3UVwDDAYd9xf5esh3mZpJ7U
rTKYTERBTVdQHsXAchQMm2NG9kpknojOIBOdeVPG1gstsZvSrG+Crmeh1bC/ctstG18tKIlz50ma
CHiJZx48iTqWC7NNjYQoMwKAAT9ekrwpXtHhl6mDUYkwAsj41rEabtarZeDjdQMUP6x9tRI9R0X1
ls7ZvuJrTcFrxHpIUkjskgU71r4gkvmgdfGFmI9XnL6UCyjEfHWwZjz+zS3bB/T25G0nFfulmdBq
Ah4y0qjdlAmVnrffNDDcq974tpSq8pwoJsw+Ma8oqEZ/NMvbKA1gORmAeak8rH1NruRYavjcRgIo
1FY7jIy8RsNG7tpniy8Y/OC55RYfeWizrlrTbnlRKLfRFH/b8CNWR89gJeo9uCGvk0p9oxQ99pJ5
JNGQL4EJ/K/eURO/mDlLw/kbTMWp5VLIBRFrFsmshq3fMNd7LPMHlgKGAZSFwoBPOjBMV9dslqrI
H42VezVgZJUOALVZjC85vYuq2vf2sa+1XxvrRKGpvieIyLlZxJPeLnrQ6FyszN3oZ6iX3taCqaVw
6HZW4jxj4YXob7N3cRZx0MmhRFZsBdy/OBvXC1l1x+95LI5oOcRx7BB424l+7fRMLcnX9Am/LP38
fkaZCWjkozXis5MupE1R8+xMEUlvjG6bqlEvg2RObpXEOGbzTtqCnV7V2aeMHfqDXUW7eejxIrKx
WkpWG8zrmqfPpG2wDfzqQiOoCRO9GtnzzdjAiFjm314YZ2RN+Uokw6NooNmYCmPDeZSFb4OfWYPx
FjYl3VUfK68z000vM2j7GaocqZ1j+BRFZazNJOcMyKjAThG/2yMtKFvoFxHhXkHiU+867YybvfLg
/ZEyG4XPwiQsuOzelLb39bquQEklz2HeKP4ASd4rrejDrt0HhATYhGo4pUCq6j1hededSr+MRLub
GhwHRQmFb1w6KVALJp9dyP1/DN091rKrOCPts444R9VjNkMF7AycN2psjF5NphATi1jsZEkidhay
DS9KoGl5iNxLbcKdoOQq6bLyPRJVNWRW72shWKZsMtiWcvMSFtlIede8tTGqrgR6TAANtzsO5QQG
LiR3dB6mN6f55kbKIltww2rZmTnuhB0YGPf1aMfo/YeGtlXMLHfI8tMIXJw75vjU9d0F7gjReIvz
rjHszgd31+XqJYuVgnroWy4Dc3WBi0TBUeqpBRdFWhBS3fUPc5mSIGuzfPZJUGlO4ydaQmctfnEn
COeEEzAYdvvALDr8jaRWeuGQAWFeSKfI5valq0EZqOwPswIuaKPuTFPf9S7bWlYq9paOeGxw4p+I
bySStHC/pgyJkTHF3b0LQ94MlfcpQspgmis1tItORa3utJssmQefvvnkLbglmPKUrzl7DS/D7N2v
63gxh+9owTlpVUsN1KSHkgOPica4J7hfLCyDAQHR6YGIFyaQHebxyjYpQLN7UbHSWhmOUdIOCDYm
PkilsrCVwTNwkuIMxVU1RL040YPpzpap/dEK61z3/efUR4xN2fb6ZQ4MQsFer8oSy1sUc0zUMj6t
3CbPjVNnlSWg7JJ/yjn8gjlBqaqZFxSh+ZmxAeg6MITZ0Dg7Ad6WXDHFPBAtAExnmc915DDKFu0f
AL1sMN1THHavCPgfpBK3u9QkcZff044n/ZI0je5plVX6SQF3LWf3AfoYOS3p5kbTpXsW218tw7RB
VvDq0ngHhxmuZP6nBAoSUMZHZEs2X0LXdk5MnETPSrRugzGyRzu7116LhH6cheksQKt2DcbheRkd
LzXceztyMkrDkBK4UJ5k3j9PSeX4RA+86U3LJWG1t45S5VeiaGz6tMt9OSdXg0VZV1vZn5om65Xt
hJ4rrIJaUG3PfZig9YmjaSdmIblN5xUSBuVW18Dkuvb8MetjgYl29BydCC/kPfupTj3YFOpOaSI0
jDpC+Km+z5XYRCOhPg2wFD2XM92zlCln/Mq4MMpqH0bBb+LDznn/kohUBO6UhX5HjAF+0dBH7lcG
qcEWGt0Kx2NE6t02xt6podzoadCp43n92zGqN5jiztzuM5pQsPuzYSJ+XrACK4ztWxZbq9tH02Ds
mqb7cNU/U0phWoxQPfvZzRikU7FmsQTbS2Xd9NPvagChTCAFnLOY5EsjduTJXukFa7c7aA2KSPRG
JmFesO3bak3cxZIGHGp+yFKLQmEZCEFMwYCj9n5W9OwroWmaDSls1g69MKtFS6BYWNCBhJ5zZhvk
7AqJTVlM0SdYMd3Xe8npPCwHaOReKMY7rhR4XaIG4GBpT13CfqdUDrbWPuvEAMKf4iIyFfM5nnFd
F6n6UKbLr3hYiEUqSIpKO27V+hT5QGBpGBKjpA4K3z9MJAVfgTfHSrybFdpggl2no9qfZgemt3aa
szMSfkKyLCuPsFF129PTSBuXbciXGGrLmwTRn5Z04fTRShfiq87Mjg34Pf0dptiRdiBIfjpKG5xG
aBCROdoNweIxJyR/gu4VcleNJa8Y6QkwnRAM5xcB8+Ga7XsEck1jPq1VV4yyF8oRLoxwNK6JVZmu
Cq3ZEZ5MsCHkBQ+UT+XNtN/JjArqFPegTn5mumD3N3E+Fp31JoqF6HhgErUw7hqL1tgkseTpqk7v
jcByfYof0ACAJnfvjGK06RyKT9vpH1unueQiDJSQIR18ZdU3RwjZBHofYmJHdkOlfvU6snqatTVm
HI4y+RAfk+Ls6ATQFV4qlG8rIQoPTtAopGpUsvRyJ1Z22jA8Osz0AMT2RpBTS6N8smGctOnB7dK3
0Z4LtiPWvFJVP9O2l/dmfzAlGUUEifjYFdauiY4x1mUmYBfoE3JYOSrv+7aga6ZQJY5NfWesbiyX
pu41/fd96Er0aysYV8nE/WIsGNfGMPFExj4ebXEM/nmaWFoN4JD0Vb4Gtx6wpeFlWnYKJCG0UTH6
qzJ5LuY6JofY8hpJ0WWVTbkLxbQEjh8iOPelzbcDjehJ0wiiTFakjzrdM0enwnCp6uOyfx5qg0FF
FI1oDC18GVlGdCNe8LSmpQhfOljlSQtrpyj05cA+eEzK7plA3YNWN811NOgOLUiiUib5y1KS2psA
UXoETNW+wxKuObG5q9L8Y2iVT3US0KXJvdHHhkT7pA6RQEnsHmH6PStWckU6+7FZof5ZPkNGzN8x
FR2sxY5vIyICA62+TXBjeAR7odUdJG2u8TxUfb6v0rT0DZ0968Cc3teoTD23TAO96UosmYLaWjPv
OydnxbBwoRdj8pHL8L1xOii5bBySSt856cucaaOXZBRL8xLva7eP7gb8+BNHROHC3dFTKX1BtaNj
nG1UCKfIXX21TZ6F5KR2LfaSBVEsPu2UQ2Kaexn1TaC5yu9iKS5xPeqnxODep1vZyQ0xrpMcE3PZ
t+a+XvXbxHVRcFX2b8xy9VEmI/kG6FiMSF01teUxTrjnNLL9U7gORin66kINRq1TzmkI/mSWAER6
tp+hvAsBEF5pGcGuo+JmNMIOSpp3e1SAeFBcZybcx2stke/GDLfSFENjDGdqCR0eFMps0qHsgOGe
T8BhfTQaNK8y2umzTfXQ81E7lQ8G/VnmxksrypOVuS+JxU6m1eLCd0pm/JmFlEiEb+VivDccLG/o
3bVP/ZzlWHBV/D1E4WrWUXbaZVym23KyWdAGSzvkzW81SU7l2BytvlMeQsJ+D5gid0sW0m6DAkEe
587Iu+lMFfAezZPlY4XKd25HOoHkOyxxAHu1AiMdfXzZ2p/8uld2Na08IzKehHLFMoHmYcZuWCen
To8+uqVn9yXcP2ptHyWazrLXv7vJPepZBKTBwBI3jecFAaYNwSVwUzPd69p1DN7xvwg7kyVHsW3b
/svrYwYb2EDjdVTXktfh3sE8PCKo65qvvwOUN+NkXLM8HZmQR+GSYLP2WnOOybmmV3xIaCq6+KsU
Did/w2VQJqzzRjysrIh5VRRAgqhFSuJv87NZ5WbcblvLdLd2pk0FkzxloMkau/tUkXStnCE+Nqn7
7uYuUOAOAfuYGjdDQxrqG9m4cK1+nVcMpGhsfPelyJcoG9np5cYmsnu4rFHLimhgpyRgnInuza0x
hY+5R0Qq0G0AObSufWQdo+qeTdt743bs98WvNo2tVRrQQsjTcRlnZEaHekaXwx0fi4guRlM1ctNL
qnRhopmSToRpnXtZWbbGrZTuF757BUlIS/uEnaxW9fmikn5BbEJkoR5kOtLparE0qJsoNP0vu0va
lRd6CqtchUzLGD4jP6+3NW+rywlbRsBhRfkLHXlBD20bqF2zRehpovREcNwzxV4EaNaoxU9g516s
NhFoX5ialQouRCGZxHZUfp2bbvJjGtPRbhAlAjp2nxOGUZDNOWfZ+25JRtk3FWdx07gZetX6u2qT
/EqL6H0ycFBuejugmN4yq1gsRze6Wei1TrQW2B21VN/WWpd5ySVn6Wu30HDKB+kmDBv2kiPwEd1/
qSVFCtDaLSftdE06zjoI2gd0qC3uEwzEcgi/5VSWAXqIQ6tp2zHLINan0TEK++OAIEbdlhnbcr0x
UH1n0ZMMNwm4rJJklaXCbVCOBDXlXn2SRW/sx47cHzz6W9r9NFeBS0BAKDZksr2aufcCdD7EAbE1
QhhtCXe8fNi1Newy2flMAFyBLkoTKwNJmiFEQUgm1uMc4QHAyiupNQO3sWCX0z0neUcQWgOYwqzS
mJMDPr1rSguEqkZbQS+OeiJCImgIJtf4dvSafUdLH7avumpHYDxDlR6Ro+ja4gAHZREMrOois3eG
XbwO2vAzfyv81t21esgmKxJgIAonRaqepmfPKg9jqVrreioJ1fSkVXRwRy8GkSUQTZGtDpypQIXK
tjcf3HXjmKgS4r7Z1NZBy/tvCV34CQfA1Wd/WfXFLAMC/ezi0+jFF7KQTYYjYdHn+RaKLXRlAc/N
7s21tBJihj25FdJ91qph59aqscHfCCSnOEM+SjakChsLrXX3pSo+FIetv22fwJSPNKpA+aiF+RIl
5Qg0q/7qUWjmQQxXYOjqfWUkqzDiV2ffyCcTk/bky18icL7ChhXOEJT3UaJcSPPSVynoqaL22Fag
Pd4EebMfmwtELTdCGqx6m4lkWnvXnlBaKGa9vXBq803xhl9NwdCKAEMyfmV7MhzKGTPviFMPkWAm
+UvpuERVF+pHkTEoRQ9Nk9SMRiwUn4opnuQUsx6qdc83iazFqZ5KLiQqB0GlpMcw+Zqfpr2JR9t/
wZuyrLPIA8UwvBkFKsu65YzUe9oVGv3P1idvxyN7CuSZ8RIhSPFL8Y0Zw2dWFoDgAmWN0MEge3Rc
OAMmNDYs5zJOX2SFLtvpjDUaauSpwUeWBl+TZYqSpl4iVx0Rs9D/7/tsWAkJeQR3u588dHjs6Y/o
/kYj4V3PRgMxHvowaJNHeDvsWEKGNKW9RdKewClXt1BAIJOUDM1pVTG7ZxkyGNjVEN6LlOaj48TR
mnJzEfhcFAbUevJeeHtOgiBdF8e2pnksYhbjmrl1QAufxmaZTwr/jaIE49XRxwWbFv8YEKSWdGLc
BJn/o2JKTPLqtMQHfMgjrdSJj79WEefogebDAFKPnmCyA0n4rMV5s0yI0amzKbCMUZ0Syc+kw7VE
NwsqFKeTZnPSoDy0uJtT8ETpyhPiC7iIPd2qX7JphoG2DiaJIPiJ7e4eO5+3JU+ewV1OC79z3kkX
TzcJFNWbTXLpKpvuOSDpIdcon8LKPgkr+pUan3pEf1N0oBnZXDyRS7lSUr683G0YiqvlsWSQs6gZ
/2wbWT65jlrsC0UFyJa0u9I7Nnkc7dEI0eZUSpMOvp3x19wfU46A0lXeuVQv5Ac1pC9ak3S25fvh
gzBlU22GpH6uVQKAAqXh0nJBG8pPlytyPUTG4xjmxYKCZm8LkmH8yn62xu9ZYX9nWi2Bj326tUGi
VNc8AsZINjmqfCADDOiTRaFKiFvtNXYB7YPX5vxchIkt2C7q2ZINJvmmthi2APu2llDdi51X0BUp
BqOxhvJrZgcazw8F+TUoKtRXiFM/82lSWkTw2tmKAJvBMI3LDC6UoiinEqV7OdRkr9Cm3ou+/BC6
3p4yy4ASffExgxxLC0aHqVVyLWv6KmbtmbfQcPWlCpTv3XaDhxTR4a8sxKXuS/Nyz6ioWJDIfmwQ
ECXdd6uwV4afaXu/1/cRrdVzRxbteaYOODYXk16EDEUs6Wk0hbnD24Scr6LB/ia8vkBryU5t4lQ2
IcrscoLtZGXUb9IC3ARi5/hRqwAfTcBLZKNk8g56sU4sJb1MYKymipudJc3qsfHQ4zkKJeP9cAId
5Qma6C6NGlYARd1luQszJydb8Pcz243fpVqhhZjSiNN29C70ji4qHeVJeopiwnPS8qhVYjjHWHZx
zU8QRgvsNGDSdVtPlwtW27ehT7E1k411T3KxMadL0w6QH09WFCK9dwWOFaohIc6KgpIxmMNfe6Hv
jCFUzwmqwyZv/XNq4zZkYEaQq45VcjZNRvJKU0xHX2QxwojqOt0WeUdMhdOz70QbCR8y3bS6AROG
VW5lCafnjCdWhX07gfYGQrA57GL+gZB4/yI8A7c+GdDBu+WzFZnjJSIwjt1trK7v/4+CpeFMxq6y
7rRSvw4j8t47eZ3JmwCohcKdUxbPWBA8FxMqaTqizcUbnP5myMBGCe1g17g4HV1biTcwKvKl54zV
Na5e/vp8A6Xdp7XG5ZMFP2d2CCa2+9EsQp816W4bvwYFRHGfSeBXGpJnUCXmR+4rr/d/piOQ4DPR
x7XQtPE7XEUQ/9yinhqkFrhd7OrUN1V6REi4HohiBR4IS6OBCS5ySi2Jw26rN9U5Nog70NGNRFPo
cGRpeNL8zjqVItGvqKLZ8yq2uy5CD2G25v0AB2E9pL0RsqAT95w1+fAxvQ7c7laROoBR0yFtE/iP
2Xb1RklSd81UG99/SQ3c6dF72mjaVTHi6RaMJ58rN+Q+Pw47M2qjSfsenca87ZkmT8eJm7PTnOHf
rdmeatp2l7YaypvlThBkJzhAtPfXgZ1n6zvBiQnUNlC6hyIkiasXH+pk7h2NXlu6fmcumyIkS6nH
AOI5SbLO2xJa5QR1GQ01Yb8q3nLZvVcz51/tCaGKHH8k10WZpLRIQXXBv2RVxiFVtfCktMjF08hU
1neFf+k4422kkiAVlHmNzlRP6Fb8UiLQRY4dqGc9TKCJx4RRR66NsRjHSsIWBhyiZfPRF5va7skz
hYy7Zowqd8wVyfAKw62fZOuKEEC6omXG0JXR9yqUk1ZkpLRQMhNLsaLrB5qnKllzvr8eh9x8tQU1
VULAox4YDoNpIkAIcG/d8EYimm2juVKmXj+3Qly9wz70jNWMb6ZZc1RVpz6KqHO2UZpNV3Cv3DIy
0WC3oP5kKOetoAZSBdcpo25V3ZUD8rDemyodr4OTXKDFogjO16GFh0JvrXTVOT1otpTAdtMnsB3F
S7Uyi9FeMHkBTpjn3S7K/M+Z8WcJ2W/ZcKBNmNJLTRzzneUnFzzYfyX4JoP+EwZzshjoN63sgDSP
pg5eFaHjvMLLdMjLWG40Z2yfM5XkMtOVzbMzc5nrzi+3BZpCpl1Cf8Pz5ePJdsttMB2ipg8XWm9F
26gbp436BHXWw6sI1PA22hksuAI5nT955LUhbjdkojnL+xqn/32MaoZ3rKoN1oRoPS9fmhTZXgKY
YpBWFqf7R9+VTn8UGeO2SaIbKjm7FEb45yaKuZMTZm7PadgRmTA7r6t+zSuKFSFythyuMjzQJDFA
PNrc01xthC3numubQ1e1G58sANSCjbEztZBPfGzqZ7d9bXFmXO8fBQEFv5hnMu/xWIuxCfAsJDKn
tL16V7OOXAn9ra65QadI79Ds3F+Dcbnit3S2Wc/MI6mc8opmS19bWUEfvaeAqWGwfKF/WLLGDx+6
+s1ix1+HJPtmZk0mm/FjNg9Jf/zqdFG8Rs6QrjvgNwybGMrMwm29N99FULaX+fIG0/RuCjhFtSPZ
Sc35ldINwr1iso7MV6hipw99lcePCUX0zSoyKPOvladrtznTGzX2Cmmisr8v+l0XDA/01TswoQsA
bpmQ+BdrVAalllwG35dLWo7J1xAfYBNMIpJ62M+2pjq15SGX4421HP2fr9jKvpbsCnHajCC8LMQ7
MDGfOO928ylm59gAIXsa9F05xWIVLdY9ZkSxgVnG2vipl/kT1OvqGX2DiU3UNNfz68ElzPP6M8SY
sFZiMeyzgWENHJByb05be8fwJnjwUDED1NSYPlFHtsKQ3mZY4vyAJE4uGh3eVhRrwMUMtDZaCPN2
WgvZ3TWPqv2um7r5RLBJvm+9IaaEfU7bXv+06Uis0trtT51n0xGmENrNftfZzFQi2kX/1i9CX/M3
Iei1DwWRhIV0cX23V9i1piNvD8uLQmfZN6CedHH7RdaQsy+GXN0i6JIPaVlMZCUz/p75DoPwtnno
gkZfhHAdlzl3kVPtuvIV498ibJv+7X5bMANuY24chvRa8mpbJpgtet8kFyJKb7Rv01vVtl+GL3Gk
zS8N7DhQVDXi6iB1WVcGqO4Wm7pmpebTHNfjVjr6gSK1DlXL7Lmn308oYf04c5IbJzzVMNPO8xG4
k/IU0itKi+fR0E5QkYPvA3i/ZYPI+6LHrXZu3JZG/vSDaAy3uQ5Jn1yxAmijkewCcvxep785/4H5
b6YOUjC/7hZd3wePraWcZ+OpUhnqPkwYZs7RzCUanVWL70LBdbeq2dPCtZ04k6JBehkExFYRPWBc
NBGgt6Vm242+ODeTp0oHI0vtNukbh7I943c3iUt35GsKE6/U4lPG2vGI57J8zOPxNC+IVhlbezLO
kpVNOwBeK7+7XyIfZIbmXljflScIDTszzwf2oxAUpVpAA/f14ZujsIqZZemdbcNedIWfPhc18/m4
ScpTqdfpczxUzTrlxN3ojpo8p3wCx4ARQGjYHzPVkg6n+ZSTj5eNUf/QTkdkPSKkoSdqjE6F0rrJ
vg3eWe0DSNBRFfG7dsXah8Xxrqnqe1rE8QpQT3dRUucwO4sKw30Rbam+9o2pww9uNq7pfvpFjvhv
8htW05qXgR4g2K3coCzKr2YWNyuRZvmbY1ifCd2/XwU4OrP9Zerps2DW/Zawr1+putOdSUeVR1NN
9LWGkPgvJv+9eBt8efMUNbiU9EonOfr47Ib2sGgst/2emOV2rHw8Z0MMwEf45Zdliw2xGszZI+MN
q5uxGet8JKWMZaTtJQFYUlHPzFgy5vuQD3RB5LGOSGAze4bN6bBQCoX+Nr0vlA7ewaGDgU8EaJ9j
ROO3JDbFMjJMBuhOaBk7mWt/5YPT9K6i8n4w31jAEmuL+/sQFpuDOXbA8Npw7QFwXP2OIlBNKMut
o3Wkwnn9Ea9sjPfulHkdJZ4dEiLeNk6wuQd76GpHRRpy32LW+U0MoM9GP4/PZZ7HJxp/724oP/q/
bd8WvPGdnvoqOgA2nb9/gCsxqphz503/VWAkRjUyrc5db4Abqz1/3VdgWNwpB0uPC5Tm2RhevEoa
K8m26q2o/bdoyu4s8U6ZPZp7aAgmveUCKrmbOXujTOLXxtG2M4Rpfh0a0j4mcGTNlMd8ItuQqZ5H
++03MFAacOaZ6Y5B9jmwWi4N4Qa3KMU4qRHksc3c2IapOSnwRrPxtnoOUIod5bNjMcnu1EzdO7HR
Pji1/NXokipeYitAwZR2xxkjWLaKebBHl9ld0WOcyQ28CsMcPEJPi85hOyW4zCFGDpio1b9jWJz/
k/VgWKYuVUuqOlZxbOD/JD+VWp4pTV4k+3tMT2caFe3xILh6uPU36d/PbFqv99dqLiQw1eWLT0Xg
eKH7ovp+emWAg5bRN5OHwUtktckSdFmd7R5HdlJrY+yhLcrIKu8vopbUiPn1aHnb/U1pi5vKVPJ4
9zk2iHHXKgl5K/pPzULNvXR81bpbP+GB2vkhjkYKXvRaE0Bofj0aBv0sfefD5n9+sjIt2hitigMb
DvGxlLq9CbU0ecTk/ZhFwathOu6LPVgJvFmeMYVIlx0I/nON5BKizs4r9OR5fggqVJpeaUHynV4T
ripXppGsQebXGEl0j5ROHuZnwtdeC2yf51Zt3iK1My+t0YoXhkpvHYpsdMuANRLgQrk2WtXSVrFQ
Gmb9UHZO8lx3DMFk9ZZhKtloWoVJeHpw48C4SFvlHVvRc9OIb2lWgeCz8CSjVcGBHagRo6NyjN3d
v58etvyDLuUYhq7bBoIY3dCELSeK9H+AweKkrGkDuA5zothe58iCrLDPfpYmFXnhVqix4xJynaFE
R8CK8pypmgbgwO6/oR67ONOflXV1Tnr2qj4TiVUQpP7FsnDFeSCNDrrOGG/qZ+jszm4hA4iZmyFJ
Q14MXgkJZPpovchMtn/ZPYM2w83VtWIfmiG7lSjmxzhmM7vQbh4y4zaffBVlsReNhXld+d+E2PmZ
ppUG9ki7XxoAH68ZaYD4IZBptMSxXb0KOCxftecfSQc/za+xPUn2tk42ZmkN5RVJw0+63mwzNFyQ
o9aItcYF/uYUKKSzELX+kMfOguaa/mZPPjLV1l/++TfTIjG2LoyB9cidfEvjOKLPpk/Bh4SCOuTk
ksbH8JQgz8VstRdF1+8TDYaxHOPocX7N7wjTSU26u6bsjP/ytWv2H4HrFsnYJoxfXeUEsLhH/fG9
VziTgqJRBJ37NkHqqZL1Khs2ugvolfXFgJ2V0jDJ1gmY35XR0dKsgz656SnZeFFCJFnrpShqm4A4
wMIBT1UX0clC7sL0ccHyCYKy6ZvhQk3d7aU9KFthVdlDjWR8Yj2q6L77hmrbq641c+Frzb4YvUMO
6HIQ+HKpW2dILdZswn/GtRlb3jnNmtsMqCtdbO920lVHEwXBemgEgchtDHMZ8MneKjWotcGU0Gkm
YK/87IFsCfGVedHvJ1mFKazKiFzxQyc8QHKhEmw18zXM635joUzDOpeZrzKJrKXnYakdRCBfC+yd
C2VgFISKEJBIrZkH2gX1Bpx28jK49g/Mq+YCVA12EuTOeIWtloIDS4cxQaAp8tb2xDK4E1sn5EE9
kQ7EtI0tdP0T2G62q5Pip9aHxqZNHEJUfEvBFdJxDYpSnn4/wIoI2APVCr6Nf/yg1oZrFTGV0IVF
VKNN24MCojsLxXG33UDpnNpoXuSo1m+Fbr/O91XXH5Z6QA+E1A3YUka30AXJPCHKm2kMqj7FSfWe
KxZJNwxPvmHDWJUTUqBJmSZ0FUaLjLWZvLhWHr0u6UiRxaJIXhzV8ljhTGD4NU5vEz07RJTp8L55
rwyxStJRXiu3+TkT1uPoRTPb+kfjM1Qq6vqdHCQw+9PmeX5wp2epgZjFGjRlA3QBpODQR3tNtcPH
rMyiR8LtcFaX4W1+qTGJKSjMCvKYm2ufMQOw11Y2v2Ssxb9iuSQ0yPjVNcHHSN20K31CVmcf7+zo
JedjgXtx2LNF2qUk+EKi4g7OMMZmHuXne9Or/HUJ3n41vyFMR9pWwIhdzW8XPU/xX+hqmmH/c+Hm
AtbpkKrS5L1Zhqn/cV8verOuiTu2jk1CAHpG6gz2BATfK5MbCSTwcJfKJvAJdMcGd/NNi8HVJMJO
2SDjk8Jn8uDo/c+Qif1OeBqIXYl5ICj0Z6D9MGuJ0qz6atmC8938ZjkEhUb2SRR8EMpBlMPUspp/
aGFnvEx/yZ+0CFXhI0lC/ZPvSYZInosMkY/E1nas9SZ5DjuAEINfjesyUb+y1rP2HqlcqwhNydpO
Laz6Msbfo/cOkgPiiabZvHVDSprTYL7Nr0jqv5s2FG8CFNTh90thoL4NqMeWXoonNAkHmV/u1wbU
fD2HgQqWPnWibPWbRTw/w0mwMRQri9bhAPAG+9XV6+PsWh49tL+o3yzx/R7LXJj+e5ID0vEpku4P
KM2yzdgTsdDAh0VIw4k/x3Wzq+HdUEA/0Q8kUkatIctWORLBkr1IbfoNohj5IIIm+ubH7s+hLJXP
oQ8WnUG3K+3HX2Q4bL3pycArmOPrSzJYAxNEQdeNzXdSIS6KJx97lMXFStQj0GdVNtffBX2Mq5Se
KAkkf9f4kB8fAl3qD20G5yhxreZSCs2/pLg4lvNG1L0YY/GYag4e3AkNUxgBxTlGujsNhqG7u7Mt
eNNC+7wnpzUj43SZqM7kISofLKfgDjsDtz1NgDILqSBYXvux7S7EsTBknvZIsqbm/veixvrj2pCm
NKeCVzUlQnxh6xNS8z+KmrosK11R1WzbE+Cyy4usfqTRTgdJ9S0GYRxWsTB30lJAwhaiATFM5weB
S3Mtsyw+UII5G3KIfuhl4a9nnEGQZwh3tV3iqNkhrSLGsUpfPVQDYy5noFjixp2epTKJzxoLpqPT
rosqLr5Zo/QYDfpn39ZN/AbY8n23Eg9ebzmrcHqWBdWDLDO8H6pafYb9TxxQ8uPOxhZjKp+tIVnM
DcrGKLGMNvXJi5PuWeuNatXrlA74+Yw3P+4vqqSLqGQ0XfXB/RRTik7HmbQJ6Wpu/Swgllfz03vf
kEEoJvJU3eZqtURXLe/DAEVR+818SNxAcRwwjq86S1wD1bEfqjp5CAa9PM0PdqM0eM2RZs+HTaAq
/2WZs6dVLIsHL0v3P/7//7Onb1IIYQnNooyiYPljlSsZ5KkuJvPtHUqd2d64mDkDkToqh4wuBa4P
uzp7ed9uKRPrc2YH//ss69i+vfz++e9n85/0evNRt2Px2vbMWBS6l1qD5z1vYvcMubhF0ES6QjWR
9WJX+6ZhZVghFCxPlRcctSnSKzdoeytu21+0sFXOWUbMsMAzgQ9HfSR3zNvowvNPWh5mpz5sbE4l
hR56oier38k7mmfbW1D8Sr0HRTDAb7eQdMQhCl0YC3XbALKptc8+pU2f0o0/x9ws9irC9Z2duuWN
xczFow0khcb4t2CCM0RR2C6bsYh3uGiAms4zGn8ESz//OEuSfSyEd1VCDUiFyOROyZn6j2auPTBZ
TI8dsQnraupHGfTCSrtbKEY6vEBO3acZE4V/v17N/4O4tQzk3oLdqQqaCOPgP6/XJIldqWDI2OI1
QzRcJtxHpsauFzSPFfmqh7Q1KFLH3jrXao0Hqg6J3SNs91E6rPISCrWThsqeUBc6bSgWCJDrPOhN
QY3+x0NwiH/yEY+weMqUXTcBZIfpoezjFyvPwst8lHiHsG2ZTpWqdfV1wrv80npMB/mcyso8pF4L
W2VSDUExPKQ2FJI/njGfVPdpMvGq7RJ/5QTWmEABC02mOk6B5DK3HczQDbhs0mI9t3QlTq0dFiNG
8lDsZHp1zbY6/PsnrBt/hn8BN3McR9iqLqUKi++Pj7gpSj0BHKQflEwz1l2XpsDzX6wqDzd3FJ8m
f8VmOKxmdJYBlYeWYUxEq55+DBou9MAfNuaEC8rHKnzIKCyM4dG0Hi3Nh7BQN8purAZt3aaE9WiR
diYy9JdVFcQtYP1H8CEhE5u6U62BeLjfHINQHm0Xp35GvE0DTDRLi0NURq9pxaZjbo3ZeoQhvWC0
TSsUhx2WumNLztocM0ACQkHlK+vzWCQ3L2rcr54nIQE+8xMv2jZIEvDWANgJTO5qKL8Qs8+DtaiD
nOVESCzoYhrLoWMfESI2WA0hUy146OXaZ3YLtrHKMPVW2rGZdoQK8ahINuxnPkxygVSy7ovAMRee
1rTPrV9calVWi0HayrWy42JLKPh15qdEhtgkSqZeaw9BHXM0eynCMb1WqMtmlHOvE6lGihMeTGSa
LwJX56Jrx+ZIfjOJPy5QW0VvYBQ0DstEJvxkHdoJUsVaWE+ZUSpL71BqFAi91rKE2Ek2ot018vfR
tdSdFzn1JlNBEc7PvCh2VhlmjEWiO9j4GVPtpRLZt7qwL9JMoAmY1inoGW4zWl1kg/aSRVn00TNk
Y1+T02gz0TjSh5+3YrrlnYgCBPtFQDGpw4p6iLwGjHk0ljc3KPA/KFX1JvTqRz2Cd/S0rNp1Hrtt
iVGfJ9A18qdOGM6SAzsvLHgcuF7/84/EQKanvqGP7nWajM7IrW7MIYpXfLV3aBqrVD3N6IqebA4m
Xs+Wb77lqByfsATDKwkG9dLhhLpB9Ua/PBjp2s4cfTPtIHd9zHU6bziTgA2AhdEdBRgZX6UbqQQ4
dpLE8aBaJgYS0nCqDkWFrZI4EcZ3NptdTAXtOrbdyxy5opWgcWygi9o0RZ65h1PM5+iB165c7+cQ
lLfSavU30br5XgsgAsiS4UOiqKCLptiOQg03M2l/fmgDhbadAqyvmBJZsoC8mqBOKdTz0n9qYYks
cRfQdZgOk8xIrgRr72YhCdKLdRWidZrLrTEeDo6mmI+mGnuPilpeGg0lLmitKXsNMYTFCGHJMAe0
lKUccVQrqORtCC8psrV236Zh8zivA2nrE1FejnJBr+yHFnKHXmmFReDbfLthoUdUAC59YzqECc/9
V1d0yTWMWefIetoMNCbuOeGOmzW7UJ/0l5lPiJw7FDs+++KEU8JfW4G5IWpBv3gSy4NVyHJTMyRE
Ruo0+C1JBQGMgFS6KTEuoJlOlASz4IiD0ifTsxBT9h6em5Mz2MjfVE9pHxFCabu+IdiSK/7H3Lpv
fYExummH8/w5+T9dXWq7kHEVnwblbEd/ACAXmRkObXCQAv1HzHD84BeAuiSKM6JY5a9AWOa+qljb
w37wVsUATj4BznaE9sQc0nN0xHJSbInN4WvTRoIDnArXTJr9nKUYigzkeTrKhcedamh1eA+0VCYm
n99Ez7hdlFdqpmuHLRDJoSbuX6tGiNEiBA55VrPce644H0jxpVGhJYJeBgBd5++HuO/fMEYZp4gw
HoJow/Sstjm7Wc+wiITgDB1bxbvPRduh+l5Uwrii1/6R9Ha9V6cTOqcls8CZiabTtL9sqMA7Cqbo
v/SuIdn8Uf7hbaBtbVqqapngCIypuf2fhbxe5BXMkfHgBRgtGr87krcxLufRlV76Kglz+jcyE9y1
1krxkunAsqGykZqhhMoJeSurpaAheZjTpftszI9tjFPR0aLPMsmwJwzJl6b7xGoZ1/t90JDFuJJV
6IP/Mbzz74e6SV91Tdn5mkUsB1JJyuQpIXvu3INWytZSH5I1lgmXnn7YnLMg8J+xRRzbwcrfh7Lh
m9BIgGBsu0GQOyFs/epoh635OmWwzuMxt9QyRjJEe7MstzCNmnErK0g5CxptGpm0TF8zhobCFMUy
afq/EvTaBC24hyFsT45ncyXH45BpuPBV1NaPv595sUOkEg4tM3fcIwwW98hsUtKyn45TyfU2vTc4
Sf0U5DfPpguCkghCMJrFfDhPrhtuPrchEI85E+7DGApnrbJL3rK3xkrSAWZCYoJJI7+EI2fXPCH0
7KBmzux7GyDOyRPdsfnfi2zjk1aUs5//RzczwkNrG6/z8NrrvEMLWuUgnThYSXtKLHEHBwK0C+XV
Uc3TfI+DgzNuRy/FJtmU9tFl7b7MP4iQkqbI7hPtlAkoKPOLmTNg1SF99yXA2bb1lErDXmm6F6Jv
IM9NOG7mKeAfNEjbUO1XYRfSu5wgpTg7CHeZDsmCupBmiDK/EnR/8d4sDTU198VY5A9ZFZGBSEYd
dCd1pVvnPicUc65a2ulZX4iQ7EvFWCeYbe4/mObmbmht5t2GVCCNpRHpHD7wQT2Pt3OMEi+PA4n0
VQvQobUiuTPyLn2Ik4FztVTaLydetBhvJfDga+FOJHeICAwuw0cd/+l+nv4lnlIylWgUHDFMoF1z
eJOdmpLTxnh6fqhM7CXjlJPk0Yrfz3eUwoKpUguNMyp8VFMFEMskdIT4WR0zS34Bk6ke9TISANMG
cxmHvbOO28LdGvMWNGpPAZvRRarB+3ANJz/UEwzawsSy0BOl2za+2t+GaVrIPruCr7Oe1WugI/qD
6pj9qozkIuxb+YOQPxgeujSeVFotFPcgtYm4KbfgJ5WlWo/1lvyP6IJMd6rGa6PLtkpT+BPYQj+Z
uTBeCXJA0dV9z1M3Oht4KQ73O7huYFNjA5Ascugu+/m+S1eo2d/LC7/7OddEgaFDjx/iD9PxH8BO
IJ3tc/MhE4FOX1R/tWq88jYxes8m0PD5Cy06yG/M1zDBD/HUTbeZ7uQszfdQ17nImwu/UoCZb4VI
UWiCwwwT91hDw+vgnbfV/v5raiLrKB+n222FVx43akIfe7rV9W1rrnQDAxv4fYYqrcW9l2H+rGQt
cojXjlmSTTdJI8cwkRtrOmQB3tGFd84IdvyjC3pgNeszU+FfFERP64z0wyUVdk6xZefv2UAzz4vc
n1nTD1PlzesCvTXeleIwNoZcK+6gY6SL6TNgYM6LeljPFdBQlfVa1La7Dw4zS9LFSbDi1uUvmRYW
q5i5+4+xjsS2ncmfbeBzj+vH4/whkv3xElT05tAy1hg18uphpqwLIMDLqKzHBXrzj/k/mrP9QCds
YG3lD0kBGGq0suvcYk+j4FkpQJP1arWZ//RcoqX4ZO/tP7bjhA+ysM+xhZp/RXIiTgEW+XugGmVr
+thAPLMrFZsf+vowzZ2NFdsQbEyFTQReA+a/enOdC80wDKYYJ750nIwsO0MRMiwIEMDFMT5CzexA
TkmNRTcgNhPSCKmT999EGibNt96ttoxFkoPdDtmlMYFTyBLpipajvq6s5sH1i+A0n61DrTnnDhJQ
p4bPjZNCe5vqQQFkc5uAjJpXvPmXsFI9RNLs7ArVCf+HsPNqjhTptugvIgJP8lrey5T8C9Fqg/ee
X38XWXNH/fVEzDwMAVSNWqIKMvOcvdfGWEkxW0y+uonRxx0ThxaO2bTqpqsKZDDUdnF0oy7Wqx4V
Q+32p1pvzVPGKLsuBg1LJ3J+NvpTDjj8M2fJnMfEzmDe8Q+T73v7XKgH355JtQb+aNYQiOK1Ljgl
0RQuk1m0rA3TsB56nhm1Nny7NUCrhC/O/1ebbjUmL2p3aVlecNgX+2yMnqHyd5+DTwd97lU4kYNl
S6GfAAfZx6TJoCnk+NmxyFsDiGGq7rsJUh8VXMkwsloqbEKOB1WUqzxV1SM4tl+yTGKHFau5Qoz3
cf/TNQvlUw8ED88KAXLTkP7mEARS+fPdQ38gK6rjrfiasUhbCMM+yQHuVpnn8+ahI7u6wlEp/FVk
EkX4tz0jTOjKvMkJigzfzRGkHgnyWYswrp5KASPGsbjPWw+/oil+waBN7wrUQLHm6DN1wz87p97t
xIk5xXBwe/UwsgxauAJ3aWJpZ0RVNpIIJV8GkGkKFTYHqhIDSvcy0/pXheXkVtgDYTTgKWB+Wbve
xatemY2zKoFiyW6oHeT5Ua9myU2Z28vYyvVlG+KPG72S34K7akn9AXUMOXIrc7451QmB/RTU2aGB
W4tfXI/+ozqoWX8Wel2NIDfLth1Ts1BnunMCzW/zwyDRckZcUxy6Gu2+gCGEvzJKv6d2d2VUBk6Q
QbqsCmOOmHUps5h5d8Wxsgl8db+TcktR9NbRDSlLDw39p+hqUtqwUvWRNpH+lHgD8h78GQfdDKK7
AnaKJ/L+GwlxGWaHH+Qmw/GZSmPXtoZEoD8lYG5uAS6QftVFHLaf5I36JzWbmk1ngmW75UmS3Lh2
XAIeEUvKalcZ09y23ZpGPymNZAESOlDlY732Mt3fyEOr1LJlBbRGfrVuk7RKWeU2zPNStoAs1m8b
eO4j7AYmaU6LEssuBtipgl4/Yt0YU2SduE9+oQNTNE1x2wvmc5MxjLQ66e0OPhklg+NvZDWydsdf
IcEicJPnZjGz0gbjMcSdGMTm2Q9U6gKta298SyupMUB9n4B33P5FnQREqUklialEoBaQm9gJ1LBV
9M1UyfmMaoiY814flvZ7izluN4GjO4205m4bgwRQ2jXMUkRi9ttmtJzb2tyIr0qHrH1r6sYxi1M6
q23WPJg0mdeJVzcUTZwOS7rgLg+ICt0yzJER/rcG2CrBeNSoN2/jsPBhAwTxs6E06TMRX9DWWluw
2+MECVwQuMGly6EtDh5wBCcBwpjN5QWy6Z+xgU1AgymUF35xIZdUvBNq2y8zy4Eip00VS3NPO2C8
OKOUWWtNB01iojZ/khuIxypuWv1DfjeqMWzPI4xPvxI2OXGOdweFAzzJPNv498qg9c/CICoAWDau
YPFBk3AWiPx2C9H6IcF4SJWDKwLcFkj4apoC3+cdw9NvO1ZUpa9mW3wTJlrAQOsulI+nPT4hc2lq
QXKyMkrQsy+m5DG4j4JmWBqWehKmTsbuXDQci6LdYSz+eZsB8cxeW2pXPVQ+6o9xprvgMV5aVltd
9XklpxQz1C+srpXDrGKOskKwO770ejR8Vv+/A0r5BXwNFAIsZwt55fy5MlPH0yZx+vokT8mNfFiX
nDeLrD4JN/L/41lEF/Ufa1XUMw74McNhvfoPJQ0wOJSusZMco2r4Kyzer7VTFakLGdpxE0T7QMAW
bmsVOVP0KdwMmL5PZunqhIU/yzXeGACSqXCkY6zOlIfAqcW5CtFEE8DzYEy995BNrbZDZQDReD4n
N75ZhQvI9YeKpJzzpNnGkf61tS5pp/Nsq4jZHfjWNcWdrK06Y/Q0zUe081Fumo7L6miW/Vk6mdie
ngJLRwooGiM8RUtVkvPlQtdLi/fbKjEuLPUhHVVsKJljPSAmbHd4r8stIc/AKcfomPppeZnwnWKJ
cOMPYoN4Ddavro8Hia2XGzvA4xmFkQkEB+1o7BP6Ro/xLyWp70Yrh2AnLdtL1vkwFWsabPHzJNxD
2cBUSqZShQqrj5Baim8IfLLHpsG5kCvNsxSLZk0cQ/tGl24rYFtonCwq9hojYi/W/VUl9+ZXjdT5
FHlQvc2nb2+Y32qSnrCKIqOEe68j3Erbb5VD1E2WZPkD5Xxl6zT9ng5Je1921VJe4c5L8fOxxr4P
yvQSdWn7Y96ZArJBFRUj1tTlfM4dxBYpzFXa/E6gq/W8UJwdI3dweo/t2s5+6Qel4uoAMu6Wodmd
o7BmNlB0zY6Ypj2CvnbpCZqJQ2wcrQkgFDbtCvAwJUnM4V670iLjCGH05+RZ9SrN419AsPdOr3zP
dNqeiQ8G2nI+phYIh5G1YmFrLgRGY50U6bcpjCNu1ZWiF0xgKv1Fr+19VGoGHlHM2f4JUsB3Hy3b
JuvJVU3tYE5nxq8cewutG90Dt67CgIZMyAg3yAu2Zj3wEwuXWYoebisST5GcmaC2qxnxo/rrzmu3
jkneNuyzFp43+TxEEzImpfHKAcLYbAq8NXzkyXPfuNeQxsEuhnMYdqSC1RE0NPI4KfRT3gVaQo6A
oZXbBqp64SM7SOEFKRP/XtzjII9VVAdVdmpBza0qZt4RbJRtmYDG4QkEV3k8Ja5Psb+u/UfW1p4D
oA6H7XgY0+LRy1J/gwflVJMFuhj8XN9b1l4TlXtyKgNW7exWBOJxCEQ3HNo4Gw64rp5sW9cWmB47
VoIwfKG0B34LjCXKBqDBQMtTBmkYwPuirt9K5n48W6dTQTZxEVOSLM0fk0lRd1I/TO0eTx9UjnDB
AjE7pU69iKBrbMfG+UGUJd/0qG12wnOXWBTx5jrTNXEjGBCzkKXTzH3ujzoQBBybUKfbpym3DmNW
MjOBtqdlyo9K0+5hsS9Az4k71WvPeFCPTgRajnz0U4nkitkGmDCirbh+/ji3p4+uEsJHrCJWTEa7
RYwFjbQSO8ZdjJoDmFcxoJRRuG9FWZ9pmFytHrGcmz7U2S8VCa1Hzl/Y6e/TGNtkZuCIRJjuklC8
bJnL7egjpk9GM9eD2uAk1Oq1n6MFksygCTrvzQIso1J2WtE6G9njrePxQn3se4iY/j4WyNkLMalI
f9XuGmX9oQ+pixht3KxJq8wvVOUinOZMGZ2uwVXoNg+BlxcPTd+8uFmP4GLwD18KkokUyWNN1lms
JsUlmJ/xvZhBwStFydNL1qXZqpnSLa8sGHHp2n+kBhjBBOAWK1qHrB+tXnkJ91ljLjtiVTw+soHL
lSKsj+D0zf+N3ZUl7CIAr05gzGPuuBe4sUt8F1GLdwePf0pUWMazQpC8FH4UiP41g7Tw5lQ7xTYo
fpoGVLqI5e2dau9qsfNRzHUAGVN1Mwz7Dpt24r9NLa5f5K7uFUpDEr71rcCrzooQfJHungGviLhe
EyfZQnjSwwP5lml10DBjEyC81FQFFeML+VIoIdTXsgo+Mx48dyJ+FHk8HlvUYkv0/T3TcuXRFZl/
9FoqeZ56HwnLx6VpJ0ctExunNU4G4LVBVKspH0hXHZhP9Wb600fMtXI9M7jTppY1zIfRN+U97Frs
SXtoYj1U7o4+bZCh0jDj7rXym+UE4uGx87xlIFJr6+tud4i7d2HBImmF90Qwbbqm2oPsU136dV4S
3tQ9d/iHz0kLxLYUzpG7T92HgVpuq7m5MU45g4RKEAWIzJ2nW9Gx1WAiTDxGxqJO9oOtHJusBIYK
P1qU5BX7QZWf7dG8gx/lPZQZRPL4e751R6VcuzT5HXNsSN6OhkVCR2bTJvf9WO0JdDD3iZF+i93X
xsM/K8zmO9mukHzmlGVZzwEvsW0E4zBBzMjYXJSCdbGDZQzpqBwQd8XBSfWcN1lmop6K60PAGjFo
oR5sq8t2U+wyfTNzcx31evaY5gXGk6lWKSlqLtJQnyRxw4yXudUbFwgVdINzx7gY5HJtapO8I3lO
vuq3Sr6i30f8TG9ET4TLnhSXiZFrZ8RuyCU4EbRMtuvQXKB+6V9rFTi9U2pbGWd/+18hJrc7TSvB
gfoWI0Ne4PmC5OPWLsqHmfQrxXVmgVOYbqa3M3Fp2kXhIEDFO6WrKt5Ty1bPRQ7SR3bXmloZN24q
cNRjqV3xkaFlnRWoIz7ZJeutaYMVvr5TCOnbeR6A4Kz3EOfbg4+nJYHoNIQ7WHzNWV5zmocsA+fD
PAaUDewFQA1q3bPZF96xyuGb6RjJb7WMf5+2a9qfmgmEQqTGov9zbWEZlFv/d96uMwu2Vb5lxwZv
6E2rKERjwyfs+mXuO8Hx1oeTc3e02ruax/1L1ajvBTVIrh2otX5UiPsj6Q2rcXft1OaaTY6ysyy7
ZADNMDnK4iM4lXertlZt1GUvQ6Gdb8tVI/+hBY9y8oKXh75YXeVHd1DdY6nhqAhTWLGeMnpX2Cnx
tih0ivy1SzUjbg90x1iTEXE57nxTeWoGbiLUEN8CwC7oUEbxZETqtHEUMrhSEiR4LokAoxkVK7me
4Ks8Amxxv/eTHc7Fqek6qBikEfVO1z5dGVZZvirO3NNNnfgctKi1p3wflKVzScKuvh91Ut9mjUlS
RrDUO8H16bKHeHBUGsKtDZuKyWjvGeJiTKQvDFunNHHU+BFBTzS+0ORlW913y7Msq1dJ+U3pAVjJ
nnHBqLJxHW+iAROUSxuD2rn1G7yynagfvBLy5RiyEM40EXy21bkg0sJNVCZSMG2AyX/QNQ9O3byA
B+QV3zntszMY9eVWFjUSvznHdZXdDaAZkyaxroIG5GNqdXvp6hzLGvJPOpiPSZKvb1a8f//66eo/
Ki+Gg6IESYKJgNgQ9h+p1JXeG8zCWdEWRRFBOByPcgquhQURjEWhHgy7de55wj0h2Uf8UACxmoNZ
K0PLCBSY7Q1GkjjnrqhX/TxbGWzkSVEWJ085cwukj8DX1P5e7sX0a5cTs7Glht+QHKhEX+kVTDAv
wJ3MTMo9o2BkMq9m9dUZcSuJmKGoRvWqbVoGgwUpju4pNsaNqkblji4TaO1uImtzyo1+NU7Tq6c3
M7/GmOstuhNSkl1QgGsvVpOZl5Fm6m0PcgCiyArqkNfdN/D9RtNUH425PTQfNRSFH2WdeT4yTWsr
ImtLErpxlOtatcEWBbBvSUP7KHJqZV8Fa2C0i3SanEus4HeNlFY/3ToFAobBVvZdR6t/Uwh52hHx
cWtxVWSzDCjgQQ7oz1wmk7JNvNNRm5wqs/ghf7HO7PnOcoTCE0CKrK0TkBlsCZQRW5c68d7HWHPv
dB2dvwAXKU3QFrK6Tg1EtaKd/CnyMEYFROk+nF7yshw3vZaSc+PUx14M1ALVSh+LRRAz+SZqJE93
tapd5NeY1k6zqaERwufjWz0Zutjc6kNWw7PC0FtECjHmWb612guD9kb2ICxAodVkWcdb62OIYNyU
mExfEz8jcEkNPuEH00Of+uQSsbjY9SjaNpPRi/shjeZ+PlJMGIVvdT1iyTFTZ8nSv1Ouk4tKtW00
OMIohWT2bdloV6gtYuPZOGrdAs+8Eg1I4zAm3PsuSZQ2TwNiV+nUOvuGEexnRNR9wbT1A0e1Adus
L+752r9pxO8evN6/+b+wTdYXTLcvWWq+JQIRf16FMNW8TOwsdH7rrO/8vbRH51O2gXy1CNLGuJdK
8iZVVybLo8cbjCLREPTPGRYG5RTkqv2JiPsZZdeNH0Xuvo2WOz5OatyfQGyZS8lXUKkuE3xt37fa
t5Huwl1Yp+WOtPNyoc6HlCzmOPYWJ62Zae0a7+rNQKfq6o8C0/R/dPX/oemkQEL1hJxLQ7g8QrQ/
NJ0qBYrSUDrnAJqKuzemVNj4drOSVZIow5uDsOViVKN/akJ6fPLBEgf+cxh66ZWZB4vOv8+jW3km
IzrcFwCwgL87JpjrbNaGdOlBOoZpcAw7M6VF69XJ1SzibzU7yw402uZWnI9piJ24qQn/dEFHJ1P6
CCmNrvg4Ru9k580kdK98MoYGYzpHtR7/dT5xCmjRTGYXTZihI9VYjzcWnPz5MHOVdKt7wyXsXONe
yUbjvsxLsJcBwFV5Lp5fKBWWDBqklEJtkA50GBEXhdpBJvPgPY0xABA/ojkLzRBxI3eDgTUVQifC
zKRyPsGyn03qvz+ENvyxM7XT7YzGjmMgrRxFqKz6lj8185v8pJhNtVN8yrf/Pjygsf6zGGZZFggg
iyecTkfKnV//rapYVk3Q0PAsyevVBnCpfXNUUk1Pj2oP5shhSfjgeiHRonmFiiJaNq2dURzVtGfb
a9d99V0YZfNr1isAOV7dnGHAgO4bv7Yfe02w3JmlXnxMMpJ3OGHDIkU078ZncZD1F9yKLzAECRan
T0IpQwdQiKr1xBo1IHzJrS9qm8P7XNd6lT+Eqk3o762WLLuzOYT9vWzcmxhJCVEglIL0M5YdhEPa
+PdeEURCC4rsd73OmQ400YvhV5CKRezcNaSh2HnMwijozce6JqCmiLTdKFQQ0HM9tMw3Q4CROzHB
AjiKXu4SUsnWjOrdMWwmcS7isF91Nb6dwmQZp5NSctSHYVzJXqimeOfIxmtze4aGBHlK2ZlT9tXO
z/tPOAz5xZk38nxCHvDtEUoVWTaHYy2E7zM3jzwvi3c3w5aBhZFFXOOvaB4yC8nrtVMTi4lD/1ew
ybxCHGXLVerkuAcfahONEWQ1+4THqltj0Fbv5V407xHI8gZ3PthHar3/8oq4joW6FHQnfQnCD/tQ
Ww9494K1qVu/zArYetrDKFRm3YbbJFMLZlSL1jfzxVRo483HTBew3rphbC1DH8j9NIeNAdmEHB1b
5hVrprIZRo/kh3mCRDSDtW6NEOFEbgewv2kSFTacRReRZaG0XrOHiYieYA6G7DU12ymKh389iOEm
A6gplqL38kfH5wNRomA4lQa/56jalON0bwMtgaYTuLtFkgQfwKowkMnpYpT+clCvbm9N4CqbA1w7
zd70A019Jy0gIor2KSQ26HRbaniFTYaP7SMBZNZogw6hplGGwCZyN7AJMk2ag6N3u68POPStal15
BBgks0hOqp8HRS35dGdcMKc0mzq9Oy8O5E+bRc7LsnRJJqvKcEuORQ0DyyM6uB9JlEn1v/Zqoj1Z
2oHFmiv1Ba2j/QArj2mRgxyuCO4U/Mp7ueDpbFJH8XK/e2N+6gOnva96VFgEFr/droM8HIJ+S4LZ
Xg7toUUOigWy5IgrpbiWXf/kdNXVp5W7C5SxDsi3VN87uuM7AufXiSH8K0LL4rFKXjNPXOXkvSvw
JOtgg651vSxrzSOw2KvvO7V3F1OIUvXmbmQV8kPLeT5KSxdrXuVkQUjKfsjgSpPMwnUjSsJYSocb
Rgv5FYP4RQz6C3W/Taw4zXN7Tfi6ngffFjOpA83QfGil3ZtI+uEiHKRBNHbVfeFHOSMBD6iZUVDN
G7lCiPJA37rlXAGTimnXslky9lq9lsSYmOXuJozqoyP9Tx4I26HMsNXZWniSDhS5QSa+T1tY90wW
tTv+nHiTVJG3sqbUOLWuGa1slqjyAUhGW3u4TSA9TOAY2Mhrkl1ENMw2glsshWWuP1gI+qHzVeXO
4eu+iTAHogormpMaOjNky1Ie+zmYgwjV6kmJQkB4fd1vhA5hsYGsswpsA+r4/Pzt5sOmtDT6aHjI
lRh1U5qs0TmaR3e0go1X9Rq2pnkgG4twFWjVeJKiI6uwLoFS0ynQSatD5xSry9So003SthNRHzrr
rCAcVmEZBCeW3fq9lrT4EAst+Oy8boY9LRQFHEoGiUvuKOSnZWpnPGgpFgGpfrQ1KkllNBx6NBxc
wiRSMHcxTZTiwTAbk1OmKhS6Ogb5BD3j8wSZNXEgtxEcFEW0G/AdLxK58/dLJNxZSf1EU6B9KntT
WwdAQTG0Rf5rDm084k9BjBAlB6/UlS28XXFDb2QdNabCpUeBAkkKDtKhsY+gFCvzvlHEeXRQWgZj
kOMS1+Bxm0MEAQ6JLuvsFOyXOHkKok86YKyESfUzkKGxRAzohzXlHfHVwbZvkYgueu1S1L1RfkYi
ExepZi2i3rpPiGLqMwCbqZ1upcI20ZFWwrXk2UanDXJxaj3eygjt6Osb6VdoEwEf2Ku1vXQzDBCp
sVwQDmpNLj0HzWLFPo8rcmNSiJLjqZXo2zLvvGU0/wXyMUsFq75rY6NYi2p4rnTK4MCu7uSGNp2g
xQV09etc5NTJWc10rIXKXIjwqZ13hONhs+VCyat1w3V9vSJVFax39KOfk0EDz2ybURb/ay9U7+Hg
2QfpjIUn6J9zj7IfV6ymMXz16VHDFMIbfJuKNyQEyEPKj9kqIdB6ow1pe1d2L+5kDfeeiTlR7hno
RAAql6hj8vo56DpojYzFj1jTYy3HOjxZVQ8aauiQE/ohx1518JSuu8j3xknSbyqb5LfBL1dycm+L
4KHQKJTX9tQdv84HqHe+zpeNU6y4O5cGPUjgujRkPKWMN/L3N+dDFzbHRq4lPFUb1k3/4LFy28K8
yz+in/Kf0lMj2xJyM2zzNJvPJoVGt6xTjFMSuuo6Hio6sijo/33OaNh/VrQsBxoHhj0QQ2hgVCkG
/m3OWJVqUQDyc7aEffsX6kjkhoS+eJGN5S4prFXZxWJZtSqKemObq6R7typ1uSXiTm2B5x8lvaHU
j02SRlj99XB4jntV2dWOIuhsKGsmaONbZYJCzHomgS5JSvXc2zeBBW/HHno0pUJrXJAYOpcB9VC1
drrp+wRdEBhk4ChdligqnJVflDtdLdqjfHj59ZzfRdYHqdeFsSlcZjTGbP4ZcLYxNyi0dauO+bob
h3yVzKrbaN7Iva9NLYCpdSbRAL3dA+b0wZ/psiebza3Y33Z50qxwk6FarrriAalpvPYtde01ovM2
zmgu5aStbuOLiPP8bSgcf+302LNdN+cJlocRCj/SV+u2S+FgYmQzM++nEmjWYwTd7xACml3H1FsX
xdQQ7DrWUb7rBm+CV0a4pxSQyUOqc5SLNSQwGPPKXTkTndpkRB6EUWUdzUgnzyriU+fCGkSYryVb
L0mmO89OHuUYldT2eFe42SMe+XEJEIAlSuoCVbV1GnR54r57Id68Cmq5P5jtWStTuGpkZ50RB7j3
PLKR/EN//0gGSMN+1Gz/eDGd+vHj6//qgV3a8HEfkqF6KTJUvwSdRpjV1Qr5WqTvwAE4x9/3iKaa
ph7S5e1vSJh/YitDVcavg8AhxKRDilgOSEjxLXOntQnvjTrbOikZlQWdgPu92dT+daqiF/dGt1PL
K9xqVux99A1VQP7IYtA8TQO591Xmlne3D5J0ANoXwTjQzU/qbR6K4Zzbdb1lgv3XXq4m+4C8KDhg
9RZiB8VcHbWgMe8N87na6E8j0DKe3HwdMwF7exrK4VgPLGduYh0w/H5gFI95ObJH+PZt3lGrvntU
TIe2U9uYKhwtq9+FlMpN33oau0l9TD0cKsbQZ0d6xcSDxfRpUAc425SSyPYUxG7/UYpSX2N1XnyR
hyLH/ijappk5l1hhWOnX+fQi9dWRATDYFdZdWujtw6xLvZXZ/+coojT1UMXOzqJLgkjBf6buXx9D
T6jLm1iJ2d9S+SAmItul0quPoZti3nw8zkmsfZpeKdVv6LibvwC+b4JZrJ6IKCfOFrkkAgEDdVc/
7alvNuvbh1aZvorgjQ9eagqrISw3WUUArDyX88SZUwi0RdpMz51lRteAZIdTEPxqaTJc5OOksqiY
efIroAbdysVdtqYDPX14jNQlSaYvRswsXJ5vdLLBWlXpN5L4qLoksla+fpFHfiuoa7skMGXcGhA1
RXTOehS4kpxmkaB6Rp0npwrR6LkbOx3aBTosoW3AYg2HqB2WLRYzUowZ5vRpWk8+becbN4pv0HAY
Gwjio5L4h7ANx7e5Zx4WfbfrzRn6qqcQ+wvFv6oE8KymVEQbeeEG13kaJL6J6Rg5pyyHyZmqy7PC
qomVQXaXN7j26PmqG8l7k5tBU4jHbtJNbdvjqe5i5h5zOfU26KLJvsSivZNWizITLIZUX6y7Sjex
a7UFncq+XsjLIl3nWJLvQHTUsF1cH71aWWHPxiofqa1JJiXgAemVl7BNOHPkZRdYzVjkPne59SE1
pE2iMBj03nvrvQ/yDw644Hs5aloJQnSDtO69oFkJ9d+gdDZ1do+Ndnqm06YQOcBiLhXXr9x7lbiN
FcoNa1VHhXYHzUz+SvJ3kBuMCv8xmmr63P/5H+e0QLtnmqZD/Rkz/J+6Lg9BkNmElbJN0tBbjlrx
ra379uonnrtv8HKvexSAH9Nwnfzc3GhNlOxie7Q3OtjHbdH52vuAv8ZhXfLiVY15mKy+XtnUjt6j
2dk5hgnX36uO6P3bMyAAUjIBRQ/xMLgrWrDc8umU78bBuyjotXeKbXhHUp+VY2+1U0jZPNlm9NsX
lWkH19wpk/tRKLfiiKyQhB0k9SFX422vVPdhr9K4GWc13DSQ4s4Yu72JpI0CuIYd+9B2iwGOZl+U
77H/MxOJ9ioKfLtp5tgLJalvz0DNyun6d5ZYySq97asPvgXnwg89BrCy1O5v7booIgeZIiCJZE0Q
HOJaOcv1TGsEZEvFinVBSwfVkmiCK4A9vFpWmGAYteIXzcse9ATLd5Djcmkt+C11Vud3FiiHfW21
0S4fRPgwpunHDY+gJwT70Mp+k86zXIOVIsIsXctDOpjlsghbPsIkeG0ZftQ4bJ6TxDbP1RmcKzRb
7OrZupkL67K63pd5e7hVdG5/zITGdRaVgqVt7WaPWvcj7aJ0W0oUgsrDdigvWi/qxypS6sOEgI7A
lngx+opzL1mKCBXtPcF8hKwFvb3796mfZs60od+/rMJxTNVRLaEJncAn889uUqSpFSTCjAZhM0Wk
3CPn/f61Yi8G+JhdHGPLnaJEgGGJn0Y5KucmKTJ571ytcMIEO0HS1xot49HcaXdGR39WesVY/Ij1
EDfQNib/JUUij17X+sxDjQ9YLrHkOTcUn06h/NKmmbZdFqVSQSNKmdxFeX9K021iwhSXG9ke5VmO
s1BzHrEHv5mDo12MjgQIap+UjPNqOCuB9WQoyriThYekITLLggOxbjPhbbSAwbLRU0GRGAhhG6sP
+ezzU8McEqKSvgEUCtY+WUsrpeapWBkh3s4Ywr9G3MJaN7Xi0XU2mUQUU2YguKmh4e69uEpBhnMK
CFknHkpy0KVUZSzabHebp7T2DuARl9LzlE/b6StKZ5SgbCAhJbOqdScS9KlfgBMi93jIywlm4EGF
Hwn1qhdJUeFN/HsTYBbh0oZru4DfsphK5ZsxaEBaZ1GmbzvKKRn8Ww0qlP1f8rmIQ7N0ldBG1eoe
4cS491n36TuCPO15LMZ9y3q0QeCdK+klLmt3E1C3W4SWqx4zv95Xs4mWu7s+qDX+0WI+rEAyrAh/
RNHlB+FDLXqc0vNwbE3R820Iuy1q4b69dHlXEepJ0eHreSyHiNqtj35dX0GUTyg0GEPkG4b5/VSx
EEzStznTg/rtxWBoj1EXRCf5Vqt1xX+gTYw/C+vCQcqnGqAKTHAJlvoHt4sEg9g2BrXZu4rZLW2n
IAMenZK26ZAbw1TKmgvdja18uA00PR/IH9hSv52ep53RTMHWJ1j7yQ8iJve5Yf/wiOvu62R6aLlh
oW0n5r7V57GAyvI95RV/5fll/cZ67znNTOOXGj233nQX5t5e3jdy7S337H5aj67OSBjrNDk0PI9e
jMal/I9L4PypWBZCw04JEQR3qEuX8w/lg29EgYnoctgXWn92O5AyuaMNh4rlx/JG7CpMB+l0FWyc
+dXEGqEiqW23l68iKKJiU1U2awgwPUijk7016h9y0WQbwY7OsvveDQDGOsKoUfejf/kiIImS7Mhk
UNy1rGgnpf3XfeGH5DUT0fYaT5rxDp5wOR+gKqg/5x2jsLjGjHxkF89YPJHelcFE3hlf3m8WwsxA
gyGFgZIq2Vz5BkgnYInr9KFJYdyp/d7QtODBzEk9LttxppnOMFCoiMEW2XH6NFXEpHU+WVLBfBi7
Ifo8+Er1jFwqsLosWuxJTIlqat2lR0IJpWG5Ue3JvO1ZeJ/+/dluzBaM/3m0A0J2YE/AoDT4q/4E
zTl2qqOSJYjK6GdVkIuoxFPMDzUNg2ULk+KqBoW/gR3jgkFXioMakCulZjikJxRSxCRuFJMAcknt
kZukrX+mSG5vVXucS862Vw0Kv2Q13vwJeH+PWZqIH+Gk7ZNqqbbEiJGuTPKPOiDnqRpKyDH93TCl
+Z+lILj//Y8Gq/EHV5FKhmuqkLmEq/If9yuX5bdihgFK1+/pDp3p0iI6j6KVKkJ8j31VHLp5Iw+/
NvKcCO2cuGAMYdCXFTQAuCEPWgbApGsN+/eTJhkTB0y5hA7J3d/eL4/lpsytu9bqx438OV/nJ8fI
cO1ih15+vTJV9f//i7cflrV2BJY5Xeg62CygwsVt0xAOc/AbA/GaPIlLjyFv3shDkAiIJhEQ0evI
YP9O5HX+vceUEjFrSdbZ1zn5Fvqq/Otf7/7jf/7jUL5Pnvv6Mb7dNtsaOnav2OVBKce/NgOZgwDs
zRAcU5gdBov09qmryJCTu3CPoHYlSpkdbru/vaFRInOretG2pWTPtZrfZCEZntbx/GdN2qtbxPvU
1k8u5EgyDMRPvg48XDrTWtFJQE0Okza5s8Jq7hqRtxLBB2nQYY7CRLdhjayVnZUVPlmiWJH6c5fq
cOzqqKUz4IcnNe5+ImbehZlrAikUp7Rs16btHetGpJsxV0jmscoajW8Pp7Ru0DGNTx5Tdhr/NSFV
oJMHJztVRAt1JVBXdcq3ZTatfYdaazzmBKdO4fuImCbOrQ1pogzoE22PGasBpXNZpBoZ7M2rO2cS
hyDd1nqprwyIRoNCIKfIu2CTV9Gp1kY8g5/ocMIN1oE1ONzPrMk+KhTdiygBudiVgAXcA96Ch9rt
gED6dExRk6odM7LB/ygYp9ezS8xVSZ/0uk5bqF7ylGZMA+yjyRx6RaR1taj27qttVSUIrfJc593e
c3E2UhMMrZe4yX86rn4IHTCU3Bewf556ckEISXkia7TBgQb0pusBAubaqcCjvBjINIq0pfJ/fJ3X
cuPIFmW/CBEwCfdK7ylKlFSqF4TKwXuPr5+FZE2rp+PGvCCQAFVFUSCQec7ea4fKb+GnS8MNzFWX
Bq9ZctMpsQWks5v9qU1fYpFXBxiJL3UwepBJmCZN5m+rHJ/zxME+7D8JZPK2GsDu1nDr+va2tKIC
4wB+SVVfuF51qflYFfp9Ecr8KLBoGdX9vk8MhPOz1r/0F7XonkUwlYt8wshKKb34aEPS/Kg8uBVU
Qw9BZGSD4/Oq7w2VypWaYh5o6bhVWgnQ36O+QVC61WChEFq9q0rFpvZmXuLKfeJ7qXJl2jCYs35D
nLG6qvuOaJZGo8ceXfRPQOQXVgRP7YBrzR8AICbJDwHbeWXiTE9B1uaWfUgd4BdtgNQZLfRC7cuf
08w87uJnLwpfnMBf06++gb4h0ru8e27+S7DmFdWnHru7OD6qFXN5r7HeHJtuTVbuW9Hby8SFijzp
2pudq6s06OpNahRvmLd/dDKN1RhIFYeFb93DGYuglPgQu3xjdG1I3w/dX1gjwDGQQVd1OiyjONyH
Hf0YO/wNKc3ksra94cMCdbsuR/+lMofnKANcV+ofgKOeFHLMs179EMQVLAyKL0DG8EF73fgGS6dc
EIISE2GRU0HQEcrbyHBc8ZFnc3I4wXcjxrDEsA4pGQksG8JLgLFXT5uPnEhsatT9KeIt4upaYJ79
nSnVLzG4Lby1sSai3SVXI2Oyahc+wcB9mhUHAujyA6yznTIo45b5WXmgbF0cxmLIWXf/M3Y71pF5
127kvUlu5L1R3p/k3tcJeb+UQ8CU2txDB3cw3xLlfdHXHG6J8j4oD8qNvBdqVkPupxz/axdSMRlP
qrELLXfEwMO7yA5yQ1md8G+R2JhECWRbYJfJDtr8yJF78jX/Hf7zksfZeSj30se/0OCLdoh+X8m3
//WLZClOVZRy3Jfl5vFc+DoIhxGvvzyFDoHfQn4uXy+Vw0Z0pNwPvr/OQ5XPwJj/dwep0eNZIfe+
jsmhzVugkP7Pa+Tpx09/vbzNzB+CLiVRl61eH1FQ54ee1fzfXfkQxmAHjg9k8hL+kb4zqyZ/PC0J
6gIMtMSb53H7B8JETlOCpo75QNCRC8Y9kX9Ojv0mfg9mXMCAu38hamM/qzbFTVPn8N2ULrvuiXEl
dSC0A+Cr4Y+ZI3YVZyG0feuUE7RdeiqtbzdEvYXc6Uaf21/VEOQ6cU9nJjBsJkgsaHWJePcLRbx4
Za89IzYTJqkU8kgWpAZ3kySmn8Yxq/yuOnl1MUN3QbEeJZKX1Fe5FCQK1yOZJm/X6QykHG1axKze
9qBbcaA5pkODLwD1E7MuWXW+P63iPkkOhqBAIMtFIYgFZCdjuZelorRDaU7f88UyR/swkYyCTwHM
bHMMw2Z4TZBwvhJ8E2D0KAcu5dfc16CVaqw7LSfxjt4kZrl293cjj7laTrd5/rhKWF+aMhEDJPU0
5iyq8a1anPz+HeWcAeAo25WFn+7T1OpeyK73Dm5rICcqQuJUnVA7zhP9yxAZyZl8rT9C0XHpRGl3
4/GAQYro0DWfUvzJ09Gu/O6HYkf1ypmGkRa8216LCQU6Sg0Y8bF7T9tavRD38iJHqpKGLz16ADl6
bNAO9J3i3lRyuO9OHH3meLZOkbiq5mjeE9fBWllT0EQNb94bP6X86ynFhnAtk7zlAhFlTOiEHJLX
Qk5sm5HXCMKM9lKKA9FobvQagK83KYY0bCzIDsSz/Ncsp/rQkNWf5X81BdavKghof4/BDU8+f9xi
bmXJflauhC09CLKm8rD77g+1+TnvTIltfg5D/T2niPA5sUMPdPjA6U9CndHSfA+tawnm7YI6wVhI
MIoQNGHkiXo+IVpj1+TKobFsxBaZZ6HGo24v2xiya4NU6TgaavOUR099SMUuLIL0SZ8QnvZT/t7B
vNyPqhKtwEAs2mnorgS1Gk+2M0xUaWjJ6rgVn+SxTi/sQ2h5b3LUYvNBnpvf87K7aFqo3Jhu2M8I
Bw+oibLnsKx32rzYoi2vH7qhPP3V53DIBi246wNmEAMUYiT4w3vIY33VAVm7YqkE42YH+Z7MnOAQ
Ze2pTOKI/r6KfUYXE5CDiXxAK3Nf0vlSFaVpX/nd7q47NXSsAs1aTDZ/NY9JG5A3FobcTZKAd2Jh
S3GE9Ri6nRlc+tY4mIiBzwTMKetSS8UqaBv6rFQf30Xd1ovac5Vt3yTOU56loKXjrvqcjJD5aC78
W2ub6qmcNG8pTxRaeExblA62yLJdhbWLfgwgncg077rS+scxMlTyURgCr+R6T+HD9rV5zxpbu48b
eaZOiWoGgNEuYc9fNaaklya22nvh6s2S0Np4b01pd3ej1kNZh71sHJBapnrmr3QTNwZtx78bz3VD
eO88oOfjRjwFyzyzbmZHThwdDFhos5oW9j95wYOKDGmiVGAZQNIGm6/eY4k5OKjxZ6x9O4GyoBDu
LrhJDhs3plE8cG8+y03bJx/wltxtDTXhcUger6MMkYvfpeuqcvBfoYKw18z3KuLqsYR3VvddnbRm
hwQKzpmjNNo57N+lDFQ05b6unfalcwOyM1wMLt3QTc+16d6V2rA+Emt0V5U5+iylg/G9xWPD7dP+
aNS62XI9RkzumufcdTH7Dk3xojsKRrU86/agocThoT3z6zDZgUunBEHDDxQ7pDB0QsOWClN5/toz
1Pbfx8ykp2zd1Jq1NWtoQUaBvSttiAWQPB8t986NFU9XNUS738QgbGKv7xd51aYLoSekXqthe1Xp
C2z+s5cLANFGOuvB3RJ94gwMelCDzKI5O8a0kUihzgeL1IeWwYwSvI6jt9k99OJuXTVkASJ1Hvc8
iNXd5BjKhZAYczWy1sj7OZWSr8YdbidRb3GsbOQQHSv5mrFDp63VuLooGiweJXXXG8fH52pGRCw7
iXUraqu8lNCrHscDvLDLVPXGc2qAyvKCmrkrfwcamNoSyQlhx4F5wvkF1CykPRHUWGWEAmjLpI16
NMh6XE+Dcxwb1XnJYW2cY7DE9G9J0bF8vV3SmuuoyScv+himG3qY4beMYJ1FX1DNt7rRf2tY4xTq
EH4zsAwf+wDTnUoWyLOiTJ/DRJyl1lq/XE8/99lUfps6nQYM2UZTXDOLj2r6hZ2b/RRW3W8lDIf7
4awxZhia+R95SG4mRCS7h3o2qpGK8Ua9W2DBGk2SWzgPjLHpTyaKUXnKDbk1Bq4zUughejq29J+F
AzwyzwnO6GOU0Gn50s+Rk/3vSMB1tL3EPUVxX7xrbrXSe7+8i7ixWFnmZ7wv+bORWqL84ThtsffJ
pbAsSpUu1AvUZMNPhZXWrCuoWQfmPxqln/s2sN/C/jfoGWRH9EvuozkQEJ8J+zhOXLi+QYJ4b5cE
+6QxtL2o2JfpGxQ/Kz63fVCuHkkmUCNbhP+sjSIzg16l5/FVy/HwVd29HymBIrgm6JbQ6J0tO1Nu
hdauKN+Hod/VZsQaN9B/4YOPnxyi2Z4q50ny7R9hcZOuWATDUrv8HXuxdycgmlYWUv3bxNGj3xo/
WlynVNUS8a6WobKsmCQdJKy0moKDjbk8BmZ16FWPzv2sbR2MKbxG2sJMh2Rtm2YM6dQGh+tM+qoG
mLcNjLC7k06L/GpqRmr3nO2rWqz10GfuBPlgqTgDwW3VtBI6yB0LhS8uuEG9R4NhIHexakSkY3z1
MyKekd5sLBEW713SNiuut2wv5iHgk0+vVYdrHLfqJbDcj0gPDsIIqrMkotqzRHw+ZGtVhX/L9Hew
lgxrayguKQVUCE5flJCgpryjlc4n+q/N0D9ZQSqeJszHT2Le0/vsgwbndPg6XsKOXAHJd5dEzPfK
i5eZtyD2rF/E7O19oU8fdtmhzqIvwWqenhmxjNVyTFTvx5j/aSbT/jZblCTAwBj4XiGEN1dySH7y
XhdB9i/EQcpTYkHlcVyPdFogmYBmo56hb4eG4oW8rseeyk9qoRvheZ2/pzxzR7VK7jrBE5uipEGY
pC24xSk0TqOWjnybg2rj43q6R3ZIe58epqmTDJW5RXYHDwQAOg9wtc25M5WGJ0gxdHycQ7OpNCV9
p5kEKye31GesBj3Rd2qH0iFL3pRKIewbMac5Tf5JGww6QrNGKtWNkz0B6rBrkz4ieFH8vTNJdtAm
n7kZIhwiPXEnz3vTfOxrjxb99P3rdZQ4KD9Gu/+8ILd6BC9DBsJIaMfaRpCrq2m1iuzGPgfzRu4h
CrTPufId2r16DDvqVKVquKzOZykOf2U+xiLvdnSYPuf2z1kmEBCi6a/LboBwNRfHB7K9yRhoy70Z
9eIqN9xvCFA31H8d0ijcXeFCGfOL7IHnrY8Gfuul4M46rU53Um6GDLJ5nm20keLvA1dxlyQaVgcb
JftuVCr9YlUZcEivsF9KQpSWoddbH6U23EvXV/+42BZc9YruO751kVs95Yp2lsuXf0ZSvEMOA00N
QSFB10kjGLDwEoxio2+PtHEje4NgLcPbfFauiuRKCfLP31fIY/IVWc36XKEuDmw63ss1Q6H6J501
8JNcM+gGZoihaHx4k6w4iEZ1lpNi04SYVxRJNUSbEtzjmiVpvc36WnUpfk7Nd98aMSRVqsYET1Pe
6qKytoUQxVoO04R4PGv2RatF45zNIsBBjs8WPWb2UaLkXvNnaE+5B79EdREb4I5xv4vKWeZW6LAU
4mFNSs2AJ7fJn900pcysEH3BBEd7aXudBXnthb/cOtyJMcw3psdUAJIwIb/WaDzzTVPWMQyGs97b
+n7sPH0XUTG6cCxft7SM1koYubgjMuVM4N+18ttpP2qd3m1d2EErDJsKYD3ONskf9K45v8I4Xkon
Gy+mZ7pI9XNCIJKwpN7XusMlm9xqw3eTRUhThntu/5upIz2M+Ie/G8PwyfAmQXg4NiWxiGqKmMoN
HJhA/emv33QeZnFzmoxx1ZW+tgSBZy3xQKOLFuCfz49dJbmQgEKLJ2xOVVOS+GiEPBzlhslOfq6n
pF8hXlSXISFMYyCUq2z/U9rS1uYUB2spADAaFaNbxSSmmipx6zINXS9Iaj81xG3UsU5on3B7V00e
20fpXZR+hgYQ3abTg2dl1vfJSCxVRM/prO+bKBteROy9ocW8yfNS1jXwand+dQRHuOxb824p51oo
6ptQpunCwjRhYjYhUEc5gydTvKPXygmWYw4yWanZrzS90w6JnG3qTXZNknotxQoYIpngDpYJQ6Ci
8TJrQjHAIUgniBu6/y8gzva5spJiQW5uuBqkSlotjbeHXSBUfPhUyCskrg+RCwvFaJ3gjC7Jd79p
mpK8tFG8l9zgEKzXAaf/hz+BLdKoV+Tjd/qWXIBqTOz6/F7kOyCPaZEmRfNkZZpxtPPmt+56aFIt
eMZS65QW499hUH2P1SK7qZkYb359lD8vN2XZl8vKnGNsnBShjRR1+flgbBsHtoQZ6MjDZ+0qoGJ1
H9T5t9z0m2vPV4qH1BSVMGmSQbs7hd3fFIKPUTFr1OBtcHPzIfKbtHsNpGRBbbOl3g/orMhVZVv1
NeVBmD+IX+nMQrqunxFpp2uonenJxLF9bvM8XxHvVH6WGamtfhr9ckhhWbSgOXd+GuqbLGdFbo64
ax5xn7Ne1KrGJ5Jh/gXalcJx1fW7deaU1GXL5sqdJv71/+xQEEgeR/rZsqn63Y5QJoXmkgH2Q0YC
dwDStRJpTpR04Qm+/B9r/sLKTYs/8WhZzUaV31d5rDGc8VJUwHW0XLlqtojW7YwptXoNziVlj6Nn
1rfHoS7O9hrTgHrzYP4lICDn9W0HM0YXx8CZ4m+CJ9OcsdnQbD+y4BdAX5180wEB2Q5hQPd+CrPj
EBXGe0pPqe3N/J4FJagyTzF3ABvI6BxCa5kpCYT9ySSPUXfTdh1Rd8a/QmimYwu0u4A2cqf3Pwx9
9InJmgltbpnuChO3rQzmVWnm7+UQHnV+qXVWBjPSGuVetbabynrESn8dczTj3BrxTTj5UZLmHhiG
tipdWD06rSc0s7TgF7LxXzkjknkpBFDhZW9cTf8Z6qrf7uN2GPcyPca1XOtiK8PmK+BsylQeoMEQ
LSMTF1lMoMuxJbHheSjGH45i9o9RnDc5WCGcr1IQIoAFH2ROemYRD4AmqDtI0RMWXP8YDMXzOKOL
/xY50bry14zgcBD+cCbAEZX+vFFmqT61gafcccCLht3uwSXTBo1cAyJOV2WttPtwXnHEvv8xg72u
EE2Gty7GcxYZO1KnABzNd5agLX+TEpUd5aibteeKEm6U585pps9KJ4IiGYPuKKooeoazHSzkibyO
m4VRdOIpEiC3RdRU6y+AzRfPxp2I9MxZlW8MGxN9a1a7HvDDRwZ/KpjtzaOizn11mLxhVyWXGskC
HwqNBItuiYAl89j7OtYXjQYtxsJZYAfPNrDjTTUV/slTm/iIrz/f1o2vPKW1Zi9b8tMOBeKslbCV
Zd4SKa/bkbeO2jjYa5Ub3oJE7LB4IOQbI/vJyiflrOfUl7OZyJXmJG6oY7ZAqZisZAXOkvM0NSV5
oDMzUiNEeRIq+SphHNrMjdP8zNIipHqqKGsMZvGG2Nbm7nRIDDMz7H4r9oInMUYN06jRZnvmMSy1
v5uvYWm33YEnhzKSYobZAq5z+anF0U+543T+v3ZKN7nHVIu0pg2vHtHQs2kLsdzAt460h0fFx2jd
AAE9ns6+i9W9pZvp/vHdN8PMv1Cg6yEV5f0aVkdxaWaATk6dnDYSZom0QpRasZxljbYynf4t0Ymo
kjLXovfddaXo7eMhkM3DAOvJxkrOtkn9SDOqy0Dl5PfY+LsxnbzvjqVMi4nKlomojrBaK9vFOjJw
3c+7a6s44Sqsk5AFOUH1vmJk6Pgooco9xRfDB0vSbCH3EHxlKIktdYnPMdzh+lSPowm9TzrirbbQ
SfXtSyDEw/gNTmzl989uN1prE6TsaxgUxSLudA0jsRqfK4/lo+qmz61WMjntXB9fAPTqvcw9DerQ
pMExvbQqWeSsX5Ml6Fv62XnI9CtylJuvL+Ur43a+IHXtmoaFsX/gKx5fzxQKXNB20wPXSKyIOA4I
zdwpco7qPGdSG7c7pVECrUiO00Zp1onC0mrws7+nC9++m4bo9sa8HpYqacy43VRcMWLD9lI8ex+D
8aVZaP3yS1S+wTRRqQT5a1l8uWqvM16nsnc3Sc+iSWL7HZI0Nj1uq3WFKisNeRoBSMTlZs9ZNIkH
bEQXLJhdZr99M/0CnSyugLkDImTA5sHnG5+amq/qVLrj2lTaYS2fgtHs0pUxBpppUh6ZsRmtKRYT
85pPw6PC6g+Nf1XBYh5cxfjOLEpf1mqQXPoRheH/2ssT/d9n889AtMriQb8Yyj48BPRkWabATIcZ
ma+GqTnraWJf5KKQHuarCrL2moQV39YQHnCo0buc2kS/NiHOGgrhNZ7yRHvK/faHU+l4O8L41SmA
N8m9DO/TsqDFfZ665oyRv771dsjHl47TUi77ZQFAHtMVWlDhz3LWCJe4II7hDF4y0o6bT4RbcHKt
ejsF1bQXup88UQdoEbUzK2kmJV6XtkcZSVkiAzWprDXmy5AM7t8C3k4+7qRmvGIhuHOaAmgYuKVb
Icru/HBBgCr0gOOFf/gfh20/u1wdXSt2amFoABlJqxWhRcJshaLdIUbWhsjIQRXdw+j1h7RRs7P8
36tqxJ1s+MQ8zzWupMUVU5AYLN+V3ARERXL3a/el0iinpnSsXWeT0s7VXH6zHqJTbAWgTeOTFJ9S
66h3pg8ZM8Fxu1dhRG9Jp7JeShUzZNfDdHLGtNq1nUogQRJ5J2a93RuO2oXaUjrz0lc3J3OR5Ct7
j3813Q6BsF5oQwBwMe5O6Fu/JvJAWQhmP0xNjMuUjFhyIyd9QYiQyedolNCD2SOeFgQbkjlULsYM
4+7ANM3PWZefvXT4qh1TwQGk1bV5fmieuZocOK9ps0pAMf0goBYAvqt99MByNh5OwY02QpOX/uuy
CSyYAMazkdHpGEp0coqu2N8IhDiQuFaBITJ+OmHpv2I0tTdOGSv71grxItl6sWxbIoHsfuEXo9gY
hkZWsZj6RaAlzTe51+vVJm7G7CKnOmYcOpuGStFynOL01FgIxmz+SfRbCSoyC9dvLvrgiHHjWW1t
ZROKpH0rVetaGC4RVFOQbYSJ13h0gCxKE7g1D4MyQouG4EJxwJdTfas+WmzSc6+hGlJzo0xkbsjD
mvk/D/ftk0PR6Jap+b1LqvAZuHAj7W+4JVAQWBSVrFSchkkJbm4XRZTOVHNZmq3yRjaQsk6ZUm7l
sMiYdXVt2R1NP5upF8FT65FIS3/P+pWgwIgRh32KxCSQxaP82TllQ+hdb2wi21HvX6/VU20lk7Pd
hPQUlVrtcZhDc3BW1RvqSvoKQHBGv5Gmj5sG5XZKCmfhhjzj0KV1y66x66sEtAZjBCjDPE5z/8MK
wvpUPjoj0xjuq6y7yIljIHSSDLUgWEw1ZkDufmW1HlKymil8zlZTd2TV2NtugXdJoUjbpvg/eqc7
+iPPzBIdzkE+iCujqrn80FsMZPeptmJ9j83yOVcc9xWwXLFNqt7eJXj36KfR/hzMwVulWLQIT9Xa
J0obCzmvlZsJI+u+jQC3yKGJIJIaOjR1RJdQrpBxEdcUUQOKCcT+CILiREFieCl6VEGdDVXPbpLg
I8lwubUs8A5ukFvf7Cc3MpNDRgDWUk31/hnT6VKxFJYYLgtdLR7VG6AsemY6nG0XbtCpnju4XRTr
aGXg0dh59Ed+tnIjP2oTfKA7qsHlsaYA0PK9NHSF6YN+GGMgwP96asUR8VhWAAalntQdva/uTnEZ
hKuaIu2Zh+HcHQ51548cYdBbVoMYLnVqoLzWLHv9+NaXRlke9LT+Hg3ptBpTNFEIce2ncg719JbE
fYqnOc79sWks87WwrfD4dQhP1TE2sSgbavyr4r4+C5ezqYavBthi3Qw+y6UwCFZuagK/1uZvQpE4
dImMua89L3UUZKjHtm4B9vNAH5KpP8tFYu14PsQXpTtLew/Tvb9nv14nX1InRf94iTzhW26+iA1g
Yo5BXcbp2mEj5y59NMS3DCGEHOUFQJ8HLZcG2rCNzPchbxq66Xm5nMao+hNWBKkUtLyjggDI3K7U
9yZBzDVpg/UyDsTbB1lRPzlZJNHF+TkJQ7FzgjT9+xgbGjVe53OJZVXY47k2re4w2ISqG/jkTrQB
NRQ6erKSc81UGYsNZXHuG2aKtn5cytlLYg7Zix5DTKxNJpczIr/JGrjpga2vi7kIQp3ZWD7mwT2y
XFHGZOvOJ4g7sg5EY8P0TwFQ2Ur/d+hpSvNCItPS/eeQ/AH5iq+f94OM26sLpsvNwDzR4ceVYpSv
UZ7mLGPnY7rVtltYghALTXhzzLlfy7gqP0pa+Ou+qfSdkrgFSzSUW0O/Ms2m/YQ8AHvOxd3me7hp
GtH7u7yyjRc4MIh9rNj6WXTVsRZ+8G0YK7Ee4BgeFSLHOsvpt5YOvWQi7nyhj1X6k7gUgllc5Vvg
0wcJsaluLBktxOOpXUhhjZSG+B7w3KZD/N0PRINa/UG+s7KOkpVfx94h17XmPVSYfM/v2EUDQocy
6naJYgMsThaPikJ0QKDVvfiGWt26Rtxk1DiCPcKNe2te/GSASUjU/lvmaMm4SXga7eSf2J+HYSe2
OTWZtTmzZpqctnUcuAc5khvDZ6JkFEr+t3xBEmy3wDFVvNvmuII/aawSfeIBDej3nBnmbxlRYsSB
QR/a+a32wXg0jfGHLGX+z6KmPGMG9gUu6JIPfW428xU35g2uQyZ+jQCnOI/+uRewuFlZrVYAy+H2
oDZejF0nRvnXgykLfeCbro2+o+TShhZY99/CKNunwx+BtPzNKIfuIPJ4WsphqaTFphWOvpFDJmzF
EukGfm5HrRcKuEbCG+OTVPMEVsAMSYvmEOqWymFc3KEnkGU36fWzplfa2SZItHFRAOENPVTzSk5J
Sn0X926z9MbAO/l2/8Y8o7rFIhwXxMNau8DECbIM57EwCoKwHTiN2Tge8WdUR4mdlBsx1+yI7/zX
caErZ8MMAwReSDRyMEA7oJVvciQVGnQVkv8r4CCJr0CrIYUd8hVh6YhVa9M5KUmF2EASqpco3T0W
SoqmnaxaPXwRqZoW2nhsiD+JTRx7rrX5KxLTljCH4O+ePNZE9R59aIE4sqQuNKAEmPj9DpagoO7X
CY4hzF13y3FJBVQK56eO/8GGJvqntY2rXSjDBypBPKGx3a8dPSMGTSjDBZUXyr5ULz6sonOXYW9W
R03tzbd6dBdi4+ot2lIRpwniSCt8pNsZjpo9+bq5crspWCUl00TuFeMFC0GhIyEn2CrMp4M8JjeQ
XauLR561QhKukVEBTzSL2WjMJO/iNdFqDIzhKfCzcen4wXAwRvFzBCv50sRNcqDraax9YMafUD0i
/qSLkBTwLY9Ok/uHQbEtnejFynHb9OnGV0pjW7BwuKRx7QFhQprX5f5EICLDrxMhgfEL/hA/CcIe
lzJXS05A5aZoUSLrzMiSwkeOB4oz9yb/XA1tcSw0A7Iuydu94benHhCHHLkNj8EkaoEIzBeiX3p7
Ebq0U+V1qJjKHoVBs1IIh1gOIeEji68lptxz2oy6lw4rSA4DhOaNknqHCnGFN2kz5ZrC8qO6TC7Z
KoTCgWlKSYnSLMMftD9oVNjZGyU9/ENRjyXdzAqIvXPWeBN0uwohIs8ejWqf4TblLm1whyY4ih+b
Oo2TOZgjXzzqKjiUN3UQds89jZbV/9rLSy9BODRoO5qpRbpy4VNsmzJ7pVAx17nDAO0M7D4HLQ87
kdGQI6qpT/Xg0/jFkbYfhRI9J0P/HugtUot5ZGdIS8KJqsk8Gmz9t9t24yYMS3GC7aUCW6fDOdr2
99quimej8gWoRUVFz0+95bFGL1Mbf5/MeHALxT5UGsb7eWZLvsQeptUAnyrAPQ+udGdrsfOO2WyZ
y4rZfJyETJL41LOWmHB150+9M6x6VbSjuZL1/MCiIvy381Fa5V5+iECVf1SDYv39nOWn23Sesc7U
qln6+fDHd3T92kdmtIfDgVlufoIb/LkewzIiXBXjir7VqMJBv/aSrZwkyWEyxOECvKCxLCKv+yb6
jkJWxcQlm5Ob0MyefAu3aD3jpEt6L59da/wyG2E8m7VhHMjkytbyB0xtXsWHrym88qSqkk3vluU+
pmb4ikvpWkFA/7Tdlm574UaXgrYrXPxJ4elPizskZeqS9YCFU8v4Ne/gLX/sjPORXoTnTC3Er5Ed
iAzkCbjxR9BqzVKDyHM0pfYgDs4oRe3bZLX5PRoBgM4999LzYAeb5DWQBFa862lKJbSg1yF/KAyG
hvktxIyO7bblz7q3EhHsG3JWz6XWkLrUgeOw0obAbOp7r0RljqyUE+97DmZpJHDqT8PqpEBhhPVK
eXcLoP2VcKdj5A/jU6uCD8jSrvsRV9XVjXTndVASItTK0twmqN5NdapfTVO96rqR3/ROTV9xxnOL
0JN3vwr9i+XE2WPYRZf/v6OJnD8MS//2cZmugadS0/HdUfdRzf9E7RSsL2l7x8HOt0p9U3jERw+V
+6p1lv76z0iWBVUu5gPwlTWmnmbd21gKS1eM9zF/6sIUJD2T9rN8ZZlGAZJ4eA0PuobS6b9s0qPO
mZlfAwF+ZqnhtI8RzvPEFpcQ5t89GdKdBLlwGRrE9LVYdQ0CMoG0hHi2uQqf5V4Mhvqxh53u5oNa
25EjsMUqeLPi8KcsPMlKk5oVq0xR7AvZUcXOdZk32UX2HVBgc5GN+NIqvqN7ay6SgzqPzLkZn6G/
Win2OK0rYBlv0HxYiyGIGXr3mAgTFnSWMN02ZnWqN6dvgqq5tUFX7Pq+S1daakWsUDwEftZcJWxG
dElVqQU7KQrNJiypCA8UVgt+p6/l++2cHtxd9OrMqGUv5jEqkRemAtENA7p+1MsyZsGmoYLMA+p6
clMPk/6GJWiTwuav1DFeiCQVEOrS4Oz0jv/YxKQiLDKHGa4sciSDDNiw1kjV+nNEdsKCHI2fMeGN
2KwoYRgtRkKj1Wv9imEV+XmYvMdjGbwmnRDbAkUZSdt09XWJRGES6T2e30L4lCYSdGYUYaNdFwqK
jGVI77oT6gWceHWnrr2N3Tp6qTvB7x91ykUCRGRhvh28I9BvNEdtQyoS4pWsLtz9Y89DxDUimgOI
NW2Mdhy3Qd+XH7pPbHSUTa90RbNTgdeYXAmOV7GC9DpIN0hZ40XnD8TVzPpuI2ce87i0GvkWCJ/r
X4JE3XtT1353sljDURx2T2lLoDsCNG/XJP0TnN58Pzaxt4Elll6U3nWR6PTbh+f4//+N5Ib838QZ
S1NVlahvU9PJ8VPFf6J7JrhGCKZilKxASOa5MRppmHEbl9DMo9yQs8Ds42ssRL8K7eZziJMfEuND
7HNySYfwRxhY9hWzbfFBImdMXdH6kdFPfM6oS51Mg5aAqAVwPJki5ZTaccrJe23a1jwK0i2o6pcv
KJVH6gkONwb+agi8vVOb+dqVJZnz4AwZofck0UMpWjUJtPPV0lvn6TakcMNK0BTYaWPql0hjXpXM
emPqnD9WNlk4tit9Hj7au1bdrlB8UL9M9T2KFa5UpBCvBMQmxBOa9Et+pDHvUdVq/VaBBdYMvfo0
IYguReQmNxMX045sYuJrRsBPc+VXTpyELhy+TEb3QK/AgWkRGAvBHIM19oDtYZrby/+M5LuZR5Ya
a8+yjPDPObkkywiGzOKIO99g6gtf0bxrPiKfmZyAtBanpuPZjz25BMKD/1X750n3/w9h57XlNnNl
4SfCWgAK8ZY5drNzuMGSWhJyznj6+VCQLVue8VyYBkj+anYTqDpnnx0CFAxVABgss5QbEuUQ7c6Z
nEahW+86lAOJ1bUBUaki604tjfhGzxJYujM4UrbpJjGr7hv/5XuP7fKKcTmJXjMGnmVdcvGV4Vdu
es6DhZsuJkPx+g+claq4x0xaR0SNBNlUQEWL9PUVSL99Nc3IPOZWg/ozr+sHm2buNzKgu62xsZK+
Po2zzlE2mimEyNWC+LaetvURP68WHMDXGNdiexAy5LpKhpktIuAUh3hPHWVcrqflM24uTLQV8WaO
dX4OBAYOcVlRfDgMQhTiQsqUbAHHuIv6gmZrsIwPqC/abVS8bNuKgZo3TcNXOwnweyCoYPkPfZLA
945c/SZFOcJaO4AREphZfF/uebYgrBLdptsPnT2+aDaMugYzzIHyf4NZh0sfZFvdudIzvCZ8+Dzc
CfNX5OxztGLYV69ymGxIC/j/zMl+1RZEuRTF5mqs/T7Aksb19lhtKYsVrm69LT/YhIgLbZsMBz8t
2K9mo0YrK6JTArVyVeXtpq60/oS4qt/ZQfZLyTJcUsbU0dbLP6AzWVqNYzLc4kKhIy3FG37ew0EP
u3CLnUe1J+gN4mfnIcDkTtyY8yUxem30oETlJqLLXakJQ+7YmNsTYzpRnvt3kUPrv2pK7xWdYnnM
EiO+DKG/lx/QsbVuXRnDzA/LzKeJBNKjip5AVytGNWV20/75wPb2nGHFh8NPXh07Rx2Z28XVbnKD
8DlzWXQV4NWHZfjSdx85TocP2GmTWExjvesLoP/Jyy1MIBSLWIghfctbYBpmKi79s/4hOa5K0Pg7
U/T6ypRGqlqkBGtUUzghzj7uf8zcpbd7oSOtT9d9i/kmjHdCAOfxr3xwzO7cFRnIdleVZ7cM1J3a
ONpdhqdMvGpstHiB6/+UJIsEH5CNZqezySeZtIpAd2J6GQIOFdaRfFCTiRDrsjyzdVbrwQubvWWg
uuX5GpVp1z2XePJsMNZK9/LUhm5zgDQzrhuzsNdVa2R7WbKUn8ufyBmoBUo1vcRJH16s3ITiZubi
ubQzjLym3DksKvm89auX6k0SCdPJfnLb3t+ixSneDJ9tLR7fNVDhtVz/K8oxeTtotTmtqnCwtvK0
QAxBXzv1Ef3zLHsaChJ+oqYtWLpa8ZLj/T5rw1Ze3KO4raJ6azG328t9BhMFxGF21Z4TJ3fWTTqI
rZNVAdEHjrjgceCrBMG1TXFefrFxFPf1nHQ/GzgFZHotZ5iFbwDscZ9vy31M/NypLtEl7wW8yLWs
seSDM1dbTaqpp24pD/Hzl6VZ9OQlw/jDYFiwskTDpB3HlfoDBWoCGyKoLnlkzl4E3t62oUqRz4qW
Jo4tUgLnCb3A3VPWgIHNJIAG8mcSc9mbXJJHSJLaHR69Bvd52792jferdPrwOvqpxSyE6Aj5dyYU
fGfqk/3sj358LshpHOqo3RFX3xz8MlPfEzcD1mYqZFXNz0WMQU47YXA+i7uUO+HY91QRAZ/4gXFv
RW53ttu42CYxtWGXqFgy+eIonWSUQn1T87LCCPseAm0Nc5vW1VOyV60qX8iQqtcZfIj3OKvfOhdg
h4Ub1Rsb5toNON92bUoSwkRYkGrl5R71sP0S0kzrmQfdu67Mu8rqYJ7XHz3AyiWfU+3jcPyK4zls
Qzf2MpbALuiaJ4WEoZ6PiOtgdmNwZZ3Dwv/sZsaPfCi1ScBZRtBO8PQI3VnL11IDoJdh8UTnK5cq
FcEM0+O2hbgUBFdhVzF5mbF5rYkFOMoLVZnX8lbx68uQPjR6nV6DnNKonrvd0grTq89tvhorMIIk
Eebah9CHGxa0PWJP10piaW99zHUgdAvvwXkCL32y5YPbxN+NNqtPjU5CfOE2w8IBltwfp1gVAzO2
pIJQIdFAM7OLe3w3cbmmvDDnWFQ9dKbNctl1jLyJqy83Y9KP78gCu2OuqcbGSOZKBzOMA1NsPK4F
lY7bZ9kzCo7wrgm1J0liRnGLq69jjCeX7SDI2uKtsvKCELDQXhm2X7ypnmMR6ctQJBL2BaNH9+ab
wJi5j15AHvk9YSluwQLr1Zm2SQr6GiiLJq4cJEjg0v8zw3UpHtr0VTNqgmLS2LrEaUt6U1K6O/n3
tqKuXNkBU1S5p2LiufG1llRBaJUPKsKn7Z8jtRLaYdmqJrD+FSnmz5LkICEn+eC71bsaJdWVhvjQ
BkH25WiQulur/YZoXz/nIwZlYZSGJ5tb+C5Ku2njhSVzp4yEtIAdWkPocgvRkj0ZLXHxFrSl33NI
2uQNKcv9TeaIgPyT2zxiENlr2o3QSveoZmWxlbefl4q9MlGh2Yro9qg6jTud2meVTLp4G5D67Gmy
AmQ3DD7nHuEU+Gl+GhGPsMe34sEPfrh+VT5b7YdsIuVJWH2ak/ojp2m+SHvM3m2ti6U5ews8+bpU
e5P2i/sf54SZkyQZnSV9zLLyltMcsYXyZ4H23UYpr4HQvkqtHr7K6V5GqfRCJ0NiIIh9QaM0rS7O
syrbKY3wIZ1v0tQG0rI1MeB5zWnbDfZhWal6Y/UnN0cWEFZ/bHCpAmHPW1Ke8NtyGAYNSXlRrMp6
NI3yTf7FxlawRwVOcekEqse0yZfn3cyx+czDO/nx407+/UqFuFfdyl7yPDDvUTd8H+GCrTw7r2+t
j/itjjAIUDV/69Wqdq3UNj6F/XEYmLfbsN4fK4jdKxjCwxcRRnDFEPBYoZWuRjPs7ykF87WZjs6n
Rc4VYUXbHhX/M2kX6k3k8Ws1m0R5II0w6YwXjyoOt12qn2rWOYRQLA9M/RkeY9nB51bCgwz1qWhP
lEZ/LEZ9Y+pDcpXofcYokIq2NZYgqRAB4tprxooaDU84wojfAjXU9gahGPsh8cVrW1SnoUPHpg50
4zK2m74JT+h8qDam5AtUtreuxsY7tkPcnQdiU1aUXfVmgGR9xkSOdabRm/kVzo1Rufpp++YSMnNm
hfFX8tqWl7+vkyUxFr15klN5XSTDWcxvka8WftLeWEUppKsXNN31rYlgsRbDWz1kxZvVaMndmEOy
TIIgvUee+bNN7WQPrXDaSWKr7fgfXpC5YOcuyq40e5JhUOxBf7/LGFUCC6awwjbVcra0Z/b99M+j
vFd/P/fnyA8Cdues/f2+3IuLK3kSG3jN2d4ucKnt4jrAGZu+pyAK4M3UOrSOaYwlhQDWKJv2pFg1
g7emzt4XbVqmFA8aqKNBxOCb6nAxAufpx2H84tn2Kgd5TEzffPzB0RDkFMAJv8yaFpWYxxlUDxNq
nBrN2l6eylUdk0DYr8VLRFLZ2YmL6mkY02d5R5ReQ8qYZ+E/XhTGGfEAw8e5SfbNNlvHRGJxy5c+
DAZ9onRqoAmoafIwdDCY5JF8Lpifm+bn5FHk+OTIedqKqEAaIzIt8MYlcEaeNnoJHTYW2MD7KGdm
h21ps828Em+WJMDoMB7qMxD8yRsGOPRq6myckdBS/CuhrJcui0HC6rSs0SOcA4gh3ZOUtjNi+6xU
TDoDSHhPqkFOIEivtZYvjiIFR1XAh8ue6oro0eiHRcw4kQzfC2O011Ou63cN+PC5azttW+Uu2aOF
pu1bY8KtplLrW5qUOARno8GFPBontLT4VXlDct/ZMdRmR6+fMQXDgT0hW1PVwwdh9zqRFJHYELod
fleSdyNxww8rI8OB+K6mjccdvHx+xZhMCBJi3LOVqK+q0W17JRj/JcFRDzoNIQDJKHhzA8WrhFIP
HEVhLCDK64vacayYSbCcY1EK7HyZiB8JQsP6VubDup/JMxBvyfQrVXyDao82JaoRDpRNv5GrvXxo
zeK+TzygJCKRlr61KHrndwOHDgsU2A4/HTa7U6JjobxsFOmQboj93Mi6IugaVgx7qjatZDtE8zl+
NUw9HPYomYykhyM/33TeMJTilolRIxmQpE5+rE0r38d+Z4ry6j3o0Vf6pmO/xHiVJGXrbwS25iQ6
jQGcLmNlhGb5YdIYHaYodLZKrvrkfs8WEgKywbFS6puM2IhkzsbkPaqKQR6L9i3Ssf0DyihXoev7
B2n9IJ9LjIq0VKFn9wL2+zo26mZeXiy4cTPBcYIit+bHxJsoScwzmVXdUwO81GPu95r4A/7I4aP0
pTW1vNhDBOx3Zuzgvo1j9Mnsko05wA6Dci52PYLOgwoV64X0JSbpfDuTdJBvhHGXR8oz5imUNqza
OBfl9cmbHOWeypztSeECLq8UZQVbZpNzCZXbGrnI98lA4tUoUXLVR6e+L5xKWYnKxGnRN6nFJqVa
qSqsKe7M8JGt68Xui/ID1EPb1h1YkMJEdt3PJV8bjHstcKvnwmqUDVFn6gYf32dZL/STnd/PZ42p
+6e6xnndHAe+tKrxv3lh/RA5vf6rxa+G+9AKVmVsbBR99H642AY1id5+8Cf0ELhY+a1XuQDntSAJ
LAesXUCa8nToehpOTR0T0R0zJnqwFFaCEtJujnYZkHkT2S+M0bdgROGxZTaw0zq6vbTqlIcKKhNs
LhGdFdQbF4VMwV0ignzrQDTa0/hcuiIcP23DMjZJXGPLhBXkiessWUUaW3aOhvwdfTmFiujaN6Ye
tQduEPe2erFgk17wTQNlmekXpWFetZwCpGIyixsAxPw6sOi/SmAyZnfiUqfDgcSUDdF5R99s9J//
fhAE9sXr43CjKHM3qaXN1c3AXshoCE+JGX5a/IiznP17jdfcFVl2FE7Z7XVBNYjdZX0qdH4/CBP1
+2QlB0qL5Ct1qaQDhUUt8IMtmRAtBMq2vfq92sJJ5SiYn5NH8jlMrwgEhK+4aQnL3niw5z8sDEuk
8aBpXkvF41dEINRCEHiMkxw+q0a+TE6EsdxuNKHeqW6EpbdwpltqvmHh0219HWMkpyQU1sTj6ZNJ
4b3jJra/KktMrVFFrGg8n0RbexsHEsvRJVoUt0jiTiWRgcgf5w7kFAjBxLmAhZ0wzORcVbgpjrM2
RWdEwZKAc3LUiUdXpOFFQg584+6WcD3nGVZKCoM4LI6ZwO4TadAEkNn/S2dU51BNLKPo1oKBHzay
9ZfRYBo009rN1vhoiIZ/DQr7Z2tqTOEzco6kXlHLUFOUGmhdkizvDrvs+wAPl8iFJt5y37RXY5Yi
KTYu+KPrbuLUno5hDrNP3kaNM07HytIm6C7dM/4E4xOU72ilmHX6SPOLaZODNT++Tv6nbr4J8dL7
evwBfSs+2GNABsPcMvM0w8jkoyQ+7JDTgSDi9MKj9WNRwDGBuwh7OikB8uaqh4UvEC2AFCrJh6sU
d30Rt9e6QKndq+qvLtT6B0SVjIR98GkWGxjgVgwoOx9N8ggZ1X7BLubBCTl2s/0Gs5lf2dCEZ2bA
ZBF1lnKUwCkUJ2iusAROdoydkJkUAJd+7u4MN5uW1tNp9AICAm5ZsmrVxtI5Llt8oDnisBAVQdfg
+5ct9QYZZxEtNsvakxv2gNEg3rkLe1eLi59SEFg3lXcYKrjf+jwC9KLP2qmIsvcqXNNK51HmMAc6
Y6PATop1HvbB0ScuA7MDjnLdag6NOW1RVooXNSDszPCeSXpwRvgeNuhpVsXBnMMg4Z0kak5+jYdP
qY+kE6m1v6t7L9ylKkE/kZX6t74JnHMaIiGJvSL5jlWXlyjad4IbOrZMbPDdesjv3Z7Y2OUF1eaC
NMpzULeYYYnRv8ZYk0F3a+DJzAhClDHTS4LphEVACIuiffeH+oB/Tf4rt4q/DqDzHiJXmTnWqbuS
VhRGhfd96ljxxlVV6CYp28q1q6y9lflrTc+mazNP9qv5QfNEca4iJP2Gk60dXC/3sueY7KDf6R2p
7vJUhiD5DgQjEwqRzMrNOgMKymjZA7A5WS7ymxKRgXftfEqvrJ20Hk8G+VzUVgSSwxd+0bOgOZcG
TNqenILhQR1Vm3DTT3l5FCZ5CiunM7JzTblOA7ySGityTRlK2iFfOmGjj9B9waUm/O3lgxeSUlcX
8Cho+vHviIaNqEkntGGdLGVKx0VzWm5VETcCXSw6IZusmD8oi+kN1coztPZoR0xWrR7issQ+qtDo
z6HVoDiZFdzgaN9xAbcvynZQPBfTfs1/jrmOYeA34H5jEDwjb8/304yeyFcZYIf3SaxcbOF0935Q
PzSeRopNPWWHHC3ebYjJJFJRMb6PWfQa+LlyRxArvPcseddr1X0iPAhJcIBffUof+WlqMeEIRQHX
znD2Pl39qQSHXWRhEhEqmXdvrBill+PZBE45cf+GjOtcs1O+LoFspRZD2Cvys1wMEROf9CROPoGd
0AuSFHWkLbiXV0qhpeZW6Mm43MOSN4alDyHspk6sN7xFSuXp4AWExC+5cIUi7nSFSs0LiewK9WEX
dmm7k/dvBytwFemmvXaUdtwMTQOWUg3ZrOAsPhtCzVLddzbLt2VLUqiLFnq2eU/ZcNP+DQ5tmEOB
XQqqAp7ropyqSITdqhDIVkVF+LgdHGTahZPp2XbA/PVImRK8zs93U73Wc8V+K6ASb82uYUHTleW1
lpHwmqIw3JssFvxh051nxsMV2R9ZCHVPKxgaN0v0xi+vxVEw0KMfY9LUTJUVe47z1jfLpwarXmN9
pN1L5QWqApDEZCacFsRTRYkCjZmyItdB4yUt0xisXdiHxQva0fZSMHMge9p8UyLffVT84UVBrvgd
1fvfB2V+Ruq2Il3E/glvFQumiCF1RVkWUf/8UIbse97n4p2c8Jzx2tg8YTNRbjESbM+ZpxyyFPmU
H9f4EicK5vj81lcMSH8f+fNz4fzq3+/D7u7AZvkSUXntPMR5tyL0YJOWffBiZYxJRFCrHzmSwQCJ
84/U1nApHsJw5dVn04MmvYKhdYlSpduZJEUcBlen6SvpOe2wag5UF+YhYC516z0moVbvGt+ImKfn
jNqfVOGfZTUSNlFAb6ZW9u77KnsXEnzU++E4jW22kafktGJZU5Rr0MnhsRaMhL1yiL5CM1k3c5iq
ohTv84lwkuLazLYVpcdYtDYL66BDHX+u8zZFFkurhPUFRA9N/6YrgCBBDYU7iB9gg5ofZQ61GupC
9Yg9VLFL6GoK/7nU2pd2lmNOllCwvciCe8kukjwjyTiqvfG+a/NwbUtmL33/okv4TZQPvhTPIuQE
mtNCTitzvA+o9IKzKdCYd7PXizIY5AviOIYFt1M+LMq1zsfieNaJMhVwrwVucPJM6sIpA69JqZzb
HCYT2cb1S9c58UXDCO8xx6rg5qdYPRg6cwk/+OUxHL8XcRivJSsZptJGd2rlQwh03MxvmrPw8ufE
CBmsuqW6sudwtEzTXtQ2qZ7tNiqPXTZ6GyCdu7LvCpp3tvcqzPSzM49p5anoauKDTGMt1XFIh9Bn
zDq5qNZpa7Lc3Y4xyScNebqrPy/E4JLMSpP3Yer6O6XurUNt5c5GipvJaRrXPjjHWeuOhYeFhNnT
Btito1zk8Jy4Xuxap0eQiuKM0jZ9hjtGHrAhwp08TZy2PtsmWoTJyq4V9QGiWW8643SVr/0521tg
3La1MvopM8GWQFSXCH+QdNM5QXQ0x/ZI42adtUaFDZdCW5TMcvmQ2JV1lkd8/YTIZam6VTyPdNyp
E1j3dfU/DlVum5UFnWPoPNyCUx2VGDvaNgg95XkMaj5d4pGJnqNPbLsfPZkHr3brP452MH3AOSeh
MGrSRw0T6l3SadGFlIEOukjZbYcZrUhFqp3tAiOLbj6dycursWzxeJovH5DsdRMnyr28cqDN44Dt
MX9TLH3JSwlTNkg9F5yaDTimnfTnAfnIymf2RB3TPFlh5B3rvnW2cdiKT5E/9iF/u0YoH7GbHuXA
Xj5YRJevOz1z9/LUNVP/vuqSYzULT/wsf8SvV32sXX8rCQ7YrKiPhats5LepqF66q1I8Q9Ak4/4U
ju9iCKp92ffMuSwqjqyu1WsWakyqCZyDn0Bbm2GX+674TK+VPhQHLXHNLRYAn0IJul/RuEdQy23e
auljCFX2Qx+YZuHfph31blK2Tr6ITI0Zv4pd677xh6OkdMgHVcn7dVr44b6pxOH3DHOC5kJUkDhW
tT+voIN7jTtV32JJ6T2aFmFvZtuY70FYfo44Tv3E0mTFJGH8HMAItlrV3rOQiQU0NoWFRbkusGEe
gJw6zYSvOGGbgb0+HWeRP2R8KZcxAhWQBIB/ntJAeYek1cd15RKjGnRZDwd3UF5yr786Q7BShiB6
lprT+QzCefTsJNlx2dsy/MQ6kMpjHlYu4eOodCt8IwH6LW1VgIWRtgCj3SFi84xK8qfU15sxtuQd
FkIqrppbDIz9bSjpEzbxd6i/knUixnAn3ysf+DKOfRUVd2YFqIirE8is6gy32tSOBmAjxDbO4tkA
q66tCv9e7L/juLyr5lWcdMHxLij7W6FNNmEDWbTLHUsc2E+/FpsryUGrWgCuxm/tzRAvn1r+7NGe
mrkRi2hwqv66rKl+IrSbq2koL223puPix/g6pDGXvXUDJyJ88mE4puxv7mdnBPd/2D3wjvFOHDBe
hDQ0O5KGM0qF95ii+6BVwPR3MUwdBMmEqTQqxg22RVRkRWWo+yL7YMAHiMl2BUnigECzvIqC+pav
LcJXu+rxuiQpQgZIhAFW0DpmmpuaFnYlbw6gBQBLHYdleco0Uj8WhG5p8F+3ETUZyDXxAH7ML5Ow
J98w5NDXbQ0XznXqPUqZaIthX0FSA+LyUFVDMsG0d+Bg+7dSup8I9pREOUZ4wYkGGtVBbnQ3JeqH
7Z+jsY76m4//2XZEnOB6BY6aM9pIAMEd7CT1HCX5CFpaTog6TQfW5jyTxt1jZRltfqMz7+6A5Do4
YSXBtHao5rsSbfM+s714G6e4TpZqm376mBu4sxcINv7EVjud/TilZO1UDvYP9VQ/dSiuzw5V59ro
RkyETFwxU5+qzsdqpHGU96QXX2ZOMWymGKzxEYvZNyTp3YlLJVplYe8d+sz1z5muNcdxPlIMdhQ/
htgpT+UL8i1j1zRHKqjg3M9Hf16dYc3lH1je106vOMC64AR+/eCJAUOkKKBvBdRbmyFfRYTA1lvR
r7YHE+0FAeA5s+C8cFdSCWUQpaSGk/8In71/+g1sDoycXalza+/+ZQvlKaV41Ku4+Rn6JXUM0haj
Q+Qy1MhdghTCkOKVxg6/wie5IKPBNR9UHOrqoNzJuz7sc/+ouUQQdl3eH0RM2IHM6U069ckFrkKm
0IB99H79S5oJGO3NTLrph+YahJc3zW/stRnzt7gf6/t8xtM6hidvZkNKnckXglWRMfr2lTRZvJ0F
7vJ96rRwLyBL49jVr0Lw2qskS4ME0FbgLEuc47S3WhUz8hmy60SXvOhO+9pMVvoVTM5X31sjEuka
HeEMdaddtWuZh62XHFj5pJplW63W+ivZJ9nNBY/mtk/DK0m1Z0LE059+Opy5w9OftdecY760RakG
x3VT2YGx2HiUVfnaKW12g3AdvZYY2c6feyiGV2KHU4gi/uNvKb+v4pfjPTDF1TcW08FTVJACqLts
EM0IMhmEZro13dh+1xpITDNOnHCrUailZ7KhiycF+x8c8ZixZ3GCWNqHhZVd49DPsNjrMB6Yf7Ia
AVE7zMEUNxxexUj1HEePoKyoq1QM1WfM2EtokKnNoqvvZHO6rHbUCCB84HZ/HnASwes4p4Oa+/mi
DMKT01NkyIUlxI8SE2AmfXJlxykp5Q7u9aM1++rBRy33EfYbmyevdfW3QA+tK/l3zaqZGWMpAt9N
hSO/a8TYzsJmeMrN4ZesOucSM23s4QUOTbcfmdBgV6lDvp533kBpo/NUQzBm3KJtzHDI9mSeVw8B
GStyD5NnFvtXq0/61fY6BVvaEScLE6QxduLvc1baLychJARuGYIlcSPe2LnDQgPVFp6lG9OlbHQa
NbwTPfPmYDDTLwuVU6XX34ngbJY3DGkZ0rwzeP7PN+CVxkB7MI5/vUnRdiSvNv/3v/KPN8jPUYvU
vzZOMOfLR5cepHhV4pPyMRg6RgdaMNO91enJaGF7zs9HlpZsU4G1MEo+462NteX9dsR0psYwY89Q
uFkPaAS3o61hoT8le3lFhuFU/974cgYuPbQ3Wse5TxxyC9wfLeSkKsCmkCUusV2hgx0t7WyEIWW3
5yQXgFn5tStm160wEicDc74KJpWJmUmMgFUO6X2cQACr5vnGoFd3QWYLEvGwIRGiw3DQ95bijmCm
cZ8V6e/TNHHHfdU038bQs1eEqYVwVBx/jbtJ96E67lvYBsNPQ+Tr0gMqXaUMdeKSYioch0/RKuJc
zxL90WSTLLWczGP80+mG4YVmZuq+dap5LUoThX9rv6lJ5L64jVbvoBkCk3Az3schk9MYV/X1gDL2
VOKksS5bJ3s0XbPfZYMdXwKIiufAqwnO9Bzz1sbxpcoI0ZGXc1nxt7enTw15kuc2F1kSLD2fbXE/
2yQJquirzcJoXkU7kIES4XJFF1zfNRNNlhwpiVLgd+pO/hm+Ybxt51mkY6/8kkTQydCKbUeoN45K
/EOx29Luh0SwQrVP4fInwas8otX3fx/RcVP9o5qv6N6VCRpvAMV3ko3uRGZtoxv1D72DgovyNnud
iH6cxuJT7XPU5jCuu6uKrZSSb5E5o1RiGImb0QWTC+cmH2rX2cj6wRF9fp9q08kfsmZVD6Bzcn9B
pKvQEznfkaQgwJOvWjQLClESVjNdSzcWy7UyAaPiV2G8hdhPjwqXCQ0SCbJOmtwbQ+es46gtviFF
WuxUkNaHK4y11GdfxMYOO5V16vg5PuCzVtIY+E0SsiPXLu3sLi0Rc0qycGO56lGeogDGf7QlcDwd
iqcmjNMvsjEJYqTg2Iyz83uHRcnJM+1qWQgtqwhPUyt+n5p2Cb1qtsgKVeWbEsXxg2rygZWRtKgk
p3Qm4A+DqyGwIMTm13B2gJpyxTsh4EcyO6/cec2MNDbD5QcErv7lML5b1OFeOX3kqFiZcz0QU6th
+D5mcKWonQpy+1awWMmLzSbzWNBkHcNJrXbqAFq7fCgPskk8gIzKRVwlCOMc/vtpkgMwKjmp8UUQ
fmY+hAclmoLfR7l7ZRfqHnSd6iH1ve7edCPtgIAuOzaZDlA742IGDIKoVIJbrBcKWMH07s5KV1lv
52QWrbnTIAujFRCdvf3vsgXzbx2RS3CZELarEYXjqKr1V4AZ3nGOxoJYn4QuznGQElxiBfqLPHIg
odxN+OJQu2jmc1OafNgE0rLQAus5aWjvcSAdN9p8SjOdndHMYLCQtxb5zgGUyCa9yv/UjlBr5bHW
6PcEe3sVTmp+tFchhfRZJ97LdrwtKpfZz8OYFS7g8Mm+d5kPFH1Df+4w8vG14TyZrbfu8bz7SGcN
Ogle5n3UV9qtQi6+coNC+0hC2qJQ5bpZ2hOP2eFbDzgsufiKXQBKlmH9JPJs/H+SpsTfodmujhjG
ICJPqIwr9L/jtfoAVCQoxvxUBOIWBSOe18hF0IO1SA1KEd3nE+RXGxcZ/FjN+vCH3Cxys4aIQKyE
8LtoW9ntnfSvlQ/9bHVDNCri4pbkx6o3zBU548ouQgt5wmbkMVeGicsp3C4eJwF642NbCFa80pmm
G9me/T6AXr+RLop/TuWWRt2f/z+xcJr1txzGNXRLuKquGbZh8L//iNwKjHpIPeOkOGN/xPbaOCek
+sjoRcKT83VaQtOSTOxJYSzjoIJfTtUwVE7+WCDMx7E4auoXSenmBCFp/ZK+6rVSXyPp5tGOa7OL
3m0DBnLVGJ62cwJnB/JXPoo4vzl2qj7ookqfsN89KvEQP2tlflJ01zgItNt3quU4BMsE/YuKspO1
wOu/3N6FhIniGIQTuEB3JrxJIu+ck0dD8EY7IKEJwk2f1dqTmI8GBWEt1FsHso31WsySj0YtT3VS
ZB91BmhYlxCL54RqyPPu0c1Q0jakOLfzg6d6b6OnNOgJEHCQgeLfaAQSsHYSA3BdUDQQr0q3UAgv
nNdW2xVmGcFYpFVWPOeUMLg8yzyPfjZwkUfIsk66QNdGXk5efzDfw2iVEVDme9B6O8BwJk0Btjjz
gzS6i72qWJk9+mYrTbZynCGnT/LBD+dfOLAftCzpl//yjzte0nv8c6RHUmZDTtvB5TkB51fXYZbs
xoQQ7TwNhXKse228xhCiRQ2cTtTqyX4Qfv9kuzF2/vWYXEzNSd4tIuR9TBqnAXx39KFNdGljXtOs
UR8rI3+23ML48AclZDwIYJT7hbq3w2FYx3OOu3yYVC/ftabBDv/P52hk2rUq6SZVDF4nUYjRHbWd
Mc/FjBaH0kqHIiY346E3r/2g6XcSh62tzkSj5qx6DZFrmMKTwkhjlrtuchQcu3Io4heGCD/lGpNV
NgJB0ln/+2L9n6uLoSMbc2xVJXTSBF1AFPovKXYjCRQ8qxqnsksvUuqJrELZGRo2lPIWaa1C2QGd
/D7145gcw2Tdi8Y+565z6DWlI9XwH6dlKdCPkruSpfr/buwMVDJcO5OhcWNfJ7P71TqobX6b/3ji
AtP/4Y9UyRh0sTMDhmzyOaWIlOt//xMYf6dNskvZrCqaZag4GGj6XyI7LPAINrS88oTnwds4+nPU
szCMTcZACnpSTHqmj0gn0pUH5u5oHDLMISLVfOpL9VtoPzC6sHdqPKhrhF/GHbm7g7dDnB9BB/y3
yScidXM7IV3d9xY05ToOsUVWCeaC9f3TMqND3QbuJ1Se5wkp81UCE5gDu6fYHT7lWdB+LmHlJiwA
G/3YXhYeWNHaPUPG//6Hsdy/Q3td3RYEkBLX66AIJo303y8OCxKsmzpJT+KaCE8Dll2Yl97hqv/g
j1H4hTGMJAF2gumz1TBAAuJ1j+iaTCh0rXfLYff5Q5uRhRNO3F4c5aE6LkfBP5+Trw41Duh/3ge0
8zUhcz3bbj5eBt3EFHfug9oerKQys/zaK6qDEYRXr7CQ2FIKKXMO6HAV/8PeeWxHbmVZ9FdqaQ41
PB56tWoQ3tIFmUxygkWlgfceX98bL1hKZao61T3vSQhhkiIjAg/33XvOPkpcEhvP3S53p51NWs1c
KOGVMliEuRB8hhFAp32m2TRsp4kp0aud9LB08m7H1lljuURa7C0KhQ26WkbZNpxboPImrnHEMakn
J86YRYQzEI5xmnvbzUdlTQ80jsNqI59wHfprmauTU6kj5GSC5e+MedglQNbsoyrHZzvfRanyolW0
mO6zEiZJKaqTh3PlJI/EfFRx/q5LCbMP8uGgz4pWCBvS09o3TApcODpLSU/WFAweUwFthX5LjOad
cnGrkwCG6cLuLmWAGk6vMEX6s86z8+vmPkdeFFHMFUvP6C+2C91jqn0kgDONWcaypzS6ltfZmCZQ
HmSlmWxG046PwWTkNx5e4JXjJu22ywIdamLtrdsyKa/GS3N2RgRu8v4YfABngcCMnR4NxjPAlD/f
NAG0Y4+kLPl4VMGUyAbyjAIMsdsWi+Han70QiQ79jHZdcegZDj2XiAbVFJJQmNCkn1H4AenlCvKa
Dy5TR6l9S8jfBKQGeLRV4JSlZa+SoEj0Dxae6Bj14hGyq9msUebP7bTkVhUhQeJVWa+UOd+87Vrv
KI9k0jk2zemIVsK3cnNx9TUhhEXtkScfGra2qA1h5EkWrZa5/VrYGjGQE14kXc+1tXx2agvnJGCg
AfCY+41drJ/4CgMlXkbTNLwFaKEJJRINFsHaeHC86iuxWeTaN4gJh9q7L+2+/pgzwltRlzk3KYEy
e13pidIe6491UicbaYyBh5ay1+fK4tTxsHUDo97WOWZMq3GzG8VV42coa6XTGc+k8g2L2oX7Meah
cU6I0FmZRlS+oPjDltqqGxqs5uobyU0eyRtVG+Br2YQyhjVOjqavOA2jlfRoD3btw3B20k1Q19oB
oZy6SgKHzb7fPFfx4DFBmqptoo10R4n8E2wj39pWnVZQVVViUgx2sEa8MlkvNdicDog26VYb+zQ9
6TBeFsAjJt4LzcNwDm7GSLIPsVuowELhC5/G+Sb3spVXK9ol7Gt7pbIo7KQJQs+ny5gIQXkw+7mu
2g30cf5BRHVGi7E9fKuw0iylLRe5Al2ZWd1jStcwbtbDGpxasE8yrV18e2IoU1AJWF9uCVFYkBsb
3xI3Wy2grhUv4RilK6ctxAHfQP+s4RuQKTBdBUbDE250b8bJQZ0VWKNV2Rs6gIQgEKa20DSyXdaF
1Vmfu17RWAZhzOCkFVVWLwOPGDo9jY3ngoEwkJCSlFBME9nQE5UsEuOVax4yfc/+zJDnNKPgWt3c
6aZfHSXStJHcgqSDrKvSzL/uXmuyrY7CcODGOL0Zn3NlwjwwtPbRMXSd/CrDPvb0mnausu7MTn8i
NnU76LF1L50X3gghLUaqmVuIrhhcBUsaaCVvw8qgKqCXa+PGS6H/JK1jIhOuurWuJepLzVKFNnPA
PlG3m2tqUda4zrodkTJUmBAvTZAWt0HJF6xgmUr8vnlkJHMtnJFoLMh3Vs9uba+vvtegxzAGAzVf
mAFNINGN1xAM0NLiaFj5iO9K9279uhLkw+VnWQv5rqYcPVX/UGNT1iPZtqdSuoWWvUjZA5pJXlwk
RdWoEEKGIr/Ab6cdYLXR0pJ2Awg90G/a4LWrdePJMJuPvc0plisXpTKUD6QkbFS9ry5+IaYL1fW6
VWP/2cUBfi5bl6pdbd2L3SdLW03E2SvyARKCzvnlEJlBtNy0yLM6OFZSVSfymAC7UoPCYqinOPc5
EUZFLH16saB0HJyMszeIJm1zGsaBvLv4hmFT+zkq0+sB+qpN43oIfPXkTsrKwtq+UaMqucsyRM5M
CjFFt16HQGRGVRt2jLyf7WkXe+WWGjjdKRn7csc1h2Uy2R7NQTfAMjnmp6QOyAekpYXiV58FkvjP
TWN8rTnpNmpiTbsy42Wsm80icfWBqOLkLLetY2s3R1sh0kyK1uRNbjvOURPTiaBDUhymEfRSUZdL
adMIoFgSB6F+yfGbFg7nmKPcJb5Naxvz82VKx4f5y/aSowNflpkXPihlM22KWvgnVx2jYz8+63rI
sFUfjOeyShXYPGZxknfnkx2xKazLzqhuTU3JAV411Ys80lAfXI/kY72ONydSX7mmdffdpLGFsp2S
fCH+btUxvzoIKBdl4ld7/EkCzfwcejHTs1BO4eQyqvzApHoAhZXj0s1SB7J/ElwIk4fH7Avntu2Z
nqFd23tFFVwKxihno08WugFf72yil7udOO/WTddrd33ctOt+sIgCEMq4svBA33e6p99ZzHGq0TuY
lv/Zj6l0fVXrodIrzrqeHPNCAypCvjRL+ctIMRZhm4De9ObQm6arQwgsgqD2ee+pReMnP0n1Za96
00qhK8OoFDnk1fSWdupJ2I6GtRaaFPLGRj0W1UR2079EKT7sMl3oB+gvzueSkAHAop9EMQ9NcBdC
QBAqcC+aviD+XrpZcT8RgcBspd6Ok9HsCt8CgTj/zqitm4fa5xvqOPvIK6YVgr0UAW1Q3g4zfura
2Rmm9DXwnA/67GgfEiW93tQYiliYyPix71RspqeBcMpT4jnZWqkZqChZfVeCZBhKIz17SUgAYIL/
QPMpF8gG3+SV7Z7cvl934WhyyhO8MoNkGB0/WmVX7jSUIgGgVWiImTP97o3Y7y3YFtcb8I7xST4m
jAENupshdC2nT54HYleus7ZrMhdqqJg3eWvc9am7/h9/RhXCEhgtgk3w916b5H5nnionf1DMbHzK
6uhtjFP9bT7w6cYsB77Ze4nOqPOVo/suZE+rJh2mwPCrHIGioLceOch1eBFSSRiDlV3bNkvxWPXe
S8H7c9VxNS2+sCz42ozid12BhapXNAmIMwCq7AfKRsBPWMq7SSpc/kye6JHxAuOk4IbGVtwQ9Isx
IXXPcrutDrgzWHwwHJnGmywMu4GsTl8gC5XCtNg2tBUZMM7OjCzM+GS53CAb/lh7fUlUNL3qlvAB
qWQCBq3Kj4L+d3n0C51JSjBt0GyNjFva8SiPvt1kZaavyJ/++vOtl6aLH2BMri7opBmqIUwLeZf6
w9arQaFPS9DtDogukTn0WHCXah5pG4Yd6c7reohKcg2gW4xRIhMoJ8zkQB2AlcQ0q5UxYqg2q+aD
rRm4EHvjeOV+UridFAJ5jk3mPMvPVL6LGKgzYlLdZ8/yR/AP5GL6mYJBsXM/yUCMoSrHu2m+YRK9
rvXEhpLcoTwOw9u8Voa10lUhSF89P9uRbROsxb52olEwn5RRBuTRVDr12NXCJne7UtckHoD3hZj0
4f3oy1XSOu/fLki8X62gHmjMcIZ7qEzrqLQ+hEk8ex34gYDE9m2Oq15TzyRmfVVn/Xox3xu4JzXS
ceKHSzXwAYwGGn4zNiDYCK1VpOKHYsPrbqqmRFZEJ/uh85SHqHZ8WtV+MKeCDuc6I4p5O3h5RkAi
htCRYlWhGS/bW7LRZTLyOlSd/cCQgawYe3DW0WhYG+FX5Vokqrq0ejZohtYPJ6SL92EDK9vOymk/
BQ7doUAHfVXW3YEtDNEChnEqmNIcscy8UfSWK83ncyzrYof7sjp0c8PWtUfiehyF3HBhpYitaG6L
1CvYQDAJpgXHOdeXt05sbVggptvJ7qCetMMromKdJrFaHOUq6bwwbi23f/et/WuD1qKTIlwdjbBB
O8X4vmHQYyjtY0HHAuUBE5gBie9JaZzPjjAd8nsbd6XEGkn340hwi1tVW2lTDWBWVlYNjcCe/FVH
n2/L1ae4RhCUbvh+V5ZgI6E1i6s5TfXFtBhMhz7h/OEnqq3tTMVbds4Q3rNj12djMKPjLsRkfiZR
I38Da+IsEs/Wb2tFEUh/Z7d47o8P6dDAhk/8eA9tQH2sA/9RWuyoWPSF0ebD7eQ9UjpFa9k3yJ2+
2mZuePbstHxRyGAiyoTGa5VC6Q0LL7y2Zl2lQjEtK2XdSrDkIDlqwyG980lP34weTuKpt5KdG6Eo
lEZheEblIY2br76vl7fkdSxby2kvlSjsZazl7H7nu90YjqcutV+v97ysuxjB+KFl3juj4vOtOZGU
aqYF6hgAQlsZnBpFWr6rqHeW8lnYLd5S8oSKntGyZjezps5w9mUxJNug8r1drcbopAy7O2UOykw5
sWpdYh4BBxK6Is+4xtghrhgP0thf9FBgC2sgziUodYYICpAW+LSCtjyV23gbhvZEb2W+1mka4kQN
tTXdSWSHjM+oPpEbYss6OOxgf/7VNK0f11OLpZRaynLgK5iG9UOf07BTLtuO0UMkomGTsZMPRsFW
aSMNzarT1bt4ZFAiaRNYpsFxYk81abs4LhtJaanMGXNzhRfxZVLHnC5tnlxIZ3g/Ii4Lb2aGetXS
2wVMKXejOVV+k5FJsujRYl01+k2pBwenrUEtzvVWhXF9HU6RspL1EtskLO51fNFLU9mpruffd3CW
Fzpoh9+HiNPWGTV0pLa592s8MsXTz98nXZ9P0TwZfZK1P//2i6AJqGsqkDRV6ExauLp/fwpHhZbl
TaX4p9FMmdUS2LbqHCQG0Mh7/BMUelQN0MSYliuCLxjGDqIAZvcBfJDmUJrqF3kvHtL63k8KJP6F
epTnrqnae7Yk2X1lC/sQYbBa9B3Q9QSIbOYSl6CX6PnM/K1QzmDtMLi1o3FSUCO99R5Ma7Nz2scO
i8WaU0o5hQLjtlYY66LUw5fGTTaGP6afJpf8GAR09F2U1jn4Bt1qFjtlNWqskdY8E5MjMjkdm9F1
6zBsDrZOEELUlLzYG0JlUTW9tguMMrsRhbqXaD6mgeQGRIW6dKS4Ai5MapTBfea3O+TEQAetWl+o
rcCOcV3/iBjg3UwYGrbmk5PXbzKAMppgzGdwTSlslU1pRaWJzU1Pjh6zlSS03Ad0tN1ac+hjBeQL
zywuZSVltgrJLRA1TNiQc5z3vIM09C3zZPO+nNEGKSd7khboCsiL7I3iwVFxWbO8cD2ateJ7jZzY
l6sfaIwcsZPepKsZSOlZWJ2ANiKZzgSB0VmsmZsndd1cc9HZjRlbv7SZTmfEREl7mKRGg/HfD/gM
cCQMhCeNZLg4Y6tvI13zHmxYDIsG2zlY+lmkpuhZtEWKK7YiE/6+RJZ4Nzom9OSe5sg0ufqdGI49
YvzPQ0+AoHxBLB4ijev+gm3lQB2Ugz8O3Qf4r8qVsyxnS26QxcQGuJT9mkpiiWORCJV2G0kptmxj
b2Z5/ObWdbwMGqd+qIjVCYepWCNhMHdJYDWXAg3gopXOxZnFNiP/4AUUy0FVqvs2C9wtRpZpr/mT
cmNkVblqu5C4NyoZpjiLwg3HG2+WhwYzvTcbMSXS1lbP/y7vWIjqwUWIU2dIDztHrR/i3mv3HQau
DQq4BTMC2huZ2Moujm/4mO3jEZSG1j0JeEqWkTxalXmQ67BSo7/W+izGJgCjJs02meolh5qz/Al3
WUHAQIYEbm7JZBY9XmgYSOQDa/Ot89opqr2u7ErHNvJdN9as2vIIyHGvKUp+jgSokiZLbLhe8zr+
8/XH+EvdS+GrMm9CGEfRK9wfKohC2PWEAMU9DirRKOCZsSfavnEwUpWFe1bNy8ccAq5cZ18nbXw9
m+Up3aB628WqyTo+n+aFZTGaFa59cGDwHWXkjeyEDBZpNUK/PlI0zsfWq9uDPV+qSnyy/kSdRvNX
WY8DVgiBUXtfhGqzkPmJMlNxLGrC9hSfjXJqZjvkXJpl/81szv3LNYs6ytJcYRu2LVUT3y/FYH0s
5u002xgr3I9ZR7eSre8+NwE6aQ54Zpi0T16qmKyWxFbLxwe9sFdFNDb7NM+cpduIjiAtvKCyoSJb
K26QktVKt6VSzOKjU7GOOb6HyMIGKiNCa7iNRifcaPNUuvaAFcvH/FQLN7Ggx+g49VPGsjPWWXoR
RKU+zOTVui2KZ0at9nFS5xDJLAakMjW2uYvTvDlKzUEw6VAvGuWQVSkpnbNiYRBfJTZATpirCPc+
7lqaC4xJYMna0Y01hrDN44B+Ew/JG7PJizVQwVkI/q/H5EuSUAPgPdEzmh9XCzi/4HfOiJB69NfO
8BrHgmC0qIlv2zwhktWbhUU9D80yIw8XTpyn2bNaW+Om8f2TWlmUXXZU38obc/5SRXqKqnNQ99hn
kz33XmPDdFSgm1+6mr0VeyjyRIdYFYuiN7y1VVbKWYHK8PMTRRd/0YXw3VA1yyBVkuElYpvvvx1d
OHRxhVXn5HuZuZS4FtrLXy0rF5iTkdhnGCbXmVs9O0TCnCIMywtEQ+azyRfJBIu18MO8vghdBaEy
H/UELCxzk2wYu6su4G3fH//2im9HWGQLthb041uUxFDTTnkMkA2aGv3Vtr+v/jgyJ/P9MbqOb4VB
SPMwa8qnpjfetwlqk79M5kQky9RpZ0G62jaaj6zyURIx7YSZWOi96ElzlMr8KMGvP7np6zSaIwhd
FaUA9toh8NC0ORhbZY+pMsgyvlqgwdGIK3Ot87yV1bfxc9qMxd6zOxYZibrI4Y4wx6nzLUAq4zw5
U77NPaGfc51EOIYq0Ae9B4Xiifb7XOvHBmF9lTdtesJ21jW92pd2jNdkPOY3ozqS/wxMYGu2briW
1+YJCsY2oYv93jQl2iVYV1V8afUQCd6YOqQKjM9KXwy3pSUmOGLlRzm0QpLern16/BjTc211rZ/9
KSUzIGUOombhg6wFEgJpvMhPCBRXCFyFYaYFrvOgT6Z3n48dqGMEyzbBlevrqIrGIqXRXDdYOq1Y
kE3Khqw24yHXVaQMnn3HG1CtfT9/P8qZ2lgJsj7ZcbcjBMm+qhCY1uunYV4RdS5Oq6Kk0yZvwsF6
i1lfjgku/rULdnTLb1wuPAOVNnUcsbo2LsGq5U+uc1iLTRhqpwZpar7y9GWkpMxsJMheo0eyc2sl
2pluzmSScIa1NItO/PUrAehmw3UjOwRDS0KoHHsQy4pTXO33bpE4izgcqn3AYOoA2Te41t46Zwgq
u0IstbgkNdNC68QQUV32qfYCv1PdOHqE1cJo08ep66Z7tgUY8lrmu1oE3bEk/L3QirOqJHzupc+Y
S7Xeklp7koJtm8380mhaJNnzhj2ESbORulBi+8bLD0cZjnyoLOqJ9/+uKw0gPXwAh1rP3pQJcGJk
0qwWWpitxbw5iQmKWk2CLoKnWdRFSl2Nu8nRPxiG9xA3ufXkFAlb1DSxdmXAmzn46GymlyzAzygB
MxkmIXp2Sr6bELAeotzbd2Nfn0OkGa7TfJJLYqE7H5ALdg/v/WYE5zsCSmQLwR2y9BgXJSbmLD/6
YXbWPKRUrZU+6XMd7lbk/wHmkb8+JSwQ6vk3L9k2bvSR6QtQDe0kb6I/jux+k8e2crr+VZNl90hE
uMG8O20Np/hip24FUp0I43HSIdyoSpOfr4d+4R0ym0tAAHNuFch80gQvhqtWqy5uMChIGn6un3Wi
LaUryNfRO9nRvVLiuZRC1CAlxBCyQkQRRXBnWoiHv1m4tb80SRi262hqXGHSKTF/3GGB6u4Z1Ojh
AVcuuQlh3hULb1Rz4Jj6Em1qfXtdxBxx26ZDt2DJCD8X1tpvW+dzF3AFG8rSXqRWNRBSCcvawse8
s4Zol1fGGqRZfV/NQ0lVM1KQ/epdmdSQtfxH3iDnRk+iHFMmkbBdhNL2Os+3yjLFwDl5d2ETLv0Z
rFcInLzXbYxiY9cYE8JU0qJCW22os+aawOvG83ZmHODdNjn9QbPOTZ/RCIEJlG6x8rFTnqU4TxdE
I5NpBOtXZsuDBRTq+cqua8p91cAC39ge3e8mj2zcstjG5dJveU4DFJ5cQK3TPlxFxMaEV7Txqjuk
z5qpLGvQF08Oev8zAmLgO0A0joPZQR+f30u/gvE0EPaxkRcFeSNer289P3NaT2q0ocgIPw55mmzj
Rql34HvsJzCoN1yFnJWbDJsmsDpShUaiDzAAVSfHdNxFK4dfBkwIurXVMmlJoJetw2pux5JNhJKo
bTLQiSpVkB8Uqx8AphpSNayELWW02eWruK+IuMDCUp1mTdSasfHBaMWlET3TkT4u/XPplYIJyozM
SAZPMIKfFeGmnkDNm/8niDEkGtXpNdZQPdyWPHynK9UXdF7aMRohAakGF0PXAGQip3/JoJ6vDADV
NV6LOA3XvWdV5JjMIFgztoGKGgGdqrbsNulYwIfAmDJny88xUmFZBetkFsTJm3EsvaNduO938Yeg
o6jIOIgNuA71oLUMC8GsSdqNfAx2VrtvGue1Yaq/J57XvPUcDZn6OD0CFDJvEedbYKQ4mnSGDrEF
/1He9TxGT9fYUD3o4b/OXVv51k9l12xxom+vHWVOuLs2suwt4PZ83BBZwqIe+v1KzncMZJBruyCB
ZprHPZBHukXlNGCn5osCaYcp+QSESAC5jI3sZPSjekInoJ7gBGlgtplORlVpU33gnx4GP75TdEND
Boa0X3PhVb2Pzpt5HIcsQNWZNSnT3zS4NCl+/a5xQ8CyykTFcnQSDKwf68EoM8yRCjU5+nVbPqkW
6g2cNv4HeZSbpXJ9TB75LrhWEbxJwV9bBnivKwLh5V30CfUxnUxzQYfs3QvPgg/wwadDENHY236z
VbZDEx9SI7zoY2veKDMfxJyPXMoHOhEg9w14adtETDlr3IQ+FVTKAlP3sHZmhK8736Dd1ER7Q6km
DsHoAIum3fhUjeKTD3ZI5P4iC0LtZQhH4rosJ8B8H4wPWlETps3jqq9kOCtD0qiZFjzRpONq77I9
GYYLJXJ539fBg9S1YDWN9m2ooZ73SNsoivFjaFbGwqhD2uiZIdbXdeFaNBrhI0Xpzp8YcUXzhWLo
e2rLSJljD7KbytHyEzaK9kNWYbzG8VOpus31G6Iava/Nldty/X72wqq2dqy5h7KMbr4JYcckr7da
WcerlDGbUQWczGrqDRst9k7fYse6rHNWJWvYwq3x6HmlazznKimWY9Z2GxosSHZ8o18giFplZYCa
bV7/pQClE+OzxcBteW1DJ6rz6ji4O3MxEPczJ7tI4lkIXTkds/CihM2doZBMgyoDVJBRB7+rCBZz
I0RJYs2E4Mp+7UO3gAuMyJEZcxup7flaHwwhOwh17LRlanTN3QROcKd7jrvTs0LcAgrTltdB9M8v
qcZfHAe265iGo4JNsOnu/nhFFUgq8aTz1W9SMXyagFCB5sNLrXFkBj2ft91DvPCND0IT8VMWJAY9
8Z6KoApJwJYLcJ9r1qlg9yPG2W6ScVTUTIPk0fWx+dlMPvb96xhKi0WnEH+TZnV3dYdGBfmvcd3d
/vxPNf9SPDhYAdhksOeDxKP9qNcN1M60c+g2R0Stzj51xo3Q5wittFaRO7HaduyEd7IVkCLyK2Jh
PFqR2p/UfFBuWkvAZnEBE8Ste0tl7d7GmKMObd9eSjqP14dCP7+jLuBkjLrsPJp0NnS/oufQKT1K
ZlrXGa49T0MtTUPBPsFu7E9lD6Ea5LLKUNG5E6W46U1v/KjwLlPpZ19H0SC8y8LHn78hMpXmu2XP
sXRmpBamE4v+/o/LHm0XDAGjORwLsiGYBAFxlW1gzxn2CHqV58oVr/XQv8qNTiOiHQ2khxGm4H1k
VdrBKdyvsp9rkD2+H3Cnxqbrn4s5jOvbTZpFGctpA2LfduwSko2BjHNk9lT1NfPYP2R+gtSeLf0r
ZyEfAwY/HekAWvuhLPQnvped8SQPd35W5YvIzYMTPD0YHLNV3W/HfViHxlFWp14Br9H0w+nQWw6p
bqRVExB00VM1ek6doV+HeH1//nYK88f2v4Pc29UZCjs27f8fJ3ieV3GxNzTlcJ0um43qMUrW0nUW
56Q+zyuPFhkfAdjkd1xmE6CJlQHxymSMNcLlXtWTKDZ4EosLYz3lNohzEr/G4hLNN6AKWNDtZwWd
6akw4kNeVSbJIfD7icFsYbvNUwOPiIREI1jZV1pEd47eLMx5reb13jSoz3EW+qjVhoP0P1edZa3C
l0JRmBMW7vAxDOoH4s+8e6uOPncl+iIuBxYt98E7wQu1r0fVfITJsthZMQS9nqXwOlquLIXP13S0
XeaZEzTorFp7mvvBdYcEcRGofxNUxQ1DRtAhno+iHxmbY5CQEEcif3ayxl5DAKm26Xy3NJGS2RqZ
H1h9s4XjiRFdPRCqKiN000/8y3xPjkf4SPwbSBX2Gi8NbLlZmpW1mjheF9eff9CaMfeHvj9xbE1X
NcHWWTccx567j39S/qP3Ej3I++DIi/I9C+H00IEKVp2YpG6jrTdiNhQzl6tcnCzRlD2boYfwthuf
6775VCDLTg3y7mRTtvbjdO0mZGUoguv92NP5lpurUlcDePn6HFsy64VM4p4UOrwrmYVmW9ot63P6
SFGVH50ueihU75LMJ6C8gXgXnL2K0cL7XqHR862LTRFkWkQbALUeMyluaPCQDTxnhrAFQdiXjPXS
GEFLFi50AxcscRWY+kKe6K3QSTqaaq6jU4y3p3gD25gcqrzzUECYCHZ8fT8mRDKWg6ntrzWkmvXh
vUS0Mcm/M7y+32aD9TuQUW8disZbXtW7oWEPZwwtxOkh/G1N4661YaUOofc5UYuAfQn2lYLUontQ
wFfzSq7Zh+slCFcQ85bMYM+bM9iYDMynloFJD2GVv4kVIPZZckjm1KsApdqSNIGbvMm7RydwoRTp
KmT/wvCe84KL3Qw1rFRiBXwdx6w+TiFT3Cw7eG7OuOGPxAqP7Jqla9lHlCzUDkaxVXJjqzU+wla1
AGI43hCdpnyYUhdWREBnFyu5/6wparT1W/SvXtMGD5FbvOXTsJE6NnZQ1aqh9zaSc/GBbg6wrd6m
7pola4rr8SWaq6msErgh5imLnxW0sjzzeZpHylPkWX/jHPurxcPFdOUaroMpWHMoFL7/rutpKIDt
VNaxGtzkkSQiJGsF7vNIK89ABPTXoeEv09oyvuT4VPHesOCKOsR4NAjnXTKKtK3bEHD8gpQ0uwPN
aBRQ5r6Ne+pYQYqgJsGqN/OD3CaybYRDhrcVlF/XExqFtzeL/UeFce4neZA3jx3e8AefeQgJflp0
Z+iBxa660ney12nY7Ud26tX2qqAf0cL/fCWw/7Lku5puGq7NIsB/7R+XfGoCLAqVoxxzzd1lRfMx
6/FFsGdWg43Wo9i73s/qFG95q6LD9EV/stvmQ5MGLRaMECihXM4YCh+JkDGud6v5WXlXE1sNdcar
Eaqg/xhB36lQUE9DO18/ZpG3xbA8jszq2eszZatEaEf9vg93GgF/5k4RmU3PQ+QrV4u8a/NRWH53
Z95BeQZ1a1u+9wW2LsGuafYxzZMWiZFj3JCpY2GxsOCrQNDv4MfcKx1TbXjSyluil2vCnrwvMf8w
KDwCtUYt3mTKRao6RVXYp1LAMJWiaqPhazEFabV18/r6CfzHp+E//S+U0nK6Xv/zv7j/KS9GgvqC
5oe7/3zMIRqm/zX/mz9e8/2/+Oc5/IRfL//a/PRV2y/5zRsgjB9f9N1P5v/+/tut3pq37+6sM/I4
xvv2SzU+fKnbpJG/BX/H/Mr/7ZP/+CJ/yuNYfPntl095mzXzT2OKkP3y/tQsNtAspn//8eef//7k
/Af89ss5z94+5X/5B1/e6ua3X5xfTUsjcpWCD9OW7gp+VP/l/RnsslSDDM5c5HMOg5Msr5rgt19M
41fHplPMauCKufPGNRGm3L+eYluOcImTwKbTIX751y/23Qf47QP9B9Hyd3kIxeW3X3RL/+7q6ugM
VlmaedxARsFF7Qe9yYBDNYrm+o2v2bFU8Z1GOP0ab1WRv9JdkosCYjYr1ka5TQGhJTcu2XxYFktg
ps7W9p919asOZqGktOdV7X3HZSohpvhj0y/M+hLb95oNFGqvonZlPg2cIhJPI4nLnxA+NYLx1D75
5A5HLGdcKWsNeUuxCmZJ+b3ZL80w2KlTNvexdW01Fk+Oc8Bw6dt0oSdOGZgzNznxH2D78YZO0wkH
Q4V8wq2PrUlH49B661KI7YRmYMJGzMyIuLD1UdFBoH0hNXFIOiaFhCsky1As01cFj2cEE+AlAeX9
MVMO4X2SLWb35LiwnhHqtbQf8kXp4+lepEOyEEa5nqKnYFbWb5MXYR0VbdW/5VuuY9vpq3ehGdFh
OBI0B7ZutVdACO7M13Y8KXgLN9NSXfmbAMxsu6zTVb596HbZgq6VtfDyk/0V/onWbtXshrCtpFwU
S5lKtkDgvDJ34ca9VMYyX9Rv+rJCabOJboujuqOxKZQd0OVuW5wMd2G1CxB9Ts84oViA3yfnMCJt
zAUCyzZroVZPzu92cqMPLyhjwuTieXd98xDqj8Cocw8IHSnj+wY8BwFrvycogpCVr8tuAfIb8LXm
QtBbDMFqROKRrRQakO7S0VaGvyJslgj0YAGHxYImWJ6z6UbHWmVvyLkaxs14SKp9M25q/SCcVaOT
SbCAqmi0S+tSfDa/gvbTPqXn8Sa5ywPSPMxbd5rNXab/RdQ1/hgnvQd5lG+i2iR9ITY+jO0haFfW
FH11GfSsVSs9ynP7/xfBv1kEdVaO/3kNfAy+/GPxFrylb/WfF8L5H13XQcXRf7VJbtUoamj+sd3l
qetCqAj1V1PADmAZxMFq8dwfK6Hu/KqjCWem6bi2cKj939dBXf0VrJrK69kWID6gGvg/rIPa90Nq
JBw6JQWrtIr7nZVVnWuPP20yTIbEtRkySsU4/oqrxDoAOmm3MSUUFLYaLklgmIQT4CxtRbAsfTT0
tsiVvTnNzuicRXFMtIXfqOTh6E6wqVIGfH96R98X7z8v1tps8P22E7r+kia7KzZ11IdMHr7/JRvd
UasROcG2sooGuDnEk2QWCgemG97YWkgRE3nrXkVdI5pWrDLgN5vRSdYEx5Wr0C8MAmHyh3RidKgB
Lf271u6sefnh97ME7Rw+JwOPvrzW/OlNzCP2T/agZVsFtiY+m5QucpSu9cg1XpQY5m4VJGD37MBa
qyR9LKrItzjpzekmbKtyH2bt6efv2L/5VG2EmLqFTg8n6Hzt/fOnmjV5OyI2zrYBcu+liMjhTNQ7
Ty3bhSCeJPCIB/n5//HffESI9Lmao0rUDBo+3/8fiSdIlSH30v/m7Lx23NayrvtEBJg3eUtRpFQ5
2mXfbJTDYc6ZT/8P+r9xSUYJ/TXQB240jimSmzusNeeY4apqIhTWMc+l55AVqDuVceF5//NaFhCN
7bCgc3D4eK2Svm7TljYJfV1u7WHy3Ek3upc2AmrCA8SFO9s+3ZO362KL47aoY2F2OX2Yk95gA9LL
InSAWngdtjtmc/VVrQsVgteoHgg78omvyIJYhbpYsie+1mvDW5c82dU1/0i6CKxUR1TQuq65r4oF
SZtC9tDU6ixSKcGmkMnuHKksF7zz2sfK6/bp8OPZLKH6tgzKkicHq1lg/rPsCKyx5Tx0eJSeqjwG
b7oi5dP7GTl9fbsocYGY4dXqKwwyOWi1z8fG9j4+fB6GqrEZZN+mWVBB1JP3xUOtHIUcDYIY2OKo
UecRz/MQE2dSiZGKHvzjflNmfn7Vs1GyXVUgloWfZ2lnH6VpQvzvFXJt3bKuUCM2ht+b3dUMXtPX
ANlcuMl/XA4HJTtdescI5P4c4v6aA8qeTGXNQdtB3c/x1Op1GGsEI1hmO3HppZ6NSEMVGuU/phrb
phy4/Za/rkV70AVr12XhYC9UN+rZ8QA44qtCURuzZ4xmnyH72+rtu6LvqA+RRpfJ3vA/f8Lax4Mp
g4vfwfeHw8MwNBalkxdr4JfoHDPPwqIyAq2Bi9m6e7t4nxIjQDLwZQHSn/ckmS7JtyqJfxnN9EDE
9b0uk7fPf8r502dxpcTMGFM5Ufypyv/1RMpBb7uJal3IrhTTY4uerFEMvGFNKq70PPr9+eU+lua2
G9dt2+EMQfgzL9vYFoS/LjeVgzkIMadhY8E1u0KIzTH3mlbVNR0WDsruS5U1F2a986+Ia7rM6oKT
E8v/yUs3p7Z1tbVPQ/KQ7tsEeji9L5HbP6mOfksy+4dRGD/+99skge7PTTKszZNJfVjm0m67Jg1p
p32BwxS7/zUZKHyRP6GyohyLihmh7YV3ebZ48XAFH6+D009zeJ0fH+5KYsVcpYiQATnuSrbZ4LQ9
AGi7TO++u83r/3yPQucyLlspmyT4k72FAi8pdd0qCV213rdKzuAlkzdKjSM9vV28JL9xqeKhXhH5
f37lP2/s47yIaNA2mS64V2apk0traxrT7xdRKEwo64aBtrK8BjVu3wyp108gNOwK096s/UgjJycl
HSSh01KkAVPR2kpz12XXbieHAC+s/rag4JrHh2i4dkBwmXPT3RGsiHq/ApWjl/YvScQMMMpIJw7T
5hAmUePohRPwCAjMXezv/WLfDeSoa1nhQMZOL93w2VeDU0Qn80kwjCkKiO3//+ursUZCNeaFSlnk
1K1nLUi3po3g0KdKONflTevOhxjh2AN/x4VnfTamPl76dAdZQ48qYgiuYcGyZ7icgdHfqfzhQRjy
wnb1bC7iWoa2zYyUMFzDPJkVE0T5tb04TWhPzlVGUFWLIDtNxqtEXpiAT/qqzENcysaFqG1zka2d
XkpJloW64NTwftW3ylnfzCqT2yZoV5hFUEhxRSztszKt4PkFUlLQ2DtwpLuUyMbdtJY/CtyRVffG
8uxVDWZTU8Fa0OWxg52u/9X0M8muHTFCSu2ZVXoda5ML63F81wo4AHFcKX6Xxqyn1vr4+cdxvuff
bm3bb+E834pBJ08R4spQ9D39bEg2Iz8O0ls9u6i5xdPcN89pZad+FsuUGoO8bwHfEydH7XxcgyXV
3g25lJ7pzOs+yvmsPv9tZ8seP80xmaN0mtocSU5m4qWLkTdmSh12JcrTJi0ChZ7w/7qf4CLbsdCG
NEH/Rz+ZBQcHVM6KaDYsZf0LQ20e2KXELE+EGVqub5/fkXZ2gqGnyCyEWBnrFYrl7fv569OEZbF0
akKOCiBMEiYw7LozKE1at/uRvqdHfmh0bUVlfiBD+EcxRTdWQkJBXeuE+l7atP5jnkB2ZxkoZVSH
HePJrVsGoY6anMETCGsg1I9Xb/dL7nfaej90/fdSR8GxJu5Rc4fnzx/En8f6YU7mQdC112i6GcxS
6smcXFg4U+D511SeWHnQUoSdTVyYhBLgk28UaBBSe8dS941Uvpk6YHKcruCogZMZqLlXSNy+JROJ
iF0jkWscvlR9dOgyaDdradQ4SXPzMC0uvQlJCPd84bPRt9/34fc7KptQTipUNk3AYSdjEw5XiZpW
lOFM42YvihpZ2urZ0BuiVARaP+B3rJxXoMrWVZHjujUSAI8qKasAYCHqJE/mZHY+MWbYn9RCJStK
F5u9aIal1F6YKc9m5e3HMrQ5q7qmhovi46gz5KiiSLLK0FpIojQK8gDXMpiK/LhFO8pYXqKp/RnH
J48HjY+r62Qs85ZPd6wCZSKn7awO14UmUmblj9NkvKiVSgSzyQkoUuiDZnkbaCOmbSSWXoxEyqxX
dFJdou+yvv6aaCPKvzTyuo1sl2NQtZt3zvUH3OCeZnWzZ8zL0VbyewZKvbPtYMyrF2H1hNY7gaWV
B32CSkqmvbbYfoadYm+1Vn/MNI3EBzn77ozPQ0F97nf8EQKzO+9G85GvcTdmNcXMQfnqDPyiWP5n
kNQ5UZPRYOEPivq6rurkDU2xYPeWt/WgGgHE7RkZnrwwQZ0vPuxbKB0xX1BpEHQqP769orWmrrdM
zKy1Fla6fuO2BuLylMWGKeMmz5PcdzFe+9bo8FS1zkcNw1IFig5D1/qW9mQouwCFY3chQ5oKbTPa
92JQUj+14FlbEVmaFEWBuF51w5fRhpA5jpTSByQEtYrKOcteismCI5K3avD5RHB+cN7Gpviz+7Uo
0f350P6aEV3VSIt56aFnS/D39a1jVCn9bMMvRo5bzqDglNZVolnNQ0oJNwPf/3/4OjBbsem3bUod
f/SEf/0CCBwybjV+gVJFeChbPt1oUh5SNf4JbcNiToZ8deGuz9YB7ppGI/8woMqBAfz4TvF0OZpJ
uyiMIf96BNplu0VJr3Wbl6S9AXjdsrAIbe+yfauJKyaZbDeO5ZeqlocLP0U/n8kAqrrM/9TWcLqe
7BYFtYQhxl8XRqWgLa2KMNZNcJ5QtiViJeVoVz0xSCXSX2zlsI57+XDhJ5wtRBxs8brBOWWLxdHr
ZFWsknxgvQQOTswLePXxtw67wAPLKz19aK/zpH8eNi+kkRQeXPDId79La3nLFl4Vqi3hzdEy+q77
n0tUkmeUKecIYHOf/8p/TKJbYYcWFlUOnXrYx1dGgBEA7AzMO5LJEri1fIXHCYVhy4TjFSmVfff5
Bbfv+mQO/XDBk5JSMq4z2G0uKOrHJu4PNoEuBSnF5rKG/5crGXTWTVZiSuUfby03U/r8MVcaQoNg
YvL76mfbjv7LL5wBtX+NNQrhLEEmPsAzaa5t5K1oFT41a5l+ja27hW7k+6cm6d29maihoigPKt1J
v3Wc97Upcajbl37DdjOnj5UKMmdQ3iGb3pP3yJqVirbvtwAyO9nH1rEBRrMdfTMx0SxzHImuHPcT
uKa9VrPxHMbfaZakkBkMmnKLol2Yf/71gzh+46tmRuCzP9mBxwOJAJWWFCGnRMOLlu6djKnowujd
/pIPd02Dg29r62gYdH5P27ACCu4C8lEGg9GaOMDBfWmte9u1nDiSBMnzALELxW1xYWidH765MO1f
W7e2rZKjWh/HlpK55CiQNAlJdaUxOKzvsu6dsByw5xZaS/xm1XaEZ7TjnbFGz7Xb1PccrCNvdYFK
zM2hY2EM3QEuGErEg4gzf1KXOhRMmoR0ICTPBi0lt14+wx7KsNOJ6GZc9lZa/9TI6A7WocX9Zo90
SEXvqfnwtlp8wLkV7VMDEFGvRC0ObSO78MTP5gtunHmN23ZNjjCnHxXxf4PBfssN8qIHPNm+Jaqx
7Hunv7GU9DfO2uHCRuFsHNGAQIJq0smiuX/WYurdZkgi1D1BHNNmX/qEsEWnfft8qthe18k44m/n
FMytQeU5PTNErZYk07a/YtvzjKTtxegcWGrZ4H9+nX/cDJIG1Jf4nzXm25OvtMN0A9I8dwI5W+jk
57XkADpcuJk/a9vHu9FRD1vb8ifMTfjzcXBKMdBRLCbaXFpvAMWH1ruO4g4zKT52wWrjZk25FyqO
NquLtGs3e1J1K73F9o8rwGGeolRKUWAsEHqjmywSt9hlUfFTMSIIf8XSfiFLpfCsJDWDxE2Lg9qj
N5hN96pwNfBz8JEhaNy3mTtd+vDE2R5jW0k1FXKFK5hcTveNMONBBqi6GaTp0HlpEz8DyYGtlcjh
rs2+uUVnweoxvy2Ad4DAxPdpXbzLfMHEPT4Wo277kkpvUIgWvF6fH6I4lt6Ags+rFO4JQSVg1ESC
xgS77pQggGe0AsTSqnVpHuZszHFSIzJqMD3s+xlumFarxlPrSssfx/wZKLXtpRX7cyRM8HpE9pSm
FkJEzWx3HeiHHQA9Z49jYvBF7hr09PL8SGOwJmI0i1Bf1auXlOPvcaitqyRd4BPFMg7HyK0AdDo1
MVZRtcOxsOK6IXgVBGMCgNYf2vRLX+XGTl+tXwPsmULNo2AG6chRBAWoSUxDCWIuBNq6nxFvLLG5
XCUJ01CumG+NVR+AST9NKbBXoozuwOdFANYaTF1iC4HFgrAXiMAxKmyMcFHv6lGTV0nX/bSjK9CI
5cvUaNeKS2nFgnNHyOnKg2tb8Yw+r6DcizgM5+qTPow3QkIOX/o+NFvXgtLW/HCcJg61YanCcu0X
VBzx+CCa5DuKYaBvmbheiWLdu21n7I0SXYu5ksKbzAQd5A3iNqIVCcbN09VbdK3ZCpHfx1n9hX9H
uYbvHnkGE8IxMb+mbdtityzfBquPmY4rBWxY6/9JDCahbCX3No8PSSLcHbN25dGZoVrRDSGJ6tGd
KuJvTbvCgo6s3JtlB/K3XUnxmwpKXLHjDX37ztFAEqDTEXhjyZcia0u4wMMWz46qEEeMcz8h7Rz6
7NqMS/ksuhVZrj1eRzJFmFNae71yigAaWPTeiuvYQUFNC/gRE9MPG76vD/xkvLX0abjJBiPZ56PZ
HnW7A4vYjTIsFaxBK1pDnPlj9crB/UEOA2y13m7xhVl42SvT2UlzhGvY63shsKTOpYx2bF26l2nN
3g3Gv+EuxdMaWS63Gk7soq9MEgP8eUhehyRrSMgQe7qH44Gfbu6HRFahkGYK9JZ1ULiS/OaofmjU
AoiY4fWjiO5FXc07bTZzfyKf8GrUPIfB/txWzbhzHCdgS17dkbNIDfHrms/x17HIAWNN1dG1WoUU
X1Figu2KPbDa+9qeClISnH0V6dk+KROAdYUSPxoDqATN/aqpdXqQZk0YpIk7yQFOfD2WwVhaOrxg
knyH6yab5i8jfJvB4mQGr4rR2qQ7HL5dsNoWDrFp2fUt0X7KWt4SdgPBWdeIcreMw5S3WKZI7uCA
KZxARNF3Tvjq1YCqclaNwitLoXqT6lQcvsXq1TjNdoqSV8HoEpc0NHUUph2VKHvp7B1fgYFQLLmN
I5uvQJQjd0SUoT3L2u9r/qZ0TYuXOlvvRgcrsLLK6RhT5586md/Ulc1xvtCtw1Q7zi6NANwgyCDJ
jT2Ep7HD3mHab4KR8ji2UEtDMrYCDynnXeUqyQ3a/rlIlgcy1HkEHBX3TTQdG83IbzB6kWyQGUDd
arbQbGLNUEr1tz1vCNhq5TjlMhu1a2Ie+nx5kdPwWOVjt0eOjZzMkYFr1DWCbbx8MxkMB06dhq83
6ivW2/iAVcFf+oi5d+nfUJsTR2jZy46vaZcCG/QjqP6elbvjw9DcpvrjmozVN3QeXobrcKdmxBsx
5yyHUmPKsK1E3C9AUu6McUsJj2oTOYog14v0csLwvFkU/U3lxmEdEyq6mWh3kpqlBt/KgsYJChws
VN8Yd6rZ3DQmqQtmD5cxy/e9UBRvWYC6VUQIznpgq913Y1SzPclFDC67L55F/N+cN0R7CzLp2QPQ
Ve0zYo3m6t1Rp4PeCnVXo8X14pJRHaWXWlEnxmPK+WxeOPCrmsr2fzvLfVz2I5GsJVDSIsykTrBi
HIeAXAkv0++g3rMV1q/d0UpCyYfSLr8+39gY287lw55j2xRuJq1Ns8l+/+Ti4yLJdqvRjPTjVwnq
K0zdvt7Btnhwi+pXgYs0cuZfA2J4NOeUBaT6Vif3jt4NHugnkqsMIjG8uXe/qm4Ho2fV5E03PU6Z
4q+R8hq54nUivHPXauubHa1veuxejSSp+2TGAlXIh/+vV/ug2f1bNXS2I9zuh+0Tm3thiLN9bl/F
WlM3Lg8T58nBMuGKYWZ5dmtE4J8/un8eH9mRUMl0dM3ElfPxvWGo4aiKJC8cNaomRXY756Lw7Cni
f4wWAc4d+TWm+zp0bhta0/rmALlY8rm88EPOq9cOdQBNUAhAIUtQwsmRrVUXPlE7LsJGwWgNhJr6
hAFTK5OWl5g/Wwc/lDX21yilvKIhKWMhSgRe0i/LTg2EouvbovHVO9W47iY9IktBKfId7okDnrEr
Vye8h1ADipwoX5riQsntH9UWcxO6O5z36XqcStGY1UwUrOSDVApm9FroOP7BNtrG8mXJjy5yXIW8
31RLLwUi/eu7Q5qisRWlnWMSpvDx/SnTsuS9YudU2uiBVWa0q3EJAWo2foA1eVABEBXD12qFQZyJ
C6dsbfvLT747E6Ab2n6KjZzMTgYPOVkxNrG0CGki3c0lWR6afl/J+DqiC9e56695fLNN6viYbwsR
P3Ng1v3ZXTEAgIg/2EYjwW14JNs8Gity3wtj+x/Twoefd1LtkbExOk3BkOqtJ7tdb//UAJR8AGY/
PdY6YdTidtZvwVNcODae96QYzBulcpN5WZtI8uNbaSNroAYucmo//bPhygeJrwsNshVfLeDtfcYD
BYLAGou9nHIt0KCrtOt0VNL2UinWOJ9MNIwXFs1IxC4qyoSPv2VKpKaSQ0YcIHrpSeoknrBEynl8
H5fOxYrhD2Qo76wlI6900qwryv2BriAhrqqHcrgv53enET8xsgZp/BS304si5l+UcmgubLG1ks+T
Irk2kMBRz8o+akCdOnC1PH3s3hWzeZ41cJDAkB9VBApeVcSv0/jf5+9aPysN4DVDMSgYjaZJO/nk
iZMUPwoy0dAVpfwwuKvsL2M+PbLL50x/kETcwIyGk5nl39TV+s5bgPivOcC/qHiWungVOstsQzZc
TiEU6G/jzWpEdarlY0ZIB8uHf9m86zu99tMUoo2cYTJOF87P58IkboS7cHhR/OGP9+DvdqbN1fOB
PVXI0ZbS7EKkE9QnaLaZ/jIDJa3r+kqO4/2glfuqRx2KwXCd55fUMVnK8N9e+MgxKJx95agwbUyJ
lPeAhZ1m2DjAmtxpRCnPhmQb9TgDWmJ8CSYulcKvNXEtG2wwI9/RlbUhbFu6hK0BLdSy9uWIxtuq
ygD+6XSQ1TDtq/SrBq9jJ3JzChMaFYEa940fO9K8Fr3zpLVLv1NtNoaSWLQXgjLTXn/vEb9eL+kV
tTbryh5qfwKb9qAkfpO6w7GQDuA4Od0VQnzLe9fyLaN9iVNzAHehfi96NQsM8qDSdtjS6+ZuB/BR
Iv5yf45yJIAjUUw6ZKq8Z3uv7KZZX/Z13zVegqryOJp7nOFbF1lJd1KJu/2yxZOT48dpi85Ood7x
a3xpvq3GXay7ZSgX90cVTf9pVfRrkiW2LYp5V9jY3GC1nHcmJZSEpLn3QgvdaB6DKm4LH/YUXJQO
4/zaEA2fxkp71zgTeSUasZ75TLJdoeHij/v+SzcSFD1FddDEAB2B8soAMd0P5mMHhlQrj5OD6j9q
E+tRuL31uFbGTskCFgaSMKT7TgQI6JZBHV70Mi6vEvK+dv0kjyuC5bvZwAHcq56rT7ezM34zx6TF
i9DDOyx6Gcqkx6kbPxDPm6GpmKOQwE+oMXFPHuv4G3jG1zHHuVsarMOrvdyUeeTu4sT27Hi5E6by
1JnEPJs6Z3TdmZ5Ej7zHTqOjqrftXTE4AWIB43ZyScxrgPE1ivD5XqdDb+vX4DjmQzdmGqOMhJxI
W5CvCfFfoeImEQLnByzI2AfickwJj/HcZEo9t21ebEVtYOLWlFfGbxMGQnCyiQn0AyFiMd4mhDzs
y2TdzdqWJqnVdwRqh5zR811hNRsZUkR7+0DVtw4Ns3xOogR1WbfAQbPnb6NaU81uvndplYWVKdJj
qt7G9VVRvXdwX9FNm9hpCN4R1rdVYUB0WnxomEJSReuDaLQc3410mzQssi7SgNV+PGjwmfcOWdTY
GbEL9QMmEYxlhQqKX0UPNExkypcm4278suZ06dXkoGTJLVyVJeBox+lzUEL83ai09OhujoimEXoc
wmE41Lr5q3d7n7S9Z+nMh6zpf9uVae+U1PgaxdoPLdZ0D/4q+d8lHUTdsykMuS15x5pGDGKMa3sb
stGMo5Bn6Y86kYXzYIZZJooXlFRECsRMlUY2vy2GKK7cjfmamgXdcldPPAIl56uEaM/UNhN6ABkO
8LkQV/2qg3XPnf38pVm7CUK/FQ4o8xmL9ndHYB5sh/mmYuxg/ZyTwBhHvwS56VUy/b6MGdxaTgA3
EfIbXtoYmfmLsLUYiyhnpUkQEpTVBTvHMv+e9yv2V43n6zaqX8Wp69vUt45pUyY0xSJxlbi7ahjW
B6WY/NWSijduxiRJstxOpngRAc+8l1o8YUqnmDbWrb5TMeGQQXLdJcSmlImZepzMNT+x5HcZD4jk
8DTeT1l8jRY0QKihpo29NxCxcbSd26vVMN/gnniaqlcBGahhAqY17FutPcyuOfigOWLWrbK/m+ix
eoo97AZH6PdzldObV4unLn+Nc4BfeR4vN8TAmXcjneegp7RPrWDx4iob99XC7NoWRvSHKrEbUBYf
G5zRd3M2PcdVb+4V3BdYtqA8EJbkZ11ihioK8Ltp0CA/Dq67HwpdBATGXCuq8jolWRJmkWNzGte9
GZ/DoUDUR/NvJNxdDLu6lUDfS4F96bfi5P4SvVeEFuIgNgpfrsQGJEv7piEt8SIM7cAVXHCl/Htk
7ezr5qesg3wwJfXTFcvXsM9suBhOl9leX6PyWF22IJGrx/v0hyObzDdGgfUta2SQt8WTWXeOzwoC
1ChCUW0rX1y2mzJZ/2uFwSy5zlYYJ261q63e+DbVKLrZUQ13iW1Cd4Ry4xduUl9TQrf3AwGHX7NI
u8+dufhVVeqjO/bkgcAyTi0lAMFu7CCUBI2qTWGG7WJXUqlWdD7OdkvSmueOUwp6i9Sspu856SHC
JsQvU1aenSL9NCveRptuUjUqTA9CINtYM38gHJuolu67k69PXdUFMyrLJ6VlV282yctsdM0tvaI2
IHQi86uWyaojCCS0cgrvuCcU35RmFORls7fTVR7hE6Vf1gF0IY2JW3UglMoRpAaWSUW1oXKIsTX1
dF/MzFOaIV+6qbi2+rGEt7O01KPGHXj9NSh04nM+38udbeXIhNvclSplU4Fo+ORIk6uruqZjPQep
XpDHNDZ7yEpf+bxHP+Jh6sPXz693fobigohA6NTilbAoYnzcIWtlrFrQR+dg4k17Tk8oV7J8k9Vq
BPTGkp2xJEyc41h525vWDfPp8x9wdnr8E4LnmLhGnX9E4TVum8ks7/H9mPVwNEkoYUZDBSNtMriS
Jz2mWAv6J/KoNl0QXZ2d4LZLi03pydNG83VyRGrUps2qapgDNS0SVmd86hikuP2vLP3qESnhfqmN
C3vc80YUcX8ol7U/1z3zr0aR1lqUjeeAymoJnyLLvdputAvD6Hwnzb3hyuc/9Pwd6xRCgRo5GlST
cSTo4/lsuJvj0BJz1JtqyUIELCKKKATXtDCtubBvWzj0UVEF6lzo9/AKCSeyL9Vb/nHr2HZxv21O
YRtrx8eh1ulD15ldPAdAAMiXm0EjUVT+9fl4Orf9oH9hVkIXKWB5nfXgFDpNEHdAy9n1dGO28qet
ITYBSMLBu9GgvDR3xVo+k8tuhTJLSXLoo1DLDQM+TZl7sp4iQqwnKIo2EhkZ30LcqPtyfkF6R74L
fRkGp3z//Ff/47OnLmlt1BBKKaxvHx+NCfNyAg4/BS2jfKZ75hHzDhjHbn7pFUThSinMCxWCf3x4
SJBxoVickFHEnoz+eMw4hqfzFEANweKcfDeLBNXbYD8neaCWb06KSLSsCOb4/Fb1zSf+oXJCD5Gy
wNa7J9QC383JlGOzC1CNiZ3fLIhG7CyMyIrqG4VTBe22n11pkw36QpTsSBQ10sj3ZujWY2O7bznb
D0+MMxpeK55u0zhKgsXoWEptpbyu1/xLt86G56Cme4UBliPTY5tcsHNiQTUTwk7cdj93EUj4UT5A
bAWGWmIP1tQ3BscuAkDB/IdMtMfSa8giu0YpI1AxafPebObZj9mp+7UDdiWXc/UtXxdvptillNpy
X0+6/rS81jQw/S6iVMjBrPVWmTGPtCl8PHvBH2Culqc0GyFcCt0ja5NonkFtH4hdQ23XzRbxgqTy
ACHUX2Txw4iy9JBHEPKzfh3BCE8V0YvuFQd6/Vc5qF+bxTjkIsWhE9XiYOOT9FrbeOrxHsBZ1sUN
iIp9wsE60FoDRRO2RliQ0V2Nlo+if3woszgJFYvEoNpkkQQSdBehsAWstEo2+79qDVqPy5zhZ8NU
7dRUWw/zRAVBGx6ShXW4FLq1T7a5syLsQ6HVVHYkfLp29mqOtGlLlAteao2PmTvWR1UlxQ7A8t4d
EiIMnAd3sg/1gAdUBSDlTXH/2GTL09CU2h0B84+zTm07ctc94Aj1Lp8Ad7oSbTvZdHT+cg45dkNr
Avb2Tq/6b7pTlCRCk5Sad/aXXsWlHg947J3rIttp8OX3yDJnn+AC/UrEbIVvTcJnnyJNYkefsn3a
MS3BwKaCE49PGqlSxxqpa5DZ/LcjAiCbNb4P3eYIB6gw0Es9RjQ2zIdyUoOkSdaDhCnN9ysIi6xx
ErZGmLSFw18KE1ZIe0feknmnZsteixUDM/9QHZmwdnmqpp5Tk0fUITi2nAXZqI7RvqgX5bUY4yPb
gezKmcSGCs9CJbolToNAFOKmd3p802XstGPoukcjn/5LLalfO+mQPDiQXT0ghrSFCxP5yquS0nfP
unX0dCLLOCXHX+I+Xx8V/XaENrCv2bjuAWsrX/Xnpqina5l2oZpl+6hT1odYk6M/2RqYYDGg7W6r
tzRvlFBMaMzNaTkODG2wNPJoP2v5tneYkzHktAqEpTLBHWhNWFK01s0aHq42/5yhjF4tkZbcEirp
S1ujU0lsoAciTfOawm7CFQ/VXk9MRresy73EdqjG8htt7aM+uVSDXAm1P6dM4IgsDjgedyTZ5laQ
TQ2H/jXmLFJAHUqb6IlvmGIJ+4ndnGe3LtkCcHria0oVD+5gVw/gaocKYs9AHfvQt6rvDqUMx36m
AJ+4g9+mKQvFirMoA270WLS23PfYu3zKQe1OQRTKbzJv4rhPbhFwkIsFEXcT/0sUIV6zuGbYXtpS
nGmisIeqJP2wj3NNVn3jZPVowXvP7iQaIuYH8Gei2LNP9SK8WEAEY5JuWsxCTvxTLsWNWJN0H0/G
fIvEI1QVQjo65XlRLXzjZNVAppoIPUb4tUuyH/bUIaSvLQ7Bc9R6IqL1sK7jeiXLugaJEHksI/2X
hnqhjhCP5v3QIoAC1NUmbxHoSTMV6h4dx3sT9d8/X0dOd2/bTWP9QhWOAo264clNJ0ZWLPgMmqB8
WQYWixikLzgOnSZ0RgksmRTiOlarvbSzOtNPc2EMqhsjnprrhgf4uFZnwLmI+awbqgzj29QWTOJU
9JhuAPk59OlzqYTubJfhSIGo6fQmzLfGWjWNOL5W5wlQ03PEyuXNNtVX0hjYCxbJE/Y1coPsvjkY
kYV6sCyJs25UklHqLjDs764U6VU1EASUqcuNORiEN4Iv2uGZNPdlqfe7xYpcoB25uDY0Mp/tSWt2
mSKISbGRPia9iEHDvbaSOOimqn8POYgeA/l3Yqpfpny8EqP97hj5SEKlO99Yk8nRm/ljaJwwHxBR
RiJaAkURYtfNZBMUtnErxuJpkOp8wM8bdlpEGrBWTTu+mewqqddQbZuWprLCyitlgiUQQb5DJpcy
A74FDfQjVRekGwNJtq69Iqcz+53rUqsnByHaJ3rxoLfy62hXT4uFJ6JudFz4WbVveQFPoH11b0Qf
6qUGmwjG5Y10SMxO4ytAdl5CZe04WAq5pnVc+WZ7VXGaF7h73ZWAEZ3uchqbVP/MYCZnOVwMpl7L
rJsdFowpjDVXJfRj+Eoxwd5JlypLa04kACzDESyKquyWAbzC6vy3FHQPQOFxW9Vya4z145xxe20+
tLdWOVlEhsQ6S93tdrw8ZgYUr1ExX2m0EtZG4gdagudVls7x8w/ktPcBvgdlJhp4PL7bdnvbjv+l
Qy9jNNJUoOvAsWu5XwcE92oz/nCG+JLV/vRT/HMlLP36hguiz3JypV5nFcjwTARR3pA6byicGpmS
7RLTwzcVrc+gXGgSn51vtktu20eARJtF/Y8N7a+by4hWJfS9YBLq89zPo+mp6Wn9iQ7gDLVEj502
qbfKsDNnke1dokPNOmbnvjQzoYPqsdQvHTzOnW+ODomDJCyk50jlTu1lrtOmRhOR8WXNlu6ZQzmx
NhvN/aLkfOvGtN5Av77TWVhIT+xtfDk5hbdhpF4BXtQVim+5E/vRlmgntdXsSxPX9hY+Nix1zoIm
UJPNswqj8ON4SNTUcpoagUCCI8gr8it9RKCciY7wBch4W770NNBkd6fpTbHmN1tf93Sgfw9ddNP3
Rnyxt3L+e5hGN3Yc9m+KECe9ubKx8coOFpkkiv0u+km5tdR08EupjIeoqY815a9grUp7b1faw2h2
X2NRHEST9f+PsjNZjhvJsugXwQzzsA0AMTMYHERR3MBEUcI8OBzz1/eBuhclUi1abTKzlFkEAwG4
P3/v3nMvbWYBmvYiP85ICO6z6UlG5bTX3Uz1C6KKdVWqpLZ2+VbtKFRNa9o0HWugmzvxjdkTVO3i
jnYqGm5mae2yyXy1ys71vRmXl+aNQTeWD0LPj6NeM5QYUQt5lVsR6hPq43WtUFDdrUrj+dgl3lum
i/ZpycVn48sPTzkqbjQBtAvc347992JnPR1kA0Qy2+kTYejt6Lh+zsrdGlbJCtkbGFsAlGSSMVKi
HTg2HIwoLgKjglOS2nTQEuadn5zfVpbYu+eIhQM7O78UdcAHHSgz7dGRs8aZwY3RwEVdWCIBPJLj
wxxMs7WdEiF199Lo6MYm5OeBcpN6qPbTaK5viqQhV8BgIkumCjFTl7YnlqQrexqtrUVTVVovGQqu
fTL2W6vobF8z19R6klcf7a6DTTUNB7ef5YXcRgCCbf/kKLFvWxzCYF1So1jetdU42OF4/JllnD8i
AKMbOS1PvT3o53Yg0B0gZIb8r/nVWZcexdvLTEDJthbiSnkPgN5xqYT0fu0Aj7uMHIpgQJ5FjogO
cM/N7vWO/yGSZqfpbFb/Xrc/vKdIAdfFDac109wP3BLBvxkNCxExEaEsoh5+bmL3PgtB+ttVKOQ5
frND0M99txpQzykEnJcOOvr4uS1J54rt+L92jvNRaAmiFtZZeT5YEZgPMV7Laj6KauAd81BDqGQj
VJp2G+cEIoweOK4puxTK+PTvm/i+x8ATSudrHSNbq7Lm/f7gTjiro0KxQYeJc5GLaRONprmt3djb
daoaNguOwX9fcl2v/lhf10uyjAF6JB0Z4N2f6ytjw4QYA8fejggeR3PmSCQ5ShLnvona9r9XWYDt
oXuymvLRML2HS+ZW3tDQRZ489hm2Jrf39oXe30ejvRw8ZAb7sVp+NYl77Raz2PYJIt12npRd66n3
UQPf5N8f/i9KCxSIkC4M2+aJ+lCOU9Q0atsbyS6z0/qek36NAK4tcYeS4PBb7C4LQz3Zo7k356a7
DKJijNzKu34NuRrJFiUnpJmRSozpoWkH89Ex0zwss7MgABsyXx4jl1FWvL7X7isvcx8YozJF8voT
3y9hN6NXPkaOTO/KGvGfNbdnfZ050p559cZWAKql0jNGFCj//ugfO44uHx0REJUWHXvvw7NmRxny
CyvZlXr9KiwFgu0Cjll4gmMRsUS57HQm9Rrz3lKebDNpnoaY83avWDfd4pyZmjAVcdGD5uhH80xF
JqBTmLqxdv87726ItLuidbPHf//if9G/rSgyyzURjqi8pOtK/x9FFI04q5RaD+hFMKysrOQO877f
ruoKzgHbqR/QzDfTc9Y6R+khYyrdL4yjv/z713hfpyLLoSXMI4xyEqjje+tzl1u64owl+fZoZzRJ
F0x6+cFd3E+u89t98ccLyoXovCMFWmtU970wyVziQY8kBQeXvMQWxxrAT89urX1RrBEXT0GPRlPw
TzMYatzaDWbI6CEH0A1y5TEgNZwoFfPZwVfE9JxpiaCYrDQnVJ3hUWE0iUEfWVCP7dzkZEf+dQxr
ULmadRr2DJXIzMLsZZHPKn5Px8AxGNxhpH9Z0BTDXmhJurYIrv/9/aUDtyIP4B6wJv75LZeF0y98
gxlCtQEd1uR9QaV0nFdd0r8v9BfvLTeY958VYAXdvOepscjQw6wWAMbN3D3UE5ybOkRVemvFB4dD
3oZj1tZY4AKkAiXCRI7NJ2vwh6Y2XzHTDlVdvVIcSN61lpXBIoVCB7bj1e13axG0O/LXBoRWs0CS
jlFpuZmHUhAX9ief/cOGs16ZZ0rH9EiN/R4tVAqSDuknZ7uB9k9cI54SDnJby1a8MOfEamUE/DBG
D6tI3WnGSjTmN8rKB2+MXhLpfdcUbLEkHuxs59N9WPvLO0btb6ODQ6kMoON9zyJRckmsdLqTavtQ
JOx9Ud4C13IeNTe9q/V5t3JGaGb3APpgCqhDkMlqM04zuUMuLlp02J88lh8KEBdUA8cliEG4pcDp
/PlYotfoE7UZ0l3Xjd97RTuXrD///lL+8p38cQnjz0s0olqiRIwpkuid62ioM+UbYXl4UenEfDZP
+bD9v/s86+f9j8UUgcycOlW/KgGaO440V05X+AAsOEDKz39/rr9dCrA8Q1P+YtD4+/NSE6qMxCIT
dSfs5Qbk0pFi4EmbS/qi4uHfl/r9s94tmuxp7OqUo4wJrfUe/8fHmiVO0khbP9YUh+REoVxNf0lL
mlv6ufk1RtqAj0qEBetagKlAVsZwZt/vZIl4SWn3Qzll56bzfg3Gq0PgyobGiokXnIdK5Fh26J1t
uksnHJAwJurnvvnGtgTX1+RJVaOLW3oBdYW6tceu91NT3KQGUS8zkbfkcDsbM194PJepRVWzDKzZ
WLQi2OJeojVEGNIhh5E0hJ/clvWFeXdbWFBRueqsqjb9lT9vS1u0UCg6RFCE74UZqN8Mr0fiOHuF
TXITOaxsUkngNxjerU2nzVdlWvuGTRgVSUYbXem/9wMHxtp1TpgE7gmWZG0uV7EMqTCTk6JHLXXE
KhIr+BRv7azbZpojbukloXNyl0A31OfM6b5nbfYwTfB9VXADG0OHsbPu5jMZ2tLBu4P32hlYiTJa
fNsI/sC/78TfFn16oZifV+IBj8q793iFaCZ1XPIw9khd6m6gtmvab5VZtEHSNknQDwqGWbMm/dTg
A5ndgNxx+JRJ8hGJCiyRszKGSZD0NOfWveE/nlRRW2gYsartQAaGg4GDQC8zbVstq4ske7EWOthl
lCQh3MfXWc3G08LX4bWTdiN4iodZs+6T8VoafXR0bHBaDpiPrPEeh8geT4joQT6a8bj3avrm9Glv
NRV/AP/BSjyb55AxRe4riXlSM6SpnXV2ZNfvSnGZMuii3bCEDZZ5BKFYLmpBu5a+j59Ea20o2208
Gd2hI2rDWnQchKZ37um+79ZQi/aZE8e8JdW53ei5NgeYjsmiVcaTkZPZLZ0yPmk9bUlUsBN2RwxN
MyefWERJSN3/XPXYGJr1LBLnpl+mNGK7qvJ8l+TdFq3jwCf2O9CKAd6ql7xcXmOjPNLHLP0xExFN
tdhltJG8mhFKyE7TUT2PKBii8btmZlhzRlWQSYD3YOlV1H6l8yIN0/RJLWmCl15DdkDtl4Yk251x
wBOs1BWHIu3JeMe0UGdjtdFrpjp168/eolEqrw6mlgxGTNV3yfRDNQacotWsbi11SanP+jBq+zfd
i+9ISr5z4um5y52f9jcO1N/yZSQXw4GCOzonoC6dVhTbSjfPTl40m7bKJ4xZRrNtC/ubmcICLXG2
oESkB6crRJVGky3JSsQL58YsKnOpHxmC0Tps5K4RCtXjXMZ+nOa57yI4XmoUoy0AfzP+0dkq4vGj
a06FrzOjJVLT2aQMPf2qr1+92fj6u+WWmtMbkwk8ZBBzWjU78M4gr7HaIyzENyWVh1G699ByIWd0
+4khH+ub8gZnJmV4VHrhz3xaZCC5nxttrWfzrD3OQC43XS4f0ihLAy3vbiCykbJSjxgrzewr/pkt
xLHIL6gStjXaW/qz1oD7pwC2NQ88oFQqidUmfoW+eWOsjUngMBGeXDhiedi4kQP62twt1FM+z5WO
LgzpmFQgaRTFsyDHkJxX5yJycrcVDEab0RzTcCnIqsirnZtIGUSZWALL5o+BIxzhlRkgwtAClsK7
sWamcTY8HtK2To7poPJyZA+ozEV/OE2/HHyboWfxGJexQ4wWku8OuELjZg9zJx7ytvue05o9THZ5
b5nKdOwFkWdZo5yn4g6qZ/KmaOnFwfADstvO7se6PrWzKU9S1jy6iAtRHeTNTc982J86wj3UlsiO
yRwFpHPV3AmTgtZWL6UsjXCqvXk301zepVFebsXyrNnpa9kiO5V3VOGvIkcxyQzMp/M7Af7eJXTQ
92Mm37jjKQMyPntktM5Oq/sv0AVw98Dd3SxDK3az1UKfZ9XCLtx8aXi26FMCTlatwd7jrP3e9kJu
LQWjEkpEb0MXZFtZEfFg45HTOana070TaY3vaY+KVQHgQRBspFl+wGzvM8JFjmesmJ5Yf+Cg5O4h
F9DiVFpnw/nhSJ4o68G8E0nNmxGhQbHVOxUTy01qL2cVV+J+8DaD0XQ3dpsS31cN265lZtsrLdB1
D1A8/SDtf082lYMJAlMyY2VM3vHA9rygbdR7TlEk5fhx435D7A08iHxxhl3KJkPEsKkdjXm9p1/c
gUT0ItU3S7HoG9wYOCVrhi+6Vu+H2PL1/M0S9lVxu2MnnwvXO1KrDiHSDpD5Kr0HxeNBjXI/sgT1
Qw1WTkNI0WbIxDVjYXJsDddUPCjxsOwtnJlWmZOfkrZ6iNYie0bLIAJCKUtPfdGGivEbq0cAVSgg
lO0tB9y6aZIiLOgqYlINOzRV3NO7OJsxtRb9MXblste9b46R7Du3xPxaUf9EsiMrABioPmPSLbL+
doLxaxjjs8Boj6CAr0Kt6r2WEsBYu91e5Pws4pxOfakyOEcvInM3SHsFilktUKTPzm6aGLaVxM/2
LoI5Bx9SqllsNCcTB2/grPJeIkafGo1YgQ6q/dyW+FTygzGq9mYY8SzqfSV3egd/X20esza595hq
oXRJ/ChRyGfu1zaNilOXbMkMWsZBWAfSc4hgefNS46aqu5+EfHSIiukfmJN3dSsynPrVLmMXONVa
z91lXbItrVyEo9khtCw3Cjp94IcNvtIeEHkNeXEwTxEWbd9jHdg4WXGYO7Jrk2mhCnSPKGwaH4AX
B0BcH2Prd110GXSJN6XAniEyoq9Q+aIJYPJiVcaDByiMe7qQJkc6GHUmfkYKaJ3B0XwUZZ1dEs0Z
/GJIrS0BDJan4LVY+jsjqQlpKJkjNKX+tY/7b4uGLr6c2emXhg0q7ZctSViXJZdqwG3zFae7OsS9
SD3q/XVJgtyQI89+gzHyEsfxnY358SiLV2QSLzVTmsBUrIss9bPIVH5/Nx0DLXN9d7mIuQgdkTVb
2bPxp860cJp0vhi6dNgMzf7Ueg5QLTKcerV5aJEH+STxcC02Ah5mlB01bxWhW997EMK22t/ZNnHS
VV5tVS095tJWA6wGC3Sq+A6aatAnaKwJfUQMy+ksjFPd9ieGh4yOIRAovRsHuIm9q6qYX+vRgcuO
2qKRAiGs4mDV124Xh6y+wp55+DJBkg3W9tTOgc1CVPML0nl9qTbPUY0zwim966yJ7Yx7aVNZNWJ2
7FOxclVG6oFZpGDFUoqPxja/SBfLpQPLkMxj1NzmMcqSfu8QUOPm3XVc4B6UtkMqswbXj8Ba/JH0
b+jagJxYDvhZqMWZmLhZHIXAvSUy/QrYWZLeWKn6YniV7SeKnm+Ql9B8wn0ZE0I32pStU0YURr3Q
yInAB/jCwBUd1TdDaWf0kmlVwUJYNrXeMWSn/+jbCV4pFhJt21WJvgMh16blRs0dVEYxdhG1J5A8
H3+aiUx8r1V/ZTWlHOxjlDu6yV62vMmyxBXIc8driEdHjc8O+YJO8dBN9AUcF3+1irC8E0VBtkeH
UmBMlkCrYhGoqn7bSvYJhSLQ14zxqtq1xJ7N+xxVuP10il6F1TXsMusU4XphKUSRDS50uCGZdPJB
Ll+oeuogReDhG4jg1BZR1FCicGGKQkQGLa8+URCLIwCxrGXYunNPbqz77CRxsVEYVO1qN7qWpZNu
3TadfeANlAPWAs6gMHERmz3rDcc7kHhHRahbiYNkS4dwl8AN3gxW/c1tVrOMO1L7xqyr9hhGdrSZ
WvtqImmPSW4LBWcmLAdm6aMjMrdFk+r7UkZ76JvpQ2bIe21xFCxU+RsGdSpPl9H+oic0V6J1OFyY
8amzfGea+oAwY8VvYhsVQIIeUXaDGkKCxCCXNZtOCdmUFgHJz6PORpZu5sHkKsMOzy61Hc/QJiv0
eR8X1XgqNE5Yua75eaXcpJOs9n26aJ8cuPS1a/Hn0dNcVbRweWwaXEyK/jzn8BMrVIBqtNXz7C3S
5q2erceG3vT8nngxja5tMENkCrkpB47m+laMYuHud2yE63bS5MKHhZBxMNaH/Yxcke5Pw5Q+lfdJ
RbuzeIEJ1AUKD9sn5+a/HNI4MWPvowGLY/1DOyFt7TwpaBpsKeK/d6J+WZk/tenlmwag24GOzfM0
kuBlOwFyjIkiYzRJr2jp6HvFFNhpF7oFTFNYqqc88T6T339oStEfIxECFQMwEPp57zor0TzxKqx1
tieM27GlpzsZyv/FUv2/DnfjQ5fSUxlKsTvBGqaD814vsTo+eqdBdQklbSYxDVRWx4vHeKZ5hPD3
PdZwGOm9x3yzbL2jMis+XNUO7MOc7b1S9BhZOuMWO2LlTwBPQxJJXtxhtPYMCwsOd2ODrbBXqb2L
6s5xWxD63nQgKNshZ7VOWBGKDGuT1276boR/M2oGC59bdA/e4J3Bp6ZP1rjibMjYKanI40j9rntF
f3GS+hMlx4dpMveC2SDIQJP78aGXtTiFXuUkwu26hpjRPCfzLKMHbyMG5R+aatPFz1IjEPvfbYu/
XBbpASJkhlaMQN+TmuTUOINbzcluKQjUw3qAgKiz3d2oN8kuGWDQiDq+NdJP564fX18SHUwCYkDj
rQQz/V0rdnKyZeoikDusJ0R6tEyKqq6YzsYwMxIys9McCSdsEkYJpfsjktkTx4WeEPli2iBGJDfJ
TUFZRPMxAesBxWQZQk+6Ns31u9LAcqU6xHi0yKZ5gT/tr3/oe/FbMy9m8dHBXnwQFemuANak4rc0
UF2gY45PiACUvYs0IyxU7MWNx440zEk45/bRNGIqSbbeoXlEhp8fHHUcfJUSFSGla+8NFlxcmD/N
KooOUqjDUZbzBt1UcRj1/A73JUcYPSVxPvrCZFOlVueFmbTpWJG91JkK+dPdyJE9UfxVDwzFJQvz
SrwoE7KqxGy/Szvi6gupVEmpfO/hzZyFwuGF1JNqY9iLA569Rak9oSFA91fsYWwMe7uBD8axrT8M
2XMXt8Upz6UTpMOU+fGQnA29Vm5Aq9wOPScwmEan2HGV3WJ5EynFI5nyOqpgm81wQzn1I+UA7tel
85Y21gVFxYDeWVM3jW6X4aL2hyZaNcS9+GGPggFnPjzX0H526Bl2xax/LRcPq7wzD8fFoQ9rp9NO
SwnLzopLnj5mKszdOBMc59sp+PdbYn/ooK/zDKDoJCIDNoFA9+deMzGN0mY3sbfWZDT+PJP+GdvN
i5fRUWWVeCzY4I6ai+QviTCrVnLKqAGU+Z4RXDjTbthFRa/7FQGAO7QgXWoeVaX+1mHn29jDY6VS
EjoW9mErYzZlgD7aA+XYtCRuApbxTsY00b3TOD5Ok2GcB/ZmDdPcaRHasBm0sQsGgUe56N35qGvx
vFPGiINszoHJqeI4MLlXcm3J1TorGSnzbV6ZB0NMB1vEuq8JcB+LAtFnpK9gpjicqHKd0HXTL+1o
vXS4Q0Oj7yTHZcIz2wVJIAO/fpva0/eJOM4zBrEY/uCjGBNy2iJn9dV3/Wkco2j77+/iNzn9j30f
k+c60gJcznfxgTIzdg0HR5PvQigzaevtMt9Ia0gDpys0Bpddd0rm6KHsBodVTMxHDWBVpY3WyW0r
67T03hOGoCOahP1cINSE1MMYM0LWvtiTc0oTnexXRR4kstc9PcjDlHbJ2TM6OxgWXfjE7tmXRnK3
//25Pm6GRFSg0rDxoCApej9g6JjSqUsj7G3SmRXgxuWV1gutcBdpa9LkG3XwgA+ryLjGeFY/2QY+
Pt+4vyzohmiJ1yHHuwm4gRyhmBa8nHMBB7IYd32uHsZUmIE2kURHXfbJG/XXC8IS8FALOCrSmz9f
qEjQDpkLLtgXDpm+VdpcaPOA67E42rqWdvyMkfrXCzrAxci2AdDynpydV65hdiNqIrR/B9eg7VsO
5hrlrd+KQZjM+uiq/Psb5Se8L1GRwqD4XXV9a77WezBLnVp6V0aGvS1sPaHjjddg9XXMInf3Mhvs
C8bQcVU3Lc5yy/l62Gk8YqHbxF9VRqA4FdwfvGz40+3Zw0JaLKeCMmKTqJiSAVjA+rSzXJytpXnV
GsSdo6o357wzLHqWVYU5vvna6SZZxyK65rpaHyPiz6JGQ0EsoAYAZwAZOHgXl0NZ2cZDsB/WFLIR
8VWg6nielKpDVYOv1B+16o3FN99GpjIErpOmfkGjwOec3W4KdeJoha3CyClVdN7Ojd6Zd1UPDbB2
OWjZpQh1RTwQa64D0uvVAFRUT/ulP6R2qaGrB4zV9DUoMGe8Gutf6gg9TNXoTGDRLTo1Lgv2DTpy
9qHVR37xVIEOoVTIoYv4ds5jvCCIJZysbB+dpv3OdB6SqZ5AipNS31mCKkc13+LI0B5w/TJ2Gzxl
n+0rqd9KrT43utXvikQWNOA962YeSKecZhpr3LzbaWooNnIt2ayGu9PvGmnIzAHbsOZsf1dp42JE
YVL3Le08pCvOQrxhx6wpjzMb1XV5diet8zOHekHWzXk2qKkqoCx+1zCZbXD/RGOtkhd9p/c0OhWj
M/2F5qIv2/GqG30g8ubE5GQOfldMtUy/KTpzaeISo5C+FyMJi31WNGd1cq6KnE2wYGp2TGO0oTQS
WEzmUgmZr5A1h1M/HAr1UbXi5xm2a8io8Ra6xI/a+OVgLDtrubD9pUS6A/U5FgaDRJPmdBo7ZLjo
1TYjDo62gEiAoGmPVsXgDT2ZsfdktlsyfmBX5bQuUP7urMreJYudEzqcnu02UreKZAqTMPT2kVam
F9e8mZbW3iPJv/a9Od+IgsdDMu+kDRTKnpEo/BZKpNzTtuNgKNskJebTiExs2xYVygD7n3Pdc4Tq
/kAD4rHNau0QlXw/Qt8VuS1QKRrxae6/9I7EDZc3Q1A4qXpuI/dpBo9/wsEVBXpKM7gV9DPK3+Ho
82js9LR6VZP8qskpeswf6QnI0bej0dotgiayS+mmC4ljCfX5SSh0B92kukvBWvtFVZVX5LTIjJW0
MA/Vskx+mlhj4MSJGag4G4aaIrUuyvLGGttz6oErwIZgH9GOjmQwGEcrMX7yJ9GNoo0sFq7fgIkl
3aLwduA+aHPhbQyagYNB2dT9TWcsQWEMX9KJ3vZQuT/7XnfuoaTsSFY+TWIa90n1qOHIOpX0xX+/
SG4HGIcEQg1ypddta2NRdnVmUNHh8vSj1nnsrcXed7WC59uesSim9YRDn+5zwTkrsC3QkrnJkLAc
mEwUySnnQhfTFPuE+SM/hk7FrCt1OK1u8rpU72qqjcCx8uImLeURXZ/6pNjOi7MQ6Vajfw2MKbY3
RgsMwysT7Uti75q1+VXNtU1WGPtDXZroRlIub5BtFHaiM0LRxddGHewQ9tc9ocnjwVVwsHLHntN0
ohArk2bLdCVw9SQLlkI55xyudyIPnZLcoGShaq4s7ZASzA0YINZ28ZLv9d5RNi0p24ZC1qxa3APW
DOcsqk7V0KWbxMNIUoxLF84p4BDDPESZZgZxqdZbrfB4P9IJg99UAmrIgNrGuP5zjcxtxEPHmbYg
4uRUDY18gUlvmoQWM5EkZ4A6H8UMptddg28k1IflGfu58GkNcNAZOPz2sX1vVasRtMQoU86s2bow
Ni29zkYFxTPRsBpnrHlwp8iUNOki6I4VjHj5nlNM1xr4FuYLJYj3RSdkw8sDHMOP8OFcfzLlAwQE
mqJkBlauqfh0lUo6sIdWpNVufb9IDUFH1GUABc2JJyi1SCyfNPOW8KkdQBMgT/l0nbFbSFsMJ2w7
E5/Hb9revApRJ3dznV+s/FnLdP2wTOWunqxyM0kPUGM94BwgA4pRbb9Vt9qMmpvxK92bZn6LGlxd
SCazoJjAuj5USGufGLaI0HMZYZZ0KpPooTZb5btlbySGB8ZSA6iipgXcaaVPqobuJSJoLR7NbelI
J0RFFRSpOoQJSh3+2OD7t+IHGJOgNwshA7UXbwtnsVAw3Q4zkZ0HTHVYugoiI5T5OzuT+lREs1/k
jboFDzT742w6zE+masW/EvKwFMmmaFuukYqzoXFmTfietu6ifbEL+U3mjIzb66wvIjArhewu0e2s
DrV1DlzoLJfkPDTWHZp0Fx8ei/vsViG1qMpaFb+Wulpt9WmMA9cWpZ/0L7VpiH0LQmezqKA2lu7Z
LQfCSfhEuSZgd/JU/j45zyUbUePm7mYeMjr8gGE0s3vThYVDsOSRtp2JdLF4m+feFmtpvGWeIzaR
gqtLYbqZodS8MZ3KO42ZGzD059wwcwNnsuTCrOFELiP6m0uh3SsjaXpRXpHKHqlWENVVEYKLFMWj
zUa+nRMKpAI6AgelEKCYtW8Ud/GzQn0w8+LBXAioS7WM5BKcqIQYLxP7OwtuXdITWH4VP0d80Bfh
2M+znb/ODDF/sK08ebi3v5BqtUGLgZcs875maa3t7IX6xitbRLWzVt61PMdI+VQe8IZtA79GYPdY
K6s5ahmk/6hXKkhdyWf6wtEdQ5n+AnaLsBJ3GyNYuZsT+wj13QyGumjDAk3XKvNrAQG3iO3KYed6
ixWUkEyZuzNw9pKyvwL+xYql9CmLmjKcE9Ge8VOWATD/oADit7MHDKvuIGmvLn13i6bAO2UTU3vF
koeE/lnQNYLcq2eeaesg22lGM2s/jCYoq6Q25uvY3nndq1Ys0VFznEufxLdZ2djf76ZxTl6q9No2
IHgxnVkndc7eBst7FnSYa20cmMk3vjb1+xbG25lh+AENAayCCj0G70NOcm5EVrizkP1s2MoOW8/V
Vkfr3MXNV9c9tuhAA57ZDrlJVfjTwP3GWmycpOjPklOxzzyq3oJcus8ipFG1fa2i4azbBK/ElZW9
gM7rWzN0R+JRSthVm1yIDNCYBndproMO0C4KsCPrmL63BG1pa81aaof8ajjjieDfCd5JB3F3ygPv
Vk7IblIGo6c5zZmkcexTkgQfLTEJgUE6S4Xs+D6j0Vi79sQkjIKzEs2eNVTfoH0K+vGx7434ocdU
+Hs9Z0BfbRvyVDG+7bym53WnnHJ7557+0KPDa9e2jvRzkts2+mT4joEjEmz0junBEFaqu0G05AQQ
j1Lwz0SSx9G8oWs+l+mNYmTfjJJilMeZqEQAvDpi6rMKshg2d+AIdr5uGdlLbJe5AOuFNhY6AGqY
TNLNzwWPF1ABjOiTrT3lYzudbKti0fZW3lTl2GGRVc9MhxnbxB6dGuKKgmwyyFeKov2UyuYi9aHd
57J+Ncvike3+YamqMWhzNqE2Z/li3Ptlls0+pl0DVLBiGc2NB/4++4M0N5Xda5siNeHa6IQaZ2LE
EGkYRzl/XUvurKLKq8foMVp6iTuaYWyXmD/rxnsyx2Y3amS0JOjJr2XP9C5nXNHoUXaKeV0LvxFF
tdPK8oTn7gal6Wvl8Kx1hsA+TjM5MA1M9flSpgDU5RD8XjQTg1tj1t/KMfk5LZaDP3KYt7nm+Z4x
IjvRLcoy49Er5KnoeVSLkV7KSI1KzXGij30glGk40KYvXBlqpTw4jQc+rad3Gi9frQy9GhN7GBJ9
/KzVD6OMCV4pGL8YBuFbBuia7RIDRFcyDclIheyYJA6qLfSBbad1sJcYgBfJZW6gZc7FDCp6pZGY
Vu0cl8R+zHtL7OrFbs7xOK9ApW92JZOLjbTvOPQGx6Ca0taS4lds29c56q2w4+y9mZrcpiz/ucoJ
drPE0V/0scqJpBsOMHaUze/vOR07Qp9QMeVrSReX/L/7/igj5BhVC6G5HTr4VfJqRJDpBjF+IlH9
KJ+j7WDRAcE84Joqxp8/GwL2kHGCS6y1q5M+eIXxbLfQBsxMhm40Iqvw4mco6x4p9X6ZuBWaguaT
mQxjgQ/HdcgjdCOoN13U8e/1pLLU4xorqbrleE1RYyZkhi4oBkbLGEPi0YZ9pwNkH0yym7VVpD7O
lniOeLyEGqqdR3xqUdAZTUqDsbn+VOqFEURGEu+zHnham7xAar0haCe9a4v5LmlwZTOzSrZ9dhFt
7d6rEXHfEXEoipYZd8Sw/dSceGsK0r42dpxuUpherTvqv2as+XFRZk92OT2pVY+gSzfG+7RJ6wN9
xHhHTX9Qu6K/t6TyozA8ecgG+dxEUX5v6P23Kj5nQzt81SOUPQXg3BApnrE11SLfCr1aAg8P8x5I
q/eFoXcePMaJsPEKFGxRsEi8plI3S5ebnPmtm9ZNhlM+WogN3GYPYNMLxmyUqKHiySdRAJXYhGwo
tiIoBBEUOGbv50QK56K7qxCZZFKnrtnc1KkJhnGcT7W5oR2lnIsqW3C2PEK0FqeSwTg+jWg3ejm3
3s5+GZLnP1Xmi87sJNAlVUDX2E+FrL9imLtIzsp3+TIfFi+7U81FXvsqOXhGwtLh9g96os/bbuQ8
oyvdRbPS8kAeRszcIM+2hRPFWzmhdRyactnJdjADi72d4gAcFtCL0aaNhNkgrBZnq9AWfyrL6TJG
cdiWQxUQrj2FMxBwHuVkGzXKc88RwZ+YV8JxsB/hiFDhtfIbSXXGAWPLNwJwIOn9D3Xn0Vs5smXr
v9KoOavpggboewfHOx3ZlJQ5IaSUkj5ogv7Xv4+q6kamVFC+HrzBA65BQuYc8ZARsfde61vdaK/7
gimUKXugYHqJNDLeWXYWbIXdNktR0X9NWoZTFJD2gMubXst47Zi5tmeyvs6+xDypd2J0jaX5XNRh
/DAgubiMtOF7CzmLbhU9iImsSTQexTIS5oPs2uxkmL21QRJRHZ1ZfiYmjnI1G8OORUUeJ8MZ9zmr
zV9ramwKSqawvx4n51IKngEnYDntmQRPtlJUB+hsfU0TW9SQBKBxP1kNRHlNdfIshmujv6hl1287
mBwbv9HGXRLmcul4dMHLwgpPcjRPxPoal5VnkAvRavdGPZQHND3m0pXw1T9v1H1svTLnhKDAYEN3
56f/17WncG1JUR4hLe22Zj0gAp1KuXLrhoNfsHVQcdg6qXjy6fOX/QfmGK4jsA1vnVfzA5wqtIGP
w2ycNomnB8sYuwbO0CdhTbD5ABPrOO3Hniy/ybhMCsrDz1/+g3p+DtyC3mCytSHXez/683ROXHFG
v7XQPTr1efOS0nNfNn0hQRKMd5+/2kcB/RwDR+fVYuzHGvpeH13qKlFOZhIHow0sj1bnbUpOXggy
zrVWoCTr0SHV1o2DY/xojMFD48MWYLo2LAZRluup1qN12qOHIdEhWZQGSq5C0XXSdILLwk5H4m0P
zP/Zv5sxvrRE2h8yz9hOQ9StHZtkCNovDApR02yGODymkGUQ8U3XNicXp6SWzfwSXujQIn9u99lU
cyrQKkH/wnkixK9EscV9zfWJubn7r59fn7+IZ7/ONdBr+7MzC4MKgq75Lv1Jt50x2g7x9CHuHQL9
6A3uUhYxyiaSGM/dyoiJKIOe6i9jS3siFwDdGLlSy74l5BGOn8Ot2q760RuWQBffwgsuq/w1CGO1
7HMEyG0bw8+s801rcVuXwU2TIpWxR/MFw84PgqLJL6Dph+5+Mk5Uune10Qx3gJHqjYe6eNUKcWEO
wv6qQNMvZdnx6xOINSXqN4lwb4G2+ZsqkvZBXbgxIMPIF8U+IONhpTT3WFfTPeCc5GqYtTo4Yei9
51pwGomwWPU2Dx/4PdQtblk9mD3wJnjBGeF95rAbbK8/1PbTBDUXLGhqPNqC6VZttO1F2CmHU7qE
utEVV/3gp2cQlbRaqio+EKewGkHbIcNjTWs7o92LJr8Zy7BelakdbrPeRh+UVfW2s5nYiZpUCjcA
aqMa8Ne9V11NRWMsjU59Exk8i1zmt7YztGeENMGiwim49egYTm5E49g8ioo9us9csh/jiUiTnDMy
pd7JNJH+GBi/2SSX6Gsfjdzu9z66v7UFhgdZ0irWRLgxI6c+2LE4xnT/txCT+Szb9ID0QFwlpXHQ
rKHYd5jwEzeQBwstO9kfgmmAN1y5pAvjsjD9/dgG4MSIYFg1dW4BzySJp7BsbcW5EpQsH1zipWrv
RK63TleSscuOfr+28pviKUh8b5FJvT9AQjJOcSjh52TRfUcf/hhpTXAYgeZSi1a33MrjPeUV/YXc
+i6Btx4hBNOotvSDmNIrNKmXYVN6OzbIfNELo137JoyvLhuXTlG4S+Dnq9ERxd1k1UdO70XTJCfX
ax+hNiCql6JZFWPHmNxqxG6oGo/MbwTprThLJ0b4JY4pWtxNFeuQmQdoEprsUf1LcVFo6W2YFRYK
qM4g4Di87en8iqnwF6YTXffFSMJHbr3EYIiWbgEeZjyOZNYDGaaBqTGXyRkYbn/zgH+UDJCuAJ8I
u5fO1Ov9yMtWYRQ3ZYhVshxPqmtKvEJSHlH0RHZ8SaoFwLMCc14W3uspqFI3CPLfiEz+Auj9usgg
tvDwfr75pY33VtdEJA44txxYrR1pBI+a4Sr2h207Z/R5pkTXmdsIeutiCXicJsbE0IB7SloD3RMO
Q4bk2Fpte0ALhfhBq0LscpjeJD0PFyTXmANqdkiVKYYX5JJDimxaIR/zBkVOBlKFzBMLRyPfcUC6
Dxa6qNaF7g5ni746UJ8T0tAQ+g9tvIA2wLKqr8LYuUxCQ993dHHrtMdU5EFeT6qSMCf7uvAFTdDs
phKYpvGRuqTPeZdkYNl7W7MuusllHhVW6A7F3eCOBxAtN6z+NM57Gkmy+YH3YjpYKI7ykABFFNg3
kH2j3QS/f2HW/St92M1YRfQvSCkYJ4H4qlU1ngXcsfCMEmBq1W3Qmdd+KM1TZnsPZFfUaKDbcY/7
/cQR+zKCUrkZwuhan50QLhPIyNDGFebPGmm6ePSGntaIzMXSMTsGDODWsWyZt72h6eso1FF59wjD
O1xOehUdCHfMN5H2W+f+PwiysAth3ISNgotTf8/Z8FxaKgoB9iZPEIbmQUDCFKNfrONg5ES4y1I0
mW3F+0yb5FWThDjF04o2EwpMquvuoQqRlBuCfmOB0wie7aLGarV0WD8glmtb0SE4TKpz6+dfapT7
Q1KsWptE6aB71c1ULMIgvPVQs6eluWmVIoisjcVCH7TnXnFLzkuzlX1Bahj+5jRkio/PJ8o6Uyd3
Gqofoa3vPLO67Giz5eYAKa1k4W4spJIyoAoH+2cSVYGkEaOJ2wbV2qpwfUiWEo+W4saGKb5i3Apr
y6agd+g/VEPd3EBUvmwF4K+6yNn2/K1nVBgLSKTeGX7X7brE7Tn10R9sSiBMA3rnhamGbaFF9/5Y
zFRUneBKc5pBjg0PoCcObd8U+wnJ1kJYED2g+O7SAXaqzdg1kI08O06x2Vuaoy/lHPtVNCTUjOmQ
7xmgFWu3nr6w53V7OytY6VKip+qnsR52wdg+DgPOlsrOTq5hluckwBKVJJq7T9oCp7IJ3EzLSE3z
HFVg7CQhSTkFaro6idcCRqBvTNdd5Tfz5JITmUZqGNAaa6NyuJQuSjNsHpp7BzfoVJcuohNnLDcp
O1qGiu8SDvdON60D6pseFceMtKY7vZduc10IXyFnlvna595c0uNFdJNojLgt6zIrItqPuqSX5lGz
SGT6OcngwQGaIcRL0kZ2CRzlykjzQ4W9B/eDfmHNNPixFNsQKwx1uc2gxE72BOHSLYzqp051L5GV
ZdCs7AstqJtdcOPJBrmVGZXIrE6RHuZXFjbTc5d2y35WiAgmACsjQuVTV/zBXku73wgJV7cQ8vgj
x/dQgmTMikpxrDcG+MrOc5JC1UvC/tTPQi0/LsyVg/hK2QhZq9nc5kQML9RjPUMNkafYW2ahxiTj
ZZPwP2YI8A1zJuax6FsUeGANx26TxFfYl6OzL0ZW3clv1pwkmlvi5w8yx6XPceHYSAY4Q5tGF37x
xAdh0x8YxC6Rwx5BDXdpyayDz9E+9da0jPuRuVLptuvJ6e8dfxUEln0wSxhzNJttfGEbo/W7ZWmP
8WlmkKUJ5GbNTZdx58R73dY2A0KjlaaVKf3p4Ko3gUdqfkUNHCQ6uGv4M3Fr3qetWe9Hchrgl1l7
M3MuIqjIWxnY90VgMG1C2btsYtDxrhdvGVQT3OUxkKncIKOSJBdrxPW9ZEgJ5RreHocaboDAsWd7
oHFV+FwWNeFjEm68z8DvbNRYPDOgzJZ+74Ock8RM1v5FCTOIpHUHbSEZZ3ke/eh1/cr3hsdQTA9j
7+77diRhPZ9e0E1y4DXD29p/Gs34ojEi+UVY7a2bmPnBznCT5HVtHnp8CwYnKcqa02AyFNMsiTd6
qcyWXYmi4/Pjxke9CzoE2qMUd/Na/l7Rk+li0E0FOz/qzJ6Sid1eOtB8KiuCmZTRnWee8BsV0Ucx
KduHQ8oMFS20tfcaG4wCaY2XbcBySfWCPGvLAXJZ+RphkRdh72Lq1YfT53/nP0jzoL+Q+G2AXXPM
D8CB2nKCoPbrHgJdY+6yEPCZA0svPBIBCEhWpF80kLgefKK18vVFgztlEbljsqh9pGr0Oba2MT3w
OzKWe57ZcUqYCaDERBRmr5QfftUV0xVtFwXOtlENYDu3WZR5s8wnFDcoYmjN3+ZO/pRq/tIJ82Ux
yKcqc3XwycEVLbsJ2xzfiebhi2A+iwy5PqL6fxqmcaNSF5Ifrhq0fvgGSoaxRN1Trcnw0kyCqwa5
31bmqUckow1pqjeAIZsD51g8S2PaNEwPYPmXdDA23OqEcKpiVbW3nP/1TRhPLA2WNpHp84yPIPqN
wOkf7jHgO5ALfIRcyOHe9U3SAYg20sF+k+RqN/nZRTD48caAZd3ZiVzVQ/ebD/tDptLcrtDRinNn
WzpcqHd7dEVqW9J6ED6zpBhJKK6Rjdu2twp1bR/bKVGcZWIsHc4dojJpPDXLPoymQxIm7Kj67vNb
T5jv+sVv70YAduIZozXyplT8qWKPKlED5uuqDb3PatHFSFkn89UPjBc3iQ+axDDnVFj5rdKIttyo
Ia547zLs/BZNgnrqWOSW5ILW2mMa1N9TVItN2SMUjsQNNrF1mNXRlhX+SublA3szw1VDozcOzDVL
qlcvmh6byEQA4RbHtEFj61rohlwbmludPupx8ZRG0lrqD04V2egWCRDSVfwoWDXJpEWvVRHYmbck
nzf73GxedM9+iVRy502RWhKicUgNdAWfX7P3Taf3l+xdkyPvgoYWLbTSYTa3MBNTLE5peIUe4HcN
lfle+LnUeXupOQ1KAKGaD3a/9lOAxLG0SlltotD9jvNx2QQul2feFTrHY/NkG8E1qa3bDutoj1T2
8z91/lPevz4ej5nqwfEe4eGvr68wPPtTHFYbpr8QxIFvz4zip1yzrtG6cL8wjmmC8M4B3fb5K89/
2btXRseAe4Nnk+Ps2337031J8GIFhrYuNlA/ALkrfU8aCdohQng/fyHjH/5GG8+Cbvm09jzDm8/U
P70SCag1+Maq2OR5dVnV4xezSL4WAsOKHjvkuVrNsiqrdoubVlsw9mhm1HkwFZgz/DO08VU1gjDM
8LAepRJXLsOhmZw6/mZjMv/hiiD5RG+qU/IirHmnby1xmnDfoTR1XHVlkgpio2BZ+Um98+QA0tjW
6xMskYWB0oY6nYCnjNGNyAFbEyb4ddC8cQ++cq3TWuJPeWZYMKGpSHvMNwSRW+Z1HaKRVEk47El+
t23jN+XJhytNPaLzXwgTbOue5727m2uZlWHjc7oj1t1YN072EsoZ41o4hyGM8xVcJfoqUW5fTcDJ
rrwkosiao86irSme8hR3R5hXzs50I/OSOadBGjxT1qH77T3xfleY3+kcwYbYBn+T8Z4ARG5ZpbP8
d4R/0wlSoljoo7A3Bvrz5WxBS/urIa1J9m0faLfskRQ4W9AS6OZgzNNxRVueS8dYEPQyOMHh8zv2
vSL3rzdHogjhAkSgv38oS4wPTQCJG2oLudawssEsDN3D5y/yYZj59kFRSc9pe6h+339YCF6TlCB3
iLszj9gb2pcxAEAZ5cGVSqPXRmjbkhZ1CJO3t+cuYTX85vj3YbYwvwVDsOI7jgeb5f1ZzIixKLIm
thuHseu13wLO9z3svmVAZqytMk4d7lXc0ECXHrzxIaCc+M1VeL89zm+BoYpNw8l3xYeGdpI7YVn3
U7txR+vaHhXRdMUcWNuHx1oxxJ+Y0FLOT/EqGxN3wYxNbEX+4Frj70YdH9B0b2/FNyzC6KGr6e+j
FvSepDQT5dlGxozVyP0mYShFxMgpKd8OjfZs+hC5FLFmuoGKIoqt+mRJg3lveJ3YTrw2yuIVc9hW
RkRaFRmiiRnm3xIItK2rag2XogNO7f422vOfruEbtxjJuuBqzgvwTwssRXgeVyLhTiJKah9xQiW9
rFtXEUIQORUXlUHB3fsgv9vomDANENaFFv4WdvoPjw2fJF0RAdsG/8W79ZPRtgb/wm42dMV25NIv
dDAan98u//wSgHMM5+14N58cfvpLW5c8eqmThpFk3XNqB4tG2Zefv8T8Ln/eF7kLuBUZsujUKKZ4
L8fvNbcShvLqjbDzCy9OFKoc8ySDfF8Pat053UlEw2/24vltv3tNXIe4DjD2sRq834tT1w3ZejgF
tClW7KJ4SWCKWTEltItO7/O/7x8uIXsDyB+MsT7N5vlm+ukSlrWWMmgH25IM8odW0epx8/8t3ZNd
Ht8qN8F8onE4Ev76GqLXojjnDLpxiEGkoZZscizeC07iISLJ0b/4/E/6+JHxcuwmhmc6AtDnu7si
MjJFpLxG8FfqPamB0UiN6EazkAeSh4WNl2A+Azbx569KNNCHj80QVLFE50C3oh06b3I/XcpKT/x8
IuZiQ3IgNuIgGU+9tKvVQNKV4WToHab+lId0HXoXVEfne2sLHQUNFEQIBAlFu2R09e2Ukk6BtvhQ
oN9ddK2LEr7qb4iV4uQfZ+mxJhwbRToB7MiN14rZ0w5cwWawTe3OoOMmJ90lO1z6Kz1o9Mvaz6Z9
F9YvqDfqy9YNljXGIUZ/fnFOYOYxdL+I6eZsRd+Gy5wJ1HURGuCEtC9aGjjX01CgeNWCmwFj9Iq2
ar8qHMI5whB4VltE2BnLW2yL46Y1Gmy5zCeGNvH2ml4vTIK8V3aoBdeBG7WHZkRHLvS7LDTXBZ/g
SuutBB5REJ1a9CB+busXXhEbF35LgM4UDc7zJLQXC8UWvFsOhoGXbesI8K0KXCgLlWZtuobXiY3o
EQkE5W3vXaa5DkbSr1GZKQ+EqB6FqIGR0YeMFcKwJ0SX97eoex2NUAMAwcy0apVN0WxKFySqz5qp
mS2vZimwicQm7/pD4mvGFmi+BM+68ueML2+2txdVdwZBQEfhqbPtlcOZNc1nmnrNZ+NE7A65Apll
oXrMiOXYlOgHoWLTo6+nRaQIpJ8J0CgyO4O+eYt9wwtRtKRc4BiK9pKjG6YZVTUH2SeY1MkGrpMK
nbsZ3Q82ESyT5cO6SLtoV5ubVLoFF4+MTNNrrqllNjXOm01Q0E/UkPAuML2h63a4bmPfTbfWbCyZ
EVtEE/S7Rvf3dBTS3Yjgozc8eTbKSrtsNRutvmM+0t3isnlImy3Z4e5Hpj+22yhKs6Vxb8Qk/Awt
UlFtJkHgnV+7Zl6cMy84pyF0NyUy66SxFepyixeGXJnEXLk2/VW98QoI3Pxyev5XQxs0u9C3QVHh
o73Ae1PvLK/bVUrcTVOj3Vi4ZOjEpA+IfI0lODBzZQh5XUTC2pTUoxLD0JWebSqU8kugwvqVy77r
9IBHIDkNa9kHBBlRVDICTKolT3OPms6s9qGZtlfocL+lPlonO8r3BH4YNBBn/HnYYBzEtjS1oB77
yTy6sf36+RLycd038c1TGuEcxTvqvluLITL7FSTpfGN4SHH9MXgu1bkFzlOPxdX/+qVoQnCO46xN
b+T9FtMHubSigHwLFppHdwTG1Vk7G44HN93j5y9lvnVYft3PqJ5Y14XHBoBR/d2BpHSdUrEoxRs1
G4DiovyShCP6TZGHM9WK7qxRL2Toljvd6VeRaPRNL3saDZAk6sB5ti1JuhpsIfj6Geqp8luBQHUX
6RJGSj923NVVffTt9Jvos+YAIqlfZbOzM9Vt1K2xt8kqxgGRIyfiN+eGeoyJU+8qbcUK+q0kAciz
lI7PLihmUzuJonnzA1HhyziS8pg6Dfk80RX+llkpCrQt5D0h0FkZWDrQn1RfzZQIvD4qp1Xf045P
58BUqekb2dgLvRbPaVmEG7TMVyE5WwiDeUuO/hU78svIQZfFwug3ua4OGvoMLCfBdekWCZ2XReY4
zaYZEnORItNFZx69tolzydzRgrNV+qfJEruK+WLfRRsIVw4sFQQgXpo7G70CfRRG7aYiz3gdlfj1
/Citl7MdLGtVum+8ngl/Vu5Ar5QXfSzFvgrdE+Ae0FLU6WvReRDnuBtRk92bKQwV3cmgjUa5ztE7
d0lqzRyGt/3XqnTMjaJpfwSM6uzzmgAiFqMHd6hosKUA/LxwPYvWv5TMPykxy5fRCM2djIJs6SQU
0vnK9Qr9JunDZIdwy1i0JZoUPy2SA1sm7Up6MHjp5E4z7O8Ni8HJrlDwfTWaSrtzC5YWozPPwilR
YOvdhbQcHqHK0s5RO955IVrsACjIKnJXoynCFRLadi1u0LerfVxYL8xe2mPpuAxgCMPcWYQsZyHi
kkQN3smsRwTNhsfTYt6ZJVTysKYrS8B9tWX4fMBQBqIlQjLejYnNFL5AevkMq6wh97i8btiQj6bq
90ojmKrygphtNiWVsrj0SFdasauNZKpU9iY1GTDTDK2v43GTM0rt03Al0UbtLandGHW08IL0RBM1
OvU2bjE1cVhLXdoHLKGwIalDuIDOWuYTj4bR5os4xm1iTf62wDO51lt5FzfwBLGEskNbbbVEM8hT
2BnsSnH1g2AQxlmZsUM1VW1CuHKrKJZ7jvftVtXmbjLCCmEFwidNAzwCvoyNJcETrtVsfHw0F1U/
/Qha48Evqvxc1Drn/jhsMTrBVxLZa5pX0zr2Srac3tpJtnJp5uLE86ktGpQ2S1UNFegh3Mu2p/nb
dtS+q7H6kilLXDLZInMxxLL4+RL1V4PhlyUK+CXRRNTdqOtAWli/nt0CC6QFwuF001DoEU3Nk1zp
FpLdySFjOD5GuLV2Q623jOTDc53aCrKKD35CL/ifXNyoSED0SqO9Xqgcwg1pCyxm2saoIvhqXrwY
a8O6cMQCANc3nnCustI28eR9p1u7rDJV72zNIMnHc09gr8pFojvVvrTSZKlxyTiLIIY0c/9iGLvq
6Bbxo9t4P4CK/nCSas05B8G7hb2DIK6LQrexDZkNZpsac0MyKhjp0T3oSPcYVqy1fRnmF2W+73De
bwdmysdpQDGRdy+CQnU/WdOd5mGnyj3JyFkxAAv9H3qjlpqVFcchKIqdGuLrPHGNhTVOaudb+8jS
onPRfqX8vReqVNe9q+GZ1QjIVom7JHWSVvego7nVwk0+tKiLAVcNRuqfhwHqlWMhxyG5cVzbmsI3
m8XyMvafB/9RWvW3hGOC65fT3gnNG0GQ+VlPTNIQLAepWZ551ybuKVJH9WUB1PAy4CQ4mfnWpjhc
2a17zoIovZSjP6I8om4rklpxGGDWjltoOzrhU88MunChXdV5gzfSw+vXIh50VNYQIFxDgvOFOmHr
8jHSRR6yqQ7elp7OXdruMMp2ugixUW2lqW9Ht64Oue4FW22lCrfa2yRa/0Z/Kj4Ubj5lG7squQEu
sTQf7tg8kmJyazIcp0qBmKs6CD9wrfqOP83K62e7iYZFhV54aZeJ4OjoYJryjWWQa48Wz9cWmHZm
p4gDpYIVhReVWOlSAJ0ipLlmP2uY/9EDbA8ZAhJYMm24aofiBgC3uomUPLg9cgfDHvwDyX3+OZml
yzK+g1fxGPlDuJzv+iKzL6fOx+/geGo5tXm8Uha01G4c2mWf2hADNIkHkCCqyLWNBcBjYmyK4TJQ
kQPcaMLvU54am1OrmyIW6kPJ6jBSqLytAP/5C1hI/fu/+Pf3ohzrOIyad//8912R85//mn/mf77n
15/490X8vS5U8aP59Lu2r8X5KX9V77/pl9/Mq//97lZPzdMv/1jLJm7G6/a1Hm9eVZs1b+8ifC3m
7/y//eJ/vL79lruxfP3XH9/pgzTzbwvjQv7x95f2L//6w5jvq//8+ff//cX5D/jXHzhHwyKLESn/
9dv+50den1TDTxv+n76p45MBqkXBPffQ+9f5K577J7vpLF2zmaPQN+VlZFE30b/+EOaf1OdUyLQb
bKpolx9SRTt/yTb+BMOHuBmnnPmmaP3jv9/a1V+r9V+fGZfi73//h2xJsI9lo/jpd/phbaYo0Hgg
oOHX1byWrUMSWpATliNQi+x8PyNhZUMsXNsNl1Ywxl54UxcitFZhJTINR9TYkCfeaTHWACb9UYsb
1obkZcIh90C5L5IG8t4rmK8RHo2fOyNYNVFojqyWGrMJl8o4CyjWVx4DtQ6VBTFQKfQcozK7VVx5
VY0E05sC48lC/5SRqo0St3pK01qvbtBRmF288Ag8c/aB7Qdet5T+ONYvTZdjV4NpbPRQ15vWqBBq
mi2QYrEYo9Yv2axG5pp4GSui2kmLzCK4QfE06BOBcrnrpRbFad2WDjLY1pJ7pP1BdpnXCSyFHU0l
9EIIPoIQmXxDyTALJjQnaBDT6kWHOCTMBFj7OEHf3C0HOc7FYGmNXo8/Xtf16sLrXCv8krpcim+T
ZpZlugpMGhv3dgjl8lvI6NC4CqdAyEtvNAs/W9FkNlFxu4EQxjVd0iG88yUecCJRhRjPnNDxqqzT
ANXgMgfsqn0nZVt70QPG0ftBJk13NnTGK9etmw7jttUGtyCq1cxijCiFkcJ27j2SKx0P+srNBBkQ
1VU71cz2Qw/RzsUEbSHDkiILDPw5y1NdLXSv1rjVpjHOnuM4VMG6rOs0ZrUH1bsMQhVSdCopDYpQ
YXNQMTO3Mq75JCwEUWWcjbuWKW1HlmyTlLsk7cr61GU5OUHk5KY11UBpycT0lwprPNt60Mm2alZB
+3beFhoZG9FqIp1TjgivtTEiKkvzi06RuZClw7ON1TWzF3jcwoDzQB2nmrmujHKuevVBGN/0pFDR
xinBQgKq6y3CbYUzKc4DsR1MZ36Jj09YR6sfX9BzKJV5Ho3M7tKlcvucrljR89zM2I3evU20adKL
pQFYVj+1caNr30M2bcxGI4fqHCSAmaCXRiyDZ9474nRNnYdSxQxkoHx3HXAlt2v7WyPu4jhaNarT
sLjwIZWcOT2KHjrpXkLcJGFjAyI3Bn9ZU3NwHupMM55zwxjlvWpRioudJQjm/BENmQvwS5d+II5u
ZozpXuUO0+16TDSEbcDwB7C1SVx/4+hEStVyVK094FUDwxDeI2AWDeWSozFix1Kj4js718nCMgq7
7E3k5X7pIKvrhgKXTpTH0EvLJDJubC8Swd7TvT7Yp0jYInvvexwJjqCPrfjJZyut79ueI2OEcJqn
llDLWqXt/LhaWvrc9qlDPh3XC1BgWiZFXq3CMSGYK6drBLKBwIPEvc34sKtNavkiPYdKD8tTbHNc
/xqZrZXcBbCK09dMTyH+tjreBnw4c8/tm6ztmCkJYq9RPwqisNWmLruhP/NdymFczi0JZ8UzUxfU
ixG3kMc0VhgbXlxGpUhaDmCVIiIR9g69nGViVJele63pkx0967AovePIjJWDpyumap1AJbGPReI1
BV7R2p8AoWtalHUXRRs27hHHbqQ9DyjrESsEIhmPmGyjaIfwIaSaCpiCYvRHZI3zsU+rvt+bpHhS
XLjKdL6YNvqIl2SUUXiWRE/23yzclP2FYY01nF34ozVWYK3hKIrnA6gpbTqnPkcwOExuWQRWkFig
6qMYrkc1WyFxnWrtOezTKD13uWjHs1emLh5YxIkKH7fDRHk4jtQG8mmMLIAaTBQ5BC8TxJ0YQhMq
e3HBipXoOzqDGUksbtyBxCSpGDU9JaZjx7iXO2T6w2DGs7StT1mP8WaPVAsS9+XI06gMgMW0foro
HIGjLVcwBgayjlOg/uOV3cNrOgedo0/XvdL8nkal6NHNgTmrYJqUOS4LS9IjWwuv9nvEHG3vnZrO
hQ2aTeAkEmKeEFSvmU9H3XVlVW0HccdOwx7/fh7nNhbDOuUUb7FInWKZY+hcZKk7YAWpbG6OFnVZ
18CMCqZRP1e2l1n3pjd63qulQWtGSpoMxjcVTSrdTrWrx3d1JBxUGP7QhGcjGnvjgNxpSnBhOWly
tIAVeQdfbwf9QL4yFg2WRYEAh/F/tY61InS3RSkN+wcMXbjw7LAjPi/ltzYwl8YzfoQA54MfmNdk
c1E6/aiOtYwS/XYMaySti6gckaVFvluixySoB3u+zIyZ3NjR37lCxFg2X5Ty7egxcYbKUEu3LIpg
NXnmV9j1P/xyyJ4z20ntcq31hiGvksaEpFTBeKJrnIehDiG9gnFHEmxJgGxUuE1Hk8VmElNak063
DIG+Uz7nsZLqMsgaMqAXkwb78kg2gTPdTbEfxUeVkbBNRHJuRSddOfrIRmJTEz0UozUSd6Ylot01
HGq1lWMmnXVsAyQmj0litzhD+5ID+WPQp0m6o6o0ElKH9cYi8s/vq+ahSzJXIU3o5OgsohC8O36N
xJDurqtNLV/JqLOKG4vbqzjoo5TBJZu2cm+YeA00mhPG//qt60ymcQpbv0/IUJjLoErq1ngBwL5q
OtSiBpMIa8qgiqDtj1IgipnnZTZm9b7upm9uiUHuq8q9RnzLeiirR9vGUbMZaPzm8QKCf5DeFWXQ
kAUhMa7dRWZKvzWFKoD+jTUhy74mod7G+wGzp3lwDPI7vgtCJpFVVorGO0VWn+Fe4lft0zo25CWY
XxOisB9WjvFVBb1Vf806msW0A9knSzyggwNSH0h4E0m1waINaGFDw7udrlRRwGxaJYrJ7Snj/xyB
oTsELrROXWgaR9yKVnVP9y5orsHZJ/hQ0rZDbAfQKJfVgo0hcAAE0BFglmolng8SVyjdJG6NpzqX
z1OnlAw2RQXN0Fj0ejFk7TOHMSTC6H99wt3XtOlRum8nVhAJy98gyW8TxBIj5CZXtKCN9Wg4UnZ7
ZeaxZ6xhRmugZckfoJ5cNiq2dMjQSWPF1YpL2MesUCRGCAP7dSnFj4QjRAGKtkgm4/r/Sbn0/1Eh
BEHvs0Lo9un5lyLo7dv/KoI0x/qTSgNcm2l7qMbACv93FfT2JaafDtm2SB3R7dNX+rsMMtw/HfFG
zAVGTBt+Fqn+XQbNX+IXCoRHqI+wVvj/qzLovbjGYxZJqCLGHiCQyMreCa4aMAzcMDgl3RbhYP/M
AnhVW91NYP8f8s6kN24s7dJ/pdF7JjgP2wgyGLNCIcmWtSFsDZynS15Ov74fOutDZyb6Q3XtGuiN
UM6yFSEFefkO5zyHgTNcFW94tUo66krLj66V7xnEtaBve3A62C+KXn/Ajn41yObr2Q0l6S+z+r7u
9F0en6Mq7t4akW2hGDWW7Kho8bmYe8CW+R5r+TFWKaq40He5aRP286oy0yvnHmyA+pAYHGmT+EUG
/ZVsS8gHhzS39oAY7hNlLKfk6P456fuP+vz/uyb+v/1b/w928foqev3vu/in9FOIn//j/FlXbKT+
dyf/+5/96yLW1D90d9UAAFVGheWtXMI/W3lFM/5YvWdItGjj0easLtP/uojprP910dpMAkBqex5b
HnxvTB7/k4v2N7vhLwNZlD+8HmGuq+lMM71/6i546ieC4QHVoVc+DVj4NsZUgfxB57NEsOmzvmFA
vhh+F5ELLsv91P9yilb1h05TQ9O5CxdqwP4vv7b/w0Thn1ri9V2hJUYKAp6RW9RkdPHXFb+l0X2J
cjw4U1cytIo3ekp+havgRZkADfNPx00Ks8/ncU4+hbaGbcSt6+fR/OpE5b/XHPB6f/0tWbwVaw2g
JPkA+ab1D6kDm5kh4mF3kMq4IcIe55vaoYa0qieb4Cuz7BWkP8pBT5x+s3RatFP0c+8YXmDG2XSB
yH43aU+2IClWoCt9BBXmF23iwxCr00uqa3+O2f42ZfvrSOZ3iODf3zDAaJOcKc1BmvSnofkvGolI
UxPDXcx9riqI4W3rkhayDaK+nX2tiC+tA6IgK6afvU0JzvoYgF8/7Trgj7seqiWniHH0hgUEnNfj
ja2bXdrk72yu+u3g/LuYvX8oVR1r1d9YqwGdCx/Ixz/2scDrauFE+t7NobhlzF+gWblb4kGOjMKY
rqQxcsPp36xL/5ks+uerMjtDra5ZNvKfv19j2jKu+mBt70rHOmFJDQlxbUEgN8bK8GT11PY/GzWi
1Leyap8heHD0XaZC0Ph3FzuHyD+urvVDYsBH7+s6zj8Jxsts6IpYqj3GBGc3pMt4qLw42g4oMC0l
8UK9s24VYoLz7y8DUEEM+wONAqkGXawO4IObK984yKdJC1MIz6SGsspEBnpwJ8XeZhpTYpjqjm3b
qOhyG9t3R1sSl8q2NkEduiA5xnmqyQ1iR+9V5FRrY6AY1hTIUeghqbag9fRz180uODfjW6dp3+rB
GUMzSRcgAbfSk/a2hMEFFNANXK086kWSnonO+xh0DXxigz2wwRNEgQlED+RkOI7uW2ShOqCjvY6m
kEepV33Yue4b6ml4q16mbBW3JyC9xbkwhs6gvuPpqkPRxwewpivyQtG3NOTMD9VznM5Eecqu2o56
QzqPqrMhwDBiGaYO6Y81Xpla7tlwVQMfyjA91oabHBXU9bnz3nnFeLdLluco/W689Fcm2gdDa+4K
5if4PXI4QNb2UtzqY4xMKK+xi5hYSuI+yX3F0F97L5/3hjYmD25qGFty3FiAcPpeJA6TMs6jhyKS
fFm38PVk1nsQ3h2SGmfZpy3gPSA7RjijXIAX6IqbRq2cR/V91Cdzpyx96k9ZGeFaSLrdEOfLo8xF
0BhSbBttsI86YzVft9gglG2jnRsNc1QxTg8DQ8atibNp03Jj/xvJLjvZdcb7t5NGA/bB0oiHh2PY
WIz+fhuZGLhMsy9CbTaIloO8aI25POkRJhxH98S2LPpbm8dTGDPy1CAt+b3+wRYTs7DVYIGxGJ8l
BuQ0QaWkpM0qjAcg4DZPkbVcRsix1kLSVFtlH11hLqFrK6e49Lb18DOCWbJhPBaFmL0Yehi+JLLt
OCXGvoFyHRcnjvUjzdW4Y8b6lDXLl0OA3KitCe0109jV1NZWexBYLtw6EQVpM75i910K0V2HuuLi
V8/6WrsNTfdKGAGL8m660t2Nm2RKHlg+Nk6TEzfUnyqFFbFZkVuB8vjzktleHLgV6WfMmreuUZas
5gADet27zmR441WkbtjI0wozvaatt2x1WbxEtfJe2uqTNN76tH1LxTPMxXLDvPxBggdlALQxNLBP
Dd9hLMzQpm0EOcNcp4Cri0e3GYGQVfnLuhnEB50T1qXaT6WiX7h9lw1gOSCMk/JJAbuFV/fByBO2
GUNF4Jj2CYdAhsAW0u88ylCNza09Lj9jGH+u2u5ZNhAeZF+6sYq2kVJXePJrZu9Vtp0IutLz8TVR
h5e2BU1n2TkAVdz7pi55D3MTABJBP1WP95Kk3RQ52NmFCg5pwDvQPBKFvpv7Wt1bUhw1cRFCSbfR
rEFBg9dLXriVeeCmch5bU4qAb9FD+nnC4Jai27mN+csilE8Acnb65EfaY+rAvXkxFpYNkbNcAZGM
W0IoDDGgu9BH+6ADClUw1LRt8TY4nF1ePb/mWlQFhlN9RZj2uDRTXPNoCjaMVY6trPf4OmCkWpte
z7EQFnmgpfEHE6LnvtIpqbOW4snJWUNEDN8Hth4p+4tQDj+TkSNgRnDqzybeddalcsPEf0Nq4Tfk
dsxfiP2atZT8TBcoaouh3FWA5+p8zvXM8TCDB5uVz25RnwxMtUqtcmZndQjS5Rv7aNJFvWa+FqYM
RdciRGFEGtntCyXcUUnEj06yRrFjXgALRhL0Z9dFWRLrEEf6tAbF8ssCTbEZHbRtuoMWR1QwfWtE
iBv2CnAXEZtuNOgRzL9BGWt8bMOrsdpPJ5Op57heN6P1m0VJslOK6wSQ2dAVD7hl66NHkBuwPNLq
Unguh0hWpd/aUR4imttppvbRDSjNWjb4FuvwoGSIxqhnDpuqsl47TJqiNe1vriAgnbxDlKXkGkop
UBrN5ryLmJa6eRGf1Fi458K7JEb9ZaiRel5ijIEdfB5yNsuiVEI9n7/V8IF9SUrappRYjeFu9nr2
PamJc7VSpQmScfqpqRQ9o1bvTHwSoZTqE7GmPyK25k+sDRDqG2fmAHqI82afWkUVCC19W+aPtcLe
2x0VzIQqNNUX7dAxkxMbHo3eMAbe8jTZNjjXbH6AG5USw0mmVZOPP/J+1A9ZJIdgWtZE+qWezh0p
emdIyF+ZCQ9lsZwDNFAnZDb+YPBsvUyrVRowy7fCGrjzXC/oneng5COnXArBcwbZ6sCQQ0EbhUAb
JQoWDdJmhT5CAEUDgxmKqcVtUGuDb2qD6k+LfcnkgviDXQN5zMZWQmEOtEV+J3RrCQvD6IJCS64m
DDRtZLeAFEmGFZsM9O0VBND+CT2CDBF2UR9XxIQuZuzsclIH2MRFP7JFbkqrSt9sNSW9BRwb0B+G
zGvQwZz/8oD2ZogsSR+dXovYAo2sppc4NfnQYZiRLdfsFtUAs4ArGDaM9YA+tp++d4jJtuSHN3AI
BrLZlII6HUJXyJD3Mar1J5llqHjYfnFEM6zqjUtR8Qvz6vJu1g1TZIfTMV9qjDi6c1Yi6OrR4t2M
vj57iKg3Aw/ojaPr6JfiHY9HHJQ5sVVAJshcdKeHBuQFRkzCSglJ3UIw56HAPSDmV6VSsbNlJ+iW
XzaPgZ2dHoE9rnCwL4NrqYDigILTWAmaLgZZtbiij/dFi3YXtcrRs4tfulqHUyRDY5RnU5tfkF3D
+WuQp7UvstVuVrzo28b6aauS4f1kJKFj2qwqMc5BFRu+2Vr/axbWa4OEeajFS6mZ4zE2hwZG55u6
NYqWSaRd3IkEBjQXEOzxpVj6LV4HDhHl3IyOzNcGFDtm7/LwTJZblCFmSG2Dv2Dxo3eJL2bvpTD1
mfw6ZFBl+47JOdku1mgwv6vVjYKvvnDEvhTNLyNqPzNhs7flTC7R9iu4vZDEnguVRU3XWORytT8q
AOtpzC+FrWx2wC64aXjK+nNDipk5U5XFEtB00n3XB13l+gNaCU7rMkDn8XF98jFWG9UarkUDr0aD
ex04M6gDtwVcNFRGHCIiR/ajAkTK82nLxgXCIsTUOIYxbcvqkM/Lq1jYGHvowVHV6E9RbPWBLmJ/
0o3XCg1gaM8ztNUk0wOUAXBKvSZo5VRtLVHIbQ9P0NfL+bke1o1JzWaq7esXL03ncEjReMTkxeCB
3KxSL6DvJXTmJIPsMZ8aNDT8fE8I+u9Kb0vWpA9Og8Q55eiC5D/7o2eFZjUcbXvU7oyKswl/LSe1
v7rPEaZjOJ4jxTcoLnbCaR7VomyCXrgnW5/Ny+zYA8k8kC/Lklohxou4sRk6b3E9vRLJUJxAB6yX
o7Ltc8IuqzSvtpoz/KhUFC7CQGLJ9ivOce9DeBcQrKN+8oLK0V9r1Wq3emaPG4bJP9KYxN/ekceh
C8DzMl+tp8d2lM8m3frOqOzAVmNQRFOLCTPawIao9xFzfw4GszvzpH9Mu+ErZcvhl+7S7ojC8eKO
s2iEHOBhaNxIG4caB9WFwa5nlM12sLGOE3yqoenSXwfEWaCMSUYYpv5oaXD5Qe0yMZsvDjpQn2Rl
FXdhSQwzoaoyvWR9/FWpqeL3JnG/BUeorHJUC3UOX965efijpHxAIkB+YZJ/tRpS/cGV4YzUy6nE
hympEQRhtEzNx582LKmNGX965MbtU5F9CXU5Mt2JtpYGrbYHEYA3ufzoY07amEMFR/0Tp+54bPuP
qk/27sClrieuuXN5k6XuNduJ16se7N587XlsW0lbXmJ41aYVt2TjxeFqut3U3pIcDI35ul+buk7h
gNOPxgFfAiqq2vF2ZKF+a9kaBvMl01rtPLWehzbfHXxrea/K6SIm+4T7R9/Yqk4G30ACq4FvXaAE
2xZCcX14EJekJ4LYrAd+WtmGnABUMGrR7XNkfvUsnF2lLM+DUKMNPrPmzjuHP95yjCjNxwQ3/clk
c+l3+LUO3rKcrDk2UWI76dEGSYGLEop6GgMBWsb++ry45B8tjnlPF6UFVZi/F11+VDqN6VTf5n5d
Kyf01SoJsjUdSCb3FDzpwaEQA0qS5lvbAnZvKHXto4XSllkJwCCZoc52JEgq4id2s5J0x4EF6bEe
BU202hxUCIRHpU29PRsI4LRMTcC6iDUGyGzao22NzcHqPvvGGNj+yOHIFfheIDYuFhJ+pFqxm1u/
RIr63YWcte1U8VyO0U16ibJz+kZifAOj2zJKXFMvqw11lef3tgZdbf2CcNHzvRxxCxHgiBJke2Si
HW3JV6a0MHocWWl1VC2rPA4efCdd6knw+48FKLiDmcoTcoSUhbjlbfUoXi6mwBPP0orgGmdh4hwZ
W2WqgyGl3yjU5WfExcb2qZn2eNwQltiReeq84aFb/1TCX1vVNkAYYmDTimZN+zW2Fwnll+kiV3A8
8+YNfdiDRrhxiCw7vRg/EHEECuGZ6AJB37hENkJu5JPoPA3GTrYShDQ5nqyKtMhMK5+VLtE3fF+e
umMgDCz5+RBfwfryu7A6F4oKX+LZe04ssJ4t5Pm+n8JJqcvr7y+Lnj4NRSJ8yt14E2cvNmhPwpML
jMJ+aZTGqVRgkAxFQ/wjqBajizSGYHf28NMuL8SH1DQWzOl0bPJ9HinKI617rpHhNbk/hhHotmLc
EOLcjcy8caZfXAeQ6KLMHyS6811Y9qZwFLfVQkBRaXU7aHTXaJrXfEbZ+MpEHgEUOAQpmDSSKwGg
DzaNzir3Rpqbb60CyDSYh3065xp5OJMIhYVrBVNLXJ01BhTFkCM74hSZujcN82bTQHiWWJGhFs2k
Jnl7nlhbsmGKwIvUAuSyYN2QFqENUL8rkR7bzsGkDFE97XucUrtEQ+ezpwR2vc4/Kg4xm7LaSbQb
ZeJOGbTHvNVvpCU/La77YAqeYLbR/mJJ/JaoHSl+/TvxWXgexw7SKtsKreAz8pjTeJOzR/OkIpLo
t8IVxGLUpAwtM+W8BbaUHHMcWTSYfdOcibjfAUV5mKr22Wu3slm1oCxViqmyIIVL9Dz1udXUF4c4
MirWq71u+Y1acnfIegeW5NXoF64TjlY/rc3uoZ/tF09/dZ3qICEqb4jsmBz7IjzM8NpCexvz4EVl
RNvVtAcZKdiU2ukJ3+qrl4yvaqZ9I0WMllsc3QVaf0PulofJyVInsiz422TqtpuS4YNJeoLPxOWJ
uSd2JFXb0ZITppNz9WSWivUibn4II3k27YxAzLLuAeZrH5Ha/kLd+6mY6qvmQWRjL4oizGOY0ziU
dd0jqg2KW/BTyEGB/M7TdgEAZGWXeSndDfSks+ZOxSaegCuyysSTqhF+UmuXYWjupAiQ2xuJt8Z+
JSCPHI/ewWu2eAH6IQI3nXB24bRZXks+n9JfXGXXD9jZ+R4HWQKxFHp0xw/2WEORUckZd90oOo2z
4DZMgYHllPYaSeuBng7niBnQDDn4Mc3YKJi5svd05ORLopfnSNSEWJXuT11wnU4xyuEMu0Q3aibP
viQgiuMw2tVAYB2jhVKbTXbwDPQGWrONO0r3UoJOp2NCF9+KXwyBMDSZ1rytF/NtUNiWuVEmqAfT
Y1kub1OX4s4dGiOI+5Gy3nyME0NAJIpJUkvq2IfAtMpIzLdljcVBZWi+1O2L1hYq0ltd4JvjDjJr
Y2uaGANaEb9DijNfOuntnNzcqnZirwA1ckV65yke9WvfyXlr0BcjK8ogaF3IdHnpcw7WVbAE4tcl
6RubRpPivhBEHLdLdS9Y9flFt5b+PLVHENpeYwVtNVh7nFnA3hM6/YKyr2OXH5TCrDmhCD5i5LRd
T+gtaTW1v3jcJ6pA5oHV/y4coJ7NkL2Q2PNoIhzH6lVQcfc6BslT6bVpaMET9LF9VyQiOMyuqqrb
d9L6FGpXHchyOJGaSNRovBLU43ICVm5C5hjNGqD/HO+NpiIf0kh3jB8d3ssy7OtKPHZAqDZGLx+I
NvKCOs4/uu7aZS/4+jyrHQLNrgk6quXkO63d7PSovUdZE/LjG6HNb4qgXXx6Sc2RXia1pOHGr8OK
Ct2Ya+cH5kkT+E+2BRqSmsCkPO3R+/scautgznp3YtKgBwWCItmG1a6gdTBMMmqmdHn38iXItK44
evjbfMCXoguykcF5rubTzhgKrBryIeune1Es5W4SQN3bgWYgwzwCUA2dvR3Ivq9P7niTVKtXhXZh
GpX2XPr9KJHbeGa56UcS2nJSGAJ3IPA0o7ncISqd9sT+NtvRdvZIXesA7ZuJhAS5k0EY1cXL6k+S
lALDQlGgjxwdwsFd0rT53evpFcaRTBxh174zcwPXxuO4xCj5pfxeOQPBhxEpTJ0d+fE0WL7Vr5EQ
0fAca6Tkep3+WhaDdfGK/lK23XvT87PGhJqvgt03RjPM08FM+0kvPRo9k5iAFu4Yery90mj3uVMJ
eI7KX/kA/n+a59Zv1Dk/LnrxNCvudBTd9D0ZfmdZGQUuyTgk+eoAAu+ElhebKWbgk7TdN70Q3/QR
xyiEPmJnhLMGigCvszt13pFv9R2M7xyobjYcdfqnjVTdW6ISZt9HxY84T+vQUUjdHng4k1ZFxnPV
msA5a5fISTIMRr1+jHUUUOAt4HwXwPAUmRNybgz8jnNnbyj6cKid1YIU4wJzHXm1zOqbTvjJY0Ji
hLGIszsu1t4aj3CoBtjqZNVaR6vnu/O4wYBL7Yz01iO2AXqsdBPvwlCkO82Vh2dl+TE009kkAidt
1HAEo/pgiGqhFaVhGFZOrK6zUDN4yhPxQ3FtZEayNbP26Nq92BdIUzdC6t9aU7gUScB/sfP5M7Sp
Y2Xp8cX7GtrrlLr80WkBKIFtkOvVomT2+u2hIiqtxomYhTiJ92VjtjemzorBnTKxQXVjpgKdDeN5
UEWzZRzyTaHGDr0MH5RR6foeyd/kt70Ywlxgb4txHuAK6+8tVKSNKKJul9ioBvJyXSZ6PKcYsGeJ
jiPaXT7jTkYhGFXo0SMtaEbDEU4NDdoQ41dlta0ESckacXJUfIZpAm4IP8kjbnKWPVHzKLBP+0u5
SdpqetDgEZuqseycxG0PbWboJN4kH7mpx29LVlSbbhp2lQrwV41EtnOAf86Z1I/MFOXQVqfPqF1p
raQxnfJBYRglwX+KUruZrXGwzYgYOVn1vsumxhA8n1wDqP00DEwq0cyGZf5jThSDnBmODmOAi+sp
6Il4soQYk0aPYBWPsLVdUpCLNIIXrAeB3ErWT0SWIRMVdcvY070Oc8oDfF3+pP0VXfUCLDtasJ/S
p+AYJy6WdI/DvjTDyRbNbkpY2nYpe4NsKmjsojIgTL7ZNYQsMTw7Dng5YMQbV9Wbyr2DmJAbtX8x
ldtc1FBzMSnfVYHrpwT1xpQOk6RidNvebcTeMxVUfzP91s+hws0niX8y5mR86Lp7Okb3NqveXDs1
fMJvkGLzWC6T22TIAXAOD/kuZ0/q2gd4NZOvD5q9n+LxhyHrGW2raoTqTGWF2TqPtHxvV1PD7nFg
YV+Z+ALjeHoiHXjZNkl5dFvVvXdN8RlzOhwQqkPOqI1+Z3cYnD0lsfeSlCU/X9l+gwRT13xlYPrv
lPPkyCidurXJ8T0UShdId5qPhDzum246QNOvT40Kt7YvvDzksKthWBc/7aGMb4kVm8SlTL4qgN/3
XcFJXIzMptslPpWVCgl14QMg6tizkuUA7uR9JL2YvoJFUDso/swxf0A0w6SpT5WToo+QnZMa9+MA
mbHvvJ+lkapPwws/dOIW+AVLg0rNc7RQupTAZXczm7T70fNSLtsGprRVg6sU5NeEJ3QvUZ49oYk8
WUoUTq7TPZjddHamnumQ1SIax8m26ZlScTO+0BzVQ/hTbRn44QEYz1htLxbkJssegYIP9kdEuPSm
sWTr19k4HjBpsFY12w2s25kpSm+cOz1Qaj3zSTMvHnhQn4vC21dK64YFkBw6lzK+lsMn0rjuJbYE
w6ysOC/tYu2Alm/KWvlwzSW91MCF1RGe2mRb6dXGjG9HZ02tHcp/0T5Kz/yYRNlupIYoVVkcJjek
mCOp5cEgMjV7VpyQRdKdugchOZT9ETAwDwPjSXTRoe8mcmsKQU2hxv1+KL/HHvLNNT4yE1k4ViRG
TtEMRnHNm6vU6tiDXg8YkCkHhpUcnnJwjm1pYwOg+bNrl/V+1/EEj+heZWXoJ7ImF4efVHfDScyz
v3L9fG7MqC2PWZRDc1L7IFbV+pTVQwryhfSMWW5ntJjnfLaKU8fHfWuFEx/nbDoVRQS8kAIknBdt
B5GqD/W4+k7OCnh84hdZmauBuaK/mDU7W6NV37poMF4Es0PKqPYrzUuW1q6Bj48x3BrHvZr22X4N
IqLi6t7Tzhx2MjKpqBYlNCOYAombNztJQG9IcjTbDhPbsWOuc1J9sLdM0UgpSZfyhlBTB6godXA0
7FopMduz1Y+/iBn8SC2n2825gUy5oOQWPU+RBhNJOhsHRTYPuU78QldbJKskLH3aXG3PI9tLGicw
f6UVNrCF7m2tfiMpNX/Io6MsD1ECVQmM9L1Y9P4MbiPI5qgmb3JsH+Zxcf1O0xc/KmJ7A0DFJT0x
t251rhhX3LzbsmEcoHWigvcVDXdYAuN9Jlez8Ubx0AjyX6qBzb+VKPFxNJ11uJRr93b9AnTF2Chg
eg6//8iSTH/gkgks9PQlNfi8BF3C8Uqur3lJFnFNu3J8ApgoO2Zwbq49aesuyEvV5c//JnXg+PNs
5j77f96tbUzPBMJXN3WcD2YrpmfTypRDBKV36/lFbAzfDcseroMDbztemuE7vlg7nBbe9e//t1wl
Na6oKZJSW9kOEQTi2POeIsT7Xx19XNeq382xRAWyDkfbunzEFJ7NjcSPweB9LsxHtBN0DmbGyVbv
jZqQnqxrOWnV5U9G+X+k6vv/0r23uj7/e93fNY0/xV8Ff79dov+y7ll/INWzYf7Ah0PN7KEK/VPv
p/4BTUk3UYrC/TGIGFl5Pf/S++nGH0w84MmhV4XVyr/+n/+l/9O0P1BZeCs8Vl/5ic5/pP+zyHX7
m4DDQY3IutlxkSMa6DcYZ/xdwLFYtRbLpsYqMPqNIqlJY/Do+HC+m0sS+6wji5utM/Y3PYaqDmHQ
kJa3zVR+YmK+125l7SZLXyNulIeS/nC5L5HCzmaJxLUhtzWbDlXONDfhSRoQa/KIUN3DxZGsScNq
mmFpj5Y9kKHl1BosSBQDkDnqfTjKZ31MibrCa0QxSQRZkArDe8fhGvQcLF0zkxtSJ19O3cSPoz1Q
33tpvq+EpV7z7kWD6qKqbZhYyPu1SRG3rCNsI0kcQsfNUvE1FhWbjICTQK0J0x3phfHjTyT5ZQRa
RdMBCVF0qSKFRaXxwpoGcYvDz26n1hiU7ne2ENoxEnzJx+LUphktQ6lm+1hTrhEOs32bAF9O5na1
0ix4yIZNLetvdU3UiZ4nY5CSDrpBCIkhm/0sKR1gDC0AjWSZkMAiEp4/GLUsRfk0MSRs1LrIb30p
brJMJPih6EeteYeoXdENzbKNkdAEkubS0JKc4t5+alo3CxM0OxuzJ6mtcGZ5EdGkbwBgPw9ebnyS
ThKMSEAfVpXMpjXLCQ3MRz5Z/QE9S3ebpzLoUM9vcv0H82z8VUI30UIYgUpyySvWs3yXxfibUNKJ
rcUWdHJLqHJxHCaDiWZZH58RVPT7ae4lbZ4VNC5CDj4rczfGMvlB8uZDQhULPc0N1B5Se53DcpKV
/IVzk0DZjp0rMYDbJnPMa918qosxB/zzwKFSYftWC4rj1TOYAYNC3yGflSFjslbYGNbHJKiZf/gs
PE2/hvx+zVqQwMnshKMovs9MyP15IEvIq+Y5qDSbuaWYnEtSvqCAXC8OEwJ2pnpHpyZrzCupSq3u
Ap882hWFWx3Za4NMcfU7dkcFU48rCp/bGvmJhqSoEf2h8dJ5mxZ0Wji9pqNCg3vEOBaTZtuzjDdi
opeREtiQgkdT2w9OGJGkcMTblBxm2Cp2pZAjjYt0N1fXtvipqiPUjSxPfCUnpDt2hw81Kb4oTj+7
0nKuaMZAFJuO8ZDULrm7TneciN86ZO6vVuv1C7/9mKwFxCPoJ0YkUNUqlhNT4oPzN38ZlrKdrCj5
igrjObY9qhHkZeAaKOVIp+i2daIlRzZlnxRD8V5vPLlfCIW0FrZABuTOQB2Ka2O5EJ1LFbR4PG/U
TuTXvIxe57Ko9zEzT7Wkr4/hcvqFkPs8R3YXod5g1JzS6g1taCXZszPWfk7uC/l8cqL+9/pLVyfE
W08gnQjEbI5qbB0nEheuhg1rf0N0YhbaU3IFpnkfKls/sDj/psd898bjhVMS/PBMJtfFIyCCrAPG
KFoedgs5gRr70M3ANaqLZY/8sH+P5M2igbUqmaIJwsMzIY85IZts4WedNCGx7jqO9BPuqQVcjkxQ
qkT9srFIJjp2bMUj1WlP+ls9OstZMPhFDcxOVE+4w42MGNWpAqxTKC7J4InN9hUiB8V6bO/S8T1L
GsaT8dpzAXoojHe76KOdxsrIiZf5KBzzrEATC+U0N/uyNX7kSkuEijON4VzWvJSMzqUqNwwZ67s7
sjNUPO3qaTL/gS6CWB+CVUqnZ3tRHAntqyll9Ag0N/MsoqZ1d2cgndImBJLRzH/SQzL03kEKPP5m
WvdJNu5xJMHk4Eeo5YhDVoWnb+ITXXc/bTDLKbC6fry5Vaw+eXQzwqIJ7uHU7BFuXVBPmRdyo3aV
q/aHOCbGgJ7PfZpRGDwl3nrfdt6t8hbn5iasrblVt9acM9CPxG1pJ+ZhUR/dRPotzR81xSRgyOub
x0eK6/JxrI80CMZhTMpLK6pjLmX+mKgt0k3MPOQCWYShif7x95fKZYaDejHa8GQgHMB4KEdCEioD
V/akJskmixPnaMtdnLcWOQSMx4fSASkTV0GM0/elkiqLxmg6M1MiT69PEvZNgsfE6LzJxdtPmfXM
iIREwsY4Nt5PDi/BTGmX4NnzmTDrIMKZW8a5eFLynmcfyV8HBdmu0OVbE0vEdH3k17hKAMAYdNUp
v6tolZItz9qSPAnu/X2zTCAnGExjsCqnDdnVLiJdzmOzmdjj8lE/Gwy8JycBh/Qmu6Y6OCPpfjjE
1J0zZuomL5h9ABlpQ00hxA4tcrdHX6gBkmDtiAbcOAwSmk00l91JN/OOPkwWl37USuhR5PekS3uc
cti9du0Qvi6dOKi9IX/sZrsLvFbpbos7WkgkrkWe6DdFh03oTNa9nQsShmrD2BmpJC2xIGRyqN2A
C/7NHlXxqIrpdYgPdqvIg8i8xce19VWrWFvHFlhqrSgfbBD0MEknb1NpXuRDn8mDvJE3Mpa1516f
A1tpmW0s5mOKaOXWavdeFxdwGKe2Nbpny8u+jyPvGkP8GCKCY3yaPffQclmua/YvHWFWLEbviwfb
sWZzei4i3r1nRscIFTTuVRe8EjyVsG8HJDbs6TEmEBKY4F1gCie3RiaOlo5yItP5X4sZcQtOhb1J
q6vRmcrBnJvjYtPNjaZNuoiLfoF1zJYzgaldxbB0ghyUpzokha48W65TXESD4jT9X0yd2XKjSrRt
v4iIpIdX9RJq3ZdfCLt2mR6SNoGvvwPHjXPOi8Lb5e1SCchcudacY7qGRSJk/p+TZhvLzpiB2ulH
5g8NBYlRbWnCscI1dHP0WNzsJL7lM4OTxTi9cnFtcu3HU2f7p9S2tqa1NnSCjuJZ/LHSBamY/1FK
im1mO/+E0/XB3D9aLYzOxhS1u1F1COh6u97xRC0RGcB1UAAdQ6Ss5EiR/VYkR6sq9IPpZ8/DmHl3
2Z0q20DqPnl4AAsmneVz6Tf/VKjLU+Yab5yYLlx8JkEjOnfHvyZxlrJME1o9mzwvE124fjReFfGL
Vz6v5laSf72qOQCaoe0/rAXpX8VPRIDCHyN5MXPrce03hzShFup8g1VVJjt/Hk8+I53W4VQ1/YQG
geELvQKczSWX4wn80r6P5L7UIwj2tfMpO+1GRoH2oVJkFAaVMUJQwdAfPiQiGppozLjwZBcMiBZp
PX101EHwn8s7qv8XibEcchaZbszZLZd7hNLjCdXCK/mfqGq7+qJo/K70It7RykGZUJ7NxiE41jbv
Q9m+jr6jkHXkExnDI7lijf5dKZ+PWyDDSuWflumJi4hENPjpM2T4BXIVGHBtf8k6HbhSmnF/yH2o
zT6TSqHDUmgPVNlXyQRmhaKZAtd8hhGDoeAy2pAHhpZur5GfTFgx26RYDueYrFHIaSA+BI4CNuhb
HA73Ni2qU0/4ZgTtM4zcbNXNVqD0DGlOESf7DDiSl2iXkfnZLvQhQc44z1chSTm1E+81xK2Rm3j7
RGdtlQifbmOqeYeK9YQVHMeyqlZ9jyCmZQNFxtoJLgkoCbK8GtgbgmFeco8dfyXkwkymYIJ7Qxan
nPtwTTB63Cfpa9rn+8RfZk1ZuapkX13hKl9k67wlE4kiDCWZ4hHJwxP1RUcaIHLSBakvSB6vCabT
/mhl99mTqnAc9eGtWyhy5KYAQnCNeuMaEyxin+Indh54tsgnpXIB4wMgKRHElXPM+1NigvUtN7tF
qYaTulo8pl4sNjMhoOtBK/dj0cEJ7+ZgFtlTR3dwH09LV3uiQ+n7ur7FGo7e0V6uv94EM2ZDFt0B
+XTmfkg9umfCSzaW4XywpgHP1gC6y9hgpC+pa6anKOJDm2b5SNG5RiaXx3HHN7MuiXRNkNx1ukG0
Nkl8IewUDgP7ppm+5CLZdAhCWNVomJNxuaFGAswdQx1yQlcKTT/MQ5bsnAKCJvkau1pf7rymCVee
m2orMzFoHpM1c3J74sztXjYb0piIQEf24NM8Za5Pi1MlxSqM0EJ1Kc3LqUYJanXGGy4Pa5N71UH5
Po9rT3laJlfDlq9egtIZnIZ2wqyOJE6THaMrrp+GHm2cUrUxMEBNuUua4vyRzSVluLTMQ1jOeyfC
WuPUj1YAlDFidLAOHXDnJEiObavJRdxEe5U5yIlUD/CpbvVjORK/r0O9Vtgb6SMVTeS7LBXRgWky
72SHnAgXNm4qACutY26hGMSb0UbVlqN2QXyq2euo5+inIiTlZlH+KKO9k95THBqCBj1M9h3r5Lav
RbwJl48vmrpDv4h8RZN327l12kuW2OwThAg3g/wcBazfEPgUMoJd7dkPHMj9GrpEjQx1OucmWbhx
L1A1FIFDXhCgQ0etB7/uttzTEQLwvg6mRl54ZjvcPi1U1Mo+dtM0vqgm/E9nzoFfn3XDaYdDahVc
xzQ/sJaVL7YOVNJhfcGr0CKw8RE8O3QSNhAFzk7qNKTl4ZquzPYitPGpBBOKI409sqHbHoWEMqLD
6BRFriVQ5oFGsNeFMKpdi1DskCX9Uy5NpBBJ9Zyb3bPLgUP6aG3JBL7W1bzWZHuLI8vd24PLoCOV
r8KU72lj6281CRwrvUZ7zOpMpZUaAawAElY2bhv+WAWfmEUUJ4wgihwyi2SnqMrdbBfaYoU89mTH
hn8B0HvrGQscyQ5Qne+gfez3fqZVG9lb+t5ye1RVas9GMtwBvQ9Hr6Vl0aJIWqduai/64VsUxS9a
aYcnL3PIpaFZt/UFTFTTXbSFifvs9AxoQPCjgEKcU9P9C9rJJB9MWWzPeXUkWpSDAfr5LecoVCoP
6aPPUQLMTC2so9Nr9AeQWAjVkrEOqCGIdavZOlZa4CJqc4ZB5bAeqHzndrD26dCiVSo3tMLdTc2M
g/w9jq0sxwDCEnnPmA+vsEcQugW45ykyc7HOOvi9BlG3hv6d/v4TUsU0ix2LGnsGihk+2ai0N2Iw
meA5xl0M3ns76Vrgk1t/LYxpkxTY8MeEPgTIO3SCKjM2Y10fcycsANxARFF5uJrtlvrKRlzp5+66
SM0xIHl733flfLDs3MBRhUHPoHW7a7ziHZDwFwO2GBwmys9GePvUnvdEjpGdmDG8RtdzcIdoOmTR
XAVJNY/cpciDOuMq6qg76XXf7ZCHW7bzOgjjXhRRvBfzwJgJmKJta3cTkd7vYfz3JZtBIfdK51w3
y/NMKujedso7Ih0k7cojojRNsFbDf0j1zQTjkd9duC2T7OVv+32hQ21TCRIiDrcCDBD/k+hje1OI
qFqjAGYaGGfmyZwY+RugQrbErhOgZTJenOJOXlqBXJUWvrVuzPEgvJaeAWZXzYlvo/FOTKaxIJc/
YuX9F/spiYdDeIoM9YibJ/rTjJxr70aJ6GGRYM+PJ28IWthi2ww60S5dTyS3rQjRey3mZVvKaCJB
FSHrr3AJbWWNLUJdZyHjbSc4brsQDwDw4lxMqHFjFvLU8eLDaIbRMVT+O0KVBfXyY3ZgEmdduzc8
/euizdEzpG9xBrZu1Fd4E1uo3FO4racatw4kJ4wD3VqXqoeLzAsHW29d1Ht/ZOg3tl++qx2JgJxf
a/YhteyuwjDGzWy5AX/Bj50qeS8qnDBzNfxtkpQumpmJbdowC+in+uT6WnRM3f7HHNhAETZSs5VQ
L8wCIETU90cep1A8JxlnbRDGZ0KmtYbKRR/jZg9QxTozunwbyCxCwQkItPFfXYPwn2T+KPuX0Iuf
itZ6TyP/s3c7oLNYm5oGTmtCEJY3bQsOdXFeraypvrE2xoAjK95jl9hbw5EN+pXoydACJaIvr4X+
ZcjJ5/Kj6Ruj/kBn7jTk82fZ868hE/7B3InqaF1aGrCQ2vu2tMXegUnNS76YYKyLQYAgVPMJyWHC
EfrapWBmOepujdB8K93pH9qmaW2p3F+BbffT6IdxOcLWULujlX6mE81YLNq2wDFjZ/gCahsVznmK
jQCtIfm9Hax8VbOOjxHdHCZxOBrRLzyGRn+FMkLd0EKNstx5xZH7lHn6QZbeN2NvDNDJNS6+a0S/
TmEHgiYVjtO1nqkbeQbYcMvkTwaEatSp2nF6AdscjW3RTsA/51cG4FtUwvwWdklCEDt/KU8aZxuF
Cd6y+d1R7Q1ey1I/9ocwnne50/zRuGEzYeuryfQqFNjaDr/dJ/t2vNaMmoOEVh9kntlbnJR/Xb95
v5ig+1Y9Xc9IQdieEFAkPf2kb0dgtknwBjpQnfWiPgKmeNXJkKXnzFA4a0+YFx+6UEHrcYTBaHMr
EKSuvCLcNflXhHlpbSaKFp20T8PgY8dFy41+g7oxJ3hElN0WsvdXpdcv01x/q8Vrx7PMSYiYPBRC
UlsX5VbMsJ691A7qcJpWyeBSF0MPzzkU6Q6en2LJWkwLEigczdjVii55zr41AULDqag/GSF3flef
ELh9D4PA4UinOItwLHXW15SUZ6tESM286U4azFpE/T4p4xe8wmtbEcKWomCmfeV5rEtYGJNN0s7f
qUTpkg5+0BQj4QrjXeUyplF2qsgQXgBE5magDTqZvoKrj8es1e+97bxMzSsH3qcyKjdYZRCzAKfI
aImsWXEv2HTGlW2yWsyEi22JIVsRBT/v5kLcnN75NAbzGEnzM+JwPuM2NoCIw1O6mWl2sQmCy5zs
Qe/71lUTUXOD9qZRGlepH8jJDEK/5Zyj24Q9tqB1k3jNgjmugex+mxOyptbdMAk+V1VUwPst2IvT
+ZhV/XuVd3v0LIRfD980V9ZkgjCAFEA98GLTGpu4OkacXAcPvVFWTgHj92MyhefIYHwqq1rfGzV9
F3vk3WbNiYUVp0kjqNqdlH6auWcycq9I6pG5VdBmFUFbO4ztXcImOW2GDrJ/xoUN84GZeCSI/fVE
lqi61XH2ruLo7GvZ0fOqq8cuYL8JzQxKkUERNW86dU/bylcF11jZc8SouQKyoN3B6XubNBl3MQfn
aqYvMCseS+uTIKgNPQXHCFCtHJA8HVoNeLgy5v+UmT0kmqC156d/zX5rAtxapcmw5wTCkNWu2NbP
9Ip2RPT9AFny1iONvxRJStn2aH/RQyS0Osx8hRIQtZPzifVzKzW6oZP+Oc5DtKYIUFsUOhS82VZM
OchpIhVq+WPFSL4a657G1bGL/HOca1QMS4u3Q2lK4Y9ZD3S298KzgM+Iy2eF47ilnL/kFfrHtNYO
E4ePDbXiE6z9LyocA8KkvqTGEXdS6vOIkMFtVtacQsJuTi7lQZi/YMy8Rxgo1ina40jjLOCgeCns
Pz7XHv/+Ja6Nfb+l9/WIevTExOA8VzSoDSKHRSX3STW8o+J8yrTwpISHzLyE+Kysra1cTtTNzTDH
I0RcB866j2OatAIEo7fFW1zm4SadauZ2LCMLWbMO13LIAPfl+PSxPa10fO4GMbIrNRYvxCqcTWLf
0TQjzNCqT3dwmm0NZ4wzOqs+22dinPo2C1eWLh8RCU9G3D312YB3ot+zGi48duQKuXuHP/7emDPn
9eRv7CSLdN5fDwkBn6F7Vt1Aweez71nRR+Vx0uy4X2XCuLA2/1Oc+T1u2brcY2tZQ2W7w3T8iRJC
7cQq1P2LpSGoBKq5V3p4Ad+oJ9W176R3aOaITkJ5NjI/wJPDP55+s059ypLclS7VBXIb2ldBTZ4R
h/Z/DnaFw7J11W5WISY112XE9oTqjQWzdl9s16E7re9Jyh2oAFz0KgrgoXbOEh+nQEhFm/8ADfuR
JopgmUVbDmN7vRWnIVNPKfrYzBuMdTpRzOcmxmnBApyL4sKd/yKpHqh/H4qbeZitbWI+8pIsO3cS
cPT1u63QyFst+cETDx7Z8C+w91ZxJ/560WHOzkKvtimGuC6Bdp7IETHaOxyNP+ZcVNTrQLJncaGA
20GU3BtlQXpe3A8s9NHfqRn+gU/Ix+dxrI9+ZosNEpsnvWkJS6FYmHpma9X06uZtiX8FxxcsU6we
JPCR+RzQ2aVPPxnnvgDm4GFeraeX0XzqW6Nez/D91g0VnNfW72TiQjIYYn3VcFyWPcjgjNLYxR0d
Rfm1JEq8DyG1wKg9p7L6RLCT7BIbR3ASGdVJm/HPuBHG2zD3b2Rxbvyzo4xbK+ds31GBYmB6b7Tm
a+4dA2U+dOo2/pvPJdM9+1PluLXSDvsfOWXdQJVQF4+0z0hHt2mjDN6n/z2NsORDjscrt3gYY9ud
8tDFsau719+XsorqdWelgXJcwPIuPWRdyxm34Z7Yk/oLHjtEl9ZGtCuSiZ5WP7Aer7JY96+/L6Fp
Hiqm/Huj8e7JoE8Ig1m2G3ThqxdFctrO8bCmzH3pbHqsWgiYnLbY0cTQiVCiY4qGasbccTCSH/oZ
7iXsbVbqnDFlhGyweMmn2oPWUi8WCivZFFbUbFR8lLLoTymzh96kii60ifkZ6AzZNtZ6HES9xTHw
0aGT0iOCwBdUhVYM2i7yku9p8FA7ScoDgk9L5PWQRCZn2jmVqZ+rTJwrMmpW2iJ1n2wycL2cNuBU
Ut9QlSQoqSZ/N+XLpR0thumtxhkmQlodsy2uhsXiQG1rK6O/WalHI2PK63VmVN8eTM1DmcgD7D/U
nQzs0rmklYv7152YSyNsjfzGXNseYeZY8rqdhJa5autwmXxqT17zj7jQfykg1ANynHjFmBdWtdhl
tp+fbE6fqykxa05QNPtNyAK1h3urcUKs+0iGcIJrWkCeQ4Jm1KUtJNmZ0pa4H+oWdJU0tf8NHq60
qZ23JXaNlavK90lDvt3o9j4HVdr8KLfu9nVrLK17+sRpYu4VJbBtoF42ulajeTf9lxlttooLWoNp
RE8ozzjtMXLD9wtUpopumsCrQR8452nn+B7Z3T63ScFMw79+wfmwtGL50qkuh3SITTlRfxqZ0efB
KE9p3RlBaFp/sxiacW8fyZvmWfSLZOuZBCL0ZfKkeU+o+1DyJ19uprlrzwhdcJWtdsghdh4FN+MF
pDtgJ23b9TGCMUKphbxm9fRKoNJaVKrFKd+h5LeTQGavWimNF5kOgCKykjybSH83CU6hXWlgtvKS
fDVMLVpjtj+eZkJisnPBYexU1o7Ymv5RltYnXuN/YAHMrWXWB8pNorSnfd316paOVDFe23pfCKMQ
qBX6sLdwva/paVY1Sne/6kAglxYNmGzJqmmefZkY66Hlw5tGL0i16RNJwzBX2ddoVOQqpgNuPEAY
uhSCdInwpXaZe3iWIGR1yAEfiLa+O3ETB4q7Bp8bKXcC0zoFpr1DiedGYNni+I+WITmwpxFIgWr9
AxhruUOrc7TRldod0OjYqaE4Z/lLSzeMR2w8oOA0MHZ6TlCJmkFKGXLl5huEJvKHx/nCHf5AQ5Yi
uR8E9Ype0knFfgpqOH2AXF7TCw7fVQsLkzkC0rc7k0nthUdZX0fwmGI60leXuwMDsvOsZx6lYKgF
WT6jEk8L/4m+HP2h5at2iFtAwPaNeI3puCBANEHNP2LDJvYJW/zyHEoV/a2LLjvMVcvUEMzm1jXD
8j7JZtrOI3uVKTrrGA0miTyatvOneTgm8RyUHvgGeKhYdVHa52CatBCTt1DUpQT/eLuxKPrDVGv+
KUyRqssYk6Kh6PJRPY8nvORZoEGZhCoy2fiX+Aw1jZROZzbvlVGT0GCY2qJjq9dMuFNShOPk0IEv
NiZUIeXUfFedWT/QOiNOoqEdx//pszhVacVeJpbbGEU52Epk15X96vmsaTHbsEHR+TexB4S55pC9
+t2pNlxGNUZdPtGJybdcjfIe1l5Ja0ie8W9wLvCo8f1aGGfSEfSDMxpZUMuMybhIjGPRUTUw5Prs
PBwRzeQkl3rSsr3rKPOqOT1AIbzBdzzB6bZVon7KqwkxPPEideuWL6FqB1gTpHrR8kt3GoSFla+n
0Z/k91xn10grC/tecyY6cZzfQ5ztflzMCWWXOv+ccOBdjGZAw+t51i1nbZpvsV6PxH3g+u5QQ66r
sDDu9UBTOu7n73mM/jMxD2CkoOoZfV2+Z9FQrCfkEBsvtMI9dUS8YSAvnmaCf7aqr8d75nor06y6
k2dGZVDasgx8+N+ljWUTlDj9X/Q1XVGnRw7dW6zY6tjY47IUoFMKHYxPZjWfFDnrJ32sfqSNK2hM
5Bz8vpAxVLcLL8guXrqKvb4eJAYjX0LbRd+lltqErjGoiSBLTRHoxnr0RbyXorzi188Dujr/9+V/
v1c79peQKt/9/kQ3jfMe68XFR9PAoJzIrBN2v4yO1Bofa7HxIlJjiQ9XQbm8VJHTHAvpbLpUMAE3
dYVTwKwCV8P8o6PbkJhaqChLJzdIqLwk3LdbcjpIpZFRiMuQe9fGkctd/1drkIoYtXv4/fBACWH1
LryDXD7KebTbNSNrGAZZZFsHzbbbQxJ2+wQMRhAtL0lU6EB+nwHa+BxULf/0+xXFpH9qWQ93JER+
6YZZBL9X6Per39+dMtOe+KH//bNwuYSpRvJ7J2DsQ1xI4HaEcdDPKgkEZyua54PNAbtn+GtbtLjj
f63T1Dua+bQRDD0Ofr9qKnKevBSMQ9O9IJSKzkoTOBnxMavurzekjOHKUFCPCX+N7Mk9F+Bfzl5v
EzqsO6+h0IM8HsOtlZmvwvXRHDMA5FRvosiD4N6iLuYoFEkvPf++FEtjMcXT0Bmsm3aSMb3AE0x7
pQpAcCceTkgBV2Vla665K5eDv1D6Nmyb+VyZu1bnEFpVhti4DZk6bhN11LeUvw6ZPpg+yXzWneQn
cSPn3Etq1t+vEuwGw2DQkCZ/GxyF9gFLnDqxxMW6AjENRZcZEBPDBSqPw9oUbnItuZCruUuznTN2
D1pxTJS8mVutY4rIw58gV1LhRS9cMoEMLd/kWvTXy+ar3Q3pnigTNPLQKNK84tA3dGczh73sWWjK
M0SZjGE058ntbBJmaoYqmHmCOAaSVWYd5b09f0+RntP0aPKLpaJd2bfRiQZEf+6YVO/HNnyfPZJT
OBNuo8T7iSrDPEKbWVedvu9mh/cUS+BZpWj2ll7bO0x61Z/SqYNMz6KXQZjjZYzpWOHxRVdUVSV/
0K/wSZt0t60kmKBpf0z9N5xj+821QeO7LglddEFBvSjPDohej7eFksy3Z91dM2BVH7C9Od9p9Us6
OM61lwbSR8MaPio/nbdzUmQHyOrV8pNtG+1me4iwdFOwCbyE/0DhvfuOTixOjtjT9HBfgNC5WXGO
cDvK8x3dyT0aEOOWDQyFXXpKixz2bBqjdkeBSYNyrr6a1KEJNTUBfWdU8834J1nsiWketacGNc7W
Jx+FJD3j3QrfbMwC30lNVZ4olRw9RdtWhDYmroKDrVHKVU4ljdsV77iXkmVV4lXYYiuobm3edmuo
dv1fa/4wGuct9lzrLS0YCzfFh+nkLauWTeFgZQe97emh4ZZGb4XZe9BSirHOG5AH7Mso+m7bmISx
qORpURx0Kl3Hr3RPsPCvY43lP/F6tr2u8DYIUS9NL8anOGM5FYhy30jHuuvU5ZOottMsfqI+Ge5m
qulBlTvepgGjQ5Bj8pnfdNdT3xmAg00Ea4lx7Rzfu9FgENTo/gPRE2QTzw0aZ9Kf52EJSls0FyOf
/DxvKjT3zJe8wI06RtaexFDYtA8GAwjeTPwNfZUBjdA7b4df1LikcQn8riq679xPNnY6V39UbaP/
t0IdF4JfUf11S05U/g8iV//tjHgVonEOt1Pj95sBmBIi/bbb9oYhN6HtqX0UGtNeFdOOPid+Cjol
DxWLI1tI9ZqKKAmUxEPn1n3x2ff6qxcSDeZM+THqMVc4BTdcW36p+J1okQ7ND6bHZSTPhrj8t+mS
GocacHn9/S57Rc1JN/qwrPAzbNmA8npUp9+Xok4uOZlW+0LLDHr5HvLh//nq93t9M3xgW/HIEhpf
maT4F22kJcBtvB4NsGbD8vL7/d+vBqvEEVCQSJAkCzHcqqP97x/48MkvVnLKJjM9c/gElziFG7Yl
MpmUF10IJ6hpOnOfxuOu0iv6tbiDJydqr1Pv+ZuZ9h/ivjwI7do6xRZzWex7GwaFiK5Mgtmpw8bi
ipasuOaq23KxnoYh7fa/386XP7Mx5NNtHdHhdSPnVs5tv99PXJf/Z/kJoGjFtZTN+zz0dwLBgKwT
b3H9fZlxblBTehneblzAAh4kU7tNbfAPqJr3ioxQkuim4ar66v9/5UWds5E6pD4v/sjq+CFcoaiR
7OHQesZ1EGCLiNfQdnHMI9EZ2j6DT88OloPYSmrtuTQw81Bvb+fOoD3yw/iEwDG9v2P62COa0DdV
YV9phk5rRa6jbhrDg1orvHeCiJSC7BMdMFqQWIiJusFA9WALaO+6HPDuULOnWZpei2UiFlr3jqag
NTT+LvWZSIPlUS8d/q3OM8VDVP74LLW7rPTPkKk0FngdLMEJF1/3jO7W26q0srZOPh6g9I3XUFMB
3czPiKCHLR4lbkUM5i+5aqyHPRkbU5MhGss0OlZx6N1KEPysKnetcZ4Kp5XknmqELApErBigfNqd
gOLyDBBGo/L0xXb8ItAdHNgx3V4cuKrcRN6YvgDDH3AeI5giW1IWMojS8IfjQnOMZh4fP/4Pd5t1
ylVFGp62FpLt1wMeX4S9SzOcWWLfA9HURk5OmvUu0ctvnDadr0konKPVCItzerqjq4zOth5pOZTZ
dE1MNEWZMX3Zna4/RExKYKEb59nm+e107csvxyu/u3/0wqQvUhgPag9vm6EjQ1dIEx/jKnJfCDaA
pogVSRw0YBF8d6TKeMDxL4A2s/EckiKIzo/+4ys4m3KrXHe8gKUbGGUwDbTUI9ey+jntMFBrSb72
F74OVbG+10JsPdPwb6hpKGWEFAUFgQcrG3odLoh6zWzdBIkEAXyQ+MMr6noc1DAsSeFDJxH69qma
7PrDR52aSat7K2xyJgW+hmwWe92WgYzRgSCcaLaVBqjCNo8SSOTWb0hcZHpuPHJAP8fEpJDSmQIR
INv+aHX/Z/JialaSYbZk0O6sgdEkcXNiX7U079tRno2qyK66yQxz8vuj6nAh5k7XbgvmiwDWsDz2
GrmykeY+WlvJk62aBp9rzxTSTp9HTLT7YiEl63gcaBhV7carpcXUPbQWpbZ1ZQwGrPBd4Ej2lBEH
KB5kriXbRkiO+fK5JWDkAnpBXBVo00NozJ+//5VmErRnKL4Kx5iv/fIDgy089GxFwxyP76GeMM5L
AyuVY3dQU4lKbt31ur/uRrQxE4LjoX+Dk+RgcmMNZyiGgTn1pHlNTahZlAN/oCwkK9drBhgjqVh7
2JzDmjdkJeZ/Zlwxg558bCrFodJTi6WcvKY4gRPRqRzdcdlc8mLsrtRAC5TE7XgwObs79rENZXhM
jHK6JSFlLoenbJWbDaiGOdK5o/voOI7Oh05d6tD9xpsiA2pD6u5E1FfXlPW18Apj58T+a9ZAxQwZ
BUSV80IM9x4RcrEZGV5WelveK2hDS3EE7desmqs7y45TE71QbCeBWajAqCWnc1/7kwzjP29mZtxn
zruvrI2W0pOOdTs9h3ZBM0+hv5rpKMK0cvCNzPAKkZvx2ACdbKHqQS1Dezii31xZRZNf7XDZCu1C
v6LmESvLwZc6tdtwHur3P/Ck4mveYxVPo9K/h516EfCmdsZYN7sxZ8F1NJsnr1fYwjuAQr3I/KMO
RGFOMtBJ8qVIZP2G0cNpsltain9Ky8f30atzbP2zjiZR201SDe+OhxAUKbB14nBdo4yd1VGG02kq
3flJKwvziZsG24w9nvvFphqrvjjJkkFtS6jXSrasfnPn9GvWWKbjIQYfU5vM+9y7bzZ3ujaX5Wtk
WRMQ2Oo/vFzjG88gv1zsnaFxcS1l3rv0vMUd78UXmk0V+0VrBVj9u7rr3qE0mRcxoqnyexG/KGfe
ATYsdjMCn70WNemHltLx9hDf6CMhfjpK1WcBsaPHc7KFw2zTdKa52SWIrlKV6gChiMBSSRKuewyn
p6aP8w9a72stpcWbK8sLSN2ar4NCz2/rXv6RKXxC3syswI85/bMJe6g/xZ/UMpt72YT2sxoNdPvT
pnai+jWu2e/6OA7g23sb3EAc65O2CAj0CNqEJLPGStMLJql4EtZbo+9/rw3Yo5U/8JcXwDSp9io7
iIC7rEGeqg3FXoHddSFPJgxTi7E5E4gFU0cni6Qdm+FR1/J5Gm3iDm0aTp7XH9zS0DZay6UJm6I/
oxb48ULsMeVytZY0uifTdc6RDxclYTs4t0PrHGKZvRWGhpLRmbOPaFqQMcvMfvJQPtdJ/j4YLzNW
oQ/gsDZCxSHo6xYaZOOb7zij0eM6WMsLD/l7O6mPYoZsq3nhawvjco8T9j+8fsvZt4w/GKvoW447
4X6eXfNkdQ3BZIl4tqeq2GBkdqBjOyXHIsiJ1uvsmRpvPfXQKAOf9avszamJrRt1EX8sJ4b1gFft
/PubY+NkFB7KxQbFne8zYuFaot11nW5r9PTiXNfDAFy2zd4zeNwiBFRF86YVUf4wW+Ec8gLlIaDu
i97xVOtMOY4GCwpeOGMntT7epkNfffTZbJM4265HDX2BTvgWvf7wD9nK6m7YfyN9tG+1lX7oTJcv
gpHIymql+x7r/KDUWAc0JcM9mTv1h8zkXdSWh9aWINYlEMNstU8lTf1DzlJtQO3vMCd1+ygZ8g+b
4WnrdgGCrunBiQgPsquKQ+F6n1F7gFs6PGaj/5dXESarDCOTrft/M2xwsDWdQ5IlP6Om7nAl5FNf
LW92ML6spoku9EX8lZ8lauf2eUk8Z9R/cHZ6zRuewQ41tptEw0OnIQh3bvzwba7J3OcvYdGgqCps
nEuGeWvT2npy7QHqnNUFUGNJgeRdN8NXz769nXBVAy8XL9Es+gdRgZfMZdGZltveq2oC1+furyPl
9IEaeQB/urWtxt8nSal9JGDLrJmo4hmx3b6w/Imdj3RWmZrtRywxTBdkSNMdDFcgP2w+PKbv7Vy9
VD4HPyuhNNXZfxnb8fZT2/5HMDUIS1qDR+Gyiid9ra4ZN61Ra4/BHYxbGfrWBYLijFiBBUA5GYFm
HIQ3FjXs8f+xd2ZLkWNptn6Vtro+KtO8pbauvnCXT3LAcaYAbmQEQWzNw9asp+9PZFpnVZmd8wTn
xhOIDMJB0z+s9S2eogY0wao6MJNg0j7/SICcnBl+9WQh29wFRvlszYCeY5kONwhXioMP3I5qFDkv
ebw/AJSN2zFeAbBE9wYAW27YytQ3rSB5eV7fHZYf7VLFpnfDpu0es+NDOtXGKx7m+ECFgh7ZFvor
8thnbvYoW+iRjwvhp6vT80VL5fSqALjvyeG6Z6AeI1Kdzdcozh+jaoqu348Qkp3pgofql1FgVmQV
hy8KJdWWhwNPqwE9M/Nsdj8lVFtHJUd9RO1PoSAPc9ehkuMhSlu0ov44as7CGl73NHWadYyQacPV
M012wMSseXa6wr2VdJS46efuldQnJqej4IluLskpN+18lwF1E0kyvxhSpmdAIQRod9beZbbyOJVf
tqINMeL4vXUEko71hyGrHTpv23v6Hd2nOjkVDRIeiO+3k+kTz+N5r5cxsc4JQ26r/cldjLGG/Vpp
Ij0hvl6CEhkjJRscE33LAPg2zWxJoLC6dzK/OU+p97b4jysg9URinBfUDC92GGydY6o7F1GWxT3w
2MfONtubpbORHajshQHN+KwNzM3loF0mB50qR9S9+gvxValfP2nkvr8wUwjMqprfrZi4EDwJ0c28
B5GPGMDBPWHCangFhXVOoZUdB7IjT0vk3RM5O4V6oT6THiYV+VIo/rSvLsP06YAh5TlhhpVrTIfu
xaOYZwCrT+gexHDyIrmK34pAGXnzGmnRIzMx9RthIqskFJ0e9PzHBffNJptE8ZyD8aTXHeM7tzXn
k7K4OJe6DppsoYwcY5RViY4xQ2n3OQaP7ZTHhy6x/SclhkfPtcRvL3tXKza4Wjr/sc/zx8RKgHLZ
3ItAvqJzcnM0BcYKWM9Z77K4ZlOXeIiIBoCzwwjcVsTNIe/r+kr/usBZJZHe8/yXuMnve90rfhMS
tpsbUf4UmiO3MPpQ0yVtcrJqFjUuq9LbKvb8o6CNxJZiH7JuEZdRQntowNQ1Yk6fTKEeTNtCBuLk
j9TACOX66rPiAoIPb0As1OtrUgPUgwIyX3qEFex/BoxgkCyY7Ge3I6EVu7YDADdDNdhPaZoipBiy
d5yL93gtLOajOXeeCvWcMlqK+yt3gOnNsDSEgeSjPNpKc3dIxPrbeuRA9RoaX2boLvcBad9Cbxe4
EbrhIbFtjqXPw6OBQUo9DdmmtltCviZEfHTRmlfhrVnqX0zahy9H6V+m1xQ/Gq+DvGWYz0tTjOHc
JdEBXV0RdnZR3BarCxbAqP/I7sBCOtdCj/ZL4usmnAOdyZ6bv73Idv05eoiKkxZ/NAY7OWBY4G8E
2cl6XjnBqLUdknPhH5zJMMLGoayMZ8q6pqjsvZrziadTguQGhNirWLIPywFSPZpTfiQKgrWjwVBp
p0xcXX98XjZjdhhA52MW9qNbverlmTnwgds9n81AGDdcscmWmHJzl1lpcgef/r4J0qFQp3KAbj7Z
yS+ucv/2+4XzKLoFaEvuAA532tWFjXjnI5eKZ+22FCUOHKDDTCWSBXI9bgnRidvcHvGszmYqKN3S
0zildthyE+Z/U9T1K0vTNmzSNRT+8CbzFu6Z+HY7o1tt1bzvP76YGk8Zc9sbw7RTnAewuuvcvSU1
sFmCeCxLGjzuLLEWt9Aa4RB//zxs+ZO7vsiT26F/BqCAM1CLAbKaTCoGnSkTMUAuDtEYIRY6gvzO
KFJaGhcl6KCgwUAfbvdoJFEIyamCm81HBMhL9KDdb5ul7a5Ab484S8vu/vj260dRi8sp8vVbVCjG
fq4ALesxA5RBr/58gXWMzlTxAO508w3pmdwtC+btpi6eW47avodbFS4oyfINwJRAW3JWWLDNthlh
dDwuHEp4lYZp1SE56YxLtRjLfqQrCsuV0/r9gudzxv84uyvdhdEJNjsjpYSiD6SNTNCRM8aCJT5q
iJQZywAs5sUYrRcIq9ouWT+zZ2wNnDf4bb0OE6gVbatak2czjQ6Wo6KD3XvNccqHXZpbjQ6KTrsn
6obNYOyOoeuU26YWxWm6sxpCcSeQAhvHS3+BgkvxoRzB/JZhAkEvjCKEYN9iec/bKxw4k91B+DKK
Psgbl5URMzsWlDDRKGGbH6yK59AZ3HaPOPapdZt9yUKdJTP2l9brxoCy2dq4o/NcdNMvx4OkYye4
JFOohDZE0XlsSHTi2IVTXf/KXYaLqNEVxtgDcqOdWeOwxvpmHlOGx9yamtBv5UskY0k90EjKDd0i
eSNDqhM3J6NM8WrXWhYUywi9s9NEUHNUzHLaS63p9jEjPsBa28iMcOuY8OdLWQA+IB52oxtFGX5/
VM24c9A9rkeeJbMdk+neu9NeA3u2l2N6RXkJw40I7v3gedd2VDjUUbzjZXePnO8bbvLFCWV7t6If
VmghA1O5XQzD22oI/7YsgDGKroe/JYmAjBK5BGoNUCgTJloay0Xu6HM4xQmcKkXsNROHc97IdA/C
9/n7OI2t2EOHjw6dyO5LOwWCwFb4ICj+LUsnLsBMPqYKI/BwnYFDht20qwXIIR2s/Ma25Fl20RiC
PdAQJ2EmhvkI/e+2XI2KAg1G5xqMr5w2eZqkYW2FGNWx7SipHM0wj2z77KNsuYtz/qa4oB2Xbnix
b300bouewuaD+Df6tgm9gYUmcNKZAzLjZuBCyr2HmSnGLvN8aA/NHIJZoXGLUOjVZR8666T9+6NG
M1joDtEhFV23w6z9xZSe0ONmpqfyNnC06Cz4zlj4cuIPKnSQ338PQEeziabCCMCsRVgWqPKhk2GK
rhkGJtFJiQnBQ40jA/3tIE2s4tZyKkX/x/GdJPq1NOmec8NsQtOZXuFq53uVddu68IsdbPynMaof
s2yNia1HQFyyY35dTNlOlLvS7561wqUp09WLO7Wo8sdqz1mCG8xiwW5GEQnkOVhm+kYIuQOOxd7S
rgxnq5uexOLNYrIxYx+otiJRNbDC5Ezsuo4rDHpFnifTJpMVLYpfBLmLFoqLm+KFlq/xUe3rOTCp
FkReVLqAPBrtyUqHR9zcZEFk1iVNjhQxWHRmyqycRy/nibMZwVPdSk1ezH7mwRJHcmsp4A2OKYpd
jqkIXnyWbcbR6tZ4mmqrU7JyyxNnXc/BtPTy4uT1bYmHI+T03qU+F2sVlAp9VpTf1gXjO0NiVMTL
GUqsSfQx7a0klOEOCdI2J0TkuCokLHpS+i9CRytnOitFc2YZ2zl/t8fpYEks215hw4ZCJBWDLwDQ
roOjjmKb449JeSyccHYNfzPqNvD0MrHPU3HuB6M7uob9jBz4DihwtsNKgwUG2j6qlIGEHEKhtBil
8FJYzIZ14JHC/zSg0mTZ0HyNy/g0Q6eDstVkYZaveVwJoqgGXMbGUaiyRgtNU6Sb3XH9Jxz6fOzq
rjw5di3J0EZrwnF6U+PHhOKAxx0aACHzhwwBFB6GW5Om7tA6z2pRQZQ1h8gSn6mEXuJ2FYqM3kwP
zO4UwhoOYre8kd2RHnqdNAgQzGX418vi8Zha3ISNRow1JrHKK8QoOGHOeIzYLduu+jBlUe1QNWDl
rmDKbC2GnlsSDKoQU1wWjK7//RSe950oHhEXcX05V5bMc0BWb43Mh2cizD1AyBZ3tNSJii3t6bQl
GHdEmLOBn6mFFMXxseOWWrd8Vq4vDfGDqVTNwVMX3xXYLD1+OJGSveul9cCJ1FOEtulBtf6p6BPt
ECUFB2/Gy57ZJTpr9Kgzejl82uLALotEvsH8nGZA450kEAvRts6yxOPn6sVwRmruOnMNEXIkmck1
1fb7+6ENzjmPIXmMZA1t3BKWCb1Pd86XPNlwY40w4nPeFL5CnQWkFkloAta0tX/5FSFHcW4+G/P8
CVx/YvQ/vC2UvXt2l9e+sYyDl6LTEhO3NXLfyYfhO5mIGVEjNskObfkTUeUYDOOkJcOmQBAPoHg/
Zox2G9+9Ri7yTZF2z346YXHGjkGrNrl70x8/CMBt4Up3446EK/fYZuQmehiFnQHtMeFyyARoeCNi
HyaUYWaCQUb7HCP4loaaiS5CKZfh/CAvIH5mzMVWZn2RpR7t00w86cQL7cjiUpRkTx7BPAQ0f0bo
evcIe3Bcrk7sxJxnwnx5adgkcDAoQrsc9pObEL3VvY9FZO7b0nmruuGZhVd5GGQWcGPVT2WKz4+U
wels6MoPR/QsiYe8Bln8WVSIt1NgAEKPUW8zQDjNUOlrK5vOZT0h6pzb0AQSj2gZjAautRist3bT
lvhNIyGPLaLQIcdOHMv7nJgAbSJGqDu5euMdNR06C4B7cz9OZC2ZDaW2MoSDKNAPePS6B2qeMZzo
O2IDrwY/+Q9UyWiD2JduR2R0nJz6BQJFc6rmBHVXzC6nHIF1Wh0yzp7+mGBFb++7uEj16mKOxcSx
pbRkPva7MDOGM63N+KGiua2N1rsxmQGcFwGd0/W122UZ8yfffMoEcq4s9Rz0IJa61OUhjeQ1TRvS
sQb6obS24xeorhklK7epQScgxEeDhzXeQcoB9WKl9JuMgG/qdjEOC3qr2C3GTZ9h5HQ7793tVXY2
YpffFizDgCXvNi/xJScNfoE6/4QFjfBzmh4hNMAdiryrC83f1HiMKM3ZFCLObsqq/phH0w/lNLx9
wv1It70kHlpQZGMOINYFbQGBRP55yaEBGkX2i9aUx67BiJP4dHywxj0zmbfCbNVRyi+v6VgWa2l8
UAWAeG54nPKcBgBFk2D04FxrrmJ6TrDLJYsdCK3um+2CpFkS3TmOQi/3cmDQnEfmU1+IhNAxmCmj
bC5LTj7UkBzRh/5asK3fEHY4b2p0u7vZ/62Bbz8Ms63IBAEqzm2A2zh6NeKVqKC2Ff0/ukw2FVnO
QiXzLkgAqpBhloZqmhFPndzyAGbegIRll2npcM5qE4EOj7OzGt5LmXNXnUmD8twKxb/eC4RVmKlz
YuOPkW+O+7q5H+0X+NbLXU3AOAHb9r7gyI+OSAN7YGeuyEtKc662dP5gKfbTTvB8t1XunfIYEWXh
/Yq6lVFMgjgj77wZd0OJiZS7G84CDEYFhoKdpF1lgrO621yi45SObUKrQW5YESCxqaZVG5IQiHF7
mWegDhBUbyUBxpAfPThZs/NoWU5D686x7eIKQ5jlR3cIUPRNnptPrhi6pxGo6qbOGE0ZcUeG1YD+
oiU3IXcRwKniPiPSEUJrfyzX27ZMuFv33ZfPICVgD6+OxGPBFtg6mfCxixU8ViLrVxn7Pbtk44UG
4bZPl+yOxmWrezjPpa+eAQG0qx+f/KU2Mh/FmASaGtzAwTmym/UpjCaKCUyFct866lfj2NWBaUeg
TSnx4FNnIQLVD7Lpcqphk5CiovyUiUnOASbM7ZJC1s48nWijsoK2KrJbIF6Ma3hzcbdYhP4h03EW
H9hH7M2wGfIv8Nb5WZPWpx0tJbSW9gbrLjMYAmJbbTn3R6e1vxjJw0fumcuzIqoWBvSZxCzeJjza
PX7FYNyYqBa5v3VWF4fePk1jbTJiI0tqmAkBbdDFQGhysITAsrAXXLuJTcLs1zRN9YXfLf80ToDO
SNWh44ZGiPkDFxNDI7vYY6oFejx3wVyY8QZClBVMtXcdE+0znyuu4BSzOMBk8pbS9k5TiQM+13ie
u3bgSLk1mgsdWT/Fa6xVj90w/LaHPkTitGmiuNy6A4SKRhrBQKGrYh8Bx2w1V62Ibs3YIGewhgoG
N2PLWC7aL7n1c069hgKGMNjEtelj50M2JcMmamwrWHL4HDE4qECubhJyHoY9ES1XS8MabJd3pdmd
B7ajm8HqBbBPdZ09qJl5im3BkzH7cCnLrR9VtzYQ9i1OTCrqSAfJBrIBC4lzbfGgHzvX+S1sLWiL
BI3j6MfbNsIrObzVpSUCJDYHjNIeYF8kYjjaeZ+AOUrMJx7LscNcjF++N5BC6DvPsrG0oyzL167K
7oBjA22wsFUNmAVTTsugFxEzfkIrWZQTHUqcIrITqKeGh4BF1SfkV9tJkadoVWWFBXZc9gltm+rc
35lj36RDgurb/T1gKrwkBlyNmMzvfqnvxs7Vj15LrbjMbxQloPLUFb0RZm4LsUAJFpxB5RQF3Je2
ApHytrVHlF/01kWxYqgLFJZz3OLGYbW282oGiRMz0s0yuUaALaIya56RWDDJeAt6RytuOzKvuAfD
lheTzt5yabmGsURkmJuxDv9IkvajrjuHk4+yqVigIqiyeILUAVlRImyFVFzoANNVgags9vHtl5Ia
JYUA3w6vcwoR0E8fWCMrrCcC5mGB5WwS09ZyiVOpPJiENawa75yp9sVR8lgwfAqi1X+d6aohRiq7
eLQNnhhPA6NaEjPZPEHVXrfV18L33rN4eRcmgHKxVCZSlZTLb0k5U4JR1rThNqmrVJuAZ5pHDRLD
nhFxRV5lH4xNd1maqcITgSSg4eqFrTdo6F8pszQ/MbYmrIeQHfx6Q5Jo8XEsgdN1j6VmVCEpCqwQ
cE4FuVnNSHic/FB0sXP4a3iEqes1htCC44MyOaKNx2Yw6qEqnS+iGGikK+wYtt4zKTCXK3Y8LdBj
eSmXmksPax0TGDAnIvaRvy4aQGjVPBbVQh6qX587RUpIF+lg4sye50uffIkelLGL99e2zaDMJyP0
ivzLsOqjVWGWyXFGQUfOSUvrV4x6i7LT836jaoruUFFwA0+G5L22NB54YQu+4cXP5WvvgOTuCPoY
nPkaZVduplxoP/WpMW5TYmGL2jkie8ELt94QZgjrW6KG1ZZZE8WQ39QPct8BlBtr/81H8/xSc5vB
80t0YT/aD/gePmneSODyrPhct7rBdJPnf48p6VJ4+QcJFE9W28DBGSCB26OKg2rp9/rQYIPwNeMy
V/YTK8eftSL/pYABil+Rri6K/fwMjTk9ZL32sIwdzpuYZplU8N2Ms3mjpVOL5Lo+Zd8eN589r874
N3Ah4R/5dSLIcWvqaSA1wh4vxoIiF7P2raiVPKTYKDq8xrVRvBlZej8VJQMU/cRAoL1NvQgxVg7s
uzGd4tWTiFkp8zMLF02iu/jC/Pu40n6z6z76me1vapfLeejTe79fu+fOFpuy4n+UBpauhIww0pVP
i7esMZBq44z8ogW2GGgMSHxwVK1NkI/1QfVnHDcdcPeFB5M6zCQWbRiBXbqJJD45Ws8dNUKXRuPG
04GgGEn2AxHG9AANkVHLCOdBxtExJ4GCJ4RivtFqTaBPK2cHz0clSBND+I7oZvRJzPTBX7HuKuji
8iagpdq1ucVTRo/yI6zqrTFQe+u0HVunIkq2stTRr3t45JQ/C8bqJitCROntEl06c6zZjujTvs4I
FClxbd9Z+fRGnWxvCrRoWwQb10myu4+L9NBmBqzHEZPSeiZnLU6fpOY5rwKBvp1GFiQKQy3eJ/fP
PPPtHdO+42AZSIiahZP33GgPRT5mJ2n0V0lJvulT7zgjDscaJ97N6LNxacAGAYTLwsQfd4Ld+npz
NDAnTeyXdiAfL0a2/Jr0mhAGLHKxDvI9KqrfLSw5I19hGWja5Yxgz0mYC7GyinDKlPR3EAkrwhLM
WNwbilTLxRtCC3F41fm/LZdFrnNNZvvBYf5BsAR4t6X8qXc448WNir+6BMlvgYTloHoZnzqveuil
4McuWxc9QlYev7kSRMQVho6wSqtPoBaCPh6GrZsKUtL64VctscFxLO/Q3Dko/WT65OUKXfJA+kxT
tfGdhb66lb75Q0ervZ8TtNV95sP7Bt+JJ5HLWxvb8hz1+AGW6sGaHfvnontIy3HfX/J6zs5o1nxw
IWO9My2DIjHHpKOIKYkSijfCm/dFyT/pW2VzKdk9Gr2uHyvpBwj37D1LZSg31oMOo6jqqkdk42wj
VX7F6k0CXmhaHOHBxjxUpUxMESpXcPuxG3ggzN1HB4tgRB2h++rRjBh4EdaN/Ha1b62y6rRlnoKY
zLXXIfL4jE0VPadmfui7pDOfbX/iPjngmRzww7A238kYObydP+yr0qMbY1QibfQ62dJTIE94x3Ft
MwpuXhaXaGC9dbgssCvQtjGbjrJk061vcFiDK0Rxmy/JfeoMgh9mYUgHIHVfTYr1gr28yaUl10DX
fMTQBnO+vHdPnpPdZixlt7WbzBScsXFTd802L+zmKOf2rBvRDamTzVa4EF+I6YXBnCxQEet43lR1
yphrZtwAGZDJR+LZRw/j80ZqIzIAm1GHhOPUydspM97auoEaxfrTE8/oZentiOzZJD+lofDVCBQw
eaJ+zt7jaBTvInd+M0WlzHXmkMx14B1O9h4ZWAxtc5+ZBs9za1XcrM0uWRp5wPl+sBPd31Ttz7ju
w0J7bCgxmVhP89FtxTva/LMkDoIjJ7ngZu5xqObRdQNyjWu73+F27U6Jbb6ZdXGxFQ56XHU7BhXj
pmhoY3Ivffbi+AZy28kT00Mh6vC91wwdySvJVAWA1W1roGHzG6j1jBJGpBYPlvTZE5JbmSFt30gr
ulVUh7sow2wW2Xl5ipV/13aOi18I6S8Tv3jnzAWGGJ4Z0jy7nHRbvyadk2rhzm3sE1d0fYzs8eBB
acCcKq7Z+KvyqVZQ1zEAqZQ8T+VMtrOr/+JpmDJd89UOCJQ66HlNUiwAr6CA+33TG/rPxXVb5qtK
OzDvhXWFrojbjSWDJMOPMJbajS7g3es9vxAWsP6hnr2DNOi4hI9+VM9S2FT+dBZWyjTALvexjIg/
6yH2pPPIPv1SWO07iEnIZ5SGZ8VltWnH9rFlK6OQC+6q2Ckoi4a9GrDStFhKIb4hWkk6uBiECjs3
ZnSNnPZ1ccoKnk7hn235xiyUbS5lc1X48iy69tPrhh3a4vo0zU2/35KnxlERevcjGoCdQT2rumnt
vQH6Gg1YB5Ehq+PeQRQCCxVfNx/M2H4ZdQLJBoagtqme87EdT+WYHJtqvKjefvWKpjoaleFsmyU6
poZhB6VflFucZcKep4D0g5tcQrzLFLpQJoFFEbUnRABYO5yUCHE12KTdaadxZmvWlTPxmVPIBmzT
VOKkZ8ARlbYfE0bYlm/PQUd0EBG1HYzRCNMSXAUuWfOEQZE5N22E3tXO1QCcYTsH6MAA3wi64Vke
PZlYg/ep6G8pv17H6VMNPHRrMq0OchyhvHR7HRTKFgmGiw7bPi8oDJAx1kcX77ib4jySjokrPilB
CTbd3RT7BGxUWUcvAVYR81WCmGHJlid7OERssvbI8X5yfpFIkZKKykQWlG10n2suPjkcqvwOo5Qt
6HvfFfUFIm6yMcp2903e//8RBU9z/fWPv31W5BGp+QFpWVX+c+SAC7b//55QsGv6jw4u7Uf+H4c+
Kb8+/v2v/hlWYPydkQ2Nje6apoN8hG/6R1iB83cXzozhe45p2wLDHoEEf2YVWH8XfNXxfdfUPcPX
ffN/swo04+9otEgV8C1H5xvrjvu3//6vz+k/5Vd1T0q2rMr23z7/j7Iv7quk7Np//M3w3H/NKrD4
JrrvIH22TM/nTf5bVkEjZO8LTtrF9m6K1sgYW4DGtawStzNtMAkpWztkOsJUdBjQaGU3aWfUbw6X
2KB3jz36x+Mg45TztQbpXtH1xSnx7fdtVeQnXQdWQWywf+r9GOBORnpj0yO5bVHmUEydKi7PG5KN
/J0DaLQng+/UlPnveMjtMLOQ1SpzNojPngjx8oq94aXOg0lMPPkO4I4RU+fkXXrjaPCoLr2Du8Ll
owb7cG0cnERlhzyC9jG44uJZkfUwFVTUiYkFozRKgK0FIxpVLf4qeHcrko5KRVQRAgB89rHRsvSp
rfKQ8NDCj1WAszfK3Wz4JLzSkxloWM616pKDWfjPi+VsNQ2YsXQIYY01wI8rw8BqEsJa8HMXXxg8
GJH04mGYXKoouAnJ+k8Mcf9D0yFe87ZG2jSrOmGkXGfJ5mojgFuF9AkcnFFdkb++1PaAT7fWUYhB
MthYxlzuNLy+dNoQbhERPIux/2G6rN4Ef2cVLmxjD0GYU+eQ8YV2Ozb2vsOzd8517G3L8vT93Qih
cft8PrCXKLZqcZxzl5h9wG+MeXjGMi5dgzBTKV86ZDE/ppRZCaf8OQVSeoC346awwfARW1b2e8Co
bQPFfHbhKjIMoSL+/j1pbvRT1+xxb7KqxwK2HKGuQtuwH1Rmxq+2ui60AHu/1/qdTXR55FnAdP17
d6qt82C2ZKlmKZHig2TNuTyh93/m6T7th/ixAOl8Zaas/BiwTe+8s/OGZdfkqGPSTOJwqiml1hU2
FStg3BmIol+Pzrl02wo8mH3jpYxZySjTdwUb9n1akqbkieYduGC5K+Lxqyv85V4DDl+7kIK4hHnI
G2BdRc2wL5qqk++9mEqZ9/90X/nzmv2Xa5Q8k/qPS/n06x9/E5bOkUO2K9z1v4apE2pSf348JKVc
r+j/w3LBKKGSYD7i7SZCoZqDlpcMKYqIln9Wy7xwaHABfWeWWQ2cDCSkyeH//TYcQULLv70PYVAL
Ct6MaQh3vT/+8/vwpj6vGM5uo5qAJgf+SCbgaU3dwxgBH5SA2Loej5TRWDgPQVSRAEnnO/g0XExU
6ml6pWNTGy3XP+cl+ZkS3o0QGJaJ7bUAXpKHOI3CfJ2XVViA8+RSteRaFHeNOYG2ofXGsMVLp8ti
BTBd7ILEb2C2X9Ilyg0Px9Ys7GiXVeKFmpntg5WH+P3MbW7X6OYY04XKQBzRrS+knPE0jbKvTLAB
GVc4LJJnZHfS8PnTpmjD74/aLKcsRJM/VfOHbgyPsXBc2jGGpNa3lmf96K9Px0Wk4XRJ1q+iRaXw
+/7w+38dFmKGtbZ+r7//4PtrxO/Bkli26UiosaB/CDE77/Gxp0fqxyZEuqLoxPjor09NMt0QKvgH
FO60Zlt2xhj6+CSmd4nb6XNqkALlRqcd5rwM/Y5gDrooxpJ5RFwI9rtDpfcvVtdBUsj6BWR4hggC
kGKXI/GHvPmUNRNHU6qaidF49Nc9tL1upEmrr8O/Ps2xhGUIVIRgKc1iog7n9eX7Ix/1z6jhUMyl
o4dsq3ipXM5iz/NYt1ptaJdQPL8/+usls60dzYJ+HLP0q6TA3iFybImi46Xy/StT4fxQK3E2x3La
uP04E3nsvmKsgUC+alp6gUBtK5HJ7cZh+Cg1nDI5KS+bhf4O9dK8lOHcNIibW5QM31EzpQteFCcZ
I4fxtZJAYAtUn2FXRxF7bIQUcxlZocmOZ/2yQxxlqPyk3HLrvbHNucOzIbG7LEJnG5DNZwk7rDbj
8dRENRO00kzskFr9NSm4WQCV/43W4ub7J4KT1/IN/RFB6/oT7mWpDfybRhZETM7Pbe6R+Zu7B9Jy
jAPaMI7mqkLA+E7luhmH/nfuOkweZ3XA0eEdWkXaEGa7jeVgC+rMN6gJtCSc78wNOLm/P5zWc8pf
RV0mGWMbF3tc2MWC0PX1I4O9H2eUHcv+hO1XD2fN1E+a+Z7qVcx5tJ7Z3y9j2/35Ue4YEyAl0C32
ekn89Qcyp56uyFYMxpxlv9Tsl4jnfrwsTmhTWwfs8rGELH1tbMc+PRY2RX+/quOG9Tj5UlvnPevn
tjMd/H4Ue3/iOSVtJ6Q6yY+RiypPmO1Z1C5tWhIBP0yev/8GSedRtkrKiiMwlV2KKJS9qfYyW19+
Gdk7g70/1uL6bloQt4mNt6gfdGpwhIa9F78QWubm/rNZdtoZbm/Wmx9LlrwvML0A6bpPXsUlg/wQ
RkwJyJRrO9BL7H7DnB97tHIBtqhNGYOKllM9Ei/24UjCc+0EdEfa/cT62+zMLAPCsdBhZpQDx2JC
tdhmCOcHlqGgPfD7JQnM5RTzI8GqDtRkviZnLwqwXl69bp2746r3pjuZaI+Ryc6zIk9C6m0ACIET
1oYB6Lj8S03KwqJcniMmz75YPkufMWebZFt68XufFj0Qq1c+JlER5NGlQNm9w0DFMFmrdvUjwlX2
PG7eP7BEKjYWEwYAJKRLO5n21k/QeyihFqv2AmdifDDLicoIzU8yLWQxpuuDkkonN3xxdc9exl1o
LiwnjIm0XIzWhr8DgF4gPehJvt581yNtT3yxtq52dcbEuxLz374slBFkdIi7aDMtBChr0t2ajadu
rDWKgBHHOQawE+UJ3shE3VD5zbGB5me2Qb9pOHbjAjzeOwsDCh8Q80eldBebuVa/jWreTilzJAY1
V8OmqOE58zma4HLyBn8UK63p7C8nlqgJaXPas9Yi6l5U9ev77fKjGXAkxT4r4zcvAYIZMxc2FrNi
gSyfSwoEeAA9TAGCkTaDL/qNasrujLs6PcnuaNi1B8NvWXiIYjIQ6Fd2I0ptSJ428fUaSCjSq88a
NZiWKDJK/fQtYrTI/jh7bzTGXk2cLMFQAUezisF9LYmjaY8WaNG7tgcLF8WeC+uCyahLiEMQV8N0
aFndNgUbbAYAj2YCs9CYYDZGssiDtrTWBfGXVmG+6qoWpVtHOoZnaMkP97WeSaQko+SMjw/5YqwW
hpol6yZm04cGuUuQKvP8/bv6/pKeO9OuHdAQxx9Et3EeyQ5uHMLmdkrPdUb9OnnIKyrrTDgMSx9s
tSHe+asTA8X3x+rgjGt+O9vho4/Aezfw7Dc4P+Gh/jCIPpisH45wuqPsfzRTK8KWKiOa6Ve8IUAO
ggYlo4xrmVfBDYywG1qlHxOuwhc9uzDDmiERTNRxzUfivPPU03fdl2gWgbO6yXxA45C5yvvh8XZw
H74bcl2xO0dgabBHZPPp2I+8MyAOcdgvncGvXd3rRdqQa9M81w6m4SR1GRiYiJUmUFO1kQRq+iFi
2FOxnGmK+uf/Ye+8lutGsm37RegAkJkwr9ze0lPmBSGKErz3+PozANW5UaLqFu89z6c7QlHsLpGb
MJm51ppzzEBFHcdUcLdQFb7IwIv2I3rCm7qzLujsDgPSTzUU5X6kfryhh87unefNeRrgt+K0Bvg/
M0yY2m73pZ8iKnB18WRHNKwjOL4JmM8Cn7lTqWY99YzFBxm84sn1AWJM2aHHjJ9EDbQLPd0F5YBB
wMjcVVJYP3MlB8zu4TZQZbyueYVWzhzYqL25LMtxH/dXvXE2vKzV0YrtH0ldn+kQHUu/+tWQ+K2I
/fuB2Pz9IOrotuk60tB1U7G2O7ZNefz3gygOejkV5VuttBq5wE81aMNWhhdGqurUdXdh4SBmkCF+
98La5CQNAAatb9rgW++g1ypTD8QY0cIq1D8DnEN7IHKC5TgjlBWhVDD8+jW6k/P/tlGyJmzGD9oo
NuXMv7RRqrCpfm+ezH/hV/NEiv/gibdMx3SVwy0XtEh+NU+E9R++sm3ddKVBIad4RP5qnhjOf3TD
tCzH0pkzuDD8/k/zxDD/IxRoV51/wUHq7Ij/n96J+S7mEYKoJQ3LNg0pTJuGw7t6CHGhADYO3n/p
eKC4wicPmiOw6Q+UtqCJLFVK5zleG1n3lrDebMYGTQBAs3Lbz+vSwAQ7cdxuNYZViBy7JuPR3bWs
mMg33PqQjfVzMpefZgqmQaT5nfrv9t7/69tkz78GdaUL+FhAdjdN/fe3qWKb62HysA2Sv3sbxnP6
BXE8bFyynreVudUQ1BkOd6Xv4jo3QGky30zAMlAqCVQMDHB691kCYD20UDbhkdj2wS3fliVXolpC
OoCMgG/5UVFq/L4U/PrwXEphmjYFq6neLQVu4wyuicOdeBLduNoFGODIjb4uxw0Zn4AE4eYVWn0z
UttuZV9/W7ajjthBMgizX2mu/9drKeYf9/dSnWvJ8qRLR7f4L326369lIDSL4xyFxVKFD1mxB1nK
XFEzviM1PThw5A5iaCFeTkBgbfs+IeHSSC3+KGuNZYnzmF0/jmiq5lPJtVcdPqx5sfIc6XKwRKXW
E728QZ3C1GEIcSzp83JFZs+Gs/NECE84pjoZBdm5U5p7QnHzwfJrvG8Zzr8kbx49SNvlWPM+3rSh
LxGJGEmBjWn71Hvd1wL5GNY77eek94pmCuV45U6nEELwTWc3D2qYaAkAa3nQUWJWS9Oi98l7j8vX
v60e/9QsmZ/W93fAdWmoUoY7hm6yZPx9b7AhYvnM9sjnLJJorWsKxR2Xankg4hBiYuwUO6sODqYb
4c0Lmw/aJMY/PAIuwa224PjrStewf/8AZa4Hnil7NArKOgc59leOxavCwf5oFTQjcqasVOOUQQ4y
6183t0tTeyOI+PrgYsydoXcXg94u90op15iXq98/C5IPkliYBd2M0lInMwW3kpXxqi2s7Ez3xXKa
/ADBFFyYm2yoVou1HkX5dnnlgY54234MPro+f76xNJAkUE8+jgXv+92qWVQ8zTRFQfnYIKkRr22y
wLgGlvaNACiKmYKzmhN6pzZGvNdrDVzOBsZRiAetygy1/eASLT/v92tkG45kCVT03PlI7x4Y6jhU
JZgZiBpC781sa1NJNHatHPprdVvXzTaXfMBilso0XoVZw0TUk5QzudQoqUPmI2Ql0nDXOTxoWscQ
JiSOb6Wb/S70PHsLShHgrpF9LX3ObiOA5TjXDmJkMijwlOKfjBn+TPkhJfvoYILysBSoknQ4Uo44
98NY0RGe8gTArEIqHEETDEbozLZFohTi6EqST+qRlrYj0/GTDgnIZpydD0KejLrAeTDQiJ0fvXKK
DIrhGDGZmfFrMabyjPpBJvk3EQ6bhqFclkb6aSloeh0FayMHtPw5ombUjM0Wr3u4Rgjz65g/BtVV
Vz+nvKTYCy1cnA5MlfF7ZlTqBLp6E9dFsbPzSCOB1kKhShavERvpYRzDTwJV764kajYMkuyhGkCQ
aqoF4jPQMkGa/Z0QkRAeOpcUVr63R1Jk0dpdK4Zxq1FQp1YNB9agQFIpCA0B9rlFEsl+1ZRsQzWH
bBJeT3GQlnvXLL7auSu2jUJ1lJCIm6XWywcP0j891y66TA4DSnfcZWv4W5c2nOhaorH7ayfqq/qs
eSbAm8QicCepGSc4pKIDoVcjUlg4CHd1TFtyHKx7UhluP/g0f67RNqMl1mbdtknLVu9WIbuctVWd
r26sAdm66J0HbsFPOPp0ZCfY7YyXtJ3N+waiKNyNAeZAfJar9qm9kTLPDkWLhbWHWPfh+/bHksQw
DO4wxzqhK9OZD1V/u0woRAUtEmxldWxjUvHcFfQ4c7UMikA0fTW88SFzrRSveLNVY5Yf/v3KzMvL
u9fdZH12XEVoqsDQ/vvPbzT4nsuBYSnvPOQASkzTNvYjCrIUCrERwbzpoFQsT+i///B/OK6wL7Az
mdKc65f307aAkN6xNllsBgMj5FRhZVIWCVr4IFdFZvQ3mu9dWumAfbdTG9m6/WLBY4y61zwyow9O
KzTv/7wYxKcDaeDQwv14X0i5EIq1sdT+Oq4gowt3+TzPiivvtQmSAd0TeLJeIPQCSE5DPkXbQP7e
MraSTUGiBs7KeTvHCXfVSATflIpNZjkQ+319zk10Pjm5fNfaV4c41qb9MggSA27S3tPkfvleLVTT
kyFmLIos3HOcIyyhYejdmLDyVqEWuJtCE+Oatme6waU0AjifrNXSt3Hoeu+Qj72Q/AAQ0kvv3EZP
j22KQS8os1XFsRdBIRq5LgicbZAJLEooScjTLf0zREGaaOMTFiTzS5cBGdb16bQsxFYb/YTAkZBo
4iSwMEjTs2okQn6bjxjvONnkwidhU+1wdIUXBFiXakayNTba5kg7OWkRIMLkE8dEF2/pt+5xz3Hr
vbL44kN31DP9k8lR6t5DFxiwfW+7UuyYdeJEykWAVYmdZfJoq5YOEgDdn16G2mX78PfCZLuIE7qB
Fc/ZGa4iBA42c82kNR0hNEq3adWBwNLxQ0cjMl4IhZ3xxNmTNocEhIig7Dh2ab+27CzeOCCmfg0V
kdTo1yGRCPBkEDTPUIRgB6HAFg3Y1uWbLlM0Zx5GNcjkEK4R0jGDv7BmP+f8mJzeIbPMYDsEBRO4
Suyig/ngR4QZ9nZ0ztvauHpN8pKHFDXWALxMsFrH6UTMgxVg/kUV4bPprGEODiuLOMZVm0TtVhuy
FkhIi2vFjL7SkTyZhOccFds3ciPXJMswq0DfAnhuPAzcVVQ/TxmQu7x/W87juWWqzaT9KCCG7Xov
yTbEeenHGBouXD+XHpCGcZSePXTP9gWVOC74jGNHaRrXDxaCP0+JUA4MaRtKSGFZ9rx+/20ZTAaP
DlcNzD6APbcCqoRsVuM9UinuCIO8G6Oy1pE1d8KYPP/qVzD6FLCflfHRmvx+wGhyiBfKYbZoU8hK
+91m4bagjoIpAKBGO8nKguy2dUZ97zMgWht5aqLXnN+7eU/NC2LuzLb9tsx+/wcXxXFtm9qJuuKP
Yk5ve6eNCJ74VT1VZsP+DnPbMaJ1RKe9SAdrTVLjuKN8u1+qIrTkBCAiUfzgk/zD9snWyfmUDX0u
7d8dCsupGSAjIvFlEk2dBTB/w/B3WC3FOE2Bg6iBteF6cfGyONPe99Sh14LxODFq88AIX2ED78ps
VFj71x98uD+fHbpfjuISuTpbKQqQ354diQetbyecEcvRE+hLuFtukB8HEaN+5J7ED3GSImBtwEqw
3DcdpC1chumDR2d+Mn7fTenK6ErCqnSk44h3Tw6YrsYbMz4KcCZnPbgMJf0eQVvV4Y1qc3bR5TZ9
cAH+3LboBtk0eCxG9fRx3u3hRMA1wg2IM2tKgj40FP0XjvgFlLVUbKVyHnRlvy26BAy2300zFuvM
atjRS+8a4Yno815+NKT/84lxuRB0lnQqG2xZ725KqQb4iBIxmdl/HQTe6BD945iwS8VRt66I7znk
oRnu/MgiTrmGSdK/ee2YbzEwFYTv9g37bLNaltV/v1z/0JRwJWd5U9pzj+ePBs9QIqztU/w9YqAn
Gw1Ie/SDYRgpzQEbCotdJptwbM2NPrgXmlDkLM2vuqTf3uhTuRYhNFI/jV5thFCbfPZkGIM844f3
2a/hANkZddAU9ph2mJTssuTRadzws40XI4LjSVgakRpZnKT7kUEFKZxQwx2SUv799/yHwxW/p8t/
ECg4yBPePRYBjxrlooPjDH0K85M3O0WOQJOCILyCaXHhoaqpW3IfYGxiCYrVSwXFf1d7mGoSaX/w
bvzjdedURSdybhPSqPz9PY1bwt070XPdO+fcBfNgcF5N8o4h0xR6Gi5M42XWCk4oljdTMR1QarWr
PGTvNQIc5wmpYfQrCEKfz1LQmLN9ZQS7fsrFOmHsixVWP8U4s8bKvhUenTkbPr6ta0iz489J0r42
GkjB5U1oPcSmzOTzD5bKP8/TdA4t+hxLswVF2u+/JHbuOnWBwyMcZWBt2faTzKqdHQKcj7FbL7Ug
RP8OxJd6+vcbPi/Cvy8+NDccqneLfi+d4Hf3O3ftyovCmD7UPHRy54dzKSOWn2nHISAxK7RuGk6u
u3//ycb7Hy1omPKAuQBMHV3QCvv9t0btS9UVWLhqzIbOweCtei/V13i5f3izEmgpt/WYwsaeS4ko
BeiVlMZ9ESly2GeFzhh0MS2HCb+iXn5zOmQGfTHZH3xQ8/1eQRPKNCwJuIWmncuV+v2DGkgiatJt
6LaUOuW0sOtdhVpgni6r3TQSzYfnEH8UYaG/PhYW/5s6TIKTV98WZrmre3sknmq49eg+3FYqfizs
kcgeR8d0Ad8/XtMI++h4hKbofR9PGMqlitct1nm2uvdtonqEAeNUMaZE00R4V19iDTEEQMeaUwrO
fYG9qEEIth1fsA1lZxGp3dAznmLqWlZs1ebkGKtCZtGWOGC8RrLA0aZHT0ShELziVrgwavUojeok
W1wato4bej6jx/EY39Sp2FQeY0Rv2nUSQWRB5IxytPjkqjeC7rxVEwQ/SjiUvSuKdRqNz20HKAMm
xBP0xizhTDw6w6FCLbSrh+HZ0Oj1gSz96ffQBsb6QZnFLoigyFX5ZcTIurKzmXCRRPUl9estANpD
3ZXqUIn8nJj1p7EReClaOJyWQyiaVdFDmRAG8L0w8LR9gxnBXEnjWHGiXKPDdLadiodHLB3fcBCN
ZyjB/WPXoYv0PajfVS4fanqkexgSa79qbp3IL87EULk3TsXJOLfq3ViG4aZkyYj9wr+NZDB8x6e5
JouLYErLlnctx2OCve0H30aHtPQXY2sVEjdxNRK19nufMiuw1hhpq1MUa99zk2D2HD/R2p57NYTz
VatMlC4ybRyVcVMQmh214i4rn5dx93KuIaqRb2P7j7+6QXHg3O+0HMS10bQ/NHt8Wd56M8oQQtLZ
BR08XJa/yBwR+UmpP+PoJUmLPIxdnvOcTKZ1G9j6W07UwzHlKbuJqvRnE3XPoVWS+jMLWOkfxKTj
eGeJieFmmDGxSRB26xr4HLECZ41EGtSLtKfSuD9mImu3E0z0k9XO8QXAyfZgGJUd5BsliuTz/DF7
O0dImIN60S1smsuXMsSLEMXYRudjXF0TYjylqts1PifbOeyBjFSsKaV4XPSUDHflBougiU2XkaYP
MoiQx9kW3DcX3uOa2OFPCSRz9kCyhqvJu/rSRKo7fcfNV52h4JYo3ACKeoH+SP1fHTrX3y6V5DAb
GZRr7kU9ZPfLCrZccETKKPcNz8KNB9dWy4bT0hpBxUaUU+cSLMKeG+OJITyVBmaMDmYD6wMHjO3U
h9EbTibWUy1ozpWDTCYwxPNk37NK6+DWLGeTmzxEPYGz3pimW4otcm09A3rFMG3LKKCLMP9RGi3q
g1jXdjBy/FUFxHGbozWkTG2CbTj7bMYQTZNTEC1Q9xrsBs28RizTqBf04Dz49AwF3W8OauQz45fZ
lEY2oHMwOKGMtWghS77qbkn6omuoF/L2Vn5BqHmPYTMgedUnL1wOor53sjA9J2X8XabNLbxi0nyr
7Itlx5jvRu/edemghPrdIJBSDDgBiC5A6YAgMyPLaKa/3i6n0XAsK9BYDkUGxBC0AfwbkXBArwrJ
mjULpzFZma4vnk2dbhxjDHArpjUefDhgWz/Wqmte8nxT99dmOa4wgL758CtWvs/JK7dy+mcmWTgE
Iyjc5HPZLbIOIKxWy03hxkBGHHnrxsTnJV4VQcTFBz3cwOMJNnLq3a2wss9Zzt7aTOW3xMtQ3soB
EiMdHpAaB1q5PvhJhA+O3iB5APSk2RbkHr8960n2Hd5xs5n0Ov/121ha4JwCl/b01BBfrDfxtCPf
MdwtT007GqsKcMrOzFCwGFpc73NTXXKffNEa/2eCZQZwcvwl9USzwyBGl7hw3S2a5Z0nrTtCog8h
BLeHTuYvtS9ZXPLypxmgd1nWgkEmq0nl9gbQ1FmLUHU7HEqX/8tFoLiLiD9awSnx13EXvdheVR5E
FULW1/qSfpGWcdlyYFLpFG+xV+ZbuigmJ49j31Th1Rl3yLyyix8El96Y3W+eCUuOzx1h6zkMIdka
wa1lV/I2n6H2ZDdtK+aEVzuJtmyo6QkYMsWChigrINBnBGXjht2dpm7xYMbnXB8wiup4g7Ewp7B/
OUbOX8Hrru8CGaLTFtCwVRY+RgVGd2wzcmr73WDCzvMshPFFxfPEnJeRwGNvkg4K9YJ8tj7pt74V
93DmJ40w6BGOoa/xCA0xlfWPsHTjc4VWEOdKmB8cGAdNpdKtGZKw6/XVdJClTHYYkJJd2ObTKiTr
FYNSnN9J5q0k2RKcgRebXgwJAYBF67N02q/0bVZ5VoSPfeiytkQp8esm9mtIV6sRLslZTPTd0jFx
T6HzMim0apFKjkHMiWuK4CgXEWp9nO1NO2zMQSIZh91yncrgGI2Gc4c5PVerALs9ZkAch4iUxovI
PneLZmxkacWwQ05kiXGi9vBDzev4PHk45D6FQh60hzEyFG7Osd3UjbYOiTYjsRlYqDEDcot835W5
2i/FbUk6HwZDuPza5DAJ6tMVIvHpLDz9zoCsskuUdydd7Eoz131+z6EwFohpkCWbq+WwCmz2Aj6l
xwbObdKG5lJVXb3O0K1yi6d7HVb7WqL7fR6a+NH3WuPgA9YDoZRvRxnUj0LrSQmnykAf8DqJ524a
NiIq2ie83ibUGDc7tHZREJFAIHnoF3JtEYZkaPjhbUXbeWgKY0sBZW5bW/1Y1n6/Qh1oVJPx6Dv4
fKMvTOiKppXHad4n8rCMbzoj/rm8QbU3x1LSJeMu8Kmi0/IdJNsQ+v/XREFLVF7jPFLMn9xah36j
gbSNMvMMFj+9a6FIz8eBqjQMXjg9ACtEDKyrqZPyIj6rE2yqeawTcnKNAYveGmzAsLQ3SwdkGf0v
n6O3KaYIUTxCqMaykqNkIMs0141PHn7AX16NrnOOKpFYL5Nc461Nne28WhZqQ7WgaFYPxk3nkxwr
oVNTLmZqS3Dq0l01Oo27XKYaPvARY7fu7sOCPEgcciSq5fDt6czg+3izKt2+R9NSkJlTvU6GiYnM
g7ASDbTTiQbJCCIKz4wUCSMi0hMXNRMzf7biwUIgpGDpwXON9qpovF0VtXdI7xo0naT7lMOoXU1R
XdX0UM26v+Vam7NgMUtADrYI6qAaQlxq+n6/dOKXw8QYDwi5atGt5rMIewWDPWc6LP/CFJkHUvqA
cEXIWstBTb++q19EL0Mr7V/3M2i74MQx9FoF3bAXlP/zEXVHi38gKxLB23IOoyXD+EhOW5EgdCy0
dWE1a8T2ChoVe9piAWq66TDl3TZF8Lvl9mSHZkLpa8nxVGF63Dt0Q5ZbW0f1AZOKtZY8+OvJabSj
qjFxO0ayqa2m37nUPOjX5bchaXexGusrlNYnEN6Q3bLQ34lBiBUFQAqBUbvOIEn4yfmBvRyIqhqN
m0n+1UefL6UHQCqSDFpcJqo18iIICY72YlfD2s7Lt0RJA5g1oJ9CGAlii+llzIPy5I/sxmhbgpBf
cOnadxz+8Q6pz9IYiG0BmoTuk6qvnQ1OsSPJ3bUf6qnTt6E1fFv+Smyq/RhPxEstw2iXJToRIeIi
FSDj1LqUTCRGplSMSEQLG8RRm76SRMpUmhibXWjG2V0XT5SSFJzLdzScJj1lELP5/M3FG2MNKiuM
MtOKqYyAztykMJB2iAQw8MzOLCeCOREdpp5jj07i0MEIGHOMfp3dgyIgC+PFNcPgKgNx6oMOG6SA
p+DSwK+MWwqX+BKBoKPi9c7O3HRZxshDT3qcSzdmDU4mWS2PYjklpE5qA4fsqEIJpQUrJ4svdR/v
kRJn10DYDaOGctehlTzqeJY5McBTIRJGwkc4AjxnRMdgLBrAQ9ilSZjFkHccM12s5KpEmTj6n/oy
eqT9og4yHOy/jnla6/f7OPB4lOzzIsAJWmNFk7m+1Z89CjgvT6rjpEoYPpBY8bNCGXcjc196Htyc
opr3ujI5ZHX30BVdfu1k/dkqAd1QIj2kpEQ+NkVUXFNX7Ty9hRU+Odel9J68oYcxyRi7MjQLxCNa
8ayzD4i3+6PyvPOyB1FUYONJ0l1fltZNAaPmgOSShPh5SlsYU3XSgmo/Zt1nAsvmIGYscGB2aujM
OM4tZI6/XtyuGcKd9EiFHQh/jHIyU+txnnt3llqXQxcwxW+2DEiabWo+5QNdojwCn67ZdXdnNxx2
1fCdl6TbLh9e61VwYA61PCrxII/U0Fi6mClibUVYwAiVzuZIvCqjrh76T3YqOpzlUW3edQ2jzfns
WeQtdjVP5tvBotuB7OF1UKp78gv34g/uJkii7G4KFAgivhpq355ByOzvmrnBSWmBIKC6MBxBktAQ
WidlxSCjTePUhe4WVQ2JF43hICMe+5XHqZ2UdFoeDon2h6BveNibzCN3EtqdEr2GwJ9fwSRRsS3T
eBu3OvkcY3Ls4YIfx9G9eFqcX+NYXNFqkwmirTujLI6Vqm5zuMnHPvQPUHK6Jxh0ABOxNOlfXciD
eNGoHpetveBMumom8BKzNs3pGkQsROMY9f0yZO3y9p68CKzejr1bFgZf5RiNTS1eLbV2Ta/4EiZY
4+eCPLLqzz0K7Tw24PPM68iyJ/kV56+0T6qN8MhTxykEt6oeHpa2J52Vvxakekpve238TnEF/2S+
Z8RE4W4zSbgOVlZNX1JL2nhVmgSkz9eNY+uuazW1XX4Ub1dNyV7HOB0ibZs78HJrGR3NxDrrkeWe
+twL9qkTfI9Z+dZ9HTjMhouaKAphbZZKNwcAsQtE+wWV7gPNOeO6XAURmj9anQONw5DsJtY9dB4p
xYXOm8AY04RvWOJSV+FBs4dzWtT2JZyMEu47Uxh7yoq1m1o4izBxtaPvXLKAoXPmP/iUrSuXcA+K
uPARR764qzBYc4xND/TDoEBLSsR5PbzUJYjAYdrjBFQIH/BMLFdgnOWKhAsxDn+WVf082iiTVB4g
xcdo8VVh3N97HIgruPsrig1/R4lO1zM3tC1iUDCu5WxMiQn+jAxtuAmi8Q6UP/y/oQ33RUxQuSF7
II8NegC9i5iM9mqFXiR6isbqdgLOc8o649tUjfFt0ugesW3jN9E1BlWUb10zcC1NpCYwCaxNfRdC
Dy+r+skrviHzDvnlobchS2GoYKTiOGFrlaFtngyOUrAfyofcBkjtFEm3LfsaREum7SyPooJywv4S
j/oNQPBqYw0Ii0ozKPbkSAP3hDkMq8dYxYqgRSKWDo7mz+hH7oQuONqaoBuO1G9fSjDI9/6Q7KQy
Py1uRSxSIYsrCHjKzX2YgtpZjjocJZtUbildy19nCDhu/TmqHVqRBoeiX0c9TKAwauQ3DmB4X20x
Hdu+vWpDmq5oItZPHMl0F/C8Xzf+fejaBP+Q43LR9brYuzIFaDCnJusuffhKHIl7V+tmNHYlZlKe
8fiK1NK4WDbSJPSLT+TJFU8RzGhBxOCDHAtxpxvlOidp4myuPT075TZ5020bjs8xUo2KQI2qjoOH
urZfO5uBSFCEdO/LpyCum2ufQ6QehuRc8xYXZJtw0jc3QeDhYHDCSxIklGHRk6XnvPxBSLwVLme7
txnAOuS568b4MzLCW60kP3IykUC15qfYPk/oFi65EMfUqlCM+Zl3UM1IXF/m07WVzVoY3bhzfazV
Wvqd9wrYA8Iupv8wo7WA9yak9Rm6sH1IV9rIKqJKmTiOj2Z4NvpXS/AptWaAyaKPsJPHnowAQrZq
w71C8P1uhhlmSCmGVT6QL8wFr2Eh5wEsUZjpUVmrXaFPL1MI0KYvvecU9Bf5AIcksZ8LisibPOyo
+13g3wmvPdGXLKSy2LeOvydz+KZWhrybrMrhOCB0yKrBvWUQq90eAs7+rNRsTDcRhGsJqhqbQiC3
ATF4G9P07qKKSbKi1tkVbYJqwnKHTRQezKoTmyiqqHZzK0NTJ5gZBpiWLEnvk0YIkUedmmUe1aGs
QV3pB6eeu5ulbjNTTfMzyqTPOXdsZcelsyXsHL5+Xn52vFKnFRE+uVEDMWggzXUyExJhVqX0K+hg
GXZiYTK+8R4rDTImPKnaJ0phKORbpGtPo6/Zx8jNnGMw/7F82ZtOvyJ7RJszu5+iCVONmFL9AV3M
Rnc6cbt8FbU0K+NmDwcOGIoAyOtc1ExU16sO0xMFKCVN97kPWip7O8vXVlrD38PcvmobFBYVnefG
AkOREizDCB5jpDDHmyhkv4P41cb1UxrhhgQg64g+XmUDW25T8tdV/Gr6X0RV31fskvCZIL804JCh
Fu8qSXxU37twaYToNrHegKPHPJkSTb3GUXYwLPOFs9mbpn8dUhhDsqFnoOAMtZXG+tVwmAytPt3q
U7SVNQZM24uf+xDzjpMkzsaDcOuoiQQVmkwrY8bpq+gBfrpEQMm4E+vLXA0+dISR7ooZO5jJ4poI
8HSw4eNbvV8RlZZBQvQjNh0CSbzGfDAMAh1qMLL7KB8pF3qpQyEdgnPLUxirrlnrvrhz66YgeRZt
ydiUh8RiCNfC/I9D7aRX2VNoY+UDzJxso/Gt7yIYWEiPy9gLt02lv3WR/wkq4SfBQgPGgwBQgpAj
MeV4Sm2W6XaIVjCHMzFmKxKl0Xla42x714+Jaa5LGxwfKuLqIFNCkbVBd04TJB1XT4tLyLlvcAW5
qwwpON/hrtSJtMSJTG8mfU0ilE/Tt97Aox1LZNJ2wUIPZsK5IZZxOEt8NPjEer23blw0X3iSSw6+
0+Pg+XeTVwdbeoG7FGOyZ40X9N8v/jykBA1orxVLYOmDVaglIxvN+RzO5EUosxw9CpvBWOzeDCF8
5FKDPZiaj71rfHext257QQyT6+Q/TK3M14j6t+HoEAQv3FNVRi9RXdTrpM5fTOm/eRF2Ax+eF/gy
Nd4i/9d2QaZd8cQ7u2riRTZK2v58otMwNA1HKUB8OIlue8thbOp5hGoGe59ZMUkvxncneEVSGp/H
6WQFcXDHONXeF0bQ3njkeXe+3h6P1hhVJ2vqT5OYqtnN9aWVrU14EOmT8eDdFL1zK3O6ZpMqur0C
neQYHbDRXHt1vZY8j6r7pD3JyvFXGKxmUgzz0tgZ6jXsUbFmfJffunp9AScFH38sCR/IGCO53+C5
bWB0/VCq1/ZtSMcbNhAlYXWtaNKu+7YRyK0UMTaS+UY5kgOV1gTpgYZQDXgmNIZVUD4lKSVkGenV
jdBz+nQFz0KRYZ4DB7VNhxEiDY4COO2H0VXXvPDsE+f78t6SAz3XIApXk5u1m87VMNRlhrhrQ2Wd
IOjcBvNXISjOO8kJ5dQojoTUun31pTfbo825dyUzr6ZWZ3s3AaazT7XIe21vraelsXXcXeAaxXOn
a/66b2LmelEHInPk//PasmfP7Rjpld7PWmODgz8aukH7TIv60GgoiWNVZ+ukMwnHI75s41kDYYVJ
qd0XZbXjtRZHNtt7uwd536eBQJhdBk9dXZOf6dqX1vpRSIq+gvilO2NK7DvH7KtL7zu75X+KdUTe
tgnVTLqWmPOKuLNatTFHFZ7kdEK/f6elg3E3zFytagJ8baSgcQNJfIGFtlm0rMECMd3ZJV7osfDJ
G0u0fVRLfMaoFG/IXYMzAAL4EctmQkYp0UNxX+VrDYHRBiMFkXz84872AzR2a42K8SJzMrHoAn2N
xiTeFd6n2jPKjUUaMTKxkYdVf7Em85tAKHaJKq5KVoX1KUl7YI7Szg9iDgNu9QaAWyGf2ae7o230
5BNY0xmDao8xdeJ20ft8BcgZsVd76zStzf2Qi0+xY06nkiCxxjwufySzxR/N4Rp5X7VVNSZJIyzr
i2331g6z+mfd6plUxWmV18y95n+OkP9u0rEqQBdqwdltSwLXpqmBDa8NBJnn4U1NkOa6wbXqJuZw
6hFv+knvcm6E5NGUPEdxb/GYWAdIiqz/sPKI1/Pri5h/dNdl67Cm+eR7jUXXtjzA4Ydie5YdMmeH
eRxjrsQ6dPTgXHJFHtPbcKKZGApdrlwZX3TSZDdiCM19mDxkmr6OQZdjzOq09FnD15JF4b1IW3Pt
WuUBusKDcRuY1ikIM7oFTMap4bL7EatoVwGfIUPlc9liuiwjGNZJbCUkCbHG09Qm2CslpoqkqfjJ
dsFdd97XERQ5rSlnZfZmtGlPsevr6yAhUHNqgazGCu2AT+ffbIIVBIx+29FQXuuTuJYS9Yi0wJD3
U9yfiATQ4GSwGo0piV2MFcNNwRk6s+ZTemo+WGnxxaXdTg+K0Y0Lk34wxa0V4QP3RHmGCAv7v0UV
CHOBcBwC44BGrqxA4ktNjG2DM3iVaQ6ykoZPB0KZgzieqBu3H2bqs/bmldMXF/GehYJok7WziBSh
alYHpJY5BRt0F4Q3GR524IDiaysC/8jU49HVuzuCpdo9wMKzDe3rBv+at8NZ+i0agOQBqHmlSqpv
qV83w2iSdWWhkSyV80qj7VnqBZ2jOOeAhOiK4aS51hmuP+pDchfYJKmUNcisyH4JwV263QPNSA/p
gPfUD6G26XIM341svtqDBQtMNG8ybs5W1HzXE+h4LWNDW2urFRMDQlLdr3rjPWAr68hb1rdVE5EU
9V/snUdz3EyWtf/L7NEBJPxiNlUoT1P0ZoOgJAoeSAAJ++vnAdUxI/HVSDHf+ovu6GhRVFkg8+a9
5zzHCtzOLpbtkN0nBO2QEbta5RJVq5ExJ2zWsmWb0MizZ3DGLF9l6dYmqGYsFX5B/g+GfMbwOoUu
Ff0ZvJFaayI5zLgoLCy/iH69ZtNxKoZ53B+U0wcDTb+2fbLIvWhppKyJYLqt0oYzHoFMuQ/oHi4J
SPG9iKIXhUMsgBjyUCXJPRK+27yKb6oyewYRS2K7ab8Tu/7NpS52nBtTI3rFnH3toSJIYp5jxmuu
QztFD7pRrJIMkkCilzTsPA9AfbrgMbEz04GY/WerzF9aJ6PHYmXXCZpn8K7pyfBlxkVZBUrF/boq
tC+6kS60Z/ciHbLXCTUWohXGMHxufpm8aEX2RIbGrU8Rh5CDIDgn8QH5YMPatWWlaAZAOdeEe9RC
uoItY/cV0F1kwHL65k1BMkMnzLNzFfp3hdt/q1PnG7Z3AkcV63hUoJNMQyyCiBwpaVj+ovmmFtNw
izzY2uv24vKZcZKsS2A9K0Km1AEhw3DLucc4xxJmIvYusK2WHu1GRdkwusVw+/ErcSq+ouXscevw
o7DqsqvaT04fj/7xI0Tz/cYYvYo8rOUpEj28KEzNuvz4W78q2GgN4/XHM9jlkAdVByLpx5+7GGhM
0crzj0f3M/NQ5/Sg/+fhy3GppLVs2H/8zOCkddt6QZrEDky/EQmSyY2dGzQPuu4saCONY/utNoeY
Ltm493oWopGCnYX4a8d9V4TNrvLktyjwy4beipe9+7OE/o0JkDy+vW74J6ssDxPKFTU8C1f/gghy
V6eIbpCrv8xJdFMO/hxkksOfw7cehvTWGi19qpV2UZt0cMkCQg+f0MzK5gn97ED2R/U90+qnIrYJ
qgUdtu7n/NqNkd/AFt1LtyX8MhpfYV1oGxZId/DBFbhOdvKuPPqQkzcnV67vnt3RHmGZA06sqVoN
YVwao4qDSN2GqRhJtpi2ePFmPovH9qrW2b3H2f1mEdmoVT5Hp3DJXgkf07BC62iFJ3Q1hkOvInQz
KrEe7YAdcyXRT2A2bDJK7Ay67uBF6UVFe0cbX+e0ISzmzpxQpGgYA1VOZMHQ4NdHgQ1I22CY3J5q
D3xwJ4/J3D/Vbibw3TpnkNZeMPX4REtdrhbwWVyh2nRihzUmJRNdzjo8mGgdpg3Ky5XWoo6IY9gm
QOrJE9Tni3xJbFD5F0gukDMzTkoq9hnIhwTXkO2+ar3+wMij2HV2SbzhIkTUUV6bFIkrUYp3vUAN
0CB/WzddcUdeJ3GRqYOTBXsV8g1yxhygmWQjXlLj7wfLPw9JRax3Q+wpXwQDB/USEzTMAK27nKvo
DBrdgkqO6sYzxLEUBURZbz2Hku24lay1pqIlWhCh4Sb50fT86cY2yeutGcVGlDWZ6t5CDgSyxQtB
X5AJg9Gd7Tlhp00rqvqBxAgrwQOmz7hGiI/BnpAv2xrHrL76ghguhVnipoR2IbSaPG0na2g+s6n4
HCPtte+jL6lGOlys0sUTxHFcH8uVrFSzsnxOPFlU3LIJbTSt89ARgZ9vTDs8RkBbs9S/0TFKs4jx
bWPWOkZVQVpXU2cbv7xmY/fuckXkZu9S/OGOWTMz66nhxa1GRsOKa1KuRgZ7dqfvSn1Gy5iP9+Qt
z+s6NHsq/jhjUEPQ9NA26xFbRG/fkC/4HEp8FuqCspcMmtxx15mnHnTfB9zbr/u6+KprBOBGibFr
SmR+yh/ARgMLb+wqkAmE65CGAzbIYR2RTDKkWbylwRpgWkGtON9rtAxT6VCmdD70o5LCsqCjH3eT
BJFHYlySEOJJGGhv2AKaubbzy+lo6rMO+EK9zHzIdcaukhF6u4Iqx7nE4RF9TI/pKHSKFlpe+Wht
RDy6SC4gNHdpdD0PY33Tx+NL2DflqqvV5eAXxpY5ILqVYXap0iH+J4oA1JrxHcD8gCWCLps5WQes
OSepa6wcMiNKpnbVF0nGZ/Y8L+B3IIjfff+iJW4OXhO/bmn8ZaORQTQTZtiM0TfLDRppH+hSI/6z
3ZYDzDI9T8JHDWs/34V28GNXBaIZrlINDJNRWzTuiMtN8oVObNpskTokPHTrjE80DHAoS9I0OydT
/ubBh1njLhLAa1AauBrH8WqVWuuUun5vmWYTFDqQlCrJn+uaGTHmQWQE5Q16b47OEOs4444PfdPt
sdV8Fya5g33BqaEZ6E4gqzAAUTfFS1Ynj4apvePUEnZEVoBevytEBNmNFaXhrU4uDNeofgOe4M1I
XXQfLizh0CV0rRvscN2LZi/x43P2dNeelnNL6Kq4KC2a2VlM2knj2iujmGl3R9qXsT1NNqNau1DD
iwNrOR/JMdhIT9OOzHk3QzangInbd6xp2KFTnyUxb04RILwrO/KvRt0qgTfzp57nBIo8UMdSM4aJ
WEIvRboqxx1LLIJOeiabRMve066/8jqlDgMZ8MyBnGlTWMV9VRHgEelVuRsoFSe7OIhq8A8ih4zb
dDolW15t3IZJDN3OaE/QO73ARJzSJLkDinSlcv1QzbZBWKwwGW7Zt47Zv+FItdhsxxs1d0HbJmcX
iu9K+KVPhN1jgfSWI5lhYPmiHdXip+WgxW5kgF1POTiuuMPoIiWA8mEwnPKICUhTISgeRXtb5li9
UraBKVcPiYnWHnblGb/YvAFrXxYcDWloRKQd8Lg2Z/1VEc8voYdStpZvA4VKOUqGdIbBPa2FLxqy
H2MZPmvTFvR5yuRwYJVb6070ZMYabbya/uFw1zBCGFOfhgDmt21mTvcUyZsuITjFgtwdOL0w9prB
DoOGXQIAJtIiKfLxZOHnBmQbeIC37rzICe+UuWwb8zjh0VLhHSlrIH0xMgfu8kdkd9k51b2dTvdy
1QJm343LJVTqeX8yO7LFCikckoT8J8OM2ruP/wHq8Q04e3QhZr25S7uRPMOEz/TjL4XbtndNHpHE
5zvnj9+IW62HSVMyQlweI9Ka/mzBz/r407z8yAkZUOIF0/YfP8uTFtRkCRj+49E+fqbsgVNFn13+
+FejTwajvWDz//tlCeMhIp3v9t+/gHcr7rxlwOoUQWuV1SnSnTdFo+TeRx6BKqPxdrDn3Hstqp/F
1BRfl1+ohra+N1qj2EcICP7+C4ZV/PQIfuG/9ctTCM0rfvsUKHgsfZa/+wU1Oz9ew8eL/M0j/PoL
//Miu3IiE25M6zXLi7yOnfGpGr2aw1XckVqr4SMxRPNIOs8SjICi4uNv+W6QLDhWtuln2Tz2cpG1
kucGWp1/6/lREXAjx3CibYpVb8gZ9eWH2GogPXXdldUnEyg9j+6IM7XfK6PcCk7PmqvEexXzUDNK
cFI7Dk7jMKGj1QROPqPpQlMUCHvRfTOG9MGGxvSWmTbzvMpRzyQzeKsIr/9DZ9s281EvvpPIcyDb
afoZunW61aYKarPNpen0mM5M3ZVYE/v+QcVGdCIXggmG5vYPBqrTCyIh1erjb30U05dsidhbl1+m
KyuvatN68Zukf2jCub+2G/3m40+6m5rnMUlOVaGYHzS6OuSVBd/NVeNV5jL4QTuBM9ByclgJyw8/
/kfimi2K7sXgcPDIkhoDIbNd6R8KBx12nTX1izMuQ42has70mK0zs/1vHz/nzWoBvrsZFi+/Jp7A
dscvOnXhQdUNwIHclz/+sTHNzXmsKEK7gtisMSZFpvBvedfDptON4Uqqsdh7YUh7wV+Ec6V4yPoJ
Ai38KqIXtFkhPIaaxtMlzwUhgHdzHTZB6qLWWo4hoaCyipJ8k/csjpM9FKf0vRXE5Xhj3N9Dyt4K
GyCEBOgIHBADQsFDR2h6fT3bl9U03Y4uStmUwDWnlnxySJ5QwJXcjdVTJEyqhnDINw5eUcNlchV6
kbmLGvkyR+EPh+f/p2b/Bfdk6Hhl/nfeE74C1rm3n2HZH//i37Rs/18WZhrI13CbbFt3eawfwCfD
/Bf+QlwsFsYaD2cmjpt/A58s51+2STw89Gqmz0SAY71rUXLF//kfFsAnz4XMRJDOvzFRn+DYf4Rl
f/L4CYAuNi1SngzxKib+T6SkPnJHzMg0/BHvbKreh8gBPmRbzUyMPnDBvpTFoaxJOBsh01N1D/I4
hz0pNSp59qXeI3NlkE68201F3/sHYex/pQ99diUJzMSmDwlJd32BzfEzXaAE5j8RH8+UoRMoGZUV
iDHGFkCQhT27B2aG7gGkz8xBdvwyz53aeBog5ipLLoZQRehBIIOgiHjNkc+Bx8XfH/X/RzLFx4uE
zmXxAhcDp//JMIbqBW2E3mkcFzeNPU27uZWMGvXoa0bzZt2mJQhfgx5PCGiIFnj8JScAwjHrQ+/4
QwCrb1/Rf+2dv9kHP5NglldmGbZjouKzMJZ+ZkmFwuaEUnJ+tqxo3mpAeCk2wxQ/i0ajBHgW8mBL
e2i76IFulL/TnBFvgZVeEzFl3XajFh1qn1wa1WbfRkx6T5wBr5wUyByMxoABa0MoR4iOBnXQEv7Q
BXFScOYD0XgcE6SbJQamlcSStK88Ah+ERrpB2xGNmbQ2mTrB+zxGYkuFAvSP3KPNaJZIMJduJBSQ
9tLRSZ6iURzMppmfh7Fcpmz2tqjd8bJztTM3CsZlN/P2NgTvVagRPE8XcldOLp1IvCJbUIPx2vSS
U2iPxolrjEKky06LP2nVC7poCX2InR1p4bYbpbie0lWt5bCyJZuBGTHPrw2s0lm79G6L8mRi08HS
Wh0LF/dh3ONYkPzqsUOsnjIc39eDlR3aCMWBUXfE4KqCg6gpLtheAzT46YnJQrFNLDwwGuq7fV9A
rs30RyPXmZF4lHrk/aS8a9EcSkoBdN0csu3M32GGYxblyS9dYWIPtqZ3D6LEDmoZCeWLYH4ivSLK
jfIxtquLLJzDk9vlf8ULffLffVxTwOiwBps6GrXPOCriZtK4cJC7x92ayVhzwWDO2iGpPcqpmXfh
mJZ8CLkA3DkmGy0cv1UDUVAZ2WbPP62z5x++yJ+piZ/tqB8vxQdXZ5m+C+hN/2QF9DzhFpFHGHM8
q8OC96Ib4+9YBphxGwa8DRPpxmhuu2FWWy78R3IqrGDwqzgwiKJjT8d2lCaDFZiTHK+m6gXXYnTk
dO5sjc79rmErIPtLbeIJGWJRpff1PPSbYYiwOtXIq6e6DSqEo4GdmncJvb+dNjR/Y5p88oYv79Km
QsGbyWbB3HNxbv4EVmCBbAhy9zgTk0xz2ZGZctJuIdmagReTlI7RTiFlVKfMJbdA1EjSRI5NtYPu
oVpv9efP/AP29ZNF9ePVGLoh2K9sgHALpvDnV+NWw2iFWkILsP6C4/qbGbvmTWfm16zjeRAJTHZh
FVkw0cmf7BNJw0ADEj13eZDLh7au4iM4CvqRknkyYUZ/fnksYDz/59fnYlc3YFCw8n1GGKLU6bxM
YzJhDk8MLM2d2QGad7z50h2Ja5pTcKxyfnEYZO5dly3CkAhx576INwOrxgsmia9ELrXXFgK3adJ0
HBl5sp+nMr7m2mYk0TVMXnM47dVQPXJ/fEXb0R6ll16OkPHwobUkn7T2OW77jjm0S9LRqbbG6uWb
rAoWtj5a0m2jx3H0bmz+Oquq/Nlz45tEIMSjq0MCYpx/n7xsWk2dudWEnC6dmVSYWaGwzw1YpxlK
tmbVKivbu4lrbDr0AWE9kjeohUcC+aBDzxKhofIBoUAvGLMEV1pPH0CO/RcDsQueszueKjtWwLzw
4NiQWBPGL+RwoUKeZHzkYEULJvLatVDOhSTq/lKfmulAn+zMgO5rapQRstnc3uDvngLcGxQO9mjR
GEr2Q41S0OvqeyLrmvvQ7y8j14eUU1zqZezuhWN5aEfpcCYMa9M4fwojZRyLNqZZGDUzF/PZwr7I
zVxjMpC2/jiIxA2c3DpLtLuBKgSlOGUHwx1/nXFw2siubzeNhbnXMlGAhNUot0XS6ACrOrLjakKH
6iF8yWHT2j09fzQLe9+vNqbhoxvwWzA3Uh2mcWAQf4fSvb9WDVYPPvVtrvvXRKMaa8jne+gGX71u
0B4cILRiJg1Oi+TTwMW0crJuBP+My4HL645V8EGVxjUjMePUhdZlJhXPKyzA7op3FfUOIh424gJx
zl7MhDZnBN3TDUlp4LG2klNVh86BXTAgWfLNkjMz+VEWtKoKAww/bGalANYO8Tcf/dMD4+xbGGg2
SBWPeCfi79YGCu5zE/Xh0R9v2uVD82r7yTL6p8hG+9rziKIBbYvi+hBJVcOPb/FdVu15XBo7HhC3
nZAzH2nNciIMfc1bjzYent/NnGlLJl8erw0jnVZ4Id7Nwj/EGXNDzUx0GiX6BXAWaF1JfOS+PKlp
2pqsToCLIgYR7vA90gWDczQc9FuhEUXJO0gLWoYu3juNk/Mq6jUCSAbsn+HcMV9Z5+lhGgiySCMy
FKzeQ0quiCXzDaLk5pD+HknvRZBpLgK1WtPXclb6eo6a5i7mDfPRGrd9U/u7MoqdvR3qnIvhMBHb
4O7qpv6OW+1AwjYh6FV/Cw2UOSWS9UzrxjNIJ2vlp7k6iMWcFDpJ/25bV3YYX5fFqDgi/Pcp4je7
2+9qX3IwcLuDbFlYF8u+8NO6TzamUXHvM/FudZM2AhaBATozo9L4pSkx7tK8TZCf+wN7FO5s4YKm
I5GRTlp7LuScYioZdo2RqrUZIx3Wzdcwxav4l5f5m3oANySdbM4PRP44y9//9DLh1Y/lJJhpRM6I
zjCkw174S7Rqcv5wejp8/I3r3GeAVQJEUExp8A6uPcSkwZ9filj2+09rP+cYJhaw0Jx/lia21zTJ
YGJmUkVHq4F7AtFpH1NqD+kmhphiXuLLF9cefIeDHhLUPMkHYTXzcxGJ+1lVlFyNeq9Qy66T0uhe
vIIqAfR6v69t/y4d5HT4y0teNu9/vGT6RS7mcnbUz7yyxtMNmETEGxRF0x2SrmWrnMVIB7dryfOu
2gAd6D6cdMY8fvSmNHlidkkDuPShuVdvmMmYV5hM34ktuv44kDlcixuYYORoIkJYaeRICG6HwEVw
FPBxPGQoENe9V14qq24w+v0/fQ+Ovrwn23CF9xlAWTgV4yoLbVilExQrx3Dcd7m4RDkwb0Brt9tR
55zhipRBmBOTZoHjqayNd4n0iQZ8tGHwjUhjaHERoMdeFW79FqF/YEZkmNhUkS4ixPzy56/iM+Z0
qWwoawmiWlDKy39+vZAdOwbjWhMvbckB33MVir0/qUurvqiFC3ltsljtSAcI4KLF4EzMA3d+Ccks
yv+C3nF/U8Rw5F1QSHQO9H8QV0d6t4RkdFiKuhxC8YhOU/N2fT/VQT/X86afOOR2KpEn+N8GA7NB
npMmtvecd82tG9vkzeXqTm+9r2yb6j7xx6c5ryImQU16B+78Fn7bhSSvYlclrBE0szdC4UxT+EDT
hLw8z0Vcn/mgcIY6W1p3Exxff191Rhk0HjkVJdes9Af1NjIWWWFTt65KjdC5wZu/51lk4OIst47B
JKyLRhxvfnPlEABAVuy5TUg0iDqU6GPVhcdu7INKwliPZn5zsFDL5TgeMW/mF9WMaZaB8ikq5Neh
Zk1vP5K3x4us1gHLILt4cCP/kJvjPQ5F72L0yakyzOlNCpKM/3yFmAvJ8dPNSj68zaGa4/4Cafn1
CikGWZmixVXcLhsqk81VNxrtqejJu3MRtG5YsC8iaQFcdRlfkhDz3ZqrTeW3hNcIJnmRRi45CcGn
wRQ0E3E0FkAZGCZtBAwlK7Re3G687khg2WQO8jFc5dUK6yBXfkFdoEpErbWc5LYXpxlLmzEw/O4z
bNpdRjSXGWp/WVLN3xw+PGwVvjBoUXlckb++5bABcZroSYQHzrNWUYq2UET6WY8WebSwruNRr9aK
sS1hDvqSMNhlQRU7BIZS2RLsUq2yEPfQKIzwmAoqxf41Ah91l8Xkn82K/IPKvNKKOiLgMVYU3AUJ
LHhzEC6kxqYfMWDTtrE2GMHjA8NMLNwwBrW+NF7qAVe8qC///CXbS7fm1y/ZAnCkI1x3KGf8zyxo
35UantFBW80as1yVme2+KZpbZq9Hs5fJuSneS0/2h5SAXCJW6LmifR4Zr075YyRIZuzml9pYYpa1
Qj8lmiB0ORMoSBOU936cMCChF5Mj0ToOrUPHdrbH89RT3LhThCyi04edTSwVeZ4kNdpxTXYlvuuJ
cuBS9NSFzIV3bWKKFYLBbC1kY1wrC2rG4NFVLjqAhSI8Tv5WNsldBL4bHGmOHiMcsOGJcqMKBSOX
ILYO58d61vHjEd7jE2dxkaGMd7Ad4ydkGtngBvnbWfafxYJlck4HVmqxUxsfH/5PxQLJqFleJyO2
zbkHKmJQKUbSS/Dio6CwODtq2mBtKFMzNrU+Ins6Q5w6YAefuPT//E1/pmux4PNiBF8ynQwIzp9Z
0ug1ddHUfNMTBJOb2ou3BDPgCFiojsSwbI122BuCSanNWRvYCBrGUN/l2jtZot1fOp2f0fs/XgwX
HVlRuIYJM/r1RiMhpVc54to1Wgp/N7UMeRjZERq/rANl3IbHufXRfMUNdJERJE1vrWRfqrXtlPOd
bixHKS2MljH/ERsSlsA4brd6ikyDvPTwKGsG9ZPTvpVtGO201OHYggw6zTgd/vlzFb+5g5beNE0Z
d/miPzban75kXw+1rup0bYWgO/HLvVKdcRE5ZU04kXG2B1m/MHdHrlvsnVjHRWSgklv6VpXD3hBu
ZZWqfa/RzPVxEqHnsrVjjbEo8NLpJjJb8dizDGmqFFuyPDhvas33MffMFzPa/+Wt/KM/bsNfs1n8
SBPgGlkmAT8Xt8Ii0rqfeCs56qBg0v1hC1sTlKuZvSxU58SPrpuofvTlIAhsUUHUdf39AHESbwKi
XBxo5MnEj2XTAOOEToB6Pd010rGOKVxq+EBL+LIm/G1e6oHpl8M1AdGctMLY/ctSDkHsnysbHX4B
Z5Bmv6l/3r4cqaXF0NGnTkaCykVeVevQDR+tdiT7Ly3Qyk3JtqwQblUJApvEm2B8pw2CqtFbYWlP
ztn4jTHZbHT1qxDTrkojgnT4QvCjFxIMQLVR2W2Z3ZcuKbs6zi/KhHZFtdKd3yGnA4MK22c8TYL4
bvT9lhMVhz7DPSkWFq2fmtHVqJqF9E3uzTT1u5heJ2uwcB5sLfHXRnqdF7lzF2qsDbPd9gErON6f
TnoXJdLcPtMuQLTIy7kVr15fNXdubNwRMbppBr++c8MhBUS7bxBhXDnz2F+MiDsCd+aQO1pTs8Yj
9m7Si/bm9oKkKzDXMSxTNEcvGgK8Vd8nF8Jt9G1t23RhIJ4vpqdKJ1kGc/5dnMqz7w/N2tF0HSSj
RL+DdsxN6epE8Fl9j3QaV3E+d8pObGc3m7etNiVBVis69DR1bcg3AXHypGbUs3cFHwfPfTTB6h0p
kcXcFa8alXxeEokVqio9qOQbAw8fqTvRw9TiW+YADB1r69VxMQVNWTFsywWulIAL3mhgmM9lSB5k
GTEH7WOpdst2OnW2/tJmI3SJvH7odEUoIzMVFFDpRVvUD55Nnwyd4d/I1R9o7E97rWO52FhYiB2b
//56e7mF5wztxKLnQkZaeW2H1YCky5NrpWbQZe4K7xghjIZ3o1pwM1Lk93LWvGNow2LK6inw0Kbf
WzMXcB6a2Coi/WC5dGPcov82gEheDUUiD7AlGjpnqgv8dK0Gf3pNSnMXGzoM30yn71GRhooyZxcx
psWxWyyQFp9MP5+Gdp3D5CHq8XtUqvTGqPEfpyghToW2b1zcjlD1febx5s7qB+LJcesM2Vhf0LY+
usrSLnO6CdeRBcPUmTqo3Hr5BQ8ifXLgVjLs5Vl5sb0WsdtfJErhdek1bR+O6siA6KmrcEPajgQz
75b9RibR/Txb5m3dLZ/XrI6gUrSXsWYqbCdEdzcDS8ycSfzsSeljDnSz5yl+IUl90+T99OoYYY3n
zHHwtDUpSlU/P432fIPS3bgwGRv839dPyP7Ujp7Bdq9/hgKzbaVlKwTdWAkg3TTp1kTRYm5PmAZ1
AOQACrkvdUwughufkj7XrqcWE15YAecqsPTuoa5hRQVwkff0F0Tl2mcOTkzETXvYDgkWJdRWJMmw
maE4P2XDuxih82id3v1lX/tNa9kiJoRiGP4f07QPMuFP+xrRumNfMDpbtW2ebFKVXiaOesIo86ys
ECOYmc7Lt4DjuW4Smn3cbHMLIaDN8UCYGslfrSKWF5O2nxUtOCS3um78/MbTxKFdvp0+dzn72vlb
ZPT+dlJzthGjHHZVFwcatkLAdOULMo0vgr20FMa092dIX2HnPmtR2R/gC6K0om9Ngll5a/bFWhW2
t8vCFmYb/Ir7OGq2dSmwOypkRjTXL+gpFjeO3zUBlcmhmdxxU7X58Bek5kdKzC83urv0OMyFEQ9J
1hbLMeOnj07mtkhV4yRrKqyzMhtvD9svSAcV/QC4hTRsLoRX7roSSL6KwWzhw8IsSWzz1tKbG21I
7qoeWE7Obrw1OPbSl8v2HeGLVyHlNxqLaDvjdwnCOd471fAylBasoLDfJh1gRQ4md8jUN8CMymuH
uNHebBuiS5ESWzPQM10M0PAwmf75BvgMfRQITxagp/B0bgNENkut9NMbd9rJSmmaJWtTQ/2oibLa
zZIwjiidzH2i0+ufY4bZDFAnYsx8WOM2/s0/vwjozp93ftc2BWpYijHysP/BVxa+pg9ONDC9WNxT
4LBQptQhO66lP8w23MvQu2jy7sIdG/0J98hjIziOwoV5h7fwWPm5/1K48VfYy84uiZ9mrq6afW5I
CDOw7bleqRkVZUIk0grvP4r/pApqjUz4WeseE1G9OQRBZS6CU3fgjiUEMJjZCDe5hFGQs8Vj7Ci3
Wos50sJ3EYbMUdKh53TYfx8iJPxWjNvTATBZWqD+Rt+MNmnXXsFUW7VOOgf5kBhbY9zU0zQciMXe
jh0am9lyJco5+h6EydCyqXtMRnm5TRnwrfXJeMiTl2khy1kafV4iOtBa+9aTF9OGyPhxiCidsWLF
2+vUCpTF2/IlwkWwVh1T9dVccOgmXvW1mbBEzy5TzkgeOdreRsyS6GZ3h2HWrzsXEg2VLkGM3JNo
efZNC9GjM7aWB7ckrHRE6WyRGykedOxEE28ADSXD7q6IPZr5OXeD42/6XsM0OkEb0N23GljFpm1Q
qcX+8NzZNFHY4UzaA/5GT5x7w+kdJjHxPlkGgS1slqydoq0q0BdHcDGjOrlw2+S2MFhG2ohBc6fP
z7aX3uGzLanlEtxobQ6BpJ32Hqf3zuNEH89Ns/bmo5vhLnNGKtjUQxYiii9S6GfB0pMJaPahTN1V
aLkjl0LPFFJzjuSz4F/3JnIiBgylzpveUOtEvbweXIQCTflo6fVLgpwdrAxuJ1PWx6gbwHIuMzIh
GtTdnbwWqDhn91VCEw30Pi/Xtp3etaOB/EA4X+rRuKqLAt2xFhfbrF+BF+WjdaYd1bbc+vG4Uh4d
9dFCzd3b9bTJOpwTA6fP26rJLZw7MS5Ll9zNNVXUyhLKu67Q1TWy2BUdLRjNSzYFnL89Vk6O2341
3zK9nW9xDlboWtP0CKJATXFMlLeJ7VZidJKaHuKP4fsc5Sy3DHYqNDTheHRD0a9Vku3mCBqjL4jH
EiK+ri2oMNLxi8sonIvLPr1JJU4gLnr8qISNrDTDRKbvZFyeCl7QpiRTNchjCBmaLcQBk0N0RTg9
l6Mln1MDvNJQIRnriHNnGfWjFifB5PCtgqrJq3pvSdJSkb6WZE+ray0dhyAuU/9aJrZ/HffuXdU2
ziGcgAvEIy43PXMwY+btNSbdPkhq8tpL0wI6F1n3pjHE1yIuvvdT4R08QgsvIlVeK8YCBEHGawCO
V6jk5S7V6FArOy53IOXIVZ1S/UAzHPE9TUfOVTtiRKj5SvqQtWleTrneUD05ODWNwdl4Zv+N03S5
Qtg6Him1wb90733Ri2qNlbkJrJakF2+M3oySswTKLByBYpz6UzlHa6P2YPoh9d9gE7LO7Om3rRfP
xDs4F0K04caIXQMDvXgdOtu8jLzoQRty71gmOVxBsBYok63mALpGyfGAymq5FOhUqH5SZF229HKA
fSE+KF9Hp+Hw3S7LgeAAX8xhApaHkWsIRPPCaQDsdk7QM8ndOUXxve3M5JDkmiREW+EZbKyr2BBy
w7z/XqegPZVT1W5A7vYvOJ1dUnXzsJ/OMnTcHUbqAr8FdrRkwISXdfV4o3sRc02tukMq2jVpfsnu
8DC3YXtGnnw7u96aFVEdtAoXoAathOMGKPPOC4vLpJcvCvXQmrkwAmc9usMM+Eq8MTMJ89XU5AYH
sHXGwCiDEssMeaYpAdlJw4m/RyLvTkjgZSGPQmbjpZQtvVs6mWNd9Rt3iR0x6upJ1UZ7A4sX4DeX
b+nE2G7HcSSCzy3X3VhmB4AeqFz54Qp6XhHMFduK3lsprGfmA71jyE3opvFTgkzHtSFR6qPp71vZ
5xgjMOhgpX0qHejHWu1yRbsAylLZMXgQ8aYUg45kg7F+WXvFfb3MiiQ1+J/333/0Q5bd17R0C2mY
76Fo+7UGGJQ3oTbp03VUijZoGfbR4oBSOXmNsbfq8MZJwFH++TnNf87CbCDmiwqCctXmuX99UuXo
7tR7NG5tRG9JjVXas72D7yTdVvkl5i0JdHJq45p5k5Xhwy7y6zKeb7uuQjohQbFn2b2a7PwqjyA7
JsyMDnWWTNQM7Dn9zMm9s1+N2Ap6T1mPzMPDbRbbbKPw3GOrg38JGHWTi7C+NMfnnr7EX2ZnxvIW
fikqbZtDI1IBl7QG1/kvws5jSXIc27ZfBDNqMXXSdXhoPaGFyKAWIKi//i7me4PurLbKSbWV6AwP
OggcnLP32r9vl/9RWyG2l5XKEAfaDMrAcqhLpuy3WACEhH/wSDV6EnFmYHK2L5Gd3nUYsMZHbBXv
uaAiLnV//ku/6H+0FPlIyBSZEbioj/5UnyRDMpAthNFqMpPndh6ekwb1STti+AOkAbgJw2g84var
/JETSCSM2P0h3kIq5oNBqPjLKvhny4dVAMATDaTFVOtPhdQQCTtOc9h0tY6IgA+sAk6CEcQF6NHX
KsJZLYC8bPlt+mDJEpKDUASQ4AMYpKrkGu/zVSj6+p3H/oRYnKjm5X5iin7X6g72XTwlBk0VvKfZ
lggwBhWtR59RmIgRAPxWOJaGSuk7Z6JjblDXQB8MMxv8ntHe/V4c4zw+/Ptv/T8m5/zWAFGovG1t
beP/99pHQFKlIM1AKkfuu+auBhVnvCFem67cKk6YF/uC+H3c2JIGC5SDX4Db2SnWGxWuSB0BNo2C
1u8hRJAYLrKt3dfpX3YFY33t/1i+hNO4GvEV643yzzuRaqUT+wNDvsIenpj57BPNLo450d44pqgk
XZxwacpMl2VaccHY9PPEeZ0966tukeY9yPCB+Uo2TkA4KDuqMZu2vXuX1a67LzyD6tMXr7QQTn95
vv/85C4v3aq7W+/CiNP++/lqK+QfBibU92WBxZguFWCdBOfyzPbrtNywsLVevKW0Nqvulldi5bU4
aF/rk5m05l9W+SqH/uNJ8nk8zVnlnoQnuH9cssjEsCGn0BLs8SVsSnomu3y0yMrUjXDJJ/0KfsUa
IeM+FhOZ6N1ovKekGOx/N8Z/ayt9Urwmt9j9nrr95WkZ//x0fDxDW/V7FlXoHxprXVjw9DwL/d4Y
6VcJOah+QaoFysW3iEnUnv5yFA4ldmJaTQT97UwZP/09W+K32Pe/15uLW9hAc87vzf/8cQeHopHZ
Y037wuzlW7SQ8b1RyXg9wzw+iNKv9obSmbXbXhmmIP92jpVVm0TS9x6XEbmRpptbZXf3o76KbGiX
Q+rwdv3S4IbLuTIswvb3ub9ebhEa7TUdymhGc7WCWtNgmqFS35jSbjkBwVtRP78IIRjn25NJ9q55
1XhxfdYUvK2uVMsOEJh/rErrYTDyu3ntlepjfF3lWJ0802sCEfVMxavm0YtsjQPV7bZY3ruNH9nk
JYgGJ6AyxWmIFmP3l2/0n0NRniQp4w5RGQR3/ymBRegcpUnJPcKpMIZ7z5FLDWpHYasYUDPYrkOr
XXsX1UkbAXBkY30b0ePdSnxk58jC3PfvH+i3FOiPr5aBGum1jChY6n+GFpV16nij5nLsZAMqLxIs
yMFDANObfBL0Ha6RZ5sizjGraOthns/gnosWSxI8GPhlPRhSR90Tefkdy2rEWurHd+aiA19cI4fb
AgY6nXBklEV0nqoyCuDltodcOLcte2ne5ye9m0Fn1lTkGJwVKuf7yh69O5LtxsDKxJVJINt2Fm7y
lAouGiYJnZavldTpjborUdcHpjFQQyb4yzQ6MX+Zfvj/fAv5rkhUoQtlrOLQP1Z/lk46zKMmCebK
do9iwereAcY6a7auZnx57BkcxGvjt3xYZgcV1Whxhk39sZAdnaJkQmluOxvlNvdxpfx93WLrkUs7
BWalAt8AU1tYe851h/uf98NoUydD0Ps0K884oYvU7rSMaitZe1Rt3r/1zZRdhtzNLr7UufWqdQKS
TogsC9e4cGdLWquDmaDOyOzLQ5IP5TlKy/I8aDMtCW/KwrTFVz04/MSMGelNl8GlY6AHW4eLe+LN
38pa9kSh3Splgtdv9dAE+4eCbo5CYm6cIOm6t7zbNsDrtp1jEEiGFO+sG91zA7K+yZ0NnV2xyQLh
TydTOs2dmzah4cXPoI+sk2TohiARwTmNoK0PonGXJfa0L6guzezB6KwgYhZ4ZuSHMtmTYA2y9mTk
r/HyScOHswsb/Q5vqXb1//4COurf34z/MfMiCNIn2YZ+vUYVvC6L/6gRa6sBUGmMBEDF91qCjsar
vs1a3ADpg5WCyxlcvDgvcPDbtqNESaurtJ7Tk0en1suWjQ3+/YxYPwDWTV7c9JBOGbZwI7or62Vv
xnNz/D2wJSen33iGAo/v5X+pFPT1PP3v13tVndBLdGnJguz5c+3iOc+lHVHFJX69Z9o1HNsChNJk
VJf0oC0enQTvvp8FALlsukaEV+1G8hQ39iVOremKj+mHOTP2YFrqN1wg2Jsz7+vfH/X/0E+hiHEQ
K3Lr8FGq/3HOAUGoKtWzXKopH0LIEE/wc8297D1woWUMrD9FcRcthBQUTNL3FW/S1BBf21WIrv79
w6xP5I8n5qyzToxNxMlhzfnvr90B4T/7xGZQdotA+mpnc1P+9x9BBNefP4StRFuP1FXRYFq/t5z/
WFvSK/I6711Qz4tG+gmt/O5ApTFdAb+fuN3CsKKdbZ3NmkjOtCc1dx1LabCKZFoQKoBp+scfCGTJ
zTi6anMuXaVRnBD8FYCkqsY4dKa+9yni4Bjyql6RPECZc+XM03eTogLq4l6y0zZYX8zIYHY7zl+s
z/SMXwHpCMRlXIoSrAykqTPBkmz/TjPstQ6FUpqtCE1t6Z/nGQs0+oiTMTyAo+qv5qlLd26loC6N
5jtcZ1qrHdVUlS5B5hcfjslEE1BEg40FZFOU78aCxWYVSj8Clgs7zXmeUgJSfl/+F7xAUkZhMtIO
neX4aUpNp+t7ayJkDC07AwxDg9NEh7hjQ4u2NmW6OZXJiTIpPpvJY0K/4q1Aph4WvvGs4M+GSVS6
YWp3xrEX2r1dMBsuIeR3FReaLOnyvT8b5W3hQ71prQta2PgKFvJlJqEh7Lu82NWSD75SJOceIf2Q
e5ehGnGNzhh42xw9Vz3k7N9QeOHunlB9NcchPQ+Nn14T1dhvxBA9gCksA2vKbgZU5kSXKXFxc24P
UovW0E5LP0OvZKCT8jyDWJGbbRedf8VL4RzEUl0QXOlnd1z081i1tIcKeUpEo50NwlE3lhmPISNM
+2RSNJ1aNuDYswT5FwBAGZ+Xf3t9/7nLrCcj0bE63zXKwz8TIqdhqkAgAFigr/BhznF6Yy3Da+uC
KeCKBRHnq3PS+TRkubmPaPEHhVsJACOKXn++8HVlq21LQ9dUZGJe3RQ0CwyXPJoYJvRSqyskedlh
RO18YsGogMaIE1he9aUamkG0DrwONzBwSEIWmtbdo7S+TvJGXbcD+QvLqw9CBG9fgHDiXe/K5OgW
bnmA23aduim5MlN7PUY+syLfJuOqhr1i61eG2V0qkmRg25w0u45PSfkLsUm+kCPdIJ3XMpSGja3f
RPLoekl0ssa8Pyc5WyjHckVmoDBuskyacBkzWKzdddau4LA5IRHKJU91MZrPuLKvJ+ayyM4nCcJP
3hXm8qGpiRAVMt+zrODVtuljFbqt9pzKGznKdNfMXP7Ii1YqPmY2hXM12fhBkJx3uRcqfsNoYKZv
qHVQSgTJpkBsHRL0MxxSnYHIWF/yDKrp0lLx2Q2ULZzgzA0RHSBn17ZLa41IKwE007UYrsfGvde9
Gi+cOVW7ksqHsewY2o1PUdc6gHsR7yVSh3PP5fFcIvnE6HIuRqdEdBsXXAbi6i9NHNPT/9GpAr/1
2zxprMnN2p/3ElfG3ZxnrCfmYhG8maMOx7it9RdllMOuVy441/krUQjaPa1hWOPE+TZNuasAC3jG
ZbcEpiIVz/P7ozlCACHfZmcuySe0a2LOUv3LJesEG3v8UUcwaOg2JpykTJCUWIBbI0JsExH6Bkij
rJO3eh49UIZ+V9F0l0TxU1PhYVz6Ww6yvWBcq8Zh2jaRgvK7QK0zkxeHrKYAHgVGUzLh5Yb+EB0P
n6WPLotxlir25KesqXotSe/g4ptC73bTKL6VQozhLGwaDjr/YixwUcC4oxcudpZSh8IFVNMnAyQk
x76jvgUUwjhGlQ+jS3QwpFJ66A4dbdKhgnJ8hAf2y5iVsclp8a7egAZmq/3lzhBCOtrW+Eyp/q04
yE0mn+VifpL11rMqNyBlP2rGPFKiUUU2BtRb4fJt6oepHLaiYFqou1HCkC1dn6X20XQM8HoFVoIc
rLP3mCLM31XEZ0GUy++585CWtUDXm5qESjLCO9x6uIXpcSWAAlQJz0aX09HmOXa6OYVTDa7PmLR3
6Fr2PpYLaGxRb6X90LI4GCnNZ28FdM1kOSGYx4nB/AhYH3kydg3DrLD3/exeS6hwaQV1Jm7zipzx
+B0XyZWeiIvwJIdUw8NBrexv0D+dUY6B3EaCNsw04gqguSaW1rFiSrdw5Id6I17Zgd7mkimRtQ6I
OvCHtcPf5bNLUZi5YeY4N0gur6Gy9tsoY6IrRHGdpQVdyNRsg1oksBTFBzKxc1QZISAWK+AupzY2
BAGQg1HguxgkB5UsISj/ueqPpaL0huftbYe4eIuZwCxNfrJk+ikS45YRoMmmmv7K/R9L5Xcskjff
47eN9F3rU/pnZa5vOtd8ihRDqrIE5w+V43tU/rBRbHdOkoTZwNzOdHzsVMXLOifMSngygpnatqqJ
w+mdW6/LIOaIixz5VZmTGVzxh19ONhzyiZuME/NP9OJiZj5x2Q0M7cqkH5jG+Q+8Tx6wVT1BVVew
EOAl5LSvpBf4ppOFSRLfxHr24S/1QxqVMxx+5CyKr91ULAee/BDY7t2UEg7jULIEk8f7Apf2FE3U
i7rt4ehbzG+jsRnxtOe+Mxp8nMys3RGCjl5n50RJK9Da92SprpaO6ZBbRLeQMe5jveTy451zTdbo
hRgQCGXnO7JSgH1bhzhzayhq9MZluUCMc8QS0Ck5uKP9uaAmpX7tEVO5qKP8nivSzcKeuMqQinDx
aRpW0RsZTF6gMafYyAryTVui9q3T90mn5zqnj79fV77BhEgbL3CTDF+4Y19FCW9S5a2vcjqQ0t5v
erfliXceJi7Xoj6I7g3ZPfLyXLMIY0YoDfNxixDxGChuavFliKK9iWX30WAWCtvpF9Zl5Pc61Rqm
769lZFqNXa25rTvv2zYJP5udBNSkxx8O/DOsMyLIOjaiNZRMSBJihvLewSdDU9f/ELyUPr+PTaUW
kGnhb/I7e+7BcVXA2hLtJ2+IFGvS4q1M+LFTuuySvMMSlOthFfspAMtsG1X5namlCwcPwmT8ScCc
l1+qX+JwOiBgLlF71scpt/hlounDUDxFzahfXKc8T2X7MSGK2qTmiy7UR688E0CWQcE4fMdrypAy
5uuK3aqo8YqgDKGtBrjbG6xfdrOfbDEEiA3YMOP8QWv0k1slD34RP0jPtOAzsssDMIZf5bcBddi3
lk33paueq4WZsydobS/UtDjJruB3XMmK31ZzeerZwj0x8vnxuniWjQm13qX3DRLqzmjcwzyy3Zaz
W4aXphYsXM0DdragZpA6Q1cSmRyap5seR4GFxYSv1OEcyklgWOiuFQi1dTSUICvrAMNXF0RdWJd1
H1olO/zO9ScEf3WMDKrn643Sem/l8Z2T34p6hOYgKuSCYEkaJW4Xuxw2jYxkSAib6IklabXEgulQ
fZLkAPIMX1U4ty7cmumrycFidRIP7ACSbelZbHomb4XX/rQeS1Yzy61uIdEY41NllVkoGGfB5Bwf
orx7bNnwQb82iF8bRHEdbXZ6Q19kGJyx+BOXQmrMYgsi1ryXpvd9EpRxUyS9kNhaGFXN5kNVGa8Q
CMwwwuDKfG48NxYT/R60FxhX9BSsmdapATbG0aZqzDEcBlTrHkkr5rBrjFhu7JFfL3FjZzOjHs7J
gKazH6eBsl5Eq+jXGfl3OUF0os/+C8N8MGrA5flTPEwr8Xj6/Rd+lqEKE5glJcrqATJ8bID6ynDJ
GDJp9pfjwWtxKJiDWJ+3E27WDVX619DEcB/G4mpJTDL4BB6ihpC8Cav+Bp3+0YfrtwXEg7yk9n9o
g51GLXpMPBZTh7DCFuwFhcaXWnXeNdE9V+PShpOtMBsmN0TkvLWasNgnFYKAwX6jCUfnNKfj6uo+
h1XzghrpVZ8xrGPPJWpDeKuaZd9n/UddJVkwoe3Z+LMaYe+wuLuaKoe2U645qM18Grrofm5sQ7Ke
9RjSvxdWLQ2TrluYXFnZPSlIQ5S+IN8JrejZK5HBTCxGPU5G/hADcBcovFm1Ye41Hxb9JFGT0DZg
kx189VpHWBbQ4JwKayKgaykDVbKrNh0e5F6aL105v/tJlIblHL+ObfxI7pgHejtZVTGwtiNGqVk5
8XXRQhp1rTm0TgKAMovpzDHsXlwUKtwlaIaVh6iaYRIQzNovP07ewv9H/2E0XBqdCXqzA5VOOrAe
FkOep3zU0CXAh1Bpf0PsvLMi/ABFrCERaNF53wsqNEqE2fS/20a+af7U7aLoVnk4sAtobjvXJly2
r6nmCJnfdsV9ObTRlqvEd6GhdcSmOkA65pST5ZkMGntPwfeQ9yT0Wu3HMnJOFkX9KixSDDoFQ9BI
vaemAzvA64c5fPzwxoTAAduudibKvhExbJ4XYerc9Gn8oGDE5/VcbpJxhARqMetkFrqDUAae28ke
OjS3Qdn/atAIkQWUfBvzVal4/yLd2msGuxlL4MWJJHubjdFWsIRzNJZ6orWA8/Q9qiRsOQQWAHbE
cMA6TUGaxb7Y9PaqOpr5DrnOPtNyvQB9++h91K9lqXnowah7/KY9dj6+Z6J5PkZEeQI9RvCbfJQj
oWceYrNwOCSMDGYdGCjFFb2JMlqUuUHjIUo2TPHxx9GGXgCU6hMQrpTgYGSX2bFfWvR0WXavq+LN
NTlDvVk8VqW2TWTVhilV5caO3ZiZ5TzuY8CvYsTuZub3+mAQ4LV8WVL+mHWq7UzQ8/lMioRjVzav
cpwjSDcDWKWQOSuF2GGa2Ns3IPkI7bFAeoLio35pSCibRrPdVTRwdm7KjsaGvqGRQrO4tt5LDA0J
w6KT4bUqiNI2DRBakDUb94E+k/Fg6Hcg79ALMSrZOrZ9UvTUUX0UJpjOgfzmUjvaTFSggJp01A0t
2ce5aWxMx252avrRNVlwz3F2MIOnkEtjty3H94bUEETI3CgFMVjlgMQbSy+Y3OFLEvN5IxuJJG+l
DCNsDpMpB/DtWHbQ4eCVSXtgIDyca8M4jb03XubpEw1BvLMqhFKYlXe6bmQHQTCZH8Fkt/P4MnBL
3YCWp5EkMUw7VvsaLaQNYwutA7XMB5JjYf6v7qjIuGNo/OI73OaiIkMlF8fXeqY901U7OTpBKn28
0Mhxwft5yeuclSetpRmBtBGIt5/sjTT/ArpaYhvlasCT3vTa1xi5zXY2K2tn1PYjGR/fXQY4vF38
K0sMNHfVVYNAZ9UcwY11QCkuzTc3oZsmB9jbl+RpIeShRGy7V/5DZHE54ex98RgVgGEVCIHAkayI
GpTAHMnXqYwE93f7zokTMPkwgDdIEC9drNDr81W7JWmPrv8gemDPk84GIYGsJ6CB+lFRj8zo7g06
iT1BbfmIEMWPO0ZyMzsWd+hVm4NwUlPf4CwIV6eq3FZ0DNnNErBzQEMpHlT9WFpuC/PSfZ8ybJvg
W+MSoZNtJJeIkU4teyu0wZxBi3WOXomQbrHjgbekOQo5zocG8iVe0I/Bd2xUAOU7QQRUROsVLpmm
PQJPLYh9sk9t/SdL6GYWeSrpcrHdDqRcWYS46cwL60H+qA5oXa7loLlbQMpLoENZX3yPB1mWL9VI
9uQsuh2B6Zxy0ay4mYFog90TDfHG9ZvXok0MroDgUvEr38YAs3a8IOVusKz3rgQn2Y4ULouuf/Yu
LSp3BrKN0phoUcAFjM/RqurTtzYBJSq6lAeLDHSQK6CBzQhPBkkJc/yri+GaT4N3KJcFhnuZvck8
Ozh2jgKwf5hlez/ZJkpdPwp6e5YMe5B6jtokrjLAunPOFCRuYXckSfvEZdJJCbhByobhHHqcZqBO
lsQeIlC6uJVOWqlLpM3Yk1/M+ZsTWMeFLETwWGzUBDc97justBt9tn9ad2k3SZOBXh/Nc27PyC1g
b++HZtrPw4jkFq+avbR3uc7nGCIaTIJVmkfYq2XbjNSZYtpnl2LJCIfX/epUGrH1TMrwr56ltYHc
PnCAmvxeJREifHcpU+CRRtSCZLU1yTrCCIf6AAmmxnFARgO2VrPAuuddi0b3L5Y1bKq21Ogcv8AQ
4ds2M/faJl2Yw3RtV9T1dT9t7KmfdtPMWZpohDcTbdaJjIysWRfbni52aBqE8NRCPMWGhG9j+I+A
vqYgsudP0nFvY7U8G0NW7DvcRkimMQMS/l0yunSvXcovWtwM6YZ54YWzo0tfGpztHkI+UkXYEcoH
X2khZTl5FPxLWK5F1aIxde7FSHWbZjcMDGsiYJV+lnN37T/qJjcjg/wOUuwV2GcI+1L2T3HNpC42
XTDZSzAUnRvULW3OhJdWNmCFEuAVxEl34PlyyF5piXV6eShx54WzPn/kBfueFqPeSPw8KGT5mRUi
DRN800KnGykGkwyKqaJwSe9lw588WOwhU77PzH4kWATHkpn99FbSh45sgfWKLvTHutz0VnMZJRdx
axYEskYc+/io9dnD8BTHXwsp1ZTDdrlpm3g+m+7HgPj3lIvoXXH7PEaMbSzBLjvVku5r299xYL4T
jgPW3K5TLhs2l0Sr3dO2JLPK+2yqj0VRLFf+8j420ZpO1m2Q859ahAG7Hgh/au6dtCYfcRkQDxQO
xxellkefOPqoTHm27HwkMJh0sLYn17br91aV0pF01xgn88Kl6qnS5pHzpYZvkfDMKH2MFHMYl0tk
qonrp7vF4EZqGmc3FekuhpIfuJl+UZ1+R+Ps2SF2MWCZ4L5O3BMbJMyemG6gm3JCmN8wiDcDxiPE
rrivl9S5Bqd8tJrypon0zxKaTNfF337N6MPq7iwy4+FzbZuE61Ung9FRZPb1myEZ32sgeEQOEtjl
Y3hnzrX1MHDouXVriuWOnmcPoDb+AGMykwYeHatK3Eyle9voCP9KHd250OursU5b2jABmIm1zA6X
iq+a2GMvdr2tHmWfY9o4ocriS+si9GS8xDl9203WuRwH68Jk7rJwu8C5lx8bILqnWHj4VuNLNbk+
cOHQbmHdm1p0XfliCZWH0c2M7kgMBO0ehwWfc5/1666jblqtGg6ckoxxXW/C5JIdiSkg+Tl+ZX0V
COwXuMCmhF4mlXyq9GklTUiCruzim/CC79ROWb06ez6qa4Q1FQQQpUho9Nx79rDPNfZtmB6RyELF
JSRxkw0tVXvVf2fFeHFLtNOlfKdTZVxbVv4Z5cMn/Wvt4FcMZxz8Cbjgcgrsqgr0ibu/TfQnRaIG
gJqxKKEnt+SIvaFq4woidt7Sf3HxHHeGNbyjJW8h38TNuSZj/FxQbiKUM055Yy/4QlYynPbTrv+1
1vW/ZO9kOyXJtxuA4EqtCZjSwkkiurUvpHuxe1wpjdm6mPpJaupKMh0H8T6uaD/ThdQkuk5iacZy
kNXZs42gjASQJXRM3l1B0VZhDtuDWGFO3nrILl9EDgjUJndtW3ThNAm16xv5YcBdD7vFM3bSMel4
I1L2CbJCQsNL2XC2GTIL1ow7SR9scvqnzshpiIFQxCvsakCArrlpJZg/CeSOOmLhHZuMRDOtgAX3
xbQt0oEw48m4G3pXnLN6zdyYOM6I3TEPZTznmynrD3lLxzhL/CqIE2ar+CsbdnAiFujHXoy54FhN
qHWFMe0sKWAbuQv9X+2BPrgUq929Vem9kTWh5bhPlogDmNbJ6A1bx3UdRqJGHaaNi7Z07PbEgrOo
Ku/K7hS5j91pKdkMUJSA+8kQ/5O/kN3NFWYsLRYIbhg1teU73HHJhxCcqZ4MC1e8uWAI8Z1ln1TZ
2ske26nkTq914Tjxpum2fu1a8rog8mOfaSgUagdy3KImXMn0KbgYuhvsFhd+6f+fYWcY8ntysmLX
iRJaBd78gJErrZSkptHR9M7OsY1Pu1isQG2Ympd73yDhriXecGb4iFdQes5db6V3KbhtGkIGVwVr
7fOFKHyImrWYrXbNcmp1f5+lJJ/4VnN0dXZiANTlVup0ymaYTds5J4gNINs1cQ2hDlJ+7q1iJzRb
7pK2oA9Z1dm7VdlZ0LjFU76KgbpcvQpCmEpSEISO4dCkBLT9XerZF3yRR7IDvnoHcLFPDqWxZJ84
Ye+nzuq3a3uKQ6S9MqEJUD3f67VE/xGfDU6OtLPqX90wMsbZ5sXwDguL/POZiR2jRvOKHXLr2e0U
EGXYiXcjrr+FuyjmJ5gb6V5bq4+vPXh5dlYmFyLEsNY26bbKkBh5UhuOHJncJa1OcMjMSjqEcy45
qc6S3BR4RRaqESYg5Rh6Xnsyu2F9yHTI7Hq6Lmz9lzn3b35KpSYLywmENh9ovT+Tb5ReG2360hTO
OweEEzJAvClNjopW8Yo5C+HiJn1dz7b6AOEjnS/l46TFnp0QCIEC0nmGhn9BYgJ8bLCqbSsvqUr2
kcRwVOfsBdCFq17cyip+KtyviPA9Hwcm83CUbm5p4X22qSBgptAvTsFPRv6VNt6Ajl7YTEkwzTLt
YMWQwaoWUVfrEgU2qDoYFD/Bm5Ovem6ByUux9zQGGJXCKYx0K4P3BFpa9OWPMDGZayL7iDU63BXQ
SV6D28Kp1kQKC9b1qL3kFhFGTul9Kph/1DLc9JeUnzLB3AwosH4xsX10DGGcUepwMuVqq1wLh/H8
JueUYi/nlJWc44Ofkyk6doT3wKbf1C792uIctf6D3Q1XnXdqrIESmJ9twIunkK8pCS2ANXq59RBS
tb37tMQxa8LCopE/Sad7qPNVOBLZIJx02EjjSMSnMJHRMcFjFOpb7zHSqm09ujve01Nr9+IZ7TnE
McgweItaSWwoVnaCiimRY3LCCLxh5+l7ebQbRP/NwH05LfC22/gPtx0l56a2MvrV8AeUZYBbNkVB
GoV4minaY7+ygS+SxzSScx9oDedavjRba6Jdwu6N7YGkApojkk4up9owOuMWqs5eZ5PpvcAz6A3M
Hhi9SYtDndSq0F5JU2aXneaWFIpsBQ1MvTr7uNUiFSPrHYeO+WsatMkYHemL34D1vmim8ZpWfXNO
BHa1xnbvRStvC2UNOxI210y8TNtl48LRRnjsqDViyx58HPRLFrMr6/EMrY0TE93uhRiwl7Kd6dqP
77bws6t0tvfa7Mc7aTHNyUbts6UteCDZJ6M5ib25T/oTW9xHHOfpXqX2le6O4bTOKqJ6lbhPxNdY
w20v5w+S6yVITdC4KMA2TmlF1xhW6UapNR4g2w29/zJpHACm+d4rAfjcL7QzU/qDU8b2oYYW48qF
xB/HP82d99WlxaPhXUr+ucN1Na1pnxBVsUuM5pgO2h456BE5tNwitjh3Hcq2vNvrzJyglNFjpmu0
YxibbK1Iu6fHvqZlYKw+WAuVZzV5Z8eZk4sYl0d/lFdd6Yr9aKY2pzQ0b5n+sjsieOwSw1nmuJSs
y3UexW9T24Y1NxrodbyyYERi6gLvRyYlg2CLT8fwjr6ZwXHioZM9oIHU9m3i3EVOsismMe5odDFh
cDQT4VDGBXy+4XoA8o7WdahIUt+pceSgVv2eEMEGFIm/7PDawQyw+2cycdN7txBX/jQfVavZ17RF
D2RJxDs8mi+GV8xUhCSumJzPxNGlOzRap1RMSPea4qmpcyxEhf5EHCYJ5HRnSUPj3r3U31ZuntO6
AaO3khtyIn8089MnLm7jwpWDhfmWFNNwsGg7bSooUk6f2cy8mo98ht9EodUw0zuWIP8YoR0MTDgb
i4CzsK7GR9IbrkTWbv3Je6x8hsZeJ2ht0XsA7Mua9imDEPRjopDJFe8XW07GEH/yjHyHD/QJHgJu
cecdjQRNiCF/mBKuKgWLhQeDYZqiSa9/eUb5DO8RE2dam8cu7285PBkqJ0zTZeRdO30Dqgl/rKCG
EpkX9D0xvI3XH2siUYPCpKVq5IxPncQhXIfwuPrHQ+OxT1oY9N3cfzlZLq+i2gI52/HsjGwd6XDn
XJ6mvCN5Nd6aHgNuqwC9YZoCA4i36yw6DGAq7ntENvhtzZu+6d7hP9yigYEnouGOreaJURjX5Dbx
vjVQ5Lr7Xrh0fMER7PCCfTMeY5oLL0tvzVdfw9pE+/EnseWVj1/nQA1E59EAKWEbHm5Zcgcm0942
K611YjDswMANBqtxgmqmF8C4lYOYvM6Mq3iu+TsOkEsSl8S+9gbnXu7cUnCdJ4M3t/MMCB1sIEwo
mAPieuz5Q+jbujq3FyzoFJseUVpDER8YnYEiTazsEUoU5JjuBukkXaDf4DvnrqrWkTSTym1cLvO2
kONTRsGQWvBAl7R6JXZVnIgCmIKGcJix9Q8aRfRmGcAZEA67Dg/kttAb61jg5HUZ+wd08EP0Kzsi
hb/TTBisNoPIwOghZeYH+EMGS70edckUeiJtAgKhcAuY4j5V/kH31qCqAFxcvskTZo7c/A5eab/Z
vNDgJxPm42rv0VtC7L06qAPTe+9MRiiRBG9pFhfaWW/8v+FHt+JHLXW2SZPq4E9LUPO2z7q9d4eY
ZMkipZMRYV+1uIfiySalkbJ6bpGC9AX/uHKeeOv2vTY1AQMw3ExTvjPNV5WoR62nEZ2hF91YNWOj
snDfIqlwJSY/VS2nN2zJRyhQj52crVMUGx+dik9dzpCGHIEPacLxdvPjJC8L7ZpVMJTBQ6UpxKQq
i6v3Ipvggeq1GSTKOprzfSnUCwK175q/D4pyr5hOHZwMGp5l6v/H2Jkup65lW/pVMs5/3VKDuoqb
GVESAtMYMMbG+I/CeLPVN6iXnr6+hU9m1cmquFXbNhskIa2+mXPMMXBFwVPAyIZFcCSKmVrvnoay
vKQAAVZaVKKVxRJO3GMW2ckyCBBnV7utqaBJZMyuyqxfxpj9kGxCZAIlrbnfcH0YJ7/uM7geWj9k
bq1fK3uj8K6p4GQqiOiQibC1602tyMt4ig76EMpzScZSHpooanSmRhzgpLWOpqQvFZqsLVZOF8pl
hIAndi2hpQEp6upfTGJXkGMzYL/Choe3Qf8EBuRkseQ1MHV7OrK8kV41i74/D8YIx63Czqyd0mXV
XDVElTH815tIw5sJu03gYbN/xYUPIN6ao1pdb+FsLSLEbmEaCYkitVeRPZ0QLvz2cxGBoVhuZPby
0c6kDUMV670ofq8n6SO26m/oKPJlXTzDkHruLPslaTEXyUB6CbjW3In4UjfUKImZ6HBZRZCu1SZ4
2DF14YiollBLoe+kfeN/UrC6+MIrwjaZuEqEotMM6wp+Tnjv4jn+gRW7WLY8leCN8Q3b7UfiksIw
9wj/ph/1MziNq1Uip9jC8Wwatey1oBcdoyuTpay5dxVLyMwO8N1P2kccThsQ/b1TSAkOTMN6MXvW
0cQxYLPs8R7aGjKb4Jvw+4Ue98HHrVHF5WxoiTMgPDkL2+Ukjd/APRo9Ae/mJ+UC1kE7ttqnWZ0R
2zCC700sDFLBABVHO7LXZXyxUzjkUH5nuMb0GAkbIT5uVHw7AsH1Av6Yaryvxyw5pQrqN/WU45fz
jZdgUOZ622JAs7SaJY22ROhlC1kNiNm+dLV+oALD6dvIigVoZ0wCIIDmmtKgTGJPXKURJixj5exn
UP5EdbekIuRFHSMu5jfpBcJoi/YFgXoDj6eW63SZO2L0cc10ilCJ29QpRIwIPRKHTDDxBNwmQs1v
kFELxxWOHUv5ZH8kNRHzlUEH7Fv0Q4AWeUOF3yjK5fcs8u8LZn9nHBir7xWuGIhBM8fP0An3tXfG
32WjwKGb5ONnqSEvWCsTMrTzsKR5Mp73OlhYVcbYm+bWsdOKcemDGGFnWo8YfQ2ABW0R40jESAcY
Xj+2ock+d6JpldaOpRkK9UNqL2p7eB6MOyzNFSu23n4jjAtCuug+nxq4krT3e92BfIoKkpqyJxJM
J5u67K31vf/IiA5yaVf0ZKwjTikbz5I/yV5gyqE3SIp4GMbx+oIkvOSV0GsUqV6CacjmUB/nQJIA
FHZKxHBgjW7dT1jvazzXRsXF5RnnarCsKjwbI97x9P6u2EWxYCFHAN6UYzesgFNVRvIEHpVGr4Kn
RARHBbaFAWoGEq4i+H1JRPPOHhAfYJOlzAfIDIFkE5quNqkbDBqW4pDJ3ifEM8NO6BtAfgydXZLf
WPQm6jZo85smBedes26Zz5ZIaXBP3ePiVAOWmYP4vRj4FwYZg0pkSQsj1j5maWF4yVh5PdRceOBl
3y0s8GMZjJ9ehB+cOQsxLRlcU2pZihumlF+AdLiXhQTJJ4Q7LPS8A5Vo5GyTkYsVdP4gX4DfSvfo
KVLpg77FMNONCauaYp+GbebiD9OxJZTHVC2w99BrQ4jrwGfgVq06f9fk9w8zALERJCpOgxIEG9vA
GMAHTXOF5w1FdQCyCxWvpKNo95kHqzWp1k1U1HrtqeqxJKr4fX0cwvPHUGlFPf3ejp2uRKUkDPVb
H9dPnZbgWUf3WiumM6YWxW3zLzPFoNZ3uZhlI2q5TISmvbnoKgUKDRg40HbU1gPDY6HhuoFvFzaR
SNPn0HPgLur3KtsvRzY1zA3s+Bm6Wfnr5n2lgc9gk9a6kd9iuBS0OyEz74ZmzkIP47xjALQCzYsE
rt4UhyxKtk2oj5tKguIjC8A4aGCy8kKaJxnTalLhGQPvIhEr32LcRaawUtVpicEN6FnUpKtcKcR6
FiR2swQxH7p2BTaOnccC53+8BRud2ckGMIP/BMfSq9EiAaSmAGR6uI9zRAVBFEbVnlleceIMXmEA
KnAEpmyldXgzEhbVi1xr/YUaYIIy+mROpBubce1+lsCuUv5YLwq1/gX/wCf8UB0KHaM8D8DW6bBB
5C2DwIBsLc5hhBYi1wiK53CIFSe7A1RokHVzB8AEntKq+9F/7n14wqOwI2BIjiUQDRV0i2A6QCrU
T0RO1PMcsoYUEFYmES6qtOxhMVd9qNqoeWnOKi0VhhQLn1RsVTj979U8gNgALg8MrY2i4vUAquZB
dsTEWcCBDkx6btVDtdYl+aWqk+p5ZkN3HwZsAlV8/kDTP1RYzQsLghnFqusVkfD0Zf1zMnvMtjKW
aaMcTveITYepkrPYHA6zbmjnA1AniO8btiHaE3j6o6oCZ4iYSJdGnXTMCSzD4QYVan4tSr3WeM4s
Noaj0rzafTBvKvsq+KXbxJN7AIeDrKF6nerEHE/lvPPThRxhqQjzCntQ0a0lye5YI7foAlc2qyuk
D4Oh434whbGnYLVw6gd7i5q7p7bSacL3qLc9HglozhJYHq2ie5JtosYgkk7ZfrAnAYdr4MV2kgQE
Gkj3t6ROzg2EVi5BFuiD5wGQICvfSbAbB7qNRwM7NAvdcCmZPiQL1koJ2l86WuQwTbKh1FMBPVKK
X0Y2vQT+AHNpcvf6guDkaTbZ7kDswmN549tQ6sF9jxRgfj/RHCeYAjHlFKjCMF0ZgCqqq1mPF8vf
Nwb7riojeimf9nkVoH0V4dctUuQIygDqlPBEfIeyTO+4AVJ2FiGqZXMlQsBvAlc1QKXNxpJPyEEf
07EZl3kBGWBqy1i6oyFcJGbLGsbHEZ35KKlDsLeRpPIShAD3DbatGMtZATKR4ppKyQPmmrx/k+ro
acYK1JsG4A5+OmvWpRH6ToUbW+oQwoxsDcH2FXjKGWw+wetYYwmSpjdEUeN5Daz2TsQcM7q60JtS
R4qgHJ1C0RovHZhXjATqYkBAL7UJnCOT0P6asoiVbrZMu3s2vxNi+qRVBX1Hy24ArWGqS6Jv7HAn
C4B+C1jv2ZTK/X0wP9jm/UbhASQPjj9XbSeCDIdS9qKk9TCAEh4g3d+yUDk1IcDPdoYuQZrpL1YU
42aN62fQYpGrQLvCZgeTrzpgfNIx1qpavbSBiQv9BjTrIORfxkZ7jHALPaGh8oVA9y/TUN0w1zf3
pL/maVzPVVzUbBAIz4ExZQ44+ovEV+sBHLrD1h5EhKrDuqr8rso2RNk3+zR8zI8myDZwY8N0kO3U
qzbYPqx9mUaHsMNyZkWQ/MtW8uGPIIm7LEMeSvrSfNRFGpu5LE6FuzbJD2Gs6ycjzHcESfyOVKwz
OiGhX53FFKhDJp0DfvZ6qV9PUmkvA3TDu6aKdvcoexsm+b5qWdz2hvQrrJXMJV4fupFZjEUgKj97
GGo2WKMxv8rWHoI1fZPDXgiTjvE0m60gyO/APOKq7NSu2wR1vpSnENJqzL1wZkH5BwkrYcHHSE9A
MRVdvAQdwwgCo9yijI09dAcE24sY6A45g73WNvseANKcSKS3hqAGPP4grGQh6wFWwmPUihfQrZ0e
N1D1dodt3p5DRzhuwopk4BxcmL7WrwglLr2pQY8lJOrMk1jcTpZv7AQJQYFkudNayIkiUdcus0gC
3tRg5c1btOFR7SSIitm2Hma7JKnVF9tXV13WJksVJ+RiUMdkMRlnWL9gMFfQ7JZMSaD8wXJYWNnQ
ilwYCAJEQ8Y+VtiAzHo56oXpgdaYd3WONaVEXixgj5Rbcr3KNEbSrMoN9GUwE5naORhV3SMkCQwd
eza8iEh9W/eYeIlpQvTXXz54zUspi12TW7GMZm4f4MR0fTmZzauIdbOKZucT9mYsYsmrnskzL4Wf
1h07DThDU2wh3d822iCdii8JULAHCshfPwi9k/suCVPraQz71xArylKdTHNhVFCuRJGsrkCJPsdC
xFSyJjgH7k1MaDpAGrjaTby7zEL2vWIlXw8AGfOBlRdSSYFMJFtiEpwUgxErIxk9V7VaQWwH8qph
kPNzVIvrwbYh0r/PoxSfH/ELjoCOOTqxPStfGWTPbBvmRDgQgUFCF1+qLP7DKY6Wvp9iK5kp2eJe
VPBJxt22kCWEDVWMeWVt4EkopSe9Nxghin7yZmqcn0Jbcm3lgPo5fbu2P6NEQXkjDt4RTNeICFYu
3djJC+tevrfoH+2IUsb6Y5mHBPM8cMXnPhqHV4K9MZ7CMBuwxHifmdbrQz7prlu/oW/IXRUvb4BF
ftuqKkGN0MV0g8WYgKY3jHUE1DRCKjMOfiXsf3dTwbJAbWkuTVUant8DzUeFltmc5ewHEjyrVKl2
44AKBQBTltATe45EmeE+DKv4M0qz51wSK/Lpbm2sALiIrZVPqaYY574OXUx2/m2WDB9SzE7S0F5m
KGA/y4RRO2OlqHtbzW+Z0EbBagr8f8jaXUV4QiTCsLH4609mph+bCLm6OxZ8hZXB2hTQR+YwZQ+e
SQe1Edpe2UxbVG6yd1Im77D1LVUVzunJsj4qXLSs1B38ffi1gOFsioJFYJdo73lrztwhUQM6GZXI
YqfZmTWxC+oBkbX6kBGWOldbv/bCzGo8I0MYHothscmDYAFItcQy2Kv482cno591LkoHNTCxditp
PUESvbTIrRCrX2vFnlYciVDo3llBwl9sVkQbGPm2V3FM3wGEz0qMQu0bBCezvdxlyL+xWwyG2ce9
xXNawnnulJlpz9l+Z+9Trbum7hfHCAhcHZby8q5G6fIed9J7mKlzG+mtKQZD4Mv4HImHwcuHAUd6
Iqbeep0SdvVtI9ZAJsRdoGNmGwWQwshO8BtaNuTIwwyvUS3vGjuL9iHas05XMDn0fRE8ZRDdHtIW
GjQft4wXTNIRHsTuWSJ+bxkMUTq3821iAgL3mWO3CUyjAEbZCfe+3nlFkINwlxBzV7X70ZzU81Qn
OyW/p4tuuEPfKnqpTfjzQYnBwfW/U4zYgd0qm0C5WXCeb2rQfFML7tHsNWWe6kTgMXRVqwg+AkyT
Fw1F+7WhySiFNtZHBiq7VPBoynl2X/jZ7Fbmw/1gNrBa9eZM8oYensRZpw+IlbKS7ja9jd20TOX4
gBGGSPHEUSo/XmONGp50dOl82YiPAEG2it30DhsSGbrU7jRqs03CTmY5VHhMYeN11UBS3on0ap9S
CA5mBgxZgKSf5AePCnKGM9wqYDqyyfPH8esOgP2Z+PjiSe4i3QtjHPldJV+iGSH/wpqo613ykhSm
6qihnG0RM03ZWkDyaSVBslJhHGUdBOUlGzDYGeOoe7bZipWSjcQ6Wu+BMcNxVcvdprNAljbsfBRV
eurpC08qIPmqNuZWqcdLRLhUTxNIdrreguAGgHSBVW4f/OmVHrcLy4BXrIJNcp4ovsaaqgy38COt
4OS75N17343RIci6XatAdQUWBpwqy2eoE7oznSGp4M3I8Mz0kSBfFo0rjmqAV4WvvCZSuID2Zh03
93JD73syqrZa1TN8A7pvS4cBDyCybGOwt1tGkHw2XLSk2yOAsGZfhMhUgyyO1OgWnegZnFT9VGCS
3GCA/4yTmFYQZTOgCSL0LPmsfEnD3U17Im4F+69dXE1ZeYP+l+6apR/VWOtrxJEwwRnPhnLvn0GN
DJCkCesbeuNzhhbtICX5RVaZyUekYrYTc/aTPkbBMm66Hda/ZJtbY7GIbHU9zu7mNi8AgJvYFtsw
qjZSD6088M3ChQsEIUkjek3idFzdewj8giHP9/LVmCAlxIY3boMBDxEmKdxsEhEcpdqFr1WFh1mL
+pfZTErWJjxM60zHy6XV2BtneSoBDCBwKvbvGBK7jhVGu+0mYAzh0AfPLawOS7sl4pXFtwORTYt4
VB739iJEe9i15c97kuHRuCfDIfatVU6Y/XueEEZJBICY9oiq6cr4LdNgT3wIxNUp/h5NEFgi60Sk
09g1z5gcQjcLy22IL8BBnhh8LaGcSY3K/VgY+dOkTeUmzqzvgUXTHOEPglrs2J73NpKAiC2Uc6D2
yFAZbOPQlfhuOqIaYYLxarlNvvr4HSJSn7CrSHERk7jWGgSBbejPvBEjLLgTVNQlLX5BYpMwRfZ2
dCUISIK6eSfq3GkHeDBp8QfdroddKzjQyrAAicdi3WRf205jjPPXGkCgYH21Rkz06Kl26+ytTQvp
VkjROqri37attixIJECmQtReGmlmfrpOLLhS2vpc35G4D4VOPdwxN5mwCrwkJsuOMQvmEnF79AqW
wuMINL14NSVJf4mMARuJSgnhIyUWqaOLW59qg9SJkkCzOLNAg9sVlrkoPumzodvPyIFx7/bU3imo
MBQpTQvsUYN8XdF3FaO6A4nMFSTcfCQg83PGhF0HxhUvt/ImjfU1ZK4lNuwcEr5wHobk1EGEutYB
oBFd0OJHN60PnPXzMQNThLLQ9NGLd2OpsPXw/XYdpD7yWcYkE+rHl4C0MpxKLNpkAjl+Sexvuono
3by3kl1Qd9conVgYj5LttZg7N7MC9RI4TeaSGamfgHBWqVSsh7QfP2BE8zDgTpiC4gTOhtdQtUHm
60m9Kmzct0X5FPhltpVVrPKKCS1ZFCCAUHb6c4Hh8mXC/baVoZYxMNS0GBKDHI+hMDQazLgttFcV
9LgAxFkHTsN3KiU6oE18p1IpzIW6vS6lKFxlHSEr0RpJAmbJGs65icWdEyrIMalN+8FmPAQVq8H+
NyI0DZ33h5+nyZq4nmJ5r+tiAeJtyy6fXAsOWRX5LMc0S+zvOGmk/D3SywBxVQYZ/ANEgoXNOQ4m
Zaug7xKxsinSImMnOWO7X94Tb0I5VMY00UrWKr739kZDQIagEoQMw+BY1LpxaoE1AdaCGFjNRwgE
7GlDX/3KJMNcx0Cm4aiVKMLiOfO718b34eX36bFN2yMEN8s/JyW3POJjK3+EDQPA7Vhl0lpCsxS0
qWlSCnW5S8fljAXLS6ZQHeYMFswYyZ4cs8xTlGNgDWL5eZhwOlCV5lxLKrBtin7N1RaIyog1DpE5
R1YKwskji6BdMzlJd2zm7D3BB5YfNjqYy5DJWo7QDJCgvF9kFk4uInTBC4brPNG+aRf4czH7x+ps
nDd17ulJaLp1e7ZmRJdC3ISVgZQ46ICgvdeGvy0WEnLl6zuj+6VCMuHGSpI9QbYLPVCEQK5dA0HW
LGAvQ3FqoepbZsb4xnZNWugEbc17PCguWjvE+SIxtBh7AXip72IxpWzbIIRwFLw7fC6gw2c7bYQD
eCrUTxQuCH9R7QPTC2YYq2qXQUNzG5TBBB6f3DdmfTGJuNtZ6ohhNhvXEXBEsQqO3bsuAWlgnQRN
5EKW5Qh0CYSCZjheBC2tNQq0RTPgI8OQms2AdWSB4WlGlq4bJju5miD36lHAeUzpqYlDtJWhQ2n8
p0l+bJlYFoIUeLd6GlFg5jGNDIeLbGApCxWaa495ZDlm9bW3oJfAvrm2lOKk+ejqyh0aAtjjsaTL
wdmw2E7B55adLFYoWPIEv0s9qv5TlGn1pi1r9SgXoDfahgjnELwDW2rGqAIvSjTWs+2ox5hKCRAY
2C3MhxgeHMgBHtVWtTKeExhZ7wXdhK6bsDNGJMiIJbo08KlNEfcLDWmj4yhTdvKA8EYEMIrYN1eL
29ytqHi3suTpVYpG4gnDBWaoDtDgbpDH2TYuwUcATQ134O5wVcjI4PVTKHmhYu3R3BQwOrN6u+ua
Yyb+W1hVO8YhewZ4u47Y5IfsYtzSkAC06r6BsbjLAFRA1eQQ8m6zbbK1TZkiAwZ8NR5AT2lx4Y2N
Ls19gFxLfaqNbZ0mqw5dROneaS8VKqpuOa5HIza/O9BgevWJd3D8lRFdLZgqoGNiqcvaqUHjzIc/
JAyzrZJI3eJenaN71jz7aPc99Xdo4ZlMMedpoLCKpDKOhRC8GNUGWikCyUaCGI9mQkAocorRFg4L
W/nomiY/yGWYPKWDUgk45qFFluu1N2EknAYwS3eslM9VtLG0ybsj6XXNxDpGNdYowSlXq8f5JPFA
sH7SSyOGj1hW7rt73NdnE3AUfJajfuhCGorUIFig1sckCnAtQ0jm+mEWHKQgW0tx+pH3aX6NfHVd
pZDhyEPwouQYTUodUnbMH77YqPzXLEUPLrq/MCEBZ1dMGRE+lT2z8tBQ/t9IisCWRqZJAKeLJw/j
D/7+ILdZLIUeBGbFmq1oskRNi4EAgENJ+IZfEJRQjf1ToxhPIUK7Xmefx0lmFQnuslStZdXCMxlE
o4LvbbYzEeNweqHvxfw1b1h5b0tAGF5T18y096z/f+TI+j/E8UyARIZmqfDQ2LZs/jvbI5TdSlxg
lhzl6nVQzb1kE0mCo3MG4YebDCbGU6bvlYRqbyrlC4bqaEnW7rYeQ5Il33c2umt+7qlDPHtWYjCh
foSRIWqx4dc1Kif5pL2BYdHWgO1gGZEGaRlkqr4Puk5oexdnlFZqgih4kWa437WMUWCMZ/kWZe61
tWp0rXipM7jgM412gGRftsEP92kBrlyzM8EDc4dOpWtsDLfo/gSjsa8y4oc1IGfzzJwFz6E0wJUq
Qwdzz+RrN0sH8KpARFMoHJ8iUrlWR3XzuNTQPuvUqle14G3HOfpSJeOwA+qM17qwjcNEvIkOiH+b
BaCvFEQ+UJ7zGnYjm0wvlGezniwPvrPIRW5N3uv4pxbWLEcF2FJX9xFWwbEFSfxol//te/jvwa04
/LTA+h//yefvohyxeoXNv338x6nI+P1P8Z1/XfPXb/xjeSt2X9mt/i8veo6+q6Iufjf/ftVf7szT
/0zd/Kv5+ssHL2+iZnxpb9V4hGwgbR6pIB/iyv/fk3+7Pe5yGsvb3//4Ltq8EXcLoiL/489Tq19/
/4OWqyimDQ3dv7RgxUP+vELk9e9//I9r+7fntv76v3/v9lU3f/9D1/9Dxuprm9ZMn+mQ28Fw1t/+
eQbJSNXSTRmCZDig//hbXlRN+Pc/VP0/LEgiddjZoCFVdQ2iubpo/3lK12fom+h//DP3f6nF/1Wr
f5Fkh6Pxr6xomslzoaDUZzPTZoo0/416LTN1qVIUwFfNPHPeP0/72tlHzmlwTtfP62fk3J39dc8L
x2vnE9+Tc515tXNVnBPap841Euc5rrriHFfenc9P2TWdD9YKTuY8jy5IIqeZm3z8GN2Xj3JeOJ+F
eI8wKgfFVZnzYTvv76RAfEqcj1/v74kD7bVzve731xOPgW5jfrq7RFnMVffz0xbP4jYgMBxxn48/
v6s7G935IBJSHEH9QVzzyZPFM+CV8hLnV+/8Mp1nca7g9ieCycW9xCfSnDkb2SWGXnwDOzCF0j8+
irS99y+Js9GcXwnvf73zoXVbZ/NLvPaOPX95/8UeZSmea/InygJKtz8L5YNEmA5uWe4t7iUS/M5k
uCSEkfv0LgH537G76d13kXeNHLyTlQ1P5ErGBDhsxP+9Wy0eV4irCLzlm63zLnEdXnJvgJqfAFl9
e+/hvVgns0VdusYbkBIO+zd2l2ycDW15L5fThefylJ4SBNpDWYuqg2HFWELnuvj4aF381Q5GE7wI
bImj5LkCgmQ6RDsGBbBtF0qXXc8u5YpsA97IC9Rwe/V52gsbQ8CC1tVaJ3qPV/Laf2mI71CdbHff
5RcfZyacRvDCaR54yXxRG7sp2JrmGrWRuHlV7Bd/XOf3tRqs/B5yTYzjBLc4aFeOBGCtWVssa/fz
urd/WuTn6RQ4N/5OS+hI2nLRz5BQIJaDJkpb/tfv5Jx+jtCiOHndgy7ngqNoXCfaehwQQbH0l8GL
hrduhQAeRXLFCeEsjyxRndvkHHmlb8TzR1t0rndHPPp4uwXiFC9h6AQv0+a+1BvBuLJhwWWfu1XD
j0pPEM3bpMnQvlSX9vDr1++X95dfG9H6uNeJphjSHnEjYcJIqIrEQ0mMMArwU9dCPIxMBM6i5lkn
3l73fHpkAt+eOCdyzClevBTn/ODqUL7Qep7Shci86EGcFw1TNFM6x+Acb5y40q0j2Nro19fQvRru
lXOPHvG46ko/31/p53wSX96TGHqPeLZ4+icXU5DnAyVzqt0r6eIL3Gt/d8Vjxdf55b9F4fIqvrWa
eDkBtD1TV9ln7Z6u1zv9+RlgxCORouA/eZoYjB5d9Odp3PWR5xO1zxvuzgjEA/dX/j0+8zw+nPYL
LKKp6oLNg7gPzBJ+hTMGEFFw9IeffslNRuqFgUY8aS/Gvit0nM/2OVsjU6LetMS9w3d3IrDZGT2y
Lx64vz6DZy0v+27Fkt9rPdxcL9Je/6i2XDE5+0fZ0cXFfbmx+BUPoZ7FgCeGGfEOxfjHjzjyc5zk
XBmMRBt4FL5J5k5Lf34SBYtJkyIRpTCJ0hM/f7YHUv1TJlA7PRo8iWTgYZTkLr33wfOv+5/WS2PN
XPFF0VxEdqGunYsWfLsdV9bFOFgEvDkItyCjXckYf5/Y4s9FsR25itZy7K4GiP8A5kYn+izpmTpa
No6+qZf9MnvKmB0W16uYLmiy5EU0pEe7Ebn8vFJ6JI7X6yJkHBeNif57O1zOx+MjNbVLJT5a8v76
eLeI5z81//he6JJTvk5Top6vHOM3EI3t41NcRk/9aRWnRxsQzye1P5UtJioE1UiHqIFPMYs8f4pK
FT+ofTx+fr2+iO6Jhde52s7+kWoGBxpZ7fx0cxLHM6lYkT38KguRQZHT/W1XOl+X7eHG+MLo8ijg
R2rF0Hrlikdaj7dz7lwu5+337eDPxT0Vbi8eJJoF3zvS3kmqyAejy273tbscT6J65svbNxnsHOrw
1lEjN8kFZ8gPd7lRFBSc6JpkjO+Th2FOFriZ4YqC4s63hC+cHv0zcg7eZfu9PBxEzXLbw/GwxO3m
Ho8/7UMUvzhJrYtMMAzejt+iV4qLj8dH26tdGqhoroGzPF8Ot+WBczeXlpM8S0f8AE/+KvO49nDD
oGX8IviFxtTxE1+/G4dGxwMOPOH2fTifl6Thpy0+MnmgsXElJwdnhUDLnIwf4Uhxjo/mLxL1z58T
wwIVFLo0BHHsZ6R/NA7awYIoIOd0K1yaDeVK5cHTJP7n6j3vr5TbVXxNdLFHQdGiHl8WDZ/L9/bi
Kt6IR9KPDoflgQ4jaudw+0ZCS7TY25LCvR0O593OjZ31W+i8ls56HTq/e+eF39+vr19fu5AznNLd
t/XXF9QJDrQsc8W9lM7uorg7y+HVndyd18+9y+QeUlGvdD6yfhNV3jnUkenykjqc3F74t3t7+4J5
wPktnvn6tj1feMp6d8md89tlt80dj3fbw/ZM6pzBnTnL7/P3+ZC5x/MXz6Qxni87mlnurWPnS3Xe
vr7edpfd19tL6LytaX7soXkjO7vzeXvhfufLOeWOBm8OZxqQOHw+f28xabogcEWqSRV5yh3uXpJH
i+x9Xb7WqrP7uohbiISTUO5zIGEEjHgXg3RtL4cDLeDwfTtzW9Eeb1u80o6/2HLl+bAVRw8gRUWe
2vl5eT6TClJyAYHtjIsd3Yo7c//teXs+kK/tRRTVdgvZjyMeTG45+5Omfk7yyCkHDGe7u1w8/juQ
AjqoKLLLZWRlRynsLt9LIEDu4XJ523H5eeJuZ0qGeAnvTDZEjt4u5JjiqricEr1wkuGA97svKp7/
VNHruXZLCkTVPS54pNYj+RwUebA4wc0s8fhHWkmSKF6O/ZQ8b7jJI4HiNpRQwpDJIB4437fUaSim
5fcR+ZLHcCW6o+ivYpihG9HHD9ybojiLCqF10khvx/Pb6xf997Jbl86Si49fax5OSW9pMqJuRWke
D2KwoGDPZ0YBl9RcuGK59L7WvvNFYXHgkRvxXpSF+CWPj/de2zkX37kQ8UkjgZ/WFU0fjDA/yuOz
OArpltPP/cfRL5/eAcEehwhq5JBIduBkXFav+rnJQ0vH61UnPUZwxe3UyDF/K/gBT9pvHipu//P3
U9fiHuIH7gAXtC/3ESPLt3gjBlAG1MeYeuMI6aDaS3HyGKxS581yvmKndN++xjl9lkoVHfcn3fTb
8ZFgVhmuvFBcepQ4Kzq1eLDievD4kYvhnZjUTHgRlmV56K3VLPyafeDg64kPU9cqtFkoOTglGWjd
8vfwYnom8ClrJdJHuAjJBdjh2t63+EjYiAtQduWvh9XzxO7KWtpMuWK/UTzyc6b4Koe2SLg7fyx8
oLF1F9mSlnb+Fs1MnBBF+s/3vkM3pJN9Y+twvsk7Qw6/5g5hsNXAE8UtanZ6jxWkK5L1zbWiIULn
+ucrd6+8diGaYcp8gUCYC9Wp68+Ph3xzQFGSj8HyQEQoi5CJcsej5tJ2I0YlcR+ApZQWFH6eaArI
Ei/Yt4hChBHL+Z0ue4Y5COQo02hOcBnjErWBY4QEfIvUgY32zpXDQKg6skMZ9HNU75w3UWtAFR5l
MbLveaPFli47OYJ5KQnGCDFOiTtSt3SplOomL6KUGBIJN+VHlMj3OXRyl/aVOkxfV3Fw9124317o
lMtX8IY0ElEWlGNC/YtHftEiHiVrcJwCMzgpylz8X5IyLhNvL19vlQtHltMsgcGRkNR9bPdGtxep
EsXw0y5/UsytcpGtR9NMKAsgznxNJPdCVIzz9fb2U8F/tlZyIW4gylikQySNAf2L4VHxcFWQgC+2
LqTlS+NF/HAP8SJ+fhL8Z6f6STk5+rlMvDJniUtxdNO1RA6/v4msJ8Wi/JHYnYveIPoEc4tMyb7m
ZCp12eDs7HnLO/gsOBLMRQH+Fi8jHyCmm0uXGvKr0EnXJUVDg7Ycwpdcdmp401La0xopIJQyiktz
1L7ucOad7Fv1Em6a5bpxmW4IayCrsVe64sGigrGZU4U4QPnDt+KgAbkQx0JPnAVF+mhYpEMkKHfF
pby+5bf8rXyWz0AhOYr0MYkV50XSTTLhkx0sAuynxVJ+ZFMxzEV3vNJI7i4R4DSVxLXmoiOLDoGZ
3wOFCtDLmX3DtxC95Pv6+b6M1tkST/BCLK8UvrkSCxqxXMnn3EnhjhFva7a34uDPTkEjdgJJvXXY
v1cntIV6D9YHV3ZZ+grDjBg9GNyOOIUdYb3BSsH49kt2r6jjMmaAK2ZwhFnn8emx/3qCjxpDi+2w
v+FG4gcJR5IskzEiD+cDf0QMcKTadqwye8gNnuxT/JY/V8tsbi0AfM2LefMoztwV1SuqXLRlsI/O
bwSo5vYTJgzczr/6amMQPSOQIvNuNofIDb9/oi8hovd914/dFpR24oUwTaub2njukg2EvUo792tC
B5Yyub0vEA3SMUQ9GZt4bT01L90SLbUQZwiOysP/ZO681tw2tnX7Luce60MopFsSBBiaTXZUq2/w
qRWQc8bT71FtrW1J9rLOutu21e4kEihUzZo1w/gp+vHMLV3kfJx3n2jaAGB5C5cuYCcJBo+ehY0R
UBfvASbaZgdjC31yS/Ozv2KLJq/zCLju4HhukgO5a76at1S6BQkKQPzdXb/LDotfHeQOoO2gsDHd
9A/MET/yba/1NE9sMeteyFyxPdVD1yPgDriejN8gS0a3juuFO/n7rvxbcpYFy56uSiZnGVCI50/7
Zc/3fVDkQbzLd9iEHMeSMsNtuHN45KM/+tSTBi+jT6k57S4eyMpje1Neqa7wcr8J+LPNdgcAkvKU
xT8H/vDZ4cDHC+dfXz71M0e215eX0eMJy5Mpj/o9NMaHRUYtXvKDCF6Wo7ijGVBGoQiKvZxOnHfP
MnR2ej69vPD3X04vhKVe+JKvi82XU+29PL+eX7xs83B6eT1z+tuaH/KLtpez+Y8TIycXkAG78rC+
IOfF/ejBdNTPC7E1ubhIiHpxQD0/IRH9VoWJcSWq/+jc2gfXk/92JtCkNIB8lvcXIeNj+faLTQv8
tIXd4YCcpJNwYqi/MXLy3zu5FL6x1vmP0ODdty9fvtx9udsTmJHf/P7Pw8O3RdpLOXmPT9JnlH59
sSEsSLCRm3uRARW+vuMyz+pWvgQhQn588p5lFFGe7OSIMrJyTDmSKXyQAaZmc/4en+S3CeV94cLk
rVJFz2qhqWnbncpz9OAe7IO8boeT95MGNpdSmqflg7RXdUD7QeQt+/pM7fZX2lQQaV8+6G/62zyd
Z7HpFBq1WRpAhi9gu7kJcNd+4fdBdVFBOr0WPrfzIE8P/JEGk9vks4w9mIMBn/HVswxWyZVs8Ktf
ZEyBUI28MwaOoeD+nglV/vso/SXffvtj0X97f8mnyn/6dHv99CGQR6CYgf529+X/ybj7f5Wl+I/Z
hZ/SFn+fy/g/mIBwSQf859RD0H4tP335KfMg/8IfOQfF0v5l2FJkjbA+qio/JB3kjxxVhyyroTCt
Ue+JBPX3rIOm/8s0VBVFCU0I8oU6Oirfsw6a9i+XjIOUi0GkkGZK679JPmhc2Q+qLyZ5DcsQaC/q
JAZNrkbqxP2Q63SozckBcqSemlK5Do1htfczNIA6NvcoVdIrQ3CfwgbLfaR03/thoL6nQn5MfWjG
37y7qZoU3QnNog/8F/0bDQYFFWrUiVqi28m3nWoVzA6AIWP0qGL2hdn5VT4DpG5ZazgyurpNtLd/
vgzG+S9jYFkk2hHzcDVX/HIVS6mh9D7C/16cjsh9SDtVSz/6FFAkeSy5efRTfyO2855D/jPH/Me4
o7vnWKR8uHn3l4xsDUg2mccmRYbb3He0uCcOOyT1x5ZszVDZ6GOgGHW3K6PP4QRMtLmht3HrJu1O
HwavFTyWMjlSCKib7X5Ursb4yeyhWJFWzRgoh06uJu/87MGw4n1JrWRRdr4cQn0KfyfrY/+stvTH
3bg8RUPIuf4XuVanRMp5dvvUC431Vo7YWO814O1d/9miylo+3cjodrq2BLnZ7jKtgxNHv2LDPm29
tSq6EAsPWsc7dbm5ZfAWdQp0e4DSwf2kdKVRUNFx01pVnnUejVgKSiDnIDQ3q97uCgDg8n3ljco/
tNlv5EuuCu4vRVKy1SjWJZCw3VnzlQaCnWa0IJ/fpsyldYH9it+ecgYu2ZfrdJ/XGkBKfBt7eXby
z/AWiTwzPSLYmwU8FnlNcjTtTMVrsm7Tod0Z6HgJxGLlI5Q/lxdkq9wmz4/yUZNyENuEJsSD6LhF
aKU+FPCjZQ7eaAMH5FrXYQ5arlEZr+BItnBZZBPq+7JIKmWT0+RJwTkdGSwFnnSbDvcjS4JpUEpQ
bYdCUv8GYt2n2NWT84C+CtTOKdYZOl+uZfnbcpzlQKRM9ZGSFDriLXI6FeoYjcFYRryxDV6kBbo+
tDTWdnSm8aZ2s5MvDQ4XpbT3X83pjkmyeb/Qzbo0sl0Un4DfXlq/KORc5sX53DUGL3avxkTvrs4c
6XwVGiN6XJTRmbcdvE257qem95sxO8tLlDNDXv4AGzJyYA5XLRdIiaicF3Lc1YITbsXFMsYt6Iy+
ngJqZkFrvclBo0xhn9Zir8frlU5JbzDN/cp9QHHayvt8HzShemt9q5nVb9aD/nM+9/tycFUDeU3d
xrRKg/ODUR0s1aLTuGY5MPWgB2ylaZOLmUpd+jl6n1JnNBSY7Qw7A9OxFsTc7uSD0WGsNSvKFeJN
Grsup1iKG/pni6eRPP+LyXNdwxY61WkGQqI/XyH81RCgIeZHdcGpRAMPhHIMHoDGNrBo1wXWaluG
m/epwnNC6+93g/Q3VldgyCxNsPXQNCX3hh8GqUZYyjQNBklegrQQ0rZRV+EV9234ZnaAIoyrfLxL
8iZX47+3hWq91jSX0lwrH6LD+jKnPR3snps9y2lkJ2xazbbsAa6qIMn630hZvstA/2K6Ae2pFpI0
wtYZvZ8vfKmtvlVsibhccuASdxaX0tj0oWCWYLxwnmzpN9xSREBrU7ejsebdcmjMRI5G0thJ42Cy
VleWcZfTGysn7sABjhGI4j0lLYGtGHu5Zle2AkDMe7mOa0gbkQEPkHWsTZS+GB+jYj5llPvSnr1v
AYxJ04mKC4BsOvIz6uKvJUbsN5Pn757cjwPwy96Fksdoai67dgOgSVotOb1bLIfcWuSTzHRYqxjB
PGJRYtDjjNOwnFEFdEVGCwvsQIcFlHz+zaX9zbwWzGgmjkHNiBC/VFKsqFlSiEhbrbTV0pzXbN0d
HSqSgSMfVII1TdVmJy8jMtg9bbH/52v4m72QSxCoJ1JPYjrvS++HeQ1qXijDnKSenAvybeVilzZ/
cIkqdMxxReyFsZ7++W3BjP91TUsPzqVyTbd0of4iX56EbpLXjktQJAdsgZGNBY2g85XRTgF8LMaC
pFJ+hBEc5LZ6aqoB8TiWOEbbok1eTkppfEy2o2aZAztLj8xZGMvHqdCuxbLTV7TUeNTSZVma0avB
z9A5smdvK9Y3+sOD2mUSS6eFLdjNFoT4mL0MQ9uyCzEpwobXlsPBpKQJHfIdDdLiLZqptHIfBWve
gAGcYbiFnp3lDieNuYQiNzzDTuWwJrJjBm+uS4szLd4wQHDVKPA1bJTpMWUSOpzptJxPJw33QTXX
kxxvml2P8uIc+nvkLUjTartTgHdVc69JugQaO4pcs4tu7KX3C1nEV5T5JHr+Ki5oynbdYr/HUWMb
p6wdLG5NhMF4kEvXXqiumaZAYeOSq176LbqSn/NyDqQfUCv3g+x86sw9fV5e3amnTMcXYCDkbUuL
XzSDLyr1Kl0dZcp3o0eLjogoLPuItNOOpsONnK2wQ7b11i3fpF8MMTWIFZPWanW7MN0VnISqZt8E
TbLmnnQk370rxv99p8QaItm9NdmYi9q+lfcp3RC5UnI2bHmPpotXg2clr1pPEctoPBQyg/ety972
iJarIW1xoe+u5l76VZ2Cu8ZyY0D+/bSkmyM9IwHKUM6rmm0975lnzK065eov8gHImSEvNsEdlC8k
r0Q6RjlF2NLXs3iVaqYEqIyotKYTMnqQb9Bh58SCdVFGT04s+TzXiQnMJqFK4gqTrg4TEKm34rVJ
aUzgqUm3M10oZS3pleE1390TrkbufRYvJq20HK3ZmB4TC7PF7KS48bhKd4YRkdcnnZMZnwNtANBe
VD/WJ8pjN6jIQFqhf5EpIJdFUnU7+f9cZaFxK+M0B8Yqbl3mZqKqG4GwMIfC7aIsJ9joQdXyDKNh
F+GmSf+vAvE5JrxtwcNYEJL5vDaUjqh4jfoUOBEEtQnBLt5F5HBNO0K3anGmX/IM8/PWGFbpOt6M
aBVR8guuaD3VNrOO/8ubVOqR+mcXiPscyE1Wep5yJchnXOnLfc/VygksHQF9zPyR8IKcmGIMTI2b
S9NjXLMvYUWkvytvfKEUtozf5P2wmKUHLKewHBa5Ym1sC1NDLmLTuivyeRuB0+4XJn84BtLtqVcc
TbYP6bQl9hAspbOtXqQzK485PTctLXY2E5UyrJdxGh+lP1D38dEqlsCcPkv1mWrkiIMFkN7kwD1o
auvLF6U5JFiQDZYnSfn5aKRHpCcZ3D3ijUGNTzkDLpS3W1g2Pew7WF4nFzuRsntV5oCxTI8Cecou
fBPRmzwTytddWkzDmJ5XIK/9/Joyh+VbOkIHA9P5qJKAr+lQyaCx15M/yRM8khTVE2ygNEnyZaWb
LeKdC10OBOtOeqbSj5bXL52bpu93TkPLkfTGM+ulR7kD8BkSFBEabDwnhkg6vo2563oAXARZM9nA
EFLOi2UtmPMW/pG8R3kekBZAngXkW0Wru5HXiJs54/ZJv0H+WC5S+c5ye5Rutjx8SF89q+VSoYS+
vl1SZK8gEcojgc6PqOSVzio0o1v5hvJV/n2KwBlnr9o3jnNjOcgZU0vI2pTzWh5G333LaT3RRr+x
muIsB2TFFxylJJ2WnlMXnmL7VLHLSFO+MOM0s9klsXqa8Jt5T2miMi37hL8YW0xtqtmkOyUPD2x6
xAnCqQd2sKejDOnKqxxeOSvZr6QNkecCwdKW55wB3ha6GkM/n+TzkWY5ZJTk4I5660fhco2t/j5r
D4WV+3LcaZiggdJA181lhFibnDjlwCrLRV85q0bJRq9unCEoExts5YQJSI/SXetzgav2gN4YTndy
pOXck5Pm/QTEQ5PPXz68zg7+vXfkGYciDIJ8ODNulPQJ5XF1gFc+h9lR2jc5FPJ35CDLS8nXMdie
VZ66PEXLvV4bOPaMHIEI3PKt1uU0x7S0k8k7DMLYSwMiTwHS0sl3kMelFHPrtNlRjn/Zg8tYKA3k
AMYfOZXfPZj/KnL49zHBn8KG/3/Bxf9UBf1/MLyoWZwg/nN88fx1Tj5XPxU2y7/wPb7oWP96P4NY
DgRcXehSovaPomZF0xxij6ZwVFSpcEUFfvr3+KKh/8vWLNt0bF2GIAm//RlfFIQeodZBrOFkyPnQ
/m/ii+YvTinYJwRyLY55nPN0XXV+cchbY9QSSJXNuSpqAz0D4Y1q3t8Xw8xq6oyN0drX2BbzWdjJ
8scH638/M4yV5EQfKTTjjMGS3aZQpD6D21okwW24rLmh4ulGDdR5NX+eRPgU5dUu6x14Tp2e6GdT
s8lC6km1mVCmeXDMcroWoJPnGpGLIh/VHcoGyzms25bOh2bcrkN2m2edQPB2PozlUr/aSXe0yuak
2sgiEM6w42CwYS5B2egu1qjWfoVy8xYwYXeJh/n+h2f9dyFS9ZcIrcoT5AHZNrJBDqeXX4+byZTk
nJ/q8SaxEoQUl7xqLqXSYqzimQyb3hXnhtgCrXE4W4baF9cwy9bbokiczRhhrOc2ibOjZUXsgM4X
PYzfYjUur6GUe3ZFMVKg7ARZFGs3Ne31nqvO1KfKLxMxVHTnpeVpEaN9yhJASEOI0JjaoBLb0z/W
t1X+oiQX+vxoCNfL5NCs2MCiaOpdahZaQHzHIUaGONM4KtM+703qW+O4OfVNWt90AIyAxvf7QTeV
G4A9y3WJjfmqugnMAbg+AK8nUMsVVRdGlt2heksoOIPuFBt1eTb4+7tkck/RoKtnRdCrXg7tdP/+
WVIb0z09lGMROtu+sfRnDG+20fXI/Yzi7c6mv5UOUCR4EEaYjqHi2Ns6T82LrRb+mirrqezo5o7G
9ZRmdvH4/mEatEOLeOelEpBVegRBgoTBPyG0S4wJgfHXMUKXuHmCk+F8Fc6A1smcyE0bUUl90r6t
eXdFW6v/hAkl6Tsu2vOYJGRDLXD7/zxz/rr0OPTopkPDi2r9zcSRDQe9NuXaDS3X7ArohAMJbYz4
AWh7egEq4If9kCJsQBvYCU1V9Q1oS8ehvRiOrjXDlqT/FVWXSLuOKThV+ZVwtcYD4TOjFlBS0K6O
jvWUj/pHTbVTRAFzSsnFe/dbVSTNadw1SWp9HWtIprQ46I/9elGTMdm2U208GVY7HhDcpZVbjPpT
2jjjYWo4OE09FUVkuNkeNa1xKXIAsHqiW/bzZBuavUVTNUGrxq7IGyBUHdJqdQNujcZZ+/mfB1H8
kqHQVMNlBDXT0lydML0jT/s/nOaNpaazrqmLk6NiHYrehrUzNvd9oetPIXxeRaTNPVizI0Gu/jZ3
ncdsnZZXJ0IsIh+MxWstWjPbdEZWXZ1y4LXj+klEUjEVOMudW+b5je3YtbciiKgN5cYtjIYqKog4
OgCmPz8wsZ1todUgNkhXoLjsGYgZ3v5hduzuSevc8OAuceMtWdwHYDmM2xi0tW+inEFOnrazqB+e
/nl47F+Nk0vqyNR10lCMkK5Zv5j3zMiFjnxn/d04aQjj3JcauLYmhOWz5mp91uOCCoRK6Oc47ZMZ
OaJw9afEVu8HBa0ZVKmLwA4L7f79e/bb3CX9fZ9j4tMVKEITMYF1+2y3Wntn6lPFrRtYssWJP7lj
Vhz00dKfMpPmX5FWjVeWVO1PRW8+cnh4SYwlx0bS5xgLxb1OYuvgTN+hj9netWWCula/8mKAGzgi
Jts+yYrP6wpNeNJS+J2JinhbJQFHY3pVM2DQY4MjOc9rewDWBI7BjuoPQ0r0EZ1afY9ky3YyDPW5
RfZ0MBPwuHSFQTumHV2e3TM1Gs80si4HJe2/RtIMu9IMv39WOePXSocvX031b+Ji5i/T2BQcIdAi
tel8Ymf8S1zMLF0g+WNLfsIGuJoo+XyX6TTVlU0XvyLkdGb2i28YR08d9A55Tn3euDA0H9ED5WxS
c5yNG5zpYkTVjyEsH8c2JgprFt3noU+8YW5yBJyi+myBSIEuPujnFrrcpVJWdaOhy/apa+i476om
ve9EbZ70gWoAw+76TZ2J/lNV6b5lRuHXpiqvRM9S8EkoWF1NZyx9J0rUTcNR4il1kVP480ulX4zT
3CP78P5T0+5otFgdjWgHUq4cxFhCmfwwJrSANPrvgtiyMezHOLqm6pgHmfCSSVw+4pj9aB402PX0
OuraKUSW6LS0y0cx9cU3m2IH4H/Zl3RilBwo2A9Kb80bPerp0hFu7bOq6g/Qt9GbRZ78lKdO9YGw
8kFvtvpojpcJVMPDSljD67vKJkhWXegexS1v+pgeRqW87R3xYGr02pC+EYgSfWyiimLLpFluDWhm
xzgSVGlqe8sxw1tLm9bL+4fYqdIbV9X29mjzrWywfhP/FL+EhzGZDgFYh9lm4rzwyc9jUiZQuXLe
65TkX8rBSIiRAyVDYWH1GqdCqgqlUH8yYvNhqsZkN49aS7MQKFqtgg7FpmU8mVX8IW674orhX0AS
DzV6bLrxwbJ3WVp+6V1n3ivwfs+AnKKZntqxOjvDJA6rbq1PuQUD0B3NDvx50Vwr1jKqpZn1eXE/
2lGTv5mWApoIsYFAaWEeJkhHnMF7u1ujrJa3YoAj30QF4o+WTuhyGo+GWbl3itJTF9uZ85sOot5Q
7N9s2OKX4LUcOJspZKl0IVq6855W+mGvKdcKJbp06U8wt/LLHOrswd1M23iU99rbkjdAEAxFgQw1
Q4PJwFDhcaAxbyjdPVFLqppEFQXN3Pb3ri0+TC6cLcNom1sUb2pvsuEIF5B4wJp0E1gTa8JAG9Ve
NAg0OiCZoUEb6yOKkLEf0zh70+Kp7czBTP0civKuiXoS0GU/37iFinvWpjeZfCjj4GziPhqfLGiR
4HI7hH/FAjUcXu3bP+83+i92TG7H2DKHpYYnLMxf95uiFCWcu6k5WU6Z+XXvTPeObd1UVap80FF3
PPR9rnv6ZE2bZi4Kz63waLJ1CD8nR0Oo2Zd2HmoEldTkaoFswL2IZr+28idL76hoMqKcqEhWHRec
4HVbQbLw//kOZL/oTxbD5GzFTimzA3j2HLN+Xh1NGJGgELB7YAFp+1mZuztwrXGQ6zntFpB8OlaF
p62WuTVNZTp3A+JRcQQTx1GVBehMaz+3WdJuAUn3j0oZlhBvTGRip664ZGZKKiylJ1C3HtIcFRFl
KnF6i1h9KZPchrKZ90FpGhP8XCZSm4qX1R4Wn3cqDnNdFXcasuODLplXkfFUIvZ7lV8BosLfceiG
++fhkIUsPw8He5HtsLkw4xma92TbD3NesURuIKjcHC1FIwLJnhzdLoJYlGLe1yB4OmeJNaKv0Bcr
ilWAvbTV7bq23yisIcoFtH6bQxyFKoHXkIN7vS+6DBOKzJbj1B+qyrC+II+AXsMQf06X2nE2g7I8
jbkof/NkNZn2+iEvqNG+a9kcmUkM4gnRLfzzk0UfiadklPUR3LF2VyefJtVYP85lezE62unbuTUf
omRWTqLsqf1qerpJo4JqX8BkAwxJdFgs1iPNnvbZWkKTetaSE8Q/D7im6arclH68UGIFGiA07b3o
RyVP9vOFdkk9hxVx4MAM6VyYDWAM7tNkbTirXPVF28f9eagenKT2m0Tbt7bmtSv1jTSviiy/HYE8
xMt8RFDL79XKi/r6nNrR3oD+la79A2Jnu1IaSpCEtnbT69ptPA+3MtVUd8NrFRtPl1jrPmWiuehR
eIj1/gxy6QxwgfjbDUpzRAM31sepHnZVZt3mekahSOSnpfPSk9HqkyRYiyjoxzCQIcg+vCkb7aw1
FxN7iQ7iMesnv7YV5MCqnT5Ox9h+MiBYLgIvWxsfVx2OeFsw2CyNpU72nHBRkFm91rAv+VgGmWHs
spbS5+yrm35MnY/F8mQknk1axTjl4cGEPjTvEK6eH+xsm35G5q2wPLW4DbsFB/GSXytuFtHqRH1s
zW+TQ708B6CYplbMaNzdtUgZimfFDZAqa903VXkIW+BUDkAfeGiF18V79snM9AgVSg08MGJm4Eyw
iGcAQpHrS0wN/MFq2aczDwu1gHLW0RdUPoxNdlAp1FIz9VAL3qE7xfARi1W9s9QmqOnGNCvjPrSq
x9E0ztpSBDVsd1ccIObsk2XYTQDlNtj0fQJTVbW7uy5fj/racf4XhyqxHwW+1LgSJKwprkeSEKC4
X4+nLu5JFr1GinKN9dK3i5c6NM65tgZuOtxFhSDzQ92zzSEINsKDOm/qEc6eoRMNNeiQpU7UUfTb
ITH8BBpLuHZ4LyhwVi9uVW/nA0zKTaS9Yr8JT8ao5V1nYthaRAtoRMbjOdMpJoYX2YtIYg0p5Jle
IihGznrJ03gvhvAmvoZR9Bytxk0UJ7QnZ0AHByJIrvUGk/cQOWgDRu6OpM1Wp4s7pFC7snk3+MJt
yK43nBY0LOzoFD530QenyCFIHWfxZNYXYKTsk/qTiLaGgLcUw+qNtsryZYDXQ2LBdyNK5FMksZN8
W2kvQ5kQa3pAhAz9S7rPlB05hUI89u3HbMbN3dfRa2ddx/5xNDzneYpyn9ydWdwlcPMWwsY9AZZd
7B4Vt9328S0A0Kh5EsjdGyEZB7eneuqEbts2dQ9riLro0WYwc85H4UfrYxUdhXHNtY/sFy3loq9j
tu2qYOp8WPTo5bpbE2E50SDOIkwqWqPXsKDGBq1QREMPRo5IGesjQeq0zlxeXAqrUwIAul5tu43V
d1cl0YN6elaz8BYW8db5qht9MGfqHkVeP9WV7fsZLnR3KbUvkZHskYA+8n9ukTB1iW7GkHoMw6JX
AdVlO2KFFIfwW8lONyiqUYRn5sMBb2BLfCzIRhH0eEqTOh8Mpj/Ky3iKd1XT0MJOlkkzt6lV7uYO
gZqGiJ2LpEkO9HV0PYWu7qxNT3ZKZbF25nx+6NL61im1qxVah0YfNnE73nS9fhwj1Re9eADlBBNJ
BDIYMhXs3SRe5NKOFGBm6OhYYNDX6UYTiEmgXdLsnAy22aWI71rSfPSaVDDV9w2wEUQ6mkPaBRyS
2uimBt4YH3VWxXoTu68T0n/58qxnnxNNO1o9bJi23rlxHpiGQok+8jF9dEYi2IvDBi4SMYGlGG2Q
ltp6mtEm3XNfz4XtkBbRwvBjaRZBolGBZUxLdxZL/zVHKvMRP02j+39LWp92gabAtURgq0jUYaMj
HMoWlQVuQSpwrS+pE85+m+OvTEouDs1I+T9iym9ZteQkXKzpwZ2nA5WK6U0am9iHUYQHzUWwV3Vg
BqituK+Rh990oXqYk9U+KKVTwaCMYcghejkS+UPxTwyXxnYPaB4h2qU2L4XTzH4XplnQgotCn6dz
PEMZPxLi04iFXlxVJUO5QFlA6SGIGzPQR7d96XEGD66WuJSatd0LUCtQD41dnMHq6s+5SfW6/LXa
Ge3joqBg9f5lNBccH5OO6FWvEEK1ZzaY5YS2Uv9hKlv9pqiIzpBKfDZmq7irZpnqRX3hMCOU+iJw
G6dusp5mZ13P1SSQjsnU6YV0kePN0HcPxEqBTmnzfddF/hL3lNwO4+xLtZ8jjLnvH4x0dPy5SM/v
369WFy6dGkUxE6vT7cBZTPyhboYHVh/EKGqylSnC5YqJuPX/vhLAvE2j64xYl72G6qJCpA81MlsE
1yASqTsryj5VOoIm72/8/hffP7x/788v33/65/cWywlA7+gBiGz02ONEJUpfWPU2UkJl3Rm5Ux4j
U3rRRYFDPVVZRd1Piy4URFkw/PJHYLu/f4jLgit5/7rspQNedYjGzMOQbuEMlURmcwWpeuPWUpAN
GVQ/H/pdlYc7hMMOaXtn8eJFPB1HSyGMaqFNSveWhpSqPhOvA1cVUgnZzjvglTurZe1H/e1EjUdn
SYh0swVLvi0rg9IL2N6gpRT946DiE2nnyaYpRdFuJa8zHEzkgYJhgU0Rv6Y6J+1eoD+Q+5R2+2Yj
6HxZHqF7H6aCR1Bqm7WtMZzufVetx6qLg6aMA2PEYLg6lWNtUHUoKwgZ+24DBnPfNfgCXSDNVSXs
XaPqXqEBoKjtbQr2Q2+rXSdOuRPfLHrik8beVSnCahTnKb2gXgwA+pij70AuMF3PKtF2xbEoLx53
VWwFKEj6+YJAeTYAqTOhyWcBCKZACQWdkO5u2a4CzlVtvdZmjzhy4rtIjNdIDmgpSe4VamCjsK9K
1pl1rUV6sWZxWSyEpd1ZaoNeqNw9jn1zLJTyLKiKgf34qSFQ2bYf8oF9KlyfI3tF4fVpsPsA7/zG
7rpgdLgOXbvESn+ukvqaWMMhqm4JJwW9nb8/vGGkURHDNxb6XkmVm6lj1yCj2wK0XOCH68vjiFxy
YXYeORjKJtDW6fXdMupAsMOdqyO+UqPeOmb71lmPrP0L5CV4vNmLmy4PVQmArOwCVaUKwwxcV8rd
XGJk0PKvmdofbdZsNosgRpIoAZiYDcYNGlV+nEeBOm9jpz8SlTxQe3W0MWgm8ikLIrqt4fhKVx5l
/KzCrzBd8rkoqyjqrndpHituVsjpndHsdP0jUbFNipIyB1dPDEgiOtqG8lLadcdgoKQnWmAwGh5y
Wt6yOJ6jHtxqgMwSBxY1FHah+i7oLXRb/fZl0pxrY9G2yROOAFEqrIXcmH11Sh9QKzpMKkuo7/wU
tuQ8QJ6ntynNTvbi3GhK7sMW9FzUDiytCoimbORtD/NKSdezioehVenOHcqdLSz2eo1UT+JZvbIZ
pbfqTD6iICfLmE+VRcNU1mwLe963w3V1ar8E89q72Af8b1n9qOcZyXxwb6vwa858E/U8GsdZN1L8
cGRap7RitgGUr529knQus4NFt1YUBir+i9uogaIvKDc2+JrqPVzsU9tAnwdLbVEwpAP2r3Du8VAP
4jVrwr211uc1WtAIAoVvak+cjA6Avk+hqvmDA9Moo91uUo/g/nxLv4PQdZzqGeoX5Z3Dq2vbGw7I
3oIUnRvat4saP3CieFGr/oKM/VMB3HGqL6gvBKNoWe3VUxW3HtGUvSqqczRyyaMe2NNDhVLQgNiF
lD4pFCVoyUJGiCrqAhmlVfOXnhwJyqWJCZQt3KajjRobuIboTlExU515KOQeG6vwQfOj2dJcOEw7
FIeOiBfdV319Y/YflBWq4XTb6QXEc6D0q+0XEXPNMHF8nKM2UGsxLjg91tZVKbtRKbtJFzBn02Mj
1qBc6+NYPVtzeRjT9T5agaRa4LqHBD5gc+UJjaijDqHkcBuH2gwPBqk5nqbk5d2hEhoGU6Zd4ywK
9GzmsbaBMLJzArSxWKPdqFFF5hK5KN+kn6/r9Z6QpqeLIQgzZU89kKYmfoP9jVzFVxwsTD3ulETs
Ci0PChwkqYNboxwMxC3HBKb2HTmEndYonxo33LtrfrIUdDcE5epoxNQVzxHbvOQd7eH9sFJJT3Ny
Lo6ImoXNJ9JRH5tWHKthOVNyfljCkr3kCDVzy/aymxEAsJaTo9AGP3aBDVhjnak3yV8MJgiKkF1n
U+Ca+q29HKvJuJTLJV7RXJoeRJleOa1uRFfeL7F5SOjiBv1EZLsRUP8W9dCKyadwy7PVN7W19ks3
H1wyW5VRIFNl7MyeDswK0Run8xQHUHN3b9nRJSuHY1FPB/L31O8P96ZNX7J+kwoOBcS9SVkIUg5+
SK4lbCd8YiqSxj3K9mD5mMBkVhxRw8X200Tf8dS3uVVz3Nb8me7PNjTAN8ZbC/mUskR8soJCH/bn
xkX9T605qjb52Z3jm15Vj7owbmY33gqyJsR3P4xj/JTNxkMscFZCA9rtRCrndsHxEMQbYHbumwJN
S6e4E424zwRR6HyAA3pPLcHFVNG2n2+j8EjVf+vSIPCqRgbyHDfoASOqwBXP2cVpn1yKe+5SjqGa
GbTpY6ifqhw55+6sJpafWcmNmlRPsGPvO63eljay9/l6wiAfEtU5ir54yTX7C7IrHwVirp1KVRtM
+DyvbuT+NzfDUcYacojgtdvvbSoC21icNeSCy2E6zd1DjeVQqHmkC75SthqirSOg+SSnm+dBKBAG
LNNDgC8Qa38wp/zebnviGtNhiO2d4sSPVvdRS+EhjctB72lZVRciIL2fdBktWP0Ogv7RrPtDUVBu
ydky7rZLmFz6uHxe9BFWrOorSMA1ki0Zrse5uIOwvC/mj5Xh3mhrtVfCHIh9tNfU3I9tqLx5vm9w
Nm3jOX9sV/Z2M/Mc/fQ/dJ3XjqtKtK6fCIkiFdw64tjuOMMNmpGcKdLT7w967bW0j3RukMFuu42h
atQ//lBkS+mS5LAry/fZcp7GIblUdnyDuL3JXfuYDqmP/+0tEe495aObebyTmr6N83jf2z7F5K6P
mD4x8JWFQbCWe4+L8IXW9qmJ+pdKGx8LVc/VI1++zAFO5ZjSBDKCJaYf9Aq1LSEGhU7BNsVceRgz
wAVzUjzRUu1N0wJ8HYVPhIuPE62/pAkPQfCmCfcDrveDJsZLNzpPcZ3eLdLCMrzi+7jYJ1r3nOfe
LTeJKjG7c1k5O02EvpskRACLR7Wslxv9ENjzIzM6H/7+PRTF+4QXZJrMVzPfZFr3kIn1BrfimtnU
cJl5sgZWQTU3GECVuzC6ndMgwxc1TLfYhe1l2Ke5ubq9cx419yhK4etB/e7l3Ycb/IINvwlb0ICw
fRLOrh9xatLHS1aEfivHS81VMIz61iJVUfQp8/70xZwDP80IQMyLb1Vif6Hn9kxk13srypfWpfZa
RspYv+WsGadS/8ZI+eFR1dlotnMt3Tkg5V7QfnPm4BFinyq60mepb5TtOa3LZ70TFzf6mxXDjxh2
zVypR0scYNxTV0TVTRBFVtW+PhQ7clf90IteFX3TurTOi7OyXllnUcsX+Ee8S/PRyfJuKGsPx2GT
JafOcrCf1Q8qCZ/d3N2lU3ZvNA/DXPHcJO02GO09CVZX+lEQWIuXsIi+F5E8O5T6yyVOIO33zOlP
qVJ7MUjo09ZlNE9aT699Hi8wny9Zlj1c6VxaFoXj+K4zNapiCZ4y76CEv+YiPFc1WIQRbDVM2FS3
E9xeXi0OpgwOsdFcVWKcaOhk6qMyJPEe4ctgt74K5AUEuR3iJQuBKr0eGGYMkoc0ojflt8Y1D91E
UIIFJmAZF0XYp6t3JTnLJPdGX0iR+0oA9CuhfkdtSDa0Q54qcldd+yJVfCsxCW3NDE5kcettiVF5
cCbywA+m46S3UPa1rXL1nS4gqzr7Qjh7Dz62/DXSI50Gc99JZ9uTtN6k85MK9Qemo5eQuxQLVg3I
LYzoJwa4S5TEXTvtiYbMq9LlJSzsg+0Gt5TUB9zFD6HzpcQWvIJX6XUs8b8IC4rwWB91Kniir8+Z
Pp81o8JLfnxWLGRZ422TBLzOSS4efqkmrFsvOcY6ResM+hFjNm42Hxr324ChuFaH3FeUgJpBndOd
nC6jqyDO5CQM00Ha5DyRHY+SmSkUA24xBJgR19w10Ym1Ly71ZHcMBPspphV1E23xRK70SbThZYJk
U5rm777oSOKASAZM0RIeZQbY+8X6o/X0J2ma71kmGKeHP/0oGWA9+E2ZT36cPX5kOm7z+fxES+im
4h4cLsDtNqp9LyehPi+ftdl9l1K+0PN6COJdJpG+ZNACetPPs/s4hljRphgUYztN1GKVC7+fugXJ
vFrFsEfBgEKJWru1kPeNlz6fX4SXPLEWv2dhdLXUeNKbH2McXfvA+jbl05utjF+yM9BKTj6O3de0
sHyzV2cixv0+VlBe7XMivmiq37o5gxhfoDLpeyiIcUnLSNVdTpVXXaRFtpNR0e9wd1Krj5aSTGvF
NSEdVdNpvI5fbc9+Ht3i21xoX2OF1XIQ7sFWkYckHerSzThSb4376q+yx101PUlAN1O392gwDjXD
HnbdR8TAx87AI91Qd88xdvD/4N1qfttHh9L8o+V/W6vG3Vp/yqjcWi49p04xi9NsoA5NHsewPo5B
exCG8qUb7APdPbYUwYL+fvqMQzR5b+HJJRAg0z04X/qujD+4By8MUA9DtX5cipeYiAGZund9Klg8
3qHPgUdqB6Ih97IQfhiOvjGCIRVMRQ4lxtxfIRX7tvgx1sGTTPNb0LXXdKBYmWbWZCzqGwAUIh6J
kBudrRZG/Ge2tVPhk9aboKL/QisrGuLZCrxiPbju/z8oygrdrM+uG9VWBKtn3biRBcSz/wP31P8C
P+t7pLhQVLj+SR3UeDAioIA2AoWQUy4oNOkElG1cACuwqYISl78Cwnai1f8cWx8VBMcSUry8Jk4t
cMg4JF+IJLh5S8h8ca5DzcXjQBSsWFzMkY2qPhMPWJ9rBZ6ktw1Ts5BcqLB4zmJs/tlUiczgMa37
YAZLYfW/zwf0oCF7jv56yCKV/axkxav/e8l6cP3jf97nv7eY21FtCI9td+s5WMGf9TTlw2QiX04Y
kZfTVMrui1l48UHXTHFeN0lpBhuLGXIrRQ74lAQ5/VWRfz7KYE5y6uCMg/R/UcsJ6ZZTtT5Sy6nQ
+rA6ZQGl5oKw/fcrT0Vf7+nM/YYLn9AazgjpaHqjJPZjObfrGxTGckY/32t5a9dOfgUSfD4Ka36y
ukIzY3mnZvnE2bbzz49dH63HauFK8KWZVliCzcTyFuub/ffa9RgRCxreucvT6zNJm0iWbulrm3L6
u4GfJ7CWc901FZFTEzTIHn3UnEzkk7XHaiLZeKoOEtwoMLrjgJ9sAhlz+NuxTsohnRMZs9UUOS7Q
Nq223ud2vk/EIqZQe70bt+k4vdWT91OrboHYi97dhE9NMh0GJ4YW9BeK2MNE+NBXw74EEydZ76Cl
03362wV0AOf5hJzxkhMqFCKEsCUIELzyMNvJPtlPEIJogZ3mXD6Lhthcqziap5hGaNwKfpjiUc7G
pdKji43+O2v0fdQVR83cCnPbtxTVk3OKlHcotNIPVXgO22CfLFNQmt7Ly0DKRqZxVXrLpKjvlDQu
QTLeU1m/Aaf8tbXDEJSXfoR+p5ryFdrQWVX8brjYEnTrEwWekE7RJ9s0nlDj4oDC+cji8kgj/tI0
M5mvTDB54hutd7a0b0HvPJsRFWz/ezkNc+CQKJaiB8csKAOjm+t90Bm7VHcPkB6Pg6sojP+0enOM
iIqNHT+x5oNJsrdSV7unatSJCFuU7HZGYjb+ORQnU5uz7Ar9CilaRemRQm4lJGTXzSSD1/vfQqsP
6cwaoJyvyiSiGmXtQDJGP7nHWkju++SItG0PAWgDe2zj9uWhAsrsULKGGKK5zVvA6ipFBVdSwkR8
RE/y0+Q6T4lJb756MeX4puezb6XxW4c8SAA/TjNr20g8J3V8XVaOXWZykjjlvbVN2wJNhN69hJHa
iDLYy3EpIGmdzLS0MExy+sG3EMl3RFa2hTimQGkV0p4IylpCBZTSaNVrPMtkgczc2mYglGlRHCK+
Xl8i+YWQSsvGd7QvLWK5wgQxU3gcR2/CfRGsUfqCoCHT20cjFtC35ASKjJDcIOyZJLwpYxT1Y+3F
wrmYNcMuzn/H9lcn+7skeBg4XOVjgx/Ark3JIeuqQ68bfmV2Ww3JSQyRK6gBn6ueYh1lxZDvY7O8
1A5yRjLhZf1cItAPvWGztE+dOWTdTNpviS+UhAiMENjlm5FxtCvD6mIY5kmOzr7OWSGmaC9sZz8E
d7qEkQTJTLtHEdTkQ3nHlg9LAhLtPLm3UvvHXNL8WJj2br1JAmMjg3Snz0RsMKWEQHpq/rFEuUl6
Xw4kBKFtTJRDJbh4mLyBIWhRvEs9OpcODegQ/9XBAkTIwJnJDiYjBEEiQB1CIDynewtzLBLfc/Ix
9H46y0j+ZPEG10o71mH1IWO5V25IpBBdgsqAGJptPVykNQZrAdENmexCQQY97ra1NHZJSArPMfk9
kUgjm5sRuvssIIqRXLUmv7lRuk90fixERtw8aOKgAZTXOEyJZjGYolFzTh75mcGDftze7Lh9XAqb
gS+RXKFy+q4WHiMPnBJGZwqrmHQALsxfJm86NeGePPOrWTVL/ts5QmKdukR3d+2RqKij7O3dRHxN
H8w7aMZpgq6sPngNbj5k8OZ1Q6A6Vxs0CRIONxodinawD8MUbMHlSFitQQj+6OpnLogo5aN7TpvK
TrlF6li8I1OVBoi+y0BCu7Dy4yTdylT5c9ydmoo6RKptGPydGmuTCx3kzCaunt80m0IID/PTPOV+
mXbbgPR5SUd5FNEV+e2+BSsmUO3kMh4n4EVZ9lcF1ctI89GtOz9iPUHk4blvKbjNi5FBQAHGjEiP
qQrvHsqv5kielqVxV1V+EHzYeUUDXx4qmnoRVN6MKcPusZgb6Hlq1gF//V0pi6MlNcLp8Zb3LPQD
xsbTMBLrcnzEzX2deUdW2OdwKkmY+JUPqAhMtJYKKzWJdOwyqXo/DQAn+aWz9bdIt8G99XNduweL
Vqoaw7NoO2rdpyCxn4WkG1FXr62DM7uq28tQm8jtaRZfctCrdCaWNkA8iAI8jj9K3T5oRN5UCdg3
g2fgpb5Q9bavYPrXD8SI2wrfsz7Oad1PW+FlW8Mb9oA0jLnl1uV/d2aKlFzbO7Z7mZx+27CyFACC
UrUEBtUYfptcA+5xhu4Z0/IZULxNJR518kmxDq1DZ0uG7XPNSB87EbCBvusNl2QUc+/NHhCoxTKA
WE2YP14rt3Iqt84MFx+ZZ26EIJjiWSNtLVLGCeLr36g9RdOrWfXIo+XSgLKJPTM/bIKR8z48WZzp
OBth8Lb8+S00w5NgBNGa6Wul4veRmBfTKr+GJSxgAmESWZyK1P1Ke3ZLEhGFG6uPZUXspCFonYma
QmxSvphl3MuIXhpTutNhsA7ZqRKPedROolC3OH81vP6WxNNr5PXfjNj+PSOX7Ev7vQlZiBPSupln
+xoZ+kurOehXcO+18HJjdWc+pyK7WyqhsKHU6fE3iLStPQXkhopb6MWvgbCfmiD8Vmp4jgnmlkK9
tUVyVQjtDMSnARdCYB9yOe1kpwCowq3NGDpBQIBa+Dof7MB4DGN8qct5BwCE7LIkVy9FmTnuWXLu
AgDzsmG6TKKjG1wrl6nb0nZNCbgrvMuU6OflNBjTKdLBK4iBL/jxYyOh7QzRvHl2Z/PUy1OoqBDw
c0jhx0cTkwVyUbjZN4bD5bbHUdFieHiAg6HULfbhOPmakk82jcgwTmFnaafU6M51CWji3MA63xvD
uBaevBSVOA9k7KjEvSdRcCEZcNNgpeGp4FjP38fAO09lcooNdSL26qSHzHamu2+AwweA7yUfUbXX
RPs+mDpmMiO6z2gXOFQXrHoUwVaF9QuV1aY38bivfin3dSofUnzkVOhFBkVtr1swkZqvjnjDIyCH
l0joS0jczw5LQC+5BPK57P/O1qP2teih1B9ilzesNcnfTHjtm0l4gOF7Btf9cyE/TA1K02n6EAit
h13zZsTbzD7pmMEGT+XXGK/VatfC6UVA+tP64X1hTCEYDfLavbrb2/pkbcY3OAEUGTU/G432VzLK
c2vTuQfM9zBXJ9vhb99vTPBznFAdFtFO0jDfDd0jlcSpqz61LmTIhvdSUzjOY8z1ptLhlYRIutp6
wRhTdi9AxfXZHnPEG47AAjI0HDo50O34IAMPHQju8SQVIhZUNqKOCr+LMoIplt0MjwG/KfinrEy/
ktorf7el/moTK3rXZF//qiNF5RWYEhPHsSk2lii18+i4PTdDtx/sSrvU5Djm3qDgzBvEyVqaTZGK
vvSQpJS2aZPi2AK2HBzSnmTDcdFTFSMNdWsaH7YkArUvsvqYhGnBqKclH95sXDMdzI2sK/Js+i7e
eIxp7+k0zXsGaHH1IiRgpZ7j4bcowqJ/N9rk+EYuWLMEEzRsxyt3sT1jLAvT7bYew92j9QM1N0fh
zPVVIzZvW9bG9N1Iq1NLqHqBeP6tLJv0eeXV4Hf2th5KsfyfuiLgNqJRrTt1uW2UXt5jeLHMhNrF
ALu8rxuSwGJwKahC4upUYUnmZjPdG0L07oYQ032WAShKbX1fD9EVZh2bx/eeJOSnWQPAXX6Z9ddi
PcnaFfOJIJynQ73Ikwis0nfI60J/7LTxNZmw/czpp8UuPZf1L9dNlfyIhWE+B6mNqeekewdRu801
kFl7XR8R7nJ1xuxeO6k4r+8MCQWUQWAh4OjVHy3R7VfV1XQDSUTc5dSNNyumzF5kkZqdjreoR+9k
8OP2RKeeLW8mZwyW/UGryuS50rVgWw202aVZYUvoUsH1Xs6rGzdDh693MV3cOZ9/pHgdO5P2rdbn
+aAX3mKRNATvsB3wMchJPs6rF91sgltj4Y2VGaP5Jc9pkA/xH9gsmzBNM4zXeVQOzQ1E3rFAqrxn
fRS2z/KhfWWRhW1hMue/Bjd4sXAmA0cUGmYO/VlrcvOa9GD2NYqaR2pyZ2ktHZ522fWm4lT1uvUI
iMmM7K69Z2A/G6rCdEeu3fQ1Mgdw64FEFami5IuWffea1LgVTdbDi8mcU66yYRsO4bAPS5lckGoK
oZzfqrYNOr4B1M+Z+MpNQybcKSXB/NY5z9NM8laoaw+9a6uNofXVhTDJ5F4GAwbq7Rjvu0GHPROP
D5jn5l+TjBWLNszvMZrAuDXurTjRzkIvq3wnWyfBPkD7SyPlFtq1+bsc0lupQ4VtFKBW7ssuim5u
0US3ucYHN89o+CNZyneJSp+0xrOPcRcPF9upSbtrm/hnVT3NrPVo8hvpfr1MaufgjUn2aqmeu3zE
lSmdiugGwBDeUuKLDvELmH+59yBuXxvQ+GsaNem+rKPvjtWokymblJScYYCMBoiWlhkf73oJjXmR
4BTDSBb05vswZNPr0vFuzVzhhVHR0AWOcqzS+hsJ4wiUJH84XY0J9JSbuxnsYLde2aGfJC706tYw
38HIh3x4Cc1yn8+Z8VqCE49xYH80CP/uoedhKC8H+yPCGuI09j2daKsWxxnbQybrgja31SDcUKJ/
C4vAfjJK0E0vGt46OkAbgX/UYm7Rv1FhPuAY2Xdv0vo3EqfQFZUyBBDADwCXveASvqQMINGmSoqb
xKDnxygMxIq5qt9NDAhxuhqZgLKeWdGymGNCruBW9/VZJb/L5YpslT48HLIvqV1K3JWMIoFckIZv
lg53OB1757fFagHkO/rZNExTeVsElIapS/duiAFyRXbWwiK+EUnt7edWb1/nnG9hQNDopI2WtbTb
J3QK9g0VMqoP1T6VYdo9qTyIN11WzifLKUacIlAEOU5DtGxTStgyiyRYTRMEDBjGRHXTO8m0/OGI
0KVzN2G7vcif1o0eCkzbnW7aTi7EMLPpwU74nRIvKV/D5e6ZpbtJpkzSMMxCambYzW6dRzfka5gg
Bkn1HMJ0CSuVXZP1k6WBUXCpG+X33INUYQw2MpOafsXgcj2aU3gbBvwRxEySJFnu5b3ton7jGoX5
1tkwPwoP4eaysfSCIDZI6Yc8xvYhWKSfU9IlzwO54SX5xf6ctLgbLL1QXdG8i0cEhUZLRbEqIBEo
p7umY1nNaP61HmzriyXDclfFUjzZYTv4bnb4HAGMDm+YZraRR/ZReQHsgbugrHsyz+POaIAwV2VR
JsKZRUd+cBdx0Xpo3fSu8LNc16/EsuO6Z6lfCNuotmnQUmnGZ5yeXlm1BhcTHj/mZVMdXHBGSbG9
U2rbu2SVb+Q8ljs6LFQlxphCZo3rMwYW2aWZiVDnkuq+ZHEISylPfifK+tYr58enfjs3NAyRLSd6
dTVnvJm2/XBMFb2uGwbycIs6UvM76IZ+5DjYZmfpQ9ctOKeJS0PAsdsXwKpjPqVklGYRTMJEJFhx
TCX23VA7qAJna+/EPcucYHI837OSK+YCDHCeM9A0WzWcYuJc1W4x3deNGExgIBthVTX9c2hUAsUQ
QfAHKr69zKbmu21V865vHZw+oIBe+Vxnh0aGPF87ED48Ui3pv4umUkf6OPVxCMvpOyyhGvKosnRt
zyVmFGc7mFDANt0xgVFjNyOmFXT3cTorstu6uz6ie6LBtDT8/w4ppCY7ZLHWoiAQ19FS+lV11j8b
jUzXzRhJknMtOSlcaxb+6yjq6dxiJ9ZIt7hWy0ZorXu0Nfd5PeSgjPg8vj7655hxdL00P2ciYZ4s
shBSDLZ2pl3fYCi1EN/tvqY1zX6nlahbyFHe5w0+S3XTPqVYDn1uPI+hvS8JX//30PoKuRzHEPHz
uNkUJDGUIaT8oOhfK0wV0tgentc9DE+h6JSyPwwqi19c52eOSc6TywpyMksYTMuG2c/aeo0mPo+l
yysCXtEj18f1xSv9rKLkqIyc+m7I5LfYANCBvYCldV84T7WXkQSwPBGqXmzzPv/jNJp1VJFeX/up
gZM3RtlTKJsrxBzpNwZwl6CUfGlTob8MS0HtVl2P2RLHzKgsFgeBENutKAQ+gxjHMmnxmXPsOrvi
EHaLCmE+rFYQU14T7kWEcnAPR8LS25mUM5PaUblJf5IR3az1WORm1bXypttawaaiFte0MbmJ9ek3
EnbloTAISfotnGq8JUbygZLAOtRkG1Pfg4lAe98No+W2W8v66MexfRvmLqQv1QnEl2mK31fO7BQ3
2sPW+3EjAkv9jBOCJUO9e/dmK/etX0aKVavTZ8ZTM8kC4LuxvuiJ+1UyB53dtil3VlcVh0mxFoWR
ZL57Qfzvbryz8MK6y9zcdHnZ31dtqye8vU1w4KciVI+LP4kAzZ7nAClVlL8ZGb26jZtOGsONobbJ
rBjiWUjDpnZT6PCGsWE5DXRCsfMRWgPrJd2Ijj08PCrYPDhNXBcLX6e9ScLcD0BmLUgmBUNmFvN7
3m8MdO+bAYHxr85LtiwOrb+xbT6l1jB+gz89b71ypkgdFF1mlfTnrFLFLbA8PlIlL0TOl19KExjS
zYrgEi+7aRvgy0bQKmSMZmPPnfFuzI+iGua3VevNTmQZH6bMgucsD2A4Fnnp1/B3PuIpuWULEoQA
WZ7xTExeoD62m9FkRU7rGu6D+0oLWhbm9PlmXvAg0Nw9srKrD9GIutkoiuqu1U3mD7FDsoeV03DW
9dTHg4Dsa9jp+9bz4pe5ADiN1Aw+XXraza2qV613jYep2cN71ZBDsH6Z0r115I6elKKebcai+tLV
hXacBzLtNafl66bfodoah3QCdpW6TuHuFKnxJOYbHKx4W3v0c6SRl/earOX7+igMZ1o4HhTHpOvx
bTAU7E+jKfyE+c73Om+8wKcz4Ayq+lJXhYEhJZRk3SNuuluONV5VkT7RIzhqkteyDevLfxsXScHn
rqgVSps8h8K6vKRSTbxhkWEdcAQcymOVCHNPSitxhEOA/UMZGwc3cofLOiuEpTac65Y0tmWi0Ouu
MjbaJJ6GMcx9O7DtSy0G+j4lyGdrISIlFte+iKpBp6Jb6ZsMXlc9flc0OKi6YrgH+SguqXaeqMR8
w3aKI9G57hclZ3rObfTTtfZarQeLoVd5FE1hvldGn+/LgVeul05GG3gbaVCrsWil52YBnZT9PxvH
zYKL3eR7i66B1m1lC8evrTArM82wqpG8KOB6u/MKcHmAtQ+v7LTkrTL0/GTPVoH6KU7uvWkfCtQz
z7NI2udat+J7938OzV5zkhVXRO+Ud2segudES4NnU86hb41htl2PrRtO/JsxU3tphZXt42XxlC4b
GdX9SU9hm2jFZD7sYMbO0dMxGzSHWzzBA2zc+0Aj9sbiYPw8PGHlRgUC1zAB35mcEkezUK8wETMt
5vqS3F+EPDaayqEYSAfv+j2CkvqVzt2L69JYEi7QDq62xD57INhDZUW3sZV/sqjOvtCFyndpGecP
zVzkFxIDUvKG/8zwVHxcVONnPEdQVYm4/FF5b3qKAGn00qd28PK3QFOsYJlmIaiZxbOxMB3FYN3a
qvA/bR8qiRdVq5kY2OSZd4G6V9LpSs0K61EaQdHCldUXwSqLw+YSWNx9ilpGtobzu6VTidS9+Dl3
3kUgIgXNnusz3Zv4q+yBRot6fmM8HiCR6X/bIk2+8neYcWgh/oNOFiW7MTJfeAfHJxfcZkZyoBoG
bfEngi9YbwbG14vjmM99BzFi3aP4yY9z5vxYTXZyuCsPE1XNMW4tfAkX24f1WC3RzRVN/CLCb3oT
5gRXqv41UdGw08fZPay7s1e40ISiZ1YDOPoaX6o6nI40sHsI/Wb4Lc2sZ6uT6sWJXIIFbJPwF+l2
F/QWLV0S/ImsBBh/PZHrZpr6YudZ7rRJWwDodQkY4LOCCE1z6YJ0Gakn62IZ32YCC0hK/2KPwSkc
o8qf1idAkHDdiUq0BWkwP9ZHSV3pjzGKOVaHXyOndHzJ6upc1siLyiizbm4T/4FO/tZm/fS9Th1C
6DrBLRfkLFMwANi5ZdHf5WLpu5qoMAmQ2lLVGs541YvTCf3RxgmrU729rnujLeC6qVBuzX4Qe1yf
MB4x++JhYLOCegbHlHpWje9OfbOFS8VEbgfh1Ui75mpjg5YPhnzYVuQ+xkZiKV61t/XQusHABK54
hTtREBT2tannd9BlJEjRlF6juYzOYT+4/pjUw026DeENuj4AkqfM1GmefKjCW6CJAD/eSj01Zds+
WzmNgiIXHoLmKdg1YRvdSysP9rZe2c+ZR2BrWwfau2mBqApvML4XQEPJ5Mg/g9FvkxGPIjFV0Yud
wA2v8vRv2C/clXL4PvSG2BhOod6djMowaHsmNtcekCngoM3y95yoqjiOXW9RKw/FsUQc+PloXo5F
y7PhaFu3/+/rStJctVn4yE3ML6KZX0DciucJmw80bZjjhKkVs8CvZpTnc7wLKzG/lrn651H077H1
2f9eVzqtfS4dlJvrS+blDT4fTX3yYvUTcsDobysJEt/qhk4mVQPKXjVl+jKYAUNFjH+hKqwfcW3Z
l9VJhq6BfaV9+DqIinY4nKWdyii0cSWZ/HXIqUwIpSpwTRhdTvWKJmwum+bm2UCgWBaZ7+uuXHa7
xeoHugMlaxqPuz5ANxGxgvmqKb5l0kCSG5gxv4Y2RrCufaoXoZ5GEZHuxr4cLtoYLm6Coobetjpc
rZsRNLsB2ivxYjkXc/x3xRKRCNcybeE6gkumGK0jA7KzPUYCh09ILzPoAZpFd2twfvqOdQ1+tPy7
r/nYzvvIzc2bliuFg8wgobK56p7hg7K31aC/VbXSN3rpBj8aqLlBEL3SsinfO4Gutort4LURDXVn
SbNUuSlJonoJPYtx8TUaIwMdaNd/GJPzkT1puR1+07qiPM9YhO3W3aHmW2MmL+4jOsxXw7Zv4NfR
YSzj1O+mZD70op+OVdrU34QR7JnTp/dhcopr44HKh7lXfcubyNskjpppCHliV+sRItfMdq6jHElD
Fktefdc71xmwtN9YOhoFPawOZoc9kL1saozYNl2ZIhGoWnnLKk0dVGZU0cHKqvYpTEe6gnZ5qpXD
wMZIDR290kuqfhQbn4BmI51NaAAqm30Gl2MBpa0AzUvRaMzrC2JtTyGrVS+lBx5l03EQdBT+QfYs
3LRGky5fbHuMuAvcN8xmsO/bCWb11uha0piGrr5gZlJf+Bqeu10fNqUVHY1WM0gZcIwYHQMIMiui
9gpn570YlH5cD62b/5Blw4zUAX5wuMFDZ6g3sZnql2SQyMGDTr/0v00vURfAo77erEfWF6wbmMXT
xphT2oRzbl1NGmw0GM0YX9W2w3wtyzW1cfJFKp0vDz3XNa/r/hCyrshhc8+usn1P9+4dVT936ZAZ
N0Y5dwNIb+/D1IwX0YeFA41sXtP2I4gCFW3DRODJ0358glh2VK976Zi3z5OLM+hQxtZOI5Hh4OJ8
94nEYw+QH5rETQ/tsixSESj8+myzegItz37uGvQYvCzsj95i8ITeaitlVz3ly7uvh1qt2lpZUj2t
e6v7xvKqxBhh1jbzc4k57z0SdMWGUEXf0gBbI1qvFisGT33Nxx0uYO1jTI2fWWjYsIP1nra1ptMa
79ITtW+xm4xJ/7DqHkWaNwjuoOVZgO+NRFCAIHQ4J4UWfw1mMqVdzX3DDpH8HyCdzedxhz+C0Qdw
He4/T5LWltl+3V//YXcSEmo/OEKtI+dPQu1/X7jut3q8x0KRULFKd67rBl+lfx79d6zB7lTHUgiH
+ZA8RyxnuH0tCkeBvKn9Xqv8IMJpO8ajAR6DTdMwATGU9K90aUSoqQE/veKoC/DkQo83KIE/vHQ+
urGo9pry5k0xn8aG8jskE0x1AxSNlsWycBY/QFyQ/oer81qOW9mS6BchAh6oV7Q3bHo2yRcELbyt
gv36WaDuzI2Ylw5KOtIhu4FCVe7Mlei/W6l9sb9k+qmgpYXtqbLTbSHnHaYkuZlb467TuiSwW2JQ
YpQQbv3m0tXWPZxz2qTi8mx1kUPesblqFvvbOtwvgjoWG454eJyEZt3y6Cdxyu6dRdjI6w+iVfKs
myZDpcZ87lKgeFrdMUSsEEqw74owZHgd3/s2yw3gIiZURGh0TLiVoDa8zD5IyjwwSN6a4UxVN7qC
16aL/oHzHc/tKIZzYZKLLPzywRFYXaLEuXHwFPJxMZ9JKsV5K6WS10WHiVHpC/9Zh/vF3eY/xsV4
jlNUi3AQaSDxBycsNUHbiLewag+JMp6XtWSnh2JdqOrqjsCK+qy8d7j8HMteFdmnLKO7Meo+l480
tSx2kRSptzquIiaAUfCqXO7nwUXLmGbvkg4a2Y/OPE++YMhKADYjsifS8GXujae8FLfM2IiNZCMb
RDf+NJv+lfWsDAxtvCcbXe0Ky1h3zK8b2/yxYvdbq16raJoCsNFkFJuHNkzJW8kV8t73UHXfjZaf
65aDpZhJRPiKDoHe2LoRcoqWHWSfcjHl0TZDeQpattqB6ZjW2mLEbWNvzBYahkaSTbbuccjT1RJ5
DpmH5+280zOaYboW9LGbP1Sz9RiW7gXNLF25aFdNQ/BLjclT05rXRIzRxrCnY+9ho1bLxe0V7p1Z
UgkW5cXWAvWYDiDyB/3WT8db2jRu80riqhqalY9WO5EuwKxD1sJ/YQLnT+pD9uKnth0HIw5Jc1Jf
hqd7q9hifEp4oYusT18jCxmVkKknjXRy5uLDq/3ADNuJTaDaN2N1i2T04cS4KnFX8pgzaBUb8+/I
BBDYqOgOfazDddNs4rR/rR3/agoNhc3JT4ySsyD204NRq6PGyrpJC9DmGUe2cfGj1bQA1F0XrSlF
CKoaD7Vf76LGjdYeFPRu1o1Tpd82dd5s7CnfibGAIzIK4i1JsYsx2ge9U92z3zgnITpfqxRhhWym
M651bshERoycO2xca7aiavGu9CaSZn2njPxJOImxmSR0CSS2lVPZ/imaKUrMXNKdbkaqx+BTK018
VS64QIdrvWqw843RT+1sQ2zTa54eNQpZwcrGTARo1ZF7uWbx4NAimwfdT5ptnVXs7wVpXdGvhoLQ
Ns4YYu95CvrAS1BG8zPfGsvPMgHMMGTWKsKi38ZHsur3aet95YmkXXIWN8bIv1wiqZXzt8DDhsOC
RHIMDUEiqG87vMKBS+tPxpFyIsloEmEejf3kEDYbGx3AO1b3prgN68haVZ68anH74zNwXTAPA37G
sq/K1WxoP5qrvZaYUKoIT5TbHifEsq49dqN7qpzyAC4lX1cqYnpZaG7Qlvabk7Ea5ub0GfmhRTBR
dwIyBs3GiDmae7aFG1HX+OFmHrgi2iVoV+x+ESbnrN9ZKcXxtqtYVCf52OTqyubph+DhgxeH3+x8
d36l88QnGG+PpuIQ1Iq1+0k+6iFT6bNGmqvtf5EvOWNpjoHVhGBJGq+tCquNqeFYiiKiv1nKTNmq
lnGHfO/aLtsONR+K3phBmxj8gPFMSjH7tAv5MQkIIYSqnU7DqGTU74RxuRb6HLeIbRyApYLJ/3a8
ApZ8kdyHdrxVrL6ei6Mzi/1pa7rN2rKVOjO6+ug88L9+fCqbKd9OGVbDHmDhnH1HtWJ67cqrlVkd
EoH1AxjCWZUEcseJtKRo99E8Gzd9MT7GvSRIDBVmsPYik9QQhK61Sb0URhBoAd1reWITPQXopq3y
cKSZOoxPIsMGCL/CcgE9ls6PNk5XnOzopQb/hQ+9DeKiH8x9eFuU3WHu2KxGjNN7/BzaMG9ChKfM
XucXUflvnQVVhWHfLVvOo+U5uAwhNsB2T56MkH+zEgYQ1zxc6aAJ/NT8NgxMWTFhd6o66CtIx+ew
wrU0RMzHy5QUR4TDE5yXEqa18i0D70TfstedvS/HHTHVtOpZE/HGbxV9s7Y6TX731LlULjBJHK36
uSmniGhUujM8NW1cX+iBBb6a+jtnQw0lZJh+ZYdi73Xmty/x6/osQESUx9UEryng+f2i+eq2Nfzf
qAjtoCsLyE4ObW9ZaBmERPu7Ph9+B4Ry32bZjPPila3GC1dPtzWt9n7C72eAJyej3v2YqJir2hhI
22U1VUA5VswcJx/TpiOG+pshCS8l3su8xWlqVEfN7SGjtpQa58OPmWtyPVSUUdbaNma/kZeEr0IL
EBT7gdsh2iQjkKKmKTmUyXebqXyQdcYLaL1iVXFjBKPqPnU5M1QNp3M7pLdRR2DY8+sW6x440W0n
IAbi1WovRjmTay0R/XP3wdPi7lJ2YbmZUGADsG5kkYnMQoAa8cP7mIAd08Uo1OLWwfYBQiSCVTzn
1Gu7BNXTbJyR7bqnHkPEAbPWMNMuGYryppYFSfAWmSBOMJc5s7hyeQIntfamadLeUSMtpYl+zToK
arBjMoatB84N+kQ+L56xV4OJUCbdvKUfB8oLR5zz0n9CrVkPjhlfvLz5ihfUdakJvG9yvqR/4Ovl
hWHOvMOQoYI0a+UFmpLPnveij+XXIMf2KXIuoKn0FMjNXilEi7TQvgBdFVHVIb7NEIUqHuZJY3HG
1QXHKBWnnByyrTHX36VI6ztTGZR9pBXWGogCsirXDOQTZsi8eX2CJRb8lht3H2K0mdS0LkPKTaKG
4WI2XKGWO7Hg1uKE6QgMBotqlrMPlHQiyJASG4/12K9zmP60gFvFVtZOvnOdOIUrg52/C9VDi7uF
AFaVbYn+0nxU5Z85K7fpgE8q3WHv2J6+09v5U8bNjz8RADE5FQe1MBZGEunPLDYR3mPVYN7LuZyB
asnYm04RD+dYDR8c5wh+hxDilHSebV+5m9qk9q1DXx8i7alJ/Rw1vGEP0H3nWByCWAe1GgNdc+Tb
KLVvWpYQX6xyZfsQxbw0ue0PidB4eo8+5xqFnjz04zVNfB4AwpzWVp/cKWn9QlPLvf4tE4sqKOet
yBITn2DLU37ArtwnLno7C4QNCccT5r7kZBNOhbuVPhv1XN8WdfIYNRodJZAoqnFsIaB5q0QnO9j3
5XycMIPjKgJdXOn2ymiYgswR3iSudYB1/MQ421ein5khzv4XaC9/M2uqgkaHibbWQ38jx/hdS4bF
fb0ewb562tBfinS+TDW1Q5qGAYHNRg0Ed1vX/NvAsT98/l4/j/ox96q7sSa1XDb3c2V+6+zQ1Ox9
OLXx7dr6bU0WiUj0th7ZBTsTx+pWo0cFxJkbRpgySjuGf35kkLOPkS/WVVpg7onKflPEvb8Xof/i
DbO2Yrt2Z1GUs5rd+jueELhN0cImQeeIt77fHUUHNskowg+n0OZg0H6nZA43ulS3ANEpRSZFuVMh
dY9N7/XPNjHUIZ2uJbIJBGbgyF3zUcdxvw77Gzt2yi3F1Rbej52hYUx2RsTwLMKto3NxWyaTAxOh
P7AbNDqznraaG97asmWgwK0VaMuQ063YzzsA7uLqXtSUYOhZcTbiiEew31/hJWynyIW5lAG2ap3c
B4eAn7McXwZRTgvnY0ZGMDBDukZBA1h6jZ3mDC/RoqKmdYBYNSPpCYK+Bv/vSrLjdayDO9SQsWsw
8rpYlaMMVx3HxVWT+y/JplToESQjInweJyfmf1l3jCQ6OyfI5kFe7g00Uq8l5+FIXWxMm+ccXCMy
uu5MRjMBXpHRuKv3B6fCoVw5LLIskeQBIEEpy2QMRE687zmWgT1fUjzYab0JyEdTJudKt9qVtPpt
nbonAq7Fsaj4ibVEUqXIcymqZnQiluuNHz0zTYSdmpEq9at6P8ZOEEe2PGFL47hncvr1snKjN6nH
GRpcr94127C2LTA/+m06JzezZ3r70iuGAJ1u23YEutEysSP2nIR7tv2e3tQHkzxboBzEOrwJ5wGr
Oir3jTtU2OQlq1hB89fEunbPsxqHLuyR0GKvGknEQ+a+Q9A3hII9NOuDP3ElOwrvuIhhtuEM9Vbt
Xa9DJOS0WzGX5LDHpdfds+JgT5FHvzUx3JrsrujNgWMBh7gL3wEAjqbzaaAQrXQ1tnfzDIDWdeH1
u5X5xgEFSH5Onrdqwi0uIS3oOspWLFV+SH0eN1PGxr8rUA4t+2DmjiCIBktKCiZQedrcjU79bdMP
XdVLx8pI+qVgsqPh+cpd19gAT+ey0FDNRzXWgdJMEk6AGLRlf1YOiv4ruIyG737YLGDbPrJP2Ziv
DKfNdrrmXqxaa44WRt7B5G9BVHL5jnoWVuBCmafvE/y87LPdIO082qpye2cUBAcGI3qNGOSsVeGj
zerFFQbyk9fbF6fjMASHBp3X2bmojZSgwczNRUVyTDeuOY1dtudgwBPpyJlh2RVBr6J8Ai+xFaFI
YozXsKLzSH9htvjYJH65gc9CwmDGvSwtnNXRbzp5NyFE11gJiwOKjXDEvs5wrJpwmoF/G9JeMssb
zSp+/TElIFywyUVzeMWJfosra2kTsjzaxFgzuSMJNGQxwaSIcm5jH+pcMFVv/8DdOEwtI4SaYqs2
4hbue5gtPUykitt+o1rLDBw9Glb6yNAN4ZmxjQmgzMnvHdIUcnQwEHr+d04J3hh5t7K2Qbn5hyoS
ZK1qHIajR1xqvi1t/8Er8zNZtRLCMJ4jL4Yr5b+w2tsuk6lUdowjLa5KwxY3IdaMMLt0wrz6g+4y
ME3OjBAP2UQ/0iBphxfmlx96X4kHxTLWTolnw4X0G2z05UX0pGsQZriZMKwT46DPwO5WZRh+enjS
ANIBUh6Mn3r530WkugOV5G+ZDtlRlyyhHeN79g7Gh+9NZLHDX8foBdfTcEhdzqW9AufIMf6DvqfH
oZ12EkccQ1U26Zw1drZ0X2RhsIfobO4J8ICCxLJvddretF16yQsygr73XnsFleBiOnjeCAq/IJIs
7ATjy/haxKhMXlExZVUAosvavPHzhOGIzEO20b+RVuwnwyoe/l5S5gm7CMfh6u+XkpMWWR0fI+8k
mgOby13hgxKKM0J1YEEovS964zjzPR6bCfRM6kx4XllJCc8vnJ0RvkAeH+Miu230Qh1UH99WcSH2
UOye6sVcmmlfeN05KvGMQCNnIhGm+3yu55VSo+AQaA14CkQBat7bgoib18LSr7VXa5dy4oGb6NFZ
nwjvaTrBdAH1q5+cbCMNMlmRYMRvRO2ZnLIeQPLtDr3jvbn1GSTNq13O4dqvi2BEVTowSXnKk+Jr
RJDq1fgIXLrewzGmSboc4mAok0eBCrsRMKnmod5BKeFZNrIZQWB+K+ziMbeakyNNMvHwpLuYqUDl
Fbeapy7+ML/2nr9z8/RiCwAwaUt20vIJE2YlNhn2v6xTzWuSV3eAuNZ2/mLgcbyZib5bmhUHEw5L
njwCS1Z7zCUw2YTZRT6CBvM8SC5+78m1ERNX6MkadZ61aqEzzn7JDrsrjtgPLr5WchjWo03Ih99I
wiphuYCm0OpMD1ZOfnUZoqchwY/YHG+bqnqvzexDa52Thj1qK+cRSj3fCYbZqI52zMpCCL62tdYH
D5sIHH/L68uVqvxrYxJuNC0wvxWmUNiLaHHFY4FV/+SNHhgNLm+4B15z8tpZbZcfqqMacmsimIVG
cV+YacjAPv1sKfHApJ63kEmH5HUsQd0YFBKSZEFs4M0h6pZwkqH2g+HOcPZ14rSpslktaZbASpdL
nElOmTABj98jy9ywBBzTolhAdVW8jqh/wyDKmmQSElG1sokSxuQOdSDwfY3gKOz+vSeGnNUS55jh
fnRh9MHh+DGR3U1WdRc5lKvKakkaliCmZ6O/+nH+3kH4p00UDWFoo4PpRI99JA+pPX3NVButm8G8
RDxMWUppzPNgktGJ0vvRkwUeUi+1p8LhaaIt6cfBekizWwj5cdCGHJEz0Z2tCrByfEuC9SQTZ5OE
JeN+6xPHPWQLtLNNzwguy5CGDPODqx4MqOiPsskP2J3GFTUllynZRV4XbVHLa6pvSXRKZX43SbyF
rXhkDIEymn+11cxBoLGMDUSynylFkNBbTgQRH3RXtE5gF64k6GafsIs/itRZk0tBM7H7+6FpP/FQ
HrGT6kFfVmJvovuVobwxdJLkS5bVx6aPY5tluBnEC6OBbTTIL1mzU0/a5sz1gyYfnbWWuapUxls8
hzlpORH4XKltdzHM/uDPCQm+lHe7NQbMwgRQ9SEBzsuTuVfOp15Pr40/7gcrx7beXovpmAP6RE2e
8GRHNyErixu7j45jvigdkGsnXyI3/Ki/p8l6HEN3zXbqbIfgH7lHuHst+K9ef57j5G5K7XwL+Oep
8QuI1ZLoQDO9Ql2FIkauE4oCmm6k7u3ZOHe8WY29aX7COLoH7XbXVawH5XI8tBla+DxyxpanUwjB
gQnYOq5xKi6xmcixnypn5m1Q/rxxlgskJSg5NsZryoF77XXGPdAXj+LjFqR5o/FGWC8Qx9/tt7Z1
t8kY445l+0bBXP/mNCDVMhKhxkmFPH8E8u3Ci+OQSpy9jLqnZDCuY3bt4m+oF/eOmYXBXdraOxmN
0BzF+Awe+VDO6MLEiCiuI3pZT5w6WQ8wwKYcCjX14ug8xeJk+ozxlG0d5qcbYxrO8wSXdHKIBKC7
YQxkd9TaH7XVUtzi1auZdCr393jqMuelJh2Jg/OGM2cfdG15CTX5i6lpm07Zh2uCChDdu38nY7FX
1nirI/g3vsZdG3H2nnwNbk4FbmXqPvop+UbNdOAa1t+zKLhmyK2RNNlH1vQ+stDuZt5jkzPxOH8z
I/Y4RyBEllaz763l/C0Z32YFlMUyzM9x8p3RmbXWNEjPND0yzLFBE7mImSUCr1lSKzNNoRbUegHW
c4sUz2WjysDJLTaguZdswkrw1llDtZ3KATxT82XU7FRj1pl4Evt8mD9jrSe55CRbGXEKLMpLg2KO
c/JrrP2jUWJ6RRmAbQ2asuLTRUKCIDlxWiZYljyjLVyoBISTm4kB474PVU1OJkoTuoDw0U50LHLk
9rpXJ4UpCDSxlRlPQriOSBA7G9bHps/hAnbTIew7iycGUW0hmR122lUv4u+CVWElLPHqVTb7eQng
sSLcG/WJWJENXEFXqlEa95bqbo2eoDt6mccRLMp3xqZpTMKbLXHj5itarKYlOh55L9zdFStyXJoE
O9Kj7Y+vuQkYAG3AXhgzQ80qGFECy1oaI0qSwSuID0wJOz32z00dWxtIjCznbOWUKY58sEQUbuRS
w9Z2OydOEGatY+mU1Nr4GlfB39qSnngkjFTdF3yLrmYFnngA7fza9WkIUIJByODcC12nBTrsH/Su
KrddIZ5De3jGNkqepBywEsUny3RuE4OJgI5fjq2LCjLHPtPbcmN44ZqUKMn2ma07nbD9rkgeGk1/
sqw6xm8v3qKeTQp0h5s5paAVBTHwEudeZuaj3wVSynJVkNnf0klC7o7agioWNljI+Z0GsxVsVS5W
9YWq/UbQ4X6IURqNgqzbpLlfovrGcvZaIsBxFOb3Qm1ry3nZsQI70Zeqy5Ygo4idY6l4u0Tx3FZ4
R9Jc3FrEpLWiPnDOedVFIYOKLdKqd1qO5fmwtxyEf6GnO7QDDKUOFZqOCewzY5iCVdNgR7hKsCit
U9N4AIgrViaE+UGVBzcFoyEo/CpL/QOiFZxnb3GKs0S5OYJpaMz3CZ06K7a6EGR8kIVO+8MkAi5H
Zv12SUwKC9RLDM9JtcyEa20SG/qMQAG3QAEmD3sknrEUF1S4KSb1yA0FgSS2Pu1YvpmcBU8NyI9y
xmzja1tyZyxc+Oi0hkXYJszK4Im4gfbo0e+Bz2NryVOVqNcqZcIcjeFKZc7Vabqbdox4CJFUC+Kx
uHEG+9IZmJTDugGM4nFKCxv5rI/H1B3fmXztemrfUyTznAShmJLf3E4QtuJ6oPqruDCQOkfj8DRA
MWFjsNCVUvh3uvnRImJQYrTXEg9KIln3VVOSHbfTE5OsJGjZCvuqZPZQh8+N7VH2AmrUaJmutrYG
SL+v33WrOiKuPUwtfd1l8wYKHe54H90tJNqZDB6jvmmdjvA2SOAJ8xgW8kcrPIrKnJtwSPmZ/ZXu
RLBKC+YfYYz6WtacORsyMTGQQ9cag7TKDt3ofDBC81txkxhNvnKzpgF80TcrL44+Tb985nDDs1cj
Bhz3OwxzAz2y4jYFz7Tzh+HTQ0F3o/SOuu/64HV3zFLm1byMtBzChkgGw8Ych+fQgSfrVst2K5en
doOo9eNBKeSUTceXm7MgMp9h4ZkZVgKuNBsuH7e5RnFKP5dj3w9ILgTeP0x/XAvRrXK/Hy+zU6pA
N8cvNzLmQLgclkO3fGFb9pKxjXEFJwJB/BfztzuQoMTuHHrlTeG72wYDGW4KTBmxN6O8lJ9I4pfc
eiY2E618pvQBZ7zf3m7PZlHsVFeBnzWVR2UW1s4Mh8KcdreOVu2qNDm7KTnWkhJvU1Hr2tffNc+g
AFmfbMS1nHv/0BUQF3W9wEoSUcWI/NwiRa0qXdvXKcKn9Fk4YkbgAqjHADULzcs99TmWhKF755Gc
4FKmvJvH6Txg/ZF2+4Te7uwdR2Lhy7pz+B3Og39fIGe66omztUvc8IHSnQW6CAOm4BlYPg7pUBAM
JN7cUzsflAYaNri9mftwSGAxWeBaQBOIyAO2ksHx7+XV1vAV5QT6kWbz5Mxt1RGUW9tcNL7sb7yi
2fIIMrccyNaLhGRLxkZV1J/mGC+nb42o3Lp4kLF+SJ0u37eiezbNhrvKZD/AGfQHP/6TP2NAcLsI
9kjKU0JFOGhyn2tCIcD0V5DVbAdcbtMY8ju5Mqo58IuAejq0k9px3MRcNW5aNphsZOMr/U9uoLts
fm08nwpuYFAmGe1ohQsINU7fehGXWAjKaJnAv/sd6RpUeEuoO5cPfc7rKydfCnvm/jik/k806UOg
KMEoIO8EeVU9TuJsyMml4AQjsy/yfU+WIJl4G0fPT97TXhsDVqlulTVsK9VQbpHZqpBejXFvJzZI
lw6tIrr0nXdmrWLhzHpKQ7STMeUvaZ0hjNRXdmbdIdeHV33APUai3MtObY3o54Qdwh5p3RCQYZt3
8LXBrCVJsqWcmzD7kC0tNOw5Eh8Jbi45/wSq0Q6OEDtzHpxNHi1Y1q6+78Li3JY6lVSoWPBkOBFj
dehVxg9CzyvDWjmjxnk/lU/rYF266SbuunvlS/4xjll4e3LDogR+xifsIO7vKAJ7BBUMTSbRsElg
Oyr06mHGtrjq7eJJ75PDEFnooOBUmvnHbkCcpvmzKrKvLjHflM/N5ufacyyRZWeauO3IeRcm4NZ0
cKEdTDjHZDUElpPvv+xWA7Stteu8NiGTU9tXTOidqO8cr9nRcyQTxiy3OsdTzvFvqET7TB9ekIkC
r+a+ifKnZG7fpw+9pSM+0dapu9MrjxJ4Wx7Y5ns0TqEegrjC5u0TUGwws8GbYMS88SICeyBCtgMI
kGq6x0N0NSLzq5q6p3lGrSyd/KUV6ZOSktSsH3BmKMb0OPCYnnTvMjf5m55jQnKMHMjeCIq8rp8J
CjAEsHe+KuydQ9vKzKStcxNv50zDyU6sjUEEZgf08qxZ2lfkliPdCRR1MYVknRjITS7KJ3FSHNQD
5+V11wJ69wHqDyHo2FBBQjLY/EPmxTCSF2tGn3cqqTdt436UlncwRfPb5NXFl94YyIJxkzgYHKpX
dZPCn8tcKFqMWWuqe5poPJDLvGNzDe+bhhxdr2/ZzsCDUugyuJYR73gqD7R22RJMnigsprzzOSkA
nabNZZy4lwiYobImsBaiV4GtOEgNNHcBpp+dM2VWoKl3PU80xtlgyxRZ+9Cyv2ot+85c+3sCaZco
0j0uUrO6DiOZBy8175WGRrMUBUh83AGNG8zljXldjBi6XTWt8961VkoWV3YmcKywGSJqdsDGcypw
y+UbpsXJG8mdz+IZAgd7lniGA1Q44T12kURWpLQ8/9zaMcySXWIbzaoZKSuIiCpSI2yw9vYGvpb0
w/IlfTWJDemqHdZm2W3avqS/bCbqoIG5BhxDWJGpDFv9taGmO7MrIXZZw/ucVU8JvSKfhPPiPdWl
qDaU4LLk0v0KyHYuWQc9cEO2zkdCU+cNsaFoNeTiXOXj1dKtS6e7b1Wur73Q/M0qZpfT1HkrGa06
/DBrw+3FRwgmetk3GRCOZHkSTfxMSItQPc+HPP7SzWzgVP+KNfzbtBAXMON8FPl0HQf2kDLmseEb
EfUFNbA84GBFzqm7tTEFYm4AufsyNMaDa2s65/IYWiOnrjCqQHUZ49IlSbs7fBpuAySvVRU61opi
0RedQnR2PgWPVTIEuIlDpkKqZRlRWfPctwRZDJ5zDZOPXv8o2+kQzUJuXGu+HRVjQz2mJxgrRwVx
rdxKqsTWboo1P8HKDbfrZY7zeqs3Y7fWhddtyXZ/5T1PJM1m7qlx0koAjM4G4NK4f8I+tdYV/2CY
6vc2PwDMHys5+ALp2GQ3Y+/DZtKJVsyv9QjXKjLRzdmCfIN1Ynng3DEaFmaift1hGVnNPQ4FPfpo
csR+vfE/Z4PDLJC7+75hl9s5N/0If6tSc4/0xByIJIj9PiMlh2UCp8VFbk8yk/2EurqF2fKcZBBO
RRRhIzvTwBAXW0fKcS1dDkaZBJyHqOfoqU3HD8f4aaKs2BwWgAra9KoFN7yqze6r07zw0trvlURF
d00vZ1sy/7CaqBtmV1s5AlNH3k20344/5HPuyJlGDKH7yLACO/Y4WNZbo8Sg4AM7mZbpgZCGfp4S
dqK5fx/TW7q37JLT8DTUG0floMuNYUcsrd02mpvx+36xVzyfN36YvfdmRBlIEaKxAua0YTg9VNkO
xPaYmHMQhoAW/eSuUPJbNXpFYBvs9ORNL2KEmD7aaGypDUQuIuLbmfHi16nVnhEtoAhwzjqbsAz3
9Qr309zG18LC7231ekxZiH7m8D4SRUxRI3NW/ylLGT6Ks6alRiB68aY8IGZ5P/4qf0KM5aLSyCXo
NVol9NEV3Bag4Mraj43dcCawk62B0Z9r21getOQcUvB5ZZtVSATdmdOWEVcV5qfFNhGRK6lVd3ah
RJkM6jc1fTzbdmiOqbTfcsAeCPHtjW3nB4pAn7WUUY1pbWm0XAROsHKOabir2EhvawVA20QMiXDP
7WZoGQG5LRakaDsuQxh8pkyYWkUu1bvaLjtsfeDY6LvmHk1cv590RqgYLQ9OpsJ7k+wLZnbIZG4J
oF00zro08BGOE/IakT060VgzU96Yaq7jM5lrpt/AKoI441HJJTQbIT+MXjpBMTAJ81AdzFqAasrH
p9LQvytTD3eGT30GMLSJ5yXvXVexiZzp8AJ9RPWuljLOlh4FtgknAKmxezuZXJJZkpYbW07NsbUh
n/69/P3Srdt66cV78NGR4U1bDL2dpWLn35ckt1pc6hU2np4AATE7XKltP/E6Rz55zdDh8C5VhT1R
njHIads0MkmzLr/194J1nCOb7ZzcDtu/vdTl/PclXopx0r92HHqt98ReV92CDiUBDRj076uFAfrf
X1YL6MqC08wTcCyONXdo9u9LfaGNTstLWIRMvwleckoFjfr3oiX/+9XfL/0FnEpPpgJid9Aqnjd1
ATyQzTNf/r1QBkG/h13d2Qu7Nlu6eVIebgGiJaW1yyz170WFZfvvq8IXvbH5+01CdhIj7/If5YbZ
8A1N78Vy07WxO8AiH//zYtsJh+rhbBWxRtDH/BI5gEOP75BjhrHyEMXYIAigkaGmt3wTbs9HlY+0
TTEZsYsKtVViegwHhlitC5LKHGaKA5Z35u8H/vuKrQ5vgkpvdc0Ba0AkdI5yoHDHjNj2EUfr1nXG
U7F8ur393EpMY3GEE29yV55V1TD8MwssQGQzpqEcETr+adB41/WE5ov/fjJ/n9bfi1w+t1BR6YD5
iAqf97/rIJlssekM+z2V+PDLk/ZjR2gRI2+SazxOWFnXRdUwn+MsbhnfCKI/dNdpZM0Juir+lVnr
5BH8FLmuZqE+p//vfbEZn1Ebu/97r/79MfNtHlqOYBPYqJFZ/ALpbXUHftzflwO10HnQFIOkOtH9
+vd7PT6df3/c/X0ZNW51/HsZioX93LgYC/5owomn/IybbLlgl8vUMWePirfsakoOnv8upv9/Xf1d
XGFWhFsIdmeekWHz+ndJqt4AeVtBfDHGNMVwFR8iDA67v7fU/yPw/r3Z4//dGv/uj//7ZSkLrKqY
MFw+1gJUwPHvqyqake1a5owYI5BEG9ke/73o4j9f/b1jTBMY97ZM8ONGzcecjdNxGjN8TMtL5mgK
iyBbkhJfDCduoIR90yT3anlhrNCtfAg5W9sLOTdONlWETclzElxTfC+mlA/XbFIG2ci6SYM0Yo+z
R5RSuHfMkJzzkExHVVjWqhOxws0E7qX9e0HfjxlHX/773xv41AJTpfLw99f//sCMfeohSmSCv7/1
9wf1lKh9OlOpbCSGdXIscRfqkbhrPJMxLcJwUfJbNKH9D11nttyosnXdJyIi6eHW6nvJcls3RNlV
Rd93CU//D9A+u875Iv4bQiDZlmRIMteac0xUNTbQV91Ou8v8isCr3Kuhtz+QgU8RSv/5ybSFFe4X
jNaDliwLys43U3H8m1X2YkVJqHkc61Xp3xQnI+alzDW03uzOG+Jw5UGHPzP/1PzzWI/qy8BNov33
VY+X4jHKirQ9B2l4dURuHaKyNa4kW2JMwBbNOjkyrsF0bMAHvUppei9HIwlg4zATZyCsPueX/H2d
FR4gQCqX+Rf1I4tjToBxheYD/a68hoWpPf7I/AJcOAYpiSMLOHySjIL8OWEWzkZJfMJTEUyiCwjQ
xIvco9YeWqtEkFf1lJixeTWUdl+Onn4cpp9lfDevChkAixQz7mY+Nm+4/ZpMcSgE/D2mDlFynOaD
Q1h6O1nKP9Qiw1thx8O1KFaSutfNgbhpIb87g7PVrpY13KNYZIemCfTrfKgd6ArapEQtFaQe86H5
yQjl+s7SWAzMx+aNqw81/+z/PqKUrPl8llSGRjzO35dmfQ3dqZD08KeXzE9EJllUjWW8//3r83GY
Rk9xZRNi8u+7cpl8UZKmLz+/YpjefNo01bq1FPBAhV1eoS5njuldimlTOfBqDZLnuhEDkOP35lXN
bfMqGJEXuTWUSA85Bv7JvMI4lxOplE7YdGzeuJAiDlP4NeiIv6dXpJjJ2TJcGm6HnsLUU1y29koZ
gZSWHemQyOVfpRVFB4l6nq4w4oHWpj8smYnC9u6vTXk3gvFeNczXR1suMf39rJtYuZbTJqtksA40
L5hK5951fkLk5C1rNrIdEx0tjgaZxCcpu938ksexyjuUrPmvj71IUW/kXBx6zdA25IEH20IhaAO7
8XhGFvA05sTPTJ2uMO+PfmX+5I71VtdEbHkssyIZoryvaafHZxMtxpNU1HDp1j055tVqDNWXqNPc
p7ykFytV57XQvG0NMLX2eMOMGk9mZT1ZNkqS2j31+JMGnG6N9H8VLqzGsLDDZZ1bTyUZO3Xquesw
aX55fbuLVAxjZehVT60WV09unnzLmJBRXL2ZJn9bZSIAge/8TKfqZXXEh3vFT8NV9a3uh0R/IN7m
ij4xVJv7kcl6wa85pXL88hXySLn2DwMajhKTLg/njdU4gvldbyuL+aEx7c/PmEkOWgjycxNfxloy
bMwvcJPI++e1836hJipQU36q+veRl43Dfkx/kU9C3Nj85P957eOZ+SecqCYdPRW7UlGgrv999eOP
tlCoUdNMv5tP85YUjbeef+6/fvn87OONjYAb7CYirnh6SxQ29adq0Izl4Hj/edvzq//r1z5+MNKb
YlkVId6n6Sf/vl/172d//Mm/n9gNogrLrvv999B/fbD/+02ZYnC2BmlhaLX5H/z9GQkdbIH5DpDm
IO+laUYbUO5mYchbXhTdsxJKd+sPnv1EGsHE2DWQrMJzi3Z6pHbPhuiLW0c1ZtqZj0R2JTeFE3QE
c2KkpFe9s5MOXULNCHIaunY4FHl/1YdNS1jHm7SU6oyYnkDgSNrPRtJRhJh8sgdzrAa6QPFg0gwN
qZrqLMOHykV6xOuXijF2z/MjP0O/S/c5OqBvr6iyu+1a6Er9bLHCo7wFeIaFhsqyK7O6u4uKdIr3
rhIVG1ZBlLHq9O5iREq6mX9q3ihptoxrY+eUEFIt4u+OmkF3xrXNvRl38dHkWn4qVYckGNOkvp2h
BwsMAoU6V467EujEvEd6wkgDAa1JVmNU84EPXEIY3etsyDA5T48Ukut3Pf0ij96e49Jeap8Twrru
4D1VIp8mXKFoMeVhweDWOfwovP4zSPnwTsYCXwjkooVZewckIUQBapX9lmb2BvcqaXWhJNyp10+0
XP0FdB3709HpE9MHTs9GbCk3JXM/ejoLn2XhnFMtefMcb/hhRMiAaG/cXZYFh8TUCiqNhXtG/4BR
KVfeKOnat3Icygs/jE8loYjDeoAymzl+aH6KDcgr9XebEWhQjPDZVTISsbN2gtqqoB2cyW+t0Iw9
5QlRdwTIlJRPmhh4ZXsw53MgCWndcxpSTMTyfjGZlW4LynpAfYL1/C4h4ixGTSMapx23ilSo41Py
Qi1bY+nIhPdSgCqYmnT9ySeYdG8Nwl8YqforNrPhSs1XPjZlTGWOyPRNL+s/0LAqHb26tLe2oAST
EZrtjUMLuBz3ha0Mm1JI+vi2HYHvrRv8CQiBFPT2LtFS578bZdqt+vqa5sminTBmDcAS3CghrYVp
t2qEwRnlyisQTIoKxWuS+sYf3E6vMCnqD5qg8Nuzoll7IYkIubWB0mDXi0A6mMgJoz1q2PefmoE2
LcE92O5VVmIHz9K9Q9O13uNRbHxFWa8cg3go9GWJjI2II7V4NicUHTLv18pT3FtJj4VLCEmf0lqQ
PUupYnOImFt6nmNCrUFQ20VOutdSrz9RgKjx0nlrNAPNDqVQ8c4XBveaIEXN4L5ZxAbMNeTfvZKU
t1ovvp0hDt6hKsolsujo0noI7cyCNpheyO8QjQORBABWAktbG31RUjwHuNoHVBK1mv6AoWKGCWvq
IEPcupdeZ50Vj0zbxLQ7HwN7sneLkqiMsR9+hNw3jLr57F0A9wkTvHXMjIoxJQiomlUEJWFC6wke
uv7XJqkuvlM4B8OlNplKA6LtNIyUIVdYNoprYkXFqSv9ZyIECIYUtLkOgw5UXCcN9kIwsr2nSRyu
O6hOb0qY3+IQMTK0Rw/UUPuhGqr13hpFtixKTb9UjUn4gB/DdtAA0RZee6wiySqYFtCaWGdio/XA
vDtB7p9w7OC5GXaZG3zqXjJZepKBZk5pyPlYK/ST2sCYWDPndG6+gtjYxIAs8TYcXZ26lWE62t53
iAVPJsRN4P2m7+KcG4MpCoikgJmQbTfwxyjWG0pj3j2zqlYOUvw1azv7WAThN1rvfI8JDzSLEnBB
g0b86UgPOSalj5teobhlUe//ED1Ah9zTKVRa6SEouCsKS/wkwRfnlxI0t864F6PDaWskMWITu+5Z
3fFfwzKC6Ve1dpEeN9OgyLy26V7V2BuY+DvfA+kaRJqqLeIarl4rJ1GeW1a8m6/oodOqLeaz7klO
XE0thVeQwqPN6dUvh3CawImuujkTbyBPO8qknYceadrF+WGeWRVc3MSzT6HiF68M09xjOiaxti92
gKB5n5l5r0fbuOte+YegosyI1WM9cQ1ME1a2WnTZqZx27Wk3EKFcYLAglii3wjOYJExdYZx+m9km
bobqa5jQqAF6u1K13E/U3+eZXAupeqEAib0rfPmUqARDWpvlf9CvTOI/hPhPoRlRQ8CydvTcNlwH
Xa3e3THWiQv224VXS8LHJlpgIfWQQr2bc5qyG6I5PAiy2MCYc3kr6kIV1cIxzYkYKexw4wn5S3cs
jJdVTZ/XsKYUWO7aEDkSIuV7Iz5Zn9zSymoleAsL1a7yM5AJubZDBMfw62Xf3cMGpEshXGDg7AU1
7U/Fx//ccxqFVXx/jO8RMPYdjDUfkKfVfJZmcbKNGAp9TP83yzo+NWf+gusRre08Aqfz1u2Jnuip
jD5GQ0wbqLUT/TYO9D90QtVWNVbHm6/bxxKL6hs5ZVirUhy58y7OHuUJdSVUrIgrdx4GSwNIZ+Jq
uyjMnTOJuuk2GIIUb0V3xIsmPsFluPwVw7qMiUkvQK/NGDXlaL5keB7oWU/l3sn9YGn/PFL8QS4w
/4FgnRBSDsykbWXRnoiGgib9fJC0qvdQBJuYdL3erNu1KgJmvVKqi8DHYh1kdraq9TZ9yZAJQwe2
fvUOuUCqX6grFBXNtUCvhBJFe533ROnSQ14rUhWvfVqlR8ukIplPGJdGwcfTa7ife6SAl9EaFmi+
ho+mQqmJSLrYhYYI7pGwCWAdonUkxcboamTg8x1VYcna5dQn5mNGXQAW7Ifq1sWBu64GMkEUMIV9
mX6rnfWSG32yN4imWGcCI01ZWRAsLUu/zhvIMUSJUGxCNcWxQGJkcMhqnidlwtDtraYG1WKIWpzy
Krl4QZcQmYExeyWnt9xbORLDhIkU/kb1qvuY7jlnrF/WAIqy87+b+DVpARPkqhN8tToRqOoY5s/a
KM09xBe8gfMd06PvQKKbW92gl7rr+ZPNu6qAIdrYLohSRKWCNeRdD/R308Ddk8Fe3ihAam+26lBw
Qq+8CLlUXsgCbpreuoeV2b3wR39pTeUde4Wo5TAOne65j0MyUXynPhUuLrSsUOwXVyPqoQmz8kKY
LZpeu33OMre/aKzKX1Wjfu7MQV7mf3Dj9c+5OlaHMimvIGvDa+vHTHU6O/n2AiqjRqZ+alaAv80N
s4MveEWlAKAlbBzkU0sjQWE0Ixuvaw++nqhfjc3aPVCcDkmHlX14BRx56eTxVqnq7KPmrm8bzAxi
NxU3O1GfDd1LP7iJuJu0TNa6hSosROJIoF29yg2G2TArDqOZr3vFI3gx7747C11Q08G5yrKelLTS
N84C+yM1GXyIYVk/DyL74boU+BAzQIP08vgMw/iN0of6ArgyeAG9pEw7Ft6rC0Qj+MDJAbVhc+/K
rL2g8YnQIVz7qkp+l8nNw3T0W+PXMN3WnFcopkvL6CfLUli8+6EgXCR16ThNuzWzAPARDT2vEhus
2ZSgwko3Plr2SOxhgs/zMeyEhmvRu4GVX6jkcxcRa5F5d97M/HzyLzFfOpUF6hMsdFNJ+6QUrrMf
mSX6iNVhWUzHyAbl7sKN9tRVGl6lOFagJlXkR+JBXzoDJNwnRbnDZbEv+F/Z09vhNTHs5GBTWri2
OD/2qjp+UcrES1NU8KmnW918v6MZmEISLHCgcOMrqqg+6KX/KkTWHtN+UuhOtybtf3f/PqsEJ+Y4
fzoZyed6dKqdOtLhKdDUUU2HrjefhrYUNPojlXDfMLSPljKSZBZqZ62gbZXPt/Q6KLhVWkO+0g1q
YGk1RG9eRDo0zI+osZGEijqgDocEojOj/KyPhcb8tdWYk1L3fopzsE4PdJ3IkdxXjuioHDBOqTTa
PuJu6JYobcVOn3Y739yS3T0+Z/GFeCH7kpmsQlgfDh9pH1+59RX0ZqV5NzT9XSJGw8Hn/0ahXyII
BUtWh1WOJBnqSTVTy5oYDkVNr7Ab7OIzFDF8E717N03N2acBTfNUZuVK2k3H5DdXTpTPN0AeqpsV
EXhfZ2ufBLdzWNoQqKyxZk7BwhA9Krp1A/CnmvvqyRZ01JXMj14ChikCeZw1iFGxkDVhXrRD2K+j
QiwsKF83JeW8m7/YvA0QyZI6sbCwyC79vJInWyG6hArTF8IB9MT2DyXyfv/7QFHkV2mWxnH+TYMq
3jMh88M8ftWor7D9JuIUx4aP4x7PFMEaDWyCov+BTplR+DkG67hEiQ3Ay6kY16PqpSriFxbqRPhO
h3qbUllp6nhNpidlXbTwaLCRzs9GjvOTJIVkXfjIVOOJgJgKxBa96trHESbJK2leq/m4OQ3ykKzd
x67vm++CsgGV55YMSQSn86uc0chXOaBMyppNua5Ck1jnzvjwgaz+SkeW/ep0Aya5q8pM5BqYu7eh
lZrfeRt/R6kaf9KxpnbYV8EyiQZjJ6MK/Yjv4kJvu3Oi8VXQGVob5M7jagOg7srW/erIK40M+x47
gfPd9e4qVewMKRxoZE+L2t+uAgQjaswPkhwKAsMQtFLWYELc+5vGUiKsjG1/nOBP0KJoXCdoE0AH
lcR9wLsBmQZokY29BCLrs470ipf+XQt1Cm+2U19cpUULXxkOFce8PuUFuI1ALR0SaG1tPRHlElCU
QayqL67Vf5Ihr54GEkFeBogHC9bs3lbYxXrk3Ibmi9vKkpyecS2tNxErLMON6O7FGIzSMUZvbxos
b02d+KX5JeSQn2lx+mgaa22flDK44zZmCmoNt3kP7Aj+FYdqZkdWzXzIKN3gbsg//vQiJxbjtR41
BNH/WZ7yEUC3qirw32m1OiJ/XhcmiuIkLsil0i0mWbln/aSASldiYvwJ27FWSmXhcJx2hxI9kAML
NU6z+DOw85eWHAj/yQdOwwTvj5v7H/hDjqPnymMa5/GrnCssiVZXzLdaCw8/UN/HhZV0zkmWBMox
CnsfdfsVhK36zlSQhTf/Yjcuw6+mVS5dmjWvnqaLbVm0L31n4agrMzSLYyIuWRqIRSP1Zdwk5h1C
gMl/hLfjC6mwikm1xUj+3RXvFMR/TjtwLGvHb3CEgVn4aZXfUckiACCYui645eFQj8M3I+gXSqOe
RmbuqASJtUH4r58cnd4EQbrkFyFLgLUWTEgFMkxGIs/Czs8QLfswtIQfbrsUUTicUJsonUKevJzM
q6Yt3HUiFftcKA61HE17LSoLG4DBWK/Yk+Yprdor7icEh7ZP+xdnP/0AlE5xqW2Y98qrwlz9Kt0u
3sqM1B5R6MbK8x0mG2bbcXtXtjjfJpLf2DViK8fuu7AsFtL+qIGMnv8SeXIrw/NJtQgbL9jqnG7g
ovDKSy8gOFrP8g/4J3mnI5Sum3XKUMApauZntel1OsbNXahFs4MCZq6dPLL2VIYMxHF1fevExLgw
JxvoeMfXWq+gkCkwaMz6+bEB+I6pVgMH1Btltc6jpRESO9E1YfM8b2RSECAZN+MmyJIvP06rZz9O
oC7pxW8wUY8H0xE/hlg6aqGHnD4f1iwS863ASfqe99vccVl/OfA5/ILmhFrxSHJO5WVzqSs7v3Rx
2kDh8sRXz+fYkpVKqFrkH2fwLAEa0MUsbYRw0IZn0CEn8vqCKWmPgpTCVwXSu1IvIfIyq/OU86N6
2hQiWcJxQQvRQSNj3Rr0a9RyGyKhJrC1XlNXlDkejd7fPf4VeJ+HVejDHmlipi5Oqh45b5Ndz2wE
6iGzX7+9UisYbnWa5c/TJ8N54ffC+p4e5M5gf/txTz0NUqFsuxfLElP9sTE2emG7b4E+7ESd/erG
SL+qapNuahcSUFKnzuJBy1R87j92VlzKGiXDDO3UCxdqWGoegm/ElfKMEhCl/+QXf5w+mUhOZago
pAoU5zZQ40UC9PUABdg9hD4uwzmNpvDAObaJGxwgx6PjyNDfxH0HEETNydKUVUzIpjcMV/E7KZkR
0K4in7YU6nY+DYYBmAICo2CFyIa6B5WReaPCvUHLjbNLz+AJ099Z+7qMn/Vp7u75FT7hhnubZmoE
SA1Lf4JmamnlbEKoSuuE0JMTqD6k2Wi73aQM+Lt8NRJRCl2QWxCb3u+m/4MxK/iVKciwihoZ1iND
JEK3W+EITpdtHOVbUo9uUuXZv29OTyneE/D6GAYgBwqx6ENqTnHd1QcQk6zrzTD8ctSDrqDMq2I4
oI0In/Hgqs/0yJeu2adnx5Evbdp1L4Eedi8x0UPwl++eq1f7PGc1RAhFwgxU1+qXSnDnUy0MKmHQ
opGcLiPa5SodMeBNRj0Jw419l0uiAEuMBm2dMlQI5L2+04rz44PprR5scDfaqL1cuSmRuWwSF8Ff
FGPayBPL2RjT1J1qSEkCeGqcGgJ8kNvlVnwS/bayoaKC/DO3WmIq763ENMXSZTeUE/24TQDB/M+T
ce7+1EfhnGeMbMX041SiGJ4Bl0lPFRVF0tHummqRg/UCiZSg5RxEQh6Br13n/3QEgrURcUDTrdKG
Q5CX/V6NWJzKsP89XzmZTo8pirJd7TvuqTQiBwKNEyPIaj+aNFe2RG7hNfeUawsa4DNhUMJVG7hX
PFjaxlD0a9EG41KflvmlIOrT9WgDaxNBu6ToOkPlmcRCXpmHLkimJBrY7r5WqBi70sQLlbVjuaM8
ntXtxGSgYtH1E06EI358C1KbMxZj+VKxjeEgfR/nYYzrnIL8+NOhUvXUjqjWFSfBeNxoysFoinHl
uFp5BWrJvxC/RYglByBxnquMh078+++DeBV4Gp3GuPiIvNhfFcaIcdwVv2QWDqsImcCO+n3JEJe2
W0pE9fO8eo+mUKVRqyEQtdTRIFoi1wKy/pRg0PjS/HDt6r3xh3Ns71pJvrGA5K1MNx1O+K78p1pN
nJ9Mtom8wXd0CJzC2DKjyOlGu7QYueOpBrpMt2k3j/EHFCDBBqnZvtkke0YiHn94FpEIhoypqnrS
o2kv8OMbpk4R0CUuItMwOOnuvakwT/RTIYH6a4uactgVU3GEhIxlVYKBiKsR8KTGeWyH6W0e7MvQ
v+W1ap4J7ZoswVX6HcnfQoj6Z4GOfAkXetFJb4BYyEyqVzl/C+JhQCTVy/naAkjWPPcJKamqHbYI
b9DhTaBjlhvaMumjkbxDheBIgtANM6SaMIiA5jp8LNtU1/NIYU9jWT+OGNyR3z7CYkYp/wjGxZsh
5HeZwP4GCtgvvGDYgPlnvqPkyXvrvnWpM27hZUD+1Dy5zzVsbU02aCeAB7gPlf41tUb1HbGRujQc
vzxD2GyhWZWnFs0SvhHweTjWywr4le8tZG+N2NvyFwtE/J9K/aJeZ67hmeYrCQL3RFF9aU6pS7IY
0pPeoTHtSS2aN/Vguwcqv2T6mgsQBeGlNtPvx7cclNppng/UOvrVvgEQQQXoF/NyZZG3cmKRd+px
sBLS83wCR+Ci70ONe9A0x+zou59qZPFCAJApCkVcO/IU9nFnHKyho3qdF2F/h4NvolRNq1OKvfSJ
CJ3hagtQgCmB27md2L+cQEecVUjI6KkHwcIv7h4ph7ijQEoOaKlQdMHkVatugfvaJ3IH0o2GrWYj
M0yuY58QbJjhEHYwzLdDI/ZNIGH0gmrCaicZMctmM4+qkQ8pTDPHkxvWKngcG/G3r8PZcUb3PhK4
gia9vyuWG27ms6gyWrmP7R45JB3g8+O+mjNSnmRMEwKwlHseleKXy7ycyXIPLjKrKd+n5t4mQOse
59p9zv4xc7yOiRvfKje5RTrNmsCu3evjF1Yh1RE/rNYq0aTL0KJ6RnFDX5lWRVG2iWjgFD+i0D84
vtruMtvwT1SudFS6TFYwiT3FVlRfWseST03rYRIiD8i+OO44Uix9K9qSRIIxt+wlCA/6aNNkyukZ
v5jBkApopUBJvKBQqeLa2ILL8j3ocgJswnBYgjoRn6xVvyODXmqeQIrC6vfseLXLog0ScdKGe6ma
PWIvvHZ5GbZ413gU6d0/j4J/H42ITaTIjdf//2t7UPR4x3BpVQxIcsyhBUzhBnSRFKzB1JvnUANK
yTARnXud6RvZptoOL3++1gwRf4aEiOHj7b6yVkNc3xnKqXR08kdqEGzUZXRPjX80SbyLJCtTdOO3
TE/8D8tGzxvgDzyRh+etKRSePIzrO8Rz9E7TdjybDfTxuI6aFyPIJyEIOKtBIeqUAsI6m7RS87x/
3gBepF1CdRQay7dX5vxnE5J+zAj2g6GAHEa3wuK2xu8yGIJUr0mHE4ikX1FTrVYx2UGEQbMpx6Lf
WaXulJsgMkvgznDa02mNmbbwoZpqxHWfFvBgQwosg0aRiD6w9hSwlgSSimtIBVm7T9IMRxdWlLdu
QP2MdcXfzLswoBAy8X8PWb0SouVBjLZpGwt9CL9in+mvo/x6xBZggqq2dq71lP3xEA4YlQ5m73iH
wpua/mjUZ76ZcPT8ND+aNx5FUsLNyQwLSiNcaTpQPH00xF7DEjt/xHkzpG+0zfKPSB0P9nTf0hE0
Z3CMvwwwUoMPyGGdab2xFJ3OHdRLdoLgMrz1vnbops18vE7/SZHLAt1aE1E8UnClccsZJFl8cFrN
AW3z9N0r2g9ZE/xswtEwYyO54t4ywRm3uNdiHweCBjcioIuWey76nNzKtxnF4qMs0ZHHClYDMFvk
Lkw3mnmwkIH79ninekXMEzmBDsQGxLltFR0GM+V+KamCV4kGoYsN7jr1UBeFWCVg9IHuxuZNwYJH
f115C3zCQYF3QyCfdvFSekva2eZKeprEwBXq2OJGlGnbR9cHSP4uRFcOYKWGBWTPPSuCq0LiklOA
SQ2sz5zqwF8Fh8EtgTf6YxYiaOCzMZQAzQpkkd6kESOjGJh2kp0dxXb6ojhmsAyGBIV6Q8Jb6Br1
Mqudm9In8vt/H/hMnUYl8I4GmRY0fDFezsUpTcN9MCm6z7ZFJ8AX6aGrrEnBr8IyMwXOEmXuq7dB
HW50vxo+KrwFh8cgWWrJ47SyhY7+KxKcH5kXyMdZl429XDQV9iyZJgdZFulrxhfFitewiS5wbkR4
TPULutV2WUZbv8AyEQQGiw+iQp9CPJjrzJHFZa5RKnmontWcpl1c7ww0HatZWMIkb6VXjvLmsYTe
RYDdF6DzckhVKmV26oHeDrwS66gys5aRbb+rI3P6uYujMxm/hrUF683t5cqcduNA7EWdm/tk1OuV
853Z0IT1afpku4r2HBGHV2b6blQ4PARqdadduJVRob+7dTbsAyqLqKe+CS3xDlo9BfSRdcRD/Ibg
mEOqGiRJUkFKcjIlWtR+s9KjnMwSXN7E0jsgiTLh+GsrC5uTV1Cnrqkn+dM8CfRhu1NKWoksQoCU
aBNaVQtw/YPU2tP9y88ixL9Bh7ennBtqxOAqw5oaIwX6zFkpPS1aTKeUyh75Z3rIMKjQzynGTL9o
eJKYb03jyNR3fqzLgyK1cW9E2YvfxnLdtIIlUKmnROxk/hJ1Pf+jpqatPwg92ErLPZplzXyEUMhi
SkoxObdODBqHrI5yCM166OE/hl+jg++CSNENa0Jvtdd5twpsbZWAMfCqsvAWgD2OGX35LcrCcpPV
tThRHfznESf5P4+yk9ShUbpKTF9XoDrBKvFpmAq+xWmTuSWEqWSSaIVldiTWpLgkZfwiRDyh2ZoB
93vg9at+umNiywUbJ0jHfXxDJS9a2Cr6CKArytJwg+CY9b7BaiQPK95nFJ+MaZI33+6TgNp7UWDv
bQGkxIba3nEA55NyK+KyeDZVZ0ONLZ6+ncdXlAXG0ej6Q1ckH0M0KJfEUeq32NzN7R7UY+1ZO4xe
/UttQw/bAEIiOvi5usCruiTJEsKHkgsYE2n400nju9Wt7UINvsyKxT/i8fTQy1i/4UjeoB+nG8Wk
XejGuQDby/IjHHWKW3H8omh018y0wf/W2l2+sVXd2JGn7eHNDK1FM60UyjZztrWX4rmcZ3y0+09Q
KMpNY2pMLrpIeW2LZoHdkuruWNFwci2+ae6LlgyMPcoI5GKSygpssr7EjRqLr4lsFfgr39bEV9Rm
n7OKo9F7/U60gmMqp8diMHd7CvJephxdbLEuTtka0pHbBfqz61rNlrl4tGVdl1H4oQHUKQRbeq1c
qtli7lqT7Jhe50cZhDxHXTWjxXw75r5SVCyxKf+ZZz8sXnHUm2+aMMAXpQb6LJeqOEiDlmF83ZE1
9eo76m90qjtf516QVFeIotTw9Iyza17Vtk7Y7P0kqlcNs44dxpgSu2G8maUiKlXXBXXsDfOL5Fkl
cmARWsnwGY3xc2P71IKjgTlF3K5ovbs7VAzxRmoYcSOXHqfbT+sBijzr+TqZL5t513Eorg9GtjZl
plzwbQaXtg+QokAtglJKOXJa2lVTy9vJvWTz6I9XA2ZB37h4Walt59J7b0tjjYkpXs27TlDa+wYI
B/Hm3Bva4Rf5TURkT7o5N4pQdPuhcYk8rb4J4X4WCULdtFJ+cgc49BVNzenBMDrDlZCFeDEKw5t6
4ISbTIv+eRMvQeJuI3TYX37lvFrZoL7JytJW5PdZh1gv+lOTjRrWU8joekGrSlFtd6loSnjyzD47
AnN6TgXu8Jgq9ItCMiBFjYzsYK/YyTqYquuoICo0P4RNVGi8egqZcWyTbBZ19U3TOoQaGsVK8F1U
YPktGxDB6b5pjNt8E45zlDq13qgsULFjZnneAdHngq6V+oA2O7kYtNigb5vuUptyw0PiXM4oMeHX
j2Ww4srMdkZQIfESXLYCvvVFrckjE1I070NGRVMTx7JTnJ1p5DYpiJPsFP0HRSHRkiplBAdHL4Pz
fJ8cU6RRmFXeawmVdb6gzBLCY4294c23dVKGsLoGIzDNeL48pwu1msopjwGQ8n/4bGqtumE5KRfz
/8CRmrvMJknfCBRwRTRghsjI0l4RsZtHJuQXtSGtWTpSP/UmU2RsC+KNlqbLGeYaiLOn3ZG1r68i
vOJjhQQ5N+2STLmRyqFNlXpatWsM+5tKb3F6T3W2xtDfB2EEu2TS+KlVle4dva2XscaQWdrKeCGN
NblEgvNvvnjmJ4BqwwQdIEhqNE9OjQItYjRcSj6cDF0f2a+Nwg0jTeGLOBVv1vYNqv2TBoOAuIPa
QjQMnBbjvo2MTp8sFgVixRaD5allWkxzLN255JI+OWpVErdNwwDZ33A1Wxg0o52QbKGBsUNqwLOT
SsYb2QwZLfK8/fTdWEAG75VrY5uThgPxqlTeVCV/nr+DLLfMewtgPvKicjdYHnRwPK47Txju0bdR
1jaRWj+3BeWRkJrqRx2Z74QnTDqt1gYTblFMNobSOSHrsaoSFMk0qFYScwHT1OSKOVDfduGgb4Va
BWcZ5Ks+asWTGTBF0onf20z1QGhKhf+u62695LYd7kTUGUsyZKJVRY71WfHxjblOv3vMWOFZYhJL
4l9DqzfYwXHc6mofXP5u3IKO9qC0v/4ewmS1LsOuPDoJ6NR5qpb3tDFFAgXVZzqzzJyw24Szl3d6
5M+PhoxOShThZeP06PMKpERbQ87r21tBRRrDtNG9qJTTXVWzn2unjndh51RLxcLH2zvIpwkAP9km
dOFpjwwyAjw6zHZtdQKcN/6sTUzZNqi5fRZXZM9nyrtJPO7Jw1q0MHu74JNKbYmcAssCTstD3zIh
wruuvhi960AWqIgxU5yngtXvQhLk+PSYv9gU/qFp/T/Gzqy3cWy7wn+lUc/hDXk4B7n3QfNoy7Ll
cvmFsMsuzvPh+Ovzka7bnZsAQYCGIFIqtyyTZ9h7rW/9+tJZDZ0WrmPtnzGwneidfavXO33qLmUs
/HfArXN49hxqJp3DkrIPG6liYNfEw/Dns9EYGfkbdRdJF4WRrb2wAiSbh6gQsK16FG0jJNAvQ2Jh
s1CD95rqCgo9Z6VLt/muWdqzhI/3iRhr2ScDOaZahl7boTem448+U6MpvjsUH0eKXzfLprBumm6J
PULZfol4pC8e/MrfpVyt50Qy9kzqunJ68AbdIhel3c5DV2wKdSU8gnKioEK+UWEYcdypPODjeaa5
h/YLnSO9F+OunY5CAi4viQD5QP4WrZzpcH7Bj9wFeb/dOoiJHZs/hkOrejMfalMVeSJ6UCWN7tNq
gmRMuyHIVck5leJ1PjIZX9lAo1/KKF9vFH9s7/96pkRTXZ1s3FVRRxACC9vDMzW+5NQDr34bfB+k
jJbcdyVSPJ5Re2Yan56F0zml63+/Grb8allXfL13Pj+/Y35vFkKpjnv7s6Z0sTOdMV5rbmJ81yOD
GmICZbbLrcusbIg6E/Hn8NzpYOk1or8388KpJOJ1o9KNSGJnnDKiAOVOBU7PHe4bhcBH2w7z/fxW
WTclRfMm5p4isNATbXAMhyI+2gL8RaKwGxrYANxamSurFK/wHRAP5r0Urkyg1u9mWNffe50BeNLr
D+0UFF4Y8Z4A0ZBU4PHRlQAv0zZILkE1tCenzIjzUe30ucq1g4Lu2FRleS2MqH6mRWUnrnJLQt1/
dCiHzGf9FhSvMzQ3SxPVc9LF4wnJS7sYyAK/jcadTwlik4+TOttq7avmMIISJ+e8w3y41VGY3IDX
KFuoTsp2PuxldJvfIN1JUmXaNpk8/PP5B3VlNyKyn2BsrfPeO/jNfKfyN64TIBfUNO+k9AWyFPJW
3kLXvfRjKJ+yIK8PvURGWQAvfUNbAMDFD15cLIg7W8FtSaZf+WwGVKMiNEuy+6FDt98TW0pbeDpU
YvlElIq8ZrJv7hoyJSFecj7w6gFaQ5meBuqrNy2lSIZ0l8Krfy6n7m8zCmV/wHXLirig6yVQa+yb
LGx2FUCyk2Gl2yQXfDco8Vbz8Ng3rAcrhcREA3kRezt5HRITyJCmxh8tESFClZ98txMJoJVPVtiT
NhTkctlHKqgqSX0jaVxv4x4QftJWafxKPgIkVE9ZylLt61jx8Tx4cMSLpr8pZUEpn9X/RQ0Gm52G
Up2y2FP2/LLmjiQA6zyMLMbK3j/Oa4skr6KLT+FlPsJBhvtLtvaR/FJ0IyzSO4FXwcqH6lrblbbj
yne23cgIVrBv3LIcs7e10zp7YRjZXZ/DvEo6RXvO9P5nA5HjV0SkC5v3zwFNywIGSZB0wa0zWkT2
JZOP4O98rOyeqIwsIZE5Zy4ajUb9dH/0qjGu27hUTqwCWMs2avXQMByfMtKzVpWuV2+ppu07IkCe
QwxoO+qoMKKhXCBJ9dncc1lopAVPAqHQMZHliIJJVCbBD5rzJGPxeFLDiFaZSY5YjQEEMWP0hI9x
CqUygg+4rPDWw5o0Ev3mmxQ8zRJLCXjTfmFIOnwhfQ2JXqyBE3Oks1/DHuGQUkC/8hC57Unqkmg3
CLZtPPhumHr6nTWttTSTGldpIduZlx3zuXJ4dlyIDkFuJhtNdaJr16vj3sB7SvQwTeT5XFWWr0WY
oPPL8MO3NFKCNfQNjaYXx3BGJ0nbpNlvsuJldhU1QgZ7p1N2SqDhfarSSQ4mpsQcFjENILd8KYvk
WJbWcEcQkUJ3yi0PYHsw3DXpc9GqkNCjUt/YkOR/6ECD8rro7/PInUTLLM7i0jG2syIYDtwabI13
s6wpe8Gmu+sDrs/r7CG1Y+XBKkVzQlpyrSYozvzQGBXe8cS768FOPXMBnTOaw++Zw5Y19JMCm61h
HwNTAUWSuelJSQciX7rcXQiEUVMWqXrVgyjHZQk7r4y1K01k7RrHqI4Q9eLBc8vX+HFeobJ+JrP6
nFzHwh83Io3175kOidGLHZWELCm3sg/ofWDVHLaEQwYaMpzCOZFRjAIozYhOjsJJMbgjHbE8cSnR
D5GVUh8Qa99YgyBXHIrhLpas+fzesXcGXopLFAvQhz5Ta5eL5EBWfX7nF/pL0IbeotVj+3n+B+gP
7Wd2Yt6CFpyz0IveuA8mipAfpT91alhLu9XlvRNLaqx1sKlG3zoBaVbX9M3SpeW6t8aO+jPRzu2T
VB4raJW3iJXfIQ+z9pT4xoNeONWRj4MDBkZSu6pQVazSObqbzuiS1Wj3UIq3VPfgXfW+cpjXPwaw
DmmiTA4FE1JM/tnKTgID/oazFZ2ONtRW663me9ewYnUuHJISoxzB0NhOWdx6B4ISheNK68PyR1MA
UvBakd4n00zqx9q5SJFZPJRhMulPkrbDzYW20uyKtzi09JNZk/dBEGOwazsL6mZu32LW0ru8JpVs
fhZSA8HNYJfbFlfbNsD18oqgJW+6pTsaAfRN9fdLjcJoUSHwY5U4j28A82JIX3pzaXM/OChCE+DC
hvgJIlwQH8zsmopxuE+UJENV0YNtHtVXGz3x2UAiuRtd80pwZrpz0A8vkNFot9wqP/0ybj5NQYfK
rPX3MaN9STB78RDDZ9zZrEZqIrW23NPFg5qjuFZJ3/4Q4yrPdeujV5C1CX9wENiiR48hbOXwmNcq
+NK36hNIVPFGpKC/EWPX7UUzoZdbLzuEOlxMu0izt8aAojw1BPLI2KDGfKXJPFxToyVqDRwNYTDu
8BKgkszrTnkSJmJKaxif0dfWp6jWEN5PJYSiYu3MVNWcXUhppHmZ7AVtNJc2tsFN2IEzXhI5c3O0
bkedTb1TheuciwFkAwak8L1MUK/m6oMUjf6YlU24xu5n7JqpNSVaeWcweF0NByV4mloPTJvBEutj
fph374lCrRIzWWyw4G11/ESx2cXYQihkTu6sFAkGLgBYWBlh08Bxx2fF73wyBiv1OfNRFir5G985
WmFrJJ1ERwXeanisC9eMrpo5VbXEgzUmDKt65R2SnkJBGbKQzBxKrIlYUhefuIVW8sI+zj/GXvHs
qol5QhjAenjqE2Y1QcsRYgpSRPxbSZXtXHkkWQN9WBmqfZorAi7EM4qN1V3RV/JajAxr1ii6Fat1
1vS9y+hL9QF8hDlQzClGdZelHlLXXnOnqdT7+r4qbnUFMeDV9a3iQSv0x1xx1Yeoi6+WqBl9CY3Y
hE2IkyGxP9U+9S+Vk5lXz/PO+CB/+Om0Ki4xcbH9+BGXlAXi2NQvDX3+RSkQk6RIi3Dyse0sQtJK
IPK6sHWnTSkcCVzZmXKsk4emq/R72Thoj/ir3pDUgbl3DOO9SWzKlVX2OlcKwVY+aEFN9gYpT/de
5enbNkyDY5ogu+6GpN423hBcDAFwv29JJiqBqG1E1KdPrCsoTPp4IOdDSmp8VB1qjAXIb97JCZ33
/nWoTodGVadQdgx324xSATTvERWLyW89X0whVWLKqy44LKntv750TbDeG/NB2c5GnXrEt+YT+Th7
dyrmksLPodBPqV7FlONityrR0YrZ4CyZTqq44mklFGRITodCsaJ7SsPnSi+835UiKJ5kq4vDvBUz
ii4+1SS4FYQlXJQyuvHFKs+k34hD65GLV5r4ivyGxEknad+pdmETGdXqURa1eifH5GSwCi2WrSCT
rLbU7EAZuHr0WUsdRAUdUiVZXqCcviupE9gQp8IU1no87L6OyQhDGENU1bIwifWJGuToApiHsaky
eDtASvSDxyRr4L5CylEkayVXjEdROMqdT4iWC1R03gB+PcQKW0E7/WEp9tTYYmM47x+dvPc2qYvT
cezhKBC6lGxCbGFhI2GNNa5ro7iiuBfbBMrqYej8oDG4s8MQCv+kIhQ2d7Xb2hgf23WQ0cVnBKVy
YBMFWie1tQ8StVrNQ4ifU2VIgrA41tOIorUq42+UXZF4Uuv1SjRNkdXsHKP2VnOxvrdpqnUkUe9b
1+4vttQ/8mBYNlZtfqdj6+wiFNybr0oIM0dQBs7Rq8cMxQKaYjKAjN0seQ/Tp4FLegWRxXwuDdJC
MsvV9vNhTScGjN9U2RGh9VwF5rpSm2Nh9uFBY5l+FgyKPSLUdVExH4SSICojZKhwuMBR0ipGjj2j
ypLDXP9yB9Qr0EKP85E2VcMc+MYrD5cqMEXjMC9/5gegtoe2KKq7+YjgOHkY2RWBoU8ksydLpUjT
cwq1qnqfp15PJnxV7staU/ZVpT8a6tTwnOR7XVZzdzne99irU4QCJYCqqTdTRgrEZ/rDDxaUtQOd
CXxn0+H8gDzLIA4QYJwxEBjsCvp8862U1MM5Iv/77us261z+z5aVfb04v6OhoW/TG7mbj/yYzcXQ
kKgQjvRkVZFhresDYjc6NkUVvclmjcTu6PW0KUT5++Kbr8AcmxP92DFDgfHP6gVZuBhJCO6IVUxu
Zpq5y0A6/jUhW+RkF8AnEehe51N+Wzdb2lP86ad3zC8YSqaicBrz7XxufkAdcTEwzkK5LRLgn0K6
uxQYXl8KOpjAyVYj3kydKLXUuyMTLDty+R0UjFNs2RziQ1rSZjoaPDdA4xjlgLvdMhUrytxAawfj
PNe6J4WZGKLqaMITxjFYvpmuAG47WUhQXyWrsIq8Q9sHzfeM+aMpyUsIM+c6C//TrDt6Fc0DbqX2
ya1MlpG6LtcwFR/tFuAwa14kgdBpcmgzKK/BMx9Szxp3pVUhmaeMDa1yeoja5vezGmjaHiA/xklv
W3miQy7OTDybpV0iOw6j2T2HdVruHNJFFmXe9eev7ulklp+fiTK9qj5dKpMF4depMCFkdmSztpZG
Ke6mTwUV17tkM4nIlN5FLdq1FG54N5+fHxRFC9mBsoItNA8gSEgLQtVCl+K+eA7iXNnTqFTflbxv
t4SnIzOM+uTH/Iy4ivTr2dc5wchLoWahZlX9YIZUuWsWexucW+ELVuR9qWvVjhaPitax3SpD1vwY
Q9ebpNDDKRNVe9Ztp1nFRq2uzLhEueCNr3qGw2Ie0NsIDQzsbvZ0yUNYIOHs7EOqec6ha0z93EwP
8zNMPOnZKrZfB31knMEDEUQUInETs3s2NAqXMA5clnM1rxriV7vq8rPp5HILm7tdkwZIe2bUzBWF
v4J+va4+D5ZrL7xcmseod5RTWlQapQVCJIakeR6jTt/rYc0IMRWVgsykvqOjss8p9HuoEnetRXcr
qAMPF8F71ToU8rHQ4Kfx3b0R3jMwF99NBO8u3ZMvm76VWA/jmPjXrmo2xOFpx46lWrkRA7NCrb6x
EyAqxGWDFEMPWGjSRjw8PRhsoI/zITBTrrLehnkx9Wv7LH71IyPeuG6Jal1gDwU7S2jx9MNVuoXH
pm26fUuH569Tukso47wRVksLg9207ENmru+7kIrgvPCbz3WxQ0Yq4ArEOOSNYRhq/Fzfp2ER3bUJ
kalUjlTAfpZx8EzM8j1p2ouvBt18zMBFpVblT5UFgbnTXH08mbYfUcylp2EnzDnp0NUHI0+6OxNS
drWuPRkvfRP1YSm7Cwyw5IzQ+eIMiX42WmP53xa4dBmjzXipepLWgtCFoTL1oOYC7/wsc/QBmwSq
GzE9DCRXr0zVnbRfxaT+SUufTYwX2o94aMXNsSd3ouk+mpmq38bi91E+tZQMte1PVv5B5wrygm37
d5o/ZoCJOGSVcp8Omn1Vpy1cmptH3ADeo56X/iHOEBZm3gSMLCNniy6lWsZVJ9ZeMmIhacUUgKaG
5kZLFIwUVq6x0EvxpBmN9fvYYd2yMQuzXWpN7FyclA1fqnjNqqemeZnPwfvs9iqlFGLBpnO537Om
Bx6pRjmadaZMvtKrMZZYmg3V38WK+/tZ1ymfDg2KHd2gekVJ0P0R0IzWMgIMWDi0935UHIvOyN+G
1HaYL8PxMXRG+DBD024UpLLUIVr1HsErUoFSoF414D0nrnWJ0xg1JlpvQpSsyCQ0qESV3UQb5IPw
bdqCNCTkJUd3epgP54cxrKHjj94FqG13cqXXwpXmGamZkJsKvT96GXZVTgdq350Uz0ZUMrMzFEIw
4pogbbVE0597NZkofz7IWFfOIWC0k6TbRJgktMgJf5cVPeB55MwAv7XV18hrBflppNb2teDCGsQc
q2ITm5dckvzc3TAJClnfa0sUZNZhltCUGgsCjd2cQbDfQ00+3Xw6bjN2a+wy3GZ4G0r2JYqdaw8F
19cydxxMhGavPswvWBMpzyilvf/rXG+NF8PxGyqVBLkhMBLLvLerex0y3SKMNO+AAqJexjmRiuTL
6d8Djw5znHZPTEbyYqWk2U6nK9KQcfngCEdYvdGZTb9D4N0LEAHv0qRgNOiOf2ENZSP3yewV6p/4
va5RDzGFBhEKqB4ujDPBRRx2t9syb5xDZU3DvDMVKEl/fVT0ktHUGpw3Q/pE6uIKs2hWOinRSEHX
09w2DVrPMcHhfckW0DdwgetlfNHsqRGkZwoYHlb2NQ7Yjzx+CqQUnzQY0XimQYU6uLDWlqQIDTmn
OJVs0dYkfHU3upuTh9AVn2P7A3iK/yE0B9tKUb94KbvuhE4mNqd4fNAJLV4HBtvZnu7KlrvIPXmj
JXYSEuOB7mx/AM6i7AgT7REpW+U28gh6YCvm0Pzokwe7ZXcX1MM0m2kPdK8BfAa1+qPSBV3tWH66
EdmZIHKChQEoHj2d+EyT8pk4AOeHGnpUxOgEP4WOFKvMc4ML1TNUEixeTzYEvQOGa7Gz23OWK95R
iZAEDkNhnOZnLMP1k09o0HZ+9te58F/P+bFpHShmkoPbZ/uWCtbOjKz+buht4mxGLb0FdLgRA3jx
T+DrNEp6KJAjcBk/7rV3Nr39Qih9fl/q1n2EH2+Fpqy91yMa4rqNm4Wbxj1QL/d34EUcMqSBxA+B
G9yXGI4HE0e8U8v+QKkLwLDNOrVD3ML1r+IWwmkkC9e/qiWXLnSG9Kvvx66nU0Ll4dsf//6P//z3
n/1/+J/5JU8Gtpn1P/6T45/EdKBqZkv9r4f/OIekdtX5Lzn/sz/f9j/etf3M797Sz/r/fNNTnvLf
/3zL9Gn+/LH8339/utWbfPuXA0JZQzk8NJ/VcP2sm0TOH4HfY3rn//fFPz7nn/I0FJ9//4aHNpPT
T/PDPPv2+6X9x9+/0WiYv6iv72n6+b9fnH7Hv3+7C/3PKnz7X//iE+we/9j4m+WoKhVRoRuq6tju
tz+6z+kV8TfLcgzqVKZm6hoJ98a3PzIY5wH/SP8b7hOEMrZuaqptCPHtjzpvppeMvwkLBaVr0/0w
HN1x7G///M3/5S/411/0j6xJL5RdZf33b4gTrW9/FF9/6ul3s3VVsKuD2+qauqOZqsGnKH6+XUOQ
3nyQfxvMTK9idOxGqpOgQV4H3T77aJc79Dv6UpCaumWNVO0yxsTL0WwaeRnCNL04N4xEFWku9jDF
tUy1bDT3NK/rQl05PZGwaVxPxG6ciUpukhk1FqjWale31pJ9DST9PPseMpMv7MmgyuL68gVW0csR
phkqyUVHKDdsUh5kK4JTLAdvJ9lUN8wuJ6Sv7gpoNzyoXnR0vsFBxJh9tUUfGlCm26pfzLPh/OD0
mCN9EWZPw/iK6Ke+6VO9fPJd91nQn0dntLpVa1Usb2IrOKlTFrTWKslBNkqHKj3dzTPNPLUUTnvx
G90/tqyJ7gFJ+WfRiVXokS8iyCzegZJAnCF74U0u/2hRdT0dH0vHYJ6tKxm79SanezK0cXjwyfyC
VphaIfFV6GUbUFi4zpQCwnZ6Us1FDif0UsAj+now9fBBDTvu9/7eihT3XHiqe5ZF4Z3nw7jaiHqU
Z00k45ToeYe9vj5nfz64bBEpTaJXpIQEq+Cm6xMNpk3yF7A85GKkVuLYxMVb+kGJug8uzJAWgUmQ
JCHPLgIer3rTQB6qQa7tfFobWzEon1ZsdGjjJmZyhoGu7KL2olRhgKBWN5GJQn4f6+boYgDr7abd
6gxippiUgaYtdzgA/IsvyXv8cjP5WKIZtslTUnIYC/OzgQDbO9x+QDoH4zNrILvl8JTdqS1jBegR
hhJWeWgsWhba66ox5Wa0cQf5onur6rrfZrb+KCndbhXR3ZQqatbqUDIHDCAADIPLkmbosynQCkpu
l5UXlNVj6+ln2nQpui/joa3YumZA7/ejMKGHD+4dKqJsG6nmbqROgrwTV26fANQbWU4RFga0U4V4
Ri+P6HFqvF3uiIWVcplgzVvQoI7WeUcGJHodYqlV9xhVCRY9kN/k9iLE8c0IKuVU+sQk8RYCWl1q
mq8u3qscFo+t0uAAvSgRSC9NtYvRWIz8byffV1iATqrqwN/EbgyGsE8e20jdqDoZ3kNvnaTJdpHF
b9B3t8l5HsHV3MSx/ly57Jpky2fs8GX2XgIKPT7FOlxNnN6PegP5zcpf8QmB633162KPpLdcGi36
8DQfT9KTNJGbYKViX93WenES+Gbz8dJyjyA+AqFFT2xJY+g86lhVPbNk2scJp7f5vFnalyiCrJR+
di1AjTECLTVXQlPymxd2i0vkYQ+6JPQzoKgaoxWwSAjtHGdVyuRSw3Hc6k7iLkNF34cKgpZ6uPKZ
puqY90viDF62XYN5ixwKfIpHv4cV2hF7t2asDScnab0qhgEeRsJSwiaNDWgf6YJm2O7Gtn5SAze+
YMT173vlJtLEvWvIfWDSFPtBaV9gsj7DKCfwx1Z+Zv7PYQAramInWWiRfp/QQ1oXfjYu74OS34vV
Tn4MFPf5le4GWxs7iLZkPIfsdg5Vw5ZIaBQXZUwAMpEwhzYgGt7QhbEjWXZDHMkDjv9mKVufxlLf
31obtYeSYMPQgDQDmKRwZPFs9LL2wBpxw60yLMom2WYKm+pSAJWKQu+xQl23LCS/ZutQL/PY8qzQ
ekzG12SfewEulcmEn9s/AumqOwy0S7BgP/2Bri7ajV1gJgcukvuyt15dLYD/Z5HvlvbUibqCTEkK
CSdbT9BWh1xVifepGeEttKhPOWDKWpsMTSSMqlkgIx2MhTmUN/wt1+S99mDpGzgnLZA7y3Gk95dG
1bJJ1VOHwWgFEAXSh0cQmihYHSWSMiX64q2gJU8ju2T4sLxyK/ye6AAv34b6SMcRUpUZuAAbTcBu
lgg+88p7Kx11WbQiv890OOs0WFjEc48j9BJrZ8zci4Bbt1LN0V3aGXeaGnViqY7xTaHnfhGti5mJ
ih/yc+ASJsRrmAMWyQf1oaQkdijAjXEl0cYMA4K8okAz1rAxiTiLveBMFIezdPF8bkNCkX3Z70fU
/ktp6/ck67xXOnrtCsz8snHYvsa+OKjaQx/wQXNb4LSspywXgQcJU8yGv+Ma7XL45HvW3ndHZxF0
4CYo+qzaTM+pxCXVs1LvIj2xlpQ+2oVSpze7Mp9jX4OBUL5WCEuB8wYg1RaVm+39xn4GG4s7iOpm
5Qbfc9mRnzWeYYGl8OWKH6bxBmI0YSwjOQW9YpznO9eC5ZsY1bpsR1r19lb6gB9RTMbEQwfDWvEo
XCkelC+iJygsRGtR0OmqtBpoE4kUCRRMxSY0GbVpcQHeqqxQoScI5cptqVcv8Ao33VtX28/sW/BB
CBtrsSq3WeJ+Op67aBz9A440ilg/uVaG3Bvpd6Xy6nWZBJeEnzvgW0V/rlHdrePhrKprhucAFn1P
So1TMCnbdU27wsBQ0Dr2UdfA+7Vl+Cs2rF9Om98c0jwpkkBg6ZwLuTg7a1DGqTror6M+28LbPpIJ
txmJtbZ6RtWaTrYPVH7oiTsNjIWB328tmwE51qgspExvaBWWY6fd1Rq52658USQVUjnGTwPyh4Xl
oOyoPMJ3h5+MRypIKrLCUN8GBBEsixTxKsEJC7XrHrXODxaJPuCAia5qEbKuYNeV1O2mD/CEgYlk
gG7a3UCLf5X3qygnnK+X/tnxFNi0MAVREETMcU5LbKWbfZh9py76wfpOExjDPT9VVPl74eyqEoZL
XO8SGb/A/HptwT0tsOv6cPyI8obigGHLVEZujf70dKZITiSp0TFFhlNWjdNhaiRDi5pWPN044a1W
mqOe1qADfcKR1JrUzlpL8xWkiEvPooQ7GeW8I+m4u8G74u8j8mhCcC9KHEKtLXZNpq0hPiPeilYW
7ReixSF9Eala9U+SSoQleqRgrpDrhHsTz61ymvTYfU/2cYd/aJ2bLjw8tyKJs2L6xtvVwyhU8lUC
mEoL9RdUn/GW3lNNfJRJ8qQR2ysDV6Ub2/oG/cJ4tXr8QOOr7LLxA5fXFKHTLEJqL0vTqaN96TqU
JocMeoojHkcLrXlY+mRk5Y5C205pWEwL0IMFN2H/pmRE30lENNDCY3LWQo1onp7I1jHmMm4Jsh91
XpyGV66e9J2IKPJUzMZlPs0/ipYgstTSANaNSF01882rxQXp8trN7QPsAYwZ2Yp99b52SqLbHfzS
P0GQkxKkoOpQkOfVB0cFjdCNE0puH2vtsM5d55l4wovhdlDZzSpaeFgipI13187XmgqrqNR0gSXF
9x/1jlAfy6VU35DM5WrWsTPqkmI8zRJbNaZmrbkd/ey7JdN7wp4E0uQ1aVv1oWbibiPDO8Cu9zdj
n/3K859CLQW6lC5b6UKjVWpE+ZLk4QDEy3gWKSgYxthggW0KmkPwirIFDTfxVGDOrKU/avctFY0V
0ttwU/nsVhSz2nd9t5Fx/EqAcN6ahKglfAFGZN3bOuI4pgJ3VRite2dWHj1kkA1r6v5b+tE4savQ
wfnMFd/XJX409VQ52C0s4a1KuAu7yEcLoJLYXDfyIQwIyVCo13o09hblyI3RTazeWP1FQw+2gvNQ
20yyca6v6gqUVoQ3eeGyYqkzy7qkTKNVgc6vcAHtjYN8Y6u1p8q78g2IlwopYlbsbBoUaAsR5c5Z
Iq00MuO5SPxfXUfXBODwskEiUwcMu2XcgcEj/CwlYDFpesZgZyrFS3NJdEMBuyh8d0NnlehIB7u4
NBeZTFmPFQ1umji4tTV6E5UCRq2Mj0YcT8mH8peJTmQaHaabL4hXTmCvGtecGvfnbiQcaXSoqkV4
vpJbpQF2nO7jRLolN7T2xARerGK+/oUix0e/EQo2jjZ8LDr7hh/APgXFcE/9mmHDw7GBUJHoafYg
McGCQxPeOqmuRw/rA5k+uHbaV9WwjEWhTISBFtmq0VJRiZNrWRIC1qFHQemFiqNeNE0PyDAWD0oN
VEsZnfZRLQ4mu45VTCMFa4ZwWKrKUxtkD3ZhPWvdni01ICePAO3Rwe3tNyR3J9kIg7xxxUaBA2mi
v5clxoVCo/bVldi0ZdjbC+jKeJMSb2W5hbE0OvuZleIugmkVKXJv2tnFx7Dvjs2LkARvmRlproFG
0BLBUuu6jrALpqxAIF7gWmno/wo2BKZFmpDR+b9SImwXnpPvtYQxnlBI5i6TlCsGRyfpNkp7tnOd
1Kyk3AzduPG5Ko90aZpJF+6xdCZTJZsyVUKNGM+JALIsg0HdpW285SuDqpR5+ioc5Ieb5fcMTFzE
Y45UMavoWxFNVfbtUjQ1Wc04IwFn3ac0qledVhXHzluNGJpxn53525MbQmQZM5BcZY3nMfpA+IVv
xVagxErtGClbougWoUdYdKmk5fs6OKXBvJRnB5c8XqukIo4flkbs+Gg3slwnkgZnRZjwcvTdDy8G
0Yjpf1mAcQAcznrbH0j7bVwgUYeW4MSgwTBcVkBjNNKEBr6EKoGdotHyI1R9GbE9I/3rUek85RhK
Y0kimTxIzdwjMG8XrIum3tYVvCjwBIcMj56S6ujfoHW4+wgM7uh3q0HjyrE05jPaxR9a5H+AAoOV
amdgqxzwxlNxitU3wyir3WLIqpXd8wcNC6KaDZmvld5MAV2OT4k3bcRNAv3CxsJXbtCniErWd1rS
Q5YMb1SVVbYr77IsN3GDxcloyXQUE3lEN0m9pxxhw1RjuC1eqMhkmIxxDhJe76UmEP9aX/qUqVlK
ZdhLmiRfUU4mKi3IX2hePjHTiWPiR2snp2VQ/GCH9BpHZMG3uU58X9RcSzP/6EcrOnqS/6cZuaeO
GGzfUpw1KKN66343omJYk4VydqHKAEF7kRZFISDhh8Lz6FkTGUGqcrz1QSVYQ0ctp2OOgaz63PDL
FlRP1nVgWqvAd8CKVFm9xGqzy2NCq+KmOEaDswMB8iqKqF8GglVFnzTm2g3YMLIPvK8T50D9nikt
DNauXr6LMn4bfItddO6LrTwNdJ3WeaNvfLMYV1ErWSrFj0HD/g3xZkIM6B7WDiForARb1k6gzFaV
ob8OAaiRLs4/usT5AVIavIpT2GxnJJOjJfu7JgFIlrVqho5V+4Uu77XWCbVKzWEKdH8a4GmT+P1O
TGxE830abNvsBVRdUBxI/waRhzACe4to8CyypXcMQJUdbwtlXh4rkhJ9Jx+OZRWguQyT9xEkAdUP
CtAUqxLMP+5PHD/jBorlRVZac2QTx5KDKwjZGLekM8mC9QFYApSWcAig07kRyusyRUw9QjWuS6Vj
nlHIoNaCbE1GF5i7YqRHWjT5ztepPFX89mDjkIhGy7IQxYGCHEG1tKQXMmJxZHjThjV5HQxKcWVh
Hpuh/EWx+rGGEAtuxmF0HZPt6BAC29HNXquj/pyhy12Uw0jAue8g7VKScafaNamehdg4kfmpaAgG
2SPuw4Rwqvkht4mDq70up0Por8zBOCV1eLDD7mZJK6d1lkZMCtTPeyLjQkH8oao262Doy5VpIKcs
TOqByFWICSGoFnyBudDHsfgvjs5juXFkC6JfhAh4syUIelKkTEutDULqbsGbKqDgvn4OZvE65o2R
IcEyeTNP7hnV4ZpNnoagiCNpyWji1EA2wYQOY/FPyCNuQYcnaH65HU5yfFLYKPYdpXQHj9s4whrg
b7uztzDQxqte5Wxo3VYaGta6yWOBb81jbOX7mW3kbDbjz2y7hL81uVtIK7iMwxlt04K63kTB4/xi
IvFVD+qUo2Nzfhx/81ux8MScq5fGNzYuiS7sV8YUUkOyJQ71jCMWZ2jBkTvOPsjZW0RuNjlbYIjQ
/j41DlbzlktGVx+U5lMK5ZEpoB3q0DiAXJ142g5zyoLaFAwzRMVqw7jo3La/OxN6N4nrfOu1nr4X
woiY1JDA8/iwDimHeTG7p1aZ/4JUWjuDlf3qCr099rp+FeaibjKbHGwqqItekx9E6CoxP4EMYHUI
ir2Wowx7RnpErNIoDy6WyF5cGdbKGgHrm2fD5dquySPNwD6nPUtsRXcTLqXiyTgHW6Mko+c3D1l+
jczYdqVCPphdFCo9/+cnFIlkMyVBvaF1HDoTTjby4oGIyWwliFshEWZGh1HXCme03ZD0zbJxh+E6
FzyaIpUfOnZrTAP0rINHoMkzhpvgtiyF0BGwFmKdcZzIhZW8BSq5oiNmKJxw+eIiiBIr/sgq/cvA
5xzuLFPt85YKU6KpaEfpJSs87Gppvx7rJlicY2TY43cdLHrovJSF/awEF9k8AwEwjmREe7auVNPZ
bq1XOHeInkM1b7NWC8Kkaw6y6pAEurLf2Mny3fFKdtRX086Z8mCaxp+YgcXdrnABMkOMmLELvh+H
d+7BFK0Ybsg+UtFRTh6pDgqIXc0nK3wXShNUfY/CZHOD2PSdSzOzyWeBT0486GSWU1Z4M9M5NPZ9
6HV2w7YO6i7oTbKLosZ2+5F4eDK6WXFgm4c3v3M+NLrupGbQopn7ioMnoBXQyxQLgThcHB1ialpj
7HKmrVNRAmTgW0Z1jIJa205WMh0ord4Gud9cc2V8jZNN590KxJvBsOU2NLu6/ZRMDKGRRC61TVsT
5/UgkzhaWpDEpZXsZON9172bYDN1X1owUtvMSum89+XzEJSKQjAQS8Axd4ZVWVu7NYqjVOZxSaud
B2Qr0gGWhb5oF+qwi32jq/dO3FtuIBsfHYZTc3WrJJ0GWahnPtYyunTBifCmUD3lUfWskwUNbfem
qpI8r+L6jKk03lhU+epx/iZSehFdJ/5Cc/tClDzSIUmPpWdeOtNoQ6H8XWsZGNWpgg1HViFyzlfX
tpZ9X5VPo0F1+rLXipJShwqB3p+BD7rBIcss6o/b1N9PLwywCDKM7U9W/CQkpHaj4/+uoF/u4EAi
NA4m3fGOu9DDAJ+mwUmVCvHWQ8SrZyaBQ+rsoZvFoZsTqVyzXj69TTmwEizc/ktmNEfCAaBpvbWk
p01hKMbJkz2ZNOVm2bhTnn/PaIjlp8zAozYC0RBXhQT9j3N/2qnue4kNm08AH0/P5jNkW72z9RVn
F4WymJQ8hjhDebmCSNODV6tsIBxY7h01nBlS6RpH4WlnjzkVV8MxP4kmp89+7I4xqwQWbgL0WtPu
AobeKnG0vaWV3wV09lXdZbmi88zXBoYPIyeCZTiT9wE6ItQ/tTgfHuk+xMOTCBqMVkb8slTybzLT
R9K4z6S4kp1j5Z9gMfCcj8W2ral/a634BTrOxCPVvix4/qmf+ljwadM8DfqrRnNRbv4dgPbcNpBT
N8NkRiaMFFABXmjq6Ca8PKeRYXut7sZU0V2nj5+24/6q5+Fbp8QIiPPN7UjqoMXoYZfjA66NT5L9
0aLVz6iv87Esn0TOmbwNQNnlVqHC1j2alqDIRqNZKzPn9b2324211kGUbFHxgHMe8j0Irbk89HLd
log8baua17OvKj7bDTw594om+Dw5NLBS9sJFLnWzyDL7jadWNlKSbWfQ3Kha1sCyabNkdho6mlf9
Xc5T5by3vL+7qp7eyGUDh+zuXv7KZJIZHmlqY4Uv8dlgBaB6etcwoQ3b176liYTwV+QV9J1lbbwt
EsaZcyvQKdtuT082H3DTqSMvH8l3BZGrqT6UloPlAKxMku/7pr82b+UY9Meg0cHxUSmqAy+cm/45
UCU3jFY+kFYmQ1NhJ4f8DlWO8wFWD5Q7jBxBzZGQRqBs1zP6FIKxSgAI4UFOgvtjal0nQk84B45+
RfwJw7ezV2l5K0dxM6ZgvrnG7zXdCvgpZR7g/xuGkslGgyoguvE8NWprV+q5x2Megm5BKzeBP6e5
DziO511XHL+aMcvYprm0MSk6w17k+mGClgsgG+BS8jjDGh9j53wx1c425KA5RFh2dWmgRfuU/pqk
mjqDf60rCOAHVcaAY54PmtBW2NZy6HRiU4lA8+c/n/JK3wYxY5eMKremmu5C95OL3bennkAd3hW2
gF6JEfxFlmy70cF4SpJmqyXNs+im+wQSPqLiaN4Wlg+KJvaIWHjgFJhnh0Nm1FvIPn4oEOqUEyPL
jLCl/HZ+HzG6bmpt+K4afzvW8bZDx95bbvfhUYU5INsi4MWhFchLYyiX61Hf7yZKzWnoSK/0WON2
uTem84GX5zux83/doGeXSi+fY4FtYy2ja0FdwzrMvqj6Xhjf9FOktVTxaT64YcFvYlrElzkZJPx3
/pYLURGOCEWHuffe4EdsahPBmsn8Na3TalNKcOBKe88EH0k1NcsG2zD0q2raB6n3h7oYpiRZsG0Q
nzd9wDyA+UKCa1F1F3JeriV2g59fM+e3kUMniH/xj6d9V/tnIQKq0ccMPlVVb0jG+ifmRFEijc/Y
L+u9pwVnm2f0ZMn+6LU9SKjRulUDUzV/yA2amngsZ3pANON5npcTWfdu43nU1VTbPi4TvCjc4U1G
l36vkAGqPZr8wVsFc1ZQnX91cTbkDH+XqDP4rFMyke2LTrXgKS1sznT8i8ncvwUOla6LW/0i5vJ7
KTyqRp34g1DzmTNoBXD6Qw1siznlPXrKowwbnKGGdzd7eWxmaJm+3W6rxv2wS/V3zqsPrQt2WLPc
07qTorAzDRi0CUKK8wWl+dImiGjL+N3249NE3CZ0puFue1ysk46WAs36lAZbzTCPf5sMmuskH+Ta
DlxnhoihLp1OqX0MbLt5alWCEMTyGFA0HJcaN4FVnwwQHQbtD2KS90xP9zHzE6R4g9LNiphXiVtb
KeASIkh64N8NZ6e23g8ViK5Mivu8PjVjkPzKBTpnvpDU94qFkS+oSLBX4KSlx2eaO6T055+6ozxh
VVGZlNdXW7RWpDOPdw3I0ThT97lvfU4O6IQ2Lf2okkakdFYCTK/T3qO4gyWEiw9h51fbzF0iQQi5
U6Au9Ppyi2KTv6hceTsyxUfkwJaBNUfkmHv5SdXnLh6yQ1YYjHghdWq+gIM3UqBnLyClg4UGCm9p
D0P3Yet6vg8IQYUYbcNCZ7uf5tk7ujnNKQVztlkM25pteIfznKxJN/501HZssEzC8tdoWJYlEkg+
IkN5btNv4HtsFod1wHdwhCDB0utDc82x0Zkser1DN1Ufg8rMcacg7xMlGDr7PJnyHTQs6c2XRI7Z
oaAecgPg6pu4rNiYtfEhEwIJnnGzQLlcEq7hFBXfB4dBRN8/aegOoZE6EyOq7pP2wDQssLWEFqVh
bvqTOfpP49oNVyNzJqf/1Rn5j+MH79rqIQNVbxlzTyXa+JZLqzm1pF5kTLGdaxPQj10r2FNPDrqd
/pUNf1FySuyRE2R9bgxtn8SjiKq8yjgtGe3Gy5uL5HWfvXXKl90Wl0EIZ+lrk1dnB4fcXl/6O80/
+dqv5EU+1mTFhC4yu/a7QYKcHJ+8kE3cTnmPzE93ArynwrnEzmzeZ/tVHymALrmI0NhMxXPSnzo7
xkI7WQfb5KqlrAwvRrFzk/EnJ/VsJOeO0k5ye588ryNXn/lNoMKiNSQHLyAKwwyZK/Il87tT0feH
rDTlxpv/irqowlGjnAAaYGhA2UFCya+qDf46ObJQHfwYA2HOirQEjgdOzxraq9+gCCZ99qcPuNTa
Q42UHdZBZkX5wnPGThr2SQF2HSufm2hv6WQ+Zls8Vcn8xEi9PYrnWXc1gg1QK0bn0Qs9mv32ndNM
/uGJB/wha7E+fCPuEeNqjjoLkCtG4oPUsojUtGDETt1PhYgihjk0qv4weEYZYoHE/VeXl4GzRoU7
MHa8D4sNr7Lzg81ONEn/JdeEgfbSvKlgfC6C8ZhmvFSL1m5tegtdfd6lZv9ZzP45wJxwoNmgYafr
96P60xryRGGnBoUL67CvVIQf4I0n/VFqlknClUR9UI5v1M9RcaLe21k/CzBEW0JrYc/3DY060Tdp
b35IK36YMav6pI9Pg5XdiqQ9CWjGXCufs47EZOZyBJb18oYBDHeTSufzMDXWhmXnSPdro4IPTQfA
oQbQXvlbB2rOs7Rt0fKsEjxineao0g0DD6F/g/3+lEqAakx0GQprYJ46aNBdMJ0dI2oNfjvESuET
53Uero9DKg/Ga6E5PwmFxPTXZMc5q6lnjfciTV/WiU1sSjrBkE91Cq1Qeoe/FeFkn2vqXBoyNHPC
GV28PEa3e5UjjgMRcF5LZuPvvCor63OfKjJhBXUko5U/nqkStK7uGPxKqEBXPpP1rGaVifOzV+7H
cgBByS0S88NGr+r3vOqO5QKvq+igQqZuX9LDpx0DRa6yid8ckyB9IBlf1/Y3GZRqs0gUE7RTotGS
wopg/pvx6/k2D7TF/zKaxSxsLz0SfpiONItM0JnCoqQlzaf8Lx61H2/ROVeb5OJbRZhe/llZyaTV
x5PbBN/oMxdr8D8AAf7pB4aEYG3qvj/nNcOvrr/aFltW3ZxMKguMTLuXiffhm7fco5ZNTj7QKlx6
pA1RRLTVg5DsLJ1tfLTHasMN95PFuDwQp3pkY/9WE2OtVRdqi3xLNfFMLUbnL1j6YBp0QG1UVhqH
BdGhGjCBDMB4o0Tp7IeTdso0/WBaDbYjDDuceavHIpfg2lRtcM1Tzb8GtLsmQ7adbPFWBP4fimwB
3Y5EZ2MqwT0u1lN8EOWzK40n18MVi5MAr5M/W9c1R3V1rbPnd8ZBG8wPtAFzSx32vijYQHXDB3Wv
5e9ZlRwx25xyIWXYeXzSC2XflxnrV2XP5a11nWqn2uHq++7r0FGH7TF3TU0fbXT9I8mxADiJ3NZT
H/Hclwfc6egpdrPlxeSS6jNqqIyRXvEaq5HcDDojDxeWuFVVV181ZFyK9xxLAjmV1NrjJfxr0l4g
Xf3bK0vJ797+lgV1g/mUguJLG4qZ+Cl13f4n9FUQTSDJVBqE5slgyCSmWT51EphHcXJdal4Z2LE/
7mytqLfCs5/GpLOjUvfHE3jIBLgSNVZLjE6gce9wM6P/1ib9j+ZVPdb7RkQ4q2rCTVm24YX2gvwp
qLPsmmto3uWghQuLemOY73hJ/LCI5RrRu1RlNu8gS27T3pt2TQ/7PtGTPeLg9JVleI7GGiQz34/i
Pnw1C/kWXbQ4EQqz4vrHhgXg76anWURXkXf1zeDD77IL7Ktf7sTc0KU7tlnm5miV0rvEs8u1YdGr
B6aD74wrgJtxS9GWu5nR+WgoLO5FNr9TmcBunZlJ1Ljddzv68jhXtO1YGlkTkCWgsOjV2loNxQ9e
Lb5F4teYRp5j145DEM/Q3FvrM+3L16JL/yya/ORaZTIZbb/aYHlXkOhJVxd7bzSfYpq4Fk6k3pPl
Z2ubCgO6PDGbE7XsDRc4ke0su/wEnkaXG+OhBuGDBPUN/xOU9vqCECuwY/RvtgsDI85Wq2gn3inj
3UDtL+gonhn9yOesGF/j9amqwHHMJmjLhhlbTp7OZ7qTyPhnSEm3py2n/wQN3JXfwsbf1Cqe2GR+
pu2XnzpvSb2StVmbYf8NU/BtLWLYxF1OGXuAJ8EfduMCeXNeDlLhDnF19zdDezAY+zTriq0l8guN
XFGNgzg5JL3+R0dAl4P36lpaOBoDptis4OAg7kMx0XPZMvmYQc2PBNtzBJQ4fbBq3Wu7fy306hqU
5kwYFwJ4jXG+qyXVAuw2S6qeERdOgzXuSc4nrM7mm9eaP+QGfxxW1E5qb26JrYOySDE6hA/6AeFn
2Ze+fddz5zW3sQN7yQhMrWfh8njwqgF/kWGA9PP+zv3A3S2d2PYzWjdr557PPZAzHYEYKYRLh1UE
5xLOXLckoMixwZhZc6PGeTLia6536/5Q3wKD9WtcI+1wobR/eUOm1mTonux9jrcTR1HQ0X97kf9T
wr00diki36b4B2aSjVOPcKeHlWBFPqL18yQQqEow/iDa6fY7SJO7hZ/EFpTG1DMEdaM/Gmn/3NjB
1jHax9AV8RrVNk9xvsWPmbnBzNFFl1E7VJ8ESy52GjDVKOMLcNBXq6B4zNRp19GdAaiddSnnutr4
xM1MdC3XD7WOMdx6XvSCJBqk+0SwHl3IgdHX6e42bgjGtfLJJXaYKysqEwI4Tcb/0eJTXrbPeTOA
+aMRETvNSIBIGCtcwKYtLRYPtTUSdv2huMYGTSqm+dvFKprbLic6plhlgGlOzHetfPUd7e74jMQ4
aDqexRGxGCecFHCKAt4iWGamua2S7svWluds9DgHUUvtFOi6nbKvdiCnKNArjJBDepCt/8oc/fdQ
E8/OsbXRb8GXCQ5t613qpSIOZd+ttHmkov2B+XzV7Zzu3YJT37Iqf2OE1peEWbp8GjadadkSURP4
GfAwj+i6XuZFOI6qTnGhayUwl+6ot5oXeqn8GYxq1wcXmbI4NakZDRzq7IYwCbnjIMj/CMlhuLGy
B1fJv5w0LaR0cUiM6cAM8Gxvc6xbRDA/83ZAwekjY8K1n027hAsvCR3tbrQNX3RJtg1jg66o39Jg
2FjwzBu9uBW6cyZHkspnPatvlGYeR0q4EV7fNaWefB/TqcXVc6M6/Gnj9BLzyLYjZ511gix5Xg2N
hkEmMtuG23gb6HcEgL2Zs3qbgxm6FTf5emmJ6k6YlAXtznFm7BsryTcEI8B0t8e8ns+KgT/Y7+TW
GNzq4DclhM0YGZRe3CHkp6GL+FI5Poacft/58t3Rp2Nu8Pa1OBqBChUXA/oDUfB34Y/fy0gfBaoA
X8URV8+VziXu5AljyRk+7TnBVamQ8lQz6xttMp98J3v0fERt4L3EwZ8UBOQK1R/fFXM561Ml5nEO
rM8B08mwgPKpK5cjXCMjAwYfSFUO+IB7rj4ZoxBADcXaSOYLZk9HTM+TfOPO8co46t7H+L0tUuN5
PJxIBjMk6B2gTzSN1kW6VeVwF/TQZgPdP9BtNxnTHRNnOoyeRpn+VgMSswkSx94S2cCNob0Yidqb
gFaXVt2duunDJasvWGC/uhKYPMgINZD5thrrGwfJycDI3ab2M/IykLe14n7kKG6ljrkbFu0ElZ5i
afgp7O466wAn2MFDMO7QvolbnXWTd0el0cLcnia8NgJgz6DpMTXQXBfxjbvlVSuKL6Puo4GnfJPT
TLh1UmwP0vE3tH6dvABBYhQ4KIr4k8D6jnoZ5EUxPBUQH7brWo2R+VHSiNJZFbHChFpe23nTKwTd
Kg/ZP0miV+OxV986CYp1SdaG+NabNmUIQb2J6rl9d0VK8UeB3Vvjs2KJhAWOna9q50+DkR+W8zUj
6hhM5+pb5crfGhPxoeDC1hXcFHr1FHjLO9vDRQg4ijlXys2AxB30B1cvf0YulUazvNUd+VwFGngp
qXwmmUZU3TlndfY7t3uyeZR7DhUzVz04iNk60wNwzqrvkmg5bMsfEurfK/3Wkf3J8da2YowBcPpR
jaTx1qkHw1y0HUh2ibk+VrycdVVxFUD3E71+1kr3YgNGcYcvKZb/ty4qc9CG55eOIp4hQb1Mg+xH
p6QcnztWcDrIG2/+Z8UWpWypF7VmcCBOAWAbEM24nHAlFHy86ETysy9PTjdHs66V8L/l4IsNTF2P
W6ujl49GET1cmCOMTn8aE3Wgj2HYscDxhhW94PqYfHGQyqbkWa3VmwrNsWjAjBt0A26iBod1kyLd
lOqTVrO5HHadrLn/1vpu8HjlLOV+xprxHrsa3+s1zhbuJNqLliKYjrG5GbEhSd3HJdXYFxPzG3Nq
WBoccvwxlpec04MR6y/DarhUWH4LoCMUQ6QrX9Ue0gDDofrxA2yjOCxOtIpZhDULPeoyfsZuofa1
btTeRZ68E6D+0YlwGqY5bQlneNzUKGuWyfLGW3Wcu6946vSwhv4qadYh/Qmhe/1jddZpFH+FkuvD
dmbqFRHu5eQ2bbK1mEjkv+r1BNe5mgx1A8YDDLgNEeafvtW+tDF4n604ORaunx4gCnM20edlb/r1
TcXWI2el6VcvZR0bRphIBqEDAdPNqMjP6wUwy4UTqK/it2VAGqBVrKQ4tydoFmWzP5wzy8UDi56A
ROg/GSOwiowZtKEe1RADWMnNC37mv4ySP5bAhZFgvjORZQrPQdPvhqizpkOeLTYHBZxbCyNpSDTc
SsskLVDmG+iHQDU2Y1pQcqeAWii0oFCnaWLLWTvHBYuKknP3pKbc4SiImvT/H7XXkXPQQBfUP9aw
DaakgYGYQFXgP/I0XbFv1DQ2ac6+imvwAkT6Cx+2aqx7w+n/P6RqX12OB9qEXO073U9cOwk5cf1u
j/YbX5t5XL/7/7sp86YXknFb0E/IIS21oqY9QQ8nJCpRFNt0oct2mMFPdD4HrvjaNQKkcap9amPx
Trhbh4rloriVpIhj4PoHkeP55suRIEuZz3lgaIhx/cDyp6ttaF/T2qoOq3sozTWDe+A4bALmCyyy
bRXF1sQtyQpuXdVp5yJ33xdPvxfLDNs8GRmG9f5zw2HykBrNdWo6j7e/K6MpW74pqi6ctdC1oMLR
WysCY6HbkS/59TiD3a1GIzOneQXnR1Zxoeu4lfMaumf3DOXS3nv42AYmPzi2m5I5Da30ARdRBAe7
PHdJTT0zs5ON4IRlc7M7js6EkYwAero0j3GlOk1JZGb49f2yOXqZgXNIY9DsDkYGsZp8TFswi3UX
RsuD6b4YGSaZaRFw0fkVdJuhnxQk2ho3fvHS+anOmCDq1BQAL1M0cy3zcHSGitCdq/YNBaA9A7J9
muLjSZd+T0uWG3JUIhmdgE8unnpfBoSL2pNC01VWDs2hY4ziEjsCsnJx/Cm0Ddp4AJz8cHr0GD7Y
Sj+XmSdu/EM8LAE6hFV2xq+iq98rr3pD4aWxax7BVvfiaVZzmFHJcjMWcFOe+sdlmxSNWb/gkv/X
acjKXYfuU4wNWipP+SjpR+YI2rPHVsc5ZSqexQztRM2czsPlRMP21PbdVVZAGWzkKqfUL7Mcky1K
erClDJEq6NiTL4GdJlumMfUr2TAiw5h7mhyTJ6nndW5M/5zu/W2zanqtHcopeHtDxWU+Qm2ibU6B
CRBrhjgQnBc7dwxJFPMdgxOnYmwIvHpMsOAD9LXYtPmCF9J3HiL2sRQrxsf4Rbuh/dTbZF9mTnvS
O7e7gmxj07e4TKWI2prE1zwIhCllBUUUmAj8mr4f8Z8cbEvciT/+JMwW+LFVR6TQc3DeE1TAuTWC
zqXGBDsgMyKNduyqDAXb+wYW4rITNWauvH0XASZb7EQOfk035F0lzdD8+Mz9tkY+qhNI8be+mb3Q
cHEWMflxxye8GnyGPRz8bvPwkuKIpR5/jW0dymU9+RfLBw64Z5pvDiW24m2ukQrLehgNVtFvM9pM
uMGV2oleKuoqnPatyW69ctibeZXDdKoPXYalvCFAuIie6rl8XCeY+N/9EThWLadLXLGQ4zBMI3Cg
GJtayRpNxaIzuNmJWxqLATRbGrF4+Rg6/Q8j2XkVFYs6MdFdrRkHEIofqLA4tdmH8omyNgnJiiuQ
xpaC3Irc8yXtvWZh6+Mqq45MdM1bBRDDFjXVRtNAkSVFI4WGc2VpH2lC/tKan7UBZK1gGZPwATYo
fbAbTPcDcSjDnpvcrcL7yJeBUVPFBpoZEkjmRDA1nzKEfMOI/JmLQTbLfKeMuN5Tp/Hs9ct5rnpG
89r6N1aSps+2VDVwi1n/kHxsEmONAWyMkXa+7q4UxlWbvgBcBtqESufUfUCup4fbGB+ZiTEvKKmh
TSfZnXrZ/zJ1pABpic/kk2e6QjrXBWb2/jz7Noh978toeAM12QAwnTVuiKhGc1xfW8yKNwtfMJJy
i0WW0JXK8rcy2IkFGD+tAOA1amoBjbZjk8IcQhd9WulyZ+sWsGbBi+YlPXKJnbhMSFDQ+JwDjqqq
TbuI05wD+BItWObcEHwmvMzfJ8gE0qU2nDu/Tv/zRgvcfDvbnFyCTLuWY4Jyk2awC3h71GKf8cBx
fUoIVg5t1OdVcyIodw/wkXB5S8K00mziwvS65RU/hD0RZu0Afq6zVqqMxsPo4VPQjgj1L008vgnB
nk91ya1rOwCSuhFpGgkvp923lLhviQi7Id3Ma/sfTx59LqhIujR2LH1/+3af5+3vCtZJ1OT+AeAW
mQDefyugCW+msnkPyOtNwPizIRky77ik9hrjI8tmN6ytHjtWPpLcLLrgbTF75zkZcUz5fHKWcdtz
XbhMs/daZiUSdHqqVoFybOHg5Qy+uDMd5rgkSaUT3mig8pgcvrYjrr5dkdXaRz8ETzbu2zzHJjUk
7X6yG0bqw2lur2lFHDiOiyJy//hez1xCgT7PCCqX6a6dOLXXmZHvATr7XL5CDsXHVvMreB0a+ELC
U0IFDzHhByFQwlyvk09jrY03s9GJv2Pd7ttpq9k6WZOUK4xYblW6UJM42PZmjHs6PXUaP7A6IH/8
i/3ihZue8ExmRiVDKqM4eVgq72RLX6BTY693D7Mckq1mqpIRFz7QrJMHLn0lOC9nterjJLbmpNv1
WpxcdPUw3F6dS8f9N430VC3xxxjPgmVw/q1AeYU5p1PTgm7nnwZtOK2Z151FOJfoEU7qoNJuUzE/
FexLjBP8fL8usZHvVJBb+/SDsjfeXxTaScv+Cs6+20HgaaJpsLyOJplgZLutwVU7EKh7IpccMFsb
Ruvs7UeDgWxdMA4Gt3CSwaAdXf9KhRcpHBs9ikGiPLlm7+6JmZyMgk3XTwGPaDPgmLHR0NrFcPA0
Kn6KgoyJhl+DWXMMOYxPTyszHYZNcgLVE/xYaojc1HC/FWZSEOJO/tqZu4VfZj+N3v9e5HcprI6x
tn1WprxK4xk+tXWX+WI/QHk/K3NmnmoZryV36cBwmGYZgLcQU/iMALHdt5r2dxIlpm99yPYE+H86
RLmtt7YwUUJsyAmLly4fVR9/xkPjR12ZvdiZalEpLGsn5xIr2sSDb/HTV0Vq3oGEor07USy07t7P
Lg3PlFE/AgVWBO5sDZopx6bMetLFDWHG0eBIXdFsaNkYv7S56qgjoFI9Jyh07C2JiULg36k8rzuY
GiSWhWHLHi/usvNp49rQMaTzVwAwh66tj6X7OXvpbxvbAXeH/tVByLj2hqA/nfzQr9iq0DXIh4Vi
mUi2ikE7mEuKDW15TTTG6hzRcLgw/2090klVQ9QJ729nqs+Eecxs+vZxKamMHrXmJYD9yneF02Sg
l2zpmGZMJonOfzV2Yp0We9j0vvmqKh9bsvcZ+JKwd0+TSgsaKvRz6DENuJM0WMRbkNTRWFE8PaE1
UwQnnKOnSMSm3omGUNy01mDt6pHyusB6wi6Ij5K7FP5s+IS6LfvH/3/wkYISYRG60yFwk3spHlLW
J5bwaxpY1nECDdvX1eOZDGb7MLk+Q1Z+dNmvOF4pcYKeZOJbd3cuSJHMuhMGeEGbYPHubdsFlBkg
lNi9/5Jkrv+SgojlB9D7oy71XYFX95oUwZW0UX7onAzIjxbvA+awL24HpGtRU+QHtqB1aESRRl8I
E7JKEc4/NjNGb1PrDYeyjkkBWPw+lvtH7aq+Q0BI9fSUe+XWdQefRvD1b9lJDFsJJwJmp/yU5WN/
b6pwMIp8S4a9+O1l+q2rnTZEDKufIUdvRsu/uHmGTYfXZu9D2NiYrg4JSLR8HgUO+MK6EFCfT7QL
3jMqQXdp8yc3k19DQpE65Nsec8Yf4STuzhMT4IPU7TbMtFPWkjrh6lfzYZugcyQTNLc6WfTIxoF+
qT7iFV5V1O2mbMGwmsRmla0xtF1KK8rU1fU8AHVSrRnkyj5zjOU8Ls82YLitWwP9Xa2lGh9gy+v/
WHI5jL2KWIzcja9zMK5Vvk8TAi3gTJC3aIK7gb9IbsjcB2xY4DcEBQZU4BzNyn6GIXKtqYXY/1nU
fKDBgM+rsk4+HbxAVGsa4x23ojBt6a9SiSkkqVQwfKq3gZe81hQp7d063dHu5W8Kmy8+kbgmPLOW
DRPXtbnbuHNQA77wPtZBzq1vUQf0KtF3NHlFupHf8onaPVI8NA3xpdVsKDIuq3/CVf/+Y+68dhvn
1mz7RNxgWgy3EkkFy7YsZ98Q5VDMizmtpz9D3vtgdzcaDTTOzcEPCHa5/rItUVxfmHPMhECjY45B
Et8h+j7SxaYoaWhp4lh/KimO/+aYqdpFWZ8TmsbOrZLN0FYQCwUwiLlZjvg3nDU3AYN8+qooD3wf
qlsOi9ibLTi0eIF68r/uWtP76WtGSXo/fXdywLyl0ZTo1XTrqD+tf1sy745c6iU0tAavbpvSg9GQ
58Qn9Vec+xjOTm3uKivZVwKSRT3RLWLsX44KVesxLburyJxFrkeGL6NdjzNfR4lK9c+9YmWby/74
UvULSdkrHp+GqPoIhNUtKbhi79TutT73WSLbesCOB6eseCJpyaWXgrjYVEwVnKbugoyJd1An+SsX
NjpAQ3FzqjpMOQqSaIMb1UM3H17/0Yhf4kl52fgE6BtQuEvVBpC8CzXL93aqt0JvWdbQFt+Dmm3u
40ggXUN92w4qcFN1n4nGKVzAyAwskGrkR5Z7qyHenvvU+2rWKAliIgWx8YaGkiOCpmTYMzh68o2+
u2AJilCqjpFxHbmNC8FP0ne2VlZfQcO2+7Z2ZujPsA6WpENfUb97xEhsHKZceWF3575dhoMjvlaU
76FZICC0M6u999M4dKVh/pha/MiMC8EQs5rbemyIPs6xtwwtpRDpP48cP3lUAYGfaSzDGkFLLLTs
iKvp0OXeeyz8gQFnc9ZrJz/zZZZoKestLK+lw0WcQi+K7Ak3oFMmYcr4YEN+u4kcGD8YE/05lPVC
UspYvzQGBjpsniEZEi27hxle35DiM/Hv7ErP902Wiz1KrxsQOASLXB9K71VkYiYakOXTEC/yJrb0
Z5XRio19zGrSXA5tlb/lM7kBhdeyF6eVJRuHAOBpJpkTQQFnA36frPeaQF+0jlQKNndS19udXmzz
/rnqhH5n+lmxnxyG5E7dJA9rnf7t2JJgEfLQxUA1AA37JXBDdEHsQ7PliE5DFN54UNGfZ9jNLRCI
umcq8Kix2qssPyTZSAvkz0zgEUFnDwngkbAqXIi9OYI11ooq7u7WWAOS0qvLsisS7X4WpIFID2Dm
UFSXQeQ/ouR399uluSPI1N869btkhXlOLE/b9rXzWlvlemA9QU92TTKu0l03jnir6xPanOnYDZba
tIZrBJ5vMHjvdRI3cu4rfvZgAcnZ0NOaezYoC/Yhf6SWqupuvTML4qzJuOSN2vjs2WKJ16g2ra2k
atzE6zh6ga/HVPbWdQuLCl4amGX9xb5Tna12bYzoBWoT+2OOII6b/oNjk3DPZOyePbPBwOEsW8dD
+FXlWr8dVr0Pjd+IDJ0db0e2oeZm0yNIVIJ7TS3/GuZ4q4kziWfrt4cwaWD9+AiHYJ8gIwYspxu3
vrxg0KqjRqkzZxk5556N7BIsUJmScK03oTAlApIUegRxnEBGmouRaDZjoxjE/dK9uYTFbV1/phTK
11v25K96Reh6Bs3HhYzFauwLXakPFbM4MJFSW0e5ByPGSj2n1YpfnHVQpsjJGnCqGqO/BvWkATcQ
3Nf6cj0iZ4Z+Wx6XovlchWADWWS4iSYMDHrWHbvZPhvl+FMtog8sO6UEVf22KrZmLAYMz7N38KX8
ovctAU7wLC8VYSGZFyaeJiN3QpDEsggJgGPFe4sDNweBHbpYTUOr4IuJl0FycGmTlGIkVFQnuqqb
YeVdMEMC8EYmo11eW0dsV4mFiNaJu89YDYTTwiDuLfd7qRRlSEpQg6M/ePHzkLg+1Ua5chOoj32u
mw+0m2xy4OP/7cb01i4YZWZMD5ExEfdI9LAVn5hU4YzAkbQpfOk8wH+og84nXq3NhydoafZmoavX
ul//j80QPJm3BgoY/PYIYOKBWifhDohen+6sNe+ZvJ6nKju3djU8tPb0nNQVCSc0ZQg2UfdqRI+J
RgvNgU1SeSPVmO2hApxQCkRUuO12nPWGn2xBy4o4DFPLbTNjsohTmMwW3SkugcQszAuAFvPCYOBT
2ditk94EgMli0jAl0IiOXKNa0pQwSztYulMwBUHVkgzenUQF/VSZ1oSInUiJdmbQC0ExEHWy823M
8IwrH1cy5IhaHqKytu4mCs1xSjzIHEjtPdUGpV59ZPNs7C0VzibjtJIpDU31B223jvZde9Hi+aH1
2gf3yniiatpnQ3EzzJzzPXqjyPZZIygj2eEZIam1NnEsE2hawsJFezaHNpt18tSTHSvZzyrhgzkd
H41xfbEGRNK2GDzGDNUDJwWpiDbnRlKI9xnqMKb95nm15k8nmYjSXkDmyJ4uHlmoXXnEhNFzGnP5
pOk5YCkDi59mi61nILgU7C8rgTUqm6o6LBqESQiECdFQUyQNpuZduubI+FZoCIk46fK+0LryALwM
YAyDnR18c+weyFfGEvjIrPNciFjlDN66cl/rxGvgASYlAVltk2RRW3Q/pWNzJyQIZNdWNtw7Mzvn
+Y/KCNJCmddsq563CB0VD/b4ajjOHPad/jzWhhv5Jsm6JgGgpLg/w3dZo9XMHywTTNJIRsZmIdCm
SLwiZOQNPyC+spGYjEUWuJwQpt2JSeKfVSPvkdNMGxMqDswX1lqdAMw/4SV3Dm1sfJm2ZkbNn5GE
1W2Vmssl5U0YVxZhF/zAWfw3aZBkxhgYs67Bw9R/TQaySETAxb6w0pMVpwoVtCF3ILewOxBwFiVf
Zae8h4zMj6xQxf3KqbLRmJgEDN3vfKtOWFveE91gRllSvegDqwFuqy6yG+haGUrPpMehpF2VwgZ6
WFvJHdkW7hYWHmviwgJc1UESknBrl0myLiIKi1l0/o0ZgQtm2DnCLF5niwl1MgINEGp8crueXD6I
yIG1NExWBcN4Z5QXsndO8+qK26E2dq6Ybg0fuQppwchSO+tEZMa0i01s603zpSYc48NiBMz0vyGG
3SOBJiRgbrtwqLRomevk0OJGtzvw0GbOsN1jzEr5Ss1UGsPFHAaaZIj/ZTW1W0ue+wERomst+OF7
iDhJbEazlkd5hQHIHhce4I5cnStkoGMrXBxam8mbgw4SEBsw+Uw+IFmqHRN39GqaiWAMifd+6MCg
+UYcCl6cljIudzkccne8EVpb8g2Ly5Siu1V6c39toSiItg5ocLYZyUViWoKfll16iSp5Wf4gUNPw
vgAOGzOECY5HQ6Z3YidTQ38csyqa7OpIrIh6hEEGN8JzX2y6axTY1P5DxzXBNuJacUsLVB5JJ4dZ
4PFm6R6sbXfN0KmCBe6e6S1/HwUJPmNur4c4KfZSelTxMVNvZOmkFOSfw4BbRzm4PH1b3yYxlsJO
Tz8mAw0XzMOIQoax2cokmGEiY7GitKO0Wu5tcluLOmm3hW1mgZ9mb0OFyD1nyD2a6LuBoFFV2Qrd
J440PeHpQtPNDlz3Q1FI3HHjemdheLzWCmbawNu4HQm1wrxWPRKVPNNJV+Vmi2gTNbjOLqGoks9y
5Jon3JJ3EoImNmI7hRyPqZg6Kxt7GNa+0PCat0RUxiabJebJ+GGQzYEhJTELg36q1wJJzgrpngVb
qNd6hUQcNR87AbbTgkjUtcHWTGHDEYDFFIKAN/vpdddk78bafRN27G1nLsggN5y/euX7e2UUId53
pFcuAzJRoUUoO8Jc5ibXQxhuB6gzcm9V3PPTkfOSxKKduzAuk3nuR1xoG/ycCH+bdMLwRY+UV5hB
taGNjKvFROV8x5hOoM8J8Cu76iM3cJZOtnHxTUlOXYIT/woHzdrprCPf3gxIUTdawV8Cfcs3jDEI
a1q1NVGjBX0rIbUtLFE7ZsajRfm6AuHt3hs93sJAIe4Ih1GjyidC/6IeMtjk4oqlTDIChP/jfeIK
7ap43E6XqWTACS4BB1fFq1W3HVIoGzxkK5hHFnSLdECbvlVqowGqp4jOH/I8F0HTXRVJqARZrOPf
xVZ8Gg2mb1TKamcIthasd8N2sZ8EU+itAVycVUr51jb2C2Ri3MUKbFDJpGC+2kpaYGVx49LrOd+o
u+cdyWAdNy7sto30gJNYqIlND9Oxu5ooU5dOP7IT4h4q0tt2QXLJMRHYOoiRJU/0GwwGXau3h7SW
c6DL9rlqbHotBJZuaj2DROPqXAOfYCMHWea2zC2kXW4qeJOgi4Ul0xJ3RmUOL3osrL+wUY913QDH
WFGiOzYXwtViPxVzt12cjkBcHOpa8ml34A5S5X/RmcSR3sqXkrORVUFPS6bJjF0GclQE0SPqgeWi
0pmA3N8HN3mbuc8Si/1Vmh5tRSIpoJPq3sJEue1vFkl2KTt8PTAw0rIO8t/VPInb3wdjElEjFm3f
TeVNrXDolzGUsnV2GC/1OEH4Mrus++t5uqES213twEXW3S5legsHyNq1GW/SNWmjMTEeU02jIpNo
30gXaliXyKW4FUO7FxrqCj0G3Wh2tKTK/W694uCXzDUkq/2tN81Piuk4s5nx6CO4ZtbA+9O9Siot
BuOQxisyh8qdUCDqBLmFGw9wuLvY/kGhS9fbBLvbgu88VsygusInFXKR0K1i2vM1JS03l1+LZGIl
uSvmrfMXR92XhCrZCdokY23v+e3HjZZqkGr8U+mkDqm3pJHWa7JP2/zvyEqYV4pr2qelQi326Vs6
RbYFMLXzYmBxMkUkMH212NN2dRZQyrZHMEk/whX+Y19GIzDNJY4T+q6yjwxnZMFUawg11/iJv3zd
QqbpQfnuK0g1/4hiDvzaVJxbi2C9YTo1fQ2uQK7o1CbzMhXqWGBVgrOLGdMm8miPQXIlqE8cHXvO
jqn5Uam5ZMxRl+Hko1OT8/JgpjEG89Ellqpxqq1d1zyVvbLDJFsrFN4NGIsstm9+HyjmxE2rrVSA
Fnb1eYK39PuFZj07fTLfuOmH9FQdhxazxiPmjsba/35oOlO3TxSk/8zk5xT6xygIISAxwbj5fRDX
wIbfj/Cf/OujLmfAvUlcqe9077oIxBnBosYYSIT4L7EQOlky/ta+xkT8fiXOBTERhJwHEK8MMvhK
8zgAgIfJc/3w9w+5T5lH07LWvd8xpDaFd/x9AGXC+tghmpdVLdvkq6Q78nXza62w6WO9+s0r+X1Y
FmSXiAIIMbHGQ5vM3omIoQVl4srey9BPY1dwmv0+NDYfrf5OEod4HNC13LKtorvBahv0PbS3f/+z
XaXewDRX/yEL5feL5vhSd4SFsDHorOHCLWBl0ZIAuzVpsW1tTU/CquYXOoSXpoE3VmCYWTDL3E9L
oaqjKIr01iSxzPU1DZ+h8D70ZTn9M77eRNUBBiP5waaBuXNKub9qpH+By3Tv+Q2TPSNNMFNlm56m
8R7jWgGSMmsOpa2re1Pi8gLtL96Hrr6B52r9OAUrp75a35FHpDi31XhfGMj1EyCwGBPs9EZ6en/I
8jS7Scz+Xx/9/lly/bPfjxBknftaYBNG2fkC7ySqBb+JTZZMAMFLO04Oam3mTtbz76fWNcDwNwuM
QM1/ffX303EYnMNcPijXSsPanuzzktt2KGKUf2h4l6iZxHpMDAgVZm/zbFaZHhk8seecm/y4JHi9
LPk2Wmtxb1geLbVI8cK6yzb2dP+188e/uSRoexB6eMMIgucczMkDdyOIMhoClhp9WWMYHXmbOFyG
UXuqM9HviBWxbxLfs27oPba+XkAkaZ2WBte4QP8xzlrXG+d/fgTqsHPajoCZuA/8bLUvcbasN8uw
fv9+phSOWsoWB9eI92IQA3LXxbH2ZLQ1b5vc9o5e2uo70QpINziObjvOriTuhvPvg4XRG5C30x9V
iSXnGrnGuq56Kr3hj7T6jL/OZxQGSWhPQo9Aru1iXzVP/roAR7O07q4tqvZRCXHbFWbxrnnXyETf
eJkLqW0zrA3vw5VbRH36Kuiij0wOvGCFtP3u5/Vzgbrmkg3KvIUOVaKFnV0Vf8xTsqdgN+mUtDgi
iBlaQzJ9sieB/mstHq3yrO+s1XR5d4JsA1swBD0O8bdM4+UeUHTXKzzdVbHb8AQxwqZGyErG5pIV
Fn1nuZIKziiCqMF21xOFcJvi8/Qa0sa3Op7ljHO9AOVM4rP07ywY1kguCnvH6asy/u0Lvw/mgzXo
bbfd/+8Z/k//LXj/6z9w9/8fMf//PzL8deN/YvjvSAuR/xnhf/0f/onw14TzD0HCtM401DAsk4vs
/zL8Ncf4h0UsoOfzn+MZjs3/9S+Iv/cPqjrmoDD/hSds2/83xN/4Bywm3fV923BtX7im97+B+Fsc
6P8J4i8cw+Dm73K2cPY7uqf/F4h/J2bpwl4i3TNzaAYtdBqVuc96+7Oe3RyXGoSail27aXTEXMeG
tWcCTvI3hgv6QLyuE6OA7g7ug9x51bVOcflnxmLfKO3Vq3ejfWz07C/KlxgnMuWTE/cnTAiHhMIW
/3v1tSrzXiIBY80DIsWo/wo7hXpWUaySPATknvs6btrtlZ4yN4qTfYEpJTGIp+Ouq7EUzB76C0NG
0ObgGDE3br9lnaBXF9W2622M6dr4uM7pkb2+ib+yd4POm/8Qu4BXGMelTMHGmvYtGjYaboGBi4kf
7nCLJ8Bp6FNQwT1z10aF2vWRy0BbS807jJ9QGm9bxzyt64z2AYNnu0I0GQDjES0K+WK6qWxaKu6U
x3RQdQAAgDkU2uGh1JmauEYUC+8+NxFir+Y8RKbFAEeJjs7PMsAflH9d+j09bZisoLDG0Y65s8fR
Jdx3Qsw9+FrDq1rVuSN2C7Sm9eGV7kfil2evN4mulSwAGRVtIATCb0ODj60XVqFZbFu2asBwWW9q
ZWDl9cdCBiZlSp/hASGU3HKmJ6vp3m24RblehgbuAsLS2mWvYqbEDXLvQTN/3AzZeLkv9Pq9yeIZ
ttIV3jKTNJuicaEICfIUCbzRu6+12zDMpztpF3M88oqCTMaD50s3Ix/BD9q4eeZKqYMKQRdqUP+d
lGJejrhjikAol/TWPMg9CvXW1G5suDzpsv71hGq21mJ8w8w+tRkjKGh5ajN+FhnbPcY0dKBymrbV
UuFN9zZQg5gNjd0tyt4dsX2YSsvhBTUgdtV4eKq8fI0MKbbU96x8+/KkzZ6zI2VoN7Bf2rg1wXmu
LHdahpcXYa7uonFv43YJSpiL6trNQdhEGC6qk2r6mbjKHq0/OksMLEkKCCizlycwq930lMHn4oWo
iVnNDgj1YH43xt5fkwVkbf4upN9Gqb1wj4e85eGYDRgEQVeaO9IAMqgwmJfg2yf0pGzOCaQDIGza
TKgruw3I77T30i+5wsY/bfGKWFMndl7duhhTj+34zeLAv5kB2LJyT/dizbNAQV2JUgUwpx2c5qyR
ZNDMOVXINe+yzsVjmiLU7UgLAHQ3shWnm2y0qFgHGAu2+VSXHimYHbatnstxyQsV9EPM/jnN9pT5
rP6u7JeIDYF+g8JLS/Iu1JFLRpYDCrm2UGE1Dbz7ZQKsV+atcZBryQGPrxKzaJh6jXFw7QFhEkwY
vcerNSXlSP6AZL9RcpUmTNh3a4Ufv6d79b3522C+tZ+q1g0sMb145sT45KqJZs7AODKWLOUyFwmT
eTTYkIIQLlUJNDJmJKFA0ID/vC+sHotGXazB2DOUyZr0TRgalyjqjZ3JG0YfJsb84EyDmri0uEaG
Y8IrI0xPPuZxs4+rW0iQXI2GUxC8gEGGCWFojTCBGt3k51VOJF1BhogHDirDr4bOh6aRXQD2y0ri
GqlPvGwQ1plrHb1rvJ0moK4u5QVCYM6+wUZnkKMuAHe1LRRQAIhafisuJfrnU6Xsp67RD4vv+ofB
vPKN+E60WingnnS54JA7YgEuDjkJSwP6ecX2DVwgyHwor9tFaeEAoIJBuLwxsgWX1oBkBlMyRpHi
Bpi4tfW4P/o9wrwsPSbt4O3Qp376iB+zCoiFzjSIQT039Jh5ZBybDkwbdIlTNgjGjT5+leZrjfGV
4KE9J3Mn96vNMDpFrMFCr7qTkBsCmF6y1GamliWeJhoDE1u2Pw32IebNjj7ysyhYzY6aeePnTJYh
+50cVRFdxpPi10a3WVzvTlmhhtlnW3hdHNYFOrsOg7RpEbrq0gBLG/6KHCGX03XtpgZ6ZFYApxuW
q7ku6asNu4T26HbWo62x6qgnzyeOZokDAw3nDMWHyjWNxKPhq4vKu5GkU58sgVHs4xQSSNePK87k
1Q5rrbU2hIVwG+u5e1w1iSDw0+FKulrFm87tnjQD5P/M1QAgKBDqbgkZRELkLvQzqSz4JtJpYeXd
qChlHrS8sjZnTk7A8daaY+iR2rnS0hBPz1FHbqF4vnfwUt+h+D/SoMdHNX5bi/Qj+IXYZybx6oGK
UzOSC6O2byG4soPHpOROEZHt2n08Z59y1JH/9yIqq6ZB2DVniDTzfI/5Zg3Lpo+gMOmH1lz/cDgS
fOecBbfnN7PUdqVY/tqmc4cO5gvkw5/M45AsGmAFhhk3m/oqsp3HoFLknxSd/dAnj1oGmMFQOZXA
dDTYiofcOw56/6xyWPDuKpjhDVa/9Yj2Ruzs7NtquLjJAqATPTeumdxg0Tmh7U/7s7bWWdiLhDmm
gdEcLXZUIGDbDDZGo2XEgbQm8aFpJ/biGVelBlVFynTdwb8vdnHVhw40JQ3WMnJXGXQ3A6dsQL6n
F3TTXd+CKmCmc5Poxk6l2GFILA6NGcqePR4Kn9miMCvSXTNcc81JLveJoy4Wwy9lGcBf6PbySl1y
l4hOy5Mf5ty90fTtkMs9OVTz+jScwEgRx9dgQfd0EQ49YHs6lKm7QeJ4x+4kkrb/YC7ilLBYg82D
N1Fe/YHddkDoyJL10azypwXTIqN4HLOEPwBaPfgc0eR1nIy1e6rFWMHg6w95Oz4Y1TWztTzrTNwS
TVsP+YColNEylASu3LgeD6Pon1pWGFbz5s8mcOsGTcp4QnvGCPw3BdR7NnPrTvjds9s573NW/2i/
g8jYf4snBqKL3jwmgKzziuSA2qu/NAv2SP/TzshGiR3b56SzoNuc9wyWgtwnjMMtRn1TjRgexhg7
nou+DTUG3ZV093Fd/7QrSjAF/G7jG8iG+sYOfAdV4LCUVKSTuDjGlYnRNsfCRt2nYkhs5b6D9Lkp
x57Ak6XHv32CsXyvT+utl2v5tgbLC0H4yvzfmYt31EaP/PMK5Gh76Ob2ZLEoCVJ0B3kLiMGdRIj9
tcaCztqFNyF8Yh/Xo9UStMPEUm/p9dv8G1GE3Hijy1aGax2cediPlneXkU2JbCdNwR0hUDNvR9u/
J0HcGbRjYQ3PhnQRHcUvBye1Gmgc6xahFzX8qm5RbP7UffGczP1NG483i8OapZBfBjOnXc4iFdoL
e+qWoX/jlKwnzTGQimX48zJpt6a57tHV8Zy4KGaZsU0xR51Z9AdEjaQU2Kl5GnH5Dyy36FeLrzYu
f/SMC6ggfu6wrv0lhQAz9x+r0UBO6b/MdL6tNP1X6FqKWzcGto8E+Iyo6IU5+6U1Y4QJRH01Gftp
WFCgD6VLwWM1DeEZL6Kwn4o0KYJsVreT5n56kMWWnvhYVWkEY4zuXzt9qLyUbZcfZb568wEy4591
bhTXM/fmgZo6xt+OJ7TPf9aCu0f2VEkPBQNZqbyXqj1/CelgDx6nWtG5YpYCm9kRQFWzEq2lOIBo
QU7v25wvuHiLKe/hH8SHfmrYjpDqqbVs2BbFfjazDCjmUn+bZpzGFJQPdmL/uV5ixao+C0VxsOA8
nysw+6ou2QeuyNvn9Qjb9Gwm8gsr065BqC1NktAAo6EAtTwVxrHtCN6uZ20qj31iPnMtlliqmM0D
c3UE/ED7hAtjV6fQNtJpuHMXTJGcQT8oH+4wI/eGXPZTLRYQiWQSZBc56Rd90D88jWMZt29gOgoJ
jzXeFSnWG5HWbxraxhLqSjFDmI7VeoSg4wr327iurIi+BJGZrbcu0LnSlMcSe+tQNEiq2+vipefG
KAaQkdoY1KX7meY6hrnFfyFg4r5eJ7zr5a8ynH6kYWWCl3vn2FC1rOoPIsxd1WCG85fso2mRiqdz
vNFMgoliiRe9RYnNwOxYNWMgYm1nC1z1TQVuALnyFK5vs7IjCj+KHckzXSzxu2Ynz/k673mVbjTQ
baj2VqK7sMwY58lpvporK6UvQMPoFMNLln3YXBq57hos8tE9TSNzIBy5tiAfDEhwSlhXZ/lfxvTH
KhXOutFFdKduhytKoCnMt4anYh1051PcZe2HhyFivarY2y6/g7pzJ5ZJR/AIEGkydk2tkxPdY5Ui
4UULKb5OQBd+5mJw7l1c2sRhH5LGuKCD/KkzrSZEJ9mNLeADvxB/Uw9VV7bR1YJ+vp+po7XiIJPK
DHwy4IKEMXKo2B8MK5WzQfZtb7VOqJKxgOuqLkxLOQbZh77mffzgYNgOxeBIVE5sNVtWjbyD0uei
M4Oxw4TqVBqGpS5rj6J9BNBWhVLilxkaQOE3rijWp8FWR+AqfmTkcttNFTIWsmeGiiKT9IZhx/jq
e07rF0nH95DZE32qBqHIilnxIh/NMDGycPYAgOSW2spsBbvYdlFa+jNHBEfqXNm7LI8rGL6jAjMn
HhN0SZSoLhVpbYITQcKv/zJkLBmRwGC8HohL9Y+ra1NlNStsCFbj6cT+GVDvmkqYGQAl7pc4IZub
Is2wsjUUSStDBCWvKdvGscClSbgVkJ6m8rZgW4kmnDGij63ca35qH/N5vRspN+/coY56XTf3ZruB
Szify96pgUANigWgemcov2vggYSt5hEZNwEBIqUQEwU0p8RPkYin+X2rL9lbr1XWfkQCMZu8d4a6
dj8K8Fxr4cyvLI3gZOmWFzSj/FOmy85zIWJVCKJZJmbb5Q1xps7UxbF2rEOPSW+NZOfa3sYe8LPJ
uqSvHwd0uzGv50zxzk9Bzsvvidw5mECmVr5a2BBuZsQNu24xXhOYcAG8vuLSJMSgZ6xSTLMPnEng
XnJnh/xundPPKeZ9zG2os5g3NEBk/xgNIKFy/CRApz2h+zUQlfBir73PJGQcXba/iMvxdkSWyb3W
UfNdjIdwIu30vZs57mczgtXG1su7Uq4SbQ6BDGKvaVIiYeIfjh/udbUbFj6TCrPyoFZzC7FZbAbY
Sk/Xyc3QOfmhHxUHWpczzuCWpthZspQfF/ASnowMPOaOZxlwgjKqLDEOtHHNhcgAFOOFcnYFpAqU
Yv2KeCsaczjKY4GSNs7I/s2S/q9TZFMwuv6rU6XLtvBX7Zj44M8zf2ejGUaPyy/tLszXZZNPIbJL
DIkLmjDLe7a6tnqjeIRpYOwSYUG2MujuTN3JI8cvXqspvXC9kaC0PlRaAQ6eS9gZiIUHh+LdIMo5
eoVtHdDNkPxUkwopCUS69pLxHUhIY4t7MdvpVdjDLKcjAfmbp4eGEi/HuPshYqvYrIYAgZfUf9rc
r3ewfvyjZ4/Uw5DEtAGHpSWnLdu8DhxSg5s2n1TQjcuR9XMKxBhCpQUGJZQZxESZjf2p1O41ezyv
WUoPoL/y5j1rdZfv42ZgG2p77HcqlQYGqnQ0pXmQ4jcM9capd/HMGb+Aec275rDGg3dYaE1CmQwz
kcnPEHN5y5o1NzVprccVKXCWgUGyQFMfXbonZ4zXiJ1xtqmk82cFVnMrevWoZvEB4kscVP4tmt6O
RoFsoFndYLWWLMzybsfm1AgAY9Gt0ywQVWBuLeS0W8EICvE+kSbEncL/pvIGXapf8TbANlNT1Fdc
OM2pVs2RXz60RO9tfYIgtJi45tiKj4BDVTSkIGPr0mJKZJjcWlH+QcRH4YwripWXQUM5OVDLKwyV
cwPrBNEOBQZE7Jo5o7bMnFIUmfzK2E3gKZwGKyhH91xmy3UetUb0RgLPovudc8YGWlGrXTfRxpX9
TCgi9794KjHgKgICAetEI8SnM5fzVKNM11bhsj/HFlwYe50g0Hspnt2pLoktHlEEVKUT5O+ayhOk
vQUpGGN/n9n5Zy716dlnkaoWJ32YiPrcUpqGym37NzVqWtRwrGFcGN7HUaxPHlr2kODZNdJhd23M
0cgOqQlFdcbjH+l+O20xEwAvnXqelv6mETSALfJC9qNJp+rIbxGyrvg6wsTP/1ScuNjfmk1skXjT
YGGPTZC22oA210gsN6qW+W/Cbe9JD9m+79BajLezB3nXFQP6P2WOD5N6FH0idvqAdYus7pxypr1L
Pa2/i3lVDMCbmrUrNZqTpCk/qsErTua6uJc5b4BlJqyrJSOWi51TFdW6jQScghB3R+O9w7Q4c/Vi
pZgrirU1/vY0ppo51LZi+oZszWbWLN9seDhhYS/2oey9UI9JCXVoNbda07efhRxZ5Nb9uYkx35WD
ez918aEo3OrJTpYJJJPzknYg4gqQtFvJQb2leX9f6IBuPYZC26a9WYkhOVmAME7orATZTODiJuQn
dDETW+Pr7vL303gkK7V1IGXOCcQMFDDlZsSAe5uKyntZwCojzBmjjk1t5Gs5aVYebYYXq+XeHwRA
C7cYPrJS7qe4fU2rcmXYiRChrbT60iWrt7MqUR3KpspO/lJdsoneKlXN9Oo65A3IuoX80WZgr+T8
GINr1CEylnO6RXypnd0RAS/CrXRj6AqDtiwtnJmMZIBwjcHKxWzD1X6zhhGpc4MG2CwlZyeRe9cZ
gw1Y8A0tYPO++pO313RATL+fjnEazMP6h7H4sv8/5J3ZjqRYuqVf5aiumxKbGenUuTDAJjdz8zk8
/Ab5yDzDZnj6/ojqPh0ZmZ2hvm6plMr0qHAwjD39/1rfwg9V3hRUD29o+vcs89Q8W/bRPbq0wSRi
IE6OVc3yS4fnm62n6iGSNo/eKR/bOKeXTmzcqRmmB9qT01072tpWbyP8lGssjDrZ25yOxc6gYHLp
SvdAEitjeRYHhc7fHcdUA1C8VVxTuAfoAeCJzlG2NeUiXmZ5NoUaPtnEw24wlaBBVAzw/K1Oj992
n5nunZ1Vo4SheNmeRSlppvPDQKNbelXWSkTeBv+QOICBr6pH2VdoRxZ9OGalXI5Of1cjKG7cEcbA
jyhesHUUShI8eKbyGlpj/BjKLt7NmbMc2ryKbqETh5tlbIv3CbaWc1o6SQWGf4mmEGs//zL96Sf/
/f9BcNV/F7bzNUafztRlb+jjkajkTnY9YytByWXTEM3yNojyotpGJbsuu01hUyQTm7fJMjAgafH1
EgJURWE/l9N5KurlAtWAYrzeyNe6km9YIk1C0Kk1VpYbEJEpbp2W6Vm0Tfwakw69II6HLqAe5nq2
XpR16GplNN0m5AzuCOCCQIwB3601/aTBjt9aSYYNXl2zqXpnempyHJsVUczBIixnKxDUHrBDUtRV
teTZoBPs0YeYr8ye9izyDHLbqFzKYTJuSRpvnqr6sSQe8dFou5Pmag4VuwxRqNMvr4tlPSNFGe6j
sR9QPSgQFSVF4DS/dbqhedE4sW0h+L/0kv6RTgLB96TB2N3Z32eoNExDYbz98Z/wBbGKKH4eTv11
aVragxsTuGZhSzxR6tEfjLzAO+lON0WjoDmY2uh+RChBD4VTDDiMb8i719TtaOLgMlr3WG38IXOt
J6UwyutFon9jI7/4EaHeQRdT3tUHrGg0cmIO3y7dOaLkN06yXQqSoVuKyo3j9FchWR+wS4C4qsoz
KQrnpWMZCwcb/n+W56xSuFZUJbtCSAinGtjBgUX0NEus0Gke4qQU5FA4HPCokMTeSKtuxxqWrkGA
n2PUXBcufxIpq/KGptCAfJC2F95k9llEkMhErfdlGB3nhMxP0DcHA5kkWkpd9ch1BVYopwStwmxf
xUSgYcIn9buHPxLGznnicApJ0twLjYP8kCF11M3iolUxdJQ5JE8PjHTfEI5VfAz90nsCHf6u7mZq
U7xG9rxL5MC6UCUHhQ1vhhCeGF6HWPA1caa5GigZiRU32ENoxX9i+IWVdhBwoYweo5yAkI5j+Lnq
lkPjiOs8GjR2qcmaqAyNWpjVDXsIh5mvITe9GPR1P0DXq3BPPWGwbjF8i9DsEWEnlsBIEL1LAS/a
hVx4ySd0tlKKfZ+xY2kVTFYKVdUc+msgGjJfJDUukFJaVmHmpn05k4U3htP9cqd1zgclcAmooslW
txzJBu6auvKNeJp6/YEI0H1sakwBdJQSHeGydXKRcXl9QTVBEHw7pNS66VYhP9RMTirqp5m19wOY
W8gQ3UXY0dHiEAVFeBX3uFBt6JqUavPcJQJAejc/ic4dt+HYlQAyqmSLShhwFAaH9naMORlRYVor
JeyKWFvpSySvkYtaj20Nv0fE52Fgs9t27RcntC83JWgFTTlOiAJ5n3kTVas7zE61oE73ok7rUwPc
TKs4iOjIJUFM6Hxxz2m+HNf+gidnnpqI0GNO8QtN5PBqzIrvY2/RiJqdT3v0U4w8vpmQaWMPb5GF
0nmO6YQpcXPC1VhAGIgO4CPu6GO8KyM1slLrL7aKq0HliN5oRLmR23WT67fQ4ogqsd1h318jpOo3
EJGmfVa03/JifI6xwCMjehsrNDeipa+czxlcQUpopvs+puBAQg3RcFuyzQLQOjt2ts3XDRv/tvbP
OQuvyW4wfTdLT6ecqsDB7JTPupCAvvHHbnIQ9YnAoWxhHoK8NbzEIbpMvOqzE32QBE5FI6GYP75b
qmpsrJw3x141zxIVP18mKRhrXEgEfs1pMSIQTN24BCY6s4mhdcrupQ6xalo0FLhV7BlhFmhh+J4V
KqsjWZi1DU6iYWLcJK70JhWlQAdwCwEvuoZwU4zZe2vH73DmR9/lVUf1JsFOrDlLPacqh7m5Zfon
58g4dQqEkQ5cAlWF0dpRNCEKoOOsR8VrqNiGUqihrViB6xUcpkybu87d+E5YNG5UhhA5pukxs2Bv
xTaBBn1trPsf4BzUmLx2ygKzpbzUW5MbtASgtRmC+NrKSDCoKGAWsQNityQklXtFTV20lN6WhN1Q
W8NNB1ZO81OjSE2RRC25iqWxvyBJhaNVzF5sMRySCLvGa5Le8jrJ6A/7dELUPnpJ2lxqCHkbRJ4q
hCUUvwLbZDHexXjPN41FNnVqdcyO3fQpYCwN0RJgeRgDLdO/YzcVCO/UypfDg1omz5ZZv6VSIvoi
UApVDERllE6DblxLh2jOkm0L28sNZqmFwzXONoX50I2Q/ceudj8p1d5O9Y8SIrkx1+Rr2DNhZqTr
TTocOzwcE9tR50WT11HKN9s2BN6SlgTZ8MOBDcSEupaHpDh0C5rQLE63HMzqq5l0QcJKqeyxF7Hr
NzeneePEH1lOHV4sV/S7ToVsVQ9Hxfvc2TdGqVRX+CNKa8p26XXewc8364ujTYGFFC+k5CiwyVMM
XxOvCqyvy8s4VRfhwrioLM5OppO/4DqEaZ0h3YRSYJQUC5UIEBqn1YU2Hxkic2RcJUlKqXkmuIN+
1GmIpgcHHJWO77JH6bxZBmwYWLZIim0GiFzYDbWaHtXYblujomQdldsY1gzCevFiaeBgovIeMEmy
5Vjjbpe5CAbNT7RhuoQDRKiqMk9KRaGjavIuKFNC9EhsCtSimb3JtPaTc90XsLFkS3ofKUSeQF62
r1yagHrTP0UG7X/40SRGzi76lpE1QlMjvzDjNJBm8tGvHfVBQg9rEQMThUM8bBKDFI1HblZLJcII
qKqJiXVP0qing5lTOq4qnAbAKfCoYD2Xa16gDjY0Wp7FuuaF2h0Opm+xKW743p8gSRwp9FKtkuO5
l4BNq1RDV4Lte1NCmZgi8I+MtBMtaduXmuQdwzNt4A6kmjMQQNY6xgaA2nsyEN3OVocQEl5YDe0H
tkDCA4xe8QWkMA/X43HS+2OURS9LBo4V402E/ReGejQySDOF8L9KDWKNHqWzIf+7w8yYqYxhNvfp
XqlmnP7rP+wGclDcv2XC/bIzjPVg1ZEOmHdpDbSeWDT6r0ygE3YjQadfpvneLAqYMhhczCxl+zOc
Z/i2vPXw3E22aEYGAmppiZHqLABMqTmbQTMY6Jp1a6+hT6IDdHRV9402Elas4R7WwEfVYm9wQzj+
thbvhqWEu2fkcVAaO2N61pyLHMBbkc5BEB3LKNIoTBMz0UBmo5d7vPavILUPYkogC1rjm5jBLgkr
IXSZEJOs2U/hDFiwslUfxt5WTRo4GTPxBpH1fREDZVQne6RuhVzkU8sjnTe0+nRt8eRUoU21sNJ3
85I86WI/JPxCwr6ecPtfjJkKCLzWT0KiWVccdBRpaPusPbw3I70GKycFKDROeejIgxuRZhyVhAcW
N7OzJbcSC61UlP1IkSA11iKX1P3GWTN1230XOwS+TfcIAfAaCaKTi/ECd/0IXUVswIx8UIxCx78g
BRDt6+AsT0lKymWrGtQEG51MytQk+4BaGsAa4RxgsNHYx8jVa7XumeMtrjf1UBfRLe7j0SMOuvA+
SDUfNrVdvnG+v+GcQwUsXx3BLQ4m1aXH6voFmHB6E+mjzIpLuLDMk2/CJNejXJJh7eWEmphipJzn
0O1wykvTFTckkLxlOsFYtUvsMnlamYesHgzpcGf1dOkMZxwOsn/twKD6VkXkCODRXaLD1JjitU9S
kXe6ZiWG6bBgaFr1D7qB3xDLpciIbpjmm0S2x6okTAbwz2dYj096GD53a0RIy4MX+aMlusdKJ7i4
csH8yBxFyUJcBHsUw7XeqxU7ac3WW5Z7VdHCZswAjjPRPKokj0rlnvCuDuBTebBmelQ9Q+xHgglm
do8d++grPbxwxwL1uHrKWPJ3RQTdqMjqF4UxfJqh2yGr3y5pozwtEzVaNcLkRvfJDGozvCssq/e1
pdtahR1o8eq7FlPGdie/czl6IrLCk4gIc1ObKLjL6cEkEgOK7jheC5syR46Mcd9D5bhpBTNyTa71
d6tqbuomGb9MaNdxZxXvy8gDyMNevTewyWzZB5AZ5GTmlSUxTWAsau45xmPOaCrzzaZT8+OvG5px
nTbG9H0u1qqGq2s3abkoOyEz6+A6A+BZSa2Req18iuH3IyeRX/PeAnDzlaKM30RNXDwJR0QBBuHo
mtOgcuiYERBnwjcdB0LDOYTY39tlRvXPDWPQDwo3lG+609i0yp343ilB7o8iWa4MHVA5guJ0O2JJ
vHd6lIodk+J7RHbmj7+OiecWy5/7rBms2Gzj8puRb5W8BmxLth0fgA4+arpFtgSmvgkWS906nwzh
eDvjSZuTZMDvi1xsUS0sTt0tJwLMfSpoPatjaZAEalpNx2pDc3Y0hLUNS/mWaM5DLfJLZ+r9bS5H
SLQ5LzSb6cNSqmhGDdyrJmzrcW63Zj3LQx61R2gIOOui9KunaMbqodK1AaoPfqzz2SPPVjV6nUHk
lzlHN5mLbA/GUD1ZGAYLhbx5Uwx0SCBRYpXsROI+L4n2was7wW3I9PAcU6n0U4I+dHYAaYe4f+hQ
V4ZhQPFrh2XV8UNbfzfx7y+S5wOvxtjVynnWsldsVx3vQv5Fug5zXUEjVqvys6nQJG16BaoRKhyt
je/YX1R7MLFfyM7oHWjEXOYcrNVZ3istMkaycjNS09jrSGabyWAf7Dqcpum2hkWUEj6xKv5uxcgG
p9AxzaPqxCclLimG2CRNcCkjuot1dFD9Ir87DCDeBY59sa6/y8p+dGjwrPZPgBRuYPO69wXKBYRj
+QNZI/EGYEQAyf/orryOLqPCzxbgyVJ7ZDWkmAW2/M7G6tsIOOQsHRXQRUmmDlBYND2+g0EATyE7
3WLKOj8sjQcLiZGrNDjGZb2jbInkYkoRjlLv3Tk50shEbcUmbBXKTeAPEghscCC3A/GuV7N0vLzP
OzI4nCso8ZM/RA0xGFSy6cphuWh0xklp436/jdGTnNy6xuZrcea2nefaAfOdECBVaLieuz6ZgnjR
9cBWHMilEvKCiNxv5TSCYtZwkIMe9LXeJI69IIXJ/lokDcqK6KaJKbtoOVq2ubwvpqQ/ZFV41Aai
f6O6gtjRawdHN5JDtpwibN9SGU/dEO4M4Vh7V2Hz0hcT/KkIOUk7vBU274MBy7vnSQRepijGoe4F
jBaQxjqnQNxjSI8SIHXNyGYuMkjjajlHdwcnJ2Gw6fKjTjiMXyDmolPUQPog7YuCEfgkzabKzrxb
FQcA0F9CiqDsatYCasVMDzZiPweR78JRadKSN6jMgA8HOHN0Bm5FzjZfzMDjKkhchEJcopKk5FnC
TiLKZJ9XKkdxsUVe0G6a5Nm1h+tV3WO54w3GLM535G9wDqNk2dFO5YQCNRapZTbdj3TnvVTHNJex
majD5oK+Kie5Uo7oKc3rRchHKpzIPktsEb1KRoExfFp0ab0myz4ypJmFu+D4nTm/6zHnISikE3zk
4uJYxn03E0aQGPoJuqvfm+8lTBicqqhN86WBqnDTdtkdGZu0mTEycc0yHh8FvnfsHicjme7hzJzM
Up57/EB8+QZyQ5KSELyewcikGJDLF9EZZ63LH/SqRkwYZopXA1GInA5jtoktBvYaO/4GKKlKCkdS
epy2M0GlcAq/ET060WYeYes3gxbklf0Qq8pn3IWfrjPf04olNSZXOJgnD7GLux6KvoWgA0cg+THc
x3gKdaaYpFpt5pZ6AoAYIeAMH7VK26PXBQd37czyW4LEZ4NrED5ScrHS+JEHQR5RjphlnNxv1YS8
2ipALUGyMEBi5x4DbtorU3u2yEA3KWmzUVFpr8qtWmUf7Zy+UAd7Ssqao3O1zzQNUVF7044ccPNi
eOscNij4WPFDabz6U0PuHPZYVMMbVT+No2k/tEvaB+bw5orJ2MgcfIQ9W9M+mft7a2LOy9v2C+33
m2JTZpVInCzWVFw2TLEugcSQQPeSFGiv7qNHDgdvmoYCe1ZR/A0LnXrFTF912oUe0BDNJ+yb5FyQ
GMHAd+Sp+GQdTcOtqOvnbEbJWhgTOBABcoLO5I4y293C8YMMFo5qtqn7Jhg6oo6Q0OJPBrqYOTT1
a5R/dn20RvhgNjLRcuT0Q+wuMehpsxsmu74ZyU4ci+c5lREeQOVVo7bN6N8oPhGbPG/Dea96+0aY
EbVLi2wywk2Sqby0UIyhC0YUMewzBVrQsxoF+TomDAVkLCkI9UBie9bCNnQxIwBg7yHUTH3+ZZGC
3rKobhQc75RbWWsJQTDzFoRatZxBNV2Q05bwxDYY1SGbpEwP5N2Vm9FdjvMoXmsAokEzYqqPxYvR
dw9rygHBXw/sQWgvWmySChzubJ9ZcMEKle6MxEgDP2bX+A/mdFR9fGrg9vyRNgxFIAqWbvsRT8gR
GmAlY86GJNaG/TLzvcz5aZn0h6ae3tyJHW69FBm7rBN8edrdEYUTC4/CgEUFiROalrz+UIwGOn+E
W39wEUVxvivM6qLr9aO9sHqQuLhL0ZJvGv2rLWs8/Q4l3Cxj6oYRcqlDCF6pnJ8geN6TOmCx8xxO
opXslXHE9FF6H6KF3nWt/ezm0aHr6bTZ9Xijm2iV18f6Wve67ltuzKNeHd99dB2N5pMMXXI1M5zA
VWjdYoxgU1B259a9LwwQx3PeaEgYM6goBa9URl5qo8MtdpaPqOL71jh1Npn26q7+ZQdtIn8crVPO
VzrVKPkpmGfxclNHzlpPTnwxlBdLdh5IvY/ELh5zjU/QLaMMFDohCdM2hD8qZelyjvH5+bLoKB1h
gEt0dvo2O6wl0Z/IgNaPcfM5S85S41R+c0uXFnc/cvjr5aWOVHKXRuvaGuIqgJY7MTQ5cI0zwCGL
7ZjMIp5Zhx8dJ9IECGfuvKYAT9QwW2ghhSj0aFddLb3GmVk7U1EEmQaoRZYXItPbTatlL37EsHNl
+lHaSxtAhc2DXInP8aSTgVFQ1cRTrXDCL421tMmlzBCWUsTLIinC2N1wFZrFw2ydw4IlZcndJkBh
ua4oqo18qDXvm8wI6qrR/d7ONFQweumBv7iM1fTpqvXBrPPH3Jb3Ix1X1dQ+KfrTlEQy2+u70jCV
oO7rR4QuaKrze8zFgevE3Qd+n62W1C8haDHEWkz4mlTJb1ylSFalcOiefNkXh6ZFGdCviAuV4Dog
BuCDyP/1amQQtRHOviEqLO8G3WfTuikWsPdlRiNBZOubDXBdTsZdxgeUy526AR+nN9Qxy/k0OBUu
93C4wcZ8gmA04vONQbGs2jFbDQoxPw9jQfQfci3kSNcgR06dhS5ZkgddE6F8sNmueSlLGcwuhIxT
P24xeLBuRhrguR+3PBSvcVtW2wXiAazYaqOJ3mBAjhk+1u7bENp7CWdlIrAoTihRxhoCnXEClxzp
b2ZN/VBIIuvlTBG6oynM2B0i41wmOOiHIXlsJdLWh6UBGqd0DGM3uaIVHgc43NpgqBMUKkMTe1NG
wcmKCUCymUemJhYBHZNxzq5Gs9zqMpq8vravVyk04ZYpXGtcoSmZCk6Iw3dRKRFS2IJNpjp7WzYh
XAVU1NTRGhb5+BqVgn6IzcG3VUNBDE1wd4VJdkjZ4wqTK+fpt37lPIOdo/7xEqvkp6EBpdwLksOO
awWYY19RHahuO8FiOsbUnzNdftAunmlFVKhmGM9kEHzTuurk1N/VtfOF7VbVjZ2U8QeiuGLb2anY
9BP7LXQJ17meH+jB7KuFOy+yBDMKOYHudIpE9zxNIj3Koj6FVbpPHHJW6Fs22GxYRGLqe2brSB/B
HA6UluLqSDitkx9ys6mCUCQv4Es5XLoDvTiToe92E3oSdfEquRzyKt6RF3zvLMM2t5x3lgAOUo5i
e21v0shMnjjpJOQUxuclc3wNIvF26eq3TnQ7u6VSGh04S0TgOIdHI7HJ3LOfnAVxhjnfhwxeCkYH
q1MvCUYufYnuilVp2YnJ8mcjh5DT0SXIoLZNAxVtobyuv6Pp2aw1QDgls7SZubjbs5cmQXsIifEz
c29hsp8zyv5Xhuxl0MNdJc4gHquHyV4uIZaPjDxYn1V+EtF1YbRf6dw2XrrUO7BvCBPz9klT42uV
/ohtaapn6qRAqkTHISejRmLRDoALuGk042HCdh9k4Uh/O3/rco6cEd6gTYGlYqYR6vUSVlaiptBU
pnxbDDTPSeNjsbPMwktsjlKS19GMPtbh6U79Fm4W4kVLu0U6xZIKmxb6Eoon15JBhLRJkfLVtNnt
lTNJ0MKprtxIuZuSeECWBAClnKNHs2FTD5eGGtOAbdGEuX1FY8lbv/XCtOhE2CeY2eRuKgS8D850
bjT1ccYz5RkuNzdA4QyhYKK5zDFLtagHXGDVDOmlxbLX0kNLaLcwtzGER5d4xAg1fVt8aAUA0aTU
TlmIERE7ua82cCLK1Dorkiy/KmdpnRzTpz33UeqE52kZp8/C8RuxmpMm5aGoRozq3+2WeXA3Dfm7
1YWXZCweGksioGUH0CA+zBtCqTo99WiH0gxaEMrh78ZpWLH0xFbxAbaJZAnwo3EBV6k2Z39yDE9G
1J8hkrRBHkNyQHIhQh6lQ1vQD2HlYIiCWd2hXfFMqWHF47cJExROWib3pj4HUJ72BmoQWoVZ4pu5
5rMfgMwE07jIWtYmJWUjDxrA4mwB/UCNgTaqY/I+0n5E0BlHWzusPC0vQgAhGsNeRteWM7i7bjHv
Fdl/moTQ4UVFFK8vhX5MUMCOC/1HnTm9hMVBlna51jOG7Bhb6l5q5DHBcal2WXE2TeUrmWdqYngh
RE9XOAzz8YqqDLVlNJihQfWwL6qK7atVHVSTjbBrgRRcohy5Bd1Rg7LSTHEryig2j6pDDKHzbhnm
e1jrnObneWvizhqWUT0iWomGJch7IHzDDJe0o+VfNWDtpOUlYGjgABF6K7l21buwg6LimEfODbLn
hRq623KmXT6rUAStbj24iCqvVo2DKMAGKIRtHSp13mjTR8lgCFz6gT79CGJBrOdBoe01Og/0ZVqq
Z7lf6y1n4qyrdvN00i2HnswSfdUxy0OocphFVsi7L0iTzgfCVc9Tq1XXDOKxaT71ReT7ZThnhLPd
sJf3tY5+AdezwRqtZ8hpRB3pfoJ73dtmeR0tkJaQLxvAYui7CThIdao8aB3P3erQlBH/2b4I3RWH
KFu+C4yeA1wYnsWpo/BHgln8mMYr5B5cjIdWaZtOUb0fK/scOfqZyMiLtkIHyLBevMEVmP0slI89
ZY3JIWKBdAJoYNVH6aRUGTCzkUn0uC4CvUKhVKsKONPcoT1Sf2wwjQQ4RtuAtoPSi0dNrc+hUvqK
6AWdJg7TzhAvNACAY9oLQcRu+BYv3YCEsXz5YZ1fXf3RZ3VTIe7AsPNf//kzMeCX//yv/y8ZA8L+
8aD+/Zz81/71Pz5R/fTz9Wvx+a9/HLr29TMHKvDjZ4ePf/1DrH/h34wB3fynZblkoZiqobuGqcMR
GD+7/l//0I1/ahhn4QsYBG7rprD+mzCg6//UXLamNmrYFQnQVUMf/+sfmvtPgx9DK6CyhIlc1f9f
6AIrOuDfX/F6i7bGlXXVdDVBRJ5hmyYUg/r99S4po45P8D+k5fZAOEpaverFKF97QLc/PYX/9bb8
RzkUN1WCFJTb039zhV/gBVVoYDMHzun1Pkxlb/LVYD7PwfDSMbt433uPiOzFAxuyBzaz1x/yR+fa
9v/+Jnjwf/specg/f0pApU4Oa3DxYPxtmnPiVf78m88p3D9fw9D4qjTN5btG1PfHa9CDK+y6QHbQ
+pyhtuMRzPZB7ONttIvO5NUFuqduacwH9PZ+8/H+4kv8w6XXW/vpS0ySckaxjy95pgepVx9d8fD3
z0/8kUDx4zWhqyEEZFLSlsT6/v58BXPCMJ2pfE/zMT2Ac9uFN8ZB7OYt++0NMLhNGKTeb675Fy/O
H665fuqfPpVusxBbHdfELr2Z/ChAm7F5Nzbfa8/2w99cTV9fgV8GAr5WCh4q1ihL19e7+elqMnWK
Kcc+6flYTL0XsLqbM/9js+5pQeq/SY98b6/eQ2LdZjuybT2U35vXIyGR3tdw5QRWMGye/v4R/OVT
h5BpWLbO6FTX1/qne4KnZIep484sMVARYhunZQ6A8e7vr/LXn/z/XOWXFxcecVaOMUt83jrgNneN
eiXYds7G4e+vo61zyZ8fMSAVzVZxRrjrx/3p47RurCYOh2MPrFbw5OyeDU9smo3cYxAO0F5tbgZ/
PFDMPd7f/u5t+utH+b+vDbblj9eOcHiOWOvhJFjXhnplRVdu8fr3n2/lxPzN5xMrYubnz+dEQ6ku
Fp9v9NTdOs/pe0j4vgyah8ib/436+cMq/PO8KtY7/r8/TaGud/PT0+z6eqXX88I6u2TzCZF4R/bK
ptvXv5lc/vJr0w3V0R1hmo7t/jJ5pl075BZga28InuUh9g/kR++qnRsYDABA/pvEx1zjgVj3KKlu
fjMw/2pu0w1Dsw2h0XWwfnlp1M4cwMdy9VhHKvi6KL95+9dF+Y/P0RU6kB8TmZRjmu6vgyykupk6
MRVVGnG+PPQfKjJKjDTP0JWPmnFSdpR1vdYrd9VvvkLtT5+NrBkS6E3NYUDYfMg/foX0NG2lmCwO
zJtqs/gv6crb3bjvxfWytfkRYUabzY0MQuh/2sZ6Hv0l8H63cP32Ln6d+WyXKFRYMp70x8DdGF/K
Oz0bUBtPz6rnbsTm7k4/Ws/1a/huPetHdwfePvj7oaP96WX+5Un8MtcnJI84Zcs9DEF9wFKIaay4
HgN7Q4tic4g271RxHE8qwXDSttrm4zeX/9PIXS/PTt4wTMPBlv/L5ZfSQf9BL5qFJty1h/4U7oDJ
xMGLu7kkgeuJo3lM7+K79E58Kbtkm//mJf/zGPvlBn55y7U2S0Ow9Hx+rzzIQ7iLb8Kd2A5P8YN1
rLeQ3rzO7068BQ7VnW7Te9SNfnMTf97B/HITvwz0qZ6ixkx5CkTX7UDfPost38ML+RreA/FYPors
btshPWHE/+7if5qfXc00LN1hW0sFRFi/LHWajdTK0cCxtxOuQaK4PtwRtaPdlPlvRp2t/rrggW+x
hM2HZVbRcfL/cq00iisC46BrK67u4G0e6vhBEUQJuwN8kLlWq3sBFuAFY639aHXSToPZEmoSDDYh
1tsJ8Wx/pIYGXMpqpDkEpmMV31NQOsRdEaVJC5mkWZRDy/dBTE8KDWAcn0tGW6oEzIxJYtCqCSVk
3QpvGjkxcg+Osq00G+5HMuGOAs031fsoXrLmkKoNB/KMSe3KiFpYO4tOHUmnuXtOhjl8pGDqbjW7
064sWpqspeOSGNCtxvEFixAv7Zi5WLDD9B58t11vqJoQjqJC6iEXOxaUrwonRzWhaQuaQNgbYDrG
SCZ3fSKtt7mOCtsvFFfTzvTb9C97oXkblE6UizeVEw9ce/JpqwDtbnXnSDnIQ9Gm0bJX7Zo+8UB2
rtjIcCb5DiddpWxdkl/wkKGg1VHCqKrYU5cv0sOs2xLRkYrQo4qH7FS7VObrRFQvrQ7tv+vx4JRS
JPvYsfVgKMkQwkIk7/i75Ya0DLEvlbQHTJBiysPl9jrZYBN6ucJrqPQhVtEJCsXFS4Yrv01Qxuq7
co0nd7rsw61DLPTWCIYptNrw0x7UqcLDilChQ9ION8o0+RqnLDW4xlIAVhLkstzLCn+2PhqPmZ7I
XRyjADd6EZ5q7EjoPJTimwwppcZZSGZDAruvlY6ukZpdfRW2JNe4SvLoVKY5iTLJZEvA1VhJh147
tnFKLVOrXuAlMuRqTBm9NdxG+HA26KIN799ABJOeUWhb5yQMcXJUI4yVEYunRt7D1qiJp4hdd/Ty
YfzeLaHuhVZ2zmPEUIY571yR534ZjfSfWzyY6lAEhTMlaOS61gd6OV26GVVEXmKjpZ6WLvymNlPU
6jDqbo/4hCgy5DbFXDdkLsTlFXmlMK8LnFDWxpTzeNcQWHfjRqv7pAuLVcTWPuZphwWncRXNT23i
XnPXIXpQOO2jDM3Om6dS+n0rciT3I9X9Ebj2TD6w380EZSqTiT+mxI2eGKV1IOjG9HGjFMdipElj
zfDinHzErh8CkhmSjrghNDh4s0A21mkzEoAUNkG7mJpf9RpPDG3XAXklI2zQ5lvw2lCxCkXZDd2k
nxuqikGzIo7w/wkPWxK6f0LXbrNcRHsag4tfry3qsSOSXHZNBrkkEcdwcBpSr6jGF3JNvUtWpRD9
E1RuisCahfoWQ4FSyvuJeKrbRQ3rq96q13xNAakbd8U1bTW5c+uuuwVgigHdaWKkVIMRSeThRJQQ
5I6JoauZVGRXq7uhNwk6mUpyZNCEqldEvbaPvV6ZHqlT/afD0INlEYU1yKKksU6yAzQUReSJhlPm
7qcmlIc6nRzkn7by3GU10Rf8Ca+2QpBWM5JnrVkDRuIe/6hFPLefpajoNwYeYdcbsSKjBFWmayqQ
EslPlF1znirhn9uJ8VFGRk4IOKGZnlQ7gCTSIBE7afGexKI3cakaRCxYjb2twzZ2vTC29McET9VW
t/ocV5Ix3iRrmJylWKtPSB7aqA+/qS05G5WSe7HqjJ/TqilDmCIpsjuLXxBvYpufqvsKdxN991U+
0mt26fehQgcxu6nLu0ZezV1FvBVckNgBgrHibed9IS9k8dJ1vh7GwxzNfg8zPx0fIkZLrh/sFFAL
3qDSoCNoGlhwp8e4oPp7UMOvpP4uq8usvw5deqtH2mX5n6yd124cybqlnyjPZERGOmAwF+UtWSw6
kTcJUia99/n082VRwO7WHvQ+B5i+IEipJZFlwvxrrW9ZWHTN0YmWpkWd9q8ZxUCIs2c1DDeFc+oN
wIGjSfQk3OnWePKAIyob89mclmVKXJ55kWVw5WvrV9JuzBm+IoqXLqS9XA6XALHdfSRkGqkDnRsJ
iTBGyOMWqN5gkYRFrF0p/TwRjGAc6xGCgQYApRk/EWLgQ28yeeWVZg+iBJmiUGJ9GuqwjMTrGszK
g0tkqASX/mSWWnpk+RO8xHGpU01MYQxtr5SD0nKYbsI2ex7pnAB9N/ciqYegb3NWkuDoDOVbF6kn
JhThAr7Tzu+GOzAg0I/M9dTSKRW53/C7TjkMN+uYqD3NbMuij/dOnh9be1f12yp5sNEoPHjDzs9A
fWgOyjdbkoN5NizFThU/y8G+j9u5RYdASY28gSmc9brflI7pL7AtbqyGzu7c/cWCis+O8TrOHse4
drlEKjgrQCXjL2ZFFyMLyVXd+1qxMwV3HeN71jbz/BZrUtpWSwUBERPuuvCPbTIgmH9wGUO86CjX
7kBJPWJm2gLFngKsBldqKPoJ38fapHXA2eEqxVm9d9xPB70tth9S/bVJIEbsOhADbCDwrD6G5ns0
N+o5d0HvXmMI+NBstjbxEay+B9JH4HgqAs0OaFrpOMdprisSHxUisGPcafb3GI1HD77p4Ols/7Pp
XkrrB8y9XZJcTYMTCnR1oyBQ5cK4JnhjZNcJ66eLGw1cP5SQp7wYV4Qh11J91+O9rLvtWERrL994
3Z3w3yz9qnGWcJyf3byDYukaiQU0+C963kc6sozale15MLC49XdVXp9RZd44+EFWeQ86uVSJvEuK
8tVtgVTl+Pc4li3L/mJDqqDf8S61mr3XHXProSClmBQoBW6TAoMKWmQKEZ0taA6D/SAD0v+4qKzi
6lRPTv/NqR/1ELLSwWB63tDpqbDnjCHxAeBLXt/eheRV82/+9NJX1NeRh/qe0j4gA+iS48UtL5mH
7Wwu8FPQ7SD7iBpbw30C7USq6L5K+sfJgaju5+d6qJ7jjoh1GZxdQNaAy6xD0lfnhPYd7AHqUbik
CnBdDWNyJbv6HBfuneuJZ9xJNBZPzjPSzyUr+m+m6k4+Drm+bzdT4bjLRFfUYnCKxfeTICBbJR7E
sKFOMLeCS14XPetp9IA8QHttehgs57UpaSIXzjqc5CYSZCODbJMAR1AG9QRTifnQiYFwl8693xBm
qXCq4NdnPZx+JoZ48fEenCguxm5RZ8ODFjvNlioX0kmZ3jj+C4Heoj/Uo0Dtp32Vs+9IfsT1dO0h
dQWrcGomNFgtsJXkrGjC3/BlCCuxwBchJRwRGyHTGiUCPqDsbeha+Y78JmwzDq7hM1V1JvabCh+d
aIkK6IKGS7oyohRejT4s8Uv6n17hTHJheBMHaEES0rlg0oXD1VqYnJbVaLd7DWzeRyRKOWDT90Ii
CMxmNWOhciOf1qJ0o2AHztVWa0Zr7XRfVaPxSq9b+uQZWe7iw/cwZoSWn+DabAp6HIwJeKQtSu06
GezGuzhpqvDFwiGnE1Mjbe2CirbLhsyjxeVjRUzZmaCGquaJWI+5LYj3c0DO6Jr9urP9/xZjtj/z
WaWo//ff2M3/5+9fIvL8/ndnceNvX0B5QOh4aH9W4xW7etLc5CHkovn//O/+5m9p5GkskEu+523W
zH8bZ97sr6qJlFzH/tdf//6/ySxPwUeYfGRc8P8ltNz+yJfQInSUFsM1bDikyC2WwzDzS2hx7f8y
aPFA8IDsxFVz/p3fKGep/xdXT1ouAG/YBiIM44HfYgt/G7NCnTuiLk0bnUb9j8SWeZTyl5mdY7mS
707BmNaZOdGS+/eBj160hYs23uwCrPAgk3p/M3WjvvTI+975qrtr3PI6iCy6JxrWHrhuSk7XtLLF
k2e9TLFGtSzp/bjQYQE7WGAkNDWzC/a9pnG2NGuOEG33jIojTm2jaD0aCY3gzKQjhu6YoWv7bam5
5Xv82Md29yRJFNJTUyn9MMHLY6PNV8OcnI5kQV/IEB3gGtT3UzKe1FBFjzFekQ2RfX9HxuPwl+fx
8vUo/HWgKf8QUHhwDEPnQo6uZc8j7z+u5WZMjU2WBM2OO0x4aq12OEOcwNKoncsAy4CPe/igugjj
Bp3zjZzABKKXXilNpY5MsXC6VZNuK4xhMBXd8TFger4xcdBsvn5OalgUPDFw+uSFky0yN+1EGREx
aL7Rqve0/jHzJVGq22c1uZJ//gn/HDU6LFNSt5UpbFPqjBb+ePrtvGvtrs0Hekj4YFtdcTJYjApg
IdtJD1/R+4q3KTGPuYa3wDKnOaIQAGv0yjmGaaAjOWkFNMmhlbG35DF0/V///D3+27OABmhIh2kv
2HFdCsXb5K9j5dh1R4jLgb0VbsxOYJNPrwf4MTnn+lNByGZfNg0uxTA9l/ww0GJFcB3T5gOMlLup
zJkuboAiLuf/1R2DCy2ALvEozEaYlzb1CNAqYl1eu0nnLWPchZdmoDEnd4nLWWx0Az0Ba2d0201k
Jerhn388449BI0+BicypEAIMB8fPbRD5l6l5ETOOHaVubrUo1wEIRbUB8mzuOqrC5LFuCbJGNlFg
jN7VNcsG407PJvNspvhriJubGEeo+pM4QbB0dT9GzI/HagTrVsMNvZNURi3sxo2vGh0tQ27FRzra
uDF0As+qcv0z0GjrqAUDZa/QvN0jIDzwJVSm/Kdh3vw8/XWpwc/EOugATWOmLew/xQi/VKbMnZi7
mFYcCs5nbWkEj1EVhY+02kF/GPt+A0N56Q/tzitHzk1e+APu1n0ry/SVQjJvXTmFvxSaZxwjr9MO
QYgn9J+fD/nHLM7h2zQld6TbAN6y/nxLCDczLAU3Y2v4ol8XgotQBSgHs2iM32JeA8hNwlUIEghX
HvOd94CO5L7iLR/hRLr4g/PpB3RDfL3FszFzt2WxBoaNfagckzvN9OuH1iRlkfbTIxrDQJkerYC3
daAehPxPo+w/13jEQ2HpNpMvgQqs239MUWVJV07DCIMBQpOdTKKVW4qimOxy8fs+HQd0NpZzv77X
CzL4U9k1WzWXwGCme6zazXjkjlotsdKlD03iB7sJVOZ2FNMB90+1BhpnPtpUzPwHce6m4P799cIO
aAlJkt91dWZyf3/f92ZQSdAjEMOxh9wRZ8E7pHUnzwT7npZteyBPU3Fc7Q8S6tZDLq2XashC/ofs
02N6CvRV805ByxWPVufiPWdgo1sgpbFYn3PVB8cyg+1g8WzgI8don+L+cnvrRY4waZKZzk1nDPEK
8SzKCT9jKf7Da222UvzxlmADZ/ILvdtVhvPnBjOGmJGmsYUddtv25rA9LCU3BeMxiit/CvBBnGWX
ciTXyExzXFIKuIhG33lgly63t1KdLBHPg/GfdoY/xt+8DdCfpGHiD8FDYP4pT2a5Pane0CsSSJHa
U2BHYr5valqYKH9sstg4ZlaxN2iq3/lj1q4sUL5DZeeLYaDgLMHBtAbf6A7F2z+/P2+y999fFiYn
KQuFiv9c156Vk7+slz6qGfjBqNkOvcy39JbXDzXX9gWJBzOGsEL91mkEmgVeRYpxl+dVA3IC+5Jt
P+Rarx+TOJywgLrTB+ZncqbSpcAKf+Jg4lzWS6c6FZIiM9x9GaH01DrqsQT1aAyXiJK6fR2BdIg0
fVhkdmL/UOp+5A7syWmgdoVhxz//uFjF/m2DQAXGATBLjrx3/+0UEvQlTjMn77YV+fK2X432eAhz
xnUFTu9DRhwC9+9jUOAx7FsohxRyvoD19UlcpJB+YwS09GIRfNspvRfzgB0Gr3RJh4H3zHMdN2QZ
cecmrSCF9S1QmL2EPzctlM6mpupjSVg22+o1MLiSccIyDGwbIFL4mPaNvq8K/yfcJQu7vkMITNos
JrJIV4hb8CTQQqD5OytFxpbq7/Qax/jOpE6Hg+nmdDF35WsQXkaD7skh0KBbs1Ob3OuN+ZLWq+yH
mRfvkU0VvXTv227CHl4GJ1vklJNVRHO9ogS9jlB8gq5ClaYkAESaPIBaU0JyaALGsqBFVpIaNboE
zY0b+peg4582UySdBj55Nh3oz5FQcn5YRh7glX3VxtE/dam2C+1e3ZvTReTdUkCK2QQ1WSrisbi1
Z0KmE4gLNU3+1cgozq6apSzrfNmO9ASHkjhSwz9tDkApuplYmbtQbqW3SA62n0+rySJemXpYG4I0
3FYVBPPAZr82KtIzBF6o1uas4+sgeIKpWSGGAToh+hGCHlp2nNWQF57DuvvsEfnXeAEXnUM0O5hZ
gPPsn6hbjmXww6uoJQ2THLYipkAatwlOQTyh3Za+tmfMWJ+NYNILAdvz25UvGbwN9MlLovfMfEjl
UbPKWNX9ngzVQvCGIWDOh25+yWGN3EV29uzY3rQE7U2WsdIkFnT912DUL3pRyZ3mV0APaot3Sc9Y
3sJS65jAz3LeOMGYvUQtiYNCHTu9f9IDe8fue7G4vi7sVmFBjdoPZk4Hi3LXyTxlRMdqBTQF+o/w
qSKUPi9hJ/TONiMScgVyo9CfFooSAs1v32WtExanVIUBIiITCHqsA/TiWWS7rQQoI/WaUZRtaleH
66E91arF8VlQiQTf9M1Tk1iGxBzFzNTxg4dxJEGJl0Qxp8/fCQitKKQPF0Htw9SPO3BnFVMdq6zO
Ug2vNQf/of6uFMEaw6xeSxYjr63eQ9WcqtJMV02YPZfCf887+6Wic42r2BqdMN0UKAoLWJkMWT6p
+KWgeIC5lID7rRpnRxA+ZODJ4MlM3Fm4iMlsagwG4jlxDGSQ6ile6uCQF57bEsXk5NxkwzGlrGzR
et5dwHdwGAaaGSbQQpb+BAEqWHUeTSFaOw97Bfmg3EWIa7rd2PDtu9C0lx5vy93QrHGs34FNzba1
ZH1orembk8TNk5W+RKZlgHWqePIwq5N2zrTw1VRmPDNIYGIV3Ixq6zsn0mEztf7ZzbNLoyGARL07
Xm0cs2WRmy9kI/eDmOptCGZuPSTC/kjPeqgHny1aDgCpyaZctDagrU+HaIBfo/WMthuo/DDD9Row
l6ZfypqIXZ3p5lPdpBtOuljSfWD01Xxmwcv1JOaFiHVDe1R41hZKpvYPPUiWiRWFn+Xw4FUUv1j9
EMBPL6xvpn7NlBxf81CKo6NgAIAqsL51KKQwlOL85IlOvbQmlBa2sI1oQtKLvtXu6CfRENsK8TZx
EdbaKHgqx8A+GcRol4Nv6296SYKxrmR5F01acqw9Zzcmwrh3wNv3hL4exsLpjmAlX+usSU56NX0r
ylhc/VbpVzso8TH2dbsdvKNNruYukH19r5n6uIGp/8w1gbrK+dEbxfjhJk50r8AFXNxsMLm8hy/T
vFFD1qgXbPL9m61Fa7Ozk++9bWuEeMIT1co6C8IYH8w+rlYtFLCH2knWhMw9ZpINkvxQafvYE5+F
mR6yMDCfKFI6364YsA8N0EIQO2ubigyvKg6d1lansVfVSUvWRtRz75XqOrL8PtZ1R7x6MICO5isz
x+1/o1WWBvJFFVfritACOW1hrQGeaU+U2RqBLp9zx9m3Vj7sRwLtKwNUxWvTh1f2+eanRhyW5Lp3
pH4xX9gyZbbBzRYF1TLOkxEUW0cM+U62c4QRHNOC2DAva+VZF0rXiIFGJI14ybHJBWSkYke80CoT
fJqhGGl0sYeLo+z4RHgQKv7MXa1SOz8D7jiMNSvDAvD0si8G+5Vr8ymZJfEQayZ1vll+oNUj3riZ
0rcNuxuObmxNoAI/xloma4fj58HluPNEt/r19uuUW3a0HgDoKQOfxI3u1fdqJkJS7hNt8zCA7e5O
PPmxmZxszaWHwmguUpYFtZ406wVzXR4gs+ZSch44AFF7dSYi00mRu7QQ+M5dMn+4fUazVgyG6V+/
UE0abCBKwZbhBIovD0iCNrk3Y6en3x8mN6XGXQJ0uf2GkLG28PNkWJfONJ54vY8nqWiOBPNBFWzY
+MfbrzW8/b9+919fmnQkuklfnDXKRupaXOy5T5DhqLiQjpwpb21DAFkx8+z6irNAiwRIVOh2ik4j
wdUBhOAaerB5F5vlI96N5lzL+pQHIYjklLptRjukEEvfz5daDoypD0IUGCLqD27ec95JYSrFOcPu
SlQPhcaedDvTDjCHb/c1JKDgXDfaGbtr8abF+jmeMjJ6EJ/R3uJoTT+MvuWBNywCsvhUy3bdxfb0
brco+O2U2k8StK4guUYYupDLVAcGquYjRJddhHpGqKgflGlOd1EQkS5DcWEgscodPTp/fRVBcdml
nASatGWx0ECnHcEPWHts+auwsy3KTnPTPwSEJ4xgLI+8ayiFsAFAoOHTY+N4eXm8fbj9tpj/H6cq
64NfDGx5bG5dCsB/4vHwgzj8nntEvZbMEi5Ra772vZYd+yiyOdNUP9Ogd+7LPOPcbZlkXLtFao6E
dfqCh066vvEsnWoR+6P/GI8AW8T0tRIhtw4Xr/fHTWYr/8wpmWrYlIZ32VnyWdfoOtJAJ5KHBTlH
ChcqVml8n+h0K7ghXbPIoRY344jrlhR+ks2RMa+zuL62poyuuG5ITA8Ndxi3IotAmRgNImn9IAb7
ubcIedpZWx0TCuXOVfsM5Z/rQw02eGkZbfBo5DGrhpZZBKwKf31bbhDzf3L+ZVbWCupxo/IxL9zq
5EzmNk/mK2UpvQOpwAl4pUFfVNoz14xHDc/5xG2lz8tur9fNs6qa6ZI3+k8lyl9da8T3I0IqLBHl
3Tk9MdmhdoP7NjbTdVcY+iF38+RRKPnuR1G+U4zJd1ZHdzr8k29aYfSUu4hZFJBAsDuqOLHKfP3b
pTCqQ5+T0PF1K+O03LevWXyfD51/MBKMXlJ3omvvRbQQJNwcbl/SzYqQPH/rRpaJdTw/ZrU9tesB
PjkIb/xxQRVR4RMU+Tmswx9Mu7rt7SudkrU1QXO1zzWKzcHdcE4HL3YwnEEDqk6KB8tKcwXHf9VF
a52asjnWJJXnqhEB5lfhnYBln1k/TN2btnmeWDuOjeElcDoYWw0Rsza4dCZtFYQWz5WCOSHztnvC
NAoxTIWYechh3zG8+T1BK1MXqqth/QAPsbAtTCR1W0xiVbFb3D0MoTVc68bfW/P+EBlW/PuR0+H9
nXrihVh16VUQox4sp3zPEyNfSRAht+K035pNpu7ooFd3QcZYZd5QOzfNMFCWxlNHLn1PLJPurrIv
XlSC3yfVjY3qsujkIyvXE42EfKIyARIp1ndYbxaesvvnjg7bc8WbciFs3jC9n3i7MNYb+hKzjdMF
LrCDfGk3QXC+fTBVdPkaJ9ii2xBHnA/qvPnMgChklfpb1SbpfizNj8g1+cMWLUUdU7Yl0hshIMS8
+AyOXj+0TB33den+0JrqELTfqt4I32rPAjEWRDgZyuoHMHXzfhoij8oDx6f6enzkTJ+cE0X/Kqea
0+35j6X+S/bnwm7kS+Wa452hA+/wxoRcOuNlTnEGim+ziJO4fLNFOO5EUKh11KSgm6usP5hqMDdy
CIzVRHMs2fYIVg3o5gfOHXT81L25v315e3nefk1MwE0MV6plSXJx7xnatMK6VnPuGLrXnpq3rhjc
b0W6oUmnOYxllyL1FsZzznv668sqbygq9pMHCE72sgbm/fT/+ozRxbOZZjasC/Zgo3VoFwvK+gj7
oJNhgDkqP1MeBSQsHvyFWbrBY3FvzIcvylEIr1b0yY6cTo8TDOeFn6XiDFbvGXOTcRlcD62fS/lC
l1GxzDWbuh2N0D6XO/XcI7lC0Qh/f3b73fPX2pyUsbsl9kiPdWSkh6/5cVzEw1pmUNDpgo+3fhoB
giyUyRFkViDGrnQWZRuH66T3YKnGaUpz5jZMOWQkMyY69ANxyvQUBg9d2EYj7XNa1Pa5a+JpnxvJ
2Q4MqNH6GOWU1rffFXsFIzuuwmcJKr/V8ztRoi9JFRJ+jiHb3X5NtpVziAmH1yMguGgs31LEJ95O
jY8ylKcb1BRwwfPgdRJcQTID2hA1AtNCpGV2oSeDK0PHLYSoHq4JRQ0Dc9j6ajr5O1fi/pBUNRqG
S+guNv27xNsMjjXeATb8/SH06NO5zck5T6izbo4/b3NyfJHRdgAu73LifhxYq1ZpHUdbPQTLOfXj
OzUk2errFc6dESBzD/IbQ+mKowBNxQCTgCK+5kmo3cUkz/WUPCgatn4eTRowqNQBcRygngwgCDd+
pAQZRyxVRlmjqAzExNOeMDd9qsVOQ+K6w4hAlUxuNWuITrZc+MwaNhFkPfxZ7vTkQnAt4we3rn/E
6WgdzXnrwkDTgV0bKzoB9c9+4HoY4Sc9lLYTnDOaWRmg0BVS6FQpJnXA4YR+jFOiCNt+6RFxbrBa
TxNFUh7OHKrnCUgzcAXbDDtZWcMGWFCxi1rN/qa6nx0Vq0+ZE9xPyN1b8jIxRY/utEmamm1SsBVu
voaWmg4D8KZ39Q4ucyKGGRsT+HRiIeXaFPNd3h/yuy7Rj07kZveJoKkCrAqU/Pms4Nu5vemN6FJR
7Mc+iAFI9F1PT6oc35MM5lGa0Jiam89RRUED3tSV3ojmRPldfS5+6lrufzI+WPYpDWm9stnwZyPT
pcWmQllL8MkmOK2c2sVqFmZrZ15utAb+s56ogeoUiwXLyjqObjlvSMgA+V08dI9fEh79DFlmUVzo
xNFlUnnFMoT4lALN2XJFHQG1OHPBmLbm6ZHPPJ0/Nd80H7OejtB8EAdVQckqjRCycxt5ewDEbHe3
R0vvp/5U5XQrmXJ8vJ06dQpEg9VEJD+Nc+sgKk60ICiiKxoy1mnaGDZRh/vi9oLwsuz99gD2U65O
GfHZRU/dzoFxZ73+2n6nEMpn7A7Xwh7Jm6dlt55uU2gZJfuw7CzvGAf4jYRNjUY4QLCQlntG93jJ
8iZGBx0+dUOrr+A+1Yk8yDVw8AgaVVdtm/kmawotP6ST82uGmTxMjCGhrtKJ5zKCOLgezzz1rfuu
qiks0JMfnmAONwViOAy3p+km+X29dLwcWI9fUGd1+6sqCTU4aB1v5ytjfJ/Mxl0NLsAEJQf9rbG0
zej7+iHpgvbedMMDpu/4VQACT6M4e/RyjFd9UG11mP4bqhyM17GJjgG9A3muuU+pNx1kn4DAaft+
ZtxpL57C6pp6yUNn6ePapakO/EQeHxUGGuYdUfUa/4oBf7MhorTlcfRZBl50CPxarf2cNqBhnrze
7haMoMZdl7Tr3qELeJFpqbEt5GtucVnsBXh/t66iXZL6TzTwYDpFKKM6B8XZr/ix6sw69ONEldr8
WebY0x5+9e/PtBxmko3Xdp3ozL/KeKyuQxolOM7KbtvpbTlPW9m85v2Hu1yKSNKPYfIMw5F/HF1u
PRYF8m8dMkrzp/rQN9gCXdCwvGczvX9xfU/sG6trmW5+UOIy4dQMq30y4LbJWIJIT4DIv/2cFtUq
9BbG5jYoh+ebxmqY4eW2Bd0+9DH/Er4qaO7VGlXSOPmTNWzDmgltn0EU75mVg/8S2sHKtI283f1t
8+LSlssthuuKg5NgU9m2c8Jsa+wTeum8rDbvbSurmOhk7zyKxr0GG5H+ZBBkYOctar6cZKFFbnCa
sJLCD+oX0bzIG7wiNrbJOAsbwtedr+2CZNcOyU8nlMwtkgOpHFJxm9J1s2XmB0x6uEi8DPEii5Gi
s7SAA5nb0e/PfGEu48JDW7TlcEgjbVoXbEbvLjdPKOPdZxTLNxPACrwN45fWTvqmiIL6pBdco5hF
3aVJ1DwwhMf+DJBEjSAr+t48hKGXLkSkOFaN6Wuh6GkNHYdGlHae7ttwNEMlDnlSWeuYyP7C3dhR
SimMokbJNbncUQsZnRSm0r46ThBzWeQ+gObHS7YhRjd6sDPL8EppJoNcmilU1imGuZS+mrtAAW4z
evhddMdy5RusXWuFPiyDMlsJg4soNaZviM4jhtdg2aXGh5ZVgPFGukjmgYbRMy00/OQ7PcIHoSB1
SkD8WOsgrYRwRjS67GQCRK3Qgu6I4/ucBzsd8/3CrS0uVgjrC4VXPe+COfEwI33tbmYU3A8aRSU2
I1F2b6zJoo9YwwusfWxn0UYEgoEbnV1l4WG8o0Wo1KEuDBCJNI2KakECsUqC8JiBDHBdaJxdClXO
KLDdadFBgBX0Oo+7FlA+s1njCkcD6QsTXMRWdwD+xfRp467Fcs0thsUpxoGtMbwd3XFl0QYAhTj5
MHUONlLzxar5Iagoph8z3DR1bR8xKVceigKHwAokW7kWXrulvpKZVAxeHS98VBbp2gKEwr5YA/6B
jJmT0lymftVx3ICBwQx/P/xIRl1sOtSRIZQUYFWvI91hAFtd2ItauYV+yoTlJWSyPunl0mxh/ot4
ura+zZlLOs/cE8JVN9Xpykms7ZCnWPA7PV84Xf0882R0d9Ag3EB+DYBlQX4z1hmdt/CLCG6WCHAh
jKXy3atDGgCMD9CYEWYH66QcFw5uYlFRzZ/j2kW6bN6tUNVeu1DycNYDQk62x/OevJQICwu9cr9V
DGm2zeh9msQElBky5M5o+QsrQdm48k+FaX4fxhqlD1e5GwMGYeMXu0RicU0Z9WdBdWfglN8WI/kt
KTGDd+JQWHifAtf2N7pfvNR1sQGDf1eTCt5Pez1xXtLQxDud0h+tR7RGwz23qKKqtq4J6sEwf1AJ
txsHiEnIsyezSF8NazqOcnxjEJcL2GpUJ68EjQlbf4xfPEB2dKSPK82uPyIVPBvz4Dy0TW9Du+I6
B+qysNM02YS6OJQifIsgJW+NcUKp46FPa6/eplp37qLgE03rcQx+zu+Vlg3R8TQNNFD8jSXTW4V5
5NBMG24LxrWTaKgssZGG6nIfdHTXhMXPxu/po4TJtTAdAIdtAytO+ho5ysw957QqbSYnRMGD2yZt
FjQrHbcRACPSBeqpw+sE15HcUVW86djOm8ki3GCXr1GF91rE1VURQ3E6uGeUrK5s030rPVzvua4/
pCoPgXn8ourOLmjBdgTa/gDudD6BRvTrJW/6yJHIiYwNwP4i8pyzL7JHqwoXHIZ8/JzZtKLNmcZr
79HU6O/xfDaqsYeojWmSWUyQPpeVAtCfi3ctcrZ+D5KkTsIjpEJvZ8hp74IacPySuiYDpS+n9Gm+
T9grK/D20inKLVyVK/f3bN0kgObjkev5wCQHriy9TbFt+msFIpENqgGPkn7n7e0vkES4oTct1EYL
aovN1N0ekj0xsLd9I/2PAUsJ92AsbhpMXR4MckrNwpk0HVPoPFpBoFra3kcUZvCL64JJh5l+72RN
sUCuf2t6IIYV7RF5orF3IaQFGuUDQRbv1GCfJFOcFVTCNxlbEF3wcFOCDKF1gMeHU3nMfrSk/JAN
ipFTi41QBjSmCb1kTRzpUEnJuanu6l0HubVvjY3ho4AxLVJcUMMdJ71nWoCw6W6ln+7bLKZfBsUI
jo9GjAk/DEISpVeNFt0HBfEs32BhCuNug5EGdY65JHxWeprmktYEu800UEKd1tfBZBctFHUkemwu
8e1GubGIpGJwOz6NpTUupiEnefm9A/s+o14B0pblvV8BB6yZIxF/iZeVTslrj/H/VEeDWqT01Ww7
TJprw2h5GfSjdR+596JSv3TFvKttTR6ZNuStAzl3zMqntDb2UIlZ3h1+aq6bd458QPWrdzGEFNOJ
3jM9zN6GW99BC0xwjMdD5o/juo5gO5k99w1YLM94fcixudkq5elYuySwOsnsuHTttWdpz2wk46oS
nUEhNTeYirB0XmgPfYUA48Q6UJowpBAwmbvApEYD0LDONZRhuyxXdhm990FTrsjLMwDXC7FtAvWe
0GIiAURy0J8APlrsdgxi6cQA8IU72uy7iPoaNEmky76qtoEkteN1fB+c7O4KraQds+dEIQl1uX5h
caRIv1sMImsMyssSzi8YzXYHvfilSkH+OhLQcQ0aOpLEDA1v63KLnBiJI2ELwh4g3CLb+GlOzdqB
sU/IxYo3BrmFUnMYxbagcXB7LpV7Fya9fgoSqa0ZA2BocM1taXvNjhfMfuq0VRVW9VE3S2fdNMOW
kNOuGHX3mGjp2SoS434E0zWxBTI2ri/M2fZ89+0ygM65ob9iHWkBgLli+NmKet11zsmI+2zPpTFY
xZonQBhFJ+xrD1Hrrjjqim3nd0C+3cLAYv4e+UjIk++cZxosCCh/B5V3qRm9A8mZkV06zjVtZnFq
mpxidXPY2VnsroBBAetr3lMWSI+2tyW9VCgj7sAsPZWH0E8KglTdwDH7QVHisK5s65i3bbBpiurU
IyrCy6Oek8d9mQ/0qU0trfFa3P8Ae9wHGhMdMMoR8NpTb0ZLROx3FNFmW1WUIxmtu6mjgr4ZNxn3
qY7OBGqRpE10GaRL2kQVBzOqrJ3vdow19E/qBYlcF0znpgSVVXY48Yy0IM/lvtCOQc6jij6zmvmE
wGAYg/uxtFxuRtDA3Lf75eSWD+lslJlGcAaehWisRas49VOeX3tct7340Us62KnsOblRwuG5Dn/q
nrgQ4dOoG0WvDiIOfqrxuOII3Cql/jqAKlqpkZeqptb1pCvcixz5KqRbooHefirx4IQahkJewHUQ
UzXYAohXxcgGqwP5LicBBYl1P51J0pUl3hQIQ3Z1b1eG08aMOfrDY3fX41A84ZY+5RMNJkDxAfj7
HG1g+iKPLALHGBddQ+9DjFK30uQPv4g/yAgnHGo5UjgREyKK5JZdlKuFN8Xexu6g7f1fjs5rOVJk
i6JfRAQk/rWKgrLytl8ISa3GQyYevn4W83BvxDi1pILMY/Zem64fD4v+JiedGAI/uyaDbuJRdQlq
3oDei17UkSPnYe/7r6s05qf6hQnd2zKvNwNbR0/dH9uPPal7jkM3bS2wwbBn7JBrfHke54NedJd8
YbCHRzTyWqb+1Xyt4EEQUy1eWx8bD04RSkzB0YsWFVZUwlNEHmJrE0lefYA4f0kyUq37QjvZJNwU
6Ts1PYKpg6ztq7Vp36zMKh+NutmhO3XjdzHCjZYlYEl3ggkKyXsP0vtzcUaMlvBozo02PyY2rYcz
cqVsSZ9MoRqPK0f3Df3Q03YFcUvU5DgDvSvmr8UwSOI2S+SQa7fLLayR1sBfktC07xEHE4QzEExP
p5FPExgA5RwpSilf9e6pLOMLQSmfpbzX+/5TYw4XDAvmIZCDwLzBbWoJzai5lTUN523UGU0flm52
TnqifpJ2wHTs9hQYhHHX/cyAeSKI2iJsKil4DvKkyw7s89RRdN8YPsZD02F/vqmGoICc3LZD5SIf
ZGm7LcnMswBta6ucZGo3pmmReIKgLp5IpHlhoAKGN++8k+bYn4KNLag5NQYz9Lidr3/oZtUfevIr
iNgBM1PNNr89cHC2Y/GAjB4ETK6RDGr4ZhMXXLLbdcPE1H6qeZSOauKBZCz64QBdC814co65TYBi
agFWH50F/pd2Hu2nWWCsX4e0OnKHhomoA7Bo93ldQDaeGlKXxutsxPq9ja/MpjnZL4ZggrOKek/G
GjGKTc0GWLrjEff5sgf8JfZ1jxcZu8vNrJjTj+27scQ8aKiYZHrx0VHv1IIV1ls0tMvz21Tj15Rs
jNaeXEYzTfBs9++95QR2531nwv8kAsQM3Nw/kfIt9mkJ241i9Gi3GQDZTNgEROBhH83vYfUvxdrH
TE4Xuk2tPCfVB9M182Z2OOCchBWUhdeySo3I5DS92b262f691sby3Avrn61esMuXxxbcEDegg74v
Zg40OEuohN2dJrVmUGfPcLEDN4GBmQihMb+fQrKpXfZjHUZHLbkO9fDXGhHkZF8QBHELV2y/bGm8
CQLsrBmTH6swgkhUz0oRLL2hzVyHNWBNAaez9Ms+qE820UNBDPmAd5yiVA2rRt4caWWtT8rGmH7N
SYwaWUzw0OXwrQm2mivivgzaLzZkvD69bv/TDHSh9ggadJhrN9j+FlLmo6//SgxEp0Qk5HOAwqZh
LI/cb/MVJ943+5SdE5NulFo/5E/zAmxfTywJJAjDwLWEZ9tJSbxLa5zdHVZ33a82JZH5UHmYrycE
Jexexs84adPL1P8fWUU0ONPdi4+Ag+leDm5bOZ9zyb/YVQgW1OeSLf7BvrZ9KcLYNMVe2fBnY+3f
yAZl7yuHM1TP2/M4FR/6zD6rpezcr/16XxTW30zORqgPDJtVmh6LHg9h6Ve/c0794kkS9vx42hNj
/oqeAdtr53xrtvsnm4w3G5wvb52E0U4FW+u5Fnj1zECa+MZUh5zDn89VlBzTbfScwkdD0eVXgT5Q
9GYE3qwCELWbZFVkTguSkgmkYFw/LYA/D35NIpDtcOqr7tr1in87m38Mm0pzStIk8FE3U/d9IiTF
WM80A78i6VKlRu0/s57nBGwo1+VEuK2pa2EmCFvuZHPKjA8AfcBu1gw8EnHZiOm5kFftT9ONauer
mZNv+782tlHW64DQ0Y/xkZHUZ2c4fZyJWGlDyuM4QZggqNZGesgOQTLWtp3xF8G4vnOMlYRvTNy9
7qJpke3R7qfpaKJp2SoqrLTOlZqMw4rRhgv/gPUHvkfWhMpfGDyt8zvTeOY64gTNhPVGR0k61Rir
O2cKGeoVpCziEq3asJ4AhY0GgHsj9XbIStg/MGAX5vOwSLZyR5If31AQakS9MlO+67eNfoVskgKn
P69+y5fIrTaMjVsLN7veDu86N9FRxARiZUpfAqj13AYkCNoltuRuk0u2GtdvY9rGrS7/NMOERb5t
ybvKVxi5vHdAqK56Jb9qwAq7lH3PziBwKDYReOka49jTlBr3jWf5kcqzQ02LuZe8bfqkR7q9Fket
dJ90IVc0xyvuVmMr2bhALV3xSqd/TQN+Yp+q1wGzK3PikCkcfmQ8pbldkpRB9lMMPhSt5aut28C1
F/8JXQMNzwScwkLLSexHzITDAN/Q6D2lDTWFh9vr0TGXaDq0pUlXbKZjWFfNv1zNADnL2UXi+Uda
KixjfkGq1YAtKOLFhooaDJOWuy8ReaM5xdNUv+T9UbEVf1rL+M3X2ajGKWrAwYUuHjPNc8Yt7mto
YLO64HXpACFNlzdj1V/ZhY6RaHtUW4kVzeUIXaFn0TxikGaPSAEIODSrG4oKB2mXsx5mVlz4mZMI
ZjZ5p9rgRI7vfbGQLhaBM5Og0FTzH4hio1VblxxnRnFF38luJ5dAWQcq4/Y411SxYhyCxdaeW9lJ
QJXiQWvle5s4nKMz+NWmyf9UcfqK6s475Wt5lOQAdvndiLZ8c97zk2GZ2CEuy0Yeu7IcLqWo0h1G
utfaJ9dxguQ5ex75FSOLrMYIau4OyxRXYjz668gd5SU57tdM+qQquX+0vt+nRfKspVNPNg5z1yET
j8nIMNgylpsG9jPUWqRTMZHKPKFY2BO3PNKquoepPpSJciPJuXiwU0Hojv45TARv2Hpa7Yt6vqZ6
MUQCH93YAu93B7z2NheMVI+QX55W0e861XVHYUKyLRcwEF1qP8lpi66JKfCnzSY7N+SezI0JdMjD
Jm17JXcn02JfxUc5F+5FR+K5ljJq2uFjYWJGojIUf+faKVLhET/Pu4Xb9LjgGylK14hSnVgW2+26
51931dtnFiuvPlRy0krAIbiacRRuzxYxuxsQdl2UYb92LbrJjvIbWsIVNgoYXqwl547G0a7ILESG
e8lbuzgRwUBeWkLSewxF70DUTBzRCgWIFcBUTS5TJ90oI5OLuEtYFjdr7rLc9EigFyJsyKLdm7Bj
1gE3sZcgiJEU+nmhsOjKhOB5QlaJAGD85hOiUGgiLC2Q7ECzigiP95RYBCnSmJ4zLlxOB42sYwUL
If0s0Jlrfv0sfLQ/cWKWx27wHptaBJZNI0fClgr7fHqHzE1D1Nd/DZWhM4oxEXt2eqQ6pO/CWjS4
2rHme4EurVGzIvI5WR77i7F4irNOQx7Rct/3vXOd5BbBxwWf927FftFAilS0J6KNEZYzqltdpEgS
EVtTMqRfSu+ObURIfCDRPR5iV1eUxbWsqjAvfBN1WjcRYInzg9b+q0so7hFH9PXYnGpvOFoqPlAn
1sFEKN4eSQrzylwukfKZhQ9aIplJEwwzDf4DeSUVTgOy1zX7aC2MyJzSqxkzLOYFfeizpsMxjAvz
kbLhwgKZOOLWfm8qF8I0RvRSoKrVnJVOghHvPAzjORmMj7EihsDhctwy6VrHS2CLz8lB7/h2Gpvx
kJWNv6kiB24lkg1Th30pMRUESqol8GzUmB77u1AHOYQPOx9OkkeeICL7a83j7gJM/qhcbaG4Nh6Q
UTEuLZb1WA3Or26KJ9/nE4LgAK+X9HCtu4Cd9imi70uXUFJk+Eg5zYsaB7SwfDStm5nRilMM3/9G
kTI9kuqKB3JSnnq3nvHUzw3wJToHVxGnizSfAVIN0KuWbGPTlpaVrVCcZACA0/W1bEnSGhOfeTFs
3Vaveoyogv6foKxE+g5SyuVhkH18mdf4vvBFaLhATTu/FpcUcME6QO+X3hTRJ2ShD6dakXKOOYHE
RxOdK9qNdyqo8cF3kQ1IDtfCQAif+XJ96eOq2k6Wt2k0/cjqkAoMph40pFIcJIme+oSW3tf6hyT/
KUpaMmc85jI9pcWYvyJCv0mbOb7KmwOWSBEN7dKcumFFp+Zw7DQtDypZjN7zSgoTsdtbfEZ9ZlQt
HqhOPDaU45PFMBd75zq9Z44AMuJR3daAasbq1sxmcs2tKiJh3j1lcYqEX/8ukG4FOeU7N6P5xqOU
4nNO3qac3XZmzkGdyuJEgt94yPka028CHyZIitQ/utCp9oU/pawdBnjsj4Vc73hR9Xvl8XKSqU6C
gP/Y6eoZIzTdUss50pGFw1aXOVCyXGrNf17aTtwhjSF/17plvf6PEuK2YL7nzDMskPZQXKwlMXB6
tP15lA5GkMk7+YIdGujB/eAVxnFObUY5Ruq8eF78mtQYs9d+/iiYMMM+I82kIjIAAtJxaabHuDfU
XnITDy3ZBANW4iY56dnUXXAbPtY2MxO30NdTnSKM7XL3s6HENEfIJ0t6tigIwqox4ijJebetbkV4
QkQw3WuAZJP856b+R1ngA6DyX1oU87RH/ptH5C1fC56Lpj5iUTMU7M2wMNFFLKs6DR3RYjMSWCa/
896ZyyupA2yYakrtvoAyRjzftU2wYVnN0yJTmDS5dCnc4FwZTXbB5rO3AlISPIbYVIlLZVOiCQyq
5NcxKh7cmbEfImGEcvuU0HbPGTXqBMahplTvPM5/uvGTjYD1tQ4PZmtVKGdscZHii0hNYsp6nd2T
a18ZJrYBpcKP65hqx7bm74jOAS0KDUKd6M8epBqEMDRQLlGSOjck4PnQH+wPQ1i7vq3UaS6av7Kw
nmsmeBfN9sLeLR+trukeuuFmIecK2Fk/Vi0Dwx9C5pZrSRyBt5MVAVVpTGJsZpaYb7L0oZ0dNyR7
sTm71nkaSaDPUK3ByOJLZU8zi1P2OCyp53zst8qIPYKE/jZ3X07XmA/aRF+2FoL/tKRnssOB7LrU
JTXUSctvEiGjPCMGk3GvFc5ptq9aOvouNiGvt7CGbJfHjuJ5Zb+dLN07YoIHp+rIe9hiLxTt4xny
G/3+6iEFHzEDZpN2wj/63ix3g2zih8oiitmR7lcsSgTW2Z8trwbTDgfQjHeIjhv6mSQrFlT7C6vU
5Jz5VbRoWTChbEEz+p05dhGV9cBjzJYhhGSNOcErX1TxtZmjNhW9KaNt65T05Q9O9xORHlRE1XAw
W8xBTtbZtAg8cpM0r6Vyr93YmydgDLu4G+HjD10aYlq7y50Gx5tXg4BZvD0Psx2Vff+AbinwZBPy
XRqh6U3ZkZo9XIz5N0HuEZjkYV92/IKYF+UO+JwOkkncDwjSffx52LHxjl9ci+Q3R0rmKtandHoy
XGQD4WSoyFzjF2NamhEswo2GbGxCSyq0GEUDhQugnlYCLOmYDaO3/G4y1iJ+L5cjLjLY+n36ZJnV
ejIyDOJZwl0I8gyYlZndg5UICLMYd6Ri6oWev3Tal4b0mORA/DaTm4be7JpkWZb0QuRa7/VhABTS
8AdUi879WA53BRGrtJ+ZuyeOIj3ZYuAamtWZUxEnAqk/4wwWonpuM9gzLFxExfpi7dky+v6lhlG3
l5Mr9oauPTHKSkNTH17Nguoet9TN6krt3vnL0DQN65HLvZiOLEzY9dQnzWJ9l7KbIL2RN8H0mw8t
fzJXwUN013q3PBsYlZ1MTz77DCkiC4xLjaDQNsnZNTOkKxQHv1AN9vEmo3ArGrcy4zKtjHPaOR/r
CLcnr8aDu1gjnTpVMnawpPAITWRTp+deEtj55omuJyZi7pemL805ifXL0LrPfkFmN4Cxr7g0zijP
1oOntT0opBfh5TZaIZMfwnf3BWXSS7tktzWv7toVD0s3VXy8yGTqvtbO1YAKngf8X2MO3cVQ5WsF
vDGCifFHINAINGPF516tsI2IvvPVlytYzjU5qUiJTuJKr7PrTqf6g9quoI8fuwNBEddt8S1M9CdM
8e6ly4LCddaz3TH6NheWelb+xmKMFmgdpysz9rtBc96Y0JQhC3TqduPVnX4lilKnrM5e2ia7ga4+
GnTCp5KjvfT49Aw9KFnv7HCGIW4A51VVG5aoIJovQyi20hPRYPAjmGG6CKBFTG1PmHbpSHxIk7bb
v7FWzMJC0usvbQD4WNvinFPV9xGnyLOZhJ6THHtrfqWnCpaSqKCY4KIot40tg5PUiunObJdXW5R6
ZDQsTbAI8sSXmG+seDgQOsPAB122henCSgFftj39v22Z+rFjcDyqhGmHJYFAzvoz1IovZ1zuyMa7
Ljiid0QXCOlx6mT2i5nbZ3dIvgzkRGe35DTUZH+Y1vLeL2TU51Qu+siMGIHQi5OXyDgVcxO9AUc+
cSdoTi4PYImNy0DudqTEcDUt8z0rjZtfcDQvV6nkwzqMy6ltraO1wrNaiUChDnuQZCMfSlHepcNA
VBXApLx0r3aBgWpmODloGrpcUoM3huWfDn2zAq2CpJ4en03QLVvHh2G26gjGBzrdllgw2+RMmufu
QAXIz74i7M1m5sV+8wTYguVp/YhS/7HPjT/5W67zb+vJ+uhm7mvhzEs0SyKzWVGd9RWEy5YIE7h6
fpZCi0bpRwW+LiyyuHFF4n2txBgT000SWQwxxhDes3BX8mbyfyNsCAI+x1uW6gcfX72DoDXVvAeR
u2uQe6xrY0BjNQJG7OU6NMj2bfMtK1A4O2YOvAHKeims0oSptkWyFMv7YEDJw9czmHDVElcgteAC
HzPmbU3GQG8tTsACAs5AXs85PzV2MbCJ6Q+uRmNpVd2xS/N/CESsgDIbqnuHR1rpbwpHcmq2F41o
TPyemI/dPHlzVMJEuSNbLh1/uuXR9FD/s84e2AMXOjGDJTjSPC0Y3ACzKED5DU3qhk4VbGUrHtjX
VIzrrn0zxXzvC+O+7gmS64xk2UmFVdbfxDwjqibGTq8/zsyPoa/AYJMFRqBSNksxqOHpX9DlGIax
BjOf41mQdKJ653+mlpdEq4ECrul4/IfHyYrRpAygfJazYOrYI/iKvTXqZP9B9I48EKnyYVfQ+5IH
15voB/oi2QsZGsQjlRbaJb9wHrtufC1m490mqWE3tSXtW3ZRiCW0LP7w3OS3tpUd8uqd8XjCyEOQ
2PqvTZwRo8DUhcyHbVEf+8zbUM2Ke11MP3WGd5gxJmHq783MdajHjL8ROuLPz1C9G1CAkhUXLb8a
08vTgwL3mWUucS4EmNuxsfXaBdmCZvu+rD9p5gW5tRUMnuzZlKL44BomM87BH9Ga56+VLpZOLL6q
1v3bwl4KLH2+TLaThW2a/9Se/svg6k/ulye2xeSbT6gb5HyLQwIw/zUJynPW76xT4yfuXsLz4MVt
EUSIq+vIauxbhd+0t8WZA3lXOE63pz9nQYzxS0tYkfiCPtk9AM07EMS1t7bmmbCWfdUz2rfaJOqm
zyIDmKlWUmoR3O+TpQfmNs7B9hGYSrwmYnwd8u7LqpIfdEjhmLf3SZMClMX95PjMDKT5j9Qt5oCJ
efLm+Hl7SnPlPIzLPwANyMR6/7ZSCy8j6YUzfaAa+/dZw7lO8J3GeIlbj0OyBDYLUYHBvCoPOHwf
HWjyAVCgLTFKvbl5+oB3ABkNtuMaqc+r1QKDdpk+u04+M5bF9V5TYiGTWfY+rhWWSNmL8hBXsq2A
81d6u04IpgkO04O1FId6rDAIMxveTQXRVRoKGobgiPEAlGZGyjFuVU9jNjmHucqWk0h/Gaa8rY7z
tyOaaicYp2HS3cfIM9mjgEtYroOb/yKs/VMLRjnzjItsKP6u3Gx7PfXvm4wIOIeIJ24uB+NUT05r
mt7zxe+9yYmEFkMFLmnHTIOfIMmCrDxom4FzZGiiiPOyre5X5el5HbIaccZj5tIDTH5C7pnzaj1a
vh4/6e23i880WjOAPZbln/JyJkQ9q6orkVZ8BCORZZYjxNbikKQOvW804n8rS+RQamSOT1Z1JXLU
l+8jgs2AmGMjimEKsMNFTNhZzgkMbX4atVu7FPYOUDPLbHEHhwCEe2a/Dz0LdV/brkR0GwP2Kx66
5lKwhTiWD46N8TyWMClF/clqbTdJw2ZZQPFlzgzRCQEnitlhKh43VLMDYE6y4kpzMXYsbmRanEaA
f7VM+JnqGVCIP0CW9pNgQh8968VfpWiIhWo0jl87dMUTQgL7YqTDnTvpN/6BYn/XtVvqvMYaWL+P
YdvKvFoopAlgIn8LEC2ZZAjthKg+IOgwGuu+Da+1dg6VeAhQIlBElTbkMtM8ZHUEMffOYzt4JB0t
qHru52ohs57C2wpK3/mVsf4MHvCr4bBmP2Y8T9ikdiaZMBAMmi8lrQ+/PsoWzFm2hafl9vwH0gnQ
H8iywLjQ3ACIui3VNvsjj4xxVdVe7NWFJ8EeKdM/XHc6dv4C7BBRDJ3n0UhAI1r5+JXX2IvNOP2N
1/y5yU2Lrat5Iu20Zx4+IuNCir3Tq0hMcfOg2T+uUf54vXkbTS3QK+oko0D4a4g1Qhfqnqcn+u3b
JAv7yAOZgsWOiyhOqqiJ6QIMl5tCAfQOJTs5d4QnSk7TEa9YdkD7/mpM0B060zmZIxhn9I8LQxkw
1tdhUNadj763wO19cIURSnZma1JfDBxUHNPxWflXZpp+IzPCeav71uSbrzroxn3bffEA4qcoQ2Bt
P7bdLszKaF57UZwayaxdkUpVMIb1nfGvariNChowNnQY/8azuxg3huPsXxcCveO2wT7kr7vewg2c
rOVLKXLyI7VXIu2xho8jfmmNq6Hq/X2K6ZmljpucTJG9L/op27brbarbu81zs5NZwvpGK/Vdruhe
vQ5Fq4Y8ErgcVE1jvlkc/6jR5q8sTa4GE5LC9PZah8hH0RISZp7Fe0eUbiDm5qLSM6GrSSQJ6gsX
U26fdK0HDpH0SzfUfEiLy1YPU689ODtpzjpxOFgyPYS5TA0gh063amnedUfTz0hsIQe74N9s+ex0
eXOadFSqzKIwGy1vqcviFAHqdBgyqw1iPa4QLSSQy+YC3Ri6ajSqFz+x/WNmN6e0yeIAw24cNEP2
mYElBr+upWxx7celZy0TN/JcKvWwym2oztfdAQc9wnMi30si4MsK7WIXJUor9TaoL6e27wecfeHQ
SYuPqTtbYBrQh2VXC5r1fjCFeVjc6p4Jk0aNoqNVY9wRSHThxwGAAE0Y64G1O6QE34HzbBx2pj8o
BCLPI5eVxhi1YYWTqXbG0IL1PRV4NPFfpDtfrDknr/aKJY4TLUmnvYE78uD632UPRQIR5cVUeDLt
OGGEXRtRBSizquI7usc8jN1q5pBtdqXYDCpNHMEdu7Cb7neGP3+KvMGVdU77QQULzyXGO7V3TAOu
btZ/lcb4q9d1GnLo0V4uy0tOKCMKjS+PoRafENe8pR6N2DqvrX5re+pPvykiXO49dbrJN4U1R18Z
am1a2lmy0BgdSBMGTmMT7wRHcbfVGU4eyAQSvlWI3aI5nwUDBIZSOlL3nBBmeoJR9+8lECMUFOpR
s+c0Motndx7pfhilHtBHPAg5QhRx1J927Z8m4IXs72aUh+tyGMmt5g+9OR4NvjnkEgEJ8wGjv5mz
RzJAAy+o1Y9jlTWvQ0t+Yzau642b9H3yhjEcHcKAZ7+82BNmjYUXe03TqCk86CyCKoXrBYmTZUXr
1Ax7T+OLp0VxXzYI7MgJDCUiwVniVvFsazkvhklwq3xdtKpA6uVfMxeV5OyFrVYb18VLP7UWRaul
8+NgiWsYzlB182p5VfXGsfrsdq25W/goZ3tXbOGaKS0J2zfKRf4zopjD1c8ZbGaHOUYR6s7mndkl
h97NkC24Zh/ka4VukAIorjx0+DGPCEPWVrnJJfc/4ZrRv/o9gbMLf0K5DG+6x14NymURWAm7nu6h
cOG2uSk7TYZ3YdeSj4lEjd8teZZzlsR7O4Wzsy7KPXsJnrLGu84bHJMwYZb/qfNE1iKIx1JRFcfN
iz0NEuF5EjKN5lfhm95uNCY4tD/4i7CzQ2cK3Mx/Yyi++UUnFGkt7hEiMI/z6DFwKLtHkWH08Pz1
29gkygpIPM9TVxDBDM6MrT9EFiu9NonxoN44ykuqrszgdHtk2tvcz65BdcccyeCCipktcCI7epQt
vHh59moAhlLTxVtQbQuSKsyMUrK2HMjy353mT9eFVFDWwf8ofVjcmzXsKOmcPMkvZpEYhQZRvLWp
uJaexsh3c8jp7XlJX4DWJXfop3lv8PHOKaYExO1onlRtAKXgL/tuxeU18oImahQ3otMAwWWYinC+
0DmS/twW4gTCKUxqvKRgHe44Yv2T9NyMSQrx9jk1084pGOSOWUM8ADsJhL3uS1el7q71ajaTxU04
K3sALTnUvsghGnTAOzjCunj410lvPsS58+qR0rGDp4yQDRAQHjxoOMCUtMjp1mfiDva+ZVBJlnck
JXYBVUCFkIMG2G70Hw+JUz9rX6OOqtKbWhVgdaS4Nb5gRykCIcTNqTFFy3ozU7AfT0uNCjiWJ/YK
XWFTk+fbDql8c8q1oq/mxZAEKu9mxhkI4biP1muinHwv7cZlbnIZazJuVbOipE/UtwZte+9N8w88
0r/MpBFFmURN9rG+XwFknhf4H/6qP0hs8JnefBiG4khfQ2W5fwsNwSrSrQZK4cQ0HAUAeZAdxdV5
qAbOypjccVQx65j9LefYoKSLvz3T52/g2rYG6OAMoG+cTdU9C+CglxbgpqK+Q9dAP8E6MvFw1q38
0rqW+kZDTBzG8bCXq3DwidbxfprhYOlG8uyQbno0Nz9O63UadlJGOrG7hVyBCd0pkEtGoSd77Pss
fmM6cjhuHfZZZqvrYVUI6LODOTnO0e36WxwTk5Dp1MSF6p8cTVFSLJzBk/UAeGifq/TX8/J36Yf2
PMGt2LkuGKjib0skS572JaOC8jefyDXWYv3OsXP8+vaZxzPyG/EwNN1Xz4hjqf8UbKJm0gv6pr8b
x/FlXqwIP8GV2uGBvIuPAm3oMBB0ppx7bxSnRWwVqyK6E+T+pLLnzYzTlDTLWolDrhkdBJ5y79XD
h2Ni2CH695OwZqYZrvcjNBWgpDsAGT8nqG80VZL3oYJKX9Gz4JozWu2aip6IKc94NsZvNfGKZWnE
Nvaj6LTHAoWgYAptNa9jWp0QRVJHuieCgc0zq+hgypImgNft7sqqPvcGIiAaabJV6bCg8qUCmmhZ
FUHCIJbmeAZGUmmYAv17y9PPtu7/NWYdvf76TtwU5I7WWk92794xDo/igSGBoagB3JJhBJKnqNcG
/jgfIpauqvKIdY+yYKjUcTTXX0OF88BWgpUcvRvrLzHXp8pNVLQksqSDxqRogIJ3bEPfb83C1K1d
UBtle/Tcg2v6ZP6mhhHMhfXtm92ju3RgWNkP8mIp+ZTAv7LgnTRM7njEqZTMBn0hoi4mWlbAYxOu
czocqciIZej2XjtsKqKTWzTlKY6Z26xzNwa61bt7Inc+6lWcPZd0vg247FmwXPLxqsX2zRzEDPf0
2SwG/9pY/rMaqLd8r3g2KucqRsrfwuCjH40aOGkrPucG4XES92Eyw89XaKmQm8wFN+vyWOpMrVwf
vqEHI8Wqiggiuh+QBLqzc5TOslnv3FKe3Vp7jS1160m2nbEmDYwdd/VAjARXB+e5YsTSOnxUpvAf
i5SojtFJDkaibX3v75DAiNfb6TLoMwQon6naj8+oKgBEmhzGNrQt5wq2vAulRGCrz+yEjCX9qG2B
wwAoPCxSRcLG+juAHmb51dcB/0PY0ZUvFZt0rrpqCIWdURukRuiameKJEwsR5cxFfOyK2zh79ics
ntbMqmc89rb6ZaTw1TLOv7ludmBx+IOU6F+hoGlWjR/Z3W/dDG+dsxSHpWufYPVgDJYyiiEV1epW
uNUDZxOtjk0vPkzHQbWXrKdolslI6D0W3A6Fz/JNdTpdyhW0zsKWBncDexC2pKA1YwT7xjUd8QSU
tv3brQ4qkypfUPw5rNUQ2zhgp6hv9Zd0dlMwcMkatoL5kKehNmdZyoC2+6Gc1INpW0C7LUCJovxk
sAkskb+RTikTWSqYxN7QfUN3jUm83o1/YjINEbyN8kbCaL4rXVyFeqOnYQVrRzh8e73xARG/iLAE
73zPH7mJz2LE+phwyDuYYk4IRu5grgF9TMpTr6gF/In8ei1TV20lDMqTCMe8fAoE4gN8MN5eSuvd
IaaIv2LU94r7b4ycOmRQw4YPLgCr8+9sxM1oeVm2M2wE1CTp2HXRXctBNOFUWue+dkLkyAcIRjq7
pJ2ptXqYVOw8SkGEk8E5X6/Dep2S7jywHLwVklUulelez+C36j2wFXvBG4wDpmmS20B9QG/z3s3j
FBRdDigcmzgIwIz145qf1CKinKRsJmIsDAg7WwKyOsaEclJL/tiIcgj8CkwsHEHBtzh2CMWxi7Am
XMsysiRPSB1/YE9iBsjLEk29iMo2xYFVFeRLCy49IpB26WgcK4bcIXQxrIQo4jU4DmrqnmS7nDxH
g8ZSdFG6wMLB3+MbE5K22blpqf/u069BQa4Rf/fWS8NWfi2QYjoanq2snfAvoM3ZZI5uB/0mXxn5
pIt8p8EOnT57HX282sxTogLDTDwocRLsbvE/8Z/nGcfcUNkpu3REZKgDBr/FIFbGnLK8BeM6Y2yz
3THKxHM61/Jo5cZr6QkmQQ44qLl2bpkmG1hwjhn6fhkUDmrKfjR5rXkBsgG8odGhgG7zU2f8R9R5
LDmOZEHwi2AGIDMhrtSiWCytLrCS0CKhga9fR89hL2szs9XdbBJM8SLCgwFnbyKbM6vEOMo7hC2L
HF2KAWLu67WkxQooSP8ZqOngte1roomvMxzmtBYEN2VHzdFIwatK7H1Q55w0XKY1foprYAT/g4cp
f0oKwTTKajko2we/yZp9T+gdKvObyIb+0qjvfOC4TC47wYDrZvb9iKSJa9Z9LLTQB96MbRbLXUbV
+Baz5rirrRAOGJ8/N7EH08JTlM/FfgrGzySbXG4f71bIQ6tmis1a6zJFFWjVublzpf0sQ1QCokE/
nR0wLyAUVtZMDFof6BjFcq9zX6GGJtm2mLyNh5lih17x3Mjpww0ZbFR2+9BQ6cTCG6mVF5qY9PJs
H5gRxZM9U41ikOEqiJPXhNez6iQAC/ARDz2TTAyqvAmRexs4Gt4tCut5bt0bbd8UuC620TxItLFF
0KWAeOg56jXRXTeU19w3LsrWi9WfKWKJWyEL3S1/1QXtad04Y11vKyF/W27neEaB2Ueux2oDPn3j
R4xsAj3Q/UX9UtDmyOXqgJmEbPFsJavRSjxuAjgTK9DDGxeHZVPNhzT+LMcmYE1kGfP4YRNXBbak
8BGKFiKuRAA1Xfc3SUP3wGFtlSWsOY7nY3TzvRPXppUV6sOA42jPxwssfUR8w960GIWylZ3MyYFA
rMtAun5IRvSAKOeuG6eYU1xP7aUcbx2i83iYCDHlwbjTYfbIejnvk2YkWUFlkG9G9mJAOjkDJt06
51YQpEVCUxRgb232nAIwI6HgUO+TVLBnVYB4EM3dVRdhhXxPmb1pJ1Q5JgStvBbXG6GOvPblyoex
gCszK8lh2vxtvS2AojedBs9j4rn4lSOsY6I4DNaEfa4W+aa3mlNaGtdudLgz5Zk+wOpeWYyNNhUo
+1V1iBfore1gOrMseC8VY5vC5drT9hEyf0HwrXZAisThxoTEWTk1wx+3OqHS7NPQcfaYfNHulH9p
QnGIDeex9bXNOJ69V/W4aQOB6utF6YPv2A+MvAn0JOADRFyy8OCLxGxaJgE9UHzJS6mb+6Biya1K
u19FYaZvRm96NJbwVzf2NufqjqG1Ye6nDm6sgXOGQNbRcLCq1bm185wm2FghP83lr1rIIAVdcz4w
oNzbNOa873yJCiT8+yoxIMgUBJxEguivGckF18mMyycu0l7OlVynIzw1PEFyCsoTU0EmdjDYN86U
bzqj+HDMQYH+nIAY1SclfIfLQ5Xt9BhD5p67W7NX74haDwS8E1qbdES2i/fEzj4Sr2yPNQGYOA1/
+onwMxvmLrNYuvLIO/ZTmlGSiU27BLG3plCrCee/tGA6q5j8r7RxRMNHyyyCL1MDi+oSEC6m8yBo
OlhXfX+JAnzEEezGXcx27uJxLRub+1pOo1abYsrST0HN1cytIvYBE0nDUVABkqfAbo8orlcLYDPG
0hIJmLAXWkhyLQYXtnM0QbqYAq5lSDetsgLObckXDtHwBm9SpAHTZ42DIEdcH+LSvktiguLOh0Wg
d1vJhHpHPK4cNf1V49QFdC7jJQwnyq5QbY/MQDfVkio3sRmsBhcktDn8Ag2Nth5elyEWt6MTX0RC
AhLg6EpyNeFYmnhEGmwfn6jYVqHi1jsm/rpW0yVvQAyzUv7AU3+RzuzB3yXjZ9XzTVEBSY6UxGng
yjcDywhFROmf52IRAu6mt1qfmA40UEktmBAiPIZOVaPb8QAJxpShw2BVVkzNzOkyxMGdgBxXp+S7
Efypu1D5TakU4GePztkUyKC56BY9jQ0sv27CLJy1osn66rPN5MYk3kRCfFul+WNoky/JBuy/bvxr
t81uAkrPVPvUFAnOjZpij7RI33OJANGKW1bJYYud+Gluh287tnaOh41ZCmAFswpuq7IXhybnuYm8
9q02wadV1GIsRIKUxRqjjIYE4hFQRlgke1gpAyYZjg1jCtaTQ+Z6HMD8WswZvLoBfNldrZ5xaF1A
7FNp+yU0DCRZPbbkP1ZzbmEv5hoHlAHTlHHn48Bd1zVM5CQrThJIRc6KzpG9xKbMfivCP9Z73O51
V9wBPN10In8iPLPObWM8uX0Jey9a8FWpRRMYRs/lJfUaBGnvtYxIInCKvoLgS1azCHGQV4n7UHlE
H4ruXg6MNPyUUYo1ZDYJ+5TLdoIGZEHn6xFha+OQe9ZrhRW8o6rUNsnhgaPyI74ctGqh+ZHk9Cfn
NsvxDWgH/O21cwiq+1kSvDKkAqsKvm+CUpFh5kp7Yik42FZJzUSCscGzpAxEhD0Y3o4QqqGgeDIJ
t/waPgi/yIE1udWG8Y0f91ZF8/eguYTiWbU3FHMZqwxzA8a3c+G7f3iz2I5k0W09+dIQfNlEhfoq
0wDrtDJ3QU3YpGEhs3vzkqfBYzrqL+VWRNWaFQLic61uQSTjG6cmkcfLvPYp7NHWiv1dV51kSR4V
QWodTfAk4lzfuhPuCbMPrn1h4KnJkrOVgPfLvLt4rnC9eNF9wl+WOei0LxYzFPdMqJQiZhMSzmLo
OOjISzZ9GT6FUzlhEX1lhF4Gw6krZ6YHHttjKeZ1XBHWgyTwnE9Dux98mgJqmjQ5OEfRRgXpx0gu
aC0T5lY9YUfXXZCpUUzWGUTEWuKZuJUtYZ/OXCt06isZpZRBGocD0qNdoX/Gtmo4kCNtOJexZD8e
gvijHVvkzf5ocNXsGvnu9X8tU0PEP5+CQ2b48UT12BL1igTsn76yrqllfMHlXkU+MT/w7h8Dycl5
gV60M8RtpQ5hN5zZ0GQ/6E1jT3APo4rk5YSLsC1pH+HSh6Uyns8z18t2btYu06PR6E+2qH/JFTwp
vAvdlH5Xrr38YlanyAtSUBf+Je3siYGwWPc6+GgEAV0uIn9dSF2Q4Yk7rchplBamI7dZGCkaqmoF
FmLOH92ljE7BGFuFb4HiJzy/wJ3tlU9BTAQvr7Md4uZVoSoIsBlOBRHHtZMX8BHcBelQjRgKBHIT
4dNgDgjrRZQQgcKDy/+zIiinMAAwXejkL6PBHtWFwMbPlOq7joM1UoV1zdOKINeQnjLIk7nIz4NJ
orapNWYifVvkHPTAIO2qvgXqj+9Gx77JcGS6acroy2C2lhORxQl8Tu2nSuYA6jAa9RXBB5TJVRgG
7/kU2Cvs3DdhFVF/CXUIQ4dRj5i9Ka9J2P8jYqUbfJTrwhv6DTWc8LfK5N5ZCBAKc2wK5CWTLCpd
lrJIj9YVXsMrqHOEprD9KtgF2rna9JF5aYb6d+YCnzgD6Vk62fhQnF9/Sn78hEQUcXn4ST5jZBV8
laK5nXxzh/Xy1MNG9fP+bU7GGAox+5y1sx0vJ1FAULmdXOo9aeYENVBDSBnvarO6lFXBW1/XzHvz
B7wBwGE0R9Uo2Kc8h9sxGe6I89zpiBWyri2DAgZFgp7eBCKkromZmXkWag7PJQNvtVcBPaJRK7kA
IAE6e0MuIbQ+fuM0dC0yppZsa09UwD4n1WhuK3MKtuQpKGvyTn1sHuX8Yk3dkdbbiIsKZxLTZgJL
gaLFXCXKYAg5OBRB7N9xhLlX8chE1+VSMg3HBsDeqGug+u7ZtuxrTAAgnhb0vqif8qm9VEbxxfT4
3m7PuZ89B7o+BZmPDs+oB5IbXuLXoSNiYIhDq8ddq5EuWns31zQ/8DIwaF7q3PlzXI7VaPDbOB4+
56q/+B12l1ZuMzE/FfAv5IR5jMr03azUtrBT5kDRt2+MrwGQedMy+MMUFzU833bxMLK2Tek9wY8j
08shLzdVuWg0vffURPHF6FquGAGuGFQtY9olzXzqMvXMO/6cMPMdDWoDK/hqa5EnLw6mDigtrB9u
9T4akqhJkEOrom4zHdvxtWXqASGU+2syY6okD6m9ZtwYRBYH/+g0zQbn7iYPwb8VfE3NEff2TExF
AV1FYl9enEkBtup8yn/ddTgz8pchI06PzFvieW/O6H4EfsipNR5+i6z4sjpv3CRhfDX1+wj7gPKQ
dd54h7TJxVrZWKJ79eb2DgFTKHKSlhyrkGfQLxvUhle/rze1HSN8HAZn3k3B8Bzk5V2cjIeeoI3T
qhL/V/VGyhH3q3gDL3UpzfCbBOey7qo9MiQnWtQBbEn1BiFUlONHNfN9NJuLifLDc8ZPDBGaiht+
LtcpJDsFA4xo5IwTYGKxsowPXwOBHWwoD11ZkpfTNXubs42zemvipmJNPDYemAsMQFFkPOQJbHd8
5acknzmgpNarYQzv/97wHqEaPxYWV1qS+SKhE9jLclHj4LEZQ5EVRNR/rinSKgjEueYh7v5maCxh
Uj5KncHcWyUDqc0xgrUrXcZuA0sAxeIhK/GGfvObOmqZzZAlFlFyTHpUv+WTHvL4Ix2j554L1qpq
CSB1t1H7bUNNIn5D4W1SvliyP5geGQSJRcREJN10gw3ATFcnOy8eujLZgsE6hP2wFqNg79aPkms8
N3LP3uWm+RVgqsKFK5xdPbY7hYp50WK8wbGER1irgQF0fl+WsLhJk2JikMYWCAlSOhmeCpeW1tNd
0OXEXbPwErXDbvKBwFS+8WwkCKaulEhV+FyT+7SfpuNcV1cJeJJTXLdzJM6JfxOOoc3fTRlso0jc
qgArGXO9C1rPV+fzBRjKtwa1Ke86FwqQn8Ctp+iTruknJK3Ea15CyrmprAxfvEUIqgUcTIr3MAze
ubGzJ5A4rnoxbaOgI2vwjy4nsYSORx0690k0pZQAroXyf0Oa3xGN63jtefLbqGEcMCN4Trm6rBu0
1hRYo+guke1RqVHj/hYiuaVAuq7Jyoxu8FiBk2GGzAUqCn6oVsMEfuZWTM+Kva71eEB+uugcyl0c
3Q9ZnW2MYnwtnhrHOS4oqKaDaFE15pklG6ZymcP+o0wCWSb9NLLivnAcfXCTB7cs7geTYoV5rxJ5
kaP3NXjg7EZJwF9+mJTPbakG4OEU+AV5YIuxeMqssdtYNbCWlEoAM9KbqrWetcqRYSvIE3TlnJSB
8hkVYHzxDePfsZ4qbQ1nx0HUh6Q4bUTOoY2vN8aEkupekYuOKWv/3nfV0cPpCxGWehmUHv9owyeY
7Rm0CVjkldVzsMpN+We3vD0QO60bDKGrwp/O9YQ7BkqSs0qUOMArurHF8In9ivNmVP9W05M/Jkzz
GWZhrmj/nDQEk132SNCPVFlzRjWj5oxNxNT2jzLGIx5tNMGx0VjYKFLGILm4YW8HglI4XaHX8zow
yFsIJTSPG4KZvPdv1BxdsOfrQzxbT3YzhrueVKZdX1mWcdZHnBbrrwg1fdOwnW1bpt9rknkfzUzk
ijSnL0P/0HscTsmwBv3YU1Mf3DgCRkLnsVxwL4ceEe2zDPYyRVcJyyG+rCz4iySPBJbD1TQy0wwH
9LEgZUTt1Ke0ptjWVMBjJtt4nNr6tqe6es9mfp9M8TZy1dXQdb+1DONj7rMzNN83xUGbdKV2ua67
FziyS+kWFL1qL73hMghFGilvzrQH3/gejsmmbshAECVdZcjp82Du6CrgTJHZX1MUsnFgfMK6ka1i
ThbroujGo1uIS6np+0FZPfAJpCZXRWklpxZZHdcMnjsL/KLXxvTHxgfXof09rLOVdmuCjMCZYsrF
3SpvVzZi2t4yuDvVk3VQpgu4pTEIbEtGWFK7zq05n6lVhkI2xRshIEbwVPFn4GnihESt+OIb4/z7
XiTWbyXs7JyLgZ6ZKFkLpvmr0iF6jVZ2mkxj3nPqo3zFrIhcY+uRbo35OZFM/0AiYctGcLDmm5E9
g8KljsTtujbi/IINEkMRihcwBEYa7DMUtqwbr3UuHNNP2qNFwXdannA1fEam/dS25KJEnS2m+IVN
eRVk0U+uzYHfVAOSjDfMZPbaO3MYR8YybrOBgP/XTOOuDLkbipLacGVfe9d+5MG3gAlbJKTz/BEu
yFdpmXvIEAyWcnfcdmykqybx4gPRUPSB9hYaD4dRE8YdKa6rZ1xNM4APOlk33Rx+iSa7baohwTZG
USfC9npKkTZAl35LHBPSOHQNBUdkXBgtJ3dtx+M111GzjpV/jk0u/dWw1Hk58k+Y47MTo89zPcEy
XR8NArorJyvNfeVF537KjsQi1o1tNLdj0O9qpsAcRPOGIRUetAyzTsHptGw009oikEwFCCbLsXyF
MtrvGyqn0LOQFkMDg0FdeRtR1FfSAk+NZ3AmGZBTExk12zK6I06JNmDi8zdEz6deAe3lkcYPRj14
hgNJqrfOVLfufO1J2NHjoZNNFz3Y7gKOYvrN2aXfSgRCOmksuAXwrVWnr0GWz2xo45GwSIlT0DDW
8zk1GBUE6bBOWuAHbaYmNF7jG1M5xXXORwTCZisXi6AjcajnyAaxarOjB/WP9gkk0QkW5NrIqocO
shccEJrYkqbg59nDiZhx0Okd9zURYD+KsZG7PoiuzE4elXbFetqb2nuOMcmtezCVlI9qbM3EFjgb
4PAZtLsx/Qz+DcD7QAssDnggar8BX04goRoH4lxOFu2AANKisUBaDYOlEVixn1vJ1rTIAGflbdYM
uG9d94OJuk0WNOXcI9uC4TMSkSo9sEQQdQZ1I5qOEmp8a6sIG200EYmjAyslqq4fHBtAHf2WVkLQ
qircm6qySO/4zAx8lIwhze9tj1RbqfrPEtfskkU6T8P87LX2fTdrGBnBrm28Zk9n4N/Uh9dh6lmw
uzdk9HtraEG3qXYdTKLYezaFvtCNIeDz3fXD5ESp9WogTBtE9UM5+K84aWEy9pFcV2s0O5fBMFQa
2BWYcsr+hywBgzHUe8enIw+TFLXvjbHmUJfy2/n+Dp2WLjDixpMDt5PMgvTgerqI+v6D1FjyI1Za
jOIKkXU2/mxPfwqXA3Uc1JgvxcGym+eePWrTy/baRwFDNIb/QzMQ6K0tkmnhL4lxnEbxZyvgtbA3
wvsJ2yeO+T8oWnulk9PYDHeati4oZek3Ch3vhvx1s/yat65GCZo/8RaGO4NbOmCzJI43PkTRexWg
3NXhIfPGH2WFw16a0asV8+5GxotZafjcyl/PPfyxGuLZSmij3zl+wUWRxO9qcXBqFX83ZntfGIIy
ZqLvrcOoB8eVi1fUJVhS+sThHfujN4Jz3fB0hWieWPDEW0dUL8zga4oU14xGN1zFjItw1o6P+IIg
6u59btrIf83MR8OG1yCzV5PProMxH73l9Med78VYItTaeJ/T8YElh0q0AKlmEuQ1R2Y4Nn94hi3G
CQNOJp7+dRzjk60Tsqn9Xc9q2LWW5FthR3vspm8FA4TcwpJVGB2sDNY4reCTqu5ZtjP8EGTOIHy3
guapl1zZXFYGgtFYu+Pst9EZyHreqDoFDMaN/7mGBBN48cdzCd185bs47bAmvNex08FniLdtvgx9
RiBQoZMfK3mnK75c9ejtC0CpDIhaZqMJywGZQOSYJzPWZ+W37qbzOTboPNw5Ig/Xrhd8yopHhs6o
Pwfhno8lP3EuFj7cVnvgRkfghesMezuPxB3khJpZvcQ/C2aqK7hJGOm4zsV8DD0crH0++LsM1Ne0
3II0czhXVR+OO1B55wasEEGw72dixxgeOfOyuUB/Zq4xz1jso+i2SNx8w4wFtqJFi+Eo0zcKmfhk
JuTgqhuvrYkOrzz2Ryqzn60AuWliH1mRf/2zJNUuKiYkTj5gHe1rd3p0wnEfdZgLptlDmbqPuITu
6HnDQCGTT9tEMJqr+H1emHpM/nhIYRDkcXqj3I7JOl+VAidj7vVHhKrHeqBIT/blXeJq3J/lrS8w
0SJ+kZg2fwLWsMECdTM7KeZdj7Iumohv0qbiuY0PHdCeU/5NhORddMRgE3eRCNAEQTDOwY4l0Ilv
KQc51jZDXIbxDFPL/m3huiP0r1gSnlxw1BweGNCFHCHSAJmjr5zFNeHv8NVdufjtde7cZRlAg4Cn
bJgDUOmSsF6Pt+/fhdejxhyxl5GTwZTQ7r7yMTrqqoXSWfmH2hnGLfzEBaTIIAcFhY+6L9ZUZX13
mQ01iwkB6DD7Pe2FxPHxEafWvPMaUlS6fS/j+ttfdqBIzAJw7HzW2UeGRkVHF3ujy2R4ixPqStB2
FN0G5y6QD027jC1/QmHhzfCy2yA8UzlDSdU8o8jbzT6BnW/xuyCLqKPFlHMHUP1XxMc6w59hp4zC
TVvBJWmHk9U+TDyczNx4scnK5TvNdd3NmTTN3Eyi5g67+tmZYXB3tkXigbNlTISCCbf9VXLx4kvT
tcxv8vCmKShLzhpFwiPPgeUZ2IfdfLyvBGyRTEoALi3HrZDkr+ZQBPsXaOsiyGKfjFhL1gBbEkJi
fGj4b0XCZ2e4Azav+Gb0I2c3jN+mIPBuJMv4U3Aw9B0DXV2xFk0ye67E8F7PIw5pb1p70YCNaqSG
PcNrggeQoyPBQNh3MS0Zo8Ky1LQ3RRqH28kuXomMbxysNevuFc/7awEBBP7fGG26sD5PDmIN5C/w
h7oDx43ozLOO1q5dsgLQMknJZJgXQHvsZxeuTb/cnLgWmgEkbM9n5t4l0H9TVx7KetriX83W02jn
G1Yr/ugaY25JjKiV1aFmaMPRlIcKZtlQx9t8qB4UFBwrDe+iqPxMdMq5ra6+IWTN0ldbZSYvRKjn
G8Jmm8zmBkKFMhwV6hqmBEtLp1qxNg2m7bKk4rMK32r6Nq8j/nLbMR6auv8hJz7v0PraTStvKevO
N8MUfjITeVH+z9zDWh0CzHGhKXsqT8gejIFx55qIcxYHKSHaZ9OsHwYVcd9bsmR20L8vi4bMoQRO
kfuYJcnVCfNvIzJ/ZsCLK5EiaCEntS6aetDZHbO4V6tnUJaBCQ7i4dkmiL8Z9XTQmf7JQJltC1E+
uHX20XmxYmiawiyka2uTquKtGYUDsKz5Ugx1cdCF7I+ctBTTA694tdyo2XgOGaYeq/c0PVMgNnKE
So/R+GmxDsdFf0/u7w1r4ClYZvK1XX4GOV+JWjovvRrZngyPgkxuJIlyT2Hzai+O8KkcXXCUzJkW
mQ3ps10DJ0luUizd5ly8Fj70Ro4kX7mtT0mBqGsHiFYen5FpevaaryLdszymNPXmZnKb0trC5JNh
S09uSZWg7LllD3NcYBUH6SJF/CB8xnCNlX2O0XQ7NnmyonOOu+vsLsGtdBu0pFRFio1JO6yJZdjs
ZOL8UFRU7CMicVPeHiYPyuvUkBRhzk/24ykW0Bf78lvmcMFKi0SGxgfmduaGCghIF0X/qGCNoEN6
D8HQvjVM7sHguBgD16qKXS4dPIkY/uO1bs18i009GFt/xcj0r6LEMy36ijoSvtkcrNtVj6INp1zw
bsXfBadCrPIlv3tdHxoXeCpiopkUn3ZT3zs9/R6x8dNkUHWYkGwtBymurHoihCUUIZe4ZTMM3wqK
3r9/GSKFT7QGCjcWirkpvQChrO4k7hVgzPhA4+qmFFz504ndLJj7V8oYt05vkXHVGpcvLy0FtL7n
PI5Yn+2rAm+/IbwvLF2bpGHEJFyuIwycRngBRJRQCrl2oEGJ+YvOyjU+Lagcfv1Sg0m2m+Z3blH3
lxcqK5JoYVp9KI4Im1myzhpFsPVLcakb1Htc+oZnMtImxWy5cB5TZnsZvn0IcbjTlxdsSu9QguMn
/mDxq9PqLkWiz+xTFLQv0/Inh5bOt7Yy3I3bb6AQrHp7fiyJ9ECvQxfloTjloLUmIuJbHVsPEXcI
AslHJeCbkZj1yf+IvVC0+ITVr8PNceUMvIbEJYGlqnM2kS10h401sitzCsdV4mdrs5IvA/Z4RoTD
1avRTerbdgw/yHhCiJPiu6cfZS7ANwW5wtUydq+AYLYwxdhwGeIZQSP2NjWTQb1QFZGmzZB7paEr
vKOS+GpgB2cmWyRTBzCRhREiZyAes3cNjHSxuzZrc4k4BF5xpYCGWS99DllKu2S/FO/EJEF3WPtX
7szVlnORweajbrRY26asEPBxcgdhiVCZMKVFSBQ7I7T/fDEdmDdBEOgiuUOzJJcNP8dHSFRAbxkn
WJB8ySM0Mn5hLhTf6H4/FNbTLHr8Te34qEpn0wWZ2Pu1n7P7wm0bAeuFBUlRp4KcotKTWYzZWnGg
lazom5hh5t6fr46h6A3nyg6SHNAo8YHVSKMPiBQ+ZT/mMCxl8co0YroFFTSu6vmjLodqR3SyZma7
TJCXTyrPXv0Bc3/QLgolWR2ydqNcE5L6g73LzTgR23pE2ynLd+GVx8CkRJj9ZBO2vLqQwglmZvgG
QsgqcFcZx4M2wgnJ7RMr5963TjTcweOggAg2fCLWs1lvTIh2qzYm4WqzDECleRcy6Nc9c2fV8d5b
bvtaepkJxJujS20zCLDnL0por1My643ZCQjRyJ2Gnlikxz+8Sl9RoRl7jxF1EAyoWs0r9Skfo+iI
KqS1JCg3juFRa/mQJvTTMsukjIskFy4NReo7oruqLuZPcDRqZw2Uo8jhtzKH6hDiIirNGe6M1EeG
TAXPOiHRAlMRnqL6q0HHWlmzX+xY03sDX50I2wueIYhEKG1ozvFE/2g2tGf+4cKUChca5Gv2ntuq
2tYp6f9IdhKYBZs2IFJsPnnIge2sPQZisiRhEOjcQF5bzEaZxafN9D7GsLvyF0GCeqInUfy1XaFQ
q2kniqjywwsIGXzcErOcd27to7qCp4KS5Ky7cSZTwTdpTc3VsI0FVxWfXYwdyt3r4HlgMio6ECHx
s+i8BiFWPtqYvUQfbbsCQw9T2ddMF4/cS3DD8i7QLTVO7sK62P3LrSVUnUwVjANiDfhkO+smjvBH
q5G1vFKchx2m7py1duMc8mT67l1uWVtaeRm3EbtfGzYjXNN6nnNzlzh5dciFgGbVq1Vb0bmOTjut
wvZM1S5ev/i1i7lZzMFvYTecH9q1IO93w/Dl1VlQ/ha5nNXclt9MSL/KfnGQ2uCuqQjMyQLsMHB3
GR7weMm79SOCPddxEk7NaspQuNAnvIHvZ8h1AKs9LdxgCsj9oA9aS9RqTg1GVUl8zRKYyjYJ5bXL
7YHr2lDAYG+sBz3YP7nkG+jlEx04c6zvhJO5B3MmEOZUJMitRrVnzxf6jojcg5GQnHVK9KoiCVBo
KXDoNMTzfGLRmVhxnAlRmWj3M6P0YdOnvbfvQh8wXRB/Un/1Uvde9xTOyBWtZ1/toOyf2i5N+Xrh
4MXBeOQm2L+i7J271miZdDnxY4JF186mnvdygPs2eygJNcBIbdt70snjBxW21TZrGJFQwvseLNVp
g9vJowIawEMLDZaY4zl1kuaqpoZhY78ELGZACifTST6suUt+6sS89emOei2m+ccfUZS2SnEbc/E3
PIdOvwy92gffG8ElZjFM1Kqv6q0wWrUpAkCu1HaJE7GE6mFGTnBdlF7Li76CtOewBbbhgb/Y59Jh
69tmcESXQpJKKLFFOk1uSty/N9E0vZf9TPOBbr3jVCS+czLE2VvKEv/9jyXDt+ZfKRtxXKyuThte
Yhta2TBxII/mEM3ElwpInWswyTS7GZntzRq8hiQM0IMgZ6yDI52BjUUvZ1ChbSZxuY1Unu+9fvjt
mSYcjFmEF8sAK1JLYsSZBke8/KfUNow9iMtHTRnxuR7z9FwoBtRYRDO+ifeBVx8CaybH0cm9tKiN
UmV5CjQVVZMDd8uQsBptkwpDVxvyngVQ3duu7a/DOLZ31LCmAOLzeiudqb/NCr+/TYBvAnILONsP
S5FgJJYTx7+PhhNGtedRcncd7v2jtKi81Y0TCmaPsIGDrAzOFdwWQnjc9f9VKBchBLyCX7ejrbG6
DSZQzjN5k3XqtsuPZDizHXR0oqHxhn6k+KtwkMolnNT/3vTZltP5n0dGuG5661MEoqZoOlStcfjX
BFoXtG6ndk/O2k24ZvrRZVAO6Pfln6ScgaelbUGqbgI/bUFFokfjJY2idqOFGZ6twVk2pAzwrmtT
B+DG5KppRj1Y2YJYWEoIxdLjyUcjbiI+gL2CycPMXrns0OkbG1NyHB1jvjfhQh5iaeAUYrgZWh4X
1BpD7gQNEX0nKZ4m5YdP+YNeNrTGpi6LqFT3OitCay619E73aoWjFtwhd9bSmRryr2QyeBJDO0rP
TYM5cinYDOGZbfI6kUcTkCocDYziLQevk2hzjCpGE+o7mU4vrSyCU/vfs5sv2ZTlt0pJ9B0qXz6G
TjpeZEwDnbM8udhWkptJJcZtNtYvWKOnuyRv4ovrpagTYoq/BhSWVVzh28EEWB76uKnPBRQ7kgb8
vlMPMjYnVjJwTAUULcBqMPrj4JFEu/+++9BRQNpb+JCYDCcsayayadhf/nuJUJ2C7b/aSMsOq1WC
WWAXlhiBQPr/5Jk9vU6wI8xqJH/r44dpyItc/j2ItaoxB0krP/Bt7nF5jskRHYphkjODdZEd0ciy
+DGSllXejOTT//+pCFNMK8u7xheCprJwAZ/YZXsYGv3jRsLZ5tQzrS3+lj4Rghv22oI20lqvZwKQ
h6gOvZOyvhExxsskqvycg8cSpWqukW0//vuMgNwsqWsmD7RWlDezaaqn1MHAFlXWe++W7SYzuUbG
WABle+aJKAlnusExeU76Wm5pkODzkgmF55gIV7ZZqKexpeZPQprFtB4wimrBTUW5vXZIRV8pW2Ao
AnnVE/pUQzu95h2nD8/X94RUHjioO3el47bPmitolFeb2arRmxUKHRzV+kZ5ZnZDORT4ommHNRnw
5zjpR4c2U21UX7HvT2/adEykloG2C7fbxs3/KDuz5bqR7Ir+SoWejTYSQAIJh6sfyDuPHERqeEFI
LBbmecbXe4HVtsXLCtLu6GCXmioSF0Mizzl7r+3T6E+GeC/NkgaMVUe3jluejM51l0L38lv6n3gD
iKVd+PV8NtwJX6Tug/Om2r1GHNUf8ZFqeB7IKcajHNxVvbqtOrK6irq/gwxobynZEWfFffElHf70
gmlpwSoZ8F7c+54r721LUbDI6DvwK/060iiB/aY8KYH93rJgPlnNAdKrds5YM+fQKWb6kQH0xhLZ
wSs8BLUQNU6wQvUbH+M0G//JvAKb1XkroodOtDuoSETpFADan/rMDLZDhVmpsPEqdj7ZTTZ+bupR
OHi644/fcZSwtQ2qda5gwXWVszTGKn3qE6i2IK/E0RQZiTJD+QWrHwDICMagL5HnR7Rk70F8EAGg
pdEfzA7W4xDsqqawH0rUtdcNtK2bPm5vZ3XqMu76AsoTdn0nz0nUTOHXvDwWvRGHB2+c9EOv6QPj
GmICgfVz03SWexcuNLxHINlVfKJXRbxkJcODDBJyGxXEwWokkTAxLaqP3tnnFnto/PfprqHZsjNH
xDTBZ502GUhku7qeyr7cOtKp1lkB8VZmVs5CiboMpPSaWaHcTLFSS+kTzISB7NgKipsoECzzmAcj
FUGK7iAqpsZAECwNgR7QX5B15wFlIwhVpDJhlNGct1xyWVnUES9qJxNjjzTja7jZx5hA7k1CDAjC
ohyIhn7oWC/WTdPr8Dyns6nnPY8hus2QYekSDTMPUw8JoB8mECquc11WBPHWJBIvBwP/lo3bLNKq
GycGKa+Q4IIghtTQtJsAXTtYxbsKvAS8lX7RA9E4oOFyNzHvUTLmCC1Bq076ZYjfgzdqCE20Pygo
pQDDk3iRMsKykoowHCOlJwJxlRZOQJJt4WwMEkjzoWJTmypKoc57aFW6VJ43v528n1qVTjNKi2ZZ
Wy+nUt5VpuuvDduVV25hrJ2sdjZNon/LDOuRfUTK1rVQ15NCIOgakHpNHg2cKQBku3iTcjNmkS+O
4UCiy4han2GaQtCp71nbcuoy5EWZFv5IeUPJGl2UEmzruzpd29yUy6htxDpPcvQx4TfmYOEVizoe
JQyXkKfv21T7Hs7r31ibNx2LOI3V8jzG9jEYGejrgT4tzE5/NOlWXaNOn7VfTgxp8YDyeHjkcJgK
otbJSb4YYXeSrmTdONkIbcHeUdUwgbH4oQPEj9kcQ6cIwSCuHmuF52DhB1a8TVhyM5w3Tqr9mWtw
C4UsgYD0SbPMwQAMDUpQM0zILen83dCF3wo26oijIRpgZngYihzu/ERgYDz9OYjUIa6SX8vbaQXP
wlsg2j3qBlayGfFBfFiwDfUeT+G0yp2esp2x07VuDYzwSmfuyFxbXlTtXXKfBwNjo9LLu9I0j2x4
c56a6o+Kdr2TSLpqKJEKW8NKzV+TMlAkW6fOdhIKeWv51cq9cyP6P7weE2ld299dCrdYyT1XtFl7
VrwRg4n82xkfAWERGRr3Zy3rym3YEF7ZzdPKJhX0a1EEVzSCG0naRtThPgBbHlDt1w+iydUSbnNO
/CvbLlsUB6VUsO6kTpwq4xG4MWhhTQYUtRnT5SzSBQU90RLzD23K4XEwNYrkRFicgiondo4QcjI3
K8vcTFmBYyaP1mbS/NGAyLr2/bvUHprDEFrFgjHOwcozEiB6Bkaave9iaN3ddE5TJP6VGHcFY9e1
G9ePo2HsXg4knuDMEM9wdcvGRT96mUgXliTkkTRQlomrMMHcT0uWHPC6u3VizrKmKkiUaALSsrvF
jJ8ssGfviCl6FMAgrswO3DkuUkIUR/0+MsdvNTfxopl9K06EkFHREENiGH8rW/ZGc4yKjC3U/sHt
mOv9NztC8JI9RZIuYBdD3HImjMq2vo217pEEsUd75H0ZHhUAbEDgBVyukZw2VuL57fuVSQB94Vmz
PYWAvvVs35TRU+1AGRvFyuqxa1ia+9iSUbYpWNQQzzMKKRFsBG1wG03tT6uiqUWaX7LAJfwtkw4m
sVTc2KP+YGvIUCmk6PjkyXfEjvaSeEBZtduM3cFVmdMQyg16Vx4INyUlAmhFUx2eI9C2iOZtNE+H
N5pXPdU4SfxR/iBxHmJK/XL+lBQos8Ny5Zo4z2o+a1yUNKQc8F/MXV4esrwqb5mhwPGYUpIlOB43
0LdZhq5ZpuOOXqx359M7auzwubCoIdzO/1zAyiG6nBrEynXEfgS9fvrt3//5n//+NPyH/5zf5Hhj
8qz+53/y56e8GCsAe83FH//5OU/578u/8z9/5/W/8c9j+FSR/vRn8+7fWj/npx/pc335l+aj+Z+f
zG//19EtfjQ/Xv1hmTXEKt22z9V491y3SfNyFHyO+W/+X7/52/PLT0F68Pz7p6e8zZr5p/lhnn36
17e2f/z+SbjWy4n66zzNP/9f35w/wO+fbn4U7Y/fTs/9b7R5sucfb/7V5x91w0+R8h+uNCCgqLnq
BX756bf++eU7lv4PZRm8oR1TsDk1xaffMojnwe+fNPEPU5iW4bqSdjyZzdL+9Fudt399T/wDcbXF
G1gKqWDIWp/++yS8upj/e3F/y9r0Jg+zpv79k/vpt+KvSz5/RuUQ/2gZCG1tw8IyxQ/l+08/7sBZ
8pfFvzEEpumtsEcGvcHKHRKQOtZRcGfWc8RJq/jKrtA9l4A5nCFU+1/O2b8O59dfL9Tl77cw28MS
NCzD5FNJ8/Xvdyqmthm846OTEC3dOy5Ec03t9MicVgy6489a4hU8ONoj9Qz0P2Mwv1hO/9PXkdMb
zvhgGpV9EPOXsZXTmqIMfU0bbT84Ti7G6/Nkua5NzI4ydcNxbcVl/PU8DbaoVAvY4lhnc/Ez1qXD
0lFFh35w7LWa8AGGmXUSfvPFbmlMgsan3FHh+v3jMN4chzR0YZhU7CaSA/vyfDUFTUbHavSjqXTA
LnNCfQcW4MrIJbdAYACFKvSr1m6HoyOcn5mT9vd6qpBekcWuR86q8oN2N+XuQNKjG956jjiwE6Yh
ZO3Y2KWHAvnc5v2DtozLkyctqD6IPQ1My3SdLi4ye4pGjwylCMiZ22aIIvqlgyPYH1v3CyR7Qeug
0ddZMgFqgI4BXI6yvuuTnjZNHi/0pe+n9lY4FMRzKDjGDAJg2qi9DetmZfdt8kCpHR4bF1I+OVr9
wZUwBm3J1mOoWlrlPs1rjfbpz4IuSKeP7VNGPClo2TNOv3zHQzIrgUYioT0nWvXWGVVzRoMgNRFN
2/FtUTEElz4i/PdPjZg/+qvnj1OjODu2aRHeJPX5ev/y/CGx8iyzcryjlQAbY++X7NxAsoVrdJKM
SuJBstSkYsmar+N8sZGQeOu6ZZP/0mUAEmtcv39Ib28xZc73l6VbgPWF8/LI/nJIDMoDJ2u8WVCr
8n1Bj2o9juewwvVbyzr8HLV++JmBZ5HkGOQwwSczFdUmRgF1nLI2KKkxvzfGQ1Yn3i18mrVCheUU
33UcvBA6h4/O4Zs1bD5gpc/nUVimlBdr2OTTWO1Iiz8h5E7WtiflHlQafhFc1tfEaJrLnCRDNvm6
s6ioX/eu6z3nZS2Xta4ZO6fEFuCAcV9lU/1ApUyTb2whV9iO2hPT8PD++RXz4by65Mq0BPWHzrFa
lu7ory95YwwDlcOA/AhJ1KB6/+CkVbXWJwZzPMkDbCurj1ZDdMsQl6CVpq+xCmfXgeiB9xQQVCwJ
zGjqVjQQnOP7R2f83dEZumvy2sEt717ekG0Z2NUEZus0dGDe+oTMuhlfAWQ70tqFLG2xcCPZrEAV
Y54VPhmBGlAP+2gxs1r2KCE2Rt8qyEDNwupEuPfrMVqIaMD1pNPeLCcanf2Y6EfecgYBD2VLKe5/
Faijma9kamOOUv21h3m1hfn1NWPN5/TynFsmbVcbaY5SxrxC/XJP60VdWQ37ppPTIQyqcz0/EiG+
bpQJ6nycC3uyFRSbVzuMrW2a3SC80/bCnu6yga2o5o143tBqoQ9aQKXRr5PQtZYTudn7UPvex6V/
dMzKWgyRRCyq/HyfIGS9AubJJq0plpQHYG5rhn3FnJ1ZZ3IdVfrwJTDp0UsUZYWH75tCkNR5z9/a
prHTXXtRAlH+4A1isou5OBWOjguETQnTMsIfLxZjT9WlbjZVdKpzuhX0HciNY/HFMgCnK4AzmXYG
eQsYXw2jn775NItHJdtNNCKBMhruyB6k0dxNCNeBT9Z823TDspEQkkz28OeoTsdNm1hMMgjYA7HS
JID4FlJozAg6gI3slGrqWttAaAyOahQlSKVUo/wc7b0J/GPCgHJ6/7Y2397WhAVwO7OsOaajG/Ma
8ssNANE0qCyfjjlxhVDQFcqDqbWtzZj6t1M7fE2Mwjn5KaFjGBfrc1LQRKJ8EFtJhgWOzQKduQdZ
L1aOvQqb6s4vBnMnKITXiQLZgdie8HQUF8tkQujMQaRbpBSQ+PQN9QhRyqj2UZkiLTMmQn1gxFwz
RNhNup/epz3tByKS/jAKyvCXHU1H+fr+KRBvlkkQ6iaAALYNdC/dy2Wyh58h7MIMT3VJCIpTFNln
3Q/3MRKAQjjyIR+IUgbcdLBs8wYDZXidt9VndCjHzDYrzllFWpBtGYumMTcWZqdHLZ094s0gP7hH
jTf3KIfKPc4OmH2zrt4skfi+SW3UopPl4XLE0EkvZ2jsu4GA85qE24XAOrmOos9ax4JRk97ucWvd
WUHor9MpeBoMYPAeKmmmeTavMN4/pike81TUNwxrecMDLKIDUR8U0W7XbkKMxAdn+83GFg2DLhxW
G/wefAZ28L/ecIwos6kZ7fhkKoT/ZoqkoEM6xkXYiY7EmUo8hG7bn6oKhmCsO7RgMayjcYKlPHLu
/WzA1Ocwd00Bu1zl6SyrIiD9g8OUl6vBfJgOX2xd2Jzoy+eiwBaUxhymYEZqTjra8HSjqqGigeMw
Y5Ylkg1XIn7XCEjM/FulgShiOn0j3Sxcj7WoDloF5/qD43qzL3IFK8BcOBkWN+3lcQ1WVgqFGPWU
ZxOFCPTekwcfeFEo88HKkzkUGGe4K4NiqdLkXsWzDA10ygLVIVmG9BI/OFPG3xyRbdq6btvC1aVF
2fXqgroYsxObxOSTFSX2ypnMXTKmGF4Iddvr2Sxfs3ybhZ6cgdxKzrlP3K9GuvtVoo972SXhEqW6
v2auMkekVpw7GytiAxBjVeW+deWMGZATAW/VMXZVRm/m/VNqz3fcq3egi4yV3TclqWkoPsjrD5Cm
RLJV0opPCWAPGruy37meea4T2OAUenheSYHWcFsuCKqMr4ep510X+3zE2LkJQ1Awo3DQE7TgYkKi
Si0cW61bAsNsJQlvYdJsycO61k0E9XRNK8i1XhXtzUiNa8Yuh47W805Ppb4r4xywsurob1uMvQh1
RnNDY9iI6kXJIgXG0Wn20cwMLFL9mLflEasvuebw73QDW1UNee9aDkOI3A88chuVxbZwgU3mtT0T
EDVtadsIwOEMWZtQmC4lg3eGI1keU8e9Qc0vHvvySy/h8Q62woorahtWYoyWw2rL772nHww0KU1V
VocgRAH//rX4m5uJ7T61txK8iiVvvNfXgr6VrlFwJic775HgIheJp3AxtkOBOIqGdPvQkv54TZxY
uI5H30V4NFFdFl86morgdNAn1dQu5FbQQGMg58CePAyOwf6GqVAb5uT0Ajy7MjT0AR8c+9/dRxQH
unJpG/AmvdhA0NMlNwuG10nGurcqp2Hb2gRdw2ndDg5myLB0yhPSvlVa1M5RKzBtw1fZVtyAgCcx
y4LHvFULf5uUk7nV+u+DHvQPofNk857ZMh3aFXpNP8tP0HTrWB+FiSPw/Q/xdhPOw2BLtneCFgp7
oYuHoTSA57t6l/CGETCtB/0A4KnbFfRdVoCXvtUIl04obOnkT/0660a5S2FyGAOQGyq2fiG79J5J
wTZHFLpNKiwCHxyh/nZphlrK+9qlLeJwj85vmF+2LDxGKrIZ/pxQNbnkzzsZhQ7/qzptxiejFDM8
46kY0zu7qvYtXomrKMo1DPU5OFC9YSyCbpSxvrouO7ZoVDf1tgSzQC99ZaBWODsgShxK8k2JnX3t
sANE+5y5G0YyDAF0K/mJBOs56whHxbIA9ZcG7JbawF0FUlOPFUKJugQF42j5PYal4h6/GsAHqzR2
yF+8nUoYt7DiOHulud9jd8BrGyX60oi4tyXKxj8gRZLYljkF1tpVXoY/LRPftD1G/cZTubbUoxyL
vEDjN2j9AQv1XYTq7SqV6jMDDA+cNSHVEvL0xpLFH12KpjErUvdLXTBVF5mfbH34lh3qtPs4Ego3
w0hFoqXd3SjGLalpB6OxfPo54SokvOh7MbZf22pYKOgWd9KV1cPEaZUa+howxIicexrs5F4VsLJr
cxjws0bZHXienexiHV285m7cnjG1Bhd+N9CVuO4GZqFJ5ccopLqz6boZobqKt7yoFl2fJx/snf7u
zua5pJVHeTpPuS7KS5IkK98XSXrSFe+cmHT1yI23Ij5Utu2uUifuVmWKfr+r7NuGmQDIfSpk095X
U4eNEa/dxAPh9gJ5e9l+cFe/FFq/vIR47ZiK1w+9cV6iGGYvji7HfGem4WAeXYeEFG2o3UWQKEQG
fkASdH5bFl26JyIS7qK1dmx0ZXSGtCuHjV+is/uo5aL0NWw94XhX+43c2L3Laij7aieCbAd2+i4R
zsMHz6J70XZ7OWyXU0pHRKcsvSwfGlN2oiSn9Eh0IXbWlhqu7WV9SgxC8YhENheuLJnmRXb4M+3a
z41AjZ5W2WYCF3dVm236OVRJsRpY71eT6upbmqzf89wYD5AcHdjBfX2e+m7LkEdcIU6Q58qqDkab
gfyHsbtWpShOFnYs0iDdc+Hn3VWfkeMZJ0V3EAUWSowbViixwnd6hE9/GhlVh028DtNRO+Bs3vY0
5m4aAIFHt3AXlanHB6wl8cFO2oAQahDSSeZPWDN0uHO02JhXKIx+dVnV57++REa3bJMkWI9Zo1Ar
zSB0CZXY4Z9OjczkoufWWnfYaQuruiUEfj/hlyNTN3CuaYQlGBJ9bevYcAbtQKtW6dQ1G/K4w1VU
JbtwUtYDgC7cy1n+9aWP8/KliPuf3TDkUNa4OUgrfUJEFq8zc05NYPqJN4E6JKwKqAI2NFflavuu
JT8hMy1/m92zbMi13+loLAhwZjkh2bDrERm2Ij8MUnxV6UzLybUnM7RuInikNLJg+Tma/S2k23WQ
DaPWIlfN2pU2rOu2OjRM8jSrDo6TS68mKW2wY7417e2aCmQWxXjI4fhZhDmO/TEwXUSFQhV76TF8
KyUyiJ5IqC2U98dJRQTkOZZ/nDzP3E1uuuzq9qF22nCLVDk/qRbLUaG1XrMlvIFE6p5bA5sgakAk
NJs+85wj8DdGi2nf7TQQDmiZpUkEH1/6CNN28ei7pAiIplJYNaGQ+9hM1paGf2bZ9sI7NC31aE+D
8rrtUPxmTLYZyCImNFA1fbFvDNc3HzgN3qaZAveg41chUsSTiwgPFiKcq3wIup/RhBFMmY62B4MR
36Bm9z8LBn9IkMZoH7Ix3RGC6s6OJzLCwgoND7PDU+sX6J97G1mSk497THMjGGe+CDyjTFQYVrbB
fWnZwb3ePcrYcT5YM196Hq9XJXpxppx3BIL++uWrVtFUNZzMY1XCTUYyWHBj23RtRiMMKNRox+qm
rq+qcBzXErUzHYqv1Ma8owqYcQISGsi7DLDQpqCBsuAtQNWWMMPUCyO/zrzxJ9AzH/FM+kcGFcbA
UOTBTiq1R7OKwxvkfEA2xlUsHzoHL7JsiKVObKjnHyxjb1cx1i5LF+zeLGZKL02SX3YUPLUpEp2B
VN6qTvfSD7egpbmkjjpRapVnYEFZB5KCGD151mXbb0YH59oHR3Gxr2EtZROlhCt4f0INvHwFcI/K
BDaWdSTXwzlnfnbrZKChWB+gW2uQLpukA2VleuB2Z+42nNVpkeWRvdBB81y9cKQIzx43CRLs94/N
fntszOG4oAx6aNAKZbzec/FI1sjdDHmcsobmbGjV13Ht6XcvX1JU/MmsmazqOFp2wkjWk1V/qSd4
tjSX7oMEf5TobOMBr9aaOI0XSQ9UESR/V+MYuyuWkBXr1ClEirWnAQtjyk033OY1WuKkhM/ll6u0
Fg+uiZmsAhWH8bb6000NrKRlwZ5h0k4AIb0VNDXnejTMH0FrZ5t4zqo2+/Bkqck5N6P2Z4znbcVr
B4WxjKFHE29kKa/f2DMSNKz8ZzejTQ47eOM7kvgc30EuSZhnbi2FqWjToulGzehQ5Xaorduin4lb
0L6k4xA+P1a7wIClOvZQJ96/Bi/X//XDiJIbLL2lM/6kM3FRGxk8AkU2WdpxHGzzXBKXC46j9kDI
2u0avOJzLu3nwIRfGeTVs4rROdXfWQNR18/SECHA6pX9VzY/I9G0G1mq8jpzg2crbMc9grpxnxvO
sG9854s5IX3CbbMQVK33MhSnHLcekiO8PVEKx4VuQnyc3cB9bYqdn1WroGvYLaHTWxkeWdSZ47vr
opu+1WPoPIDDy1cS/IWwNWvVJLZ3IwWuwSAsil2RaQJiRKPODG8sPdkXof2VpjPJQFURMnzAD2Tk
tXksDVxp6WijPeqRAyaE7RASgWcf9t6jm3ru1u3tY2L0pwjDnanbJyus5DoOBvZu0ovQow/bxsX+
g7V3fKr6uUvBw9Tg9WfufK/zM46VROjjV+0N8Q0oh+tom1jRcIaVRDyHvrFJTVkoEFy83JVcTgX2
xR4aN6KQD9aDy9Ys6wEQfsaa8xicDsvlaNWKmtJn7xaewE/yxHjlvpyIIAw0Os8v+teXLw7WiOui
TbvFpCGn9T3SbRV+NL81fALkPKiXuP9AJ3WrYDIiHFnxE783YmroHFRBrrieTNZh0DC4+wbgNb9G
Tj9pFoCjCS46aikI/jX7g8wq73S7ANPaaSfXh6oeqWWsIyPq2O4tyEefPjgFYl5WXt/yrkuZJyxl
uH8z1c0mrNcEHxCTVU9MuzVc43bVLNIBEVIlAMPLKWw2tvDVdWLGBKsmw8obSaOryzp+fP/5YxR1
eTSCV4RtI01wWKsZBL1eBCVEOZRdWn4ygjJe1kNAQgCA11XC2OCoj1ubunWd58FXbcgscgoYDlnr
zALm1RgW6jDobriUoj+NJNZ3SVpGGxXiyrNJPYHPOWumERigwYQ2MoAqadh1KALRbtD75E3kHvqY
/qggGhMJYkU2itU1K0GtabTxkXzrZifZgiQa5FBfouGM0pAqIcKAWNXSWIxmAW5AD9orhObGrkVt
NDP9/Dn4x8C+Gp5TYgW+KF9AlvTknU5i9m4gQHJFw1MCiVNoMMVVpE3svwM6jWrSjG1npuTctMEO
Kkm17jzRg13JxC6ivAw991m4rfdFRRoIovCcx7ZYhdjYvkmrX5elXT1kTTOwWCTmSp9fEMb8BQ2P
vUevB2MlZTvWapZ9JYpSO798CXMB7zqEq2Q6Az6t5i7uon5rTy1C1AzYeNzJra3GhCJZgwtKaZ7H
qOYMqU87twnlhtk/CuGs/qp7DKsQ/gI+to0GXHP72SvDu6jFefuyrfIrK19mtg/TH5s6zSbN+tIb
4NSrkqqCUKg9XsZ6l2gK8DE9km1pEQLjW2T1aeOPuEScqlvBuO1iEKOkcXhnXuS7ygb90sMTympQ
EO/fpZcTPaULoSt2jFS486vipXvyy14GTTr2PrcvT4nLPtMlPGJnYO/K0OHdF04IGNMJ7ZWSoLmr
ZvpOVE8CGLk3KbXab+WIcw9tngUcpDC/xCOdROKYyzU9R/PLIFG9B8lwwp2E3mtClT2VW4bhxUaL
6oqsrv/+pywP+P/8drgyeu4P2jXdHi4b4m8vPk8mON8eCkvlDvGqtHL2hL3a+lhEN1E4eh+cEfFm
dzefEdMW1NeoG4wXqcEvZ6SNZef5vShPvNSCmxZAWSzaK689mqXqbquovAuBvDDL0tZ1BjKpa53t
+xflpQf+ah0T/MdlQdfZSdvipTfxyyFUTjDWyGvpnBVVdoTskx3hIxsxFoUwrbq921BBkmMX8pjN
vKXW5V0K0ILeE8TsPo6+ulHRfLCpu2y2zrcKWcvIrOilvTQeXq9nIpS6JBm7ghs8rG27Gu+LIsgX
sg91KLbmtuZGLkNSmOgtj5vKGNPbrpn25LxmV7HX3aFZIRpBzS+JcRpWZujbGz+wa7jm5Y/EV/Et
/YB25fZGuNac8IOTas2DhdcnVdrIMWjZI9Lig8x71l9Oql+5oCnqLDsNo/+tDkNxyOrW2CWEDVjE
JbBa/hz6EfFm3zqnxmsHbLsAA9Z5A/PF83Lt4IqK1o4dq0fbNfpNkEosJ3jFHjssqssaqBSmVP5Y
at2NERg1zmzi58tm6rd5jhM+m8D80Rg/+bEu7wcyH7shz6kQKAGZDoQr6Avtoskr/UCY3CN+5PIb
2l62XTaPB4vJKWv1YfXyT2PkDKsejvry/33vUb/ppsHQyLKZZ10oaRrfHCdWsOLUwx5pB/Lrvc67
6yek1SmVdQxXsYqgRaokBWlHk25LSlqy7WNhwGyQ911jDR9curfvdWZqjNfQeegG7f6XcuPXS6fG
wnBkW5/iqEE1BiCeXzOqJVY+ewH7nri5ynMZvEmMIYV18GFBbobJiZBrDcW398/Q39xIynbme50d
A/usyyVzEolPV18jistCiIqzVTDR6bOFAWFjUev5cMpLihTRkaSgj41xqHLTOCBMNwkJGhEW91HL
OzYhN0A09dmDKxEC4YUdw21CooQsCCEK/GibdjoqgYQI3ET6xskDYremZYs6HKTdGVTBgYwr/4Ag
a9y1hbESgdlB9bCr04AIAYBqtwM2FANLHoxbsy43tV/H2ykn5aTrXNpD3Yh4i7jKK1S76qPN2Jvn
zSDrgekz8xc86Pbl8HksHACJbMFOtXZAVDwddX18kpGn730mTjsgGzGbzl0W7XIrSw56JL50jsyv
k7Q4h7ljfVAPXeqxFKuO4dgGTUdTYey5nCT7AchAxzc6vNDBSCedeQV2ULWmiL6uSyifvHuWjfdk
tZD4owbSu99Z5DY2tdgS9LFJg5Ys5RwRNUFC7QYsR0sETTduxsL7Uvq+u+tMmo7v32zmm0ra4Fnk
JFIPukqxo3y9ak2OAw5/oEYBdKxvhgSiDQiyQSE1SZmUXpdGUS+7YtcYBpubFLl4Oou0IlXVW7el
5PSNwdn1uXtHJ1O/jXywg7MoBU9kfle31c/I0O2dTF3yD2M6wD3EsHiAupLIOzZzDZYZaeCYTizo
T+S/tCONp5HbC7g+5Zexj8ba/0BlIt7snLlK84Nlu46QOk2O1x96KEGtoaFxQHYiMxvMCnBhVJ4t
u3Z3o1axXau9Uw4gav8yJ26f/IiMPrciPKGLnE0fsEUrUmZNKi0/anJdSg25j2zG1wIVFOofC2XC
64NjWGcpZv3T6S8J618LYV1DSrFH59xpU/MwIpTEHVR8qf2EJumsqn354rfCJq/048Ln7bNmuzYt
PNOm4nc5rNfHFKVeo/I5qRQYirOhvZD3NlD4vOZVK+SuoM+OiWOOuyggjLf4Ehs/+dOsJ38RQpa+
mkjAWbx/58o3xRjyPJs2gW0qgQLlsgdken5UW24mTmzgtU0OY3pjRoWDCdt7FLVn37YirM51ph8I
fEEryhwOs9+TImDiKlHgq6lS74p+rG5rExxlgzdvWzZYgfJcqI2DJQjA1h23ccasPy4XzJucY9Yk
MfFqlLh+BMWnrw9+3DhrP+iIxSs9e401aE+Vq12/tITFLKXMyvBr4yCc2xhsEK5Eqvo1CzNJhHi0
WGt7xNtaTlMjK5GphXnxrPm7aALmygDguXGcfRFJ69vYSJhHKU7D90/k27cf0/W5z8ei5dJKcy4G
mJjzUZjx9J5kOt20g3srXd04wMeYexdwebx4J0JhbAoxPTWsSovajQnrVgQAvH8k1pvn0py1rIpG
g8H+lMv6+jYzTN8q3UbKk+3p3a7XECMmphxoX5XY51pbnegE6fmMn17FmKH3lP452QO6IBeLpA3T
teI1VKjpgKqnvEbqYOzxUohrO08kCZAuAH/2UGW5qqaW4F9v8o8WoyoUAFwmWVe3Ht3YK2PqHmpj
qG+zjGEOyIOjDkWhg1S5HMsm2etBHpx7pvrQj6Dbuu1Eb5BEosLJYCu5h7ZurPVQh9060sJ84SYh
GLLGSj84XebfPAGUVooBv8Em3nUuTlfQ01hRqNNOJlXWVZwyTnKDGoT4n1UNnch3oPNHjTlPf3Pt
qrEHll46TDvYP1TdzZwF0UztsnO03SSbR0K4SY3N2u96htNFpN/hL2ArQMazgD+LY5ROFb3cDWEk
N05gfwmzfLqy1mXUPSL3QUtH9vf7N8SlCFLpNPuRP6J8stB2s1a/viE0QammDOWdUBOnq7KLMeL1
xprUsSdfiFvAyNZOS6AcwRM3+H4wY9OOMu8MkBD6WvQdFS/vtKUqNEAzibelz5dd46GAwY5xlfoB
1J+UMVCm6fNkZKgJaUN2Cgop0KF7K9KeSaFbax4tLKrCfh3RXltBU4RXzkvhgyv6Nw+ALZESWOyL
lT0/C68/b1wo2dqAAs+gUc9tZoxHgrYYOEbqDhfr45R66liERYoAMN1h9ZpV7ybyExEeUmZMCwz3
3S4FTkJusflAItpRka71YAbh1uo8HNvOVtEhOAK9B6HKfBRnfjscUPwCHSTjTwbCJosjRf8NWg/H
rRYfMNl2iyHR0YAkhBE3qtgEyZgQt4BWFsda+bXyHhPeD4/VfFpUo5ZYs7197k7mZ4BYJEZGdfnB
gPrtvgV1KHUi9mj6mmy5Lu59vxsVtqPW443EfAp2GXk7Xp4cKvN5bAvrpofaFvZw1bXIrjZDV7Bx
CatwH9jNyfLV/eT5w4OKu53nmD+aQJj7LBr8s1FNN6ZVmstU+e65qeBd1R30M68Zm00u5KLw8umh
c+NVKyrQAg6N2ah6TP6Ls/Pqkd3Y0uwvIkBvXtN7U5nlzgtRx9GTQc/gr59FnsbMlXogofuFqLrQ
lbIymcGIvb+9Vp1/9+vxM0kxZdOIbVeEgf4tGUoBmo//L0dMw6Ep75CeN1zXcUzvr7dHKOwonTA6
185Qm62jpD98p7fewlivCTFU0+B2nFxcswPVqVpyYw4Z+XjGnd/TFJROLzjO9DlfANPq82MIA24/
utoltBJ5LYCqlL0wXsU40ljNeJxGDaVyxS0OvRk79BEThj1EV1wUpvYZKsdXEG8VpIQXkJ/p3uKo
yui3b/9UZJk8tFLSNmlGHongzPeO8RYXtJUXqdIc2ZHab2jXe2b/fBVgWCrqK3yy+upVAegwCSJW
RGiKBkxgUtPCiw3WZ6mOqsV8oDnh3n4HxOd4VvODYAbJUQIMmqo73Ng3atAncGYZqblmzRu+lb9E
oYrf+usMpRCbMUqaA8PXx7H3+/OQq+LSdMXnaHXKusxAkxTWoN6bhAEnnWOXGP2D5f6cgq70c8wQ
VnLbvWZqpOsLsJ8v4OHzWwNlgYRkezVJhO0p8KwVodQ7vY7iNas04WycNOcsvnVeB2svtNwrto63
AIs2z1/7XVUGGuTNUJw7y4Ma4JeANJQ0XGV+J29t2Cz6KPcvwAdjqmhNvcc7AaEmGR4ZDdsNbHh/
+f8+oSZ38r3L2KHiKOMasESMKw/kQWzT26javjv3SvBLE6p/K1uPmczS2CeTuI09hrprB71+4Ulq
ulJd1ajv7u5njs3mq8BU4fackJ2YRA90NNiFcAHkLiu1g+6S1kth1G+rwWbCixbEO4v6zh15SJKF
E0fGyji/Y4OJjAfRVetR4M9Qc4FMPJEfrNMUhCW7qfnXPi6ob7j+SxQktB8JD8FkRZ1dmaFAFqUW
y8gJuXcL1TnDuhjxrKrh9z7CE6hkzbuSmh3VZqFuHW9VlkV4ny/B2Y5L96YRWQmWvjdOjpjk7AZx
fPCzvp5GiWFr6T4A5piKo5sl+tKiwceUsKUDM7fLjeFuhjKyP0VRWlslE8HWhdh3b+zsxcqqr6IR
2T1LBv9qT45B9hs9k42wrl3UGL0PJBCq5EqDHvawB5gXTWWeyEM9gJlUP+NY3gtcvO+jiO1133X1
Me0V/LIWhO+giH5Jp+6eMBeMBwkyo/TT/yqU2FA3l3yz24shoLj2vD8YYcSpi90p3jBGe4Fmfkn3
fG9U4HrMOq/PfRncBg1HQJNj9gltdTgFjjCJARTxntR1NEFQwYt4vSkvoaZ4y1jazVVxRU4UT1y1
RIlJM1rmiugbmDadEBOwoHMNc++a+MMuHhVx1CEVjR+V1SpvGptK/lhc1QnIHOg8gv6XdBgxKZxz
W0iQ/wgTCln012Co4s1//ER/calXmD3nd4DT05Ea9ophFuUjaaYsrw5MZTQN/+yA7t3QmcIYjLmr
0/uHUO0P8tD7GeoEkq++AhllF4OHOXigcGzWRDCsI0RchsCnh1/t7NG6W8c5QpIW0EVzC0e30Sub
ASn71gSytgSny9mxeLSVQTamf52PEgZl5VUirXpZqv0B/0CxSooi/VC5I5ZtKrZWmysrK228k4kx
bVFTWt0G0wJC2+kG1w40UUcVUOWOvs2X0VoOethc9LJT93YrnxARcvJpzSKaAt+Bc6fNEu5spbcW
FWvWzVIhe4yEGJacgiWYPd3edmQ8n0X0qYQ5Mnlq/d+wmKmdkEdApv62VZWfipL9GMq6ecFpAaTJ
rJaldOWipwtzd3D6kduFkAj4Eb9HjWknjGos7QEfVOcuOTvaW6Do4TPKCtb4QLV/FNzYrRZSaQ8Y
zHZDWxwir4hWrapHHwj+7KXPSOme3hFUdy+8pS7BalOp3GfEzgjKm15/Y+3fWDbJ26lJU4AHWAM4
kHupFO5rgFDRNK6Z0ym3GMvLfRTMu/BYuDEaOeyT1oWNkcCcZ5YQQE2nc2YZbX2XBHZzloKMsjXa
kk2N9yUoMrF7jMZDCvrtAlRYBRHZJh9Jbd/ZA4y/GG3Y5qSWV1aAwcaZOk3NHFPMz5B9mpdgxAUI
0DNclToNymTqT+AQe0qv+s2WUTk4vTMQIQLhADrms3FRFXpGuAkiaMZ0hbsnswXxVVP1C9OOh8zW
0/McBDNjujQAqpi7bbe5yrSj8CwMLRBBTg39AtxywzapK0LIjm9cnFKYF0Gf508lEyj4UkwzkewT
k/s8J1nqIYyZzpPfgo41dTLOhLBoMPlcPXFSdOvMc1UGHG1wQoCFRhNsovKwaFuFlGUMW2iIErR6
r6KGXBSuHM5I21/isbu0EHXolsdEkPhfFKlC5kZZmBnuzao1rG0TF0ZGyIZKm0Jq1NiM1GkvHUfj
B9FAHT+YO+FtIrFPe6KPup+YKJpku9NYa990xYSfWNTDyfT6s6NH/kmJKOipgIo/pQhfmdrQj36W
krN2otjdao6BtjZCw2w5nOu55aqfBSp1krHGJ75qfUXqNDsbKHAXf47hpRJz4zFzs+ibpDzOl5Tn
yiomdbq0yko5JzUILwLnz/m3EVvr4c//NwL0uEZHjtgELP61jJUEQuPwAAQafBZtSEfJtuj5T/Nm
YUTtGH2CszZIpSyRZL84jJfdFQAhO6Dc8c7K2/IFE+mmLOuJTU67ry0G79pPF0s+0wTPtJgmlthv
7MzaD980tUbV2kE7sJDp/svAoTPFxf+y9zRtdyqOT40jjzzQ37rNNaBpWJ+ivRRedwaBbr85me7j
0DWDoyoBnhC80/eOZiMgnHacNkXhteEgTkpD/1PtDO1YlZxK3Zicw/xrVBdvBfn7V+hhD7yC+Y+i
yB5FAMza7cbmaE2kGFgo4dZyM/U1W7I9UjelLUFHOWH3aNLBvCcGKDadjy0AOMtTBpTkfNeiQdvg
j0qef+pnwhVPYs7jl8iDBTk261Pag76prWrXYQM8anz74D/6CDzjbGjXnlKFJ054axMX0rOLMFpg
slE/fct9K3J4SBZ/hWLwSn1P+1XF40Nh1fjWpz5F26Ab3thgMPzS6cMuGX3iEqVhvyiZAumtV55k
hIJX2RPaLNCHqm0Y3//54PwnPvyXjwvqAC1X3eT47ICn/dtJ0vXVoSEYybAcCrkFBm/a5VNC1INe
bi3qCsQHxVkmK9ZaOEx0Y6OQG00x2h1JzY98SNDBUyJYMKcm3oGQtwu2pd2lVMkWBqbWrjPLEeu2
qZj9jkV3dAlL41JRID1no8Bu07otI5ZA/SlANFhMg/5If/m3rrbmmu+vdRgTc7wlXuIsjEBm6PC6
Ve7u3cJ3n5WlpJcxjfqFohn+Ra0E9BXPibdE38u1lavGKwFZfd0mzkWDbbyInMY5G4rhnIG8UO7J
W+QjNGBPfJdufeH6d4O9/t0fGTcmrLO3ClBnxnTJulNgDndoj3FrSPYAxAkqGT4iZ5CgP3EVW2PW
Pc2wcV8IRCzyoQCi2rtbWhrBKifvsQxLzTqajZLS2uvl2rxbbdvcCmk1t3K6KL6BjyVAlVvJijRq
CuNVvruYEeA2adlVNOqxFxlYtkGy1YhERe5Q9fR104FIpR6ovGHxGJa66WePDhv7uuYZcO3tdhKX
dJM8xmoPZVdsC/4tFzk1BR2r+kW/C+FBadTb3rasp+cF39MGqbaMm1vs28Up70x6bHDQqb2PzD3S
aS0eMVX4nddqLalJtvu14ulH1Kj5ZsgI4OtDBvCVj2LBnyGvopb7wB7vcyy2caqOx2aMM1yrzUuP
cB5tEHIEPQD7xizV2oXtuA/7vvw0i4uZJKux1N8Fvd2NhSf8PAeIahkgKrfy9DBq9OK1ok/3MAMX
zQDmxhxz7zYyiLAZii47ORoBN6OxnsBS4IOV0IOUYHhLSqW88BT5Pf8Wl6Fz4DmMVsiB3K/Qw93M
H9l8oVbgMkCJSDGsu2IDfYdNPQ36TyoKW8sYzacHGadMSuPQkLWBZlvnX1U57oG3pW+dUsHsa+DT
yEHIFVl6bS9G9RM1en2lQmG9kYPBLzf2N4YyvmlFmwFCDsJPlYLKgq8baEg9cR5ZwSKH07pMTrSI
+1PW684NrpJzUyrAwpGVmdBe645WfJid9dyVKzwRwyGyRoMXAVx3qJ3PSofapnZkCSNduwVJP6ml
+SlOGd7GU6rfiixp10WAzrjpSyTCWqmddGIUS5QF48bvouQFRFxxbmv/bEy9IL+dtNXN8AFs3kdO
BNBs3jYqmpTHSgTyqAv04fYE5GMY1D9awgNgnY3BMgSnvDKFRJ02FsSl4toKtl2IAz0zPiOd4JHm
lZ8dwOIPzkzcfX6yN3EuXOmhjQe11YvNAJT8BMVbLpxkpNAS5T8UnRxO3EbKSzNQVvALo1oZA7f/
VLqgjo9DspDNnvt3QWKyP/B8AacMeGclPGHsPaOw6ZqG2F05+O15r+E76Zn7Flu0s/pgnUak9YUN
o4cT7rjF9wVUBVDtoh7raAuxEzKmotZH2bjugcR7vVQqQ3nzg8ZZ/KlodP1pyGq58+dlcbrMP6nq
cOSeErtoWi5KL7ePnBzwFjHTFy9LFxpdUnoc9QwD+6LJjdAYb/aIh1FpGLuJ9YSwOvQPolT+QgHR
GwzaLyeiqOClLQLUSzJt9FHuwMbtY4sIv/1EyY7xtFO/mUGBa6rt9vVQjVgz7E+3kVg1lfEJOUD/
kYrhw7chnSJwbPdhitXIVMWjDVGrtiXVdlN2OIUEw0WJY+EcADPswtayDEqvqcjXbu6pp6aPr46X
B3/+xPnvpEqfLAMh3DvhmqduVQR4Qg26Ovq4yZUXn2Membsi4l6bAb+kI99rRhsWyRjUlOOQrtii
ZK6Cfa09XZgBJhdQkO62NELczhRikC1xx4JFC0ayKT69zIWG7UdgUrORNnCf3FpDmUThTFaYUWze
QvoJzVjVe8p5NzcOqkMe9Ze5ywdv77vlYS2yphxqP+VQ50s3vNTG9E2jO0a/fEK/O6P/Yy7UMMhH
Kcsu22Ezb3+5gWmlEhJZ2HH3kmZ0IByhhd9BDm5T4HzEtzDizBtvAoWvjhgvwNW11wGgWx7LbCMT
6lepPipbPkEVuhdBJ+prpxDvziYPg9/CCpZNTSTVE80lnOpeKZzBLZEdfVEBVdyHkXy2U7HONiBJ
Fl4z7iIJTFjN8l8ZdbQjw47W0bIT+9A2w6IPXeUoGBBeyEYrgL20NTO83ZQ6SZbQFcuDlkFaCDTW
ICkQNYaZ/atE7vBKoMM4+777K59Gzind3UViwS3MtG9dhZJSUJJZZUbDklMXyTFk5dv8uefp30nu
mSC4taPNDGieUKyFppUJ1dq0nd29xlryGasc0pnBxagDUvIBVvtHbKjybBIJXTQ0Ug92SJ57lJYV
L9M4slaAFBeJKdjZGU5+p4oBhCazVZgylBubJqWuxWQSLcBwkzTaQGDZiz50K/20syhDUCGUtV6X
uFf6pv5ymvE7IHvtxXErZElKRnQ8RCeSaOqLFoTai1B1NHm1uKUm5ggVpdmxjDVOG3yYV6EkwSuP
pFU+qMEeUiWgbGekpl56yclV699t4UX70OpI9hfWnvIHjVS9cL/rTo85omyWam+Hd19G79QNx5ci
7D97L3ub33k7acqFKuDRN9POzpFDeoJ+fx6CwPzqvltgEe+1SUtExb/IFKf9lbnFjmxgskGZjR1g
yiiNchf2pXWU40VTXOua6Hqzc9hbULGFaA2d0j6b/kGpEuvieSPVDUfTmw0V3hZfUO2fytgRi6LF
QTbKcSRh0tuHsDbGFQPj/jInR7OY635A8r/GwVSHpTu4KRs/FV+X3oFUzsPknOVsdVRGEM9aZDwF
Zf8j5QTAmdgoftrmuCrMsN3rioMMfDBAirO3WWX6u1FnDmo1B+pgEJscdidxTzz88kIinHIawKlH
ScnDImlgNdZjHpBp66y8sjI8FM9dSXbP7CF09o/TJc/T9Z99kUns9ZBnMd0OqpN5S2GUnoizCu39
zM21og5mbq3JzVDl36wyCE+Oh60W6muw1CqGaHq1Va9JoX3AMuZoGOJQqISzkV2nIQc2HgT+RvZs
kNA127/OKzzLrLtTm6LZM0m8zEfXnsahE/rUiljkdpiv4tDLl/P0QqRNg4ODs2b3o51SJsVO6Rhg
Rww+eumIzyRX3SVBo/zonpj9Zows6JMT4/kdEwe6sdb9KWsygccZIntBubiJYAbw0Az2JoS9h9Ha
hFKy5sNR+lUAeeNLHbHWNKDOdk4TfYKB9jY8jh0GAtOPzvX5+7JU8EYXbX+vUk7RgUawVrH1cetU
BiOnfhvflMHlwDg2hFxnxrqe7YdEbelYQPjlZPwT67H6+mdJFdWQbOdvRaBL9WvQnxTpp69W+cmQ
VA+OkSwpr3Nb8w8eUiB7JwQSCagJ/YdqKN49dNRL7+rByeBlI5isTWjDjXdR+K8dLfguWKL5luSj
tRcGtXFZh+WkhVC3pdbzmJ4u3DvlMnUIERg4hl4Z2fmdFG63chUL9mSGSip33ODpoDtfZyYJP7ar
0dYfTf9ou6l/dKX/GJV0S2xoxFRq1S8qcQ7AUHCOAh5ax/mihHG1MKqgXoWGtaR+r5zni9UijcLp
aH9jXrRjEWfSrHXNhKwcq7jafFZTBVVY4s0Fr7gLvTY/0RrA7aN6dySpHbbcQHza0fjIq/5IntrZ
S1ny2qadmoaPqtJT9WhPG/AKVT16Zu3pgzXxQX0zEuFfhhGfllHn4S9Dw3cjqaxCqlinABHP82UI
1WhTqaz/iQzrR449GycCwJSUwve8DRhH3zq2+TjuEt3dm95P26AQlMd3ezpcxd2oMlLBNyZsXlKh
ay9paout3iEr6QCigvfk2Mbp98wAWlaP6RsqhE09FT90k65GVz2g+hvbElH6W0jBaEFRVwV7nhev
ofw2/zeUVKkfk6NNJOKlLGL+tFHJOS9QIW0hiqOTDG/cTcGNnEW0k0WOdTRKur0+Wu9K37SncOAy
AstGe481yPbj9tTnst3wAWRbJ+F9TVvvpDBDCdC5eEaVqr8wM7bjBdm30A7Oje9VdzqM9SIhDbAH
KVDdmaxdOyrAmzHpdvp0fwFEqS9hpD/aqXY/o+PsVE6ISu3YdXG4mh4xad/aJ7PqfmQefJhSwQtl
Vjj55jONnN7totQLztg5oS145VLJ61dVobLci6L+rg/+Lg4PeUjAmUOVkHcTrPWevN2wcJreu2vq
UTNyzK1TgCUDM820qz6M66bieJE09qbj+PdRuZ1Lt8ghst330TKe05MizLK9BUXIYjzhRsI4fBTp
K1va7EUHtbJrCp9k/mjzL/dxeMKf1cmbqfHOCal1R9jXpm1F7lfy7NUkNaow2/BOgJfT4vpe5Uys
qn1/kvP+yko09s1ITyGyNS9hzD3ES3mtg5bunkcJr/2/PzX0ahZ6M1r1JuXRuzYpRJKOCL4lbDo2
Mg6HvebrwZNU5DseXQaENdweFGn1m0xwmMY+3YdEnbSmEEVfS3zli84bW6zeFZRZhFd9PMS7AS+C
f4LOTW9d6Yelwcd4YMzCZTR+6BmVkbZzqOMPcnP+fv7F5M395/KPPTWC/1L9mRAoBtG2aQba1f7O
hjPpEdQAUvrryI5qQ2I7mbIqFo9ihAI3tgJL16r7TUXndx+GnQ4mLFRh0/rVEssNI9ugLjZdvVMK
X/2emzsjScN3LaSSmqWIHXzKtyNh6BvnPvOW00tccLo6u27F09KIuqfEHbvVYOZy6EP6IrT2mRtB
vzDz/NOuS3Oth2aJAE3rbp3pe4fQqoGM2NPGU32SBsEmL9z8ngj2bjQa1O+2liz57PauOgRiqSX+
BM+Y1D9Wsoumo5FZ5f2F0PLWt/tHIo3gc1AtsYFtZ25FJfWdNWhyOZfHKwzrJQMwI+3wrZNZ5tm1
GOrz3AJNRC/ZVANcvw/lVzQAvv/nT2aeQP/bJ+M49hRxV0kf6nOK9D+ixgUKUkZQ6BNrYUwvMQVW
DeZbHnnZPDjb2l01SZURu+xXvp5/Zro1gR/7r1QZtQ3DSdmm4X1ayZI9LzeO8drqbb2gHXAxzUoj
D1zsVBN1p9oa7VpSSycetbTT/Kzlmfsk13+Cu9uvQZH/8x/G9OV/v+eAQRHUUQku2trfwwltWlNg
hzl2/fPNdKs+2ZZBROHUZjCvG8p8lYeESsok2HfYT89uqR1liUY7EUI/1/5PNpvxqkpUZd+2nHs5
GYxwgXt7m+X9Lh5oCsWVtjLI/B5E579VfA2PowYyUmP6e2s3nX+p9Bsgee8SC88jlMU+HD1cuhRR
4+7mdcWqnpoV9s9KdJtCjM2Dbq0YDZgQRjGF+SAOmq3zbfR72kOpdtfiPn8qLt9rNcEPiDxg1anj
a8o/uQcQP9nuqfnNO02cO2Kn8kRY4BqBcdy47cf8k0p2cuFoKnmwXINHHzq4TdkwLpm32nI/RHc5
Gr/Sro2uSrroXTyO5aGh5HHug85e2360yfzSPxmydlZJXA37GMIFNw+pCXtgwJJpSJQUgFE2btB5
y1qNzwVtmJ84E7fJ+OjMjuyDHAlop/JC5zZc61qUXCraVPtCa1m5s35g4gbVNINF1hG0EatwUp5i
nXnFJjKOip8z9BYrT0fzARsaEZDSors6heFtIQXuDN6ZfW+m+QZai701MtdZ9TolAtmjuCpcph3+
+X7T/4YKZMoCRBx3P/EfzVEJTXE7/scXaewdoBz1yCgkzuttn3lb2VEyipAIpvZaTGTSlP5vEjni
WFRMulXWB/1VH2B3Fa16lUkuP9bLdTBm30VkmtAs+l8SDNDJaTN38z9/tYwNwvAFI0Ssd4Y+/cer
xbcdK3EYy6sR91iuMXc/xmrnKQk1b6oQXWLcCZDjVk1t9COtx/JQGnRo2YTr6q5PCVrUiawPJmcT
5mmX8ehpzFTm4YH50+h/8WptxjwZZXFo9Dh/D4VHmSXazlS162gmUPf1JpXM6hrnOCm1J1F8gSMy
tohdJDf+HjLhpJD4ulSYjnz/Dj3fg5+lXSBi2rSMOUrksLpjy0NenLGcwUv/lzjY/2cYkrgc8XWD
YTMXNMDfRzj6UaJz8m31CsfhvfUxOXo1GpnWihivdVU0enYUwtap6pNkuBdKILtnO5Hw8A+MCRgf
ehhd/cwgrWam5UPRTJSeBugHav0LAjykviuYGMGYkmmbyuaqKfNd5+fRrS2HJYPgh0xri2ddxjHG
uGeiQ9AN66x9wyHPP501yXfGPo61oJyTuPs89MpTH0vvVmh4MJSkOzptsZZR440LJD79Iuu66OSV
75VfxhSUu5TUFqGbuKuyP0OLtN8OA48vRgUIR5ljqlzJuX1CFkZMNRrTtDichyjxGfMqSbVMZxlB
M2STG/F20NgEyCSLjnpQyQ8GEYLUX46ZyYS7413nMlYzJLc8wlQpSp+JVqWMLrYLVNNgVPl7mE6L
GCQvHr5d5KgvlRcANbKcd4qSq9IBsc8ctrczba85077kCCq8kw40fTFwILv1ZLqx2XFzlOycc+Ec
vLlW6ivt0S9kh46WYhQuc3oAGgQEClRvnq3sKt8aXtqMZ12X0BFqpyKG+a1FZ311cyiDDFF+xXMj
JaQgt3DdMjqUEQ+fUVXaQ67rBStayumWXNMWZT1m24YEoTBLzJwc+W8hbaOsSuW/xaynROJfn/zT
fJiBTWQOrP99XJcJr3asKgfhoZO+OGWhnpGmrxrAJsgcQ2fNaY9FyFDhAjikovpXknrIv8L8l/Qy
dZHTwXr9l1WJ3PZ/e1E2TV0yxBYDRw4wqb+uojQBzAEqmHGtTPUJ4vmqUSp+GadLFUaoG0Nost2Q
EJxsu09TtuZFlQnDT1oQn6fYSaVV95RCZOjo6nff5JsAUurOMvqd9AhGtCqenNJh8p0SB028ruWJ
mXZfSty/WrVXkLpoqAfW2avqZOWeBs3KaHnEdt6aamSzckFlnfRE8Ckp5ZLptGUjmpwFk71ipaGi
yqj4g4+JEHV1b2k1aEfX7wYo37TkXD1GLGaII+65PZCtat/GMECJLQhXyy7M5Y7VGLy0zi10CXPT
V+ofQ1T/juuW5kxSEFiZKD6o3ewVygZ1NRYRkmK1PWkGMN3UsokSq7AZ5l9BgBk8TUIy1662nQtN
3GzmwWNyckGRi7lkAhSEGyV9sZhhwa1POBakHfAtdRJV+Zr5iy/7i8tjIqQ/c2irhoe0iJwlYpQ1
Gf7kyPfKYBjIXwP8WLEfeNEtzLflVAKop8u8IyE5ewyEE17trP2kgV3sDa3nN7Vvd406/JyGtial
YfDiQxnfOfFr0KQXQbSM6GZ8sUwvPLh61i/jzjNuauf9MEszPsy/dVrFtOw0jGJm+jrSP8sMj65T
g1yp+Arter7Fq3Do/W3Tg+BA/0INrYi+uUzHx3rWHBI4e3/KHpDRiWJ6QGREeW3soHi1TGFgFEI5
nAmvOuFgihYogtM3AM039LIENqQbI45admNvgwtgRUt7EdiL0TaCTTC63Kzghk70pCpwYqyZ5diU
q7B0473XeOYuUXBNjJI+bGii3IiZtr6Dw13L1ibiH/B3ccKmoBV15jqaZO/61C4IIqJRQ3u13Fis
5xck06A/SN58wX7WVbCMlyth5/q6I3S9N9shfIcYuzaNtmR6XTLKG+CTqAhLPq0Y7lvWBlSrWeZI
2FHQyWognswQmCeesEc4SScnbYZb1Hf+Oh8Ae7fOVDINjxR/ORJPbEXLIlZQGUl11awmWSfov0HY
YLsxyuxYKEVwUKH3gIHyjr8IisUvA0fkF9DGZ7vgYCSL1FsRFrGokkJlGgM/Pvts+tmB1PnPBGzs
ZMLct0Hnrqq8XGQcvHZ52Eyvjn2KVtbw2qCNHhvIGodcchiWObikImDoIIqMbmrTHpIK7NN8c1sa
cFQcnZ7rfzHv3tEQqZLbQKcMbSqTl8hWm21pUteBZBNkXsj6HgzFperoERrDI6Ktik2o1a9enOhX
f/op08evuiMIzR5qPXck595ky83IPLXt7Hsj0w8DYsdV2ZoZFkstWXudBdgzTKjQCTyBhLtHegHO
Ih7I60QtrVGlTeMjE/q0STLydU2+EhOIZO4C6VPAIS1qd6mwSS7pm2s/Q0GGTzEwqBv0voK4kZdG
6dAE4QrdldNbX3fyK1VL9E1q+j3o8vg4X6rOj44Vs5fLulcjxoGbt9rTo2vVm7CoVFUsYUoSOcjZ
5rVx1a+lU1rL0HXKQ5+Xjzl3PF+6UH1vQ3h/sT1eqljS07SLdqvXPitGMeB7nFLWYyvkptXF78Gy
gFhllX32GvFJUJwGeoNdrIoB3CR4E85TCzofxKl3nGDlZRR4YN0697yPc6YQ4dzOvyaU+JRppFrl
r3+NmBVq/dJ4VzRN2wJhGtG8BRQkR7IV02VOedffpvPVF6i/Nciq+neOD9yAc0EuOssZQogdiwZ1
0lxLbRexO734Wc1GifoJnRPlqcTdf9WAwgHwvxXyUtqye/gI1x5AG/Qax3JtGpvyPrkzL3ZS+pcE
IJwbNWjcp2U7ChmvKnqNcjStbmxtjAFY5qNCJp9JWKq0X1gxJoPfXNyENbLsKuntG9NMNoYAdNw2
nKDGzE6PgQMG0RmbdlMbro8mvrm5mV2etQ7SJpyUV6g24yVjat6wqnHbdRzn3NHo116Gfd5w9Pqo
TZemijDIZObOCpz2qQ2inNw5LFI1tWOJJMqPo33GeOKqnupflq9/+lobHIuIfafXBF/htNz3rd+d
yQAvzGm5bwz4VbXWJes/Ax1G9xIQWmGc2iKGSpsGUl/O0Tixu0O64hHSH+YCKt+Ib53SZ1cQ63e0
b4BapgZI1Yf0HwMS25Aw8tsI8XNTqHxdkjyySZfzFMvIsrmIqxvoI7Y88jlrm8QBTTE3KAiGUuWP
yMLUNmuPldZQL+ygvsPrJNjVP3FPo3btuweDiOme4E+2aKnaYB1Pm7NbGNaVeCCJJMhs810/89uY
glYRyr9LgrNzMHJMk5cikxSJKvc1o5qwa/RiuIKSBxCZucrW9YsStUB5MFM7AUakj7uwao6MmSKQ
MgC1bJJp5Knzw22S+s0hCGwe2KIM+0XHyPMmQuB30QiFrpJSNCu/zLxrLprsHOUdp/bxUClK8xWH
Ob4q9jwbjfYay1EvL/OlzoyIavEyLDAeIx0uzmkoijOrubusIrMH4K8W6z+pNRjkjFoHBOGni26W
zjpjhgF/09QIBw+87kNPrsCGxJtWMnMAljPZDEpEH66HeqX3+m+YRmx3RhLFKdMXroad2g/rz1Kt
1jM+IIpUGAL1WgP5uID1+eitztt11BXeIZTQhJxGnTT4aAYfw6ZiYnaH2bgFA0H1mrqLvxrMnVSj
jqOg97vV+fSZpfqKsxEGIJR/xpz1MNw1EQRR5k1aJyD21EHKcpM0AhUoMUSnOj0N02IiMk+/Z7Hs
tlaOuixQCrlW+yg+AaxYtuQTNgZYpW2r6cmBWm+55JNKdk0jxWoWjpQG/HdRD9+qhoAdJ/x5F+ZU
k5CvTQ42yeZ5SsCzKTQFLg/r2Hj8H8LObLlxJNuyXwQzAI7xFQRnUqJEDaF4gYUilJhHx/z1vQBV
V2ZXtd1raQYjKYZSokj34+fsvTZICnT/wxxslLYpD5GuNed8VOmPW8ATeWd6KqDok6u7N4k3x/Zm
1b2TgYjnhMMLTUbQN9D4GAIB2Y/y2v3RZDWvFl3TRcXbWIF9a6qFm6MnmmewggutsM9uaohzZj2G
LrE9MU6aWnd66KdKCMZ2OWA6NgPTrq0pFn8jPawu6XAsxmD6MUsU/vTCGRwtB+whSt8ldcFLqS1b
+kQvK8XOoCyyU6HH7T6E5QpwSpC5bdn9g0vWaFUK64+j18QNzz1Ma5YjohTMY0dxugnTMGFzeQ5T
+THCIZhvNhXTZv0QG7P6M0nTbrOGV0pnfKymcjpqOkEcSOwN3KLzA3/09iXH0Xci3joHueCHnY36
QXmXdnZuTKhIWW0zrqPGq02dfEBO0Sbq8XuzOIRgGgobvWzdj8FDNXPq31iIxh+BU9e0nYvaX4ci
NkLapYPzFAX5VatRDEZS/2XMzni2C6YLbUY5gpgzIfKvCbx8ITeul8EcDOLwotGr2MouZUHWuhE1
RL9nQjmrJF3sqcKemAOUx9ld3PpKx5ZNkyDbyravPa215Rl1lnVoLGu3SpzSKkCpnKY3VxTRizJo
v1tNariyOW4W9tCSrGElW3O0mz0z9OASyulzXTnGRc8bD9MpjSmNXeu8mphsAj08qPLs/mZmzqfR
KNuntt/TaUj8pO3M987kg0aTfPJaxUiOLRuT70KquDAx/yLWeNiW/SQOikqmAxSj5FBk9GkqTWXV
Nur5hQCMjJon6b4CcQ+wy/qke+iPYUiaYBJoX8kQHNHksr2qZnshltZ+CgSB58ZQZaf1blanxdmC
9ZQH1geOyPptJANy21l5cQnHTGfyzpY7tz2+D6jguW51njZ143PgKmQgqeJNZnYDURRjAOVqd+MI
lui4AVR7cPn5qLedGG9rkbovUViFL0xKp8VJmPep3CaKQRxHIXt6MgAm1lJqLarU+pCYqXhErTfe
RF/Io53qP6NF17le5orYJ6spL+sCZlBVdaZRb0U1y+ukonAF+7rRBld/ymPQrDJmF0ll92DHzLNT
JsOIj6G2EDb+kbRG8DUlvHE62f4eTMf01IRFrVTlvC2dkan5OE3P6y3Q8cq/tF4mlLNLJi1xnRz3
Cwq7e4eejwK9H45u2E1bbclhHUp721qa+Tb1fEzr0m5PDXPGJu70y3osdXTlhkWg3WuTER44noZn
uO7J2Sq1YK+nunigx4NVa1Bd5vDleCTLpnhVzfAhxcX9a5hbfSPNCXyZOeEzA7cCHbFXfqrlxYIu
eefzdVVkVn5fZrJ5NmqRNlsWHSqMMu+P81RqL2bTfUz6TBSnGaiPwwBEojPFdcjTK14acVzv9ctD
etcZzHVK0CUEMnqwluOziFT9leUcjaMU0VnNhuzBCZ2n1REkO+NxdCW6D2cQh5EFwut6doKS2eZx
RXPJ5S5pGRe4QA8IW4bN6ivrTEvbGFbB37Y1gN00aeeLVrExjZvEBYs5f0IcUZ+W1MNdbzKnLZip
yE72ps9YMdu7SY1ss0UTptdMV8rBfpjyeEJKPBlgsiYAYPYAbVu22sUVjYr8WbzMDsnyAtkeeEwR
P1LK0zZY/p6tEytPQs1OuUKIlZO6tod9xtoYpPRgOOTAMyd0I5PcJZVEn1GQA2Lqa6E/NqXEhd71
v6sCMiCzOyQWjtAo11IMVww58p2V9uklpGlvYOBZZ+IQiTfIWOjN1WzNbmLHp1xgXZ1HTfuYm/hn
HOicdcNJe3YoJvgI9J/gXrFWQRy/drbxqE2c8t1chhwXqPELEDEbclOtja2HwyItyyCwQwDVVSd5
5mhReYTMK/662zJ7mjkso0xgTYmUrN+IuDJ+Z5FX62Z1ZzIW+9ZHVHTVe0wU66NuFl8DMsooZ8TI
KRPNKVLaR4Tf+pFyredkJa3n0q5pgaWDux+iEv1/3SuHqM+Vzfr/NE2TMCjVjZI905FtPuXoXFob
rVKowsudMxbnrqo2ORHfD+ulatlbgtjcGT2uM9Uaby3NMcRMCqdXTt3PSsqBle0Au8L81UqTj6CN
W8hYM1ksXh5nUvodtuLpZwz5MtRidMdFhpQTOTwICYu+plmMu1DiZZ1Qqa3OWVnhr6rs7GFsBALV
sFR/zMutqLTmH0kaPkI3f0Np139/MCwkHTxrE5quci9BMyClNNqtzpTHs8cU6wOowqXj1R1AasUP
DFz2qZ1jQg3N/CHHMYo/I3JpYhD/vFafIQPOh67pSv+7yGgjXS4ZJgkwSYRCQVKrb2HQfMD+rmiH
j/2lrbWvPBDBLrFTxOKBVK6K2iyiFwpiNc7U6gTNi5+kKcRrRTpb36WvlGnFdrBah163UK7rv1ov
MAljT0Fxsnza/rRSQZeOkhyQA7vDehKd8zzjfX+I4vSO66f5Q17fUyloqJQS3GcTRM3ZyVX7UsB/
5+M8e10+NC+kgTrAV7E+Zkm3HNHjmwxV8yFjhh/heX91nPjUSj7q1dxYz3DCj2ujfIYX52MHMDeW
XnyZwmmrjVMYP6qOdXZAIPQ8OZcMHzqza+xDYBzrQrM+e3jJm7pxseDKku509d7NhbxFGraTMKP6
IJxJomvksfViHTOrLf/xwJRWYgPaId2tzxyXp0cJARI5KRikDO81kx74PIgJ2tNkn3R3OP69GkvG
IH5Yst71eJ5wXg6BXxdTSDRVGp2FG8SY96n3z1C6Z39elFk4oe0bMFm5LYg289eKdK1N9TaRR60i
lX19ynqpJk5Via1vVIe/V+lWWAJg8alePwcRrOo6vvbxCxWWuBR2x4jZVZ+wHKpPcmJEUZQiPpaL
hzp0Su2JhtGbCBDTrg9lRc5yWZW/7JzSFZqZiiDlFjT1fSWfdQT3nrWKzt36RWT1Gcp4zLB6T2o5
b+547yBr/d6UOKCnbJnFtu+MY6/iK6RlznaRoY9f7+ZBRK07wFIscmXXG3N5h9zkPsRgErolDmG9
yMgmRJqz7LEQh2nWprdez21vskR7Wd8krNGY4TTtpTNp4xpAr9MtsKzAJ4ez2jP5jt+zuT3ZTYjs
kn0drA9D0oo9lzo2w+mjkOOuDtRvi1TbMq1mZ7ZSbNevZj1kYL1jnteF6pGZmvbm9GO/QwNV7yJK
1LeU6aHPM6JDz4vdxViJmI7K06SptVelvJ2/LySTemMZQYZYHiMm7TlWFfuA4pYKM2QwWmRR5Kt8
2vdoF4l0QTmgYPV5wGxybKIhkSgF2HsTFo/SYrMmd8A8aaGxmw2le3MktscIfdU2IzDpbLeYDg0i
6I/UE+9EouiPsQKoC7nphFXAGp6V2n5BUl9hFWKySY3zoMj0PYwrkhw50J7Cfsrb83q/UBS2wcwd
OGPrwSELzTqoNhGj3VNrpOWptAcdQXS+oasTFfCuRYGohu/RmxZq/PVmKTtaKeyO3ZaO3Keu5cUJ
GFCOthuBlbfezwct/37QYlcjDnn5+nr5++l/P2d97PtfZ6hqSZWWzOaVujjFy6UgS/S03sUWzTdb
7wN3d/91k4Ehj/791PXr3w+uN5Pl11tvqY2Z+2qLUjWj+57yV+yLk7r8At+3ll/3H3eXL4Cz+79f
/ffd9SmwgvgOTDHhEwEg/v5e67eJLHciboBpkjhI2N2DaeanSHN4cf5xc/311/vrpVp+yaFveBKq
+Py0PshAFYaZrWv+f/wi6931N/6Pl2n9AgmO3Q5V+RON3urUS2TlYzWWpD//+34wKqQoqOMhW2ol
3JXLe4Vmy4bx5mYkLfzQ5JOcN2J0u+1cVn/G2foCfhh7sFbzAKpTTFNdF/WHGzh7hicPhQuFLsrM
k5WED10u/KIQBXWD8WFbTJAaMrztuKSWI0/DzkvGxdnwZuvB6DNGdNh+OYRRkH/Yk42y070plf4R
F9qv3pmfaz2+14wzt4ATP4xqfsuGF6imX4yYX4QeHgsnGjeZ1nBukgyqEEb6TVvHtJkKmqbEdkTY
CPX2Rbf1exkMmzmE3VW62Wchqrci6uXOKVVf1bW3CkWZ1ymNvcmLZU4mfrmt9eZkreUl6RlX6UE0
v0SlQY3J/2TBHbnuCA7GfrKjcOsm8Z3gk2cRwFTL2t8I9FvqmazdoLO5FAjSMlPdZa65CzvCAmj6
fZKuIPBckTlXlzch1Yf8A5v5g0zVvaM0KKpFwg8W9bvWEhraXal6srFvCTSQulbsi9Dkoc5s8uJh
L2CeCQ59oyGjNfMLpox9hyTER+P3MwUzWRZZdzCr6LnJaTjJEvVc9UFCzDz/pNLHJG+Pz61Sh14+
2MCdxW6p9I/gPR56dLQ2uVXs64ya4BLS0TdEsZ3gR2+U0N472uA5KhojExS83oW3cLZOHAyeleor
HAe+GHeB5xT6XS4ukM56DpP+QlbYQevQuqFliF6ZAPCaGDlzvegvIAoD8IEyS0b6QtriFbzF2OpJ
Z+Q1zSvlvlQ4Uau/WAuTP7IvsDxPSVt+CaG/dYIZpr53zPaIbeZqmk3tO+/KfopQsYeNWvr6eA6y
+Uk1khcXnTg/PNCjkgakS4d3W43hT3REHU5Dj+ApZm5uj0TJeSKY8URvvD7E2RPHncrL2+JnavSf
OTzdVrWjXSU/ZTSeacZdVLeMdm6b2b6OaF2rdT+KyFF3IoUuVkYMb67dDWeMNvZYgWrgbV0P4NBK
c8ex3rfn+CM1U9MbUBSRTk+LrinIdg+ZvcFcH+yCsB5TbGdb+q6d8rJNL4Fs8TglbMRjyqbDt8O1
68TFTliEAy3utMS5gLI0dg5SKynl19yElyYB7JABSmYEEj+yRPhG/IJSwG/RTdUtlsgRmyNhLshO
kv4RunqNgjp7ZPM+stm0Ie/lNDRoE1nBl2NPDcognalhCjzlfV2fsiqeiYRYljg9ccIZgSDtoio0
9pSLrHjrWjiK0QIxvzzp++b66D+esK6LSOLibeaSNDHrVX1aLygr6pNMy6OhFu1+XRbXLW1d+P++
u95aH1u/+v+7W05T8K+t5O9/p0ecaVpc2Zu/H/v7H6sd8CNZikNtwW+sOqM6NctlvWukOUb19cH1
/nrp4qg+oQnx8s5KjsqIPMmLl916ahCoeOue/X0/GctFG8wOtD7491dacyCmtTQf/+Px72+2PjgZ
RIb945t9f6nrhEV/ISQLcvk/fj84UtmzOFvlphua6jQzx//HZX1M/vsLggQCVKHtThbtvMG1G/2O
flZ9iOc7+hMYNJZi151+WAjAgU4ymoMG2LwTGjAEO2gr0QE4xHitIf1va9EQPGd3vwZbe3SMjDEX
sVG+ZUz6keI38HTZjvvVdExOCWz1GhK1Ejt0iOZFdFwrOimik9o8lKibPeFODsCd6qkZe3c3i9E4
Kulo3qxK2U1QDABFpGha0T1AejfO36KXhc2zBuDCGiivCNNV8m15Hnpk+VgE7l9Mwq2DlruvY5CQ
ODNxpm/UptyjuJseamZCQBOytyqqEZK3Eb0hLsQZalFj3mRVH7IR6anM4mv7I2+bX2iGBwbO9Zsb
Mf/qA6U9p1DIAYSIcRvni4nc0qmmgypDWa90mxq23anSW8DdiTJdass6VG22NQxFXjmAJDdTkfGt
4vhXtjlZudXcXUrGo1PyQ5HmBgYdrju6Sqg7c4c2sZnseyMejnHyLjOMKpiooque2dYWvB0haUv/
1mztZIuzBJfncpyh4aJdB5dp39JfT1OAwp3Vvo4hbSc+gM+xW+M/t1p7oxo1VNNFs04+kVs2znvu
fjhiOcwEZnFAuRd7IPY5MLXmg01TYSuhu+9UEc13UespbMTkJlxkMQF9YxpxM+/8XjuopdkAu3cH
0gym/hY1o/DhYpI91cb9CdcaA5y099aGdZaFf8Kozh/ckrySxCWGSDMZZyqq85wG94BW01+9nvyc
EQW/kx8Ae4mYG9+uo3rj4tl8sVTtL3obwSWK1OoJFdY2TiBEkG3GNIPDzWMRv6KnBceiuKOvYYbb
T6nNMHjmx+3hMx0HxVS8uZ7mXbekPGbQorfWNCAlpIXnpW4jTwuU9ST4yIARJcHAGR6UflT2ZuI6
mwrOw65XG2hy+ZYOdtPVFOxI3na4n6Y9LbzBb+f2i/DecWffNWgWt2jWPnWMW9uVnylSDGdhUFCH
SOLtkopdP03bidM3h2ZiBK30SsJjnUdgOfAPN8riGCisbeZo9p/Ccl40YAWh5r5PBSTwKijQtcxg
3/OKza8Qra9P9nhDhfunU5HcaeOUe4zfHbrXpdhPyYTiO2KEFcXDqWFrgeCjDftmSX91hqfESZmZ
LsaSoHSeBmErj9GACiJX1L0VQkYfZamdRisf9sZwgqirXcuw0K/rLd0c+XjSrvLhbG80wnGvteyC
63pLIvu+JC61ZgIgR/SSedlyscmzYDanhVuH9OLDPGHSdShMvxtbIqfMKE1F8Vw6U1slq4wjQWr1
NrAnGoHj726Yu7fS7u5qOSdXFT7Hln59eYuMuLxVwXOpWAUAcB5JDTAmnQO0QNEg9paLDcGuawAj
tlt5RkT3XcpKHHQDE0MhR8sz5yh/wh9UBPwZOWseTbSVlzgcslsFdmYR5of7v+8SR0aTyWlZ9HiT
+gYRcX5bmQ+OGzsHS5T6JU8c/TI7Df2xpsh3q3SvUVli4M0fKtK60gRpazuE1Id9qDIh7N4VXTrB
RlCbfkehdVajQjBygbK6xW8TjfYO/CuND9PojhmQpTrQXQzYpevJtrr2tR2QO8IcdcAO6WWWaA66
kv3sKWtPUz42nszpOPP3ZS1UGdYidtgFwpy36sIwsHuWJmifJyOv1YuWhExfGorpWdUR2RQIszVn
Jh5LtaxNbcFdmogu82k1Poi8Lm5MKhzc2LZLKCV+yT6s1T3/Cgt0zw87UMShgeMpFagcTzqdu7cI
6Nox+lbQhtM0tmjybcxCi/cxasY9Uk2GdYvVmvjHf10C/kKmWQUnPa1LorHJZhlbddj22mjeM3BY
AkuPi+I977T+Rab4lUxkTlrR/ErId98prYGiTGa6xxkvvFa5Efp6Y3UHveYshB3OPSXj0N/DeSqO
rroAUpa7k9XYu3BMaKe3BDbOKEzf11sl3ot3tFq8boPJWgthc5sPA++xjrS2rebOTFXqHGJCG2h4
sBzB+lkYV6Nychz08NZE1Dg4HPXooYz4iTJnln7G5OiTZr0+wV7pTIK/+94b88r4M2D20q0/Izxe
BAjCenKrV1MPiQiKkK3UtAv8WB8AfSA68sdWyj1lBAl3MeSfmTXpDv48n1108rLWiROhddzmYg/2
td8BfQ/3ZtYvct+KSHnZ9C3FAaoJu7IuITm9e3ZV8ukXd2Xqgk8dw1IeyEktzu4omenUZcZEbB63
o2bkvmY0ru9UkXG2qOonK9MuSikbOI01wBDEW1MKp9Cs2peRgdq5MqbxpnC48KY6vylJF/wuJJLc
V1khyV95T9gwPFEb401aaf6etb2xmUa3fczryGBGvPxuSVrcWzd4AQUI64adp2kwZTadXj9aJSdh
xFbVhx7epQ0przOi/JaIzFM6C+SxTKD2ka10BEribMIJPYhqsf1ob8zb20ObGO7Wyiz1XKvwtDSM
hjslGR+VhMWo6FxrRw47qobFwEDXmwImYLa2fDLqJtobiVVdIX1Mt6lJcoTiyrBT8qgkSCWs3sMe
Lyuh7h0KFZiLtItZcYY+3/eh0aF7iKSvsNnmUawscD0YWKl7MQflL2xO5kvTCf0ppDO4GBd4VZh9
lpkd3aM6tC9EDY1e3kz4vIEmbMFiLsi3kiEg5nC7qPOTZtbUQEu5oAgW31jXLdSI9t1d7UcCD2Ay
YdOv+B//rKpd06kIthYFLMOj8ay6vXNr2o+1ZClSJCxuYqBT0O3gGJjZLz6an6v5r1bQs2ZhfDJ7
eqxejPvVg2Qf7+oSLrnCwHuX9SB0vrMiox71S4GphpbXBwjmbx02jXp7I3uL1izE5pgD+lEVxFgW
jkX33QbJPgTiGi2X9ZZE77AJSLT01cXbJ3Rj2DkaHZVWYYcylgFsjJZpYwUM47e9xF+pLrIpYhB+
q8WPBl/J6zyim58D/V2JRzTLdXRiFSF9rXLHx7HJGPfDISeAtvMxs+PlYj25LIeiuKLVr/NRIKCX
S9zyuUCy5alWXhPBGYpXsreuSwBlMg/TTzHyIW9iIR7jUGoHTo65pxD25wm8e+95YtIkndWdypzO
XwXr9uKdsbLgaX11+8VuSXjzCWhKfZVy2KATbJ95JbLNRFbMVQ+sR7E42NrKuDVC1858yod9uLQh
S8sCP8SIm1dH0b7MXjut/1fHQCukqzX4ieWHKHMTLrGb4g1e7rpBa3oV5BskMzSERcYMjPBz8doJ
XJ9FYovPpnf286rFESF4nX5RGxW/W1HDyGsy7RmNe0I/Aw1sI/vknMPu2SsDwaGdVquwdPBaP4o2
mreKZZLazHRJBr14laopz3Z6U9D3zVUGB6tBIYfMQYl2Y0X9ELXynW3xOgRZtjO6tve1ZXrXOgI9
sIv6jJ9ifdUJU/oc4YtMY2I8R0ufuDFAsVnFc0j+wIVIv8cV1DOYHT4bUBLeCu/pgq7aO4tNgZc7
vsq6GkBCM8gua/V3F7nOE2qC7pTBAyJrcLjiyv6ptHiNM4nAILbjV3OZZKZdOZ/k+oFFOFJ4FmCQ
AsHda63UDqpYJd4z6GuhgQ+ujwpxvChtq7JdQAgKEB/i7L18/3PUTRh0g/ASL/tVlObt0SpnZq26
Vm31we124wLTTMalJSDqU9jOrI1tXR4Dg75QBlkuRwcMaDPyOYZwjFPE18q4gbW5ZLosDLqJ8EGW
z0BWyNzx/UsbrHCfty+FG6NpwlrMhEbHL8Pg+hguzXyEQSS2tqZ2ko0KGDXAnesURbBJbBcxRxp9
xREQMQV7qL9i+lJawRCGAFEFbUnwrimJ/QXQOaacnbLIaEkex+U3hNWveWKQMZfDUzpXaPLSoXrv
DfGH1TdKkqcssthmnTLfzFM1PHWxJrx8RM5ojdpbqwcBDm2wE6nrZofSppSPxzlFnElWFiLzZemP
zxBY3zWzcR/zhY+86GlRPW1ShYNCO/8SwfCRFFVzV5zobrhYRRo55e9lauwaQX9S79vOD+LgNoQO
1I8gIjjRzaDG9WVzT1kIz5PzoUHc9xRCu5A4JvMmgQR4QV78qs4E/PiBEsrX1tY+l4/VS68N3T6v
8/KwyGaBCpwNyT5R0YF4U3P6Y7Ijd14b0/Gx6wf71msxPiXHxzPF9L3Fr5QU7Guu3X6GzyBgSYi0
VEfcscrk90jRd1EXpL4bsEQbspJPYyMPlcCvYln6NUwJOkHemu3zxJg2tRs3BzWzkpOLEXs9fNtN
Nm84VCVXrVycNWXOsDU3m03pmvMOg3Ddqq/6MjgVytwfxFK1rptGM5c7jZ3/WNqjsR04p9z7bATW
zN9IVRBPlAErrF2jwVatt3RU7IfKyMZTUHVva3TiejEkYXiBDJ7XNKLOzGKkdkq7mdSM3TyfJ+Ep
kUoINkrPhyaHBgHMYKLv2QrPjDhtVxXn5U6jj86EHdE0teXch6gLLFarmC7fjrAy++AiN92Qwfpr
zivluVG+4NxGRJTShK8c5RYmzaE2omHrTOmupa67JJwsWA7HzMERab1ky1ierMpyM2AvRmqcJjtL
qDCagZd73QDkVlCWsaxAGKA7sZ1CZzgOxDD4WeKYb7rVYrro3D49oEUyoEvoxmPPHurphl5txiYK
eRlQsqyX2qh2eW3mG6CKzimO6aAqFehfrehhVWuz9S0vc0F1WtWLnqTtzY2AqOE0ZQczQsur2f9+
MUfcEJCyg0HGpresJF3FR2vKlj2bEsKtKV2MNnHoJKeUA45B54LzLeMHlCDfPnTEGMmJQSKoweWS
SCJ3lFZ/AIqbbUqoB3LTsb9DqLc+4J85wrd00zzAho631TRERyOtkVQGWUL6nbMdgv4XFrZns1bl
g0kQa0qzdGsyg3KM2T3UinWEb1bcikl89U7uW1YbAQBOrgKkxaDj2F62YHekoVIG5ZJbio+v7mF8
yVR6nazNC62aJzSmI9oJzbw4xTyCaGk+xWC695xjuOMSnF0FsYPzIMwfFZr/PmDGxg+WA4tMPnvd
jB5GwJdxIucfWfM+BDaOMMTHMQshiQzBQSqnkqPEBb5q0Uz+0FuVj4Ge3rhT1/eywXbCi5VndnAq
Ucj6o1Q3bcRfe3Z0gCWx4buGK7d08zbGUNjbNMijLVZ5DCKUSXZvajs2GdQSotxEGupSddTdXWdX
vP8hQ2xr07R8kio8k+4hTRFEQSBq8GRnApjG2EOCjbVmy6QqIuoDPQTuQNdLRPPEa+WeahUpqdvg
mGO0MKMnciE/YPk9GGQa6opCAlgCScmlhwCGo7kOAzOKqWIxHpa7ANv+FzvnfyfKWGTMqwb7OdWc
81+pAlkazRbdb5OoOxQ8+vwe0MoWJLUOM7orpGeZS4zMTDtkkzR6veHt1+x0F1YHFt//2XJGCO1/
O84ccP0m8k9t/e//dZzp5FjoCcGyj1FdPCCbUvZWwuQ4VdtnOCvarnzW8C1sqkAlSBT+LO4CW/mi
Gf9q6EnxQnpLcrOB5Kz3QhUKW22klrc6D4psfgymbI+tFdFqAdQ/sCYoD+xTvwzEMCKzxoMD8wlp
Y3F11Vn/U8TUu0HuI8BQCVYbg0sRMMiBpaS+BUJ7FwrAUKYjP6K2Ny95bvXksoaImlTt2OaDcWP0
a3piPZZmwa5LQgWXqWnh5nGai1DMapPhL710s4lNhlWMbeRmiD56Adglz1Eh/9ILytw5HtxzZE7W
TZlMuInDGH/SuHwPmP6Z8i6RIJ2MgTbRFJnFz572VnhcT25QfMtjorQHxwnzK335fdhRi/NLTA/h
ciRxswca+eX3JUjNQ9fYDVIo2qmlTcDK1MRvXcUbVQ+rO+WZ4lHP/sFAOpKhFbs7rADOjkw4EPB1
8Gpk0XbxoV7RgBqemcbudnRC4BxLs3mqFfe3Fv9JinpbZeqzrrbNkz3SVlcjjBmE4cVqg8OELpUS
6eg8Bkc+h8OADbCzaB2CGT2GrsKLt2iyBzEqd/oFvZdrSXOt5ra5rrdEBMeqtS3kCqNSb5vQca9T
PRxaPPy1ZyRGcdSLERNOsVG1Kf4d4PigWWAddDbc84g37Pl/flc7/83bsAUiCQzpKhhU1/0POC61
YtDOhgr1HKOvhzgn8TgxdwAsuACio0zCE3azEGIRkNHvu3wS+F9K4X8L/UvSEjZ2F/xwY9BJUQVA
zZrRJTkmUpmfepal11Zzb1nWMLOzZweNbGHex6mD8MKqEqE6xLtL0NK3lrPvw1cxyuxgkHKw6zCu
+A2FjNc2Gtm7InisodoeqXSse1PwMI2YSa3lxVVpqmjODouFgRoFbaiakeBEufviuLo4lXXEbBnK
o6Ya7248tttoHDnoLYGQs/EQgx1KTEFyWMpcVoLAvQRNyZ65WSlTxaAdwsn8DJAdk6HA4YzyLXk0
ciIJ0k+mmsbNWtwb1BqRj+Ro8kmlWTRuevPS0MY79SSh8sMG4TF1sZyGJW4xeNz1Fh577/P/i3bd
DP+QusipPIQBONYMZEZF7PCGU5T/DebBCvqfixlwMIovND1wmxxrpX38w9Y/MxDCqwI0SOLF0Lqp
OwonUndYoeirGBGSiaqKD7ZiVwekZbBWpuQaZ2Kias6X6ZLvdHC2FSQF27UbWuhl5dt9Q+qgFXdP
inxsVK07almUbaLOuSpmq72DmhGkYcfy7NT5T0l3EP2zaQe3UnSx72TWUWWb8WkF9HcdXcoTbdtN
klUw/Rt18NY+YS/9omkqurmgw5S4vsZGoz/IuM23AeG6DpB1na75VQGA6gQTRwCG4Mzm3dC3okrs
aU7O9ImIjln6AW7fjafvdzIZK8yyokp9DWw132fTnG/n5e7o2vl+IRQZcYA1l5IgopeIltr+QUz3
3lTV4C0sTFjfkP12HBmGY5sRALXCsdaLSA0GEi68Wwtq0fqTt3gUtm4Wlfs16KCq6r/gVBfPDf1l
9n0K6LFbWj9mKDYkqitv85wlO4SR7s7Kp8nXrCbZ63GGk8tyfn/LWUl/2pAxWx4RdtAN0pM/cw1d
dmwIOyiaxVIaxolX97J94p16Y4TenqGERPgW5GvIMQxd+LksK7kZKjN/HrLhaRo1+ZzGbFPN0lRY
gPGxCJ0zMxAF6Xp0tNIOfX+u669hHB4VdNMekw3Fd/ET0U7aTAwHzlBtGAZk80VNQWBF02+VmD7q
dqvcJeavoHetc2WOf2VtlLFSSKIykPR/xvHBdLK3he91AtCpXnjLvqOJq7aJEeZvYTz9QfcbfAUI
UO0pupH4mI5PGAPSbTtXzrVVzN/0ETGBBfNHWXI2Ayz7r1tlHOe3ckb95cDXYzZSHdpVhTflzzgW
pifFDfye+n8DdZeG1nIR/4e0M+uNHDm37V8x/E5fzsPFsYFLMmfNs+qFkFQqzvPMX38Xs/u4U1kJ
5YEPbJS7XNWKTDIYjPi+vdf2IstJQoPYIqvAEFbCdSvlAZuEOOCcbeQtHRfjct8tqvJO3UiRVnEw
McVNmefe1TSgcutGBLkFkneAi/FnNFjeOg+aK6qyA/7c+Cfn9df9jiDPAG2iQ6FkRP8knqtKJYlJ
fm0sILhYyK20ZB1VSnPv12l1ISfV+yRMPSrWjCpgnqjUcaHVBmV5Rw5LcSfIkM5ZrIvLwZvueCfg
EQ+8N19OPr05CWf/Sz0OV5XUh1ddWxq31giQl+rnmj4KYGcL4L9updVaLS0ML8CCbJFjz3LPhRxS
U3KQfcDtG9ZS5okPIZKgu7KsFqLWvpK/MrvVVESElq9TVKBAWUUfwNKSy7SrLynECJs/How2+IVY
SsNmRAmqFCb6tfS8flihfJkFOBy8niSHYAaHUi+rN6XIYxJEn+KMxdD8DLBo5G+nuUJdNtmtjk1z
HY5KdcEcIYrNU5y+TFCVitrTEDUifgBY2hTPKHAa4nuSatadAnnSn2FQgj52F3IrPeBd497Blbwp
Jy+66iaerxbUUubr6Z3lCRtDdSXKYZ+E3NTs5ovYbcCoX8rDU9112SPHTiAY+PgEz2df4oMmzqgA
7cgF4LjkEUa5rxxLWCFLYDiIYjTAVASnr4j3ady+HqlzkINrs0jLCx+1gauQlHLRIAdYKp3UwAma
V7MBxYmisikp9ewF2uSiHygdh5BW94UvRUhapGjxCzxcw5FnB4NOmZtslOFS9nXaVkGDrE56xSei
b4IZIQDqiCQ5JM5a5T1K1MOv9+AEs4NLgZvOoe2AcNkXHE3syCMMU/E68y1ggdgJTSNtrgtxehag
l1/uCbD9mAr2/q8OdWXZmjqEzK6RISZFxSUs92tdBnfl0zl1hgwT4x/3LiCTlJLtk5ZiGDR9Wbmo
YqAYbG05+eo3g4hStCSZmzaAFj53GQRtQ6w/FeFXq/ZzOLQUXiEsw4qrEkJV9sNAJ1M2qdqinQvq
vLqFcVEstU6Y5WWK5Ha1XD43PvjQOnsRPE/BRc3mM/e5sLni/woL9PmCMTMixjRAHm1QFhqG4CZP
wpsGlvuukqnPRCVCwZlZqM3MwrANaYdSrN4TDxqtjleGnJEB3dx8v62TfkN2GCT/aQo0GdnUdVE7
omN4pVmTiJYq10EaWVtfzR8FbzBp10js6htac9HcWVJSakzWFGm3VmugyMftGZdPPba71z6oHs58
JuW3IAaTwqcFmkdTNQvi11F4aZG2YzdlYKnhfufuPry0UNsbS7DUlTq/Ive/JP7C89vwSvQVdZUO
UA8Aqo1XcY3MG5jd3mKU5WsFJuAfDaSxkT6tSWM9gDeFYCEQccEIC5XACTqDY3tpdEa+wPvIzg4m
sTOZvXYBcBt+8BjfjU02R7l33mXs09HtRJorUf/JFDEvJZ29ocrL6FKKSnv0NPNCbyyabxD3Kgn9
nzLgdWoFpPz6qKs3cqu2O529PAvcYzpCoBQy0CHjNF7Wit9uWlF5i+JovLLEYBXPyS+FZ0UXTQAD
e9aM7GH0KtoyS442smdsug4GiJE9sY/zAOqPJH+ZJjYiWhWO3ELeSIrSyYU7MdS7xyYb5UtvJGnX
ashHiUYyYaf2TQiC6sYfxDuo+oXbxx0OBV+HOdlNq6ED1AxAOtgIan4n5NJEe9TC7oouxgahpAIJ
A+lkmvGiKNsABwI0waqiHpUYl/sujBnB4ZBGzliaG7QEWZAXoqykNOpwD8rSw8A21rOpuVyx39Rx
fIeaIzZq+NJRXHT1HOwd1btRyYP7zEAsWI7kA4qlt/KbgNQdZE/4mZR4SF98zEFNSjcqqqtkOYlT
9dpWAokJabFEgKBxE//bJ1n2tXSO0/TbQYl8UfqI4OEkS1ZJd/x6+p/8sBZyUFg3SKZ8B2AOAlGv
E2i3pjnN3T6xu75poUhQ190Hcso6RGtDWlligeSlhJpfpBOCdeGFxn0MmkaPV0EJUb32NXn9/bO2
/zRfkD2mAhVHEXXOdhLP2/GjpsSeUtR5emOMuoahQrI2dRIrs12ru9csEEdpWsvkhVaROwgqPmjM
T1ocPGVm8rbfVUkUFgU/ynaxBgJNaUXAhWqdbkRYZaT9dC+FXHDcFQN1UaqWeS1M+aWl+eEljdPe
VRJOSjA+EGkorJF7U9zU1/5Fr1gQVke0sdnUrOldqrj4yE3O8fUUhvAaYUlqjX65fznVldlc1150
j3MAfJwYXkoV5679LyrC003iWy+SAhYYDzwL96wM2QMrlZlauf+n/f/XRbm0OHOFj/lDskghTddU
5oJu/j4filL1fIOy+I1gAuEMw15l+zPVK7Gm1FF3Q76WpMU4N2IbVmClb7t73Uzr60BHcYcUBCkJ
+ZQ7NeeZVbPACcAU3U8UMbbQQ/CzJ+B8R8mIN4LhCNQ9b/a/tHQmycoorizDIw5vzBZDJcnbpiiu
f5aiUd4aVrXd93MpSWzZ2lS3rqkP15VJMJmXFet9fzEv/LVVDqADE8O4NbKmpZhiJh81oWdNqazq
kgJhk0X9RStq3YXg5805ptQxcxFxoarwNImyDFtO278rDs6fQJ1S2Uc9fcNuXdp77eZClIKSQOlL
bDEzO6c2SqceTfaN2N2d2Cxu92VexSMgPpUqcW0p51iQ4vE7is/Fh1IMU5INSYLk9fUx95pWiM2+
7m8UwzOvjdrqtvy9DyHxP8Y5nmT/S1C2eIwoWu0TrQiT8xZ6lFM0p3KbuUQa3ekGrTMZ07M0r3W4
0K1t2FLEzLLqocwanc1K1rtUksxLXuLlShDbRxomsruXcOXpdBFyEnjY21i6Xl0pe1gd2zZ8cfun
p0s9nIe1rC32hzK1Zb+EZyJd7Ukh+19ANjphipU8K+ks9bPXLB1myFMlxOv9b9EaFGu5gWcaXpJ+
MDzSGsDvVVAtplSoHPx2zyxQdQSVkcqbKIs4jgfosAkrMIUlOGxxIfiNtMzS994qs9swpQvHb4Rc
QFTOP/hzz0VW5GxVUAWgfrJEwlPv1L1EpdekW3H2A+6Ve1TrVbeQ9X3BCfhsq1ElkBBUS0iE135X
1neQ/xa4Di4jyg4rbaju9Dn8rrNa0KITzioP1yltHouqBo5gdwSlTzyB8NTHnCTQsHNIVZFbGi0h
Gt+vC/r8HjhceZlABjVrTdE1UdHEYy5ZnRKNnYb5eAMPB05LMFyOuvzaV17vWjKabzU0rjjr7Ysm
VJutZa1Sp933d3j/5Zc6KkZXxP2+6ZH6LgP/MZHIOtEb5Ml603xS3syxGk39NRSRx3CgvbsXQqUh
0XZacp/tAx60Eu1mWkfYOE3vZg7PWSB5xMMhqPGOWNx4t/+nJorzlRChO1QLi50LPaeOSuh6pL/t
FCU8ASq57wEe9WWUcu/2YRl3tQKjDHmaCBiBuWkqJtacwpTf2oqOaKtQg1YvlI7eNmCUhyAc3rhP
HEob7ZJnt76eqKj2fjCQOiMETjiX5fA5Gtv9nfg/H8P/9T9z9tGjn2f1v/6L338QhV1xOmyOfvuv
1Wd+9ZZ+1v81/1v//lv/+vpb/qU/f6j71rx9+Q2OwpDDfvtZjXefdZs0++EYfv6b/9M//Nvn/qc8
jMXnP//+kbdZM/80n2bw3//8o83Pf/6dwuPBTJt//p9/OH+Bf/59nWf+3xDm+X+7/3/UeP/4kf/+
9z7f6oYfIan/IDVLM0yL2Gle/Cxe/ecff6L8w1RF4JMsbZplzBTPLK+a4J9/l+V/aMSiA2gQdYUH
UOVFV+ftn38kaZJusFfnaePHSn//7+//5fL/dTv+lrWUTcKsqfk0X5d8w+RVKUkUUdEJyFSUjfmN
erDkdwZ4wBi3/85/axH9/Ow7t/3RPlbv2iWJCpyBkQNh/RKfgzMJcCcHNkQZ47WlyJAHvg4M+0kL
THY+u3h61DMw5Rc0Dg5uxp9f9vDLnRrCUEUNQirPvCEeMV3rruWFLXXiTqHzqYWLjjc6gXjfD8JN
Olha/riAhqqK8O+5gOIxKVSJUKYWQi8CT8InbExziWU9VxWwj5xZxr6eH/8ciuxLUeQgKVn78vHB
vcK+EJux14o7QXtq2wcE5mfetF+Xyd8HONqgJtSkpbJhAHMoF3KbECn1MHoEpBQc6tUzgx31EX8f
7WjqTdGIqX5itP42fRJe1EdoT83keoWtX9c3yuB0rVs+f3+3zl3CeadxcAmlhLIM5ExxFwQ/1OlZ
zDb/yc/nnatTTBHlfezhwc/3M0oTSc2U491hB92voT4zp0/for8GmL/g4QAAXhpd5Au0rbIE7eQo
GKyEgJ6ruAqi3fff5uvx6s87ZEgatmxow0zxr4NltV+2tJxEggIKSHfbNEdXGeGfAiKQVy8TnaNY
PTsJTz5RpJGzagISBSf6dVS/yWXs95NIUsanqUyXTSPbmFnxel2acyWvNYxtTEGAjQK7K4VMt2Sb
k/Hjz+f7GLdeDNgAhB+1ODeQSCed6k2bISUFlmoQxBP1+aIFHJrSWw3V7JIwTpfDNO/7vloPlMc7
TG6WeKcrSDJMSvVFdFEBY1G6xA2qp2F8NoVw0ST9No8f6/pH0USu1gVXo5hdtwJGVkgtjQdaux2g
Y8cQzRAht8qCk+lK8psF4INVTgbI6O16+tU1N7GV4HZRajGup7B1hfI1l1FCY6+Jwo8UMWsD/5oN
jt3I75P1HE14KdEHfH+zT86sg8s+35aDmZUXRIEZuYiFQYteRk+0G14IAgxvlfAMJDL/yboJcQ/y
ti7z/juaW3krT3LIirpryIbqKRtZ2q2HQ1FIh3PP5MlpbEqmpPNcytLx7o9HcpgkgVhEhKiQ3aRl
wG5ZiH6glcNgJWzG5FOKjF2KEHys+qsuTR1AyCQRGjslBMnmg09pfCdpxWchz36UFt3yx8jPHUPR
V5M359+MrziAHSJ/SY42Sa4A01rahkowISSIpt3EzCMPuZYEHLPqeoc9PX3EB5BIbMjzFVkYToMC
yBfve+nJM8En1aiyCDFKSbr6/j7LJ58vU5M13rrivIP/eqOjCORzm3Cj9RJL4pTaVhf8kmp5ERkI
UxviRvIZwWBbWCtDNXBaGbsn0TZU4jZhrK3k9E0jqI2z1kVTlLam4X2L5V1rRJA0lDtvkH/4UgUi
pVuc+eRf+6N/rEdz/oSokEFhsAh+/eTED9A7LAoJTlR6EU/6qgutbW/ka7Se18Su2NpAQgZkUebW
q1/zFbTiQo7quyxseZTVDdEc96D07IIeQ+mX70NfnJnW8vzW+uuowS6PA4ZqquzR2NtounW0QGMw
U6q6wnc7J4jjdULiFixyZCMNYgIqS4vaJxnWJKpXfJbHdicCchWBARQKGHnVt5vCsDVZXuYUx3PC
vZOIFQupFflR7veX86jd/PtHPVpoDSsMy9EnSNBX061u3PsBMYtau0zaj9wrUXkmrGs/fEqP3w98
vNLsLxHbF8JEcCurytEE1NUi08mtGXYStwIEjj1WosNBOJF+EQJ1ZrDjh/94sONdhhyWGv66Ydch
MCFmzdaLHvvA5czuJxvbDQogBECEvv+Kx1vP41GPZioahpxA3nHYkVCSRpdaSuZk//r9GPNMOp5p
bAQVk2YCb0rx6PZhgSp00W/5ZtAiA8VamEjfvh9Cnj/n8Rj0Btika7pMVWi+lQcvhVD0Yc+GQr8z
vGtsNk6bSyugzuiDybVCzwcRzZkkgnCGfFHkAF2aYCNqJRrTHvMKKYrandXHLuBAIELCfenN5f7C
VrLiQk0fv/+wuni8PsxXHcgNScUc0lkj5rlw8GkDMiylKpD6XaAjmRU+punDKz4D3SMkQ1j1nbKw
LN/OZmcQTF/DSylMpIvRwuQ7g6XD0EnFbRN4jhw3i1pp7AwpC5QARwNxM1i3QlkQDpLa+fRDUm4q
g+ompY4pBYKphygXr5pqG/XqsveTRQoBMO3uVAqtMuJH3S92pbqbiOmoh1UW09pW9K3g42uyIHkB
BIobeGQZMsmWmlVd20kEbY2WWKitkzFcJunskSAndrbXN6h7XinTrlXRQ7r5qJFv0qVvufzu6cSk
Feuou5TjO2m4V4myDMqbvpexuclIq028nQJ7Jm0Z19n1VGgXfjhD8GQHciHgKbY/M2q0KGxx1vmA
X9YRI4y9QRJ2dEWYM7TiXUEKR2IKjhoSyVFoy6DXaWqpaxHdUR8r92N025svkjTaLa0iMVcgv3ef
IsFKSfiU41/Kq52hL6PyRxcU65a3hTmormH9sCYFu6Pu9oXpWnq1TvrqIo8LyZZ75dLsuEIjfKLx
ukvfRyo09bBOy48hvxirJ7rPTimjNTWv2nYHoWYRAVRXeulZxEll8uWhCd1luf4kEyGZi+YFNK9f
AvKpvAgfeEJXaVDfkQW7EIVHRavvxq5xiQBy1d50erNcDeFNJF4BcXILYVp3ke/2YYdWbljUaY7m
CKWWtUnzG6sqF4iJtwP6MjpVg+H0BDWZkkD0XO/oI+C+6oFaHP+TreZA0zFaNsFKQcyei1RksOlo
+o9CvC9aHFTBtdksS1FcJ226CIxm3eqqMxHvqhiTo+f1qtR/NZSC0jpeD5YMjg5qj1re5fGq9wcb
DIUt020QaYh0WggO9odG21avfnleuhRyiw7sz7K485Ji18eSA9SBGjj604SAdKPdTGVNEiMJhOVt
pym4c1+bJL2qxE9jxGXMdi0wEBxdWlFzWUiaU4JLU19Aw7tl91ab11m7Fgv9Ks26TScXAKshR5H+
gYopmZbWcNshts0VY22U3AYgEF3zIfb9Nu5/deRjtnAns/hdzy47krYDSrVifNPkH0J52ReXNf00
IgQXWpQtRC95EFlz4uB5nMKFLHROOdbIdx8s/02st7q/CTuJH/Yg+aTQ0W6revzCUrbQ418GPCUd
YJKZP3XAf0S4ZKb+OvG+EHk5GV7pqjUKKYIuGiAuu5DXZB1tk5KzqreNu7s8vxbba5p9QS8uZe15
gsgrCGtNUNc+AuSWEi+0TiUysB1Hdh4rm1bediYairxDGlI4wLDspr7D9LDoo44twFITbzmx0IOy
c/+zU9AuVxDveBh7DhNlYzliRSlbp3vJNdQf4oQq4KeRrUlEsEW2nlPyLgvREvugrYAgm9LSyULc
pklqJx0CbLIls+XE/Ip0nK1e+9BE/TXR2EFe2FYPwKUHAoIIuzN2tXSZhnBww20frhWc2Dqk71Zn
capfhBmgTDquRfQdHlq5H0C56uHF5PufEaIAvX2KhoJgkGepqexRK9ZpzdeBchkDnmluCqwmpvwz
RSFEx10Nma8ZIQjpupPuB38HEXyFYdRKR0cMs3WDj9kYiMQeySB6E8uXEf3jFLyDU1sXBZF1aDJV
uXFyILdCni/IauOweONZa5nbk5IhiVUaf4nZ1I44ZrtQEoAOsjXsmkcE7OzMaUnnWGYSSdlU9X3q
v6BNXRFjtpjXR6nBJZ6u8wmfTD59aCrnAtn4NCUwa1qzJIjO7gkKtOUcdqFM8I76IxLZ3yeq26fw
u/2KeD19OaYpDK3MtNsoeKcxCU9PGSNX4hWZDLqrN4OTa1zTRu3srEpuqk7faNZtpO4QEH+AY5ql
eAQsLpVw13TvlQhU8llEHkIrOIjSazDcF7n+ARGHokC5qvzXkk+gQGKIEXN4CJU5y6ikbPfdY1s8
aIXkjsja+0lHw1QBHih26MsWlXzZVe9ytzUDHD4Am02FV0IUE4twReSePbSPYf6u60QOkfZQTQ8V
7eZ8chXeir1GfGv3s8kuDTLuBzZdKuf3BLZ0aT3wyl2LWGX0kVVd17djO0fO6h2vR2mJHsgJZWD6
4qcKAiCn8diTkT3Byax166GMq/cAwwW4dQT5xSJFPJJVBHpHhblNp19EJy7BtdnkIdgA8mxEY46k
YrahtVosRQ+ZiPZDHshnLMpLxQ8eEop2UF/Xotm9Kx0g3eLW06U5idqNG2VT54THXLLPvzToG5f4
sySS3kyveanYyUOXx9L3Opk8vp70btQ1qT6Tm0Xl1iMmTeuGjRfHm0F/HnNhKfXkomMWULMau3Bn
o+tZChbSfVB5RvDx/V7o9/2nqhomzn44BhI7t6O9oSj5fk81etyJdOolI3XbsdyFZ3Oo5grq1+2h
ylkH3T0qexqu5tFhp28IKZpKa9g97UaHiovz9MTuyP6RLkI7WQZLAGuL0GnsxG7d10eKyU5yO9rj
mV3qfl/328fQ6fey8aOYvj/xHuz7ujxUizZNxh2WC2krhD8UUu4n8w18g8MGzplWevqaUJEbgTxn
WC9Xpi3b5/b8+xjE3z4GecXQT7EjiPrRUYMkiaYjIIANOePWKzlaCCIPA+Iq1NKO3N2C7bNHF1TB
To+qBW2ypdzcaGeOHidOoNwUat4oDLA+AuL+ugsOk2KQhigdd+WiXajbYlNtMGdsixuyDRfQBS70
F/PF2vJuX3j2W+hGzvdz7+Sk4APQ+SDzyzouu0sximR8/hiXw+JKQsZA4pujEZLlxfU6UPzZMHZm
Bvx+ouQrW6SxE4ZEF9c4ql1lRVFBIPDHXUT5bLDwIpXs3cTUyYa7CNTumeGk+YR6fKet+ThE74T4
APPoWFQmCCvVMh937cJbYbt18EWtPPsKy+ri+4t5XKyhCUTT6K+R5ot9MLUrMaqtuudm8vLk3PEA
ji1FWQhd9tx3OnUND0c6OjwhXS2CENLJjvfhUlkOF6oTLwKXbrnTu9Xi+UJxqlV7psJ8ap3iCEtD
A7MDq9XRAgKfpUWNxaBphnhzcmt0kunonSltHinv5koHV1GxrLkowz+qR8thGxWhFvQDV3E1LBHO
uJ4LpWnRLbZvsQsD89y1/P0g+nW8o/k4eI0Pb3Aez8lcTlcrsAU2Rsez02Nfu/xtJh58s6OZiIjY
aDi4/XHXrgU7cmOWO44bDBc5Z7/YqWf78EIeTcdGM1JSevt5OGhxS5riDjXKRb7yXFYWFxSazbPu
gEY7s6icfA5oCMw1IyqA+w7/wXNgSiT2dDnUV49NIqBj18wfRjpsOvEd3z9x0skH4WCoo+/ImzLP
1KAed+wbV7yvnWTZrbWrbF2s/QtlJS+jBSEwz8rD9+Mq81z/7VYejHv0AHICo33U8BVJakhCsOnq
Vklr1xsfTP1xytUlMm9XrloMaJhuG/2yNGMHesMmRBqdE72rpLiXAzJ62Fkp8bhsBtjYVnor09RN
q48goR6TfQ7DWsuAUi0kOm1TpoPZE8EnTa4anWtYnny6//pGxlGNXyBDcUzm2ZJJZBqPtUMoKp/s
XMfoxNwAqo57SVT2Ff6jp7sI0B6pyEJ3KS+ZvoeB3HVAf99xT5+ZhSe+kIYWCY0Z7V4C1o+WK5D3
wD48edrphIdkGe6p2NjJ6uP3M+HERJhbbrrFwoWWba8jPJjrFOjbslbEEV8U++zmDXvc9wOcen9p
okUnhNclMoLjp4m1KRl5m85bBPxCz/Ut9efFtJgep0fL/V+OdfQ4WcAXSOjR5rEGF3/6I92EBTCy
e+nsWCdvz8HXOnqCelwHRaXytTKMyJqMNwMfS/3y/RfSTt0eCQMsJQFeLNJxf9KrM/xg0jDsetyY
AOg4ykjRmym1TqVbT2pLYeLWA5NqwirJCw+O7+jI1CBN86ZADmLXOlS96DaIHgSTDmZK8OEPHOBD
6ZLstJsdptqQUtUjubM3hEUh6bBCuq2WIs/Opya0USXnTgxmzcrvyYZdU5RdQ1kG9zPhtWuuO2hI
nkGuDtnBsysf/NKG+iMGT9YF8pyIB14FsbwcAu2BbZVml16mr3M4Jt9fqVMbYk0y500oZxAyIY9u
fZAFihhgJ9hBxwQgYuzU3giBHWHiHlAVm59oNVcChzS7rQpHmyumMYQ61Nh2JeRwVGQihIQfbY2F
1aNI+P3Hm2fD0Xqryapm0AezkA+LRy/p+Xw0JWrEGckpbd/+fL16PHsFTmwEvoxx9HoOW60SJ50x
nn4I9vVgX2Aftn99/z1O7W6+DHJ0maW2HtKoZ5CXH+8P/uLz+WIb2Pc+G5szAylnrtjR85WLFOAD
K+TbvPwI7bvVanXx+Ovn94PsxZzf3JZ91+pg9SOauu6pVY27wu2W8irY8KsTsM1QHXD8CyzGbsAm
R3VJMFnggbwalzgn7Ld4WawE1zs3h09s9Q8v7n4pPfg4o1GMtWLwcTjg2g++jR+brdVjf37TeObq
SjJX/2CkkF0csDxG2tGStXEscYUpVtnbzDlzjecJ8d0lnj/JwUhqXVhlS9bJzpig3ljXRvICS3oB
qUfNfk7T6vs7emI/xRVksaRPxdOmHk1PrSHpB3sXq3JRr4opW+bkVCsR50H9Lhlfvh9MO/lUg6zi
PxKatuOjYFVFdZIoJiUJwxYdtLD2U2y/aHa7aFz2/stk01xQFXBrrnDtvF+jkbXfDfun5grLcmHY
7w+DbTlkCdv4Au3Q6RyESIvsqXUhTNsiOLFf2lZYgXCzfwnu4/2Zh/nkrcH5OzfcaHTvl9SDWwPM
IJBk6me7InvVDWqhStCxCMavciu/hwXexcAbzjzXyqn3JrsANPMa4lYail/nQxURnAlqmEcu81aa
zw5TegoUkhSzF9H6HPLRiSmZqlLgZKq2KNAFJBPhism1QIHaVLdTgI62oboISkaRnoA9U4fZCP1H
Ft3FQ/dq4aKO8ZN6Uvfed29xfU8lQCRVLuxxhRJN1ZpnwRCnpvjBVzpaqhQ973s4NeOucV/erx/u
bl5N+/H+zHN0ZJ7anys1RF7IVDBuM9/mC3twt6QQEqkGIXQXqyTfkIMdMkFwDrjVMOET7trrUs03
WixclGO0bn3zA8qVqxoxISu3QrPE6BMH76id4PhAGeAsUwPiSYhoFEknSvvhyidIRxK7pdT8mGC6
WVl/44MsKcvQJa/ATlLp7vsH6OTbhG/D5vaPB/ZoGQosonj8biRfYyE6g4ug3U2dD90u7KvGWZ/b
HsqnVgfmHKp+E5CBbhyJAUozbeua9PMduTXENC459CxHdoqUVhfBJrkY3HFR2/FqXu/rl+ZXk9jW
rXktuuUyXuqL/+TLH3yaoy/f51VuVPjwd0+dS9luNbEK+/YN6g0nXxbOf/CwaxLiJ1PXZkXL0SRN
W2J2VI/iTgwhhZRY1cACWz72+aNBsFppNmd2PL+pfamDkF307wHNowMZiRtZnQyUW2J7R5n2HVKv
PbDQfbzipF/4y++v5qkTLcMZkoXHghPa8cpP3IIBUJuTtO+RX0zHIdoA56eiT9xPrS+tdljXLbxK
kzbc2C+7gtzJEnVOvQkIYinWYrPCTrzQ9ZI2GF0Usbyi//Gs9MUdKnXQfLhjM+AOwqdZoamqU0c3
hBeLRO7WI+VRCRdec7aWdGrCHj7z+tdn3k9LZWhIgyMVWQcIQcSz0C0kWlMtHaTGx3hHBICfyMvU
+jS94R6zE2ECox3wVMMctGMxgm96Tk37m6prvrWHH2v+2AdLkUHzVhUsfdhxY4lx2fyQnetiiQt7
+dnZH8+qrduAP93tVWADcXF/Gmfm1ql3CPA2Q8aSR0Hv+NAay+IYmFJG3kB0r5efFqByWT+zqqsn
FnVqhQg/ZM7f5vFyi+lMGprG7JHl3c1dTuI0z70K57t3vDU6HOLo7gZUCj2vsPpdpDwpAio2iiSe
6S9S82dnCEuVwBCUotIg2Rm9SyvSsRoPC5kea2sRlAM5KH2LZDUlXa1eGmm/lQrZVb1oPVuRWm9O
Q7fLDNr9jMgshhUJVnZBZ83y7q2xs2k3AvKlCShhrGnOfLlTewtUMVRJeCJZa4+X2jjqIkXy+G7U
FUIOkjmbsCLDLIdV1gfYjT38+xVgrxD+7XIeDHm0ngYRGos4Rz80bsM1CXnr7kZ5Vm+Uq+nWuk3u
yhvAIGthk++ma/kuP1NcPjldDgY/2uayy8XXjIZgp1ZPc1RRjVDg++93ctLTwsA0iwlLU4/W0wyI
Gzkuer/TeTfLGu1mdEDBkJ+5cScfbl6R/x7n6M5FXlOpsaYwTgwiLhMXXSRtjRRNquLfS+BHukla
pqm6gnt0IymkvVbJqu3npr+CBrpy24I4jUjZpJNE4pD8Wc9Bt1XomDqZMEnijtobMKJ1Bq7v+yt0
8nk6+ORHE0C3lBxoGlcoRmiKHQrUIPktOtbKTDwz1Onb/ddFOrrdBqF5qpIaPVR18BUPaV2duQ0n
y2aHt2H+BAdrrKhWhlWLWr8jV9BFWePoYkpEyBZGlKtDSEGfiosUsQ0WaFV0/ndXcp6LB4Ojag98
3iX9TkryZUj/viuL5SjfJMHn9wOdaqfi/UQhDBeA9/d+h3gwUkyKtoAwhzfcAt3LKnCw7Nucgtgq
kAxgfz5XbIfi5f/gsD3Pht+Wi4ORj76jzFue1BjEs5pt2BU7sHlk1X2dT1s/v/+WJ2fLwVBHCz0p
ae2ghRy0RvAliBYCcg0K68w9O7nhOryUR29lva9xRLZcyqcnjcb4NSWgu49ntjg2UrZz0/Pc1Ts6
xokoK1KsIcOuWfaOyr59bslk9tv/pFhxahcEdg93Bu07tq7HX0zNc98UEbg+WRRmDGupiB/94Fgk
OebzaaGyu0cBKk8GYys+W5Ux52f5t4lyMPzRV1WbXrNiq6fHXFcEjY5w9H1n8C8in2S28DMxaF5C
H1PYnjUsb1HWLiL/RleWctHYmn8/JTlJGj+sDutGrbnEUSy0EF5vqy8zYqoNzw16gdSdypEQzMS/
ag2QoDQs4pHsrchbeJKxALeEjh8FF4gOq5+b/JkjScThgtLOwL14mD3hz1Mv3qFNd5LOQoMGCprP
0wYXQNbsUCf5agJHZLxNODR98QZePGqpzA6IQ/XhJQRJthqJA+kEMs9Bj4PFGIT6IvHHDWqWTWtW
9iS4ZvMIARb47c88xyUsXsygTiV69ryHscMwM9WLRL/yCCXRpffvH6NTb8DZY4eLT1ZVkHVfV6VY
qiSvq8BK6douHTfecCNl/8kQNERU/qtZHEy/DkGqJ119wpZ3jSI5XpMu0+QuFOQzj+qp9QAXyr9H
OVrb0XRMVdVK8LFk2QED65jyuf2Xeqo2dTjG0fJW6cqfY3hMndJ8FcoYZNrtTHUgxv42L7G8lo5f
XVlKbLfEGwTmZx8TrC0OC4hVJOZlC1/CsPQQEYRbZtA9H4rhdrIejaS3G+lhjBCxccYwYCsP0QCl
DmK/mW1yb7r2w41urlEeJsG4rn1yVytvORqQd03AaSpH3Gk7AvwX6seU/aFnNE4t3lbiy/cTRjq1
IzAxS1ITFJFPHDtO49FsUx3w9U6/RVR9UW6N9+K6W39QYNvUN+P9cJk5wvL7QU9deOABqOQVHE6U
Ir9OIUrKptbLAmN6/5+079qNHMm2/SIC9OaVnumNpJT0QqikEsmgDXry6++i7r3dWSyeJNBnChhg
phu1M4Jhduy9zImAplnc8FDB0IfBrtoNIafH4ZZv0LvjafawR1Y16cGhRSTgkS24gpvYuXGBc4YB
NC2K1aUBssfWv6yhRRYn9+5Ynj/wSSJ2MPkA2wFJiJEkz6pwFthDaKS4vW/U8yH5lqU3YN7WSspL
2+c+8CxDFaSBgmWLEZOEgyIWJ5pAYa5N6+IFh7IUyK/sREecTatIGGg0JkK/RZ+DmLmBusygZ8ag
r/Ztlo41QZIUFhkCGn3zykUxECmDo3W/Lc3RhseRnT2FBuSLPCin2ZIBBL/1nzoN9zFno+OpCMJy
hZgvgLsaEE3SYQlufFw7/b+sTlRkUHeC9hPgFH/uho5r5U6EDsZWbepnOQDPKOVNjg3MfEReArv3
rM4MmNjoifqb+hqwA52uqW9yF8PZkyon5PSXnEBmTAsOmv+98ut+DoC/7nYNVGrg+SCWM8cujjUb
NqMG1ABEVHQexZygvMTde8odIVspxPDPHPNfWWk3gctBRqF4P0Mii90I6vOQbaBRlRQvXPAugIrQ
8AQ/UocLlqGMrIOigg7SQjB8J12DffCRTC+kKtCV+K2vYRdXwtcROisOCaB4ouV6reUGxD6h62g0
pRF85+02Kp/kAG1Uv7WYApSPZN8Pv31mp2qbsDxDOGiQTA5WjClq6Xt23CfSth5+16VbiDbHvMnx
NRpPDFTl7bJ7pWoE6eD8RePoiQniYyeGloQMQJY1FHx3aesqSnyW0IgA3nygNv9Uym9DdyTkNjQW
yLgauUrqe13uIPEZtDcW2uedRcrSQGnXVgcgnDQUJnxPhSCQVn4oEIpE0VhAGaLfj6g3woWghyj9
Ua7MVN4TuKXXggqxarSfWjwufaNCqz74VUjISECZi+qnDpr4HFaBFRUnTOJQ7Gh3GRsc3gFssq5j
tqO+xzKHOHODdFfQ40CvEfWSZCdDgLIDLweKZz2EtICJIhaBoZrWHWM+0MfyORZBLPnKgGZJyG7M
rl1LTQqXxomfW32FKgQXDVStDalXDgrhXgcuew/lW9i1RsWcMX6x+Xq8GJeOAZD6oS0tQWgNNP8/
dwqFJ2DPJoDkwFBN7VHil9D6APHzcZSlXBraC2DCoU7Kyz8l8rv3VtgKhKs5ASA4bLCE4g4fANVR
4OcRiRMQPFwZ1eKrRIQCFUrBuBBBUvxzWAH0yuW2QhkYIrx8h+NTAJqfeWagajQGeKbDoIgi8ZSg
qkqi3gJb0mRhtZORl9g3H499CjXf7EgbNRVCZwr2+yx/ZIa8h1IPSsQ+TGICMLYj4dz3UIwBQKkr
YeQmE7tCpe1x1Om7/RVVmNoNmG8IiM0SMQXVFJiGlsMWirvwZU1d4FNWPio/paV/xQDsCHhknGXc
vBE5xFIqJxQxWlOyK6N1AYTeErNyorPq1Rv+6B8HMzYJXN2MfMvY2m6t/jVlNX//AoBisXhBxhOn
X3i3rkYWojcM7w9bVYFdqoKy240bvaDBviOFF18fz+latNlegVRVwTQMogmfg3RrckNSYX7zxFHJ
hm/Lygdc3DISNDA4joeEyLxEgXubEPDf0N6zJ2ZGpsP4FjKEa+XgJSwgdBH/jTNbKDEHA4h4QhTl
EmsEYEzJkdeacH4zGYsjrgS2HYtVCt1wFEh8VClwK64tpMXFCowx1ONkCDVqs88YdMIAZlAIsaRP
9R260TqEZQHNTY3LDYKBMBZobOaFZC7Y7J+4twweP8I30FosVjOHpQQMWjYylMA4BZJKs4MDcD6+
5xoGKCXOCWykmUp+DK/REwzx5MH+TjUgMB6vqsUW613IeUbLoN4miyxCvsA5yoiSDX0Jn6KDfK5f
wS8dr9nn4GjuS21ySAgj6BuCu2hU9me86wd4e0JGWc8YK7wQ/ZqtfJmfZ8NfG0zWAHvBmwLqvLNn
hTr2mVhDPnkbesVOeu13MDA3iQ3QgMXblYcaCLJFiFfggzyelcV76S7w7DtAs30A2TUYt0R577PR
JRLnDD34rI/DLL5jJCCj0M/RkDL8XCR3JwivsX6epoCkMFs4Vjqlpx2RCmOIsSNAC3cLAym786QN
JKM3ifM4+BKPQboPPqvQBZIKE1v1/wGBsl1h0i3sckzfEa3KyZ9hFed19rjhzgJgMjjGj2uvKRCc
F05Q6DTygHyKwK8Is/q+ImdwSoBy/VYuP4Wm15PyPPIynJ7SS5NCMj6h4BZFZguCJGUUHWqYAGsU
Mjj+0RNKZ8gP4TeHWg/0/JL3SkZPUExBFKu3JbRG1QEOz0IGxfrPuMDF0NU2KuXWlOFkElyrd7H6
DpgLOAxfcuy1aeeBMgcwH0SMKtjH7Xj/puQ7mn7Dq9UohEMve5TeSrQa+R5S8SPO/Mr3GkEyauWz
ZgFThMQcLCtA3cpdSK9v+zQ1g+CbkzWITzDoGaiGD/3fTGFNMfngg3eIpuoCcr+ur4w0im0t6A61
3HuJtKv4Uw6NDFjpiaPqhvQQ5l7Wi29tLLhoMuldA/5oA/jlQUWaCKr2AA+j6ikTWxOgO7uFmqSf
vSnw9S62fHsDSM/Ma05Xiq02wENqUOwICWGz6ylkUNHQaGJNjwcPFtEaHLhLSuB0N9qEeco15pQ2
oLr0MPQbSr3jiDeMUE/hQY8VTNEqQJzwQaXkdK5DwQG84EZ97+XCoGViqbWk4yVkJ+pgZm2kDwJx
k4rRa1jDxF2v+4PkpgXI4PAILsAtaYSp4P/RxqBX79MRwuzPPrG14ZeQclYfhmdR/dbCT3GyNu6g
n8UXEMsZAdRE3phB4I6lRkOdWilMVVJ+FwKeMGpvsfBHyFrWqxkwEzLBSpTMGmNJr1vNgKOr3srp
SQUaoA3AI2h7u8v9Cxl5XH0dHNYh7UYnZi7zotHRECFyqbFHGlwo7EV7tGFhexEOicmiRZTUz4F4
qSO4wQ3BcyN+Z8XgjSy0ZeXWgM0sioaZnTaTGypxex63SCxZpJKfGmhp9ww+DPvG+NHGB+ONbXKr
lGBNnHyTfF9xZ7/86tgBWpv8mSjsSut3KbsAIgqmCNDpAMxwdhg0LAkFhquHbYeuRyy+xtJ5ECsT
PTBw99Bg733v8fGzmCRLUNoGiAxgLBBU/syeajHpsjHmJqyEpL/Cu9QA+95TrE+QcXUIvHhrHfSf
pGV+ndxHnL3L0zLCr4A1+8TAMTU9NBIzd3r9szcGE1ZVduWuDHEps7gPOB1/d8d7W6ENCL0E3K0T
a+9XZEXn0Px8C9DcAWZj5SZfurOQ4k+4PJQd0Fz6M5jsB37JTbiiKHbjgRi+/MLRxno8JCyFpSNb
wzLhUdvgFXaWseX1JHgctoCbIzEM+RGtsqdS8K+DCB9EhpoRBwePkrET5UiLcVfRTyX+CMCC5hPZ
VGD7lLRQRwTGU+VMpWTMYJSMJNP0RriE+XnkkFGMB8gC6EH9xjSpKUgRNNG3GpNCVDizGvlW4DEq
yPB70iDcxFGQUX2zBCVDbRsjUq5aC8mj0lNClMjY0tC0D9YfzIq230nWwcPBk7lbSd563DP56EmR
Bx0rvLxPbQJWPsX9Er348MnS8uwkwRKE0BcYS20EyF1HOWodkCOgDPHURtmT2FR4PRUhg9+zYEQf
fP+N56BPpQBU3huVDyMerfNxq6VOM0A89Ta9tOCta5asFeaos5TvIy5daGvlLJzncrzLZP/ZD1Jk
3IKOjrTZMLuIHXSI6Ho1sIMMz+2GFpkBAOqK+j30X4mwk9GrZIZrUG6lGFIaDGTC+cCQB9XsQlSf
eyhfKfh1UGbJL6RGJSAJ7C75FUSvOVSqGVgoYdQsBU0rAPGNZm6X3Ij8LjaXTvstjMBuc40JVweH
gDSMhcUUOMtK/M0xgCKqw8i5wQvsLkoOSUOhwgTMgwoxZKg7FO1lILzJSBDj2de+zcLP0gwnjdMA
NyPvML3eXZRqT3sAJEY4c5qSchXwWeUEtkak1GGSpw/iie2eIcartJsKOl0VqlS99s72UMyIfuEI
N8URlWZyVnnoknwmcGfyuxeWPYfBL0Hcl93Np7GdwHQNohF6A969CHWx9JKXEYgAHRrlLp5xZthT
nYw17uEaQDmFSfQELIFWiwECLAPYuhNIWkFtFALWVbeBDqWtyv7UJ7EiKGdUexXcbjy/vZaBQwGI
QmOrbXlGtut2/IA5AHIYSIwVL3n1rskXRrtyqQYPlsKuBfGWFNm7KCabSAKL9mWU+zOLTCRt8PiB
32GGZVcFrd7kT2Kd6RF0I4Mw30C11xUifguLRT1igmuWUaTvzbkR5FPECrDp5mClDOsI7gL1ar1E
5j7pJ9fis9CiADri32ZjuAFdIapQJZcaAsR4h0EEFX2+dAtNZjiPC3tY9zhjYabFi1Bci/AjAZ6G
TnUoFyuVwjYYtffsqjR2E54Z5sZnMPU9VOO1hHVIciyza9BvOBjDazcZoEw8y+lHUIGnp2omWBVF
tCMcRLL6SxPwKAWefQbIHubS1C6tjoGm6UGbXyBx/pzhiR0lFh+ZdX2QYPGGIRWQGRHMMX/xYX4C
tZI0dvBPhuIcaRTsfShUhE7Kffr1YKl9O0BgBWUY7QC1RTF0ygzbSjZQy5NLapIGhKbASOGLIKM1
Vd24uNp20OzSwsGTCuK0bfWsMtWWa2TA5uRzNXwjZUnCSi8B8oGkObo5ZWXUEmrKSqyHKhy+c9kI
YXooa40JX2tHhE8tpAUM5Pt6W4s2TWurVQY0UQ9xAM0R0rpyo3lFGR/qaHJPgvqeyYhW3idmqpky
qB3VwBoEOmZMNMCzzvKhIDdAF6VAN1OUT3F9CgDKgAJ/qlllF8HeHRw1MLXRKa1xnqieGm/adASK
BkWoMbRxGvnhR5VN9iCRAb1ao7k2cmG3HZyLg95U2RgqFJsgOUYtFHkBwYk8PrQ4lfF4Dhbs8vAK
3A4E8jnYN1EjblDpRIcV2Q7MMvnByrIbGnJGkcvwtUYvoQifqwxfMFU9ljQnknyWoxc1KZSANxx5
oRm8XdXWCiJh0wdPTI06q0JtnzfllDMDzulYTJMI2wo/2guogdbSARKkFurZFuwVjV5OLMj6n0aM
VGQDL+VcDUniWJ1JRgyu8J1OemNkYLO41oy6T9LXTxEQsAKYfbdWuUZMibw9u9W16CZ54IU+jFAg
ZLRyhS5eoBqg+jAeg8nf7G2pjRkOfCzHrRQ6AIxBP0RdibD8rNL+CTFPrVgZqmN+AdKqxJeWlEH2
hT7VUeMNkLxoxktXvAZ97Qh+8MbWtVsGkVPBAi7pNaPDucd0ENArSQRZbsie5MSAwrLe1N9ju6Zv
MCWV84QM+YrEA4YLOYUfWNZdfgSFhjAdG0xFAAsXv9iGI1p3k01AtSaJtlhKAKkQ2El0oEGbn+V+
tB5HlOpidsvvRaf2FDd9F3A+69Il2fZG6vE6zCgz3QenF6/gx1+cX0qu74PP8kAZFJcS3kvQYjRV
JznBPccevXibonHZbyEPZ0E83yF2aLYGTABsftcdQyh/wy7gDF0iZ61bu5SWTpqQKKhwkKP/aaPf
TbvPqA2ej5Ad5WGAIiPXqeOV2sJSLioLmGgFZWfUR6cJuYtQwE0l0jrItNbMMYq+RP84GWw8ntW1
GLN9JCfQFeEqjKLubyLzm2kuEEh8HGKpCno3DHn2RClwL5OCQ4iYwbnLVHoLr3OZxQlYAbjenR9H
W3wR3YebrdG4SNu4GhAOUkhe6+Ghf0RN+ULN0SJW5kT2cKtWRri4FNCzl6bVIHD8LKQI2y8pIgAL
QOof2kzlmK5U0n5aOH/tcVGc+DZohKg/fKK7pYCGbAnpdEQoTJJDHBCUoQGUIMWWjXjrb1DTs6MP
5Yp3dL3Dy9OKNqlRuidRT1H3whPcCjzYoX0qm8xCX9gSNnSnnZUNfUJqBRb8WjV4cVX9+3PnnzyI
UZFDXX+EwDAgIhTqrL6vSyhyPv7WP03Wv6YFWw9Cliz+M6dl5Fwy9inDsVtAX+EXB0gTaXRN/GLI
Ww7VqAKa9N1VpJfJFpS8ctWmawJLQ4WAb3C3QkAsUj/h+mOmNU4s2nkkOpMUVk0jSqQ8lO4e/9wl
GQQJQqMaKgOCgmx+9uqTI1mqSYOeMUXFjcGrR6iA+kpZuGLiTQAT6NDpwudsTJ0igFAUA5n7IFxj
VS9dFyC5irw8oaxldfbCJW0gs5GKH1GYjfH6DkDWHrqdHvaHcWV1xQz36srqXVoN9xGn7XO3eDkm
jfy8QMRuKjRC6q+e/Mm7lfthcePfh5nNblR1TUm5aXYt+lF4kk2ddI9au9vZoi3uyNm3yMoJvXi0
YQoVtBlwJf60Be5GpkWkgV8ED5HadKPmjZUpe7g06Lm6EeRoBaU+qen/fc8rEAgWcM3L0Lv8cxqp
RlWFbXsc1TxkgUS4L/k1GCmJWaJGAbWoEqhGIX4v81e0y2FAaEaJtvfjlyjGYyTyjYipTE5MjKZF
ec+H8g/lraSVtjCIMpJJ6hWyWX7GQzpM02FQbUS5sAnqE6hPKP4+sSTTq/SjYtHDSnfyCIkEBobW
2E4s+AYgXqGRsbJdFmf3bsCz+y+XO/jBotuKun63Ge3RLOxxG+OTwuze6uzewjvTRjHi8DjuYk8U
ICxtwowCMC/OjnOmVXqouyjsluz8vWZHG3LF4FNwLUvckd9SqrMn8drtZBfCcom6UxiXolYNcRFk
eake/3r8exYX9iRBC/DihCiaA4oKUhYdn0IZujArKz4ErmwQkzGoWVuwLzdQCDPXSFFLUw9tKA5+
dar8t/pyk0YE9zbUl2Moigl410uvIkq4PJQBx3xNv/WHMzw/xnEeChKORJTc5qlUlMMDeWggjQGf
5EPtNXuKT9xukouKz7t2WS8WMO+iSbN8JBzbtFZTRKvRIp2kt7TDZVpRELbEPDK7NbreDzrgwfCk
2XrqtTKA6xoCwrnYFszMxoP4mL/QF8atrN6GFxUqqKopmvABNOGpaHZO72L/7cQj/rcj7lJb8Khb
OolLnzJrrYW1OiHTwXN3ihU1lOIpoLnYZfIZPpUbze7dwImQIoxWdayf147NRYoCLMZ48O1YHu3x
2VEWp76WsAEUSkC3NH79AqkH/GWKithE8PtPFev7aLNzJEhHLahhL73lnXrXPml2aqEMarB2fQi3
UD23/8uFdx9wllSntIPeUQEsMEFXZfQFi59o5ZL9+FxYulbvovywmu4+Wyk0KUF9Fh33cJuAiMtk
VkXXsAU/uetfi/ffTzXPbQlMWYpMESYgLH0RjV+xRZ3RrW83H8A/zVCvrM2atZPgD/MkrxzFPzIK
j6LPlqYaZrlKc0QftQ9GgcJ9Pto1WJR9god18MpEjggXbNSdH0/t8pa4G/UsSeKhIsyQ6Yzgz7LD
7itH2rZbNJc28RODHDp77t8eR1z7mLMcieGLQmqmMyIIjuDjBdW+SC//uxCz/KgUg0rQYsyl2tc6
D1pWG53zeK3pvwhGuV+Wsx5YEoSjn6DZu4WSoY8+xMV/0bb0WfUyt//ODiiNpJ/cvtyTfb0yh6tf
bXasNExBGipihN2mt4c9uZboRG/jHbcBB/ZZvSRGens8p0svv/vBzo6WmOKBXlY4WtLg3AvvtPv9
+O9fzEXuA8yOEqD6IhSSEEB2ZIM6uRMeExswSdv3yi3nkAPcQ6xkDx8Pu3ZiO9yDfWc9/g2L+Iq7
3zDHF0DrrCopxW/obcXu9rIxWK1d7nyncSKngLqJ4MSn9jI+h5vV2NNGe3AAzFX40zCC79q0aCHX
DSCNl2+QcVqKVb3Kr+2leObXTpzFL/oPVYSbo2UAgOwCqA3hi/rA3EsoPmtoDKVug4YGF3OWJsGG
WkNBt9YDCPNWUe5VUQFv+OA/vJr+5axw2uzL1zE4vrKGN3SXbCDurbPFEYQafeXbLs7vP8MFBvDP
u5/tOyomIF5Ac7Czxl1xhZ37HsaaO9HOzgXVmd3jgNOv/ut73sWb5UKwMc4BlMD0Ntqpyb991LmL
kHcHADo7iCrn7K0W1gBhi5Xcf6cS9cs/BymMHGWEGIcrtUovOwm7I/gcLoSfT9KlQhatbDSHWKUT
XQmEX4vnZuVp+nhNwf7zz/gwpKYZPJTHrQjpkRLNyPD98ayuBZj++V0qEMANICI51orMHtv+JQ7X
Ki1rn212d4RRB/XlGgFyuJGHA7HYEQ2QKtVLqTJ6+EkmYIr38AV4PK7FAs/9l5tdJoMAPRNk67iz
3mWUnNODZP8Ci88ECABqlUg9bBHsS6iInVkvONWH4FW9ddt0pb43je6vRQuhGxFydwpEc2eLtm9L
KSwSLNoo3fjo+TavJfP1eKRLVRlFFlGXUYDkgmPen19QHHO/amIMNB+O8vBEYAYgF64EdejHcZbv
yLtAsxsr7Nnazyj2ArhWl/aawt1B5998V702nupmcH+5iStn6uLqvAs5O8lGmQPRqMPYQhZGPMTr
oTHxeFSL+ix30zcvOKLLPWTytE46ZB2ReJYqyNCVLkFXnVHRng8rB2y1X5OndsuNVip9Z8oT19kc
7HgitAXr7kNtRS8ODlG8B0MVWgm1GaPBSeXagzvuPoSGubiSPCxfrP9OzFzqoB8VeDuX00e3CrM2
84NolVfFrfaxk+hO6LI7DmdTahb7aOXtgErf0ppWwBeYXFkm58HZgmu5VsWTfJKjlM0x6CxFis2o
YM02eSc+LBboV8MHDj8khjIkNg8x9TABukjbDcOoD03u5cCxacKvGO3McHJPKUo7zyGfyH1U5SGI
G6OvLR6IjFSRLAj360D+NQzsKDLihGVtoOdo0PaJsictTiyJXlm5hSLJlwCAW9mxl37gbA5K5wE6
pnHC2Wyq6GGAbQE4APV59CpBIo3oSYhLPYGCfRW/ddGWDxorUsEu+Yp7ANezHGXnY+HfmATQlESv
Jrl1jUB2XdbV7I1jeqOod1m2qRLovAOl0LY78K2toL4kSQE4DeB6SmBoPPTUI1QLkudROik5qgZq
cJj6jkUKKGJ49AfVSAPRilk0U9WXKDiAO6hzY2xVVW0JjSdWGZhusG5Ra1eFHkcvM9aIbn1BCfA8
UCDnXtpQPaEIZABosnJ+8Ys78O5jzy7ATuAbuM4iJ8dHgVJRsKWXyAVCU/9UDN4DdM+A7LlvQKDV
BJ7HhNjFqt726oKbXYIl07Qi9hhaGPVrh54pPfkdJPfBfxapBJdeBfPzEjXfj0+GxZEDFCwADY7K
6bzSEA2Qm1X6ErWz9rUDLAK+Dyt31HQy/3U53EWYHajwLgOgFt5QWwmy7Ur81LMnKep0AShHvlu5
JX6kOv4KpgHYDhlZ8OKk2YcsWiCw4IGLhodem6n+BaI2/kCsRf/F6dAO0X/D7BAVJDC2jUy/AbGA
P6opI8kpQOeHsr0TWpVbuV+JAVMMfS3VWrop8bPAWYGoncD91bKUiqAua/iltjh8mbc2qy21HFfS
qUX+6H2U2YUSRx2biRqIsgCVGgJoK8IWAlgbOC+aaC4Y4jZFNcQ7P15Ji83vO0rwnI+kJbUApzSk
ytQaAH0UjSkRid3KCKxaB8fBg3miQ7aF8V/KSXeBlVmOPoYyF9Hp/lSrXavso/q1EtemdFo484V1
H2N2HURyXRA+RQxBV6eXppEc4bZhsiax4Ork/JepvGM6zz6govVx4Ev4gLk1TSZvoASYO8qFffPt
3Q7tOb1zwz39tRJ2KYu9I1jPK2ZtHAopDx0hCOLXXmUA2H6MrXiTO79FSEHUTnV9Bg7GBafMfBx5
6RS6DzybXSGA70MRYOmwSJ9rVtSjYOVdtbjx/p3RnyfQ3QuAKmzVliJmlBtPCpozLBUMDSC+x+NY
rAbeD2R2iEMfD/jfBAPpDOL5e38vQ3iF032z2EqH0gVsa5N7AZTVJ+EV4qzthMXs9T7+NNF3w5RC
ABbHaSuUpnyeVN0zdPmgJW+QA/WAHjXXDrTls+ZuYmcvH46yveQXGHEJYU4Yx5iQTPZiJzdkmA7w
6J6Hm+C49kpevLDvxzl791RKE3dDiPcWAGcG3XCmPEn0O4EVW52DnrEJGy97mCANOrxktmAhO+Jt
raO6mFXf/4rZo0TJae7LU3GASF8QrdZhHq0z6rVFVt0pkpknX6T5zrRPtoSHBfPBRDcCkJxGM1Ma
Sk+uTzncmWXAkYTW6eD0U5ewtttIgS36pzK+pOlauWhtn83u4k6Eo60aYdoKWKB1ZzZ/fbz+hekv
+OuYvFsNs4MrlfMx4qeXvNBfOQ1IafoSjxehPsMEXU8BQGKPMMPQC+1Xq23yCtwKwR0Y0BqiA8lz
KGVTPYYiUwuzDw4OYGynWbwam1pTmzLMmAY0UpFF9uNGlt5JjxwNHUamBaYWRe4Eq50CFA2SslAa
dfn8eGyLVZK7rz0v8wnpGKDVjSOkNDtLwBqje9i6eeIpRR+dsUDycAJDsFI72auX8LcIlayVW2j5
EIN3ODjGKoBss+xm5PI4GAogvJQWZoXtV1i/+E2/chb/nPKzbyhPUjCAzMGMBwjCP8+QiApxU1b1
uIX5GUgTMMHRf00WQEiSthGyphLXD/yijE7/Wj2/FkYIqJ4AqivYgqyizk4TwidQBCw6FMc3lQWg
qJNukmN/iw3BASrHqh3RlVatIhbu9j+Czg6ToPNjsEcRtETVVrDrY3mMHLhCerLdHNMVCszCFvwj
2Gx26RiB9AorY2CgYcc2AJW6iv1caoj/EWO2zXMhlSmTY0DUqneKPfWLWzdGS0/UOYN34VQJDKL1
eHssgXf+CDrb+oHKR4VQImi2Q0lgM6V9ECFA2ocXk8144UqOtHT43sebw08pbKDDIMREQjXP1OJd
FxE9E0eTwu1PaMCAGJ46cCrplRv1vTDuGOWNkT65Efk+C4e8lwAmtSxbHsIMADjlPeGAiWeowZSq
TnNHxBHyeIIWkiv8XhmlBFGAy9FcHwD4NxW6DpAmKoqnXN31rKVGRjTaPefmsefn3uNwS8fVH/Fm
i6ANhI7mLOKFux7a6xVU33w8dDTjd7nVLlDKsqDDAMYlROBM1YpuAEiv/ILlzfzviGcrwk/KqOyY
acQm68BkBodmvKm33KG/FKk+HtoNih9mOKm/OOKBwb8mHEtbtbSVqVhSsL2fivnJHYCE8X9/iMK8
yxDQAFMOVuWl9p7knpKf+ck5Fupfyqfqvww8YP7AKuek3WTw/u6j9JC11SHkIPajhBMwHtj35lVk
PvwK9oBJZRHfNzQ1OeapLfkAqGfYaPwmJC9EgicC7qvH87oyrfOWDxTvArarBpyRKsRNYOM7ZrcW
TgyPoywV3/6YtNllo+V5pfA1MAi4YXXBhP7RluLdE2FXF25lZ6iFXCMzAtkFqOqVIS7Vtf8IPsuj
4QGppXk/6Xg54U47hl/orFO004fTeJD28Q4eOLsA8kvUkvfJrtE/OICdVlnrCzXAP37FLJuuoeTs
Dww7IWHAFMKB5ns1Cga/eihBVQaQgU7tpgaYEXhUE6vA7zmELmdNFlHQ13kaBX3NXmjx2yssDF9+
quDs7PaQ/KxjRqEFklZ84URQUf0jkaS1Tz/9LX9lAHdRZkfHyJSlRvlmYsRD9MLRoJiEiuu2hY1B
qH+jerj3LXUVh7I2ttlxwbUiNwYaxhb3Hw3WcxQ3KEavlfoWv+m/Y/spw929kAa/SgdWwzXF2Z2j
3MLP+gRHXnOyCGBt9Pz34i21oWSNEl/nruJ+p03zYGZ/gD930RWf8fmwQ/TKGqwRrZkSvdpy27rU
eBcggEXx4u/QPxZRo4r01uTswpMd+B64g9MYvgMldx28/T3r+Xa0izxt39lgwRnoch+mh+VHPrW7
nXCvnPjLyoEwffVHv312ILCqCm/tae1xx58M2K493kotCFCZnBMewkv/MkmSASK2UoxfelXLAPb9
/1X/k3rczVrEpFULwejpVd0D5Ci5oqXY+Zk6jKVMWfdb9SQAvK6Yhcl4zepXW0zZgF/lefwCGFTN
Nl0WRAwZCTKNeKwMQnOjUqKVA2+peIYh/htjtuWgGTQCFI0hhp7o+A4IZ5jW1FAOjR17ol0anRvY
Zw039cpXXd7rCoy3BAAZ4Xr5Z7ZfQRZskPhgOuYhUgBRiNFVpxeN8/n2HFqMh8f7ae14X9zpKnRQ
gAgGznreVNeCJioyYVLckC5EeCb9s0ydx+NafsXAvhL4KxaFu3nvKPb5vCW+Blb0TzFyM/kPRBax
IZwAROhonBjjFhi1E27WzBCWijAyJCj/CT3bKFkPm9lChdjJVAQaQUFIN5UToiQBB/utiv7BSg1/
qQbzR8DZbQmpNSkhU0B47Vq1/XqEmj6EYzWANivzwOrnNWW9JXsfRAQPHI5QnPYXIlXIxCbjxGhK
7XrUXuCWtY82FO+M3sVtYf5u3dQRYV9YG/KtBphp2CYo+0LHDTA4zVxDMP4PH/ufnzOHrAL6zWdj
E0710hTZSjc9zN+AXjjUm8AjB95kkWQ2W8WLb+3bWvd7+eWjcZOePcQGlblV6gBjiBpWJdMWQhHM
HPXfvz9hEfV8XauwT9/xrxP4LtDshiSpMGSCVKK6wp0k/kroG++D9Qp+ZjeQfRn+ZmBWD73ZsnUa
wYtWb4Dp738Qf3535sEYKX73M9DJRwl212itjLiQsLFMOBNYiX4ojdAC1W7lCljeU7DSUyAzBnz/
nEmgjrLWRmkKiMiedRrAVKgBNAeWeGVXJuO0TrLCA4HH7eJlfRdzlv6JnZilSZ6NWw3jhPp66qD8
1MQWs+NyHeIs/RvkOWqbSgfRN7JWL5Apwxiu16tOl1srr+xAPQnE5OFRFLpMaKCiJTZmInzk1El2
kZt3expvZNVU0CDRnAbKLVBECZw4sjXc/iL+TyjF6NAx5D6lwPBzlxCrCQ1FNpjwq+S2tf8FYyHm
l0q2FTEbCPk8E14PeWiZ7FLtCV711TeFMLIChK2FpwmUBiDr8VWKz1D96Kz+2HGvRWWx6E7DpOOb
Jge0/yTQHSRPIEcS2SJKdqmqV0yk19Bobg5dvUtUo2UwOh2EfvBtQZFuT0RywLlXLQ4ok745Zb5e
NAdl1Mtik8hWI5TOmDcOM9qU8ABpC6WpnQOBdcUeiHYu37Uvw7citLbynUkW/1pDLJn5xCO+GHaJ
fJGDzKM8hOUMaRw8rvxUNKhC5ztIY+G/le8WjJb/Q9p57UaORdH1iwgwh1eSxWLlKpXyC6HInDO/
3qvGgN0W2i3AfurpGWmY7z1hn7VZWZJtch7ht+dOa7rLxrhDXlnXZ03/EPm1XF41HT6cTnNfh3bG
fIBwZxbKutDeqrN86dcJVjVMsN8npX9DJMD9KbBMt6HQVLBn2leFwAtmGC4P9YohnVq/9u2nOZwA
Q/B7CTxITIttkIn5HSc2HhGjRaTXIN7vGeyb6PxXK6vdFcWGQijMlxzCQP41jpZrGc/TqNipvA+B
ny3aWvpOK1auAHBP7WmfUokW1ZHfW0/cq6ljQGZx4Ansmd20itXIVKd8WAwnHC5j/ZqOyJz3c3QZ
2nXT+UwbM5CQyS5V53hZNYI/MlZu53ehN3TPS7jKGF9nlPwlpPkOhzpi1N0d72BhPNXmKZGc2xnU
6yJfqc/T6xA5jbAaz1p3ZDwbfGUs17zrfja6RrGRWNrVk8XvaKtadbWnICqctD6qxLq5Z1h2+R4j
P1lWDJiHqT/eWZEtS6iHsTiUh405eV3AgDhgSlc4ZnTbGRWmH1Ru9MmfLD9sHwveoHTbctF3WDC1
zUeAKTqj4Jlj7bvALsvPtNxC2ui38Q4z1Ll4TAEoAQsXHoPgME1uWRxM9VTVmyUIgT9cWnwTTQbz
HTm3k3RdlPuIyWDJHsxHzB+1J7QQ0bPO4EO9nnM3+Wh5+UNHwPlyWcmRM0KlgB6CO3twCi9N70St
iyn9XMN7dMF1VNqdBRGhWwPB5K9CeKd50DMj2BvJumLcPPT6YaW/Zc8pc5/GZgStEfjy922o/5wP
Ef7y3A07fLLeKRVSGTc0B+fVwLrqy2oa+Jx4CHutvW+hIBWOTJP7sxw3Ac8ah6XnhbmIGsbPobmd
sMMBoudB+qxaf5nWwWMTe8LM7W+lbf6VbYx4LRoOxbv088aynhlox1Tyi69F69YdfRZlV4ZXMFWs
F4H1PfI/gNnjm9EXGhqnjD4npntaBqU0G4jCEHty2YNPcJj6xzNIjjxBPKrta8FmzAquHWBzoDdC
tW626zp3arQoFrzBYz04KKB4gcb+VLWOgPqFn5FoCjqBx4ictYLq2gtwAhC3pZtl2bSDbQwupDGn
TfaTfEFfoOFHkl8UE3noqR13ZYLbxia9hB+JCdLq0NI4UlgC1treGDxOo+q3SegqzUZjpc82A3Xu
nak4ZgWmCvKIXRSoaGxt9ufkqKbrRP8MqhnA5W6gEIRYhny4fmoYP2UVaJ8zxe0fppzlx4FC389o
K3zFcErZExFSmrb+Zmo2q4z4pc+OtANCcvu9p+Gzf8zRnSzARVacl3USD1Z2qKUVzJBifjTolrDf
vhu7cA2pbvA6BXquzYonFA8is67fquE2p75wVHj0virYw8dorCIm7XGIL7fpW3Qqea1T3wqdaHLG
blWkW9VY58laMq66Ynel31ke/HIYIIvsLn4gO/NDDRd/vBrNXT5tY8FO1S89xeYGFy9zPtfWw4Be
Rdmld8K+eyrv0bA6/GDK+UgepbOJYGF+DpRzq7pV5OjJToy2rTqBxVhpd+ZleIo+Z3lXT37zufQO
HztKSndMdVcI4TnMmlN02KlWvOgwxNQoRffECE7Tu2RUzqiV9sIC0FmU7GF5lKK2im/7A5AKSWHk
Lywgj/BQOdusZynUGRSCQdvHLBryZMvyrmlSe0i/jDo+qgz3xRbDuPplwetEHQIHgyo24rdsWqsd
WIke+5tJOuWz22JfRrS7StRrrUPT+IjTxyHZY0wQhNew28fBJYDJg6rJCFZzfwQzVqVH2Vzn0ABo
BDNqQyiz1N4ggi5ZOb12HIRDPvdOCBQxY51orb26dO5iHesM5SEbI09mong6Fd+m/LJI73LwYprr
IXiZgxep/874b4a0vlG94nLYztk5DVa5AbvuQ8X6utqWMsXP8JPAJBJ7N+DcZJNpaWuVh6eS6fkp
Ri7D5wVvPMAiKStzVzIfICR6oVD7KbuwEXy1VWxPzHH30IXN+yU4QEg7RDOimpRSc1pslh5nJ5Uz
HdfLVK4thoiI0DCjL9ZdlTmlOm5Ulc3kfS6hcMFRWfrq2vCBFAVh5fQ+Cu0GTOWq4z6z6wuAO2rR
F8FJ0AHbQPeAb5Q7o6mtJ+BLc6Zvmv4r4Nrpz9lGfMoUaycNY2dTwQSzg6sXRUpB1RwFXVsj3itB
aoNpswNB31vxWVNPhnjOmY826s4xBBMBZO5EsXogjTtFreCbnWEn830AQDhL2Ii6vcZ7MGaSK0yb
RsDiIeFCGObOq89mSokFsjVIScdcTFeDfTBjJJix7YYBU2yISAtQFLow2hKY5CYrPKk/DSP9ILyk
sEnwq/Qjk1RHTfRt3eCaWpv2iM+PHOROqbzG6OqVrLSNHm8KuYdzxF6r1Y7S7FOu2crf1OK7KEd3
6OW1YfLGLIB64v8gwUYmr1r8MmSiE72/V9rYt/rXqDtZxS4BB6TmkpNM1zAx3+q8Qm94o/klbmYm
K7kxvSp9TOXSjfuLqNZPsTG8zRYlGEs4TFUoQ4E2UZCxzrERBA2VGDFz4lB6kQt0AUL4GCoGwCMu
vz8oCPyiELxpHngQ95YltcMw9VKMRUsymIX5Ja4cIzmnnqJtyS/KkFrUOlrrTbASwqcyr/dDskrT
40L5R3gtossIXjBGBtnkOdAlNk9pW4vNqbU2k2ye8EdeIVnlOT5WvMBZ8yBHTxHXPIwPemus54Da
dti6mv4c8ZHKUbGyUInog2AHSuUuhQRKPF1H/M8DlV1VXIswK9ujLMzOfPsX0oPxXyom+alpOhWS
x9DCGjMsH2LltWiYgI7tVkTHKnwjn7XL+iIJJ2N67avPTttGnd/nDQXmSxV+VDrVguRaGqGnSxsI
XoL0NRnGLrotgMOhwqCqHQoMoh+NaCcZhwbjaE15FGSKh8poq82nFWzN5Q5dZgKBWhX2lbHNhotA
U6NKnbJVbTGBkjaPH4uKPmVkUgM8lqBL7sg8b7pVqpc5Oasy2YSEjUT+3vesEbVqC9P3tBzl5HGQ
zgPObaMwujFTilk4bSqF8DBi6bIOhpa4ecLA4tw+DENmK6x5wfCZhccG+ag24+6OAZt5aFPqTiWS
PAlbbapc5Q2GmuDB0qbXrlRXtUbIfYsDeQLzFO+7/nFK7nLc4bO9BKNp2kVTzCd/exY961cAS154
rBjClt6Wlkh7Xyywrs7q9JAKL2XzEQnvZbyWwl3WPOnSS61LBAKHRpK8pn4ZGRO8WXfPNeYwAFTk
L7GhwdGrX20Y+XkUbmrumtxRYtAI1gmZ9UTYNd1bOECJalS7zVDAi5Zvcle0iFqEbmywmtrnuHct
sK/qpT5ZJjIRuK+bOYs2nYJWRttY+clSelvkFQzjiW+G7RkmljBqjgxkM2aZTFk6RgLlxbirZxpo
MMqa1zLaWMm86qXBu63sc8YXPDbHEqREL0d+aVBGj77TYBf1u3p+ncXnJN5p82MGAVMgtm3DZB1W
X3lyGafDRKKSQJeaFEfB0iNhPR+5H2gr+nk7EgPJXYqFY+UarFxz8JmopI4QOSv1vUoPfYigsyy3
HbwIS0W/PB5gm07qKcaspNwkI93O/KT2kj1LMqNCp4zejj5vJZB2s9IfMGP0Syz75DFyZ2TIRhK5
UrmgM5gpznc1douYnZftXUVQ1bcdvnwUK5f0vZtqf+pXhtQTFwOnCOp9Po62rH5YJfGLRBEMwGVj
vETYu8VxjNEO7AtFWMnB2zx9iwVm5fKHLG0siTBTPTAMc1RIXFSkFXjEb7sWtUNFtFKVjqmuRyvx
xq7DJGhykmyHQh6R8sxWQvtSf6qVyBtqqFXBp04lICNcLVW+qOpRr7dF+dgbkb+QkIi16jRteRpv
Su0ONmRwrIJoPZBHDB128bLlxBXldb27mkZkWxQDIkl2alLapRt9Oas9PetWItHjoQV/2ijSyqTo
kHRYThMrLNGaCpEVsbfP8UM0LK5gbdP+oM18NCBRp/TQTQ/WeLRyv2uZ38RYKcP8TJIeGZqFgUCy
nyge+V6qDPt4CVw1QTTaCnty6dBGSLwRJor9tbmaQOnrhUnWqXipMLu1qj73ZFQ5tQ5BBX4Wz7hH
JTelOLAn4yzMoLYSL2jPap1udKN7VsfSLRNlFxLAB2PrWP1emVGP5R9ztSY4quaOCQTDicbTNEB2
YTvsSZSNoibZGs5tme+MGwLWUlZCgmGEjgErevxlupvyaA1Yj8NL20E1fLVetsvcnErtHDXSWdWK
tVArttj127RQyXlIdmnHEIXQ+0OaQZUpmtwalNikM/WVExwtCLJh7JZy4qrDVmC1TW59WEWkkiC6
SuBnseR0QnvuTSKfWj/EGEDnZuRbC/eplxxzMJ22nyjrmKSczAsTjCRS4aZ1xpxysVWlYjV1wnaM
g8dpjJ6NcXTbIXPUFN4fz19jR5dKA1KfvAkHcFszq5GCBaTuZtiztsxypNVwKhWMQwl/EuK7pWf9
gBGpKBPTM+KjJdTPI8HBYJQUZRa7y1mMnluFMDXObUkaV/rc+sZNk98/RmWDceauSgUIdLB3haeM
f6MMHS/ui8wKVWfroHvsynibZcOLYm2neZNJT4KgrDRha4GylPEm1BVWloc2SLdWbzhj9JFQ0wDS
tmJngd5v+eXsdcbJUEgPF2bPVHMlpwo5aOFYaWUvoegPJNV5iPzVgt4cM3o81seZpUYZW7/XBjeS
VZtmhr8o+G4Br6xn4HS9U/OuaPmXGRIUL8b6tgxoIqWwMk3IX9PpqYf3GbbMFTNFGFy1WnKMrDvk
anQeo8Y19eeiXpvVbSmEMjAX675V1mXZENtoFwzGAijPWUsUl8uyVy3DQQlPPDw7XFhPuDkg++xB
Cb2AnEqqjk07uaL4WiIQE5KpJFe+OXF/GjEAxomBFkw/Sjn2hmKgzpBtR3Pk6jFGE4dx38iEebLp
DwFLyJyuCh5itTwUJaFau3jaeM1MeRWWH12xXAnNriIjmS3ItSllqEPgrnrJbSotNURbHCSvmDYB
4MAhmxxt3ORGa0vGfggGVkTLkeWX2kpXvcUguzE6hRT9Z1tuTt9GhKaIipYwhB+trOwH6mtRuKBe
HLadLGxrGJhLsxy6LvZaIVrphX6fECzEonUKxsWRrEOS76VA24kQQ7XuqyYZCwTYyHrmLB35zaQS
AcSuZCg7Q3hREcwXotOlw766jbdQfLSCS0OdNSVhzZTMDVIFr6LRGafZjzvZ7jXtZESPkTXbmiQc
2kV1qupYl+dOwXrzGDLyTDHXIjSNHzX1smQvMf2a+a6sdJtuirxPKlwdJG07jup1HhSoq+D6y+zM
gB/GJp2d3oL9RXptgvS/XKBLw4OSyhtdH541LMDlvm+B3OHMzAsqVYRt1blO8KTPQUayLasNX3Bf
eYkqeJo2XAacFzgyJVQV2ivhrhEcyoiELlkBTN7LY+OIUuZotbhVZUpA5aC/ikLhTVjLqPtBN1c6
xofxNNvNYrjSSP6fBs486WwF40lrSmDfbKrztl1OYjJDEEWdYAm4LdSO2GmXjAqDlRFMFm1lT1W5
FwFH16W0NZX6KKo6bIFFIGgyjg23aAy/LLIwKU2dnj2mii6hybDqspkonCgEclGRHdqAOiPlCSHd
GipQmKJnLIgcIqhtpXgdq4eCjWGeSRtkbZWW70kR2WO1E6V9xvK4ZFBIB/J1phiFlaakrmpEqzy6
q6InOLlO0pmOCIwKg4yb9Z5SHruBaq3+1koNJM7YFsC6phrMV+sjyoR9O23KVnB7U9no2BlCjGZI
+XsiESNORRHX2PqN9b2U677aZwhQK+FFllOnEkunTwdHq449AZ9EkRTozprl0FFyjG+E2FvUL5yS
HVPYZxnSAY1WgAzXq4K2qzILlrdur5VrsaRufVGDmCWZBHb4SBns7fEYmvpDFFTrUCedJr7vpdRr
msSR4+wbYq+tTvdVso1ztvL2Tqo6BxnvlTJ61pxqnYJ++GUaFKWR1UIngu5a+NHwJUsUZqJ8ZWTf
wrJOLLScVb5RynobiYbPeNpJN/b9SJSTGUyg/WefZLK5FRCAEXsKOCtRfSzR3hZ1f0qpxxUSFQyR
Gh17TT+kfIzKvUK8bKlvo4lcM4eBZAmuWO+DILxUckRJ5SXJsXCUHjPZ8JWUNUFhcx9pfPCON6RL
WAGaTWAbdWrXI8lsRKBAPbBjOK7gQ63F76g44hx48zfOl7VINVRJ8D8sWi+Lh5MgzO+JHru3Eobe
FkTgLLRWduoTaTVQ2eX54LRnUOajBnJSmK8jxi4kwWkZPCuX0isVMg/zWsfdOgj59KTQa8ATyypi
U8j97IMDpUQsW/fiyHZfjOwRAgZF4i5Sq20BRtocxlXN6hnn2SYiDMwsZEGgZ7sb8n+Y3FxSCJI0
/sTarxb3OS5TJYjLrH3ql2xlTa951+/E4FSBcy+LU1lg4BVfLVOneIXJN7XUukv25gB6jJwwFMFt
iMOmU9OTQMo/UTSwutQZJF7FIGlW+CBt0rSgJvUZLIFvmWuzQ2o+cYZGtkurZq3MMeFjvC1Fyg+U
O8xF27V6sK2jedtRHI1NVPtqtktqGk3YZuWp5lVTTzGeLyRqV2U5wWaTfA1+p0J+OSGdU3GwHBOW
bdCfvNz+lKt+rz9obe42S+h2AutL1YHtV49iTZtGfRMW1jKhd2EbrQm4vVa89a3G/YgBTEF1r8UY
PFLkB7nNrnr4YVLqHazYK9PWF9i/GyxbzBAdfUFYaX43xmvXPifRLUvKXgos44tS2WOLa0ccp2sN
tPSJK7a4XHTjNm3NQ05CITYib6O5q7FeTIuRRC05VGJ0nINp3VnGIYvRR1JGVpWdItBDHpWbsZJr
TAzJkiXDO6Z9QdU9D4fDUqBMCaN113UvGKrKtp4+RKK1UixSGRUzCa1rXjsDvw2hr1yJukieTI98
Y6SSt4zTGGI/VxcSWIZIcxkZqwh4UIbildwPS7hvqyFcj/nrKBfrUW69WfuSknQVCnxVkhDhQ4b5
gHpRhJi3uacIg0B9+uqFN304aJmfZXxVElTJjcxb1XfBqTQfyvCs6iNBjB/CPZaCPeVALAUwXcOb
gbpSMxjcH2UvzKIbsr6lKmE4vlam5OnKVjLubxRuBT6xti6aM1t7LDwMjewa5jWPnkD1dvJ7E3ld
8hCLCenTyVy24GA9Q/8UUAnhuypdCvDNSkYggeu2+FKJL3FcOY2auWmXIcKtKQN/CPMmpnnCIICD
a3wwbS10varfyoCFBWxrh+qrz8ZVCXwr6z969c5KdwMFywXDsftUfRwo70vWszpA4x9QcUbFWxlO
uGZLlFUjf87ovYmT9CT30Wqom2ssivcTk61yLJy19iyxuhQ6E/Vd7YbTUZDGvQYovNAvwbKXctML
UvkzGvfZcMApdl/X/cESzdYZQTO7qtacQ1NZ6Ow+GEDox2j5znOI6a30WE3BZ1r0fNWD7AzN7AZs
ZRY1FEzdprw8VlTlrVTeFu3Mbag9XEwYoAR8lV1zmPUJhW9NpDjTPIV6dyyjCY6yIroWC3fC/jUG
95GQ7fLprLNbREq7ErqR9KGhm9LQ5GszPlz6MlpDKV8dvbApfVm+LHRDrcozyToGS6xttbCiVTjc
aWG6T4bizcTabkp7L7Lkzcyft783w+gpwbKp+bOL4v/+Lgqqq1bR7QrOipAfJl3fLiL+HaJAPKsv
a4aUHcl4z/MBrjazyLQs0orKuxC/TZXh6iKluIIZEqurGTzfm+nOKFC7avrgybp+ZbLY7xU2Dbqg
pFp4As93Exhpadjg8HdrpFrmTC9p2gdRjxVZUzh9/ooBmj59x+ZzOL8XdHHbVvI6rVrnC4ZQ5Ixq
+FZKl5qpcmtYzdyzZjygPPCYnHEVwNOm4Bn8eLV8KfQHrWVmht7wNNY/oSltwF12wT/PTU+lyp/E
Q64ZjiItbkGAjLcuXca82Ofd55C9xX3tK7AGO1y8aFibVAYHUvzYuCjZsYjeQrYe0C42uPlGm8kV
eppl+VUKA1cYCaanIL4fDFqJVSH4gLaPkbHpqw0195Ke08gEX/6VhOOpEYitRfNJiIFrhJul8hPZ
WPds8UHYsb0bK53WqZR8jDlt+ek68XZOePml6tOsXtSsP5ny4EuW5mY5HgYofgPcaIo4eZTZGe1b
cGwk/UpKE9kWKtVe6EZLoeL1y0YkWhGy7TDuBvjv4tRsYd2uWWqFHrutdPjWWUvLtvIX6T4k1WI7
TDSWqjnu70l1VGoJ8YeZwiVL1A9luGW5Kp4FuWjtFuDwxWCyHDPbPi0X3HUlaOXJagK0yA6wL7v0
Aux2P7bp3tQXP4p5X4fB78ad0JBRa/Eh15WN1ENeYs1NJmoPS73uVW29wHwQu42qfAo035SHdCbi
fG+l92R8C2mbSMo+TfcdOo6xJ0M+1dpR1y9af6yJieVwOgn0lQT6lunykbRP1vyUBV9ECHYxH9XB
7yNPDE8M32C0vdHTfYGLL0Z5jUSOJ53RO0iQ1pv6bAr4xcBrFTdCt53GS9ocwuqoZgcpOsTSQZw/
eEyu2FzbPnZLK4S0nmBv8Yrn6X5hxc2CmTxpTl7GSgS8+AFIvVYyO52Gc6lR36nzVUavlVoldUv9
rm5Y7vVrbG6qaCvWNKzJz73RBCcUXfUGU0t6rHV6V02CfettLJNqZ7lJbH8/UoDqlS3vbWABrAnv
1OSuotRu1Q+VoV/6Xr4LpfwUqr44+hU/0g0Kd1F3g/y7lGLy3H0vftSC+qbXT5FxwHeX4jCvBrAJ
8PSTQogfq+uo0Iio241QHTLz9nB3vaEcBaxPEX70D2n6WYH8XELKsbsxJQttmo1kCHzIiBzqfNhG
ElKcxdgu4eW26QJ8v5lgYJORWG992Z8mtSGqb1+n5sOqnytD8yR98UKLtl/9qJvXwioITN/bKL8g
VfaDftxFYE2VUTrmWueS8/mR+iBhgnDzn6jDiVLBpjE3fHBEOEfTOg7JvE4NnJWGcCXmDK5N/T02
DI5RaN4Y1H6YPFnw6sLEV6s3o0WBqSnbFFdFoczfCSskXDJNR403ceqI67qwESGQZinBO/3UIKKH
4vWYrL6QgrpWwDf4HVf4GeCLccrF2Y0Udx5pCfi6QPM3dfFhGKU1X+BZsTY9W0yJ9Y/k98Yu2xvp
R6kdRKawMCDXv4P6KXhKFer1QbbXxNyRT2Llh4+IkQbZU8V3BQWHSFlCCXe6vOzlKqAxxGb+xD6d
PCwWkiZ2njC500a7aT9qA9ht5suWn81vkuEK35Hq5cKpS/3uktBzN+0hcZZvCS0PaNHW0U/sKAK1
0QwphpNUHrPC/JB8Mv1WtMn5J4Y1HJxEbvvZw7w2ec1bp1ic0DjgJ8EqmOE+Mm6mxE1o6XwvAbXi
lTD6qaas1SJhYce70+7Vlf5eKzLWME5wHSgjVdZjzuhQlQFfJJpbqn1b8o9svZQV9wJjiuWORi/x
M7FuCnAUv4T6SUi9JbspCyjTtq/tW5Du5GyL9aaW7qkd9jQw5WA3P6YP7RGD5x7p1yhvSwDD8a4f
HzJri9QsQ32fOJV0J4jnqSWIxHD8EpbbnofaUg12pBT/2ArM1tMgbIz0nQ2dQ9duC9ltO1Wf4Umn
u1QsSLh4PeDRPpiM5YvPpCMp7nvjRaOEMKyk3u9Lrld+mMhDyApE4gPLYylOEQRUeyKPADFI6kSB
HZ+m13JYLw9mtVKN+0xzYtL47xZYR+j/W8X7V2WrJML80fFulWTxhwTP1ItCNaob3gyeg/Us4bqy
RR+BxLT36r2xNb32VGxj95fD/k1o+edhbwLmPwTnixqEZa0BASpX8vZ/HrHZxfveZQTRqZxfAUB/
k9b/ebwfE4hpRv38P4xjSDGWqbZVOb422jq2mEXLsYUr3iv1HN/ynvTEfCZUldotg3MJjkanlZlH
34F4mIn/RHrg3ULzaP6o5uOUeHk0kjhGdtVeq+ogtEeLBWMm9Y1lJDq4IMzZsl+afCNidmaYx3QS
HFWU16P63ovvUYvNhQdS2WC/Uo5RjBNybf/7Zqt/U4PjUCGZMoOtsDt+SN9rtVFF/YbPUw0+rgn/
TeMoa/cRJRxFvaO+j7G1nZqYj4yHMu8cTYvdHAUMpmYmUSR5uvjchg0OcIXbVZFbjd3RyF7D8bFM
j4Phx5a6l7R2VTXCOuo9MdoXCbX85lItWJ7Q5dW0dwN11TIdB+W+k3YtDRArOTbDg35rq9Lw+vcV
/1Xs/+cV/9DxTsNY5mHEFWOHwYTNcK0vlUmNw4682zyDsO3u8g8q7g/GRrv/5dh/0/D+cWz9Bywj
bytdD2/ARMggbr8uThTdytfp3QLSkW7qDWqUB/l9fKqfksNvgxy3r/WnfvjPY/+cNcB2pdNGA0Gt
7jc9DqesNb9c3u1L+dchfmjvBYqgFTAaRrY8epYryaW2dsK1Fxpahnsox3VmX9r8+6i/vMH6D/19
hLegFd7gIKNFeLbrrGtd/CJH/m8O418Xdru3fyxJFjTyhfHS2wyM5kWO5oM7vBbwFrA2vNQHAweD
Yau6+r16mlak+Ox8tU1C4DRufCoO0ZZOwu636ZHfHuiPdVILlQk/Hy48LrYzOUqEneb/3639sTJG
lT6GCtki5L5tF7+kwWFMfpnI/uv0wJ+v5Y/5HmkAaCkS6O3mLekTbGftTrkrEeg+D1u2O5e7d9Dv
UAV7TKcef3t5/hv8/deT/bH+xcYcpuENbYsuxiV6cWcGvlA9eEQkx4rqwNfwVK4D9yN0qkNyyQ7x
qVk3a+Hc+/8PHBb9zzvxY2HqoqkR6pbnmdBnzLXZqalj//uB/nVa4o9jGD8WoKjVBEmbudzGvQFK
yLxc/BVczN9s0Q497fzv4/1tvklSGN1ScMEwJfXHw00iDSDUbXgrj5AoEIJ226a6ZtbuBtz496H+
Onf/57F+PMkmzppOSwfICbEAu4LUnW9QER8b9OEL7byGtoZCfcuIVc+UPi00AHlRbuWhP5TS8suX
89dv848L//EsEzOUukRniFM0n4XyMW+v/77avy568CFgrEqYN1s/Fr1aVAw8CBlDjikqicXbND2U
v+F9fzvGj0WvyeemGiSO0eGNmNx3GWMAD/9/l/FjCWurVEwwoQUsLZ3kpXdN466hBv/vg/xf3gxG
dzRggqqp/3gzxDgWS23mzRi38dHcDmcU4sN79TSfSTHehguV5Fq0pc9fDvv3d+B/H/bHO6BGYdv0
I4edt8N9uiN3o7uS7fRrdGfuxHeaevrR+oW09Msxf37fQzrqZlpyTDE/Ruq6NX7jCvw9fFL+11X9
xI1iTShZlPlukBDligb6uV+1jzfmxPJOgiluqm8cw81nRAhb6+WXO/r35eR/H/tHfJFQl6XQebu6
S7UPd0SXl+o9eVfuKLRuaHx7ySV5CGmu/8II/Wtc88c1//jaYqUxGWkEyjIMCF+gRSrmMQ4Su65+
29P/vh3+cajbA/4j0sgGRlGjkIUjQZQvddaqQhclB8YOoxrEuh057GEOLlF/HrTriF4akiR1cwSN
c2ybFcMXCUI39U6yVqLUuf9+APJfXy/NwrDIwO0JRs3/eXZoGUphZN1h8hC21tk6da5mZxu0E3bp
NDsg6tsWq4jCV+0Rv93cm31yl1/O4q/r0h8n8SMqaXrIlXnOSaBgMJbPwAx8vZl++ZCMvx4FF6Lb
TCGOXf9BEv54EFratZKiRctOw79xku8YThHV+x4dVp1QBFVpiSXnJXlBs1JgQ1G8R9E7yg6eAcX/
m4KwpxE9PQUoYtX23dSPJv7utUUehfxAp3km6A7UFlql11SiF6CfBeNDAUejD2556/iWD1pAANmj
I+jeVbSFEW38rHzu4v/B2JklR45kWXYrIfGPLCgUCihKKvPD5pGzc/qBkHQS8zzjq7fR+6gd1E56
JX3MO7oi0jsko38oTidpNJoBqk/fu/dcpJ4nz3yP4ttIszjfGPMtCXs4RK6c+eCJXcU8xwxvoro+
+PGbVGcjvnLCu0bbS0WqpOO/alEdjUYBhqoOpasXScTAOt2JKfyeFk867dDW7zKJkmDa/+tL6M9f
Vkd5kpAgUox/OoVYTqID+snT0XSeZ7rgcrqI2u/+9S/50/vV+f2X/LROGHqoLJFcfon14mj6fPnN
TKPasL2/KDr+9H7wTCi5tnexyP+0xFdBnQ+m5BfFCAQyXIhZ+Rev15/+Kb//hp9BO32BQkij1DxW
XrOexV3l35U0JkT2l+fiP11c//CbfnpnVObk2YCe7ejpZNu3nIQjD60wnb3AOeQ0uV2bUC7HY6Dc
4Vu76DKw2PiE01476lhcBCNV+xcLr/ozYITwbBoUNtZeV/5UQFahLkVnEx8Jbm7XjfLU1MXaa4c9
ury9JgRtUARe2PfRFH2oUCOxuVed/ejl7lZ76RH1d+bg7ZEkbHVI1TcJzsLK+iK7kG7OfRjitpkd
pAf5Qg+ki0ZM0muUiKhwzBZtlG9uallvnJQexWuiSlpD+AOm5NG2wEF40zLA3SnMAOXzgzOk65gZ
bjmP7yQ3PSXq21+CuP8sjIiUSdNTknpa2fqnnUgoMutYOS6XA4rv3rsSAwpMVKd2suqQifnOeSys
IxvCKXJbZAEP//rO+lMwzR+fwOWO+MOySIfIDnzNE2DYEuP5u/IWTJ/PcAtWLWt/Yy2Q16ilf4T9
t/prGsSf3Q42RGhXWZap5c+3g6WC2hgsi5GW7HZexDVRXY8X1xvioB9/6b99jP8efBY3/+cM2Pzj
P/j8oyinOgrC9qdP/3GOPuqiKb7a/7j82H9/2z//0D+u3voo/yp+/p5/+hEe+bffvHpr3/7pk3Xe
Ru10233W091n06Xtj4fnOV6+8//3i798/niUh6n8/PuvH0WXt5dHC6Ii//W3L+2///1XcXk7/+2P
j//bF6/eMn5u+V//2X7+8v1//Y//ue+LqP78f370861p//6rYf2NUEMSyDythYsdXLPID58/vqT/
pjyCwGBLwGBwucx//SUv6jbkd5t/c4lslyTiApcTEOZ+/aUpusuX7L9J5Zpk5eoLW1452v71/z7H
f3qffn/ffsm77KaI8rbhp9WPzKrfD/XKBebhOSwWnnbZZ6Dw//NF6qaDakU2LeMaUXDqjO2p1gwI
hh4QN/kAt1VuvHbmiDEirioGbJF3iySdUOy83c2uZjoq0H/4BWMnae6VayAIlE6+7Zt2n3Vje6cn
PBQOgijbGaO158bF2rfy8S6wGhKb2+m6DMGoZhEpVVl/kzs+0Rx2j2UOrccmNocnx65oqTfmdJzj
4CyaaNhP/rCYMwUDJ+v7cyD9jnEG6u54xDUQBa7PDxb4SuMGqKcxXyDoyyqY2xdfMtyBoR2/OcmT
9cNGHjTvecW4rRLquo/a8jCmcf1YmefOnDYDumbmdBjEw+BmSG1n31p26bFYOFBuJhq89GRQA9SQ
ntzwtw9Fa8enH//XUN8HZpRsCfJ2mWMCzEwQfJh9ptaiEDgZ8nA8u1m2ox+49fIpuzdnzIeN7s+R
tKtD6mbmyWrFzp8F9PRJEZ5gGpgmhjDDVY8rvQ67bOPDlFsaPu3wIMJtiM4GtTWKd4ds212uVX3K
mZkvbHNO92OAzN7rqqt2CPWJ3E28FVF0E1aMx23mKD8+k0YT3SQRhmzbt9t9rNpjG3vEk7vddooS
8wlQN9N7zzsyD/gQQ1B9q9HrtGpi+J6G5rrrA/PWQmivZc5bX9fWKerQEMmkz85tcGfI6SaGnc4Y
ssCnkcVyPV8eZe7DFd9yQkOD7M/P+/s8HqwVau9nqyeSvCTj5ObHB8SvzhoAOdqnqKj6q+Tywat9
e4vuE/VSnfXoxq5bWhynSjgnK3H6faW8bMBh7nZnU6fPerAe3a6HwC3i+lx3Zj0u+kzjhwhC9yuV
iOCNrr6rtR5AeBW9f1Q6ZRY2AbfAgQGrjxC6nU/CFB6bJEOXFPIU64upNp2tZGXJ6VAL39/2se0f
sjA0DpHpOjn18H9/ns/91shgf0jTOP74oGLfOBaZPPkiqHc//qtLcVyZIVMkQ2CKa7QRnlCRhiep
K2LQ2vizm/2I9BX7wzVkhV87SsMrt+jDq+Bxdp1+q4b5NW0ndJdz3a+GqsQd2zQe/hivBAExMZbU
9KSPXh/88UNXZsa2G6Pr3/8/SDEr13n8ynaPtWyU9fnHB6MPmzOKX2PtczBjLD4BYvbyj8SWeNdo
2JUnK63lsinRaXftYB7yye0pm4Jo3ZYvnojPc2eLfRY2wTqsyJOXavjWDtJey8LkNTNcwtpdA0N2
GjdrTNRySUJbt8FMRMezUhr3wUBSZmaf6iTDYlEUAUkI0kLa6vbe2UxRpKQzZIXeHu56mfgYZZVx
NBQU5x//0o2jVk5RM3WdZvPk5Z55ajO7WJoBAa+pVqiIK/4YJ1f3OEaSqx8fijBNrywnAKNRmtPC
Kq2U5m/FuEKW8dZlvhxtrZjxaEZwF/5aUlZMM7HJg6/wKk2WulF1CMiicC1y3LeOLCsi610PE2Z0
BNqyTcJ5WpWC7PF+5tLe9YnyriexzXW3ZQ52VV6MWiK2uyN2UKz8KbnmVd9tcvzcmgm9Z2ClCycH
E8GlZOOpUeeHDpOUGutD1KpikwdFsyqKJ3kZmM8+t3M/GhuNdtyp/GqdTf0xi6GJ+F5133XzKbeF
sa5wMNd2TbgExH+lEKaYHuamxvM/PFV/BsF5Nhll2zliSB+vTxbnHhcHsgy7xddVgSPMh3it2+Ld
qNr8UE5+vWyKR6Gvicx+zrrHGCEnJ8oEUb+l36bQP6fNSqNnXZUFQkzVxHdmUTDQzayVX7eClaQ+
9rrHh8fCWTbcau6Un9u03BVFexiUQicEOiIa5Nm14rvWy/dl6t/XYROi4bFOhYQd25E1FqKCiRX2
5kZ7dw1ag0au/DJ5UmF366ZnGlb4dXCo4oHqsOFbiXr0vXGVchBlA5RI5AMPDmN23U32TRAX40oq
4zxHzdZVGCqwHIVht6vz6d5pEJQZAQrfYLRvXN8rliqRRydVA7IHZzXJ5IRgeF0qG7016cZML/Kz
GHNMPSJZOQ1DfXPgdkbJ6XU1+bAqfifj0/WLeW8hNXXpbBE5jZI41NhaXfQOUzxgHaGcz/1XMYil
QGG99frkbCgUtLUaV6jvrmYCLlBvcVZjL1rOjv9lTxx0JhniLs2tZ5vLKLC5BlyXOzYcYWg3Lcqk
plnbGcrRYNL1JnTpGneO6s5BhiBReMNBQJbeN1bw3IfhydAaGEEyvhMG8NZXCjtPOlIjjEANsOOh
iMe6S95TTZPAHaqDKlx3UaaoLYreRemFmzCxYHBUlR0us4GzZYS+wiSSBEYHGtbLFmRHywnL98F0
18ZSxTaVjgfHQiNcXORhvx6n4Elr9USkk5ln80FHGqWLj/yvDPYGKpRKmC9AuggGBnEQdLlc1ll6
Z/NGLJ2W816XsCImOOCGfjMZeLvbClHn5MJKmUl40D4rQiDSczp4wV4mmLsL1XD56ABNoCIIt8PB
hZqROizelVo+1tPMWqOtO7to6gNnPvQpFsSFbGh3rh7HY6oxCI6FxwS4OWedUR099yuZZkQGxeBu
7BrjTtIXD4lu31hoWFvtMd2yxH85vnVlXgxVreom/nRnY9mtibQp6tfJ4BY3btNs6hZpWegn7c4p
kHB5DZfnNFjB2nH7pT92CPbbWXDeHWbcH6iF1dQBQS4j6qciuPZF4jwa7EGLYYi8TdJKbuNJdN/S
1rq1cwvTqIV4TzrTWlgt3bhhQAaWV4ciMXOM7Q5R2qaBrLyanIMyGRJ2Ux6u+ilOFnOffG97Vaxp
cKJJJNvYwccRDAiZCpRefevUK2vO/VXcztl1evlgUlhJrbE3Xj6L7CK7riIfK2vdsV7PGZQj6ep1
rjnC+8oJjjMmwmMR+tehRuLsOz6s1cK5Hc2MarO4mWT87s/tqRhrVDs15uO8ZrkUToPiWrPgBqh7
ksdsyPUleLffhBdVWILHz0+eHFpSsievsZXeY20XO8x86MGj4jEye5AKt6Pt4ZAb0GJ2yrxXU3Ff
V87RmIpdPQ7lPiZfaq+ijuvQ/xCuUKcmFP1Dmphbu4zks92h7iolvU7BMvcc+ZS87IcRaBF101eX
5aLiB+2vAp882uR8Y9h1uHNtHey8xqnXM4mkTxWlDXB4EcKH1QyFxLgdASX3GPMwCXkbY7h4Ssz6
0JeDfRpksu4JRQe6gYnUrfKbys3UvSgTtTCNocaMEVt3pG8t2jZN34bB/Bzw7izyJu73tjDdhYlv
92oMjZVLIbdWY5uuROduk2G+0mla7Yw0rk6D1eClN+YIOsMU4hSsn7uo1XQ30oxAv35iexcUZC4e
uNo0nIPknshabwsPoQ2QnzHb0lVooGMt3wXWN+C6RW8cG9PGHX35F+3rNyTlO89N+53Xa/lAH9fe
dKNK11ldy4OuDHbXocwQpITtKq7nW9OcwmXu9dmmAgChjF7d1v7wFJusvUYTV1tZ+MvElOG1Y6Cd
Yjtc+OG5yTHY2Aq7eG+ah9IRyXn2aI+wzT/kcfMZS1bhTCbGroRkEof4kYtcFuuGftapGkh2Qorn
QeEyV0Odm1uaN0giRLNyQgD07sDSJFgExtRy1hXsHryhcEJlXtPp60lfyiCXepPV3U1tiftYApDJ
uzzB31oeh9EaUCRLXCWAm7SxMuKhQggfboRvxzexF35Z40zKeI0OOi3Mb8X0ihmv2ITUGAjGonUi
MG+5iKTH2lvJjM63IPUtYnUpMBfiJAhu4hxNbRJ/l93krJzEbBdRbXwymEIQPn20ASI0tp0JO2G3
NAH4MJZaWo3Yy7K11q7VX3OIQezOUGwZXOkJ24xZPOo5AAHczNMyssu7GeCM1VnEXgfdMfAtTB9z
d5NBOjjKWN+5Jma8dO5uHYMutKcDMptj0zuEPo7Jyp8PNsvlJYC9TQ30OEXQn4K6WneukeBXwnfb
GxH28QKn+DgHG3Po1RnD7N4ykInPpmZtaT0PTx9UELc9u1W8a2SvV0mUZ+h6jKMOQuwA1V3ZhI9F
2bhnlUS/fSBKe9lRW63tHr7K7OC/nCOSuYIyW5eNCvdac78HRJ5FASrBAlJLHjp4J/ISQ4Hr4yTN
McRnVQESZ+yXg4m8pPHeI+1VW8LmP9ywI8pLjmoR2xZWAupy7OBRiHV+TjDXG/Vn50lQcuWVM1Ct
5fmgMULocFmkF0O29hY9avs4c9HszsnNbDFbaENStMZu20aGj746tw9pke4z2eEtMWP4y7xlCxGx
s6KwiY/ScV9Hozwml3xlIZpne2ZNimwflT655agv3Q+/0y9ijA5OZb7aYhMZ/W1d8dQDWimLlnjm
pa/xETq6xZxhfufPWzZGD5MKRImV9gB8LL3EpoyhAE40G6i6M30s1HSKV06OdVy5qJj5pu2ows+q
aXtk5wFIHvhkpBRbG8nFRM41OIUJO7VU/tqtrJtcCJfKDwh3lh+TYdWZVnyeBJqdRBRIu7Rc24Zx
zPp8OFTTcMUbyI1gD2xSRQ3QKBB477N4mUx63GIK51Tah2jln0XGkVwnyl6UpoTaFWK9FNUjJgib
HTKql9JtePOnZTkbzzoBMNHYelkNM+kTfZesktgzV5bXbxpXfKsjQDgG58MF2HugAiaEOLMw+4Nl
+EsLugfKXysHVVN75dYaXbKQMhhNMybDpCKHdggllhJIur1pLJpM+dwqj4G+cJ6y/LMdveDQF+YF
ZdAvdNcCkYpFsIpT3GCsb0g3KwAr5lTwTEChjUDypqoHPSVwyglYEA42M/y9E04uk45KF7sfuCie
MKtg7A4/FEYKdtXqaTJ6oI2iwyyUSXTBODtmu7j1LgY6li/a0KpONwZKPI+Uuo3n++mxCYPD2A7l
VrSJuW/8rLrJFdpaHzje0OXVph1FspWuUaGLVQNUxBKznyuqb5b2efXrOxgM69iEUJBRMnl+RsGa
P/vTNpqa4a4d5m+QZ2ggd+ppmCO1BERuLFO3KxGlDsOx9vRD1TYf06yvW8kpLeymve3030SC200a
GiNZlrxI0IZ2ObmLrEBa7ZTcKmPAM2m6INlSoO7mIfnuWiggK1t+5LRDsLsY46JovfMIeyfnyluH
hlJbN/cWGU2dXYuXdSy4yQLcSGPe9hAX5rtOkGQSKY8IwPkuLWg6y67c9SHQq+Itn6dF43hixfTs
Lu8Vj+/Sh1LhuC1dHNbUnIsmyQAKTuW3usas3fbF4xyCfnGG41RzuKu5aRyN32eqX0bf7LfVbD4U
ZvgW5uI1c41l1CbEnSj1TOFC6DiyZTkaPq09SdTXXFzbLTrzpgCyEvQtXgcBV0OMsNTukTda60F+
Boa8iRP1ZPRfqkKTZzQ7O1U3jue2WzcqQIUExz7D+VVVcCGkHDZNlW1ax44PbG1o8x3/ptH1RzAi
WKdASMkyhMoX5V24i4r+KmPB2fLA6WIiQjBk098lMAQWs3Y+86pF5ShqdNG6aZZ9AwSKqMRFJOxp
lXPa6SOslEmo5LIQpOA6Er8Q4txL1dqky3igw6LUoFfMipZjowBga/lBl5O1UERyoS4GsGYatyKD
w2BnOsUVNqyHmN6ln2afE3RNYhev7cm9tjuWlqkOvs8ZYkyIBfYSof6gtonAb2SbXICAd5KAxTZ1
L64wesn7tVGWSJfY5fZ+OatFP8DENm3qGiM5SacKj6GBLaoR3a0SLKvJiJXCT618WY6jtRxmojgJ
pvryGzfFo46fz3RiTvAK52jiWZipyMdJbU6qceziFqR9vAisgIqYnhv4xIBjG5jOoHU3I5e0D+nO
Uk21iHpmZu5wmrvXZp53TaB4dRU43CI8m9XBGAZQW8M6TvBLjXpnsMZOgn5ybgMicIficZqJWol5
K+KiIenM5sKa8M33NiysINBYbUvGcJOkKirKPduct/GqUwUohMPyGIc3qdE+aPgYtXzjhV2pXk3r
pMpNjNwZ1mwSAI/Q8LqeldEOoqMxJ3gawUbYbzIAZme6gH1CMa2CcmQRJqdwo8ripcdEtS9Fu5Vt
8cISfBOxdxxpR6ecvGZvQVt2MbA94itqvywFP2UwKCqjJwLq2F/L9yHFxZy011o8Zn5wNG3YqjYe
/Pmhjtud6On51C1SQKvf1lkpFwZc0ioIVhXn1m5gT7TjN38OP+eh2oXh8FxVc72wxuEp6kDfRNBp
xgJzeTUwnFOs74ELs5NIwEWd9xi6pVzMUwOMxjkbRmch2SZIW09YXm1QJx5d3kPd+6fWMe6SBhZO
aEXOixl85uNI620F4Q07V6weh9za21X0hX76fY7GlWUnh+7iXEqy1yTlHTCdVxz18CNN2g0yQRrD
spVHYDzwr6MKby7zTBXc0DqwTl4SrllLxGUJ1HmPC11aT7zJIPhbeDremyfKcZOamE8GIuwhgdgX
+ot4D3tYOOXlmint4WYOm6PuS4pU7twix0ha1Ym5CEt6xqH43mWwbGIrga/JCTtOhmTT2XNMn1Sx
ioT+h1MKcw39I7fl1zxGd6Df+9WU5V9GnQyHITSPNbvksi9KpBfqPrIgXfYh72cpySet+2snDMpF
T7aklqc8zYLdFEXVduByEmn7MpaPQWdfbHDJfWN8Rp1BG8czHKitZFP6nMpx8y3yoGKkXDy4WfUp
U3EvGvKd0LbUbrTrcxSoHWtkPEabfNbkyTkcR2R4ZQ8hYMBxZCa5FH1Eiz/sv3qa47QUTqbZ3meC
uBDdrDNSdNsRS0bR9sNKWPCDummHNfgxGbvV5H+LQ06+PCwm8+EkLHFdDBxgHE2qxOW51r3G07/Q
df6IzGDrwURb5LLOTuzTDypqOH/QLpVWGi/9PMloHgbnOAnfHILisQv1r9ks39BPnSbFRuVncpel
4sXrMVplhXoxAFqqacYnltNdU9Tkchx2/koAkuHG6g5Deddc+FIjDE0GW09lkRyGmnzPWOzq8LIv
4YTUlW1g8a/2dB/u4yLZOQ05l7UbL6IhWhtCr40crEw8vliq8BcAWPI4BssUscu0At4h2WAIY0PC
T2fwxsFtYXHkjfkabA3vYvNqkhIKqb23e7VzGJ1lESFrgRcsXNNfpwkIWhMLICroAaYFPgHMAO6c
0w7yg88J23PS2ucMa1Ln6KXbFeQhuxiRp7FeB+zPl071c0udh70W4oydNmym6Xs1XiieZYnMLEsP
rureRkAAcVp+mxvwKPPUfpsK6DlucGVnwW1uxNABnXQdWhPrvVd+d0EZ02u3doVI1mZ11Q1ATCL4
kyhHwRRKTo+RBkhapx7cjJnDo9HfpSOVR2H0gDmotEKbgObJclaJhXbfjCQ+iWC8d4ZsqbL50TZi
c1Oxo5J3OgcYadMEYEcwqduCbocDeyachmvKtWVeWldN2hwiAPzJZN+nocExsoRynG1Tz8J+F8oP
GVQvMJpeeB8XKUy93rBAWNdCL4wSz0nlMQvobKRBPoifgQU5/SjqXTDIFVS6I0GW7xxuOBH52TFK
/HeGG2oBuWDv+aNcZWCNYDDEqzqJGJHlJ7OAOSSr7s3Ff6cM7LIOhwNTBdfgzCi6ZpgypfkWM1nr
Pe+GSfwi4diwNDzjDayOn9pPNChTCJuFvfQv/IbWueb0vran9Dum1I5kY5wWY3FWbvpsybuWOs2Y
pr3UKU2LCvgU49QrHHzrgN+K/tk6yDqizg8c4LfmSYVHRsqPE5XQIiNJhJPvpXwpb6PMqRkYkv0z
JPn3EDYmTsP21Dho0NzpnKYcOubeobXb4VWWMYI1/Cq6evZF5h/m2d/gdwXk0HtP0uq+YXzaTfX8
Tn/cXcdKrLQBC4UxArhvW6tlloLeqGQMqSvnvlXFc5Fyas4NBmWGng4gswlDbLzznIBIsELfWfqu
6+8aQHVWYq11khqA2NJTaFFxGKYFQK2lacvkpDZJ7LscVaLwuc7yZkWUwofIPPs66egJYLkEvsMJ
P0jRkcXRFINXjd+ixrqC9Ukri+02dky5Zzq/JYZ2F05Gguvbfa2iD2BGvEB9shvFOzCqhdO539IM
LiKEk0r2ay+y43NhGwNNlpxBZZzsUrDqcZZC9LVDUJja6djH7F0Z9g9lWu7rtnoA43rL5M3cknLr
RY9WWzyT7vXoFgH0StxrRdDcScSgkCkvCJcxEKcxNq+8Sr+YQ73jT9u6QTpttJMxKICU1LopbmAT
Q9Ws5jWn3c1gYsSl3RykAIOB8+rLPlODa1vRYr0r8AKbEa6qFqKND72Jky1OwYLlclFR1fpey1jJ
5b89fqwwAmPBDQi54YKacoqb/kIuUem8c8XAT3BBz51/Hwcs+9nggTBsD2HDvp+5QYzJWdwzh1za
DoC/DAe35b5dLvXQzu8qcqFWBaygtik2fjRfVUO2GTL14sXxd6PMoB7bTFXM+TtNlXzlBoBqhwg7
Ade5Z11Mlom/CSbQIFUZfM8BkJcKXrDvfocTwxnXqR5H1bMHwdZ2fbo96qkc6hBkSYrSUhQRTJzn
WYH4BKbHFtJUBXBtuU4YqZlJSKXg/mhJ9G/CwjQcl6ZYOez9csrC3VhlNLwTlvA2YmEoe4SLtTau
6CIdpTZvytG7jicK4Urk/sbu02IZ1fmd38y8Jwxf3ffUdAY8k0xVxvDBHOxsXdDyZHIW30wBjMoE
hEpaldC5B2PaGLF80BAQkTX6V1GMR3Quw4cOPrXhZNySlnWRITy1NuCJgS7vJnCql7yiE2YM89sQ
gUcOxH2S1yR3Wvj8i7o4eNr4ZtMoF+FeiuYlm++jEspSahkAjcAP1S4jpVHfOHkCK8w2xdJKp0/H
ujGddt9BuDac2dohvAKH5T24XbCeqhxMtrDgSXbMbmUI4jBH5sGrhNxvU+l5N1QmPc+JEVbjOB9F
xeyoQJRm9qFc9NZWF627Ew5cY0W9joYQyivsCLOeWDRi6zgahBQoG5CtZdt7UTIrluRqpliPmRSo
KytJux2gk7fA5gYfc2adoVkXG6+1kVtRlpRzlmxn1770vMq9bwju56mQ6yABOz8yQGY2mx+02Kf0
FFZEIAIdq+gYj+SZE1Uh0m5D8uNC4tyeJ71OfOipAzx5itZVZwWSJW0EpNo5FxrNrrrE9NF/DZf9
cD8H9WMSOXQqzKwBK9WfBxpmSgW7LIZhzgE2SiuBfRCQ8SRiehDcl17VbOSgv9UQciY9nfn278HU
nHOfDS5MeTGaah+VZgMzc5loyg68FFvfYn4puaMdxSi3ZD+Xw7YDzsLIMXws++jGuuwKNSVuMo0Q
6XwI23PjPGKxvGtFy+abf0VBdfCkcd25vIGYp8CaBIwp8iBr11AWYovKKlYw2No5XOczAy2HEt6t
LhSjVIhVDRtp0bR3YQhUtQsvmalz/i7n6s5vxwei5yLQMCMATgn5V7+MAoqna9Xwgun7kZT9UVOY
27bICLJwdqVrPIdpe4lmfzUTQ6yVzl+QBuOqBLIeIdYRyOn6KdwzlmE9EYzthu5KR/66duR1xFU0
m268lZ5qN0HBGLSPGZI5+GyCIScAtXHf0Eo/peVw3V/69nFaE+gQrTuFbmak1TX3+ziGraGR4OSC
JgqFBwLIjdvVJ2uG7p92xWtnBwfFHIJ+o3rMrYnGQXb0QnEKJ7xtjn8lfaoVMyguaHr4FFWXHksF
ezou19oje5JGw0ISML3sQ/E4OOYAx6aEKCyn5Kiny0booU3JaLAjmznKkr1akmZVqKeoJ0cln64n
ZmVEnzy0RXdKQvagNEF7OgyAsXMi4lZz+zYr96UibsBo6ZCJuH1R6B8pQMCPleFNExvRqjSBdRs2
a9eEV9e3PwW944VQeKirsL+y7bCGBEQbrm7aQ5oYm9q3AB1023HZXEbOVWzTNWPw1BbtvEcCQxBu
Z1uITdIrpUAaJdLBWj4zBOz0uSmzb6K1q5USM9uwR64HQmsaecODple0sD4Ml24ZQ4NoEwXNcjQU
CrQyJVLMcdMVTiX4+gBlwmpG1rOVQZEB9cQ/7qko3kWXHU55Hadl8zxMvDw9uQAUPqQtOG27uhw2
+vjLlfMDJVt+cIrp7IP6BS+oueqjqln1PXu7mXvwwmm2GV1/UbfCAGsnwELejN5mQkgw05qhpRFv
wqBe5VDhHTqWi9EY3+tBvHp05x2jfsit8mRSdl460WAWHagXIQEilscz7UO9yhz4hn65d736I7Ga
1wi/DY3I8YCh4zCR9ohqrnmKBaqbMk3XeTQcghF8CWcYJle4R3vkBcjibp2LazXJAMvRS38v3Luo
8OJtFls3vmXv6rTez1VN9ztHQuDCxZgZ0OW4Q4B2T3N/r9j9mfLpbRq43N1cfEUqXjseJ6/NrznP
DrFjYIsT1YEZHIcgL9wXklc6sw9eNJwaRui16fpLmTPvHSf/5AXPCfgp+oITHRpfvThlsk/gebju
GyOVag0CZFgHCjFelLNqlra6DH/8lc/5k71PI0nmTDzpKjtwWH4FRUX4MliRDsX5OSS7JM3lJvWd
L88tRxokCE2GIk83dOL6sxUEH5EBmYJawtr6DrQll4207dN1pMf4iviQlD4BQpM2Jl6hg1k75wGz
BJskG3GH3gFgoJDVLRPMZYHUournvQSjBVpbv3CmTPZekLxbdr6OwsHadDEyHN+a11XZRks1PaDc
cojXgOckEncz5Y6xoljdF9rx17k702Tx36QU3Qq+dLoQ0CmB+aGzc7dm6ngv/F+dgamYOHWiWUFH
XQFRlYgFFrWfGUvdjtx3UZCsUmP638ydV2/dyJqufxE3iiyySN6unJSsYEk3hCzJzDkUyV8/Dz0D
HLf2HhvnXB2gu9ENt72WGKq+eiOJ2678iCJJh9hc4kgPclzz4lsYNs7GbkG1mtlrrjj0q7INToFb
PIYqJ9k36DZ6hGp0pxQALXM2rVlKQkXMn4i6yLOY9QvnOO5s1AIS5NV+9l8Sv2Ru1lG6RcDzw5Wa
QNoIVaJhNvQhm8azX0h5FkV5ByW4ciHrXXRyp9SyH9mn2Wbb/ho50ltRi4+pzo1dLYxjUdffBw/I
pnfnYzhg+/D5SiK8y8f4oLyyvRehwX2Y6yuIRPK+HM9a21PvbkD7461VJ2INS+MjLkRtyZjZLHUV
4EdzHJwRp5CqKt1dmhUHaQCYOUOud1bofGb0913/+ofb9wy00QoZ/Xdz4jRWEOeDZDt9UHbH4a9z
iO+wnI82aUg/mwiySHyHFrUBaqWdww8vM77Tmd5dzyCFq3anXeNHHVDwK+fs0TSmFw69cmu5zcPo
0T+SaSDnKezec586pKDqvuupvqdgisQt4t9h1DZ5PD1P9ENAqmsfSdSg521YjwbsKaidYdstjIIx
bpuSl7oGSpoa9wZhhn0d6SWkoMjKDZrds12GV5E7X+eMmpU0SNoc22PjBheC7C5Czp/CEiygb34R
fBoqfEZV8t22mfPt+W32nSvIiP1giW2KAspp0mvMDMFmzPx74l2PkIfHOeoOjl+efSugyjdZHATm
fmARdEqrpuxmUcQ8+wmVkRNXctT2PfzVz7wbn9s0QD84orgJ9J60CbCUxR2EBofTeOQUi7gJiWZ9
Q0tVSwXuqsiMT1MycMxlexUmj11NYr0bmv7FA3NUfvNtLIlkMBr3oSpgSYHYyZASxxK6rgWKORCc
biG4GhoA6DdnJMJhcMhfAOC5KUgtykdb7wnbfI7obcPMZr+JiMS7ZkDiNSUgLs0UxSvuPttUSR7G
ZG6qoGLRi+1NQ5/vcg/eJVzQ0fISew3hDqdHNhBz6iHQJJpY0v4pspb80CkBySiz+GzK4BvyZud6
QoksJ1PCNrOTaFxGMPxs4lCFOwa7tzaS6TtL1UtZGYd5QD7Yd095TnCt3aTPuUdWTJfC19BPU5vl
fRjcURw5rvMhfMtaDa7TNBs3EoSgWt89nuvlTcgG8uhULZ/FWDBSkN/FChOF5BpmsRvtiA46u6Jj
Tcj6H3mQ0arjT3sz9Tahyy6O34E80Qd7bD7QD0Scfo0nfD8r2RfHsvog3io2SJ7UMQqNEK03pJJ9
5Y/ic9ootaTKdZSaBlW7ytE4VUrTBz3nP4yGqlpGDq/x0dzAI9dxdag0wb7hQIRx3lNgNKXPtTJW
iEpmlJNayVXcW092ND+KQe3QGl/riWPiWP7o2qdAtyCm+jLNVDnRF7rSRXeOGkZg+Eji7h7INuHU
FB8ESe8EmuufFfUmxUTrywRZvxrd7KitjOQfV9yYltz2UEpbjQh1rVn0Cp9CKweDU+TWBB+kDmm+
5bfBTr6bdvYwZQTX65mMHJL3N3Zqv5LTXR1FrU6QLyfiE87a6m9HD2ccArRdjGGm0m+p8F+rZK7W
Zk12SvWzBzsvZX8bi2u4kY3BNEhBEZ2f1UvhZtdV0n+LJcBkAB03cU0GLI+blOGXLDmfl2Fj1uHK
j54N+7rsIEHTvt0pkH6GN4KvkC7O67TXNyXxmSZCdkpwfLTkv5By75m159LXziX1xXuMUB+V/9qf
1w4hRDoJ95mxnF3jQxgl19kAapgMCHJz3fwITbLJQVO1iwVnitoDCxiVSr7eR237LsnuJO7wDX0a
B0oNNlWhBgp69dHUKZ1MCr2L8ahspmhPxQSngvtbCIJu4ry/dR3vZkB+XBi9vY68wDmlow8Db19G
oyeq3JruVDYEp2GE3lR5LbYjWyMChmFt6vZDuUkO1A1W1BqCsOZs8Ig7T54TIzO3wo6nSzemr6nf
TXvL7VBiwhgZ7OQDbWIyc36SV3LfKCqMMrDt1Rx8ulAKq3r0yAIXdNN18URy1UsYdjejfuc0XxT+
vTbVnaz6H0hWLp5uHqVfcErLaO6oCG1NexzeKio+tU/gNZqovQvDunJqrlZYNWsszDOQuto33Mox
e9JGeKHyctOPhn2YCvcUNia5q3FAA0Atryor31q21TMrhB9BVnLIqwiIL0g819ANnBdJchhFsy+m
FvN/mKsdIO11n7Jio178nDG97WScnOa+WZJdv7ldCYhfzJeus92bJpr2gU21ScTDs+7mEU7Uml69
xNPHoiUYFpboCg6Yhk2pP5nfMXD6aqGSqhOEmLOm8YgnZYoYsT+CYb7TJi9s4aL9drn8vPTuRvrh
Ncw4mVNN2mzM4S6wJqJovPYToTSWqlDT75VsFZGK+2EyCv5LHjhOojeZ5EkSEGoOjH2YxoZd1t0G
U85qqvxPx25+CpB7GRtXUUlPDjFDoJ6GJlw7wRysfOJaC13uIUzidbWoRHq2W4W069tExnlU0Kg4
isI8CKuDB1/6goqJe0USSrw3qIZCflScW2ntnRh9p43dYGpefa7CuVB2dJPIeDdGY3Jrzvlrhcgg
jcj4RybZXU28TRtIaWJRvVMz8lrl/Zxvk9k+JS0/kevOaJ4qGJTA9m+THAtOOCR7CGd05jwzKsSK
ELv5tja8YuM7BZILVTxLyvn8MaRPaw72rVWTWI505kfY2Bele2PjVRaCsnEpN0T9sVXtWzz573S5
0xbBzFGp4rphZTdwcyh00KsoHV9mUj+7TPxsk5iZyvqwi+GpjC7N2Hj7Dn9OD4RgdOlO+5RcTWaK
KWKMUZumgG3SnK7cnh4l10AdMSbwQc1+cnR11/uOt+asvm9m/80T3qNTZ+LQquyRqNM7amwhjCv8
EWnPQczsnR2gcbxO7AEtvUeHwCQPU1veRyOU7uRaNxUBj9t67LYx+BUa6+y7YsWEyW8uHYZFxjKO
hqzjW/qqy6lHKMGvasQ9q8H2bkB0CNS0qUhraHIhn0z0gz7kINow7vmh8dr3tHM/0wkUzIkp9yiS
H2aGSL3skmfC5CY2crARYPufQ/9GycLFM3w4DvtYmympeIH4VouiJVRWdWtC6unQBN3eSW844lfs
LxWZ5KKurMcU/sVK6+cqmtpTFA9PVRxw6w2UkU6ptjJtIZh9tD/ERaDfsqebkI2yh4AMgoNtL2H7
CPdXstFUdhnk3ctlqaXDsUPrcD3P3qrO5K0dRNOhbsSjQYD2nFINmuZZseAXRFhO1l2RR6QYs3fY
oXMxh+mhNOzkUIJ58gYV62S4rSewYOnhpTHnp6qwadfNKMWR1b4wyzcjxzaWCnwRANdpd1/6FWXH
ApEO1BgKgoEk0rTZdyJGtBJKKsT874OljbXl1LflBHswdtWVaLJjYcyfTtcGNA4lh3oYplUnpoM/
AdRY2vus5fjB3+MaAFTMt4FOQeE7cn+tkKQJ28CyUs8gk1ZyZ1jVMRx7d+v17WPU5ZsurB871low
JDpFqqcqlZB4vvtiJ8Frb8JhLf9CCM2NMOiLiTOEtTg1NGzSPk7YsoM7jk3NSgjjFiLilSKsUVs3
eQ9bl1n+7TCCq4Me3Vg5hxImvyKpH4u5vqW96xLm1ckQ002TORykyXVB50xZgxrPdRW8DDq+bvDa
k/fIdo66cJ5s+l0VNSo0YCaGx90Z5E4O4dE2xmu0m1cit4mJZ4Du/Z0TzwgkTFqcmLwaZT/MVNGZ
mU+qddeslYrWNiSYXrZiqfybKMB5M0eXRHICNYtarh/TDBfPiHWcojayvLE9YGVcl74R3nWw0Buz
K58qWX2aMQBLXZrXzSnLMRSO/VgdIqQGSPU8jCDji8Bi75L5teoSjsFOjO61nuxtKlHEJX0ccVhK
T2ab6XVtj7eixUgTOw07pGW/2dSv1SGpi1mGJ9tq3c/O9ZBu5/ALRsiX5YTHnxLm6Mbtqj4l5ngw
6tcM0PvohPo2dasPmoEYP+jzWacFsg6HUP1AMUXUWXhqq6VWRr1LmSuixRlMsZLR8cpBDQFbuOX0
RZqyfmx9yZGH2YAqHh+/nI8WnW2AUj8SZrtTb2VUN8hH1V8PlXk2lXvvdhP8dMlcZmXcUklkaxsf
C006chyKFyeq23Uka66F57xMqhsgBbJnl1Mn+bIswDqOYAY4Ia9L7jp+i/zdHNv1nDlUt3l1DemP
OqMTeQ6jau2FDLpj5yUWiZMEK0t0CfSUNRlITc/Wy+mnuJeVvurM5myZKLKsgZRp4+y0CNvSsJp3
uS8e6gXW5vdQ1cr3UGJ4UmBXyEk2Zky6e2DV99C5aAwJZWf7OVY13aTKHqu1N7CDL1SE0w0bkdCh
lmXBigYkEDZHOwBS8TljFQd5oDAzwucRDrW+TTzRbM3JzqC4c56UyDsBoHEoClvrGLU8rwVHCmak
9FBSsE2dkvsRpAIhAxL2JrP3cU7yR6TznKTy96qlENU3lfXOzJLF+rZIK//k9eju/OzWKjldYieB
sPDjcFdcc0pVlPL2H2WPnLud9LAh2IWURQ83vOsi76oAllH0OBR8AA4cRR6CuDfZpXYtd+NFCHAb
Ia/Z0wnxs57QYkYPHjKxVeY7BoHWtThSiw6kjy0noLDNbJ1qk+FrPClHnYYCmal0OVXGOe0NafhA
9ZbR9hGhswn7qN3/NKcKCCFS9rHqs0c4pO7WCDUCWTxwqypaoKg4xkBjymdrZGgz22Rx/Y972k94
+kxt3ZeiPjYkhQ+KaENMs2zxNDCUomdmmJBf41Xea+28Tln5ZBgRJ45sX2kj3TQ6COkT6je+O89r
mRKeH/XqFbxUcLddcRVkBl4y5H0oG7vhyutWVVdzRdz+Gco9wXZL3QmDXR94xnOtFYvnOwEUW5P/
uW9zGMN6eJNDuZ4YIzGTYCWTqdq7Jtcn9dDoeQXxgPX4iCg0QieYgLrqcOfbvYOSLKo31mg/CTa0
vd1SveKrBPFdPl8rOv2uJsUSXTFoDrIJjtDfCDMCOAvSuzO8j7JlNLHy/lX0RF7q7kHbwT7hwIzA
IGCq8+FXUPjcxuaPwY7LQ+n0FD/1OF/aaICV7e+90Lr1UEkCipn3nTW3pEdTYaJsgomRNyV2SLVO
St+NMz4sK1PrY4d7R4cmu/abdQ589xXohGKikLYnDhhLBj8caZSQt9qz+kHUnYiUeFRd3ezLykS3
ZAVX4JEp7I9+nUHmsO6IK4s1mkBeLkCYcCmMrqyAVBBlkDp274YEtaT+yyyzm1FENMr1z3oE982W
FYNTZKsbvZ4pmfNqVFqh/ROgbstdrGh2pPFoTuZDEYor2I9Phim61jz/naSXSfXo6mZxr7IYzRma
P22WTFc2dHVMP49ZTls3JBk6BoGM3XcjvzVtYAHsCKc64JlWHp9pUELHovcTWmKD1HXvpdzipO8d
YuY6HGdAflSksj9b/nwJC/ZoI2WHKSdPbnQRFxtLWQT44lhpKzKjPfdkEaacB/IZ74HeeBZ2bQma
C/hTZ+mzk+Xf8nLutn4dtCthTc957l9xGL4V07Cj/OtGvLiTi/t3vIV4ffIrnpEO4t1wqMx15Uja
sQAOlvBMuaBBrBKPjaNvw0UNSbHUj9CpHu3mwR+RZHFXH1u7fy5UegjC4jGdkaNLj87dRIp8147O
E+rw1VxKzuFu8qOYwwjHc0M09jbvy+eKs+XGnYig6fem5qNnAqzdpsp3cepQw0wv3NjsLd1cZfO7
r9rj8kGGL9EMzt/N0nx2XVBZNTlPZnJEiPYd1RW510lNVXTHkYQwV9YfsACz3cXeonpx1GMdPUZz
9K3l6Dv0zDXRIi5HPUVDj7uh1PVIQeFdPHFl+3MUzJ/E+G/d1jxMhNqNyQezSw6B0y6QNpMrFncj
unHINisX0oy0kQnLrXTREoTLaIqiZxz8F4uimZWU9UEVnQ/0Qb7zQIVuQa4/OO+avk/nhFmS6DUJ
md/dRi5dbil7tqtQGAPg7AInAkYEZmsThgkncHZlo5JtNDMierz8i9JjMCd+99LyiSlOkU0wG/Ml
Exg7Ev/KNsy9XYf52sauMmcum2vgXTFrupvcKtdR43530UEDH57DDrJXD5Sk1lP72lf1D2twkHix
BaZLFVULI+W5VPNaPc18ZcA366g1GuSFCXhc7BLs6pl7khqcm/aMezn7ycajp2Zi0xl7TVNKki3W
BNz0KWCZiE950xSHtsk37UQ5eJPQdxFn3XGANvfKjbTC5tE5zpYMVoFZ7DEwvTiG3Idpe0MsQ7ir
A/GiRPToLi+wO+Ha6e3IXuORaApimEzrnMwqp2MEo0KgrU8dQJrStT1xwrO5yQldYksi2bU7kGxi
szKmvr83k/ZDZ9l3rCWEW7ssrXB47aprUBMT9+YVj3hTkY159YGkdV6kKj/gQ6QdS90EtqRDsSnu
wW5X2parpKNFrtLwmuDaz8yKnFOb/FvPDWU+gkPGyA9gDhMeVXR3WcWxmORzYI/kdvfiULGJrwaV
3XSxeJoQo/XAjGbdnpPe+14iCsfBVaCXMt5HwS/MATsYnopAaZ6DASCiysRTANNgRJrIX3+6UTXH
YSFvnbr4HhfygWHvHLKfwiDnBxMYdfFQjxZshK/gYAb0FODm9AGWPyqzVWiW028d6YcYljHncHjF
txPrtSD4UbJesLnXzyribXQHQBUuD1MtbyR247yLk52vxg86QliFx5ryEBMZy2Chly4RCLQde5lX
YK7r8hJ9ptoOQrbrJqSLJCNPcK9pc0L+29zQT3DHFmXiwmtxUHJLBHT5KrOLx7lHepgbTIsuUmUH
TJhDKif5Uh2h/7BH2xZdke1WpQptcR0QKB/+YHRHm8QAtEoUiABfKujFR+fSsS7G6Qlv71OTJPi9
yQ0qoQikrg4wr0VL0Y1bd/fLHZqQGB6s6ckdp2FjFfRCwqPA43IREc91peAz4/kbq4NYp7FtHJrw
Z4WeAck7lcGe1x28crod7fimdvLNUOUCILs5/VqD62LSHF4RGZXIJCbk0Iu65b5QjoHsk21iJjGE
BzWa50+S5j/j2arPdVq0W/QPN4PBQddwNoUa1oUQ/CEcacP1sG/K6mFEiLUxHUGrUhVej8F4b5Ge
YGJn1I1DXdIQridF8HtpZVdjq5+Gwb7ymnkvrektpodJ2qF3YIm5juoMejL07w3NYdRFmkhNlolU
YDMtC+UQv8pB0sIx0sUjYkpq6ri4TvOdtFq4QQGAI4Oa4r0qejVK81YFDidWOWPH194DvloTS17x
GYjiVVmORQlP8ZEQfOAU/dGTFCkIOpMbJxzo+IayqXhDdUQZQkAavpahvy/w3W/a1j1GBv3ypJZA
YPI+OaxsZXmHtsxi8CcdvGPUzyJ5y6yc7AwOr4nhIOpgTwqNRRSNqUXmpzpXI04q+2o25a2wgYHz
yT1EEWf1QnCin8ZLbIevmhiYlZ0uyvXMZtqncJfHA9th+AP41eWQdxOgo62zO9t6MGs093ZIryL4
ASw0i3UxXIclZHU3lu2OdkQJuA5+2PslQSHiTVQNl9fgQVfYokfH3ZU9JsYaKNkJfmYBsBHqpRFJ
SnL4dUEzRoimlLcM46+BBmBBh9s683ubmQQfj9NbELB4mqyGqbDuO+zUEoeDwxqzEA6h9jlMsJM0
wXRPAsB4ghA+lIP9wFiN+z2fmUcMpTb9Nb2AiIPy7E46/ouX0eoTa/D07pLZziHprE8zwHts+fq2
VDM2cbbRsbEueQupl2b3tQHEJDm8rS1C9GrLvaT9RF4XpsRSPfewDCtq6b+V/YgyJkpfGiun9jA9
GsFwZoFYlkRH7MgF3SkCa6aabbmqbHtvzAqIzr0JJ543FXhQu3p4JR+l2Y6J9x2Zqtg6mXHu0idC
EbBr2yh+sEpaYPtoneYth/RhXXE22LbApj6DpmdzYp+C6kWLEfFB1IDT1ntc1eWmmBNnUyOT5yF5
74u83LN6Iv9wLziXmFlMCcplszmr9KboGLHawds6+XBvtUx5Kl6KA4JwWyQoUcM4vAlxHE5Z8IRH
/gyPiWUl5zBRx4/mHH4blM+GjKjANb13TH23g8rvl190JNOCb6SPy77R7yyyAjcgpC6wEyxsOJ/B
iHqk0haUQzbc2zEVswA1yaYsqoPXlifPaB7NPDpWkwbAde6zTopt5VpPyN6QJ2S3tZnBb+CaO+VG
/9SENb2b7VIZYaHH7MDpgT42tVukCOFakhoytDFuduAxh//ozhOskgdfTL5lO+IkSj5EiH1VE+MB
pjlZ28pWD1EzIICS0SPCw+2MfBhUARIvRng4GKiVAdq5x+Tv9BUwY+5326ZG3rLMVwhmdO2RYTEn
r0A3lDniXeBkguw+tnufPmLjOzbTR92Wlyq2fmboyBFppR9+URx91CMcQKhY5KD6aTbOU6njmyAP
3sDuBeyZeUYcvYkN76p3kX1AMPcP1QDFJP3RX5Hy8joOj3M8VBviqY5FlV/jM852zpwgRC/9WzaG
m+Vl8TQvNn1+FWrKDkVz+lmQsbE1ZIpY0z3TAEVICrRrOXOWAK9YRofwbpjlwYwgAgjaI/AFZtDy
m4Nt2kdKSJyi/MzCuKdGCZgjpAdr1DTLxJia5GaEbqCcli561dz57tjQAee/CuTNm2UStO2JACcY
AubkYFOl87BY/temEhfdseFHMntocr3Ppa/XFUJjI0gzKP4SGzdj/9pxz14bn4rCfEap9ZanLRXm
7DcY3xoTxekoOI3JZiNT61z5TE1IP9EZId2uG9x51LdUbMYY1amZuW/LkaYEERyWP4qUUuoFrGJn
Nr21pWv2gA7vXJlcw0XELbzV+GqgaKxzmj9SH8FxV873sotveCmKqQZOpyTJFhU2VugX6glj0b8a
eX7Ek3EAWDmLEZZVYnjFo44FpJz0evSyfaLKs66zpXiZZlmzTz66ab4AQzhblOHkKlCMUAp+Piwo
XZQdxgy3UsvDFREggqGMecVoSzZWK9ha1GItOIyMxVtnLBC3V76mBnhWgWl60OLenisH2bIDEFI2
e7MwH7XMHjV90Wm9EHrHJJ9gkEzKuCt9tFSEqyhZGrdrqGm+SpFPAElGfHQiaheMSV2KYLgeLAbP
bkYmEqlrHGtQzx6iYk4gN4UTrH3GvNL0PtnM7pg9D1YXgSNHGDBM+3UK4Q4Gl1CYyUcPtTMHisN7
iqNWbJpMfulYn5ATr5ukOiOk2BIa8X1qJg64wROyNOSVEtEb9C0q5Fdvxk4m8NyuPRHfNiFgD/vr
Ukh+wYP/OlnMiBs6rZN6WybuPqhqsS8bDbw4ZHs/mOHUp/GUuPY9NhmM9r75hvv8Myuri5Ggy7SS
hgRj2EHONA0Vjir5FgOibYtGTftC8mB1McrI4bWHq16j6QFAtcx+S7AMplxH+etBeO9JUwT/D+GD
D2XOX19TBf+RQ/i/5hP+f5g9aBFV+b9HD67eijB7+/hso99DB5ff89+Zg771LwL9UEtgypWWkEsw
5n9HDnrev4TlSek4rmlRFaD4lf+JHLTUv5QkPXRJIhTKl5I0SfwhS+SgJf7luPaSYOg4ji886/8m
cdD8klJqk8LuS0s5fA7hhWr5cr+HYuahNanI8MkqUwmcOPvpUm6NPXgrJw2vFiQIVVkwtn3gorPw
Iu8vObQmF+b35g3bFUIKACbXcz2THNov36CQZtoORYHjLvCQx5H+nMdNdIdCDIYDAeNUUOluGp6x
Jb0sx10GTi2li8S0BeNtTePHb3fvf0IZfw9hXCLV/08Co/vr+3DNcRcRQUP2//J9f4sJZX7Q/VDa
IYqgiiCuzG1WVYyWIsWU5rnuD2EjPu37+K8tAF9SbJcPpiFHOiiMBDf8a9Y75slprpQVH7oNx/9d
kDf66M82aRnCt1e+zh9kR0zqctiOZX6oBv3cBGxlbgmCWw/GvQPMAW03PN7/+Yq4yy347ZKQ1iqF
b9mmZf36fl+/WdV1ODQKxFmpL7/D1+c7Ry15XoH9yLRH/SCK0D2mogrdQtWvB5I0Lw6q1rXMke7M
ZHRkjQKMqnAkuwbrmhdrwNsSR1DB4XwftxmxK8oOqelKDIz10Dlqbq960RVnFd2T5FWc7c5DqSJB
rVsVZVv6kNWJwlqIFuN27sbsPhZTtlUG7EXE8XYNzziu08xUG2T6G9uHxGnSDiAAhzms79ovy9MQ
NN4dufNiH3WcHPs68ciicSpEOlI9ofzepRGmBEv67hvOhYt0ARQR3zTXbkHNrVmDratuiYSphtsk
gOBB00axnHffGIbBEqwJEJoqH5vCckjy/IvtjOKAU8htsPf8+TZ9DZj9dZfIIFUmS4dApf/PBxez
eJASRJgdwsV45ibEZfc4w8gm1ivM8Ic/f9qSD/3lmTCFKdg04Blt1pF/fhrZey6EYcmYG8/JeuqH
fGukApwqGAiigQJczdSEX/FNAwImmMD//PFfXpblkQS58kyi3FlSlfU1J3Vsax4sPl7mqCfH+on8
5y3fFVMs8Ru9V/d/ubrWl3Xh1yeaylZ4a3zLFNaXH1j6rOAZJdcH7GvJZbbp00kXDF5MPYJYnAsD
6VsXh4iNVRQFaMV4DHYlw/daOWb9zTL8w7zZK202pyrVOw7Y3RIlGtD4W9wmlQIB5fiGcn2sXsi/
dL6VVLqurKXsD7sqARC2/sst/Ld2ieUiOiakpnTIsDL95Yn6bakzkOsniO8rOtxoO+54TVQnGU4d
2z4FpJuFBESSt8bx2KURdlOGjr8h6wV9NNlpbT8tVJms1n7R19s/315zuX9fHy8eZWX7qEWF8L6E
NVs5AJZFhPZBRvJOGsYFWuVit4D6PjKUWWHkWFEA6Oid4ZnZ3z79azj6cmGUp5bd1XQsuJ9/XpjC
w2VQ51Z16OomuOr7cS2XNmfuAiWLHaJ9Dx+vw43214ZVe6fQJQ+o0E21bWip5DBCFs6fL8iv0P6v
F4TyAku5iKG4Ll++Uo2GZna0qg7I1DiRyHaXDJ5xyELPWzvDszf13oUzdN+M7hUvLjJeNwuuouQu
7KhkLDT8JfGvVWBSNqiDk9XreL9EDYA8pAuPLM4dyTqXCh+9TScmwYV/qUsy/9NFdZdWAsdzHdKX
v6xPyPKDYfCc6mBHQrHb44GduvCqQP0XZ9VVCTsYaptwqQQ/HJ3p8NjWFF6sZjHoNgBeSSbu/nxV
/60ShH3eQ0cmBBU/PP9fHzMntWed0cJ7MPXw6EXQ2Ya2/UXcVK4aQNkjivT3VpMJB0Gdh7N/3cnX
0SfcqApD9zrdaE4Pm7SovKvKPmPF9nZ//oby6zrLVLi8pFQZuq7in19qj1L8lkGvzPpQ6+FTuX29
4emgA73Px2NY4QcPZiIwKOcc5aQOvlNJrKhxf6QZWOdPllF+R/lEikqKDcVv7mAvSCvwfe55pPQF
c/BGewj5rI6WX510I8fWNDoyej7jDcQCgLXYM+LDXGGtUaVx8Dnqwr+gaemroYSzPbD5W7vIrOll
Sl1xn3TY//58Eb5Oqd5yERg+GIgtR7L4frkIcekQRJ4JLoIXgQ7URo4AbzfVb07tcAxi0vCyYdwG
XvVSZ+jw/vLx5Hv/22IkeDikxRSk3F/v5m/rZD5aYBVtm5HikAdnM36NI//WxQ8Glq3yDc7GBLtg
vI+U6+3bmfpRdDknX5fpLitdkO9s+DZ72V9eqF9b7JclQaBwVy5DqmnaXydngk2Ixu2D9NB0RbYt
Z+UewzKZt9AAwDG4aq2ztpvuBP88r0bfBnYPpnBXdZF7QCsPgwTg3wg1H90JmW4WYaTxRYxPuUWf
DmHfANB0zgtuho09bALSVc4xEcrxRIKCDqfbxs7p5bYbsgL0HmKm2dmVP1+NefUMUHgmNEVefDdn
F8MxtyfI+bGKVHqcShXsvCQgniou1QnX3I8Rin43AOvvsGgcRO1mF8+bd2Na27dDADsYFlVLOJSs
NyksEPhnZ5+RrVKYIyqbrGpA9ixhbBSOvJHCNc9eVMB+ZTWD8hRvw3xIXyLtI+Sll4LA4qQ9mjnB
dX9+UuRyOPj9lvCgeg7xnw4B7p6wnWWS/u1JMZrO64aubw9RVSU70xvGm05Z+7nqk1NDRm0EeHBd
9SNiVBezWOjZ39RMJ2VbACdHkX3Qop3Ws1ZEmcRLUTi8uwGeA2eYPlZ6+uGiMFm3xXOBhXrvmUb7
HBMcg/kFFKgOXxzh7CWg38HK5r296CqKjtlDtubmzz/pf1zNfeVYvJaIgt1fZ4bfflI4CSnqltmh
cRG4GhKKMm4JqxsKA9VF13tsKlm8yYQfr3XlLEe4FmG3wC7U+XZ2h1Z1bc2G95fv9Z+mNGL8XcH1
Vy6H2n/eADi8wEu1Vx7cImbwJFhqUxX5MRt4NPLme9Fnz4F267+s0v/hU63lGGu6yF0t71c10m8X
I/dl48x5RK0xcVwTPsOLq9IcGbrhb1KV8DqBTBoh1ONf7sJ/GIMtwQhnmXhv6Sf48rzhUxmMCkbq
0OsfJPfKi6iwz6ustk9miNUwQpe94+naV6b1X4SdSXOkSLpFfxFmzDjbIIg5NIbGDZaZUjKDOzP8
+neoVVe+sqpNW1t3WUmKAPdvuPdcxmD5jLkEjX5tc5LHMQ5Qg7CQIKYrCfRFfTda9h9vxBrT8Lc3
glKK9og3wgY/zz32x9Hd1GMO3aZrDq3WPkStXIgGAHaOa2cFOuhk9aBYuNlte/bJs973xC135FUd
p2E4jxgIL+SeAJM3xLGuaMWZhYLxKuN0O2ruj3//NNdn439f3vVXtVnY8JIwwzX+jMTRqHutjsP8
gN8f9NOknxJphHPNZnYQ3n/0E39NVv78aetRoTu+azK/++NJRQSQdF0OUZ6AB2x189wcqlFL2Ivf
JZV3g7d0L+rHkRnIbqnkdFyXvqqAHPrvf7TzD48QNkYqS64SGrq/+p7/eXZrR89S5Zf1wU8YMyy2
/sIvHJo167OCZ2luTO19JuqI/RKz7nFUexmR+F7Z3bua5fTK6m9hvfI1FT0xE2hv7lZ6w47XMP6Z
WIna2cuCS3pqzYNlJ6eoBms0GMbJwxhwLXWCxyt7FeaMyts7BCTgOYqHrcgryM4QR57qHOJntm7j
y5Zr3mDfMrgYv/OM23UtB5Bnekcm7H6x6CdEzrSAuY9XeiKOGs/tNbfpWBpPFyHH/sa82Eu7n6XS
jrUnsSSzplgN4Fom0v/or/7xkxW26fkmwz2Ybn8/i5bRVqB2NKLFMIHs+G/mlrgeB/VX6x6ydV22
VPl/1Cp/Nb5/PFaWbTPB5cdaDAr/qLJrbArFMsv6YIl4/tnMArptFEmWjHa7U4wC8i42uEmh3WZS
G2ggGtRioFaZx7/1nTEDMPCcDVtr9HBJ8QpAuNmCBR7WtgBRmjLrC0EV//4Q/tMnxW/sM9bkEBX+
eq3+zzPY6wvtnddVh5L98KbsIu1i9TIKS7YegVuzxshQtPzHk///in9eZ8vl4CSUx/LWIurvP9XK
bXedIpRs6kZgfpTZ29bXvLDz5/fM+V7Y1tzNiSjDUrnzcXHXVY/8cNCTv006+lmrj4pTJSl96qU9
weZB3kS623+d8f/QN1kEglFTGATQ/L8u3dcohybdKw8Q0B3SST5dW/XnvGDGP/Zrv4Q2kbU9Bg9f
5hDn6lstq+l5WPqbzvjhasT+8d+/rn+6/OkyfJJw6JoM6896HFnnlLCpLQ9VZ7wVqjVOlq8e29JH
wDyDRBM6elILHO/BXqIPLuF3YdXZwXbkDlHmM/Puh3//jbw/C6/1u6R/I6yVF86ne//7dxk7rlEC
0K8hJ9sOTk+jC5dJVU8eVAW2SL68Dr0NRCyyyLArXO9Xp3jAW3Eokrn5qnxo4PoziMXuQhRCQkCF
Y56kH1mHwaecz9LmDmB1fCisArYZW2MWhBDK+evAew3UFEy3Xwx5ymuWY4buR3vmBM0xcTyQPIYn
Ad3kU1h0NmYrDAEHePkwElnLHJbCoF1I+haOAarTyWSw7JoKrF2aRIGEvQYgunwzzJoxZ4TIlHkj
SQNK0naAtuMEGU9+1BRhHEHVMGJhnKd6Txavc+9UiJnRNIIho0+BDYFlf3ZK855IqdNsTD9E5cJp
Niryz0tm73k13TmVPR6HAsPx5MBHZnf9lmr/OUz7c+i/DtNsndsPFzjiG+PPUwo2dNvZFbY+lU9m
6DfuyXbsUwMyi/gJMBuRQjLm2fZHHg8PeNtpISarO8UFTKA4wXr174/PP9Rv61iCY8DkgaZu//vT
4zHqF7iXi4NZpTGr4+VVjfhxFiOJtz6LxNj/5euwff/9p/5DaUSYIEePwd6AWeYf58+sE7Ixm3Nx
qBbUUL1YHt3Z+jnb8r7B2tF1cPI8zUB8NnEP//uPdv7/X2wzzGe0wCjGJYzsj2uCJbmGoCNqDoma
Map1ZMAoQH7znGQ7VcwfQ8GVlS75Dxuh5bZZ2MA7mXWaSEwIwF4O20S2+U7XfaBuu1hPys/Cx44P
QZrsFeoYLhe93UuVdMAOXB1uIOI5O56qJ1CuiHLIDQL/2g6vi3sarV/gYwMXySROYS8+aG0EEkhZ
UegbSCREDmpP2pl7FSp6c7KmPLCz2hScBA/5VD64i1bs4O1DKuor8WhnRZhLAJo08upCPpV8Ywhr
wTkv4bBuUoNMh9GEAbCqEWsxbmVvff37x/vX8/v3W9im5mWyijWfusj944FS9tw6MzORgza4b83c
N8yms6NMfO1Az4Sqta36B92QMASuOVaYx6Gy632d2jbKULPeIOQaw6ZCBNOrxTklOhC9rBXngj+3
YkByzI1ICwjJQfeOMQoBD6P3uhrinRXJC3N5ujHRfk4WFPuqRwdVInkYIEyWBjq6wqd5TNA9RBbw
IzR3A2qc4tjrmtgkbCag/ukoAJLZPzROt49j7UPZtnapo/EaiXbZj+5/rr8cpru8ZX//0DzHMQhS
sx19zdhcL8L/qQL8xeyiODbqg5EyE/RSXz7g0kHd4OMtKZ/9yUmfaqPS7tOl5DRT8qT3cMA7Nmcv
fvQx+/7GyVrv1VqFvV0Cbgnqcr2J+wR/3Wi0d/F475SWTkvBOGLG4ZSJU+JaBYMrFjX+6Lzmfnp2
8Ced4/RddYP1UH/XDOTvC0VUjhvrQxg3xVc2slAqsV570qOLFc1ZgsjzPRDkbNKyTQFbvDBHNxz9
5CCGPmSYfi3SaT73evlpjSLQoCAEfcaKcxqibednV4nAkPLWLveREYfe3N4af1nC3shflF7cQMM+
MLF7wpvPSkmqEGuC+SQqD11GCd4MKMBA/ECrOYGFJCOSIr5EcvwdV8myaTCWddVo74W9QlUtpv1G
Pnab3AZoq5ZviVB+Y+nxAOYVGBioajcY3e7nok+gLVAFaq5KD202t4wI3SdYekQfAfBJvho/0rbx
1PzGFPsrwrikORFWWawBXgKqH8vayN2Ek6/dVk2JB1HD+5pnhKIB+QXDZpQXJf1yq37IHOtgUYrv
LDKeI9yxuLvHwByjRxvxIlKKLgoTeumg0y1kjYRGFsX4UMqGfWPrvlgCF008Ar9akjzIOiJqhn4B
b/Jt2TRxDFYJ30zPotImVJytHhCz9Owl0zEqxZ0t+ldgl7jESSxlzEzNLOwR+kMRFVtlkGrg4jTm
BINhm6Zs1Mb32JuxzInvhJrjktbmC7V+2BkIxqNF27Yi8+EAutbWHdhqurr7lRJktqm1HD1Srm31
ucVfzNAzGHXG8o2myHOhUQqlgRiuITI3TkSQakbLsUy6+IgyeAAAuxElJtxsca55V+MHNDFQa+pX
2/bLCWHrOUeOHHg0RAGi9Bb2SzBiHTj1eRqwSsM6HCMpKuJxt1hGS4Leg49v+zLFQ3dEIH8Zs3TA
9r2kKNabo8Dg+DA7/mWJy+rUzrG4aiXe8woZQVi6PaIBEtRqYrVCkjCACxi/LcQMFzOb8aJaygEF
lw3niRnDwRr8E0wxay8qBaoZ/5ZAcYBGsFu2uLBXaZVxU51ehTRTWO6rbmtgy7dq+d5LtPhOZ9Zb
Ss4lMGZRBnLWYEyUvb/10uQwo3jtbRjxPXqmdDToBUv1ZTe4ddLKBfD1OE66dijjrA2KeUAMCe3C
S9WdLz7NMkqZGIo7nu4YEyEVGnbTmcdMRBtr8PaicPeRqL6INeyCbOGmQStKMk9OpgXRIabn3lmS
bzMGakDdCMFwAUBi34AEgUfBZs5jlO2RgDGD7RpnPwAZkXMC5UG1D1nD2tJqzEc37r89oS4IC+9U
N38YiX8HsKfb9XFc7+LxlTp116nsxbOgsuLX1VqABBM+UAzj6bCLYvhlZYs2oDwksfmDmWl6HIv5
YJrv2Nys44BnLDHR1jUakykjTX6Vc4983eoMsD2MhlIzbER0v5rGNh7hPmhIOR1kewSXDiuggFPj
SQJ4qh21ZbvRlId63K6PxDx3Z6TzAa5slk5Vezao6xxbmmzfCxe/hvP8V44Gm60LA9106xq8O37n
PRRSODu9TO/7q4smf2smC2DjVr91WSc3tqfFWwDFaPUIK4laNFiOHuGX8OprXo8Pplwf76W9uO5w
l7bNuwWOvMSESmhhiB8Wxb3qfxkuSiuWKGc5aRdKLou0k5Fd0votLcMDAKB3XcDDzavsF8bvCVtD
dlSJ/pikO4BNBG/EO89LK6Asw86TxckxtYth//QnrhbO7J+NyYmctWWyGwbIUhnDI8DmOFejov2Y
IfiYOiNbt86LTWRjKmnMYRtHaPxaaiOcfxUeIcZRh5jpHnVLfXXLPA25CONtThTZSU+G97lMkU3C
KrD5tlKj/vYd59dk+IG3pA9cTQ+2MMuAPu3FLXjHX5aZbx3Lt+tD6iUsCHhlW261pLlhDz1D7MNV
sORfQA4C0waXrmqZBYYzHM0hKY/A9ZDYKW9j+OJjtItn6HA3OulgVsZDPDLc7inc5wHYDs3Thlk6
nnsnSHQBlIyxhip/LXqqglHoSwBq8EbrlG31weENzalBMjauW310X/zYHA4DKX6FAOoLN2HZSK86
QdMkSKwtL4OSXAmzf/TJJcAmDHupbwzk9fSZbU5K22CBZLZ/Kbt/o4K9aXjhAqo+dvEJZ+0yhQC8
ARc4KaI5bd4vuUnkTnluu+noi+rdj+snm9napk8fwRrp3F6pwxGLIlXHxYRx9TY3NT558s4jnoX1
k65xw4nSenMMH+7tAvOsUONN9uUrzUu7mdPsnGJbtSvtpZ7oglFe/HKNFAc+mcPIUG+Ow3eoAQ1I
Z2/XSO/KFOhzBAXX+OzrSn5zfBhnwYE/qindZhHcAuvczCP5FFP7Gdkt8RviiNQSq6CfwHjgliEE
iKZ0Y8n8eRpRK9sSF7+X3cHEcr31jgUe2qoqZMPocxNMoVLuwYbMDo30S3nubsBA70mDaiqFsJ4b
1i1LcqbKBv8UovNpvGswbF4sewX4RhQC8Cs3pUGxY4ki2acW0lLDSC426g/XQDUwZ/3Bbs2rqqfX
3hhfeA8RMM/JfiDwXiNuq+z1RwCDh9bWsQCnJTDq+rdZzVyyFHLS4Kb08k2rI9fuFntPog/HK+GW
iW0BmYnzgPy1fueNLP+gBO1tM39NarybLJbdQI35RtraY+x2e9GVz9OQvBGfQ4ACr9NmdEzMe7p6
8quJoB3TFGQ+jF92jg558bfOFL9kbgxeDaME7L4+2eIwZe/oztmmX2izsbKxdfe5L5Ihw0VrrWzx
BKX7mH7hqIHJEHl0T+T2rqlSudGNe1kLxPTjUSvck9lJg382x3grOoqByTuBYdmDqiaZy+TMVFVS
Ev0eb6qOFBavggpDPvGuFOLT9l8ANeeBZ690ZISyezIFiKSww8RI7pD8vy2iJ1534mtM5zea7KeF
6OvA9hHqDx3zUmMixCOPOIIN0E9dVza7vC3uWxd8cJnX58wjcS8WD/nc7UZ0x8gd5p8dHNBjUuHM
EQhn8ZcMzRYPgB/0ZNugVW2LXU2abSa97x79MIGikQDaQbIOlpwgzT0rSNLoWA++ta3w9BM/DhbD
X0giZR+56wUnbAuncOus+XZIfXUw8y+MiO+EO17hytmhzv2SJDPflVuN+2FgBRxX4eKyihZ8OkdI
aZS16KyMeepBxeubOZnyMG0x40xQznkTooexjIjos4z0SIoSbkQKX9KGYSuX89Zc0zHzaYq2cZw9
NJWE5llKY4NLCIcfdVZAOXHFuTSe1+KqqyFAAyFp84FFJSUOxRj5r/KxMd2OgbTiy2zMJ4ZoxBFJ
jA6mRN8+KX/vgjSEJsyhMBOQaHn60W2JQymaitVZ4Z1rCcpO5qxGoU1ryDCNAUVzNJNlmUkUADbd
ths/EGoI3YvDewSu40TNGfDgRfHaVvHwCVamOi/YxblpuSf9FsWdTsKqO0yH0TK/iDgpRIsRcezI
AnS9N6JSaLrwlvIiWndzrn2pKSJs2foZ1581YWKNjp9QdtVzW3TGhlCtJzfD1RpZVNXOq06PSfjN
C1muj6CVsO452hHMAgEBPzLSXkC+yZfERBfP2bpLllM287ux6QEVzeuhpzB3ognMJpFquFFbFvG4
huW3Xex0q2zOCUPzMH4wkx+T3fhnNjOETLv6je8UUySX3vIVjRF13QiqoDKJrJuhyINxGxXlc4ab
xR6pXcFqXsmQYNsqxDtvD1/IucGDTC75uesbDW5dRumBmaD3cOH4OieYZm2U1G/Mr6kuM+uzL9TO
UuN7IaKnzHK+egMQntSgNzdcTJPtfKU64QgREUl9edZdLdTx25YeKIRM3cdIRjZRVX3Ef2Vj2XeT
5uLgsPN9taS/MIK+8HHejX+NQkiPy+vuLnPUE9lXnOUKowYXerXxe5yBVpFd00IQ+hANIki6FWBg
sT6yzEehAcmFh7qRPpAD02fgF8UPA5ACzHs8ChjuVBt9M5plOe4ar21mP0Jw3JuSOtLV+mcd8Ohe
DETe5GkO+j7XmcWJE2FylJDUIps2jfj1GGgMEguNRn7Bfoq8e2UOAdvfhH0ieJRK3g+wikt7+RJT
dNLn9OgP0OqG2iGK26h3FAXXNoZmatTa24JvXPOIVGic/GcyOs/LaNKueewxiECYSZxZYuBYq7PF
0/yPyBmLo4rwiOUJIVv85iV/3NOCz3vbixIqGwdvOOTwG4nfUVW17OS09KHrE7zJAcsLnbv8j4af
PPWCfJMuoVvoOvdbeOlCrkN+tyQ2nj5vIYfZSQmhA+MCMLvFy4OSmQGTuF/c6pmF/9Ht2+/IQPxH
TtLVkuI34QYkgmbIiO99lzgvfHsYk6bq1EhcYE1BgmePTDa3GozrbMsH92DKcrnYENZ8ZF27mVOZ
nx1TXPr2maE3MURZxiSrnJKzOzk7q3Xelpj3RGbce6OSx4rwAhCaKFoN3B/0oBqxQu233RONUzhW
KJ3qVBjpTfj8q+s5fqui3N6OEKc3nHXNcxeBTmmjCm1j5r4ZVXrSOueWm0ONVw8iCjwhdmqN+0tb
nK+mTGwYfDlcH8/7zqRBVqGuQREmt65Je4qo1v+oEokVf+O4WgpPxGx3R03rSta8iim91I7xHDPq
Kwp2f5zoYwytD9hwfY0yaz7UbfY2elyKTfHBdblblvoZ+nw8Tk4g8TZB+aEAMdq+28w8SnJ5Rfjp
bJmi0bxymuDqJMZecigZmKR8QV/bZcNLbvfEvNrzD+a6KXZriO7khW7KfsUe4ZNIu6eyMa+lYwOF
j8AfD/mCbdxxnvySNPcqjwAYAJqFjblPJCy33Amr3P+haCO3sSL2mMPpUcaMEcDn3MuJJm1O4wMy
ZnjjmgfNDCy5QcYhiEOB/dp4w1wd77CwtJikhpT22suTX26ivtmbNMhLJfVdw/XcWbtO6Le5Urjh
wO4FM2QzCJeVuYv8j1GNl1HSNQ3rKpfhDSivkhguhrpHcxY+iBBnCTLHkYFqs+epTqawTaaGjED+
JmdYbWNx9uShUb1bzOo9LxvYbJ6jglR3zlyypEtaRjCmZX3UmxxlBZw7XErfi+WStETvjFbduuee
Q1xTbGNR5LuOne5aqFMRCMqCZEj2TYMdsm1aqMwUAS0N1ZbF9LhlfeTsIs1ssVbdRbEz3jmCszcp
QI1kzIXZAWBbj/rfJqkFBC5Pey01tTBOM2Pnjzqb4hHjNVIBONnEsQJkO0PGp0z1Fo0fujz0nNa0
59Z27pbrkM4hYZU2Y1PeMUMmX0aWIGLuaQaztEVUg+R9n08XuiB5krZ6KPBlEvJCv+YLs76zkvLZ
bOoWkPOvoatwLzfRtI2rdLs4DhwFbTxUEH4CQrrawEqGh7IqqmM0SOhirfsMYcna6tq4TVaiAPRE
bLWZXZxXy1oJLueQee5zwuiICRS2wrZFCeVYAyMY+sA8KJ8Sb0ULSomFLZfZMYoTJmQ6zyzUKfE8
dyQnmJO77cB9jePEUK0CzADS5TnlCckMizIfIStSNcpHRPPlYJ4yEzUpazvohaXxlaTxT7UYj2MB
pccgCPVel0h9kirZd6JVm88iNY+zs7w1Gubuk5HX7ovwujmM6fd2RdLDBFvzjHjONiIzHuei+RSc
Rbt8pvDsOyxzeOV3HgeXHEle94z51LZUPYn3Ean0lqQA0CpowdoItykb8YHg8iMoo6k8uCck9bAd
rha/DIYJrNpQuncwARiERs230OTJqIaVtjhzTTXFIdIc+1LUis86GQmtgmL26Lb2gUF0fDKp7i6T
SYxKX4cq6qNAb2Kbsa71TsYJJs2ivIxeiz6lzz58Ddt+vcznDA5rgD7+xos33Y3FbQAls8lXrSqg
jpfF0xko+8cyy1jUde4js2vo1xyrm4TxzH42opdkVK8eC2d4XwwctR6Dd2PAiTWyz9rgsHcIDghU
ZwceentyvAAli2a8mrkyDoBt06tM74YqB9FWZTccEFM4NZQSQhr7yaRjt3wjyD3IBMnMMBYv77Rt
C3TAdoy5xG6fi9RHQ+etmcixRT9T0Qn79Ng1KSPOQJTesIYo53ryIPyZNeHUbkkPgONIpm9g6rQI
VuQ3zC7lk5xFFBK7YG6bBN9bMXVEWWfqLdF3eRkR2utNgdlT4qYWrlZ9FRc4WXRqOhIQVnd/jOa0
hQJwSXrkywypV8mg4R6mjIcDpZP/xBFMAGSElIqG9jgdmRk5F+gZ9WTUL5pZ3dfQPBDdfUTUys+i
Qs7bV93d1MGAWEGYkuGtYfUX3PqA0c3ZviaFfvbjKd4VCi6HS5o9RPqWIQ55OIZfrOGnsEzTd1oA
BVRaC8u4HdaX7oc24fyNzWhGW+bz4BBGkgpDUTriGkWnjfgPVONozK+Aae8MKKqbvJi8ACkTftV4
PnFinNirWeGUG7eFpD1EWTe9u6+T9pQxC8KPX/PVjfRjcTjE7iNVGSoFe6zOoimuAP+CNKW7XWl+
OYR9tJHWdmnTc4VkgxntxEPUgF6os6S9dAlp6zncAGZMDUAAjm6btGTTfS/rbH42s5AAHWZNqnqF
lcvp7FCnL8WrNMG12j1SHNA0wVBhTWhB6nSedfIEQUhq2s1Ur5HlbwqZQrQgMWsp+uLQQbGknmqQ
LYMixceO3kfbRboegVfcs6kyQGTMUEnAB6XoJwKzXgEds8WozKGasb35szGSJMwqBSV4QrhjMrV3
UvBTFILPqqcSnubudSB5KpwAC5quhVMbxvX0ORWDtiMx+j76yEs72zUIYnZGv8Af0PL+6Bb2N+Zp
0hHNgupOWNVpYFyl4aAJwFiA5PdDHfRtYBqF3M/KOYBCCtSQxAev590mFvpV1sw/WjCXO0N13UGK
/DD0prj62Yit3p0XTnQVHzFqcbexr6YTi2lD7OiUjf5BxfwIsYwfduum56wU+Pihci8NK985Xtpd
aaq7OGpe5z5snbR/TGvvTSZ8MWRJ3JsuyX+NJjn2vJe5BGM9CQv/dZ2mx1apLcoDyRLGNEKFr6rR
MO5ZKjkOUaSHXotHtMetYPlEfZv5uc+9JaBmfeyjBSam1l90m/QSlxTKM/343idrGTA+OUqps3yy
Pw/9mlI/i8xrbHrMRiHsOqKTWzVCM3eSZTdU4q4GL9ubVXtCN08dPpCtgv38LTac8oxzFzEmZuGm
IQozN2HQVX2YwunZOS3pgKMWHV2Kpm2MQR1H1aI/9MTROxnZYQvyhHOed8ZRj4DCCaRzO2cSLhxp
LllzWRFZ6fRDJ6CT5bbY6c3iHtcdspdp/tU1ouFSsEVZGvwTy1D86L3ZuDomJkelc7PYKTUbWhJ9
77IHKzujvaZj0l6bEjyY9Oew4dthm7VzHQ38KSkp+wbcEtLWOGxSxVyPhlIJuSaqUVCbxaM3qYtT
yF3CpNMjPfU0+OsuzGUsyeplPKX8MfvEdh6gkNR7s7VTHOHawLDEd49g7loyv0nLgRXPDIPWrOuX
6k5LVvNZz01KEfNKVlcyQAAiFSZ0RnhNnGCrBU6GJFo89FC7dmB1mnCFF1cDE8SFVzlHFbvRSuvW
ltWPxiNLUZhkr81RRjvM3lQM92Mj7p2+s0NHq48eDuwd6X7sodP7OJEkn2nxO0KkepdmTB5FAQx9
SvQJ/Bx0XKf6HSWAvoo+Y9QMAD1JzPmylN4VnVeEQw6tgAa6NtSTcbgspDsFmDQukzGnCCDxY3eq
exAWt+nYwy6uF2PX2QOZtW5i7cAV8E80HmOoynPDrh6nK+u76VpVzrPeerSNJIYarlvd//UfM/EC
9/G+I4YOaiBRflmxbHn7jKdYeOpe9cs7m48SWBoTN6guDnmVWYsRvWBab+n7VIOK7xpEx1ouijlk
SKwGY8p4+gLWjIu4FX3HmqdWetC3PhTFjtSmwZh3c83OnL7JKcF/ZoliAdoTR1BzGaG3+6UWdr4L
cOhdHlXcpjx2q5lphO2DzYl1VGMyNLTq0jiystxqXrnHDW+BNWgClUzurrFlClymUTu+c2uTM57T
euclZRvAmkp7jrt4V9aNdWJHZL40X3bb1KHtTvDgDC0O8Yq0poBWR0yYm09XlS3nwq+9jW4nHtfd
Yj7oc/IJwZ5cbJ+QDK/tiVvl/Yna8SS9dZE9Ou1Wd9941rmbRHMwe8W8akEEhoYggAZg1U+TLmbi
XhrYCTWXYqSwR5Uq55OqIPoV/m+99QPK/P1Q91dkns4lsh4Hhn/7aaV1CN9OwcBEDQxesEa9sumc
qvmTWu2ytJTLVtP84g+ItoOWHcYZ9vCY968Zg/ZTllUwl1A4DSNaYk2nmIntyQ5aW1knlMenXMq7
1NFIiyiB4ThDtYtMeOsRCktqQHXuLV+GbZ0zy8j4sYx+Us28ZKwEZLo8ZkSMmtwFm7gFUA9Gla66
ODNTeyJdE3Jv219EahC6qduf7AmCWM/mrVPSsIrRfXWnpMZKvPVgxT7HXqI2cQPHeGzI4SPLbk3r
CelCcfJ4r2k5MyUabI2WjxN1sYD4Z8ZtlJEZxrb/jnAwVLE/hXDfSNBc+GO6Klt2jkal2RB/ExKC
ksrO4F/v+mHXkqDRsQfSCm85iN66J0YV5G7XZwzyER7ZJQNi34o5ha2veDBCtI/eJhEKtBqMGoOn
DiSC1wcE188bGjViGMs+KN30qBNTAOBcfnjerZhtigetWvDbaqck8R+9op/2mZODQF6ibe9HV7hw
6wBen4Mm5+GKqdq1rAKAKcJWqJNh+k8IToK69D1g499W7X+JNXHro4B8kGbiWkpKA2qHq5eWd3qd
MEABmU50wmWhYQj9zL402vLGlwcPcxrfzSV9anLg+Bkjw80sLRjQVH6kN5ACtJz0Tj1Vkr0+SK+g
WRV9nspfG7BI3Cn+aR6yXW7V77S7tyw1FcUvXAtQRYB4iifdjYfHQrKWNav9iOkGxlo7r/btCnKE
8EhXA5MaF3TzVW3QDnYCACVNR1G9DYv+nU3FXaugueZmgtc0Z9Jt1aHUiNRoYY0H6VCnl6bz/LD2
7vnt5QLrzyoOHgCRU7oe0OwIL+yjkrAlAGmTJc2bO2INE3Z6Sdj+OC2Vo9LQcdWL89LE5kpj1s8D
BXq9lHdD6pzNJBtWoghQ5sesmWbwEylOIbm8DDkrokHNjy3XVgNew1rjBWWksqDOLhW7WwDxvcYP
IsyBmGuCJhigm7DBXH6g1Y3MxAtYQtJ8A1nBpMoTX80chYNp9ifbHJuwYyA3EL56mkHCjda4/tud
B3REMaBg8pp76onIi24lOu9uALBNMHm/S5p0X1i///r1ePdhq3AwcS/7DyTLA96UhX9ji4SFzzXR
8TQ7XwPiKJf0WcWpA0jjcVbdThsET3DGtAAM6g/IyzQllXbWNWvZKUuwfrSlvs9z74NNGQsmNyIX
ZSB47RZjtQ6TyGRXUu/dBbYbigx6ZVxNcfFLn0h+Rln8rhcnit4SBbjN9LDnrTLomtEiCDSzi5du
B/R/nfnB1e4FrTf8jgq/O1sOAE4lHmedMZ6lzuPIy1OqoSOWrHmbJkX/JV+GEplMqVfAQByn2jcS
IjkrShbzwNauVhd/RKLEI2dmp2RxoHP3TIwVM5HihzGoc+lW3yaIynMDnbjCS3QqigIiqRQ/mGMu
HTFwmf1eDRqB0+VIJlyTPjE7ahkp8IJIO/2qis4583+tIwFEPnaFUYPQr4xhV9AzfwMnzASxB/1E
hU2xm5+yFCxP5RbfFilE+zKuUTSPemit+8XF+CUFq3vHsR/4jAnEKp/HaLi3h4qxDU6agkgWakxv
70rjrZ7SlyVOr1HTfScZEzihF98stB5KZ2bft4bT1zWFcgHXBXHJMwwVkigdNyTF63uCnDrCwYmG
ne0rOoV6AGSkPxI5cY6F23DZNzcUdC/Y7TC3NYTgEHVCreMGDF5/lIWqQ8usbkw2N/3YbvLIJFbb
ZNbq07Oj0XpPy9vEa8rS7Z0T7XNAU8R9Az1Qq4e9QwJqL3lf0zj5bRifukG733Juk3yCjECvqKUH
TUdQbZxsJE8zzDbkwrW6psOstmNrs8gap3doatfCafcqKn5n2Srzk3pIihGZLVH8lomlBkPlUton
87LxgeYXCpdW3EBphJoYlgLOjKqIPlKO4p0lcqjPHkXZP3tO+n8knceS3MgVRb8IEfBmW4Xypr1h
bxDsJgmbsJkJ8/U6GC3EkBQzJLsKyHzm3nP3vvO7Y4NxmaCis/+mGI6ADY7y0x0p5Vu/bDkAamRh
mpESi3AqWJ9gBwLruAoSoLNoSY9lP2nE2HzW40Bkm2mR58UeUhB+B7D2Vx5kZIu5+nGhkq1WpDHi
88euKKy7Z1unrLGP00wProkk2CBw6c5ed8G7EG3DDidgSTYZE+GRUIG0GXlzkxcRJSyj3E+tjXLf
vGjT5lFFjEZ1FsM/G7bjDHaHqOKN8IZnmH/ZoahkxkEVYvfNOrBPbK1HGSX7JcfpbtLqQTFiLR0Q
PtxBG5gwu+JSBuyzKtFUBw4xNY2bpwka9YqM7st2Y0diryD/YYPl4CpsEGtQ4Z79ruLh4NuksXrX
LnqiKhL62rbk2DghO5dFJhyXBO0yVEQQZG9UkEEkQfeyy8gL9kt2eEZOsjeCXA6RGl7YsKwEYAw9
8FPhbS7dLyYIB65VZ8dmnrepXIZ4WQQgPP/orTKeJnov2nNAsOfRIgrHKmM4ld62yDJUHQ2JOwU0
xKCwCZMyL0xo4QZNv1vTRrY0lF9yQgCRTZTimCnYnWjjpV0Qr0dKncOm+t1MPQWHL968Tr3WHCa7
rnD4u9ju38o1X7weSmYgYSeS6ZGDRDlYghBwitWD60JhImX1SevqvW+JJ5xSoGClnyMBDNU1xyw2
pwaTOwReWR/GgI/eTNenFfGX/uR6w89QpmBrmPC3QEan6JE42jyOktm+2NrmA9Uybtv8VWYDuQ39
jekPz7wudg4e2iYIXSZ5BJ8yxIDiGBYnl1sOz4d+6AgR42K/YIZiQBOwC14I3OXK6LeR6v7OUMCJ
LRAg2xHDeNKR+65r221GLNrslZTEfvTVZazt8iAvEZFNJEJFeRx6d5JTvQPSd96JCrhuTQDttuCY
sJOy35l0z/s86zkNTOr6rCL0tSdeci4R7UnCclIGd7zBHxWsQx+RxKykR5FV74fa/Tcixytm+HeS
m2eZSQzz5JvjzDtHBOgImRHgYmR0vAoKne36HzZc/cb2In2uOSKSyPoxIQ90ekAd6KOxKbgSUFAG
Lx5B8hkBkucUK0UokwsJLt5xmHh6xDWgHOe+6x41nujYxIlcIL95ySvrzl0Z15A4zYAZdkZPJURx
c5bwMxutDwNdCKVgRYnQftsTfaVk6Qghjto88K/52Od7rj+qVaKqyd0EKXPpQfeerenMC6u3UcHX
aRiY0zLNyW4l/pedoHp2T7bn3lO64zx5sgOJICxg4NkaBkON4N01WnYEQ/ZUecyUZ5vguOS17RYC
nIwLZpC4LaK7mp1nEibQb3TJ3sjWe0sF16wqAd0Ibgf249UA5UW53I2wp9GB5MD3SeR17f5PhZxw
kwCY2LY1Z4kCHrM32oxGOyL4M/CTre+kf3Ei4ntz5LCrwvaNAE9gy4xRt2Ej00PO5NvmU+Eya3nN
iYUQSXlgLuTs7Cr7QV7uU8t33T40SlS9RvjHM5DPO0YQTzl/Oi91frLtv0FpUWDVyt78zkvpnDp9
iFK/3+bJT02hHPYN5b7pC7gXu65ZQbuuZ+zaQoBYHJjyITc2gUhsomKB38eMVEeM9s26vEhj4P8x
SCZiI7bGsfI3cqvqhVgSpkwVRDhiL8ieM9eo+uFiyh4ELM9DSeaZm927dr1OE8LHRjbM5nB3l2xV
fE5f2pkfosY95kFNuKS62TolK4otKLxCoEIpq4GcuRE2gS8d6C93YIlDFFpFebJ+JGNcVu4Ofucr
GTTImIKSsGIpkNWlwWM/kLVdGSx/fFdxOJo3t6ADhywHQsfSe+LX/3SkOaZEi2xpsa4NiSebwfVZ
bImNN3ifWYuvGbzkYR7Mc5W6B6ZhKVi5IbaRdFNc76ao/fKy8jFwaE0rInyKkcefFOJpZ6NtR1AN
Z0vALrWXN7S1pBDU4nVG0tnB9PQCOOrsyxy4FjxrNaP1tooJjzkoD+D1wFg1MFaacfVJej3A7Hzk
O7U2iFD8vfLMelszOt97usTUVh8wbF8tv781E6hMouc/TQz9reH8sQY2fwAY060ZpWHMErhtxhdH
TVwWWm1dNA5S66/O5LpprYtvuFCWoiujmK3seybk2osX235P3JYYUZTyRAo9kYdgbNIGgDwJKETK
oaYivIDriHFO7c3u1iS5/lj4/MwBss4hLR9UwWBESvk6lww/PWwLa7Uuwz42wIszxULP5KXem5vs
St8qd53wfmwSc+mqM2aY86Nfc2175DNtq0JyK5Yw5d0pfTIKpEFocB6owAwur/a9Uz4TZTV99BkI
3Ep+dCUmCNtoCZyLItq4oZ45vwmqKjSjRju/pWXWsKRa7kMGirFHL7Xhev3XVx2ujGQ84WWhIAHp
sg/M6uoJ/6hs5MAFy+Zrsm7d8MC0fnVi4cN5wf11mu3so2aruul6tZ/QsHUOony38f+UEdMvAyYo
ohjGCVlvER2jMW+sIY3LNSMkHmWdfBoXywbMFXAqMbmbO4JPZq+9yWn4zvFvbvt9lnsOngVCEe0U
OHxQljF+8b03hwzwuF53GAU+YYKsdNJib6q6jakH+SQya1+HJujIlkGf7x7GpfvQvV2Trd1ts3X+
VupwPsAM2OqE/cT8zvcdbMhY9mMdZLiI0vrHLTzn4Pgg1Gak4nsCO8i5UhfXT+BVz8UZ7fl9ytHk
Ji4NJxwrJwnDvbfpUNQdcAnRtEnzYkbzsXbQMUs9X9lw1zxw/Ytj2atM1qJmXsSjasp+i1dMo0QZ
dlZPatyUuvx9Fv5wTkarVNNx4nvYGgsfq+svYUyyGvFDIRyvodO7eYYjn5EhmtUfYeZMh2ZGVOJZ
CWUjejuzrL9sQodikKV4LFpUKpYmolqsyhN0hU2A1yCJ9Jsh/hVhZ+/NwPwQjbsD4hhtkqZI9+nc
nWRRGox7jbsenJfeTN7E8p8ph2Ra3ep/xIW+Nx1Tz6jv/2GUBfzN90NbvfUBy1OUmoeJicJxnrsj
A3k+sBIpWc1IZLN0pBKmSCfs4lLai8vygKGPNXsWO2fSW8zcPyUmstSW2IzYGrP5XC3Vt6+rNyHs
zyozx3P/1rwaGoeGUeCprtexTdpCnZz7ZEtvDMssQOiXpxp5uEbwrsfp2W769kqmYKXmJU7Z3G26
xfol7X6BgT2XW28Jv3XN3NzAJEa8ElR3LylwoCx9sR16grzIYloyvuNOun9dc2DBi0p37wATdzpB
gCtZjaaYQAlAPkW5uWaFxQzV1g16gugiITfAZQPkM7jscu/fYlDRpnNpUwmRUyDsuCwhqLYq2Q9a
/RPseY4lFmiEJB/SoaIFI3HWAwelhcV6G5jF2WGJ80wJ/IO5IiVYAoM1kg7YJAPE+7HKmAxueix+
OxH5l0VEv4yy/Cn5QNRkiFNqOfyGOTPDUWHvnCUJaCl3Tr+SgGcVvbFzOJvjSzGOFmci7YRRfzbS
NTaZufRbkQMOt8ZH0koIVG4QOQ/MjfYNtjjb8wk4Vim+0KH5q+Zgjguiy6ho2LPWZEZWGnB8L07m
EjHJHvu3XGTMSHPeHZ8dX0eTmRtfxO7l5gLHJejng1FJ4itZPdktYeHSI3IgNT+DUn/S+6LP6RKx
NRAaEOQHcWVkECjM7pRUCz4bhPAQkLuvrKh/+QupYWABvK1VVB/KbP3YF2nLkBNyvCO4DEanOxmT
+rCTGvVc7fP7glRfIip/Yhbj2nnK3XL9wNz3apq/aRsRvg5tuOcjvxqMvC4mca10cns/Qg8nWUqN
7lX3oj/kkvgLRR6FnK9+tvwbSanYRZ74qGpGsLiP3iCZTdtFAVcJhMtszoLgV7xITS54jewNlg81
MQg2T6bMUMCr7BS/aeybxFBXbT1yZNifNbtR16HxVWb/ljTqc8mya+BNZYyN74CS6jOxml9eQgya
MRrbFh2ig9V0u+Bx3NXDMIJWznaZ89u2xXzMFvtrVN7zOE3lqgDlz7eoLacAXeI0H5PMfM5D6Z3g
CzPHk9eRvSDh3IQ2JkxtzHZ4ICDP2Fod+yFv4Q1Lm6BEh1UC9zenV2vNT7YS6z3I++0g+fEnH9sU
G4hXpqeHdmBtbWhCA3LtnbKWIJ5ZiU04Ib1x0r4/B07z5pfDseDW2hEwjOiAgAz7hsW1A0BvzvFS
+2xKnfLcW91uGNll+FZs5wwMChSdOBBOXrv8qar1rcIJQroudWqi5FHa41eVvoIr+HHXVJNcy2KL
YffsmszLMsRDV2UK2O8laD22WHcjvGdoXvdsqpr91M9/cKBLBLmcUerSO97NJCgUKwyTIisD7VBY
dMvwT/Jd5/Cps0Py4wiAtMYy/Uq0Wx8v3QotdjUr3TxAmjouhy7g7VMzVfHUf01qwNHaMAZUiTGu
PIB523oWN17IIwoC7K0O1S2KFWmAuOZUeHLhTF4Ee60yWZKLo/B7kgEAqgm6rxtVR4D5w9btJBnU
ZRo3U+Tu8Av/CcIxPC5ldtMpO/u+ibydYkwMM3JilWTUrC5xk+E8WkY64/BndHqHwAfzFrI7IZgd
pwbBEBEi+JRLlev34KWpR+aDAFsmE4xnAtBqF9zMLGt2sjAp3jJtXlCOHc0SWcAcidNseEDsKZkq
l/M5J1I3ISMSIVG2Y0ras5tA112K1N1GXQXpBsdQ1ho0WGm/XYKmPSS2Q/pZ7m4Ixo0eK8f75eXr
bE/cZYtuOWjdT0SU/1I202ybOLWJkb5WrFMPA1BE5swoyvrA2rekk2yZGxlq6Y/NtOxh7XlXPJrP
3VocouL4GpsWziUueNbJ4tI+KzWkJ7E+LiQZ3kvJhVdaFIXuaIhdZU4IKSMrHsHh4PEXt8TluskX
pki5u139us38UabGsFW6Yic7559N5dSHZZrQeHXmrTX1ysYP+NaiJyoIfLTAAVXPfRyQk2mApGRJ
PhwxQ2mGW0R0DFgS1DD9XsMWgwIpOvPHczJ4rzie3J1biac0GD+lYJfFKI14bFdyz4o+7utoXxlI
gAaT5HF7ILbcf23JI+yLd2W0tHCkEieSNa9T36sZnzj6b3oVgzX1BAVkw/nxmdk2ZD3WkDXy/9gM
90uZ/xoITfOniWcc+UfyUMr+jYiWJ136Xqwcgd/s1gXhbSi/dYuLxEPRIAfx0NrZHRcv5urQNONO
l0S/JgtHR3ESkg88r4IfG5U/I4WZJeaY9dumJRg190Gz86UyMAuplfx9Ph2kTSqutWLAwBDUKX03
yT/fg8VYEGhAzlAGvniWvdS8EHFd2ILBUHqEcu3GSC4F1e1aS5g4MfLgeZbzZ4QQdgsJo9qO0P5H
2d2QlWNkzuGTh4vNENJOLgjwzd1Qw/j3Rl5/M8CG2iJRrrLvRBncL7xO2LL56hDIEj8R9A+Uin9r
J6tOufxQNj7OyWHSQk+/bmJ/iRzbdQY1uZDqR6OnLY2RCjn4VU3TT9S28EMEUUt1+2PmzKGRM3mU
INXfKbKgZa0apaYu4eICbrD1wV6SnSSZeuLiXzPLTKaC+nE4mpkhNnmn3tJOwPyiz3L0g0Fr503B
g50Op5EecRWuP3F5PYnExzOd7TPS16uRqpjW2Bd0xR0YFc9OD3WNXV4uvyB58nDww9GMvI5efq9a
G86db3z49qlp2csmLpKXxhH/ynxB2qLmmx6i/mI5048mkmJAe8WkWf6dqoKayGHutFQ/WEPErqSB
3NaCJb5riXPhKR9kaqR3SvHZTjcD+Tp/dORvI/LzJtrrWoQMPA2RxHXwQuPhs+IEi0SCRlxF6WPh
EaqIMIO50GoO4MjOJ+/odWygKlGTNFI/VpNnHoPhDy7bhB+3GHGCmOoTpgRCGJPbj7MfcR7/kBl0
13HIXgwyRAn8IFeiHPM4VbhCHAZXek7j2VWMDozvahafhmB8kOfTKyFDp8X0vnI3eK7RyLNQRF8v
5r9C0UJ7RJcSouvRE+matEtWuiFG/E1nZr9c9oobW/V4jFycf5lzSYt0R8/7i9jlR+X7UHei0+yn
f5aZ9phJrFeLfpuUxcWPgm0/lc9Ok8md3fk030Ro+uOj73fnBH/PZn10mJiNh4qgz63Dc8zcNJ4M
GewmnCCbQU1rs5gQIzbMf9zONlFnob7N8oskujpmaZxu/embCfemU+U7ijKyn1X+T2U1+44FkbGX
nfoUYe2cP+BtZePN2C9NQKAKxbWDxnZGiO6GB1MEzxJl7t6xAQV2qwIEAaidLhahvePG1uLPmBCp
3ZIvw0lHoghGOFwf1vjJvbEGnzDnx6eQuWO3N1HMM1b/h3/7n2UcWsdECuuvEjrvliCA3MxT/YXP
6GnymZMnSGLG5rVLfB9Ay7qX6vGsdEZQoknFGxwZSIXsZvgLat+KEbccTcrE2IZmA2d8qOO+mJ+J
XWQOD0aP9ESCTF7IaXmrfmu/TbcN8fMUXhxjuicMVzGSqubgbqWjsZud5Gme689uSR54inRM+yp2
LU2oirp6zcNDjJ+SGyrJDWxt9rnjIk+lic6AySYBIznSiGmVfmRWc/JNIosnpI6t5gT1CeKsVLhf
uSCYajuaZ5Wh5s9+55J4GdK1iT4an8aoz2KqkXvXGL+mzv9LygeAgIYwliVQsbTNp95fMPO2xEf4
7r7P+DgWrDhpZzFNGtVuHFCFL6SvDbzp7hOaAKKD+Ag1r+qccYySaHUK5XSfMCnyVUX1jRZQs/oI
jAAL8KTYSdN/usH4J/E6GgrVh/zYN6M3Xiey9vbZtGD/ax9NL2NHYzAMKqLPnAyIC3HbO/JXLj1R
ZE5CboRf/s1CFl6TuzcJaNksv0nXdpR946wP9homAZ2rl+FL7rmJeAajjje8csYIhHGIas2fwQr8
FIwON3OXvWNuZT7JBn79owPfJvw4uI7eQIwKp8F2SqPHEWo20qtTkNESZBG8MGuILtxsGaar7NsJ
sR+AF0kdhD+cCJehFO3eq9jm2qMkG6U+ysG8K9/B6la/BdB5kK8PeF4YgrMiZIo9oBENTPld0HPi
MnkLTHjVvWe/w/c8lraUcSVBmfKFLDgv973kp6S9O+Ir3vBzjzuvJIWTxJ//E1EG79gr1v9uSGpd
27212uriBg8LdeVExlvKZxEuFhKDreioFfQon8KhzXbuSgwR64zJrmlfCKgxY+LrCc128fmlONxF
tENQxNLQ9Z8aZ/LiJmudzWDJlIIm+hQM3IhYLchTKQ6s7/MD2lRwHfhMEUaRi4rwktCwjTBQzts1
pp4aEoTf3Ow2/1euKV7s9YSLySetCLVKhrvU6rkaioew9im0cM1FvM8bh9TbjYufG7nS+rojXB7z
fRtUtKWO7Hb8eJhOPARpTsPOfr51M9GxpmgPDHSgPBE9suySJv1LLrwVB+n07hJ92fT4FwWqgXEm
mj2pHisXBGqo76jqY7SPD7nRf5RecEgbUR3wp7COc/j7DxS0tC/5wXQA9+jy6Bgt0vOB9MchwCpC
KhkiYe83Wx0Jrs9m+TZW/S5AikTQtIy7uYmO2qZogZGOD8xKwNXnOGR8glH3JN3FETttsCtk29UO
LHzbIxCx+6P95XfIzrqvi79ETpOLrNlxSg+uZdjxboDDpNgj2B0ZPUk0o8x2UEOigC/DQq4b070L
aJC0Aa3n/rVkiQS48D/9GSMtyrv+YGJhvDdo3X3yo7luw2I3gwoWBvQwJ63ZEVfIguZhIZdRlfcO
C2zM1uxKPjdGLkPcmtZGxOWH2XnsXf2cVVhxCbhnhFlGO6MzhwPskFPbwS6I2i6K5wHOkaeM92UU
jDY78SGFXt4chD0cGSJ3KINbe9wZjNH29iA/ciLqjFwkn9ElhO9wKFXinudzWMXlS+84/e+qCB9z
JYpL8q2hXeBYxhqKXMY6jR7rZtd4mKD9tcJATFQn1Q5jzx6VVnpVXbSVIAzO7uBZyEMya1d7xb1R
ooKhwEouw2sLjuYjU6AG+eAdynTjwfGYdFtN/ZA6ME9DpQnn1pU4MFJayp6tV84NVC1oJLI1aAiP
KtzdFHW4ZbUn3OnfaPYj/k7eG706RBlWzWVnCj4x5Z4K78myvPaaYg6LFZxmKJ1hcfH86lV6tOgT
un3RlA/g1vgf0/Tc1/X4CtHO38L/C1g9lUj1c3+4BJl/M+l8rgivto2XGrcqouZhdOpc+k7GU6u+
HWCKU4IFLST9e9NrYd57mwIUwROXYooxHw9DuUVmvNxsk5bCWOY3NT6tCJuycD8W4L8vjAiwKI/R
VXSCp901DjhM87gHvRgbspwOGRvoySa8dJZCXhvL/UlH4R7JgLLQeCbutUEBtBGh++isMeIf5MgN
TyxTsl1nV5qcRoryVJnVS4Zkvi49TAl5VD9PtMVdBdrCs/zoYk/sUoNu4iMYhuzSWIKTdHzN6WIe
qiVw75gYzoaKXhdew8vCqK2ykmPFJhuWMJpolaAzxl2pHnv8xVjDWFxhTPpdFNOD6+mJsIlRxCOx
48PKpYc+lBB1xMAE+TfLFte5+5XTUYYw20IDdEdSkTCBSn5C9UUqpbEzInlu6CM3zdBGJzMEoYV6
Mt2VTcXe3R/GO8GHrznRPFdh5cM2SLNffcF6CKgbPdsCFmsOQn7PwWWoNiDZHHrvMHgMJjLI4Gwh
50/wJI9RrqpLJOXWSRjkGPcRd3BTWuPBSpBeulXxo8XypES3XElKamKZC3+bzM6OCHqqTTBPWcgj
aRvBfEp9kIwsboGv/QOgRQ52zWxXUSkerGYiPHaeCN5LigcPvxpJffUAF6Gpwp0T1vKIexbNsx10
z/StzF1dsL+DWX/DJyGGOYzC+34xzG/IOfWlhuRUuLWzhSg0HESkVox0hLnP/oQb9Z7YqEC06V5H
votHcsoYV2RWHc/N6n4IOWGTPHV3aXfltTdHmjsyKI3HqMaQZQ79RZfZnSosuVfJNQcncIURVl5y
im2+X/+IBTa2zIzwwOolVRiKgFtDuPBALArt/DMrOpHcVO+O2etLZn3K2RIwtUb1UTrgFUqyEZOa
iTwRaPRctrxJp9vV+I23KNzkyY8K+rOmPdeNp25autOTV2fUM6C9solyvI/oMnHOsqtvRwgNLivK
2nT1VbfBkevQvlljODxjQT+hnTrbzDidxWq+zGzeBr+C8AfvkftgGlAJIMdZRz0W5QMDxmIMm52X
9xFb74k3tfb+EKLSHSOn2mFqFM+JV9fXEdENDIluKxhtvkdGCwJuMJY4aMr54I1L8ECYFadZWFsA
Z5Yp1v3wV7vWBwv38ORVfRNbIVP23FuF8QVCrwVFdovEJZzb9AG52R+Z1NbB9stbK5f0IZj/9LZh
PpGIGdcqc+h+mTNkjbIuvUHOj6AE3ixi9XQRYslw8M8snOp5Ipxx60QkTZZiRNxs740yxS8li9c2
gtLSRQOCcANsAHcnN865Lv+KhSQ1Cr8CO6BBMudySVdHa+hJhDDUv5vaScd7RLZXaeh31ln6mIfu
wSxEdLZXD2OERJyOrdg61YLkADqwpKgj5FYe/pVy2tS9wwSw+EOW/XjxzZySWIbBoUkY7WWOMT6I
Lvtn+r28jZ5jvkJ4wH+yOEzDU/u4UjZPHqSjDaNL6kW/Z8XoiPlkGfC7ZnOx7indkvYqDILsSwl3
RC7rIoAhbHXsY124zoPfxmrW2fMc1M/4YxCOomamJC8PxBxQXv9/qMmwbxWkWkOKTbdPNpbNzpvh
1B3zodiHIcBo4AIjcHLjLV9XqUvY9ejguMukdM2rDB+GAJQLpCnIufmTDHT08N+zYkEJP/3n5PSU
hxLLeLMH/gtIjd/cSHuIKeG29g1nz/r723Y4qyxpqZOdB+PZdNBRZtnIZL5BWTpnyGMdbqEorU6I
viuq0GXdXU3zmbSEfYrWCZ2P895gf1rMVYAC1vlFIarW2nlO58D+oTRq7Vaf3RZWpglLDEQcz/bi
RstvEMcrODhV7PbF3yHCkt9rAEN+b/VP1Vy8d8S4NosJp4zN/NZv1a/CmT4KleCEbIKXMcy887Ig
TfDHH5SI3+CgzIPFjmWDwr3cFZU1nJaxOC6W8M74la2DHJ1fU9Fj6QuaMxXDEiet+TIqTH5W5zXX
IGT0ao223IVu+kE+XLl3GgZItmBtJbBKBaBDsHqNw5Zqk8DmkjHKIvziUGSkM4Lwec10iyK1ISc8
K0SPfmyOLv/9gil1NzaEpdhR6rz1ioFeWen8KpLm3FY2nkEDHYZYkn6nJ3ICTHNo+VNa/1Qa7OOS
wkVrKm2kjTKazto62ahTjomfs75beShmhJe1gcyChpgJre0gUWdS/OZXBZrMKX9Ug7Rg6RqMQ6z6
c6rG8OCGf6TP1YJ6BWyeHT1GY+9hKiDvqmMOOtfSB4eEWabj3zuWdf4iK6MFEV3+mntlPHYth2cy
JVel6xefxDyEuZMLzjSXbM0ec9BpabaUF1vWP2E4mafaSkGoMHfVgz4OEfCBQsPEc1Im8nXPQo+g
kANJkc19HuwOVV44XXzJCsvV6WXI0F530qrO2u7+cWarSpdvrmqyfT3Rn0g3Ok+p9deNUNqzYvK2
SdTKnSsnxq0NwcOhfizRh+LMPnRRwWZ6xrMLoxBRC3L/lFSCY9Z5X4lMBcNq07xlyK9J7dhbFb7X
0ENwgmA7qwjDwqIVzZD9SPJFO1RfEEeFfOEPpRnF05R9SSv4MAKWMFC98SimFPUyDbsHofUHwD46
BG9PDpv+DiJ0OGhaqleB1ZPG10rPvtlcC0UzkQ7Cf3Llme0yBru+uAqlf/xx/F1XgEKZJI+PqL0n
LfXrSD07d/00Yqq0XlVb+wSXkTysRn0pBnTzAGdHIDPKea30uWNMjVZhQGZljctDEnLnYtu3dp6b
gyi0ejsOEiJgMEiiy59M/6HGW7WdcJsUunQY+9oGulQ/vNCQflugRsZGRad66ujJlbEGKRjZ7yFE
KYNOjfc9C26EsKPmq74ykbzXUvYHV4X6VHmsAq3AR/sfkvNTOZw8fgT+dgoOEzpQtFSdwMNHlq3z
ZM4LSUweg+6w9/3DMNc7OUsv1gws72PpPIoxd19IBmEdS9Znkw6UhctJdEEQR4s1PUovbPY2YEQE
Dki4gvLLoVa4L8DKqeo89e4B78dFAZdo4BLeIHh6GE2ku828nuNaj+cQPxi1VHqOrGwPHOZxHDME
JcV8ZyHMVKjH2WIkfn9luXbufcOPKXu7c9hBE7U9IbalSXubzxSqeEa6qyry5uBY/LFuazF1Hbrq
CtYj3QB2EgfoCYhoJqd9BJbWPU4l7togtV8shazDLXA+qDzJL9DvuD0JGUaNUJoXNI0KuKb1qHUj
zk79VNZzc0nN1cZFSCYLfHkwXTFtjKWWCJdfg4yMO1miwwoq/8trCjxfxXAG2x3PDNtPPh6IRRTi
QivM42JWH2YAI8AryyMJXDVyeJYCa/HgL/WZVt48QVJ29q4Sv4XlVVffc6yTMVoHPbLhBLnEAtKf
yOJo8Z/h7CQwvkYh40RXpeDLeTK55xEvHiIP4vbwx91oqMK4j1LFusFa4tYhjJBGCqdgR3Mhg9/K
yV8YDan9ksltz/rphqX1yXPN5pWyEjetdUUag4iirRFd1ao9TrJ9qxUxPP4cceJZSXbJmvZPjike
Gg8EDT1hqCid4ImBQXoWvvmLLQKTVDO7FnPVvfo2tgFk8c1sjsfKEGehwV1PaXufE+seDtL/mctr
hZLVLhcWyunNFXK46EU+YsyGDjHaH8wCjzWDrhKPJ/N/gL69752mYHwg8uXSdMVpmaPukFLxbvEe
BnQQF4dtKA+Kss+mpY+FbaknQZEqA+tlqLR3tuby5CiaGGt0MLxn6VWUHvg+TZUhJjE8+UgP8LEr
ZBoJ5r02golgRDvFGQFWKppv//3i2KUR0/TJo1sefQGwbfKhPQEyzs6eSHlXiYXXRTa++kkP5mI4
NQXIbrO35pufmgXu5byjF2R10HXIohJnvmIdP9glcrXQT+d75Zj6ZPEBu+gW8S15vMp2k9/++yXp
+0NS+eOJQkRcC5Ku92aBJR6PJdFoRXASAr+9mMW8DVU6MXqvHrE3JBdVqDfTH5xrkuvbDIf96DKq
PRKZ8M90h+BQTaRZLQaWTmkW3TuDWy7C4KLSNvpSqps3Kf9GHohLIldhMRvY/Uqnh8AMtZgo2MPU
UVmO67AZQMEODSiTeTe0roNHQtVctWe7FT2jYfioLvZwPFkAEQ2KTTzS4zZnb5iRWZsgtdBj2sTo
nB04OU10iGoYOkkavbqwVl9Kw9rhBv9ENgCCFOfVuQ/BnAQb8unMu2Uw3RnD0N7MCyFHCYJQDh/6
dn81xWv3rKukfLYmJwUlqQcGXoAPXCCGs8c/TkWeMmkmPXjpjGKPtyGLp9J99Rv/dcaXvc1mNz3n
a/Nvjs0l6q0cMIFp7YWLd9oWbRqHU3+J/P+Rdl7LdWPZlv2VG/mOuthwG+i4WQ/HGx7y0It6QZAU
Be+x4b6+B1TV3RKlILtvR2UpU0GDA7fNWnOO2RfBAuJaFB4IC+6hpUH2kSl0u0g2+p5la7WalaB2
Pq0n27qbvH68dUf2yfSSnbNsMN/7tdr7KJW3yh3GL42e3BHJIa4d44ilpzn4FexRqn/VLnEYoMJy
6JZWjXqMuWlAgiawMzteeKA4HGC1Atbt4Xv4ogu0LQPzJnoYYqEoTpzbDBfSqnSjy6wawtumVz0I
OFC/jTmiPPaQ6VIt/caOX+w8HUtPY6t8ZVTxPcV/FHdZqh5K1EYnfsXOsIvvONySDUC3WXBQDJdp
fkWBuVpB5OZFirupXilHR4LrzC4Qm0Rns4cxgBzpMFYRpkhr9gRgHt/oI+2ZbvIf+3ROfK1C0mQy
nKRGwx+6lAMBz1/4hcU67Kx2a8RDdmfRUupDHq1C5+Imim5PWkoUnEEMi0cJWK1zyEWBEytw2+LE
GgAx+7YuWjQZAFcQuHfT1260sKx1d5MgdyykvnfRjjMiZ0TLEiNu9uljr4mWJFltJO87D+1gqWBO
Hvw0ILVhgI2AlfYw+RgPkZwTYeLXeGm96zE0xVNZbprOqb96U1/jYNAJLjGL5msNaMvFcS8FdJoY
aNsyjMEWBeYw4GsV9ldM7GAQO/dan6AwGQSZIwuNKFPZhUEGohMiBiudL/jPSHivngDhqr0t4aYM
xJGabDmYauXEZqBCWu7SllCC16/VBlZlpf9mkLMh4bJTERicfRpKVPFpeh7zrLwiJ0a/DgJrQxll
49l+eRf0LbvuWXdWobuNKxnfaFgmcsOPYXLRrW3vEPwZTxDsj7Tc5Z3ItAdL6Y+eoTVnJEzQU/D8
5I0h922BslT4XnwsG+CdgU3ArD1Upyk1tftZBLdsLfetHqV+8rxOreLcJgxECOCEvbrN8Jj8SJEL
xli7jKKQQaKJL4Y+xmmKGPzS1ZkWhVuj5puwk1m45adX2zDEUsBMeupr/NYR81CUFHCWiKtb1+AG
lhgtUFrE/vhgQBhBFdVoIrz68Yc3eg++QBNMB1ZfGToZo0yuOw1FKysZdwVakM4W0oVDQgPhygft
TSKuv+97YnJwN8UoHlBDaLSB12WX9HviRfYuHagb3goqJGyeaBfRcC88BIS08LetCe9QU7wfHTvB
vTNCnzG6NxRKzW0Zwumj33QIrMhYWX1ZPZFiQM/OlWDpWoMVIj6nqlfuoYkmDRD1m5J2+hKFEZkR
M+pIKrPfOWQMbUpCv6/6RqvWkVZ+o8zRHPrELddo97pzAKZobWPa2qIDwfKfGMU9jz88XvtuNDNt
PTi8jINSA+95mOxFWljXAgfRIjYsb4vgyDgZwJY6q/COunswrdE80WctLyZj3HmRjSzLZQ4NNPMU
mu2zTfjQHf0z3C3VeDFOubcyR+Ht2VZiqx2clzGW5kYP+hvZc9kMp6JYmGGslZ16ceaCTp0DgHBj
YgHsEWychAWybKtsODfyZBpZdexQSaNmZeUQUmVD7nPPQvo1w0mzrTNWiRAXBJ3Yq6iyALmBDloZ
tX5lVZSlWTTQpSVFp31u3yK7R1DOZu9aqmHv0Jw+dYCJFnpzLkIDlpLmoL0Q8K6aJrqGJDHujDJH
C4QbmI3qpRgDqGBNxW7EJjdOAJoiJP7NtnLnpmMQRjBG9xFJz0KvfdBNLDs3k952l5HR9EfRhee8
iL+lAdz10XJZobBjxiI4Ihyo9XWMHHRlm9E+K0oq93HDJIwqwKwsOqiDu0Uv2aMmTcnnm7JgU0Rq
R0wbCjwzTsfNDw4/fq7qooVNRB8OKyeahUPpEsI4+mwA8Uve5Cq+t/XBu/OQh1Kary2Wy42im2/o
CCgE4jXIl+hDBiprKwxjsz4NG7esQ+OMEmbH6BquGv5GIbz8DvYlPrbIURaOMsI7akkCbz34RF0k
l660ffZdYbbB775W9OF+rHFcA4AAYXq03fTJPGp1hfpp/i/gvY+qb+LdZpKM6L0Abq1pzFd6ChJD
YYk86CzbWTT4dInwLnYRehbDpi2R+KBuPdh1oi5OOEqag2ca3E59DzUhuzHMglgOq70yQIRisMPX
OpnRTunVZfm9K+OXdoCXLK0QgZGoj1o3Yi3noxxyp9tQvd0FpdZ8sTukdNpkQv23GU3LQOUHleVr
o1DdOewjDY9/jHkcNU5kwsDUpsNkwKDxwkIuRTn5h8KnnttY4GhI7p0OgZKYXCeqvq0bU7OsqQbH
2OkM1gjPeY3UpB2KZ1oI+QUKlWqjURi9iHhtjrGu2xujq8sbLOh7N6teWvAsr1V2Shjy73TduQa5
Gl0Nwv/qowTdE3TxqBVli3OpbfYx6P5V18FFiOpaUpOAi2DXenOphFddS8P8hoJd3Ol+sydcpNiY
eeWso6J177q3cbKdnQzTaCG0/L7I1XSP7ADnWNGeJi0pNk4zBZ8ErPwhBk7abLQcMp5Msvm8d1kn
XDxN110339kG9sDKmllwJcX7pDaqVdWOj+4UQI+2ghuc+qwap+ZLzHp4qeZFqocR4IJNM13wMpVA
wzADKlQ3nYCrwtj+I7zjP1+H/xG8Fed/JU40//wv/v5alGwrgrB999d/nqLXumiK7+1/zT/2v7/t
1x/65/atuHymPPjhN90VGf+8/5Zffi1H//enWz23z7/8ZZ23UTteK6bdm7dGpe2Pj8B5zN/5f/vF
/3j78VvuxvLt779eQZm2828jwzb/699f2n/7+y+DvI3//PnX//tr8yn+/dfiLY2mt/ff//bctH//
pbnyH5ZHFilCJcP1dGdOSO3f/vUl7x+815IsZWp4DiPGX/+RF3Ub/v2XcPkhfswzXIfgL93gmWgK
9eNL9j9cV4o5Q0WXHnHFzl//64P9cv/+z/38j1xlZ0Lo2+bvvzgEBidMvvl8WrbNL/dcDmPgWJSe
Lt9l3SgjCoSDcGjboj/2e6TdpToE1fT/FOfz78MIR/ds17JttP6/xpdQHiKYchqbrdK0o5pBbRbF
QZEdKrmz0KbiPR4z65Morh+x47+dnE1kEYck/er9i5VwasI3iLSTtkcmDvbVsFFfvGY42uO41AC/
Ok5LqQK3tIJOWZpbD6NpwEzGHaCFDOvJY89qdNoVlebnCNWY8CL2otqVP+o3XfkKouCRTL67uaGp
YXSSsjm0jfbw09P075v28036NeXsX1fPc3RLn7160ITmsKSfwl905aJ89ctmiwR4m7OIc0Pt6eND
mH86huuyGyZE2GCJ/S5ghoqET3eY0k/vxm8Giijb45q1Bp4muOTEzgHSgA7lEF1IXWVWTFPCgK1I
cyGCggbkt2k3k3LuAlnfoJutDAshyqaILUjL5nJGtnTRUZWsbAf72ohvTPAPXGmjph3aTjigyBFB
qI0/yLNXn5zc/Hi9fxAgdhPopAOFdO13aYMwpIopcapmi4DjEiPelV8chao3GHPvytS8dlm4JK68
NLmNRZqCOevpQMptB4wPrsU+c+EJgRVhQUp6rNq4ibPi6b2wcnWaynLfuwfhQFh0UB6mdvUUDRRr
k+HYj/ZlNPRXqKWe9D6//Pi0eNP/cFrm/N4ywEjdmYPif3ouNFuSKyG5ZwZk6jH2CYFoclZHmEuY
gxWW6Xm/ZeSQRpg2UvNkZOa5NQ+xH16alo6wgP0ReuDPcjN/DdDibdPpZBnzW+eYjjCt98/rGHtF
YsbNNsrXme4e1diw1LxrKneZsphLUFd9fCXM98PYjyOaBvMnbzqbqXdPr4OdfIR81dCJ5ZDG3TTp
T9JG+5LFNz3cNTHqT4G4BkWFDgARfnwNWuloTuaectu9E0W30DFg6o5sYrMb9ENXbUTVCjidLDLW
vDF4W3vvFRfJaG3x6x96lwzowDsKbXxARE+qAFUlvGZf/Kh6/eTk5hjYn5/e+eRIXiX+EZCxbpnv
nt6eUMiauaHeKre9q1HMFjWaeVqi5A1Iz4be3fgbzEd9p0NCw+S4lN4+qsMtyUzBKqvzkUZ4fEBO
fRpQHHRmdkUn5otvwibLkXiK3C2XKM3ILOm+KMtjm5kALNDd5ADhYOZLivCTGyb+dMMcw7QEN8uU
3LJfH10dKYQoaRLT1Y5t3BE6/G93YEnD6r5N0y0amk0b0AfkCV+kEqomKSFfNe9L5WNyUWinxrD7
JDRcuO9fqPlKC4Z25l7dsfjfr5/Kzqi+pLT1tuS6027IgGnnxvR1NK3HXIxyDw2aHgD6m8xt2Sha
3j7Fj7JB2UWVvi4u+uxWG44FiPNzSGcMl7C3NvwQB9xU7elUhys08EDmougixnMLf7JOyZVDwpjT
ZQ0BtC5zAamjJftikYv6WxuEuJIYlXBKxxhp1I07uE8OJQV66r67hht2OUmBvb7mrfbu6PSSEmP2
kj1PcDnI9ljAd13EFPEm4VJUct9SnyDIAcNAbVebkL58STaW1xEflkPl8fMS3G3zHE/ssxHaIvON
0f9ideV5cB4Q4q1KBCGWA/PV2bC0+q7qZR1SmFRzACOc2a+JRtOoyzH/gVzdTnH3nGSU/s32ppdZ
g40OIB/EIGCCg2ZviL76qmvbJEtOuWOs7AKGpqaGs4sAfdlE8tXu3BmNACuAiDXAeFa8mticgt0W
wbACy0ZvvGmalSujb7GKv7TRhd71ChYfkjOvwPUhHoZY+1rE3qlxikPuWdhn55E9Hcp7aLeG03+j
vuWU/q1Tm5smxR1kpveKRv06lrQOzw7th3VUzkovifgALBpcWDbJCxOnGM0god1alTOtLJ2OJh6T
UzVQ+BEdSgwjUkfcl7T8u24RjohmTfgJgMgfHIQ+fpG5dJEIlWP31mfDygLuxa4SUzg76y3bpWPr
4/hDq7MfSsLME9NxNx3tEe2RRqkBQ5botVqdALzmy9jLd2MH1z/Tk5cgAEdbzcokroCy8cBKcHfF
89B5r8hXT4Xe7hHNrIWBus0QVyH61iUILjN6NJ3hZirgq4gIesP8eI01KQ+9Ud0ITZw+Ht1+jbf9
MVdY0PuIwcZ7Zf42EPhTY7ep7qNIzeXZVqgVytS6DViRWpN1jvzy28fH8+ZJ8bfR1GIlaklCCFkA
//qOF5lyUwo6NaMj4rmiz9+S3jmYEdQOYH/83zoHAHtpiusVHWg5Rjd5ioPV9WMMMLJcV7BOixzs
tEqwRo7FFyE1azmFqCIg4OdxfspSptUczemQYxhy9dtpUGcfQQjKQ/epaZBEw5K7gNePJCJ3F8Ts
IX9QG5o3YjXpXbEKOp4DMiWOeWvc4033ACmEz0YIQalpmMz1Dnk/rhJcosS5R/FTrrUbR6teDQ18
Ul70Jxkkb4owvoUqXYKajKe65x6O6XQromkXJdF32tBXBP3tEB7WFlU/Z1fiLUz8KzHs+Kw7zfMu
E6c7sVV/sjPyHcZw4yholAMmMDrzkIG8NH2dovgmwbGETPNG2cYAb0vdU4bVZmlyamx7FkdTM5FS
6XA5s1rdf3xDxR+eIGFLGpWQFSjfme+mkjEA5j41ab2trPIx68ebBNlI5ZK7hSQSAzmEfar72lx6
5Fob3gnuE0JKGDKytw8BPHOwpPauUunbJ5/sDxO3Y+jYoAWiZeHNO7+f12eUG7Ss9aZ6G+jFa2GZ
0aIx5UFvtGtlOAdSDu79UpwsFJ4EGGw/PvgfrgrHlrouhUua6fu9j0Y+QDpQsmLHNe5ap7vXmGM9
J76w8LIvDGvI/xtTumMYzOhSt4XBsu/Xs7V7jdCOpGJKl+VbEw4LvQnPKN3WyYRcxbMp0Q/yknmM
GK5hupzSbWNOK+aZt1bwA1nyybrpj1fAJO/b8qRBWWf++k+rY6dyO0k2BpN5c9ABw1LMYn6H8+1d
xgTGfXy530XW/xjHHMOyXJ1NvsXC5t3Zeyp1qFLl9ba09afEU8gKiwuTB25ytW+Tnd3QU3ns++zR
xSvRDtGuDHx3+fGHMN/vc3j+wRHZbBEd25W0ZX89ZSGqekKvhP67JrU7IDB50anuWxLurIJYJdMh
MilJjT0Gl9tYpjvVxA8yzp9zDUepaxBr1sUxjBqcmnLU96UoPdwj4jZx00dr5lzYXnywQEETvAf0
kHbyVCO0StuzSWLXlizeTRvhz6pSbVig64P8xG3/+CT/tHSkVEa3B1qG/H1X7+DtdPMg5K0qrVsZ
Mt4NubitTBLKu4teQaYt+mhEtRG+0l8+M2XdOSOPPClDbThdFgLH0ccfaZ4y3k0pfCLHtAxKv9J1
jF8vO0yFmH4RagC7j29ar9/aXnOufINSZPGE1XIxIBUEUdx+ctzfNoDcb4/Dua7JA2dSWvn1wG1g
R2GCPGtrRtkLjcZDYsUkTtX3zA+gS1qWgFV0qVvjVyDcCJIc56aEMh7WrPjMSwOsyrLBV/HJx/ox
4v56PQT7bIoJnuNgv9Pf7UtTnIYALWxI2JkELtGYl0CW5dKv9DPOBrEMhPWCARvkrY09w2hqAh+K
DiEXMJJs9HEImCcg0Q/ks4DKvQv5dpwCt7ElNo7rZKtC1XKpJ+6WxsPTpFsIz7r2Scxd6OGhGuF/
WCnxlx/f5D88d4IqrGk6vGBEA1jv5hnqG/jCoVbxcrXbDHfGMirIGc0mwPU1KQJJHz86hCjAAI0u
oaOz3usQrbIRf2xT8yGyIE6ozP/kYovfJxkhLJcaHlebGof+fj2jnAqFcZ9vFYbUFIyXiBBIMWMu
21CAJtH3QcH2YVxWNvl5n1yT+cn+5U6bVKZ1abF+w4PFk/jrA0gpLbTJRim27iFV8JabEbi0fuhh
vs1QPgZ+qOv2RWab962DAMDtP9mz/VZqePcB3p191UQ0kHWs6HWiDhHSgpl61OBXKDFcO6G9T+gv
fXzS80v1wTm/X2+4HRQxoLdEUnvdKabSQzb80Siaz2aU30aV+dSExXg+31nTeTejoApzlDmL0HCm
7l2ro90Yz+ozdbA1kJSWs4L0++j29l3cjg9ZFD+3nYXZTa7iautp/XpKi3s7xc+j3XRW9vTxVRB/
vPKGqwvqT1jpjXd7ZYMoPYjcIF31VCPkyrlo0Fyycd02IUApn2CvCByl552nGgRNvGMoWNUYl0C4
HEM6KVZzkYFr8JqXTz7YH+8PxFlDSiRK3o9a0U/zfokwij1YQNZmqR1yypRlK6FCOKtwqPY44Fm6
HsYc8EoT3VVttfea+KloMMkm97WqPlmGifku/fa0/PRp3l2mWNOiMGS6RCnGAt9L1zUwKPxFEHEP
xehAKzPvcZ+fqRofaMhAhSh2VVRuq+PHl+WPT5OFYJMdIn/o85v801WhKztMPdAdShsvIa4D1Zi7
VqyL4DIV5cLVKBqxLfn4mPO5/XbuPx3T/PWYrcgz2XcyR9WLKxhFlINygoDJRaOp/89DvXtZfN2v
AHK7KAhxkxV9tgwgEIruxvh0/TG3Xv5wVrbwmN0E5M53Y55pqbJy2BoDvWD2GlxcNvVAVMvsRXw2
I3FlFRP+axrkiA7CCy2rXqNqxDoRLpTvbLI0e9Lh8g0ojc3pyXVJqo0DQFIj2asEIX98C4zfVsHz
KDIvTxlGDE+67+ZiUqoSmwZCvmW7txuMkrBQudeSZlM2MEsZRIBfAvbQj6G2lZ3clyQljSl86AyL
QJv/eG3T0D/HefeIyNPknRpt6ksTb33aQ6a0kalpvr82VXVbAmz/+PP/cZT56eO/e2xln3RQJXiE
HJulG9tODAeJOHZdToAUzvV2+u+8J4y4lmnbjF/vdzHwXRD7AE8BaKYd5nZQ6VqXtd8cStO8oHsC
yJ4CLPS3j89T/FaWmO8Tq3bBrWIb8f6paqjgUOnhRDEHNgvHydbhtBKBupjgLxS0+FOYIqX9ZRj9
ZaTC/ceH/8ObOj8iRAYJGzjJ+73SMNkImHNGKS0f1ylx8sg81gGhBIWrPpmx/3gogceULaJwLf3d
mjUwCuFMccjw3JB07NtLS5m7sEnWiSYvPj6r35ds9ANwvjk/irqG/n4TbNW6phO2mm9HFS1DiyTr
uk0xm9vkrJbEkDK3olJWGuS4fIS3MEeE4ikP0pH2srxNu/qTls0f5qZfPtC7YUpZpdUjUGFEBHgW
pbjY3GZDDfnmkxOfX4t3Iy8vjWHRDGFDQgHg15E3pRrpRDB2th06NHK+AK8WdgzHLLmMJMo1JqSF
q7Instq+ALaHvrpukJd98in+8EzPbW+TFrNkDLLejT3UxZzMh7SzDTpSHSO6P2RdFO4TFqblULWH
hI4cejUyGoiD8+LPDm//2Hi9uwwWLWc2I+yPsATPz+JPk15Xcgm02Cd9s8k4YYNSeF5cDRrF/dYG
KdFQyaDML7ZmhuBW8EcnjV3DtFzOyUZWdaeZt34HTrcfu0dR2kjdSSWCgWce6Stbc894WpGBnQJ/
2PeOcdVW7hWYmpWe+GyXJzivVUppPwOZwnO+h/V4r6WEEA72CZNBsYNxsSnIM1nOBax2vM0TGAwQ
ozaFaRyEXV9RProPw4FVlrtKzfiyVMZWttYxQuWMukJX6G3sUhyaKiOtVKUn1wePnScWmDH67EnN
jFNHd1ZGzTosQ6gC+nMGfZR4jXBrCOKwMAzunUF/KePjIAWhTgVwHRNEl16iAFOASkf6ZGokN49i
MR4LzJBz3lwvTXMbDKc0zsdT0oSnqW/LYwhnSak0PHDFv9V9TJcsvM1MYkC0EVVSqhwdz8Dw5myF
EX81NTu87iqAwrBAxupNOq23YXhDrg3sKtSg5dgAuwUCQcui5VKDuaMnRNO+s9bY054h06xbjZYJ
3iTCrGrzDCzYXZlp/VINwlhBh0QoU7kHu2730Em0q0wrCEoceOUNZAiNwEw9CIgC9WoofJtk0ceq
t15ox9+aIkh3lRk/DVD6qZCIZcM+a4EA6zvUjBYSmyYICwTx26XWsPT54pLmB/xKoPmxVSFD9N5a
ZX+v1I3U3LVKwoo4yZasWlKmoNZZ665waIYUkb1q/WGnpmHXWc5LKx78is/dJunWJ557oVzvMvJj
jFdTB1itrxYE1UULngG4f0tqQt99bRhOjam/eJlzH7MSz9EPK614KxMfeET8nPrVi7YTY3euidWO
CuerjKInPAKhiafFzjlcEHnUuyXRPAmRZL7YK5nwrHBYq+GPeGju4tl9TVIv7Y+Q2NP2NtL8S4LH
SG8tuyeB2h7bVQ0LVlEBHxM0bZpO2yEG0F/OgQncI8+n/giSgBGWMD7Fm0FWypxwOYG77yxWh2iS
qYBbmDUr6zbxL4Ax0poIBM4qT+yHHsFiBgASQ8MC4jfirqI9Eyz4yl4p3iASBxFLzpytd4CL04go
XHGhIzVPq7pZeUlKrZxUZ2jSgcI/KkKqxDgnXsu5x9RhM9cq68rJ6MgF8Mfxj/J3c2F7821LzFvy
YOEH1WvTo6aTYnxZohR7dLS4RnPcP7S5Oo9iBF2U3OWR7qzhnCxHuDGL3mvahU1Y2L6K/AvkZre9
iWTRFLej5TzBze4GAkN5oGzSyeOCPn4v7Sv4x6+5pJagSf/F01vEdMlrnhcHB5gZScUkp015c184
5ra1X1WarU0Ud6KCszqo/vSjBGj6GlLznKqAauYOX/Ia1iTEVTatVdHCVsOuPOP5BdjU6y74As6Y
4mE17OzAPejSuY+aGwsacgjpYw4XonOX8ggMWXKred3WaSkzsvW+ZHWrzy0BtayT8KoQ7kFKuSvJ
nTyRF3oUrCcgPesDgAl1VvVlDfESG+oMiJT6ilF8V2Yjj+VILTIz8QamYBXITFhwlqBLNMo7no7y
lKr2UnflphFAQPv6bPywYN6ZO0dV5hJTB47cZi2TCxgVz+nQB6sBESH84e1UBzo9PJSgcubKEUhN
c31FeUUsCmMfuslF0fMSC6hiemw4i74ADWDzCFVvQydOvH2EnVdMAAiaun8NHkaQPBcMoD6x2PpU
PvJv+OymWmgGpdFgMF90Ye5ExFhs1k+IfB3xYjFJOIQ1OBaQAwPmJLLnBGXnWlb6XeGSF1+yVZWe
81p77k1GiYN1L4EK/siNQUBBlE9DwLfHRs5aS0d1K6NxwY5TmaU91J3LqPEIEo12Q2lM61aSwBMR
06UJb6HChNgDRPwlgI5N1+DYUg5Lete76JII7P48ygyDVUGjAWzCs+ivodKVYbRtpXvfVGO/cslc
BVUlV22L6YA2t1bFISglvq8qiyM4pXFXEvoZofjE7trztievwYxZjJt67UKE2vYZZDTbsxToQsug
i4Uvx8BUxRPKzqloBcL4xtNhmliQXDx6c8zQ5OFidTiNWaLBu5Ae40bgXkGQ8hc94Y5b38cy7hPu
N2ukyKEjmRSydQQwyITF2sr4RIRafXB9E7PA+H0Sdb8lrwXiHKksO9dQiPVN+a3GwLMcJW8WVVed
xu1D7Ftf4bI/FgldE9MGa571K6phDdko9Tng+oXgm7NA3ZcO35EyFhkZL59ZvhHO6g5zi1wfrooe
CpQ3nMpcOIsmqO9LCMNLmUc4uMeI7Bhrft1WanBOSdycG+xaMUY3PGoLXeTXnj1ma99juKoNYsiK
8SSF464dEAYuAiy053IV0LujqxUR2EyKtWqeC88K16Rekjid3GiJ9VBSIt7FZrhOuvJN95iROsGA
LNS6FEotW8PYp0xOnW9cR4qHPGCuZOkcfZfkWhNlALLPLGBLkn8MMy15ppkKBnYyEVeb8cmBeAAN
IEl36E8WfTlnjnni62AO7hH/Hs/0K+2ykG60p7HixHmjvGbchp3x0kn8Q/CASBGYfBOO0XSkUwqg
Fn9h6+vUeV19g3SNlkZdX8eEG5oxysGULPmlmwCr4ocSxPMjxtOlqN23MIvgHoEhg2iFNmyeYUnb
Gle5/VC42tnBLO66uMrw1XQkSjm8URTPaxM3YU4Ug0UPYyWd5MqpeCVUWl7rTYzTwIQzPfXNY93W
D62V7QChXHR+9qARcbpoiuwo+uYOoBp2OpJwRsTWaW/vsizibZq6aFP7WrQEMnMnVfEdboRa6vZY
X3RarLAngKWMJjjjEwNrEfcXvpaCzM30w6SOOAZHrGbWPg8LrPK59+YAV4bUhB2WABu/dTFYjt1d
GGTe1gaXmJlM1FbmbPR0WAiWwgQkgJK3AEbzTmrDEgn8dy8bbtPJV7wFmNAG5nOrzHbsOkGmsFVb
JmrYNBOZuThYk3UtcUqIeRoBj7T2p/otY6+67E2iuobvsmzbS0QecJsgnWHW472TMCbor08h91pF
e21kEpNicpZagzNpSp/q8pVACG3pR4VJkulwFCkOnLmsXnTp2XKRZjLmfjF60MtlmVB6CHC4ulWD
9pyldWh0rDKc2TtprpIp/eZVYHqYpr9jbus2Sj+2zG2rMhjPdtzwduKCA0OpYZmFdWQ5gzr4dvx9
aCwcrfp3u3RCDGMklOgS5+MM044B2mImX1AsJI69BNXXQkigcANaAlLn5FirpszQR3Ytyy4FHQh7
Wdoup1pOxDCmYjV495J3jq5zdyjigVS9DC7u1NQcMi3BsfvtzmXB22J4ZvDKjxHRYQsvyU/AcWiQ
yO+m59+WXZivnfibjn1sgTKIIlc4jDj7DsRlHvqsA8YB3y0AThFbpxiZQM7n7BRq53O9060zyHRN
XhNjmSUkC6xw6dKrMxQBoeeqvMv9x5Ex1fxm8lr6xGOZxcPoXWX9beC8TAkYw2wEvfJqANKSho3g
h5TzIVgJZDlBTORe/9WPLlDbOOawyifUlZMkyT07uSrfgyzYk2EELAefp76Pm+aEeGhlhgSsA3hh
lr8cehQY7GQKTx4bw7jQhvxqIKhrKq9Soz1A2dmHUbJNHbVHQnoVpAx1bbYGArEEcZj0m6ANN7EV
Ux43TkR4n8CS75q4uNCAI5o8bAkCJT0x4Iac4VFhnotw42B/6xM2xvKQGiMchMUU64dSeMemGEER
aSi2vjOdsm3VNgBvyFaY1m7bsyoc1laEYRN6m2ZP+LXQ//jBMTPjHQs65PrObdQh2c3bVcY6J4/a
ne8ObF4Ik+vmYW9jCHuXjOGFHzR3rXcrQTlqnY8Cz7wK7OC27abTbD7VU39pyu7oTumB5MTbRMaX
Us/mbc96tmED3mc0tk/eON5QiL5oDUYvDbz7pBn3ptlB3zW+wTp6yr3ulqXNCRVZ2TUnM/T3WZiS
l5JAGVU3llMd85A4Vssg9bHAArJvecls0ik6u9m5Jjtix70B5nOKDftL3mZ7Sfp7YPlPU519SXlZ
RRbca675qCOJM+4zSDMmxX8kAMU4HHxQFSlzpm/oD4ghDrre3ykJpDtjFePFewBU3z1f39ekIFTJ
BFxRgxgIuYp5xxkLRiN3mRBCZ1Ih9yPjtcTlVsbAlw33ktD0Fcz506hCsFUhceo2U5m/zOTVULDd
JnjE0bSNibU+ntxtEpqwW8t1BwydHfyiYiwcnI7tgjxWmMg6SJ+ulFvdJJgQSYuBlUX30mWNHYfx
bKlbbxiqC3vG8zr7DgJDNsX4lbQtWQpLJJrALayNZ2n3uMMtvGvp5G0jdjHKZbB2zXUvjIVvVEdC
OgiISfPb0LXOcIwup2wNAvWkQg2nXrnGXbZJ0+mAg2BFvtcdJI0xH7bwM9aZ0sFc14tZHOTLkWin
l4DYEn0YENXLbaYM3ILJnrDbNR6mRQLuwo9QggIRySkM0eRc2aSrej1Y4M5hGFXLnEkjLYJDLeXG
d5t9y4RQU5K2Qo2F48qLcmKzQXoKsihQfBtmvo8L41gne9SpB0hOm0ard/R+tj6YHdOUuFdzdIbe
Hjvfzh05IquxNgiY7cqlsuJ1j5yO/N5dHo0gelhKMtmuJg9fsQBEbEAAYhTzmSOr0qEkACUqUTuH
KIRSYJdpTBK2WcGOVD5ESM7FQXk7pVpCk92FTyPQ1Z716Q2MF6By5LmUTmtooTgW1/EEgVlmS28w
VsQNEW3OTFobOyeGqwoaSb9ww3kbS5xMb63oJ4HbKrdLMpwPdc3GxioPtAcQxuEjA6vRda8hi4OE
43Kh1xESdp2UhVZjX1vCk5arzg3AIQSApqY1LZozvwUWjNoOvrFy4nil9Xjprf9J3XktN65lW/ZX
+gdQAW9eaUArkpJS9gWRko7gvcfX9wAzO1OiWOKt6pfuiBM6Ek2CAIGNvdeac8ynkosdD73tizJT
bEK1DWVqUqiAkj5P+UQxGcAe0eztlBX7RHafepN4BwOur74ostYG+zp1iH03K2Ea41pN5RsixynJ
lMLK9KF5yvG90ziLGghXU9FXb/p1HPUTkaNWq4wbHknPIcZOE+6gCf6BsN+aCeqQK3aYm5MA3n/J
cOb6hHJlJFP90FLXJjo0GNYN4j2B4IS8njvhT7dKFgEwNYnAw8bHoZzJLGLBhMTyXHCoHPXyT5J3
AEvW8yLG7GkZi6JJQTkUB9EOeor74o6BhppPNSti8jHQY9aJvOIfRrwPAT0XmO7gSwCx0NJ2r71g
yu1mATtGgcggmGTpOdGsFKUZUiDSVAmHb0akVz7PuOkJuQ4xMyTEtGJqSK59Ki39LCUVKrJrTooh
x2GeTgqSvyFCkFVeO6+9Uo3nA7c76npoAp3+Rkp+mp2Eh2TWuCixHQHRL+B/oA1YRcWjIv0GBSAI
TbKe/Vn4Ftee7fegSUHd1ilVFyWcwfEH/prNwljBVc4ClF2LWGcnXrvAyzjLEcVGYTbnLFiIJCKh
uMFgSsgEQfWuAg2cdGWzU9dZCXxDrMm7LqCFJkyVG+ISQ3HmkbAK3HsT5v42dIdrP5cXMnaWWm0W
WujjjB6WwERXFeCpOuueBlPftwKF4iqdZHDBOA1sgdT6UmVq60MkEBe5JNqiCOHVQiFec8OjAeZU
/qKQDFjGJt3xZCb1zJHYPz0dwG1E+HulSY6Q2SAvgtghKSZnHmtuzlYkAKHjAMoscyuR56NCOocB
giAYN7YKWs5sWNttBxKU4anYHa5bbvdNDx7L+acz6xvOTmYWpg3iA1xkNmeqOIuJDCHImIgdbe4y
rs8BBMyFRr/WhCeltNZSDDgC93dZDFuiXzcxXT23ZrxXR/1wP62bgO65P0tsPaCSMeS2TDRRIIfr
pkhv245VVxiK84xbAhiUd1gIPwhP2lFE3uQpaXEWK0WhWypjRnP+nHnmLqwx4lJpdx1nFYjJMkpM
2/G1ldySfSNfe5D2qUBjV5lbbXQFGntDiO2GNc4hKKWVacbLpnqPEaFkTbwXQo1oem/lU45uiNfJ
yCuyauBTEDTIVXeYY4RGvgF6uAKIs9Nfg7zdiRw2l3thm6EQIGPUMbw9i2wwVUyWetvb44yYOM08
cK+o7b/gB/4xVOTJQkCGnr6o1Yh0w3yumsOiiNRFTm3P4U4Fz9w2lRuhryctK3o4LzDW/LlcpXZF
KhJRuwslbXdBz7o9aOubssgKu2yLbP33RxGKGXja8BbfMhiJPi/XvuXReht/+/un5xEmzUz73zx9
fOLkLcd/pk+G3/9gL4styqI/fx+f/vu+C08fX0jAClnlvb6iQNZsLDdsN8ff/v44eSwDvshybHx1
UVF0kMiZm/19jTq0VOn+/v1v/52Tl6jysDJl5mcnj3/Y3Mk/9WtLxweP7/GjXFz1vcnI82lPfr2O
OniVuhViioi7ne5tc0iTUqvVC42gmK1cF9elgugzz8Jugmv1n15ofsgtFfrvm0nnOmejLcOQKaxw
Xxif/9DKUUUvx+WD3KTV9JUJZdwN8V4Jl6xiZ/rNNEJFPACyJCrKqXTNC3wxKVOGgaas12j8mYRw
DUG4Ze3XdyWgvkvepfNNSmw9SGlMVdKNUbnxcc8gmAeVwSZbAo8sQGGOAxa8TmnM5AsPZi2RIHYj
xweTe3PbtDd+am6NsJsXzQtM50tds7Otw78f59SZk8aFw1qFA91H/SbLlWWWZ7fgO3aVk63gL1Pf
aRD9UKhqaBeY2cLKyuX33/X5L+HPETnVLJRCJxQkNHBE2nyvOHsveDIHbu6MVrkc7OSuWn+/wa/q
XQVpn2aM/ly0dHRNP38HIrp2OYsqUomKeO5H3kQXGyx90UMAGNBIhnu/plM9FOj5PGMkfZsM7bpx
SUP9RSyEflehX4uLDU8Uoq/PH6PXBRcrmJYvWC+smX08jKPr97v65diOm0CKjihaR8pw6iV19YDM
maHNF2Io7MyU9pdaNckUZnU1K/VkVfvos6NYuSAwOKojP7ViP2/XOOlIu5aXdDjRIGYlzA1VKOau
mT6YjVOBRNlWDfPzUhS9ia9Lez+oX6Ft7RD3aRNDg5ehyIqtp9yCWs/fN9y6GXvHhL8cfrhmAsLI
lIqap3BdYDKeBE4+o4DCvVuNVkLsPpdG8ErPG1GwWpXwQfe1Ft/LFXXSbCyJXYcS+HepK6/yGCOa
k/Y2kaJP3x/4LwMYB0BF8sDYJVGmPD2p+1JKiKuu0WYLiK6j7qpV8h0xyNffb2YcLU6P88fNjJf3
h9EkrGtPpyOQLzDC3gDiyiepf9sN9+T1zP2O+lFP+6KFZ3FhfD53Xn3c7smpm9IK87G5oIFumkOC
zbcjuZ5EcYPpuJN0tmcWFw7o14FzPKKjd8ggP9OSjsrYD7vaGqLsqVGZL9IUUr9WrtPK+9H21ATN
hbRJ3JoeXrIvi+bK1dPHrlWgYGbLxqSPZGjuzffHXf4iduDT6KaKJw7FicJ/nw982/l+KzLtWMQG
a9vGJdCYrE6hvSpwVdPB7el1OhtBzwiJm+b5hOIgKdImcwLYVt10lKqDLU3wQif/ZEFhh3K8GS//
rCzvvv+o50aZj5/0RISSVn4ney7Mp96k5OFKc6CTF5Q3X6z33EPZhMWBwA+hSaeqZAqP8OUyI1vQ
0V0m9C/Lih6vFOa7qEquoS/eVIWzNAKiv1rlH9LKoJrS1itDJF4AWwl/yfIObKoeU2lGONyRFK7m
hGIPt33JhVx46m7I1YeYFgXWg9fxQiIcelOoh+8PlvRFrzTuCRp2pP0Ig7h+P3+vAYKrTu5g6seZ
9MyA86AJmU3X0vZcaRsP+bIWvNeEKb1GHlqo9c+9VeQTV0FjkhviVtHpUpfyheP7y49/cp0bpICq
CiJEXO36yXia+pyKYZZkC5VgpznI9b3nAiDo2tKgsm7si7jfmgZULtcaDoLCLXwoOwizmNBMs30P
CgLHisGyNXqGIFkywm9BEHmeMhCGYYeNiBSgGQv5KrZDKcWX3xnZvVvq1FCDfGRANSRTps9CXd4m
AQ37tuBRVxVXvizORACXk46kzwmqTHQM6k8j83+idn4NSJ9SZGfZytgnq3VeSM+aBq8wSXlxZsQk
MjNABSr0RjeaR3W6MkJq4RSMJnkv2GlBST6FWOy52kqHzEaie7bTA6y1IYR98NMRhQU7FsxNUInz
htvArBQA62kOCWQSDHWfiMvWsVIW1kRLo4GiHLTI6uSHF1BoDDWm5pXOkcxpvyxjLAtDl12JOi7g
Jlp1LLrlBqGjCoATtW7lj0vTjkSyLLI1jRgkR94qgrkoDA5pmpOzJCgykYjlu6sBrkpJsCnyN4L3
woSJDGERZO29oLqxRXpgkJLAVXo3SQsU3WKQnvj1YzzoDSoFdtAfU6qI14bq3ESk3xj1inFo6rbs
cBRgLW1augpiC/4MWNukyK2V7vOcUjfgCm7aKH2nQ7rnpjDLC/nF0ARynPLGpgWh3Zk15ZLyHkyz
DAU8f3LHoGhXj+9xkuwIgtpULdxjQ4Xh2nZoNBRjg3BEndDL3sEdt0tHeHEb/aVrI3HiqIg6XE4K
5INPITsPi/TdLd2dDDPML8Od0pDfSLsqIEo1J9YHb404JxfqKYdDNPX1dFaSum54b5Ia5FMIvmAV
KQBcuLTPDISmqHD5gFmxACic3Cs7y8mp/SkZJXBa3KlMuVXAv0OiNxg0qQwOYtxcKfU9Rn8QpsHh
Z0WsrmZxCV34IOOGTi5mU8Q5JxmsOpj+nYzITpAoViz22SKVfFCghrFhfr1Ji+us0DZO7a2l5ikl
DxHM2TrrENJ0jxc+wThcnH4CDJQ4DTAxjV7cz6OcYRqdEHh5tpBb7dozg+fUdHdZpf6QmnzuJY4d
+uaN4mdvbZXY329b/SJRRvmKgUBRNOT6qDVPtq0WHrUurNmLdMhlaksIrTCXUtluxAP6tif66O8p
k+5CLt99X6Y6Zm0i8NmTktAjQnf7fKo+kYJCyHtDnkoEwGrSqC39aZBJfaO/B2IUzjqtuEk1KuGw
B2ynlO4iOd9KvWzNtKh+N4XsVgT2t3F05cYhxJC8E70gWU+n0e9ui7xixU5BjBOJQj5JBjJRdE3W
U/9QrxShj20tQE42uq+/Pzrn7K14Gbj5cBMFInJcunyY5fRmHPaW5eKryOItYOw3RK3TRtEwo5fp
s54Xj7GW39LM/OH2w+Pg6mvBRerj0RnLNn6n+HQ1vJeIg3ZhJXHua9NEprIGhk+4CePzHz6Y2uaK
UdHAWcR04LSIBXJW74IWSTxsZhc+9fcH4sz82dTF8QZscTRgCX3enFJmWd2mHRJl11wNElrAnPBw
bGzfb+aIIjq9ErilYuYcV+MUGz5vB2gocEQK0TR/aLDWPikp4R2tw9swFNZx6d4NAyFTikbpj0ZN
XJAnLG/U8OId/twVCRWMCa6m0bb7MoMKg8hSOjFdZAg5ad2QcNYVB19da2V86L3k0Kf9vKGUhOW8
uWDKP2MqG8XokHJ0PJa6bpx8t6FZmAAIJBx8pRhNPBeDk57ucoIlG0napyrEVCt6T4T4VnXaCxs/
s4Khdw66Rh2RWV9wJ3UPoaIz6bZEmn5AFRGiEKfDqeibzEg3SFlulVy/DTzx+cI3f+6IWxS58DJJ
BrP4kzNMa+E8CKqULQwio/H/3fuRMw9qigG+slBTWIRZDokdWRFimvDh+60bZ25GlLdwHiDXBk9w
qosPmaqUBJ5QT2m1e1W19Imf9XuWP4cGTQoSTO1FEcs7vby13EdXrpdlBr4PxVOvIX/thAYlb33d
I3lG6vRa6oAR86iUqb9H962TE0qcDwe4wNqUko5nEZygWPjjJW2VZ7Jsm035ZKhMyNRRpKoZL57M
VhWdqY0WONNBR3eXSQ8xkYNW+5YVw33nWMuscm0lbH5KeDgxmrxYYfWUiVowrcz+/VY2BAanvRKS
dOG3QO2zOEhn9PeYSaQ9A7hMdvlUCM11A+vQUFejxeGoqGCy16TZdJT3QxHhAyUd4M26fmgq500T
yeHpdSJW/Pz2+29BOXPyjfZtrBBUX2RDPbn6tUjVM6tDMR4broRXurovcxp5XolQgRbeRM2iDFMl
5MvQWaQtUo8s0lZBFmPPE8qnCgc2iUjmRsyqgoaiADKdmpEkai/FQEyuAO9XhhjjIp2j50ZWMKzI
va8VS90I96yXfnbZOJXN5IpqOjHl6ovbp2TiElpDm5+SHCzdhFNCqgxUk9hgv9//L7s/1sFM7sOm
qljUw052P6H9miRgQhai7FvoXBCa5Ln1Uywigg+S21qLJoo5PEail14Y3r+un9k0NzicaTJTIdEa
P9qH20kPd5f4HSwZURfNaw2YsmCNbDaJaC1dculTEGnPqkSJtGUZjgNCKxIEaiLdHoU5TZ/dDgMR
RyUqolgNDjWZMFkEU36Iw2DiVN4Fo9CX6/XT5yV14vPnzYSEuZzBoTJK0qwZoRxTXXz/bYwTn0+3
onETDIAmkD7IAqdVSXfQ8wi8RrrQ+gqWNhKMnSKQUYPY9/sNjcP5lw2Nq0iJk181jmPTh2Mf64Rj
OgSmAy0rkP+CNgrV6xTJel66G1rLq/9ic8AAdczrgF9OS2EDjeUiVDHtAteadtFVnyYzq7+jee9i
p/1+W2eOoSVT8IQypaqM7eO04sOuFT4BBXBKx8klHcPBQVoSTTSYkpp6ofJ25oSwZOy6GGIhSzEy
fd5SFyWDmHFhLDofMEKM4liGKfr93lzaxslU2ZU7QFEWPq2AhVSEEJUVyfz7TXyZZzHVkGHxYH/j
/6p8MgSwPmiztoFUXFnivZn6b02mLj2xFy9c8Ge/GCpE46QWaIV1crhg/sadqLOdxBjumzh4oa2x
G+F7gET+q136u6mTo2aobpNrhCksssgUgGI3ZJqYP/LY/c+HBA7Z3+2Ml9mHc00geqAzcnZJVLVr
0VCuhdi75Kk9ewZooMkUcEmWJp8ctrrXiWFxRqee4ZA7Ly9Zyv833wyLQIsblcHgc1LJzIgBwB3E
buTtwBqqnzmJZkv9K2KC5ffn2pnbDdQAppdQJzV26WQMFRsriRggMFsO0bvXN7OBep/qbaB0xoZ+
m5fxdrAu3ePPnngGfnoFe5z0xVcvFYRXcD4kMOay23zAZzDO5Ql7C5pL8+hzm2IGP6J9OZ7GSJH9
eEL0kQyEJ9Q58QZrZwmIVFwJiy30viDVLyxcvhTguW7HHiLQRQPwj3F63bZVpFlEDiza6J687c3E
dG+MwT2E7oXa47kBQqX+YKjaWDr50iCEQg3qvRkdsvE26YRXYty2seFfmI6f2wyTYeC3FEX4rk7O
DWS6semiCV4oBnTFlESBghRupbgw4zmhL+OS5LgxBkksYun+UYP5/B3lScdgl7CdshxnbEjb2Jbu
3KZRuwNNAkkqIqHHtx3ke3oJoDnU/0Ey0qgk8tXx0sypb0rGptVIho2VC5fiEaBxcmfm3m/QkMaP
DPT3ZEgZymownYiTtUbVOIAAdLO5AFnTyDRbQDaGZRjyoIa1TUdrC22rfAqpnwoBeSQ6DrZoGlYm
Rbp4MsjWIkyzGQ3e9Zg7TgAJUYvDnADwZaEAzUBtZ6qZ/f0V/nUlOR7eDzswnrYfxsTSI3yzHPFW
LmHdMZ1VRPPyQpXfOgVSjSKPxee5KhcXbvvjcfly3DTKBaJCSYa17OfNCnJc62nOlad4BBkOyL3o
xggsbbr03QAP8P1enjtXydD7s7WTG0zcA3ciMjghOkvm0qb6UhukaN9+v5Xz+6SgK2SSTL3s5ExN
vJAszI5D2Wlk4UCP6kRv4apb2gDEoBsXTr1zYxf9mz9bOxlPGuxoQZayNU177/EZGEq/0IR7T76w
V+ePHQgZeaw00JX8/E0RfpRHcYaiyRT6uZBci1ZKKT//r/bm71ZOrqOoGcTS0OVkIUtPLJgnat/A
f9Tmkvp/uTsn53tGdZjwYDbU4Nk349dIftJy+cL5dvZMgLCkoOwRKQWcrJW4aZsNY/w4oSkXQvuu
6DRBBcTpUod90bow4J89E/5u7bR1D73EJ7SKrblqOScJHschSFBT5iw3L3xN53eM+QBYGarhpycD
4V6ZIuo9w53yVHu0ZB68+/Fais1LK92zp9048/i9pZMTAoiiKTZYDBa9Ic984uPSmijS/+q0gzPJ
fJqbMv26zyd3mSi+k9ScDVV6Pd5faJ3NlfzeK+MLB+7sd8Qd2eReCWP9FODgqgSb6gZ3/8htZ1lK
JKuLM8BjNhVfWIJ8/YpgO0vUCEbuGGXlk5G1DFjQ0QxIFo5g2CMwuwT8XcHqcmaFkfzHE0Q2hliF
BoFyBCB/Pn6NnHlSLTOwjhvDrHXfRNnCk7ydEHqLWNmSdZfA0f1+nP16arBRtGY6ORMynY+TESkc
rIhOG+WaNBzmovEARHYXl+2Fa/iM5ojNaNyddJE5MEutz/tmSdiPjZivzJh0WjWPU9x9AKj9Z3GL
2cixVh1TjBCBsxGVF/ROZ/eQMgF9BVHk3JQ/bzpHgkKuL5dZJYz4Z0qt4KLi/5MW8Sks4iO3/uxm
dDYCHcwEpXIyFrZqKrgu7p+F62DtQ3NNXPFUAPr7/fd19kiSSgvgn8IRhOyTI0nGk2M5TcTNXq6w
kaEzF6iIDjdpcZUoC7HxZgNFOONdfEjz+ffbPrOLEmI5hipEg9TOTjYdyGkUekFPIGQPWjwVtnzT
8HaTC0OwPM52P89nwFfgyVABgdMlO132iYMqlH5oxovcjUVceuo0ItplJnTpXhAxwUDfuVKHIVui
nCPAVqMipvrkJaYZZAI5kG9bhbJj5Q+vvkJJNzT3ilU9RCXHpSQA+fuD8nUw4sMy87Twd0NpPBVR
ukkT+ZWlxos6kG/Ua1XLZihGD7LjX1jzjEf39KjA9qB1SHEHaM7J8Iq1IFIiQ4khJcOPMDV22Be0
C3f0r4tUUpNxN6HOpDLPdPLzxUJ6DRyRaogXZHBxlT70uYZx6DkWrW3T53MZH1GiJi/fH8LxHz3Z
s08bPdkzyi34WXF5sQYHmE+pXNFaLMq4hliGWLk/K9Ly6ftNnhnYgVpxrXI+w+8/bbBhKhXlRm/Y
JNndxIUsHI2Y+wR1v4/vg9z77zd3hngkQajhPqLTzqNqcjKd7a3SawsxjhftEJPmaNgYnCbkyqEH
zOdQ06YG4Ql9v6x7Ax7xpXXfub39uPWTIZCQs3Cg7gi8W2mnmQ8IoiEbEc+QC88jjPVf48TvaJrD
r6/uJCnn5M//WSTO/yxdh9Qc/vv/IDjHYiD798E5C/+l+BlVP4uP2TnjW35n52j/4sqmJca83aDz
iyb2T3YOT7EOkiy6lMpY7xCVP+E5iv4vqpe0TGmbQtU6Ms9+h+eMTzFKc2cf6yRAPKX/JDzHOi65
PlymuqEw9lOkp1epqTI38s9jgzO4XqBl6btE6NdqWGU/4hvpETeLhQcNOfxMn7+F63gNRX0rLet8
gqR5ES6NjbXp/9G2zVu1yg7lLvmBTHUfvQVv0kxbRj8Gb268tvdkruQ/y7k4xT47JXprCZFt5S4x
S26GVfOGrR2yAwaidTTLr/O1/tM7qO/+Mr3StvJPCz9ctJSaiXxf/Ki25VqwMUzvq1lkJzNvGq3C
e/k627Zz5xq/lJ3eyFN5TtTiPL/Guc9k2PyBEnqpMtrYyT69bu/aDtD/pLwetuai29b31Sq/EfbK
q7xWp57dLqqtvgh3mp0vnFm1DOfi2rDJSH4PDumaT7lTNsbSuY9vgKRbr+a7QIy2OfMQ8i9xD6lQ
6nWSJmbmOl+T8ID9GPaRrS3FO7fb5+vMOrzUV/465p91d96hX1v7/p5DuGUf3uV5YjurYUKgz1Sc
a5tkz/J7ktkkgv+QV+mCDzgtpz/iqTGP59lWXCtb/FpTbKo784ezTuxwnk7VGRLiRfsPYpeinnuP
2jJdS7ZlA/NZ1ldkygZI8jfOs7EMF+rtEM26ayxg9PEcm4JLCS0P4dIMOxAZG7V3BcPfRXaxwULa
brQVXvdpYncbhc/VbYmbjafmU3XbJ+gapy0Qm8dhC0zgOtugEI4nwSpfajPqhOwXSQUcFhLRVyD8
lziUNvI6+VE+Czu81Qe28GDZEql8c28l4gPlsIcLf6HPjBtlmaOGfnOtqfAQbpp9uzDf+6uCUJsH
68addA/Kprot9qaOwGwxNBMVRDgfVJsIS3Hn28TczrJFPZXs+qe57kkdn84sfQ7iYC/ccn6iHvWS
vR8vDVuapFe8f+ZPyV629U0EcczG/g52Z4YBcoLv67o5gObx8JXvOGjMBPVZt2TALTBK/egc20ts
IbZFf5ptG7sFlTuJX7QZEQ8Lb1YFU/fqEE8n6jS9CexhEtnGMnqzqx8untF7OZm5wVVrcpie0zmw
KHPuTOtpOcdqOG0MPkX+HF8Nm8Su9uTiukyA+CfeAk4jJlOkOk9UCc6DiypvG05HDk9tS/ojDVau
5HcB3EZvvUfORosnpKZ3yrJTrqrJ4bW0jWnXzZNlPlPpPJJbPFXumuv+VrtD0ji2JuMNj2kh1JZp
Gk3LVxaZk+4ugoIyXRYpBqwp80acx7VLJtVE0CaaAicySA7ST6EklgJjJX4E1gOKMhOEiX8QH1t9
SYq4gqxanlHFEJ9MaaQSwQjZWD/dp9SZlb49lHvBQO9Z21ghsbNOtHzS7iNq+SBSqpl/F6BikCVC
NSZxSD7AP+4scSfZ8OyPQjw4B+IMo13xUBtz7cZX8YBurLm5JblzA0hVtZ3uQKxM8tLymUjMgzzs
O5Ni03Enf8JLPYnn7Q3CPYAkM93bKOT2spTyJxzQypghaAylhzE/NEyfwRhJ4ETaWeS8On5kK7Zy
Ww/L2Dtgq6xgGszDe53XPKkbQ75K7kidjx/qBx+xJtnsJqSZqQgraSFeFaY+fTb0hQHY7T70bF2/
r0LbEh8AXKVLhEkiNAd/XkYzMZkNjxCimeCkEC5WvfUzM2b9LWn25rK9bW+Ne76TacLJsatuxGZa
ornTJ8W6ug5nt8ZKgn4A2QE6ot23b565da1rV5i1D+WDeC1qk8YW5Xkt2EQhLmphulTqWXInHMyb
cvkGUR1XoDiLJmV2JSCMvRJJeq0f831NLgEOIwQ1kntDqv2+JmtBmyTPRn1Xx+3Ez42FjP42xR7Z
vQbTfkHGRDwxVv6MeNqZf9PO+7nu9FPjCoVnOPF+8O88Ehl97RnIaVsb0gNEaG9dzOvsiiAE/SWe
8M/OAji9qHxWXHYkkUwT/UHxIe4scr2ZSznmfaaAE/OqjVXshciDJ0YzE+4jfRI/WeqEJBU5vvIf
xeRR2hfVs+SuDMzE7rZ8h2sEEuhVK+6svRZu6nVsbVVxMcP+OfH3Wg0Hb3rXzOfta1xCtqCfPw0A
LE3UB3d4a64k8jiyDFks48w8u2rMKWMjEVJIkRmXQp64ru0qIPuqIePR98UDAz6+nFfssoOZ3Ku+
aush2ZAzr4V6MAtv0fWOLrtmTvennQTrekW1ZJq/mDfmjjaDP6uu8nAKJUR+4Ud1Fa3JA99r03iW
v7QT5H+Tni81m+rzaEuCTVkwUmYrncFZffZW9QvCu3ZTvyiHdqluNOJHG6Drk/CQbk2iHB9ZBElL
fUaCq82+tlOoOUa34BcPi/GyCDGtc6KlduIR68qsFNInIRVLzYRmxbR8FfhrZ5jV6bLSHkCruG8E
dMOtG6aGME/iNQNC2NmpsVh7a04yzubmSh31O5N66c9+mktCGSQyLE2bxBOnOogpCNdpV83eREpT
vzvv/9GU9/w89VNs5L8Lihy38ydc8v+VFEgWoP9+NnuHL+6ft/91WxG2W36c0R5rO7+ntLr+L4j4
Y2gbwHSyMigo/EqDpEA4Zj5C9TK0Md5gXMz+ToM0pH/RHqVlyeITcOrfKEjzX4iURhKxdJQdAP/9
D6IglRNWtaqjxACSSl+ZSjy9xNOVboQlNZHaUPsnV5hEJqJy1+XAcjIPeoXU6PJdqyLQjYcCvND4
LKHW0q9n5SJRfj1LftbvZ8+99/hPHV987r2S9dN3U4/0myzfHH+YUZTDrvvzt9X1+cYYf5w8Frjk
8P1+oVBu9aTq4HcOxfbvjyizPv4Jj1/YpOHSAhz94GZRjFUDmh/lc+WB0hjB8K03jreYTGSjeguT
qt27yHslQm9To4D3P7T9s5bl06SSrIfG7bDCBxWTdlKzVO5mg7Pp+9zZHH9DVUaYj+PiBvn7d+hI
yrpB2hX2ojtXDQcYVaEE7sxsB2nTRZKR2yOcbnP829PrvZA6gDpDH8ZMoCZbbA8pxnp+eA66v0jM
1OnJE8c/jz90n4SyMAuhHx5/zbAMt+H2+FzUdcIcmlAwxyXX2J0ymLsA55TtZo6588bfhq7rJgVJ
8jNYUGmplPeWmAuHKkpDLG3owbqsSccg63TnkJS7cwzYWlqWwG+rcLZmVKKJbshy11ooUKIk0M3k
9QrqrZT6TNQaxx0Frtqt52ag07KSG30MR9UTteYmhIe27qgI6Fp5U4tRdcN+NFBDUMsfHzv+GK8V
WLcB95/xdfoguzffven4D0Vas1SKNF21nULjTvPrftOa4ccfx8fABJDn+OeJ42ONmt39/s6RZvVB
s1SlNtoX4CduHUfQFiW112mh6t5tV/agCNqymwWYoxEhVcoGSHK9ziCkL02JyAitC0YaxsBSrDOV
qUaJ+wHMHZ7fzmo2WZKLs1TuomlAivT98bfoz29lK/i/Hvv7m6HI8jKIPBrD5IZO4X9pC3B+tTc9
/t0mjbaAFOYuG6nnTjzQHBXK1rs1MPsuh6LJUWOJ5g26PKSPQhy8eR2s1dyLnyunJxJeFfwrDcjO
FoIFs98Ks19aq8zsM8cl2FtkHsRJn9pZJKc7r/fSnWgU6a4ff+RA6iadVUAbGp8ozN6TuG54RvBY
HJhMGoy6u8qd6FkOsAJPM2gf6/HPJGkab5oag7BW6lH/rrJDf/4sEhU/+rCSlCHeDFqlMJcIVWkT
JISXzqowreZKO8DpGB/89TxchRc9i72lEWs+jBVBx70nBCbNzlehirurkHyXXdxZU5PIHKRKEegA
MfeBzSOxqEBoahntWC3sDyDWu18/EnXGO/yPj7idiV+1GBaOyku7iFmyKveLyHD9ayynNML7In71
W3dJFFj3oJXFzkiY74zjyPEHox4rkHEcOf4ZHweTv3/zBe6dAeaHURCkXTVSfOUVKpNtQxseXUfc
6qWsv3n+cKsOmv8Qm1Y7FzUn2KbQm678UUhwfGmTDIBoqHN+uBX+rn997AVIJ8J6xNyjrsxCukRL
mRvWqcnFkGLAvrpn/oNAIVr5FgJ30rj8bC1kxPJVIVoZCLH8evr36Us//P3l19P3lv0QToUK1K6q
DOJdnbs3udZ3+9j3g7sU/FpcotxMe2cejV/z8Qd8cpUxLA63CZyV40OxnHoUQseXmOM7MKg78+Pr
/r7tzzv+Pq7Jg4uq4n+2jTwprvKkTW57k5lg2aTttS8XxdbRvQDNZ5X9dMNm7aLbuI+Bz65U04lt
tzCzn82m8sGQQlwuKfGn5lKPwvJeEFgpYUpph+q2c4fkIOiVdhN79ZXbG/Vjr2nectB1dS5h43hM
GjQicVF6+1gr3WXhknouFWS4WdC6nxs6U9NYFLttQ5TMbRzmB2N8HD2CNxdB9wK11ZKHoRanx8dr
C4ZRz9R84cSh9yxVe4jRxqPTJ8KyqQt1fnzYbdRVFWT+nWuZ1aZSIQU5res/K3Iwu3D2HZXLfyt1
nH2QkhjxgAogaUBefFKpGwLFRBOvkxEphUroT7l1BWI4PKsiKEIcdMwZMke5qQeTW3naP4uRBaLQ
rcrtUPbKjecKDz0XrC21aTDDohBuC0VE95QVv387PiaY8SFMBnd58vjxtV09Rj0eX/f36UDPD4VS
cMTP/HPHx8BOLki1ucaxkIKUrtutWMXaNizMgHbE4D5WerA3xotbc7QD0V7iw/GlmKN/v7QZ5A8v
TckMfksF5YBqXXpgvZjOpQx8VuFVgHag4KOLSw74AVdcknYLUY+6CL+JoHqonYAv+vXb52dPXyd0
vt2FKe/4/DrwttJaLmoVSJclboV++PjDyqRVgGUWTOSnx/++lhxs2FzjW3Ut3VZd7BBm2EOd+fuS
v+89PqalCeGa0AKPbz0+eXz89G2xJUJIlVs44KHtDFH/g5snRhBTKh71voJxXJnti5tVV0Poei7R
gtg9faEGtkp9ptKs4kby42IqaMmdFHTBXvbE/03Zd2xHjgNb/svseQ4dCHIxm7RKn0opVZI2OOWa
AC3ozde/C6RalNT9umY2bEQgSFVLNEDEjXvt67s1BqFzFaK42gC7nixlqTlt2fhSTZH/T+eN6ie8
X2X6eSF+grbe56afp+Ym6/1fRrKEbmKJvWZkCX7wZegi72Dn4BVzw4P26dF0iPVEmLhzzwJZ7DTx
JZj3jN3995OsW48+PMjYO4F2V3VnQHwFeldfcY49F4bNS8f4JSJQ04ylf+/TKDpUMWrM+onGkuBn
kzn+PZY+Atv5v/0+/ABkvPnbUXRo0LUHtYT42VMRfIjXfiekPxP2XZTBJagTBSHzU2vP3u/a20j5
zBGESJHw3BnYikC/pe8xPa0P+m7TIx2IryOSJo6LK2rn7eK+BR7bYuTmwkAT0kMBuq9ZBnzsrlCL
4jR3zDU3HbHQppn5yT3YcG5WriIcFsqZ6NN8J8jrCJULnw1klxR1deqA6J7XIk5/FgTU4szrX1Ms
k5dThEd+MbKtWt/bgNRfiYd7WGRNtnT+sBogn4uqqAtT1bmOflP0tkGb0f9SVBXoogIHgwDbcln5
B89O82OH9fjRXuux08WVs9CeAh1XOVaHddhje6EOb+6oDMJlVFTsYIRps4CwAVn2Rl/dB4KW99rX
Mw/8cWjn5HiVI0bbsil/gjcEGDDGnwo60JOwOXky7ackrpur06fpJQbPnPb6TQ3aaIZElDaxRQ6Q
/DWQbVPnkLQdl2ECMVmoYZGnKABH5EizZKdnoa394fq9/HB9wzEhJg36145ZGVg8Wb3OwgrUnN0f
HhcN1s6TIcyzza//+3/ULxpfO0g3UewTURL7io2A8o9fm6Cn/u05TbfSvz/9G8bKH79U0lt722iz
raN/x9N0lzt7p8qy7S2OV02/G7Cw33K1qe47BnL0WIhl6g1NDZIAOFtfEeDqIWOuGlL7LUoS73db
mOWxCMF4PvSps2z9evwOms2hSrLv48jwVUntZtOkrv9ImHXW82nFJeRmbXmsRuYdS3C0qbty/M6q
+LFPchTOhvDLBZMBDyyg0m5Qorekn+tFeUsp3zedPGhrWqy3tD03jd/vaCszNmudki873LoLvUif
Tq3d7HaqbbgluHMDDr3yHKyZITZuQSP6CwSoHofesl4ooNFLKLWr/5fQeKbgXGyI+WImJZLg6Di9
md4gjllp2w+Oz8RBoDEZKgE4+9+uqk4vHTzt//0m1eon060BTC5epEg4AV8FfVj0x3xZEslmyCnW
Af4vI0wsYsyIVdhLnZzJrXXS2MajNkDk3BFpPEq05T+I4Xub0h2rFD2cV2Jn9m6CzRzPWdSx26x+
CgPFio81H0r64EVwkxBdi6a9J2rkKJ8ead80m0swiE5xetSJDlSLo9h3FPII1LX7VQ09h1MMMujb
QU/kTdAjMfO3T4eMWOjO9YQkgHyCFwHnoYD8dhkdrQMDNFrP/vt37H2GGajfsXrwABxBYzvgGV+x
ZMDJC8PsufOLZHUIPXNh7Zv3g1cJfC20XdcuVjQyXDq1qLaTq8jwh0lE6yxHQdyjIWL3GEMVE2zS
1cEdGvdoq4P2iwjcfMFggeH784Se7ZHir0tbLOsmMOpNPgqaHM28hSqQnT4XvbA2JCfVqeqb6uSo
kfKDxni4u8XGkRuf3AZ1RLe1r6OdB2dKxa7spHN14sE/q7kCSL5prlKW63aPOe7LZW4bQAt20JnR
o6gb3kbJ+2ianUZhR6NdDCj++r//Nmj1+ASyUX8c6BKhlQYKQQr38rXFgFPOkmgwy19xDSpASCnI
YFXywTgkfnGWRt9utHVzUQu0ytDNGMC4Cc225GaraD0fxWLYdrQE07VvHJwUJATrIcg/XEZP6FgB
NOCizrt6xiS4bKN8NF6InV1ytHqj9rgPh5riv6Fz7u2seO2YDOegzTEfTD6i2pgb7FBIM9rYIoMy
pMedQ4yF69LqovLBAb3HfKh4+KquyGPoGOCKYKaOL74DEkbXAJNC3RXpT/R4rIu+G55Fm7LlaNBu
ayUeO+uIpPS6oyYVqfXtqm7P3m3MPdX3bFcMEqVK6P027zNTYG43ycIJQSuWdQ6+x30+S4qeP7hF
wB9s8JosRKB0r5TvPaLuC2ARe3YpVA6HjCgH24yJRaVM7QM7c7oqAuy/qM76hO92hmzJvQ7UPiNA
Z8RoRdW9npiulerkUWa7M6syasWmvSxqPzs2almhR1StRCTJyM4C0+gXv47Qk+pMHTqdRNSZpTrz
/bI6Qvt1mC3622W168vpny9bBfkfFgL+P252YmO9BVwMEDN45Ttf3va1J0yQ6mbsZwzMAdgcvHzW
jAWyZCZSZeiLSXfaLPDxnZEyGhf5iGTMTE9/CYx8TtF+rM4udFCvrqEjp3B9SW3qS/qSgMbdSVci
qoejcB3QAdcsaY4gqVCesXOGY6zdoAxjqxA6abMEC2uQ4LzPo3KCghhN4vVoieF4m367ioVM7qws
U7LMQR5VYuGGrGVT7sEZCfp/PdSHykAhPw2X2jA7t9x/CJ7CBjXDAf3ZGSBOkxKX067bkOGTv6qp
w8AkkuQHLJSGlcS+eQapnvygffpAkN3rZ3rod3QvzaHceLxGHW6K0SMe1G9X0GYgSfAHzK/mkfz4
uUdGDss/tB5aFCWjf/S9NR3zS7MY+x89pCvQ24/WLdRKXSiR4ft0jxUIqKNp7f7ltBwAo8hsH5Ay
ru5iqqjklakPrXz0srG4aMMWRbNAPzFbaZNbGTmEEUGjEsIblrUPrWB/xUnR7GwwOB2R13VvObYB
8jfQ2jF2On92y5MlfsBXvE3Q8P0e5+gMWtCwZQFObQNKz+rjkwZYIcQyMRf6e5N/NoMhSBc1lSuU
3MjBSfIHXVjQBxmnZ3QiyaO22ED7ZeJQb3mrRESlN8Xn1uCAIxtCU27UOws9Sr0ejaNDuYe+7PCq
/e4ArbUAKoOPtQ8s0me/05n4DESinHeWGbI/fME0qn/6k6LhCKBnAJ7RPOlZSuNQPfMfmqtijxe1
DeqHYzdYKBx3rAnXiRuEh9KyzwFvrDsICIhupn1tVWx43T6OtVesCuhXbTwqrfuoVSUa9UFAHWbr
ofP72xSBdTQkmkwm7qZ3WVOBmjmx2uDruzOpLi1gomGF7oZIFcecweVgFR/iY8Nr+6wnTKTTz3/4
kH/eTN5+DeiDURhs9FgAT/r510D7XlpQKm7Anl8SG/CEIL2lbU0795Z5I8EkccvEvt9XSeiAJdop
9p5yTfebPkMmCUr8aoJL8H6LvIv+AH4FzvATvtdEi7ileD4VswvoDjyFbP7wl3Ow77OyVkRHFoWt
8TAyWs7rAbnP0gKyO4AMlpmi5A89BKgC3txV0g6YNv/NHVpgP9LRptOIV0iZTNEV2GVBvA9AADbI
+nlJaSCuYFbPE7T6D7yCilbXuosstvgFpLNvo0H5ukaCjwyC7eDCx2iKy/L8T+yn6Or89FvBHxAt
mEBYqyoB1lDoZv38WwFVHdTPZG38iKEHWqPC4cyMEsgJK2/6hV7FTqtdvw36o/+qHSKTCNWr3gGi
N5CBGd/itU+fOYKe8tj+xFpHXVWto2/X+nz92w8VEf2L4qMU92l1n6pDSy/cdIvzbVejEgxI1E+e
ECxNZxntVf9fjy/HfYxu3IfAaMNF5eYuGiAC8pCNXrTzCtygera3evKgTnAZVirahbosTkDXdVJV
aFVTRXUjiJsFvur5nTbDFG9cO7HyO1PNQmbnbVbX56dZXZ/Xs6YK/nKuFZvZNU+7dDPK/i8GUYAz
N0EppA9G2P4aZWxttKUnG2ztN5Fd/pVaVXZOTHuEpI3t4P8kzbNmFTmQ2FD5paitIPtnD+RUDGYD
5giIe5KKhSBgBVc/484zdvqLMATLB+uhKIHlL39oC4c/WOAzDsLaOGlXL8DzxE3JFx2JsApvOnsZ
1A04Fw0B2kG81E6FG/gnqkaSAAOImkuymSb6OHChGDfOddjk1xdp6qz9MIGK4jhzTAPbIcHQC9GW
BWogMfab6H88Q1roZ43PxPPQ5tkKjezD2pNyeGZNfvIaKLfGnP9hqQYo8pfnAPRWQBSj0w1MbKDw
+/p28AuwmQ1gRPtRDQA1ZoyV0OIAuVY/gB+zz3h/CPOyP+hRHmfVxish1Ql6ILLVwcpMwQMIbRHn
kpgJPQQ5YJoyCPgWmhTpgUYjpAkzSD9hoRTMSiEgpZn2u7iRAMuViQ+IV2z/osMAZkaTHG2UmQ6o
C4OG3vQHQBWwwC6gyOXPPLBQnDMwZAd0VAyn6Aps7Vj8tgGWWWToQJuPaiU1HTwuKohr4DD5QAME
+CJwl9QOrGWA3Up9yVtvk7HyLrV755sDweDFIF00OieG8632/D2zA3lpkqG7RDWDVFgWP0l6onSM
9/inxHs90gd/LBUpcFvv8gqSQNpXBi1AB3Zorm+ZWGAZHsHSyNZT7laneyeTqcSvTuW+x2qXjvAM
uWSkrTcVdKZ202EERdwOit93aVrbd46jmNmm2ZtNOTAQHhs3JOrc0+h1iyZLi4OjLO2q8YramXV/
0BZuyDd/m6MtfYhAhjn5dAhgAa9WM1SKK70uf0SOmS27uvc2TuYhmyCH8CV1MkhNgB5yhy7+7JtV
QuNB+XPG8s3Ao2iJYg9/gbYGyhugjTm5aebdW2599ZQfxBEAwIAoaZ0ZNAMuYeAjiMshuTrs2r7z
HjInF1dw/+tahltZ2tAlCZf7XM1oI1FhYfshLBSrIgr4rf3if+1Ew5roH48UlrxIOILTCJ8ZMPV+
/rT0TpeBAWR0fqQczwsaDsChrg4GmMVXxYAE7+RzeQ1grY3a6i0mSxJzjyePvJ+lY7+YOp6YIGVJ
Uvwv0aJ+4MY4bKM2QK1NHQZizsHs1R8nlycqEwSGNiDEdu7ewrjjxSvPrAB3VD7kwtEWUAQQpgn8
fi6hZbyx+iJ4LDzDXHqOBEhImXJ0yzt0+3PsomFGQwaISS7rmTYbn1in1nQP2oohGPcYgtVDRepD
6rV3LIroOQzEz8hMs13qoY7ZuD1wvWoLPqj99BefqXzx57jJZxCAoW7wjS/nNY4/7EgHXZvRCF+a
OI2fqrY1lpbNsVMYQnbwRhN8CiRG4nQMN6bVeL8+h0LYotm5KpQUIK4VfQ9we8kpivktUP3qUJio
EIJTfM7BgHj0CMi9Z3pW250PbC+2SxujtEFZqn1BS/ixNOJ67vAhW344rwAIfA32mAoK4Tw5OWP9
OlIQ5EQevuluinqLNkvZuWsaQ6dNm5WdiKXjd2x9C04Yn9tQFYdGJs4NjeKZEt6cvLC0nngMPUKH
/G4YWMHQNkUeBlKIg/SsZ7050S7APXZI14gThUraPozdi6sT9zq/ABEXUOhaSI1Oi/Upy6Bn7QL5
0S/pB4OZ+aa3hL8NkGTvFnUzRNtCuBveg/U3sn2guIZq56hDmEpo76nRmMc53nbBYnLpkQ7TEdrU
B7Om1Y4xqwIBdwRy37Dx1zajzjLPhXj2cgCMxTiMh7gL2VMwnDhtASdmhO1GlmVzbdoB0MfUM9ON
NnOIALWZxS5RGb2wyvseW5CXCj3WbwOep9eaJ7tSLZi1Xyg/WPf+1U9Rpt0KAzJgGmHTe0G81KaG
2WiAjZ6YkDiTrxnrOzmaG6MynQMD+ROEGmITOCqY0yF4N5mJFgJSuGKtZ0Ok8oD6V9MllA0Oo9gw
SC4cogB94uDCAlXy6PiHHlmlWQgxhBfkwUaAoT0GxbyOXWXD8LCL4sWNDXcNSH8NqUZTvhS2exD4
sj/44Ou9nT6qsC+np5C30n7sgF0oU0V7UUD3aULUObmMZlFKna32YSVgnarRwt8B+LohA8ybjNj8
+00YnwBSFz2jPlRZsUzgwK8semGUyzYCJkL7sIlFUZxegyb/FJaR57jDMnnGpRHcu8NlRK46n0M9
x1jEEPxcEafhDyZ0XtVkoeB0rPVOf9hEEpUAmzbTqIMgIwXULboRsZ1Gm+2XzTRNDVBgZ618lahe
zVOsv3ZmK6DD7AgLx9vYY4TsWirNuc09d0701C1AT90OJZHrqBPgiax4sW7TLLnVVaQyfdybS70+
Z7kHyl+jSpZ69e61+dts1Kb5fYBHVUPi+Dt2rqmaa0mhojn5J3Rd9/ekjtcwuyksMLsrejgvuQ31
qCwWYDTtl7RNx2fbSvBMiRRKZ2E5PAfd2ENmuefHOOhuYcZI20PaG/ZcL3iwujBXENVGS4BaEmnf
tBL6UiSfgr8sp76Y05XxnRK3wvh0Ubtv97UT+aegh76ogrqkoru3jLj75pYEYkRRUu8DIw72Rjjw
pQGCxufKKY+iQr2q0fWOLKzDC8O3dGbJuji5BGvfzja3+GoPz05F0rtqKFH+UqYOs4GO3UsLis85
AwMlEn7pebqXwyG9oi3Y3N5uZseTkHlKsSHSIfpQqxufe/kVtLXmdvJPsfqat4fGIPntelE+oMY5
8lJpo8YXFFYgH1qRYCkDEl30wU7F65i6UGdRLgYJ6zOLn7Whz+GU2RunDirgLxHwb9fpM/Sp/fcD
dKMey99LzeoBcmzwlkKJAQV9ZJm/5DTiPq5SxnP5WnM73SLNzA868dRXA+gasflYEDCcVpD8Qobq
36b1RC3JC4R/5U7nD+vg1Hhhe9FGDLDAwmY+h3wdcotG31gHk/WK1hm5Syhx/S5yCnHB0id3gwXd
ENb3pFtEQQMtZ0hTL7py8O6KCN1D2Posc8GBCUUx90TcDqplzeh88zMIiGqfp/aW0WAA3sGgpqGs
cVC6YGwEXLZrJd6A4OR2ITIXuPc+H8HGhn8UitgZFAQ9vtRJUJY3/B7YqLmXh90tJVq6YNPJsyTf
6BMKkBZuO5UV0KblJO6siEWHRN6Y7dG+v6ixWjp6ckCSvKiRNre42UG83qjnHOQK3kJPVYb5Gkjf
vRuCcJxDbRsV6iFrF2HfWxdOK3CrIRNwCWOwrPVqFClfznz7AClTLNtpbEFzxhVAZyX8TLiNKqA6
VEVZnbQfm76ztkZoBwAaFex8L6bn0Whf9KujysNx1UoDPdVlF+6AnPA2oA6/rxMoq2gUdG1nUKQM
Sgb8C17p+mCk7D6OaXXQ1hShUdT6rPdr6AgRQvPWwRM/m96L+mVnWxU/gB72i1ubtLX5AXkNbUyv
TP1+1HOs+TW9LPWocA9t5ZfeUX2spB/Fe/Ay8C32jcBXQhboYFo58Jd+0iM5xKGJB9rbp4a77Syt
i/x7kdbnIHHZX179o82UKIlhyWUOUPqvqrZeMy/IXsLYgzAs6ndbaWNDbRsOPQx2hPYtWtODIFUO
Qdr43o8zZ1xAoOdtIvMfPIhbYzVvqA04eJrmWWuH6ymP02fJKofSK+6Cez/kLtTX3wZJGN080d8D
NQUCs5PB23jnmYl/MID2GGddiTxUQ4wSWxE4AwtNAYsCIlCrrKPiXkSEbKXZC7AA1SZaG10SLgwz
DlZ6cYC3D0S6h1MCLYQCOIr99P6j+G2ssN5L57dXX1tdau4bSwoJOch+x8kj4p8t5jY/GkgezFoL
tUvoGVVbCnagZVGiJAqN6ZmOyBsLTVtlGR/SpqFHD6qu87ig9sbwkdsE+QrZSexcd6U6aHM6lIW5
7pyEK1J3cptsPCh9OkMpxierrKBxRtGXAe2xo43i+rkHOOrsGxHaZfuRrlvqgmckBz/ECuJk6BVU
064KFD2PsPMIUZcvorUvoKjntE6wjpJyhOhglu0BNUJXrVXi5gGzxbwijH4rKPnZjwTyL0qhJgAy
HFLXw51RlP2P2AA8z24qthiQQQXRfF4+5OgUDWzbu08qv3jIo0YszSaOQeWMSUfU9MSMYKUntSu0
MgPaFlJutGmYCRqTQyUW38W1RJ4muSaRkxzGQmYLSdDisSoqCA2LFNU9nqDaBy4ZlAT1UDv1IVbT
txH4bqAXmaGWOMVoE69bb+27vbGNGUc7be+WYstF9NznfXBiRRqcWjUqbGFAo1nJBymzi/P+jpUh
RDWVHngMCb0d0DrDMwirsZOh32Rrs13Yy2qeIcVTgPd3fBozsAQ3xI4u+hAa1wY6D2cQZMeXmmTQ
Fx/K12neKV1/2UnowGqfbVbf/byPsFCgwCyvk0Gg8BfK7zVJPXQ/2/ledKYSwUUPN+4UMHz9M0JC
xmvVSffZwfbsEqKsBR16iDErC8w7Hyw1h5UGEBRqLreM5WSpucHz4t8pvm+7JG9AagwY9u15A7c3
iOCUDrd+3nQvS1a1O+YCA85kehxqy3gC9968LMf2kRlVezGtbJMkufHkZqTfF06ipMwRFcmOrqOC
Q6dYzSYRryBSKdGwIoGI0ZcGz01yturmw+ag7UCSX7Lo7V8QheBhqUNwLVcxVKj70b40KR0T/GVE
smw9IBeszq8u+oDy/7GXOVlCefVENBayrFDw5aJGplctK2/OZCCQ4rOBDGBhpOhBDezN7Dg7S6fN
0F1hdKcI+pfKM7mnUG6R9DaRpFavQk1qBOtWot3uToDvZInSZzVDw0LyG03TvZWz3zT1BdLJdX0l
SYAuMKsZ96gvWTtqzPpmjkWisbjhQxMBDeCxvZohLbdt6H/wo7QUHfIx/5GGqXPBx2duguj0UWda
cp9Bb7uTF21FjD5bLWO3vIyNJOgcImFgHlCZmTasgwXqyslamwJ07OtIgLBMX80bymFLbYPOiM+q
FUQzI6Q0A0AfWEn2pos0fEktQPBAfv0Dz959a8Xh1XXwAZN26qDVPi8OgyqHYDe9rkpD/KKJk87w
Cm4eQG1hrBsO/hUAW9tLAoDjTIdEoM8F7Nl8TToDf5GWAw9tp+0fSpvu13wdFpMUHKPALLq4gf8h
u+SgVSC0Apm8ChHPwNfanC3HqC5xDfFVWcXFDEDY+qJ9klagai+SBlwuCNET0Kf5elZvWHdDHtTG
A0EDegal1T5I45nbTANAhdJ7xwztJbJRQLhQp652+sBSUqxyYn4fDaOCthiFCotNQT8G9tK3EG26
WY3z9HA6+cM5+jr98EctNI1V+rT4BgOSiYZSRWoCcPRXmaqqNEGnkzrdCzj101UaWqAMUusJSx30
SPIEn3Vh1pdSUHB+qAmhFhVdQTCBOgBoRQ0HXdDK2YDj7ZBC/GMfg0ABDUohNqPQ5vsyau3Evvn6
99H/f1xnQ0qJhBA3VkUtACh94EiRWNPbYm2GbhTvdBVLm7HbRx9MPTsFT+fWeQtF7s/BkxlWJX5Q
YrC52Vt07+d5fvKHGKpPACbpA/L1zjwNHGeNBCx/gCxjdgIpzByqHcWPMh7AfgBg3z1a/+w7GWMT
CR33GPsCx5lFfev9iiGZjL/2L8iWG7M06aOttPBK9iQIBXwwhj+HA175Bu+ttTaznj4aOc3uMxsY
CwC+j07gpM8iyas7bkC3/GZG4zjzOjYcuqgdnpzsd5SO2XMHtvudA2Fe3NC4NJrXxCL3zWqrZwfX
mAc8K9GDYPbYTuBfoC9mpiJc6X/BzXSDx9xvs3voZReXqiXHNORQriKR2DTAiS7KnhKUNCQ7i0i1
XUBS+gcejhfh586DAy4yiE5ZfFWRqHz16Q+jpvzHlxNZY337780nqHa+ZG+QogKLOKBNxAZ5n6+x
fh8K6qODt6YRQK/K67EWeYLYkruqeOQNqxAy122jpPcctuNtcQ9CS3etLe1HZQ20FJONBk1k3oFq
vOs6N90MHshyM+6Cqp7ajTWjbKw2Tkv6S1F48px7zTwsk+GiXVAxa1fgE4ZMuIrQE64dPHhlA/yr
clH0e+4rPl61pQ89syT6hZFVadFFsoxstMJCHJCu8waq730E9D0WmXxemnWyJ6hcf+sFSth+OlwB
DA03RUSjOW9bUit03wj1auov9EN8e+T1owwl77XrlruwMe0ZwWdpHQUgCXFR9LodZOzaMzchyYcJ
rkL0GVSdoYMz6f2wHAZZ2kCi5boNGxSngrjY1e+jUs9oG7gL35/7Pv3ZywA9RCrQ6M1jbXrnL3kA
bU4+McxGgDL32pPjc/QhZVDbYYEqG3Nn3M/4Fk2FxlMYsVcX7/6Ttpr6lLi5f01tloKKHRLXKsZu
eL8DHkPMS9IYT+h7BU8OUq1gN8U3Dj2d2QXv6ui+wh+ExyZ5MCIcCt6B0UlGxU77Uhms8zod1iyS
7c5gRrMz8gEa0IntA4TzbuvRFOOraG1i23fkSDLbrdXf3TZxHMmLLWfyqmvuusquRy5vFGUxtLnj
QWKzFyKVPMWRHE3FlRGNWB5Y7skShMy9EisoR5n6YNYhOWWuvFdNItuhJIKCVCVmh7Jlsy9hUVGD
gE03XJsjc3dxVfKTPkC6NT76w1kbyAYi7YzM8lPeQHw6G8ELMtMzVKjik2shbatODXAz7Xz0T+CN
E136is6SvEvO2pLg5UD9Qqi3UXTRhzRBiWusAd+YfK7kWMtLfw5tOH7IyuFXxVrnGnsQiVSWFJFz
jYzxg4Wa282qUtu+xjH7MNeiz3aB1Gu6CKU3bgmPwCalRnXXj7eR9qG135lBIhw9X01SbCnx5dbJ
LYZyG20yaKDoseWi9T2NkgxCda29AT3psOnTJtnbPvo5CmNgx6ZLwbCNUuclT6VYuBmvrxkp6Ix1
qFv0rfgdYT/5k2QWbuceotmRANl5K7ClqMpyRuMwhZJe0uzTwvB/eLz6i3m1/5wFeQApGiu95uhl
WDAf/a3//UL9BxkEqNN8UK+qlypeppj+gsWJPcazrqjoldfMnOlPbyebYp50UbLV6eveAPmBNM1k
qz+9ejYV1dusaUHnVM9O5+pZm/TQkc7l/b+dP53AbQDmSVnawy4roA2Z1ZC/1p1mU5OZ16CLC5vh
FpSfOonlR0G3d21RzbFf7q6yZOU8DLzu6mLT3gC7bRj2yXWF/Db6Ytz2NFcVWZjIFJpLP3QGvCRh
eiFFd1ZRF4cRKljfCMnnxVAka+jSBMuw5t4d2kmV1q3tXZuRXPRGcKhHME8Bv/8QdQQiNSEkVsM6
olejdS4C3bd3IeHundMXW7PKsxdioNtLYJl7cJ3M3kGTiSyD3Guf0sp70lnu99C0yt5CacusW6gf
9N/yThoLNOHTg+uD6WJhJWjHjfJmVwP9h/TNEPoHGyXYg1N3/g87HS8eHsofplP8prz3XhyZNrMg
ZeM3NEKjy97z2mtP0deXBnbzkETZsCgaJClMo26XfsHdU5YZoAmiJT+yUprrvnHB+9a59M42+mAL
EYR06xh5v6FdZ+78osjvBg/95YHIxbrpJT3KiBhLzx/Gsw2UO0qAXXPJojxZRMKvH6vSxl7ezsAu
FhJn1qS99SyoociSOuOVjuMz/k/Kn1gAHOhY0N+kS1duk/NtiKLNXdHhf6d1s+QEcbTiPpPFjz5y
rBcrdM1FFVrFNkYj0zcL6pnan/Y1XZcAQq36kJovPCR3PPEhItycejzcmzEYojsJ9g0031ZijqJW
/NMtmhkv4ub3UEAPqvEaeRUsCVc2McCmVmThwQ+hk5aYRfgt7rynLhib30YcrZqGgI4oj+y7AXua
eQ5ZrEuaM/BdNWa7owBn44UYylVTcvlQpRFel9wBBVoxrixZ1rs4F8mcxtLfofBPbwdteqjGYQ1C
+EJPWNTqypkemmmEoQ66DQN1ugOJ4V0sPlxGB/ui7ubUzJMNlJeqRd+hX4uZwt42XmavQOSbPgId
l+GD42a/Hf7SjXz8meHDjA6tzLy3izG7MyLXv3ON0D4bEHyehwUtflTg7tTnZL7/V2Ob+VWmbrxq
cOvtiAOyD8PK6MKyOPR+WWnisxilW7wNH4RefaiDo1Yp2l824wNggm+uyY+q5IO2OmajxycR1e0a
/6tPX0T/hL5NnlMHMAFP+GSBppHwEfrZ1bFO/bMNUcxH7fJIva1QTD6ZyuUHJZRAAalf68mI+ClQ
wigGaDOwB+TjvLVLzaiaV327RMf20UnG+uTVRv1Qc7ELkxhpLKtN7gqIo6AdDlkt9NpBxNUOqlPh
OM2DDVK4KawZAMtLg29OTIc7iTRdCoVYUG8VPvrxCCDJ+qBNKEbi70dItkD6yDkzKw/PoI4C2wPy
ldpldOQVwg31m2/08KADBlAs9SxWGfIPlMDIM3xeoPvof/IBCURpFQ+nZZlfADiFk6VjHmX2FfVP
FGNWeNfKbTf6aw95t/tCfcjHIFiDCeDNUnOTpeZ0ZK0+6/2nyH+epyMrdc33n/B+noiNct2V2Thj
LUM5hTUdyivB3qxaQOF9bzhqjz4MAEWtjSgBu83nicpLsAvQiWLfB5tbUGZbHhM05qiSGx7w/Egg
cK0tfXArQdZ4UZRzi/AuBrDcb+ZtAFlwnlmQ16M+2sqb4EQHwbbCie5FFqHipFx6ZAiUa5pwNPDF
+HsC2a1ylaXhcIyCaummo30O1ap1SAtQj8ZGAdhJRh64FZk7rB/i2ZDa0KHrkkdh+b/H2ubX0mq7
1ZAxa2uxmBxd1+GAl4bVRuZdsEQ2Cg3BNblQmcoH6EyAmtLLv3lZF+1Jg9ygNnvgFfHWIvWq7DP5
bRjt/yHtypobxdX2L6JK7HBrvO9xnE6nb6h0pxuE2CUQ4td/D3KmnZM5M2emvhsKrRDHBul9n4VG
hrn1KviBGnlZzBGTskAngUfFpANdHZN2MZocTABuwCCvJGLRF9BVWKlxfHWtSs4U68UCkengqaut
i41k64+iRwplqMBwAjTIW+c2Mun/pQfil9VcxKa1Ai/NXI61QFLDKooD9sD1oqhJ8QXvsjfwnuKf
lvXSiY6fc4hVOGsgsBNsnWoX0ZvcPcMt2dzCJdtfgEPkfiU1TAAHt/hhGvl7D9w92U4cSjitIH3F
a4dHacGwBJ/woQipd1HeYq9s1QC5gEpAjUDubhC5OIU8HlXDfiAJVCc5sijC4JAY4BksqJW0fiWm
c0SYmX1vITUx68FweA7qpoywKGVX1VNzHuOPOec0FMsSOOODmxZqPQhAWRTt0108uNW6CqrggHBj
vsxaqMzgPwadHxsJZZUUHl9iDT4e7EaB6mNV9iYhhvrKBrwD6iFEzDxuDwPoNDNd78R8nNvpgG7T
g2tohg/dCGtgmj09wQxVYjbhvndjDKohLPyFVzt7dvARQpenfUmgoLPIvSDdi6xpj7nJ4igB3/S7
CTGrhHg/KCFVNAoWAhkVWlsuWoqbtZpnVhXHwmPejyLPf5aGbK9+09T/a+nrfoKh41EVQq3eMhFO
I64D9uZ/YgXFwEwfzuPqCWid8NI6XwK7w4MXCkxb2FMDXp6z5qWgWT3zDNGdejjhPgyWCbUm1LOR
LXol5yloRZFdD2yjNyK6SLn7sahbvUrsGlo/hGOQ72OTymXaDvUlb6FoPiDa8WIX4wPVuNww2NSu
3/ziXv1qqzx4NqAaEBXSLDZI/vwSgpOdQTiSN12tvqV+eeEQoXtsp/oUyO154tjqW79vsrg6SYLQ
u97Rw+aALOVYJZHe7+u4ABJcw4FaNUzWc9iCrlw4S80a185Wft5jZQktEuQqg7J9D6b70pyDBNPv
/axMsEAig9zrMqzK5D4ZXAg1xkP2uUF38WoPQ3RHEbbDogiGJ+F4Z40k1NhDCKfk+6nKAML8Ia39
HKpFAaQbiUUOgS+ahU+mzRAhNVSl6PAmKMQQrMT95QfNJYsD+JCOMeRGs9Y8j37u4/lvIhb3eziN
gRnTw/HJ3YZ7buL8aml/GW2VnDr43K59OpQnDgz6rEq88mvbUrh0+l6xMlpefk1976WLHQmV25E+
hlBi0NUqLIM19HigGjcNKhV2f47VxnsnJeKZVmvHjouvYVV7O2SJ20gXB0M9gk520jSaso0hTuk2
10SKfCdNu5/r+qRMTgDVNVdbqHkZjuaM5PXSEQJLcKzk9wCPfzzc64gv5MKpWnumu9wbdBFIUbkA
Bc+flxJ+FINV5A9hU8L3HYlevChpv6JZ0eyTRlUbhmXhtgByYQe/kGZtZ10H2anCXJKkDwBfHouF
KrLhkudhHNVByZ+YqGDOYJrdV5JyuMBnyn614ikHXFc/25ovFYuhZju6q8AFFnVmwwGjYwlNZqRC
Eib2xY8uoY92P5bZrx5gio3OmA0ceYG4Yw9kyqZVAZQy8Xx70G3I6Nza7Eln5Xebzsn9eVzIWohD
y9K6kcJCh3oAlYLxrxGYoHrb26pOwTWcZDdE4htLR+Y1oK74RnaPIUk2WMYnv0C83aRxRV8QCzHx
oBjYMQ9ze0uglrYsMst/DFpksSnUvn5mXoRfP8QwzIbMRqs0LoE5ViuBxcB2gNPTMWmw3mysXL1U
TbKjYS4OnDB75SOSN0PgM/kFyGlROvYvoxYvFZLLz37H6nkTdOPJ9mu1Hm2r3thx5yyZkac7iG/R
ZZ5yqEe3Jj0QAYNggL7Ysw37OEjLdD+Bcll2zElfFYMUVO0pqItnA540DdRJk7a3H/yUpdgWW+53
X37Dkhl0g7y05YFqmoI31BKKvW4kJ76CbgAi6P3MMdUAyZxqnBHleudeipcWvrtf+0CppV/COsKZ
gFgCvCPSGeFV5bLZgwRDIyIc+rWrMsDV8PWATCqK4dgeOp7ISxsL8SAr9mjp6srO14VQ0Dmbigje
IfJppD9KV3ZH5BPwUdRgrtxBUiNVPjLNFLH832Ar1UHrFiqGJ13llz5dt3m6Qq7A3uVsAOEi8cOV
U3M8GUhuzLnZdVfmQfWVtL38JpL6IcO3A9rKxoIxVqWw6653yu6T72I0oRWTUOeJjMfbwsBgP/Cg
/hILx36uhTmuu6JMF7oYhn0H8xT80m6t+LNkmXj/w1HD+9O7b3KFAZYLCH6YQfxJsMCUIxj/XmNc
ZViawDbZdqSasT8RWbAtl228BPu3usYw/cNjrPDfauACE4Ef8b2vcqHkAdYflgXoTuvyWjeQSq8r
27t3L2BvdZs6B197e+s7Te1ObBIeCyu66Q6UYwdIfZ7vBCK+P1thboeuYt8E752ICkhlO6y11hX2
HeukMrNzAhJ05BlV8q2AwECCRbke1EufIQoKnMYI3IQ1PQlqt6BXmH3PrCk7n0JD8cokkr/TE0S3
/S4pNn5um8YB5eL/D1UOQOY+b5TAOLEhyUEApyPgd36C0SF8EzuAE/pXG6ndOesUq59zN54BYsZW
AIrxXUAkqMb6tO2QjhTT4dZSOiqMdKXMOTKRIwyjk8IFktQbDxrnouEw+uwTJuZTUUoXrgOggjpr
cGAhN9f1EDNGPu3RN+FOXQZ9tzONxt8LBploDrWmJ6hfJbNpF/SzqPfQFnHf9KDCoBjkZ92S2Njz
60GcJfhZpoH95Oc1lvr5yYLX01sn5SKwOH4lTVJFngIYBlSwV19449fQFDwCl8W9EMVAXmTUO4jM
MdYgq5ENIyw9uIALLJ1RGtswdb6kMQJqOUA2e4Towh3woRkU5kd5LQEXxLtSqp8x4M3CwRcEeDzg
PfrsSbLQXdCwfR+EQDi9DcK2tfk9SGmkQAv1xza36G1QNl1p2jbdrhRbhryS2EOKBACgVe+AlFoC
2Em/jCJ5BSfM3EubZduxzkIsdhFl5DHWsnwYYPEwxSAbm1Qzt1HhLQYJxcLZtN98qnN3Lgnwm4YB
jfq6/8UnnLvoxLBsEU9ZB27mT9WNnVXnxGGwUi1iKG6Ces659Qxl3Pioq/RBF8MiXyLwnsHGE13v
9Q63rAjS4+2iVBfW2Wqn5X2QAQE3ftL8uR90HUv6eg0NfTyhgh77NvJYsglwnMfu3pxSu74HPK0V
lN7e6j3rSbeqjrj7NnxM2oFvrILZz3DgWiJJ5z2SwU9hRyEf84kEVjk8XJsF8+bGaNkLo4PEXFW3
5Voi/j7Xv1ozUOU6VEF3K+rWwqs3salWbi1+udPWbABQf4kwjocqFI3MPDTAf17i6s1WvrHnofIP
eoGbmkvqk+ZwW/NagSdGROetfo7gNJYzDIKhkmQQ5OQp0NVgPGOXmcyhvpHu6ywtHt0x+1g/Ytc3
lG7xOPV3uyJ8cax9roDwLwQImaxLF46+I1rUGyz9g7m0e7L2Rhf/gCIdZ4UQwUGwtHoyRLLQ+0xV
dvWmQHw4kszqHtWQ1qs6sLOlThTGDJakBXPCPcNH9lxm55qYahKiut5AMMB62fPRNsgSa2N/W8Sd
cQh6ge1lJpqvrmDnZIp19lm9hSea+yLZkAEoHtJTE9N4Exqcr2gSOpe8zK1ZAKzKm7CWDuO/SnAd
XsrqgmBwBRLhHyeG8bnmY1MJ9EIG+657n7IR/gsBuU+nHIB9mXJEPsKt09ep5EgZWRTu8Lq1B02y
qdT3wJ+VCnv1GP/OCFQCccypz/adW1Hwwrn/0hUtbACE+aOoOjILTTY+5FgkAQgIbfScyvCpAFFe
92gLig0rzZ9EnTcryGnRjZl3zaWbgm+6B2jpq9rt1aHGM20uJvmcdjpIAjINSQtzHpipwr7ey1Dp
e3aUd372VAz0aFt5c9YvnwolDKjP+ms8td1Lwk4+lH6Pi2N8Ef8+6xPChPpPb58JboPMDzyZzD/L
69muwY2EDOo6htvWMGW3oQUwSfB47ed9lXk7TYzQZ0kXYwPkgOM0z3gMErno42VXQkkO5BSQthGb
2DXOECB7Tq7MZ+HCw6NqpRyRLb24RFR4ghZrkHE2STaJCpJ3DQhrFDp5Ow9P1i8QNvtSBsw66RJJ
hpldZlcGP8qz6ZXxFs/tdp6UvvsCeu6bD6DcQx1y48jGHh4UYJgdVWg0iEHAq0X0HOS/7s2F+PlL
i8gasAu9es5AmI9om5+ZSuSxykBZpkFQHdvQj9eZKfmmxe60wB4Syl1N/zhYZNzntPtmjlb/qJoS
jq+ih+dJiKxCjXfdW+jxmY3Pbs3MzFg3sfiuWkiLFk4BcxcHwgPSDNtX2P8tSqv2nx3lxCvQgcsV
JAe6h9SrDzmgvC9wE57rvBIRkNlSskrPftY8SCPNNsNAvR1sud3bAa9PIBSrBgqeE09o4lX1vyRM
BqAaCN5P+DWtYmg326TdBb4SJ6TE8CrtqFrY7tAsWxY7pxZPJ8jRNcEykEAUzCDGASHAjvmXICYn
GzC4VxOAGTjKgfgf+3WNDY9aViR4Tt2y/x4EtJo1suWLbOyyldcSM8ITQD6HHvyIWyftfyTgTrdJ
AyOOzr72pRP+cnvjAZvitUB2fq58MBYUsyIhTDGTRRqsmCPCXTXwYe0FBqwPqnJhKoiT5By+J0BX
P49lNyx74OKWVdxhB16Kk1UDv8cBOvzeMXkOkGz9iZQTYjYwKUniNFhC/Upsc8BiNNsPHf6gBZZq
7EFbyPcDXJ0e9KFp4KpiMED4pipmGG1Ei8Bd1G5lHqSvwD+Q9dchqM/wGq6vAN5ezTbMT9AEI0+V
YX6pEtM/WlnND8ptzyACANJfZBm2cD8zAptAQpNLCF73JvEL6oCIXTl7AwHocDGmXvEiPUSN6460
S100lHcKamwPPauXx86DvUZilOWLY2RwhCNdurPC7gCYZgD8M4QpNYMmDXHWQIKM1WmyKpR8r9eN
DEFMhGumLrocpvAV8qty3sfqCZmR8tTk2RNWJ/yohgy/pFGaWyl5/4UEeFIDGl6sECR5w3tXPhRB
bx+GwV+7uZPSCPpwCOg5QJ5PjUTF8qEffH9bj+w7cozoIUGn34QUUpe3MoXIOhQBYU0TD2W/qBFZ
/oJlTLcA9B6vtano2V4YEZhnbkpI/i9pWKtICg43qc6zy93t1Hc6bJOw4gpgrYRaluAFFVhGlMpj
LdNwW3J1blTmnoJCrLD7XMBb8q2SJlZ4mfguHbc/j6KoI6sK2mVLX8YWQN8MOx3VZfyXdB5l4Msn
ztJw38QjuMNNDloFg1Ntl+GRDlXYeE0kLWY1fs7nwujqczmd+Y55LvDQ3+kq3dhXHK5TctJZmXoA
3FQcDbP9DgnKXcV999oy0m8k99pIF32ajIi8sdfMKL0r5OrlpeiqKJ9KdQXGJk36bjGQwdiP0wFo
sveznNn9qk+913vVvdu9bwhGMVIbuPrvkb7Hd0Dx/mriOtgODc82QReHoIQOsKxyzOQgKeWrtLXZ
EalEtbRruzmNQesvwgI6EFIm5xBv5nUFk9MdJO7FNsXPfw1llWBvQ3x7aSkynoZGVIsY4I9LNzK4
GTiSXOv8oW1doA6CsXiAVUK27p223WRJKE6KdhRxr7x9seLyQBr80lkObIFZ8m9Z29kRkHrF2Uba
dQ0gFVn3dceiprJAt0MUdWN6mE26xvTKkPAq8m3z1cPGwiKt9zOoi0cTa4iIIyp4lraxgBJF/csB
qSzFs/Al6XGHMmXV2S1pt26VOAb4Ka2YFcjV4AIrQ/wAsQUvtZ6Jy79bXpH9Kr0DUJoQWMCP+ewh
9/zipzbsZ3qTX6AN0i2bXMApZmh3YYacYJwY/AyGUReVHJmABr70adXmP0mKbVZYYk3iBU65BL2w
2o2j7R4s4EjmaSjNr45UB8RAAiQqQxOP7CUnXvNKU3dcyIDAYc2R/qXk8ie4FXhQImuPHTH3Hgre
ZTubJhCHLXp1LMJp++K63zOzTkDLEGptpqJbeQmWSFDgeuiA0v0RAiYHD6dCXVThSCDMW7Jsy757
RngCCRL0oNPCOWiq4sGSvAIOgK+Jn+Qbfwy9jTlm1R7/S7ZSRHin0GlCGDJP6mtDFq6VRdW+rAHH
H2gYX13H4We/HbYMzFRpy5ndIN2bDCI/UOhJrpBBFgsN7krwWc49SZuNhn518MoAUiQQ0GgD9IvD
urqDTPaVkL6EeGeFkKlwd27b55Ht9HLTdWayGAOzfAER4yeyLsO5CUHtqOz0jU7PXJeFs7o36oha
iMOqkHibHtbfq6Fn5SWxZIh4Zcd/eGELfejO/GkgZdEQ6j81xBkXpsleAtXW86q0w3MxHUCwlzMr
wxc19gzLmCEQZM7H1q8XadyGZ90xhCDUKsiccHavg1Ah+C0uHizTLLpb7g7eObjNfZss98xVAlRD
L8dnZSTpIqjqEsK5CACCH4j1c2/n+zALv/nMDg/Uxv465Y+jbcPQbbSggR6C5d7GWx+23YcaBJVo
hGUDoCfwWQlzbm3g+apO9XSg61IV5RKbY7qusVOYO15nPUNB+9VuhwG+f/MRSGUsVLDbbg0YxXER
VguJ2Dcel3kybo0cD2rHcB8GPEfWRBnZPG8888nLEjgIMqOE5miJ36uZfwVmJp+PAceCi9RqP8ZA
jxS26y8zzx4gHsOqZUCUv6+aroPpmOge3cov1rrufjB58EcXHliIq/mAf2E1AoFNzp8DLvms9B36
pYdPyLwvXPvMwhRbVGAhgOdeZfYIigAICcD3QNdUWo2cjVQcZGtjC4gI1WOBPNMMpOxho+vMwvZm
/ShAKjaCc2ZT/ydyUTDWiUScBJfExiqZWuSVGIaC4G41bh0DTJNZDDl+qqbQRGNILATZV5gC5y+S
pACsAw40AZcDBMDTLVDpPfT8bJibDUG78IChd1OKhGRS0D2ph3JDxxK/h5oY88YfLaT2wviifHlJ
vOQAbnQCy8rMQIAFVnOx2VYPiKeBkmxARcowBWjjHlZNoNS2T16lssOAuAZCIaJ9YjAfP4bMueL7
411HBTYP6OB/MMT9SS3mTgVrsIubNz0SwJogrhsyKDofRf1DF7w0JYvKl2zu++14ZtBRmtmmGMBM
sMfzrQ5qHysrD4C9mLroBuwWoJFiQAMGNbXMWETcEgvgSQ9wCP1m33X5+1lu1zB/7JF3NajkAnlY
9Lmd4kmE71VO+iVcWCDz6UJB1SCgdhdmGB/0AV+DcNOBaWVDW+TgtnDAtIrsQTQGw88fj0WsYP0H
cxwgjoJPZuO2rv+g60RQbS3GR+gIBxbUiMDs6nIPWfgB4oakhKZKo47IOtlnopQb2XGaPKS4a/jV
q3xtYGvZWMkINpqaQggnIFjnPTTS8JoGcjOsLXBxMuelB6nvkPZvyq6QaO1UvQwDBG5ryvwtjznW
YtOZySCfc6vUZX0Q/hFZXrXsOyoWCJsiRVGDCSmN/CVmKfsGf5pJEcUQX/C8NyORxckjsCh04WRt
fPIIvhSUvWJzhQR81wK837l4tUxFfZChBVStGyI6AF4bmqzB97alnBsyt842v1CHg9hIPEivxPiA
IYkAMX4Stvkm9iwJ/oZpwCpyRDzAYW4+p6NhP+hDk4ISiNUWLBwT8l7Xig5Gk4PVbIa8dW79pGke
kdDz9qxyw2WdTThx33S2giLSEsIW4WqmHr9ILmcEuupXx+8XISPGw7RQjztuPttArO4RIIhvRbcu
iihTMlsWVp21kG+HqVINR5kVJJhy5GKrH0GcVTCjkXKL3xrFjtkZHlwoaUQqzMeVG8bBjrXGlzSr
2EWCIel0Lb8mSrXXCmik2hbmsU6M9hra0o162B7gCYsijL3ildkjNBOL+OhWAFWBuhUfy8x7M8cx
e06KrN1QkiIjFCbs2QNbZuFITte6FYwISNGmTg30ClrhXATRZmY8ksAhF7w/AGNB9eD34C2mUL32
sNHc+cYIwGDv2mvXhqUiVEQ8MKYYh2AT0GPggXtPBUIJsEQKyBxxfbQqYq7qCq93g/lwyBQp5GgB
E13osVbYJ6varLvFbWwH0Bne9ojzTZ2xwuPLagQyXreyHrE/R43NrQiYFl5YaiBL3bmUOfKbgwN1
zum6JGHlou0QGLuNHYZ47iOhvdKd7V5Y8zYN4ltr7vEO+hZFs76NpRKJtx4pIf0nsDE1ImRY2Qr+
bmvXD/tTDzeVZUHHGoaAO6BP6BVesL1J5NUw/f5atMMXsKjCQ+WUw7rpQd407EGeOgG9MtqHoBcZ
1LvVCfO1GSGTeavqIVZwdJBsjkkN2WboNDoAmqfbQAbypOcoW5pD86Skq6AcosIvJZZ41J8DUp3v
kgTEb7DefpQITr3WdWrB7NN2T0XsZms6BFshxuLcueypIyx5Bh/Z2jLHhIlCOCTPLRNiiVi7WupW
gAd4hBxhuNWtldM+FrzqzwkN7C/dK2+KZG2lFexipdtCMcRr5xy81RXPkOSETRJkkMIahlOLzPX/
OM2nU8csGiv60OHDqVOY9ZIphA8S9xKDhPnFw5/3GDqA8Q5h8sXGt+0hzmEYNJUMVzqnLFEXXcrG
Eoq+pfyhSy3+aNC3YT9Lhyb9MrbQDgoG5Oj0rJkY7WUMZMo88wz7pGLyfnCMjW/I5HSvxoK/3uZx
8qQ73etzpzMXqUKm+FNDlWRk1sRgC9w76y6IR2CvAx0z+ftycY8No9ua5hP48EsqhXoJRi+ejwKg
ZmWW5EAshLuAnZ4Hk31rqto0opM4iD7Aqu/9LLfhGOkg7wpRIlhq6Vbz91leFeFi6EEo+dSgO+tW
2Rnw3Jxm1sNA9oGjlyc5ohKIvd5m5TDZzPkI4F4HUjECLGost5ALez9kWCps8+mgz+4N9373hk/9
/kGX+/QjAPFspue/j9PFe5/7lf5Bl09T3cf+5V3+5dXud3Dv8ml6nkzAvE/Nn650n+Z+M5+muXf5
d5/HX07z91fSw/Rdmr1qll1KL/c/Qdffi395ib/scm/49EH8+6nuf8anqe4f2L+62qc7+Fdj//5z
+cup/v5OIe/QYnVoVxEEQrC0o9PPUB/+pvyhCakojCrz4H3Urdw5rLrNcivfBnwY9l+voCv1VB9H
/fUd3a9670OQdx4X95aPM/1/r4/NDLbe0smwOr9f8Tbr7Tr3636s/f9e93bFj3+JvroAB8JtZL+8
X/V+V5/q7sXPN/qXQ3TDh1u/T6Fb8ulf/qlON/yDun/Q5d9PBUx9N1cwjZs5meLHbkj9RQtEfKSL
aT9JBjglB3IHrcBouRFpgnhuBLyyVjlvalCmQqwop2bdcVAJMHEAr+xBUm+3ViUGZ66bk37hOHl4
AOYXDDpd1Y9hvoOC8gqQ8NpaWcr25w6SShF4fxHSDIBeTg6gN39QbRWqzUDB2Zs8nydfUHcYmRHd
LUIt/33gveruLhrHdgZJXJ6/xpQbGwf6wFFZQPIZOSnEo0hRXYDKXDtNKY4QWyovBqIvezcUZ92m
ezX45S5Drx3moIWXF93NYnCnTBFs2eouVkywRCqxNMWsukNeV8BwOZk5u0/0D69uBf3Zd60YQdT/
cuVQQXnJir8npY0IXBnIwwgklpp50P446LJv+SksecL35nuD87uL5xjoUg3oUsn3YXqsPuh+4e9Z
3AYm75UD8q5Zg9FitxmyAPpUHxAlhEjpvfyhEwuCA9CXavVhDJCnf3T/UAvnqTyIBptIyPTBkgLG
od6xN6l/1Gc5rFj6vuwOn+qxIKJzrE/xHfo0YBDpvmcJ1Br+mEP30Ica21uoQHn96l6nz9Lc79eg
Qf78VK8nqXmwa+vR2+pGXeXnclkQJTcN8PbATCJPCG9AFx+RH5VeG97qdaOu12f3A+B13k4XRy2A
p08DJFPiNnsfq4dxh8ZzarcCNprFsAQEoI9oNlrhDPp6/DxrTARJ4JNn4FsLCDXCdt6wzMJKnGVC
xLk1a3/r98FVV93rIb91dQsRYK+BrvpQAI689Jykj9Q0UtfdrqFnulfq6wR+Apv2abBuIPX4taha
vtI0XX0GHaiHd77uJ+ouRPhCOMRrLu/tXHN2NXsXsrBAO4h5CF3OFDncLRG2nUMEuyn41mgMD+ex
Qdr/OBem3ZJId49F2w87YcIWK+F9MeeZ/c6dZkYXBohugB19P9g1h1gnovm66kOXz8xr3Z5kAejY
H7raRiz1cE3EhnzBjMK2Al6ciFk7NojSPA+8XTqBImA6TL4VFdSBJh+Ae48UtgMQDZZFZG0+gX5Y
AfD5Ulf6kwE1+K8uAiDz6jc2CJpGu9JLkDmaIoD4pVwosqgQroQsnj5AvbuAVanob6J5tdaTnvoJ
ZMNu/QC1kAuonnBIx9X8YVIoWFLRZvMUuuBpBKRgCThIkc1lHLYPtVTtg64zp7oOpG642CFGu9Rl
3fxpnoFkJ97Fyab3uNz3xO33oUSGeKbLGSTLd4F1rLpqKOe3BgSfgAcY/O57Cq8mJO6tHvrLST2/
z9CV2ftcn+rSab7YOn6q9gg1VoY1PHTTe0S/Lj68V96Nqdt4jBBDMD+8YXTPv3kj3V4yMqYkSgB6
isDwgz6ugYxpkdNnWBBUq3LyL9WH/PeZ0j6l97Ju7iW7jfhUr4vYQfcrIP+/ctkF4wyBT7CmQpCY
C4cah/uhjPl70UnErANMZK8bdf1tbA82TpSM7bi4D0NUPZ73dWNGEEmCa50DwiFoUBJigI5NKUDA
ZrMwfP5iK3iubUXpy32ZldiYUnheZGPebJidB+QiXcQOyBCUke7TTh2ZpiqoEMjoDlk3xCGPuipI
rSrCYlRCHoSbpIhCy4Ne8eCPa7zmzBPIrNZJnxWwlrZG2h3u9RbcQPeF5UK7CF1DAlDtzBxqd+Xj
tkHxQ+X9gLAe/hKgvufUCKfMwNRMnRBSlb+vpuv4dMmhMpCSwdXuN5C2Jd/33Lld7UN9mTdAx8Bq
VY7WZsxps0KcmjyGXQGhSiP23iy406RdIb8HopRRC1L/Of7dl9r++Kmv9L+2uEzeQE85MZEC6DjE
0fKQI5xUJmsbek3y1tx4FBFJIB3e6yoQq6qhgWHUNOI2WM8j0ymo16TBjE8tLXTMzLme0RvSte7y
ecg0N6i1FKrvGKFbK7eZ55bvD94JmPVyEXAIDeNf5715KXgiJmteUy+DrofL81PTMtjJW6mzdMFz
ueq+Wq7lP/uSfnSRpgH0wbBaY+abeCVpzgCHmQ3IMAzFCUZMbOiq6VbNNtCtfgCgg27VY6sOech3
U8IY80QO8uSzdrJHQ7weEfgG+Kl7Ubc2k7Gabi0qmCS1DgBN3ITKbzhZV+b8BKESMHims3vDvS6d
WoHgMFdeBraC7qcPEmrMtwZwN95GZPhGKZFEvQ/Ql/g0k76EgtoJFKExse58v3Y+3RTQV/zQANZk
+0698BTgeNQbshfwoOBuRF4SfABIFlJIDcvOfGlcEyCrWj2qSoKfZ7AcmfAEBool8ZH8JPEhyUcC
T118YafhetZSlO1mQLz3n80aDxa0MQwDdlVYPG5cGbgrM+7BzAY+awb9sH5PLZo8p/W4SRpE+0WQ
jdeqqaJhEkYDf646Wl2WzZKpF0iLWDt7MCTRrSGzYE46Talb9ZRg5cm9bqUO+TBlqUokijFHIKo3
pBRyZBjCCgh6v7sQCI5vuiD1lvBu874YIz3q9/C9Rw7g56amvrtMuQvRZQfqVHLWjm6z0uvkMaP2
zvHL6NNaGaRKrMBHQuydm723vtfpFsrbDy1qwOtndluqI+Gztiv+yCZHYDvPoaLj8K0g0pDH30Uk
RZODPoylvwE5uj54BuwZMVG15mZAL/oQAuBRM2DxdAnaFtahccTO7h24hRSqGFZFJ3s8ZDFgxO//
4he5iCY7uVUFKTo4igiyrUXnH3QXZcXy6AXj6j7A8ka2xhMUrHo9ICaVGwnIp9/63K47slNdVelt
EhvyjqdUIfGp78IHDH8NgWl3pvvqA6DQ+RzYJrl0pulHI4AXKVwRHo18TjIYXFUdl48qaa2ISnip
67oBiNs9UFFv4aT3qquayoFUUEEO/lQlgU5fstbDKnIq1tj0XWz3q27T3Z0MPNKwAGVHkNjZqiJ+
gXaI3IVJIncqHoBC16f6gMe7YcDX4neHz72a3y26jy7GlUiamS5D6owuLHfsb3Pe+xRVpuLoPlrP
67bq/T5uU+hyXfhXIttk9amLxwneqEn4lLotDLK60NkGvUGBHRwJTvXhXtbtuqdu9iGV9d5Tl717
z1uT7oqEhIrMBDojupOeQ5/dLwlvAsOO/uvVdE/sUVOoDgKZSCw+nHwIDM6zwWQLXezDFHW9PZxg
OuvPJDQolv9H25ctx8k02z4REUAx3jY9qCe1WrIlWTeEp49inoqhePq9KpGFLPv//nMi9r4hqMys
oi13A5W5cq0PjnDIfnDUW/Yf7eV44FVuHJuiyRzIqWCR0XswZTXcRmYkAE7K3a2PneUVpPbNKmym
YU9DOqSdd69bfXKiUZ0kxrWzR0g0cX4p1ci3ouiKxsxlSg0WjnPX2TehbKc48DsBlgE//2qg/TsO
wPEy4SdiguyPpqsLjxYftm2cA6dUNxDKFcO1cXX+gEYA4CrDBzqwxBFAENnhIVM2rwVQdZqggExe
VOu7SxGZh9ryXyeYPSAMNnQxyYRWtHzjTj1oY9V0YG+LU1+6/yzxaA0EvMuBWKMKqPtaBlHP5Q0N
J1F1AKM5cUBDzcvYfVE95mn2ejWwItVIXzrunmUiBeqmZEjaeEqGD1yiCf5lSbQGxXp5Jltc2gAR
L2Nrz9AoB65+BIRqEkXRkA4sdhLgaMpo/cGxDKHdYm257QAj+MgMDzo5kkWQSvFQbIJGcWAD+LgW
QzttUYUHdb0X86see6tEVvkfXpprQZKHYjPmRQ80H839H+dTBAc57RyxXOHt+uRc1gAoGFy+AKH7
oPrf2hwcXmkDRciVg+ads6eJDTozIhAJ2MP3RiTRIVEY6xVFd07sBpKz8Y4OAqyp5ypsQWsv5F3h
oMkjT8J8R58JFNOQZLCb0zzyUEZrNXtcpfTnePPSp8v/4s2QEns3t1NzB/WnK/TUvkGtOkKHU4bW
m7RqDoALglsKANj7kQdZrAr+ylLqiX9wxuIfcs1BTdhtstqLN8ucaCizleyj13XIATLj/8N1lmuP
//3zdP2kB8wGQ1md2exUtuauT0x7L0KG962s79lJ1lgGr14ZO2UOSw4jWoChcspOZBrIO8dQeI2m
nI0hfPSSqCkUSWvTUBuhHrGuIxA+ibSWGzKSe74ihY9oQtqg+apZxV6cvt6lKwmcz6qymLyBJsYG
UmmxFSCpYR3iOrcB3cY9X0R45EFiAmOf7u/kR55GepuqFuLm9b0mHOM9snzaLX4g0cXrMm87loKB
6/iXTVcOiKWhM6cxZ3sB5h1rPs3L6bk37WpP82kWTTDw9VnjmwJaFDWfHEOfeyfHlNo2yUf0cwzV
CViJ+jQZdnX625AcFCLBau00E1pr/3ssrZTF0VfXASNa4zxUGtMCOrMAWpnPCmWrMg1KcW/ef4+D
vLEGVDCSmV62+cCNRUMTMF6tiAGYVe9xZKJDw/vovNgyQAuykIG2LY/Ohhuh+Qz1ZcvKgXEeLQYA
c/LAlDnMu/QgsZcOaGjXaL0HR5IGAPNUPpkGkvDIAoFwVAXjjX5eY8I7zV3i8ocIzUpPOKT42Vp4
j4HChZNXmb4rK/e+DR2Ioy5DNIfs+wiEJjut9WdvBLKya+JY9omk2SfQpNiSdUcSdA+tVN61sQYW
7Do2126vFN3HxElPk/c6gWbRwWPZPJVGNH+002TjAkqzrrw6Q66zk7vSiNm1QqPVpquQJ7NsG0qp
yhZqlgiq0mnnEHJILLACM1txqEz5s4ts44DUMLuC1PSgJ1w/G53w4qB8kugVuwrlkp3QzoYz3gjm
+nGAW6g8pJr5zxxpoVkL6HSrDOiay4fJInB9J4DFVMCwH8meCV8ENSQ+dvNSy4chN33AxM3mD7Is
Vz4Zfurui8SMQJiAjR1T+0kv1vobQP3Rt6VhS79ajIacgLul/SKFA/ONSJDWzzHLEotjsS3LQO0n
WU34nWrQwHhECu0JDZXaJ1FKe1d2VnUj8ib7BCa/byaAj99/DxhjCF40EdIyRAUkdfTJMBB5ERmg
zh22dur8/dBSQwomLwUvQ/J+mFs6gKcLYKyDobPZOU+BBxpD7xn4ViM8RAbo0tHEA5avptIk0jSJ
dUZul50puh3FOm3YcCzFP1lpWwcOiqcjOknxX1VrEDVEZ2jZgEQMVo+hqISUEHmlCqEzOjQtmqRm
z8exEwt2cPrvkDRz0Bet4mg5GiOJ1KEVuj4kMgJde5T2OdqgcWCTwbWbsUbCfsJzJOjtuvD+yTIr
PwINXCH1Gef5sQUiKoBKqxHQpNbL/E3cdeiKAwpWs851BYGjaJDoANSRX1VDsEbJi8/DjgcQtpq9
tt431wnSAGc04D1h11k+d3kyrYwyDp+6DnAkoy/lU1jH9soXbfEUupAdLMvIh4oCJEk1Gz27HUNH
E8oG/sGA2PLcp20lSTgPDaJ6AFvNu+Hipb66/9e5WRbFgTtgSy5U9yfrAI9hTWzgXcF3z45iO0H5
DCh2iZrhcYjqDdlGQC6n9exWU/K+NDaNWsFCQ9fGN8xm4zVadQP6FG+Tom33i5kmjy1aDK56X5uX
Ia+zFdmLHHKrOfRt974C9aL9Ga9mxnM41eKAP0ALpZI8/YLutnbVRn54CyzgdF9p4kr2yMzrbRZa
NhJjuEjcim1nAU4kwLP5FL8wnow/himCXAFua9e+EtMN1E/qG93Ko3tsB4GhdwrnR/xiCvCfUCTo
zeTVSUAL8/pmDb5JdD5B03ENCosMPVAZskaN6uEjI1oNoCYr3ewMNJ57KWpNC7TIxtPs7SwqkCol
W/x2tnjns2Qsz10Bcqw4cq4cb697fBfZLR3QxG7d2glEcR0oB64+OGgok/BaVbm3p9glAjzvyITZ
wJz2WXQPcr/iwWiyZBPqgP2XLRrHEg06wXbvZt/FmASTJceXCOpim6lJ30e0qkTyrxHEE5UlcZDH
XL5YkYaGjwJUmzuw2+T4FWk6v4QkG859KPPq4ASbNcE5bU7cRUI8Qn+DFttHH5yh3dpXDvL6mYcf
TdacpVY1aApRe5p309TaqAGPx7Y5C6XLavZI+LLar+4lgIn7wdPM7ThV2iMyWHMEQ9PPKpcgHnIS
tEQVqA8bikwdovZfUXo2jmDWFffgUZS34D6/YQU+dqCXstza0hzWFEsHpmdfQWFnHGlUd/GEnsr+
Bnzu7R02l0E/NShLhhBzI1VV0SIPVzJkR6ZWyM+uWaypBRr0qNgOQ05lTV3OnukaKw/Kz2c0KAYZ
N6CZHIdSbsC6D4nnMAItLh24o+sHzVYHYM1z3EVwCmytZaKloPuW496ISoHyULjqaf9Pp0UEEcgG
7bDoe63leI3V/RpkXzZqOJmNbT0aF4qfUyiK7SLpOQF3C3W/GlqB0r0h+0fVTwopEjYeM8mt1QQW
jjUFkmNZis6itN0lb0t9CEu9i+YbeRvvQLliJmuR22shnOLOrjJsNK002TWmyNatGWOnqWdonO90
6Ixazbehyv2t2esTpAggZkxCx2QTfj8Foza2V3L8R5uu5qLDD62pSwxNyZp2CDo5GmsqPC4E0XPZ
8l0dk0O9aBsOw2eqWs7umTv6z/O5vGkxSNLNnNNd2Tnbvuw+e/Ea5Jcr2xyz8yD7nm9SDa2ebvHH
MFVdxsWADF3Wix2N3kKFuo/RzezNTivSiOwU8RZPdksJJL3F0yUp1H9xahAwVYq1mg5lFTqbtm+m
1WKjM8WfeTZJpJ1ibA+8hOjXf50nvAFNQRQ5pHV0HofU3ZR1+j5mWVGAeG2HatQP6CU4h7q2oQuv
/h40BOsV2qLxB1j+RaiyzWFk8goX9/O3qfOQPB9syPh+DaOmXhnmoG9agTsbsQtULfsBQH1/iQAt
BobVWBEHQRvV+cmywBNKUTTJjXqwLygq8z8niTY9v5ZKjNiALLRVoN2tSiU0pCJIRaaVM55pHEEe
Z9tLlBLJpqmY94Hout7gbuXOs8mNnLCByiLyb8BeMxAPJT8tVN72WiHZHR0m0btrd2ijzWJr0F6H
EqIerfJCt7Athq73oITD6IBsNfhWG+S8izEEg6OSCuNOym6b8YUC3pm73tiCzjYPyLasgZwccE+t
685rkMMpDP9sRnjVVJfq3q4HFFC2nSaIvH9w4J3jO0qv/X5ZvPbxM6isDl8+37wBgxIoYZRoK0gN
myszS/RZu9alLSDwCnHI5qoCyEQBdEjc9yYKVRMBVrbnib+vtSz/+1qyFM9+nBgHz+Qr17Hbezok
Rgl5dCPsXnVtRAlSJHPyrX2nZ+K+73P/rs+5ylFBS2aIoK8a6oiex0hcoRZfGK/RLtpx7kpsZT5G
L9ejGbpan2zSGv27EevTqKuMpzjnT2Mau9dxwOtenTK+pyG17viTe0QXWnumHp488aNrYhxpQEEc
zPToZbQ+xarvh+yIDndpD9RUY6MZLOggnbc2WvxyaAbFoAP59VLLUupSLpK4kN3GhzFEya9hgz4/
tYaOzqvTgMvkvqps6WGxjZR+ewac/h3P+9tmyuSRTHSowOq0gyi2CTJHhCHzCC75BHG63cljqrn1
oR6txIWSMGS3b2grkdIjjk7pAA7HcC0Mw1jRNoVstC2hs8W2zPhgowUsVP1Wuld2G44GUECGwBf2
jjQMzaLuvtGz40wnhnbXV8KwUjYb2zZBkdlDXHCroX9y26gC6ZRW+RZtBum2VtXUxSsj8/toAEGD
kl4coE/J3XyAydOQvBVKjrN3gckTnB5VWj7P/eCYl1LedMI3GdqGyG6hiwiaRo9TBaau0ACjv9cb
9mPYmS8QZCou5OyEuQJJnvmpzhv/Xpp8R2aeQ4iPDejDHc3YeRxLvd0XepWuyWtHrbaJ/AR1NHWB
ENrH8wXmJUf3wwVQTHx3gdhrvS2oTIF6RZuLONk8DTBE2oWG0LoHi5thBlnaH0Dg6Z26UMbr1o7j
bzUaOSYT/KcQgrO2g1k6ILUo08+j1lwpAABKF2QXEbssMyEPyL/VBjbBfmg9Z1NubyHugq+VDdb6
bMzBDxPja9crsMtyIFsB4RXQ2xa7xe7HzbCtAZREngviYB+m0lAjMKWaiz5d6EW9LSzvkxhfJruL
mmrVKX0KOjhlh0QVnTYJIFhCHRY32eQU8fU0IBFEjo9LzOtUDQrFyEKvmdk4p+UwdH176CtAl97s
EdBIJzaCaG/96xQth/3UvospRTzuUuF/66OxvAVXsnlutC0NQA0N4IuD1/HZXuc7spOFzoSaM6St
eca7zWKOICgJTjsUWX9b9N16i/23RSMIYvVFG3tuYKJzSu0paANih56zG8f0hUzL4cP+A43CzxD9
Ap5WzQS+zNzGyYhssRousa5arebxy7wDIu+8n+nrYQ2Ak3dMWF4jpVM0D22GBj5dm9CMktcueIRr
95N00JkOwpp/IGHnfTZw/0QOzwhPU9I0R5MBCAn9IvaAv/mw4prQf2jiQjpfao5dm69zQkMLT20U
Q5o7LeXGGGQg8xK7YmS0XwTuz6seJC6Xpu1B56FH2H3xfHppXXA/gC9SBlkLLkd3kOUaFZXkAujx
uHc8qe1Mty2vnuHX2PmgD4v5oFtW5GEyHu7GvjWfP0wyRKOBbdUqr6IB74EnTXdvDb7MoTqBF0j0
BzXuNrUL9pg2420mvex7ylJ0UuLt7R78mg16TBHBNZ09NkN/S/mzv0W8rfEfI9DE5gUFuoDXXpd+
Bi9FfkdAh26jo7r1aMu2QQMY/0SAipLrzmEEx9YMc8grBqgn1DC2bAR7VQe+3V3Fij4oSwtq2woJ
kRTxvCjNF2taVAItSYsShgKNne68aGfIbpNAtATQYrym6O5wF+l1cYK2AXYgECebhyRST7yxBkzI
nYBhRb3ukF2ZmkQvTrTE2zpkgqBn4CaagT8z6PsdgB7ReAWSj+g0OWZ6aZWQXsd58b3jQEwJ33+R
kx6uM2y05ghb6P2KA6TjA2m3ddoEDVRv+VTQAbSXssoMOCAjJyl/uhht8GBD5lLDqzrNRtGmXpng
fFAP5MhZl+OE9JrM80tegUuUdM27OhkBqPrT0TjaMDsiZNTmGWnv41usHFFSWSeTgYf4PCJVlZet
3j685ncG5ubbEQVq0rtbh73Uv4r0CUqh+Xdk+vQg9uV0awDfdEIDOyjCXgOKPt40mQY8n5Z4Oym6
ra0L9+jI0HbXSJek2wJEikAZQWOe3LFmuscY/x7QD0GvMkPr3T4z0cRO/zLArDcM6P+nbgTTx2IH
N87GylL+9Jd4R9nN2C+BbGzBRVaC3iNLG/xKVU6SxroXNSuUjW0I2iF34VfGuLKcXEAytmZPLSov
jUASEsmBW9501YpYNsGzAkorDXyHNLQc698n1YYFcF4hz0hSlaC/VQcNPJWAF0I/Q0y/bMqRQKYM
ijADYE+6s5FgN64Mrz4lrZRXrg7FaG/aqgS7uxrRAYB/K27x0qksft7plw61YhqB0hF8HED2QRI5
Oi6mZGzy49DrX8hEB6fzy72nm2Ke2cYN3xeN/RMSPd0R3J+QMerGtIc4aNkFIEK3UWMaKuTblZE8
FElncziNrSj/WWS6DrxMOp6wZTI29dQPK8JaGgO6b/BeDg+NKYbO6ACWNPAWpKfFDPrepFtVXfc6
oWkhsV1P+iU1XUgZacJ3cU/WTPzluibcyDry1knK5Ke258ij2v7V1IHl4mMF9lDH0I7knAZdR0Ml
hNbJ64H+6Qai1WFAXg+PmrMj3a/oLJaf7A7gNMgBlE3TdEHZaJd6ALcYRZY2urNrWeh7Wsds8NNp
7UFuyGu23XAw0O8KNkx8IuA4krvErA60LEUACQnCPq2+p1FcgIgSW876RKshZ9WBxL6WoNFyoDdq
QQ/PNnpswyZufg7RzIqCRwyaKCiR3gz4Iu8ZaHTP6MrGrbmJqk81yDFW+gBlthJ/tBAJnwhyQe1a
j5LxposKAC5UThXbaSOIY16DFQ/D3Cw5WwHNkJ7xUAJfS2Wh2Uaz3HUiEiPIwvy3QO5CBCCs861e
1FABtlF901QJLpzsEXDvIfD7UdySiZxOCwIb3beGLUWQw+lA5ETzybYsYtgdMLp5d0t2vdUGSNJA
Mwv9+sap6eripuLhNZw0C9RfRGkV5SaIrAxwpE5h8j3HsxzkKsrDWx+n0IJJtw60g1dkBHczwul0
DgV1ZbHpOpSlIE+99v0nXgp5WVIAUrPQFhDG2g0lDsgRt9YIIey2WeMGy+7IkZktat6l8QSCjOzg
lmWBG59v7qy8828rAV2D3I4hqBBOU6A3bvIkBq9cuVMefq29+nYYkJBfjdNLhQ0f/qqlQAdJX/9M
rfzRHtLipdPwX4v+ZfkZ+4F8zYusvXZ9iYSAZRtnj4/TjYzc7lDr/gBVXvOPK5ej9f7Ktrqyxqvb
SpbIs5TZC4r276/cd+ljUuV6kBRWf5niYgsSM7BxT5a2s0qpfWUDvud+l5ogw268DSj+/RN6/vsD
6ujGjg2JfpeC0Cxw27p6ttvuSYG2Mf8fUBuh0jmlXzVD05+i3k3XJn70d1EWajv0byeHOE3a8yiS
aWP7U/nJ5SEIo7llfIOQxuvHMPAxtDCKvnUMScAPH0NO/h8fI7a88reP0eDF5szwnhx0I37P9QD5
ChQh8k+ggi2vTOC2okaWr+MALF/hyuKWTHjbatd+y7odDWk6n4BVoqFg4zwdfd1uG6ipaAxAjzlI
kd3Jitc94/ZDWBr5FVstABOE/QA9Afuhj1QSBiJIR7I1UaRQv4rrCiTHD0AY5VcnfJ0OSTDUE2Mb
2QSr00+dsF4PrTpLAX93tB7oUjVy4n5CbiVjSJwqD8h5oNpj6HsdLJVr0nWwDGQXUAKZTmCDhaae
/p3MUBeFVIyKIp0aiiomKU9VrV/x3hIGcVWBD1MOVnPqFYMKHUzR93g/Bhk0WEbS/eKANAKi9bdo
OTabUoQ3kOvsAob82Z6Kd1kK7iswTHggQwXOmrzgvPb3VPjLzQlyvB7oZZ0w3MzAgWngfBWGg7cr
Y6Nha9J7N5QRmgrejoTdSSyezshrgsVtJZS3FsDOdIOA6jpIwi4TZ59MYqlVI+non4jClnxqtPhU
pP4W+fs8CAzPkRVrGBrJAAsLB1tuUgEOJXoFnN8GyTjGFXRC1MsilcrpMEdbgqHLF6X55eBLTW5k
hbffgTs3iaUxgBRi+QJg17rK/PRJxk2FVj/YiZs2jX0wWdTZbPekYhjzQvmi7Eu8YVo/8fo24B6G
3MuoGNvpIFIT3SJDFyPdBtvijVRc7ooJYAfaLRZZzm8jAw8uIQZ0Wkh3fPb9MFqPLDcPVN1xy7tp
ku3Th6jBTVRt8ZBhB3/V8J/WMQeFCy92rbVXcBQ4lTDrwNrxWkv8l1JZozexZ6Py2sg095pZOnsA
y85Gw/MGmil2d9Iy7NdIqcbMDLzOmRxNRErHBrIvBaDpvD2SV2T2QYK24j6KuEVrkLmHtOiJ51iD
lmTIgwGPlOarnJcpFKw6/lDJugb9DoBKNYv5QwnifpC1eME0gn02qFkPTcMwdLe15bx6U2yraSqZ
/jZfRZDTRYPdxoYmjd8EjSsq9U9pZwJzt7TqE/4p7cxZrtu8OZF3UpVx8qI6jmAOfvPFS78mGnLX
fD/3b8H0W8NdLT0NxyJ2x6BwfO2TFsk/zuRovtqGt7MPcVoCLfexbcZdW6TsyEcPpDvqSwscxL2s
Rvlg94Idq05mUDXEl7MB3TfD7uWdnb7M4a/4IQEX6NSXg6NvKsdFgggkJsep5eZRmsJZQxKerci2
OP42RC7BrFc0b3GzYnLWgkMh+4PDUOtneOKuhccg8aUZ/EKHvMw+oX/VBeLxl4nOwOvmB+CUzzYl
6WWSsUpa0KY4HijQfo+OOcDumfNtMTMZxcsVcrd8vYJrA7ulWOP8wIx4tqEZS7Cj5Q/RkO81DSyb
6F5KVnU+JlsBlU9oyXnmXkx6faurSq/Gc/+od4AYqEovnrTtfYucE2QWaui2qghy5K21N9BDNk9C
e3G3biFuJo0pvIUcqVhpmV99ERXKkbaZ82Me9tUT9MhmeyOhUgRBImtTp039pcK7qmGU5T0rQrAV
5RJIY2Xv1XR0QEXL9BqSqw+R0z1C5KJcQ3svfRh0pFvojGyDskllo7P/nTitRHqh0ME1PY7cCHw2
gW5f3dHs3dRL8WyZXB6lDswyWdMsN4JxwB2l4gz6FZtuAgm2DxEeDQR526ZNjB0JXUwuu7WNUr9P
8zG9i1vzB5kpyos9fVdYlnxWUbrv7lgOPEypWQ941yyOho2bAOrx9gPZSs7XI5ocr8xm9kMCoea1
C9T1jiJogiWR7lQCsA9kUxN6B+ytcx7AM6MYIL50A9Zu/gS4dLMP+8bccJX6cmG3hf3eXmJb9KLi
/2Yfpgzqs3W44iPvbtNi8Lap2ZebsuD5Z9AYshvoUvoBD0X+eeANmpbdyF1pPobJFCIpUYEek4IN
Bj6fPh9uyZlWyXSfgoQswqvTAJ2tdR6V5iezG+Lr4Irhpk8dT0cazhGHCg/LbDUYUbi32M6w27b/
QQ6tBN3VMTdHcZjDIdsHvRmIUAE9VYOFZarGWysuuyexdkZreNK1VkBwasxWNIyqTjFMapCBVV6o
klYQV0ArCw3zEQpmkT08oDLtX73OOZMZf10wFEUAuVdpgyU9qKDlEIK5Ia9ryJfQkmKbZtjfLY9b
ZEcyuYqRIYEWwLvHMD1tl4dvOG5UU++7APJxUmCBc4LMy/yspokmctAxyJBOFtjdsYc0hm2vqmx5
N4r7eAq3ouPRhUyd7kHvmDc/yEemZdJi+32SGKf6aHTDD4r//50Ud0CLge0BH61rPeRJ3fHiJxGg
HlU7sPqbbKKjluBt86EIRfmpSMN/DPXWVbtNvPLwMnkGnSCbh87vQ/IuwchYtedlOKToODOyqF77
2j60VGfxyLzpDqOI+oz7v46YWxSrIXPqe0BCzMDOuXn1TENuISvdnEAE1x+GFmI5vuu1F+SX2VoD
YOLzVENIQ5Z1882r+b41gLddlYBzg58AQqE5+wblHf7smK4ZpCi3zUv2mqJ9dIvXJYcJgKVusF+X
REv5KcJ3Nxbt8KyVZg9qRpxJ9OCtoHMwPBctrklng7L9Na5kE2hifRCWBqPI+Za0wUKkVc6OC4qL
GsTJGxo2XQOhcChyklIY9ycAwHLTPb/ZSVrMQQIDD+M0wbvg2SsgG7zCiRXi+bOCVMd88t71LzE6
AD+HforZNupYt+aTG+5j35fPLuSsu6GsHlujTM4ZGKJXI3Q9niksjlNtD45g6Gxa7qoye/8mSc1w
x9GsuEZjsrWJhwr/11U2dWtWZtD9oLEUVgdaEcvajBAVgi6oM22Y7u6AZfoR2jLaE289QFfiQmdv
9sVE9sk25niiuCeTrQAjI+x4qkZ7spOJnP/V/mF9fMfffZ7f16fP6ROi423twbS3PrratobmWPhC
/jr0ILKVZnfpihS87/XgoXRRJN8a5obpBth25H+aDiQjasIcw6YEQi+JC1WYBHfpP5daLG/LzdMT
UPo6Yw6FcKWGYJW2+ha1VeAbXrYlG2kndGA+vR0yfcV6E7zYeJQyKzL2KI3qM25s8DJrZbded3bB
Mv85rtnrAzipXsNmGJkK80XZncEa4nxOf4VNYvxjtd/DaHoZRvgvdvDtZxM2xlBguojKhiY9q91r
3MbWFWjPAf3D+KKX+ikTYLagyNZi4sZxmAeuRBObEhXfTDGoDnkDrluKkZrtrJoWaDoTNZY5Rl0B
7Mv2uyvo6zk8G8LpBNqIO4qmZUcf9y02F4f0djyMLlArVqjlNxl0MB/1CiWJ0A2jMw1B9bdrchE/
aFCke8glW0vV45pmzETXU1uuaDhNBrsBGbM+e7ORAwgzFsUNeWlJDsGNMw3VkjIDJx8tWYBeJ+si
cbajELQomo9kBQ9MypuoQ9vkgIlDDu5EuZQuqiZo4sXRloZGyoejqUOzqK958SlC3ejByuZUCgU0
NSifl+ltW+uB73YbQzCoFEaJfx1rtKqZSi20GnrQTrgCQOOuB/vDnxGDJ47NiEf9hwggp5AWVyWP
v6zhYv++HmMGfXi8s+TmBkgcpFQcZuE4Kdr9PtG2RKQ/22Y/SPVBsl83YIG1C83Y2bWFqoQJVlPU
weqTS0OUTOYhIWwIU8MHezYtmJq3SYTWoag3E40o9G2iiXaEE4/QSp2Y5aXL0iPkB90HQIPdB9c0
H9HG1ZxBEutCsrz2NshvjxtyClfzzxIpK6GcZCqK7LZ0MxOstJidxnayQUt9s6Xpnt4a2Ik23+bZ
ahKkNHaA98d3ZNK9Hi9VIH7e0ScYe687cugBr8hLa5iowRW62V/JNFQaOogGN72hjwB17fpgm44O
AMivTwTSH6h+afdkEXoO1afpW5jE/Z4ScC0IcndT3VVzAm+ImbjFg/ZKTvqSoRoL0feEX+kLxlOB
to/fp7d5Va25Y4K+uUi9fYznALC73l74df7JNpPiU473JDam4yWqGb7jtmkFtsnbG3ICIT3dMBAl
BDThbTruVzlIXKW78ZwyuWXsgUATJh5Ca0B6J7DvgO8+rVFUboYx/gYa3K9OB30fEI34+5xDjdHN
MuMFE8lPE2WleWs7AWimWGt6Yu5tBcE3tFreoCxuKOhFe0Vd2F6FVZNtPbAWDJBBeu7SmIHtNEMF
I1NKUkrKRdmBrDXf2X+PR83wbPoN7/ZoXR4BYU2BVFCZvw85wMqNq4DFKGgsjnfJwoYyge4AVs0i
xj2870twaQzhFSpe4dUxUGXB67G/6yFjewVHAHL+Dlq/Bs8/UYQZJsbd2H2dpG0nQeZzR9GH/wzd
wUkCW7EDN2pJiqU1aEm7bqDZp65Q9yaStx3Uu8MeTW9qZ4f7kgMZv0jsadiY+pqDFfZzjJ0HXlv+
DKNHRW9DQdvPxV/DarUaAZnfwtQ+Zl6N7HRRrbPa5aK0WteDUblPBwAnIEy2E1OaHqELlh1zQ7N2
EiiECx9KwNhLw3voQqSua9Muv5gx/xLzofpZJ9C7S92Rr9gICHTDy5+dX3+RGi++5HWRQBondR+k
iR9zpfHsAoGK16vUxvj+Ko4VJxvUwRrQH7/UTH9ljYHS9HAEZos4Yt6ZoQ0508r8zUaTFAWHFxmQ
2PC9TYbc2wNEYsqDjZINhHls64FsUfssBqu/Hww8DnwbssPNBC6sJR7SV4A0tjreUhujuc6Hp15M
EC0trTtbjs6BqZdVB9iNrZHKBGVsvLGi2D4C7fq7cRaPJyNTkcnGOoyt5/0oU/2kg+VkOXEdY7b4
v05+iykTXz7Gon6hd2R6W6YXZdlDbL4N9T3ZB9+7cOYB+5BNX7oIsgNLepfSwMpumRA7t5xoS50H
cnisIihVQCrCWMeoM0JyLpluWdjqAQXY/mMqaivgBZrVmzbKgnbSo+0U29atBsTtfDB8k5/81tr0
eYj0FjkoZIDcUlDgR7YlW4/+v7VuxxGE6br20g+gCxF2Om7LosXfry41JCBbecBLo3wGe64LiUpb
O3RqaJrb2h/dpwrkNUfbg3ofV9rRRj65QdeCwn9ytQJMWNXPSjLtRZ14afV6YoAfN20hCGIbqC4W
RmY81p4Qa9611mUwoC2QNnF+QMEAjA7h5G8qE6oIiREWQVaBfCdS8nSFOus8oL0B5MFYN1D0S0bd
2PznGAqkQ5KA7YSr6GUxOuP516IQPrZb7ERbzr7k052pTSeSIUsTU94pH+0wydeY+Laozemb79/m
gQ8FLPej9dJAlmEF4iP+wFnobaUHjM0AGsOzmfjxpqtb47HUuq95OULNPAYPHt7qvoPuma1GNUkz
f00C+HY8o6EnAbOmpj9O4zhPgqzqPKkpkdAC3EQL+/QY17YWZNOQBMg5pccoHEHSTh4RJvL1lFxT
qiOBYufTgY0ooBWqrbLU0AgeGxBehxZYfPJDMGhoedvca1ZSBWXV8heZDxfXRq/Xqh++9q0nfqJl
6h/u2d6jmzHwMHujdUldPYXuU8sP+MtW51Qyc9NanvtgJu1THEa7SdWP6DCU0ge2hqNvnMYZQ7k4
tceDQRWodzFvbu5xeaCR0KE4L6Q/7QgSVP4Pa1+2ZKmuLPlFmDFK8LrmOefKynrBatjFLEYh4Ovb
FeRO8tSp29farF8wFAqJtTIXIEV4uA/QKe8bRPRmhJCGD4GS5e+2loGBgkSpyZn8ho+xhDqi+cjv
f5zPa7BG97PuAv4NlKeY3NgsEZbeNZ/Bkg7MjQ7SCBegwNJjoCrT6Gh9oEEhtJ22i21Kg5tlfKux
7T4lflBhl2waA/6G0WZuDqpgd6MqUlTuJgHCBSBOSvSBOsBkF64cT8T7T95YLW+aMe+vi7PHNbF3
Vj19coOQe7IdvKIBF/grCGKCa1tWnrPqEA84Bk74Wtl2eBtb7Fs2gN/vmAMGstkFNVfTKk1CA0+X
sdgATwRRg+X5NNh5BTLrLT2YOrK7o3RvIu+KjdLO1BPmyMCtzBYAwbSdnf94+NHshe1YIFtEWbpm
O2SaHjGyBeoy6dQk4sOli4zKSl2g+oDN0ENIA++TX9xbZbwhRy+xUB7kVNw52q6abfMMzlgdGsi0
ufGqqArITViWe59kU33wki4/Cscb7yYIQUIjLq3fBsg9ciMy/vFVfWClzb91vBjWNKhgaX1QuQXm
kUCOdw6mnAcVJrvSE8EV3QExIjYPCoFruw/ScWtDoW9V6EoFpisV6FAN9RpBq+DquMoCrkZv7cG1
EYP+CqUHIGR898OuCcwlbVUDb46Qz+pjsFkmag99NMgbI51zB8zwcFdkqr7aDAr1rV0wiO+AAsVM
mvFUBuYDtZg20Rl4S/KDZLo8QQ+lSahDGFG2MyvA73jYiPdZgjzvNrZEJDWx/DDZChcbzSGzQUi4
XAq5JXwaIGgONNswpocwTdtbC1KFre+rZEt3VKlvKzMRT1Bysy/UasKgu4pagvcPfXQIalNtGRAX
27QM3m2oXH0IS8Of70VU1YprNTl35E+3Isjj220Uq3q7TKTC9t6BbPGV5kFwGPQbI08RZAKlSqX5
r6ws+d2qlN97PcS72xCs9WRvmcfXVmPZ5yYSw4udxvtu9K23XFlQshbNuCe3DCn03MLGvpl6+/Q/
TTvZRrViCjRcNG0RKnFyCBbYGNI5oGow3Bbe1O2IhYyaKWLrn5qxbhJlmdnU4XbpDRWCEqb4HeG1
8NJDU+jUZviW1HRjRMtL5qMQQfemnuaIjCvgEnXTTIE9bDVNPzWRMkiuWdVlczMalXmNKuOfeSZk
PG5pJL5TK2o979Z35hc+TdNLJ9ruzoCOGPXFlhPfN3lwo74ByMX7ZnTAGYArglGjfsAC6xCCYOUl
MSYDmKJxR31Fb1uPDISBNE56snkau2RNfdUUJc+s+F3hl7dXKbDuMhT9kypEBlquvD8zTe4E2LBz
SG23gpYO+KJmF1TT1I7nPVArFbkNDGBi7ajZW8Bwiyy4UYsGCSzQVwgQ9Gdq0pTclw88S59HTXuS
9032aOiorahid48FRg+5m7g6Dqjdv5ELkjLxDRoUx2VAV7TmHoUAQFDoSeggi6SdJ4mKuj86gC6v
wDARIJVdsVVaB0AzV65rrGzDiyGy1QYbV07hfZWX4T2qJfNDAnmjlUk+tY0yO1HJG/XSgZzHkwgi
dj87ZQ0eLg1+A/O8WQCmJNPLosMyaLmW0JexUlDYBpnwNii4AoYkiEz77OGP87EWKFQCtDa1P739
h2TMt5IjCF515j6VeX9gqBZ6imLvV5xOxU9hBsgc8PKlAF3a3xyyhr8EY1nNDnjx9odqxKZLz5Bj
s/TIwSOzShg07YUVVVeeG86r3e6msEheq3qob0MSAaetzVKoeJ8BOL5DMsp5XQa9N7FaTxHJmqby
PL8ZBzvAPZLEJcr7II/06SBDAN7ifoTKLzoa/W6lM8i88xs2PIkzBBuyBLaNdU5WlvswF1DD89wA
sq55u/VaO31pCywFky7qfpWIVRm26/5ukcaq+Ji+eR2CGjnw2dhpS2wPsfw+WVWDYjs9PITYzTx8
8s3mBSmPfpvmWO03GgvBND6ibVy8Lrm8UYubYFOYuqxdW6MFfIfulb56740ilMvXXgnElB76MT7w
B7EzAzCYJqCwRiwAhfC9rlHJHdCq4AZ5Qt7eB1cU9gI9t81vUj1Tfwhut43tBNOZBuZ6YEfFLdPw
XOfJeOK6rKLufHHz9Bk1IxbiPg37izVBaxssHOBnrEt1ITfymIyo3HcSZLFHgI/k2veKGhnP0Zhr
A8I8LVeJZap7q/erG7AvBtCsSJ0yVZX4fVZanPTfEU6UBQ8gBASHee7+5K3fnunlJJskuEEGbd/F
eNOvGzvqd2DSazbLUk8PYCrvzmRSoOnbmb4DkDTCo23Khm9hXh1BvGP8Y3nWBcKl01sLZoE1R73/
HXizjIMnzf6A8lKgNvUg7qFuMTXr4zTE5d0UumKVjSK+5roqNUsAj1aQBJpbH3av9US7KVRxEg64
FBeSGcBCoetjSA52VVOcqCPHz2tb5i5y/HYIJVdpjtcaDGmv8nelLPka2UMEjlywogV14Ly24P/a
pZYaduQE1tb3MTar3VfrpxvlB1WL5EHWTvxkFw6A8bkJ+qomTZ7ytmwueOK8UecUx9UVFNVXMbD8
4oxZvoEyLgQWdTOQeAOu6JQOoZHiEaZ7xiFDD4dwpxbqYVsy9t4PQOLyB3fk9S0HfnTV9YH5NW4G
Y1PWtjhSM0PGAuqY6iWz9BYMONtVDGaYr2FaD8BWmP6Rx356RtUpW2M5tJJZ236Ziii+msYYgEAX
MAAIyXYbo/SjU6mb2q3VbmZUx1fEK6GJFjVIhgGFtQGVTXyi5oebpWcDWAzcaAQqmJofqOwAw1ZV
fg8YYuo6Yp6ajQLSSvq3IRDlBRVxbPPhgZQESgBSpdZMe4QdKOXJA5pE5feofp+DPAwozoGLCBzJ
eCCZjx2SadupRg3IUNbWI0rprce8DXYNopR35FEkqQPEQTCsEJ0Czy5P2bTC02Y8krProDC7HRtg
rjCURjR6ToQjm61bqqlYV8zYDb33ZkNT65iBjmnVaWYYbwqrMzUhUuO8eLJ9b0bDmOwSlCpvhrpl
h0pAMIz26gzf+tCWKtnQRp56qUm79cXZ7VR4RlAnXVFWq3M7UAWnot8ljW8ApFzIU+s6/tkEamvO
jmUhKLkGZFhpANkpddaMQ7IfgQGaZ1oG/DknIkVQJdxkMZY9dg6gW1z02X2Q4Y02TPyhDgVMwBCc
B9v/tpj6lEESwS3UOupyma55XLSb1Oiy3dyuoklzlifOcW5bIV6+dSluNEVZsOx+HCT2h3ow8Hbz
/DlKbEFSN5zy5FxEKrtgtfN+mPwUYJ8/23FZ9eeiOZOdRnRh4IBG1SSqGefGNdh86kMIBnPUUjqh
Ya/I5ukO/PvLtQAoarvQgNAZwuhIowJpFyfF0+SN3vPQAiYzJneyNbxnsjjGdAR9hLxvtal3zHqV
VpKfyUMgI7FpWiihNUbDsKJCqWRbg0OKhsaQkj2hGCtYURMlsdbtf7kSd2p5nwDi0iALH8jcQ6X0
VBfnTh+SwUFbjnEBzNBUnOmMuktXDiAndgbwNn6Micid+smzmirw+fx5Sv1G09dbSGklezePsg3p
hh8LXR1W4XeysRtTXSUA+Fcvz7NNbtrOeWDlP22YyYul5PshSl15IRvzwa/nufmZOiftIcHWgDja
hwv1DKigA6UzeNUK42FJU009j8/mWL+1H5XlLtIMZKI0FR2MDhSV2ota5EoDp7ibB84ZrX/nWqb/
z7nI/nHFZS773yvSzLYQzhm12Hh84mFUZ6i8JQSv/9HEdsd+STs8VpZeLCc+N6kXCfE4t5ur6xnq
OthteMSr7dTZKRA7ZJtPfQBUjqllnchGB8Eq1DPrA8oMQFL6GnfYQYC3q+XjiwH4vZ8ar1VXlz+E
47/6+CH8ABX0fAI86XzyH11mOPAvkMo46W6hR/4vU/x/94EEGKq8wN+99aTnXeqBuSsieijiPN41
0Kmd2SEcDmWXqjK9W4ev/MX2n5PJdl7/Nij07WZmh/jvQUNaOa+R4yYXJVB8KQtjuKdDl/AcWpnr
xTIhEHfPEr0gz2It+mpqNktRWXsrwR6VKWv8NDSXayOsy3CesrfA1WEOOiihr6Bjevd1GFv7LAQR
LNlcZChXTccFqEFFte1RU38MeZt/GY1pL2oboFZtN50sWOwqKt/tHIxtxxr4ui9eiT3kh33x/097
WaN+jbJXc+JLZ69AeQlN5nFOltWgrb3IoHle8md5b9f73vOH9ZI/U0hhIgqb+LslKSbd6C2P3OFM
ptker8sQFWWUc5uMMLvETvW8XFrigbOv63hcL9M0Yf95auoYrXyemiYyQeV8L5m9nixUCLZsQmAw
ByTllleMrY2mLVAHMIS3uQdPqPGIupaXQtvIr7FDKCgCQbKnGeaxNMHHLArsPiho0pN+HLA8nWda
TMucdZLt8b7hZ+oEDuwx9XJ56VHGvxkKjhW3XsjMKw+8+KrRRWpWm3zwTB/KfARVl27ScsUTEXJt
KszOZGM+CA4ACr+jztlNz8uQCt8tNmH/XqY1Rv/ztDQoMBDMSlWbYR+FZRBN24PRmjrp0H1MG7bY
KowVVlVDZ3jHqsPKjtYzfgQcBDVpPUNN5vcKhUhITSxN6kUtG+6X7OJH2PX0qCDeh8P0PeiwJYq4
2V9AKI41HrW5NtIZHZJQQCI2a/Y0NATLOl4begi1lxnCEgT/Tt88/mGfZ/50kTEPkhX3hdohxNEf
Bx492W5vfuMQYg1CL/lZyLRfN0Pq3yD4211A44FywrEMvlv1lRw8qBKvSw5O+XqoqquAjsiGOtje
gcbUDyg71xtWq+QaxFFxiydgD5DaSn4y+7mvrOm7g6L0DXRshV42h3ukiBF7aCHciXfu+K0w3XaV
ZE50LwRzb9SBLQBqK3SHgRK7uaMywL8c2qijGOoTt2JQK3oaAjW06pFsqvOAshv78bFGZHDnRIa6
C/PYvrMa86HVi9oUqSRqqc6IdwYY86EIDJHHiHP7hKjKkYpalkIXakLd2TuB/HzuJH+y02FEaunk
Jezwp11PC3Zo41Ra3eGTv7bTBbLJiM8oyJk7/xiO6l3kj001f7yl3obcAIkU56nK98u0NjD119RX
69pohytjSOgMwOTf9SFe1yg0Sx7bLADst4Riw9AEYm25VvXK2wZlfKrJv/k+UABKiZ9BBvIkweRv
6YpNlhUc+qGPSAal2KXk7boKnPA3UmeAcefZjyH5hRq9+sWVctzGeDRealOUZwvZ1d3ku1hUgnxg
FRV+99Oxo7Ux5cVvcHB/kd7ovgbGgOA+Iu83ZpjmsXRRus+xJ3tIhd+vVWda30a3Pypm5b9NPp3k
GNTfANqEQBfYD7lsV7HqpyfTFuk+dOvsVPM2u3P9ONpYQa++AUm/H6ss/8cc468yT8cvvRpG7D4t
cQks6V5wZ5db3vPylUuEA7Wr003HhPvxuW4Sb11FqQQFtteeE9+anrrWegJPh/cNGs1Qcwrd7gL9
sOoRNG0/yI4vg6hMX6urAG3dQ9PGAFIn/sYIUFwHAszoZhQiudZWjM2+4/Q/Gm/L0kT8BLgGMlna
wW7ZuEcNZbxN7Uzco/hF3JchCrwQcKgQr/eKewvaa/6qKvCJp/yOTKjhMpCZVoETrwajPERGl+6U
Bn3gX2082H6erBA2VidHv/fmjhDVAlNY3lMrZmF5Lez4ugzKS7z1xzgBiefHRAIJ4w1upnRnEEQE
C+r3icmHx1a7KvzmJ5G9TZqPs8rkeO6KlfA05dtM/DYfyYcOn9rVEE3nFlhXafknSNisPAYWjzJ3
bjNmYYI0BoID6Y4wDpGw2ysKNL5QJ5lYbF1tp3/3b4FwR5os8s5G43troqNwy+ZrmbjWo42g2eUv
9r4Wn+2p3X318vbdvwYAaE3sFfjdfA3C1H4cIlRTzZEsEfbtO78rkiAXzsANSpgEKlUrwL/QNR24
J0L3Hn+Y8qWHJNOhQwn3rhsd6+uEB28kefwDrzDQp7SZcRmlN91BpdoHUQYKkvVI5HTLl0GPbEsE
hiJWzSPJwQtRBEYjHSAq7mQK0XH+70i6pskBUaSRXuybX1uAj8gBKz3UXkTbImrcRyDE0x3+GcFF
ZQn4hiFefXBap0JeIHagFi5N6FE7oFd17OwnpIt2Y8WnCDWJ8RYcXdbP1EVlIRCz6RdvMtUmsJV9
V6rI2PdT351Y3Y0X5NkhPs7L+rHGYx7leb14wzLiOcwA7l3Fj5NswBhW8UqrirhvrWGK9d8+2ySd
//psUWV++myJYUBkV9d+UelWPLTFunXi7jQXZ+kmUPPdicq+Wtt4RB1Je6xUlqkVIqugkKNwnd/w
euskYAyYjQxp260/xMYKaWyBXWvHdwPEzNbxEOKvTsa2TPCOjrzLpFW8Bn0Q0uS7NoLYOa+GvTNw
cTIACbkqJocrndFBpiUYykLGNktHXYc/ktYMV0XDh52TRs7R51X86I+6pG0E1S+QJxeUeFav5DG6
jo38pvOC6h+1hh57dBrwKHGWtP6nGP98Sk4TnCgFwNPE26khxrYfbHQjgrse91GDEubbWsOKW6ft
VlYHZGAPWNAz8wCRdrPpK7mFJmhOvapCBK7HXiNJuu7Wabc+Qi2fHv43twF3/l4AiggZKy5fmqLY
o5QbeT3ceTvbi6d9oZsqr9YpdENeM1Gbp8xmkB03JvPN9IZ/xjTw75FoHu7Apo2Kde3vWAFbt5Ij
c6WnLaTYk/+Y8vdpS8SND1OBynZQa4Nhd+cDM7ZGdjE50taWmpWZpsd546t7UbGRfGoilpkc09pE
JrpGdalPwNUo8fqVZfXeNhCBefEI7YqXRM92KM+4f78i1GnOUYc4TT7Z3QVFJqCXKEBUfYFAZ2jv
ogpF5SUf1I766WDw5HvKKns/CFuihgWHRET9tWzrEqX8uQcGGZ8NKzImZfvu4zAp11XbIvurvalD
8mgA/yWUFrIKyVtorcurVCHAhNCXWnclJBpVBjQ/Uvc4xcqr24HxrVv5CE0OKzI2uofOfCBljmXN
7xZ7Zdmg/ph7pbOxKgANB6wMPLzGzy3daLiF4muXubjn6DT2nyonT6Fwhrg5HZCjyhVCuv+2O/AL
CfD6k+XTSGpPWWJBs3xNcy1jICSEULw+2AV3tu6Qs/wGerBuZ4IL/FZZoXM15Yul4V50IDOdTbFy
1iwdxTbBSoVjDxL6lykq1uSSkW0MRAP9ntjdLjM0ifmC3UkMmj5fipUBVbJToA90FmVeJ8CkwGDE
fi7YkrWbGhfwXe3lcRdK5+14IB8yuV7572iacmmTDzXLsvDc9dLDLF5uLAZByUYhYaRE8n5IEY1s
UC+Pdj74NQiHon9mW0495O41vNz1hfGbIpCfgpRZkkDlJwZ5egc0+wV7x8/RzD+CmzTY96IXIzG+
AAXtXG0D/IDKiUcoxY/ptR5zAe4laTygCM1e111sI8aTRyswRopfQ5RtAVIUwH4kEK7xwvgfmdY/
yoh1X5sReXuDxeYjFjw+uCdbE//HMjvipdWDBadBNT/PtgwvV9wPnsDfIlXjZT41HGmcrAZrKpHV
qCTSPXRgCsisEbR4A3aDXWKjaA90GG8AXj5ArLN58qcquKBYsFmT3ZAgXyybuL7LQme6D7wB6xc9
IAZXADJGpXd2UV/87JeQ01WmeInKqVkNYOS70GFURnEx9WGxUVMq2a693N6VEwDhSrTXlkXlSwAU
7GPrh2vTbmLgWjYNE/mLN3TlCyKvgDdW8pEcozK/ASXl31GrSZtfg6jHeRLo1YFWNY9xH+o5S72h
xYNIHamZT960ARbI3VOz8yukBxHg3lFzTMIWu7HG3zj6ouAKTY7Ibjhr6kUm3jjVJegtqNdnfXLt
OqxQqdcc7OYOIYMH6sTSNVlV3mgeCsNwJrAtZw0KMppTh8UBQklFFl7x2wqvdGao6iv4stXBtkpv
Wtl12CMAP4IJ3iqwMSygzKzP6BBBFeAUJjgszb/5LcNoBLnQsKX5/z7Vcsk/pvrjEyzX+MOPOnir
5LG3nsIYIssGVELKFZ0uBxB/eJvSqYYVhBLy89LBE1DS12Xx7xBqL92+nnFp0tmfF8g7ZCQtDpbD
//s0cf3xwegq9Elm43JVMrKmdssVc62HSSbYu+kPsQyh5uxCpzSkqtJXKG/WR8NJyvsO0pAeUkEX
oRk76VCNHlAgRlitR9t5tyk6S7OdAVGj66jvAGCjZbtrZIZaiY+xNKJMgZYbuH1d7JOJ2u0px5OI
rrp0jKDXUUxlN+HHWJnLuGfbrEqC9XzFj4kRpULhNji8FV07lwK75NpKN/NUNDiWbzlX8d08VS6t
ahsnRj27BEZwc0BCtAfDhDwxacrTfMbz/v3sLzZyGXyX57ixMY4O4uNssTE9zTIrdSy2Giyh69TF
HQ96t+Cx6jm4qWIwqVMz9LLgUdqQ0FaZfRdrjxryaoe48/o1ddauHzyWiLcUtTKv8yAloRSIIh5E
vgARFbIVd77j3ECTUv+qJu9mMLP65Up+izlOBCx+mLYXnuTgZgrM8Mib4YUA6QRDjzQWHZGA2b6Y
yIPsRT3docp8ZY7YEOReeg8CPfchTVJ+wwNpSy06GBPYnHOn+9WPUYZMXwdEXhXU7dpnIVgMeBGd
m9zV+/mavXUfZ1lqvdvorM9d9hbHY74yy4K/zb3R3rSCp0zK7MHzvOwBvNfs0nbTmUwQh8geOgDx
70I8y6CaN0Rrcuv7hxhkTPfkRYeuaQ+ZU6ortYYkzR4aUb6WXIBJQ89MpqEFZwUz7Oi42PrSadZ+
amZ7cqGOXBYouihRxEM2mjOuIScadW62Wa4acensswEM1Mt8kZPbR24NwGtZPj5wWk7+2WXdAw2j
rwRcRA2l0urT7FYNGt50/gjLV8iwo1Rg/7otJhE290PA48vyySQPk5UFmkTUpOIPRr4ta8KVYTD+
6VvVdggYqQ26KnKhQzCBA6S1Wmv+VjQp7wOI7hWFXC+XNTvhH4wauPXlm/ZNb5xMX31d/nAIkIL3
X+bH5dMNwgvuyuiN5pr/h8FQ6ajreDc3p8o9gWFD6WIadeQ2RBKMshi+p233bOdF9pxCsvHETRMI
XW2Hnp1jlN1twjoc4E+/3XWgMjr6ReW+SBDdkZPJbGvdMbO5Jo5nbAyvLFYSAnxP/WB9Ud0orkq3
WBVMO2BFwJxcB9ZTw4bm3gfpVedn1hOZegvUXlERJWeyDX1UHYqkNNfzAM+OngZrF0ppgYkTED2s
q/v0SJODEzc7ISpirahJAwL8WAxmDQ9k6ieEEvOhb/Y0OapNikvqiH+okz6ukVhnpHCju/nqnaOA
NkvYlibzeaZuplvdyJ8OQZp+LzNuXag1YHm4D7ndg04EX2gyhugBSJUNdZKphETmym3C4UTNbKqc
A08QrCMX+ggKlXHm9EQGg0PjJagn80AfALQe5imSA7aS2FOp5NVMnP5hcrm8ryb1K1RB8BXS7uMW
ioDjIRrQjKWxAekWMJppEFyqpoACHyqov4Kn0AUlbtGdqz4BdM1+mM09FPhkXYMvBDGa9fuOGxRq
hxmnt2DzM6Q+zr2oVp+Aek7aQkzcch4NfOwqCl8pfx2Z4odsZflcIcl2kC0kfhClDZ61A6W2sQb8
4bbfDAQ5f6QeAJCZcn9nTn7X5aP9JtNuhB6oLR6Yk/R7v7aHU1izDHGKzARroDs8ZyOUcQUEOn/q
4dAodX8nGM4LBIPxEw13oZPjp5GbKEnQdeSJb4DZwspQfJbHwxdoVIDLGfbFTenq8zzgSCMioDa7
MdTekxuqI95nG7XbMluS/gyJ6ACSxyNovlHeYayK8VfBY6BLA/sVssM1QIlWcWiHLvtS9+6FV1b8
A/U8+boCPPomuW1eS2tEas0Zkx8fI1UOMQoaWbIIsG3HMTdGmiJBFIn8C52JiGXzmfqL7W9+kWmZ
eG5W+ac8m8Gc8QxmsMOnrN6cY/PGJ8Ob2JHSa3MvR5Zs6xk1ykw+cnTkTLPkdXsg+5DmKzEhsXur
+qraM9APvNpFNfNZsdy3tpnjN0egkCDOm5cznxXW0rCnHQi07cD4ov19xMlQpQaYgkcC4nal7K3G
zq9jFoAHu46z/6Gt1qlchYkMz0EG2RFAZbLyVkweEi6W2lAH8oTlLYGGoLNJp2EDDFV4XtzC0Yt3
Y5Tz9eCimlMBqHGWRd8/x8oWW7CUDbu5OYGIzWUNPpLN+2eprOkOZdQX6qSD4iAMQ1HXA7VotiGz
3mdzLfU+W+QY0a6XokPEy7ezFXFmQX7oonyruVGrNfP2kAZFs6YmHRDkBTFn1N7cOgBgU3u0IBBb
u1pKhGx/mWP20AP+c46/XcWpof1a9eCejEe3ejIy60zcDCHUSQ8Zaq22g74poNGX6Fi0uqsh2v3k
qulsQvx1i4cjP8dtFK87f3IvbVY6X0zQpc+0dVKUJ7BQVpsIqLmv5BbmtXuxzGjv22WPonr2g+6Y
toVwRY2YxUNnmt25i3p/Y0ZZ8kMW17J2gm99BtrVqZuSk1nk4kkPpP4mK6GhYwMu5CQZO2Y55mGt
zX5FCPjEcad+IFuq1r0bxPeZb1kQc53AMuqUE0SUs3dfD4osEnKMYmMhedqDoRfcH665GejMwVZV
CekjXICzuVefOfF3rxug4u6jTEgfQIopo30LQO/e61wkZSWeRB2WEeD359M+wHPmoeZIrWu+tPmf
EXfjpmUIutL/Mo/79AHKclqD694LTO9bDq5diCmqb/Y0mGuZpQpaepE6dKw3DiYynXcKJeFr5OWm
t3oYLsShHQiwdyal+mbWOeQgUX9hqLR4Fii9R+k2zqKmgmwoHsnPRirfbUsvnQnTbLdKNGAGcvGg
RIlGcaKPHLI8v7C6+T5/Yv1VWAWyL/IoYnmAYkH6EhTVpSyN4DkF4dMJTxR9F6rxm7bnJt4Wdhy7
J8ZBlfKf9gmJjFVptfUBj7/higX/cJ08pqAP7Zb7zK6SVW0O6biiHh4n06qrvXhfqhG6ZgZ0EPxA
B7V0c7HxLB8PwLY1D70+tCDWR/YCNmpSx2IrW97u6tDu14RyI7wb9sAP3GXhkfBti93g6bQ3gR1e
5UTTuihbBU7zgNxauxUST4/IsOw7kXnGNtFnERvfz8j2t14AS0GfA6zkPsWv5+QjdbBrJ169NI34
5SDK+Cup2x0CceqbVYTZBvip8SZ9H5E9q2x3IudsbYvJWIV+YV18YkSgQDG1PUTksM6JTmSiA9dR
ZDpDmgJartUEIVqAV3cpl6hW1gV3BOIiGwgAoH/jsCsCOeUt0I9fIe03e+rMQ+p6eCRXxpAdXdPA
W6LOoIHet5G7Kisr/RXirvBt5n2vgjjdWJ5X3ILM9M/xVLbbQQqJWm/Ui0PN85fbFr/Hsu+e/Tjp
9mFYFseo8KCUpicjj8mB4nrSet8R2k83IZ/Ehpv+eACFIGHU6RAIUW9D7tlbaioU7z2ydwfX8fas
KAAXH7unSYQo7c+S4oicBgoMofDwAGWQd1vNr0aYHkXMtn/TrAgdvGp156RT8VzE5gaQRWU8IbqG
v4JKompDtf8ZUlcH5HptvMKg8gQixeYhRjBmtlGTOoBu7w7O2uAgQOjd3n5BGXh/cu1Kc1P7CB82
kIZYmgwEivi7OtfUiYCQ9lmwzjTDOKRav7C2iZ641+WXfszCNTF6s3/tsnTyS+loeSZE4Lfg8s0h
SlitcNtaP8C3IYH5t/N7LtkIrhf8I3Iv6Z9MvwHhkH7UjvG7bx+D0dixZfwYWyCvliESWdgbTt9c
E8o8gxxfIRfzbicgBjgyZzv5TyINt5Exocag67KDq5J4hyQH8nr+hOcicuVgt0FRSJbnBysruq/k
EXeJu08hzrfCYqtYz9TznWEO+7+2iXge+TJUyXh+cLAZqOFi1kL9jP6ksvncpF5E/NWR/v51ov6r
94+xi3Ovp6p9Q+6naDqpEUlXSKHX5wERgJ1oLOdJABIGmWMx/SrDu2pQ4T/OVP92PN9/kbmFnWU0
hBegwJt5jCwqYytGVCrR/WaObrNPjbhE7EmvgaRe8Ch9yIPJWZvm96VmeqmrrkAmcSxqiPu4qLxW
rGghUDzK90rsxQ+aDFib98WLa7YmfqeqATdN4exyD+DiJKurK4rgxRawp/pLw62fVNposJ94bGW/
ljFmMsUbI/TeJMM/k6rWgDCud0szaId6B3nkeJfzKLp4I0qvvOGV0O9l2UOaLg7Hm+/66mJLbGSS
OrS+t9ns4AxP5mCtkC2ogRDBLVFihYmwsFtdSIam0E1PN6nX6VHbSb3YK9ov1Pu3sRmLkbkoBAhU
DXHDMgHrSgjQ2vXgn2tpYqmp7aphIAwYu7da+qXzW2bcf4Qe7QYMt1HxEEe6gEEmFzB1e+5PgRri
DWg13DujgurfaPDsJcrLZgslqemKkq/8xKqM7aeqdO6dtPLWvcfit94Wj0Veur9R2A98YyB/xfW/
w3n8fxj7ruXIcW3LXzlxnocxIEiQwI2585DeS0q5Ur0wytJ70H79LG6qO1XVfftMRAWDsGSlMklg
72UawDfamEPIH+8K6CMohGJUehK69YAe6F/o50/13M6crVtUs/uQGnh6D273MctgjHQzJEqLQG9F
E0AMd4Qh0a3BLGwYfhj3ULCBElUB1D6CK4tShN2RinrI34tEPcTb4WPr8GuRWiMGetj/ODYfgdEp
s3QFaduTqN1sr6YFFtCIId4dZRqcqUyHqYuXj9k+it3wZGLxSXoGUdP98EQe3Dtdb1/ZGF9IDMHK
OmsL2Gi0oV5DOv4AS8+/x9p27kXVfLDQq0/Qa1q5/jkX9CvmXlldOJtG1tYaEUoAhPuKvYYWtOHw
u/YesqCGHjce/mdwZJCD8toAQZfOOo+AisMcsbauOq/1Mjez/lOkrC+tcuMfvNQYPuWhRFJiq8Ti
746C0WrvCwZDNh+/ab+GNko3IE3SmuHZM40vieHZ84Kyjc30lEfBF1qm0QZBguW6kFYbH2ixpmx8
B0GGL9ak5kW6Xk3vJWejwqtiUv6iet03oHZM9XYnl7euVA+bzgQvBlUuINg7bkGaSV9d2Itnpgy+
ph5o0C602C5REnQXCQI1oAY6+BrBGkAwaG9wN/S2v46MzXC8z1LrNcPK5gwJpuyMVW92xg4k2one
eJFWGB6tKNz4PC0fkyRq753YBaClgzNoj5jLsvIY21Gr0Qp98n35eW5lg/O9BvnjiMURdi2ObcDy
EhEy6ksHCNdtRJcZd1QKS+Ws/v2v//1//8+3/r/8H/k9YKR+nv0ra9L7PMx0/d//dti//1XM1fvv
//1vW0lLCmFDw0IoqI84jkT7ty9XJMHR2/xfgYbeGNyI+KNd5/Wj5isYEKTfo8zzwU3zS4Rulb2z
1KSqACb9VccDaLhN435H6hzp8+xba6zmfazfBfERjJVtTCusToh2B6iZSC7OGKRbSbpysEu1F8FQ
htvZZTAO9S9l8IgvAYAwt2VGFItohWxMCoMQKBPRwY+9j3XUuUyTFcN3/AB7YqBnp4PI0v5sTYc+
0tUmx0MPikx/tCZV8wli+ulOtAwrdpE6FfBIsp270FjqTBPATYEt/vmjt/lfP3rHsR18s4RADtqx
f/3oIY+XG13tOo+6C4cdksA+UFPmuE5to3yrYiRNpuVEN4IHXUq7uqceDjhPoGozwMT+vleVecYh
DeSHeTo2yWxYfQOzYuMgRB28JWHFV5EVd2cXlpjHsoBOxoDc1MsI0Wd8vM73qSv0p4HxnroyD04j
fjKc6GdmVsNdE0TWwbY5nrmgNLj/4XuprN8/HJsh6otPxwY0xBGO+PXD6WRcSkDns8d5ke4UArz8
3H5BhiJ/gKNs+wCq/jM9DsM6Mzb0yKPi1AtwrexhKOBVzAP1BTHgZu2ININqGh5MQVbDrEEI/Yk3
1dmd1oh4KV6ziOWvwihgGVR06Drk9rF27wMjr+4BtN8gYS8e80lNv4S2LeQOYu9IdZAMi7e6gP4j
tdKAKuw3YtLlR9QMrrVVaIO3Z6VLBKei/ehmUO33MlAeew+aGVYXV8vaA4sw0I/wrhePv/W1zfva
4XsJ547flvbkMMcboQ5TI9nPja0PdlKHoAeWv+xk2uGPqlPpk54OiBQWlYggAIZCGjrtogX18JCq
InvijVltDHPM19RKo7sumUfnEO+9m+ONdsHZmts6/iAu32p3eiqbekMNJWfBf/hG2OqXb4RgTJr4
J+CY7YKG7FrTz+nDkwpPFj5ASsZ/FHhFwT6O9ZfOhLwy8QzD8sVUNf9CizDbaPuTL7z+YgQKSzSj
ghVkFJ/JVXZ2iSXz2Nkelk4rVRTFQk9ubyFAgPDeKSOYy8TlkQZRAxX/x7p5Mp/F3rauJVA2gyWT
nduN5pHZ0jzSmd3HVrnIwgFoKySK2M6W0f7W/Jc+c4VdNdv/8Oz59bE/fZgQgHJs5kjFIUSnnF8/
zDiomJmkzLu6fT0gFZuqhQn+wj0PDQXQd2qu20RlbzkTa1rrUo+qCsDS6+wOCrcQnkUasZDgHrfF
rkaeYXrOVtPT9cMBJKNz28C8DR2oGh4fCDqZAcJp/pgtq9iEvCtn6YOp4nBBwRZqYKnx3oDsTIgo
AWTdDbvJllFRQMvGU8mDA5zLP38qyv3LV8yyXSZck0Nyl9nWb58KVlS2n+nEuTLY5Z6tyTAD0iYx
IGyTyy1povpOFK364iF0xmT1QXo5h6EBySVTHfTzQIyVkJInaWXPHYCD6x29qqvIgBZ3Wi8JCpgL
yHPACtk/igkxGPlbtync11uv2gE6zWWwbuym0FDhRRDFCA1/R8VmquskGErBYP2ljvoVU6hp7jz1
o7qhllhq28ZbNcl7L1x/tB/xGIavCPcjKHU55Z5awhIeW14FGy5q/dBb2XUNg1xbnYKGT1+B4TO+
TsUm4vW4ywSAKlM9y3sHzwgEFaGagh0/BPslwPhCLtpa9Y98IpAUICIjdYud0lSa2roBDkqJRlgO
FmGBn0HeuTO9Pcy9i0ujQ8jMj9o7ytT9lGSNvlJVjlfXKkEOY0NFajATUKiY+eWfvyNc/OWno+C3
oUyYCyhhYxc+tX94Dg2K4XU3WOU1CMwp6py9RnUVfs06gA693mH3yPyEgOcBAAx9veBrAUUM5Pe9
twJppQ18U6GS4Trh068jVdUybGCGk0qNEBxXaLE4XVQhJgW5WirKcFwHRTM+toELVRE/24STI16R
G/kZMrGAmk5F7DD0TrqTys1UTCuIj5ZS9Dsqgmj0PiUVYYW8DgE1W0sL33JiBIUer9fh6OgP1Guw
xbEyqqqZOIRA1bhPbFDdZuq1SCEkAScwc6Zew20uv/Ms8YF6Xfh9vW66tJkvQdcZQMwB7pvH7hvn
bvPgcOXfxS34rz1IPG9Ww+EUzlh6AkLBfTL9cu8FhfkGVRG9wTPV21K3KIL+eYFcV6cl8E4tdhBU
79j6y21ayx8RAZ6G07RFk/sIxRenurFH4EZh3TiUbfAEzXUb+BxE6yq33g81MgKgFbhLqF+E37F8
yhbpWHrPcTvylWf0yV0GbOiuyVu+p5mERgbwNlPHUv+qih7kZPhktV6/5DCNQ3Aa3GQ5HaheVHpY
18JqlqYzvtdRA/XrMcpizJrnkOEWJlb1nfQRQcnsJv0MAfgDOUPqSB9FP6o3gBidZeQOAfgTsE91
dWXu+hABe5NbFu5App9lWB9qL3sGmSG+Y3gcPgzYGMHzAgbXIm+fkOfyYWfn5095OtawCSjaLRWd
Mmn2dQvgOBVhwmzd1zXbRI2VPyDCbq5ylrhXXubJHSvdrTn07pWq+tDTK49748aa6rhd1nDumLt7
XZJdeJHtKVgL0yCoGybOngJGAWXIpjrdu8BGtwyEcCyWJKTb3ozMfAgrgaBeXu8tryp/tjz+YkWj
BOe19pbYptv3pWnVWzupDeCBRsg1gMW5KcImv/7dPEm879Oi3CJg0a7LFpZ4WVhci4mNAhgkXJIn
Ikpm5DBtrJMMPynU0UHAOID6OiOeUjIskZPvh08yz1fjkA/PUQyChiwdE7kW7NixurVB0MjxIp3E
DUVSrEAs6g9dpStk4Lq2i891lJfL2mTqAfqkwdaSRQjHmXw4xRzReUAS3UeHI1Hg5IH8Ck7VOkl9
+6ffqGOrkZGh4YADqAfbD8ItAE3j5p+fhKaFYPOvL0zBuHSxkLA4dla2lL/vHhncNHM3DOpt0sT2
oYFN7xIZeiBHOuF/ClMF6SkAPqVbgaFk9yGYEqhH5t3dQAMNiZ8wCz4pKJPCZEQ4FxOxvucU+Qjq
luUiO/oBtjtUzAXkYOuoYxBTC/GW6nVxQKT6K0AO0c+0uOBhjW9C5luIBHvybZL4XGJH3lxtL9Gb
lJXlSSete0Dyptvqyh7vwYn0V/gI+es0T6u98Oc4vs/DDSisOQjiF8XF9AP84aDc1l4AcD1LP84P
3MaObtqWNVB+8ZvzaDxX4LtfqBdVU3FoynEH1uEXqqcqaqTD0JbeysTrdjlfgSrracra7NtFk2X+
luo+XEy6etsMUX38UJe2WXrSrFyJroTPGw2hSwmQLrY8qdKPddTHEFU+eQ+12Cj89a5hAYu1mGRq
iydcufcZ1McSMDbgnmaCFyWTbAWWDRenCPr4xzI2PchTNUZ7pHIuc3+pfTPEW2VYJ17twM1ojIcl
hEvDnevo9NFtAvc82t6dYwcoTVVN4pmLWjMBjX6RIm7q20fDTn/eenSC/YT4rAtdNDvGcxojEQB3
99qFvSnNoaaJIFgMsnAjztTDTsp4h5gUAj9TI9VZsb3GljG4n6+UqmGTDsO4mucI8aaJxujOrbZh
HUOhaRrHa5mtTWW663mG3CsfLPjK3SZ1zTFcgWBVbGlWeyy8S5j4BymYyJeg4UAJvvCGXcLm62jf
s0+wTHil7jRPj3TaQkPA7kBFL5D2hJYHnmq6BTqUPnjsicNPNMqXvrGrCvxN6K6ozuKAASPHdKH+
oR2CFO+ZwYo+m6H3Plt5HZ4kNJnuqrLd8MC2rxBYs6/WCAka6LirtXZEkC17OH/DKSF9oC7I7Vmg
jsAFMOQ8X/PI1lvVQsUTHttJlySbfrTDvW3w4iUZvZ0Jze8vQB7VK0fn/Ai3v/5qtO1Xs/TiL8Aj
+LBX1eZF+iq+w1vBWVBD5vQ/29I1HkIvj09jrZMVXQARqaOcYER5O1wgkQX56B5/CrpI4j3lYGdC
9bBPtknRqW1tG8UnWN4uB1Z5G57UoHQphE8NfeyiEjG/BpvwJZ4u0d6EXCi4jfjIsONni6IPWbn0
8BDzTD97oFbTCduVgxX3loqBoYAjgOHhPFWF73CJvdFFqoY9Qog+3HgcG2gqllnF7kAl2s19dQ9e
JCS6841XW99oNrdwjS3MLcUSq1/zkRuIBafWkdrmmgwI5BRIk/lWpaGzA9YKsDiY7txKsK4BeR9w
/RoOQoiDvN/zFIuIECTf0n00ObNPlp2933PnyDvA+LL5nqevwwac4nxNV00EkKOj6yKDNV1gOtB9
I87Tzff1T/dMg/ra+Ms9+3EFoWzEu+901m86IxbbplL7AjFxcD+aAglVo81BE5lOh6SpABdDLLII
XbFT1CKNHCyhLIGd0txTA0wdCenDLWnKx04DOyAZN14oX2MrgIEr1THI+gUnOp1ri5azBSAuXmbE
qyDEC8CKH6O6BI66groSWJ7JI/hOyWOZwgmuUw/UAck6a81AYVhTsWAxv2IwdaQhcN6Rqy7osg3V
1RJJmiZcwoJw2OdtsnwfhnnrQCMf3sA3PeRt8ghfcH03mM721iMthwb/zSbf0VzNqNUZnwiMsMui
OFI/Glr5PWyQWF/vqS7rWXca7OhtLMdmL60yWSGiEm1t3YsDi7P07PdVvUTg1suKvYxz2MqwLF0k
QTH8CMZNkrn1zyEZv2Hlyl9kjqBeVHkZsJgQnBprGws6rv2H3oN+Q9by9DM3JXI0GASgGlYYmn+J
hAUBbD2mV7pyP+TiEEW9s4ck17aQDmQ9+OgedRT8sDpeIj1hQFTOkeIc4q2xsQvfBIsFVrVDXKol
85BrNOp1aYMQnyC7+UX67ALp2intgN2S7PEhR0jQBSHPvxuN/62Eo+Inp2fx0u4G77GGLtwK8ucM
cOvx/dpgzxaH364bNr58AA4ZdJUg6F6AzgOx0EQm75frwRoXPJq8LjZqKKAcDNXhTQXu/cpLYF2R
taYLpFhrfgEhZuG1vH5TNSiuAdSadgx7iBdlO4cynWatlLmUIwxGrL4177IwRgyVRiIG4AXl8Ogp
szi4MHFd04A02448kp8B6U5gTNHVe8Bj5dOonHtqH50IsRSz7C5BgbAYWEXwGZ6ulCofAju2+4Sf
nd73LIg3Ja+8z161mQdasl3zZswPJsPOEuZan+YbAVptYWT44GI4Ep054qbLfJoQgIFDHjbZyyiD
YcdBwdykumne4mJYUAfDAi8GnlnpEaIn5VVJmL7QpWoB0mSNVcO9j9zjyYHy3IoaDFFvFJ6ar42E
37uEROA2iHvjNbfxl5+uCWmpcjUGMkHqBJl2eJOW88eVw9B4gTyzf3UMOEN4k3knjagiZNqxgXvT
o+Nv+7GodlD/H17GHP4G0wcdp+AzQ3guPTujoQB9ifhixCvpGUHi53KAcn6IPN4u92PY9cwJJ2Sd
BDjL2Ec6SBlMAgzUYPruo9HDFG96m1ZGJK7FdJAJ1nalFRlren2GqkWD/BY4fT2/UIs0HLc59DaW
NIh6tUDNDVhOnqnk9I2C2n2H13Ce8y2WueYBzIWFi2z0c2IbxkPsF0fTa/3X3s3x4YBkNccAqsoE
vICl/ZpandRPVgZC5nva9APB9TMpJLtQaZqRI3v5nE0zQhYKgsaIG4gS1/2DpJkE8HkDGPsEzJc8
NaLF6rQte77r3OaOTw3gmIC88aHZ6IsdHvrOfiwieEcBDyFPnuB/nA6BA3eLsf/um58724fIbtOm
2HwqK14GbqCXEu/IbWkxO17CBm3LW2ldauC8r2PFgrOVsrv3zpmBQHvfpKu5zLFPBzOq1HCYmCar
M/j/seghCVVyRUoKgbZA/WicBG28kema6xpfM7pQbeffmkKbayBA2Ro4QwsKOE70mviGs04NlcNQ
AsWygxSyF8TFiYq9xXfAfmAVlXviMRuLdT5k8asfVIggTmY6WEjHr1Apl9uKee+tUdLHKyilDHtq
bZn7xc6D6o6GGv56tBiQwklZ3ENc8pmuk2Z2eaCbSqf5QdX8+5ui1hS7fropA8p6WCzE5dYbRnYi
dNWMs5qKGRJPCw87mZmkS11m+u4HRJZveAhsTZ1cIvHeJpo70Zzh1Emk6bgqtb8exn4JOED0iPzr
+GwBZRprsPKoxLocSzSoIFNJmtbeGlk8l5JiOFl+3t1Tm6fVHXRy5B2VuM8eS0i6zSWgmV6b3jUv
1Jb56VczEOGs1gsrex8xSbs7z5dgVbLAb8M7kSYvhA2rRaYGJGKnm/OaHFxhM5FHas3wnl+YqY34
KLXCdxm/qQQIt8Znz46rkmXKztqp4j1C0vnT6LjRNjaYuaKinzB9lpX3yWVOiG8x/AH9ASo/1Mg0
LpVbtTpktZE/9XGbb7IIoTFq7TwrPdUDnmjzWA19Apk8Udc0g0QwAmRYuE8XDZquXUNpPUHWCxMp
MJ8PQN0mVVdfEguS3kmcmivkteqLKOGviWQ4TqMAuc0BSumbubIMFJpgB3Afpa295342wIppmoMh
AZta6aeqC/bQCYQwVexlj6bq0ksZBhcG6+0cIK0RGzbTgo3H1CrCWh+9AUgPOL7nj1QHg5nPAg7r
J6oKVQez5mkjNNAEgwm0MM9rPH0xvjcBWfACmKpRkUbwYhPELbtSjRlgrTeIJN5QWzDE3X3TDnN3
6tH1MJptChHvqCgD3UIwu72Obv8ZEhX6RNXaAJwIX9D2QEW/Lm0g/AHTpSIduoo/WTpJznQlNQLW
HOLtBaoAbpQOTKygeb/CFyW57+yerS3WtGs8acpNpnN3RQPb3DSu3Y/5f1uXalwNIHkCDoNZxsji
d3ESbXkwZI/UXWRIiHA28vfbl76NPZB4VTF8XpbgaYEH6y/hqAJFXdey7mN3QkQa8nCrorO4dzdA
0PRnKs1VELpHuL7vtyCyvQ+HvrYFyObQLsEw3gdF764TG/jiAeiz+zaS6XzwajkJnXsH1eSQd0hr
yEz1ffbez1JNt2lcGGqpoAhXXeybZ+SR9BkInHQV90nwzdvrrky/3dqZ3f5jO43HqznF5i/JN4gu
u6sSodljo8GJJVfiW5HEK25FQPYh+zB1Bj0InbH8fr610tgacKhVpVi/l4gc39WW+ZNSMY4MII1U
Vc6WUjFYtZ0HCIBfNVah1MuL3Oehg06on3ZqM3uXcPO5bUL9oGxVPiRW8kIZ6CLy5cYtCrVp8OpE
KmQxOKAzgdyXb2/6NolRpacA25Y4DoMC2fc/upC2TdwH5QoSFP166PJ4WLgqu4feWLQnYMJcR/AE
p9f1ajZVgtcuErNFD+Vhh0l8aBAwDUYbULkMgHXobVnP1AprHxiLQk89iTt/0/uI0xVGBxU7k+fs
HMRqbSIqfW9NhwGs83s/Lb4OvIoPVKJ62fD3oVRHB+YY/WrApu1OWNAYDSEKexzcun0ScVOvdRnU
m24q2obp7p3ID5fUmtuRuisr+0CNVFW07UpZzHygEnwqIIs5pPkR3scfZ2PmJvQr5wEOtfpqxOeG
Z92DOdkOdylSV8rTbEFtVOf4Buxjwg4Boak/1an4rKuGn9oovdwGOkPPFlT8baCVCaSjMAg8jA5h
ivH9SjQgSjNvl3Mpk0uGdQLIziZCWL67M4yMHzOvc/5yhhX+xnQ9oC40okeIpCFKMaF/kZbrylac
qNT0hjhCkP4LlegAqO2wjOAwvLXSDgK5rfSvLeKp02Caxgu1Mf26w1Vbx1C7nWbUgRCnrjOCqxMA
nJBk8F4bXzj9lyLIya7swJGQHsTHR4eoqo6JZRlnKg0d+Gt9Z75QqXK79lTlctwmiFifQj+Ak9t0
iP88E6Fqtjou36hHYpbvPag4JMlS2EUEOzBbQ/oR4PsRVpELBZXaS1cm6o5NDenUkNsAkUGIEfTY
vFN3IPm9jwDL7OdYcMDkRbJvp9SgZY72gw3VuZHX13RKD7p4tO/qAmEU6kB13STCYQCDNg+qc8N+
cNUmc8+O6JdOzEOAFDP7QodO9bA/gnflpoWRCTb0aAjkBDAcphYbvKHeQkiN+lErQD1PLdyQdqRo
kykHVgSOPJKgjTKhbb2gBipPrYbnfwPWCrzXAB4emer44+3MN4ZgVUx1ho9WO1YfW2/9+lycYDLx
Nei68g3B2X7R4c9/Qb6DX0tkAai+gvczwmZ1sWN9WL4F2CalfeG8tA0WPJC+w5Z7qr8Nz+AOcawA
ibzXHEoRI/xTXrGRgPDwdFZNdXRGddRK/bq2Cn5vlap7H5tXXrVUXcC3xmiBnKIDiJNAAfuAxO+a
qm71dJY72j830q63SsTjk514ZwPi+N+nE0CVOjqBGfNc41Zw0JwtgD38JZqoCQ5GZd4nHvYQIf3l
6LRWI0wy5NAhQIK/qTMdqMEaeXBQf4yQ+J9eZgi+C8ME5FatccXzXm87WZpP+FMa2y7xsxUVkxoI
P4GwzYKKdR9jm4aVgl+FvFlaBt90XRQhZ4+hCsiiRYlf3tHQlvlEE1dRicDqVAwcTKwyxNo9RHih
zznIewj7rIuA9xc1gfLjHtZ8TPirFmwDpJA8bVuvUOqBlFicFktTJfar4WSI1hpZCX5Jab1WRf02
CCu59xH/fPqbQYY5sFWWc+ecwc7WMKIYa6WV7wPthF/MKqSTblzhjeXsHMsRm9Tg2XYAthLxcbx8
qWjVNnZW08uXiho+hssxDcqHYUjsA0+UsYT8yvCJQaxk2TYiPSHk0r4CC0IO5tQrKGwDNA/Vf1IS
YpkQWklPVmtQLxr8d70sAxjszHQCREPi9tU2zjRDoZv3y1Lxt8uiV510+aY0OnM1cA5j+j8PkQUd
poKdbzWpiff4AliIZVWJ4kQNUPXPLiCdNicGQc1PWYrfMt4zz3DncXbpUIpNbDPxqa3qVTJhBSIX
4uF+oeUpggLjXd/CangGEWCkV0Xxc1Lq95Gml84jqUPy58iSp9Y8klAGsHZ7GHK9C6ER/6XOtj2E
Yn5WcIBblEXrPAuw49d524XnqjTiY2X0fKOEkz8i0oLcltva35qxWdCoOB/emmAMXzWC8SugOYJL
YHvFwRSI34F8Fl+j2guWfpqUX8NOgl2NzFns4Y1qFPWnMVQltBLq4A4ybe1eVvkbFv3pquxtxKJg
eAKdlUF+xoITWLYm/DkZDMRgm7xlqekuvVyE96b2+E7K2NnllokkEXCvsMfs+jfbyWEfgXcrjLHf
ICh2aUyhLl5p5k8toLvLAtr8O1Pl+RNDqgo0KzUuCzsonrqhY3caLmX43eVP1EP0cuePQ3JPVU6l
6mUkZbCn/qPfim2ZmsmKWhHE1xfIEj3QpahKBv0KFhfNA5V0YCng/OEfQHOHYWVsHHiZQpIRN+P4
Vg7wWfGZ+vZ5Wl3SUIBpGRoWTCzC9Amhq0ubZPlnKwQ20YaUxqGSEpi2EWBq2FR/HrwBKnqNjS8F
NPQ/FewrdTdMYAJ6iYU9FcGHdnPdveVWU+7gaFVvqBr+gSttRykwzCnf5zwo1zRpa4hDjh/jk5Np
UGEsew/sRnyNcxt+GTZAlbXbwhcmbz28Cku8qxFNvhYa2f1gaEGuyLp46fhVs4N6joEE6VT+/xw8
TzVd7W8nMH2470U6h+rBxJTWYNSCR/4cQeDn3JiFWFB9ZvbjqvA7a+5WZf2HblomH7s5WCztGdbJ
5yEkK14kEb+HsVaL2jWhU65H+5XB8TKDDusLYyq4c5wyWIzTQxTrg3argIleU9EphVjECBScqOhZ
z63v6JfAquxLn/ox0piYrHUESHwNpMWiduGkQ/MNLNIV4xmCEwAUHCNTqc+2BRcnWJaxK0QS2k0f
a+PoqbI5glQpN1ZYGA/RAKGlANzKz6JtLpzGjzHkV7qw+l5kkIbvXd1BGRGen4WnsotbDM0e8rHD
LvJqfZcOBtQ8YQHwggTRjxQ+9T99thPcwn2UJn+WiezhAoHfnjGRO6KoNLdA5DYHHYxwSWwzOJxD
c++JTQ8K7N77r4ZTQ0MWMTH4tLW72GLebjAqf6Vrbj1noZa7okQQgooDoBy72IijuQhzQWvHVR3P
xc7HrzSF5dCK5ZH9nLAe2XIry/B+RVGLqEfRyefOLtLVuxIGZnOrU/l65yIiNI8NchfrvCSAxdc0
tnCQPakHE7Zr010BVp/Crslo59ZUgMDVSAb1t6lVqSLc+aYxzK2J8oyt35pwDZ9axyTytkixAwQ9
zVy5SITAiteaW4UJh1XBIfRLnYOQWVumoV9IRbzbzO3Y1KALT2Ozvhu3XHgwK5hmNlveb2GbBIrE
UO9rWeidN2TP8Pzo+wXYTfWZDvjzvp9F1p1bj/3p9x7ULQDVbIFEXrKlYl3A3DMLBMxKJtu21Oby
rEa9BFzTu8PL13IhSuCEm9KH6CBVUj86+Hn01Q2B6KISNToGdN+atNtE0/hb1yhBLCqJkAu71dGZ
5uyJZ7ASvM1dwxHxKANxqEMPbzzq5kXgupXQqFjRxGaKh88iBGszBbvxeLuYl0P2vzTy+xgb8g/X
B3S6hrhIFq2p7+1iLo/3QtbF6Vbf+EZ6gGbsC135NneYcblEYMyc53AfPdcERWuyOaCDEcLhIFBw
px0mNscf1UkSCL2gModE/Z+nAqk06CaA6msZ6YoBYHGaT6mrLhJjEWj4YFHLP0ynk3DLPR+phemS
wzSP4zfYFVHZHgwJar/iazOSWJtBf1J1ptqXPr7lVHRE7GLfFORnJpT/UsE7ierNXlr7smJYxnbD
+MmsQcFwasAMgS60n1NEA6g+TlW/H4MepByaHHYYyJGA4YQYCBa0JlIBdCh0pE7VdKCi1qLcMA8E
TarryhJJauT4iwXjzEZkKnLPkavdc5zUq0ZZ4xEvYRuxsanB8dx2jcAX3itxhnU2daQWM4Rd2tQ7
mMbe6ulMeeb7MCrOYytfHOwcWodfy6TeDgM3ToA0JNJOz3QY7BBCMdOBzqguRMJoBfxhtfytARK/
IP5MY6lzZLTbgRX54bd66kFDkSb3NhWWy/MV/+5iNNas1FcEEKfIHEK/SecNGzbZkt2Mr8kguyDj
sgRwbrjWs3VFxVufzvLZkimj2/LajRbCFCGMXCt/7xZpsu0CP3kJvfiBoNxj7UX4WuiPPRRAoP/c
wzNKvRpGDVlGBeU+1WgEr7SfnThz17YFj8tblZtEICXfyrcRFY+bnZWXZ8DS0xPVz53dgbmrNoWT
lGgafQ+NZyDKbSjl94idKKT7KncHO5h8UQ5C38+VRVZvO84nAUXU5dOhrpJwjT02W9E0c4Ppwrch
hortyCb7lMlTpTcGtkwSr1ne6iIZuO5czskz5dZkmpAxXNBIqvzQTuW6Bgf9t+n+tmM/3QG10IFm
dEz5Xncr4leHFzv1kRn8q2EnAOLHSiHj0i8KfyjOPVzQkNnJS3YsgQlnVoAitTRezZuVrytwmvBX
3lClUzmTGP9gRau4guag1dXXMmR4lvDQ3UsVI1zSVfEDl5+ojWpKCD3vXEQel7c6R0A/P8zAYjFj
UV0DYAWu+ZW60yGxFJbtTLrzNajODlgEsj787Xkuux2c7YGBSdPkjGBccq4R+9gFYF+XXm52+O5K
HKmF+oR9r4GDbKGfOvWmBnCWzE3eWpDqSRN+yEXc1k9eCqNNUcKCSkn/MRVh/2amwIpWItXIQ5cw
g0p8ACQyOE8PJcisWDj69xCwgzGaAeZTjK3zokvt4TsIrkuAvzt/kTQdsEbW/6PsvJpbRbo1/Iuo
IodbEIq25LztuaF2GprQ5PzrzwOeGU9NfTfnhqK7EZYl0b16rTd4YJZMiLx50r8oEUW8wWigzDtI
3qp5lp6UNe6CM1CGxjRPL1ULiDOxUbTW3Oz0eScMBkmuRAit9Tx+uSyu0SIRL+yqi2Hp1HGdOa+o
Dv3d3s62Q5u05dFsDURW4vje/udAag3O6cS0JhNXP6hu+7ENfvX/59plqsWKbfuf9/h6qcjc4YwX
Vrjd+6t/O/vqWyo3uUuQq13fwX/+0lff9mayBclTF/evfy51CzM51HaBwE1stfcIMmIQ7cTGfnJl
GzbpAm5WPnoOBCql7NyXqtAfKmxPbiqF1Je21xZ/cbr8MozSe1mivt2Rd3H4DBg129HeG4T/ob42
vdXDclGA4Gx3SodGw69BfN8GLSQ6niIeF2LuuyazKuyPYh51PI85RquMJBUosAxbeztFnng8g2hd
8daT9yoj/HXzabxuLShUz7JQx9tnS5gkttzp4bNlO0e5lOrj1vIyMiQ2fN3CcL6pegldb+yW23bQ
AcKGRWSoQBToK2rzr4EGRCVWB64bdqrV2zBr1xHEDPyYGer4dYcafu4tjcWhyBNMoP+5M6RULywM
0Jce5nfQDKQZovljP3SAbh7M0kmPs+nA6BgqoCXrwSArci+xfNYjdiNEpfT1RnwwmmUiPKW1XZsm
pu43dgJNFFuNhx6zklSZ7tRkHneSzNYP1C9qzf7RoHC1UzOp3xlK5VzngbLaNlDD8sQvT/0YRgvu
1IK7t1Tcw9x25Vkiko741tdpagHBpazbLkEa6+W502w8cyYlOiGlTs4ZIpNtNdWLGPKSilnRnEju
VS+SAOfQYEG720YlpJ77ZpRvJKPzLujHxXf7pH2q1qIq6g6Lbzm4pw2xhxg3zATk/PtCPbdatHwe
smL8d/OHstgSgU0lvpAVAg++nkVLKf7V3Ab+05ev11VugfXj9hJt6ULmFuvYAAeahKDiMUsROkJt
YKMl6aNmNSDQ67b+0Q72izepxkvWT+Yxc8xon1dD9E2RSB4CpflRL0j9FcPcXVNVGvcT1c6gbqbi
NiVCbQ9xDAOkAOUFD32MTlqb4dHW6tGDvh7YNdXXcSWQpKT7QzCwBOntiFsDg9tlLNG/SV+n5+0e
20HYCSDweA8dDFyaMBc8hZEQM435D6OqULijkI4bS58ekgFEeDRY4prCn76WtUBrsY1sMhE0vwbE
2pRmB/TJwPzka0CxrfpeAbjpwIoI3KJ13o04QuNUNM7FhtD3bex/2Gt3hPfKqV+Tg1QJah8Ec3zU
4JihPDMquBLayh2kPTMcY0nhZx3Y+rZRS2Obi0gy1wCHrQO0v3xFLs7N60CIu46Z/FDn/Kmta+Wl
Atp1bBdT3+d1obwXlhJsF8w42+76OjPvtldGBVCdzfIAef8nqanUd/+SYO+snNUuM26pbek3MpLj
PpYKyv3/9G1nTSrqYE1n7GdvHuDusDMa5snlh8lrt4PV5PrVK1+2hlEyQfgS0N9pKp1fTjP3WUjc
nYcmzJnd16vq9fWxUQ1+O0fOYRvY3koE9gHrjBhx59WN1oECq/SteJvxWr4NlRb7FPRJODfLfHDq
1gm3y9yIEoFteqy76+j/+1XWkNSvPaYniqEPD4iCDA+wEaDYG/iTUkm6++rvk4JC8bK4bAe5bBvI
clW9I8WKh/zfL+f/hWzdjWuKyzFuVLvJsI+u/U211PdNzCL1DvB9nd9K3CKbrbnVm9Mq9m7wwNcZ
sehOLU4tR5BZxs2q2r9ezSf6Dnr4TyPuf3O7+P5TX2tT3nJWSQhh4Z6SRBjpfUlybQPdgHV5nqk7
PdcAA7fu/ayhZrQpwaSDfojVxL3fWlv/2rVd5S0iOnwWfvWiBPBn2uK5mvXoUZFPgITF83ZYsELZ
pfWU7LcmcNHVvrSeD3W6ICjn9net1s03a5EIyFF1D1yQgKdtMHGmeY/7aRFuo/hMThdZ4H+xjTYS
JZ0ZHNc2uHXBtABqa863rWVF5Bii9i5ie1Pou9XnNV9l7AcApbscQHqwNb98Yj8NJrb2tF7T1koX
bF6yquNOcBK1+dl1kcvTFQwECXmXZ0WV62Ziep3X1tal6vob8oz5/XZ9y0/2gD0zq856hQuM6HEQ
Jgl8buZBpoDcDlJMx75CT67Y0hACTsw+Vf44qzbRo5ncU5dSd7yh8RE5KZ3A1mfefJyaoQJcqWfB
LGd8rpQBde7+Pe4s7yE720w2jw6cynyeqbbm0jmYZNf3ruPZe7PM36u0UgDp20ogKE8eKceeEOBM
Hr2IyV2DG/SHS6Lb7FBG1XTTgFtuTtftTLGAG9UVwmm6zdeaKqPENrlaxUa9gPwTqzSpWDJnLMmj
GuEy2kbmzi11srjZiiQ/OtPj7K0RkYekZszfh3o+l2dDb5bgVU9gV0JbP/P8Tz4wtp8l0lZPlWrE
p9iVH94Qfxdp7B2iRPOOWaSQ22I7zCqZ8CtaXq1kzg/2imZw2+mUNhX/K7oVboI9qGn5MzIuD1Vt
eHsB3TiLQJ/X2ktvaH94mu76KoiwndlHZDsVx28MCkTqDPBnjPtgGHl6yBIUeL102OXA1VcfPE9F
dpg6IdbXAgIQhYgQ0LMD4aua2h2VjnAce9ZlNU8vE7BFX5TdfU86PiZj/yuzCg3AoNGFcanV+6pT
pD+aAEz1fAjQcwPolHxodr987+r+gG/YqV2sm1E16sVrwbayOA2hlzSFryXzn1H/vSlQPWXv+xsJ
Wj6L9gN1r0PqFd8GCZhEr3oocOWTDlrNHxtMnXXlW1xkgdXULCt1h+2PML/nxTt6O3uDT6bwMKua
nPa3Spiws8w32AD1GcgxuxNMFnwzHUgZKMoY6EuRA7Cy/tATfQHwTUzpJaUIuOADdm9YFSyws8Tk
pa6ya2KDrF5i6nZWhjb4VPYH0KLflbEoXvrozxrpykPdtK8K2VHihOVaTSSQZLIKvUw5i8fi7JAV
uYLH5D9ZatRQSC8AkRx/52ncXLXZwIQof+mHQXs1nPMAgjJQIvGiwQvZlTCKdxNzABlP84St79Vc
pnMpVBxwMnkdO7xWNCgy4ZLxZVDoHQ4JeNJzEp+8ugsdHdOyqGywpjDHx15LGoLPrj4kNmJfw9A/
AP3Ymc08gkI2z1rpKr6aJBKkXf/sLCUFy7lcdn1UNGeRjqemB5uLxAmlWeDrSq8exxGOWWkWAF/B
dSEXTbU/cbAuqCgTdT0uTQNq6ElkX10HmDNuFaKv7UPXJ2jWJWpgg4AUUJ6PywKPwcR6w9eiQjuz
LXeDsVcI3aPmRA7bN3EFAsWhnlNPwMus60QP67luz32GYPFtO63hveX+v8YWXaWjKO3h0Kr9qaxI
dIGO5FXbXbRt+PMGMd4caaT7clrGA2SPApah2fhYLE/w15f2LLxE31u9elP1qj4DJF94whIXmwL2
x7t2BmTS6/Nv1iobmsziPbZiVXEmMvBZ/eKzrUNqLuIgqhy8X3L31xM+Kh+pywYOk+vEL/Qfuu08
i6j3dWp6p9joUeZMh59Vy9cjvOWhMm2EMys0U6nAl8UqTjt4tybPEnQ7MTy0xUuRLHWY9wCRm/63
dNAKAKjrIFdYVeGiJO5taKKTXFzlOUJYM5qTi2b0r4XVlXsUAz66IldCJ2r58hBUQ3VjuFdtMVDC
p1CtteVzmwx/xI3ZoSCW2IfMpqBSjf0+Gpoi4P1mFymng5fwgcgKrQRdWsN9XfJhabl4kSN1fb1m
6xKJQ5bK/UJC+WiL9k7KEkmNrHwdKzUQqycD/nDYs+BVREUz23dldNdUsLkzHkZVGx6qSHtPdIdU
TdtcVPYbQb8MQwhz0ToruiLI2WfmKReQy5uu/lNoZenjBWuozZ+oY6T+ZKZYArc5RoXxY1cY2hFl
zCburR3Ko6XTPqu5eKtNNfE9Y2Lr68pr4tjxvjFGdD1jsKmNJ0+6RpCQudl713iL32fuHDjtXdXl
vmvPti+8AqNlWbn7knLPtQey2MRtdy2snmwuMgCIGMHD6oSKFlzbv5LTT30xWO9GGcPIIuV0E6p3
HHO0Btz2XCrzb89Bd8byPqxRYrtnjKeCypOfCMrFLM5TMFvA+UrdcwPS0NORnVdOdQ0ViVzWl3Ts
mIPdydwjWq/7/eqwZ+TaW55XE9jV5s6cXW+XVgOa9RnkVDGml+0wCCu9UB295LKBdwSdEBjv8Oxm
ECzILPnSVvy+a/5MDevNGuefjd5RA0vMO8DYlwoWojOTRzRtt97BP/7WYvIXOkX+gpyvdZ1Y7v2u
yZtjFbfyQc7g8JSkfxT94pu9zENJULfTIWYhRpPirKONYGmlHfQajqa1LgyEONzs2Eg3vsMOIkJl
w0guiyetU0SkdhZJpp3T0YChmRTLpUyz8VggPnoHNNw4aELM90MiY4JZaK3AY+r9MGJIRq1JC6s0
cx5kFydh3NzXPbQeU9gUUzFeg7NOSFzU+IsliG4GKwoy6DKVurkJJN4SwnqxDQ+brkXUr217HBQb
ne8idV87ivZB41g9KtcJ2p49MCBjxgoFaWr121Kzc9LqoXxXamqiXtZNp8oyrR2U19bvmC7fJwum
D0bY9ju04g5wMtgHcKq4bfXCeGcBw9EMqtb7ZPc93plCxdPOQreevMh7jBCBz7Q+vpNPZ8OW1cO7
5kWDL0FJvXsWEiTW4jbvcckUgX5Y/Q6FbELMFmmlWDHOGH3pV3TfPBISTrTbmqlY9GuhwCKakvel
y6oAXpIJpjvu9rU5scia5jmx2RNHsTlcsaYery3/62Vymz2AM/bKLEC7ypNQLXPHuifWJqPkPShL
o7x0GR/ZaAaDzbtE2iNDQnca0SZFjKGPjTULiooG0ChgvzHOVfZkaoENZHyvqkqLYUH73R1ySsxw
8sNaLZ+p6cz7AR7/DqSQHeBCY/iDZuS32hodfxaZEWakgH3DGg56mXl4AafjfqmuQ1bPx75No+vC
/6Kk9h2Yxdc8icQDidTeRwuGJatR1BsSxChpFcuDbc4s2GUzByQSQNehmEthip2sOqR9AJmh2xur
+WBfpIGJP/HNHvvy5C04HCKphvdBtfxR9iX6/uVyqHHDCufKewMcvOubMYX4wvMfLSB+59oV/Cs2
2BCMPrsFtLZjh1GWxH6Uk2htG/QnBKf7NIUyJCK0dbQxf7CV7KqvU3eck7iyZd/sejT7FPSPWLgF
xAcSAmggRlbQe9LxVVlSiGR56NLIfhorj6S6Jfdtb1T+WJLUKL3Y3WUYL/ktleWwTSp7N7vNcDYs
275PhYZVdbaAW2hJl2kmE2pBCH1zyvSuMGpAusbdjCRUOFhzeoHbUR8I/C3e2Q29ovqozdlVKG10
6XhUEWWpfprO0mOAJKzjgAREkqSkkGdHC7suKg9lLPLATF9bW6sf4nnSfTJqfzB7U2EexXwuLH+Y
h8pP2li52VXbXyd7UvyCcv19K0YRoJXKP6565wTJ+6IkzZN1zQPZbsANPcCfskH5rbAwrnU0DUVo
tOZ8xCBdVcuu0Bv3/CSma9dSbcS+zDvHkYtToXTvEVA+DLGS+4Or3kwSOqFhz7Ovdcq588pXIWzn
ruiU383EFzVZmnFvVnURtnP2qzXA7zSI+eJY8VD2TXqXD+PkK+ns+BPq3h3rvgP13PdUW54x0I3C
OcK1QwwwpfsowuyokjvhKL/NyRwvZgR8a6qSIOknK2gFv5O+0uVZEQMUUIPE6DyVJ3ceUOR3y/oO
rZ+r2rClMoCKGFiR6UjdA5YlIhPSvjSTh5PCRPCkNUN7gGQbJpMCZa0Wy1FaeQu0snrp2vJRUQG8
IWzbHpy2/dAwfg+MRjN5wnIePs+8Lf0ES26JT26MW8iaE+2HJAuRYSWCj7V5p7L7qLxEnOEoqVSv
lj/a1gArR1iw46GAQ4G/cbBME64fvfeRR4Xpd85ArgN5lClHk7W1b5RKp+sEyBCtkHafu/Gbg0hE
OHk6LoIiD5cpttkMD3xAwyD2dhypoXDyN4w4pl1NyixE6lAN8wQ0YanE10Xq1V0xoUPTRixR0jYN
30GKaa+keHh3Mu0CESUHcnD5OUPy0lZ1+0KMf4fJXId8cPpgaJpyqHiQ/Gh+yAFwjDIVjy372dii
0Gy41E0EvJKubtmxqo1OpM/OrjLi6SArW9ulAGx84SLjmN5iMVmEN+0QSBCSO8vJHhNPXGzLbcIO
aUrq1lLdD9DxjoujejB+a6TYsgoqzZDJfY/g8tLbJTI6KRro6Bjvo1kNW8dtfOjK+T7yLGaSSMQh
6iofGrKrYd2347MmSQtJ2De1rmOx43l4BRoI7tRROu0wXXvmq3LJsbjfSX/me6GgMD8bOycHIxOT
lAOt7zQ4CTQISemRBOYzibeE/Aw810ABGwiovWuCgZBij4gppHGUIECHl91TnUPhMigEetT8mwkE
fT6Zs68SSZs9ljzMPz+QWRgvIs0fcaZfgkHVonvRGh+2SR1+Gapz2mfiVMxM16YCnKukmlE5F4dd
JtTTC56XOw33p6CuNZRIygjqXAROKWvPnV4A8ppytNTi2o8QNjyoCnuWobaaz4O1gIIwS4kliW09
Rl627OFoIkKfQUjtF4Wd+iRTgABefcJqrj9PoxjO29nXIbbN/ixToFNwalipHdLt4NsPc5G7B77c
6mzkanW2yXftu6W8zohsnkXNwpBKNm0evKRgu5vbUQzo8+lQU2BE0ulC9sL1SfVfheY156wu3hpX
kkApzLE5Lolki+zBanbzGTnQfj6PRo+GsNPiQWlrUvqWVfh8COZpUFYjquowzUtxZhUp2ARNUWj1
5ZudgArohrjk/qRaWvwtpVkGSlIm7KXc6LwdCF+JQ5PsapF230eK2pyXvkGnZrQODdPhuVEzsIsJ
YalfN+VLmnU/267oPz+r7Wz7mJLFQnN4jhbXJ/EoDtHqArftM7Yzd22ullh837umKibeNAd7isaz
Hb9CaqqY6EINiW12F1RlPSd9M4q40IJWrbNT1y0U3JedNmaPmuKluEjzj1F8s5B/QwmCCL5toyhg
klrfQI1hfXvNFKYLpCuDJJsj6SdqFB2WvD6ObY2wQoEbWZqcxg5eokKwBgx2Ms7bO0DMg7qws7xS
tqvQiTfcJdhOWy2p2P5Ghp90gCiRCoH+/VIWHlur0SRfgxHMGaCDfhZwzIPKgcdW/3CX/Ad5F5dP
NkK7adAtl90xbbxnsB9MxGn7rip9Ks/Netia28FEzIOf+fpV/q/hCAPof109Ol67n0dBcrE4aBVm
5IP9weakD1oTNabQVkwERorsONTSo6jDBXGF727ppogUz37jNeAzhVMDueMwgPjbz78EWu5UACdN
6e6ivE9OuSKRUb712HPt+2R4LKLqLmMeOKNOizNRJb8j4xSTKG+hafV4Oy76rUWTmXS44oZO1ig+
wGjKCXG6PEW1LJi7F7nXxvjRoSoWyWf8jl8b1TUOw5omUC1LnqcYebam0S+zhqXEASKC89w3PMPe
4IKXlOWLt9Egkf0uYoiUw3hSSjvj0XHnq5gRQrIcpSVqIs/oId5QD/k5UgV6uJ1CWAUZ68JHc0IL
RrH8haqzr0yAtFxD9zMvNp+R3SuqKjt75fKLLxtfCECrJ3Ms8LTT026XUCLTx867jmIxDiSVK1hj
QcoWYmc1bXlTJaTGgW1UIPIq9fs8Lm9WSsW5LAvEsosDRPtlRxXG4yqEVo0JRUm8JXR3yd5B/TeX
qEjNACvSYtcqS32XIZxhaKXyVjHN7p2pcU85fiCPeNZRk7aW7ueUiYOzdHg+d+az44jywCNQHCPy
6G9lEaGYkCrf+8isAmQhBxCjIr8qKvue1hvCKk/E97hKXskkBTjfmh9DLB4RInR+S0E+jXVBLxT7
lkeEL0Wc1n6jYpdktvYPMvMuuQDmKEft+iPJkidKg3Bc+hqiFdmSXRm32UlH6XnnSHM5oh64HBZK
BztQmsZuUbo2JHzcldWYHtR6zXd4ZKQKMq2d6O0rQH9swsTwVMAnMdIy+YiUyoYJTjFBf84qtVzJ
K0moGvby1I7qR9dq78XY1agCQ5ik2k8dBo+E1E09dIDGYofWafYo0kxCbs1mJqmwm2V+qWU1Xqw1
ezcD9R2Npj56Q6O8YjkbCs8gpQpjbxf1eTjFafwKUvCHwODl3mx05cVQLQXZenUM3V6CbLTKZJ83
k/vRkL9uPBdsfRvNFxKf8S43kVMaqCAfUcLeuSgof2+90QiczNFu7ACMU1Ml7aGFe/acmB2sdyrh
vxtkOy0v/dVgBEo8rRmPXplXq+a/efSMQTwadURqQxHFz7z6jaxAQo00qfylsb1n0MbRPk4cCMP1
grfNki03Ugy/Zr07LbPonse2cx97hC2SAjwzBq/NAQVepqOt/p3zZs9bzTujlpb7X+3P4e3KrXNr
b4ft8q9Xf/X9z1tsw/YSbfN8pEvlFJP5hP2xmol+npYjNqNbezvb1pshUbloa//r9Gv86/Ktbzv8
p2+7z9Y3a12xM9Rq8tnb5bkPJLhiUV1PVYcQhnTq373GYBIQrOO5AmQ3xAfpr/bnSz+PYqYMqFjK
Ps5Efd4O1brMjmaJ+NjWNtv57zaqsUSRQ3pXznr8ZGkqj4MrjQAQUfy09VXSZnZPzfGw9W0HFW66
mozR3WeXtLOHmGns60UdjmknExXtz75toGiXhvrOqjG63vyzL1Xa1TpbPX31seMMEJE2bqWZa2Hi
VvHBqpD4LZXauqqVqV4j6SUsfVP3vXG1N9zCVz0iZTovkZChjfHHYzkvbJ/i2UcgvPxIQFwcUozX
jhRGYC3DTsTcaqfp3rAbmpxcSlTc2+XQ3plpfnBZYy846BEiLVl+gjl2yNjyXwqkEg+Iu7wWTe5c
oR+qocK2i2kltu/HbkqJ8NX7bOrOiKHIC66ZAisLgNygqJbQ8DQbswGJfly5fBeOEQd80N4zCf37
omvUD/TWip0Y7SJUF+2BcnPPFrOvArRfp6BN6uJgNiWVHhVBJk2HKEfovcuGQX2tnRHAaJetbAoy
STm+LFi/xMZ7Wv0y2r5lpwygsY+tt2U0q52EO/eUJ4gUVFP5g1z+fNm6mljvr14uT1trO0AUjvct
1O/ddv3W1/X6q2cNzd3WGpJyocI03Xfd7IFT68SulNn4VIiogAabjKESj+PT1peUBLuAo65by8MN
75LU8jcyNH9dsExIxJKVBIOy3mM7SP3PZLTE43Ybr8KNXcUyzP+6YOiRWTeVJj9tfTXP7V2nRFev
pYY/l7sJ9u6DtkgV87xs3jtuvKYnmLa3vthKHmVBBXXrssoB1G1e/tzm9a0rGZc5UCtNP2zNdG7L
p5ms+OcdCqxndYBKG+Z1A7kCB31Iq9Q5pi3zK5Itf4NuPy9pF+JzLfr21f/f60jxF8AhDX2/3e/r
wkFLnieqcexs5Big4FTeIxlonoxp1c+pk8nf+rbDUKolXu0c4lQBzqnPy6r5BDXnn4Gvi7VscY6V
rj58dW1ncx6V9199bip/q15D9NMknu82bXpf6pSMBSaZn2dffbbSASJovPN2hUKF6fOyIq7zo6ID
hul01H7TysSEQJXda0wiKIyIGfZbUxOlRIW8h3ftWO2riKIV5LPmCteLk1HIYyoEoOq1OYq+wqkT
nAlSTey9hP1qeDn4ttIkw7w2TYrqR70Fud+Nvf06Fc14FAoR2zaaT2127Jpq3sUmXPmhw6o9aghK
7IzsnKpoApG03H5xhoItmCfetpYltex5rRNsrcSN7BfDtFBJ6uTj1lX2MdGErJa7rQliygzwTvuo
0XnY6VPtvVjJoCAJliih5Xnui0ZodFQLgrqtWSL1gv4aQc52scF08QCD4bINRiA6Xr7p/KyHYJwN
nquqelDXm2Yd4W7necXddiF2oMR0c48jCYZh/tY3svKEokWFymN/7yXVAImGJW/aFrZtbXJ1JyLd
uZZxugG6SGDY+nJ08nYvnCEH+xknhwK1kJd4fKyqRu49BUPWfFx1L0dk/le6pAEnJSxBZb0q2UB2
Kle/9XHG6j4X8tXSppk4n1kOs4acWNxwLksC3dlZm4MyUWzxojdkWJG+nxBd9XrzsLXqamxeHOPE
7JiENh5yDqigs6PrHvStDAnYIhKv7UQmK68pSUGj0Y9aETuBoCawZvmcYADpEia52e9JY625MZdw
Xj7PvVEEpi7jo6fv7JWFaq8+DNtBz4+GqdyMovnW6woWGG4933jTyHCUE/nqnL2LYkCLTCkeB7Fd
QTXU0RBENav83hXDQxTV6gsOYhvixm9ML3qW5LWymlhdVWo+n1kDXbQetjOxxhh2ad7HRZx/dmlT
lJyxun5K2/xnZbvGsUU+/ios9OFmQtyLrOU7sXf70zXFdZik9ht5+33mtRabpVs7Lz4BeUENu+uA
S1iZ7+moT8Ur/loUjR+jSf9qpu0pAcj7U5MIwykPOfYBT7pdXhpNLfalRp62UNIidMe0ouidfCPo
qw+DC5FBdJ5AFzrrHsyhbEgE2MnPRnxX48U+eK22ovMLdzer5AiLVJQY1rokbVWQsfaiPy7pWLyM
fbqyC3Nx3pp5jd4ooIk7mPf2Q9TP1KH6sYarYUwPSWOu/LK03YMKTo9tjUaIpRRHbFYQT8/t5kjS
rwnNlVbOztx4IvTnzy/UIClQ7ABBhalCoZ+iVu6nepeQvLF9U3/E7espXpiBDKbafRzpJS67Bagv
RatedafDnkUWjxa7tddhcbXHrtX32xjSp96lx7vWn+xfPZPzqykc71lWyGIjTf86WMaMey3mp+vY
hBAcuWbcBNeWit7iUz2QuV9bA8XipwIHzK01N7J6ar1sL6LKeu3KGpPLQh62sd6z1Ecnao6frcqs
H7txwfAtU5G10I9ZnS9XuR46dbwsaaeTrqFV9e2wH1zFRstIt6+TrjnseWfpk9FBM2DrNNaR1GKN
mWd5kXpjX9VRYzSauyU0k2RAsHZtb0PbgQIm9irDdWt83krWrUVRtSSNKkdxHAdJWrIVGBW5ViMg
DKEctjXL9Q9QBLB59Qp7pmoBnIjm1OlcvbjqcurF/PLZ3Ea0phrOiZVdZT68m2VaniQZr+sw1H8d
UMB0Qvyc6uA/A6PqTfc6b+Xr2s5wNMPH2qH2AZAjLbLeJelIBk16imCAGcU3I3OnvRggU2q5Gt94
kiAJ2MMy363eIVvfdp2LJcdta7q1+QDjjizD+vqv/qVukS9qbAVdxrghlIu0nZgjAeOUQ5F2BQBj
KJZjXlFEXvsSk9kTIaAYOIfdvUireK2iWly3lufN0QqtxAl4HRy7VDkoo52ykS76F9Uu9HsbvX0Q
Ix2gF66ogaWyOX7eGqKhxoRO9HK3NbUOKAdkvPywNau5SE/R6IEcXl+JjKe8LWPy+Ye3Ltuag6TJ
46etZcmRFOuIJsrWTPBcDm1zTUSvLxe2VZ3hYtj+1sx1x3pooOBure39dbF+zG3ZPGzvXa44r8lK
FXzs1ve9AotmXavCrVlh6sxPE3frrenZEhmkFCGo9drtbkk0POQVKV4Ky5TWLK1QA6Vum7NNsYBE
8lwzV5tle1RtKkMxpnuvzlTOfhrHzncAxJeGM7ygeJ5aa/mTvMXbTCb0o+qhi1CUF8/467LUExr6
eONVVxAc+bEq7ejcGYu4RJGSHKlDFscSEc+bLtO3HHm2X93sPJkzPsmOW/0qZGljdZpNZ63CTNRN
Qd+Q+0l+nSjEt2Tw2RhosZte86lIQeLE8YUS6SGdlhd7KQwfOU7gG1Vu33dLX2IzX2v8vHlSh1ze
toNi2/mNbChOttF3B4XHYMhgoLtjTT0trgcAV0DP4dCpaGz2sFi8broAll9OTVv/wK5OOVmanF+s
vuZnNz1o+DC/4Xf0s1jcgAL9/TBX0V7Y4nfdy+yWpAm6tbmj7KHpq2+VlWoErd1ec3X7VdgHSmL5
N2NZxr2hJGnoKvklVryfhOvq2WyS32ZS/ugnYVLeqZ2jBmKUKpuLYQ1CY1OT5igwQX7whJH9MVIk
ymfLBYpUU6x0eLCzevJ2uqC8VAMEeCrLAxn5lJIfZsNdkWK6gDoxVQLtW73E3tHyqHwCfM/D+v8Y
O68lSZFlXT8RZmhxmzqzsnRVqxuspwVaa57+fHjOWvSuM7Nt32BEEJBVEAQR7r8Ikcc0HcBK2MYc
m6b3r9Y3F9b3w5BrL4baXCCiVxuyUMFBLYiIWchdEngZifeqzM1rx3gcx286TgPGc9Ha7mnKOuQP
RwDK9ZY4o3LSFPJqcJqqA9x5HXkQ37j8AOqhPqREwHboK9m73M4X/8b5zOcRiU07+Fplbv0663y0
qdIfHRL3gLudkIgpG8Ucw+voxT+mHLOzcUA7F4uz3zM0mLLVPVy48EK3+rB9JnmrHS2cWi+BlROV
j0p3F+Sq8Qnk51+DFZe/TVQwyQX9irqugvwdEqwvSsQhhrbbqIjUnXHMGvAN0aKnCpSKlGRTWa12
gDhPcGxpIRu/1EG6jN6dD1nlBRkVDdhffAIbsY9tRPl7zVRfJ1Kre08n1y1FCyHFhyz27qXULwb3
gwEZe7T7q1QZsA+O2MdXu8bFD97rjRaUJwCipSRV2mJXX7X4icsJy9fnbPBlZu4SnQrNX9Q+y+51
8oG0mlH5LCW8YIJ96vpYVywHR1Y25Kvbi5Q8XeteIyUFIeD0061OR5v/3Hu5DYuGE2TDpOTAq4Gt
33JC4CrTPqkwVJeDzKrjp04n+7AcVJbNOBD4UyANnKUFoe7h4heoQK2XDNz0gvhqcvubs2gotpE3
vU4x4Y7J0vTXxseSKK/DS5qFfOmKNv5ttza60sydXpzQfkmHnyVelG/ENLeTYY1YAuTGWzmWP8IE
oQk5RohW3SJO6Z1AjJpvtoaPmNJ7w17a5oYeXCrsIbZydFDJ9GB7bB1984nvfQkYpp6yixcyg4CK
Fr3IBnGUYl8lfrFP/lunTxG21JWHeLetRy9TMILy8j20v81jGkbGq1t0xmsyKwz6YFrOUowVrztr
M/AQaaINtvHKB2xysujWPm9II4+otJ7s5fQqqA/A3X0E0eG2VUrnvMgmiRtGu2YYz04QOy8t2ugP
Y6xAM9cBoBVmADsaJ4ijNCYiGD6jJceaxm/zLajfZs8NGvcAm/++Xt39LjLF38PsBxiFXcELXDod
a6mmuxWlrjXrXa3xPZMS5oHFca4A2N2Kus9Zc3b0AW48StVozKTzuljdGnoVvErdNPsXLefFkFLd
Kv2pteqCFvyobHp7eiwBh9zfqmBB4iQzeBvDyaMnx+U1b9HOsifd3JDbJVNsDMGLbDw1PKqFMT9I
afTd5iGq3WOhp1GynZslClxXzkaOFhFf+dTSCZ01SXxY6wwv+eWpKh+9vmyetQhW2S8HT7+xUV9k
Qz9CwaMnW73W+ebwXkfqeEXRR33B0ju+1pr9ZW2QsE5BeaNpjmudi01QO94u2vQDghXICG2t0Z6u
ehQ/taOXPfANzB5IoV96SBAXKWFQZ6sb2fXS8EVrzfb8R52cZjXFX3XrBzutrDJAPrnzLBu3Jkro
QAiAoU5dqSqAdMnF1MMugaP6Wsd++eonJeE1L46OUpdFObHKGIh5mBfldqp8dUPf98/S2DTwRixQ
KTZM4D+lig1NyjC7D7qofq3n8qUlUHiP3mv9WiSI3Jqh4m9V6KB4PQx3Tmf23AAOhsCndiRSQUpp
dv2qTnX82MTuWQ5KFf4+GsH7xjtr01A+TOZ4Z9dhz/McjPfGHMqLN9YdqKApyO7roNzn5V5Rh3LX
NE6906xgBnjkY3GtGM59n0DRiHs/WWx/9vgnfW4Mv4AP31/9sr+3+gDF9pCcFLyEv/wuPlghggeJ
xUqnYAbglVp1GiP75+zmINjqs9oHMCeUEEy32uu7ljnItmH2kXv4eujZZgYlvB0jBSKpz9dcsn3g
Y2DXm2DQVWW4gJh412onOgZ8EAhwq0DSASn3vX6nzmjNtZpikFyAneQqx3TUP7HuYrABvbArDfUh
69IzJrDKtepK6LH94J6zHgKcYbzHzRCz/HNZJ4P2zPrQfZ0zS0O1XbkQ72gJJhrFJsunFs7URh1x
sESdmPTthBuAV/bJpp35RrIYvlf7Zy1svKdFhG+CxGBPlQnvMTCuZhOrBwWLyE0RfZrn+Y2M0C5q
tfJQ2K1712fGhI/RsrtupgEFeNuo7hAt+wzCYsT9qe0PpRPin6jr/kOf/+Qy4QW5FWOD7vOwdUyD
zG2haNeMuWpmjeqzkXLlocrmOwvB2SAEJJIpWJ0lOpy8KTk12lBf6s6v99i2DbvGcYJr6tbzTm31
z8GIfwCIqW4fzFA01Ll8toB/PFe6+a7EUXXKUGu8IpMIroRvyj5tnPZaFgVREn2AvzX726Ca+itA
glNXI8jY1sk2r8ujl43eOTemapcyb2BpZYYbAxebbd13J6taEIFBp+3NwU4OAIT/Qqrp+2LidzLJ
km+5W/0WOFy3RZ2NCB79xm4U4HpJ295pbNFJAK6FlgQr9s7ga2/YsG3Uv6pEn+DVmfXdANDgrCwB
D6N5lhm1tkyrmaLQjTryIGmIMEueIBkRDa36rmffe1t5SFN4voijbNP4GfTy79k1qgv5N5UvYVKj
uaZepqLSXkwYHibdnnSvXQ8J+Bun2hp5GF27vAouwcgMI9N4f6ew2ELvLJHbG5beW2aErJweTQon
escgkwlmQgzVrur6GNrTX66putfRTdotocA2JBR6AzvgaURuyXbOQR/iCBFAptFyzIKKeomUfIYI
kG+HOPrZZCXutJF54lveJyBWkLeqD9zQ33WKRcxIGJ7sA6YcbWU9ERjRNzHosp0fN6+e28Axcxtc
l1SjOIc142CsmNt56Jtt2RETqPMnNE3Vax9F2rVdNo6JUZwDCTPNN6Ee+HuzA6kXajorFMXpGHut
Zh8kibsFlHWIiuCnQuYBJYYIRSFCGT96ayg/tcia89E+dTn2UY4Lp0kPyIGoI/RUj+nxfdAA5Jmf
WZG0W/KeVWk+YCecbXADeE9jNeTnHWuBUO8myMWPo0eAvda7iaxw8IKwCp/PtgKh5KsdOHwzvo4g
LzchPnbY+uF7kKhweMyW4PWcBgfbW9Rnq/5n4PoZAmUG8EZXTwExmDnAQ/8Yzlik6RDmN50Glan9
NUAajID97hsPOF9tO0SdHRwGW3WL0HSxV4sOhHKnYMCiqQrykejFBIFPYqF0X6dqehlDu7kSasy2
czchipa1j7CXX4g0NxsLPfmzN+mgQHXfOju2e1H83rsoie9erAWnU8Xd98b1rmXEMGs2CsNYWlWn
GYUlrAu/DQBRj1XXfcP7wIATbAd7pUym+wGvoqtD8LhYCMRBqr+mjnsH/mFilj363MHh28iqnehG
AHwpjve60fmbpoBEkcUVgYo2MMm6ldapcqtiYyV2ewS6XgCK8yxAN3wMDpCZL05OUkov0NxCOva1
tDqXKE+h7ZI4PpZTax77uvK+pN4bXKZObf0fs13v4LzzLfUWiIzyIzL6bW5lwUXHiHurV2qzY6Xu
nXqAZ0cLHCi4E1JSis/irYNw71gFQQ/V3DFnvPdGa3hKBzSKHEqIyST71gze8kyx79ZNNRTOrWgz
8z/bNRSxerYeLJ+5ozdY4BjdDKBn5XkHP/C9beihvqYx9G1ZMm90NeBV9E3jbq5j0qbMPn6mub7P
g2S64Jd96hCKetbi4Je1OERB1bmiWyydkdUZH+Jls4jnmPmoXVWzbp+Hvp0e2ngZuSl5ZdA+1xFT
3apOj2XgqOE2dXiMYMLOSsv6o+tTZh5W9ClJdXQOzeLJMkb7MOYR6+9l47v3s9fBQ2u1eN90z6nT
JJeQ5cEl9Z1oZxQQAGBjR3eWbT7rgQF7wxvpUdisDSCuiO/F+0Gpn2eM4QjssTjrFoEzLTsJBsxe
MtJQhYElmtbidQUC878bpSNfhL/9qfCwyzBCJLX8EqTGmHktYRb8Ghxkz5dEgDLre93HThHDLTgS
mPB5cKyDHjTWFAwTK06fcwmNXBGUPtNRi7vGnJ7UcB6hdvj2bkSVZjstRWQKpm1v8rDM1AVo5oQp
vJIO6clZA13kmcUdiIzTMMFIAa700Jnds9Li/5SbcbLTMa+bt4KZCxcCvwX+bO8MUw6nYHYfxlTT
mAp22aNHau4SN9WnGbjRO14boA2L7+EQpe9qjkuM1/50C5/OLVECZwkV1LPOSielQzmeq93LZuIT
BsDKU3a+tEYDPGBSKVsFsKcPUmCqc/Mil8Et7i2qg/ycxSVD9tg5O4xygYeQUgAEV8zbAsW0yCls
3gt7azLk3Q8alN4aoIDSAaxKGn4PyRH/PibAekrm8FOIFBzio4cp8Mud44wQ3Be8EQDtXaLxdNH/
TRXUt+rfrGvau3bIjvVY85kEFZg4WMmqCSShFh5nXZ+d8GuRl8ZnJORR5Bxf9CSwTumgvMwEARZ6
q3qszMV4IP6mdsYp9saQbP3Oi2fvHEbWQ0wqbZvqyCq1ao7wnwFi3L5zTX26amn8NqqsUvHeRkYx
hDK8mDRVPro2ScPvAQX6dFOACLK6O9gkvMFylfZNOCKdfneDo70C23WRxlYmFgIm47S24OrztG92
RWp7T7AAnEd1eptB8D0ZgBHsPGgOVZx8LpkYIF8ZAa0sSaZKcU71jDkfxt9xrijHpHND5k9GCvzF
2uVBZ2yrsuhPsCOKt86sm9MIW2QrRT1xGvDGtYVPn9LcM13m/2k7e6eXwc/JVqZjEafzHcIfT/0M
2Nt07eQxQMrlMWi0mswwUphO76R7q7arYwkN3AhgZygJEnMZf97C1HAHpIKdkCRjEWycecz2rKIf
DeIcjOK7LMMgG7DY99x+w7SsPWcLZqZccHUhCIuz6TxGC260Nib1DDAiXJCkspn06JOiGP4+/m+V
1EvzbHnt6ksZcF+9FjrdJitStgL0bHSQ01pdBTv/MKkGE8PwLW5ACvivYxOkhwA6r90acIuG8RWh
ctQN8by76WoIRkhwQ5nJgsGNHZS8F8ENOdD5KSTJ8a/JbYILuCxr3jNZ5S+RXXmjrQou2Ul2k5kI
Eiws/r2hLkD7uq2OglCpHKcFUshcNrsUPXDroMHrwd8kirbEEagNwGLtyap8dZR8l6gBzpQ/zX4A
xbzcuGa5ouyt+ERbS9R5L1BFqRznbMpO0jJyWu4MsojB3+e3y0WklRaq08Z2cIyXvzJBa5oELMJn
i6vfMWjUoyiMON4WkvtwBsP5o1ue32hGzilHjVpywLJJ5P7LbswSmZQWxndSzLLqGJaKjv/M8jfl
4D4DvDNO8pPyZ+B4GkbVgDhJX+0xoP4p56VjAMd8eYy3JyyVgpfKfbIu1kIaXevGUu+OSK3gyQTo
44b9ld4A7ZYM9Til417V6++CB5bNAIy6q+HXEU9FciSrBhszospJGePdZi9J7xvOK1SDbz3Mxb3X
hDxRGwnRQ5s0r/Ls7cR9HIj7HObaYFi3hgi9PabupLeKS+qw/GtDNNvWhwZ2WAdC3QQ7eVzyNGSv
1FzSurIrvcAKdZ+8crfxij6/4OvogT6T3WUDEYG+oRwrPJYZW4ZkBogAzBmLT3Pe/7ErZzs4UoBE
do38ctud0x40lB2d5PfGpiFG3eziNvk8j/pF7tztLkEt3RRWOu3kXstdSdqC9X+rIb6yYADkmcgZ
sid1t+4gZdkYKY4hTRcC0UT0cehe5MHfuqbcmrU3yJGayOemAsO+k1shf6Te19yfNij0LRF0ZrlW
9Ve72IYgd3m7v2bu9DPAK+OQMRug171qVd7CtA0P+QzRudWnF30ZOuSzncW2c5yDGSQwdnwbFTon
SrgNekJWkhf/3w//8TfILrZXkN31UL+1vD091GRykCaGvpMhQL7vHXLjJxtA1viSwuW93dwbnOKP
t+YPUMXHO2iQxisiWJNzczDCXJv3sRt+U7pM3a93mEHwojsulO51cFH7pwwTy4P8Lb1fPab2rB7Q
aOznbZOF13bQFWAeyzi0vNZypuz9a53XlTPCAWGyk57Qx+mBKQxLl6Uj6CPSTiYc67X7LA3saqaB
qWPwHUwn6cFjZw2nKbdYllT73BkwPnIXcOW//q5dpGc/BCvs5QZwhQWQsva9Ob539QXAaBR2vcjb
MLwtw7L0JCmudQXRn2VEsvTZ2ftONYBZSZ+cQGGMlPayWd/WP7robVeOz5U3nLzG3EpPuJ2CrcBR
+dQ2JAhkLGTB3hxR6D6vb/jal6VOisHSC9W+PzSA9I6hEx3kmCmdXVqs53/sglKWpyZ7t3OkfNv9
cFyKH+pu3basbPvvoQdbORL8qXkO4MptUuAxRQrIrbdBOC8fDt2DaBroLFQn/YAPBXl65gXyxAdb
xxjUeczn9tlhbsD68KoTsZjVYtNCncgBpQx1d2ctWNUZ8/h8cLuDac5MJRpd3alBQeymR2BmQ4L3
ILyDKV/sIs15qHdBVD46WfXHg5dflX5we53WslSu3WTtK9KkGNL21GM/KJ1RNvUyXMuenkBfMmM4
T3L35SIFeMYJzArdrveh1W/lLYHVTq3s/lE7uMaX3EJESdYtE67Be0h1X23hUoTcsC5W0jNxcKgh
8YJvGBP9PeqBuyNjspd7LBt57PEyPUEolzXylP6VT/rFi43soM7jXWKWCJR53UkGGY1Ru4WzW6Ke
uwuL4PYFMNqfkPKzs1xQnrzsMdK3CxvGjoaf8+A9YRbn3jDLfmK/+nieHXLpEetgoGqqc+a89e/T
21Hb9RPE+/UulpnDSJosn5nMzaydb0EXElIJvIAv4JINZuIe8qPShNwalBMDXZRRs/Y3HTOZbIHX
rY6T65wngDnkc4/QI9EojuxthmPYbXZ1W0VFWlCQc9O12yAMl/qhNhLjINeXv8u3o/Hc6o+zkbcH
1TSe5amuj1b28q77ERtTtBmLAqV/KOR/L9DWgUORb7+UbxM7lqcljjQsH8D477XMzmHnt/lwjyC7
eQKaVl2EtTNEXXWhL/wuwyy7PV95EusYsz4YPtC/UuiZ5uTVOwuCNLIYjoHDScFL4DKC71AI3Jfc
Mnky0q0DldijBTzYx7Zd/hs5Jpt1RF+f5K1DL+P9ehPWo7InTf73SzFXG2Ev3cv7JDMF+WOkeJuL
r2XZu1XOEbYfTGgRZpCJrtLZJxWPRWkiP3ubcskuDpu8ardd8tp/w+pvH0r5O/+YZdzOLXN3Cyzg
SkIQeww+9DJ/JTlC6Fpek7lADmYbTOY3tFaIJ4d9ciqaMFT30vy26y9f0AgwSBekt3mc9FSZ0a2b
tW6aM1IOGkqRGjCxZRIm/866uaEkpfzHXPb215fzCBPnfizQdevZb4CnH2yyVPMWvd6CJNRfrvwh
Zn3RXV09y82WSZ3srfd+rSMRhOZ1AAFkbSy/vhbXc2VvfYzrgfV6H86N8vcOoQ7GMMZMGTg7gAD5
Scry5nHHE5bxy/HbHz+XWrGJlEH9Yxopj/DW8+bvAUT7s3TXCCVdQNPLMwi7DskN6Sn/vCtn34Yq
QDnNyS3T3UcqSABTZF3CfeCECMFDjq4H1jWgHJDN2k6Kg/9j0Or8fPvrl558I3us78xtPnPrzFLr
6XlH/uS/753s3VrJ7seynHS76h+tPv7Ax7MUjcRGa79pM1KzMq6sswc595/q1iZy9DbPlt11I89j
LcqenPevV/1jOSOtpeGHn/qnug9X/fBLwTLgYzRXdyGMvuUVx8OZXEU139aq8sLLhlAK5ExoRCze
lzDbulnr5gxPUOh3tKlag91bIxlu5eJr0z+OyK5vBiCESMHferS8LOsb/+GlWl+g9UWTuvU0OeNf
6z6c9k+Xv72uc76Q+4sYtN+4c3FoY1q7zIXlw7VubivZtfxHrOKfmn+ou60nlsvefkGu86HN7ReG
xLtqyvBb7bxwK0ODrEFlb/1GyxiyFmVvnZCtjT/UfShKO79HMKD/odVIIiSFDZGPl5PcO9Nb6cK3
XamV8kwom2V1VmUH3Ste1+EdMBW08bWszAuNXMoy8jMXCogoWZnl3kJHfmC181aGB6L/SLI2KAP/
TVe7DRq2SgxBRpeinCFhIv62kycpm3W4laJ0BUcW/WubtRusdR+60HqZMWhSQhYuTK9Bnc1d5+jp
vJX1bwLAgHBRMr4F7RAdbm+83JR1cxtW17Lcrn8tyoH11ZViQCDl7+Fbyh+uIHVzloCd0BJeo3Ww
v02sb8fl+axnNniVsHjLzhaBEWOJkPyxclybybmykYnBWpS9D+1kEF3r/vjH5ciHUwavUvazcQ8q
8KmGSoFrgLQgUm5oIDmWD1eJI177KkOXnyVZdpI7UyZ9np1m1dk0mWOd5AmvT/T27v8RzPxjqrA2
lT15+FHRE9G7NboFuXIH0RMjjpBJ0dHKHmavJB2Dmos2PcgreotTSg8YZz1uvsiL/HdUq1aDPdbZ
pE4akoN5np0TJIJhiUNak03dkK3crGXfChT0z0JrUy66w85sYUDGgLxGPixdC46m7t8JZ9siARCp
aNfIXZXnUmdQmfSqeCtjeCbCJ9eXBzy3iO60t3jmh9svN/WPR3Rbut7uuqxZZPf2mkckJ2fPnPZy
l+Vn1438AWtRbuyHutuqTo58JHOuLeXw+i/pYahvbaz1NtgYYhUX5P6nrojHo4EQ4F6HMUsR6hkC
pMUZn0mOWjq5M8NBpmc56nnAPPUkwbupDl4jLTtqyzXUpM7uy6BuN9Jq7rLxpMyluVP7DJDeMBSb
JuJVl42XuebW9gB4amCKrmniHtQotPI9kkEYLrOy3xOVBDU8OedGD5pHOFnkmhGNhXieObgXxeo1
9ce3BdH+EiAD+wL/pt6hGjeiykFR6jIEj7KE9EQ9ogIR21X6EnsOyoJmdz/FaCE4wBYOOrn9o2f5
81NaNT/gO556Uys/jbmJq1bqf8tLpuQ1PvAXP1BBimfNW+/N1nePaD2ZXT8g4aC1qOMMwyZo6vpz
PYPpZUlevutqam9R1AFeFSHbpRaLLYBJKHnOrQr9JlVFyigmydSU4LgxYqwexuUIoSTMBAYcBcJE
OzaFXT7MU1I9yJ5ssqJw0D3Lc4SFCcJbRRzsygr5IX8avpokz46tukj5ZWplYEeCEsduCQBvXJ+V
W1zEqF6rED4NHyNRFQXDXZsVYIK8dmA93BTuBaQG6TWPYHuL6tfUT9HTsGwgukRPvpp8Q1ZTOUtV
mWHSje4iqlwFwmeGRbbGCZ4a1LCfVDKhT6miadtpHANWEByIbQ9oVWpzL3MsRfGQ3UzD0D1oSec9
zsumzoDt2fQt2NW0WA+EepZutdLBFW0gO2NOmM2No44ujP9rSqL54VYCzYHyr0OfW8+vIst7RGUm
2lZhu0H31Ng7mmXupqnJ0XgDTF8YmnmxHaDOwFq1nW7rSbvBCh4ZDBzASy8srxVUu2uzbNYi/fOY
FMRQB6SNbLhppX7JZzM1tpppaBfZFFPwn8qir5Tt5MFy98KUYDOiBm+9D2DUtcf+azLkXwxS6eDC
ofvzbpnwmUEmglYoKlRi+vkX6c7PYZ7oX6cmAa2AIM5bMGbArtHBepw1csnWlFh3lZv3F72P21Oa
xsUDj0CD8t+qL82o0Lmy1LxXjf6tRjXo3o2Sx8GuGqivSv0S9ySOHMQe91KUA6RC35Ffz/f1uOkx
7thMS/NYSzHli8FyLeeRwabKUaDdMmbs/jjZyr856WzeyaXqxtQeHC88QQ7DqTNDFu3AB6farX9B
GyS/w3BObtetjbl9bLp2n6vI2mx9LJb7IHvFqHAmaF80rJVt8w6iRfMC97x/IHR8lhJGu+0LpnWQ
obIRsaalhdQ5RvnxpMR9U130uHANBKgN7YeIxbKrwKC7op/WX+uBsHKZonYiBxyULM7IYCag2bgV
uqm0R8Q2ta0U5fZkqbp8qhwwYcv9sccRoEu1TPTioz3+vv07aZL7R7uo4Zwt9w/VaRB52eThT0+f
GQcT5RTZlU0VzDDc17L0trFFQvKPSjksRzrIHbvhEeAMCLxg2IDrwlKhrBiU9PpLXQfhqbeHAI33
sPpWlgc5Hg9hfUh1VJuqWXEIWCsubuHEA89NEAXXbtkMCbonruEf/zjQ9yl2Mp8C3473UBjiu3LM
8DBcNrIndSarbCwbbBTVYi1q8Bv8l4Zyyq31enY3Yg74fzkldQfwFap2/HiZtisQuX0eH0qVaOD2
w18nreVHpqLUm2vaLjwK0o6m1cKARZHyPlo2OQIT91KcfB/FwsgfIK+rMcH15XCpoly+WRvJHg56
d3z4OvLInBy7RFXCsvLwxJgU5eJ8soDioywlRz+cKkX54RbV0ZODEPjtVPm1P87IdHPflQA0Ph5Y
/qqpjCE7Ps+F/SXFnhTk0uymd+1UpXfuGAE40VDe7DLyjCrZin1ShNqrWobD1dXrv/JQU18Hu1Bf
9bB+6BhgH8hNw3RBdJCvX2+g/+XUrX5nAy355GZcimROeZ+iZvApqpTP8JGDRzlolsG9X8T2kxwD
KbxPIdS95EvLsf6UDJr5pvlR8a4lZ2nCNyd7VZsG+uVDWKfTtQ+09H5cNoj76cPGTGp27WbeMGaD
xluK0gaiKYkc3/2lJgPupS6xS5hL6afMq9HR1ox2K0Wjb4aTgWvqrjQtFPE3ttX1L9hYIV1kjfo+
glD5qemxRVDh6x0XfuUnoGDlzs588zRimflU2uMbEJruq1V+n93G/WwpbnvJygjpJFvvvjYzQArV
sfInRHTQ0g3734Fjt1+BbOm7OcZF3G78Nw3wGRq27QDek704bPcz1rDwhf9TBS3y74Mf6nTLARWb
zddy8Oo9fm0lCnNO8ZYpln1p0m5Cc7sv3nQY0y9Yv2/koAKM7Q0ExmeYvOq9VNl+Q37BHcqjFEfU
JM6aNyVbKdaxaz7NZOmkJFfsBvVeRetNhxF9F0wzuITCCo27Gq0YaNG1jwqbnd8TdI+7HVg8ZD2R
lt1X/uBc5Ejf+t7e1AaLfofbyewz8iAYE33q1arfwvGJLlJ0ItUGphD1d1K0MSLCB1L3r1Kclem7
yzf/QUpTnz0xXudPRgy+xx+DUxgNynOatep95EMjDn3sqoa8egLos0d2on8uvfY9iVv1DrDC8Kzr
La9KjKp8lbhXaSD16CIeSqXOHqRKNiYqR5ENgaHudAxXC9xjMzt4luYxdLSn3HxumuLgdm6FYWG9
R8a8vLMnp7iLOshyi1hweaeobJqucpGZVadd7PWIjttR8xhqDlbgk/WGQlj6VbUqb49uZnmSIhwd
IPV68ak0RyQpjR4swdJM6yd/g6YfqJp8xF1ZbQGKV+lXUNTZETq+c9DJfXy1LeMudxXr1Qwz575M
LAAWS7N2Un9NoCXPfNq0e6Z1Gm5E7LnLZtZSf0sErwG/+5+6tYnsWUr7q+p17fhP5+stAJjOjh/r
cW4eRqUCLl24SN+B6jL5Ev3KVf/dHAf7U+OM6APlenHNQsNG2bhKQcQN8+e+cp+l6Wik1zoyvC91
k6s7t46t+7T0MGCpa9RS0IV9h470Q0H8ah8XWxfY0FUteancMf7eaQDELMNtHj2zCy6K7STHKA3V
V1RV6o1c3pm/qKXX/OjIGwEjMmN0GCfjRMy2RHW3tJ49G81xXncHYUst3yRZXaCMi0bVtWRMvdpl
uOt9Pb7UiJP/feDWRg6Xay08EsDPyPjv1DlQ450cD8E9XuVqseNSaVfQCSvHPN+Kclj3tGQ88GpH
t5aBpj9bZmIdVXuAu71ewnLMOxt4+cUJLWWfaoWOLdXgnCzwvme8bpqrZpjOwU6y6WnCx2XXt2rz
ztuoAv1xnW/MnZ/R5lF+N96bOyRMScfCOjy/2m1h/oCTiFikyThP7+OlzRIHkkow7+uqqh9iva1P
plENl8htLdx9/RJbgs5BHwuwKgMfzEy9RBbL7/2vcTC+J5Gp/FJAWt5+KMs1pOIK6+eUDt9DRXG+
aHaToXasza+hjTY4U5TgEQq1e8wWUXFV8dO7Po2tI+GA9NGFCgTGubGInzGQ2f4cfmUA/gb5UPmp
B/ggg05ihs0kPAlc81eGMrLe9W8B1hxN+9J3YJbRKW7evJY1YddX2iO4jQ54Dg5L8K6cHcE13z/p
uoEH1egskgZqiluc1mV3suc4NSlAJBDuuwRZF/xrXjRn8N7y1PuiTbFyb/aexz1AvrcO0/oixc5A
eS534u6sxz3CVBrzsnNXAnUrGtd7DyCkb6ohVO/7qvTfo3r+qluB/iCleUGAO7r1KE09zbmLNMt/
klLYB8c2LdMXs9D9d38ml1hYzWtpOM67fxz9zPka86k8tqPaHp12CL4V+rEeavtbCSILy5yqPg3B
UHzB5m7bW5H7wjryislD8VD7CuL5AeSNrg+1za1uORAVZJxx1l2YLOMRsaOJlwjhNSMyfondoYWY
WugE3fvaoDFqY1fZnXUYsBR86JYNHWPaNXgj76QoB0jYFg/NjNsWltV3gJ345aCrQDdgOLohdlc8
GMvGRor3zlWM+9yp5heiAF+6Mpq+TdEC9Gjhc6ADheReqn+J52H6NtaRtR2X+mip/5/tXSSX1va+
63Md4GnbJnARfPvP9df6f7v+/2wvv6tXA8xtz9ybuRVvBxbsz+Uw1c+6Y+pHe6lDLqN+lgM5i99b
nTRBKLJ5Lpe6D+fy5UTOSvGOsc43UTbWwrb0qkY90DOyv+tU7KO93DyszeTgGHvepq7hGwTlo5K1
FoRJOF+jVg/B3uFd3/Xo2OyyUSseZTOaPK+i/6RvtKba62GiXoMKIh6DlBRQaFev7bKRom0okO5v
5aza9SzX0Hr8z1GpX4tyhtShbXeXRwDa1qrbldZyyqA3j+5jye363mP/gSKZ9zWBz0SnKvOz58Ml
1UfnZbJ777uBAB3RQm94tFwXw9EEvZUiVSOyr7CJIR6fm1I5GLo3f0aRYTh2XFUETz9ByzrLb4QZ
cL6+aq17nLC9B7/TSHQt18a84lHnrr2DG7FwHTCMg96040WvQzS7F8MdcdS5metYYQE5l8WXHJBN
j1b33gVkBRO9d85mapaI67T+c+YkyjMC0d1OP3nYiCXzjKaLgXYMIuSOuWEKAi8mHuujUmX9kcUf
svjG78psv/0/xs5jOVZo27JfRARm47pAeiPpyKtDyBzhvefra4BuXZ168RrVITJJ0ghh9l5rzjFB
jAzPUUwSfNK1/U3U9Mpejtvs4I+puIaBSiaGVM5PaZh+IzrMvnlzSBz8URICOhbRv3fkyey0sQuu
VdE0d8Wy0GSGh2EBLnHZQFMXK1KDZENvy6uS4osHmSxvBrvoruv262YEPG0IjZwIQANOkyyZ7Ejm
yZLtk7sAWAe5ak16C3SIgAidYDStk8ctOWj1VQ+6ZFdhrbkkGaYKbRTz2bRQFuOON05mNkSHApTx
yRaRfqDsURztaR6OWTWOB0mOylOmFQT7+H10ThofxNNgWueknMh6rSmSRF3ib+O2lUlgkOutZRcj
RlegywCg+lv6E+Umjc3uzof2BDcY7SBXHNRAVd/fzx1RP4Q7jw+RDh65E07fhRSlgkJ+bOhBu+Eo
a0+jZcHyhnv6TPZM71TRNF58cqhAUOepV01hBAkLfhz3Jgwffjp/JI218ckje6F73cC1iRav/Rzd
oyX9jgx5/pAS7YPCL/ZyPaBQHljqNmu5OfuD2PXLJ1gx+R3owEoiHkYmVMYEpBOJyUeBLlHtxLuN
1oApYDacYKOOtzVB6guNfwa6Vl9sfepAIXMGMDMq91mjAJIB3jdeY2gtDMrHfS6k6MGXbPNqKrhp
1yD4UPRY7nR/2PfpML0Ig7mTogQPVsGZokx5ATZAHl8iBICboBz6/fouNU4OtTYox9xUBo9aYnHE
ERQzVV2UwbpNIIffOj+rxAQQcd1kffTPSmN5ZV35P1/53XzMVj4hX/D7Oeu6qrLwodHAczMSA696
2RLl2ErdU0eA5XH05Qx8Bbskg7dN3XLA6bE8hWhnb6a2IOdyeaqKCdOS0IvD+tRPa8XBnRg7hDxg
kjNMJgXLQs1D8p5KMZWn0U4qEix4tC5+t1kfretIGmfrRkWiNOSosf4/3jcDjCoxqP8/n70+/eer
TXIEDoyEnH/W/b5l/f4xKudjlr40Uxg+cM31nSI29YPq463oc+1etk1/pw2h5M45/2bTLuJboyr2
67P1TUKz79susy+6Lu1BF81Xu2uwFLZ5+9yPZuVogxm8t4H0gKHI/hKKss0tLgdwwN1AydWIDYDy
dln8TTHjBjpI/FFFdcxtp2lflrh7N9G78kKd+yQDcb9gFKguuVKFW3Cms5MIubr8vrC+ygDrP9sJ
InmK1nTl7gmJDMnNyyesb1k3/H3aG6PpmENNz/K/X/I/PloaE/xCqv+UolEFmLl8ye8HrE/TQd7T
/IqPnjVI5rkbAwKIiA4l8UXqQywkqnkrIDnepsZy9VUKFAYitH7W4fQlUim19ialgospE1wSy6D+
f54u60jqHi7RsljXIcFUNuSi0QVZXv19Yd1uXVfVcrYVA6kA69PW0PJNBBbG6+KJ8n5Vf0QYF+xC
rl+VYML+1pfTk1kyaa+nxr/P57z3kIr1d2oXQ8M0x+zG0oCqxEDcLpPeD/sCVS0ExwjNPrFVBz21
YYIsV/HBlKNrnsrVNmOueyvD2qViQPU61WuJwnqRPfLrQpeat/WcGBBQ9FmINzJFX/wmNT5L3T/K
FDIDSDj4mpI6YSj9WJStAb6PIgMNje57nOyzn+fFp9bE75KgSs3VEgE9qiFd70nDEqAWdJCe2ZwN
j349NDDNmUCsr45mWJ7CDCvg+mpOhOfZ7+fGWV+N0zAj8xKm3Prq1BrptZbEW7J8Eh2P/Catq/v1
tVhY1JwALTEmj27KVpauMUlCPA70ObpZH60LOQteZ1WuDr+r1kekoYZeTI7Pz7t+X5XNzNzFNKKc
dZ3ZhOAmrQbfKXBQ93e73++Rh+zSiMI4+rPKtnNMKhVOpPsxsUtaRD7NEyVVTrbVKScZHxWe9UjZ
pTOomPWFdTFaUINcadmmlqSp2v6+R/Glz3IuIdv992P+2UQ3Yzxk64f/flpPTIfbm1Pp/Xzu+rKf
xnzFP1vOhiS5xGEJTzNsjGDLx0tDjUUQB+s/b1xf+PnK9QeGmexvbSGeftZp6y/4/fLJTjgEfbOT
D03Yev/r3/S79X8+V/nKArgNP79h2Qvro39+7PLjfn7T+srPl3ZldhMDdsUqvtNbSz4Vy2brBr6o
KfOsD9dX1sW07v71obA60A3Dh01H6CJ1w5bRBnFqY3NpkqhyawIsggirWdDk73rRTDD00DT28sEI
/Xln2t1fZLmTlwJWlKPPXk2IjhQGeRQ2fDB76A5h2n7VmW9vGTOdLBCmUaVGnmJMC8rW/jQkIrLj
zpFqLuSAZgU4fMumxtiQbmXVyRPzzD0mvEfR9LbTc9rB9Zgear9CXNw9KsHIh2Hzg4idXHu5OZsx
/ssK1RMFnU1KdasQ6ntYDGeJrudUEIk4gWAol4ZfIdF0SPD77vERM021k1MkKXd1m0i3csyUtyTP
6LbyT4KxCPFyy6ph7LFJpcnlZ51CiIszF0N2+H1XQCXPy2qQS+SmSrfrC3jQ3tsZx1XV9lg55/um
um9SMdwODIRas4aFnjMlH2YkI8DLYn5I8CiVhKyQkEPsQdWZkB3a0RmxmgobvaGeXntlJAFsWUyp
f1cP+Piz4mQGg47qn0VBtdjFYzZu1QLW2Louh8Cwm0lZo2D6f9d1MwMJkKbqriJFr7B0/yZbFuAo
7NKsblsDXFPawsUZGcPczssiSrVyb03m5KxPuYJotzE0CgxDzc+q3/WNIZ4jvdWO6ypLqlS4ZONM
XGhTbNZ160JTfZU2EczGdZN/XoCYp03Nzxevq3W1oL87Fflh/eJ1nR8OjmG3mtdONR3r5UeuL0aJ
nJ90AwDhskqnrH41TckbgjC+K8pNgSH4tlWU6I6e+fcYVf5hULQLIPL0PBJWdbsurBnWP1grffu7
Lp36nBA3yPyJLMUSlkZfI/O6OyZ6ot9S7Nd/3ttFxmYufNKPwrYhRcti0uanZAzNemntfp6TkFRt
6yIVLjpfXg9LXT0tg+e4sW5mm9FBP1f0iqpO3Np2It3o0SlYnmhR/J/FqNevHVXL4yTSZVqI34f0
P4QZv9uNCZSjdObSu36QKRcG2RXRLYF33bUsJu/niJrLKEBr3DpQkZubos6CO0GR7E6Ni/vSD8bT
utm6YEimOsQClfv16bqtAmXd0yuU4+u71nU4KlIsCcmFOdzo2nJg36a5Zt/C5Z6Pmta9BX4NJWRZ
r5pZT5JU7PixhfN/3QwC5oHOfXhZt2DkdytHinaKZo6/YoravRTYxi1mUfOWBLFqo4QWWQbjbN6u
LygtcE+5pDmzPl1fAJgirlXKgJHkDQlybNjSStY0t4+4/ia9fv7dNqR2SphZY+5StYq31oRiApxl
eFfihvCIZ0k2mgkZzTXbyt9qtgY5HH7LHajn6E60Dd5QLaF+MFIPtbSUUKEly2RdMHaZScsizVOd
R0YbZUAcnkRYiL+Q+nzAw/95tDyFr/ect2T5ka1ho79bolV8wqGP6yPimjP618d2cQl1i4RxfbQu
hlUouSyY1CKcXFeCru12tkrHe4wBvhTTQ/gjvFp03jLD7vpFVmfKLC2z2MX48LtgjIzVYX2era6H
XmTPYjEedYuTpl5+AtlEOI+M1X+kV4DdoEFSFIC7e1wXatWOMwFH9cLf+O9DNbU/o0SFgdHkYB/X
l/t+xiG6PozBzoD8T2LaHIDzadpB2fvZY9ZEBEkCZyS2DFqI6178eRnYy2mpyuxgnxB3gMMM+4LY
SJMmYbHr/k6d+PKhRaRFtRuJ//J05T4g1/FYdP2LyW49RcSBbVtFvIWTsDfjoqpN+JjCPnHFyTbr
3/u7t9dH63+AHla4EQH7SiIl7SR3qlcngdi3BLUdDa0oDwaThKSKa0eSu90gjMeUv1rXRxz6mDpk
/sMcAkrNmNwCSD9LuhfXmJgXU1q+KK7N5Z+1PsqANmwqsCDcd3vl2EC2CCqDRpdWQuJL0vH8z47B
osx+M+wGhKKpuJKU+dT7KbhVof4pslDaaPq5GOrx2ITG8LPQRDQefXXZc9n0lilqdcTyWx3tvAI6
vj7MLbtXNuvDNXp1fbQuEtOvUDvZ0DAW7XyxxLGUWoVBh0HH/3pglbaZH6IMEMDiEV3+zHWx/sG/
T7tMgyyjkJvpLx6medEorrujWD2n68N2puCVZ+bk/f5n1uP09+n6yFYG4q0w8HLxLuAEstAW2d/v
Qu9EuOuEfkoW7f16HKyLaHk60OLYzlFzXleVvk64Q2AxGlljDfo10cCQev6/fVH8SZWmJn1Uy/GA
La6xn4dmpw6HBMgXJnn26cKHqAQxButifRpHUIiVSPquGVIOJ4IhW2duzJ5UFCkeT6ZVeBoxXW0x
Tk6QEa0bkk/tyVbFLEaV/R21ny87HR+UcgHrMh4hN7YgcA4r/UTrfKNmPb7R5JIVVejAKKNROpfh
2UALcwn8zqXf3jjDlF0zhVtEble6Z0NZPclV63LJKGmhU1ksq+4AbmCZ2s7yHe57dT8PJAgZFpm0
5nNbt/lW0IRBxd71ZLE0wTZqCaIUuSP1Gf0RZIIeN1wuGvGNUBXDnZRJ2vhSSyxMr25h/4Onmx81
kR7ysqR+RyRR1IjXaqjILJzSLfilaKNj9Cva7hwGtexwc8SZHBaF12DICLsz4Ff0JDEtXUmm9RrE
FFXwUrlA2aLtUC0Z0a2GCpcSBc1pdy7VgXxjq/FKEBWNRa2xH78bkx1j9TZRKbx/7u1zMCWxGxGw
5eexDNeUiNJIoVzdy4BvtRg6PqGZVf8d+ziyZZRU7jjr1s6HdSOV7b5VQ3YCHLpIGOxpEeIVbwaB
LmZ4sq2ldEkQJOOx5svk1r1cWxQFdoxpHPJkp0kTRmAJvX83SDtGFLNL//GNwXO4sSb8+6VkJLCJ
kOlYM2NPgTfHAo+GfJM/PMjtaZ9YdyMIpD0dT/mMmJb0DIsEBjnnH13i0sUz3wUAg63Aksna6gTM
KVxPofTd+mTL1ONlOYLU2GgvaTj/1XnRzRtulBWTbMn0r4XafVYZdCSVU9RVhp6wpmmg3xiaJObI
sfAoiJ6LpCEB18AnhoPbSyknaAJT+JzIqWu0C1IE1rIzqu2zz/3Cg/LqkMtMPmhGC8fiu4zKjmBC
zL2LKmeC6KVfukraZkHj300Q1+fK+ihTUvUCOXifemnbWkwEB6X3lgFgb2jhCa3cVrfDLwkOq1OM
ZBMr4/xiVxQsKEAq0l+TiES4Rlp00BQqeXYs30FcsFxtSj0/7B8mxdoShIt8JESKJQmZbiszJCn5
TCql287V2HlTmJZbyXoKpTx39DjzN3WaU5/p861uSMV5DvnAoaUyGCnKTTDGLWjK6dDJ78z8Q9ee
zH7T1fdNQlRrTV4X9fyNYZevStuDZwGQZGmEHrf9E4pcDdhRHLqkeGYOo0HFneGvOjaBqU47jZkT
m+FeF5Ls9CC7jFg8ARKrBCJJMF8p46NK9vKY9BULYqisdHtFC3Rem54Du3/3g6oG6lR8xfPLrCbA
19LwE3Fu5jXqIxGKjz16Sbou0FKHkw0ydelttGNnedTaxqkzKZkhAjZ89ZvyDQgT4zUe9Gsx0rRP
7bNQ2SxThosmM/rnmh5velKH27I5+3NHgGw+7YjnNUiXzcP99EFyNvXqhyTv3pSOQHm5nW5FzMi/
mxdcb0EhkGh0Gn2CK3QOZLJDMwzYMOCYcOuiAwgWv/fsJKcuCQWWNOlQjgyyQqFUbrtj38tealLw
J1LgpJXbOtP9O7IN2w2tndgdK/PRGDNPyzsuBBIY2jR9IeM+9RSbhndTt5HTNNkzelFMji1z6DGJ
yEtCvWnUBAkvObEoo8dNI6VPwPzvQKdZTvPcGxDoqijBdz8crEj9KqTkK4vUz6bSCAusIfPLzKGo
cO/yoZu2VkazIFLQslspOqJwCl4UqqBjBuxvmIp7Oa6u1VKoyqelEftXa0yiFwZ+cIhUtumFA/eu
3oySsdidy5s+jJ2oMKiWLELdKhgPhcJNIUMjZADvg/XCVdMI3Fg51Fl0YyLEcMq0uGZJ8Z1p5qGq
jPcmYuI1itvQSjNPyOkeoQr1IL8lr2Xw8dVbw7ElzSwAVe1VKNA3nRZD5Bn6xDMk0uhVqZ0cSc9H
z9ekTwuyUej3CNEjbSMIlVJb09hNY/1AzBtt6EzsqALs9JlKZpg/5qO8FaR6b63QQD+MZiXSOcyk
4sWWi/jYu0FoLQyxP70WQhtPn6a5TT34Mw9hPX8Wo/GsFtNdb7hqZlRbIxgvM2jOxIA815A/qRjG
pQBjbRUNnMFCpaMmmkPi+8i0jd0QSZ4VkXX/OkXlmx2kD0bZnUcDTaM8PIVtum/Q4CQjx0TcNluQ
bKBp+nMIOBBBG2C0OtW9pGQGLtWeVnN+QpXX033VFANF3AlmHHxooAFkVwT629SOb2RTZ46ZSo+N
BcimjdTXJks+B3B6WjW+4i/7i2wXXay2m/vo0InsYcJG7qZy8afsgJdHcJj6BEU1++NeECK2K2gD
oPnTqB01844GJDC15hB03R2ZRmQIWtTHh9b824gGNAV3WDK2iXrPBchfAMqOJAYiL+UcbFN6Vtv8
LgHN4yjzoG+Ebe9Gwz68Zg2APmhDh2LUW3j7CWL5CXlESI4maewnQjGKK75hJHwm2HSVM7L0qexQ
FW71Tzlrz4k8vHT8KKZ+zxEiDEif6ZNdSyeufPeIy0qn60x2fXBVSKYvdHXXxsN+LPxts2+GfNuw
W7hIMPOndzg69PYixv8DKGCzvEZUqfYteWpyQ7DYaJ+TAtZnpyX0U/LtEHH2Dpb/N02JUE7Qp+Vj
/Wx07Vm129vOSl3yHO7KNnjTM+aNWMiIbhjSVxNPPXzSondpzZDyIIj+nDk26AiAjc8ZNtTKwIhm
3FiajMC42wnmGQeb2XKRXYkerRkHRDK1Kk6X7tloKSrPqTU6cHhu0nhsnMqECCgLBEdaFjwURvq3
bMfaydp08Cq7IzES02Edyodetv+YGoPIKYScnQf9SWsYZZed/9a1nHdzp24NYN5m0180qneQUxIP
xJ0hpXRDKx+UKNopkLvPMAgROgWU0DRqh3WvsZNNdiORJzMXdCXzOtW0MfxbltPHQ+Zl900GI6pP
JHmrajAbmjr6QwB868O25wbHSPLO/pLHrjsrgMiYjel7y28fJDGB3bS7N9FCGp+kCN1L91Y39jbo
QYo2ERnFdmJ7KSWCmgZHijDey2WJk4dBWCVitwqoCHSynFGxTvbZ3FsHQiafzQh4D3fwri+/lJax
8TRwehbwdeLoLKSChLkBhmLM4VJFfxQuPx7uJFRN5PfMUXUOouKbkNHQEUpHW0l79BuLoJL8Q4Fc
Z801LgmFRDA/ssjnzC9dUJ0MBotBm197m6Yh+SKgri4YiJ4Yaz9ZNC1cPViyItTxc9KZASRWP14t
m1uNMXmJ1S0Jg9zNDQKk4gaOavWcqBVnx+Aa9Szf6H02MhhPE0dYjMGMFN1GEH331LPbk14shCx9
hPc2Do96MWwUVR8ZWBGaEZmwHYzuVhrG8hBJya0WMCAnkzZX9XynUZmqqnlgQBv2O0zaWmNkHgWh
RyMMPuBbwU5N0OyFSsUZwEEjfVP0e4+K5OAb2kgycEu38pqVYMxA3AsnRW27n/Wg9hqImPYQu/Gs
X+rORpva/dWlI1HL54hg1pwiNMBHtHdJucHKeBv3QmzlvHoFsnDs8hnic7Egmt8qQXD1aCuY9Yvw
sRQmIyE0UBZFAqeSA8adRQRmEgl6bu0QLelEQ5qDGxuYe4wJV4j+HncgIPthIrPdULdCmx5U2ThX
MWdgyB5OBKESdCX/6qbfe2kLcTjbhIqxi4zxbR6PKGceUxSpDrkg1SZT2E9EiV9xYiAbmZmvG3iV
2mkpwevPEmS+RdvmQg95UZuTpGwNAo8cW5fuRSG2PYDb5SJVOHBQsUJNCKh3C12O9I+EC5uknUAH
vvah9qEa0rT11R5YMhZSiIZMT9MUvB0jQt3m6C8kvAMMTIhNDPGvMMZvoxBGUqJ9a0abO8ZIuV+H
msR1kxKiDl5Qle8iS1ahypleQsqpI9kcJaauvlNw+UuGcnnqE7rWKo37iaiiRFX+AOzLPKQyGCg1
xZOTQl/esImoEXuqSmPfSnZCh0urjOPeVHqLcUBcuqDmGugp7UusVOCo25MUcbQVtXCatHyM0xw7
knEEjOnNBePnobVJ9aVI4RhpuBtIHIfaOV8NJOyl+JoU+7PM5thDyFZymHZ3Zj68ms3wCUl0P0+T
a6jKWzFGOrTkAUQv5gt/rHX4JEPu0geRS3HfJ+Zd11jYMuLs0lsdDZRKppFtv8Z6S6J9pj347Z9O
yKC6YYiSIEbijmz63hjml1QXZ6EYnLpBS54TfYxaNm9KZh19kQ9eGMm3BI48qj2pmHaXb4Nw+hP6
eo8W0LyjoUKAS+zDbJ5fLPuPZUiIRNSFxZe1o9u2MQNsBpjg6wIvVgtvgmJLzLnT1x39hnAnlfkl
Tx/B5tk0O/09x6Rbl6G2GWOFmVivsKka5RtJNTTXOjYBwE6KfmgXyAa3OzQnubkZKvlFSlNaLZ26
80eYe6NPGF4KBq0yOzfo28+wQnqvawfGF02eMsAYTEdnVMnsa7iRkwMjaR3qcEpKVWS7StEbfA15
CKktuT7a3LzSFNey4q/JDF9C+pTT1GWu1MMGjG11OpjTcyGidOOru1TQkM7xoeJBDTYGOTCF6F6S
PFgq1Mz8/Zj/mm3ULjcEeiW1QqWVvDppF2MinYzkcRy5e+ukem/LgSFHb7S0CRvawyEh0bZpw1D+
Kn0yMpKwvLZBuNUIEtna03gqE/UjlTDshjHk94U3VLWfKJIeaYgXWwmNilNxxm9syWRuaHMqDUNz
zaetDQV4mii3o+eqPD8JoLMV2AIrnAgpXa24wfuX+tRCouir8NOzbEpAzeOSZCFfp/UUNfsQwIaD
aMl06kL9GjSwU+mjYpj5LiiUN1OR9uY8Uj+xUfNo5VdRgDqF1/0Fb+adEfWwrdTwOoMchuybJC5p
sFAI5ps6JML1duRuyqmI4TB/RxKD9Lv/Jt/y6ttELEdcoxSCzrPefLKV8TTVwEjgzJElr9U3fS3e
c/5ZIFHuosRWd9ISuRyW0znVZajvUd5to4h5mszYvyyHJ85RZCCI6pfLobGpg2nH++iCdwHg2/BA
rNBjoqiSRwLW7gkjqe8MlY966MsenytLe6a2/WBmHaNNhKn6jOKM6GqsE6c0sZmmconyNQa8nJuI
bKn1VjXymlfZUN8qBS1VhmaCgu2fgp3n5IN2J6UJJUOhvfT0LZVg6D3Sfxaeih2cQ108BLOxV1IG
6CIglI+rEyMASHvMYS0VdmvVaQiNIQlTsLq1w+Cu/MuF16fzM+CsHMP+LhXM1IwaP008EIsi5Jew
JqhhUgvyoIYHAKTpFg3XbWz2Z9oKGP2k9CrSoPWYBJ6Hhdw6affKe5Bb72bXPDUyB2aiP5F9ca8a
uScCcgqJAIYCTpDsdGxqzhZsXSjE940mv3St/iGZPXVllG6NRnZdLFOMibn/m3Ok4ZjoD1V3TSo4
4FwAkMEt8Gbl1V8mr5YUnGdIhSC1z4lqzBTums+yGreVKT2lRBI7ZqgN7lAw8JZ11Aw+RwujmC4v
bKziQnZ0kR4Lv/3IBRaKsJuBUiJ/qrt7MxUnLTMaV5U6xlQ58nsZQPUYS5InlnzezlY2WMGJoo+L
zzAL94ArjnUUbuVE/wqtmjpVTReQJFWiFKOdOpXXxCBQtK7SQ9kTmdrJ5QZV+HuiNMhFVRK69WgT
JzSe4xb9m58DDtY3/IRTF96YUY5IeDjnkgLfyVBCB9OjP2h//BYLhe9/z7n0oBIlNBpF+CAlbzAT
c31WXSmQUWMN6nWCPeZprfJpdu1BtaP7YqCzjgPwq/WXnR2mb5PSPyc5vmrSFqBfFfzN0XCdkuFS
xMjz/OCdIcQ7waqhYxb9Vi+nt65cfHkyN3Ips1EEzgXscRW1HWPzpVI57ujihZ42UZqVI5UAeJVq
Qvhm6yRSJE1+zlLilAr9T2YNgg669DoHw1muQEjb+UXlEi5Ma9cWheVmA5C7vN1EQ/QSpbVwvyu9
/NS19MMvS7SWanGXQWtszYyLi1GTtqS34PFOcz5sfPLjUTnh1VbKEz6je1XqEafj/MVlsZ8GsIQh
2aBxLFPU6/KeoxHN+Sw0T6anCoMrwAuSD67stvMYk5QYJds5ME84KN8NUb2l83zTw/mirWZcOEOe
jQRam9R5dl6gwbSCnVrHrjl0CI4l0qLi+Yp56Qi1dt5VurbRwRtw/1HIo0xdS+Xs6me535PpAEUf
GfhodUDW+aNKzf4zmhRvTOopjsaIjqM4v2jpUycSjwDV2zpsX8KeFvhyCM4TEVMIS+RtYHCg4J+4
zqm/oyL+4pvtlcrtjQ8on1kCPrS0UjakEJ1Skd23ofqajYZgohcyrMVPZdlQnkTLjTGP7lepQCBT
lKF4XO6Zjd0Tqv1StvEns98HXKDtAWw+mcqz7+F7edHLc136rwwP0GOEDFF8CvVniUZOrRC20k16
srEydY/KiLJePGkMGaqAfEjpXJildGWu+Txm1HbnztySl517hW4MzOlHe5vNoGhmkSb7vL7khUSD
gA/YWIn0ybzXmfBCiMi39uMs4ZvMQFYSkhWMVnDso4FJI+QEevuSW8Y6scWTvpuaTDlKKR2sCicC
nQiTiZoVytgzlN002dUBe1zk1BMZTKOiZX+kqQEabybNbn36sw4Mfcx52aS+Z2LhAMRfqtyrWsLG
zawgy2BJfxpfLBEB4ybAwjDHya3s6VCYWNIxOb0Z1JEVgf7U1Dppz9+znRUGqp3wqfQBsWdq8zSn
dbPrGaHXA/ewvqYAGbX35Au/d226OLu4+8zScBBKb+9M/9sks9OdUuUdHRn3mga5WyyLgJzj9FXq
AKoWGkN7Y1D++rnFScMIO/P9Dy0WnUuJyPLABghbA+Is5/xNBpclqzpGwzJkC6VTaKLh883P0FY/
+wb59sRF2O/8AyRmAOlUrFpbfbYToN/6tpykS7V8XbR0YDQD+dQA+d62nuDngT3MSZaYc7ef4vMs
G3+y8qaMRe/E6XCfB3SfU8s61KWgpGneJCpuctP6qkcdiH9Q3U56ehcvrQNbyigbjvVJyMHgNrXG
GWGTAo+r7Eg+Ru5VQTXSw289BtcDp7V2yHtBoI7O7G2vBaEANoGyQzYgEihmCRM10UwIjUG9ifXy
po77lzFbghbHuN/5WvY9RHNzaSFtBJS3ZZ2ZshbY3GAnjf6Apm3sUH6JJvNiB99qo9GTrclDs5hw
lpGVc3mM77Phydci6EIWc7Qw0AIHi7UztrAcxmJ0LTtm7mzqg0NPdRdHsvKc2FytYccyu6XEMmbk
QynRSXRUX4xeXJljPxhy9txkVrqRahEhtAheYIxgYbfUHW4m2UXowWVwER2axA5ROaRI1blL2XPT
q5jVVf7H6tJtnSWCIfUk2RFkyrvUk0YvbCtbxvuMkz8bKFX6Pc0VECpY3Om4D+3IHE4id8nKU8tN
DEPB0dQ/KClAQFkD+dIXJbIqClZ6+ZXEFeyXfNinE3VmJdXtgyoObdZ2zhTQmGpmik+mmbx3FPm4
2xSSkyN6aNIiPARxvwyg1Vcdi4tDtTIAdzLWt3KW0VhR9Y9iaT35bxUVFldJJMau7bmhZolMtj4G
WAM7BiN3vsFRmRcUOzsZ30l/7fHXuWhUyo2d61DSJ9oexpJY01VU/KK5G+iXccBARkh2dQilguGd
M9ZJd1eRme41xBstQP4TdflLoFdu2lG3GSFqKANlTcZS5SHuK4gf3BHCSvhu1UXypR3kbcaY0plM
nNPRTGK5kG/sUmg7IXfVFkLkYa5i0zGSfBOqBLbMATeHIBDNaaDenlgI3ONkfDJyRKZy+0jXjP9/
PiP9oSLrR018TAvK6sxb4dTGBtEr/RYWAxSJKo/OrUn/tKop2pfaKGGKhQeZ2tlmbjVuxkPzAqJn
k+vL+LPAGjf3Bz3hSppGxVNuzNreVAvUzKKYjqJZekI1chriN9DwmUnNuDYlTxzvxkaEHBbSIDBg
NxQCOdGYZhn6U5bWmWsque+CXMnRcuJ6LWOXyLYcANRySt6kI1+RTJzCWlrrrhBiyVOozrqIn1uD
fesrrbGPowQBE6c9Np+n2uAvrnS+Ej8RlZjA4LJGS8aw+mfd1hEWJ9kZ1Od4Coo7mRIKR1Tu+PxX
NmHSgPtuaqZ7fLdSTluCRnq6zoyyTHo9G8MqCzcO+r1g4k68cEbEaifyHc1iDUbM1u4vRUh4C17Z
d9kQ7Z9M9Td9PD1rA67L3uwfGx+vJzKgepcTRPN/GDuv5raRtN9/lam5PtgXOZx6dy+YKYoilUe+
QSkZOTQy8OnPDy2PZXtnZ0+VC2YHNCkSaHQ/zz8wRTenIZropHw1cQkirBO8lIbdrhy3vQjIoRI4
9HSEUYKRsLldvqHfzFc0xudObRXMp10YMJ2L7UYOMUGU4Gl1InQ6ZiMtDps5V7LlI7fGjQTrvzya
Y8N0M+T6HqGSYmJZYXHNmaX2NgTWs6p/7YbpDekZzC0QCrfEeaptFWUcnzi0/4z4Fmebur1RUxgU
pAxRr6khmRD3UPruqifHbOPiE4fdug6VJ68y3XWrVRiuRUlxJPPnrNPJxR3PJKdD2mupaqx02OdA
7mXFyr52i7CPuUQTI1nx2N7Hhj9e2L5KboOtj5kDyXGCYtgoaMGDQ75tlFTdVO4ZjQsWhur40A3a
bqpVosJDdd90ZETsvlnqQV4vh97TWCimE58+OIZ185TapMiMr3oXnV12+2yCeSp23QDUiO1AO5CA
Dj2FNfuugjd+CvAjUQrMrDF3WvW18lYV3ZMR4OuV+sekBVtptm+9S0C/jAnBg668awgK4Pfmofub
2wQ/jPvOZ3sYo96whqDzrMzstdAZD4ODdUEWx9eKWaKeb41cclNZLAqgKCutY8/nzJr4dZm/q0b/
0nQqKxa732nMPdtZdLsv0hewG7hXon5Kvpedse5UN/xFMVdVGBN+sdJtiAQuYMNVosS7TMXQufKN
s6i9+KKoubYNsQr4khdj6QEPJAmuCc9ah03fX5Xu2gA9u3IHE7eN9nkcixNP2JhVsLEwS+hzVZGD
Ayk3YzwTdhv2HZi2AZCfyrcYkhVbhfhWVz1/GQpCr2FhRbwicJIGRXvKbZi5yiux9v6LEuzIvqpI
O5lXXU2abRryV8eZtVlMtkZVDbCu41fR1GkbeFN9iuaDRfQtA0l7IavsVGBlROShTGz+2nq2oPGH
XQb8EUyuzlyKsbqreKj4V924KgXzsF9qd3EbxVwH6mONvMRK03VnGRg717atlTl5j0EUmrDciGkX
ddavK5+NTNbDg4gX1VCIvRjqu84pp60eG9G6q9KrAcgYuWOyc0aVii03D8bGbpugIzyQqyUTxxKO
ORaWPjIVRIfXRlW3V13p3qQ5X2g+pYus1KqrxmtKPLw3Lg99t0STpSG9gerYqfJHgvyEGZtweOlb
DRVxh7R83GoPhg2ysKy/lAIlFxhdLIWytVc5p4yM2KqczHrJonXtQx3sSLGimTMbbfTvcTWufLtr
sC+8SKp22CD8DXLRv/Km4BjY7FXYlm0SvQyXvZIQj9H6Cw3/ARY5wztTLuJRjnvWjOpatAlhGDt4
SEfynybPpQAF6UoZvw74B8e+oV1FltGtmjwLNkqKM4LQ3K+OBUYzax6GpvMXJjLIS2dUl049Mj8b
05s5uLvKwCY7/urYXKBTlr6KAW6t6jSs/RRMjPIxOPRGeV8lgCkaLi69voPHcfAqED6BH679qELF
o9UXjme+zowTFuKok9Sebix93bnUQV6n5F/WXWDvPSA/FxAV77XZZjwoFbLtBV+AY77VKWRLeEQF
wdfN4LuI2sTpnWeTp9YdPIrQArmwi/HUGWQPLNN/Cs8gUJhVln4/rVsd6H5XHcc2SbfAMvZj55+w
C4H6Qiwi0QagOg5jBuP4mOXWezUNR9NsT6xSkS0OD4lPD65OBUBQvUnMlqt7Xp2RRznZcWiynK0z
IifGTljNXhvwQc+GW2WctGMLFkgHB7wpol1WscRtPONdT4x2kdv1o1I0E3GuhIcB35sOM1MAeqrc
8NCQSyPm9qybTXOpYRYbh+64UZrGW9VTsfTMkKsluk5RZlgGzPVFtUVWaQ9mkkd5ourw+8svqY2d
mD8YOE4r74HVPidm8tJU4cTVr297we9iRpgX4re+saf6S2AQhIzjmU4fk0Ez8HjSCzdYmkiUEWEg
Y2vxNXdVtwH4xAx7ETfxPb//jfNSlZW3CogXEKYl6F976kLp2VZZwftQDze17ryXafPojvUtWQh/
qccKOvkOxlkeilLCZztgajN6hzyqgmuwbQLJxvLAXbTZJNjyq2SdHd84IJT2ovm9uxQ5OLE5m5U3
0PPZqaUrbHf23WAj/nAxGuPW4Q7Kg2KbMXH7tvKH0UZfETfLiTyLYVuowNqgv4fVe+7Uj/hMEY3O
i5MwN5rPk5M5HXVlb5eZHerH+YueuGDTh3XrRkDqVLPElwHeaTnbzygjADtfe3P0dxKa7jqcvOMA
JG2Va0gjAL2OhAqm1wsvBmvSFnEUHstCwbXSyC5t2GpJLrJtM1rqGticxeqiX7a5vdX6IUBtrBRY
sIgbnYFRWOP2T8yLik1pAKMTd8cQ4rUnGmb47VjG72EhZtGpZm/kCn83rpymTRSH5S2bsNkDbewf
tCn0DkQ2lkON97hrRdp6cPK7sKzORosRBDLVfIxo1WdgXV2i5fC9raOdsBUSpMuX0ahiXGUkl2jq
XQP/RvRvKMlYDSQxBsydQE5tRaOU6748NZOqHfKs2/S5EqxEwqKsrHdFrrFuJSYc5RG/3pCv3XA6
RhkTkB+KfK2WzUXgYtweqNgugDjSPKVee6kCXbn7Ix2qddXVLAGa4KxoLPr7vHgLSOiJGDNKL1Ci
lTLqz3YjTqba7DIvHdeNxno3bRKbeJABWShFkcXvz01gvJTmITCYNfEJdEiHffXAOBSmBc29897x
SHkm+GUK94EMynbABg5Oy8FgUxoGLCOGQD9BWDmFvXqK+ha0h7YvgzTbaIQH7Mw+D7o3Q3lYjpYC
I8URrGtZ6Y/1EN2BsGQ5ig6V1XQQNXL7Kp+MW9+Ib0zmlI3rtNukmrZeqV34PMkhiy7bggQZ1pTr
OCYaiWNnHFULXQzGChglJTdgsVOCi6kzouZwuaMi3I6dtnGahlUJwUYPz4JFqaSX5lC9+XH3ltTk
KuJpoYmbVLQtNw2UP7/4Qw/tt2iw3tuuQK9fXxlqWm4RvydfNiKsINi12+ELIVkS9mVeETxTTkYx
3YWW8xA7w07Vjb0IWaoqjX6J/A50DxOMTssD0arddnH5VTOVtVBLHhhIQ3SeubEET1i1f6lyZAOT
F9Mw8WFL9gR1r22HSFzaFI+T762qcTK3YaPde/iwCuE9he2MiI/CS6UHSAHQDheIbLi0MnxPC50A
d+beq6i4tX5xQvCoA3nV3YqOWEwTQIYtHPsIcQxDO7+8ySAyLLxpvMxbbxVNFi5KdCFjcmmgk0Ka
1d1YbnVjWNlzVeNVpqgOWvsA0tTuzjMJLxsetALLve0bjQWbtWLKJQONRgIwXPM+waATugnyYpZR
Pedqu1JAqQpcQ4dIP9mag2couoExMfe29HfzI4+8wOOUJ9bCDHO46VB9fGFdC6O+sqrBXZJrZNuN
ad1CEcY5be16nYPp6V2Qj0Nz0FuywQHplEp5RckBq0diq4u+QkESXKru8NP25MvTVGNf6uwJwTM3
RlrJc23atlr7kKmEwFBFmhnpWwVid+3ZLEpYKPawVeY0IHpSEbITajASHGD169dfhKtt2sq8bB0H
PZQSZ8iEORtBC6cgoNk2x740m6NWRO2RAMREWq9XdsBH+kWtlMM+q83yJjaV5IZt9fxaVhQ1/Ed0
inhs2j5akH4YaMvKUuvtt2Y6KkO3xtZQnGQVcADyEJb59DlI3Acx87g7rK2pLm+Iw4gb4GK3pYp4
h6wysHe9Ep66++gw90oxMN3wacPV50AE0mHp97qyl/0AWw/Xg8C+fh5VHuCW7EIIlaSt+WSyrrbr
ZgnCzkLG5c+6NHKXGqI+J9kD7a4RtEtMQNtK+pM5dN8O7O2uXTPvL36pN1kbIKXTk9D6s78mbFQs
zEvypPrVZ3WKtdpVAMJIDirr02LEeiq0zuxFNqUu/HOMp+ed8AFOFWXfXMii7RXJ7AE3raMhbu+8
KkgPuiCWmAd9y5Ojca/xQFim0G+aZe4Mx15l8pWnjpVXLwPAentZjFMv3kJsMFcfAwd+f4lXIUGz
+W2rFNW5RPvoKt/K9cpHsi7mUb5TH2HZOPluQECC7n0rsh3baWUpixHM02Pv6feZUPgcqnoyhFbf
ynE0ziSUUYlLOZCVA+oTuedvZGsTW8sRTC+smrS4lgcrFdUmqbi1kMoKw2VrF2hd9Fm9lM0gmotr
3jDaVXgwM4vPfbJoCkFdkdT6HCepx4H9QL4lSKFvmsaIToTYw03RD+mZFPyMHCjLayTqnFURRN1N
gqTmqkZV4XashL30Yd/csfaqlkFvpw8N0TfuO6t/DCf07JzUcv7IBytfpEpbfDGr8h1TWeiSVf7o
dnH2OpQ5tMHYeMsngOypW3xtBlYUGTkVMhzFslNLJo5JPfsDK5pFdUm0CkhuhgqNacfAD7AmZrnT
0XsqtiG5kHcSEQejmcRbWjnXDgj/l6iPn9w8rJ5V9gSs3mrvSSd3u0jidNxEZYA1iqeJa8zk0dVM
Haag2XBZ1gVJCaVyUlj8dEJcywYt0BwmCb9cy6JsqCKCQ3GQKix3GOqjXxkMaxuI2UoWm3mAwtHd
dTe4KOp9fw+8ngvg0+TRrF4U4XKqHHWjGBoqxHMfOb5HTnA7CKv7+KiyIa/9dpvX5LRkFzn+oKjg
/LuQfH8hwLPBSN9NXYJdJCnQE25B2a4VVowlaBkeuc2UdaMM8S0iBtGy0qzmS5YqV7pV9gE54uvJ
9cOvIrOeAXh7j72tu1ggN9BmeyclquKJg5IXxsHRe3fD5rXj/s908uJG90fvd39YBVIuobWGPcAP
NCXTde6U9tNg68UyCPrpxtOiYuPZGXI7Wd1dgO53t7g2+ydsTeuVIRL1AURhjGBSeBZqcpNPun5l
lBlCC4bdk5ogF9gmobjiwiFRFBTJVcLWaWugtXBMEjPdtgKVlDQnwZUl/XhMLKPZGjmogtwk+d+a
WnbU2lHfomwTHDVPt7fcKM5lkkAEKJhwucsuckAn2xJq/86w4vCa1QhLOs2xX4P0Al0J+61hH76o
m2C8kV0ja1KIyvzZdejqX7oa0JxvVDy+t11jMfu2yS3oqfgS77Nt76Ntitoy4QxZR8Bz24myD9c9
dqGrslLJ+vn9dabXOCvH/rTWo6m/lgfsZZ2lgZzERha1uZ/WwcQNjNLalkxtGHfHxLJR9Qn2eiSG
j/PCmKCyq/vVBUnwtwk3P4SqiPSD9T83pYfsDTwldoPursBFBYxlDxkYXsK1garwCtDOsJZ1feH6
16zuweijuElOiH6yzumNVT8izyRLfehnV0iU7WRJDgQ/zdvFuOcBZ2YMebBMy8e4mXvosw48Z0Uq
19b37fd+5D9WOtJ2J1lVem6OpFu1Kyos1Ic0bVaq3oOuIIDSbJTY5LfDDjJcw0aEj6lMCbEsvT45
PBYAAsyVxCaT5Ue5FhUCfMRxP3rKIsL5hJrmw+cQsqGwguZkk1JHc9pFBqavT5o/qjsZuM+VlA/B
hfkfKgPLVneKRohfnig7yoNsgIdKOng+eZpK4OOJZ++DeQMqwsq46oj/nIJMAGtBNfALUcOaJI9V
nPUSoQprgo9TtCQcDSd/z/XCu44CiDeeIJ4u6zPHu0XuQ7315uWuENBilLClf14cihJVKGvEbdof
c7GW9W3Ijqhvy0eyOA7iRAP2qjGpy8zCclYLe+VQO1xNC/myGXEuzYcOKXNLOciqKk5oleWPl7L2
s73zIK6lmfL1l3pZ/KXO0l1tn4lk3bvEUPG9Gg+hPn47qGp9HbX8rZMJXjwLHesPLYZ8oJZJ+YWk
3Ztllvaz4uQPjaY1e9M2zK2rxeHaywxUP9CAfzALjfQZDI9cd5lPAw1dpiqNHnG8xNSYCRNUhrKu
jfHgorLlj7GxAhXO/JcPV6MQ2ftYIurZ1vofgVWrIEgLlx17r1z0jztd65AVVUndL9TeCHZ+lrO1
bqB2uXr2XHraE/7kyg2C2cUh15EZjJwJQMLQbkRWpo+dShJtVFJto0Dh+mL7SwbI1u1jVwXlhSaq
dKNCENsXbZA9uOO4JxiZP2u9UcB68v1DFnbxjW8GX+XbTbrLLyiG4uQUWXflB2QZhvmE+XOAoCSn
FYMNzO3A3CIn+RIjSXqUByMf2qMwW+C1lovEgcIuXQCQPBp6ZA4L2Qcu5/wSmDYcOPPwrfh9CNk9
K8vHLEuL3efQqQEs2FS6Zt0KqAHDMO3RbfGuZClPIKA5HbL3shhXoFiAp+57t75ySAg2+5oICOgw
NVoWQqkex468apyb4smZyFtHQ1o/F2n2CMyjf8Wi+diyHn2vOxtKVh7gYF9Mi8KFJrBQ2MjP4Wgv
gN+SDSBk3MCc6fYZPPEGnvIsLlc4AoU5XSsXEdbSW1n8bEhSJcMHGZxlR7j7FD0oHTbiBoLUl64d
Cm9Tl0B8+8Gu96HRXsiSPMgu1txPFsXMLjL7gHhZ41xHg6rscxdeVwZLnV16h4iCDvlqFc3Nsk+l
+OoyTYmJVpZFHx6rr2zplYuPU3QtXVZ6YJ0+OvM7XWk4S1iV5VxDGGKQ7+/xcX7vZxVXFu9RAyk4
DGXTb5YNOOybIMnyG3/eckRqBVbne51bt80qIQQGdAdJOJgr+rlSXfdS6HF1CZflkT2xdadCq0Jv
zD6XtYOkbAye3OFCvJSNFqr2K3Ag5U4twQk2nVFucwe8a9oYwX3kF8667BBH0OMBHhX0TsxzOqhu
Q2bfTSkoG68IlPcN+TX/Pe9YkhpVY91ljLUGIJtcDpYRrso4hUAEUuCWaOZ6YKyzYRnW7VT5BE4d
nR0mJDv25oi6G2YTL2SrY5DpHBvHvyQ9j8BoFKVXZW1XVw6INVLoVfQinOyiymProTJKB05FgBzI
lEWPpUIAYe7g/HwmudSaoLobvoAX+TjTZsZalmOtn8ktEXF3RHrXpzCUEPCMrmPfRzdKawpSJKmz
7UdbP8Q8I4DDZC0Z7bi4ZH5rtmOmOlcm38/aSRLjukixv4tUxbkbZski9HgXQpjutm79aVxkswdD
64zakVRnSuAS1a25KgfBfyznw0e/pjILvC2Ub2fIlmYccUjuTR8LQsjt5LjXIBLbG9tow9vSRrMi
QuhtLYvyQAfTsdsbVvYzCwjhoc8Oso4Omkk4kAhIv/e91sSZtgsOdp5Wxz7ss3WSpc2DHsWv8qfW
jK+R1YdvMdcqwfQRo4v5HBepooM5n5M6xBSq2KwfJmNOH/T+u5l/nJN7qbbQ3ezbOcIGl5Kk+QFK
lXfQmtE7kPIkv9XrJCREnAebhGdDhRs2Tbls+vUli2BjpbTRJh1E1mJSYMLjw1V3UfPXo/KMj/oY
IMKwsFSXYz5XfB6aNMIAGNTr3QSRdt0OOK7X0WBcFrmerCMrVh4hyZ96rsI3K+rOZt0bj/AWctLi
9b919bP2JJeuZjicSy/61vWXUc1JxWO9EAlhxGe9yo171a/Ku6D7oRB1z1pn6x8tmvdDy6/nlF7Z
b+vKB4QyiQ5n8VodeMbC+Cchqppr+TLREASI5kPpxShMuicV3a5Dlcz7NfkyR4NWwVP151pZRhm+
upgMQtbeqFzkVnCAMmJuU1LFF2TllQtZD/Gd4Kms1LLBRRd57k3Sz8sXsldra621kx1qWStfyoNw
LXJlThsvSpQzvvWXLaMWfGm9KjyMzPPngFtjlw4E5rRM5Gc/1/KzfMUq9KEhmXrxWT/4gbZzDRL3
8tSf+4I2/da3Qbt3gcZBi+ywGxzlwULok+soM9eOyNAuaVq43/LlZ596JN3xax/ZbKsWYi0dxjIR
MMPgTkH8/ZDnjUp8en6pKyC+5Ct5qAOeXcCTwsVnXae7ozh+lhN7SjZxho6ZPBmKI0pNv4xDuJIk
TV3bTFcuObIfxmDh5CzzcVDB15RwtZDr67zojJBBfg7UMD+LdHTgiPvGyhv17MeGXdMh4PdZWxqG
syLTaqzkifKAtHJ+rnfV3FNW1D34MJslxxaeRobTzONEuvGIGYJYyCJUpmJbGygtyaJuQhlV4Gpe
ymJkRysekPpd6en6OcnMO1ndR2i3NiYecvGYj4+1RqqXLYSzl62KpZ5w0pyuMco2b+t8+hjaS832
0MdtiZ4SJ5HxGNfoCrEfnT+WlqImWFiKcdXjq/So+ziT/PunNedPyzIs3JBJGh4/P60cMuHTZjUC
zQKW/lYqoWc8LjZNEYCLnsXSP9TRZz31z6KoQ5hoHhAa2SobpiFlZpflVM2fUi3Nd7I0ZuLAVAnF
J9XWXsxaF1pgFJ3RdhtWNfHs9VA7I1CmMFv6CBVcFSyFsE7yLdIPFfJZsvfHiY4Rgp0W7uzrEZ0t
pY7O4M0Cthb9dYL/xSUC8odWGdxHVeftR2+AdeR5Z9El9/VcnXvwbKqEdHrTJu7j0BjxkkB8dClb
GzvGE2NMHgIN9HRjYrEz9Ir7WEEa2+RVPGzkWbreE45s4/jKU1LvYYov5Vu6SqdeovRKBnB+Kz+O
SeRWubKVxTEZnyZ8Z9Gwqsu7OvDX8i29htyYNuF83Xap/mDCGksi99ikBhkPVYVcjJHVEads59gL
i9xLrNk+uFDzdhxTE7mh782DAobh85RpmkYmUST2LR6thgXrJOxug7DtbjFaInSYAg71A4pI3mAg
04/Pnz201r/vYyM9yv64ntRbo4NoKYvVPOCcxZ3Hkuf0VWYt0RTxtp5hbZt2rE5DDt+eBQBQ+0rh
blURyWwNO3gLr9uwK97wcMrACQaz14AJ23ZqXIj+fXxv2fWLZyj5W+LrwF9s8YehW2LdoEx4STTS
PpaTJvBA8pwvsSJWsqtwyfPpvereTCnecKMa8SSxqv5mKr1uId/PhqSYdrZ49kugiooYWIwpiXWo
IVWui8h2HwEOHGXXJtafOleFg6jbGh+KiI78Gwq/F0uHfdSff0PCHurjbygy1lTyb6hgDd1HuXgB
vtttfJGYm1RNph3ggGylI+xxL4tdleQrPVT1e7Opv7VOXmD8UFQTXexIGmUb2M7kSQwlflDxSV+p
o1pdAYbv90JL6h2yyeiIKlG6ctDN+2Mcu0cg0OZXtz7UqTK9N4JpAhHyGEI5Z0+eX13VxDOLFsGF
3sif+0yEW/SyMuTv0r68JDKHZdT86pdii8gzNsNms2QfQG8h+hF2BDbQfpPZV6lmrP1BiS5JG7nL
lLjrWtYLVwcLBNE5vzSsYl00PZYRQcsZhhdh/OIN7scA/d5wTFy1tNlez3HUS9MECzqXRByA4imq
8aOxq0JtXVUdigRzg+wiW71OLw4kEFDRj0lQoQS2SavAOprEN4/2fJDFMO3tw4S5pCzJetlDy8gf
kfRxUKbOY6jv87l9gcdRaGWbENebpRRgh+l6XyL0fxsFACZrDZyFFEJ3pvre9tzklnR6+FFfps6y
1fT6C2obsM27N9TGeYYBf7kOStPfBUgHbd0wzW+TniRHo6jdm9GrSwSg22cV1aYVMo7aFdKpOKC1
abQZhFI/VKp2H1RJj6QORllj7j1aMR4qseYkl20pejxAjBHV/jE4s8eAjJ0H19DK+0tDb+xraz6Y
OrhFq7ge48ieFcXaIxDMA/w/sJaVmVR7fWJZ8dm/retoozZs2WSdPK0LQeGPUZttZVE2qFH1jmy9
dfHZzQFJ5dRFdoK8aV+nwq9PbqcsPzugLMPSLB5fP4epDUdsmwlSnzxJNrRtNKySNPShXDCQrNOa
fMDsOsr2stgVvr3JoxI0hIo3jhdYjy5bukPvAQKQxXocwzVKNepOFp2kuG9Id50hU/m3MNQ3ddNa
j+UYQGDzbrQhNo+kLpDgD9SvwLDUbVyVbGlknTxEUV5fwrmCtkxfdSqMjT9V5b7p8iewwFDPPV9f
aaob3/Rjbp1N/aUltgBxBruKPTJmUF7nxqIqkhvVjNSVSnZoLes+GvzyyRh17SBLSClaZy9/kd1l
TWRp6p5F64/jxGmhgopolHXldB1E0qZ+CuBQfYzB5gK4tpieIL+4y8ojMx2T+tfmCShC7/X2s+T7
HyU5Vw2oXHy2dT+Vvp8nJ7nvPeV55Jz6W70nVz1PgN97frzf3DYL7vzFed4QgH4M+n3Qj8kRZmNy
tBL/ps3GboccS3L8rJevPurEQMKsB9lA98/qvGKmX8hyPXWvaQAwH3+Go59ZxVG+kodajGiq6GmL
gdifDb6mRsMPZdOJdoUaZBdxjw/lxzCfI3S1Mq61eNbum8eXBzkWi4Ju8ftv//Ov/30d/m/wXpyL
dAyK/DfYiucCPa36n7/b2u+/lR/V+7d//u6AbvRsz3R1Q1UhkVqaTfvr802UB/TW/k+uNqEfD6X3
qsa6ZX8Z/AG+wrz16laVaNR7C1z3/QgBjddys0ZczBtOup3AFAd68eTPS+ZwXkZn84IamtmdR+jv
IpFr7VzvOh4wwGtlF3lwM+Eu8wq8r1goUe+xUMEkIN0EcWJeVZNlfByySbsymVovyA3zXaOWZF6B
yi+3iha0i89+soGcGwaaRYRkchkRFLXyncjd/mjl2XCUr4zvr+YeKKfkLOPAnYZsTY6+ru2bqC2u
ywgorW+OP5S8XN1boTdu/v6bN/SfvnnLdD1Vw13GMQx+AHgh7s/fPNKGAwYmVoJZV6WSioUwPHRT
uC0Ba+4h1Dk3/dSjpTZW2WvfJucuNauHzx6+Yk7rodUR+Aj88mLUScBGw5AWS2wEXxAZCS5Howhv
LTXDbXhulUV5ACH8MmJMdhmaanj7eX7eox23TDTtRe0Pf//n6ua//bmmariObrvoLiGRMbf/cKFl
vp6NbWAHu6ZlxkIPftmPXReu21TzjuCo0agmK1LNh2QK6pOs7wDd5FZKDoU94HjBYnO8KABjLoxA
N4D4kFMm2MkE+EP5s12mNjAQkH/J//x0z9TyHnotyrGKgrD5pfiv7Xtx9Zy91/87n/W918/n/Ouu
yPj3t12O0WtV1KSff+3107i8+7dPt3punn8qrPMmasbr9r0ab97rNm3+vPfnnv+/jb+9y1HuxvL9
n7+/Fi25NEZD3CP//VuTnCu8H37xefhvbfMX8c/fN88IPD7nb7/t6/m/+tcz35/r5p+/K5bzD0cz
NQOCoWZrRHy56vt32WRr/zAtG5sKTfWgIf3+W45qVjifo/7DIxtmO5anGoauGsxhNQwP2ab/w9NM
3XA8B741gnre739+A99mv4+f7q9nQ/3ne1LRNdNhLrRs4+eL07YKNAlBRe2Qz71LwmPH4s82gIYg
mGbAiUXqy0FOHR9bUvmvqntkR3Mt7GvH2DhdvuwNsN3evFo9uNmVZWzC7OaHL/Mv5mljnoc/5+nP
TzZ/4h9um6Jqg8DwkVcqhysS+UCyAm7zjRtoW1bky/mDUhxtREJR7Z7JcOjHs6uYTMiB6MsV6EWx
7ZwZfTWCXQkwBwEma7jShweDynI8OkTvCwQdLA+UA9SX9mKAtiE2hmohWzeSmvgvf4z5n77m+WH0
wx/TTLM6S5SkO+Cm95amo/c0IvOhXSmYLLVYgaaof+k9Rm8RmaEWQ6AaXdnQatE+cIEw9OOr8Kaz
b047RzW3ZRltTB+2HqTcOZ0P36XQ5z0Ja9rYLK21n7Bnq8HU8SxBQSy+xOIEtYYm10GJ2trCD6dq
aVb9sZ1KULjDrDOWtc/GqDxVdfSSxYgWuUNyofCY3f/9D8rN85e/p/rzV+CnthYZQZRCsMrPjelt
xgTXCIIIYDiMRdL2xzyaVl7sHf/+/f7D9WPNn+OHr9x3rT71Ri3ZRXG/tUD2z18vWIo1N9N/eaI5
P0/x369R65cnWZWLCA6SnuxwEnvxUXNaqiYwIouEMZpQ/ZIA/5MWldmyR/55ggGpFghICShc5WAe
OxWtBD19ccvopcn0sy+y03zlevhDCx8tBdf7oqjoY+sNyzLdOSmt91RZwT356a3WBM8sDCBgVmt9
Ao+ttXtf6Z77PCZk0G20PrsNRGWc1PZRJ5q06DuS+J67y+cruy6rg2636OaMGC6G8T2yGa8oq+/G
FKKlPj6EQb3XQOa5MTqfNSIRQ7FJspgTnTtzSlbalLlrUdun0EMIkq/3DNzTRFgifGS3etWl1lJn
r6ogeKMF9VKJ2GzlzRdNmGcxlG9//xM7f31JWXP9Dz8xEPuoz3KRENTRthZ0OHIzJ5woVrXIr1Pw
6n//NszEf3XlWvMV9sPb1GDKa9B7ya61BJiw2RdIn5MZ/+XGMP7DnWHN7/vD+KGrtPAi42SHgPW6
qsE89soLAfST5ThI3eTjtVehzuV5yBvBDV1quXMIkcYTI5zpKXiwE2f+hpFHY52xn6bkSYlMVEsQ
XR0ysU5JnJWs+BvM5xMmdG3s0z0+tFuIG2T7NLGDbvAMv+KC9S2OUi4S681lqrsnBVnUVgseIKTc
CUvtF3//ff6nv/eXBVGHzD2GAaz/FN+4YYpWUUjhPyUCOFbEV2F9w8T+928lV/N/8RSxfnm+mQbi
AZrFHeqZtv2HZToF7AekD4cQo88qxnEJrAPhRvjY/4+z89ptHNu26BcRYA6vipRkyXJ2+YWwq2zm
TG6Gr7+DvsC91WpLAvrl4KC6ShLJzR3WmnNMJ5YxsQ7lfdEhXEftHGDgmNySigHuBAnv0ocE/b97
qn9sqf4+hpxshv9/6jhZ3qrMayE/M3ap6dPSVIJ5GBtbSwItCIIPeNgi6LsNpbtyhcltSlzaN8At
8gAKBWJ7CnJzDUQDUzdw3JrAt9p5QZOM0qTbjZSF1KHcNen4OOKYKghFGyxzi6JmZQ+BG2KdJ3sT
rSMatP/4UE9WOFpsQMD8MXY93Lg+3imGGegHp35Qy/JBStJb/Ho0Q/vo9vKjPTe/n6wnEMU7q/et
yB1agKQ9XYFZ0ta/6b8ecHdFV56TcmaO0U+WETtMctJr1cglu9ueoOBrUq/uSw0pdJBqNxkEzCgJ
36Z30USSGTbpUyYkjlngm/2up9waLRq82FVs3F++8Glx+WFInx6fdL9H7sMPcFsL9Vgn8s2k4Q6g
VBWIpNGnrtXavHL5567+ZIZVDDtXIqnjqVr5M9KfJ8cq3RCbeFkBWfTLK6/pmWepT3/+1wyogIr2
RMUlTVOBUVbHPs0xhxjOyhjgNFy+b9/v/E837mSelTLV6QuCClzdr3dWiUpwwGIyEG7aFvGHgo3j
BY9t8qBZRbZocM/Oy8pul6YQ/lxRh3FpWOCKwwppk+10bhb2G00He+tJLw0uQGoUeNj1/lYzra3R
E9FlYw1W9SfeT7fuYb4O5laD+BW2tKbKxlvXxM1uIlO9QwpGumy/xgUWcwpl56CU40aM6SFy0hfT
yx4Gou5Wes/msEDMlUv1Sm/7GFTkn1bjPZODem13ybsJU2GwtSuPRT33+E9mahRK3aCYkCXkwsdD
kEw7bnBtnAwM597wnq3QBn6BJa8ilyKQl0UA0ulQAtAFSbQU5Yrtdpnv+V/+YWfRTTbllfCMtYCB
xyGyG+zHyw93OhL9+FacTPTYu9DM5Wbmjg0+a7PfF5m0GMi49R0DG3zwkqI6d5CtaLbJInccBPLz
h7pEBWSgAlEXaWg+JNIyzd7juHILFQ62Mh8QWlRSstWLO4PeKt76WSg3ZEnI5Ez5zMLWlVt9Zo/x
fXD46w0APR8gsk4Ra+F6j9Tgzquk5WgEvy7fnnMffzI796AI6MTmuWsW/rJqrTuvjN7Q+64vf7yi
n/uC09kYmgeeSZG7oRYx8SXqmyrT6quDl6rnLcADdWxFetPk9m0dET4gtQz0CCl9RvwRMYhA4DoB
ZyDUKrY/4tmvkJbjU31Ma3ubKdBcdYnUu0hqMIaNrxZUdVWLcT5H6OA0v/sQUvKpJsm+BDBC69Ek
WCBygb/tM9Op6c4Y88CCXdwF1F88dtWz1NIeCwgW5KtuMd/NmsjfVYl5rDyBJhCHoeYMdx1BlvPG
JFhnpJYHK1F9GArxKHqMjEzzL2UxbHWleFGM5Fkf2I3rGiMsVr7AgjUzv0L71tvGuzXqC6pi6ayK
nK1tUYu1/J3MPnyQvI2FCzEtIzQ1ScchFEoljPZlPJoYkrsliXxPmWGsIkmZJ5qMGjL9smKkiLgo
cxVukIDzFcoetEZnXWIjqkOV2h4rT6pEq0AnMUkaA0BaPmdoui9vIQKikj6dnOS3UQ81BTbfMnSk
GyFRgIqTo8eRdHAKGLX+c+Q7myFTXKdWYJgTnlFxIRp5F2OAFYjDTBhndAOlB9l0ngwndUmRZDcT
AeZuQFtNuQhGcyMsOvxcE45PYGLSplQH4naCF4jpGBzjY5d1ny3fqgfBwuqQc5UjtB5nWTJQTa41
k9odCVFLLRA7n3fj8qA9sw39nkn+euWqvisUQxtzt82lch6prZtE6VuR9IeqzT8mkgNSfpge1fby
953b52sn7wgJ0vAhWj0HAAi6qPDxkVnrolaeOcYsJLUawTgSHC6r8VfWQCzu83CLtHorjlpsHVsr
/8R2eK9VILag+t3UGmKQtNBIsano1ZrcuCgbt3oQub3KQoXr9NM0YIRPrUdP+rKR/4sBrzaPx1PI
5xGdK3OVBQ3leYrkzcGKasXy5vLlnlk7vu/CX7d36AdLc2Asw1jEwlaRQTrr6/YxdShfZPGyaCV9
cfmbzu3RtJNjuIysUvNLk7BJ1f+VFMHO4mtVM1+qafgZFOVHWyh7ZD27gPGPFezgk6PDPmptdLAq
pzWs0R8xi7qXf8+Z3Yx2smnydavP4qLgypUxnqUtUQYl2wUmsqKorh2izt3eky0ThwWCwlqus2zs
NSDRzwAWmgPccN6h0Ab0cG3YnpnZtenP/3qOqp6g97dJ8pTUkZMgXmBL3zW69B+HyckWI4iaIQwx
nbqqLYEIh14r6mZrtzJ60PbB84anyw8FePvPOwTtZIfQJnKAw5DXT9VzbwGA9agN9o2m90uhinjZ
qP2N58mYMNA3l4VJNS1DEtXqe4dD5KxXCqDRWEFUsXRCJOO2/Qenp75IEd7M6imq22sI1CagHr0C
j91U5mnXI5Bmvm0de58qscWpq2dASk+OFu68Bn+G5Ji/W0xxdtPT8TDFMmLmrgt7V8bDKtYGd7oD
vqLuY4ngBqmumK91sfChNAADlu6oNd/6Fd6mobe+RlahsaKrlPu0zEM6g4R63VgtKuDWBjdbydsU
dxY101+NDqzK0OGnMsm95i3+4cQjiiEr1TtpqOJ5E4/PGYHb+CeCnd04cy3O0cKAKrGafdAHmGAA
q9pyvU+kZtvLHhSFkoV+YHVA3bIPQu0XtewjOoVd1wcLgWpjKLRtK3GD9HgNC2Vr5wiV7ByLnMU/
rZ2xYDECEQnFiMX0ERTuaxL2y9yHzB3X0t5rAe9MZumljZx3Y7LPVnJ907K8FDbEk4Cg0GSqc7Kc
y5YzLb0HGh1bLN67sV0FtRXOuzE0nkCf3xNNQCyV/5mAMktVJDW2mXw4TbkUIbuNtmm3pQQNKg8P
XoOvs0LHjErYL/FnheaGpOj7Chu0kymronUepqWL5eMx6CxYKuax8fKYMm29xDeTAr1EiOYUY0MR
3YbwjXyC5dCXf0eFvbCVCaABdNowZFLak2qryqTzeFMAWY0lvwFBKhckIZl3VKGwQxOQceUMfebd
lk9WJKdRSs8hiMC1g3iR5NIDm5wbSzRXJkJl+px/n7hIAvjn3AERRKGErzIxU0aap0O6ETUef3zn
CVx7i4TlZm4KUDmasyZyaHn5VT+70J7UVqLB6sll6HNXj4pVQ5W1NcIHYNBfMcrlbux9sDwW5L94
48TNa2FXn1GJo9tO1gJGYx7gukmLtaWWr2NL8lG6tB1eBFSsa5Ie/2hKej9U+VuC/kFjd2NnDn4X
OCFDbdz0kHqmRVVlM0g4o6uF9ha3LsA8dVd1H/rgf9Sy9nz5Qk9ajP9XRFJP7i9UWrMZZJldN01B
GCwHgujcrMQx5rRYDiUhnrgida7ltBl1T3bjOoCxmyU3SV9Is2mzNu0OmkBwWjXbER0w/jCwLOQi
pdYhIW9XDxDBBFAZC7P+vPyzz3VDplbY30uKNsVkN6mUuD4JNoOkz3SLoAJqx/tR4Cuvnw1/WI6B
snAS+MJ5O5P7qdV0aHuLpDr7y+FJmUQVGM6REhd4pDfkfcu0j+/JwVhokHWKfG01T5EUuk7wiKki
jOnUE/eR0mkgEkvxrAX+PddK2o0vOXdmF+778rX1+10AcCAwpStbk7OXerIXIKMaE7ZiJ8A2FfY/
yInFsiMXsYF+qTqPfXBMRHvIiRiTUzIkAIwktNPqroAGu7agdsSD2/f60gy/EB7P82Brx7Gb1BYh
QbhHcdtj1gK4X9yPUQevhbNXw+yFnjGfjIl4kOrhJcvuI+NPrNwP9THK1xIVDw68TnCl021Ow+3f
rznavn8+T6MKfIcoWoiinXZLvhsqN1v79CicLeCyMuXC9AyA6hOuIynJitLKJg79VZ1r9BCoWQUh
SABlJFqKM+MEs0IPHg97zMzrNgKFEWO5wf0WY9o2cFxqN+NUWYEXRfOoES7Zsm5fm4RnCeos3hGN
y9wuPBSz1WMkw+jsdG3WwryXBN4M5dnHalPoxpw85z3nTbePyzdlctBb/QY6JIgFRXywh1vWWcFe
tXbttN2nmfVqVNQ2LTJFrcK7F6LDsCN2IhQPqVYtCDPZaRla4apbff8jh9jlCjwrJS3IK6vL744y
zWE/3Gv5ZL8U5QUq+0FDooveLxDpc6BVz4aiLHJzEnwJDZ5XdphafjYLddiDZ0/br8tffm65ONlB
OSUbzkpKMxcm/z3KM4Ru+h638rWX5cylnUzbfgbvMNeGjCZpwJHZPirdcOWjp5H40107qX8kEf7p
0aqYKAeL4dbU+EH6Gy2qFjgm0yvF0nPlMnW6b39tldvUUjSldWIXuTGuJ2tphAWECwEyvh38hebh
kx0y9O1G8VT51aNKfSeGJ1oNaT+DkvqaxPKdFyowQgj6QtCSF1POuMMEHT2lFkis3ngoIvI7hnYl
HHtp0Y26smieebbfS8xfv10gB2HN4rcbwVMp31Jh3pTO1RPamfuvnoycTG/sujTqyPW7N63OpWVX
mxA2nZiQNYt8l3rcJEHyDH+Xwoe6Iv8VxgeU8kz8cXKF85yy9thH/adh/K2F+OtS814LqZ1WsRuP
CYjhFvKIcpsUJPdc/nzlTC1SPRltsDU4CqQ0DCNindYecm6jaNf1kK/NUfqK6NQgSgdcE8PjHPw3
4Q9/rnzzNAv8e5zrzslyo1ObsUb0ja7Wp+xyJRsV1QjXkYZApASYqtqXrLXR2AEqtvT4yezEI9wH
OGbBAzXI4sod+PlxI7Q7eRHktJJzXaZuTFVznhv5ptLaTZFojxBtr+xdzxyA1ZO9ayzC3q7Bubit
z3pjBk+jL8yl3IKvKWXpvfTglVy+q+caB0ht/vFeD0bT1i0AD5e+0srWh/uUHV0ynQRAygnLXnok
eBV1v211dPWG3X6kg010hr9NadeJXhgLmeyhvom/cAPhnBZRuohKWrmZHJHLSFMXHi5IOGBlU/0n
JcHRyBdmnG6mVY/ItkMZAlRiPW3InZoamGbZHEIE9vCaxw17OYBfHQeqpGMb+2LzF5wwxjXkJ8TV
FNuYbmFJEVEL2TdIzUvNpyWUgZRUp8CWbpL22kT7LX349wg0lJO9HQQwXFQpCXEEDq0SmJmy1d20
pNIsU1tOFrXWfODgOTqqeQeM5Nn2Wk5ACB4E9lgtt596SyJPoUdU0GaktlQm6QsaADanp4A0+GCw
dWJO47S+AXGyaHoD+QLqlawDL0fzwyqhGgbFfTiAOJ68MEmNLyI4FqQ6xJbvarr3rCbhuz/R03vr
efr7g+59xXb0gMqbeqTTu23UrztygOU6RZCSrZoo343g+EuD5+/4yj3hOfOBdV2Sk4NjdbswCzaX
x9r3jPjT/Tt9gz1RoxxpprTACsk8zQtPil8SBa2GkYPCVMyVZ/XL2CH+dGh3rYPAB8cQbGsQN6Et
bqvcf4wccUS6s0nG4RjJ1DbM6s7unZ0YIMwM4j8tGbpzstxhSW6zbNoOaByQORmtDXIfMs+4IuD5
eS77l0B3CNqmVDLuRFO8Fsa+gDp9+R6fmTmUk9+NMaSXfEhjbl0+W6gk62Ccec3eL11g6//tK6Zr
+muJ8fQKbM3Yxm4PEiC5E8Gb394i4+8IS7v8DefuzsmKGse2rsigTtzeQDtsE7GjVofLH/3z7I0a
7Z8/XiWRQvM87o/eJ3ONI4XtEKT5aqNlvvwF3xPnT4P8ZIE0WsWUzdDP3RwuikJ8EGnHkNDi5qvM
vSUhFW5CYcSIwr1UqG+W5BwzK3lrOEcA2nyPyayY2/RC4fUTFzlorev5qMmv/LifixbGdzHjr2dX
1KWaEM2ZuZ7gUK+1+v3g6bu+63a0CXdmQgxnK5VPdkIqUNohlLvyvWeGpXyyyugxOtAG+9bUtVob
dfIny6O7TEuf5DA5QgLCeaySERFWt2o/3OIO3039E6mR34h1e0jAiImxh/ZKLeXKLzpzJ+STuRwU
b1fRMc/cPHCOilUea0XsMuzFa7UliW4kP2ymZtXtaNcfHUfTy1977j5Mf/7X/U/aItV9K8xdpQpW
dWSufT/7PRJ0YYqecD5LuTINfG/HfhiF8skuxTQIm6fggGCeG483f3ClPNuNRfBLzjipS5m01KFi
kp5Ff0RSNgZjIimVjQAwQOJxeqen8TFUSggpwZ1Tm6SK0vvs8uGxr/NrW6kzZ2v5ZLLypdxCN4xm
39HatUPbs7X14yhVNwb2g3mchFtzkFZton1dvvu6/fPMojsnT11rRJMT3p4jcPB2NcX4YpQWZSi9
E+OWzkulv7WpbcZBgoqsYOqcSsrSmNx5UzIXMqu1lPiymxuZSQvKlkjyGB9MHVwc/r/jtHeJZez/
UhzQJM11dzTDJycVy55EvAbZB7Ia50+O5nHeeuIrriH1JAY5VLHSIciKfcLb6qgCNlaJGRHIezuS
VIImG3ORl/2wLMKRPDr9l1ol67ARv5gnHtWpJi4ihZVysAfin5Wn0PCpj8XVqvGsjWLqywLU+7zE
YTVr8uB34zms8F21CUUTLoaquAkoo7VEMQG7IThP97aEASynvbRtQK8v5E2lKL8CrSZwgTvUG5R7
plfUtKq9FMGP93k1KyUP3FpqKPLk7VZR+u00zcWW0OeCfIyZZJR/ujA9SrG8BAqEG4pCVA8IhDYl
+uYkfgZBudfMcVnQn45Lg6JPufcJs0YPZOMKMPZDYP3OcvOObSaJDQWcKsnwgWxQfQ9Sf+Olww1P
/MYmTgeICB86hDWCFJVEKZJ85k7uEU0X3AXjAFHZoJqUBtvYTFziERYkGMF16pxFRBtStwGSoabt
UXIYFckM8lBvICX9KpriGeTzSyGyDEFIGIIDjA66V922Qf0C9kvMtDJxSOaYYqCdt7bqV3nUPRe8
6cIHtF7nz1Wpk0QyVI8gXiFs+vpv2YCkoaQyOY0iOALtIB5Kx+xOiyZO1aVmUNMyEwqfLIuE+Rgk
kpZoCmDg46OYFAgmnJFZTQN67L17wx6dlUKHuRaJNvfNce0pTUr+QLDVU+c40lRAkvQem966VKky
gZggQKCKbocQOVJmTfDZOlvmnvzYp9rvzB/DpRbrxHsq1qFN47WdYMbMdRr+8ZSCII+LEj231otX
oTm/LboMuqpu/HgckRGQ8mKJcj2pS3NiIEtZ7L8D4+iju0Vq3Q9j9GnDMi+0HChq3C2jsfExkkrI
H0BMzEzZITDJn+cx00/tE0is1nuUotIsHMYPW9LmWS6OTp5mM18pFmNhEANs+HeJjbsI0QE3zVL8
BXV/MilbiVxMf2fU8PL7sXZTIn471E3T3s4u8VQK3c0MddMgQ2oh+1NnbLMFSfW7zJZfhpB4do0u
zfR7Y+pwGDdWRh/OmwzTPoDfeaL775GqHKmsa5X1SLaeRHCBOs/95MurMVb1DQnTnfPeGeib7DR8
GLW2W1jNuA4TatptAxzPUXmYozY8ZR7o6EyOofpawcKoSyBudvkSD+oGvI1gdYLgmEDSJZd7EcSk
xKc98HhzpImXo3Rm0tbSlsTDvtPmlhwBXKRUiDhd4ZTUOqor55O1NCseY7V9R0r6R/eSX4nc3NtK
dpNP6Rm2aa8DBQtxlH5x6HrPs2pdxWFLQkO9KpRhZ5rRpvOCXzTP1o1vJDNkZ2821t9czR66gmhb
/KJHVCBQldA8KKW6VDsHeSE03kIM/bdMwJlEqA6uV2Gl2rwpnC956B8zJ9qMtkJlMzXXVpq8TMsU
Z62tFFl7idYUvax3iLlwAupV0BKVG0pQTBt5DGaozCBPMy9M3+yP5V2gdjdh2S6VKlwanXwksnEj
EeTQV9qTYRiPwVSkr2KCDxQZlC7W8k/Yer9CYR+AYqzJCVtM/XSjbh5oYt0h7NhPS4Nh1bz+E8TV
i28VtZAXNfc3L3wg6XbFGbWkUKriTOuBkfu9v7FVdatL6WesMOtbgoCLnKnebOQ71sEPD0PhqkdG
N68iAzamHN/YOT8ppceYot0okMB4iV6Tb5IzBPX0vm3rSZFqv9WhQqyAWbL4ePHd1BPS0nivejYx
DaxILddbBMG+6ArnhiPgSgvI+IytaiazQ21EuqSo0s7L0f6EhXqb8ZxN0qhSOo9QjBF5WjsKfJuQ
5gQikl1D9/b7M8MeHIpuHso02g0pTFX+Akn2ZHPY5k4DWjSbxr/Qw1/tNDqKEKJaSldmeo1ARpOl
lumHVmFGjuyXspSfC2Vy3QhPm6k1RKa4Lx5KekqOP5AlOM3zgLVabZuL/g3l6gMq7kMBlRUvyDMl
cjLPtYfpI6H4uQUhk3M+zphLaIOIpS3Wjk8NeZhmwPZF92j4BvrwPrWMCr9ZZ4n2QHv7pamde8sw
Hyl4vnudtE+a+pqQ+OfTh+6cHJ06nzIHBCAK3CJahSxrIFt+DUG/dWjWXN7jnPuKk7MTeiid2ycI
zKoc0kIHc4NY7JdVtmBGrnV+zhQBdefkFBV67I7JvqD32eS3uO3+QNq+1RLzLoVq7MXAKols99R6
G3TJjeNLq8vXdm73dnK0spOozTsH8UmXYKyeFE0gUxeXP/uMml53TmpuUZAWGd14tCBNUhCdTfkW
cMISd9lLa5H4O+2JdBSuEF4XRsuSjIUPihSeclmoq9QwKW1X6jYn+uTyL7J/3h5jLf3nYWFaDYjz
ZmPepmKXeN1jmNs5c4p36OrotQFekqKvF6gDGf/OnRZ0z9NGk1Xgl5WAWRr132Wqb8dJy2AnB3m0
H3DkvWlF9yhX1cYKk8de82889G9S3f0ZknTdCWC6YzY6lOgnPSkrZqjXy1Htbkc124QOkWM6Cyqm
OeEKY/DIOyo2EJXSuQBphGxOenSKZqVn4piWzd7J7F3kGYcsDsJZb8R3PjlhBK/99jOSZmqFCUjR
0w3g1un/DOS4tbfQiXe5WeEOzVs4EDD05tZINbCSjXlsMgWqdrUGQHdUBFvfaTHuR/ZO1AZ7dBFp
L93ElvoLU+qNBmtLhMEWs2ExswvlAfgaAUIlVqw+u6vb4lNRxeH7v8bsdkvJoq2YNQ9dSYxKpOpv
lx+kMr17/z6M6fbJqaNswsQEHZ+4IZNhUfUuHlfQpMGycW6nemZc2UipWhfo4izxH0hbRaTYXDly
nhMq2CdnTpadugail5AAUczBGACz80kxJglAW2k8Pcl6SfvDVPa7fLk/n3GRNvxz2BYJNcggoUra
y58qulZ4xKtpFbBkIi+t+j++r/bJ4bEXaeIQqZKQ2emt6OQvuo59ghrNBpv5J1mzWy39bjn1Rr83
kDA22xfLQQ2p7VoKP5cv9txU+H3S/OtE7+VyqRQmd5cAkF0g//aMcO3X5irvD0z1K7UkprF6sqQv
KHZXbvC3PO2n8XQyxze2lyu4zBPX8MpnkGwv6agCKMnUYj6AfJtxHnNNuQa9oruGJW/trhPE2Mhz
A/ijoRJBI3Efiq59ylIPEmeFhrab0nPrvkGmVEWPbS32mKxIr+7rVRmAJaf6TwoWlZEKAoydt09E
gGezIonJE3VWlK9eych70HHOXbmxZyZ7+2SNYV8iGl9tUzeTv6LyEWcnPtdiPqFBrWDJFsYZ8D6S
Hcn4HTio1Yiq1WuSe+Xct58sNanmWCnshdQlAWPLaGbk3qfyV+nflZ6HyBU2JCciXmN8wVC7oakS
XZlcWefOFMp1+3Qt0klutI0SnkSKLcogDkpkBGNIYfTBUfSjKWGRMcH9yh3t1QamFA1KteRsTklP
iT9UeSQ1o3rOMPOIUadPFlm40GjbQDwo6d2U665uP0eJXPXLD+u7MfXDiLROliovCHJBN853VQJc
LEVsUg+sLN1e6CXP5Le5Y4rbIO/imcnRfOYxXJvWfqiMZp3nDfELY81R3VJ3IKQ5/Cco4TFb+IN0
rSx75nlaJ1NwWrOyx33sc0edvZza8JPT35cv/sx8Z53Mr50h+ilk03dBON12hgmWTY3mnQ1Pn9wK
ub9mRNB/LlnCt/znxOoHgHVQUvvu0LS3lCAIzxD1ofZjtArasu3QFBFuABGiexrsKQxMizAe6s8J
tcbYo9bjF+zFM+cD+3gxB2HwkFjGKh7zjlAx5ZF69bLAqDElYKwju16bOdL2IHw0J7+OkR6s3Fwm
WoUfT9KOTpK+RjViRqvYGk32LLzsKSEYqFEtashVf2Ua0M49uJNp3vL0IB8DBOW5tvdrzLdPujqs
bbV4lFG6xtYKJFtrg4b3yFi0+0WHmTcx7/lTSdJ2JJNVwcEcNxJ5JwkksoJerWIe+c+lsJcJmiQb
M0pVaUt5sjKrh1peGaaOVvxZtorF5REyDbKf3o7p2v5aI/APeLypDD5+rlAPo/Wb0+4hHfsZURxm
YF1pKp1bi6yTdUEfM0XpnDhy8f18ljAx6YvufRMcVxaQiGVKQ78zRmTyQmPC7+G7BbomXfl2WM9n
LvNkxs5C2uJOqYfuEMTFQpShOo/K9EkFTTWzhfPbVyiN0Hr02WqkudjlXYtwKqIIq8V3MdXWUu2f
Yt8iykGrZiot5kiJ7oaUpBJPfZVFIs8RR7ldVR9iXIGEacM2xSeQEV3AlNLQje/8Yj0mNodSQ56n
MNTmflM/4xH9qlxLrEHjrTy/2JJGNZrJrENMnkXxvhp5FE48ksfcGf7c0ZIH/unC0jlB+YSO59or
mfVPiZDLhRLnK6EpRyntKaOHlBFSBexfXg4zmG0fsdF8gNxjF9IQ3Sd673FoCaUyUyxiwpXC8pCb
/R9NbrfaBOZTQrVxHeHsaL9uk5hgj0KN3hCQbcfY31ua/sw6c0t04X2kYne2U0BkiDypG3ocsgdL
UOP15pJk/0prxAHaKBGx1TyPTrMxS40wL3X40mgDLLS+urf0Ho6zRHCSFxl8K1JgxQhIpG1QXnsZ
cirykpo182M0tjvBGCqkIJwbhQ1903k3M8V/GOGtLgo45VEPnaEcpta9XqtL8IXyIQp9tvCtp3H+
a9pF7aRbgrE3ijSuc8XMlppoDomjrtW0/t2xL4vDZIMx/0MarOdGy8lFThLSJtXgdzflAKpsMKAF
f1YCKWCMGNJQhKswswWxD8043BR6F1Eu7h9x3mYPukLz3OssAk7QPh4IM1DIhXA2mdr/HlFjLogV
Ced9077WmrJom/TR6etn0ypdL5d4H0z/vdZLkkLN8H3QI2lGbutDFKp7LagJIX2fABMwLSnV+iyi
qvJhU+IhrZA0PTIsKVqkUPTkqXpR3CultIHS9rvh6c/GIr6jpPoYeTYpW1bUzolXrmZJFlJo4SDp
tITI+r21ruzyxqZGMS/84MVug3xJD9DtZM5zGXv2gB1cYyv3XfGqD5O6va72fcarEnLcIjXF/yTA
ccmJEZPYOO4oH60TsnfSxt+0QfOkmA4STTIzZ1MVRKTig95DMU8pcYqq3Jedc8+gOuI2ZMfc10ev
6fZB1L0bKomsYEpx4K5SLyC0p07h44oOZQJJFCncRbaj28CRlzUkwboSx+mfeB0+HcQgS2sY6lkn
WSQIiGoVWfUSt1q56cDm+VFAy2PgVYx0SrVjGgDUipUDAZWk2TThfBIYxgVqRbq2bongZhboDiEd
JYas4R6nTwHo3jpqRAbCw7jNZN6KLCe7u66Uz5Z3uO6TnW2bZK/Z8atfdp8DQLya3qpLB3tWS+Ua
O9jKx6DgC9bDhAQkkdxyPFyaZCEQrtFuOrVzL68DZw701smmktgZg534yMYgle7oldwTZ3ZTe+E2
zoJlyzPQ4JyYZnjl684tnSe7SC+trcgpstDtmO5h4/1Shuju8pWc+ehvtexfK5pn6WPfS5ia41S5
k9HyMvy0K589bWd+WC3Nk62aZnqdr07d/7QiFSjz7sIEwXC5yAjluPzrv8W7P33FyZYNNwfy8R6V
3IgKhjr6gkDBeaioN51piTnelYjqjjWTGu1eJuqWpAX5bYzCo2e2R0kzyYTyP6yQpDlZyVOahN7W
i/FxRKq6kJUyWmNzpoarjLzaYc7K8lsNSu/K7TkziL4tQH/degUX99BQgHazpjBnujZ+yNPiI+Tu
wRBjPa91vPwlasoZnODmygb/3DM52YX5ZRBUskoMMCDK51L174mH3LHdogqmtM+Xn8q5MXW6S5L1
ljUS6EGfTXkp0SEl2/nyR5/ZmZySoDzTT31arKFb80zwQzCHZ82jl8VXaiznbs/JzsfR60EnFyx0
g9I++IXyZCTCnRYEhIlXJIHnLuFk7vAooOkDqhHXFMVWz+IZPb9HOMjLy3fouxb10ytxMlloAc4K
nUxVyuZGtGNlpqxWq+vaj27jnKq9GgKGkfs8mYeBr8/YGNwpRbTTdZR3DjuvGF8F6e+cSUgOAN8W
r4NQuRsi/xgV2V4TzvPQvAmYkuweImQf9syrfdfu643d9m5otTeirdg11nmwKqalhKYEtubxVs8b
UumkrUlKgz16D13LCQsr1L1iKS86JJfe6DespUfPMF5MjA9FO0yrIVl1lP03Rm49isS7G3TzefpV
NgmMcUAIk5FVb35iLapKISRscJ5lfisr4psp+QVdUWefTfkcSopfKYULoGt7Iy1ofYzqkuDWYdWZ
uYMB1XjDn4U12U6IznXypdzXyU6PcPbWQKyIQNv1tbJzRiu/lRrn1SI35cFxvGd6vQ+SmgMzajdO
99+89vopGUoyKWTa+IhJ8gpuQi3ZWPQ2OTVuLg+TM6PwFApFy7LRSsIfUIEX22YMMbUTZVqXUvLf
JppT7FFoyJFwojFwHbm9G2x5kQX6Y91ICylt1pev4dwx6ZR5hCnHV5u44x7p6vsUweqV9iolGwEd
xriPRu1JlltO7nnpKjVKMSe4Ugg+d/emP/9r6vbUrIykgrKOYqt3Ku9wVpmvTVRcmYXOSM9gUv3z
8+HpESgAccttegri/8PZeSw3rmRd94kQAZMAElOCVqREeTdBSFUSvPd4+n+h/kk1v6IYcScd0X1v
iyRM5slz9l57sHOP0TOWQXv8tlu2B2/Il0EZfBmQYSl/Ik5OCDNC7zpTpxsS3zuWRXLpHZ0VeOHL
9omkOabF/YWH50yj5JRXpADjH6OSJcaOzedu6LeTH5MwHazMroT/rP3HjzlZjFuELlpboUYZe2cn
FHADtGQh6y5G2j69F19YMc/sw+bJguyQvIOalRSaJg6+YtF+zh9F/MkOarK1VOZQqKDZ+DK98Hnn
+vjmyQo9kmuSddCJt50GVE6UYmFi70BbvIwce6MZyqOMuiulMMTSN7i5P78tZ3blU0ZQO9Q0PAM/
2OrVGLpBTfinIm//298+qfRgE3g9Xm9Wk1r8MtsCfVF0ySh5bugiTmo8v2tsQGLcnxrjR6/UN71g
xi8m83VQg2UbA22zvF99nz3mOcCBPL+nv8bxow8vjRTnn/GPLfWU/ONMiWNZFg8ip899HBdHL9fd
pCzpNdTZegoBD6tRfElMd+bt+kMv+WtxaQl7cCo7CXBVZ2RRdek7KgproTuzX06J6CDX/+1cIU6W
mYgoMrvuimAbNKR8eUgaly2y1p+fiXOtZHHSxMr6ViojexhDMs9wJ+wDsWff+UgUWN7cosMiif9k
rs+tbVHr9/bgYNiOkS0NAZlCVr9W5fQV0FIYi2nZ5fYxpv9p2N6F7ePcC3GyvBj2WDtaJPxtqqgb
CqIj2pMLK9e5Dq84WVMUo9eihnjxbVgLj3ODw3k3szdpUG26rv0myHfleOJlxjHHXhhuCkU9ZsXw
bsnkM0SS4ZOZ0Ebpa0Z3gOXiAClh4RWkSGRdvtc9bzUl3tZsmw9zDHdtU9/ok/ZURsi4qtEm96j+
kHayJAL6vs7sGwdnPETnXWL5Vw58J4eufaVaK1IS/ptdSfy5EH89tPkw6q0hWV3ypMhXpZk/a6MR
XVlqcaEreeat+D+kDij8oCZ5mnTrVq2C35Vh4dNajAHhE4X98PMze26tOYV0pMzUJAIXf+unFtjp
sna9vKYIzq7/FMAd19ZGzsyeEDf6y1R1uqtU9oqX/7+dDk6xHF4V2eT6wWEGS3LVRzrhbhTwCTSE
C9vAmdLlD8n2rxtFglocjI4Zb9WM2Sle3oecU++AA/bnS3jmBHVK4ug9xyOLu2WaO9RXQzM9pWH1
aaLJQ0t4oTw69xEny5bhj/VkED6+7dpiVUf9IS1pKuCrJTb40h59ZnE45XDYpgwBMnA47/T2JslI
YvHalLy30PjEGU2MmvXulbP7qV4yYtyEWX2fyfa7LdFtDEOUXLia5576kzUKG7hmtqKKkPnTpRsQ
eaMKUdYBuk8jv2/Q0v58186V0qecodl3KirEbNvIqtdNYGwGCfcKgtSIMhScQ94cPMYwo6U+WjE6
DiuI1j9/9JnN9RQ4pKeDE7WzD7Ed20UhxMqwCYqtQJK8eAY5lvqF/eiMKVn8Hw5BR6bMSIN5y3x7
pTJo84mJrW6Umsio20FMLJMpAatHaTxVMrrwIJ35dacUgdrQRWfq3ECofqsmuPGHGu+4BuZknYep
26TjBX/7uQ+an6C/3muj9ceMah9eUxEcc8KZMjJppxa4pX81jzANRBs/37Azr8apkb63NfKMWt3f
tkY7R789KuMlc/W5muHUnKz5gKEiTfO3E9F67wWc2ZXMqofRKvSrIgzWTNCXVRF8IU+MEQmI60Ik
0F+aCbxfoH6ZQZquEmmCnTfMr8oeGxp7BOHCKJ/FBhfW6HOaglMbctFYjlXqfMsoqMGHKpKM2O6X
mjqHjpzBRdntvagAriy/EHcQKAK0KwhXfeK9zTvvz3dBO9foObUrBx5c9MJhiowh+z6fuvVcVplD
Djqu1LZZa60rj/dIapDsUiNe2jJbaYblqnH81PuRvehsxYCa0byIEBzxNCblbdrAA5D6TsiQThFD
EHe0xS0/c1mExbDKMuTfilIGS0cykouktbEMOS01DCBuKo3WVegvLpoJqJdt90tPGoDNa2tXTs3o
5lK/Rjx1IAD80W/KvYlVA1EwnEZVruo4WrLFi4Wt5o82QbuWEI/kaoQrpRsIj9EWmfOhWODjJMFI
Y/akGPAYSNvdZ5WzFWn6HerOog+CJxmOr8WUv/j0B1F2UGpyQ3h4igVpm8yqinYtG3sbFPJOFuPt
SE0NYKRc96r3mI7DGlwe7lV/M+iChoKyLMzMlVmPR9Vawi+2gA0hti+4k0k7fcIb2HpQvYSfrjs6
WuQ9qMteV5gnIoWzVYm+sZyHI4gMu2i871smbWOR3U9+8Rz6zT4NnY3KbbEtorYrdWHY6t637FWY
a0s2NraTlBLS7MTaUoOV5tuuolmHugVaWA7Xc59MjfkLVbqfwUeZotxAFT8WQfrtW8EziT6rviNQ
d7LAsGoo0ucq1wMLachynSPSmPsmmBfWEMj3bZ8eC13+nh9TJ/PeJi5xE2Wvs95jkvG+i/Q/Z6AE
ZXMX9bvKM7/LUN3IblopcXPVm+O+bZXfESrY1vb6dWnUO7VsnUUMBxf8q76fzB6uhb0KsqcWHZN6
X3vD1fz7PVgvXtLjRLbZAtT9fJVFF79Z9j6PcQbDfpOxuTOfQhmuYwcZdEKeSMYkPorqN6sU70ph
QcZrPn5+wc60Bf68/H8tqB7xSyijfFqbSJOcqFnLrOMSJwtPNW7rTL2pvfGuUsPgwgv9p8T7xynz
T0361weSb6LGQ1ZS4WY9iQZm7gox7aJuRi0pBJ4Z6irvq29Y5i7zaw6gXVUfbOlDZUmUbaBgQkn9
itwly1xqaCBsmV/xLofLzvfdymYVIBvt1/xfvBQ5TpyIteGR3FW2pflqIs8kPBCGVE7Xac661ONX
J82KLWFSv22v27cDfoKhvWDfPFdwnPINvLEJpdpx+pKEp6OStxcRTigqjva5LuvV3OYxU96gLspv
C8x8noJT5uc7e24DOzmcdZizI9/sOJzxmmWcQ/teufDQnPvTJ60d7l8/lFGLQMQUtz1SG8hFF0rB
M3/61N/vEecWFZxCtja4+8WcAEvyXXZhTzf/3eE4NcRPkwqPAbPrVno+2anxJjXKX//9z58UJ6Vl
lWHsJRQnmEOEIjYzYCC3vAvV65na548S/K83J8J2YCUpf35kErTwC/82NydYTOEdxJDr3LRWORqp
nx8ea35K/vWazpfwrw8zmn5QnR4NkJ1XTzS1X1UYjuzvj3XmP02t/ZBzuE8TeaU102OMUikiGl0z
2rfA7h6UKt+UvvkF6/dWwDJb2Wq3smr/3jF0b4nv8Gnk/7KQivmJ7+SAPgv0JeFLRp2+NdD7xgip
Xyna97j1gMJFUEHqx8khydwC/hU55tWks/92xTWh88fCy5/wYuSbToOzMBkcIltVDC8G60rj4ISp
ZQjAWhznxmrTxG7vDfjzE+fFN5pblQ1qzJB7d/10ExAtj5OZfmjnLUHi/qfGoXHqzieWPrPZEcJt
NjLsjEosm1oaXnhjzlWTpx5xVQ1jJ/F5G9tWtRcVnpqwEUuh2lejNv0qByRCahcouCPVHfq0l0gz
6nVLUovBprxoU1m680UnNHmtqvFVHWVLT8NimHUXTrLn3umTlSitu6oKiYbfDmX1LNv+dz5mF45V
597ok5WIhB/dUmxgEuSg8o2Dq8pLlpkXfP78GvxpVv/jNVDnbfOv1yAKo5HCjFNA7HVbduDfWW83
btjr+05HpDp6yWtrqLt4JEHLGp9yOl/Eh0CAKNNVEFn9YhaI5tW0GGR4CE3xey5L59eliNq3TKYf
bIIu1lV9geNvHrBQkTjegZihq1zQJQeMLMrBRZJnQ+9Qn+aN3+riwzyKKCr7Gj7jJnOafpE7TIkh
Gf6uwZUsNCS4gZJtYs/kH+H5YMyC0gTYOe3HD8XxHn++PmcO7qeu9HogSKRT6eMgpQoWWcZ2PGiv
UPuuUsd87k1xSbF7bpqgnqyt0h5jEecGx4CqXCMaf5t/+RzxLUdkQpWvttgSgrWgxlYvCiH/YCj+
dfvn3sxft38wZMqEavC3WQE0EcnNnVHjbRnzB7ttXbVQvrMQ+6Kqb4m9dxO016EALKmGazOZCCtv
LpzFzjzm6slqHKhTJoGb+Fs1DVddYW1gOP0pH3++jdq5+zi/uX/9zk7JlbxHv74te8SkQPYPUHaO
5FU8+UaL59J60DjmERn5VCdqzylmZDRRztykThBvK25H6l26wbCkxObn73RO9KIa//udODUFXuZn
bNZp8TGp9REFTLSa8vyK3t46nLxHR0+e27F/s3ztum/yK4f6nLzlNfl5byWbg93nm0itnB0Zb8up
jtAX1uW2htEolFFdtE4TocjFKuxXtbcxteHXha9+dtnQ//e7CzITBnWslA0pBTik650x+t+Go/72
6nI4wI+9igPjrTbKJXHli7zkebFlt5IcWMLA2iZ229A7scl8ykI0MxgxM3+ZpOW2cZr3dioPftox
i9TZtrJJkr4ny4/AMe815ztv6HaXaXrXlPlHF1U7jSvWWCQoBz7O8IypVdjW12HkfbXkc/ReDfJr
dqDX2/naCcpqIAefLRGei9LJP+zauTFRAzl+/jsCmaJl2TEs1FttwhraWI+xoUdLVret4Tc73yOV
Eawb3jrgRvI2z1M47OIm5YixrDjM5bFEPEHrBunoRIZKFkXkL46iwunbkEdqmW+Znt8QtDw91Y3z
XDZsFVNHMBgb3G4agNQP6WGu+/0G1KQ/pguJ/w1Zd3/TWvLGw4nuOqZO3EES1odJ6cuF0L2RBTD7
mh8ite1GN4qTt9gcjgHnc3xc+kPuEQw+pZ/Qu/GQdMNLLsNdmVXfyVyt+419yIROEUGlPk3+R5ok
vO2h/jWvAh23gwn9Wp+LPX4vqpRPwneHJQh5fnN/nTfhi8EiDq6PKRop5b2Wv1ZgB1xDCCzaFFCd
rmD4qp8SkarrgeNom2Ybaz5e9q+lHxAeGRyYYXGAH25qowVig+Cv7HfzsXxueXlh/lInUIpV8dCF
0TtdjK9AdyymKpCLbHDJ9vSSeeFNWZFHC0Kx57wxAhpfdEh9paevGyVGggolQJbvgJR1d3qPi+CQ
RMWTGMghshX+ZdDK5WL+vBhm2qqcBy5+aByzHG9uox4TEf4iL/k26Iu1xcTGKeWnRWA0hLNV7vTX
s4dhXqALxS8XtsBBHll6+VHp9poq5CUKGq57568abBb0g+Wicfq3JuwIZC7MEEab2FkR/kW9eGlw
EQRBMi2MXDvqsic/JAbNq60i9tYwIhGm7PUdrjEfnxVVTomzmt+axaRhEMRqKI6rGnTRSBlAh4+z
FyImv9IPFW85GMW4IyCOJ7E91Fm1mp18sNIxzif7eY1JdPvFkgOkooL/KIrsLTX6B8l0OADhHB+0
FuCDnmZXELbuVKneaBSZbjg5OxuyPubD+mrWIYWm7u9oHUwXCsEzZdYpQThymKunCK03TCRjkBFy
1dWxvvp5TTvTDTRO+cFBTWKmk7BOEkFL/AHdPrPDoB9Ib191nZsbaPWlHS7L0vvuzPxJ8Eh6UfZC
kIYCK+QSvvDfP9I4JaJUjjMWVYFlLo2KZ5OnwQ6yC2XqmdY5lqn/XbWrSMmo6lJl02XeZvStXaQQ
3WAML7xeG6rAI9E4d2bVbKGnPcXaQOXlyws37+z1PSk16jJv0xS66saPcblXYtdo4rpUnJ2Z9jZy
8mqtTyRdhIl4jQr7Sa0x64FtLiZrk6rdhYnuuX6FelKqZ6IPdZTZTOVj/X5eZuMmyZeJicFdKqJd
BLq8jROD/5blR7uT6ypWLvQrzhQhxqnb3AtZWsl6nrVUTbXiUQtcRw8YPTZBdTUWfuWOebtNB6Hu
aqJZFnYfSTesgnKTltVV5/eHJOjdwSBWnh6mxWLw86P/R4/0f6tAwzmpRJq0rNVKtYPtYEPhEpFd
rpRi2DpJfJ8o6mM+Qh6Y3cRpFK0Z+F9Xnfzo9fTRU4GdSG18xOu06Vt+AGvym58wJixbs1i2yvA0
N76Uobhy8mKlOcRr4rZv0mDfm7YNF9AEjKpomy7VzG2sYfRO7e4NmdOzEni/KDH2URPf9OAd5h6n
3wKQ8cJoz2CSTJSqTJa6A6FCjMumfx3i+j0V3caRfNWSUOdVpzp3qZXR2wyeS2ZjLlGB8tLdnC/O
vy7aSQkUwuNNJSeybaf0rjWYtqt3oclewPVp+t+FZ34mpfJadMo7p9M33jyUE1VLnkaXvly4cWe+
wsnDzEZI2CK+BLhG9lHXsms/Tja6Vl94Wc4tRSdnT/g82lAP6Eq6KrtF+vkwCPvCmGt+6f9x8U6t
9Fmahm1UIT3LFdwRtRDHtlBu+0Re2yRd/Xx1zq04pzZvjI21Pqkt7I8INkjfBveVrtzBLHXbatwE
wFVM2bxoFFNuDKFlodjji0URkiY15qxpuDCxPPdbT1bdMVCqqZn7sVUk7nVIxkVcHk2AKUxVLi2u
8y351/U8WVw5xIBG6Wdrga5sJFVAUSPAkaN5lRmYn/qZ2VciFOgmnXTOyTz8fInPQOGNU9N3mCd5
ALclJF5Ra90+U5gdNL9GkRJ020CEbXyjXNeWtY7SHjZTxoGfMdPIO+tot0li78zBWYfa+D76rMCt
Om3MJnmUabTyCYZY6mG5szzcMVU+fvz8lf990jRO/eHQS2XqZV0IeLMBqkPW/KyhTmoUWT9/wLnb
fbKYDl5Udp3W4BUOnQHhf3MgAQYlHVuuNahPP3/ImZ6YcerGjq2il5rgU9I0ot2e9qum8WI4Ne02
z3F81pR0ZdQsfRjslPhPnpUujUx+zpfYquxjX2U3eJcezbE+1GpHrnTsRn1+//PXO7ejyJOViWl1
mUTQ5cGjET6lworSB0ZooaMpS9RTocsRDXW2eaMY2l6pnW8/1ncRlgkb92fXowgq2+HTjpX3MbMO
kqRyq1X2Y248+laR3iQddCpT0VYZOaVhLz4C31jGSnprBjpgHG4ozSoiSg3IGHn9XZTpe58Vr1KO
TzBwVnlYRQvLSzQ4QdVxHtE4hXKVsHcMOa71oLTshe8n1yDPv2pfPAQQlWbjWV70x7CvH5qi20kt
vEv6/MJKfq40O3WYh3qtFeBgwy3zOH1JfcnPsc0FJGDHtULAsdEUP0eByF2OPniMq1XaB3tfNS48
tWckU0iTWVn+6pAko6BrBgB/OwUd2Q1DjfraU/eWoT46GUY+S1prpTHpe7W//BLgXGB/9jNKn5f5
54fm7FeY5wJ/fQVDS5J4mnMUcLYRhRf0EQCk5JC36nOn+C8KxzsJywZIebQslPA5VMOrQqm/+/GS
u/nM4nBqHTc7Qx3ziMfWLM3HuTpM1KlnK7g0/Dn390+W6aFV0LY6LD51HD/P+hEfM1NWjc8XruBc
e/xjG5jz3f++gnZO01AWdHOV5jXEj05UHIf7Jds23fJ13kCMuKmt77mHHFjJpWPFmTrBnv/3v+5b
Ofb61PKqcWDq53ra7ROf8c2nHbwFwZHJLpStXZp60JOP2LljzqxjcolBdPapOVlvY9wPepSaCsi2
ELOHDendcAeNRPXgyBRvwYdGZFjXkYIdH6SGus4vAaj/zNX+db3n+/DXLy/GwnZgdSsbvIkun2en
+ma+CFxmESduPuKbUWdH/MQeplvPNVPbzCux8GKZh/Gd2mutuPht5l/8r29zsuiSOk+274jiuNBe
0vp7oq5pYHYqyV2UyjVfRIBknltMfNNSe2nk18+P3Rk8BlP9/70MUgT1iHOd7qr/GipccpvYgD5n
D8fWY3xyB4Ke1uR3EG7ymTDETmBmy8K4rkJnb3a7qdIACAm3wq5UFaR7Hvv4Eur2DCTcOLVGBpxi
fKvRCC8brw3SnoABhsOR/8zj7xnK0SQ7P8OZXIkVHG8rN3ATra3owUezEoI383rvsdTW/B/qcTpm
yiOYykVv1stKwnckRjr6XWNHiq8y4E8VC6jJcaRqxXKmgoM1kNe9UWPvvQGtiwEd17qyMfTr1vyc
MTiozzeauHOU77EI3AKTQthe6UKdOSZ8zbh+MZx74CpiuAdjd6EiPTNsME4tnVMj8PU4ZK22TvjQ
atWuaekSG462ixl2ew09RnUKHwMjf+QSXOrfnP3Yk0o4pK0RCRVMWZE6N9JWNzgCFEJlalpSw3Mx
d6FgUnJ+Q2gy2O8/P51njvzGqUFTTZOps9WAnIK0eS3j/sqQuDHSyLrJsVrDN96aU3dleDSspIUz
mirkwiefWY6tk+W4wF9ehbbgwBuwnQii5sBcSdC1JmN615iaK0qu674I70hHmmG04K8ru7qwn85X
9R/LgXWyLPcRuaZNJ1O6OTmM1nLbZfZXYTnXnaQ/ZxM5/PPPPPc583L01yLoA17QRKBl27Eqj4la
ecsZKmY05U2awoVVLmG7hDxX9Von620wGF7cjFxQ3ajvhkyFcZmgrJpsxFNorrxwuPd1wLEo6Eij
uY0sA2CpunYasYdnsSKC7jbtijcLLAdDn3gZ1mwQ8YTpsC2uK99bK73Y2p75rJbptZbZ+2Zm9geB
t5EGgct+bx5H+HOGZr6Bqp54X5UNctNPTdEZt6gWr3JGqd0vS4ililIJME7M2QEvLqLMvsXN/NaA
GBn66gsOroT5YR0GTW8WfaF8eGq6Kv18VY3BZ0XGHQwhaxHNiLkGYOhEObQkl+8KoPyxhRkS8EOp
dG96GioFNS+zWvWa8AMXOaCbe/WNPRHjHnLe02ugCyif6qiDK8HJGydD9ChGBEiRurSGOdQ168HS
Tg+eZqyLKt7kMkX9ld61vdUdHBHsHN/YO7X6HBTqpreKVxKO74Yxx8DrSFeDZJfIcV1DhFRswZpp
54+p7Ajz8oznVAHNFGjeAcHlrnLGX6oXfQHcxS9V9CEoA6dcppVgmM+qZ1vfedq/CjoEyzwvr4e4
f+rM6BiqxSYs9JsG3/yaQBXXNgbyuhRB8ki6Akqzy+eYek2xaZmlJDqYWfORkfvpKiNxuRHikaQ1
D4Qy4pq1q1tr5Gr7egXw2dFWtSN+z7wwu4ijVdDb6poWQL7wEF6Qs/MOuHhv2/KYjaXPiIKMHcXB
BA+ieZVkNrxQA/xJC/a0g+HntqXKmJCxorDgSRN4ugsj4yoVWYOMMYiWaA5fyAV4NNlYmkb38Mik
tGGrGfOgy9pVMmg+pboO47RZFj6FeBWBIc77N6EnXw1NOdViFk507guPy++gc1bwVWEFZuatlpRP
TdBuLCbv2G6+1f/veQ2Pba18iS4iCNmMviJlRBzd9L+GVjsUebtTVXtpWlwa01JJciidD8b3uwKv
ohpPW0i30UI4xq/Ezq61xH8x9BARtH+NRvDDUTjcz7faUY1l5mOxbfX33uxXjun57jT2VDtp+TWO
4hXTV7eI6uy2GMWOYI6v0KtuQ7XMgTPZKBTzYjvwdlVKWZEuqr0GXvSu5Wa9SvlCSq1922n8yyS6
U+27lUiG7QCHVQTIUqU/rqdR3YV+uAp8UjyG3L/PK0hhavhgSYdLqLNalIm3lr3N6dAsNlqj3OtR
Pezml8lQEIXo7LAoEfxpISf5Yk9quWYEzDGSIxEoDS6CV6XjIvSGez4VvO2YuanQ9klS3Zb1sHfM
CGTLVN4O9DIIc0QJS70xT+88uzn0iO3dymnRoDjkM+E4qLt+LU1x5evRXY0M0A0KXoos9R9EmVZu
Ape1QmWq2EnlWvrAG+KQ2ZS23SpW4ruaTnXrtPeBTp0xJHeiGJC4iL3Sw6Rpa6pu0R6iSK6ysu6R
FNLTDmvtOYDoAmxzP//qSFMWIy6ZGTnSiugOrclt0VSkr0O0iTqdPK8sPBgcVijnwLhw5MMZHSxm
IrgTEIlSyjm22qdr25j+gkPasSrrWzzWxNerG5O80FYUkLOF/otUxkObOisyXu+SbqIwTMKXYIge
Jpk9ezNPUhk6N/LH5TgSheDLF90Ot4JImsjkKeni5/mSqWXxqDHz0a0S3q1Y2o6zLpTiIWfKOhHX
t2BpuNIyaOm6d9v5wCACj8ZCbz4nhbkQnbrUgpQFtUAtgsg4WTaswnaQ/Ir0YWsU+NhamT7EnneN
td9zIy2v4DUzMwV1mtwxbpObtNL/FI1Djk45jXatiYoWMtG2DuSnFxh3mgk+Mkk4NBb3TGPvG84I
a4Jkkr1m+e1yyPv3qGFBwaLPtKNddRn/qsSTuFBDDJAJ2aOlsYaHDXGzSDaiSVAfOP4hasHExxkA
oBmPrcGYGBNDIinmsowMMaLcuCX8m/C66KZKvUe4qYSBZUW6sLXgLtHKZ5lUEHjyg9X0LszC32Uj
dvDEh4VuaCCjk5U5wiBSsjF2O40JNPkqcyOdd7361UzJWibdUdbWUgycuP3JvGJ3XFqds+Fe7mpo
h3Uw6Kso/J454DOkyaZf4sQfKbGw5POAf3ZAy5T+ey/xCAaT3IuJmgegoB4U7+iflUUDxDod9HVh
KC1enX7vKQGsPMTNPeqQspyucisiGN3A1SI64lENev2DXqwpsCOB627odzH9VtAIDfXcRKuoYb7O
Xw50dZ/59q8hKO5EbEMl1wBqm71YeG1FRptsNn05vsZsNEJh4kym7aJGVLEQXBhSPrFh5NDXg/wa
gvm4m7ccxYrIQjLD+zIuhmWFlLNX5TpObDeGI/Q0P8xQ3Q46D3Fsqh/m5CxjBmpCVTZq4u9LpLiK
76ziLgIXbxWPnt8d67wDciD0m6TOgWN1HgNpx3INdmuT17Ys4l0Mtketf4dSNisra5aEcK7BeW9V
3V5pNfu8TI9eML4lqfEaWrDFRXXTeD2T3CZzI5K4K63OicC1noJ42IwslUbB/sVg2s7a19YDstUp
o0vQ3yrUdXdoVXDgmXPT2/F9Y8p1nyWkQDaHWiScaFqeC2i3lCBsdt70HWXKp+zSnR5zWlL1hzAn
674K7jAD9YshDKm8AEQPhvrtQI8YeHK6lKucZSgTuwLc1eQ8MCW7Kh1lqYnhSSrWKuAsVUTxZ+hX
R5XZATlFhivIOQUflcMN44/ERXkbin6X1PPhKdQ/tCzZOfNfrh0KJGTPC9jdhWvZcj2awzU5T1vD
JNhTHSXpjPV6Zv3onU7PjUM6DO3UbZtcc0ttRH5iYNWkiTE/w2FB8LGXHMDZufxbC6fPH8dgBpsG
H3rCJo6RhDBdgH5MM5xQvKAKWDLUQ0lvI56wC3ZZOTxZfbx3PH+Pyn/f5tFKja3rXCl+x8hJgLho
ZJQOdbGqrAjqfbBAU169E/E8CmDoCVBxf19I1oLQBBBgqOUmS8fn0E43FvThimsiemPniGHWhd62
BIJ5driCeufmarflOtwRd8fOBryrID5T0+X9bJby6+Dehm4+J4St4iS9QhyzznL1mHdW6yIVBHCf
shvFfuXQ+Rv20hO3gcyIWxDJ0QhC69UgUYw8VeeAb1tdFg5ekjKtl1OmMvW1la95/AJBUP895f6x
Lotyw64ZYf7xw2Rtlb/NzsnpixTdMm/H+5rcoYUa9J8Kq9o6DKvffmaRqnENYVVZRtN029H6rkWz
zZFDtJVPTAig83K0CC6w94PfRW5mt/QayAMjSXMzN56UoNt0lbmlYNKuDWbcgNOYrO7nblkxGGh2
DJcJ7ZodFU4+lbGAB+YF32rXbBKSAXWOAUHcbQN8Dbe1CO6J+67dDPTQEp3Sk2LpR12Iu4ZkOLMb
f8V5X679klCtfHJ+5axVejxCk2/Hx762jiRZ60uraNzZIp0Xxq0C3NluBiIR5cZvpbd2Uu5jjWYk
Ee11VoxPdG7Cgsi5Ii2t2Y1xrPqMcJj4w+Byppa5NU1C2gps9MQKbaUGE8GEPmJ3r+iWDiUVm0Yk
rK2zYKXlPanJj8ogNhnZGcQuRFDbh/zeacmRor3sIbM8QCzelHmyMazqkPrqxwTx1UFMFSTRrSin
lzaoqCdjFysA75vHZLcc2mOskUqZdze6SYxRKasabJgJ7LP/9NJcEKxQjvveFjm7ppZQ9xC8hmFl
EuUVcWvPZipfw65jUM8iy3rv6tLB72x9mIr35RXGc56yz86jyU5m40Ky3gulvo6i5CGYon2g1Ou8
E7/7uNslaZevBeCY1qnfWql9h6hX20y/J9clgdY2XVlx84ZS7s40xLVOAsM8XMeqcOxq6a0yVV4X
jaEuJkch9g5VIPqw+ygMbuOCw1w07cj0Tf78Uy3jGYtIHtgVZUFGSaDBf2q2ASLbX7HRlRwVism1
Av8wykBZqJ4G1Du2f2nT8MA/KbCG2OrCqZR431jTfdfbv0t+RCINxhJj4k4V54LaeglmImEtuQtO
+5Vj51wReH1tV8EjKnTldkjoJXnGLQSh/ArQ8ZzWZohNlGEjanVDgYVjNUsEPV/YqF7asnixK6zs
WMN0hLVz47AT1YvPkS7K8tL1kP9uJtEES4X1DZUGzCDBy9vU17pog4NResg6tE5ldf1/RJ3XUutK
FoafSFVKrXBrOeAMJnOjAjYo59h6+vmamaq5OJtDsC21OqzwhzJwjW4HfHeHlsQto+0nzRo4p42W
0NI7q0adQal+AlOzSSIE3VOQH3RD93oUne0pdvcynNlrCkdHFMLRVks/YKwcvugVfCEO58g3NzXG
WAFiyztRi2FlaOW7PQ0gj/62zXA6KuaLCcVKUnaFA7bWSnIbvwnxXwOW7lbRDj/MnSfqr0XGB7Pk
SeHMjmz5QfK9DuZeTQosz57COMENTt+knY+KXvPgyAVMEIaqK4dKJcYS+2Vc7iv4iyt6chgquvM/
paarL/KHNtYpbtjuKbuiKrNRALdQk8964+2zOdwnsnouh44gpP4yO5cNfzxklE9d1PaYUO8z/rSr
JvHvG7ofrh3FAcyvMCjxMdwMGXB/rbk1aQyuLNkUJdj/Ip84EX0gJUUiOcS42XXruP9GGrCxGz1O
xTTDYOPlmG09oz1wHPtpPSnBJckDozm8MnW59RfnXoEcW9KBeKoOMGnd3uekpHScS7HrkAWYx6o8
EP4Ebb/so1m01EHrl8LneXPmHhbqTStJUVy49ZNtVMY+NwWaMpCRPUYhqaCz2e1GsxmKvEXa3xyx
kMH5gz5mfLGGjEZ8d2cnAATK+hDW7sWqmm2OrkqkaWJlxdrVTKdATTN11VW4nAQSCRvDdt7UcOtp
vE6S7kN361fDBsybO6r0zR48gAeV4JrjRCc9rdpd5TRfQlFQdY6y8LsDM9rDhcNwEOZPvhbTbc5H
TvrhezKZgdxXH81Py1TftWV133bupyfr37au3rQ0bNdDh+sI+mZr9RdNWL0M+Xj0IMWNYNbIhu79
ojqRRe1qHoGoTSQysIpeObFeB5lp8AQ671+uwz3VNCp31n3Vlq9daD72jgjAblE+55iqxLDLfaJW
1/kZO4RFUdiBGFm4V2v+Hcz2Liz9W9LU3sqZs6vpFwR/BcOspuQwYBwVl/6ha/21tzgYtdvWqtDh
/7X2L0p/bw69C4Zza1XF2WnTF3sZaGlkz3JwH63KvzZltqlnnqdJP9KIlrPeZPf6gnCT5X3qqXnW
TXmJ53ntQ9BE7LzDwqC8aoieKx6G2VPvZuZktr8J5/hO6Npa4UvnQmCRrd9FlrPC++NmFMZjM+Sb
0fGOLoUv9bux+x6A+rZGtC8N83dKrM0yo72dArct1bzTjDVkkftoDK9z4gC75DyuvkSpvaWANrVC
nt3Y2hdREuEM5e9jkJtqGOwCVoXUvnpv0oMaezuzCp9Bq01bNdr94hKwux9SmidfPQL1XgqbN4CG
XNndPK7V5oyP2C3npoD+/I61mxF7uR8lUr/wWztK/aZJ96dM3zuHuTJSOrT6YQs3M183Rfnq2wlD
IA/VjGKqJp0RYXCCe1Fbzs3+MBvyvsh8YmYpKagx5rjBcJ2g/aQ2u4qWt1GLTd6nz7ZLjG0P2DwX
VX/FWHlnLGLjgutUvR8oXK8kIGuFYJ5q/KtktVGNB24IGHZZSR/TiCbdeLh/uVhCg98Gbzofy95n
1qTZZ1a1LxoMRGfpH6W6dlxOFf5LxvVJot6TKrbGgpIoUbjFrhv3d1o53Wk+/tcYnQZmVf5jz7/O
CqldCmTItSbzGdLiVzci8hCbkvXgdB9OnxobovgP9Yq/9wLLe7TanqVDGUZ4IigJq13mmCK2sis9
C8t/nZvJYNdEDm1oEG31xpVtUwqG+4w/FuYa8xWLXfDS/RQiUN3JoCmnN80B/asinKwmofSxfldc
jxpp+TLMKbOiuodtU41c0TTtzKW+lAwtCi9HyCjfsosvROzVdmp0yheNVyDg6j60gPB3iHhrq0Y2
3wrWXeoWwARzxTLZx4m4FIg/LHP6MA/OayLze9e378I4HLd6qo+rMlnYSAyMjfJDZbX3aV8/lZBF
N2Vs7HvN0gONGGTbdtgGFr6/7AxNK8AnND3qJkgqlUNPcdCk3WG+ULR8RAvxoJP90HNh9+18BAXH
/Fcs3Wnw5mM4dwmAoUpbdT2FbBNacZT3B2gIr0OmHRR+B5nzjU2brPe9+5qj9trIcCN7LkEb/kmw
50mHqDkgIUCynKukm2a5yue5XI0RQbtbDMgAlWAsSQxEGe67uTzp9CrLTBVLdWUmoKX3QsjT0PqU
Rb0C1tBQ3KsF2mvk9HExPHWkB7Qy47A9mlly6kUSeFZ171siGPuPNL6Wg/VeJGmg+p0DNT+USqF2
NM6n1r8MsNNcfdjbAKuRP6xt7cWdv9lUGutVoyaQ8Lp2eqOs8/uncRfv/sj/4VqFDb1GCg7gMe1h
PoVHmS87ta/nCskS71rrlXdkqFY6uAUxIVeguK+s8JEPteOL61L2+InqnYV810qJjUuXzezkit9J
p9CPBCJvIwQ+m6Y2onHq4PlZWVQIZb5qVZW1goAdpctZcFu0UsmEdizCGwempF06ej/8kLo0hirf
3PygQXiwnlVAoTLaxhRb2rP8FZ/idD+Ew2tGC0fmIOOu6dKra+bEd9nXUqqHBkzEYskCpV0UO+mJ
vsWQULgU2kXxvUpibnXNRGuIExWnxKPrEdNgh4K6StvnwqnJBJ5wZ0ayYZvr7j1hhKl+13unXPQb
daVcCoDcK9dlcPL5qCaXJtYw3AfDqQaV7gW/VNx2ldOOaMkXodzbkE54YtyksVg7R7663U8pnyP7
yisVwVrzDUpl1I36HhL/JZZAj9gA9OaA3HuPOj1fvKp5UmAFMgr1CFsvDowMDL15qVTCmJhf/Ibv
Gs7d2KV7SGmw24xDdCmmdN9VSmuxSK5Jr5OP6jPCjumLetSjBTKFGW6CgEei5+A3za2WP8JlewIy
H08a1US6WCtsAD8Q8TkguvCgUPdKmIC+4D4zx0eVmI8Wsyue5NVz7cAaugttcmDJqO47K52HUvmQ
9Th+YIFWxqvG0DfdE0C2QCN54Wk1sOGaEY5NvNMRJFLIh44djv+QtmnvwBAHXE9lGPBzPtPuwt+p
iZggbZJFN7rzoX9TC0VRzS3kOSA/iH6bkhNKyKkMOQ4AWANTszePKPx3fqewHtZSXQDjttMrZnV3
6sNSQmCWRoTXdog9lFtRB6z89ZA/e6b+1PCI1Scz7JB9lYJA2txm9A/N6shniORtmB+ijMKtJtdo
dK4MYj5Cp56Tt9eheGrE1P0ar4ShuJbWec6hfNJJUu+btc8eCQnbs7ukjyxsM53JXzgFDSh000iD
0FmzfFid9Fuq2FyX43ieePVo/KIpw9PnjsKSfd891miKh6hclGJZ9ywEfSoOdvKmBM24/jHuXiY0
M3z/xjiPRv4lcdtQQIg2rR+7ORpWre9tZhQjmKNe/aqWlbo4PkCNzN8DNy+8oVoJRnNQy6Mes2vp
ekRF8z7V4Rry1uq+lplgHMkbA7Nud6tlb930xlgpjZQ4zl74qxCRkCYcOe4NFpVACpfaXHvkN5kV
XaPiwWqHH/afprMOHOpry7lXj9I2Yn9NOV1pXmQQQtR+yZNRHBe+1Cjnewig22yC/5txWVutbYxQ
YjWtdkr7QUFfgBtl41nFeorGzCi6g9jzhXnBv57hnG2SstGJ6EhgCvTWlxHQ7GellcVwKOASP0za
+k3ZMvLeSlxk8L+ArXADuCZuaxvjjPyV/ZR74MqU+mlFCPP/V7PDTaqGyaUy3mpP43dqehe0d9Q+
Nhb9hh/99xGr5wnybyPHBYXrGdZ1CwBQrJCjXpVsZOxGjfMbpk8O8yhjWO1BcBROAel4zu5pum8e
B5DaVoV5pk347ehnrk495CzV7lhJbvNv8JEkWZZfl+ZuGNe0pJO1moFUvdTcC418q9J7ZoNp7tII
6XMDqwjcm/D4eUOQC6DmFjEc9iHdxBxRovz7h67K3gAuq6yHUo0aglrQHeGdzNDf0sxWIxhG3zoq
hCIcg8gvN2l+GlkngsUTi+hlgaimRqn7UQca4ymT29/T0d9y7n5qH+r+nIRG8Fds/fPkUAcdEyWj
WYLpCDgmBpL9gG2EN1KHcd99q1HH7cOLoxuXoAY9cr9yTLdV9J8ij5c5t15752ObeQp4KQtVrQx1
cnDCx1fDH1ZCp3/Rl1s+Qr2Mac/fR+al7Suq8t8AFaG7P6jdz0r+wEfq2am5oPxDmF68k9J6UxOR
T2g4xwfQaVxPwrZkLnjsUv9VaoS8M9iLlRcmQTPcoLeuakIHbovBmI2GQNn95qO5L7VeJ5ijZrvh
ROmoDrTaew2qjf1Gaemw2RlLu4uSnUlaUwNMqGvxqOZfXCkYFlW/v1kVE1OxT/KOnMojp9LSYfhq
nZHGX6uNMOxfLPcoemOLux9Vga8ZUjRfPFJihJEOXUyxhTRtquYNFymI6OkyXZUoA4k09hd4tDUR
6Wq278qPJB3WKlXw7GatLoJwoXaPbHQRnUeeOT9LQdG6bhqofbX11HGpTk5+51LrY7LpVOIKqGRK
RFVJWNIdW3H1/AE3J7k5Lv7PZ2cAac9qtEJggGKXj981EIA2ooNZtyc41SvbeGF4VODBx4bc73+v
qGEccSlWYQc/UDsQU4K3Z1YwEkv+y095IvxQRQZJccabdYd9TDe9imHc4aa0GqAxDiHWfPMK9uNa
bUKV6dGUmk7qcmMTKTvePjX7e6cSNxUNGu59POM2q2/LxoWMMN2WcNtk9J1df93gOjCHVDp/AHph
K8LIvLWRto69n4WOVArUxQNXbbuXCeRUmN17ycErLrP8l2k1eI4HTbY73+3XWWLfDZW9w+Vt1Hv8
A5WYlfPTZb9Gyr3OsFPMi9pBM0o3E9k1EzKeR46N7lpTkBgxavYkvNQq2SU8spiHwIRTN6UGz7wg
L7NeCESwDt+qW1RLtKgv6iBRx3AY2icGTs0S9lo3/HAcubZiGa9zrF4MjB0iFAbIt6d8V+m3Wv/t
YshA7oW7N0KMUNLkxSZuyCjM+OhVQL1817IfYevrGdVwXuU26NLku1yJTWRNfKKHf2yxkhFRd6Q9
5xHZ5imJAhGKDa20oDCc4tg8b0tFC0oC3xHbXna3HJJpvHzSaF1VdKPTpT4ZBnRwi9b5D//OaEaW
Nr6DPRgmvnd5YzznatIBPaSADNyOn3LlQ/HBFQ7It6SvvCESCiuTO7GzZx5npH8rawkDSyLRW68T
aPLKyO/oT2zlTNjpYDc8X2x5nGu4ytj6Minm2qLne1H2MYxKj4kj3zkscj0uvwosYnm4Wj+d+aWL
jwnfZaRJMt+pF/JdPqdXvgAmeuBPmoQ5VJb/pv4X9eet534O7iGufuHo7bqk3s2C1OtXWefpP64X
P4IR2M2Z/9Cb80NMPdVDBK+232VVPMUZiXUWb9x03mRYCAmsUmoa9NwkeLZ7idYheBnSDq7RwdVe
D03yM/5gLqHYld6195c9g8YdD1FzjJYMsk+1M9B82kKOU+O59JRI6Oz31KS4+A56NBmRo35V5/Zh
KtFu08UuzAqKmzH2JT2oWO/u70n0V56POWqr2ZmPKeuCW2t15Po07T7Nw10vLURfTKLu5OogEu1e
aPhJ3BcT9gp/pFHV1buavcxGjkxN90JV/ImZW7Zo4KKkAPUS3bzYXnn+K7NcnYRSnpQaWRiD+5iR
qBr2bDkWyyUl6g/T7tTg58t72aCx2jr7mj1L3hlC+Cum+a2qECrK5ZmoUnUgWxMxjOwzxzdRjR/j
FFX+ZpFXZsXgJZ9dh4NK2R3wFNn6NXTRvt630YNVv871W5pDyw3V4PZGge2Tc2wwHImFBwo7RLXL
P7TZr+Sp5/FrM19YGcqNx5kurkKNlg81Y9mE3t8biDHQp9dF/5FY9hpmceJdlX8OXxhqU8yPkdYi
seurGaout+UVaunxbQ9Kgj9KwDyA7WojZ4NT2KHvBoqV1qGcsEakoUmqfY6HYwpQjFuhQBL33n2u
2XR6OPPxwjRj+yGk3lkbw02Df0bhRO/3hZ7+TugE0+KgWQEsyiKxjA5Cbz51ugVJXIGCZeGIkPpM
XA+ucmz2A7XPtvQEDF8nLcv0b8x7orUTK6vwDLHRB1G1NH/6tjzQJbiLvYHsqoiuozH/jlZ1B+Lo
UIIzFLhLrYTNbu3VywXow4eYxqc208++rh3tqJxwA4Ij3eoGdCicw2nXPeVYVukyJqmYx08fthhF
wWWvOzUFVdxP6TGC9MnlnW2376Zf7r3O2g8lSOUG2kwLqwwEGrzsVMeYqgj1le0tQSG9DvAMJs/I
YRWBRMauA7+nrsKvujJwiiZEKq9uAYT74g+K5LNXuLnPold9ha5NgzCf1y7n0wUBc38dmnpxLoDf
HZAC2qdzee1M458p+jDozOayFMZPGEJZQRwcWemBRq/jQLeyRmL7yEV0NPvODRNDvyi/2v34TCO0
C/qJ+pvWj19U5Sgqk8LXrv4vWkAylgvS4qKpD6U0d7C0/hAnbo+TZZyJA7pbYG/yz8aW+z4s1u5k
BAzQdeLh5lr8ZpKWyC57aaPqkzLmEzVZcsfho4RBo3bOCkOlEqlXGAPrONY3Q8JeNKVUTRIvPnhG
8U7Y/FCMlGPoNI145Wg26n9sVvVYG6uiTT/oQhTraJbsNCZs9erJ6UNCyeJmLjNauwYhaWXGl9Qq
aWU3hETYlKH2G4RjTaUJk8xAdi2lcrEJEVlC2aE79tESmIl2pZ3/ak/er+ezSdj1Q82K1Yz8SBNt
1Rqo3dGEIH+WH4DQQHs58/vcpq8DMo1mlr2bbv6qYLxNrSP7R2msa6ONXwpw5QateTZscFAlygmD
Q6NGwyHTMc9+6hn4fYVyHQvjkliFyf6I1osR0bafnG0ydkArpHXf6+KMHki6inSUPQxnurXS+UXD
H2XDaHzxrbTcJHPx5cXdxnWTvWu01nHKLCyrTDRZw+dpEBeD5IAlyPTIGvZQIvFBYihPwGw2hwSp
Tko61WGyCU9a8Gu3wV0wZqBJ16pquIuSRd5Q+9Am0C2MYLNNWv9Y0W0tJ30/LN6t11NrpUVusdFk
RWThNY+W8p8q9O8mbvFGdYLSx+5XchwxDSK/61aZReI5SPTYq8hrA7EMm7RP+0AoX61ZUu7to+Ld
kfT5bf/HQ/W1aUFMY/uxB6KynnNn3aRUxis7jahtkqG7YbQnlgzwlypWUbU8oTVM0XxwgPFy8g/Z
ek5oYDvLw+Qk4TH0vaNwkEIkUxVafHA0jYDQLHCEM0YgHcveDMd3y24eDP0j7GkEG61zJ2b34nme
ale2B29Y1lGj/0MzY2Oz/EUz0yrUovGxboZxPaHruhqYzRH4HAQoplNIC20ZvZ1f9J+9NSPAanyk
GUdOqz0607KZPO2c9dPNJXOzbCT+urL5mlwUUwzhzGfIWsmLIbQ7jZL7yqkI1XMAfV5uzsFgNfgr
2BZKkm6/82zj39xaN03P+kBrvVfHHSjm4ZCUWctC0SM/dqa4L1rH2ID3ejL74jX3x2jXRAg4YSRV
ZZKKuSvYAYlmcxA9k9lvW5muS/KBteNrL9kC/dCwqr2q7bjjKKmxOJccMVWhuTPd0mTTqqRknA5D
X/xqGqhP1wF+Qe0tduMjwgfrIX7rl+pQu8Nb0jTIDW1omW+7YkLl2jl7UXpuiifOPVCx73lbb1J3
OrtQ/MCI3bkYu9Waw+QF59xvkEshiiDWoqxMhWR6UE7DhsKN/gXqRU0tRrwWFFI4bflZzhjkLDyT
3hTviIPomsi8bFNy1vFAlNcWV4lIZA6bNhcZ6Adnr45cQEPSotMyX6b6DYTiSp3FJTlMSnrqkf8u
DvhQ/j8FRDW5GHkXXXE/u97GGtoHCxxR1Hr7MF12WhQibJaVu8qLzoaYT9PQ70OsMhVSUwLSUcFR
FmVnrBG+WzF8dHn8ZiGUN/skJdbwRRL9arcmvf3hfULpOZir+NQW5rudlZSQRjfwiVhXeWHs1e0r
0JTWIS1cxdEjTgUoi3ng3/VDP0X+xo6mS0HwPVJdxB7kZCZgY/My/exC+9YiYQPEuNZ2A7Io687q
axRr6yekpHxULJPHRE9fm3zJzqldPfjWSDlgicNVH0rYx5G1RzgVNHd/ndPqX5+NTynn8OKLeZuE
7sH3809kadk5/KmnbquD02bwXKMOAdLWI2ZIkpa+2pPJ96bU3Ti2c5RDl9zlQCSTBffJpvXICVJ7
OecCENBqLkUFZdOg8ATke8mAixejwFWVblIZWefcKTI+DyT80Hgn8khrjfdeufNy686lHtimxs7F
ww+VMXaaxWjemxqsO9fgxzMYsMQ7YMD2YcUZXOV5UYqv65BTKzOyax87W1khs4Os8TouCRH6OKUp
kbXJWnMd6LmILtRF+rOANrktkncZhhW5+FnvjGOCzkw2A71Ip+ZkpEsaEFBGXf4+yuJ3sserlQ1P
qUh/C87qto2uidR3FXVvp6Pb7Q7Rb2UMCN125bQKZ3pDkR8e2Fo3jpZwkNFiE9i3qxnbJ7ThvTRH
d8LZQt84YQPaBYPoXpWLt/CcnyaxY4oj4WGBo6qXxilh8WBEtnWi8L32tb2tN+eo6vYOe4Dn6x63
FT+3E9st8EhQf9k0P1n4ZRlJeu7r7k1bvHvM8J5achRT4YPG4jmD1akl+gW4zC0bk5eZ7Gce0OgA
jbIk+ofaX/BZOpo58CLo5GcVX3TuEORevtOb5GAV7d5Fw2dkkrmmgZIqgYbZ4Q5X5uA22cBUqGYm
3Vad1CaO61I2J/WKpQSiyAF0ietyRnY5vPMpnqzrXNKa8hyKu/ox5rjBlZN0cHYROqfWk7n6I1Lr
kDrDjPoI+5IZY45puBH7rPgqpdMGtDV0BegD+NhOe7oDjQmtygkV8GS5SpG9ppU4O518h+LBCZwQ
dSwMUl24T9ZgZys9Slx6ONNzERqPZRmWq7CxIV7ouNT33t6cw1sipvdw0u7ptq4xEb7FOOZ10xde
Qvc2v14S1YgsDtMyfWTj/AFT1KY8TKWQ5w4wNgCpzaHs76DL3dT3Y9cdJnV6dqPHxRvak4lIn1GX
dTBR1N7qSXttZ3Hzi7pGdwvJI/qY9PqoElPKPCqQ8dyJp6LH29GmmeQn+r0a5bz27Luxyn2emAjX
VTNBYp8uJmdq2ng/CGY1gWLwANd5QaLzORyssyV+Q296i3on3VoDgzPCsODqY7E2C4/eoogy0pvl
IZXDiZTpbmLf8or52IXVo7I41Ztm15TpYSiNQ5fZ9FKqMZia4RfW2WOu2189U1CVacy6ei98YFk8
+nMjxLbCFtRN28eG1Bop7fu4KMm1DbrQOCIYhr7BgXlvxJKya1bsmszZ5st8HEvrwelBqqP31G2G
3sGGyLxOGXnrIIw0ICKaV5FpHUaL0ljkJ3hb4oHhux6jNiOVZlqmtdHAEu4LARC/mCtv3bWdtm0b
ipbUoiYDKEpsW9MeKtdMPbg/teD/Vv4isew2bFSos12P10hKEhjmcsNer+x1W45PxOXXutb867tO
Uj+j7DdzwIrI34YzNTKnsYKm8nZGu8h9mzRfvlM/u1Z5twC7xjPr5NfQ1sr+MUotdlX7ORq7TxjZ
J4WP1UsIQKak55dMt2T0P9tpeFVni58N7ziGgsXMCU99exsu3QP0+osxmQPuqwg9zuJnrBKWsxWd
vdp9Jux4EuDbVTSWDNTlY+sUOd1vFQKySaCkr7TRI7L1UJHnE4GGL28gjgjF7d9wAMA9ZDBDGgrV
qeHCX5JPkedpgefY72XYvbJzbIZIXo3a+5iVY40bjXfTSDqCe+TRkHEUqGiZHvPDMFjlapIOt91e
O1nesQ8ElV9CHDDXWoW2i17FPVhx+p1/oHYFYuc0g0xRLEWAfjP6ztQbIClR08509jPGah7JclWG
I7DjpZO8kIh1xS6cx7exBXIslWSHDS5Wdz4tgnru+Ei0eItDd2/a6Zs2AQ6rHSRL/PZDmVjoKG6p
r5GxYGRaPY6DeFDZk+WiooDXnyIUaEzsOkFvLM8FVhiLfMyW6HumRbh2pb1d5vpHB0hbGs1dXfkP
vo5weqz71150D545sGtSZIvs6KMHjGYLCmpjxSYZCcCi1C7XCnmPz/SpZrnhXMbCd/O9ptG645ze
eNZyNGEfEswWd3nUHOwF1R8ErDFgThfAOByn9NS+POK1Eb7I0KCN56FlW88lkkhD8WAmxaOmmZBG
2qMD0Nxox38mgRN6+XZgJ8ZR0eVEsgRVWjBrcnzTiUhLQJ6hPCmkeztXX1U8HgV3W3XjZ9mxTmN6
Iyu3rcmR8m3TTk+N2x6o9N/Fbf1amdOTmIuDWUSvNhqGbjFuIh3OGDQgq2eqy566DkzDiNPaY48z
3OLeGvohaAmgVmIg7dUjDTRhQetA9O9O0p/mRTwBC94AHt+p2eSxwCILfAY1IdTxXyTPcqRuWDvt
S+jMoLiMCZwRlYDe26XI2ZlD9TMmxT2Ov3dFQnBqh5hP1yJ6aBBn6tFJ0vGCxg25g5NIxaNe5J1j
DvCcSZfgE+4Y5qEDCzLBt22NflMRFjZj9M9FGyNoQ+3owe/AG+GJpvtd5s8DehToLcIjCwC6H9Ks
Q/d1NF9Q86I94hs5Ei/wpWZyA4A175Huf2Z9cbaxk1OmvSouLx0b46Ox26mh6wsQ8gaZilrfRS3o
vnc2blxqxkU+kKZ4yV+qlnp43bPEOUjfXH15HiYSjwUTJBXuqTgMnvLOrVxgZ9Fesq3lHDnSrY9T
gvhkKYdPp5BrLGDvtXrZFvqi0//pCPK5Tpd6VkEfxG6rj1L4+0ouwJz6+VzgclwoKovd7fzO+OwW
lwo5VplMvyYol3gfIeRPZhi50B0Z/FgvOfPcrb7gQVC47mNRNnTaiZRsx+ruCA0DHyZykIbL6wxY
om7zMw7QdxHHdOJQV1aaHwjconIVr5cc9Ks0r7qfnJdGu9i1BvV8OY+peEDvkp5U9lYk5n0+jc9p
ipxzXTy6Zb/NM0nJhCFIo+wnMfWL7lFo4HvohQeV3zhO/6s2A0n90yqq9DAb3YGj2lwTaK/mRpzL
cqD3bj4r3pqXFffNjGUueLxHNdoAiPcemOJEIK+lG/YJAeGRSzfvRrJpUM5XIXvI7cSlqjPSp/Zj
OLWHcEke9BI8i0C3UeqQG2qvOoJtuBmdWuKUfnL3oajRmHXsgayCjhWVJbFEDzRuHnF+BM4SHkrh
QRdLIXVRJU3b6YR15IsbYfXHCi9n49Eq3IvmsmlSONzDNwn0sboPQ9IZHkxp50CcESGW5Nx2Q5+P
AUI9s5zftRzg1QRFhIrfcxsuAz5E0dGhCtHCblhNunGDP7gAKhA3mDYbOqzPdB6fjAQilJcv74Ar
OcKK+akHndzy3tSQ2fkcPAd0ZCZXLWBlAuyQUppmUCow+q9+ys4A0T6Eod1Tj3zJevGFtCaBFlDb
dM7BLaiS7wI2roMEehem/b0Mh2szd1t2ur0z+DkjjpZCMc8P6ibVsh5gN6lTrE+mb9O82boAaJJ2
n5ZtqcINCBYXU+11ViHCFy1gyEK7uogQKXrXttmhIXNB7joPoXwvoTU6+QLPZAJSoJzely1gxXht
RihM2jlG6X341tcpIU1X0nYeJ5UZLP/Umm8a8RzP7VOUG4dyjJcAaypIZ5lxscdIedZSvEnLXcwk
cUYehScV9wBoRTZglVkn82agRzgNXRtoif2ikoca9iYl0xfKZhtZzZ+WnOEcztVuiLVdJ1NBd6G+
Vxta6huHeu4PPVdN0Q29Bxl0hCtJqj+FlcUTTq4YjgLJyBZg72Am26WjFRhtxDLrAGtA+kUy/CaD
WRn9PK3oPG+9hvpNCNMhSGDvZcSUI9MUXjVCLuaTllb9WvPM14xFFzdRF1RDeksUvS/qfvvIvBXk
ZAkrUA9VXTU+hBICIfY4mKq7MG7MLqtW2A0EZs12XLEzIu92XWr5OuHfsMIH9NsYRpbDcudLdgmb
8jAVX7dfpYh/BYrqrjhZTUHgbMbgxgEheFr6UBJej70KH5aXMFsIfJMtQLL1MC0vEp6qb/XvqEbt
01Q8Ajuk3SurO8V+8dWRoWHksypieINdaz1wC6jTd+PjRB5WomMhZHiESkJHLdp0uRV0WJiATt/W
dXNfZ+E/fUlPbc+4ReyoVlzQibTlr03spyiy1lT/6qX1KKEkVhEtjlqnPM6ZsmjpvplbgC52CIV5
eDIRgVrgoZjV8lW6QgYzPf8p019te6i3ow/2f0iy15p7TfPSggFefaYVZGmaUskyHKKudODk4VSP
PAHQZWQJ2cwMCp4tfMNYUIGUrQxyEVMenuxTEeIJBsgsLux97JJuUPqB7QmXv8zmH9Ol0+ZP0Q9A
/7fCoXXcFgPBcgKSp96ZTXgphu5og5I3vORvdpoazY+hk6e6gxvTThPCQmx6JSFgXAlCugTcWCdu
Y9tmG+LlX/bzk8pt9Rrf4kmwDZWAGfLt3NiYVDbgapUFgdJZWMoOoMesBWSXuwRDE2xVqW/H0QCX
NZ4dKN3uS1bDLyphEnQZ7e/U+dLhG+wNC1CEiQhJ1MFcaEJL25dTMSi67iah02c5GcZsYX6GOxut
1Wh1s3mZfPfRQbbTMrN3xCnPmTM8/Iez81iOHNm27L/0uGEGwCEHPQktGIJaTGAkk4RDa/n1b3mN
XtMqM81qUFXXKuuSAQTgfvycvdfGhbZk6zGXQxEwlkwfzCLe+s74bGPxS9123UzagzMZr9SkZzBf
O8haT5ZtrzMmRB3UAB4YlDKmzbl80r9Ykn08ugJdv32ynGhCtTwj4BH4CYR1nwsUWZkOSrH3EYkU
eELN4eRk2iUw6ZQ3ZfWlz92rA/yARhCPQJC11kL9WhqGt3GRsQfLjG5YfOXwyduoz/4xGmdi52Pn
pA3RS9WFUKRjY2+6Vo8/eLhoKTLZsGZikcUbdYUUNS8uLuOFoW63xuFUbUglC7jndh5nZuQlGsmM
jPPNrWHHr/FUIjYJ+3do++Bx+BG1NlK0So5LlFQlisoGIgTLV2UP2CnCZBl6GmpfBOvLijN6Ksxj
ZImL5Dzn05EJa308lI5+P3r4MsLqm7RkWPtsXEU28U3HVxxgO2OiiS3M8o7mwYmNDBpNeDNALtBl
sx11hgRYSjl/iPc5bB78cXiDsPuQVGjayV24C5HYrzqKTL2drgF1EKynSzvWWC+Gc+HU22SMzkic
wPKTFUiPGqeS+gn3jWM+DIhMl4w8K84/GsojqAQL0zUPRlnxmEIPwIRlrMdex704PjFpO4xO/AFw
+zg7iLekQaMkGPNbdYH1jNExoZuKPOghoyjFt2Xv5qiJgAzo10byFSetcYNCa2N7BfOP8SKFt6Xf
tvDxLGhlA3kqeshMumE9M9GxJpRJQkOYCy891H11MP3p0BCjkekI+ejqr1Oje8qzJFgQqE33MqZw
rMvyMaM5wfmVPmLUHToRHtqpvMywDxVSRNdmGgzhbuggcWCqQOZZPRLJehgSuYthNXCOoZOfRk9D
Kb7TGj+hgR/YS3zsFMPJn/PT6LHlBEMVLwjKqtkWEeLZDVitIV1m2fwo8roG94mhd5pRKswdD09Y
5g8jf95SMxhtuZojRi8Vk7aybbWlI2pUSZhvTOAMkYjXdd+ayCQ1xF2e/dRHFWJwSUucHS0126U+
9RsOLkeZ68zpSebVKMgkXTCF8ICNTRgKfrw4ZM+24uvAylwm09oJkaPyfiwi7s627evpBrb3NnHH
XUFtH3eOvhWxO27iCVyJoZcP8VzTcfAPA7uBY5coXRsm+D08a7NgGZg44HtWtm5G72j0xiVrePBw
C9NkrilKmfjesiajjo61T7uIj9SHz06V7tuog0tL8FXfWvs0aBERzskmovE5qUqyxqdP7eF1LJOq
q9VJjozuIVQtJGnto3T6zPN5hxb+1hoyJrPVS5HbuGnJaqVfRvTFvW7Nt6GRriJ6nJWo3PU4ZNjF
EcxMDI+wFii5LYLAzNk1WfiZ1+6d787nfNDuAJ8cTTe82k1+T08OUTbGTmcYFhoCnMvg02olz8IR
E4sprJIOVLgeXW0neHWceG9oI3OOEV1iGepo0t34pBP6GVYUVUKjf437i9luiR+9EBDuNdfejaLZ
Z45Dd6A3P5hJn0clCbCaK48ivbzC2hc2jTTpxrdGaab7KRyx5TXauJaye3IgYhEUTrAMC3KfaHcu
oxsJgGctxxRyTKR/BXp5K1tMngqyILi2LoEcwgBdC/PrGDd41ny7pFDxX1lDD6k+vqkvIh5g/BtI
y9n1tk7GMahHqRtop4bKPcVSaPEcMlOvt5bo3ycbG1ZvOQeOCnvh4WiaTdtc6oCqFjVzx7Wr0yAY
xvcmzk5hpiOPxOfnhmGPBI+GTRJU5aLswPiYg+EvIky8FgIuyxyuFQ8vLoqtS6596bjMJYf5kk7u
tRnxJebdc17G40oHozMZNLCkZ9Pu0c2jLjFEO1m4S/3iWZ8HXK658V1wLhOEzHC+JL9vdkpQF0iw
ezbt1hDPcJzvI9full2nCAI1NgnU1J78UBNbraKRUPry6LXZWs/xHuH3hQjj37RDW25KLT3K0eML
Di9+/9YI6xvX0resrJcs5EMVGXVCiYh5YQ/6BbaY3HWp91qaqBj11Fu5nr3XJKaIpLo6dXnXtq27
9LxsE/cMukLx2WszvQsEuFon7quhZvMbjXdr6p/01DknuFJ6AdQNBBwe/Bg9ZpFo9wo4ZFvRKayC
GwwqjCC75ClL263Z2AKShH8fdS2YTSIUBD3LwvXfZFCyqNQfwzCTSTiRh2ojXQLB3cslkPV9isNo
5XMq85lrc4J8bjw8Vi1CJA7EhU16HEt7nCWSzonhLQKfWGp0jG9J5n0niqBQDt6HiK27gUc9de2j
E8GUyfPtZJtH4Q77AM9nEhCn5I9UVIXn/2LA8cHXRywfYYc4Wk92MbCkiYtmOq8JbCHXt28c4JCL
MMt1BoUSPWVrfNIAARrGap82NV+sfu7H8YmAy4fKI4rAJ/rSZta0EKHzqghLMEkok+b0bFNnkmWx
931zMULoX9LQexZmfqseeNOIa5op1rOhM8Vp0DczqgVO1kwigqygvXc6j5M9o/qbWSnqCf0rccCc
1aZb9H8sOvZqwlC8aOviVk7e46RhMcLeoOnu3aQ+cZ1y1Iiag456ZIV4eG+EGj1X/07JM0zgXQkd
s55yTrBOKxmeKJKPtrNfwtxeJh71B5TfvTrHJfTVkMt1V01ER1ljZixA1NTOcKzS7qT4G7L33pJ6
uuaN8SFq83kcKGs690GWJnpscysn51V9WUTxkUHIHGhm/GqU7iU1jXstmc5VazwUrlhPzriSPEti
1I6Y4F45KrMvZ1CO5fTgqocgsjqbWVX2bngGaa3sqsz4CoBX8qL1nJOMwHZWaduTZp59VgoSW9LK
WODVUSMCSNqjRqZRh6GzyruVmeK2EckpkR6zp/hUFzApJjgp9KucxvqFlX7nTemx9cdTBb58ORn2
RW8svBSzvTAGrOIl44PZEGjIjfJmjgSu3vChh9mlbk5GQxEP5HST4BMqUqjobv09gPFQYZUhBoJK
tvuZ7uSUyVUt+27ZdGwU1nDpODzavfmlmWzxQmN2jQ1FzZOsFuLSBK9CHwJCItJgmXCYUVywop2+
WhexQlQ453Zy3j2fw13j+Gcx+rchrerE0w4myCLVjvLS7IsT96mAwZ8NjErNoERUA1uI9KlfRqAv
3bncEfW5idICATPq5ghehWWgDQGgiwljwGsR+eKo9eFdxMaHwQCZwuA9CMQRulc+ceS8WAZlTqTP
e2nVjhrg77QGNs48nSClRCCZrE/XcDYDG4rDM1c3uM0LNHzAftrFn/l1v4GyOj+wmTZmXDNF2rxr
tejBn7y97OyvrO3+wsj+DR3V+QHHDH2ZwN8gyTdI0x374KFxrb+lL/4G+23/gPYGbW7loRZkPEwr
pt2EfBjDSZr052qad07+nICycBKMqnTS/3y3THVb/gUr+A9n8/P9LsrD5v/9H+P/6rS2q3jgevwo
vjKHAvrx0DLnIyIRJXL2psYMo1tfxyl/4AByS73iNSiRU+1Sp+IBjN2xs+N1kqMwVww8AoO2hpiT
v3yb4nf35AdkskXKTbiOn+3UELwdq1enDjc2YdcBooWelwPr88nK3O+EQ3og2o3irQUzjmeaGcxS
UR2SkaJegzK26Algo1lKf3yqx5LHNv0VWcn9HJo0/qlIe5hrQ1U9hiMgQTBkHwYhp3+5kn+PQxT2
D1iwI9skGTno7XyjvnqBYKDS1IihmjXHoB6NTUL2INOFP3+vxu/u2w9YJboIj85aluxcrXsSfXuv
4n20Wt6hsEA22rH6QuZocu8x6/3n//hLfzAqy7SCWDWRz66J8KM0o4Nlc0oefPmpt8iFQ1vSNxks
xDHlqYmTv7ySv3nj7R/EysbRdCcjjGQnENA3lestohq31yzavyAxf/cLzP8fiUlPx53y2Y13Ri8g
uo7YNcuvjonEn2+ber3/7RX8sWLVTYtrWKXa6156Ry7vRrmbVSXVtfwVJad/wD/D+BeC6u+u5scK
1mJb0ekpxjsaxs+4pamEaKDZ+erPVyPUXfmXy7F+rGL1DHVRZH28wzl7kC62MHNiOtQUzlus05PQ
sjX5GmxmtsWpzFeDwWj8KEMmUPV0iV39CvyIMDeJgDqMjjrWA8MX5yRC8QZEQR/0J+X+bCsDjynk
PH+oT3mHm0PXP9G7orUhS9pNusPk1n+5pt/cMusHyrzskg4J58QDkIefCYBozJBrbbT/8gAYv1mE
rR+LHOP00QkYM+wEUgEniqEGcHEkgn21mTLwqO6+oz8RKkMp75lrn3zRP39bv4k3sH6sSoy7ONAG
It456bDV42Alw/Law2Ggx/bf3h5L3dT/tcPUIRSRRugxgA3t4vr9u05oRJ0nmz9fwW9v3o9FR2B+
KBDJxbvEKZ5CJq+lI9aKGq6mRAhZPpVNamiGQ0IH3KyDv1CXf8PJtX6sOlmcEc87B/FumrS3spXE
d9PYD4z6NvWkXNJUM/52he7vno8fC5BF8z6TYZ2gvGFWil6e3ckpQKCEzrNyOheh9aVQP1CIQMIK
ZlyiD0uOr9VHp5uHdMw4jzQVjj+h9PIpxwtFzXL64iR93N9uhYG4ohHTt9NNOGFYNvFxFXTKQ3p2
Tqy9dXXGJDynJFFTBjOZECPp0wnp3Z2U5cnqulWPCkJr8fgNwQBiqlzCL8gXejbjzPCQsHDW1RLk
o4g0cvfR0rp7M/ZeHWHiH8gT9Bnesg8sCJbNY170z1Xs7v05fR997MC+u/IF3CNvRrU+MJKH6Zns
BzfaKgRKY5v7QjNfGGLtPIkCNU3cY1zmh9q0Vhpgp4nUIN6wz9CCy2Sjgap893uw8y8tIbl3Et2x
yyAG05OAzBbDKqgZudVy5GobKIBz/UjuGroF2/hszfkDku1Wk8M/onKRxDdJEt53WvfgutO3LNx3
UmuvHOs50WXZ1rXHYza0J4GhCcAHlRHd+xG+Bc2t3lMnJk68deM+1p3+Ziv1QW+fmULchEZ9mWl4
LNAKXS1y6AyL7Eg4c1Ez7bKewbBDZK7d3gcot/pxWNm01MFFFpzl7HztKoNTZTG9SrAejV8qABmg
476P3EvtQFHMiOVMPEB+CGIldMxUsleXg/Mo7OJgeMWDDXuu6yAHo2nzx3RvxtWpCMJ7bF4g+XuO
p1hOHKtu+X0O3WT/e5TTsDAz8TWOiEmJ6MADtoCj89hH+UWGvq0UsSePQNi4KDDUhGT38JX/eSH4
3SL9Yxt1vBTnHR7rnSvku0LJ4MbncZv+8r7/JuBTWD/2TZMtU/gd+1plIQt1iI4EyXvTeFW+iCd3
JQKIG4ORvQiWGLp2V5UOEOacqKUut7hLz0wjdyiE4PIYuzFPQAfBZbGIdOwLJlaz0fG6ET/HwDIu
F5iCt31a/rcSSfzYk8colsksa/Z8O3ywyvYazvK9qOVfNrDf3HrxY39kjghsqy3Y8jk956yFRuYy
2C3+46f/sT2KsJxjq9fJwQC4GjSIHmExhm70t3PXb5ZX8WMT1P08GOnO8PPjBJc4hJ9Iz09WnN7V
UjxonfkUatObDxQWAvtzkCWv/+mJFT92xiKcWKFjhM4W+iobH5pjBPdDWfylavnNDiV+bIyT2epN
JfnxY5WRU9b05xn5iN+T7TkbvLWF1V7/24X82AvF1LS97VUR7Ul5lb52N+j+QxJWt3/+8eox+peK
8p9K839VEKhXZ63BXo8DMy5XQniPqOuHlQPkTq0jleh2Rvm33I3f/bIfy0jTYBignCD4Ab0ke0Mk
2B7tlzxwN6Y5rzDvbbSp/Mui8rsX58eaogfVXHdjEu/oSt6rd9LiKcCo8pcsF/UA/8uNM3+89i0c
xG5u43jXDOmd545r5V7PAyj1mlz/+btxzX9iJv7tt/x4+9Oyk2k4cqDQG80Akk13MTHKDxurY0M7
3kqDtS3ktx1WgAsA0/v0h00AKsx0SK+SCE4UaAUV/cPg2neVnC7Ehm+cjOm9z2cWvkTXWFm3hHyi
Zs/9V5FMxxqGUxVBFfTL6LNnjLmwMuvYeAw+HWufaONrFLaHbuAgWKd3QszLmZNVWI07kz1WGHm7
DFOVrIU2fFGo4ZKvjZhSmVjVoGgRgbnASP3oxu/GXRoYt9AuKjdolDHwBo8nH7qJbpJ+Ojqp667G
OAY3F2I99IrHkFZaO/gHpwvePauYl1M3PrtsGHOHfmcM6QZqBf9N1xvPIgleAh1QsR+eZqs/WHLg
eA4d1aliEICSTp9o4E1gVInbXHFGy4I8AAdCT3fyq/o8OPgzlVXXSRXHCg2Li4dQz29TDbJ4ND+1
DWVYm5Nag51yQ1+e4X5U4aPMHkiJXftjqS0Kx2NQ5mwLGzsbbVlsD1HLXLOu91qmvdSucxmccW/y
eRZ6QZ0wlWpkzalxmXXJh1cG746cigN5IE8lE2m7YxqbuAYJT90h0uzvEEeZEYLWJsjuqLiAlV6z
U1jLAJhY4IY7YsuHBSDGtdMA855GCNOFcZCRu2s0GEKDHZ/CMf3lB7BpEhsbRlR/T/r8jHKn2WaF
vVb1Y2JHR3VwgZe1Rod7ochUEBCC6q3hUeGAqnC8hNqMipIiUMwQSIXVfYxxehBDeDYhxFLBF2cz
go9b9BhwXX1tef3Vw3Y1agEzshYf4HxDyEQG14mBWWe6V0WjCMr0Mze1Q+T4v7Rp/jWrG+To3lsY
QCZp/Qed7h6mdnTyreEcA4bPyAGuSKInpPTZq20wg1Gi4NBGEuEzGgR44TjGQ+8llxrPJ/PkBulP
jzQEkpi6dZoXYlnoEgijhUZZaVev+twcZjaQpoklbWPv3hwFHsvYvUls/dZ0oVpN3V3lI2oSm7D0
/EVlgdtBQH6pZNHB8aobYjSqrWVk96SIVgqF/jI1CM2MNPlUICRt1s+KKFg5SEFpyM9ecDI4BhAB
na5DCcy8MzFd60PyhJAAiJV9LomwWwp+UKjb1qpt3F86kb8MM5nXVeV5NMkUznR8H90kL1Gl3XpD
CXqF3EOvYFQWhWeUUUjV43KXmdhcao/puVPcpGV7Msv4xg6g+3p4F6nB8HSZwZm0AkmQiDms0bGe
EeBvfDcPeOugbtoYFp30vg7z23yyHtVdshiGNDK8VOyIGkU8zgd0hWH65mfmI1KAkz5BQJfxITer
eKUeAtiXjO44mWTzlw9VOWkQmY1ufB/386buNQ13TnjpBOHmQIQPkQhOMmIqp2twf3qEBm7OfXGr
G6eI4CvLg8H2XGPVwSeBNRUm94sv/UdEQ6vI744U61imkGFNk7+r/NBYOL6JTiUd3VXQht8qSHsc
+00DOThL0o9urM4BC5c7VQlZ4vWNZrrHysSLmU0oqREpObqlY2cL7vVcP80TUQdYLLujIgt3tJ5i
19ggRHhtUKutYlMjbczCX8yIZcvgdQsvbxXZHVJBVu4afUTLE4Le/1qy2+DIzL7wUSG+kvNtxizX
xjaxrKvmI4/IjXUsSVuZdBY/RSpg3dKuf5HKBqGPYbXxU/vBNAekNFpD+oSNkMz20QPHBU+488SA
+mTOGIdZLCPWUn1PPPmNaRlqnPlhobrmlQ5XI/Nwlc6gYst1RJcrR/TrznZ+zQxISh1nhE32StMx
yXPLN01HCGzpN+lo3/YzjMESHIrb2ECsEGsb9dm3RLqYZHzHoaZY9JKFfnY/FZx79pqNxWnNn7pn
WyJya3tcyk4R4PCm74A9/rm0BSotztwuFiZIJ99ZZl19P7ttrEBp9A+CzFe1IHRZ/KFTXMDsn2kI
h2sPZ3ziuXIVlu5dgJ2lSrGFhgM8J38wd1WTnlpoBbYW3Ya1wTiw7oj6zb+bUhLR0eOKCw5+kwAd
hejapqhdXfPJmMoXMuOPs26eYW8Ua6Np1sQ7PmmBuxasaahNMOMWTXjjGAjcM0+H39KTB+Y24hI3
nGi60d/Oo7ftyQRp3G2jDb8Mp9vnabHUbLmOhEDRPmCyLjd1jPy9zsHY9UTDmhpWX1+8WpP/CuKd
sJ8JVXUb9buuNvdMm0+TiLcKDl617Y3RSCwJpnUxSwGh33rTHCLhyfS2wyxbQDgEdGfQ1Cng1VR9
ARpmRugs0ZZHQ7fRDHvFjy/oQRooXYerGJy7gJdKODEvBQkRSrTushcNZDjNGrwUycvbZvGx5Ikb
fA/6lZwW6MnwMCRoKUdArnhCHAh3+VttBfeaPiIh5K1sJ9zoYbwtneoYxdGmnVBx6JG9l1V5zcG7
o5BGJlsz/U294gqmAvU/AHCIOAnR0KR28DfPO5sZc7tpwABsA1YnRORAGM0lI4xtwY1dFYG/mL2s
XIaImxYWSVvgER9DNLH94N2MAT+q9dpjYPVvg9u1S1NoT8R90B0omemio12O7nRjlLD9hSEeXU2+
QeK82BWeMrWr10nCgHTCMAN3AKpDrtFhzVZB7j739fjSN+Y9smsOpgjPmmTY+6y5uZZ+BrALO2Na
z237SxsgqkoMDk3qNEs/cQ6xyQRfL9sZJVGPY3GwbgdWwGLQEOvRq4OVuVSv0jSX6VJtLwoznUXJ
cdDSUHXxADDk/lYMwV3CHdgn7Pa+UbwVzbhXP6g03DeVz+d1kI/x4L6DHEViG/b5JmjSeyMqfiW4
Y9XyZIR4TDMzPzudex2L/q5H9QAtJ+S1x1PfG/mmFzqCnhHkrkABw3/aavbBoJ+hSgYYyo+9qCG/
RPcuwJ0aWwF5MWLp4nanhLUUgLNeIiLcojBf9lVbQFIesVK28X1XWgaoXz4pg1FINaQE6OKWiItd
lYQfzBOAStrPWqM/2pI3yXESikXwL0gDsZHo+QGX9XY25b7DmdZ16FPQwG7bFE1mrLuIovRz4Jkv
7mxeQKe8D2H8WDi0ynw9WCXS/Wiz6iYbtZMxujd6arVLNCMXBHZXvJfPWtW8OIP8dDt3i/hkP2Y0
k2wjANzP26W3PsOPYqW+Kkkj3q2ab42J1sLSvH1FHz90QCCo51VV+GNSrUaDIXNq75lt3UZlWaxz
E+f9ZIttg5YRVRjQp1p+ZiB7l3UYfZS06HpNnewk7hcSqsboxua81WjaegINChaLPC3efa8ElBtb
1V2cOR8T639uAZEZWu0cjd6HMxtn08NP+c818AWT37hziCpWAElyUNONrCXqIACmOU8Y60i6sNlX
3XR8y6Dgedp4PwwJFbUEaNTYr55DuAYiuo9wdk+I6PAVh/2BZtfG0+p1WPgbiM4s7UwadSdilULe
4EekWdjFgqPMiyvNI/pTygssTfGQI1+SrdhkaQS6BzGceoCDgFfOZwdBw6fvqhZa6gxsuy9wvTKk
2Qi+MKf17pFo5CvDm27Un5Izuiwj1dIWFqD5IL2z/fZGnfAT4i9UdW8FOnI53MsJlA+P0axFREEq
ePdBinm8cJU4OZ6NYnGAcWTlR9dNN+p+25Ucl2VXPZYet7fEyj8DoHUZ3ODU2E2om8t5XEOAeFKX
bNr902DXVxMtjcU3NjvGvtCHxwiqFQG+uxaxRsc6GhCx2zefBPgOmblXn2G2p2cjbTD0pyd7ns7q
Xvg2zbUhjA5OWkMYlx8y0Dcz/BNjnG5bKo0itdZmH5/sbD5UBsutW210Grc10EBtxrQWTG9zqK/i
ZN6o+j/g31E2AyeMzISYm+QFrwC4caKt+mDuV/BDfgkf3UUl2VanNH+B9bzXOLdklfeUzQb5LTqN
1zpxd7ke0Fe2NjkstqpP3+0EoZ+Xjt+i0+9nM7slLGTdY4VezIOSaqAATWaF8LJ3tsZlme2q5071
SbUO0uyB7XNHI+NcldE158Wkp3xpM7/FUU6YYXDnO9i3Q9LAVqlCzRimf04swip4gqUHS5otQi1A
rPAniNSPqsNDAxk2kkaIjPek1sRIC4/q8VGFpOMUG831D2R97Sw24oKznuW7j5gWOAKR88dHiaIR
ynZ3isvmSQ7eG+CKFi6R3OOB0tEDQBZ08DMpjNrsQHQyM/PqJ9MB39a68/svp5dyMyp0oCVPLLJb
CR7K7KZdH+IX8mz0MTk7IyoUOgYNT167GzHp9B347B7FAQE4R88gNNTUn1EF7tI0u3fGiHIVFx49
no6aSpXMkE02UTFx4Bk/JG9moFcvdkUXO6dZnWnRuGg1hOguD4n6hQ0u9xEXuvTC3ezjgsu3aVSj
xxEPrhc81Y64ihQcN+Y4FC/kx7tb20XwopnEoxCg9mZY2qmsqqPHE6XZ7dEX+XYG/Es8yl3Thus2
8legcrdDR8WEo2aXWcpQyiourJP6FB1S+9m8za3AXho6SiLDSm/cQKxEOdYrXuYXhGqHJJZU2sgk
m8R90t2wZREwwB34vPdDnQIFq2/MsrtXqi05QF9K/XNQjdSFMYwMsbdM/6gKP8XH7zMkzyP1v7DY
4zypYwoo6ovt4vfMOHlomXyYTaDtobHy6uSpqghPGpgM2Mb0ZY7kuAVlexB6fWpUKLmXDPckSr/B
YL/5J+57zg/WZP2qi+jd91w0fsWhd3sAh+6y89yTw1ahSjDdLG/r1gQDzOedLG8x92SdBMyFkHHp
Hf0UZz3hHaFwjh9J70NTbofvuV9siT1Z5UZ5yUf9Nu7FWdhsDbM6ZPafbWhvMs6wo2Ze87Im7Kso
lxVUEiufNlkctqu0dlT7g9sl73yjBChfxmsDMTwhUUCGxndXJhsr1M5pAYoo9YO1NfeHKMIIRR3w
ihvwa7bjiRo8IQgDthyZUuabT89RZvaD7cETK2hDIiGfX+siuYRQSaIGY8iAC63McQGPBiSKMVqL
zDkMYwE5KTrNQ/FeuRziTScgXS1/MtWzoNnBFiNadZiCHqB0/6TFhr2ACJ8tgjBFrEcMI06e6k6m
3sIRxjbLk38enjmwNkZjcSTm+VMPedObJzd2twVrvhaIk9q066HYEJ+RrimfbyOHBAx+L12Mna4W
htp8DcfoLnf6O45fpyrkHB7k8DrmnhMSScwoOMuDGTtvqTKrjPoy1DtKmKmbNmkZAsDp46urROtM
PK8RL5iW6PciLL7cGtSgMDcpeH0TiHGhym4vBbzQ+Oext/a1OW48gDwo69NVOsknZDrfc9Fvsza6
uiSfrLzWwkJXZ0gCqL6cMr8kXfdsePXnjNuGxLthDcLogBB26UYFB9RwXA1RcTTKMGWqKB8KYpAy
AHG22p/57FE2v5RteZOa3l79k5H6r2KckQaPm0aYa4PHp3ayS1MSUAn0chTeWzTZhymLdpGXQmtB
WdhX74aZPDi1+StPvWsfQ87Kuu/Rl5uyNY85vzM22hfP8iBAK3QjW1MoMEnotrLTVeCri5mMyHj+
mjzE5i1SZjRTy3rw7mvCJVPO2ynrh8jmi4ugTT0Jn7iaMFb33Tc5Pw9hQp7j5D+GWX9PWDPHQaPi
FN8jb1YFTd/fdw12QSCyjp/BTxHtZ+phSoyqxySz4U/gqEQf6O2N1vlMO7ZP30Z4DU7/kyIQwhtR
GAE2ZA4+WbWLlKkXFy3G0WthrXsgBtZ0smX+JnQICFn1XtK6DlEpWAK/t6frv4Q6InddzoOvHYQ5
XLK0U/bXTQMOiZ1mPhHDg/wpFPf1iMi7Mb5HopE1Qb0KMoRoB++Cy/5izor+4T0ZOelGJK+hSJRP
5YDQDBfiLqtpiY39Q4KKemGW3lWGxWqoOQZJF/GiGT/jsrkw99/pInwi+erRilXiU9YiXOWGu3bt
A4Lst3bh7Eh+we7gPdsUHmY9KacnvQTN3WLnZHJCv9DubuBiXJmjbYx6hE5ZrTNwscKHUOd2R53s
xbw0tmaZPkqpEuSag1qjTAoDjrY8h/Il5xg9a9NTqjVvMfv43D55rncwOrBlI+9akjcPkSa+4tT1
IbfEh7YYVWi1vKqP5bJC+Sqbmgck8Y1F1NoEeykNFztNFUZ73fVeGiLxkLgRZDk5T9QKZ9w68YJs
yU1aFSxytI+LwuPBgO5KOWfh+V0QLJ4th8550tzomfdBgZdQOku0tI1rfgQFhqWWIGxEB2f8/ytz
JIIxBUHXDNDZEThj2dNc3OrYJgy+5Yw4z9aPbyDrL7rS29X1tzkEFzbD3RSGhFr5b1PWb/I4eiPb
5lxRweRZc4tFF0dt/NBp9Uo69pY9GVdOelJ33yZgXf17EG+rNMsZan2bSX6D//ReosEfzHPs2uvO
+5od+NuRs/KpxboY3LKqk9Q2qv4Z5M8M3R+gIbwbFNGhvExN/kEhnDUqfQ7OCwtmzibTtO/qVvkl
ll8cWxMgNZMnZqBUlixFiWD1q00k8ErZ1JDmIJ7VhcPaHUvoH7FJaCR+HDASa5+j1cB+VVbDOWba
gMsEomd51uP2w5T2pu78GjSmyg2JyKMFi1DCcXK8/ssyoXFF3qpiRdHtblWNEPPd/FHVuZISwAt4
ixVxvFzr3rhKHf8U0QG1I2fppfqVVJKt+oAmjGB1tbpi5uXPRhOd+JwSS1eUemRPkoFBelUxBg8j
TQD+KKC64Ru18I9Pif40eAyoxnQ19/ElFDpvP+RIPgLtV3tKLnDqgFh/edZDR31YTfV31Z40ATaE
TB+bVxW+BxynYt9lsJkpPNXPVd4v+PNqz+IKEH4caZJDicNRYcvtbGgsH1a502T56oMpkS5tiNk7
SLNe0XlzMTZPWrmJ3KcSsKk6zAyyP2EnWBi9XMl0vlP/e4b9FdL9Uf9vPdVuoFrsbeMlKcaVeqRU
jfY/LJ3XcuPIEkS/CBHw5lX0FElRlJ15QcgNvHcNfP09pb0PG9qRIUGgu7oqKyuzp6/gBxsXPz0f
8JwrDxl7vfPAStAsvMuQMWVEbe/O5ZrLLV2cBevkHTR567uYa7DFY9tayQUMLLG+Vvpdj+kcAmSn
FpeYCgG7lvFhZjpXiQHugor7LdHqk9xiuURWoAJDlWRkasMDq7pzvLW8Vhpo1wisx+dS0uZWm8FP
iYVvwFtlRrOuQ21vhMHfiNk5n4xY/oQUGik6+9lwR7DnkMqvf3Xs/JAtdJzM+Wg1pJDWZ27q6HNZ
wZ3bx6tI5hyZ1Hazdx8MEl0unsuIJxeuq0P/NxgHYL5hK9IzWu0/sDr4TRG0tEf3EPaOgeWy9jVM
Hx0HMtJL9sZdmFVF2n4IABDp3QCzAdBqW13XHarA/CGyGSSgUwWrci3L2XHSkwRKjPAEJmsyjEMJ
NrrrnHi7zDbfZfu6gX1QfXFjs2aT+ydAF6k3LwVJiVWGe937Yrb/id+XJUXZRi3RdzrTIs2JiLU1
l+CGYNpT1uSvDXkHfHTqc4uBQnu/8KqLu3xJ50pu51DiQ4SMyWIjkTg3NPXS5CbZi+X0j+JaZbCr
O+OvY30KvKDM5GYrRPiJD3IpXMPvJ0L7PtQ+FRaF2dLsjNR5x3KFwgBVBe/vmKFLxdI0fPVaxPFF
YcTI88OUgGl32TiJWax5pUTuFYGkCZFTw7cvj/JzkoCtM5F50mcaH6go0vI7aU204clYY7LXmxkI
1CU7ZmUFrXwixHZ9bX6yAKUw3Lt6wCQ6SKuIp8tVZP0I4Pkpm7qkwW15/nVpkg3nw70+F4gOI3GE
2vHJ54nxaGGzrAPo6FxL3BXb3v0ntwohJuSC/E/+OUzhh0Qbd3ZWdKoBwh4Cu9w1WN1gcHFJ4wLn
iJYbiqY8YOhSxkdF28ojxgcYirEpBG1jPXAHFoe0KkKBKh3uZNyjnpdDDxBUZ/a9OMLVnH3JHB5b
yz1KlGuBX0zfunIZ2P+cKKneKobbRy2GoH5pPAhTvMo0388R0AeC6145P+CJsJEsEhm0A/t87tuT
pLuphqCW8SafDqcMwmV5WBiiv5O9bw9U7WhPpTzciMFXvWgwgSGJKDomCbVLxhGg5c5WkI6S89CB
YJLYwT6Nkg7Yv99TUaHj7YutVfRk582qc5ufcrJ2UkIpW9tzrahiA+DZzxL3PASJ66Xc29ZnSIOB
nHZbNNaF+1ezOEYykLalB/QbSlLjvm76jTwKVFdtpASqPnxoDMAWUuTRqG56kH7JbmmLZ14IEZ1t
EGTvpV9eywFRozlGiaXmu5nlnaKK0XqXCxpuM7ei9uafOFdfcsL6ut2u9RbgqHteQn9vqn+yOiRW
WvYrLOY75ZTnIh2utsW8SwJITOSFxoaiQnmXxcE7VgBWm32OVNG29zccGT5mtwckz1yerGp9wBGN
Xl6KozaozaysM7Spo0OygFbWeo4LWIzWo5RA86+5WLqjB3poQxoC3JiZ90O7EbYbFa6MzGKBixt9
DPG5z8A/h5XvODeT1Vr75p5Z1teh6i9zZOD7wRCOAO2G+cVsF43Ni0QdWRyysJtWFFQ4r4uh30Q5
pRmnx5w7F3lHuXCGcCgokuXMmKyBxhlJ1FChAEfYt+zwXh+Caq06aIGjBgzOPPyuNoZjqzxMKmv9
hhACCjAWtrf9vjXGk+v+pIBhIPFrDe8xHRSNkc1L5znfDYO8Hb6bMA4dQzLXY5VnQBlufNdj4cIn
7C750v5gEQ0pUm0NZilbDeHipEqYJOJEqWyHecN2B9kdUYl8a9NA6+qMoT/xRtJOC9h2Hg37NAgY
KErOQaa+stJ41NnBToCsa+mCjY5z+Epyd0b/HRUxtBmZg2DOd76rEkipQbbc7JFxcBKq0S40gN6i
OVYRc38zg9d3pgKeCJ1uJb8Uc/M0cIWCTKugoyFC8BubANE6yIAAu0jZI5lNEHuQGaP5PkCZKyWp
mT3j0SpQv+cj1El/n03tKWC6tkLe8mmw0NvqOHucCWKPy/FUc2ujUTsykJD9QdKWmn1Kt4Pumut+
xBDEyD9TnfiJNbLIA5iHjI5PM5vfgwXFN4voh80yVWV66w4kPKRMi2LnnnCqcxjAOPmok/E5QIiC
lrL1NPZtSyCMKOhFySZj6jdo3yukD7QBkZwhT7uDKYCmFTd8wJA4OPjuRzwj9xWANFcWpduUot0q
o291eTP6ZV6VXTGuCz11VjCc4bpgC8E8ICOmpLJBglgRY4zb3EVDY3HaPbEQbCxq84d2YeTL7xBB
LkBYhs7d9lS4mt9cHOh7MXMVqDKEV0wdb87Qr0Nt+erM8ZgjNJeMkFlI+j/NkMEvt9fvjFzdgwtw
8ib1sxcmVw2CheZMWEqDz6znyd+PtETuVDMd3Sg/DXoO/hMFMExhcim6CEt0oAl+XOZhjxrgnyFN
NiUIptHRS2ZNGC6UXCK2rNhu0W4uGuewnTeMZM1PJWKBuIhP20oGNL0ALjtCZpV4wejOLUl9CEfc
Mm/I9rignlX3VbgVWj5psHWlQsp7k1wjNLAQSf5mnL42B5TOmOIIMHrXusZ6MTyZ88MwzLVe89J8
i4C0JuJWopjUYODoTbfjdc/6jPQI+SW2TVRIaxj0rhn/0QWloQ1Yr2rvWAw5k1R6wGz8UsCbtP7q
1rKJau2lozNjpsF93zIfK7BJ6R7zImOHOYwl1vltwQ2+dZBBbTXtgOkfo/A1mo/8NE6rD0Z6Pgd/
vPgFXtOeRfdihjQBYWf+yFLsD2Dir5bBduE2W38xuG1x96HssLpi7WIy6Fct9C0OahSeiw0Nj70b
D59Rj4yA4ZOTOxrD/r6p3rok2MUDTQkXBwjEzN+LfFxrKnjDRWAnd70ugrVF8RaAow5w9NdVih3o
Yrx2evGoOjTLsWyMt705nXDv4aWD5sUZ7Ce66T8IjrzLfUwyh36IfSlL88WumEVeLHP1a+TYh/lf
vxkeldZRhNTwQkdEDVgTHvlFZk3IksEHaWLcH+a1hAmHOtPvWzxjkF8kIbhTzHiNpVKsILUetH64
Q5K4WWnKIoosH1467jlSdoNjfQ+p8VbjeDqyP2TtNQWSxrqiy0XmmFgmElYaGtyxkhLZenFo/OpF
TW6N+Hgt8+QGnTLZ6f5PhuZOk9MhMJW4QCNJ1JQI1BkVzTaw5h742koBAUnBTelYdfl92DYPC94L
8heW/YHi6p1WGFjUdDhncqA3yBNY7uuEi3MKIAhRxX5pzBLFjUjfKc/cwcp/C+1+h/zmncBmi83i
Dkv8OASkZwzbtNK1uxSnxtEuML7XCJKuQfYPxYiKuY/WLqIar2U5PrRR3a5nvwEvSy4TKbIs2GnQ
VrrK0PSYrwMip9hHYAmMzXASHWJ0OTUaSJGMf9K1qZu6WaW+fnPZny6DG5ioDoe+RD9eMW/ooULS
17vAH8cdna/LqNUHP3L3Y4mKjzmiRNBspGow7Q9qu62hRtqvw9HOOo6yoV3Zmv2YhO4eeOac+cwz
RtfcWJ6jefoTVpgG24noWWC/avQt/HBznVNBYhKMPIyGlKCH6lTZKyw52di5T3u5EhtDnlyCxLNE
dgbbwPQJO2hEPtkGlZDmlhumt1chY1yosYLBp7jeRw5j1fTtMQAqYfFjooH800AK6hqYAfqh92W1
zAQv4xZOSx07z/2kmIDvHizjK50tGmpYcaDy4wSIgZpMU9yNAKb21LN4IIywOhIsQzwqY0Mb/wLa
68ktrpNbK7MBBGtJshKMV2S5tWyghiJKA3iUnweTtZ1wILQxUrIS59VpIP8NPqgJoiZ3vnHLAaZY
lYgd3DekSUMUnmaoDLpx6TFlkU8POPMCc7JD/oLgXmFgyDdkHTheY7I9nPdG2Yhs10ioI7GBtRIK
rnvaCA8OkE4IAs/nFKhDc3GETc9LFHPae+7dKE5uOd1eyhiHdrAEj3KM6GsCt7MDJ37u2B8epdoq
RQTAnsp/kX/EITJac8l60T5VudrknCkeyVXrrp1AOJu4Xk8o1Gu2zQmZ+496l58SjtQe4+y8+QAD
ea90GyDBFvxD1DQS4Agw0EedsXtLvEn6M/K6zJ2BlHWeLe8228NGUgRZupHNPpIYYfTZueOw0ELn
r9b3f3j1Oii+FcbzFvNclcJuBRO3xKn2th+ckQRb27MSQeTpgUPR59gO390Qn1WPp8rk26rJu2Yr
bycxCsXL1wwmEhnkx387o/oXZSjwKvtmYTu3KlxvY8qTTf2db5T7RAeisLp10H7PzfRctj+Wo77N
IAx+A7pnJztEVlYdoc2dx58a610bWKBlGAzfWhOdOHrTVsh494QzkL5ijCB6HMpPd4CSqmn1I0fC
UzEna4cRpa3uuS+xCRzFNu/D7BRzFwnRq7rGpZj1fwmj+XEhgFhoJYRwjZA65+ZNxqbIRnR4omJa
I8uHTlXNjIyr44NLbJgd6DSg2e986MB0RYWpfvP6CQdiw8TdUUGERAHkPEdmfA+gh0fMHGRbKwU2
84t5Azq7bOIQqpPRH/0JGqzuaD1tJ3SpQFcQFb+2BqQSVe69BmPMX/4SRlK+fZiU172ng/Oa+i5F
KZpynH0gfeF6suvms0H6oWf7TsgLtKyKMHWvfmSH59Q3PwqoU8Bq6M6mC6oU6BE19Pd9Jz0S8Kc7
FGyQCLDKR61F0pw6asO4LEL7Zrxdxh6MMUE4vCG/rtr0ZeRm1sXkA8xMmKPp/ilxl5+8TJ7JfUJJ
XnwO5+5g4ORFtOqvjCn2q8XJt4MdIcFYHBTZi58w1OQjNed7+G4HpnVuS/3V7F+XrNpkTCtNbjT+
cXLYhMQs0w6vfjcxq7/ou88xmOp1qzqGvKZzElC2duU5N4yrYaeHpGHO09KLnSpW0UxR/6fFm3bw
rUPXIyVE6ohhww9IKvBYtOzBzdCV6IbdbGOEV0Rwx80GTYYRtQcXk7RyUQwqjPOXZUhq7cM0DKYc
JdSmG1Z2qze/1aPG/Pd7P0yfaWHMu8JJoo8iZSn7uruBI4nv45g80iG/jTbWkZnxaGMSU9HrXDE9
RufI7DdTgZdyaz6hGwIhlx125xrLlVh78pryak4kFhWtILPztkaPeDnTAEy3jmvK3jcNeebOGM9L
C0CH72bWlnicUKcv+sNIByWcYSGgj1vq0/eQ9D9+rx7nxsVXZkzWvm/eGMp5GAbYMDYqg8OiTn7K
2Kcx4p8YdePBGZc1W/FCCUCfvwObQFMBMZZ92WnL3YSpSzVVZyNkH8IsukdMAXmlZBdYkI9sH1Go
ifZDdApxeqq96qeh6B+jILtrSBu7vrpNRn/CyeVYJhqkkSxnkD8CLh9TEFtkMFZexTi6X6qvvgu+
NAez57GpvyzL27gGpWxEy2rTNyhwpkm/rzvACkMfGX7DLsnxriYL8A4QC0wkGBk9U8bRSFEYRSx+
pUXmY6gPpxZnTB+BGB4unB6jPsTWCCyC+ooDLWOdlOj00PkBdHMTVAdxBNbMGvfgGQGsrrOv5lz8
nSIWCKec7E36Avi4xwEFhMlREW98XtdFrbQLyp2dZM9lVKM0Gm0aZMvapb43NXsVx1icsnWN4VOb
8wdF1S1YUav7H4FIbsFKhdkbI9sfXC0keJCHXvPY24cRK9kSFTzl43CYJicmR4AW3B0LZSZQcgZJ
7Ozgxbkd5zQMSzuMr/I9Ez7HuraajWTcLpHQjcmjGcup6VDO5kXOmgE+YzYWm9mf6Zg6qJ40+C3s
sSzY0nLedRh2aZrYPfQnPa04eKOXMdY+zdq+N6rhtZstQPrBeEd2Z4Ga5AAMw1dawlUvj9sMS9zX
w+YOSRyYPOUWTOQnN1pr2yKIjsMcTPhhMhR0ZGxgqv6M+u33wAeWT4ZtxQHUptHGewKyihEkMb3X
qWKmQgEiIgMj4ngQqz8Ct6ej0T1IizBGcTL4loMcodG7Ee1el3sCWhZfC197G1zmwkNzh2HtyUGK
qKVD6pjpY2EsOJG6Z5N8qQPHy3A18bP6D1lDzp/FE4qbpbXn6YGu8uTGu6gDL9LM8kxSijV9dax5
+mFnvipibcngsU+ghzulVVvLABwP02o3OY+tF20qq3uTonNY4Fw3Gpj2bdCdfzWaBY7n3Vpdne1Z
+2MV5rvDoS9rzyBu+1X/hZzxfds0P+RzUVdQ1GPL5ldHSfNyUES5bzE+uK0VHn4fCdTsZ/nbBr7Q
ivQdLtOxwhdvmCY6Jw3u3bF2HtBmGHL9a+6gLPn1i5SklaEfW99CJhks+lvBt9Gn6DiZ2WcQQ/sw
lHHJUcRqa1qDEAU1T/usy5Y2fu/AT8vqvWOG2iq3h3esoqodbKBnWbmO0kibyhZRQ4gxPNqcAx8x
YswViecL0wmBYnTESNGu8WO/fTO7+k/pNtdMxyfB11NgGhB+/HY9hhlk3sx/blwiHbQvm8/qmNi2
NbRUwha5razf01n4m5GcNMStzsDDncm3q87+iQb9sW4hXABVVDRoaF5Nafa8pPHLDEsqiKMXc+yB
8jrrvrHyLzPSHi2j8x7TmJscuUu8bVLkywoLsUDmhfBzIT0Z5+ELB3gUwZ3oSIP7OzeqpypFpLya
p8eSzYHMwpNXZRcoRNZqSdUVdn2z6SP8JpTZ3usR6SiTyci05vXWijK2fd4umxEMFq1TRBEruqW9
dqoWLNPrukDpacaqHhi50Mf3btDnNZzRYmdQbYUkudh1WXvfH/+p2fxr5DJv4zBzImHfz7IrqOfG
raBHQwc+jLP2MQUjQk+LfQjbEs8ufhwvtY2g4HBBnRV6sg/PWPOHl2Kp17L2yji/mhaniY1EH3ON
xT4O1YWW9Y8+gb5U3gob7pVS/qbCqp33iZ5zFT4Udf/Hj1FcHuBRjmb1ozT9ilzP40QpTfl8cctx
34wWPaW0uqVE5VZ3gZ2BoVoLmWTfmFcNxZPtIMVsdQ9pH0wbhOwIQwSqfGlOKLSdSxNae+7Tp6o2
lqmujHjSOVpQzxrbfZp2W+ihW0ijG8tBockKn6gYEnPa9slnM9hnyOqnIcC8g4wPQu9tKjoq4OpP
MGnxLSvhwHPc9bmParA6531wP+ic9mRpXWOeWCirbp63oTtuFz1/i7ThIjuj66e1bjnrxZxvva29
yIvLhh0o9rS2PNbj+L5E8NgtbWxpDZlMVBstzq7x3qm7i1f6WybQeIv+o4H34bOlJPy3Yf7tNsZX
xZw+rAvmFuxef00zFgXIjJMlzxmkCEVEpH5dSdmH5j0d6GktQbCpaJNm9XkK8JaiHOrMsL8rSmQh
cKXV8RYm/X3U8seltFf5EB0kwraL89MO+cUkMjLJt9ZG1L/Sc58662F6S+AjFiQsOIGs0hqi0pz9
yDvJCxrJbVq83cyLyRsXSXViEuw37Mv/C5rC0ofl5GQn6b31uK4FEI0iAKI4gyVsoY3FqrIomrOq
QqZLqGHN3QLaQvxYW+yaprMf5sEmAebffNoGHTA0UNYdj4gDpHbpGdofOupcgFEHnGoM+CX4ztfw
jocYMF/G9lIOYZoJaEIHXnR0RYeyg4Ueqs/ZZ1SFI1Q+PB+69A1694Bsc+Z9Dzz9rmRISXm4Nc+o
VYHRJFZ5Fhw0zt0zBddO7hZFJlXfipdJHIyhap1Jb/MxgXThhvCfwwFMhK597ZyCJPjz/6uWGxKi
KATfUIP9151/S2NM4N3SubO71IZIpt96RORCnmGQQ3HO68+pVTuF7G07iPay+6o0/6MKFvCyehPi
kGB1w4fpzn8Lk9mcUrAqn/o9XncCQTjNBi4JKHidrTOt/Zk8SiY9PZJGo89eWLux174rxNNaE1Hn
EA5zjAP3UrzDjnnPiYtymPtw+axEHVoNtVU9IwqrzxGg0iSIoPQt8Mu2YjKhwsI3oa5OOudPWICK
+rH6cZogX+VkYLARdhM+kb67cIoMzde4cA6P4m8CNo4Q4wuU8VUOsjoReqCrP9A2g48drvBWYMQl
Q5dh7Ne2DRmMG6nCbttUy72qil2HT7Zy23dNb/4VBJCeZCEp2HrIUXwpPX/u+xJpoQwMR8vLP31N
v64c30Y3ZNAnwN+giXZ2wHQOSqDvcalQvDTOv+sGaWyGcIF+cv82uNqxNIJrJY6xdjSg7WUeZeUw
20Cpy40lfoXAT0m/nL3IP7dTsK47FQPKqI3uOS9R0qOmp/4ImyvqLnagbSauQTn5miPerdqTMgYe
HqSgpqeDhNDEnd0UBzQ3jtkUovgzbxoDyFl6PLyhR/5q0+QdO+KzKNpxrCvQxmX+aLria+yKE9g1
8uB5/Ek/jFEKFA8Tf1MGyYPEgnQwbuOkn0pP3Zss54JOso1Pt19GW2SFKTuDz0RZByyyLiRnKWEo
THL41g5gXbN2a2rXkcYbdcWdbkg/p8peq8Xe1IO3idvpbzPgVcoYA11SGatDqNUp2vsgLM9jZLw0
CGFwfr5IpdWJoiqWLQAZnYH9lmSGXaD97uaswZRWstDf76TA1EGIxEYUHlLN2ssTKAy175JiG87d
Vq+LH3/snhiH3SyDdeD0YURt2FgkTb3pbMMou7Zclxepf72vbgOAejIan2ytsU3/jRROUZBeQwN2
LQYdYWKy3YrHpYFcEdrP0LNOIREtd2nRWePzgHCIoDyNm+EvCSXIuEmKa7O3ND+96hBifMKyMRWg
tA7i4eBydfhSYZbwiwPFIffU/AAu2ITm6CGnSHTCmbpYWqZu6H0NLAl9CiohceI5Y9LkcQxiSF7v
MtNydqS2kzFA8WahDRVtKUvrv001tyta35R0zm1Y8m3VeNqdkxoPA5VBGiTHtOq+naX905DXFoyY
s1ApcZPuPUihB8hHaK2Jtm6GTD4xPE7P6TCd/UTtY7ZlAbjGCoaOvkF17djW6T1meYfCr95Dp9EP
CdnhVIaHRE6u1j6MDoIChb8trGS+k/xzGbSPcmB9OyVuanMH+qX+hdSn6As/ZqZGY4lFrig2QcXr
qVkPSc2YCuoyCVTVpBiPTdoeyr7a5238bNdoJINo6STlzNU9ENehHFWJ+6pHrxZ6x4EZQlSd/yIT
tzK14QGnVMC5FJ2pgV5XZQIEQBAy9PmYOcHV41Nmg/YgZfswhoeYoqvU1DsbElJPhvk7DexUVuWE
mzdngRTWrdZBuTJutFIO1uSjw5MhNwMvfDD+yMZiyHhldDk8xQUGT2Q+ZQFjePQ6dbs8eL71Ptbh
JY2W+wbfcMYisfkQxVKWnFU7uyoPHxRimSnmJlnaAqT4dDqQF6pgh7JpJnoLYQz1zmOkiO088288
9G7KN8UeFZ9pHN97xhRjGvaYBu3AMaNRvUV1dfH8/J+MH5OqH+quXwPA49rNWp5ycg4AUoQiYHqq
57bwuGnJRmpFt+huHlQoVkFOP6VdEHvNaugt8biBIriTKs6uUR0H3msaY137yV6yCB00mno2sLOf
iigRyMQJ9V/hlBeB7zMzepQmRJk4K3l+mFyRE0avGJTs5ImPJfMcVsp14xpAKKRVeWVSgTHM7F2O
3zjVHoURJmhxxq5nOxIBV3Ry1sXYHtC928qiyhqKg7l47VR2dP3+zKeoBENJ8630LRTEF9m1o04j
E6Z4XC/isC4KqyG65IgntcQriPMrqY3gfoCUL2/OGB6N4qsldQzwMPBL8yNR2t6umS1NYIsmVv4G
3qsy1DtB2tEzYGyGyeWEM47vx371arlSoYp1glvtQ9PdOOrLtyEHgqqhb7hspYDXW/+JIcqT4AG1
ZW+7sD0iLgqGO31JwW7iUqxM+LbaYnyGBFtBAySfL6FfS8UpLwx17cnw8k8Gu3fSJ2LiGOmhak/I
l9fVo+lc5hRHwgwnzemD+bM2gl1pMHQZ0i73AXLazvpgIHcr51rPa8jDMRZokAUzStLO990ERdBy
48OTrA3zXvqmHbdQ2KoMwu41O30SOoE1Q7jk3qO8vfMpydu23kq/XlJk2BH4YiHHym1lynwjqanR
6j/MK96h3r2PSnxiYX0J862LhlsfzRfXAjovsLDvfrh2eU6j1+4pcZn4ZRpbLOl4J0DRzTCrfzA2
/gEmr9xa3QRuSS0beBXan8SCttCutUoGSNFAM9O40I5ExJ8ZBghZZX7MSZByNs7A9M5/C07IsBzU
clMEeteLL0dhR1pFfxQIjCIqdqF2CsEOTdoMvrjfKvZNpPa1Q/NYqXstKS5JCZFWIqUiHQji/BDb
1ae/xK8tee1cVNscUWRXLYhCxYximFh1kMhwb8ziq/TSU5eEW9tMNjo22HUaQxkJ9+iGgxlMRzls
jcp/sSosC8Le/skjZy+h3ujxpWaG985gCVR5821lzKpM46ubMZlrul9ZNWDipF4C/UHAht6IUWel
vSWRQR6YsUTo99JLJMORDKXjgGhT887l2K9SdV8u9oc2FGdYCCdXQZgox3Wpo/xM06nM4aZl7gOj
VL9oSwsAXIhKf8+dwD/51WFfBBUbsHCf/AYoQSx8/hDI6tp6ibndc8RELArEZPoLaM8S1/QuvQ3B
Wm4MtLrfL7IBhmEVYy0nwuZTkwFkjEgf2HeKl4QkDY5K9JJGq2NWT71mr02JCmGvdpKj+m2+EY+A
ZnTWQdZfHL24yaqmbY6kcENOo/YsSGKK8oJVqy27xRvhpU5v5jz9i93lAn3tk4mdpx6OkG35B46Q
ZkTpkCAcciekRhttgFuHfcGxcJo5IE0IZdIes/Ae6OyfhiElcMeNPvb3cTpd2CEu61yqn5KlmZFT
O/PyYdnC1cMAHUTPt+Oj/AweknxJ4Fi243gvtyoCsJemYmUkR2a8V4uXoSXbOMdw6n7TQqmmvCa/
cYxMSAyrHpCQUahfhCBjwJLoImc9V2GC50GoNREP8QIXwWYCC8kbrLLyoHcsvEzEAHD+mhlgpB0u
yCwAeoxhub2zaE2xYyUC/fJ6K1TgyTRHAFir4hBxm8dsRjSB+sZAp7xrmyc5IbROVEjwpyBJNoN/
qQFYDnPLBliNQNUUlAhZSaisHn+XQMxgHidDiPdJ6mMYw0wxGs3wkGvrTV5jamiBc5/jyTtI+NVH
ay9PGO3KfRR5pykfP6YW0IvjU+7dY4TwrTlOK8YNnnRvwr6E/kmgLhIpoaHKF94lKdk5hLeQnbLk
2VFymokqSK7N97u1hDbWrx9peymOICDzn3Ni9EH+WhYqX2SR8EWnQnby/jcWG3DaM0M/WCGGAnL9
QOmMQBhURtTMcTDPd0wSmARYSGKW1z3afraje/k31L2HmJckuUM4I+McomuDQ038V459p/uRNdHm
1V4n9vGLWvnm6A2h20YphoEuCKgDLvSp8Rwvxc016g9J3EfLPLp4vjRptnVUitcLj0wKO3mUJvlz
HvRvIMS9eF0HPXZqUgHRu8F+7oLS94EvBtl6zq5UZnVGtmIn0aYL2me5Rfak0ZEG7MpK+vraR1sH
TGZGeO7YMHL0DS5V9xF1qKQpQhbUUB936zfT6nE78FbVyIAjLVtoLncBBQOfgvrwVevtq9ZMMKaR
6QdZAwduTxNtzoC2v2RAbFr8usBFYA4GBBB5ijxb4TepQG1GqSkYqZE70NXo1rkGIipTsZJGulfV
W7uCVcNTJ9sJyBel9965+doJvc+SAqOKfp9ySycPPwhqxeGtDbxballnbYHoxjvHtI9Q44fHyG5V
lAa0p33LgoE3svtC/gP6QCSkHtXGky6tLXPIzp5k9yRpc2Me7Gi85FPM4yN6kxLiTeeXfDiWHaLf
V8JWAzzzW2wCKFk0N2p6eLMYKcjyoec8oVPIj7I03UqNJNfBC5XtsG+Bx6lh0L5+NI3yufXVTmeP
M1NQAvK3THRUzOtZUFahSTykC6OPEt9onngJaiM2dWLZhpBjta3Tv/i22ktnpM+xZ57iM02rq0Ty
cDgiSA8tXt60BvtDrZppTyfcw6K/LrDIYglEbbVtrDerRzKEJILVJhctPX1Vxms16LS7/0lBKzyf
soyvJf0Wo8y3Bhl5XQ0X+T4Aume9FOCJFnWDSzKj6/VRqhGEafeqa6kequNADaB7/f1cpWdhq1JI
g7chPnXEpYGRW+YLgOZYMLTvzh03RcI7kmUITGQbYVCUKrzqQfZmwlnh11XYvI7su44OlCwmrsJV
GGEDkxWEKXnruTeOAoCxnZnkyu4qLql17GvNUcoA5XdsGAcNsoI5gSOlKczRJL662StF/FBNqEDW
BxzLZLuFes9cprrIZFvfMZzftE+y4aE1t2jYdzxSlKw+UkjIdwwF7GbedYFnx58ORNUBnE8OpILB
Ja6zbD5S/CSaWN9PHH0Tn0QOIr/U18IwbDRMlsZ0A0XZJOaRZr+VJudT/5omzYNJNiV/HVgvrmM8
F352NcG9oQAineha9YnUNHOa96rxj6YgfdqoyUfwrf4BBuEpo8iSo9fp22+90KDPIO7POTcBAHVL
LEMtgD24zOODEIIB9Ge5pUIbkevrTNJMWS4VjTzeyU7Mm2zRFFhTJ91sqBw6jhigxXsp5wjBMmMl
q1fiDon+TVZpOZeXGmRu4DnL2SvM0popODeqPsopeMjD8ZJiprF26RXCk0xWJSiIOQGeQPFYy+5l
8bAKcP/+1gLrS2CztoCrbQObDRj3EidRPpvf0pI4ZdDpz5lVIATDel6epu5LUwgbd6qAlEPaxCru
puFDj0XYIqGUo1eucD6BBXbqeMCydWkVyQli+uVLizaILjUM7zgzvV8k5WeFw3JrM+jGidrW5EEp
Iy3lguwh0+BynEackjYuLolJAwBikAMYw0sTS/DqoY/Y/+0wMzWIMnSH8E4KdzmRuSeqcxNnZ1Ro
qMJDJIK35Qw49T0s7k7C0P9/Jehp0FHVy3twZzqSJs+r/k0G/E1Wca+H7wjfymBFgjT+0D0z7SWw
IGujxOJnitqr5JccZ2AllARSpKf4G+goFfnp0XKTh1ibf8m9pTW9QGnfK5LBRfVf7qQueozsC+VX
Ts0oK2Ak/6Ht+twwIJrFGDNp1N05FjQSd/Q0kkKtfXOH/APE/OLEwffvIohHcDwNhm7cL6u6xSwq
nZq9GblPiQm0ZSFJhSY7moK07Izgn+yopWX4ThaaEdwL+Oql5cfs4rnRgtSyRkPkhjZmj8CIrPuU
E4DbL9ilLFC5963ZPsIT8qzl0SV1ZJp4K0s89pGwaBAglRNSMkYp5sLYv8ifg31lS/HgAn0ijfRC
DrW1Qe1LUPj/cXYeu5EkWbp+lcGsx3Fdi8GdWTC0oAhqcuMgM0nXWvvT3++wN1m8SRLoRSNR1ZXh
EWbmx474hfRnJHjlFFFyZUm/CxenTUd6Ju1o6bJIySzNZKFjAydZeCSQqQLOU25M7irGhVBn8XWp
0e5jnuEAdotEsbdzrvDrBEBBNyFI1fNSwbN2LB96Jb2pkhoJwEh7tSb7NXFQB2tt9besuQTL3IoP
TV+iIdVmS8rEg5VFVxSw2N7Oa5c6Kwq1c6i0v1C7pPelX2d2e5eX83Yw471mOjfIgV94qZ+tgxY9
tB7dr2Wfl3hGMYssdNq/yhDu2yp/m3vABzDAWoGKHcdK1VdKFEVCmKdDVXu0vmEV1B5qGvR+dZYA
jAsn3/yFrPCqot/BFi7Iv0c0ugQwKPkzh1Lyn0kINhb39UUBwUg691E9eRQ82oF+MRoba3RrEJds
1kOF6Wmpur+yzkchxKXIq1OkztLNHM+naEimReBr5yboAYXXRu6QOoX5nxTIH4HnUqaVrrnLsh/u
Ag1sMCnHasytg/SxJbkHkn0B3e9KjVyow3a5FAp9yX7JD6jmDImIaCMZEW8c6iZbd2jPvX4Cleci
rsDYkyBeWPoakZcFGYP8qnI26TRKfVAtcdfjf/5CJlZSiDFikTNOAir9bFu79zN97+J81tL6kRmM
Xulrp3wQZKEMn6jjZNKAJvNSS+0Pnov3u7TTe/cFBtx75epX8mGC5DWbZit1gfxccNu7D9Z/PAFW
5gpDVuVSDr9lsOkRl8VIKpNUPRxSb9nPw8dRlyFUiaYR9w0ZMPmVPLrhl8jdILvne+FCHfpF7vye
Cn8DNX4tm8vtoo72FUx8F0Z8+yY7TBUDQA9vRlh/to19NSyEnqFa4aRbGQVVE++BRLW0Ncn0o33Q
mxGdC1SqleFUMtiQ9Ijb0osYXDJ1JaJFfN8IHbUA4IsZjpcx7OO0nBigCAGOzentGWI3mnEJI/Gw
WOcYDKt1dxgbu/1YTj6vI7bI7zGb9kZ+Y1tab75RYG+KyVZQRccA9bQzd8jv0Ka+KkP/bXRZL0xi
wIDXfbOlYxVCMkgq3HiMQ+iWv4JUp/KJs/3oKipetAUQH/NaKlSnCo5lpOPTGE3LIIfM3E2Hklae
bfYvmU+ju0AtJJkRCanja5TN39JQwdSnRzmp8bA9aTJ1OLOK5DABkMOn+jya6XU6QGVQJ/TccAXR
/DTY840R/Y4CFBr7g27fW9y3QoJE5xSsFshCKDqEWRNqq+vP27pqT7L0itosgTzgoMyid8/ukB0s
RBpkzCU9Da6UwM8ReBo+ZnSZ1d9a6Ka4lUU3VrmVoy7njlSorHtESsmf69G9aikZMhcnHGFix2Vw
Jwsij/VpU3rcMXyuOcCRs0rGxUyRZhOdeDYwbU+KNV6P1XwuV9jH7NN5Jo0jhmRefpT7vaWDL7sm
8YcBwK7HiqrXkRakX8jkgxqJMydnki5DDWSSe1mi0KhH1yiW7egtAbP0hNuq4e1XQ9ObhmBnUM1q
Wr2PQKv4FarhMtDMp/FoGCNuZ3wcAeemShUs52Hj8rd1mhwF2TlJIAez1ZB4R9y0t2J5RePIRysV
Shbgo5oCrAjnHYZLZ3wZsMlyegPdRWkHKkKGD2R/7IMAUALSVswMLw2Q51r0YjjpeV3YL61qXmH7
TeLlPCUxu8VKcPmuG5U6n4xAa5uLeGIckfd7jTtAphHFWAOKps+VyGy8nQ5drMRLXIyzVTe2cCF6
2CioUJ5gMGyKoXue3PRysCjCyKnDqPtdkdZ4fmwsbcafIjc1dyFF/pDeST4sO+T7DgjI5EGYnsxB
ad4jflohX4Xh8YDARDqcaJNfIlZJ/pSYd2FFY0yJnzCfejd7afZP8wZztssRH2Mqfrwvoix97sqc
8nq+jYAvc3ism753L+zBf7AB1YwMy0x/PPU1UZ+dIYAEgMsbZgZ0BKeIXdIaWtbDvdZFj4Ax2jmo
WBzjxeqaJ0eSUCL2XJJ8TXSJwxFVNieA5OkG2rCoYkQ2JuPOqMPnrHMAkjqwes3yrks5nK5Ancor
WwmuXIODqAr9ipM+cocEjvJbARTiRRo8PiW9QF/tgLwS8SDwzuKasJoowdqAVLGVdfAS4NVFrGNq
NnCrIwTlo3racNEhd74OExpziJ54AMMiuFZ0QjzpokNpeoyT8pWEi16MX25BiOwnxIoMhjCONy2w
HMW7igBJi8+PV+VcvuRaDBXaLjZjnh0bykSzUSJQntFN4ffXTMvJ2astklXvovkdZ/q8Eb4V0Mjx
THRnVLW4qy1OzEwqnaX+qc7xjVRdDZeBMEvIgsOHMUf2PcxEcqTPfwW9/iuKeYWspDZ4Xdsru5wA
3UI56mM6AMjI8WZDAUdX8rcNuBeBVqR/mMzlq9qlqAVBMZ5hn7NJuNZF3jSP4ydncgEcvqs9EzWv
Rj7JVvOIHcuW8nLiUbuPBvSRIyV7AAgKZ3VapWjT8juWMyvUEC2EwDuN9bbhhWyC5BFN83Uz15ea
Y16p9BYDwz1aXKGQhjhcbvuaTdZGLhLPsN7KLkOarO64IFBCgjZaxPZqaNJ9xC4zaVxMgMNKBqyV
TXNP0Tpu/Ki96wTbRZO98zSgKdkRC/CHcYZw49fQ0w1pkqgx0DF0f3wfFLI9eQd9dgEdRNdd099k
Cf7ec16x9pn6MLTzbZ90lPBE5KFBaJCpTrqobUodlxwDgOktjYsap+nJRyOXhM4UWUr61IG0pI5M
FPZeDPg+MeBHZXsrTaJlUAzXsk5uUB2Mpn8C6n2T1NVJLRNEjeiGdQBPmhT5KjQl+nl681PnkaHh
Dk2ZKwuonVkXj12HhyLr5ZXNFRKXD+OAtbNRhBtDhZ2L8fuybgmpWsncFjDhdlJ5vxwSNxRO8BT2
ELJXounS7HP6ZYBgG7pctlNtK+3BzMFRsbs7v/KeXC56vw/CVUoLDv2bQzrQCUTcqwUMDXhhN7GT
IoMQWNF61NXzWrWuXDSnUujKnZscXAikYYVXloXBGFbo3UXjM89JUDN3G2Sh4fBb9EDHqrp1IIuK
BKCG9CXVyrRo8xacvnJd5zDJxnZQEHeauB6a7AJVfsBq+ZHycpuBHVNbbztDAcTi+9G2qEenoKFV
rrybUXFR5i5tvBriW1icTCgD4L6So15WT4nlQgXimUWonwqyajvFytVHWrOM1eeqZlIs+8jVXkD3
yN6CLreW8n8XKBye+VWU/OuU1hYSpKIOF3lxCMSEHD3hDWUm3r9YUfLgOSbiSYgUp1YL/trJgJG2
T0FCalEbNwOo4YTauPYGj0UtN7Tcb9GWflVM0G5aqSGkmu07CBGhOx2UYNqPXbOBBf1S4oNS0oXt
9VFhqukgFIQao8fY0EUsajSgHaiVu3M787LO9YXVaxFNFsjOWossU/6sef7N6MM1MizUcgD2JR0Z
sHKUsD0xS0pmLtbMvWo63NKLdOOSUWD+/Vh7KgwQ5xCWYAX7yrseu+DNphRATBQsBgiAsGCqBaUO
4Z3MYUIT8OYlaNHkMrQNwfFPb1aNpEcKmb5OoBhxCaP0Qu2VDd2ZghPkNWZ6XC5awgtfFC+mGxzR
2XuOKQ85sjA0mKGSeUwPBfo6vRft4oZ+KNXsXhW9EasE0g0VPacX2TFAqqd6qRXjnU7wkFStgDUk
l2YED0ruVEb6ymDdxCSlWX3d9uGvvAceNiPm4Mft4wSPJqjSfWm228iYdqOSH0av3odptOoZkaLl
4XJDYeXJSKuCR9QDVe52A+0JiOyipWGloNwZ9VcvPtIpoW4dHMV46Mf4Eu/v1ZT6H181VAAg0PoQ
lbWsBlFfvMq7r4bBqxD/yWg8/rboELhpsFV8gIZYEIiqgIX0RTspy7qL19GESwi0pj6xWQQkz+Zs
JRq+dTXcampx5abuRp/mbQeB1CKF0FpsQuiLQwEp4MMmJsyoVLuUeO/W14lX7mb+i3EAytkgERLB
gLJIcaX5XHGd18VwpFntaRo5F39HpqUwr69sr4VR2BwzmSMLn980RV/BotcThpdG0aFemxzyKHp0
2w5vkmtNS1dZVS9YpN4O9zJ5DIb+F19NLDf4wxA1Xv4tGWHIXHRilAIbU4QrFnKsXJp2zjxfIDV4
o7h06dqGKlT9AJDppH9ZTX8Ciae2t9Ye6gehqQJClrjyVlhowbXxm+ZZcEfe0qFbdva7NBhs4tKH
7D+6aOWgvhcDBVBa3SChBpYZPsiUOddyzJjvkJuWLAB/TFh5uGZ2iJG3CFkvkYownYPID4qiCFJn
j4jP2IQCaP+/hxwIPU9VrVvTRLqWmc6ZEyETOZaIVNirnPER2MHnAdpXRYUXwbQCNbflrlzYgYid
BG+igcGoa6cD4JEjNsPbbVs0a7gI6GSsetrLH0sPcoGaJUSmCZjiSaHOnBQfZ3kA8WgiKKq6Fskh
llg+RQ7j6GARyvQB5TBgXjPXysQ4iYJAv9BoAs9zexdTJrFsRsOwkGoU2OmSTVRs96oY6jvPYWia
zCsPGYmiH25nTTs4aKwj6tB79htE/iPbs5ahScC3a2JALJUxnInHMzoSaqsuxkx7s+zqXPT2RWZJ
XgMR642IB6M1Hbh9X+VzMiKMxpxGfilSPoeZRGoerffGg4vrxzuTSacE3jgKb526o2lxAeuFVLZD
fKBQz0cgakk53oranpZNJx06sjzLYCQug88Lx3vKadfSnoAVBCbOfVS7fldow1bUL4L0Os/zpbyr
rTbuRQUoRi/SRk+S7RbllxJYkW/WpyZsVywgHcyG1M+7ilFYqVDgcJLppmkgMcvbmIzRycIMNTfj
teh7fLys/Dp02E90g084qG0iZ9rxakwhmdAQNuAgBkyxol8xUyy5hquCcIWwEQBGgHf5FgGDpQ7G
WpgVZnmqwuSBLubH0Rjg7ri6vhNbKhqI6Nloq4H7AmUNBVGlOJ0uRK2jNM4tqO9Qp3kAdpgUBh3p
DT2hq4oeM0rAK1kikwtBVFYkvFaj9kouRX8IK/QWvBZ0Cvk7KtQpoDz2ORzG5wgJNZFy08pqYw/D
Aey0dNRpWYSUW8gwE7KsILyHRbRqIFM4XbCQ0x1zXQlGVKQoRVlFljnP7dXH3qGuhNggNtbh+Uy4
kGVPYOuLfKy85MrYXVQ0fUWrJGnxbbTVFz15NmG/h3l2IdrokpiIPpFoAquoVlYcpU5PLjJebTT1
1wSyM8clXmvBeVQ5dG0EC69QnTY3dItjZVzavn+hs29yE8m3lfWncJXVqpn0RGhQzkWzqtT7VOz9
ephsHrSJpGNsBIjHVvWHkva8ATNOpFVNKNkpFsf55CCbZm8YqGS0UHPTpsTzofz5RwWDZZtNkrim
4fRpetCvIhpvZZbez4F5LgccftYu4uulQ70ugmar4sCquOxKEJw7iX0eWM0Sg7uHwcVpoIcWp2N/
/Wg3w22TKGed3rzQYyCCXoRZLROxiIvDBREvHQM5fkOW3Di2u6lxl6c2QRnN5xBaJnaMUXzH1zp6
vvOeJuFathOh6p1IDzl6dxcOGQ3aQYzH1j65oLwxsYmPsYl8S5XAkRbdK0RbMGk90XSjrwem1XgY
O4XVsDAw1C89Ji96UgrqqmeYxtHm2gud7AiM/q5s3kElvtS+Hm+zJt7LkrQah8iq3fsOFEE9AHv2
e3AztGVDKs4hrJnVtgN9oAiF0s4L0AbTynXSt/zaJt1O0A49HXMgJSdad/2lrjUfyXIUVz69vfGU
D+Wu9yiN2+hSMrS4x/Q4wn/cN1M8VsI97serjgEsU3mQa+g0m3TVR6SUMO0CSif+BuBdKdJizuZs
JG8tFnzMtpBcMDa2HZxcNM8Mx/s9jOpWaZ0TezPGAIKNZGX4+rkxgKptGcBwTydHTVeehwIjZlND
Zx6fNTDr+MnU1tbozWu05S67LkBBKY9e9RyLsNEzjyrrNJTKldXrOUETyr9x3uvJbnSn5zzR9hhu
r21ENmPEo+S/NdxuXwk1XXqTuIfoY3FZFHrIFDzeDRPq/F3EK9xSgFR5szWcfmshdSWXVWfiHWXG
esgVrACzhzjV5oAIhkasshcYCBCJnCMTYcBWaKaNXbwqorA5I7IRcK/mIkIJyEVmpXmX281QGtH4
3xVQsuOAm7VS1FWdoHBAfKjj9EqJgbUhcWrl4W7WhmI1dx2szAogP5c63dU70b23++ouq9tHHXGl
CVg1iIZbYvUrjlp7u4bFFAVgKUy8B6IEPQPyqQLtZqfBggX2q2jTyt+U4WGNUCb64Ezrcb3xZ3tb
zSZsqAY8C/YLZz6hoEyCox5Wp5wsX0VPb2wddE5cOMcqRjN5nx7DKnweh2QrWWiANHOL2JKhMI6O
h21KFFZZBUYw51EgnaQaO0ZlBDIRt+19GHhPc51fzH14tOxhOxjJWrwcZxemaGbwSKHABo57FgTG
Et4qDXupM/DEmOFfJiayAuMdtn/Q9xX4zjypQS4wt61tlFHUIYXdBCC8eZeZmpyLsFpM1Gox+VyI
Fn0FyVcf/AswHSt6d1dRg7FFmFBeGXVwXlhzg+V4sDRVslpDr+iCTkADQU9R0y/VmblpCZGG3K8r
tZXF5e5D9Klwcw2N0d+0pVZeRU4QLZH+hYQfaWsXWV8KoWs3Gm4rd4DfZixxwAP0jLZymhYPIbsz
kZxw2yCVgoFHjOSGMQfnPnLC0HkRVUKg+dZN462FHwpNF2Bo4MBzJOQz1P4ZvZNJ4e0wqSnf1StW
4gBKV+okf1K7eP/afLU9zehTlRy6RPfR5ImCNUCW8yKBF5nVKYS9FFo71LatUrnr1A4OZtW/iqJ1
QJ6Ayj0XoL8BdoC0ZHiycYF3eEiOSTcmQshF+Z6KoUq6DDE/aggoYtxjlS6jH5zFlGF8Z1L42Fjt
xtKCU01RMweiH5yCgR7RcS+M+E333NdkxgaBLYEq5M5YyMBgPlOjmfjaTXea5VCq8fVUc3iklZDD
P+jvJzuEN6YhOVHSnE/s+Nk2iys1LM+gtK5KcAwTUileYvyym/QGuWzeh1gNaZ2QhWkgCPEcKDcq
ejILtZHOk1Ila616G4HUe7pgnbgixKvMy2jN2ETRwKr30LTPLa9DRrWfn3RPu1G1GEVc5VCU873O
BYMFyLmXexg/gRP2kWEosSDU7f5kOCilJ5xhBuIhlVX85iKBwFzFcs7K3NpK0qC5lrrQVW2PtNYL
SGlGBEZH663f0lDbI/WytevxaGGbUnP+x0Y5xSk3qx8+DXiE8lbSkKDfwpQRbZ1E2TvcXUrxigQe
ze3BJrIyXg88fRUM8FhqoFleNGJlMVnXttq8TAiEeawz09ljWWJuZGYV8WK6HBNsnBK+Tl/2W9YG
TQFAm3Gkn6dTexwqSmlofc9RWeuoHRZX8GSPZmMg4NhfpXYxnnmlAcllWLSZ1tHGGmF/h8Zecxjh
dtiNnmku81/XbmFHBxTbLJCPGXQYBoeconAShVESo4nSC5zMRlMdyFgiJBXslEaDmKDVwVIJgoMR
tLscDyUHntDKMEwwhFbTMfnQ30001jeZmp8XTYx2mUMyaXrJrhWcg6hUKQ7QiByIkIGU0dw/DsP0
pugdclik3xkHfvAZfSlOdQPkGYfZDDpiO0Nus6cQA1k7P1L9vtXlhLhW/p5O3ePIIDwhMvY+hlO6
2p45pFcB58YQfwPuAhs5cwm2ugYKX3qEaqc9jsGDrH3uqs9KDZgPA5ymQBJuIIeT904rEccRG+PK
8A8zmvcG9gIlWvh5iPqHGAPblffiwkNZuENwJQcNzZOJQAxOtp54A3K3ohTgoxow9hXmNZzba11F
v7EO9y5cVhVoveGpj2at3hcmA7FUQ00wSPOz1K42nkmTid/07g6+D6r3XfJWQIxXdQpOtfZMWuPG
cO3r5sICuH+GJOamSuJ9o7kL0S2cKjowqO2zOjkcEc2uH+HjYorULR16CWgbn2VMZaIs3GOltEW6
9EZOWY/OkineA0lySmo1WNaK96pNxE/PPS/I3OX0iivaoHs3Vmg81jFGukWn34mddK+2G5sLj/do
0/TYCZvtR6jsRuMC8819NyonrotVowSX8ieSGNCSfP1WK9BDSHXzwY/ccwQTEmT70ChhJLBOnfYy
c5Wb3lE2jaks41y7tF0YNXa3UerkkBrduuhplNFqei9QTHV66jlFf7JH9S4Ynauxcmfa+Uz46OdS
ZdZrZyALSav+OuqDX8ByKOBxGW44nzo6Ug6uskWTbtRpKBe1KN+VbfQWo5Rs8RNQFwN71legf8du
rVvNC8p6A4W0q5zVtTrRamHEgvWPGFp5jrfK4DiTGwTHFPyWrlUEbPh7ZDH+C3a/zNWaW6SyGMaE
5b18p7KPeMGm9MytbXqsBd3SrMRVy+blzlv/5NtoDvb0ZzB9hWv4GwQ9o7N5nLaB2h+RGg4WeoEG
izG6AHpy/Xa2hhsr4IwBszWjx6ZS73zc0LqxvKwYk+2yIIBMSstLRYoJkh1uaMDBMlQ0jIz2FUIn
RgryZACoS8k08dG8q79wEMe9iHK8o1Fh18xOes2+b1qoSL0WAMeHvjKJs1WFUQluU4cu6Tdg4JBA
MCiqRNBtMopDZSGuxbJOQQjoJOofwqDdT719I58Uixkxir63EfcbXLVyC+rjKvAYWEK528K7v8dT
JzjTJvsJ6noHW9W71EpKwz77leDxQl/BVxcGJLsqkQJGi6+L3HzrkwGRcKBBvUePcSx/1yGTL68c
kRvxiMEDG6/q9S2IheDMCwLQaMj7GRxsQtbec5ybcJreUUf6lY6olThpvSvJXYa+fMJ56xDViBYU
0QxRqttPuBbTDw1I2yoTJcdp2AdB9hzN+aHlWUbrLkIFVqvpA+/gCt/JW1iSZ+GkBsjaQunWwLYi
Nuxn03KffcfYN37SgMisMrSQP9aF3H1iIO0nJrRPF6TKrAbXfkR9HodHz6yf/BKqMTAxCMlMTpxa
WQHh9yiDaUQNI+RHUTrXTAPbEq+7HludCTkZZGyDBjCL7m4qQJ9ZmfE0uTTu8MOWBKpVYCbLKS/r
VuDg+dErmle/b3+rPV1i2KvqWd07N33C5DgYNrVBHDL08NEf813t2QMlQrfvLMddRFBHzixP/6Ur
dOJ1O2xWc+buALM+ig87NnD7OkpucYm8rXz9kI4gVqV9ZbTOOmSWwzQ2pFArNz2KqaEd6+sMg56Y
CgIhwwg6GWZuviDy4MUG5FDzEDwh4shrjulTX5/rvXWb6OVO6w1gfn71Cro/EQ9l8DyIIAY1nSaW
oUiylyiLrs2y8FeehZ0UOPcdVj7gF7ANMmqihnRTnSqE78ZiDvADAr15LAh8Z8oY3hdBf6dm86lW
lZWe+Vf/lahlW0+D7W/MHi6TFdKT1RHtRlYJi6X5MZqb6wjrzinLEXUYtgYEyJ5qMDBsir5yJfOC
ypiOxD7UZH7yMVbF1/VvTqyfjJL1jsOiWWayVZzsPDMme6ObBmRG98IvwcWSITjluM/JPlMdbwnF
GGC1IMtLSwKF83IpwYlq7kmJtHhRdyDOMHU8iwCNIfKXLHuYmGeD0yNS4gbPFKApp2/ce3luMJB7
sVLrUdzGoTlxLKqBWBVF2EXhDKWNcLrdwgYMafXeQrGAVM0jgY12TIzrAXyymPHi/JhrMPENfz9X
2IvHMSLqofuEdHJ6qHIdUYs8YQPi6xChOMPFRjOOtkPRM0nNtrZfPqiT9Z6WUm2CPiOa5TuNFlOe
eDSH2uDRa8uHKs9Pfd/Qbt/a1vxSF1BQxS7d0FETJmvmH1wGE8US+9LzqMe5vnZ/mSH/Ul4aP4gu
zLo5pgVNSHvauhWd91ntlr1lPRoDIr6m3j47lvJM8Yy+8cQ8Mo/im9oaLqmeOCFpcCdOolnKgNmq
u1tPRc7XKg/gsYCVRN7vpOhXzCrWAfnfpL0oSv6DVe8XZsPqp9ORlM5oMkRTNhbtVxjL0zJEBwmZ
S+PuP//j//zv//01/nfwVlz966D9B72GK4ChbfM///nVAz75aAc6M3C35AF20VPA+goEsjl6LezU
/snSWryr/3bCPz2CmiGaVWVMtlrUSl+tfXJw6Zhre2EK5dlIX9UaAIOTlIvOjG4ArR1byy12HOhX
NaGWUvLzsFcTRLCUd8ucwTRECj4GvP6elf+awVUhQvraFR4Vk1cjtuKSXDX73KofQq24DK2UrrxW
3asdV0iStpe5SqeRMqs8y1rrLsomzJVnbstsoXS0UVrHXcZptWyH/m4OmofACq+MjPFHbnmgA63i
5DQGpEwk4E0XL2FMHhxUFFrax5CcpsF6Nkf3xU2ZetXlfUjH1kmGfa8Ht0WBxa9z48/xZY3bxsK1
jdsws3dlCrZDgawpZ44qgklVOMEex+fz+202v7KVlv3/9QIKP+AwaP81QFyy8DCNtkxO1FXmGw++
MTzPZnse8yaoKe3mNCuwKHNgq8TMSM/iqrC4+1zQC7RkWgygK2Ok9V5FF0phQNZEUtZtj3U6vBmd
DQ8W5ljlDGwuun5B0wVg5gv0TsCnnjlOe2/W3p0TWTedk52Urvul4+szox+nDbAwbdt7hydzr2dG
S+LYHBMaCqh0vjHQwV2nuc4193dNbYmHCG//94vyhW24+mlNqApxXxgyhRFefJarWQz2oqKMRlwd
jeWLHFPdhdt7m++f9sUOqJ+s3evMqusCpP7GdlIcNOrlYNHKCqfu4LXV6t97xmdT99HOvdrhF4mr
Qw9yVKY86AVDNQh+eJ21LyKG/ul3mDacy5iW1bbV+rvIdm8ahJYd70GagNP0CBJCry8xjUvykNYM
OlPMx7X6Esnz73+jLkbrf4snn35kbvjqYKlqsvXL5pyx2sI1pt+jB7RL9XV0mHnzi3YRGx06vUWK
2LwvCQMvl00NXfSUjgOusOaY3SbpDMzdB0gNqHs5us4PHu7aFydL1//5tlkMbLMJcPOmZIIr3IXU
KjdxBF9LGEOMwAqECqDggDD0224/J+XeqVFBBsba0l8VzD76KWciMP/9ommyOH9bNO2f3yjJ/NHU
0L/YTMFwYYorF6BASW0mrTt3DeY8IBsgAQHDZybGPwhR6Ptn61+dGNnIP2LP3I/dkCiDs4kQnfMQ
7cDWjEkvKGQnMG8F4IsVE90EwO3CDGNR8CuQpQGLXcB5EDqDLGQN1Zxv5njXjUXfFyqNMODw/vz+
e361a5qkaH98T2ztES/3Wmfj19c61Buzf9LhPI7TQQN3yTcmqaJx/QFLLgyyEjohhZArfCjKBsEt
/SEwfbVbH9/wj29SNW2ADSoWtwa68GcyAIvyBM56SosHzR4aODJtLvPgqmdAkZnlLvL2hdIev1+J
L3JS7VPWUWjVUBhapGwA2y0HT0GAiAEzztnsDtdnhOIpZfH3z/ryt35KD+LSw18GNPFGBSrBP+2t
nny0uWjs9zjz13VvHzmRVI2MBFNnLSTZ75/8RUD+CHB/LHKZAPOxowQfYcwBBDsaQtJUcSKrsen4
/hGyYH9567RPsVLBkLbJIuJxreLpiUGsmrWXPeoj4qDHC/nD7f7FC/axtH/8Eg1zFq2uSgUvgmYN
1XxorOshMX/49K9+xKdgVo6zOthVyzrhecBEg7qxnKlFVZom9WRfuJb/w93y1bn7FKSivLRq8OIK
89n43ME7ZmiTfaD371k4bc3GBwRoe/uBmfz32/PV8z4FJtCvOVpHciUDFYrcaZ0gDRrT+Zl0RpPi
IDMN4UPH8OffO3IfReAfGxXi0hMGLg+sOGJdgEKWzHZG6p0Eis4PD/niNKhyKf3xEENXsPCaOQ0M
YigPx3idoZaRiUTv98v2xYujfjoQue3XdiDhAdVWoG7VpkPVr7SmTaGlL98/Ql6Qv7w46qeT4CgY
N8w2QaGll8BcU0iDnvXDZfjVh3/a9iQdYqQDfH8jphs2s+02I6L+O19c9z7dIV04a1VTOXBOavXg
1njpdpml/HBe/76zzJH+ubMM2RTdxmNx4wbgt3AjQlpnq2MU8/13//u+6p4EgD8OjlIaXVJPrEuO
BAW+L7YM3aYLa2a0oCnwxr9/zN/jie7J4/94jNMMLrfL7G+mGt2O1n70i2FHZ/18ZN4GueWnnEf/
exame7KMfzzIzyecQyLGhEM27LUBPDc2GGbgVIBe+kc9SO9VLd04sfZcROpJvNUErTLavvtBK4/E
JmSe0frVkPPS8JpNx2CdRwV6yNCcmCEOi8FqIV4jTVp41S3KI7/K1jv2Tf/Dafpqwz/dH8DEQz2I
NX/T2HABExW5mnA62VZ3+f1W6PI+/f/vme59zqVHcMKdObEXCijVTLsT2uwwVOEynQ0fiwTjTcwT
XIxFhhDgelFAswMS+o6w12Isnb2KQnWs1WAtPOcsnuFjiZ+gMVJUGTRHvv+aX52YTwEnLVNlqhRG
01YG6QikDh2eoVy3efU2uOgHZJ7zww3099DAvPOfR6ZSDdcM097fRBpDQSOMX/vI/Dff3k9hBwRP
PRsIdEJkiY99aV/roQK4Of4hff3itLufIo8LABj6NiZbKJeh9KCSrZXpyscagwvnLuEKmFTj/vsN
+eJcup8CkW+nltp0bEhVoD5cN4tmiE6ZNfyQceh/v5h191MkirSQocZgexvkoaBp6zBQu8mBrjwP
C3GZ6mAsOlFGixn7Ber4ezcdr2uRHCh15bxF7DsTjmBTZ2iZpW2zyDPrUajSBbrvru6cG4qXrS1w
/6Pg4IbEQF9A2G7i4jX0F4rb/PCGfXGg3E/BLlTVvkDSzNvMXrD2sXArMBb69zbhU3jLO4xXrUnx
Njai5UHR7RxpviZYOP1wT37x2rnym/6In3Zn14zXAuIng1NQNROAEIa2mHJEi5RePjqi79//lC9K
L6ze/vmoKZ6isBzZcNPNn8xkusyTBrZZeERyclg4WvoQRY2xdj48cCEuoBQeMZlvrsRJKwaWk8UO
4ndhuLJwCmhb4+b7L/bVEnyKPG2AfFBYscbTyGgYtLioudr4lwrvUExmv3/MV6fkU9gJnNay0szx
NoSEZ83QrjwMeb7/aDlof4nw7qeoM1amUmDcRbIzNycnii8q1XmM+/A3BNsfdu+LaOB8ijyJomYD
yhJ4C7nZ/ZBojGcRJmpGYHff/wbzi3jgfIo3WqQVZTTyFukhgo+Gsxvw/DM10d9Ci1VE1JgZuwCa
5tFdxTVkfLdSH2alunRU5uFTu1Vr5T1HmSQukwLPmKk+c+jHKrV9KoPuEsFpSMRkbKhTUd1ALaad
hOsdTFGYuNEALSDNoX/M+sFqmIjZSYZ7S/JSQHLPEmyBMZJLIn01N8GmT+OIAGUJv1UhW8APoCRr
YL6PN6qoAYr71ffr8tWyfAqTw2TWfhcZRADillGNNznkeSSPyks9c04TV7PSa2Dd/efvn/fVRn8K
Zv4YBx05v7cRQxVVNy+BrD+0jhL8EHC+OKvOp4gGE6/U0OFEjh9cdQlntLK8t1Jr74Kq/eFN+6Ld
oDufgpqDyIMe6P+PsfNabhzbsu2vdNQ7TgMb2DARffqBRjSiSHmTLwhllhLeY8N9/R1QnT6dxU5J
N6JCUUpJJAizzVpzjhk6pOy2uzJ3TrO1V+CnK4gFmW3ds/ucHgQ1n/R+Xt6NeFU1q/lijf3RKTwb
6PSgGbCEGA5OQ1wyMBLjwtxNqfFF5fGjlz8br9QQ1GSljM4mdtMfLYyRmQM3Q/Y/vwE+PHtnA1Xr
eWBnS4HfPxRHmHEe4bA8MbOhZQ7hGlCQ4Cud4T08crEBGq5ML72QhAja3l8cw/xZfjOiOWcjWlS7
TglDB8NbDGUnp4qPwlx/mTl6zQC5oCedpglLcBCdgRPePYkum0VCYvf5AXyw0LLPhrsUVdigVTRq
5yirxsZELCxvm6MFtIUcmIAtcpyc4asl6QcPuX029qFXqus2HuxNw6ZjRsBSPp6zL5xpF+Kxqm8H
o3z+/JN9MA3ZZ+NJokRoKZJYkJU9A1ahNW6tPn/lD4r2wj4bOkSZo8AtmdXCONkiM9vPjFNCjHLc
igh8DcaUJM1PA+qHlI5vNJJJVZfO0wwAzTi1KXx84TTOjg22sciV4qITAA90S3xxb3/w6Nhng49y
QmE1ViQ3BNLjhNB/xsSrBN70xZr2o3N7Nu6QvN6kWmFI6Ilctmrw7zQPb/7np/ej59I+G1bQmjGd
Yy3b1ICex9DYzx8CbecWNRoYVGKFQrSZ8WDuPLTVY0/qAD3klQW24YvH8oOVkn028kyhKHTQMXJj
qzrFs2CtSi5dSVbbhIE8NocvtjkfXaazEShPpJa1pZCbqCPstsgVNwNm9sZpv/ggH12os+FFoKOK
qdsCU4Mk5bFImAM0P79MHxy7PBs58lpYrQEdagON6WqOsjNjEuHiJBu+uA8+uAjybKyIihi1bKM5
m0kF37G9wY0gToN0xYCrHw7a9eefw/hgopZnA0U5aVOc4JXfWIadbGWNbIIe0tHKACEjOqXDhgDS
JCrN90nCCSXYB31ovnVBD3eQKvvMIDKq8cqbAJV/fkwfXDZ5NsC4fRm7gWw5JD158kra1Vk3fXHP
ffTaZ0MDsL3OJ1zc3ejkvAFifi1xWn9+2B+dyfktf9ljeS0q3qjwSW9gxVi1NSoHUdx3pncbeund
5+/x0W13NjikWhYoL6cbmWNNy1IgjvP+2SzsL9ZUH52es0c/cxJn1G3WNC71EuGSAoNu6ovL+t4y
/c1sL8+e95IA9QCGMrZ+xFxoC+fYQgAqI0Zm6EuJbQPvlR131fiTUKABRTa2hBICwchWIHXlU+JU
uz7FD+nol+HgHb3JuO1se+/OuYIaWfNfXMmPzsLZuCGxuvZtysPdssHqAJTrXv30+QX84CZ53xb9
cpPUueNOWcxLsx9/mFlf43wO8KFaGFo+f4sP2vpwG/9+I4ZBkkO25z2mRMduX2wz6tjrMI5+TnU1
LPu8fRmMultifwWJQgYogEUTiaOA3Au9o1shCKlWnx/MBzesdTa8+B0uDLojPMtshxkrVmnoHCW4
xc9f3pgvyW/uqXeRzC/nc3DLFkT7wOvnaCPn/Rkh5EyVw8KoILM7Ur+eYMXmepcsE2v8Yun/0VU8
G0UqZNj91DXuJqjMdeCaeLkRzPXWJk/zPz//ZNYHN+H7v//yySJdE0UlRm8jwRfQudtg00dmFLe0
6wA1yzmLitwLK8L7UDb5Op/qvanhYJkTtEwvvfY9sPaqfiZa9hXWM1IpjYyy5Ec1pyBqOC5geqF7
Gl0CgvNwHyvSKpPqOjPFz7AxbpkXeohh7suQgsCHgIHUaLgQSjxjpz/mHY4Udr+41t+cUq+wARJ5
bZQ3fQzZtcs2n5+F+Zb93eU9G++c1CyxXIBPiQd6lQAQMBPmB7dCwF0lZBXlLybSxc/f66Op0Dob
/GylXHI0gNJwgrHjyfpaqeYocD+rqVnRHTt5OpCaaWho5NNvAoXRLclTeKI8kM8W5zxPt3ZUfLV8
+eguOxsvzdgOM8Pxgi129wu7j14MTraXDivAQ6+ff+aP3uJspCuU5qnACDHveB6JX1p0RTbERVDM
5Kl4/fl7fHAjm2dLpTHLZIkyNtiSa9yQ31Ndl2W7/fy1P7g/zLOhrgJfzIRFyDMxCPVCoB80KJUY
MRF0CS552+xw0Ijkixnsg7Nlng1mg5xG9OtxsPVrY135GhcGgBwyzcvIJNf784/00ZvM//7Lc+95
Li/mNCC8DAIss+4x9WZeBhinpLC+mCLmA/7NY2WejV852sS2TxNOm4FC1jNhKPpOsNRBNy9GHxsX
FtrPP8274uZ3bzXfFb98HNI3B7TvNJGEE9yXXXgRwNQJIrCDWi+2PmzZDrI/faFbPCBHemREEsVQ
qTRjXHVRiYuMSGV8GmEBhoRNCZxKQ+6+ODh7fpR+d3Rn40sD2bmosiTc+v5wKsf+US8ZcAvM3Zm5
Hp34cY4dIP07x1fKA0K77GYGz8RFtSmr4Idw1FKawW4U476AXU4o32oc+mOKBU3LoN9YGtXIahIP
funvBsd51iWRptWcRzX/RLCaFkNw6G3+hZDrp5pBB8XzA7CK7/qo3oxUbZNBXpd6AuVdy54HC45g
L9gqd1VwFQwixe2JsddHfM7IX6gVIF2oktSmFrKP7kfPfTJMLG8j0KrZwB6P2nVDl38h9O4uBObe
aAVIq1HcQKcgdRJ/V1OQAqNFj5Uj3ywxInslQ8k1fhqhhH5rnFyhjiqShyBOT4FZXhWjue+B85LH
xZQBHaEC9KvepLD2Whf/KfNiO4PnwtTZFY71UrvJs4GqUGnyJY0L0KeBcT3qw51HioXbT3u38J+Y
n7YlA+1SFt2lLbU1sX0W4n2s8cRXz5obKw1/eGO5nQcsk9wK8hzaRWcUlzmO9QbEHtSnAVtulV0M
OKniaHrsRshlXDI1d5WwqLFQN3Fvdju994F3wbXyx5dYx9I5+4VwEnzriG3CXxCQy1okmzggx0N5
+wDlVIkDXZasvVNc1nV6q1z/yor8DY1Tay1ltdUMVMXgKWn4Nhvf764w2LYLF5uY7YjvM+8f9QWU
vxSvkpG7ZLBp2uWcGeDhlVIeaaHCKkhL0NOFJunK+vJgAf/4/M7HcPD7O/9d4ffLcxlHnS58FwMt
frWTCJqbUOIbmG/ggjSLqQ9/iKi8KEPjgc2nJ6unrCPjuKwIJSD/xsQRAvGks65cBx+dMbakQofT
k1Amgq9xlxXa1rTkZRZYr8YwHop5yTJHowCOw8/eboqanFNnzJ8H7CxF40NCYOmSRhO+RJCbCZbx
FhrDwG2mKp9MDJm+dwumzjhNloNl2QWf6awMlN5FGpyCpn4MI1I6bAX2JYu2fuJGCyIoDzEv11QU
auZIIjh8J5P1VGMAOSosjL0dpKwpVcXe0dFqkwu0adl1FEDGq7knTUMC3/UahqpvqquCEBDunJrK
ncLpThdybhzZPelb4D7fsLFeOaTugLi14HnJYxhNh0L6RKCDVVtqtSY3VlKycW7dWxXoO0e0nAXQ
KuA+UUS1kBGpgEQM+JMfbAkb+4Yh6cKeykNNHIUJnSBPxaGA9RA7WU+pxNwZs5shb9Yi909JH7wq
glhiiCR5GPlLozaWxGu8JiYYdaGfdDityUSu/DiKFRqUx/natHO/X0b2z6Ye73rOq8FFrOvkOLdR
5YwVAtZsoa2ByvbgGmoT1+RKOUZ79OHyLsUkLgr4J3CAAAvyoed7IIuaH3HqxRcmfuMG1fJQm9mF
YJPBb27TNlkH6XjTeKyz5GTfE/nG038XadRbUwdnq6Jpv4KYcdfW6m0u4wvXPU6BvI64mopspmqm
teXajYJvFc7JLDgAKrhM/djt4tC80B3jzzle1sZ9l6j8gCMbPy2TiwMANVMBBQ79VpIggPdvifUF
KkFYwvzLiN9IyBxAJyP75kF1QoKhxXTvh84+NLRxUdnyHl7js1DYcSwf8uuEoQGXE2Ef7vd2DgdF
sAcYomof7AyAsDc8isq6CtESLRoNHjBONESp/kknAKXWMEXyHNypPLrNLfctk8Vl37bfwz7deFWE
R1Ujiriu3MtSGW9ZjyO5adoX9Puw1bLxKWfmTFmY217MPjqPjzOyO1HY7mvZbQ1ZnWRsEQTTaS9W
r9ErG8Q1BcyN0ww/On9Ya27wxZjy0VrsbPmcmX2LyxCFyxibbC7ccOMY5i4JB3vRe9NT5ROUkFlf
TN0fvdnZ2rhKZZARp4qsNpCbYXAoHbRX2mCPi/AS/I//xdr1o8XY2fq4HbNOyXBEvBZFj4Hj7Duk
zmmgfvjTV8pF86OR+Gx9HLS1Z+RBihQMBOUyKsNjFNu3PiwNJq/qqh+zOzsJiODobbVo45qSWI2T
CZP2kGZXIjavyGr4rirrxkFPgehln3v21rQ5F1ZM/VCSlBcGW8cDYYAs+jjpzTaq5Zst22ODdx+X
yy7W9efELO8aB43U51PMvJb8zdLqXcr1ywTjDmFnGAaa3CCJ75TVvxiGexkM2hc7l49e/mwt3uZu
Tie5R+GmtCdhGd9rGPgWt/3nR//BpkWcrcJd1TR0RUN67YWzjby8A8puqa8WxR8d/NmimEyEgRR1
b04oiI+TAPdEvh77zLAvr5pwXhq3qz70L9lb+uapBgs+OdHeNG/RzH/++eab63dX52zhq4bRKGTm
hICxk8WkkziECgOc2s+BBY/LOjHqoivAVNvP3+4jGdC5jSJtc9MmnzXchloHDvm7H5y0npQ8cYQI
Z6fhAjQY36RasimK6/lczGZnP8DBHG1i1kAYVRaKJW9vh69xah5Cn57/DN6o8atS7ilwuaPc9yIW
2E1f/1V/+M+/meqad5Pdj6IcawSB7dm3/31fZPz3X/Pf/Pt3/v4X/715K46v2Vtz/kt/+xte91/v
u3ptX//2zTpvo3a8UW/1ePvWqLT9H9vf/Jv/vz/8j7f3V7kfy7d//vGDBQNe2Nu3ICryP/71o92f
//xDzPvwf9sK59f/1w/nD/DPP+5f8+k1j3gY/3q1f//J22vT/vMPS/+HZemuTSsAeJWUc12vf5t/
Irx/mMIxbM8yiMaxvHmrlRd1G/7zD03/h+fpjqXrugEpxEYvyo3fFOr9h4bxD8eS1BlcV0gdw6f1
x/98+uu/7ti/LsjvTZBn7TOXbb5j8CKGSaavbdjm2QPs6aFrdb3AeceS0vCc6qFrkyWQkOKo9X64
xphhbwlL7FCA6q8taKpVXohlmvrJyR/ffjl3/zq6Xy2ZZyWlv44G7pRpcb5M6Vln80hVYFcHvRsD
JEA+kkgd/rTXydtSi+Ut8t17zWWlW2PYy10c6kENqrfLs9uha9P1SIVh9m3gpqetcOm7Sv11e//t
7v71+Mx5bv7fYYDj84Sle7ruzhdUWt7Z3F3aZaKhJEqZtpW+1o0Qx+4Ig6U0xXMlinEjacLEjrnK
excb7rwX50LCkAAAVoNTOdljVK2HUFZLJ0nHKzfxnrtAmctYo8jcu2a3JH7XQU8bhNvAVqdqDG8S
M05XSEDRpWLN65qwWxDT3i1FMs2rbhbnhvNVIVG8m9rOP6rpSZdPa3mM4Wdjb68HsZWFKbAx1wCF
IIarycuAtBoYUb0URKoXNP0ylfjJ0GR317MIfOsG7gDUZnoco16cOtv4nkN+UxCyrt+/ZKxR15Ub
4WMKnF00OiX5E7pbHYM6heAaRQ4RDRICtWDPEgV5jlWgwQM0KAdAE1780WwgzjelFOBPfOMYEJJI
vtp965OB4UaGvCfR9RD0VXlTKCLZzcoarkVjv+G0H5RSR6sIisMkNXfbFJnNGtk0t7nWu5epSC4L
swn/+hLWRreIB11iPIaIHZZoSdVUrIfI85FkjeXSDHT94IcVUXbTsB1T1r4CBP8Y+sWfXaZ9R91n
PxtNf+k77taZcnvbihr5ZucRCyntayctwe2b/iHHWQBi+S3vx3YVkvB84Q5Wf13UBqw7tzfwXGOM
VSkCzUYl08aBMraWCTbDIqn2njSJhKlJapBV4O+JAK0c4a5SFvQbDGgJNMpxmamOXYQfhcdsBCwm
4RR1ytrICE39lJe7KnFe04kEXF/510g6nI09Ge0h6eDRKkfnLrSf5ECURlrH1k6fmULEhBk3o97v
2sEmKXJeRQW2GW4qxA1HsTX6wb+KMfsuKcmAUvSt+MQoE5/KAoa0XlrRPsqtpy7RokNpd82x9E3C
JKDUk4eREullRdnG4NDGMRebJLHEij5ydFNGj3YQr1HgtPeGFOausGGXapGV34VZ9xonlrnXQ8hq
MkjYWrvhFdvrDRGQCUnJQ7LwIe00FaANLcXw/xh3dEJsatKXbejoC/AodA5I2eCex33TEgrZQDWq
atM9Zg1/0PpmsppxN8k0OccWdgOIx6q8MG1SW2yLTY6ddwcnoggPKau9dIqDBxr6xg09AtysVZ0R
DBMNL6r3FjkgFsQ6FUJZkaxLxzIOow6bWNTxPaGl7MoNckwHR16VaTjc05eqjlZcW6e81AY21m3D
RgvChzLylvZGDwQGomCqqwe7NR4awm8enM5a6aWLZqeJ2k1UR/cUHbKLCkDGCoX/dNva7nffcFhM
GeS5TjFwhVBFaxWWJp8pf4dnTGtTEStj69DDajbHXwz5f9+ZgKNnpgNC6RFZb7ie6Z7tUPAfj0AX
faA8JM0vwzwlYj4o3SXxJkFo3A50kNi8cMBVOKDuw3q1tuDnf4MAt04v0jCH7mdx8EEkL+22hQla
9qb5xfL2/0xMggHStqQuHFdnVDzvtZd2Xphpge6KJy04+czpe9FR/ht1ckBIMCLZYPyWGeUCji0k
+mE7xIm/9UfCCxLbMXZdJF6iofGBRsUPX5zBs6osp1CYhiUcG9KodBzvXAcfR0i7kwnqomXBPtJE
GSwigFjPxYiKXOqUQQyNaBidEeVe6AXhzYa5V3YULIvMp/ovcDfxt25y0Op6q/XTbRZaxhG2UP0w
JhvdD7PD1CXPQ5xb+7i3xp3r9CAJemIwgnZA6oLwvPLsyzijqdONZvTgeNEzxTwgVbDq9vSLwJkM
PbnKrOR3etBd8Kg3p7ArvSXx0vo2zqP+kLdGfxhszVn2mTI2eemad45Wwd6zjFd9gigeqqZYytpS
q7iY6tteUK6I4TER9abVt+hCixMF+lUam97l+xeolP5l4GfFimS0GjMdFTxb3pU2gRE5/0BgXnwz
lka2TBl5KeGGAnZlCb9KRg+TtPurjpyNKyRpEIpYAVHQAUkqJ2NbJql7NcLhuIpH9qOF+DkQY3k7
sI1blTohwaGuiIKlDLIecwgCI2jMuiDteFp3IXAijH7VX19UhoekbcNkF80fSjQQE93QAEbrhtAC
4lK7n9yi2sOczk61rhBRquHkT7TXMk91F1biTcxh5UyzdPWt307XvkyGK8vudfhc+XgJRtG+6tCL
LMngi2s4caTDXKoMXShsne+eVzlvdt6/gvtoFi0KAyoRg3U0BjNaDnbX7cKEUy6HJFjhPKEyU6V4
pFz5aDfGVkk53si8YUhJm5daaORXhUZ2w2/f61S7cSSgHSFj+GIIA3nUWiTGlhgklBctWYdghiES
lY8TGXs70rDAKgXVdUORcWq/SYs8pwk6CoxVL7uXDGiLdKK6NJmN3JuwNbfY/7svKjP/Z1EshPQ8
IW2qX/ByjXMFeU4guyAIDdZ8DZW5BlJ677blta+H4c5l9rjIKYzuwLTXG8+zi2VaG3gD8M7cJ/21
M3nPXzzhYt6l/7oYE8I25o0Ex/M+Es2D6C9FgritGo/5q+Tuw6udkZVhjh6AcmVk39DqrFqE3MgS
ylctYqmotzDBZXqROXA8YEQaGxL+qnvdtO5MDY2I10UIHtIqvJ88dtBOTY5loIzFWCf1MUhsyGYx
OIE6bB+GhNz0QhHLW0ZTcIjGBKlwnKI14VHhKmRXQVdWl9VkH2BRsjDNhHhg3vrmWxq4afduaGTx
klGEaWV8G4V5dR/MX+ScnjEk3s37dyRsEDeR98+OB0rVD304ullaEhqurL1VReMVsN51LIzw8v1L
Ov+fl+HMcBU99CEjirA1Mn2ZK6O799IOq+DA8sQExD0gBtvm2TQuSs3rv0Vt9BCFtdiZiC7XdS7J
OmhT52Bk7nBDWhHdGSKdygqpB2uFUyVbFpIsMUis8GETPTkNKWCA+OxTbgIyd0cJOZhW3CmzulsW
JuGUXZhmXa0qBZJh0Lg7irGP94EBnMEFB0MVIRf7KavgA6WQ2Kaih9CYwieQDK3Ek+rZbsxpMOaK
hy92w8u668lZRc8E9P45bdrhLp6/lMlULi3Tz9knAfEiyTlx/WNCq2bosuA2CBgWp8SfrpCgRQ+0
d/xnZxT5HUxNd1Ua2ld0ijMdzTwN2cx7sAPpLjpoL8+2kmq0lFkZJsFr/qIZzPi7DJDCmcqPDjak
Iyj19k3Rja+OVG+J4I6tzFBfC2f4RmqqeylM/QdisC8enXn58LcnxzRtz9GZvd4n7/NtTOVQhZcV
zQvHZtU6CJNmjWGXO+m32sqoMvkClFWcBl31xBCa2jaIUqKDXKJrvziS+eOfHYmnu6Z0qLLx37yn
//UZhkJTBr2J+KrCUt41PWwvq4ZaOxZXUV0MF0UYEs/u9fqxcCFKdpi76K/YTE/jYzkmzimwmm5t
d96dD/z8i4P7e32La2c6uvRcqgmWZULVPluFsWj3dS+ko0COH9GZcXPPaVm747j2e6/8rqt3zDri
5NgPNuV87oB3027I1MrOAmNLT6FcOzmlvyQrmoPL3uRBVBOyz77+4kRahjefql9PpcnROpJAPMEm
3Dads204pMqCoA+Yrv0YABaIhhP96Jt6jC/Qm9rHyHAvSnhpB98dgNDWcvZI7SpDNOtsNKtVmhK2
RMhtpZMrowxYfa15Mgr3tivJ0pSkNNYGZIuEbEn2EX6+c9w6WmdwDfYMuNGa9CPXK580VcYIiyuP
7Sn0O4UKEJW+9aM1s2hpl5NaF3kebyR6EflEdKH0C1CEQbasJe2sLO5OVu9/FwN5gv4YHaVqbiuU
uLRdlLkCiP2oUhb6pRXuUjYlJYHPQGvNxqrWElI2d7G/nZqK6C/vfrBY9YSlerZt/Q6p3wIQ8j6g
FLJTfrkYNMtbOjOwN/WBoRVka6Cc0FfSqgBN9nLpyhpMa6DJvVeTaGSw0W6r6UC9aiKosn+gJ9NA
kZ3YxzbtMuoH+PeOvo268Gk0kI3EiRceoBhUK0+9dAgXU6qLYc7LVO1PSpe5C2sG7tgyHK9brjdu
5IQRsnFx3raQXxxVxNdZHTerIIRJlHS5RwA90bp5wU5KQZLcJ3qQHnHp3kLLNgtCXfwYW1O8yYaC
8ktks/u3O3VZMWl7u5Y9+2EMTLGo+7Q4pSnqe9/Wjk6rA9DnSxHJG6oNEQjOBaJnyJvtCNePgbmz
NJ9dCEHQSANfJ30g4msGCBq93T9G0BOTun9y7bJji+3U6xisVh/D82tovi8Uu5nFGLwo1ULwNZtk
o8iqiESH5r9sHoTf3nuDjUaTejwpRQvLJi00JO7q1lRAeoDkYu6ov+ua1S9No292rCy7RX3gf5vD
wGrnzk1VvM0jGhtNMK37aCSBweq5yeF/dgG6L0EtBpamHS6bTparKg6J88LhjJvAWYxu8Nz2YK4b
jd6wj+FhiZswWk6mdZt5Q3QlY+3Od4qGlIgfY5X+pPTzw6vDtzgtpksrHa0lJ0MulIhB7E0Eqd7z
xvve0MWq9q2Xvn5lirkZYttb5Wa+LsMNNK6tWcT3lusCFxydkzVA+yWA4mCplDnZrbdO32JTHbQM
0ihii8ZOL5M6vCb1C8B1Shz5SFqdaQT5oWKfEo6h2EdyOGWCNEZp9fd56C+fy84TpNWHdyJwBCmS
wyGJI8pCP/vSnpOf28eBGEeDZjXgGgn4R2BGAmin28RdjWE77Nl4bAltulMTHD7guIK8m2m4CHPr
Zy266gIMPoINbZGxHthnDoG7FoCzXSuCK2FLIo2rpl8pXfsTjRVJZGYKMb5girZbEI5GqOfLIEhI
iOq/mfow8KHSArMv7l52hJpU5QNMOvI8jYS1Mvw+nfhkOQbxsu/QFSLvWel1Pa1CVX7zipaDY7Hd
M71fODSGzaJTSz2fHunKrs2a9g775O8tsO9FRBd5EepTv63B8+YJBZS4vOwltHTKPsBloR0aRAjQ
//dgdSoSbFxOqIL+3oQRMlg/DJcW4xJN6xXj2Tcj9cn/oxC3KcenMYYjxVNegzGvgBe7aEhJ001l
0j6TUrtFJ+PN4Rt3epKWl1UfxTujStE+hPHKMUQBdVn9OdWavdJSImprKxqu3KZEEVSVhBQByItN
Y7yLLVovjTSf4qKnVmJ3j4bRE5zbuVR7rCdpRk+6unWSVq37IElYMg0XnmLZ1eoQJP1yatkN+fW6
KvxkOYDeZDs4kuOZ+SAWi37tFeyZ66za5FXW7Ee7PzJZR9tGLw9BUVi7zlgVoou2rMEBweatdbBr
+yrLKF/qHR3ckFzy4+iSQ6s5wWmKHn3Zqks0iR3rn7WQxrMK+jmbx0HClfc7DFUdQduQ5z2c9wHn
uogiuWq8+Wyl3lEMrWR4bvRN3zjUkvopvCx9AOvcKMW3KihvZkvYNgS4tUUMvjHb8bnvnJT4KKBF
+bxPdetGX+heUVyA5CDwksRaU2lQuIHwXwBAzlZldd9NlfOd86otfdxJF9IckRmREnlom+ihdPOf
A7jxa32mWNfmm1v8aYJzOfqVB0QsTK1tEtACM0WvrSC9PxvggalOazz3qVhFreutZZZqKDc8azP4
0y2FmU3exVQmXSoGNjXMNO/USjS3XT/iYm/DdZYF/UOnIkrLozR2Tu4Do5ioDEV6baKzLUjU7QL/
Agf0Yyj9aBnbRXpF1eYelvkuNZkQ49ZG2GAlF0NhjHsvza8b3UXWnCUEUkaMR2NdQENrbhEHMPxO
er20imLJOnHR6I1LqFvODc7J5HZiWsqHlUHekkbYroP5nDU9IellVeV3VUkcXkwqvCk8PNzjwlHU
Obqqm1ZdrSWXVTzc+GPs4hQphn2qyASRDiIFP7BuQr3EbVuJNRXfFzLtjI2YuGAGPflFYZfuvswa
j2WKemO8uW/0+oLF9Mr3ZfWjyqanVivbV9RQIYqFgdCUwb6tK2C3GMkfG1X667bOGob5YVgD1Npw
koj1dOMENi+XwaEannMbyKCZBVpAyVxm0hGALRO3t0j7/NLsUC63ae2tHRCqy6kf3lpCxmjeROvI
Zcb0iA6IJdvxOTOgiNJybwyXmdnUq4rl4Y6F2FKEuXYdIznZxBWxCt1In9RGOE/kNG4mQsbjVaQ6
+9LpAVen7Jo2LqauzZiJ4bkBCkdWY76KbS4b1hu0htOFYjNKbN5I1+E19m0odlN7W+kVOb+Z2OjD
SIfT9BWN+6bV1m2Zvfr0vXeGlRJ/EOjBsFRtdgFZI7rvfQZHv678XRqal3UTjhujF9mD4QckNPLc
FpVik6iJy8m3MhJbejIXWlCcwif3AzrJbZb23rxFm8KdDrQ68J11oPf2M2lwwzqDlApKEQBmENhA
rqud/lB60yow2+JUJujg08JPmQB2qnaq67aqoptu/jI5ck/Ih3fQNT+8GZ2Kgi87pB7WpvSmfWtN
KMQoID0XmZZcaNLoN03uadfUiGNAcnckmNLNQ+Do+gmLp07TFrJU49ozM3LBU8chscJ/mXhE91Nr
mRc4HMRiFODHiRYQJmEDXOa+kM4VKx0IzrStlojO2qWVls0p9qbmJBVElpLYlDHQzZvWhkAq2qjf
aE6FrDAq5WqcqKZjzANCz07qZCF23MBxwTea1+FN5NJJKfTkeowoLEQmOHAlR3NdDxPBLV0grsLa
pAnUas996YGlzHR/X7d0QaCz5Fc+1exTRGuKNS0lKMGDx6/Va4+1+GowEn+td6mJtq7LWDOn5t4Z
O7j1eTDrLRNznTRxAdvNe5VUokQxdTda6fm3EIONi9xuCXp6/xaA68krZgshWc7OzJgwmidCH7Wb
di5y9EawqaTl3yS+dRIutGLDtP4czVA+wm/QHVbldhAQsjEtzUI2p0QnuKd1Hu2kdCm9xc02HYFw
0uFJ7wthK1bCaftY8jSnGimPVmb3h9iOh8P7//3vl/d/S0P9RSvcaiN0cLCJrh2ImTROkdv8iSqY
EZU7+aI0Y8LORLUVGVNKkxvPBDR67Eac8AE+B7qYUhp7QAPRg666TaKIKnEbTezt+UupgJLlXvAN
DQzMxInp1qln7IQ9kdbgT9E98nF9zRpBLnMt069CyPqrNHDdrU52w6aThXcXkgKzpJXPwigO9+VI
4Aq9Q7Gvwljfkw+RXYfERt/3hkNE4Eh+rdbw7bRvHpWu5K1T5hYCD7e5aSujhewio2vWkMlKBDAe
FsIq1UVm3hFXVK9aOvtXFMlAImepAfQ1VVeT65Bc1tX3aWaN+2meiibSPzTAzCS6msSmGL6FiNVx
XohW2Ayj2f5Z9NQsE1ryC1v3J4RxWXGUNMkXohQVuOO7StzpZRaw5eSLX4t8qVdIU/rQbK+Hpu92
1PGCRejX7XUWZsHBtVm7sDn07yrPfwhMRTS1R5YyvhNswAX5t1UIji9W1MJ7DXb3NExEcP8/os6s
uU0lTMO/iCr25VYI7dbiTY5vKMdJgGZr1gZ+/TzymZq5oewcH0eRoLu/dzWNt1aZxXOK0eSsWRM0
q5OPv/SG0GJrgmut+7E/y06KjbIQ2Vqa416KaeBZaoJdkvTw4w5l1WWaRbK23D/CXlCttxSFFU5h
hT1QwKVD2nvpPrWuZGrO8vSS/1zsZjo4JMQQSEythtyQfG7drDxvnqucWsXK+aKaYokz7dR6kpLi
oHwZCic+uVannVRPjjlH9/lRstD1eXz6uXhLSWeO0RyXIjkbeRc/Fd0SPAt9lHsVAFS3hs0UJWOs
KsxCvtMnF7/qoBVR3h5I20nCDPHWlkFG3PAPZrc+9tu1rZlW1Lt/fUcNkVb0au0ovSlIcJf/+qCZ
GCGZy/PS+dMsTf+amaJ6LZ+Nwl6lpeKYVASvbZ0ab64l7vQhBd9gCy9ARe07p7xxQ0NneRBUix1j
Jz6Mgyoiw7CS81ibxn6h/5ews1SEC1U2pMhzTFmk62x/aIaZRsbd4ghz5Y2dvPqTJa9WPtiomEFk
HewWT67lr0kjLY8LC/4qNaaGDg22Biev3gx30G+PaoqAv5id1jt1JdsljeEpOM7R6Ins02ZScLxl
YxPr9Aoz7u1sEOtw9M0vxUHwZZzFM/KC7CvVEXDYgfOXh28+WGnRn/vAHUm3mV9H7J2bQNQ1Xa4O
gu+BYlK7k92Nlo6OeMWjaEX24sbwWRwfJyEoPR99J+pm6Oc6i8uLWdMk50s1hNpM+3mQylPf2/VJ
D4b6JNkVNk2RCWCXqQwdLa+eg3jhXFGLjRbMadRaunvtHxdbTPHOqzUwMgIIx2pOOWdj2ux9Qhfb
x4VxYVwpFVTbQlkKP0n8puXK3wcVNPjk4IEFUzTfyIA/wBgkN51OeINsrlDLBIrWQY/L0LWFsyma
0js9eN5V7Lj+ScQluGllnIul8C+Z6Xr/XVKfnAeaGsK4zdThkbxwCQKNKr6807+cxgjrrjP/kLOE
NKF2PjkN9s+a69FR1Jc1WjUnGrAdbJy0Lt7nBmyWE7Z9zAJKUPPhkAWG/yY0K4JtaG8MghfXngS2
CPSpIjPAKoQ6/XzXym4JORvT+1YOVytpjNdGWls1ssOUnfKeERqVUa7F88VvOmh49yoLo1pb6dwc
jceF3Kjz0pHu71A597MjOY9tifyI7sL5K0KGuBz01kR8IhL6tqkg7tNp3GG4zKK+8ZZPV2q8/Lb8
LtMcwkvN7QVy1j0u6l/qa7cm6LeU0g0nmCRzu3gkVYydab2J2APyKkzo6rlzabaG7XK6xDiyqNA8
RcTtgdR7oPvllgltPs5UPV+dtufCSIrW5NPT0vYwWmP7QZtQgurn1zygWZ4dEHxbTkiT0kntcuRq
xy4HPu0T55N+qZoiPbiwzDIQxlcuPoR0tj+71Pw3Vy4DZ9qiys6b+jxOBWj647mbtCycB4wY8Zjl
6IxVf0Q1wZ5Z1OMlNX2XOUf/0PX5mBPI/pK0Vv8i2/1MkKZux85F06V7+fmqD/oPrXDeejcrd2Y1
ZW/xhKsnnUw8GnZH96rWU/7rJTRsZl5xbM0MKwPG+E1CVMGure12o/TC3pvmZJAU0VdbG1xgTUN1
zIBqEJns9gwx1IEaSXp0MuOpw5iyw3q1dpFWPI1zkx+91u23spRUDDVdRhuh196q7skO49GaLi47
M91bc7A2JMrNaRLNxYSE2GCSCVYkrJZgl32eowRrVn1VGithVOOT2bLGzJMg7Npt1Sl7XDQfEiow
9ZMBp8uUlautcrVPTcl4ozSfOgelCDMbeXpbFCmHYvFDM3jnnKl91RpwXuoW89XJVXV6hFKsVWki
pmpMHEfBO4U4od9rY6R8BLqyMiw4KGTcVbUnqLHZaO4cf1I3lw/O+FlaiK6GXiPGhmqlfTNgwvBm
itLTefpH3Or4FQswTocypGvm+9VTE9ACknvQn4YYTmKql5fUxvdjZbioXYeSHXQtX0391bfGwOYU
48ooeHUpZ8tfkkOpoUbUFKP3Fvf20ctoju+Uu3BrBXrk8uZErl93Yes518DXT1h83E+Ct8G+CrnQ
v6fb2LlwmLr+0j5pjGyhPnd/UkX1GZYwBi27ga2Lq/bLHqOgLdLfaf46O4m7ZuwL9vZYu2/S7vaT
3Vmfs+i9NavDvONdXdMC0r0Her+2K2v65T+KaJPszzzCpwXVfJotadwCh8iYubpk9iK/KQigIVGv
3qtYIa/NKpr3LGTdus5qpg3ulzc1B6MepzMUYcMyEt+suPliqMqfnGHKL37W5CBeWf2b3Kdjvjjm
e9blXhik9jvF8OaeUMkgTJvuxVU+HanlckoeJGXa9/pz7I0aOQoG1ilh9yddzsNaWtnwuxjOFszg
l53RPNCzBG3I6//dxf8Smb+CNWGNyQF+BV1VX5Pm0TPMMH3V+Je5j3sgiymLbuKxwivEOLAvPX/4
pB7hcdR2y23ccdvEIkJ7+DrkRnZN0858eawOiSyG2893gyyqdWHqgF6OsMhpEx/gq+kqIBOLKrbd
AG8TWZV2CvSgjwK/Tl67gohV2zPvNlxpSDVdvtYM9ZIS87ruaX2w+wSnrHbKM0nQS9znm0qtlyZo
6fht/orl1AGrrgj8SQFI2s95aeoIAVi8syRFs7P1V+/rt3YyRWRb31VM8yDMhg8a3jfuIa96bA/Q
rnbuw/r7JQLP5GM2inLPgSBdC43SEfFV+MbvQkgnTGw9w+GC27m2sNiIDOVSAszUB8vMBKTy69L7
0KhD+zdFCkiyY7F2rWTBRr6RA94IbMDqqfGN5Dix25ZBlGgyPyVVFlGJom1srfrdlnKmp7gY9CdD
dAR4S+Py851MG+NA7c7dxim8lmL6mB2vfB395L8FItMGTHmxcU1gavfPHgkbx5zZIxC9AXg5mb8K
6YJduGV7SXxPu1ZL87e0NPNXPJQhijO5jrsECVNLl7VHfVDMmRJ1W/cHJD09EzQwbUX6iF23lkOJ
x/B57KzsuZudJyWkdTcSUqBHvDrR6IsXlnFOjcH8MfrcPKYS/yzFtJAOcXpvSo1qw8kpj3E+pfdJ
ZtdBmtkNUrBYqwGHW97bdOtyYqT84+oY8ux3tPCWvIy6c54DexjuA+nWe9OuijX19J+F0h5WLhi3
Jm67XVw1/hatAMVDWfLa4oJFsRYNnkifNNDJexWvbc4wYGN8lGWgLoJ1J0ndftez860GzXkL0r7c
VdKl7qMGqVJLfTdyFKkBeT3H0bWre2ePp1kz4xs+N/LkKpYUdhKmbP+7y3mkA8yvh9bC1/XzbUM1
/TYW4wj/laI8KHv1K++bly61xr1L8c4qyBk880K/xuY4RCPaklmcO8SnG6FSer9mp756c/HmWwTD
EE7e7vPEUjvPglV0rLj8IL0Ammc2jL3F0Y4mp+k9SeNNrpZ2r8wazGq0xU058kOab90cy9fBD/5W
A7iZr4KGtLxgfh4c/ULqK+LHDjOqpMPsvap5Yc209MeKmkgnmd7A2Gcx7nrfvmMJYVExm2bv6aPa
e48PcVkWcQ/ikdelkmCbNaWgUJkODT/lKScYIInqpfbP3pR8LckvFDY0LaqmP2qQ8lf+yi/CmL17
4wYu+ghw/J9vkxJxk9t692zB7SDixjrDH77BeURT4mR3l9S/J0vnof65zWqcySGVYZ/oWKyN2w5V
6FSqOzwHo2LVYhlFSimTe6apZ5nPy5X8oOyo1RARo3sYNV59oVzK0eLpSokQtuYMX6s+l5GTeTaT
D584abiUMD6+pUCLG0d26GZR0660fNDo6t0Qf5RFc4IiBwMe5SnUEd5SyzvRyJrdkSssR7wDMGx5
4R0ze0zCwYnHTW1P+AyN/LnvMCOUs37TFngHDT8NQMN09oa/lmxAZKnxO+Tag1Go1CVPEorsbO2p
DhAGMc1Yq1ojFctQWhalU5xu5gE8oM76zVQWw/vCnMrt4mJiDPo90WTqLnPjxa9079qANB7Ih6lX
Bdsee8Yht9rmKUOh2yrDOpmepGqh8If76BbGpjaGmQ5ATtdAVAn3pfumxNr2Yv1Q2d5JSwCakWfp
W/8qS6e7z01inYfATtHDtt19aWSMKc7hXGJXG7TsLxXo8xNMc1gF1Ma0Ni+AglhUi/FNyulU5LFx
9MsFYZZuv3XLlF6kou/05z7ppCpAmfmQLRGkkc09DqSM6I0UlrAIKuPAQiE+HN5SgsaaN+FK3JUV
sI3OraCGGfGxF/lqzg6TTt+PblrNq1q8Df8KCgRbzHsDpTj33mVhqvKFw4C5vHaZGZqMIXunVA60
Adu4l8Ermy0/qS393e9rI5TS1A9+3jJ7d5lxHFhDzMEVzxQQTi81D+vP4iYXZR6rDtI479LhniQz
dbaJqrCzdN/1Yo3Xx2fdeSPVxCYnt45XiRc7p+8uDEgs+3CygZnIXjTSK4mbMIs23ZjtoxoloYlI
2KDZovc/xkq/j9J6bseAMMPSe+Kfs9OnwNhV4xtn6OCSkkNf2rG91USGZcDaIbLskPis07j6nOmx
29Q0F/cO3mho2jX59d/lo4Fp0GhvnualOuTLjG5VTM+2Vk57F43VgXewOfRB1u2COl4XdDgdG23W
Q+mLLtR0IvLGEmtibdLF5pYVHcMEcz6yO62vpJgQ8y7elWo5A5FIwLnMcE+y9/v9SG2un+vxxiEZ
UtTzftGG7qA5ZraZ2/lztE17CzTwlQctMNfUIAJMSXXJ45udY1fuaWYB+rrpOc+6/cegf5iWPVrf
CEqtDsHj8vNV6mDvKIwc+t+kmspQ7QE+sqN+saE4l+7W7pC4HaCJbtGHalgd6CGXpaFX8f+/FeOi
7SEeqrbv4Ybz/72YSDYj6QR/8LGbuwQ77JAk6tAgHcG+TZyOysH48fNtdLJ+jMfv7BLZH36+kj21
faWe/gOWnw+mSgkSSANOi56XrKzA+laDAHQz9Cmaux6dxeOi/u+rysfh54tsK8F49l19QyfbS2s8
cIuMBxIExgOaDLhLlve1bJ1LXtrmtq0KUr4SSqFqZZQHOgaQsj7etp9vEybD9eLcWlquVyRQf8Uc
Zie6h9euodDdejjF/rsnbIl40+ubYvXz/c9lBky27IFWMJgcJOXWw686a9ipHwc5u8p2QjvNDnBR
kBF9r+l8sm6R8VY5N9WpfE0ksL5iVuTQl5j1AaO2PNC5WB8W/MayO9pC/VbFckKRZKxna74xwkOM
00xGV97PFU74OR3gcTQfHVpqNlSVyqpf/9zDRLc2AMHc0iUM1brxBiIAljo9VtSqhnWD2bbEy334
udAdN/z3lWXTwlBSYJ77VnVox6Q+/Hxld52GTr/mQTXneiNwHRz6Qa6tUfytEspDgUuoNgwAvrUF
01FbbzVj2reGhQFlknqk8WeH4HHJTRCD/7/8/FnDlhA2CVV4RLMS0MlnNJO6mJCRtaPHXD9q2DWO
lp12YaP7e7s17z6G2M63CPJe+iwybVpQQUOJlbale/i5xBZfySZ+br1enUA2nrQaNF8hSFo59vzd
pjlxQP38yhfrSoNQz0b1qpdwl51tXrEsNZvYJ8fAdJb1EpOEE8XS36PzwcVTTtmajm7kO208holA
3hhTN01SCwXn1dlNHpllab2EuRl8OnCbUE79EwICbssk+EWx6Kcji3pXUPIYqg53DiJatCdQP94J
zU5DXogRTYY1n6fxbx88hiJkw9wxoH0ao2s41TWcRbTINoPJs49VY+q4BQTVquN5LpZnw61fKx9L
hDVjEB/aHacxgIQYYn5q64qbm5N+EpBNIAmsqdNLrQcFznxDAVDfgJi8zZhnL5PFHWs8qpbTqVu1
WvWXlvfQZvGLdO8wo1RGY1CBBNXVgqCsvZd2l2/0JTgCzO9Yf1il22xTmDw/lT7cqxkRUzrII9Q0
NJI77okcwOS/OONW+cU1if1ffenQmKRchLGesU1r7xdhqOeq1gfufXXIRCXhndoODW+X7ZCmUILo
Iqyib5KHNJYqNLJz46IUSugVQ2JlTrs8d+5l4PfHImXVH2Nnv6B6vigSe2qLolhLljCmDGl64Iyb
ZrEgd1isTpbh8Sl2/bKLlSz3U9zamywLmAttbyfRbx4xUiXMp0hi3cRqnibdm64MNH/G8r0dXE65
WkVuxnytknJb9v3eVLEfTYpfS4X5i1m3GFBmoNV0/na02H6iEPXWaZxdkjp/SXX7WJvag/9uEC+r
DhjdD2ky6yNTzSFsPwom042jNs/weyDrXXd2sMGAv2UwrbdtwypvOd9Qrr+7MY4G/wG/NBocYXzI
A3Pl+KggzrqOsL+QSY1gg5DD+a3olBmmQuRr+aXS8RRopUlILYMorZlmqAnkO4W7WoblPmD0b7Dy
5bpFbl33ZEl06Xkg0lUtqw1tNWzPc/+p5e9EqTB85Z5J6EpWHkr8F2HW5tPW9ns6hU30h/QgDqfa
/hrTpb+o9g6OShZVEem1zzMciDDP3ZqQIGbrLB7vpQ4oXWPagVG6xMIJZ1Mae6Da4WEkv09+WeHP
IaEjy2ATPRW6Yh5WqCi9SLFPZli9cOv90RB7rfNmGMKpD7ZVaW8tlb9lbVGvQOQ+UO1du65eV1NA
yDbCPOL5663hNwnH+EyCOSa06yY0MnVO8V5SWZ66T+0IYxg7sO/0HDzVlkAb3//CN/FCffu6SRae
Q5QjYHI7VBmfZlu+SQbRMtPli+aTsbzoSAe7h7TayT/o7IjG2jq1tT4j5W/+ycBP13EJ9FnFX8xc
lIqmHeIB+8MvH9J3UzMjKax/7fiXcJgXb+Tmtby+W8PevlqxbRyboj1Iwm/wRDNYdPl0wXfB7hrj
vYCasPA5rDmHfDrTcjCIZVq1ppWsPTkDqacyqjTYnTJhlMkLc2M1WnlwK1I7SWjIt5AJ2Ecq1sDx
TIqNn4/FB08fzDwJP1mcVacWcAlY0HzJHLjAktru3ej2/smTxR2BN/tYBV5al95mCjznNmg94gc/
v9bm2kHSVJm+2tfkGW20plnI3daMnR4HwwupLfjLFH9166N6dOdmXcfiU7UXGPaMVzXoqxKhfkjT
X6y7FYcjnQmA06dEy/IITM+Ep3YTdfQrvb5yGIzf6uLQTkm1mye8LdyhIazBW4IEb2GsTZzqYDtB
GBtDwk84r4Ej7wyDhEp2rkdNqCVCfkdGKXOEWSqPNBFciOB41nt/O3qmg6AUWT7RMkzJ4FM80ABy
VJlU/wJOmzu3h9Uvm3ld2P649rXpU4wn30fzpZdWHhosseFsxf+a2EO+x76c0fnpNfI9C6YPUR6Q
BH/FBQ9eN6SXvkzd0C0H7VwtxP3M8ED0tbDxVIClxs20PlWKKoUGINz6jnZnHYG2zxdIDe+gFLCF
A/rc1GolOuRCnMj/0Y8e9Xx0O62tX0tLQCM2+KSK7bBY+ipICSs/0mpTIqVyz50p/G1WJjEZyV+J
Wn4p3aC6T/g3VVsZUiGDzMgTyYnWqpdt85IO/T+jGDcBFtxXy6wv7V7zfPT8AWozX9ubc/WRtnb6
5FYucT5ywFkhdHwF8helPekzovplVU6OE8qW/WmJB3cVuNhf2u4Kn3Hq7fyzjIt7UKE2cET9128L
wLtkC6J25RUdE+Zw8Ls1aZZB6LhSbZvZOudVfpDOVF18Rvws1la67f9bJvjsCT0hOU1PA2j6Dmso
ZiIckzOQwzo25qNOtyrT5UGHcgJ/J39FGyLbXlAZyAkhh8EeW+c887UYxrDhZN/GmYrytHprHCgG
m9jDlWtoGKIQWYObOm4opzJbxaqKrIKP1KUIN8yC+TqO6ATdJw8l4pvV1UevaqI68ygFcINhE/DM
d2g18T5/CBN21jOYa4YWR4+FKk6dMenGL57ZHgFzcRPaMSA/uirhtBflmlt637HuibRfJ8tL11pZ
hBntvSyqldKo1bbEv0xr0ep12ZMdzHtRu+sCrChEl4Bbth/eLOOQT/qvseiOAFDZFknnNhhH89Jm
JEMVBSlSmJgQQX33aXDzhvKzHdjdqc82Ot97/ICJlyi/C4bUjeUFY4jYzY3gidqFknpyfFkELf8O
KdRGM+BbKOl4X1ljnu9dA51kUfYr0jQxPE+wDYRsDCtYVHjWtvusyo74Ih9BSpdNr7LhBDsWxb+s
5I72g/FZ65anks34Dy7rlcbgefYX91vBuYAUL/haEnHzO/+pyG36uPHuR90acnQkdm7ut1WeXif+
OjNOfvulqnaC2KAQdQZCxqpam7Z6j3NzDmfx7aOMDkzYBmQ6T5ZX4AtxfxHSdrY79rHEi+v9KAEF
EBv3MEN0YM6bORBHu0teRmFMm9nLrkLlmzRr3D26uQY31KYwaJPyOCcvUOhxhngEqPMx1TYh9vdk
pbtuQsqOAtlLf5V++eZ/1wzWAbr3eKi23HisCxfTbN8k1VO+jXMoT1KxnXAg9K3fb0mwu+V2e7KQ
F89JXZyJ/OgO7VB85ktSrWMkHCtCfiLivCUFfeIMYPAl3OLNFjTpxpScV7tmCQ66iv/mAbeWwHpt
yK3uDB96kbO5C5TpgvBG6evXMbb/eJp8LaiEshymdRdBCb63JSwSV4UpEj9KYfbQ2VNUDOqcgXR6
Gm7tjj/om35Hc4+2T1B0JzU1RLVpHTJ9kPu41HZTn88breLQXEwtEdCBt8GDa6xKYlPWxqS7u9F0
nwtNgAehijNglYc/htOKUHoq3YJ+cawXibWZzfjIxvfmtYkdKekBErm/NK2T28az/wV4oR36zNBt
EJjnlgaQDTzHc8mghlmOj2SqnoXVRIPu25ccfnFj5WbNLaHp64UqsjTR9Duu61DvZwiaQjF9jye9
xtRsuyYispZ1W0d4bjSPemOt5tW39pqBj/diesTW0X/g6O9u3/zpqxgbbtazt6gdYjU9zIPmOOjG
i0ym20AluiMXeDUE01o1XTUKxTk26gIRoNhiqXodWnPjWTNB6iWYitFvTUc9uhaGYqMrtpsCHzyy
kI10Bh460R8DK7FZH4etT3f42t4sssiPuuCsMCXzRVfqdcwWBOlissOU9O5wQte2QQhz1BLWAXMW
Jop7CZQxXGp0vauiLy+ab76jrp5XwoHz00fkmZBN3OaaRXaapJ4gv6E0LkOzKVfk80MsFb8LlWGO
YYin422dxdBU3uMYUyTYJHBAtF55mjyro9PLcZC/rnPPfk5JsGuJEXirYvncLpG5+MFulOJFs5OP
ClXwtmiJeIzNp86lgEKfkt9L/4W2REaJN93bkRzPRrrveNqyVUaOGFmMUx2WmsaETUqD29Tc+jLN
Q2dhvRk4vRCZ6fJoBdl0+PnKSxM79NiswimpW3wuYD+ZB9G/GwyNbMYG30KcUt3Vcw8eq/Q+Gtn8
hCgSCD/JGHDKkqg00+PWXNSeiSt4yfOURkbu+NDgwPpCWWx6WLyAzKtlYb+kd1zFQX0oEiY06RXE
4y32dIhN5241NZRRH8tT4/o91LMwI7N0ksOw+FGWl9V5duYYzVCvqrPJnej56EtG28Mr4LoWusKR
n7ODjIC8Ko2wnrvraRmtKyRBvWsnQXFbafgRHtqPDKErDECXXxvVXEVdqpP0crE1W9ti1sdx0psI
5ots/kZ15rK0dS1LppMQOIB1q82R8HTdhpEHSHfo+7ADP3nKUuM8dWOLcH+xj52V3hNDtKcJHvGQ
aNh6eJeSCAL3Xbk6Xo3AUDcwrulmF/pr2+vdOh4f/r3Y1KElSPxwFmQIuhZKWxdPi/OiL1PF00ko
H9iVrvfQWJ6VngvHAfaozL8CSfMFEsDEXFMSsS68Sznmy9EgCPb481UW2wmSt+JDobdfa8tIJomV
VFQ40iYytSBpk7HUJ6NzeTTSZAHw02BO5vakz4V/Nh+XfpoR/QS5i0pP53TkkkaaP/BRmSDxJs5P
BWyD+jBwtMr+lGaGf5zfvxGa/aHAOk5+OTBp1X6/nj3LOk7kva2B1dFMxdkeoVR607PhEfMhorrP
8h3j1mtlZ7/d2u1h2It4o0uzfjF6W1uhmyw5J/DvLnlvAlFZUYrWpF6CbBsk2XeiB81NNfk2Z8p9
rwJb7fWm1SOMH+YnOdVrudgj3Be2IdAqdwWMJXdFM/tw3O1qkagGasMQoadPzs7UzU8n6bdDJsa/
mOfOpecZkSP5pQ47GfoIw7gVMYXGyyxaMk0b8lDsBpS+7qKqDrJfqL1h+/JvCqBTcJfZBJrSAjTD
k7fxGeTocmsvLYT79xLgi+w8/18vlHZQRaUd0slIIiT7xpdLtCk3/cdgGdp+TrmrfHL2skmZ/1yt
uFk2rElbxfQXV/qt19Pl38OPImWXMU3H10UrkZ4S0gel49bX3ORY4bI5cohA4Tbx1IRpbW19xOMs
+nrHaOQFl7JAyKOP26WK4zvHFUFE+0HkIBLVUBrvXTdom5hsC1TU9lfgejWns0qsu9ofT7wJpM+B
Kr8PNi0yJvqRtdV3/hXpxdEIsPCLjDx7Vdp4Duo5Qj+wh++zbjivzW2vkOrXi2/dxuI8NxZZBTzP
Ky0m4LCPSdWLQf/WyF68tWYiQ20FKEqhFisM5sOQi2FXJ1r7yltNIMaYa4i+qp05CucNc5TaBVXa
rH++xdYhd0Ne/NZa/XN4iFn9gHfExOPEcZuEpOfMVeLZdfvyReCnAE3xjchGKnOMB0DIUW+Cm27z
f1De+OTWZnDLkim4BKRp/vy3n4umIeDCaN2E0OKfVVfIW7dwVMG1cJ4njKm5vryhae2HtvhSlXsr
gvSSJtUQSs0VO83CH+9ilY5SycJBujY+iRSZfm7hRdZi/6yMilOJoVAizk866v1D3Zd2hBzIgU9R
89lsvA8M23eivuKo0375eZG+yA6pWuEjN/MsUgNc1/M3iM82NHmI559LjL6mKr8CamtuCaFlW4Qx
XBy/Jj42f1JZ2/7O0B2vUpkGkVxq5vEkuxSNz1oAtbhdXN0/6qrFdg5dLYJ2uDLMB2GVHxPG16vl
GewU9bwxHtECzZAth6R0aeMuB8b+ZMCv45GZpMk4/9bRSExV09JkVcO4dwtmhniVLNb0WKSxMDaM
b/FMkkuav3g+QhAMdeV2MA2m7tQy1pg83GPG6VSr0TiW0KhU8cyneJjrG54QoEAfqgHllxycdZ+h
6ayQUTNoHSqwi3WRE5AyFe4Z3RT6OoLlc5fcUZ64jd6Z6NfKaTU+qsQxygQBfeZ+Nr6PWooFsioj
u8x63KXyefL97K02mIBYOmBQw2QArO+DOaxr7qi59YnfJBJLy7uQdNYt6maLz9vZ6JhRcOc9e9py
WQr7aAnyfgVPbIJojgGNRJsp2yGBI79BL6+B170vXgGhnQePA1wX2koE4VCbVVSMr1ND5mxWGC+x
IjHZZCheuSNhwbRe7PA+kWAaI+Pip11WrK7Z2mMPIWD+jTuhnxVaSTi5r0Anj4StleF5sa9SLPlO
WcVNNN0fV6CpJJOyCMt5hFAHWxVFgfzFrpxNpyjE7bOboPoQId6mXZZvx5tJNtIBJeGn6IIv2g1n
gGjm168nZTwvYswi24GEVpTVbx++op7fN5sJngKn5oaVKNOzljEP7DzqOGxEJhkJYIVezrTXIHgV
SJDpwCnWPHrXCihu5QUDZ8WS92LOUSr1U7rrRvvc4XBIsOVa5mlOJd2C6M7SKULaNq+l20ZjEzcb
O4kXlEyASGU7EtOBxokpRdOjJe+1FfAFwUv6/NKy2az+h7rzWo5bybr0E+UfMAmTt+U9i0aipBuE
KAPvkXBPPx9KZ/qc7omZf+Zy+kRXsGhEsghk7tx7rW+V2XfOZ826MyhuBBv1epBzhDqOnj9E8Jjf
tVabLMobzBhVedSo1F9iq77neb4OdOUu+uqlvq+CU44sv6V0vS4ntqblKIfBahXG3sxoFD0196MK
xnY9lC57CI58bW0DecyLhvG75fq7oGb2Po2XwEyenMx5o5lnr8OMok3ZeAQr/zvjAv8YdPbN8kfr
KEv1JLCWVZkfHegmwS/LjY/Zbr7y+k4rq9HxXjreugy7+RLJu2356PWWJUHb/TuVIooRTNSVmg4W
utx9FmK3EgPMVTtpj60RTaDUGD8xUeYOVxfF0RxvdLENlGkysKb87wq8x54nTjWMz5WeK7URnv2c
Tt64N1RaHvqouEd9CalHOXLre3Sl+5qTIMQWTmUJpLW5H6d9ORYHHWxwTwRNr5/ncvquegLfhZfz
CxOj+AnDkn5WlZltolrXaGJK/zBF0W8fYFXoSvepL8bsGDIt3pvlVB5ms8Ss2FpvEHM8ADrrPPQo
+EW9T5NqBCzs0rSvvo2FwUTNqn4aLe1bg01qJ2FE0B816hvqRcfw7jaz/XWLpmU99oqTTVeZm9az
EI1U89nSw3j0/eRIn/4n2CpO1C7a9S6aDq78PsaiOGndX2apyXRc3BtLF35KTu4iCHEM0k8Up+tN
EXD81CS02/wcdwOZUxxOyQGJP8ODirOC7R8sLTKY1uOLaOpmJ4nWWTd0xXcIZNfWx2DQhNSlb6zc
AQCxr6Y3zmxf0B/s5q7Mz35J5Ysj+LPFzG2fEaq7KkywWnaWvFfs8ds0tRnCprjhEO18Q67xMSXl
BqbYE5UwyirLocY24hefDhA3h7xTRd8lLTlhxM5xxKexalNEYSKczlXItCeJTATF7ZfO0F8ix1FH
JmRbw/Be+P/FZ3Crm/pXG0EOYA3tVonGEGPIPfi5gxCoEYHB/rT0+K1vye5YitCRe1EV9DEzmvfc
4vnRypnbOZHH0DxHbDFzlpNhnx20q18kpDV6Gv1KKDXupBefg5FUmYy+B2YQOifRPtPjL3fCUwW8
M566T3RTfpr0Ec10/lXngAC8qaVMZ/zB7BOnSLeKX1BwrqzC+Bml3wb26/UM4UCNi0p0hosV3RJq
vnQUX9zxJySxW1Vh+ug0hWJQNU9TmdJ3rRxUGy5dF+78xEVb6850NXRClklN4DUL8jfTaD+NWIPX
novFKjKS7yLxx21td5sgoRmh5iHa9CHNQiviAKH0eUxEv4u6+BLaFGHhlJ4Sd562HqsAUx8MNrYR
XEqtd+Czt04QHWsL13ysOf6jtuWCtz5YPn7qbH437BB/WvtiI2gwrdeMrgDma+tuG7O7DbU/b1MD
99zkH6Q3HmfZ+JtRYsyMB/XqmhSQpMaf3QS9UuL03c7V9aXXwanLyoTDUPubuuvLVNAx7s3RYetj
q8jjNyYmTzos5n03UjlJMFBaeLtI0NcawVZuR684km7v0rJ1AhSV7XHoUMXPtKnWxZQeUfWRXO5Z
6y4aSJjRzKgcyTgUhBYnGhpjslHtsSgTFiNLgpMLmLEXTFFrZC5Q/zL8YO4vlp/N73hAF9JgBEBi
LzdlZH2pgpwqLry6ZvuNTsuNKgAjPgTc0PhApbRDqsP91HiUj/wNqMTlc9XYr/VUrg2Vf0tUBzaz
EnI1NOOXgR9SGFzUcXF0+bUZvs/9ixmecj/wP6IAc1RKjvR1CDmAJ/FUXeh26r6fXkXk+q9OIRVu
OoSKUcxT8ouGAxphOkfL09HxJbouzLXLMyPyvJcQqySMo3XllPqTxbX25ufXitHEuPamvU4t+y3m
W32KYhqrhZO8Pp5hAdkPdhmx4YCDj620uD8eQqtAv5kGZ+QbxV3i2by3r2MTThevoLU7O+VNibS8
LcWsyWGWD8yzT1oG7wvqjjm7hv0u4tE723binx9vhcnMybfuXO9cLg9eO9OzKRqOJzbhz8ih+fTH
Rx6f83jqYXRygwmT6EJDM6KKxK0AT0meZ9fHux5vOabPUPzx3B9MxmpEQax04Pz1OX8+/PfXGD6g
uUqazu7xOTUc0b++2ly+S1dGyZWc8399j8dnuQWHaztgLV9+ySTEAhBhJ1qe6IXmSlvH2YmZfkIn
Yo+TKjNKMSAKNrgavDEb76RcTK8wRohriaMvNoXlMTT7hu2Yz5JuaazF7Me4mvmoB6k0lR5/rzC6
cUU07CeufSLR2j4VmrCUMS7Yhkx7L1G2jBmlVAucb12rs4HeoQiZaZlWyG2VSur8LvZ/FQYtpryq
h6MGCRJMRBrDdEh2UVg1m17lPhKDSJx6MO2s0VF/QmmCmRD/ufIYkWJ72TiKzpwVTFsRyfGSR2u8
fC1PcuIS1cjBQ890ZID+nNqsd06NgEKmUgHugY7AEWVN6Y9rJYzmZLF94fv8GmZ0gi0fqycDvtPj
wR6HEjIP06BDTMbG431Opwb6gmo/ggZhwB5/60WNJgEXyF5mwTHvfjkBWtwMwgcL7Zcu+ewz5QIx
kx0QDyEBaIDj2YH3IWdwXrBrs1tJD3hfu/NX4ToEvSzw50Fcsl7gOLDhLOArgliZygBshqau50Xr
vLEDabKI6Ybfjho+0pS+WNNshapPbZq9DQnrcoZKgmXPO+sJ1bRTc5Wj0Xur0vA02h1G874+9YPz
e5zBVY4uFss82HgL9LPFzBcOCA+DSn+kc/42Y/1b61SdspraLNdX/pgXK+9/CuFsghGqP9CE2XdP
RaThBlXGb6AsGBwi63nSv+csI9gD4cN2NMKPvoZoZtjji9W+ioaYLIhjaHtluw2m7w6+gY0YvWft
er+ZMK4kfAaGs7yeGFivdNyn7ZAQLmSl1tNAY2HTJglxB1g91nM5fMoRr8TRJWwuaII/mWWA5B5i
Lb7M8Eit5mIdJJjVR5ipeV28KT6641Ndyw/dE7BQpcPRjGgs544COsFRitb5Z1OWTzav2iqZbbVN
x+ALo1eQXGVwnIQxkF9gdCfguveaQmIMRHcumXa1deyc4qBFA+9tbeaN/HnNTV2AwIXRlfvErszI
PRHxEZpZ0yjWc/oaKvZsxt9QySoL432OCM9u83HX5CM5V1Ha7+gf3/nTdIfBpehM04KsoircxkkX
UIFbJ8Qqgj73KN9dj1av6OwDIzx5sPmudSp2IKc3RT+g9lFmyX16z0rkQh1UBGwkJmvnyPZh1+Bj
x+Xqa2t18o1ksWMhNER8vBr9Id8EejzDDf/SDOXix7G4OM2ja5jGUSgaXiUbQcnLFjJ4CbsR/5Ux
lk9s4E5bEu+S+RneSfOIH2YPXxFBX/fkq0U+Q9b6ZmpW7phxVxXOTNBO+ztmsLuu6gjlbxh9UvT8
VFdsFGvQhlEZfb2PmkM/fQrEonowfzcwdM9Z3pxZuWAVOKuEkx0gzOWkBkqgQyVCYK+xyhrQVjPx
SU4fvE1zr86hfKq47M0S/os9wUUlX+KWTcYiU8kIIi8mfVbuUdCdOqghwwK29+bogCL/YsxMP7nn
MTfO5SbBdrIZm2yDaQ86yswRHQfUjENmAC5woC4q/8Dz/0Kj3/9gsf6Dwf4fT/9vkOzX+EdTtuXv
7j+Z7P+Gcf//CNxumsDD//fg9uOPX9n3JWTwb2774yv+cNuFaf+XVJ5lGQbiUdfjv/8JbheW/C/H
si1LwUujWWNYZAL8RW533f9ypMGHPOXZLmdZMGp/cdtd/kHDtA14kB5dPwPC7P8Dtv0/QqUdKQk0
4raBkM6hRbr/mUyGzDlSsdMyba8q/zmS/lVNMr2AITj1UVJslaNfKPt/Zm7qnRkZF7eGrX+HqwGj
Omk7A4ByFCOADx0jD1djWr/WfkMjN2eznY3M2f3jxf3rIvwnOd38d2QbP7Bp4pk3TIJwHN/yHrjx
fxAslQtVNB5luk07ezg54JoY1cTnSBqfzbqpyIBdp32POkgFejPEjrvzlHtLw6mE9OXIg2eK/4Yj
t/yd/kGRW34kSxrIqMn0tm1leAt08x8/0kinIB36NtqSmk6nBxrGyvSPeJienLl4mtyk/yp67wjR
YenY9J+E25g3c/I/axItITPe54nqxtJflavPlWigOQ/VDJI4O+OnlxtrEv26b+zv/+eX0vp3CP3y
c3v8wJ60XP6Hs/s/glAU3A+6HC04mhGfrdsUT5oRAw2guP4qh3w7uNmbFOj76LsnOLuG7NmUOSft
sti7wwz1ZLGD9Zl+A/yev2nrd++qi0v+TDGI+Tw07Rfw7dN/Ez2Kb+F/ecEt0/W4crk7kB1w6f77
C54AJqjyzEKVyeW7ajIHNdq/HihYu+PUu8e/34X0QF5Qv0BbskCBrh7PafkHG9yiOEv+9bVibCWc
BUet8DPYm0wBJc4TAririkbA463H+x5PuyqZwFwDEvr7Axp3loznp1rY8R0mQ/NkIq8P4uSulofH
uwF6DduwLz/G3vgKb35+bvuQkcpAqCjVEYpLokYzu++cA+6Ptd1AFXdyV+1yLvZnlRYYGOYy/lZQ
2pAJQHRwbX6ZZnhNCovvjdF7fIrHoGXW0n8x49m6pDTE9wMk6XVR9ISaxv96bmCge5aj+bvucvPg
eELfWqxD64Im/AbVfOFs0CHSLE6909iI6kI11OBJT0HUgBK+PN4XqpAaC7PghGn3ErgGpq/lLRa7
/gK+JgdxzQ9nQHJbFb5UWPRcIriUOW64wVtO+/mwCfuOODDXwkWzPFg0SLxtE+LF+/PevimKHalY
73VLQY8YrNyaucdmnyCmOz8eHCHktgnocM9Y1M6SE8E/HnpHYPqenlqEj09px4BaiPyddkG+FUbS
fDOsN4at4ktXgDgDT1XuHu82y2TT+X39Phk2eGn7V9KlxkbPXQFp2DN2IYU0ZadbfBZ1kG2ZpU/7
eXmqrIZAMEa3R7gn5j1o7EsWQgFsLEXf7uH6Zn2/Vi1ohYXI93hXnnsJ9V6t//jCGZ4nx8GrICnm
xAhM8/hC+2p8GRLSi12fYLU/7yPy8wkxKAYXPiNaHhIalbthDjgALV/QZLGLkmsOj4DbPjUy05fe
yLqXsZ7lNR+HP8+6zO5O9hS8Nz4nUHo6c3nOgqo8V9HkIOeH0RnyjdFKdHcjV/IqDNK+sNnfoPT6
pAPoaPt4Ghoda+7yAUbUwyUCY8vJIUZwGALbGaEIZKhOEQcub4YDYZXBROZsBj9khYVsRpY/dPgO
x7hfmyHR1F5S9We1PID45cVpkI9qr+HW+9dRroHOesrib12ZuKjbYtj9QJefLBSxewmpqViFhFgh
GWzsjVVW4CVic+l4U6FVXQp8AJK+8CVpEQBjqM8vD/iG6aO14ZzG7EfYV/5GTD7UEJwqGZTrKimc
62h+HszYu9kpxNCw6Y2jn5c/MNsk+z4pwi0yk/CTU0QGumoDayjS0rM4EDohqRwdjf1eOGsXxyrx
iBZoiceb5oShwBsjXPx+a13zPsMbhER5rMobHC/UYHma7msTN1ThgQmbdC1WcvCmYz9ib3dMSIDt
LtHt9HXykZ8xsVlnvmgvcL/IPalQWxng3deM95Jbw46/jpQd3AoH4HMX+h6QuP4pX3xpiedv4Za0
9y73xMGw4RCHEGeIj3Otp7qAnZ/KAtEZnFuD0C7k5P5wnUImw15AwR/aLxXzzJfRivblAvY0DTs+
AlTrr1ElL6kDuYV77XPqcdAI+/4WijC/J6yom3bEGHWH8BVsBhN80oDx2YMnEKD9YNqGYjwzaXyn
IRgfHKerruoI3bYOUVxBCS2jfjtZ6FOFWW3iIae5aVYYtc38hx3LX2WSGSc7ri62iFehNbRMyGu5
zXF27B5AsHyy9B1ZLwMbaR+DPo+2OOSqrfEnMnL8ofLaROpRfVWl2x6sNvc4VnQgzmHOgc2pknrF
BH44O5gqi4jO12ai5bQphVs8e3G/m2Qu34jAkG/cBGsu1YxRDQuhqXTwHkTLwXN23hpWpBrq9mqM
jKehSKbPxpS+18Ijc3qCl4XUmsuDjMFT2pu7sXXba9XnLYEwLddz4o1bIa2PelJMwv1GHYLHCCbp
PxgwaygoaFwWiNnjoQgJiAX3o4LpInZeUMVXi1PiFa12dq1nOClLs/G9nsb5LeEs7o/p1iGZ5DUb
x2sWapzv48Q02NGMrklfuaN1tw6gXMi2bgjhkNOzC9zLz81LUCjjIoU+ROzv5GkbHX/vqA+vpc4Q
euir4oBzQ8ITbTB6+tccSd7WU1g9RdA7hzJoxdUcjAMIqo855NoL2ozTexEc46QZfgTNEmhjpBcT
RFnj2hKqhm+ee3xbbT7fS5Ajzz3swbrrg1Pk9h5AwBl71jxNjBO0QQJCNuDZpr9HR2qeA+dshard
EO4+rDXTpFu7PEyLEsqmvbATcqIf7rmslONtjg1xrL2h3yU2utFS0R1NPXJ1A7dlciKj6G2KiRAJ
m50Ytfes1Mx4yuRkv8Vul3DJxvR3s41Yfqd+Uoym5hIYWdVMl6zsfmSO9TWCfkLhW6DsbzE6EZEg
DxiOqrVl31HEEh0gK+dYAsvcCJh0L76jP0aLGU9V2aBR6AhU8YW6tTmXNFarzL0mrfd9aGPOwEmt
6EEhtoOn2h5y+r/wFbJhH3n63mnwhdJOk60gXomGJlHwZqwvZj1/DkZN56eryMBb8KE0AcwXAD2I
mdKfKTkEV2g/m1hOE0dvKuazh/G2IqXhrM3u2TG7Yk0PrVgn/SQvKDN+x6Xo7ks6MjNFHU9faP+i
rSVNYpUlmvYSQ0lK85VnAxQV5gRLhckwceEACXFj0IFmCZ7dAm9AHc/bKeq9TU5/HMxW92Mxw+2i
5l1G861OBsglNvhBjlsgxn8YVpyso3CUmwi4AlKn5hKRP3StqsbbKsXU0DAKsh5ZmUhhpEmPpfjS
cUMU5E8yFEQmhFAOIG9koet2Pk9+Js6omT7VsvVWRTCtdD2urTDAT26GM/3jrN6CD6L/78XP2SSw
OGEDKf0qW7sdMlm/xR9kAK8h4STc0WR9S+3JP2ms0+sJl/8eHUt7VSMgi1rBsW89fdaR+V64BCE5
k36JK+oKOsE3DifFORrBVoU+9MvIQV+boXnNVmXNRFQXgrqocNqt7aHVtBXwbjoNtM7qjyFlHtZX
36awdVAG4JWH1L7gr8ppFVhAlhk5F28qUKcJ3g8eyhbpqDf/DkUPSFXI9AxBYVrFaQ8/cFY2u3iw
dmzPPYZw1PYmwoX6cc9G/s4cS33scEjAO1Z0oJaboEeOtuXyBnZQ0WgXbOFT/cNt5oKtOg6QKm4y
CoYVk3TrVCxFpO7PxUDlmifJwgOMkKSBc0pRPoKy4forr36PtXQeGKkqhXOU3pt/Ab16TEcXjdjS
Ie4ebWK587PMIaepRi0/DkF8iqAxUIX7t5Fj9aqqhf8ESNkLivT7GEUf/p5hu/NUDa3ee4oOLYAX
1GyRbreyDhFRGU5/6c0JqHGs36amBmidB5dM9c2hhDFxbl0sFTWiKhJcWStNN6VFXLJWkthsnj0f
FXzZZObWFzq//v3AxI/JKPOz9TgZKMj6ameY0E2jrhqAg5gVzl/XRofBDZQqe8bayPS/aqKJcnj4
To6ze4kiEleVFR9soy2PozfdR0H0a9NulecNLwV+FcbKlrsfYBfXydy/BWWf0PyKvvnlOK5Nr2FM
kFvMESU+R1Sq9n3w5Lc48A+1V/n7all/B41+wI4I69mpfLqGcm4uMfSXitMcmNVuF6ckRNPBZO+2
nwSFopxg+jWps6lNGX6WIl4kb84e50Ox8SZvWvey/VIpUW+TyQio5jRuiIpfhcOpSyBDSTMV27TZ
vpYhGQyJGT2TMXn2LS78uGvbvRbN16phosyaQRJ4czMjkR+rJHl/bEekX9nXEd7Xio6jfbJt58lo
YnUdakJx5jZx903LphJDHsdPRfhF4d61fJeW3X366x6TrvcctDLZQPGdd3Xfx7eMVN5tOxdXcpTa
bVYUjCs965TnX63BCfeRLb+TuXpWINtOcJ3kzVMhMgG4Y4QFwV0FFPxNT3m8aBTqc8ROwZ+e0eoQ
DTRq6dMOqw5f48Ep02ZjRjLcGQzYXmqz+oKwBelU8DLraqT6lMWlT8kEC5BGoVUfyieHOdjwy5Xt
jHVUnRIrvMzAL74GfhrvujZtDzVxxze3iIjvlTK6xx1/i7nK2/fW7X6UQpU/MMmMZ9wJ+tIGKY46
HK8ba6R0UWlC/509o7xa+NRrGFGoctBMZMdHjYDR+R1nOg64sPEvQRCdSnfsj7jXXzHtTfvUdxim
GRWqaCW6bhsvB0EiaYFY+e5v32+r0zjjdBhmurWePzTr0HbqBT2vjrHl7dEyImp2dy7Qsc8i1mi5
4fSs4SwQO1CNd6dn8hSV+GTKyA3XPoMk/iTuviOhEb0KwK64junfZEwgY9LSmpwFOfWRaNv9Fhxo
dvEDOCh52zDZiH0sxZ13befB3xQGaSklIdnMa1ubqTtrckie15qQ7pq8FBpIk6+dz8KRFYAX9x42
hXsNnRqlUaA5c/rZtOuzwtxmVk9ryA6tMxqi72FqFm+hQ/bKGLb4cuPxArF4BOSCepREs3umuHus
2ql2Cfllfe82x4JJ9llbuUJ6JYutCxtu03tOdohJqm1qE/uroqYmTW6oUe6g4gqeB+EtIdhDeSz7
OrpEGqBgSwaooYZ5U5aQIWTe1syIm/Rif/tz6YdW7oIPseW2sLE5p6ibnzDrmCfc1vZx1Mo5mOmn
Noe1pMvst25keXzci11WKPZhBwtP055UgmhjWQHLtIs3MVHkKxLqMFKac71ruibfhpH/WYSGufBJ
iWPzw4MtbI8hKjrvOl3Ww8aattnkfyutnhSqwAYEa9hXW8DEE0V4Q5XRMRQhGcFS3bUF9feExKyu
kV6hDHbvRL0Zp7r6WYyF/4yfbTW4+ncTNdULc0iCvZgSr2uixw4xAJ+9LUp9srDIYJ+C5p6k4xEM
xLizB7pAqN7Sbb3Ug4JIhqlP/fPjwQSGukuDEr9q2UwvSeAngAxitJMyxPRL2hpduhQHse0auyQl
VubRyGl4cQNZnNAzv2VFiP5TuPOwdqYcvmUzMldOSDC2DXHlsniNMxDWbmimr5j/6STkQ7NrIDDy
0gIalSnLcz7b85bABa5HKwHk2/PNQwvZvleIa9g+/HlTFm1cMbUb5YgiWNVTAWftVZhDsOtCTgKz
tDC0l4jaWxUQVj2Er27VZMeqmK+ZFYbPeWuKu9lAZc5r6/tsdj8s4Rgf5ow/CYDlc57az+XoBQfw
SYhR56B6rRnuVh2KEewj+QFCQPRGhh5F9pyfHwVB4KmKXYBVhckg8rns6iy/P4wLXD5JJPccQtQp
Dbunx2YlaYudaqxqVu9anwL75wi3hYP+WH1lrHWKJxuxekZzOem7c9NN2aWs3Pepar8PZebxb3tM
KRnyHKJS9nuEzcM2EBIqa6BfhizPNwVab6hz6XRGJfjWtG59FNUEcNBGZEXAl3+6P+6WOYGdjZe0
PBppf2gX/zIyXCzCgR/9WSo9r/zVls6tAq+C4VWS5V4vgVYEz6uaeSGV5J87s2rOdSjqa/CWmkBq
i3y8pk7nbwwJyi+To/U8RGpvClZiyun4VPml/TxW9lrX87orM+Opc6KTFVp0zVI8IFxr/Mtmx1y7
YoHxqB9kwSKS9xg6rI5CfCq+a1pd7P+yPIQIRF5Bdg8nEjl3k6PvgMEE0rqrK3C0WyAw9yoiYkF3
JLjbKS1ohbbuPH3qaiPeE4tBLNLatqLpnMSZWsuIXolOAYR2peBk4rVPhPkVW+jUcbQqLF5MElLB
hwax+SV1clxu5AvrLrn1RpOdiynUlwrxH45571pW9T4uJu/UzV10VlmFES1pMFsY+dmwINoPzO+T
sLTuXvP5sfd3abubY+QTFvLRAs3VrsnELwplDpLBvRnopcwtZTPgxsW+MHBvo7OiVKdYsvIOmGQR
cJ5NXx/Fneui8xFOaKLCY+1S3qZzR1CqwLGOeZNq0EutOA841zcMQxGYZAVgSPrNIFM8SSqfCNzn
ocKbVUAPIULNOKRW+iNttLq7kzqTaTPuajMh1CHhLjKQFpXz0npLG38/5+JMb/1bILzqlBs4+okq
GQ+WafzI7eorkSaM4JumOyXIIP2ykpSAARapYZzeSObZWCA91wngZWjs7cmvBuectjin3TknM6s3
MO3G/WWwDa5NdrfYyezNnFk2s2nZwKtnK0wJ7tN+zhGgBGUZif7WEH68DmIAFxniR2pbztzH1NEX
G0j2CsZ8vefEOj09HpyFN2mrd14vfL0aQI4DmvRiLQfkxylZzwG9V+33mOHCnpsOd/NugMI8M//e
itCF4QFG4AiibVdDPT0UfmjvBaJuSS7YouyxuOBSa91i+kAKaLvMtsVUbVwZGus8sqAJT4v9LTER
Nj9SYbQoT4ER3JNllyfFgbCFwqFIwdRAmWff0O9iP5H9cJiYW6FgKI+s7T7KGOoDzLD1/k9x57uf
PNzt+GsH5BSQOu9E7OwQcQ1XQeczysz6RaX9Bt1I/FKO+ee27MGhL+vWFE23ypqbA1F9IVe1F54h
9H42ExkDtCDXU1Pn4+rNlLMB87oXrf3+d9FkEKq2qSznR0cZQRE7De9GM7/a/S0rtPWsZax2Y+B5
69A09TG0QemNDtZb04ThlkpVnOoSC76rt48Dix0OK41+8Y5VwjvX8Y/CMe+cq+Xd8/JmFzFzAnFg
cWNwXTagjtGS/vSzDqN38OzjPr7MU42JL4forTtpXPKBwwsmtMWjwQuB0zTfjVOAFM5q3EsunXYR
yxLY6tEvka3xkrnN73miMybmuqCJcMAaaejkk6YgpfMV0iCtLbroUfxqo5pfDwpVPfE7DowBskFB
IJL64QXEoUh/M1Qw7RKjucmggd9QdswpYiI3XIAZq8rW6T4ccqKIxDSsJ0YwGGvQKXq9U7DTg7zX
4oqgE7eC1cAfp91gDv6zQdzewZAheYVsdtroXm2v4vQR/i6C9kVwitnxr5gjKsA8okti7lLbRYEt
E/sc7mJjk3iJ/zq7iK8NdB5Q+dvm6mULEKd6r6Lgg5/TP4AOvfiG38MWSM1bbMCyZsL6lIyN8Rn2
AbTagR6jAtgz4sLDlJ0A4YN4g4kyJMkxcE5GaHybg8K/1mI+RgXqxrq9qEETUBvIixYIQlUikaSg
zeAMbTzni3BuFjmFJSBmy2t8JkoTO7EZcRHFabAjTONRa2ioVfSxgvnuIRiLB1zQaVYaG2sxiAz9
0xBJLEtCFr8wHPs5J03h41Rf5mAdlh4//j5BdtgXrsBhabvHyiFWIjIyuIkFQDnh6j0BLfPezfyP
Js7vlYh3oV0bx0Jz7NJBQlhQadYU15hj6EGDowqJ4+t8tz0jGOw3GFz1xkDosTartDvMzLbjgYzm
hKn6PpYYAmQH4R4wZ0Ma8DSYWLBorWWWxgWfwGWdR0F4gr+opPGF+D34ojDOo1unUf1Mchfifn02
wwF3DBj/0rC3LbbyzWA7+6heoHIW4g6rLmJIIHV5SFRQA5xz8nVLrPQm80xjG08juy8L0kH7ABEo
yo8ugPZjP3Sfle7nl9obUdFm/qWdvmtLv42WbaPwnPRxxFS3s/A0HKKcRJsG5WUMk4vxT/zFUDZU
stjNUNMzCbIlyrchpftlCjBg+GU4/YXZeUgdKM2e2EYWpy2KK2f/qynDFnrtbG56lt1d1NPSHGws
BEBD63Nc4U2tct2tQ5fZ4cAJHWVM8yLl5B9NA17B3KTfXddvwXR4ZHuatCVF4ZpXlzbMpsk9ep+J
egHAgkxqCMpVBcGMriD2pyFT8jJ2k4GJdGifXMtwVhjF8ByIJWxuho2tUrrhhRMSJIrvbJ8wwU2A
lz/7WL9Aoo5513zCJok5WUXpPl8GYDHup23jo/lZ9V17e4TOhokZQHEZEq7YmaZbHTjAg+AqwfHg
LDnNwX0s/1SUY3kz58RfTZXZnBsVHw3DQozUYO2rakASMDVo7SOrpu6/wEZl8BtfWk69c45FBAKY
RRpu+C7i0NhUaMJ3iUf3NE6PKGvXWW+pg+H2XweTA1paBM8dZfGrtHtWBN9/s8bPkG/Q3da5v27H
/qdVZM2hCcDIaKVb/Ol6PKnqkxY9TlIuiJ3rDvE+Rd/xlLTyFf7UL8POnBPMCgy5oc2dFgJDWYRz
EkfYltOs2hByN+484o/WWYVXI6MIBZGwRBS5rXk0MRSQWgjIFX687eXJKYnqX8Zo/+rL6Nmq4uxU
Fj4O2ZwmymLxKENrY2pnuIWqsc9t1+z7cqrOSjAs1JW85/PeMPub+h88nddy3EjXbJ8IETBVKOC2
vXckRUk3CLmB9x5P/y+A3zkX00HNSCOyGyhU5c5cWSTfSiQsTipg1YmmQ10rqx4oYYxT7CYaAMg6
NMOua3Cea73/yuxpJWVJqsUm+CGzsDmE9CcptNxFdaBeE9+9DeTFk/05Dyv9CMt8RWLHxfSQDSvl
QxTBy4HZpar8nVbBWKW2fBWWpdqJylJI//rBZAg2rnXHMvDXJj8rKAs7S5oDCUX4NSrpC/zvo/+s
KI0kpdcMK+Sw5tVGHD2jJt9OljFcBsFOiNC0r6T+SysrtNO8ehaowSuy3BXZoyQ9pMzRT0aiAxfX
w+jQOcCmUq8bH8RpvJUtpw7SdaCQpANjXVWpua7SzrJ2QuQ/c2qRzn6nPbGUI5PTOX/jVIIFXQwT
qVDoIY3J51WMwPsbxFi7NLtZp9qQkm/2kzdUQGEcZAsdha/r7hmTxJPWj2ql8VTXhOsz/Ws5cuGm
ZH+DTbdxY0VvywlChbrjJ4LARWD8LJta29oA/Gy9sIHeF3yrSfajy6L0Ws51CDrooh2r0EXvxxDg
Q3YnUGi++tj9r5DQmkqi2qz5ic+azqgtLszubLp4xfED5qggdBb6vuquxH2/D3XgXkSlfYL1AOar
WAYjgxVQ8+pTlhfDLarCjR+l3rEQ+T8Qy8zC02aWgGtxXPYigcOZ4+vkEQ02Qnytn6IP3R3viG7G
D7vqtTWexYF3xr3gve8vvPtqq1Ch9qUOIhft/1MmBhvPiY6yqZPlaUpbsZUzUoAsY7qFw3dKxzS+
jGmnY7Du3/hLIO22o7ZVNYTMiZHqytby8VSDObMUx/40YGfvA2BaToCVH1lrJ6Y7r6BLB9RQEF/y
ZO12pb9Pnbg65nroIZxQi0SIrtvokT8xFSBXWfk9jdbBm+GI4kdgE4Wb0LQ2TkSAN2lsDrdxW79C
78qjS138pHgLIe6rlVlELwsv2Cl0Su0wgRdcjUkUPGNGuRRlTs/M03fLmQlaJelbv+fpbJpy1fed
vMHg+gbNKvuYUmMnRgRbZuzd+1h0T2AH1qGCObAGzW4/ll1LMshdP4QQnE3gXa4Z0yOpEzqeRI3T
woqviHb1E2eFC5ZMHVPwv29x2u7H+Bn54rOtqv6Gr5qqq7mfN5iie9Gk2tbszOAW5CyVkU1qMaB5
5th5qrh4g1Ux0tFewkzLS9vl5s4PxTOpoarjsyBQZVQA+Di07a3Wt/gggkufE9QNsBwz2fHpVzKp
SgnjH50vYUFU7W8z8qPNZDb1KTXt/EccgrFoXwSiq2fcHG0JtT1OQsr6NNvE/pBAgA3Vd4kk9yDw
Vclz57OLUczkGNXkzcMFy5EW78389ziBtPBquzxzPXyrSEjtVQgqr/uClpdgypK75UGN8oKZdkAQ
5uTSyXFIqAskk8Iyg0ReqfAto6/uVAzEJkz2l9Oqo1hMb/P0DskgW9UFOyN8bPBP8kIeqro0QGcj
yJEQOmKOH38iTF60/NO2uvToRaSsxm466DFEw7E/alHws/fz8Wfd8LiwjL+gd7WdrwXm1WDtvDqm
eyIyytkioNetR9uH4zQjcyJHfnPLzlgzNthNTGn3KbLiR6dx2Cz9dtjzxkRMObHktHxMWzFnaPNG
R2CI63hNbMxeNXZD++NAcFYLA1bFDN+IPV0HSULB9Xr0eYQayo08CCVxFJ2nCtWc026qx+amINe7
Scn2VqXZ3vRebYYaZN7gBkjFU3SYhBa9tMYB2I+HcxcXenQJaghdddj/1+lx/2ot90D7VHbE3lyy
xrt/HBxWbz7Nz9SXDlsRtBiCY/ddmxg5+FJNJyXmYhJ97P/sF0Gu9OjgRII30VwwUlES3W5LsGCr
ZbxU66rDXaOjOhLpzwwDbn1hj0fRoeLEJa1fsqrTnYkGCNRV93iO1eVatA4RFb/Mj8xoeyKdHeWq
Ks/4fmAhu/Ncv+meTvheDIZz0lX7F5SQ8Za5inNRDJGIGvm7Jigu0KKCds/U1oCs+8NFpd0NmkiG
E4AYs5eP3dlJTNwpM1Ztm0zkjQymVLdB19EDrPKZ82l7VaXdFc8/dtQWmLnBrn5kBld+mOjHoh20
B4/RR+kxpyTfScxm3vSxuMSrnuZJZObcgEFZEz2apwP9sx0q92TZLU55lYOX6gr0JYNDfdi15p7w
6XiWlga2xeUC0Qw1M4Zo0HAQnnZQg4hfV8Szl5FO3WTarg0Z4jYCfiktqHecKdim2snahKbzN1D4
WciKblKV8mAFir//0sIx7P03zGLvNL9gZIwPUZ9fl4tr+nIuDfNQw7RoKgVTYASMosX8FC7zcH5i
acWPcgqtr1Ipq+8+hsEFdEJ70KlGRySlwqiADMa1C3MOFgzOc7psG5OeHmaPNiWxb34Xpze3RaFQ
1A+tBlM6J6ogR7rQKmvdaW11UUIk57xG/FX1HLPSVlUJvyzEvQJqgPsxp8Bx7/RhweC1797iusYM
wy4lgysnR8h2ylTE6eYJj8z4V5WVHhKDHNQif2g95fBcIxQOm4m8jS4WN3IYKDo8IQGQAH1qcByW
jBQvYUESw9QIPns420GHG7daA1Udm20Iuhm6GKeQYxOF+rkWxm8raTbWQBeG5uXZMQ1qXB59DROj
FSeSTGSBvCk5DK5z6UuNmJuohyOoXGtXTHgUB90I0FAC+7NS/tsk23QOdY77hLTQ0xzVLnflR59p
1jroyGi7jfnXR9gAj5BBNVIMPyvLT/BC6/RkUCMADkVPN1MPQjW1u3zdhn6zjaLy4dSDOCJk1IeG
xRRyQ++e6rS+OFj8r6XM3wsmv4lfijOCzDxOB/lDxW2kwWMuJgPWpBadFzZ0P4d5Hb1Ua49Qw5VK
JfKzUIU8yzlneCV3aURYErC6MTifPc6Nz8AI/JONfYNxv80i4oCFqSKTLG40QPV3LDgBCstl2mQv
IqLZmo+GyG7aJg9GFw2JqUHsBVf/GasC30UrjkLV7FvqNgLpCb5U0luyFm7Z8F7531ubg5JqZLQd
0nxn2QXlA/KUoWZeJWGMPcP+/GioUaxKGxtL8anN5UXhGJBBK9/0bohfvRoOE0LpDmOa2Hoq8Xcm
y9EesLPDp3AWVIwfmlFNB7dkwCsbE3DSfC26bUzDhsx4Us0bbNvrwRnFoXlqGuplNANSwzzMYkIG
GNHlfTb4y6nYwXCWkU/emzbz90ncOst4tLkdX7yJ3XdKTx2eJBvCCT9JMPBMKKHczc8M35NER6YO
Li6VPGJ21ZkUFuw12Li7MeAz1IQFQj2uvuHy1r+OnxS6UbQquIEqnB9f35KLyH8owVTfsQU4eXDJ
624fwWqiR4JHGANzIDAHRBr6S0cSRgWUaXBVOByWn0hKdCOKuNBnJhovDeO2aLAUGZFKo20C+8pk
H6f5aosSjBARRR3VNGzt78sRsBb8rHYX9xfDs2MIw4wSQTt9DjPu3wqCx1jPBnAGluzg5BvNPsW7
j/wJDw1PXo+oPGj6K1aeRZX61p2VYhExnk1GpnYh+ZxSwcKyaOV4thwhIyZ828iBupCJHAhClZVr
ZzY/VGwT9lbI42ds0HXjptkUevlfxeW01oqW0Xnhm7skBw2R2+OFYnoMJ1H8KJCy710wQ/XYC+68
9i97Cv+2vDDXIDqs8Qaty9pTe8I4ZJ2TorxU7RoOCZm7RL6x8drJenQffU6xqlF22zjCRrTYJGxa
Y881beeP3NfHtcSdt9e1DBfzPFKNuJ7PPk2hQAnwQI3zdsBW+DKipOPeKGa7H55FOw6egzutbQ8h
zkiI+IU8Z38iK2PjG9epKrxHmZt/Zc1evXEo2C2RWldO7ZW3NILf74jul0w6hAndkuDkS+/s1mB+
EmZPey28THGWPTLpfWqBZV7Z+VLX6JR/PLy6O3jfAYG/Fl2E5X8t9QK/Ull2iNIG8wxp4S2PZ+2Y
Y4Pk7T8l8EoBtCCSTX515rdn+1pRHKkzdxvml9JM2MrlLT7LmTUmW8w1unuUBmBIxhAwd4GfH9pA
Hx5mjrfZiXsQmk9vEjDpbKK0RLe1dawpcWAqqN/akLtx0ZzMGNVZMyh0j0rrv0Er/voojVsHy8U2
aOHbJwNEssEri9nx2pxkmL/VpjLUarSGv21mBHt8O2hnY8PcIXUU9Sm6oOvNZMA1zS/h7PXSyuJl
cMTEgD/pKFqh/5miE4B6ueHP6zccmThiOFQ5NMiuRwci0FNF28nNSGAJ4XyOtPQw2Mrr3fekVvJa
eH+NzLevomJxMOeX1hIAs8Gmvkd+5xwa39P3pUlvhWVwny8vWqwwYuv63S8UmJ7cbtmRZf1hMS6G
SKMrIXoIuS5KutXpyB/zOhpWBqJSySCFXj38zlKfIjYovIMOPfD0gmHAzkb8gSJ/Wg4KWRG8BZKt
eagBX5XiJu02ODQt3TkhYoMBSOGbjXqxdhsrOIuqndHflrunuw3GKtLIPi96rBODgKem0r2vM2wf
Kom24+QfTM+G/WhIOKhESIqkNH/ODeJhBV93sIv0oDSeMWRE1Wc7fmK0+62RaMSRY4qnazF+hRGo
tuRzx2vS4Fweh4LvK+KQzGP+o4ZS+sgYyWxTOdp7igv2JsYuLH1SPNMeAUJkw16mWrrvTBjLkLwo
7oQ+tzKKlOAIJJ+9VfboaqyOj1iy+YyJvK+HPov3A/r5YUJtYCEiDUgiALnEnVJuCbu/doZ8tn7y
lky+cWw0KEIsxfk+wjCHsYXKybzpDVCBBqWxTHPo4b3bEgADDsfhqNFpsaoqiFZF55g7Mn3+Kfxp
Cys/Ruh4q6R8Z5dp7PHyxDDBUgu/Fl4G8sbqCFlp4p4Fj6pM3bu1JWzjoArCsxzFD8Hl+YGkS4MJ
2AXd0yUB8iG+TDJOtsNI6LAdov5PIR116Vjd1/NcZluo7l8ftj/7UrobxlwDZ794uLKT2EBDRORo
JeQbzt2lq3nXchypn67lryIG6hF4wv4xZVOAdlnispLeg/rqfSWTXypjSwn2XTv2oXln2jm+ksml
2ZBGvLrlOeyJsH+jXu+/CcTKm8CIBOlX/JfGH547NZc87ulONu23hilR1M3qUuSYd/eaJHawhQcB
cnFenpPApizU/AfhlLtZ33IBucC3OeRODjubPLYH/D62v9cr3TqO6NzU3TN1DzX73Zm0ci25OPCS
N8mJJE23Q+pRO1MjqsrU8DfDgwlDBaCDYcCxYbiDc5hrP5eBsCiTQ8fOwYwp/tMCZ1/bGtJ7RbtJ
5DjGOh5AybYe00M6i/UNz/Bhx8STpDVZ0mPtT4/BFMPdxr60xhKs9px9hm1RxsZLw8hW8lwNOG6Y
mHd/tOXs3nSVuDeuplFa2r5bqaS/BtV9H/iZokhun3PQXoOAHj8CWVZcqtN0moICgdXxnuS6PuIp
NjaQi9ONS5701acoLJyZIKvArAroSEnpO9q6gaffbAck9mLBSfBR3YIgEx9MCiXIInaiVBXc+Icz
j9N/UL47m+q07rgY18emOkuqLxETaUNwObE3X4fRzq77i/3eiTyF34PXr2sYHtL+RolZSBLDGrpy
64ddflwWfkOxNDPKvrQBlpzByW+h4057K3cciIbkrEm22xuX93AVLxdqPZEdYTpLsYigZchHctd7
ik5Sn6xDzrz7/HX2clgy4nAi9m7NkJ5Y4zMdDHF3e2wI/B0Rh11hH8Kso5O3dy4pvSV7bazsFQyI
fit0kEu+jMfHchIO43KFpvLBJ5Sf08Y8VKIH9tFEOkVCPIW7iYQEvcqIs3Hr3m1LO6QjZSVVRkoi
iRDckwCUTRVzVnId47q8YNlTO7sgIQ1VF+i81QzhGdMZNpuBnhMORxO8u74LShLPI9DHxP0JS1Wj
VNd/z8apP2ldXR80h7Wgb/CiLU2mI7gw0y5/6egk28h0Zv4h4jZhe36EpttEUL3TbUrl+JjJ/JhZ
9W85jPFL1C3MuzbTN2pSHSsGhKQFk5T5TrmBjl8cgS0ApPX9t6/Hb3pfDMiJw7XwJZIaDK7go3Zv
sH6RQSm/RtxnY+3TBLKqawzBvYRJuUxs9Mm/WRVF3ZlTguIrWPeaZgJZ6QOd9tlpNzNyYWzj9mD6
28B392L2pDU4xJZjZZ/H+zDEku5bTnpYvsrKODtkve5s28LEKDOU6ClZW3x67OZ3cQzy35r3tVN3
dCu3urh2+G3UNWevDaiPuL4acCNoKVXZNtdmfrG4yIj3a6vCb/7BLB931thiKvj/L75t6We6x8Kd
CgtMPLPOUMWwH7++XH6NVaJfSSt8jlqRbASmhUdo+NU9JsxSONl4s5tiwylOHtK+/mnrvztKBX/1
diXOZgGGSpXoGpZdcvL3+s/CL7EJtQWTdObJ+RSfv05scVdm55Re80sxsJqy+mCrqXBFmx3gZTtr
1KlrIG37TldvuqolwupKSJ9jjkkDgna3ZtVSG9UXw8FJgu7qu5O36ssmZkISM/CzcLaEbfKRGHX2
SABDrFpGEv/LvLBN8D5H9x0/il3a3kF2FF6anXWO5heSODWRwF5us7SKoCGgz7psT47jbEYNhWPR
Zdj8NTTECdfzt6ZHxSbH+R9FhGweMNpcWYQo9Ky4hFSuLJ//Io/pdmudO9fY0QvcfrC52KRsR76T
fgLYWr2rET0q0OF5jWFa3y2Bma2nN0jFtyL19AckU+MBtXoDHXZa146p2EJRqGv5TnRbvtLiEvW9
t5yj016VpconZR7jVdjePh59bl2UGsVnjU9Wk6cWLDj9ejlPXM1lPkPG8lJrmkHWkxfp9zx/dBNn
A8tMIWR8GhTUAG5SHrJGudI4MN04kmvcwBLxKaEvjk3x2rKC6goy4cPnwDdGA1HTDhlcwxCi+U38
m0r0K9O9He059aMlwUzPcfundbmvQrNgOO8Z926iNDXsDHfH9Rfc2gSuuTmoCxUcr67VwmOCZvHW
A3Q/91oPtCGyU55meN7rORMLaJKbQ7f9rTWvolbDlq5y403r4AiExhvcxWRTsKE5t2KuloxT9N0v
75qe5QDQXeWveUwUvxXDCyct6GUlMbcOZx3PcoPflTVOcPpx68dd9gJ+32Kbr1+EfoKjEQYlPQAW
XoJhX8e5fIZMyY5OxBigSDQX7GY4HAgRA6EQZkPRAnSnscqPpQFHyY5kdsHmvZ/N7G+hEz015ThP
IyZyvVxEjUe5/JCkI7SzmOODVnlbRRXhegk3TU7QP3AXc0uspE/ToGFp9QuIHEUHqV6ssrKtd4YG
DXc5nhhwQOd2oJQcXiCvCZiyS2BxUbDbuCpg6itnYIvArguKqG1+SASTlV2mcJSxk30y352ufer/
G4nHcOR20gfzZ2379VCTLgOeOvEI9KGtvvnFXeADWrmm1VorON2kGxTYXSUfBIO3w5z4SsrWApcP
W2okO2HbnXVpLHy8tA/g0v2ISaLsjTh1LsLpHOKhZ6urtDMzEOOil6zwZL4OSnEq76KLMZo9SUxN
7DTGu+RNxqt07Bg6uKUOHJh+F4nJBNztR6Lmc6QrNAhhCoctqpD9ew2hz8ABALqO4zzKyhLvKhzn
4IE6XCkEu03k9fl+INzIH+P8WyIBMx6aPTXdG7EqnNQh1UVVQSgy9sECs0ZGmBLOHXwX1n7XXad6
5bnr2Dabc8u5jzilcfIJIzKUL+tvfpL657o2iJngJBBlM9ZMUTFj4B3tqakpmqtTTM3Vm1+qAncz
HcPMzvuoczZBI7E910W8HQW1mTJXp+XFnL+KjYnQ28CUaSVzqOudjbO4FS552mQzgv49BMH4L0fI
hMEAjQ7KMN/EzF4gwziumYN9D1OpHkok9pZNnsvZGlKJRjOsqCns4tjLEQXDG40D86U6a81OmuwA
9NWrAFGJ6pR54+f7M4lVTFSYGvoOI7R2bSJbbi1guDQ6FNvRUB+y7FNCsfobovSwHhVOHq4cT3NG
thPasYaRy8QwpRd8NrC5vjKe0KmBuoz9dGhCWtDFaHRrPbS2eVnUzMNrDRMnJ77ZN+J62UcTwZCT
/qQ/0RMvvtkclvQl2dBpFTNkX/cAZk5cAfz2Ntd+JrpJgs6ciAKwqkX0LpAigimzm4KueDTAUaY6
oct+3pTa1VpnY7xOcxEdNZl96LJujkiT5YG0+ngeSpym5DdfMqheWs+Mb/Ga0i8HcqXz+1dFV6hm
AbcmpIIPEdoOLsHd11oU/MmFbB7EE/7UUxGcEeXA34nO3XsBkfMkrH94hfY0mY9+i3X1iwePunHi
vNeYi9dZoR+7UOkv9IF0FU4kXlqye1BOCTtpzbhL2MBdQ0h1oMb96ZjG0by5QVREUf8zgLEPtPpI
37G2xwEk6M9w4kMuvJdiXTOIW5lzobo16Ktu3+kA6pKwIZ4328kW3a2JrHzvyLxlYCa/Z02UYkdo
WS8IuW8RRgiY4mE9+H3OE50CqM2y+18+tTiG3RW7tdg30Ti+xgEmceAS4gALjXDRvSdDTsSzpRFn
LInG5YO/kWZm0X3uBGvuuumHLVnsbEP7xluR75Zrh6ZUfXI8JN9YbByGAEOV/Ydnt9g1tEusoxIx
b7KBTYbawcm76Yyy9ye0aCqjmIYtdlx7t7ET2brtsZvo1G8d2UzuedPVCkdis/Pr1Hm2eLwH9pg9
EjSH7QqEGBS4tzawSUvjnYndnFFSV1WvvM//Rh4e72bAagWD3qai/N0e4x5HGyKcNOwW+wRnRjCR
ctVUUfMY5xX4yxWE0fxPklmYNHNqGX1doXEH6j+jrZMtbLpq3dFbvgsI8hJyKX4wWKA32UvzraCX
eZcNQbYfCfyurVaMJ72Pf2v0yxKuCxpMbG7/oC3r7AiOQWKGwTax0C5WRfpPZC2rbu+a68lbmnVy
bGNVamxcC2+UHaN/pQkh1NLh4V52HmRGCH2KG7uC2UU5cLMqaFy4AI4dVmDM/H3MIGvvd712qGdz
YFVEGpuILDjpBUMpco8OEs57LH3zxlTke4wPN8Hxtmefi3lwZi4s9IXJ5wGBB/HmUxf34Oy8Wh7g
VR7jqNRSnSB1Qf7TJhVLTOJqGfGwqjGZUJwJMlD6hyqh693MXgSf5TZUdXAq5xW3dfpzlDoDkRHG
Su4QRtfx4XgVIwgtjIAnReFhCPuzA6vuSpyp2obQHdZjzekxwUqxNqGJ0lOCXcEL4mqWxdiVNmm7
1aOMopt5wLu8mECZyGOCEbb9f2VfiJcLufSV1fGH0Hbs521G+U33ooHzrhs8EMIsjg9foSZZx9xL
mniXUge1WqKArXIPXKBEKheVqb2nXli/j8ylgYrt+lSEjM4VXGG2bZfYwPJd6KO/D0d4JHWif9Od
Wu571RE9QxW/acpFW8u1N6cI69Oinuqmlm00i7aG0PjXhslczNt/1zD70rQHu7maRyYsEluffCPi
TKOb+9jQb/o8rzJqdiScHK8utlhsRx1QdI3gEI4PHRC6/ivrnj2Bo3tm2+m9B1wpVh2DTR4X26jF
edumvThJyhwB2jFygxsmmpWGZHZdXnLb/d9XhuRmJdJ/SZqGXiOPz7BODFwl/MqQTbcbUsw3kWib
M5oU2nCkd29aHYe3tsp/EBHhsfYXBjymUMGfiNgyWYFJCs4ezQtG4B3gbfHmOGzb20TiYqkV4cne
qV+FBjfMqP6OZe1fM55O16jAns4BZWXWXvOSjLtAZ0Ih4RYmQzkvMBZpxtFnwzIHFvVJN++KEd9Y
oRI0cUSfV2fnnynP1CknHUQQke2+bePETbHzX5YXROD/fYVKRpCIG0nMOu+yNw6ZoUOaU3imOZAf
8Yd8yCKnu2JM/i6TGmk2f1MrFbQ5cQTq5hfwytiGIuZnCINPYHLZ0eorYq/zUWJKantdeXG+byka
2lQjR1SHMpHCLr/HmtmcaApoHuFIW1fOXXiY4/t3U2NREAFmnN69Lj/34gRbXpxKQRv3+d6mxri5
mP/81Ey3ySxWyYZAriwQKMCS7nSKBD/dqDp4ArXYyhtx7iUBiKZaYShnTRxUd8vH3trlgEvWX8um
4tsBGeLX97pnxOgDq2lG3nO3UY+6Tf4EDGi2iSExEtkF+4ACaAhC8C3xTFoAyMmy75snr6l4LZ5M
/Ij/b0Wmr5foJdZwaZrFgdAWg6jUvrS+oi1RL35NbgJDb/CewOwvLuftXdToEdUrwI9AzO1ljCWM
HBkPTOQFV5COYnjLyKYNX8p5nwbD+EHEnRE2fIK4Ldt9Jfw/sMuDrY3/Z+PXZvlWsa/b+gx2ATzQ
+aZTs8NGmlnU149fi3aP6QhHRdP8SRkNFOxkLW/q36AqYUIwXPUkzR+ffKeodv8zD8zDfL07yjH5
WKKLjmCj4jtju7ObTBBNZ2852jAQKVFk69uNxyVvC4ziMPauR4iUxbceg7OdaM9xHg9pYdHicsS9
ayfMe1o/oHcyUzQuBhlkMCxQLCAeHSF5FM9b+I4TY4YBx9TPy7h7mdLO03UZczibi2nml27c4L0s
TuFczMdZ80nYsrtYbjL3MpLFwr+5KgV88akgrmr1Kfy7Ntw5RmK/T3mS7blsyK3MYWiCS8YhxSM2
H5kHNlhVNDuo++BalL+X30HdVHnGV7rSdSTEqhrWtCCznPMtHS0GS6fOpbIYdhBauFD30dFuy02d
Q2tajbG0DtFkMF4ekmmfNT+lZsWnuDHhdXaDAKQCeVH1Tn/3oHZ+vXCxgP9vRqyCwB+UXoI1Sdxx
JdiebOG0uJclTR7HSu8wEfFrHoDrPBScGYvC+yTY96NLy/KbbmIuQ5HYS5yVJKGEfWtnoEw/v7Qw
cc0q/UJWNFgU5rNmgPdfbQ0yUOfFFWLp3wCG0Qgyk4Ht/kMr5De+IefA2oMcy//gvHylFL4XM4+B
t89j1eVFLenyBLc6tNiT0ySzd2tGdPSsWyBazT1ynX1aXvTAwmBijS/AdQjec1YcTt2vvq1RPTQ2
zivDEP2OAve/M5W/NOoZza/T2ICpDusCE/Bu9N4bfI2X0S2jkyKU/vUrVM1dVMACHkF6fMiuJfSf
426l88jcZQTe1t4c0tR7qY7CNk6mhlzQ2+5f251INsQt3WXC+slA2fr0NLNcxzVALMyN/5aRKEzu
W+nU47ExUn+rMhidy7+P7SchNgJMSEB2y1Qg0UAmScu5S7dxYVmP2H560eywdCcbEGr+1s6iH0EB
LI9EGuNnz3d3hkhuA5/epfWoBCaeFrqls9FKZhWSNWMPHb9do4cTU488gwFDgqgU2v5GS7O3qMVe
agbJbzW7rj09Z97KClcL+lq5VlfMYt5DnYHNshrkZcPlrTftqo21mXMmoKnirH4t/5X/n3FbxqXt
6EBAEzll4WE3EZXDvMuSslHM87ZdQafOyPD32gdGupMGwRRfTv2T/qd3ieGniERxja0y2Dp1iCmh
VuY9jy+985tsNxFPJb+TQ7vTX5NwaHPHn+2BO5K4h4WzwbSGYxdzwziBRTP8cE/wAV/tGHBYoesJ
1J3KPi0OKowf7LdnqR6IhELBYftgJwEJLWlTrjk/qhx9LySRk0G1/Pfi6FMoSERu9A6VTRGuLwbm
bXqnw0lJ9KtjMNmsiRRkdKWNLRWDvmd/TxBm4GGTqia+OFvc6emj7iG5S9whJ792Xo2NpOG5Np17
lt4eFotqPYw/FRXLJ6cf6l0TW+ZBq429qNPxGPepQb6rkrtIIg630vlZMg3uG1l/G+cCK48Z9KHw
ChzgVDAgk/pHZRYY/OfoEha0cFfEc69R7xFSVWk6Rz3bC/hs3g9nCDbtEHdwRxjbJh2eAdfPe+4f
7FPM3OCvWcYfXYrqjKjU7hKNAaiWF//QZN2N0rnpotCL90CffqIfWStV89TEcNJvJ3yVwCHWfTRy
vM4JRFEfSCcHrQzlMG0GJb7V7ieKXYOZuT4AX1VYIgd1HueX5ZdWzL5vEKjEDjmuowtBA85QZDzB
JBjPqhLtVmGnizSpozT47puLxMIuTl7aXt5VELrP2GzcZ85Jz/U4JrluQsXopFnP1CnwI1tYLsLJ
Mbd+zgG75pSP38qs4OZwFUmfjMw4xmqfYP0nCJQmB31EvBwneE17RfHGvu3Y9OuTBQ9iDr2NGZ9Q
lk7ZYTC8kXuKjulwTn3jzPscRgZaJZ6DlT4OZ9W63VpSKzXONooqnRyyJngvTU6/dJx6RHMKLbl4
lygbByyFqvR31uytXuxyjUF77BSnp8UvXyiBgRHjTyjskJnxyJvW6pfFPj74bDIDG/B5FCS75SiJ
qTiinaVG82rEi8RusolDgFtMtaKLPlQXgjAbuyjG73oeveu6tM6ka9Z6gQEZiyPWCoh6nstcwxii
XTaHDTXqAXduwdi7pSZnjKiVajy3enpeyrJEqC5sXkxfqckN3BekoG1YEl4KHku8vqh12gYN9cPH
g09EgBdU23lRnreNaU/TRBXe/VboL80kZ2CJCt6WrhPCxsCzh/1e3wyU1gKnF8/w3jxnCFB0pHCk
9G1Cwmo0zNvXjgat7HvQ6nMqRpB8iPaNr5zvVE1vh5h1G/zONfH+MWJgCuRNxBb14D3TxUpVY382
sXMgwzhwmQZoW9Rj6QdWgHMbW/0dH0uMsJp7TIRUcuncYLhreXSsJCPPxSrK+/vyp8AHE9zfGsMx
V2VK8nrZfLsSPorKCshxc4I80MZtnlfGSXS+4miYmU/BPLzoLejjqjcZ12skghih7KSyxMELWRFZ
57Rte+0SGR0L3x+JSwb2+xDf7Skn12em/0fZeWzXjWTb9l+qjxoBDzSqc7ynFWU6GHIJ7z2+/s2I
k3VTUt1SvtvBICmJIs8BInbsvdZc7TuhiY6ALA7/rNTtOw+V8MlGrbhyfLt5p1fFJ1ew65mV3Sj5
+9oEAn+my7o10za6pHm5MhHqIwMnHTb0ETtYGM03k0/j0rbBgeP61dc9IcgHcGtgUBEX0XlhXOhD
xguFuHReQXw03qtc+rysSiDJTMER13r86Dch2RKZz7hr6mwUpwkI/hziVUUosz9B9eaYxoyxzQ+D
X9nnnPoMGYThoP2IKlKhaly0WZo8zmZxbELDlBpkbU+NQJcV+yfoI5KnsxzapCXWWcfjKDoNjoBR
4vLJwFZzIzxOPAxPkwOGFH4k/HXJd8TAiJbQqLEDlPEhaZm3tK5cD1Oyn13arTOTCCTGzmemTJhN
SNjQ6kPp6mcsG8XR11P6El5srR0U2kDaWSvUhZ8vvFCw0givIvIqw+UyMx81pU2gYBTDQW/bylU5
9xICmBOvouMow4048gTbooerbjCsDXNsCF1FsgpG4HNkx/5p9N+XDIpv6hK14iMEBUyiPMhnc4zJ
GAMRms62cx0kbcFIOP/WMadWA7oZTQS6jyJnY8uIfUNWoM/NI/34W5k39a2VvV8vAizr+bZc4Jiu
LiOCP5r+BF9/WmyvfLKE3UMpR3E9m5+MwNN3noG6wXTS6ZJwfrvofgL+LioBOpmJDpT8acotSmmI
tW80iDZl1n6ADEZbHQ9wuDJ6kozdWvKPyBNFHELW9tL3RGWa38O56imB8hLrCxdAiGlCoaWqPXUx
NTERoThwYEaqJPEEtRqKOwlPbE2qll8V+dMEBHuxG+ID+YjMHL4Uu8FXw5DyAyN8q4q02yttdw28
7BxqlLpDHh7/Gl1wS5wqHwVWNifvQUUAn6N1f4vbZK+KZyFBGpOPgNME1+MZqAKRFG1QPbq89/r0
7JvrjnPRl8HNDkFU6R9T0/xGjsQfRVoQiaCH13ZCiIeIdf6QgQPBWUjNoo1XJH/ZJutdqsAZlYxW
T4xbwrxc23CqPhDsy1i2E/uI4n9D1ZA8kOK6D83GfM6EaT5jgiKBiIKUVs4EHt+nF9jS5xKFIzFE
zHAK2SmFu98cjVqk+27Jp40QUX8YYywM3CD+Cxbu8cm053V1/ywnTpOQrpWZ48oWjfw0rUykwTy1
6h8she/dxrm6qj+MdCY/uag/J1kdgAREPevnEarxroT9X9aTJBstOZiczHggk+rzVOnDgNiBwdGf
HwYelDOfjqT6YhLM+d6Iq49BGninpMRC4EaFf4IJ0a1qnywWHQfRvs4pBWfUQqPLsdkT2NFGpmor
x1xiAAaReaDXb41jetPQqN661m1IDRVUE5rbQBtKBKGI//PHgdA/2H2sH6zFqxknRFl2K2LOUqVA
QKe+g/paGDuzWKUSn5d7Rk+kWVOvNR1oBs6tCSVsXYKUQpd5UZ+rS5JVD2Zk9YdUVF9mBaSLjYY2
b3NAnWY995RztKJg+6m7fpQn415eGs/7ALGCgG/Cjg4o66/qRGJXfnAmePjPy/2UkhFNruDP/yea
+3+DsP9Ean+FklHmv4W5/1fku/xpvpZg+lGmdbDk//zpNp+7zz99siWIrZuf+u+wbL7T1un+TTSX
f/P/9w//BLDjB/v+r398Lfuik98tjMviJza7C537v9Pcb2Uzfp7/4x/cYe6m/k/heKYDmRiEiak7
sMnH7233r39Y/3TRR/pEx5mGqRtCB7X9J8rd1f+p8w+E78Fztxzh84/asu+if/3Ddv/pI+hxXcvV
GcWytPxfUO6exIzfqf3Hb//6B4Nyx/JNYXoeKzxEeQ9s/Y8YcsugWaMTg7YzrL7ct76ABNZYTDoA
utC1SdqN54n0HM95Js8c9nBlw6wH1KqVY+58PclODZlfGzI8nbXITP/VR3Ew1imK2Kn2X5PA/eBU
IriqPyuATaB42GdCP/rMrT61yayv55p0Ls5q6arqDNw4EtuITOYQBoCESszzK/BrxSO+vWwdDO6M
coVdNdHalvO9R4SqlK+eIFE5L2zAF5hbEWyJtD8Oep9H4LqZYqRzRThL22v7VgJFZmF0oIqTJ1K+
ehZ/zFyryWIKurKGwTiRxQNhBS7s1WXSxK6vyaw0+xzo8XDk4IIBIBCvlu2cxqX6po+Wfza98hJK
cYgd38zgsQuj+GCAprHgrBBvYSUf+7OwJ7IrcsN4l79oJamdmhYNj2zR3SYx6xVLvf1CqVfssZAy
0hPhHz/clv8LB98lAeCXd9t2hY5uDfEJKUhCcvJ/gM6n9lR15aglUPxIlsBRnAqQDgTUsJKLHUTx
8vTXJcD6Y5TB5woq08UeLPdVp2WDEYcuak5+yAfL74BM92bCEaqbES+Id9NgEggsG5YjXoWVenuG
xNEPGirPg9InUeYg2nGZOznVPN9GXlOYYU1wdiL/mqp+Gn02u63aJ9WCpCGEwZEbxogsWsAVOpMN
0eYjQITUPRqVt4609IDErnyggTDuACwte0rv6mtnNJScku1GjK8BUkiWntE5kUF2egy/j7HBNcxS
/yKkCmNkTM9ZG4WgywZy6XL30qkbo/R0WLBCb9auYXw1Zmwec+sBXjPoWssklPT2+/dJ5yH++Y2y
BcIaDmSOK9cH/CA/v1Fub5o5JC9jQxroJ2fBXbVBq2zhe6ja4aGRtzBG8uRhCT1GZFCvXRc0KVSS
9gL/oThOzgJmsDDfOTPgRq+ue479CETUp0s2YQCp5pxjCCOKtk7TXTpP2Wax7EeztqZH3ylQDC20
AQIn2MQR2YxLWX4w0tbCcgztSYov2eblXKpbsCTh6kcK2R/Vv/YI3ObwnCVvZg8pw4KpkQaozqw4
bs+p7Jd7Q2Whz2leHQ+V42y04nB/qZGXZluFJfMC/ZTEFJVhbE672MJZLHp3bfhVwtpkRmhvsDrY
aRpsdAujdpQs+ddG6/fBUPXvM/NzRYDQ1aODfikFMTVO8kV1nItE77eG5yDjNXLSqfzlGfYaDITc
uoyVLV6sXLt4+gKGC+WRumgQas1kZIlg6Smc/t3oe1uOfTxBVNXEu1mleyUoFV6cbVvnKV8pCJgV
teuaU9KNwxA9pag6YE4a1kqoY7mTe/QYFuNtnx6acmxuMFBZIcrlDwJjmM67AIrUgTJBK46MBuEc
IJ6XsC6uXha7kEmxsJCqwICyp7XquYelSsYt0gm0sYmfbwzDwOeINW6H48O4cNA1jn3oRUcAueE9
5oWdOPxe/i8Li67/nK7AoVLADBGCQ7hlGljTftlHGHP50zBH9qYCBHvticVZgyWGAJAz7Mo8KmUE
tsoafn+jyVAQu8BYpquN7xtw3L+x++qUpqeGsW3EPB/8uXnrGx7HLI+TiwW7+B2hlHP3nYgv4gI5
n9a4pJiNYMaProEXOHBvMrz9hNi7Zx+GympAdrQiRckLzjqEtn2LQ/dh+FplrX4ZNMc8ulHzpEeL
/9gaHHx5dZh0NuBQ1KdlhgA/xK4GCqDsN5ybguOyjOwUcQjdUt0ggZhZOZy8/ujmi3bBtlAeet9r
aOY1NDeHEimEHFeV5aBvdHMZN77f2pue4cBWl08pkL/Iq8otxntuqiZlUqne+xKb4MHGdb7Kabyy
gVVmsnP5iTBR0e/rIBy18gKsKNxUQyZIvDdvaTqFb4QsuHvKdGTecRO9lQ4gqcFHAd+ume+XEhTM
bLA0LzpReSCV+8JaWwy8Qb44a81PCJPkp0LvTFJTFKavheE/hGkbbyv6F4/3HbPqCkDH9FVfAxtH
VJ4887xx+qxQJSFBlNNX/2DG+XaYJ/sYWOLlb9ZJ8R+3HTgG+LHE5Hi+8HVPrqM/bGjdXNZZNQl6
LKyC51I+sqrll85FdBUoJre6jRosc2Z8KMDq642fEOVZxDPuaXWGDnM6T3FgYAkIAsipJCKC+Yg9
m7gFOAVM5Y5ptIR7zuMJ80zmjW7frIi7ewXRJ85qBdV8e9knzeCsbICcmzQPoQpLAxuUuXqr9M1e
uXhnQyzV2Qna96lXAqW0mT3z5mdz94L18IYGyqQzSKpUVPfW4yQJuJg76fAG9tm1lxWjBhOhe2Kz
APbhDlA0ascZ0g6mJkb0WPcZmlbVHhUjvgUmbhukjChqogy/NgmLR2Lea/Ywlj2EDc/qaSSIlC+A
MdC97Gl06ifXsdtndWmmWidt+X3tmOl+JKjyhcKwPOGqIasAGvUSOe/0MhoZE+EDiELcWouhv6aE
6AyrWUzaRYMpcyGRCHKVo5sGoGOj2vdO/Uxg+rTtiUl+je2O29qdvc+clo85mWWcrA/CXazXuMTw
oiXJ9MysaNqojwrsL7+/hzyZ+/JjBWxT/jqGY6KUZ7+lW/jzLeR6Tdjg+CE9vdWYuLRxHSD3ZdUK
aE9DzXqLU9M+9osBqT7WmqfO0yDkggNaWYg5SRVF3NjJh3DJIWBqCQBC9TUnpfWmXns7G9MrgSvE
UmDU3NvMa/Ep1um5TEz/iyEab8vqyvTUaUjo5pB9yHE4r2fMFhdcu+vIbnXw6X30Qr4FdCIO/MXI
VJRW/82O+/k8SkbkXxdtQXILzss9apK9JRJnBqkUfUDIxQ2jNjLu369QW783ci1UQ3ANlasTRenD
TF0qZK2QYEW4P+eesZj7PO3HFzYdpLrdmV8/xnnYpbSIm60Xx9oT+1TwhBV3gktGn9tw2x5nAjY5
OSwOexrePYyOQ9N0x84McwTrZvPYLjNzOD3eDNaCaKl0S7CFS/ckisLbdx3Qhd+/24aMJ/rl3aao
EpyrmMdZvjyN/bhg0NIJoJk7ILBnzttZvEpB3vfM56wXhkHNmUN3eo2nwsJ+iPeCQI4/ci0wL0lj
D6+FbwyboEK7i2+B0Mk6ueFkwjs79LKPaKD37ATzOq9xtm7MvmxWn3Nw0B8ifb7qBjUrEcLmu9n2
0eL1xqff/27Wr78bZaLu2cJ0XYEjAjfBz7+bTtVaEp0tdpU9ukdlDr1HmkwyFritGn2rvjgks41a
hiySIFvYVWbt4utMwjVpqFQzUmkMzeneqq+AM0Rnmx6FYTovworCTZFDYmTs2siaRxU+qYaRIYRb
mewIGmluUTfPaIilw5RRZHLktji0NEopYGWDpawEQVAJqwFsPXtLYlG9GoVlvh8bs0H0Z/dXtdhN
EY7CXA9JE7T6LwGmZxKb00+Tudhbdv5x/zev4K9lt2/rpo5e20Du4NieL8OvfthOoi6YezSVHbhQ
4O8sQNO1WBxOvlMRTVdfQ09lh+HXyE4YzS5WfWIxsI+ege6gGKJt0pTVZsg8HRum1Z+4RRr0EOj4
0cjy/F/bwMcQnY3au4ma8ZymnvuxI2yhTIz4GuMP3WAY3ym0iRvhf5zmhAWfo+Sqy6PwqlU6O0zq
uMe0grpc0jrdKE+QURQEYHNvcK4as8c+a75NJmIrBNZaUgevHH+6C4FgzL7kp3GWGH/zyhnyQPLz
c6VbtDlMR/d1wzLUgeaHVw6PMqSgGiSHKg9Gd7GpdnnNiBo5U3y7Qf19iZ/5ra0/bCt/myrzKUqq
vTrmOYk5XmxvejTNo26T/GHZpv0yt/TrUO89JI47nTpnoVHmYevOYNpjhaRkCcEu/M0N8OtmQAlh
sjLoPD9sSPqvj5Bt6EXqDGJZL02Pd0n6XNTF/p+P1KcWBhMElWUe7ILJepQBxHt19DFC9AwxsRI7
6mHKIpG94sliVll6PgFTTnmMEi3jSYmr4yKKh1YnUkAdEu4nheUaj3Qm7ot0FBSCmKcsWyNf97b3
L9JJR5hUU8pNreXuwPFteEEJ+QlcmKO69a4ITznySuXfAvxpIid23zOHyDd/81r9x8NCyYUiX/dY
awgElO2rHx+WeIl4AsYcFU66AHbGePjEsogWjXmjBw9lB8IviZZ9Venpex64Q1+Zw5NTZM8NM0m8
/gy6hnjXdP3yUmkAonOzZmJhNB/VkqJOVT6qg7NvNhtMkc1TRtVFu78/hGmxV+NTxJ/xyYSHbYoG
abPLPHc9aiUYSun0NKS+H2TNSylrVkrUoeyS912PmKOrlvd+gzs1i17UwWoK8FcPlUna31jBktIs
ePa/f8WM/9x9dHqBtF4c4Rg+65nsxv3wlBSlV2hQcTQKM+urOsU77DA89VGxCythH0bKVeStffKY
6OmDKg9nbA+4+XIEQSWg/PvZG++Qd+B/uVce6jiexqW1z33CTGzIau8W/6Gg4nlVx347W3O/ukCI
3dp+wnncPXceiSP3F4ynmoFu7DZPZhbb24QRt46F8EqQBwDdJD8XWR0fmIdB2KjL7tnpYmuTk6ly
KRvpwZ1BQbh4UTopSmuLGJipV887ZdifteWZZc9fi9l/GlqDcjdvEOUbDB8/uhUTvzSFfy4QCb7r
0ii+MjOldF1IsbC6yxIGOmkwzi2RtW3kSW3f+LJM1bi+/+jEFI/rEUlsZluLfodvT22Np3X6A2S3
/7ZMbrW+VzFaOIbrcOgbgJtAqum97aoWOL60xbQOtHOqFWyeXf7252EfcttB8UYrCTh3k87dtXZl
HKyKlIokZvSix+Ip7ItHA9z4+yarbi7neuu42DGnBnnim7NsIPZkeY6neCJOPjq4XRRd1aXOx8P9
JCm/l/oWBJQU29xp6kPaFLfBq75hqvW39EHdmzaYwmFqhc9bWAvam8EVV0H266pzqLrJCtp6RJVs
PEVUF8h1JxuKE7KHTT7qdI9kTdfDptgUen7qUvgSBTMle1VSpCmn8YxNgZ3WiAjOGMqzHr+pjiQl
Io4W1RwlJc5bKwVYMC9QZojm4TBJv1QevjFoGkz3cnvbNXV5daw6nlbLPMLjnEbFxttHaeB8w9ry
RRCAQ45S/wEqcgJzYDYeq8THVhkH1f7enEQs/pqPMVh97qGBXgFh50q168aXIPWWWxPbCIdHaz6o
EtNyBn+b+fWbXbl39VDRJNMx1san+3M0YhuMk7EhRBq5ZTC57s5cSJNx4tGlKDeX0701oZo3eIzR
NOYBLTBRj99Q6Xu7GV0pOzpiMRPs8n7h1JnRwYmrisOl69Du0TRnPFh63ewMFQiYFMU24mkjoQOV
P+cPdEcpbGJGcPtuJt9t087N+6Fy6xUqMfOdOetv5D97N1UnQkN6S/UKne8EW22LDqlYqzOruiBf
0GUARPk3W7klF6GftnIaxB7CPSYDnjxX/7KuW0Y/Rw1kgI2T6x3VS1nu3FkkO7WSaEX856fqRXUN
TvkZKy8F/gWjsbsDKfw58NwKZLT8GhsdH6JCii/RksInzfP5BJQQZ7qU5SqyK/SYgOAFCiHF/id9
gOzsrtY2IRnKRRZfIc+wdMN1ADj5qZ+Wc45J7GEmuq+amu7ZG7J3A5zdi4mnctO0o782mkwUOwB7
xUpzcePMFRCP2GNwrqTrDJz1vwl0ZXLzn6+bb7us66bLzMZy5J//sLh7kTMVto/iJonbaavyI+Ia
+BRq5mhNTVtfye7CiUDbyiGMyymkR1cKxh2OXm0M/rwyjICnnjzQfDSTTd143FhB2ZER3ZIAokkt
xVAhj1O4L8MPvrsD50J0U4V40RFwcBda+kuIi3RfzXRuFlE+CKP0H3Mrv6ROYTyOESfpMcIM17if
Jnq9xzLuqoc5Cone0FvMvAHhht3ESdHqXPsUoiC5v/N6SB9dw26s3nj5mdX6/qOxHKdoSB9trWrP
1DrPyeCbj+qiV+437BEl4FlrDFf6LD7e0xHwQNIe864TUvj9vdBnjYQjzq+vXhF1iTzSBGNap14P
mCwR6fKpdz4U9lCddafuQQCZ7lWXF1LFwtPYeMCX6w9QUdonp8oAjeQZaahh270s6Seg8Y+82JCF
5CW3F1JjktyGEEtcScA+IHq0SWhxn8hdNs6T17MTzy2pZmwQNj2VMmBvI5K9qpLdgOp7VZZMOKxc
zCcywemA2eWL74G1NMEGcjTKwrP6GnrW+MSiv6zUnzLLjxBCZ8kaTdFbIQ9LC7gpB6dMQlC4l9FU
R1PlM0LWPnLKlEscTXqRMiSqOTeDFYz0ftfnSOg7D5xr2oCQk2dsZ6lO3Fw3VYgOddw/mKV/E/4y
vLogqlO/aI9jH5jrcKnBD8mS6F5W0CAgfNbN4w386PixH8ziQFjsw1gZpNAMy1Mjb4doTGG1+v70
GOfQPKu57LYeNstNFJnRox9Hf15SGvc1oLmLTBBZ2WSXHNIpb59AsuUrE3Ctun8wPlO4oi85qGUF
X+znRgPWCIXqmf5/snK78tIIz3jX9jbQTH+w6VGaPVk9wOhqR4S7tmTj1vQ3NS7oXORI5cgGrqI8
7+dcGeqpPlJf69xB20Wx/v7+h615mhqr2AgjgL0lncNz0vVHbSagJF506zmzv47AiF9FgKuIrKqv
pF4Hh8VPUHvx1FbOF/RQEWy/OHyAd9qam7FNhhNS63y3tGOysenlMCkCoaDpcEIIyy034RijkJde
i8ZyopfZfF8BuB7rt3IZ3Kt66xIvfEmSyF2p3VIwVbV03Gn2N7fq3CPNrC+jPFmxmnk7e8j7U05j
h+8pW81+Fn0mZzhfJUZaPPZFQ6krxu90rzggMoHo4754xRu09SJOYHFWPqppK8ezYQfeaNk0PfjB
pkDrEoTzyXdw6DgOYiD1ddB+9q7ou+SMX9E+dEtByTW1q9FujcdumvKji5ZmU9mwhilI8texruaj
aGxUitqI5UT1nlqCYSk9WqawA23MAePSFj6M/VphrkDzMD32XYOIBdnmU2T4PToKrEWy/jfdIadA
QQibpCLBJAvTSI3u1EeFFxkno+BRbuuIwhJSJ6ZSL8GUuyyaweSSIQrUqWnLikjwV5Nn4Tsv1J6q
8isCejZTv//zYlTEyfZdDbqIqGP1szJ90I15lGsAasiojsmGbncphuXJqvJv8oOSgwRE9JFKHbpZ
xPgm6PHjdjlxyFiThI3OWNpCCgvKC2xwcz1KzErjk5PWVUPL5GLTxMK4BPG4oEGra6CmQwlvZKIb
mMczq2ZDMLPmHLEpC0B+Lbcqo+WDl9jPmqzIgG1A8/Za6BwiX9COjc5R/mgIuEvU7cQn/XVBiR6t
HQ2PiPoanIg9imqYKmZ7cJxg2jJxQJwUEqYsFbQPjV47Lzh8j9CXqhvi3mDdOz0dko+jyYl5yOL0
NJM3dfI5nQNW0vE/el+S+CN1d0xQ1NK/3T9ywMHMac78fAm2NNG6nd907RFiEiQqWTWrS+9ydDRI
lsza4qjGLI5Jvu29YlYtbjUIgRtjcmxChmXbvErSqOlHJIci5Y3W5MVUx27x4Hn5vCuZ46aPLqZ4
pPO5dbPK7GQtcbgbDYRIKQsuw58kWgmnekrGwXrWub1mHe0VgrdNDmQ5kxIbR4pt1EflHKA+VCcP
jJrs2q5W3HJa7j7r07n1yKGD5jXfyj5aNvVkrd1y4DBKr2Tn2m60sSDENwzJJ9qRbgPSucIoZs++
+66GBgzFpothAzvDtu0rf1c2TXVs2hmdZWxjmMCYvFF3f26CRXJHK73COzFPXaGj6mqsp8nk23lh
E8t80+FkleNrTc33AMp9ON9fR7/X+m0Szfq+qAaSbHGMPlZ4KPb+6EWHGaWwitizERoR5/KqXE3q
knPPzmE7XFS21zAw6CWAZNg1pBhFyTg+3+ejdj/xbZQwUW7UiM1BxMVI/lxnekAE2EdwwqgwwKXd
ir78QkMBFI4Dzxu0kwyJQleVru/DL/gxzibg3AqfxxL+SRGA9NAjh6cCGl3dDzNYETUtlN0YD6ZQ
Z7yr+vqP6DNFuXaw5jICixUiuFXyC8ykL2NqlSenMxHYSYKyGdaAqDFdULqTDTtjQ8L60qDojQbI
vQBR2jxIzvpEIy9EPTmMXzQwzVd1cYX5mjWJdaxw4q/UoIWIMd5hSyrZ00+xH4cf405qBJOcIwPd
gkNCNvsT7oYPSMY4WueRc86XMGcvI6rj9/0H0/y1ZWPTmtNla8uivEcB8kuJ2tKYmrwu8rZR3u4d
OQiydQ6+NvLwTSi7nZo1bE1cfath9hhE4ulU+kpmF9jWi5w46i6MtwPWx6cSKsc2dT8svc3T3VvF
fgJRt+O5mVHJ39QuD22oAqhY3AwEmtCVE2bAEn1lxMX3uk7SI6HlMhp8+Hg/eikpER5WwDY1zV6m
iWwpkDIxPszIHhr7OUZitbn/ZTOZjJ0th2AG5jd02MG+n32kSFad76FRW6fGPQyNi6ciLTsowChC
WsdC4SLVPg5DyjuxwYyg3af2cjGxDqElAMrRDVRhjE2ovcBiFJ2VP1lISP8swMZ8LD9UpIGCu2HX
v8+N9DB3ILSbwTNJQX+0Y51/FexzGhxolySTOS7NdxWa5Z2J03GTS6qdlgztUxrnxqGYjG3L1PAi
6bKi8IKLVhXXpEniF7cgMDlLNpGEms4sDttoZAKoJk6q71OI/Mklq3ajz0ydS+2svOJoXvt1bnm7
v6rHwc+JWtNn+5ojRt8OUnoaGQjNNT8FZeOw1nRVBKlHIC5gHlbWvtiWDs8f6U7FTsfvu3XzDgQV
/y/zv9mHLgple4Iyta4XckVEbhiojbkQPrnKEZ3d/vpSZCQ6SSZmeui6yLz/NS9Bygu2DOsHVcYm
a4fvIbriq1db+i6aCE5IxbDcLIER3IuinSV7i2R/nZvSDPBJL+1Bs/2ebzFvtHiJX3QGu2tE//0R
Rbs6bETIaI+RzriuQ43y2nUS+ELeDTN0VQLj7EbiqRYGisB0o4nwNtZYlZXtgW4xaS7NbG4BAzcH
hQ4z2sWSFai1rZvUPzHGwL+kj3sk5+GOXna58cyRw9wckFE0pvRmYvdxIi35UIsiOdSorA9BGX93
82m6guXGMQ5fRS868xRIXx1wlGHXuhItMrl/FKHtYSluuQnk5hOU5IYPVnKJMycmJu+TAhIFs5E/
zt382cNDRIhnhK9U9qzUBfJiekANglV6fBKIdokjCPiR6WftizjjJJNDqWHm2ZZ7Hqfwi5ZM79g+
4y9sAnCVxfzRc8craa76OiwXZ6X+N/X/qosh+GXxMu/vS/4IAuM44JeAa2XdqrjKbwt0nBuYBAAk
w1h/xK1FWExYD4ActfDkGqH1UDJ7XKXv6s5p8RYJaXAyluJsGhqNEnf64Br9d5t/vTbQMx77KTiV
SlVvFxp8lr6Yt+BVTqExVRcSA8Mj4Atr4+MZsGMjeyd/I3j8UF/88LMI0/hLkwxXLSJojlf2yxh5
DsZXkkY0n0CVwfb9vZIcisXAqiCTTe1R35XQnK459NtLkUXGhoc2Os1OSWumw297xxKbuceM6z5j
tbt2p6oyFxnGqet13jgres853GNQD6hhrvLXycmBVgO4Ie4ui7a6aOYTySXBoYwxmRNs2h9znwP0
QSf9wy1A4azariKoZjQXYpyLhqGyCNYgIf+NCavsLzEPDNoPYitDg2DbCbluA3fvYi7BDmvK+Jb4
xJ+L5TkviJH/a39WH7mDf0wsKzkh+PkAoyDdWonpXRLDeUYwN78MRQ/lPG/IcTWj4vz7Pcr+VaJo
Y0d3LdulB8U7iQr25y4KDbfWKOpw2PIGUn710vAUzvnXsCLj043rj5CXBUQ9oZ0sJ6N0TDCSJB11
BZrpcae7dfYQFyE5BfKjNLUyslRGAMDyU/U1vQp70KJoJJiOW6QsQkH1EJFQrzfMIP5ICWWClRsR
BiGZJslEAOAUxcM21Gtm1NJvEHQ2C7baR0YY8OtuMbLNQBo0WZhTtruXLnmbE8thUrnlLYtFDIwV
Pbptb3MtPPSNXq4jcGlAqzipwafJ7+vV719OU+qufmzm+aap61KZZXi2Z/rWL7qscIDVjGDFWi+J
UW4iu2cu58w5rnm48qg7HwfYLUMX13sn1VrEc/+W1+Jd3wWd3z01hug3STeIL2kfhCeN0+ZV1BkU
rKBsr0FuWLe0zW/IfE4MFs2LMw80OAffuWnFnYLj+d3Fm3rviHF++buZyq8KIJ+ZHPACXdB48yzd
kRO9H7pugi131nrpcqrx3ThSAdm0TcGEhSEclheEcGPo7mYSqY8xUQMvQd642IV6Hes0/cDcQSGh
D4xe8PhtY888T+kckN6JK83L0/ypb6ndiZN48PUxXuWlafyN2tP79ZanzcrM0TI9mq2OTkLVz79C
2Pmhhrt72Ch2ipG6AxQc3QCNFH5t+/l1InPzqtok+ZuVjISKTYP9tLjGwasc8UjkoIVxXZxMrY7e
LFCIR0ujKsa83sIwpVfTexiPOkwRe7RU43MYUZ9zhlvFwHYe1WfJ7OXHQciVLHpLpNGxXkrrqj6y
w1qsp5TpNOtkfRmXq+gmjTN18mf51eooC9KInWcaAQU5q0RnqKUyDYe4yc9QUplYR+VzEVZnonIM
KA3TZ9uLx+1IQ+hqeqhUQpojQ0M0wAROm6y88agoA1MHb7wa9PN9acKgvF787rMPp+rZ7T4NYiZx
ZGm1W1haXwvgbGdfkMi8Tud8ARQdn8bBSB/6Srypb2ebGfMEEphD3wcYOGAEE0jI3n7/1Kmb7uen
Di2ESYWNvt5kZPjLU+f6Hf421H1reVT33OHk698K0F2AuIcBi5xosYRLodXUsHphl4LbBbLoXtda
EEiCIQ4fTWf6biHWeAThUZ0sD2i1KRL08kH/khP1cxF2UT504yxDN+C/CkLUwgqSSZ52DyNKlmMk
a3pjANOltqmRkIl901fh5T49q8A5KxGhuhhdCkhrBt1Bu4xcMARfqE0xUVnW+4FWKQDIuqDdNaH5
kJcW4jwE9OkbklqADyDS9J4MzBWVDHHgnEfXjEeWW7ZMyy02zb06ZC1x/dx4xD/pi0cvM8PkflWs
dzvEu+70SB1//178x4bCCsipx2dp8HBg8KD9/HSltWZzFmi5ha0KMZ5snbF6g1MUx9CNqgdPUjza
wqweRpt0lgTo7ZiIAJV7PkYcw3yUoind5smvNp4QlNCFgU05HJGBxeFwGmVnCpvltIEHkOx8pnZb
ad44CIZBH6B3HahRlm3CzGLfZuTU625s0ajholcofZlIDohCqxoU7LxWUzqAEjjCdOulqfzpQxk4
p5mB/9qWER73eyTqyL9G+kd2kDCDjWaJLci5Fz2N+GvyHFvH1G6/fyV1/dcJhy/lHVJo6TPmcHX7
F1V6bREtkfZJgNoAE+0yWg09MfyzbQeyIaneBhJmv3WWeXK1JKfhLD0GySjc9SDt+uq8yYQgXpuA
oVd0LZ7uQoDEv97nGHb8yVSVuMeU7JLgOXT64LlCwIt5WE4CCTvcB+isLo5eMt8mkJio1ijd/T/C
zmO5babruleEKuQwZc5BooI1QUmyDaCRQyNd/b8A+ys/9U7+CUyAkGSSYKP7nL3XdrO23vV0Abhv
RyqwHQ1l12j7RKoN3BXUhFDVf30JsBfV2g90FrP4W2YFpwEvi7TiEoKbMT7wraf4s1SKz13/iJwY
ab0B6opSKlFcBtCpWTc3l6lUWtTrDK35BqeI2Ds2mFqGN/UUe8AH8bFzLzH9x59yixK3D5TFRA/q
AagyWBxXE0LS8s+EIet62GpT+6RvyP2T7WBso2nX7Klq/PnKVnbzM5ua/GOFImi+WpJpN9aMK9Un
ex8mdv3CPXs1T5trLWj2FoFpf+bmrNdWdqYq+sJq3eFQxMnNxUG7zxoKKLPoszWsfDUrVjVHTrmd
5C2SecMqXgOfF7bWmRCo13lRKf0c0Ph0Tf5xzmjgIPct1RRQcyyfa9QrW5CZX5io3+SI9XK2xwjj
7f93WQIq/99ZDpI3W3VdqDyew6Txf+6gejrYXSwDCZptuuZaLEt0IyGNSr9bEC5C3q4+Rm+hLXYp
/gUMxlACZoZEm3gvU+KZ1UQMm6W1Ud2ImWWJoSHsbGU3q4mFR8jAHwU5n94PDWL9fEWnjfdVWJm4
m2YaLIBJF49eNu3Wz+N4X1vil9r7zS6WebTpZP6dMTpd/Sz+NnINEA2ISVcJxd2q2stISsyXk5rh
spPxQY/lw+HOgLMhiJ6JSEXLCKygJUgml8qyD3Www7EGPxB4z96qJtE7xQQCNRSSKdI6cI65lRwR
NXg3E6AIoB+J5bf9BCtjvdDKgkHqqA/pBHetzYuXAlM1GZxZc0h8x6eoUyw68JF/fCaWi1Cwo3aw
Zi38Mpd1KCIRM1yhV2FJl2LxfqIkbF75jiL6YGy387g4dUPjPplJ8MatuHhm1nMLSsncOMpRI0+6
57xzo7ULdTyp+ApVRpM9UktTjmUxxgufFtKSkOb0iClp+FCIKVp6Dl0U268gpJahewDAGi8yT5KQ
iYVyXEmGBLWfYIUpaM05iaN3lBAxKx3NbKpoBLxxN/S+2rpQwnILmzthpuroK+kF1kM3yOIk6Tv/
8G0CcnW7/m3kV0oMeKadL41XBk0F+QT35nKHELne5Tm5rN68Jht09+bBRTn2hNR6pWe8ZSZT/aLC
m9PpVbTIixBQxdRL3JUxgFPRaOtSAdU/5o567V3VXGi4UMpJXlBEaX+yRqAdvfldjlz4i9CkhjnV
xFQ+hVPO0E+qjTwoAnxvzn3KLpyLljmAYg21PsyTxXmXNxnGHebY2Q00H+oaf+U0SnTwnLJ8zqL6
MfdWHdY4q6Im29Gpncle74Al6gdtxxCPs35qtFfC7RZh4v7yJqXoLA6dN6nrfdJsOXY6w/CsPiJT
kZfssMbOtPjsRA2v2uFdYEpKRX/69O3CZNxsQgelPPDRf5tYCR/oSOuV79IwTAsfdwJCE3BbsPX+
tsTBQ+7/DDqZcBmWzG5Ym1DMUJLSaMniine+6cSTM3hHEXfFG+x+fY2DxyWzz7wqYWBcxNSgghu1
GHziZiE/RhZ0ytJ8U4izjzLHuJp5jlOjc4Oz1VTt1jQLQXXMUr5w4DKizss/oVevI4ay+6ym99w+
WeZ+5p9Id42WfIfoi+f2dRY+9alx8xr/OLrg7c3SI0dDAatiSEIBkUY8w/Aw3nCsU6e2z3+LlGoV
XGe/Ci5IFh9OPuy0UiinXoblJtKs9AaJSACet6kQdHF/r4c6viIvpAk2ksJK4eaVXvl1dkeVqZEu
4mEE7jKVv1zTty+Ww92oIev6bhAssgAFnr8CIqbuHpc/RCnB2BF2RamMHl4YRsVfyVgSE1gSUeY+
kb8DT3gK6xndn0B3jWefEjKtgJBo0WE/upb8Rgz4k2qN8468KVgWhaMcKdSk3OGFsk16DBlY3OKn
uCiDIxS3RznVruYra1YjJ32S022XyY61dnzXfiCaqf5K4kLFQ4fMzXueETQjsrf5UTwaewuyy4IV
yLChetQc01b0/saKS+TrQdde9NwijzPD8UPV7KOCXUDp2yRTNSgNpgaElPg82dWOd8hGDxOJVmon
nHjqqfTLZwF+WSxE7Rr7JI6Pw9QoHBJk+1FrN1u7VqJj46Y/gJ/JQwlXhCTjBueY3nwblVevk8gP
Nn9quigj6PWdqcZ3p8GVCw+/zVEpyDkLgOFmRLg8FJNrEv0aiY3MQVZmFQc/KXyUuyZ1R+oGCSKC
BIWIFIG2rE2LrjY+qo1TadWdS0CuSRXrF/NMFZf43uy0Ym1U6UdnKoA1RynOzCvklQRkf1E46cEZ
a+ehFtHvfnD9jdfLYj03ODKSizetHdCq9EuYWa0P3BMdEnQEpiAAR5Cgik0TKC+aTLBIVZhvvlvq
Occ4KxlcCwtHY6+7mAmCi2ByslM6NEbohiFuVriWXGH8MuOYFlDGwBXkKrXoSagAHjHYzZUSptwF
t27lxYbXCEciRXhGZjZ57fZFNywBEChaFsNEOZt5zMSPfAd9V/yYq70dH9GRSiA6Lq8JLmowRivP
d/d2rds/3b596wXkEYqZtzFrxT2S7pEhgS6VBB12UJIuOARd+vanZkM/Do27lMvZWJjkB4pwZ90M
iAqJU/KNsP37Hk4I03v+o+5ScnKa/WtWjwTCjG5zqXTvqTWS0/znIzV9KKWu/b2y6e5c5sEnNobg
3Jvmch5igG9NQe8A10y080xt+diLBBc15eRXX5XmQ3i/LWUscJBRqVIiDZZsVw9LtxjCE4LYPN6k
Sp1NQ2uGZN03r11Hoxnx3qbE3hS6RgwU7pHZjXt03QBKSXFSgVtuuj76ZpavbGp9vMBByXY+RTMH
O8ReI1VWExUQmYZ+NRxkN6Mi0wLaWnqk2PVW/VvGKamlSvWjS8pF7AmTeC2VLoJLxrIVj79Glf/x
aIIzsVCtAxqFmBkri6yW6xCSwzKJQ2yCfXYqvYREag0w0UDK9iLuqmgzGBSwdTTOtDs1UhxLLQQJ
y70laHNMbBT/I+tM63RbyE7sVE+nUFSHFOpBKW9LDU6aRgSaqKtLE5FMYpnK3rchC5r+69iWUzg6
v0L5WcVgvpmgh5s+ahdUCD+TNL9mXfpLkZL18GdgB7cM+p0mIcgj+1EK80qVtVTKTztVzmrR/Sqc
bCmC+KY5wdFztohF9hJfL9GhR2mHD9MFBNiNzdcYI/sHJhUv9SZ5QDAlpE9LMAUV7SIr6dRp6Sqt
iWBgfDskHs+UCHN5v+0tuoaTEoRfmY8pW7XCnuXGIpMILfPe4XbQXXoNAalTofmqEoJq7J/k1ahY
UX1o85NQwB2n+nuebJSWPqGawEVziBLLyI8wAQ2lfhWsnB5ijmsC6mpN8hdTJGghmVLSJHGh0eCk
GPnPvtb3tJ3wy4xW+5Qk410byzNhzSdWkD8ItqPpH2wFeWZIzlrKk0TQxM3I6CtvIV5epVdf+za/
9ugS0OrsPUI/wONgxM1LGiySKLvhQTj2PoDLbsfOj8EoWYfz+n0f1tTQdRBv+Pa2wvuFPnTJWDUB
aLg3CQOXZ5Xxq5rkw1SV6dNUln5RxzQKecf8UV+NsJtDLCtlae7aLnsDKowWFSSjWv4c0Sl52LQW
Vsfau2jD11LLy41pxrtRdvXSGOpgORBaNJRohNQJ5tk4BUq14Y5C/E0YoAVF4D6sMP2sMpLvhsak
645XbhHW6ScN1ztr0rU5+GS/6Tvi0fZqnq26yVloYzSsjDFgxcZawk1A5AHsLVIzPhXkdBXPjo/y
QHI7GUPvAey+Wux7a0L9mBdBAeacNiQ9QkypVnxTjsTGZttGN8M9BJdglYzap4udtDG7kpBNksvw
BhK3oKkMt533u5U2PXvJ1ddp9zbTf+JZfkvkwbOedHxgCzi9SLXQKrGULdOFQioeHSG0D8SR1ZMw
sjh3bUqGFitq2h0I+XQVCD5Z2sUO/OIpVJRhCwTto52RAR7988QdGM3oeRUXVt98lYpXLPF3mYlv
XSN0qNXqYiGGY6yg2WNQoGwT5v2iZM7Sy/alqMnNs3T7C8ILOin1iKeBSA/bOAC86YiVjUeovQI2
kZMWKa294uqYks9/oIJXNJQrIf0Gnv4DH2y8GIV19rXA51LAhF4DyfAlJCXUMLjwoo0aO8vM7tMl
SYZH39Grg+n16sYLo2GtdSPFiLZ7QQKtTiy1X1GobLXKXmiFvw+Cft84U75RQhjX9CJtMaAgsZAT
BrENc1vDVkYvgvzgrldD7q6lDpSViGCKR9O1UKXw9cJLOqwzLJtFpbLuLeMvpxRvbZFuNFr/S60l
3TjJYUYlQ7iTdvEg1BL1RP+s8XLXg8zsxRSn7DHYLRTV4AWHGPktBdqM+G2F3nvQk+5mAsGGhL2C
0SNWiUnooE3vNseRQ/rZ78Ya9WVQwZqLNUq6niie+XfcxmNOml/cPUbUd8lEdSamYjmGtEvp6JxS
C65XO2xKlyS3hBkLswjQGD6lXPKulwCOn7Bx5wc3J3LBN3yxblyv3xCrplJrCfUqPDScq5IVyYDu
kMYNdacNeTAIzAvGUF6QHK6xoaChMUIKsWHxko/5Oif4ckkgj0Lg57duxhCKI0zj4JWUg/ZdVlSk
G8sRe1+ziANlGb8wSKJemqXqLIzKeigq5NyIBdQu9xPiPw8q9vYtQdjpNsP2mfsdAEw4rOfRiN7s
AX4IM9Bs19qRhLmsEaCmJuGhApCePEj7zF5sZXiIkJGltHNCeZkQGY3Vbrnx40uMv2tSMUBTdb8Q
6E3x7g3ZJxontqm1MsOCAUHL7HVn2ath8KoDKjbUJk07LnHAyqUhrC0ZY/1SCHy8bshiwbF1d8W7
ni9cPYLboUUwMzKSwzM4dboXD/z9Qqx6XkxqMvhj7IW6CdG6QiWwJmnzaprlbw16HUK1hFKxBBzD
RwWFqXGge7fmgfYmlkCRA1pXHHQzGgxB0U+rdmqdagNss01gs8nCgUpv7gINE39aRER76erWBi13
jMitBsBW71IbpYZvdFT74uJMAx75jfoVqgjDE5KPKRX9tqzge/QUIjTloyvVk6WkODigDTThywCl
zs36p7TWH2YSMfiZ4daNBAHnevqE4zvBPBmcqWAbe1Znw1J0if6pw451daG8dDaDMOqXg+76JHNj
MlradruhLmZ9RARFwj6GsKLHAdRhM3hD7UUtpKi5M4txY+flR8p/ZkPY6xcl0HXFf381UpvG4o8U
XB/qpQhPeAG/wgbfQNw/S5/KeFv0xSobWr5w/TvLxvxE1jDvvEewnBZdmFU44MCQ4hUaygtTU5aZ
HgGjigtWwtl7N2buU9u24lBppqAkEvaYynRx0adNTCN8Nap8KxgdvbNXuOGhLcPTvDeSm9aKqNvL
UDg7lcs2YPm9SplYLu2MNpXftQh+eE89hwFoSupouLj3ShQlRwwBZJFkR9epz5lv4yNhqEf4rq66
AuEotK+vduI/SAwRQPRRnkuakyQtfDRW8tV4He2cApg3CXuIxvQy/x5FHCxoxcULUoKRhSvNx+iR
gdiTYTQE3a5Ls2iiZu4IYUTCaLEW0lIrgsVb1+cqrB+zPw2rb7TNyA3dGJOkZByLNfLoZegX1gtL
P+1sNiHrMkPYL7IZynPlQomen60sSPBWINOFbevWSwxXg9WeYUDbJvzEdivr09bhZftt+UqEerVr
nYB2E1yG96qiC9fb1mc1TMQf9FMnD3rrvWfeswAwa31CgfudAeV7MuMEaLtJVvB8fJQ36oE9uCSs
/DaKqEUZ9r9cFGPHzlcaamS2CSCObkIyRdUY4DO4IfpevxJ27qJQYpJHrf0lk2N9s8v6FcJr+9ZE
BTnyXtqtyGNr30y3IjmMu8s+n55N6/K56hTn1pSN+ahreIXT4RH95El3uGfNP4TaUW4gUgro4VWI
hLYL7+2YVhehKisc1eHddzk0Hx/Fp0L28vXfkcgor24j45On+0RTFa7GMFCkCKZDTSOHJhjv88Zu
kt+tEfYkj9V/D+k6QXZYEMlD4qz5eETXxh0T5/LvkEL2VNTkRwU+BLNg+QMZqrEEJZLv9DFp9jZ2
EP77A5a1IUxZ3Wt0WdTsS0eIt7LJBzm3rpuhDJ80bgxeX5kTnBKsga9qg3wGsb6JF98fXzWF1uZ0
gtLLeNmkxVo3YuWclqq683UkoW2r1rewVUi41wPngzTwLQ4kSSBDCr+vQqQsCbE5j/WovjWU8ZgF
voE+ammuE/nie4n65tS93FLk8daBrRILUWikVlg+MvyxKTasYhrWj0l2gIvoop2Lm4dX28YtUMHb
+mp35grHPmiQe+N56gejoUG9D6wypBTtoXv6eT4OtIrBQPTJMeu09OE1ypVfTRgIJPJN6tfpsi+i
8ccoqkedBxFFaNJ1Q8MLUM0PfMmD+DMYWnNhFm6D8ziP13CYjEvidi12lzZgolgtuwlWYSjUbQRj
JGWMtDkDYVA22CO9i2uR0i2k6G5OHiF8qtxqH1NwPZkZniGRjuXPGuDjqBvKb71xLqWqD6dGHeB9
d1RamsSvqN10E/268Z6typYrrdRDSgmmtnU87FlRpVCWVGWBJsHt9l1uEV4W9v0GtmB0t5SeNEi7
0q996MlLYEiSm0wne+8Tx13n7WBt86bI36VWPlt6/VFJuSscqT1GFfh8Ug7xAXgo72mTYf+pnHQz
Pxul7sakR0p5IiaEwWvlym1D75lbfL8M3Kh4tdTGxAmFjLwe8Of5KOi2tqRqLsuCWMbcf2N1VzrN
V1WXzjSEGseIueTNiFFWzk8ADQEzo1kvrNesVUZiqO4Z5rYF+vzSxtWN57WvWOnaBcG51b2iSH2g
oNOv4VI3HxnBkfMZFMOcZYxb/twptomidxw38asfNOl9GOwawWoCYo1CF3oxln4wmWI9CO45hqeb
Qhv1nI5Q3mpNudVx46PLyF/N3jauzWYQaRWyphSE5ZrVQ+9SklWkFSSbYuynlGRX2aYWQ9XkHjNS
iOBt52q8EnZ9NUQv301mMmWIxDaLx/f5iQxCxzAYuH1wXp7IHwxOZmMpx3nTcNFNgYEgJdshbVfK
0IQ7ergv3cQoyZzs72amlRAH49FA0uL4YCCDnk+ZWSb/zpuPySY9Km2WvlaYT5FNjyG5m591koDJ
VOq1pw8m1e5IXdZZTm/IU8s9kCD9Z2NkT22mll/umP9UXKu6DA6ZIDEA+cosFGYSlDm4attTt2XB
15zmx1FOmM6fw4VIArkQwYA/LDPU5fy8YRjUlWmTtsIp1kGn2miXCmRM88MqDo1TaH5YJTK0UJII
nTvlzUm68uY2E69Dr36X06HRs/A7FbHxNLh6eJzPmM9FwRhvM9YWyyhwlWKdk6gOVSq8YIRyAf7A
0cw1BcuvZuqHgjvqpc/rbFVoVfjR8knrTFZ+Gbn9RtW0e6WsQu+D1L5ToqKyMlsykB1cHe/Evlzn
U20lv2RF0ryPZKSu7MiqznSEnZVh9KwmLaqFKVygdwJNdjE3pG+CA4iy0zzvifUGfqMG9lHdi+BR
BHTJ5lOQU58SJ6IvAyxrTV+QvizJPtehqOrl9IuQgfmvyJaOgOvNl5bInn0ctdmmEU72WZxwtDef
iRVGG7/Nqn3dUc1tw+xsT8f7LDOWxujiXVaM6mbVKo1vlKS0TXhXcAgNS8ckJDWGqbMe6pw3eNpI
CsEx7VuYuarxFJVOvws+fRUnIMDTgNqXkj+oTeePxsCC4FnP805fA+zDovnhFlq5Hwg3hrEiSJVv
8xwPwfRw3tjQjY8FoAS41fRmAi05z5vG9f8+mndx8W3NzIsPSWEDjCjTgfuaQR9DQDZfdGbWAunF
wJ0HpbtRwNcuE1IxmGMozjJgCv2DtUC+CAbXuCrTWkco5p2uQr+gbIfVk+LJQSVvhkuxSW4OYOlJ
aLZuaKciJE3qfVDX2m3edMJHYQyKfIUoXkeqnEThKSupm7VIfk3L+xxTSwVAx4bOKRWfaWNY/Zgu
5oOYwPoNCvXnf6fMj+bz5p/Q/p087//P0/PuvMEkEK8LHR9CixLqxvIZ+2YTbfLaz29+1wtSt2OD
iOsANhR2MChq06b06FxoljzNe/Px+eclyvuFrUch6AZ+ncBFeLMlRaskql7mQ/9+IBEIH0si7/bz
MeKZnjEeIEN2K95wtbqNOYVncLZrFenovvKoBClB+5JGFP/bvv0pY6d8N6W58BRUYIbnvRSE1NcF
Mx9Fj4cLei5jJYEvYrA1flZtDajKHT5rXIQ7a7TKZVSaX91YJYzsvn5M4sR/7ruaDB7CTlf0e/3n
xGy5pdeQqFjKeE1UPZelXj6z+pCUy3paHtNuNPpPHhC/TVHplHr9rH2265aIcZqgwDy1FYlkW72S
ygl/7s8u0I+6n4tvjyYoQGSCBvDhkf2dOB0QK4J1IBCIJwhpNFNYP78AkfwRFVQq+8p/N9ELbxvf
l9soH9Mf4OGADsfJZ2M1JNeIgfy5RGXdlurhi593F5Wu9Kej10i5DZQUDuaCm5KNJf/N8RNlo/Yc
1/pTUw3MVxvs6038oYnS/oh8Lcf2VTBbzQviqgalfVh9mG5UoxzWpcBtOZaWf6jq6SV3qrqqEm6e
rZo0T2oy/kwLszjOe7GK4dSi7D4rweZDQVuP+BrLa9lSMaBalt+7wc7u2AvBbneVsQwNTU5k5D2M
RRJdjFg9Nnk4NQOnh9TZ8IeapXvE5/NTDlnwLZ3ivaLH/UhYM+2IayQ0XETJi5eOL/MJrprhIuvy
/Hnge7L3EiPYDgW+Sjf1zoT/Bt+isusFZSP3HujotdtqgFYRwoOUBhWk6Y/YccnlbW3cmnJBlVg2
fDod8piB/EHp/PxOIEOyrBMRv2D6WUeikMd5Q4L4sNGa5EfW9xaI8WkxU1Hjw26QKMUitDRv7ZQT
W1THx1FHU055ET97Sf0ZEOaw1LIBn5T+EIrspu9nxtd/AEMZTsN+zG2p7kvlZQg7rgYRRD9l5iF3
HvEGu0gLQrAIiAvTly7HQ+BRIosNT6MexbrR8L71MeU2VcM2q037GKHSZ8qQokIemx+hDdkkQSO0
iTyj/hFrymFE4PRo3CI55/bItTsdZ0X67KFGGEatuKboH/9seqDRiygZvA2gL7xXjSIXdtQM13lT
kjtJHy1S1txj9zXwlydhdd5TmcOpaDMsrclHW1revXMM/aCmzu9YJxxj3tAg7zbwU8Tq3zHsVAdI
dA/QVnSAcps2v93LvQ9DAdslCzwdpYITZ87Go9Ov6H16CxuPK6pQHhQmtpVq9uvAMMnHoRK7syr5
XhGncAkTnKQLOYX/Gml8bhtW/W34zS2jppw61Jf5kTY9QrwVLED8aKugV54Cp+kvXiP6i0/L4jLv
Rq2sKFcAi4S7uwiVtLta9ASuBDK2VzvHTju0bcLnwe58rK+U35pHTHBEScvK0D+5lJ/vTk8sXd6U
h9oq/XtqVPaezqq55DLEDKO48pzjDNzFJph/wHWEw4yYdgfSTg8eXoC94nRkZ0hJD2u0NErVIe6j
gnWqoguDmd4o7kWWW6vObL69OEgv1dD/SoSIXiiOsQbKGhyqY/mlYf1YQp0tKqmRYmw9M9N2+e35
6FPrt0xEcGST48mdBKweTSHVN81V0ktEXYmyg0CXnWXR/XdTleNHi/i91LQq2Spm6ax12PMLLIGI
0xLDgjA1PxxG3z1h/S2kyhNYMJ5xeJCyIMdjnSp8Wq3VP6nk0Ryl6v4mATNLl4gwEdy0FUlWoZlT
xsOz20yRdSBE1zpFIKySbBSjwOkgmSiYNNtX8xPzsYaFKO/y9PR8YhOoZGDM+76RIByl9HBHhEO+
Y5DpZx1fHH1Io+e67/XzfMyewuz/PJqOdQlxFnVqGutxUEzGl+ngv3Ny1nJqpamHf7/g38/WWd0f
tJRmzL8fnZ+dN/EA/sFrDf8/f/zfs/Pvo3HbLfw+Ih9t+l/9z9+YT9bhTFQ+3LN5bz5NBUwGLAxY
FWHqw5/XgiarQ8/MEs8qa29j1qV5bppp9IjCq4Xy+5DSLhnTi9IZR8dHbBWw9N1phm+vs152mM7M
Zl/pFPNpY4ULfSTarQ9qdQpxAV0JXGocJ/tDzljjK448E93xyqLKCXPqm7MFsrynqvclPeWtNSOk
DCKxpngxQU7V5Pd2Ivdian10GH3NJ7kPmxJtnDTa8mUYWERbwzr1f7VAs68qhrb7vDEh2zalLE92
adHcCVeDHrRPNOCyE67t18pV5ZPnYBczvOasie7b6sWHAsJjV1i2dpuwBYUJmEhLDZsQHbPb9uC6
N4Y4MdZF71IW7kFPTbFyh7hcm94YTWrEFa4ypBS9dajrvFoz2hlLTa+TK0D+RVWEFmuT1uHvtcQK
leUyryTpLL20L2kmHz7UByk18zUZCcRG0qS9OeJF4LBSed1eHjeHAprVnoX9Vq+HnC4rJVJTHVbN
GORgH9wlNA/SmouyXjg1319oKRRFSuLuh/YJ60O/LhPqJDHJjA+HJCPovASpemURvKBwNw/oamzW
yjxbVDn4wDJ7j6a9Kq78e0JS2PycjFzkeT2Z7iZzgGRRG+Mv3TCK9Z9dfT4YM/Ie5s1/9jF9MthP
z7SRLA//dm1HONirp2d8s09XhpTesvWa8CkfrfCpAI5DsaW+pdNeAiL6xPL2z3PzWWG1Gt0pFQS9
259N4JN24Et8sf+OzY9wBnSnrOr+c9yTg3Nx5o3io8DP9YoWxP/9pqgPUmZmFmJ5nNZ0YYPyHrQo
T6Iu0/BRq/kxezOS2l/PV15bltEdv/U1TvsrGiX/M6zfRsNsmYdQPh8Nh5DRnuY2hI58TQ2EFiac
VGC2xVNEVXQ/9OKX4cg7TQX77mPJuYs+AJtoJxufSdYiqIfhTmtvoG4pwy3OgSl1a9jWbpFB5OQ7
CeN0omVgn0iHyD0XBd5EidWhzLPrGPn5yYkqlPOirxHkYbxx8rxJVvNBdVD/Pm0nImIGGYYWkD9S
4qcf+beZfw0YUhFn0UMFtiGKESced7wtlLNo6xbh+APBAetRh1qGDYwW0LSLzoPjQtD0VXxooYYZ
oUCEu3cSJhqtQHtJMSZupYLfssshHeoJaOOS7q/eDe1CLZIOqgSNCS8rx4NDkw9z703qpHYOGpXs
PNCGt55i3GJsOoMmVDbgDthOVJxX3ckdwABOCPuHsywLMQJS+H6dTrtR4OVLLW47MDL+lxbrNVle
Sv2q9BQfG3fDIq8/11+9ofbvEB6Do9UBP00dzX5vbCNYIq4CVAlZ8WVySGQIVHZUTIot4lxv53ui
X+SNa5DiY7v1rssdFCZxCzteIKPOGo0GxLRJy2BdxwZwlkr5e8jtNO1UZSfPSgt10Y1T6DFpmg2q
j70EsIT0y/Myev84jpcJa2sEGpzzb5OU5M8TVWcsCqvUDo6vqoSjzVu1TzXG9+nwvOCcN5bGFBNO
Co10AyaQBRZha8RSf8OthysnShPo66J6o8M1H/YDZpBNkp5nY1tkE3YGmgo91eRzQ6IZX2d3m0W3
lDZEffuf41lq2liH/3N6jOKEcml1yEQyHtHljsf5kTeEQC9kgtZpSI9+8X/HO2H0R1j6RaR8UY5E
Wm8Ev8xs/AoDLi7Cr17tNi5WYeEaayGEz41D7HRXirc66d5FTaKZW4zNmXGwwWrMGz8/Uu28p67c
U1JoZX5M+yaa+Jo05gzl0OiECGbSZOwPy/QcdAz8JvMjanwDGZ2RSyc2INIIJnGIbplPToRqctRS
gEd/Ho7CvoCdJS4z2g1MPSht5iQRjEA4hcZI3hbtEVCfXDHU72ul6BeubSdXHaQcs3j3Dhbi04/A
xSdejQlLG6CJmHT3KYsfUpsIRMvV9gCK+lNLzPVpfjRv+mn3z7G8I4OHrOUVBhGKQvAHvRNr+78b
3EjeKTHQn3ki2ZRtCeYcZ90ATNb2nVsoSveG59Hf52X/W0x78/EsBeasKbiBBbfWgZQruH9n1Rm9
tZQxsMky93fMfB1q5XQG1LjqDjFYG+4TCwMy2S0r5O+w1Kxjb/ImG9XogYgYHuWQukcMMD+YCpqa
YbDW/8RGEO+Fpb93UZ+cLKtRqPkOXE5eu09R15ckke2rJNrGuf6iUUI/5DhxDoXpv6nToqdzDW0d
1S69587Ol6zOaMB7JHb1GDM0pOyLnkZgZtKsrKoMnUdEhpYS+Mk+hB6lBc9hpfb7VKHSJ/Rh5+jk
yUb1SoRatLSk/tW14rkTLhBsIHoYwfZGTYa5Wagnrgvwffoldbm3pResWpOkh0sRnxuSHIckq9F2
15GGPXs0ICBpirYSSn9RUhEtKp949MHWNSR7XznzQDxv9yaDnJEB9BAETXQNtlLuDys9ZoKQuRjW
qnrV54+uUPrzaNdT6nzwK67yZg/Pp15YtaxJrsSsq/cJmerkLws3+wSXshpQ4Q98n0TgkItE2Jsa
9M5aBt1WejrLgsmZnnbePuy4ayvYj5cBE+Ihpvbc0URxe/c1scjtVNP0Boi1WahRbS+NSESrmtnR
IkHcsPYnQIwAR+S5glui7x2HcqDEp2HVokZxLXN1XHlRdq6FYS30/BXHNknmsALS/8fWeS23DWxR
9otQBTTyK0kwkyKpZOsFZckycmpkfP0sQPfWnamaF9qUbAWC6D59zt5r5zRf4wwshlVqv5qkZPQu
STSJrGBdaemjQKe84YHf0QSrNHTKLhgDy8NzY77lyaujzj1wVNyXLCjb+xC0FxfcSKJDGHcwpVwL
7ZdTN/l7ydSRSi1LGO3ztBn1R4M2/hL+dSNHHNAmrdrQOGBseB5cwEN9TwCh277HdUMJloh1liGK
zGx1YF6sXkw3Dw4lAB4dbr410TAYckGpLINmH4Q2TsWa0pUIkRZWpOdONVRimFMMFlC4prRmSJNC
+mSDZM1aAj/wwKzT3iByIEfqamvOI43asxrT/e9ktmkqjvUOwMG2qV/1oKjWVTLAg0+YBTDxQsvK
KOIEy3g94s3Oojo9VqHx1w4SGG4pNEOsQQpnumZHorNI2m9a4IehIJNuUEkf9/+pDGlWBeN/4EaD
V2t0dSCprxMCzbxohGsj00RbI5YeVKIXEmPFsMkqe3oWParvskCGrxrjSzPo8kT7amVY9dqimF3x
0oA8IaeHIrh/k6GrYAKK92OoK9dYp/NmrhJrjctjxF2LIbZ12JAjpUaF2ikx8uLgLh1X2erIBwmK
Y0dq9W6vNw3jMMepPWQNxYOfI3Kfi9G11mVF0HMXcR6yHTRhcb0XwSSfRgviO4yEgTHDQetcfF9G
+EybjNmvsS1CpDAYjE6jwhRSKcN0FRvNR0t9pw/x1Zos86S4rFSI9s55PkPbenQpJYpA3ySmGQoX
gUGKv6EQfOH4e/XNETR137bnVq3Go09sSV3knMBjfK5YV1a4atwD1uU/gzJbpYZxaxqIHOOIkz6w
CvggfptvU9XudqahfeYMVy5uzy806Wq4TfB2vVDZRioyLhekQ1ytwqpWTvakXTGwDk8RY0AyB92W
bmqjpMU9jWX+xBRwLQbTyxlEPKUF3hxNQtj1mbLlJWmtwdCaG6ehwpONmCAExX8YFzYXsyJz1lBm
N1g4vjYWXR09g6s3POu8LWbB5niOsmI6D3EoW9qm/32+/K2bEmUDyY7M6vkTvYJ+udHjihyyRtvA
pYKiMdUHTY92tYQzivYD5GsNmgzh7dVnqTg7bsWiNGlHpbWwSLnGTqOFc8gQC6C7BTORdDSMGYeK
QHsZ0SmXrROtWONx3hk0H+AYZ6l98BOV8Tx7vTeyGUHGrD7tjMHqoKfbInLnAY2FWAnjQm1vna53
j4ZVbhdHQS6dr6om48ICj7byywSjO8TDtPQV1gDfB+w9IsLo5/5YMqe6yShe+03hyTzOL7kj5c0V
qb7xfWlslEDasE/SW4HICTlFXV8nbXqSkTQJppfJOlcU4ywc+BdKQJtXhoc6Yg1ULTf6zfK+Ay+K
jUfjVodL2KncH8ypEKa3TMrQce+MsNlDXi8vaWc/RUqiYtRCllVn3MnVTOb3bU0++XF9GflX+2TW
dmRppOOq6DYl6/5EHxxpep3uJrxZkAZdlsiAxRdlZGqAksFhiqnW/FWjHURb05J11yHzaZkg/PRq
hqnrPFlxRqjUpjqD66vOQvW/ME2hk9ADzmqh8RLCVtoxSkIBym7KXI/wxoI1JEG+rVAHEarcN9lR
GTTCR1g/O/TomZJ/geVSgaxahTcG6EDpkyP0xfCLZ/9YuB8lo8YtHQpeshRHbsVx6dgq5V/CZsmk
rdyG6ZbrXicz/261/jLS2L/TrUfEibhp1YKP2GT+kH40jfmAOBwTleJwaXTCEFnU5DontXQfwiK/
65zbAte6RWZJBLfUMAYKBVo6Mh6MjfTb1cg8jjW8kvmZJfvqqRlg+kP6bVcyIFukU2p04aGNeqma
grVtGx95E3AcSsNdJcantkj1y/IgZadfFFmW61ZzMw/r0H8+YTFqYyYw/8PRKLe+TZW7/OP//d/l
b3pFIzXWp9v/97+GEKYQrufFpm1NHTsmkvGfL7p8LbsT18pqusPyn/+vb8lNLUBbWZu6Cr6jPO89
CgYvaNvpD8iqBCJz3/1q3IKeGx5puhWdsx5EbzwwOEaeFhrZTXSi2baTSn8lmJQdiPNZllW/Iokf
Tiqw4ZSP4vN57yPbmRE29HRGdeXnzPrwSVzRA1F8aKF8CrkNGjKdjpWRuVz9NPud5QbCbzSIJ1HF
NLDwydfpVjPD6XlUU7ozTW8eq1I94YJzn8peFS8MaUl3zKRyXJ6WluuSjh6Gu+VpZc2hwxJXG9qB
Ya/Ogs8A8+jZktk38/n+hS68eJjZrggfY+KkL/38UFrJP6dWuvPyoVpXGy/R1HRrm8G9auxLZtUZ
Lb7unx7Gh9Y2yUipgpTour9QFBmpATrYABDTPOpDdaO0za2uevtIcNJaL6R2V2LllJL+4EFxTFdW
VWe3+ELgXL5x3GjYQRFy7mEA2r3KFbbcHItUCGtlSvNPCDXuKonLbld0FGed3M3Ay6ASHz2xyZzT
uW36xrimZbMlJTk8wlGrV0FW7ghs0LL24NTWHwe74Mqygzfbp6YEw4ac0Wc8jVayKgFnZbb5u3BJ
HZHOXhdh+5QGTf9qEs/d2gwx0fcT7WtP+6lNSC8qerGpSswDsqf09yl638FG3QxQySReIEMvLrmR
PZgUPWWt3A1Txbm528dttYlxKBUJ1GUtfLdq/0PTqIC0QjkUBRyCur8mikfMHBrmMalXEm9Iphdb
XL23GKQdQ+A7iX+vlVvcZPCYaJ7WcDDXE2TV1o6KFe/uJydI70IcW27nerT/QQc8cPk+WwrkTOpy
VbisJTU8Qrve53SA0l7H3HDDtrtVS+WYShzQ00PLpw3TqIPtAygetmpGJCtwIy6Fj1Iq7O4oR6gH
aNU3XMRJnJUHilcUe3hPkgxgUt2nZ51w5UK9RBlp7QU577Gw/lRA2YNOfS4gzq8YKyHG7axdFedb
0pqvQ93dKjqSbjp9BI1/nr6yvuS0YP429Qes4b0VCUTuhcUtp3Gw0tbGgI7IbrZKb5EY1blf6nRB
rn6oUvGK1Pi9jaAbYm7ZFhniuTb9HZjGTeuGI+PtN4MFcz6cIPI5R9E8t6u2eZN7FbZaR6lv8Akt
uJ6l+8CID/T8XCr2nfy6my2UA72UlSkxYdbmkwo/qAMPSx95YApnNU/4PJyhvOek/Lj98AxJ/kZN
hDfPp5Svtumo3HqWfkPd0ZfGG2lPOBfSYx+Vrz01ly99Dwa98U2W35Gb/AhnwCMY6UmNmVKFxUrF
+cSgOsp+FRTOiKueO4j1K9wirDsaW02vziwQJCKK+VEZjBaMDr4XZ6qBlKppHlfO0megeDAJ1Tc7
Z2TczM3A+fWiC1SvUm6rVaEafzE8w475k2cwnKoc0ZvF6sNg2VNyDghDgyKfMrdv8NOnUf1nVN1D
pkWeSQXYR0AlZpHqerBQa1HZxKyJiVUfS6y2Gef2INV2LKUQ+AE1i9Ez7fFAPiJJEwnuk8A/Oh/9
YB0YAijW9Jjc7LM2hjfgAAdUcOvEz7bDaFwwLHolI/CgZfQF1o6LuXHNdod8dxuNFpMJg7mP3GDi
32cjDuZevRTxcFdtuut9SMtEx8bdvrCJDFQ9F6f/YEI7rWuVU2skCKxPpr3TxZ9YAD3oiVe75rN2
aSJYofGK5YnlfCIw1/Jkmz5xm39lLQtXyjgtChnVxZdUje42bxfbcjeAgZ5k4P7qBhKCIo6veXHb
t+rK1OVh0LtzWxkHTVP2hYjPtgMLnGievinWdoIWaGz+5FamnzTxt1Q+TJSC+1JjbSTKfiME8G3t
qxHaZ+UknJ3wVk7pFoXowzQhpNojpsuuO7lW+ptpBSJLPUC4H14GS32hzt5amrKraljEvYbiP1KG
31OLt0ugNaJp/AvhEbyJLv9Ejn4oLW7aSqK9tJmN6wii/e04Cw0xga5s880WKDUCuNt9NL20TvGJ
MkzDozJREYBr+Q3ZD1xhcCrc4mR+YSMiD6K/amxMOL+yNMRJwX05KA3Ko3ORD4wUlI3RkFkhkv7X
WE1oQoudnrtXfDQ3E0Y179ZZchLvxBCdkLNsHYCwQbDN+ulq+UaElSzhQoTHvDHPaoUbwQ7YJMAe
RAA0uuEFsB4nT6aVvfMVTuEMvb9OLp3X4V9OpTT59rqR78gq2lMeBN/C97fJkAA314KdWw1Xk5Ag
QEz5YKGN4P3W0NroKoJzkNIYHF8dRcPIn3nTtYTe7lmoJJAHw1bjViFgB1cg+FMOgiet6/9wZEFo
ojVeM/nFpgnjm1Eox15vDwMM6Xm3URP/l6Y0GyfDGmOrb6OB48imc2elerFib9nBvLoGIsEGp8hf
XZ1uRvsFudZdHTR3W+lPSWd+6uDwzA5YAjCcVRkm+D7k7yL177FFCYGIw9NrsotcRP+TQMdkZPVH
RF5piSIOX3/qCTzSCrsd5JYVjYNDDmFs0v8Y8JutXmKnrO0HoQVrbUB5pzbRL5EOsIjZ3td5Q+PK
MG+D0f9GDEC3kNZZKOrHaBBFnZ85BDsrLN0B7pNsrxMasupoikQMuwn0uxqWeUMY4RV5f0K4hn29
gZVEp1cUNAZBX33GO9gKO0llS11VfihO8utOEFK+NhWNYxfyQ7tTjU1tsHE5Tvonwd9Jr+yKPfVN
5vm/yY9uTgSbhkMGlYBuvRoSm3PeEvpXG3Jlw3PIo2ukMjXsOCfKwvUkgRV7IibI5oiJWSB/kWOK
vyHY8CpI2Rp8M6HXmHznYf2q2lvoHCGdGgoqnDRXNdIjnBTTzrLUP2oZALkRHmrDdYRdxqQYD5hW
+MnKUsQmoP5sfpsx+ScoFPWeRkqCNBrCwthVngZ5s+u7NYYEPVA9PylB86lePYS7Oqq3bcywFWNU
YgckeyRbpMNGuk34sjFfaILfo0uShOvUawVhqTI+JKa/yQxa4uO6DlHzawzDYd/WjN0T02biAe2n
zlCBN0hZ8h3d6mSCSmawwdblBvUfHE9tg4V3pxs1jMFm39q6V3cZV4r8YbFD67rVCn8X2p85Z6cI
DbSFLHqAjCVy9dzoxOtEr3zvcwJNioHPVlVGbxyCOyvjcYTNMhbpjA/e+Zq+a2i62DS06n7cDg5i
28jelnGxDTj7ls3OEGxntbPRi9FLiuEgUnuf4tztaGNksXZv+e6abmxD9AE42cB0416Xyr42ke/U
Lzm93JHtw0ebTlP4ECQdY36aOw0ByOzghW57fcKBd4j2zBI8tTAQjEZeUF47piB+Hx8alUSjSTv4
c6MB70CAe4Nj3pbsUGQUPXoLFQ04F5BxY8BXgMmvZdEht/ptJKJD6Zin3iqRiHU7zW42Rjxulcha
57BEwjxZD7zBRxpRkq6BXT253AdDNW3pFHrYm7Yj2guTs/JIC7iubZrCRCuVljfIYQ8+YysFggpw
V4Uw9orvQHNal+Y0B0N7hmUBQXjW7fgaZbU3AUophIXK2N4r7eTZseBPjMnQZHMkUrSnMTRPnqFy
AEuTXRBE1OozU7dH76E+O5CE5s8XtrJ5KFGxUfM11pxDqmB4TsdNqaSXxLcPHOB2hWXjrZ5egnYz
W7k1/aQ2+n424c6qqW4z/zx2GO8ZKoI4HTdha+ySsjgYQE2SBmH+ZO4D19hwQD92dgqrPoKAt851
2HNxtS26ghNDfQrm8IjOAN0W7QOcK0GufxWcrTTevKE67lrT3FnpsKFmHCcPhsDWrh0vUdQNEe/X
ml4tdIeDEqt78kY2lXLICMlQza8kGTdJWW1NxTySTkDXzzlw/256dV8r8hgRxJnw6jgDZZ2zSvS/
w6xpSdttTtVZ9NYmwagrzOK9Luoz7uag+hislh6ZBSdN84hihSuv4ZhSyLE2uaau3M2GDXrkk1lz
0Vt83mqB+GF5wEW5V4qUQVeHbnbmQ8ZNFh4WLiissmDHjOtjzu6DN1GqHqQYm5CbOfqXGeqlQZK3
sOYzMPB7hu0XaY6Pvu5+MzTCYTOT2JYUmOVBauZPjmujTOE5xSlSZ0n5q+/3sqXLn6L2by3mIg2T
mtNkovNoy9T2al9LTiGOKvwBOa1VrVI4647yDhaQ2syX2lHqMNeG/CSyP+j2/pMb241+cjTT6RNz
4fhBs155ckK32GgqEAQlmP0m9AAOWahw0Gn6zwIoRhwM8M3ca2hz6F1gfguCD68J1ld3KH+7hV+x
3rvqWQUwcIYp/F71pf5q0tZ2Zg6tJoJ4ixVLPS98uYXXvTw1kDLOhSI8ZgXa3Mx3TbXxBZC6ZGw1
J7dYzYVRaH3ql1chL2UCQXKcthSMfzMGHOdgsBLeQ26E7ollDUNDdjaiUD1qxuSyXbR0ZLJwR7E5
bIntGzcLlkbHDb9ngfLAgw+3PCcrDaQDBXgR5WtWH31FIJuzW/LlbTgltPbn7EwES2w55LzNv6zi
ZBq/UL2u7XTzQ/WpQzVBq+onO47gT6XC+QY3QrvDjGiwVDDE92nZ/3ytVMSw5N1qzREf40EzkCQx
P+A4RofdMYxnqU4B2RjNuqRbTQT1fx/ynqxP306H5D3tOcSTLLCYs5PnIIMhM7b7JT/H0Lt03uxq
htUuIDDFb511qoQUK35aPy3UsVxl1//5gcaOUjxsjr42fodZaV5jjJfdkkNCzyY8NAagsDlYNzHc
/wRiL0+bilwaplwDPAhbo/HQEW6rpvIgXNk+/bwwg3S+TfvVIe6MCEglppLhwbhzqu8uIg320Ej8
0/IwjJV/yu3ozxBN5rbRZvpRNH9WXFWaeVdzTqFYHhqDZYLZy3F5Vs0CpjK3rgae0/3Ci1FmOlGJ
rhNWXPCnSUWlb+4/5Itw1H5Xrk2mwpxYpU2qwjAsMTg78Z3k8k3/9yP9PHdadUZ1D8F2+czyMxG2
dx96BFID7HfU4SNVR1DWDoF3zUhwcvTdAfTfj70+T0pV1PJ6baKQdFXFs2bs+oIPq6r0IQnPOSzP
rMD4Cquqx9HXDBgG9WojZyZWZxivkhdnD3TbPXdW9TcTY75bni0PptZUcrP8FUs5mQAFqS3OiDUg
LvX30egIEB7EzjGD7m6Iey8HcXVNRq3AiLozKn0OFKKscFoGKz+gjb98nJ/9oPpYBQfa1toYj09h
J5Gg/j9kHt6bnGIFQkTcDdh4LSG3o+9aBn53AwXR/NAbATOKJjZReiGDwTXsN5uwEvoqJmPrtDxU
PVYFgbp0k8UpxDZNn9ObKnrh2TTn4wF4gXkFiz/gHz6KJHhJ8vBFaUK4fELsO3rhO+S3+C/Lmekz
Lz4yQXxld/ThQAVzoyqDsZ+/Ngqd7uC7HYMfd9jTYoheZcYabKB9+olqBAUvse7QHmp5cW5MReOt
AflrJedfPvLR0juEyc9XeoI3fgWBW1wxbO/KQsse+YRooOwCBXdDUW90X4MV1qbrdm4DiyE2Lkxv
9IuhDn9nBz59s/4lbDCiWpTq+7aHIyCFTWO5XN6Vr4RHii0DIlr48OzGWu93pdL6zUFnp5h9VM6x
CN/80HAQvscPTXTHVpvGY6RnvO2rPEM/T0653yVPEQf2gzkbfvX5oa8CjtlxJaaVGRbZJtXoDxtz
ZeOqOayCAtf3MPFN9ASe+MKab+jZnvvMYNqPmKjWw5OYY8uI3kGWEw47zW05vJG4h6TOPv0QsiyR
EgcuW84cMqevpvb+S92CM2DyMSAmjmC/zTmy7dhZ+ybK3l0EyurMw9MFY1hY5+mbHjpXOkzSmqIL
NunqkvMmv9TYrk5JgzSlLtTiQs8FGD8N1VXmlucqBJdHFJ66m3V057IlW64RtFaQnNoht6qhy4Ye
kRhCD7+Bi72CZEIONXQkrQp+Lmf86qvetDr6B3thADkJgn9HGv+qEXzKWJOJEjcB6Ck5kTjXDvzq
GS/bTs2N/FTWpfvaOjOqUndfbI5Iga52O2Hr6r5BALnpXWBRBIolG9mlOlpTy9mpmtas8wGv6gJc
xrtx4+WK6b2hDFaSWwThcA5IcY36Hqhme0SyRe5sYqCXm5/mbNEXQYvMpgJSy9vYD/Zh/onj0gtH
GSJGg38gKoO+pB4/s92gtqsbpWDmVNs7Z1OIwj6QGu5connb1+fQjozaDEW0g9c9bYJjApVnyZqW
OXN1jkdzZ4t3Ser8cezie6zderdcjzZNi30HL4vWZhweQCy2+7jmEgjkLbWPMnm5iqEmGcLMzakx
/tT6hjp+/nJBDAxRL8PuwrsR7LZRlEeh4vZA8JCefy4WJNX8WPkBWap+vx365Bgkjn8wa62FJVuq
nTcChVhZwzy7nirkzph8T8vfardhLMjAUYiuX6m1Qkq8TLLqWDT6cSlXlodyHtORbP5utPM7243c
neia5wKJGc79nAZo5Vj3KPP1lZm1zZ4wBhhqQLarJB8PtsoUcSlXjNTFjclII6UYXC/YTq3TDEaq
485O7RhtGcE1WmUlGCaBVJa29R3jUsTSBk7LZII41wi95TtHow/AhI0Pv9Tex0HGT2qpbmtnJNkk
0F2THu5oc0Tq9gvwyils7UOlD3oFk1t9ED9K6mVDJ0lWybFtocMbdtF7WHpRMDqkRCWhHz0ag7qS
GQX6bdx1U7LXjFn8mt2Wh4WkPEsWGqDgroi+Uk1DS6B37Q7r53itUmDSyyL8s6CqoFDXWopeZFlP
B2B9iuiR1fVy/Hk/96ab7ercxfMtepioc50CnPBbaXBMKbWqX9z5AQFifrY7pbv1GiKzZWn44bCV
FsIy1Cb6jZwkfp0CbkglCuMniI7MQXFISCgtneq2YA9q5EuwjOZlUCnN7qJZe7WWyVWTpk5ADZYl
Yneth2vYQApIvzgSJWk9fB9xAGvcLWTCtsFQmu61NBPXAOsUflqgj8HYhky3f1XcHM8dIInMTeQ2
TZH6m8x7vDYGzpHQZd1MyPh22pgATy3aA58bLglz6T1E29H9RBMWPKt5H92tuEB+SL4wpLFg1WaN
Pq4CJRQXQIHWaezRmMzMBrunRYl4INqaseJelo+5QAYvQ0w+UhGaL0v5FsI+5zBOYQ2oYB+zjFQO
eqblsskoRYtu0RbkWF/I4xLCZ+m6fcWuNwN8Q0f8It6AWOa5hAlA9KhE6B1MWlRPKmXl1ogl4myj
60PPnPIaCzgDio4o9/9+UNLhETBtEwAgy8plzh+RiskWhLHjrulK/YB9a23MEGkWI0GkK2kRbH4q
7znhavCJvbStl//F3beR5a6HigFYNELCX0NMODSWsI+SqICfvKvSppFiZxLpCJ7NF2l+4ehpvI6g
nU1E+t4TRD/10iXJ2oyosSHGJit96g3PnI1Rh+V7LZ+Bgp0hZzy2AlvWqoKOx0Zb+UctYvQ2lAn8
Z0V9VkviU0UUGze70b7DiBHCvjfAXJInpt/QEOPQJ5h45rNR2oBjdPx6ZzbiAXTb3xkjgvol7ANO
U0tYR22R6ZERkkIUp3GgL3Rfio/IxErVmd3khRVBjfjiCDlUWqZffX7PaHhspxFVpTr5JrWdzlRi
Xr6avpdb4ksNPH9Vi2wJPs80IuRx3ID88SStNoQjSlpPYNFJb9LPZBPYN2GiNRODm7NPthawE3gs
jr+BSRvCbCFxYo6naRgtHLCJPiEEjq7L8mCU4ddy8UJJ67cJjWBLIerelOSXTAoGnxbFcJM2J6by
b8BsOEEE1c0UinET4l80AVKZc2tHWvJm2rFBLz9wLlLtVAEMARFIH87qc7pc3dtC2bPjGRbfp3i4
InnKVf9Fn19t4L7rkretFQXaHJX4uQRbWapLIk+Icpc3B8QcEE7cGjwUDdHzTR1HhyaxWiJc9PsU
lu3OWA6OpOWJQrvZMU7an+szSATSJPfeE5IktqYWwnpVWnkOI4B4okE7mtvkTHTsIlTl6VvR4hjq
q2laJUr3Ji0/ftHUnn+uDmvRYyPIk2KDm0S5B+FXyMEY3gteJzLTTzgg1KsxpcqGJEj/gsoSLCSh
kkvk9WAXOKu04FJ0dcy4w3TegqS/o2CZHmFsbrLAjf6waLSF+rwcgkM9dujyzNFOJRpF1Ebjh6Vq
KY25KD/VLdx03Ug2JHimb4ExotN/o7rVfusYqDCpMClTyMWxElJCK0eeB0u+qrpbkDo+jnscYe96
lb3rkUuCd6W/KwgwV3E8mSc/YKZez/XkstE6lcbuqdf3aF7blgUONwZ5BHQT1oS2a5cgd8V+6Aea
3gppGxmlMEjPbEsC+r7WuAvshPw8NORHtjyzxyjSfUzoEPZC0+In8K4o/fwC4xHP8laGRx3rbQqD
4OrEDa0y074NbmOzxflY+Atf/cxCA/dHn51r6t7n5qVLhwCYTJXf7DJeJw2kGvE8tEEB+q8qLh2Y
/p//WGc2XNd5WcysEKCD4FJU4aRe/cpGQOh0aPQgP2wCofxW1A5qSfArVAlA0DV8ORk4nn2I/P9g
lb52IJsm57cNiUadH7ScqVw+pgGx1rmNat9PnrPcNB+oZ6xHXWRgnQawEfm8f6FoPfqOxYzAqb6K
KopeHTdxbmVs7BFFR6+x1s9VHSUamyCzvdB8A885D8vN38uz3Cl1aKBOTUwJnzQ16O1kOsYr18hx
vyA6CiocTP9baVWM8BiVB+KvK2fjyumzBe2V6t9p2D6KFtURMVzGzL+m7oChwzDl3E3Qazi6Yg3D
zL0vR8DG9Ono41M1hyM2MnVeAybGQYTFHaqoF0gLWwI2u6bdBmaoPFzu1qXeaQL54Y6u/qgBY3gu
MzZveZoK0k+NnikfQCd3F7nZe6o6tyqrxgv3hfkyTO5nPCby0iZl6I2Qp3eWdLh4OClOI2rhvdHE
+drvSNgzu/EFSUnG1JqTEd7XGSMUMQAP0nMdDbVnBTl2makj5bN7lUNansEXnODJyF0yt4NG84sl
gb0nxfGUBUp6jdBXdIPSXaXm7k0z0/bs3gz9TJrvZhS++LGZ3ZNU/2X2pY+S1w4OqmKP707I3Mlh
6uyLUa7NuR3pG4040yMDt6p0e7J7xGryR9Rw5sh/ivdSNB4zGXT64a7vu3TlTPU3P7Bzx0CZ7aow
KbzIRPK6LOCBLdRPJrQ2XGoLOjRdYaTAKujuVGTVgQtDk3HMkvOETWinxw1qZRI+UdiLYivov+0z
oRT0p+satQiqWYDA0ZHFsAIUkZHPAamTlsFTbMYZpzNsqS2KHUtG+jt6Y9yoc6HYOZH1JGt0wIxd
vouy26d1092mJANo3DJP4Vhlr6WSVgfRx0x2Uv3ahuFJn6ixl/eFZoEl9ufWHZBbT06medJoZyN0
DslD+Y6tWOwK1c93ghcP/x54GgjV0ToT5r+6GItTOeVyP/mqeRL5+GaQ+HTPwcRsNeg84HeM0xB0
HbUbVU8g2B58cJKtn6Fu0Y27XtoJeijodpFu/KGwkGciA+rz8jfFiskAkapY2yFvmzjF2OjOtnJE
t/ih1Sf+76Rx6gt90LdhORGI1pwN5R3KnudMpbgshbBld1jw6DuL+dCmz8dRZ0hiSMD0g1Q7n15r
QXn2s3QYJi9qAH2O2Unw7tBFWOWBYJaWqd9Lw9Kqq32Lv5d+csW8sWmcJ2ILh4a0stS3uCS1qez6
AS6E7Kd4U0aAgIZYIUwo1WvniIWnJYv9HWirfoTPddMJlvkBf/czJDzThETVPjhr6kR35SAhuvaA
1L1OzfyfcFhZtL2nNWG77jnX1Nte9Op2OVXohV1siR2MUVL28Ulp85jjNpNFOqMohVl2h4RYFe6R
73Z0vxYSvF4DGctUCsnJvhqu/1Y4Blx81Y53EhtaBOrbU10ymXzyfwkZBqqxPERzj4ou+WeeEwIi
oL3dcvwqeBG6BHYk9UGU0cPOGRhtzAqV7VIbc4ih31CCwodFv096XIyuRozpkvgXNekjCi3QwSD2
l/12yORfpPrdkz5oaKRrw9+1AYR3U7ZoqyXsgpiclHXmU9BteqUIWVgLZy1yXT6loEEYZFzTxHHP
CFDZ50QZx7XnFCgXyDMiWDVhwZZ10e2Ddjg3inlmhEDZrXePoLJfJKJx+HjOucN/GW44HpvIOa29
UX0lhg0k0y3whLJqasjhSagYMs6yqmXCIejEANLjHvYDczrZ3an93peegYXvdm/03bODGKjn6t70
0ukfCXFuk+2qbxTx9aZJe86s7n9DdzHKOpAHLSy3jr4z0lh7MelOHY25fJN5sSewvvCqCfOGJqJn
Qc1+qBpcqNiUmp97gHcPa7uqW+vlyy6pvs4ovn/aBWIofqVRRx095ANg3ykHqIjMRjRW/5ZX4a1k
sHsURQILkjLP82OVSUYZ4S2cilNqp386ewZcVtk8yWz9Q2TWQLOEfMRNE90CiflpPoKWKU2/hg7D
SuklbFoHO3ClKExRLQ7ivhJER/oN2l1rVD5WygupUOoR1tx6KfS6wmkOFpR/OUjzGW8vis1IXw2E
3G2FrD/dnPwAif2i7tR+HQOuYIBa9pdad2gPka22h9bJuCGTHrMR/wOI5WdI5aNpjEjcoHjnsPmd
stWuxmnSj2M06Ncg1m9GE9VkKseOVxmcDGC8Ic6dy92pas+0ivXXylesa5zeURy3q6xJlVs60a+R
CkJcrcTKk5cjWMR2UK5WEmwcy3xtNGfqsH7kz1omyAq3u+hXYnPIBhjoHJ0Gp+8IAjS0y2L900wK
M7TgpkOzSkjFJynRhdicxsGBxCYIjV07uzhwZUy99sVwNfs/XJ3XktvKsm2/CBFwBfNKzybZXmrz
gpCFBwrefP0ZKGjvvne/MAhKS6ubJKoqM+cc89XQtPLWhcI7Elc0nEWBSCSdM/gzUfEIFAepSIxr
ujVwTdvsqwGqPc8oP80ij5/X/ydCvL1e+nBQ4fteIlgTD5y/028LKtEsi5s6KRtpBi5yLNJdn+3i
EfGCpmPlVNVNWdTtXrN0j+kNvUw3JivRpizbqcumsx/SLv3t5IA6PVdzbu3ctE9IKf/652qn9W3J
CTtrv5ttjkkMQhH2BvsNsDQohOUJKGgCJ+Zrm1razSgtf0YewViojRzIc1SM4U93qcnV7RDmVQZ/
YWnMWWWBzSIlUJjs1k/ssM5v9C9QooT36k6NOCCbnO7XanLpZ9dgsGFKusNmTaTpwOC+zYUebWeQ
Fc95RnZkyOlMBMO7+nYaUcqUqfDGowrJTtum5mg7yfVSpWeHEjx2OfILSQw7vDuvVhLs7Q6TeuoN
b/ybyV1Cv+QQsF7eRXHyg2yKdkvYBRGgS21O5JD/wMG/3QhflEd4m3Nzb9sxNTXpCH4R3Wpq0ofK
iumgOePvRJrigjQ0ekl9Ah7ZymnOaM9xF9W/YIc9kyJZ/5p4MiRxvW0IWUsKGUL5CPGZaw6Rgs5M
12KcN5ZorW8MbtHLOTqvae0IuGnYGR11GZIs1a4QLZXfjO9+6w2zcTFs+hPqGW8hqS1x8ZPET0R2
NoqQr5nxkBYSCxYEIL0S424SOZb/mlyMKFRov+hxElpJCAJI+TpFiVWkOGSXFpzqviUjqpxNY88j
tpe8x0xOXIpXNM5JA/N6mVq9AHMvaD5PdM5LMsGIbcr3NXZURK5aRcOLHLjlBpGCUMMOUfkpmSQW
S4M8qU3qWhc7GPPThF0AkjqzWYfyXd2aUtbFolXx8dGJ/gozCh4ZW/BwlZDBibe7NJaJdU03SIj6
z7dLDUrmhkOc9GJQkUtoJgobvuawxrf4wOJdLGXXbuJk/DM4rDyqeuas6G2orapjlxrFQcfis4v8
F4Ba1q/4FcGS+O1hlopJMRBm4hy9VNgvDnyPiylbuNFtJl6gEJfEBIPTy2bM3Ng1kKqqGRw4prOR
yD9YP+tXXTe2zJK8J3XFdjMDbQCOpy7nhrYeACt9jwiOXGSL5g8wouYJ64g4CYe2dCiSnuwd23Ag
wnQWQCqHsJD/7G3qGTN27ABqQRx1yF8NceyqcuJE2V478j3VS+sDIqpt2/XkMTiae/l6cFKJQr6p
3jhWR/zCXKk/7PQfYv5QZxa9CMGj+xqZzqMd3KkKFX90fKlRgqpSFSQeHlnO6TsTCvO1CPLqkPZp
8SLLnmY8XwT7bBlxv1Ujr6+HOG12WQT4X+ic16DwbjrdjN9lBfKg0TGlp61pP4yNKfAvxGR2knnK
WRtUFPlvQbtEd2sYDKlMls8aaHME2yMy95GjE/puWm/64DVnAIo75NoTumkP2lU71o9JNLYPffz4
9Yp6eR6wSpUjGyOd/X5nxczRaoOSg4kIomZL2Cdn6PSDLX375KPN2qWiBRHhIgiw8PHs4PxAeSwT
iHLdYOQPxhOz1GYNoK+XZ7Vb5Q/OS1rY7q1AEjgA1dgVGI9RvKA8pklm3yINuE3iOPNn6XA+DkUT
3FlaYEBPRi+gFBLkzaRsCVle0b9x2+pkUHmf/Nitn3BIF4cxD5MdXzVELEnYHufMoy/ShZwbogCs
0vK1rsvI3jmRYx3oEoqXxuY7U9nhT/+bulVsokiMA4t4iE69jwjfzMsnT8htKSCiqx2z9Zjwli54
OWJG8GUOyU0bSPg0tLL6Ttb6BKdzMzZ0AmxhiRcp6OYB6QHy5eiCQXw5SsaHvXc109wDxkgmz9dl
LKHHEhdgbGEvEaqz5uKSVXNW3fyK3/oOhtQ9KLP62iSjvCLyn4fkWCYgJNcwX23gQ4+izKCf2jUP
qnBz/bH/4ZY6R/nWvx+tDmf4sth0y+LTOahh+0YyPgsckKuVg1dVlC4jTJE84+GCINqStrZcOVUA
zjO8qKWqUf/E8pDRAsTLBmdS/cHE5ATzrB79GYkD39JbaHdtWST8s0scfYEpklWbO733AgzvosA+
5rXfPbPLmZ1g26pL6xkmMI2gZEYPXgfpfmyAxDpzd00FTZ/MZTo307XiaMHA0ugp85umS+5LZpe4
O/EGwwbi2AVoIiLaPKfkixoo2Og+v9rgWTx/lO1HZfMOqkhafZKfqJTGS5aI9hZ0AW24FCkZzQGy
tWqdg8TUfg8jWklhf68igXVTRwgRQyqn2oP7L4yHONaT5wqliJ9PT10yZSfCnxh/xyaqNsquW+k2
BAOHTrX3w8Z8sM3+jTxyHC95L29dnr44rjWjAXxOlkEOfcTqoXhAHO3zK9MDQOF9WTVTyzGphHtN
EuJHayLmEi2ZT5FaRYVV/XBxvNeR6dCdJYdvTJDHW2aD01yW35Z2YumG4yvjwX47NcZPFCLoRdRC
NSIRIkF8ILaJeze6Vd0L5ytYjbN9TvrgD+mu8VphBoTpALFDlR+yuSjFV5igPoawY9/mtgf8ljJO
0CYPExnT0MJBvuC1xKjacxXyo9gv/w5czM1IzwbRsfw1ttv2UNRMz0FwEjapFvzCcNOnMZnl2SRB
dhNkZXa2F4aB6llLTNbbvEjjrXrNXH7laWbsORjCO6gOvpZjKIu0iTP0YtwnUfZct45+TOpuDaNT
hSdn/RzblNT2vo44bkDv/2yENCXAsUDscEG7V2b+Mys1CPkdza4AnWi/JFjOcwjNMI/bvZ3abN1N
ZF7UsyzrZqZVBfnITFeuPW2L2GpPLXF/pAmI2Dj1SKOLTD4Ey3xG9Vj4mx5T+IRQKmigAbNyM73P
S/mivncmYPZNGA7dJluivygsT9wJAxUWV0HUEe0hgaAqEUgYeOUxjefvuluX97rV4O4ppURMnmbg
yFIGGgZjiwQM7CZQehYXO6Z6Ji38woHlH0kOcXCXSvvkFTqnxl7cl5U7P6NJAPE43SAbk0lpx/Kt
xt9/COwcsXyQA05wi4lAPuQa6iF2DAO63Wztvl6LcCK79rRTU4r0rLsssfoMT94I9OQCxzgn1Vej
wxHUCUFscYL9mz9Ql35Ak4QzkVLw+ZCLWQfwcPTiDkcn7KHlwWOUtD5Tl46Vf4BQ8I9frweRk26T
WcuOU4uJHcdycOR0d8dZPLizAUpd4D5TBZBOQIhwJreTSD/1xmvv1Z21XAkC8y6u1a1Tp2lRYjnS
Z8XXANhqY5TChUcAhh0qPEGDfG0nUUS7IEKwPONOiXt0+Q6Dsitjmuqilu2GiJmtAYoQL8yyBvbm
QAO3l6eQISrSS/6PxwGb/UEJD5uKO/0I6qXaV4VdP43GXRPEBMgu2U9ByvQ5bFL3NrnhgzsSMcLn
GU9Z9x1TgLx4hXdS1YfrvdhJL4nfEy9Qh62LcLPw0Wm76Irk2d5IaffQhIIE/xqBZdJCeNDUHYya
NP3dJyCUAdwIGLAwnpcxSBxiUQHeMZw72uoXaeB/jWCbbyZRDSdomQUdSB6K0jfuetrpuTc+q2UE
EM1zguY5htd586qAyV9oka6Lnjc8uCpEtvZiIoRM1KyS6qWlq9a+xqkfX9WhNZzAKCS+sVVRnJqP
D0byvZhQpN6k1R/DSHpgnG+hWfuvKhfKTvW/3XIjtySlnIO6R6xtF+0pcez0KMzYe27dwU5vs81R
dhylvJm2JsFcGO7nKMM3uNAP6kustf4DkqF0Mw63IEqnd68ozHMyYwIdQlf/4Kf6jn7ndx17ONz/
P0ng+i1JHLJEiTP0iohGchdP71Oc/VEfpVOV9FUzuznpceA8aELPYP5V3h3ob7GlcTBdmMHgRtyB
oCifirJeOEQGXsqhIwqNcw2RHdVPM5iLH/3wSnfQ+IlJnuI5dVJ6RMl8L/IICC3l2D3ZKsFJ3Vu6
hXXAa0jCUpdiOblDFnuaAhOIDIkoG9sYoocxJ4Fz05Mic8nYsiutdo8RLPENhCx2zEz+Xp40ICYe
WU3ijdul1akhNnxLttCMA4/ovTKOz40ean+8X56doHcZtD/LawLlzcaxRfyClvmUskc82YA0WfTl
EmtASkNQcwOqj7KziGlIbPsvJ7wCXMufEEzQpngMInrj2yweOZKANtiVTvSLpFrxERQFexyIAMgZ
/dFSTYRG5A+VY+BebnmnPdkxP/LSQ1yl8GAsHFVGxJo/8M0EZ4whShtuZrBIkMIBliCTmjt0fDFQ
j5GGTR6hpNdKcZcMbncnfQLBG8AyvskPWYnkLiqq6ntgtogU8JIyC0lvDffdg5BBwFjc+sO60J3i
0sXitYwBM9NwsYRH3E5k5lJJefeY6fSd0NLiucfF2C16A7W5qr6GhGC0N8AP8fFr9Xm2hyeNzJ9u
rWYgOlVZon8GpqU9NJr1oBmpvze9mpkclVlWTv0PmU+FST+kLX4MuVgyf3RRPrM+mOsp3AUacTUc
QYZc8DuUyfcQZ8pdZNEj5AjWPiFDLJabf/5BRlKxyW1Gb3Ec/I0wMb8E4zKjcNiSlYyHukIJpGd8
cDddG7HgNWSfTaj9aHlbb6XnT/vBgVU3Lzpqzst4QNh9bFFuSZZwXgO63o9ruaTyvz3mzCESqMne
wCd1jnPIaNaLLGtPJhiLUBkgOCphLLYGdtlQMkLSDNN/6OZt4lNaVaxhm8Hrp7e+DeUR0ire+HY0
t2obIlH134b0tUm5yMj0qLlpFS1arYuGg6HBDtuYXuhf1iUcxlC8CoPhCeObm8Dop1V4m8aYrLiQ
ZBnVrgAg5t48CyvJ0rxQUzPEoJ9+KsVxVRk7eXn2NSDARgSWhQlgenTiOEKzYP/up669y0k43fiA
8STjGPJG7FgcgpJDDU3r7hHuEFZTBmX369cZhEF8nFOUTUXiie/1gNbO1aPppIqenFV/U3bYtAtS
NErSaL/jwEi3UZxaT6lGTg4SXBKCyMUylhNH1QJzc1B7L5m3VKRQnHZFRQh74jXdmbLB2fieDjG7
8LF0hk9rmcCPRL4eHf9H9C3hY/RDraxJnco7GioIEFGYPA5zFOyyhWzW57N7h3yNhU9DKeD0+NFq
peiqcuDOc4FzTvdp2buOaJ7xkXoPAYkbFpqp3qbNxxh0Jt1WMiPwAIzAUEqsb6QgPEZUu/AjXJJN
8oHO4pohnUZ0nNTHgdHZPpaElKxS8L7q95petod6bvTnZPl1mWvnNfpk5qBEcpvVrvJwnmLPuIi2
Sq86BCyArcFJGNavdo4qLHkj3m46AP1Vj6jRnr0ofZSxURM2EWGKJSnHkqV3TaYuuwVxq1ODp/Iz
JjEj8wqySKPhU/2ai5H/gQSdQ9pW03b9bBmH2HJGZh31tIKX9lU7UXt7krSKIPbe/dbO3xO9OLk2
eVFV0Om79R1a1d+2n4Ef8zSMinaHzE+jFzUqXY5Z1Fs1TDKXiZJ69j+XfstPTmDpJ4BIUD+eSPAv
m1axVzO8LCI/ybXpVn0ppLVFhk7W5Dnsh+o2UjaS52dWwDs8ja8Bn6kWR+LBdIh1Xg78TkocWe9P
WF2KQO5zoBs7seScu8uDTLq3pqqwh1uEW+NXKO4Y0mxpI+ITwMexHtH+Z0MeJaCKfdfq9cE1su7Y
F7E4r+/IukuMDWeJ5X3krPDUiTq74EW/adqYvoZT/AzsenobBvkrZxrsR/1LuYwkqiFY3LmEzdhY
8JQ8CKy6+xjM+Jch1ZAWvEiGQjsIMZJmH0rg8eX+YIqdHivi2Iqkq9fT4rw4tAbLQThkPSpJsY78
BH4PJpzBz7qtnIWN1vhZFcCJX51cATsD9sRDCub+wW6Fvy1Kl6pBVk9mkCRX8veIRY5lSRwNwIbG
xqKijn2GRWItwHuAUWYZWUyYMSRLr/5pplUJBrVjMmf7za6c05nDWOfy9dI8lBX1eZiz/NgLHFyu
B4Y4M5EZLwMo00Fg6licXpPS0nC9AdEBTUw4WGk/Q0lu76eO3kDD2a0gIi5Jc4zCegpkd1n/11a9
DL290HvOb4T2XSfRkBkhf2gyyJ8DWxfXYWGTD8xz//XO4pohUCdnEChVTAQua9dWabTtPHCPrEvW
eRz52Ga3EC/YOvxdnlnDYat5IxnOo8h/JWRj16BL27LR7y0c5SDlQjpmWl21O9WXhF2wD9iVGFYj
+t6oxmQ/3zzUAemNLiOqqcpHpz9klO+L8pNB3JZO+b7o2X+NSj6XlWXeKif7INZGfjBHQ9HjoP5r
GvSjacbh1fXaZ8pf/dOfb2jdF9kW4Fu1jzpJ1zyzyKXZ8KsM8O2GRSff8rHhrjYK/5QWRnBZVy4E
i+9xOj86Gkcv2h1gpUzt0nYwpYEfoEwb8+PIQdO5swayQ6hTlY2n7zHjjJOZb/uUFfzQWEzY7VI3
iUzFM8Dg9q+rdTdftNMTiaOE+k3Rt2iYjDv07emt0Bbfh1GD2lxa7FXv2NQX44ddjPjP/ZI2XI5u
eTNDNEefJkBmO2mzH7BEbZ3lptaccTrOdFcwTXOZNvkVMDIudPA01xHD/NZmVslgmWmkA2rzUQ8g
CBDZzb+5VB7dsqe+u/VMLKrrwbipCMrs5vgXM0oAIv99CVTTZYCvicqtzskHCQb6VxWRqeRundf6
I4IklPRMgTMXyrKaKSQzGgQmbYVNa132PoI4BsANBJICzB7GP6nV3rWJ4r8+C/zrHJCpVoMjLlG7
v5ZpRiZvGN6puz8ZFmpIT6SAUbuvDdriu/UGQdSD0p6yCwzg3Vxm7qtqiMCkIJgtfhki1kqDZBci
7Rq650KHgT/Gw3Fu7fhRc/XgYZ1aj3YiTsoiMXPmA2Jo2wTx6MwlCz08OFqdrO0Bb+kR/E+jgDLk
ae1XRpbrnZEhPNjzEDypB/6+e6wIgQIzPGBPU3O1nu/9Rln6uHfiTQ745s7P/6pBctOzPdfYw6ue
78tQtHdA4JkujUO9J0Wd0jQ2XiK9TE9ekhRwR4mlLdrprI4bNp4EOLsoMYOEmJzCZx0oKLMzTlHg
5YZ63ZJVS1898E2ryI/mUKiOG4KUM25KJm1rZ3vUhsc+hNqFJVkMixFBR6WOQ3/cK9vdtqf0Y/zS
/SQc+rtO4vNsp/01G/OG/NHhCFlxs0p/nIKduMejP0lCMKEYfGdKh9dpGRviVbMAkpVMdpaJTzi7
7abR8XzhAnsvIqe/DRWyW60kddhuNI4pgLUBDozTiGw8jvb68pmphyblrEkvHTLO8n0PNCt+BE4b
0QljagUgirFTYCWbbKk8jV6TVy04s0S5dxhB3Tv1TD34xvjv0vA1mOTLn6rXZEmgrysbf1fUUYbl
HYb13dqrcnvQvrZekJK13FjIyDB3F3iaied07hIZXWZp4/cYmHcmLYIda3KNY2N4CeRsFFbrDEjk
GdJ614Cyk+i/8B6uRYKWZdV9kbVXtbZl7g4xHMkpJsmoRcvxrw+gD8YpuuX1aZtQVLSwZnZ9pJ1E
B0jo6wE6DQW6jjXFyvuK7cXFn0glMlreJzx+loPQiD8RmHTnps2I9g2EsYOrM5bHwj0L89U3++kn
q2MSJuwEdOQouQxS4nw9PZRum9xckkl2HF6nn9awc5rxR8jWelKKiq+x1uwiDYl95P5BC7hZ97mv
0Wr1bw2RGjO6teeGY+dLHeUEzCb+aT1/OuQMYZrvw5vSxFpl81KG7Onp4snLATCsBQZBR7gOFhGt
H7ravurgbgxm91SbA/44nYrGL1HEBjQLN3NvJUcJzF6NZHubT6RLSe2ay4TWLD3r/Wya4SW2MW+p
Z+NyOdFOPUW+dVKv4/0PiOtk8yej3DKOKKUGmiDQX2RpNld1hC9zethO0ezWs21SzhWhOhjj+S9c
PHj+fyzBS3vbyM9a3u+ll6dIOemnKVF3YTNwSGbsfXw6nN2hs4IhQd+YlM7nendkPnZSchLUzaVu
s8S2yHDOYkYlvOUnDuk0t+nkbIt0sK6ckG957NRMSUc6ceT4iZuTvBtIODBvox0O4cF6AKK/ajAT
FGQWiP4cT/UfzA3TQZlssToAdlgOD71VJls1f5ex8B9i8jwYZpvpVpfiBcJ8jKMWramKLWmh7VzJ
mb+nx9WFAG/AbiNO1U46ZfM+7ZEHmeSAY9qjBqGTSI4cuCbVs3O87Cd2K3m2mYMciXdihqomLY1L
cKEVjJsxG6Z31uQ332OimWkzWXAZKTZ6nzu72Y34rY1FHbXuA+inX9RRU207eEM5dHMgcSySd9WE
Uc0bg0n0hGvUA2N1WOhObdRPMja/YyRPz81cmedhxLAWhk3xoFoyCMUqTu/TzQIn92nZqKy0wote
eqaIh6QWPQiERduRjxhd3aZ/zX3A8L5NFdg31WMoiKrks2lugReRkJNWMJRSt9yjCGq2QutLIswB
cxIIi0APywlUvc4bp/eEfM7lk9mwPDMq7DyCM5uIcE+jPzdZP32GZvTLT/z8ahXp2jb+6gyLtqep
5gQVUax4tii4Z9jfrwjDTtXYRzcYVsj+meBu67GQb0A8AVfi+jmOLqReHFGounQbHwh8Jq+ZSVNP
E/b70juHWiUfU3uEj13gyffrdkbtg9/qX/lLI+Cg6UZ/nAUaOE4fTAa9elPkSfta5ObOSAx5h88j
fywzyvP1DDflMx8io83C8qujM9lyFzTpj5LAWziAWv5oOxafWtxyUPQ08oUbTuMuaIFnAU+CAwmt
CnUj2UlZ7UarICYNA8RrmzcEpDOYAeNBCyOsht+VBQ5C9QKl7rxXCVUQCoG5OKAb3GrQC66NgYw3
NLv+IByUHuqybA0bMVSyaWOO9mooO2el+7Tk0as6HJ0PZknTuFf7/JzCcWZoim6Byt0gKCJbdLJt
lI87Vl2IY0hHCI/oD23VQXKoBInUTZhc7UXPl9tNdzJmRno7I9wpUd1QiQ6/QGldm2lEGLA0x2NT
EgVUfGq+Vp6qZdWBMejelBA4WpYjrYOBiL/zh3rdv8IbqmHcoht0sAwsrn9qgWxbeOLOylEmqTeU
JLEGj3J9spHj/DthT+GLGYLGjjL8nFU0abcpbhEitaSF3lx3dOEyNVQO8Pb3kmS1q5qfq3F6VU7t
1qXWALOJ56XxgE4jZezPprQxIIpMgOkyQHItP7oaD6qVNHWbN71wX50obq563kUMN0qM5v7YHkrH
GZ/LSZfkioXyYxTWv2fra6MdHSLTFIB25+lScKhyEx+HGYIRJkqf3PThDuilexlGxDOhHr6vB7ux
LJol+23cRWwVV7IQ+n0cMX9olrGER0bLMWGx246QP+m2Ldq20s+trepYeH04c6iJQlR4wRs5Udm3
Hk2+a+feOzYbACwCDPJQN9ZNkPq3Mao8fFnk0NDk5A94PtEDYxL9e4hvGC2kicRxrF69NMGjLoHC
0GC8tD5jOkDZm6Ak3MtfBAZ9VAd3fH5HjSb9TaMJARijBdEiES3+90HG3r/LEH3OAcmDudPpKxOi
RiRS78LAUxsK1slxT8Ow2PrYz/ZVCikLv/nsntwQraQyzHiAOFkEXHC7tfOMX7bO9Rc1t0hCTPeo
R3adARl2yUy8NWXn6jt63EsYuY3Ry+qil9kM/c1qim9MNJTjRHMtseDO5t4Lwt+BrmvMgSr3sTUO
tdvdoJaPbmIdtYzUtazol1EADL9jhUdoOxlJ8zRUvr9yO8q6fsFwT9iarCiyF+YAtUf6nI+IjZA4
+PMAlpPWlnpoFvPwZDrYBRY3Lv3aCjduG+7X1hBn2Duw5hyEx0TgWLGQ2apLTzTT6bsVo9RUcnUk
aZvKBtWx1hJuNNRHj7KVT2koL1VXfPqVc1NbcN/7BMXSL24pi7B2pgfeV3SFYzSgNiDmSB2M1HlI
PXNz9vVh9PqN1bSb1vzw6Ox/+rSy9pPWiXOn5+S5xKAFSVypD9w09HpI+NrN+BwR7EI8mYY3teGq
L7IbufmeDJl4kxIiyUzTtH9Ij6I0mZ8Gy7xQbeSvcprdq3DzX07dRjdm4tG+8gTMSKvtAUBnW0ZH
ISGRPYtSuaBsAsJoaxRSgkHycp8XsvmpaR4tq+Wq9ioU8VnSHTpQntj5AwqXxT3OWrYvpTgr5QPz
kvi7RbNqG2pwuxsPXSUVxGUmIWbtDGVcYbc1YfmdVlgIHUCH7A7SfLyaJJal7Zo6nnffdn9Uj1A9
lCK8JSSuoSmU+bnUY3lJ+rkGkdH/UIdG37GaixzEr4CbcLseQVl/GVLjTNkSyOzc0/7fk4y4+EjD
EmwFN5h69vVgYhcnGQlrk1ZM1mMLPWxLJqB3iBdhcGMwsMeBO9Ls+s+xUsyt+c2aqYLHv0NQTE8a
3JhT7OmkLjXFm973sEOpj6+WAAAz50Z5aWP321D35l2WE90emFQ3SH8/MB1RZerG7yiiIx43jCks
gsjOLtHxzyHRbtpC58S+TQpHFdOCA8KwCdOZD2SZtoQ6LVjl2nFcEGtMC/TnfirLR8+3t+oqp9N0
DQxTntS64xS0we0KoBK+5Hve8ONcSfOsmlCjVRtXRQtQl93d+t0w0Lgpu2hFwMKunehAjRO38r73
u2wXegLjaBxVZDBr8oNwB3vnszOe+5xI4tDHvLPuM6jhv3/V+kT8lNUmtqvfPVKzY21hSMvN8E+1
OFvVQ5SM+p0aQGK1R5oEQTOptW9j1keHzgQG24pxPxiN96QjCqYrIrN/wuVS1zaa7/gf0o5p9cQy
+Bhc/WyUDTi8Jr7W0OK/deOPdXqnI0IoZ6f92wAf133a1pqU2o1IHuTKxuQ8NPF3dZCDNB6dXDKZ
NtXg+Dj201NtI1itaF3BsIDlludb1blj9aRBtYRqU6P7A2tzB4TuuchDUAoJu1jeZXt9QEO5EEzE
UmUokso8wg2cbbAHbYrWMLRTJAnqbqu8vW34H3E6SDi9g7Efx3o8DmjPbmGQ+zeipplUgntyK7PC
cFOHlwwhCEU5epTQzIezcmuwaJJxYtF4sDiC+EP+Xg/S+uZW8qyFpvMWu+41DCzxGzvztWg6cplM
d9eHSb0b8zeo0zsbH9lNX36myAWxIlKPodNymer9onnaqaGk37ZI+bBXXj1tbuFOZNOZ/ruonPJb
bTHha4bu0SSRDN+Y461NmTZFdRQbdNWQrULRQbugHlR3XA2p6Anvo0g/E8slQYkbYAQ0Xx7XGsIx
+abFpKufKtO0UL8ttmxKno0yuRJvYRKlwjubRwjj/w0maFvgn0uLx972630kyNpcv/JlOR9RjsLx
WURosbCKe6dmLj35xCwu7V/2YH7dEtPSUD9AEASlQxzcfabL9uQuiuL8EloufOVFWOykGjtojFEm
WNQhgmx5UksmOtrZ4Jl7YKQcOWsT/W1fMb+ZLQiskQ/kjoSlqqcchm4wAii2zdq5GnV7Z9B+Oim5
8pd6Oa10+jKeHbNJWknIex14u/Wt0YYBkbWbkCkfDd3Fl61xWI9BzgQmhalUdirFEpA0TgUuOr/V
XjjKNNv/Z5ZLcjZpfDRZ0BWHF3M07Af1UIkJxbcBs11d9ni7cseR10mRSDjlkaeRuG/BLLE7t4hH
T4X9KHXTPn41JNQziUVuY0xoylSnV80MdCqgauT/p+SYI7XNfj3xaY6ebL/+XpbCugjc/Ky+K1HK
j94YRMDUYHSaANm3baXpa6U5uzbmjNmwyUO7ozmu04l7U8/Stq/xFBJgNCyG8Ek3UDq6lvWoHqwe
VGtWBIF4j40s3GmZkzE9lG+ogUHd2EYSXfu4ja5Dav/NQGIZuy7T64uOr2Hrc956IsPSelVjD69C
n8NScqm8rDyUojAvSbtENNCPo1Vivokoar+laUzJMsbma9qMr92iQaQN1e/TcKCMIYQ+2noaML6y
CauLV0W+t81TDwK5h/DWkOHz4ge/Z/yXvybFc9GAXi/MoH8fLJSiE+St9Zl6jU5tvxmW19Znerob
DPDFsF0T0mOv6xQVUStRm3TIKKKTgDLE7Am+j4Nb3Qt7Q24ZGeZa2F2b0XttIP2cWzMyII3/x2mr
ngmCWjlWApQ1SV8Ko65/aQhHfRRxtV45VlFtqZSmCZkLex3ijxQ8qeoc1g228clEgqNKoKrlvmGE
EuzU99SeSo6dy9+5lsZYaBkyde3eTypwmC0KIYTjf/TWLb43qKqpkbqJaej0xygquFuLe7wLYHK0
Myf7qsf4CM8joRU0y51M57fZR8+OQE4+6xHyiCghptSl28HUFaU0U+HwUI+o21wrZH62LBFuY322
6uvBrg8uboZUvInbsMGJwKmtJoXAahgIKglgEiJYUvt4Y9nFXQG6HzLvXOYnjHdYadmCbQA5Z8vO
HXfFomD5go1ime/tICSz84XODYmSvzhxnGFJOpneaN2tb0vYMSngBDwd8go2odFW5mEO7crbJMIW
97X8hR8oZhLTxI9yedb4BEs4+UaEhnlQI5wJSMxm0cFdLSOwdm2C4OJvVffIH0VFfOpS2KJ3JIxG
SaWMGdZ14vbHLCc/tolB8n9R5WptdPFb4DQkb5OpR3jul5zhekrSS4FslcZxx0/VzD+Zu9JRqqPx
PSUaIRqT87oCrGQGEwc5h9q+JXYa1lfcAcBkyveNLWzalbLV7vvREMfU9fZskwtvC6WsesgT/CIN
HPezXb83JRWfvTS7vNAhP1iViJxzqEwiSQh3OX0uHL6aSMJtNnn5zvzvpCFKo3I7p5F7lJWJMbYS
NuTuamRy032LLONDS9zx0Rmc36xhG/54fKEsZDgXEQrTEN0SauH4ooezfUc4xbOkb3Hp3f5JDWOr
JU9KPUurI7MBnFHYzXtPR+QXaRc1q44nEW0T0orWbgY5rKcyGQQ8FGBMQ9Fw4BhmeOppBTWMmfGi
zjKtrr2pK59sQbTRi4oJ06e1HfyigA3mcnxdKr6i9QivCKcDc9nHYXLlR2yHDtlJBCcJm3VSaZ5D
o4eJRMxcmqekl6hhi+f6/tW0vCswmPLT0W2yeULQ05Vtglunv3kOFzimo9dvpoONeqUsJtqn6tw1
9PTBWmlbddA2J5E8lh39hqG7L7qo+S3N5l5nwPZueAh0vWSrJpVST+WpYqrHPks/eEyMcRcsav3E
je2NUVi3ygppzdh2IgHRms2DlXun0ROUfGHye1WegOGCOZA0d6vc3q9+daRv3o/1Oda06PrFWgOL
M1y5hfyjP48vnHMbovkIVS9FyXCpMfDZmWHI4RRSzWS45I3z0tfrqXmdYr860Cwa98Ik4lajbb7z
kFD+lq2enpnwDicjyd7KcHaeY5KG9maXIf3i/BBwu3G0bczA+6DnCne3j70PfLzIv2qOp1Py0qTD
fDRa4Lomw+3/4+q8lttWum77RKhCDrdgjpIoybZ8g7KsbeSc8fRndMP/56pzsVkkvR1EAt2r15pz
TCAz7qlcUBxoiXphmA9qvp+6h+wEJ3DAmD9tYuY7t8UFJRA7FL+KzZdQZdSGjibg8c70rYgg3wgk
Sq9VA/NcOKAYHELcZ93yOvAlP0eavSO0YXmNAt6qhAgoXDCfAwZq2G6b+Bqynh//v2fjRIrAWAnS
WBepjBvxVPWY0S9JRFhxZtNoa9XBuYoSva3t/g/T3gOtRFLgsBruzcnBUwnK77uqI72p8UD8Hj13
bySx8tMpkvkur2Zvpp/clxyq5h4wi63Z5nnEyuSjdKqfeku1NvVYkr4ux8qLamJEFEqdTqMDFAWp
dZQtg2hy3irUe5tBb/rTYtnjzQEkN3bup1HQ1+O+M0Mv2KYwsy9RA4e2UnDg1QEKezX/RtLCj3Z0
7u4w/Zbnh74k3zovZiEnpOhFZCEY3A3DVW6/ezbDI//fstXbXFykVdQbVyMZo0uC6rVthnaTKOjX
FeTqcvCHPyI/jc6nha2WyBLdPIc1XWBHLyzgn7YBbgYUhRxe5uzyDFwuGMgfLgXXKkmBkmWh2e6G
gxLBnKq8St2G41h/mNQsDCXeVTdrLnLJRKOUEKvmDrvol+eg45ZN/BSEyq6KEMPiM2JWYio3wuCD
dDPTHNgPSVdvDQT8D800OnTrpfZezD1ScaTH8OOqUCc9PJnMJ7OhaV0MVuqnY4bpgP4zBg2aWE32
yiVhnfAGt8/zloQZD3gDOOsMtz/zUu8ALHzlNoYhXAXu1B/NnBqYtGOsSWyryOyGb6OxGM9ub0DT
KFPsO/yeteolZY6UQn40+bJ36+GM5OyimHGAEd7+kMunbFsYIiWprg8LkG8MeFCwgppzgmHq1b4j
ctA3TfuUzhVBFJpHD/B//iLL4XTY00yS87Jc074mr7T2feDepYI4LucfGD2clyjGmyvgCsPccf6I
5nU+D2sWkU3evfdpKPrbsUCcwmYZGu1vERoP8I3DfPpeXuV1AUj9qXKdYutgy37TleYRhcN/aWIJ
iCS1GMVQB+Yh/00ruJ9+LvkIEvhPPgb7zu4d1vLy3kQkBNHh8b02BcfQazUkeLGo9p79OurliyXr
MAgLxChFYtWH/RIXwZ3pbIynwMAoEzvpITOVo/u6OKkCmH1qv6Z6xNLSacxsy9RIQUYp79bQv8WZ
HpzcrgcGZiUws2WdYaacqTlrBBdOZPj3Eu0mH7S+DegCZ4SHpuHyVfHn3czMGU9RH37N/WyRYMfx
2wjn/Dfoc6vJiTuImaBoODKAkYYIkN28ODaG/h9ipv7+7335EnPve6GkwESEdEo+mOnybS5NZX0r
sDtjU3XkU4Vjkd2o77K9GXZ0yUfFig/AAFD90/GMnBKIOwWHHLFFv4i9P+exSy9LVn5U9dbVTC0a
pZAZw/KHQQLYQfTbRtvqQJmbgivHsxEcxIniE7M15jMCMdDINN2AqzWGTFH0n3qectmUWnjU5/nH
eu6Vm3ZpGuU2DOfvpe7Un2Q8yqJHq0ziI5YZBro41LcRcA27BehFdoi+5/LrVpP+v8NbkjjBvm2L
W71M1cUunAsG9dPQA4HUFJpE8AKYog0K0YsjyzyWO3ocTZ2VW6+KHqj7m5sqGu8mmi0tpXEyuKHB
MqOTD1DYX106fbB3YJfxYOvKm0614uWmkesChRkNnPTDQstK0eTx1Qvtuwe4KfX+tIzfxFSne3iQ
T1CkR0fDTRQRMpO8KXX8rEbNhK2tRTqgKvN1ILXTlxXHMKC9BRVHh6qn6sUflp8Yt5Ubut3avtA1
dWt7tJ/A5SQbdVasQ+Lk8xUp1taGm3BHQfKNkyZi2VAEZXL4RTiFreMIqa3eqDZlcd9aH2Y9jmKZ
J1LCUWmfS0ykOurdvVQxsXca6eEsbK8IxBmLVTldSoFVcLE++xzvf6AWxYg/PM0CRJcNYGTB4bk7
AnSm13Lw1sEaRoVTQkDnCe95vIVqZwtFSwldBKXsYioYrmcmIpYX3gdahycCMdhbR0c74isPj6vc
l6bVsZ/J1ZNbVLxwCtSAsh4zWLowU9Ps0RfLi9HrGP0yTH1JoT/pdMcvjIrxpVgkiqWa/dnGeoyD
jp1LDuLGQNUvnZldxsbcrYqmsaKDM8TWdC+0xt4GNurYingOWeDFjbup7an7FmTZWY8q5+CN1byV
BTrnz81oYEHn+vpytelWFMbyRdu3/GxD40/H4O0ipxhIOoxzNdmlrxAN5rfx+NvrBeNGr15q2vU3
KTgMwDYjp+im50QjyV0OAKYCMJGGYHJrGrBVo648BlyB0vziYvw4wyaA3mHYI3juxNiH4lmhcg9L
yXiGxnbTe453nKwsfilsOlni0ISy+02ykhrGF4VVZBfwcpavprFJsJOVneLGrI5Z5RD70xClujZo
KDM2pWYSgFOq+V6u+3OCYhsPjwkhIFRZkBJ7q7Z4T90Y4UCYA8skvPqZg0iEP1sdztKPhcoRnVkM
Rd50nQMc4+hzSNQF1fvYHuZgYPF39P4/1oQnpyoRi0VFscsVSJz/FgGkp8heliXYlph5di7JGMfY
gBSPJWH+OdN7My08R2gz9F3K1XorvKbyrYGWN9dpclIHo/MDxG1HHXsRMyWBwR0Rl9cUz9TmEacK
AENSPlfaYXtZhbAzmvm+I3yM5pH5aDmCcELsfi4za8JGDZCeNxD+D1ytnGmUiMYHyp1rJgIAI3Lj
rnadMcGYyOoSr4wAVpXtkG6Pmei5NNroc+4G18dK1p29crmtzvQw/wnoAj8tmUZ/pdlNqj/lDVmE
kzOf9ZQQOEMKppRxql+VxNBR4zX984rWlb0LDVF5g5f5YAx5T1Nfy16xc7+UhUb2UqO/9mZHMSSs
EyOQ5UTwbDivqNy5JT+LfCke5LMeTNUuVtDYRYWWviiF4fr8BMlX3n3qbR1d2DwQVAgc+5wF6dVp
+gb7hlB0EY/zzUIvvIsNNVw/XqMIN+unW3vBdA+Dez0wnkjKagQcjlBFGybUimXyXkQquAyIN1o4
oCkR4whJnERzSPEZkkUkDPtNxPg5riZn1UIyCy7PQ9H9kN+lptUiDBrho+9w/x9Ddmc8D4Ju6C72
uE0QfHO54YRmX9ys75noERukKE82EA0JiM9OtFmD/VBV0duYGbk/B8l/ZOTFb0Ov0n1WEe7v6jD6
uR7/iPANdvxZR7NMNfxHzIiHcMTRI09Xin3F2gJicySWxxm40zeJWh+qjrS91tKDC22Y4g3oKtHq
ARbEIk6uUU+GmY51l2FKPV+IYXhCT7UwhQKH/ddV3RPRulSecaZdgcfYpL3vdulfHXGqpYdWzDZD
nGpbi/ivjWyXrT0z6FwAQBgj63gIeyXM/a5JOoIGeVCSPLgi4jvaQmsm31qS5QsogoY0K32S2xnT
1uRZvsogya5jN1Q+4zrXrMKQwbOIwJBGj7pkGlpkc8ltgHXQ6ummJm2gPuQ4SbXD/4xIiY9NUNr3
LA91DF/8oLk9vHoOYnN9+OamhneX2liWBO8pG8bvVYXbFpOv5696NrpH1rVVrkFQLaug+m9L3lv6
S4lagh7lkv3uKu3A6Cu7KVPQX4fBekykq/xnQskJuuGNOxyZRD18QC4qDssIoStKi4PSTGwKfLu+
Purpy1zZM1la9lFur/JhjBMUNRWuz7T8NXda48syAsERqkupp064yqQoVc2ww5O3646bpkN7J+UO
fIfMTyn9/CjWoIiJJqd8kF+iptEDrFStJi8OP/UQawBnJEch69HESaCufNAnDzt6Un6MZgpzVUhr
HEQU9wgDlINodquoOVanJIb7r8TxfiroDknDLpQ6ck7kUdxRk3pLjy5O5/M6aaNFTFwMMusSItAq
BIm6DO8woHlOVQK9LbDk8sEh3gqKOe3Aoer+hIL0k0SJQkLbPO89Qfopl+53ZGyt0mpxdiDetwAa
7xz2QpBrbrRzazpCeQfOA2Yi/9DGc66xRfZcVxUc5cM0/lza5b0+hGmb/Sr79jdDiOrXElT33vtP
akvGLs4uZh4L0KCnXRMn5DyjeJiIV4FPNRdbA4/KJVRy66a8S4mCfJCSFgJPEbc6RN+V4HW3yRy6
LzTrsRqT840ljL0dVfQrUZULO8XM7V56l3LKYlKu1SvZKua3Ogt/j3b4ZMRud1VpY5/iZfqScnN5
XouIS/N1tAwnKRppjdLGVNMP2wZWvdQvIVgIDglQJT92wuQzJGgWSa+A2MAZqzOkEVa/TW2SLA1l
uY5JajyHg7pgxMl/o1S0LmWY36SrY8kfsoGcMtZTg+8srvOhFec6zWFXrIy8WPuYWkBSTWrRE5f9
AQ/NDPKBIvCpVEFRsfa2kH62sto30ko9lAfa+fOrrjvg0GLn0efDsa+88KHVWnAe+yiHhlTGO8Ob
Gy4uIkDykVNcOI+/EPuDmVHqX1MaXpKxBq0gJvblbGnEQVLhy6KpoFvro6LvEE8RF7XqyvTKfci5
jGlivIEQxHDWqnwNtfc17JcML7hQ5LQ4K4rUNK8VnZKDm9Q4VeQgJVS7i94N9HjBZJARlcXHYqzt
DS0jjbiyyTpPC3lkmB2ADeQsW/WM8B4FnQgCmpOXhSEbTu/WObVhX19qD3O7L5+GImgmH0w6OTnx
RL6aJ59sLPR6iC1qAlKFWBqUb6bZc3Qf6S3Kl7HLJ+wQpWiLWpyKAe34Vf6ACJ2+smBOdgNqr9V6
Zwq63NoRJbt62I4WMVeOOj8FgSl+oigJCEMGOiZri0wDTj3XaPugkAnsYai0ICD1yNij4U13sh7t
iEoNQBf5Hu31o7wcy4lmy/q3LE6j7VzyckWHOlHS4EVbkEDbtv07J0PiJVKWVlg3vC1Je95uaNOF
z91A71dXT3NWYpUxl2OM+OvYemoJ1o/Aq1BHceYNuAjlg4sudn327z1H/Go6YsqoIElt//0C+Koj
OY2XbppLvAL2Y5TagTijDhAv5XoMFBNPT2azOGKdvwPtK1385Cz1jWv8GoxCeWhwo/xCUxk2Wvkz
ZCkQoDm1imJb1KoT/uOSpNVrkagIMeL6fRHnV8RKqsCPItQXLzUOC42bNHRz65mOMqE70EM3YU+a
gr5UvynHx32Yt+k3lHIpUMQU6ECpKwy2QIrP+/Foz039lQqNi4aOxke/uYcUZ/0odPiJckrp9Hmz
XzJEKtVsoqilsjhGXbe8Z7hpfw9dRysl8LC2YnRKIq19LEPMUBk0+llHGb+JdMbqHhkIGLJsFJEU
V7d6OstOIXBq/Vrm9jfZzgza9qsMHEekUTE9q4bguXTZyoaGk4U5Nc4pn3NCjOjfRW4I5GGxpmfI
kPW5jdPMVwwo9LRiXtKcjxf8zUnrdJ+h2vBhqSCzg7kZUM4CuJMrCAWjcQ3QCr308BT9pu9cDtKM
QeXS1JWMqrI0evyb8VQjW86opNM+tNPpZkUofgY9XQVNIkHlSYVCanZTj2zZmw5L77zXrtIfVtsf
HvfbgID3aTSrS1Y1wat8AK/zQHoc3eUrBZYAuElASJ2XKK81uJW/qk47SXpf6xznpcL6rmRe9ZHj
sfl7L5ZgQ1viumq2qXBE+8ilo5CXJPadhgFk4oLi0gDmbTO8fT+nGmRjR6h13jt7qQf/h1toOoSY
q3gMrMLPBLzXm04QcGuq899VKSfl9Z+eQT6jE1CX3tWyiFlRE8j1YR83r60GY6+ZEeU0tV6/Jh5W
5MpT3lTXdB85LEmhh6trMhxNTDRrWxjBZ7sfqE63BJAJomynHZY4OS6t7v0MFbCIHLcLv9KbEeCn
cHQ2cbzsmxpNAnGF2KvV2sHIrWrHvCh6TkxBwUC7iA5e7013lwYl6u+YOkt4xZZCRG2Rg5WZY7f4
MfeibzRtdigiBLc5tTECIWE3onU3orWIZh80dPWElIWaErixBB5PDlPgvsXxhdK0LDbzb7Nq5kcW
TA+Ca15XIVtPGnBVjw8ADkSkjYyoSWR+2DS6XpSO3tXam0/NjpTpwOoualh80xWXzorlFJt8RO/m
5KG5izgvvsBGDiGRKYSwul1OhhZ/3zVyml/W3BQH+Ur1VDo4eUYHVr4eCE7c9tAyN/To5qv8ZRNb
uSVk8fPVWRzrEDPbTPL8WMXmcVhORESCl9Y83d0vQZNuZdnct8o2Kqw9aG+4WvocbiPwsqfUI+pp
Np6cgbEHJ96svvR43uTpWE67/z3I90boCKC5m4d8vxSTgrZalLPecu7KekYstTuku9ZkEuBHvY2t
34N2ur7Ok/H31KZ/goK0trUi4l/5Zju9fo5KuzkXdR1dSfbgPNNXJg5xI962Rv+N5U5/tez0Z4P/
zM+xzV2lIN8wUNYn/0cctCK6WPYCwFZYYnXL/Sr1hYRuhhjbKDAg7FIkvq3F6VBxlS6BfVDtHOA3
ruyzERjtPcMcsgVKFBHPpPZkLIbWdkHWeon7jODdlCzUtfERKg0Hdj21fbby3703fMx1lu4sI/AA
1nb3kCivV2eJ3cOokjFACPA51DT7O0Eep8TMjdsIjuWfkUVV4EpP+WMUWR4LIz3+q+6MHPGhyJoi
SLCyuhimLGH09BRQpLqGHEPqikLC6KbY2JhZRUiX63xny1RWpuA/fQ7iY7aJfsmRMYi7xulJWzFD
+K62U39Bg6P8MZVF30hg0fr/dCANMZNVu7EGic1AwfhuOBE+i9DZd65hPGX1FeqDD8M9oTgmWa3z
B6Pqr+tTFZyEr51ClxPXqgDQ7TzgexWTXhU3uJy3BoPinGnHgIilgegYirf3XDo5MiTFg6Z3bNPY
Xl/aIjMFli2Ob6y6OydPPrIObeTBgMRzlNBIBK301GWOi1Ubr64yK9cJWsMD/sNnI40PItUcO8PJ
mYbNKkIlJ2Eh3hcRHmMG1E8EulX7ROU8xGiVKqWboo00melGiGdIPk0qZdsT7nWfB9Dj4M2BmEpx
cfBzbVg1DVEiMH+egmkAoGOG5QNpW3mnZ3iSrxbxVhJytYVBeSmt4b+IPbgzafmJk13lVJlfa5PO
P8dmWlmRhZIPkQVlC78GoSbyIXCxjhNjZe3+vUdPOiWdAm/I4FrltkcgdmzpEezWc1gdMlUcLaSa
tQZ6qkx/SkffWGf2pnXAdxcIhW5FvuBoQFL8XiD+SOzoedKe1l0Uncgh1dPpvkw9U/c6z+5pAnCe
j+mszZ27L5YlP1uo/U4Gic/SR4ssgnxGAPPQTsTaPCdKfCAgm0mp6blPnoEAM/JCLkzhZy0y+COe
FZhnc7FYptWWJoDQu0ahsmytlAA4rowvMyCLRF5FSH8uWd/auzKYyKEVnmGtFBncdtbjdk6R/Ra6
d9Y1Dmhm47VktqbqTuBRaY1p6JLEs3Ixr0leabusgppBb1p/RvwLlhBYoz8zm/2Ii/w5d6aDvK/K
eNZRIgt1nRpwUkDmwXYJFyZRxjfDztWXOKT3xKW8aOlPAimdbTTbYOiNLymoRsS172tMeJURGvDR
ZmFvNMfnxMFyIoHcnodRN1GuWYvzeb1H+TJ6X1b6ATHUF3smC7uecpKz6cUOVhx/JlOHCjTdk0vx
FA4JMUFSnt9kmMqK8T65jXdjkF/eAdXeAX+WzwoN792/Z8rYIaA3IVitshZPZ07r9TUh4JWhHiab
bFEp6qp1dLzrApVlIoPejqyr2ztwLj3DPs+cmp4tdGlMZKxH4pXdMy3h7jmAZnXKWOt8h2JPKjoc
4F1H9DbOrii7aS32aGiCEV68mJgXlYhey/oCH8eOM/bBc2+Ub0pSWxzo8/lYqssPwAb1vkaoRYJu
Ee7cgCVF0YBQSFNY0OYI4zzIKVVe7MMMRzyZfXdvSb6HY6y8YGzOD1GlzndDgzaMheDTwfbqI3Dm
YsWpgV+S5WzAwjxHz2qdfrFRIVSwZusN5Pq4ofmbwdBWrLfRN37ZZfEuh/KW6nYH1srg0NUtKyV8
8WPOFGm/dniQoTO7ybwjvM3pQ4vN19auqpRcVfQpdUxjEP17WizkKWmTsoNyOF2AVsP1WdqnPPxJ
M6Y5yImCp7/iF4OOpnPukO1dh8SYzhyYqjWDcWuoV8hx5fa86MgB6r9Hm9AJ/xRunj+VGP3sUSPg
EIMXnmlzjFeTiMst6jXhPu8969aBRnipTGiTMIC/rctJHJJwImwU8qIea0QDDK3qY+0SUIhi1eC3
R+OF2JJ8k4oMg5HjFVnK86MyFGYlYgKpMRk/d3yGhMlwGmcIkR08u03xw3jdJR5r5A2DQyt9gdHE
BZAcRmiP6ECJVY5EoD0Hq0ghD7pvnsNY+XCF4qZgMLZ3lrA6pknOyXpchos8gtWfFRiyjSdWYtYd
61VJka1ojemRe1KT5bzozCvtvtnoGYaZtlx6zL4ZnmO3G9sbo+YWSlFB68A4yRfybU6D2r4egPw5
ou8hR/aapiC/xSYs34qN+mVaMDhNpEecugBKhG1digL2pF2hnB2FAvDfgw6ozGf0lh9MU8h5oFac
ZMsuBwu2b+vR2ISESvhIw8gvC6rgibKsv0ZdvmcsrpFNqltbKyAxVBUNsFTkT3TgVBGughIYFkJO
ScTar2pjU0MENbs/VTsej+tuTW4P5tzgyYpUSIeck7fybycmB62BvKtki0ixUL1JjEGhE+xTd7MG
C7R8K/t6DPl8SWyWvtC/xogmCTeavZiU+yEQV4+IUc4YOLQGQ7X/D0tjgoHAAaNjZrfeipJlVl5c
tLYEWRhhI7FJ84ZVOnsxJ/dBt0J5E7UlJalfCYYNcaIV/VR+dmWYqif5rF4QHpnjoUu1ZvX2SINP
B7kDtnb9Y8W+UpQnFP3V/ENP0ZTR8tiDGNSeQwgXPr9z/h1hxFz79Hwp9RS9Vkuv7EnC9LGGL4rB
/ctM5zUMB8rp6Yr5YXrpQi3AWr1wzZciNJs4JPmReS6ZdxLGwUyaTEe4KHA+h/AwCS+og6flxKpA
uTQHuS94E2eV4n3IWuW+VhsT7cUJn8XQEfQpxXjyQYNPv4eHhRumVe1zr2igAGY7+qibCjFA7f0V
medt1DzlmTpv1SJwdrSKT2iGYfT1wA+AA2QcXRQCT8Rbjhf3zBvEME6ZjOG5zLk5UODGJ5BD0Edo
s1cRycn0sW6y8x5ZwA/WyytW7FmAiovtMqk2KaxQDGhVgVnwaG3fSHUWAV4U+c3Ztoc/ay9MU0xv
n12h1ag+yNOZVIs++c8qGt3vOte844I070ZQEds2EYsoTY6OmX2mWpeg+xwDjv7jpwYZ+FEQkRL6
WHFmJLL0j4uaLAYtXmDclAjutR4/ktwmDWX4awhmhAb/yvD+8qeCge0FCNRGdm8JRqUaQ1p7kEy4
2bY92nNFSS+WFRt8cIzQbCgOclZOvQXUUt4xCnXT+iekIu5pqBnauHiUObvo7rOmgF+U6p2OT+UE
4/E9Et17lRyUlZ2SN0gDJ5eQtWaY32rDEYTE1CUVTp4ThEZ3XgxUUXKqP9O2vycL5dsIAbgs3Sc5
P7EbJKexnSCEEDOV2BkeBYevi9a5+qH2TN3n7XibUK6n+4SM303uaW9GbQW3zujzN8IVAY9742OA
l4bbhBm+lHEtHLNIDVqe26SjuGzz6Rioc3IPU/Mhl0PdxVVBlwTcjahxekUls5S83W3AAf1GamDP
PfdC7efso8rWLhkOnQtdAswq8tPDo3TURYySx6GBBUKDglrpF1epKx/JYCOi7Zj0l+OvqSUQntvl
WbaIW8DAuDIB0NTKLp2sEqtBU59jbaCuJp6BgKQBVKDbGo8pzEakX8PNiXD6BqaOqXrMMbCsKlOv
nJ6IClBCzXnWA4QTPaHu5zgpoYUP2V114Pc0urEwg57KraL8URB+EQNnfa4rRgclSXzr6b7rq/DK
efM4h2Z4Gi0GYTJFg1TxYVVwpUKlwidsrvHLgfK7Z7b/3jTODdlz/xK6i/pee98C+kin9fsn6js4
rG3dYcyOct3VAHVeiEaOto3j2Fu59sqA76EaL7IRZONb9Yfxo9SzaO/Fdnte1BAOCbi+jULT/wH5
CBRKXjhb+dKbSGdnZF7zWSYArMV3KY+NcEnmQ05RdMs2Ff7ZD/TC8alCg7OzAiN/VZcFjI6nE+Bh
uVs5aMAIfEJBjd24KuA2QYbf2MKZ3SzmdJKMM21RAfmkzVs/2VA1JoZ4sdt8X2rNuM1UQUhB7xY6
kAMk5cmXL+WDYgLfSxBD6Nk8nxxwV4eoduc9GF4QGvWc+2WlJV82x8Fw7sYPlfQjphhPxUyM9CQK
1UE8OHYynfVq+B6LAnYpouA64N+w/meYkv4p04mZVSJqjKsie2F48Uu2+7SlE+B270qT0D4W6ugc
Y8aE+6Ik97uZcZbE4GQdo2KfAUsiHUZ25TzFGmfcxeMYLHvrqjkR3Sn3vS6lx2nPcD+7ml0Cyocf
ftBn9WzfjtRY5K/A+kNZ+T2fwJXVkLP3eowgn1DQ0LTNe0k/Y9/SsRZK5moTN8q1pD/+1ffl6xR5
QMaqGPq/ScRNrsOhivEcxEFR3bsopKVluPbV0/XgAQHzQXJU/ltbyu/xdp3lExqDI7P88JDOv6Dc
M+56bM9+JXLfFtUaNmByfibhXG/llN5VsM93RvjoWi68TFt+YSqstlPkEtQ6Zfp23ZJ1LQ52cjKZ
DiRU9DG6LjGn9GZjeoIe6zck8Wxq4agjHzw/dfJlOH03IrrEs1ifMgDIWGB75RCayYh5rDlJ62+K
z9evc2+5K0u1IwP5Iy9xiZIW9HNB+Rx38UPthyeANToyPwoPm7GtCKEKb3nLtJHE7XYvgxUGIyWV
PMyBTXnA+5mVaJeoT6qjY5aXwQ71k1njgxXUrzoD8kQqi3625sW3bdP4kybNi9TIwgmBa1k43qlw
bFBema4+YcwmZw4bacpae5RRL0UD8LyLCnWPvFjzDQJRfU1qB0hurw6lE5KJWNVs9/Oya9rB3o+x
sZV1cm3SoAZZbqFeolMGDvfdg7bh20peM93pqUxCJFgAq+CKhdZMVl5K69/ifYsupt1ozcvYQtJp
rQSCDvjsLVlX3cmgUk/SFG1ITjO4tGi1e0r+4hkKqV2Gy+hXjUhpdMi604W2ehoGYt/FyzkIUgLA
KHZoPTTNqUnKcmvFNgJ5962JM7qIGpo8kdyq9C66iSqIGJg40adNoEcVAAPuOzrm0i1sESW0KfH+
CyeoYQblgxxQtPMhgEuNELbvGcX0UQ3oHyEEC7/bEZWkYHSGLdzRYiYza7LBlMKNTY6paeHngRip
bIay19inODNXcXcSV3+ZpEx9ZkO7Z0pDWF2IMT4JR28PSbnbz0r1NWrmPRhIPoKngRUogHzpaw7Z
MIWDKSEfJkqvHkpb89q0nbtdZ40rcBGHVYaceyrOIGzmvelUD2U0Y/5FS0LvOeo26Uzeh80/eGti
DNkN9bRwF6Ia8QiV3a7bjaMV1bvbBNfCYl5kZwtUCgFsxWwe+eaSKh9RXu6TxXTegAtNp2BCBNeb
XAOaqxOzm4g2ZPLa9I5xwr91aIW+1zUDUJalEW1rlfMBDRzyoRD13CK8u+cwzH9I3NBU8H80TkEW
qpCF1LNFN2BiIWMZuqoNBJGBomOlIWdOl+4Lz5ueUaQh3xvfA8sUs7a+fsJykv9MwV/IEW1kJvNe
kgxVBmLAzJDl215FK16PcZdoVb/xbP58wcXB6uYvZKF4BXQyOZ9u62Y455kpDjBTcy6HKtkX9UJv
v8yR8KKTtpF7PdPOzq6csn5J4hK6UdO344ZatDBG4iTHzyjJD8uSuLcGUMxlKLmEZnXsH2YN8wga
YHBsY/IqhywMfHmXWVFobDorrny1tL/jC7S/KOVOirL8YlKP2oKA8lNTG+6uEABpJU23VrPcKksl
LMid9FOESHlTO/l/gzno74hPsKs0TESHkBg5u8koHoVAPS9Y4jHk/1yVjEPPQYrsiKe2m27r0BON
aL8LJm/b5kF0LuK53yCm2MvVM8/0T2eJ7uXYWm8w1YpDB7B5K18m/QjWFvyQ37nMX7zE5fMQWBI5
8sS/GQI3NznMWXFy0CcGiGUTmsBgou5CQ5F0IBJdX0IjvxSjgpREvIqrruQHJqUSdJ2hqyJeUGBc
3GC826WD8MuzXmcjVF+kLS1VOO3GyZL/VpB+DwA9SH6/yUhacLvLjdk5tnJuDTfr23f5rJ3M5Tla
WLtMZ+59peiUTWz/TowlPNj2XJGSJWb2c0HCuyxkmanL6KoOhM8ReBvhb6jtd3rakqZs6jRSWmfc
hWnnHD0tWV4RyD6MaJzuo57hUcnNs8Nw/FaprkZhJGZ5E4774xrTzHwjLn2uVhRvpOZt9QmifMCl
cojo44xJRJiUuHCRT1a02AiAVSyMCGLOUrQEw4VDn17QEuD01q2ro3pPIcaW5zBZaiZssPUTC7qI
vEoTsi52nOXfa/IEzlmGRpgc4vbmqMYb9yRjk278JOFPe1QRWn/ksjZxyWAA4DvGfAdTo6rvIA76
ndQuwC8J90ZXjNu4rNxbQP0MAWlILg75WknLIFzuC5USnK0F6Gs4YqJ2CBzbFJnxbMBD/9E7FzUa
4U4AUzkHcf2ZC0riiNrSGs7M5QYofHfXGTnnGrrO1b0oW4c27X6VLDZNy8Y4JKe0hYwtnoRqydhk
Hp+p40wqaJMExd65pxO87a727iWuwq0STRTbFSO+C047BgwcCPxWUosUt6ZluUzbMiOzR7qQoI91
gG/cK0BSEXuMV0lqBOuGGYPs/ylanp9NW418R1GXd63NCIVUbmr/5NpDea7pctzLGek9kIxNohfj
u3yG4gyJzASQKNW0+Do208uqk1ESNb8WeYTBRnWTJ0UpDmFnDKyvRfok5jzqIkg+s2PX+wwT0GZQ
clSV1baxivG3W0YEfwSChd5O3HDu9JIsmJcCI7Q3tOnSQ1zPwStwgN06qgxQnA/DLa21/oOlVDkw
xslg/7p3VllU3WNRHSFvMLYMw5MsYVuVRlHAXn+IZ+8C9ldnYsiYyihoDFI4KpS1DQ6BkbB36UOd
gJtSv+grMwwq9uugd0L/rD3rKQW8yINTIWaiU/GGjmM7gL+qJ8m0d+JXGofpziwxVfVd9UqMt/FH
offFfwURahkDZiU1nxVSxn3dNauPKnKynQu7+CSb/Gw+kEwsCDhORylqWvWLTcTwNpeTGZaAiSNv
+BzY4bdJ0MGgJDebBjzsCFbm1NpkECm1rvkVEiqJMJtFhJhh2i3aAX3bzv+PsfPakRzJsu2vNOp5
OENtxovpfnCtQ6TOFyJSFLXW/Pq7aJ49VRU1yBygQIRnRIWgk8Zj5+y9du1vyj5H3t6J53vFUgCW
08gJSZAiX6X81MV8y76eIjiVdCXnDjADD9RoFWXsrgTOwTcTdSQl3fxCZ8jBU0Six9J0vfieiFaN
lk2narH8LzXBSW+mF6d0cc+RbqFaA0Mrmoe0YcPTNzbU+aUSlnGR32AUbyCC0Yt2IvOsiblEkIka
OyaBkXtxftO6dv2QMxLbEIQ7b6ueDlpRfnIctEuZadibqG3TR6d5i1ETrEfVTLjBGEp4Zv1OY+y2
r0nCSWSPBLzPL2LS/VNICtrKtGXNlQFkXBk2cpk295fx/ByTafJ4R1fkgbft/BhhUWNsuwV+vywL
YV9QxE7yUzTJBlGtMWy0PgvQe9dnOhPaNc279rkQKOncPrjgP9H3/Tx9o6Wip1gGlqnQ3TSxFHxJ
m2enMbH8h6GuT9JaM2vKkhUCz6ZrzZcqqt53CwGr6odz4xjiTeWXqJXdwzCVDOOXMX1qpHsfR+G6
sfrqksi6PDMxlTviDfRtC40HecLYXPxuaNf9Ykc14EKD69oYUx5/MFzjvcf46Ws3ekg4wAfmqXOJ
li5OsBzkRGKjlpubIkRDW8rGfqhDfuqcBJ+hErn7+2qH2b7dVwPkAtoQ6UJhjJ8pALKu0Q8Z+gQ8
5TR3RRZZ72yf7geK8Uu/0PdESaNRXXnC+jCL/MmXaQX5fOljYLako56VEAwWh1hQ684pEtotMd7R
xhCPCjQx6FhUmox6aNTqZk83ETmdGpPrGdTrPl+T0ZLsk0WTEn8XOMV3Y48l+P4j3IhIrXHOaaEu
icJ9bneHxK8/KsBYT0MYGms+bsvBqhBp9kDJ3BLp28Koq6JQh6tkHdAH1k8abNqtVjYTGiCgu3de
VZEiU6/SM9b67hDUAEk8u/6AHB1JHcZ7kJsdnYZq4KFl28mhcbz3QZd9V7Yzw7RIZpCFQwPKo8Uf
ICINzefKJ1pZaCjUmVR1QEXRwUmHNA2/TPJrasgPpuZ+UerKOpO7CvVfhRjuWDEJodXseA9qnUAt
225QqGVMVnLax2hGWEvzt5ZNEnVcMZxeNo8z4ow7VzF1g5J+G7yoVsN9gX5EWWGHYYmcyxAU1W37
AquP5D/S7u+4I1QnjBywsGbWyBRy2YIuB0ML1y734nvfFqv0GjSGeBEaT9AuqZEB4mlfmThSrVUa
sHDpJjzYKrSmj3VrfJj57XINI5qxw0UzX++taOHI4JlLJPvBOGdeLhdMjv1FR27KZmYxpJqNWAdE
HF7NumKSa3UXPTL2FU6fFmmiGTHmarx1SLU4Th8NZ7RWv/3jv/7131/H/xd8L6D3TUGR/yPvAPlF
edv88zfDtH/7R3n/9+O3f/6GtwnFhGPpwtGFbRuuK/n815fnKA+WL/8PLcQwk/fA3bKmnk7q/KWY
F4+haz52Xfm9ovn63PhldsgsSuOw6sFaUTmfGy7goxQ9bAyGsiTiuNfIQjUYOk0P5IsO3G1eDmfd
iMT9QzubMT4o57YTO++JxPH3prMAz0RvfQjz8WDS9tCzYIAYHVSPPgUOGW+U8pn5NE80bZPYgLO3
kJHNgSvRysgi6nCE7C0HB6WqMtyuYgeJyYVpq4lkdx4rKpeC1c8neAOtD44rt/ha1JYNMUAapBXn
e89f+J5L98jXUKJHS7yoE5fOU+R0vyduSDslWfDVkwWCboig8uLZe0wBfj4Nw1mCqgD9kT6rCV6D
YuaWFMVJSLLFmMkNN3aAMHPVTmPq/B1zR9BKhZHeZ4zlFF7DqtSwl6KrVYVqpLMNNWIX6doCTWyC
Hj0FS9QnS96G3oAV7bRsN5ahvzpIQzZbiA7PaAvMHf7a7gRtKz2MROOu0rhGrb/4d/BNlqsiQBKh
E/P9huJcbZTC3t07Az6DzIP8i0GB/XLqFbtwrh7q0hs/9vl2jBDeFWaUv6f8D5795F3dbxutOfsE
az/gQ3PeNOAQfnF92t6ry9OzbN0Quus60nV1y3H/enlKiJSk1yISHob2K1en/8a2G+/oO0KspqjS
3lDntW8ysRnRCNXrgUhkVNp0NjCqWSAzfLm3pU5zq2iaJxS19ROtCjTRpjhiBcye6yIydi7yR1ol
M/nHEueSIg0QdFDcTzmiALlhdrMqDaf5YDTuXpVuoFqyg8ccBLLomMLUyeXJKfP8UBSAYQk8mk8y
DlxaQDjievZUS1fBHeF1eVo+Hu+w4sobCuRX/ryl1PqW4Ax+/PkNvpyfP9/ey/mjhtO5xRFhOrr+
1/NnIrDUAI24ALAoYmYfX/WEM41u3eQwkPj6859mLqvF336cp3um7Tm6ZVrL2/mn1cSdB5NBI67A
+8CKptHXaCqXbD6b0BDLnh+GifaQ5r5lDsbj2g0W0na6L7AA7ZrNPasJFA1wuLi8JEX2HfxZfFDz
ILigb+cBXpJ6ZaLsd2Q4r6aQhXzOoumxNoNmm1ZEwf78rxLm3/4qLhbIFohQLINm2rKG/umvmqE1
z01m+WuQYfZJCZcICpnO6iOJ4GHjOsAulQFJphvTk95j2qPklmNYb+BB+TeKHXCsYdmi3+RlYRBh
laUwQP83EL1HUuiqKiut3k4jVcAfxPzRNn9HpdOctTSvcTDk9hqWLT4pzfBAS/MgQ/1MGqqlHe+D
EKvYG0sdOmjWmcjgGTiI+85BNLO0pfCja166sgPEnapFrg5J8FIoGY3nfYDqna7Bh8b7e2zWUEX0
XcbqELhfGCkk+r7K04jMva9hwoShdrRqx5zOgP2yyHok7Nm1kZASqmT6XYDAiIZ8dVYv1UdT84sr
3jFevVuOYULO9AydytMVvGV/fbdsjVlU1TgJrNroNGoJJZDgFFCk0Y9jt9PUXn5Gl/Zl1uV4ngIr
vDpN+BHLgnczF8BFXD2oRVgdGFuv7T6TF4m/Yi9HnvUqrUodMK6GD1NlxTu8B+x+FchnCrNzOZfY
UklFzc6FbyZ7eBUmvIJFBuNaZg81EALUJMzTgvj+XIaDtwmF35FLYgTburAZDtPtWRPQkUeDvlVl
oCLIwsvrLyGnVl+m/1woEV2VSQCJYffw88vefn0zcyINyzWE6bHZE7p4tfa2TLgdPSjS7dT6z1qP
C77CCIzxno+ipvueGkG1V/+kPul45AYzI2VTP8zG+Y9DA3jzmDg+Tvplhwd866g6tV3o3xT7UR2c
rN1KPUpxcEv7hCVDu0J3tvaNwbTYcIjhc8pd4/spCPq8tldO7k2nBDP+UXaGv1aOjs4PnG3VpM2W
3eYRQrT+hOBEbtw29p6SMrc3Blub57xD/zaItn8eoONvjJnm/y/O3bKu/nkh5H63bCEth3NHbWW/
WjKSEfRx1ANhS30Xz2bvVU9OYA0rb9F/guk+jvEE+6/CC6v27hFjrMkc4nM+183Fvg4EA5CUGH1p
Zv+jcOJq56QhaCBeSbJr19AeCAVCoIGPuk0pMxDBrOgp075YcIxmV8Sbsiv9bTx2tFpMFhTdH9+E
S79/nlK6bYTNAqv9qPWyPQ2I9qhPXP8SeEFN4VI8/fx8yNdlpqozhW6bwpMmm4Rlif3TEprQUW1t
g7CcewPIxSWzziotufhhTGm9jDIqm/FLCDUbyXlYPdrN5KMoBBU7p/kJsvdTtGwsk3lP48SDm7yU
Q44thkNRGzbpRXCgiY+N11ElowdztrqrowmsbPTsw7QO3s/RmK2ZotO1WD4i99alPdGg8VvkJzZA
FWKhjzP5To/of5EFlbq3N5uGOWsZofLB4tyn+JSnoq12YedHuyYut8GU42xsGTC52VMfCf25QYXn
m4Z7I+lsk2pYIwL/mXyr8trIkBYOdG3Cv5xdGAfknHjZ26nMnXXe0pVadnCOSQZV6fbapip6/8zD
kD4axidZVFeFF/F97QsEufGYkK+6Uv1+bcg66FbZ02ghsiQgxD+oarMe8iWewi3IZdsIw/8cVYG8
AWKTm5+/v3+v0xxTd9wFtGPaDj3TV++vNlGQWSHBZuxaPfeEb7y6oo72D/7cwLN9USoTdYjAh8Ko
weLHpdYjVROnOaqjU0gIxCpNtfGBC3xB9TjW1iIx8zDMdP20BnZsUBOD2jlYZ1K8GjcNKjpCWOJs
/PGqiHxtW2QMULxjojXjdvRd/Z1XI2CNjYFQHtDp20hq45prbj5n8/xecJXcyDK7lQZvTY7Fmvdh
+tQCI99YbHy5Z4J4GwahcXGCD81cBI8d4/lf3Bz3KvbVasF64Xo6ukgXQ++rs1e0YYHzi2bp/e5g
8Pj5Lt5JuEuL2kQ0Y5XQh+0BPGUcezqlx3CpHNypEGOSjT1o3alzc657gn30Nl3BNEi3fuCmgDL0
8sM4UiQMKI1Ps9Yt7tPxqg5GAV9BM+Bm4YpZSTBWK4VUabPo5JbS/RAzqd0WpBwbIer1O2RqLKyn
+/Y10LTogzPPFsZT5oFseIpPsKgyTtsni8c7v2aUk1tjaNUpaH9s0HSaMn0lvUtSJe9cAoD3f8gA
IpvsAqtKwcmH61YGZwuIkLVxyZPoc+esUORZHBZnH0aoFgq0IyCvqm2XzGTMWpa4qcNsjShRysXL
nWiuhC8CunpsJX2kbqZ7/6JKJWUdSEXwTuv8By3NGtK3uvBtEjcEnxAzoFrVs2EIus/ZlvTEQ8rg
I+RJ9t2SeNAIPbzJUrgrX88RPpOv+s4lSZA8Uz9e5QNGw7U3TrwNXfv1PtmnKq7XajozxeV86Ufr
3EiZfQZ8Fqwxy3s7w28NCPRo5ojBJZGxzId7P3CM39I3HW7OYH+DiacdZgwdO0+DazTqvr7qmlH7
Av1uk0VadkNRO246t3ux2OI+YW+eH1wh5pVVusahu2cHF9DANXyhe93XdmMh3g2D5b6/92ON1Jze
EOX9w0kVdsZRMx02opBejy0J6NsAO/kmdMcH1TpVw3uehdsKtzLmMDO/K81rEweINiJJDdLowbCZ
VLGApHuRmY8R7Dge6o1PI2tguqI8opVHILSG1vvCxvObGY/Z2zQoim3ABbYqsna+8Ut+TCsjhUUy
pGf1A/yoJ3MukwXS4DE5l5itZMWmry0hbqZ2gL25XMg8PB4h81hnGcXvgb9bt9SixF0azOoVb8LH
MirsszdjIxTaTL4CAXKgsJvyhD2/O2pxxMTG9qJP6J0/C+zyVig1RAKIRCZzDHeo57T3LLr2egqq
902GbqAUKWN7dvzn3EdrYnc69CUGwFHOP7u03/b0SvxjRZ47Nhnk8SwfH2H0Y+ejpARU0F6MDsGs
/ZjVpKaRgWrsfrgK7fHbvVLvuvkTaJn+ixhWHemNXxpg+NvWrvrzjPIGBars/V1ZIx8cBShUMgcX
gyYiSPVS2oSN9FOU7+soOykhSzKGH4Qxd8DAS/LAdPTkd5O6HMVFiUH0RFJBNHAJwyksbhMZbBSG
67Avq7NimWrdvz9S/yZiSHQ/NiVZD+M4KsMt5t5mBzSje75/xgFZdfAXrlY2h+bhLljDGBY/y6TP
QcAQXoEkdUlW+KMmbtoZq7O6W9FxnBPZoW6usq9m7T+1tNNq35EnDYiAg6yWQKeFn5GJEIvp8lFd
4QXQEp0UCd10IPPNzV5Jf/xqIShZFoUZxzUcUrSTIk+u9xPROs5zOTpsLvqCMAFrETvA8VpZnwMf
Uk4X1ifLKQVgq26o1ko0kkQanQSn0PdqnB2Tk0rfItT30qS/fxcbUPJWK48+3sHPxn29lAD3dHVk
oF8ll6ST9dlWKaGVDAbFTP5D9kG2Cosmtufz0OUkwGvjtcq6a+NDjcPJZtxEMgWsiMTeVogussHQ
j2QLpNwniYRePXFBVlHAszcK5Emt9dYAhGVpurqyRGtmgxdT+pViGD8q5M0vyojXWw4PPBvlg+PY
6At0qom/lomxBMzpShId7mVEAxNMdeWSBTWjPlKHfOJLYq2bViYse9VA/eOZZsGMXAk60lsFSRkI
dtzQcnnwlkz6GWASwaUhweVJsPOjhEG/41qn+7Jnze2zGjJDD9xkjS2unsGyRRb2uWWCTrEFMy6c
Gfj5EzEPvZu8Z+11zrIcIKjJ5MkYo4ryAU6Bg1F1DU1WrAtWvKfOhQXlon5QrybXyB5+cepeV9iO
6RqmRxmm2xY1xOsdR5ouBG9fDlyPNtawejEOtAkija7z0EFJ94tAVHiW3YTHqENkVw8YwjxCL1O6
pccw58Tojj0cvCmKzgSJfXdKuTVERJxa4SAopNe79ZKYXPsxkBhNSihxE8/Z1I3bt+4wYDPAyu44
WzBt/VlE2V2xTq/B3r1OiMf6qh9sI3JOGDG6lcTStCe50HZX7ViC4Jmyfc5bcklNR/xia2Y4/8uZ
oijQAQAZtmMZ8lXL2yXV09Vs4nJ+aMY1fmzWvQQpbDHEw/aDOiAdch4sz/yIXx3Bof4p7I2CNJhE
uAifojcwn9ktNMsuTpJQHHvghk0d200e5p9iaU87Nich41AB2rnsnkKjJbipwkKQwzDtUvugxLCx
b7s7eOaMFvIWvrM9rD2nx69X1c1D3QHGc7XiiS1tufYt0TyZqSf3YeLZKD9n44rrMryZGrkRbiPI
osQ7oFTEYEjWHQONZxWZRUzQiWH/9AjJ0Nn02WCf1KEJHfuEaviz71TTMWvKca0hR1rlY2vtLRoQ
SgXhzQxyoeDnxFJ6Xwe9Hm7mUJePdRlXq8D9dr93opFgEKvvnmthHwpAb7tgTOWpoMAg4Yd0TOaz
uKYuwJ2MzVxCL7g5kUzW3QLEUI/FINHPtEwQN080t6Y24iJY1EwDfQIf4un6j2ZBQvbV/ccWohUX
RWy5X5tRM3xo2wRwge52u1iK5J1Eiy19CmBfi6D952Z2dvU8OUuPHZhHKsyGfXx5vEuj6hTVkDqF
AVupqIUiZODYIksLRcComSB7Mqt6A0opObi1Wx3KUCaH3GIYGcoB5rsJQ843yV4dOp5lWenTv/d4
Jm2ihoQ+bdiHEVvBP55eeeOvk9Iwb/ytzjqFYLBT+0A9w5PSxc+eR8pljR/55C0R31oA8z0fEpJm
hPwYOuZO1mxkJd+Q1hqljHpZ2eW3n68v7utOPOuL5Ti0dYXh2dw7r7pBUzVN/dR7rC86qulOdO3F
FTkUWYhwBBSgM6+DfNuHRKGol6Eo9fVowVhH67JsXkoUZQ1Y+MuoI9icUWzBlOmwYNQW9hsBxEAm
QbcuDKwdTllA2NXLtesxUiqmXD+Mi15iYBZz09n2EhLB5DCLjkBU1s6iz2wR6eKXn995Se1ek4WX
3tRY7e+QpNGB3DiJ8aPVVuNB87e5zjdWl3cP2najSdJ1AgH31ivnq5qHD8I9V87UwWIx66NeZ+/V
42KgYwrvxXpnzqO7NF7lJRk1+cE4RT1bBZOkmtaHHVXUixOUIfanCgXKqtXKkKCf+bFFzPGLJU09
Fv+8fxQCUKGUpmNbjqTt/uq9kVnNtLUyoICUuCYOVcckb2lq9PY7lAMIzqvcPTU8HdY+ivl3Q1qE
a7Ai4kOu81yEtJKWlXGOl0MXtwaG6efM5DGnkqwtHGrrONveFVE0G893Z7BwJ28dkJPKe6/LHsdw
H9KUynz2WveUjBazXlCL6EcvugvM5h4WoJWCFmYacPvjRki5pIjfKdPJPKCBtd41o/sAkMPblKWH
zkhO7m2C4iM3sU/boNUXdFfMzlh9xs8odQMPwIlNKmbbM96WOfUFOhorxyHYfFcD3lilGy4dcrxD
QEJSAT1Rdl9+fpcY6jZ4/VZYlqfLZVxgG/rSnf5To8uKBgnS2Pa3CYkQK28JofWX6Fm5HIQVPOBU
M4/q30Ooxrc0aYigBNm6S7waggkyquOE1fVsOX5yUNZ0I8h+D1nHD0EwQgHRkdOpaqeevHot3KTd
xHmaBNikA3074f3wscat3AwjmopwbuzP9+K1ZNC7HTMD9EVBecr67ez0bPi9b/XsLC0oqVZAH9BL
0g04rXkf9rV8b4bYBQhI6Iwp2wTO4BFao53Vs2suMfORpXXDsrptfBAliWbJYzVP2l4Ji5igM3mU
H/u6I5XL8P1NGJXFyUZBToT4wWu73jjkLkGCcGv0/lvvDNPFQ9xtdWmPULuSkHYXplDWfspxUmyg
bjIZp2L7rj5JJ2u4YzwUyyMe8+zeF+yyKbn0DhY9z22XFZxgOb+sAXAmGRNObbzZdGLOWYhnTkkN
KzdzoSv6Bd4sX4fyZ7g7f5EAN4yrt7laxcWQFPu2SQgkbf0GFoHNOKUBDS1T093ZFhR15mLMmDNq
5aZ0O4S1nfeQtWlybfppG9EaewgnJN1VT0lBNuawNYph1zT6cOejI86uYV0vGm5P9gcPawV2C7Rn
eY+2uunGfV8P6SOj0uBEVV5+SskuvKg5heYFCU2Hie32skkliNn4eG/SNDPh6PM4jdsMO+zDJMRw
iqvGxJvN7MEcO5pLC0y9mcSzZgzp0dZotrphgiI+arSvaTGuseHjAaingl/HcGjo1cOOfva3u7dZ
1715+/MbybTEqw66kK60BQuaqUvB8vVqTev6FGdS0U670O+B56CmzJDJrP1iDo95aH00Ncs9+oQx
oMlg7qxB6s1RTj6qXjI6q53hEIzqLKNX9ofjtbe40aiK3Rfzdz9LNsww7d+Rbl5rYBmfZy7R1dwn
Z6dYKJYix3poaN027IXNZhF3DO5XWqt0nPZ3Y0yDYKhwAbQpWBDGqOF0v1YZ+o2HSe0FS5zv66R2
PGrBLN4XUZpu1PC4Q494vGvUm1CCzIHcuis6zFtZg9XDDwLj2SlbJDgEKJ8NS9hnAD4Ip9rw3Ksx
kkzcG2OwTRhcNSj+x66JmkcDuZ5o9X7vNkwMykWgYg+Y99KkfcStweBhRqi+5OToo0P94uhvVda0
PhJfblDnsWNwu7dVh+g81vPuFhZRsp2J7VhCV7W47PaK6K71gDyRP9o71YXvE/KYVVNDFXN67tzU
+qBBwDzVSyHLpDQ4KUlwWS852KWdo8DKKGfnST4SeLUtieo+qLbcH7lrLcmkO3ZTEw+iQa7uN0bb
0dVb9L11WpMNa8JHF2N20YSRvCFYMF7J2f7dC4wKSYPONKnqCigl4gP0Mu1m1uAI6NtsY3NMN6GX
u1c/emkYzL7NMRFAxiehJBm+q3BPv4zb9ZQTuKLGVX3QtpuuLqAIk3TFaUSIprSEUUlf5v7eu/3Y
rqIhlbt+9ID8Lgox3UNvcf/dHZepdud3j4YGgsdeTNt2nD+KvLnEkZGtuhyt2qDoyk1iyQPiG05d
g6U1bi1YnTG1oRXC6FGSpYH0dIRS1arBdQUuveBprwa3JHCy9/Tb/DgAvXiSVktowtzF32IWT9tx
t1BmVl0LxH3LQyJe9SKwDzEyvNO9i0L+NHA7y4W9aZdfzLLMVyjEVRhgFpR03xcly+jWyCVAmylV
GcJHkpKrCZLF0r2hiOuhE0RHJjD7KOiuSpHNI127gixtXCh57TLsSKPJvuDVv8YA6u99FSeqj06r
7+0p5K6NscjSjGz3cd8VZ5bSHwcMM8TtEdW9bGHpbc0ZGHgVG1014OjiujkQFwSPp7HCJ52Mp7OY
omMWjPHZQT+9qdzx+b7s2aP5MBd2eiI10rplYWFffr6UWX9ratjAWSybuQjvqMu9+teSoMvssSRT
FOB2bNkXnTkpooXfdRzJu7Ik0CRK4uBcZAya6znxV17u9w/WiLUOHDNWq75uV92i/6L7DdfPK+RB
vVzYVCHd6a3TDv7ZEuY1tKOdmvZnQstv3B8raGE/uhMQUoq3c5xGO8dKL3NOzJCwRM9SPu0Qn7WP
YexG29Jt2mcAPsAGmcH9okw15N/WdLignjTYeuuEt9Cv+OuZkFbfEo/glrv7Wx2jB9iF+lerRITu
QfvbGp375C0Rk0pLEYy0uIUx9mTTIZ4pp1ISNFsLfYe0uFvjETW3qhKSFbmMqiIgjDXZqdC7SlbZ
+f5zKo0ozVB08mw7qKw9zS+uBRPhe3LIEh8ykRVXEKfTFl550xtzupatxuwqW7EFX+lRhmKG1s5O
IdL+2LGqj0q/OTQCGHRDJUERxraTjs+4uZtHypQYa0wJFAhqMcB1fMvNF4kVfQcyZEQFgEc96cir
6rG7rvram3dZapgbFTobsb29FjMNqKyM2EI+3+/QQMMplEvRPUrPAKviUA0TOAnqZoGkj2JJvU1H
RgAjDKk70wzVWnHHvJjVpmJqdFWsoG6uD0oWUcB2e7xjhZyZba4Sd4ZsPe2oXi/ztAsYQflDB8Im
mqDqQY9WLkT69R9rf+RkVyOOPmW4nZ58TWOPn9gfKiPbu0aC89nY+XClCQ/FTFmgufOHRtuP+UI7
UMte2Rjf72slwQw0rBHTMyoMBwTz9/ZqHSewllVjta2jterW1bLPT5PG0HOxFiEPGo8Lx4DAjYrk
ud/phFX070wd3xcKPyFDa+0sOmdg0c2+TGfj4AAsWge5dVGhiZpWYmRBbsn9M0Xr0KMO3dyTFJfO
vfoaFbE4iLLf3lOCBWvAqdSCvS4jbMlOcmFkeSvS8o2ajRgeDssK1+4hy+LNGMTipmAMpUE8PIM7
IiqP1Y+ln9TQaEdh9zJ5hI4Ny7C6jofsGCxPnKnSXkJYNbt7W7bHecEee3n3SctRcOWAvvB2ImEy
AEd3oQdm7o25gbYwbX6+sMnXShuG+pK72QJhYDjG30QObpl5bViWzVqSy/WmzHxYH02YP/Cg0s6x
ML7QMtd2pj8Dde3Qfs/FfLajKTqMvfhYW23JoiyKs1kSRiCs0TxUzYJqpt/Rzjk7ccrgXqKzUqfe
Cdp628oHt5LZQ1lZ9b5I8akXfojKB3/koR217AoZoOdyiYCdVsljOCEvx4iTfW0hMg0QvT7juPuK
KS44sOVkUCFJP0UbDi/XL06pEAd6XRHul8F8a8J8XmuSCWpblE+un7zhudhtoX2GR4WlMUfnmBe9
/UJIwGdK7/ZBZCVdjSyjsxpELkN94mnOfVm4a4loYGP4ubVaqqBzoXtfiDCBOBEn2tbzaBgPlR/c
SmTYN/WRyThmazp6t1YgTbPyHye7r09z7/UbntWkY3M1WFn15udvqvO3p5VjeLyVuol6xdX114Jg
q/HEFJNUuI7MWazuUuTJTiEZDPaWC54wYbeyP0xzSzSVYcPjDpv+7Git8yYppn1C+fY4WCEGtJRY
cihcPQNpcnHilAl+vczHwp5xCiAddCnL9KyTwycpp/FBfbIJTl2oxe9jewYJGs702zVunSQkCs1b
jKPWuE5D/WOafVfzj65d6FtNpy++43jleS40BHKzIfV1zqqwwwkErUb2V2GRvCA0e2N7o/joZMZZ
FtjHbQujuHUA8i1vhQUtc6LU+pz3+LXHuPteiPltSarN/udn2X39JEQCaHgu2lbEMB4cvddtgjxz
EKDP/eZehIRlR5Qs3SI2WXb/rA7aaGirGqTpQb0kyWp+zM33w3yMbJ0YSDvgnltQTeDuryiR81Xe
0Htq9PCmDoNX23tgM9nGtrTqUozwn2QmvO2Ad/R6Pzhej2oNZ9+YMSy7j9vAj873dAj8ECw9Ca1c
o2m9bWPaAxGYPBOSCMp/UcXRCuhJ/TnRqytRnue8sJsbzOLyg1HchD5n7935MZvy4bHLl79vye+e
qwF7kEExl5defRkLxPwmbn2GvmbNIjtmj00QIpOb65L6F4EzCOpdSMV5mZKmgZDOY8rpmoPRFsef
vynCebXl9GxpoZY1HJ3yBNjIq/KE4G+JmwI+OM9f0i7LBs3I3L+DMgVWlWgzxAwURuYY7fUF1RTX
RP31Ask0YgVaQtlbOsD+k+b6KzEb60Ez4ocZbsHVr22M10l7yjAknNRH6mCDRt33XZxBLwG1EVBv
EALLoXS9Hx9FLp4YPZmNt0FM9nl4jFNRXpy2sI9B71ECj1n1aGRdd3RFaB/QPwcraF8S+DDRhI2E
vKIe5K0eXrUWJr/JzHPXmvTVAjt87yyQJTVMhJLbefNz0DPrJjGZLmY+BqeM5LJZzD7htdELsBUa
ALKuETAp9wKstoWrN8dY3AlpNgW7YR2f8jptYm87mQWJ08Sg0QGaIO920xMpbd4p8pPyV5Xl6+a0
5wpDePTVbMR29KhfjXS8LGYcG7UNc1aGlY4YBgo3vbj1JWawCYT4+3Zw0pVvi+xhJu5tW+mot4Ox
mS6Epwt6+hEs6BarEwtjdZBaRap3UxlXcp5IwbAOP7/SzL9dafy+UrgG66zH4Oz171uTwoIah6d7
lrOfiloanlwnw2hqN/ViHDL3oZ7a8ljnaKDbatrqjXTOdKDRvXi4ervM2mOHTHgUhf5JHaRupacQ
KYraHjtRhjKln9ytFuUuLuOIaDDdN34hjjb/VgTwp3j0aNhpOC47nFc3jedbpdACt1mnifUk0MWt
lDHG6s0XJwmITyhPvr9IE0q/BP2kD+8CY4nsCuLsayePWBWyL3NQkWne0QSNE884xq3n3lRzV3ON
a1QRNvbz82/97fwvzXJGO1wujJnt1xrhVKsmg5YqaQJ4BReUEcFipJqY9nRQc289nb+ZfWIfs9Y5
OblvH7xIm/cdURDbohr7lbD9/BY58Zf7vp/ZTrqSJXhxnCbhZiCrFou3h1q2UXfKmM3rIaNfkjZw
exUiHAXCS9LL914A1HoK5yUf6t8ptbj46keqKeIOfvGHv9alevzhwmU36iLXYSv26t3i4YxIqod5
ELv1d/WnOrH5JivkfKlSUm1qR2/3vFXD2anf2gLsSpLuXIt6s3CRPveJPp9Zu5YovDrbmeGYPmVB
NWzjIdgRqTRcuig85CEQCCbn7klAmcN9k4j3fTQ+2T4kizLYmzCeQnaYQX1/rP7XX/xMjfI3fS3K
iUCvsH318l9vi4z//nv5f/7na/76f/zrGn3F71H83v70q/bfi9tL9r15/UV/+c789B+/3ealffnL
i23eQjR56r4DPP7edGn7b1/W8pX/10/+47v6LmhAv//zt6+AzNvluwVRkf/241OLjcvmbf4f29fy
7X98bvn9//nb+iX7UnyLXl7/H99fmhaPly7+0yUH1HB1lx4FCsTf/kGDS33G/E9GGZRM/5+wM1mu
HMe27L/UnM/AnpySvK36vpnQ5HI5+xYkCPLra13PKrOMemUvJ2GZIQ+XxAsCB+fsvTZrIqB1wVfa
bpxy/iPnv7zA42uOGwY2V3nqG7LQ/35J/BebmvCZ9JvYgn3f/1//9xe//9eg5F+f2P/foOb8c3uh
S8AeGVz6J3jUBD2ny5v8b/MUy0edUGo1HZsBJ39Bf4SO+zM33PJ6Hp3uNC/UziBJRBLktTxl88R9
qtdWrER3HAc3OBpmutCpWhpSUZj0hTLL9j1lhjtquAJT2kVpqvmLNslIijyQAw7/Ne5aaJi6ml5m
F9UExdxudXR4tVQMObl4e/wBsP9DCYur7LwTMqni4BDkQCyHWx8cpiG7MJ/e6Bce2xTJ1r99gP/n
Mf27b8/953v897H4lOc2amqXp+Ne6st/eyyzCsFYUXkfJ0G8rsMcuuA/SpA95JFtU2wxGWBrc+jK
DYCzrv4+q06syFRMRb5rAalvzc+Z6O8IgjaibssQZE9AiBYSHGQ9nvtC2zumJLFehXk7KXtKaF0V
+9TMxU4zZcqnlCIlsKHfN7I4WMNgxX9T5hs+R8a9cBiabikOtlp/rZjq99livKvQqK9Doa61a5wC
1z5lTuHSi9cUJdnPBs4WHkx3auz8xfM3eCXEDf3Pj876Z+n9r0eHiJpFJazQttz/ZwvkExlEmcEA
cjggrqwZJ60Y4rymL81loI+ZgYGBCigv13ZV+21uGE0uODytLyIrBGINRWjdRI8qUy9humS3gXek
krhYO2wRecCNDm2z1oDLUFDwj2CH+IyhMedQMgFF+Q97+j9rn8vv41K32h6nmOv8d4tcLTBA6tyU
R//ynT1dHGmOGomwuuKAE/wVkis6T7c+NqMyb//nh2n+87b495u7rhfgt/F5301x+eH+bR1OFlQa
WinTUS4cpUI31pkmLbRJfpS/C2fd3hWgkKTNSx1Z5B7cZxPDXpF2tDva9Y/HB3CqLL03DEPdtMMK
FWemI/Mffs7/vo3wY9r4l0ILxY/zV93wbz9nWmo3Y4I44QSXtJIWYyNJEpz74EV/R4f5ROCJH6x8
zhwde/gUT6sjiv9Ud+AX+8cd4/LAQodLhudzz/Bt17f/+cC8vnZa6KzLEUbeWbS32HZ1ZIx2QK+O
qEBWIWAFhuN61mfqRxnl2/hDMPualKZ7a7jTU1atNShpx7rxNpMsJEXRYXFz9Mrxvb2Q0eu97a+f
ece9whx6AC8M6xqfjDpDvRuLfceMB5u7XyGGHZCH+XGDnuxcrzlFM+zMa92+iI0cxr6v1Yk55r7p
LtLpGgZDreH55aF88xSommLLCGrMypehCMd9WU7LGVj+AuCG/wUMn8QsOrOQi7Ab7vptLHa+4RMW
xPRNZnjCRNOdsLmRDkapfLJxOCT2JeXSctd9lyl0+wvJgKuVE+W6cUGRttXedXXmRkUG1jYlsPhq
cYXa46Ct9iDxoxURN3nV5QNEk+y1S5ddxdG3X0Ovww4c3Kht+oM55cnx8vuNff5UCedh9bJ7G6g7
2k/SUEsUG83oNUlb6PdaZO7e/bXkZACsobTZHGqYPKzVuAEBEW34xkFDGFZUIKWKgaIWRxrpdpJy
wa16h1Rop1Vg5ivomqnBdM++wTB4ItiuiMqKMYzVG6hKQUVGZU6anyMbK8rc4KkZrT9ObQ9gk7MH
ro2fHGwlQFPc7gU1tlMLA7Gd/atkJNvoYacWC5M/qm/U3A8Fv53jP61p+GDANPZt0mZr0S1RoWyL
oBy2cqdabxi/k9Vi2ndQVjzdWruOPDcyGOTberGQlMv4Q9TJl/RDDS11PnHxApHT926UQ5OGpwDw
rDUzMi5RNg2e81YMB9taw1sS5cmBC4clMq3xAoXrd1NjPCH/jlsL1t66AbO3zRfLlC9b76Ih6Y/p
9Cu13K8mDBnamT15T7l1ZaXqdgxPY5Pf0Zw4Kpesd0TgZezNYMo3OlKOV1+tuS5uGP5/Bbb2D6nw
Pg0yHMARJeO0XpubfW/OhMwY4weJrVMsjKKC1Ni+uP0yH9CAGW1+3btYz2Do+qda4pPun7OuMDjF
wgnrt/NIam4ZL6TaARneZJwNxK+1G3JswiVu+Ed35YPKhgXzCT00i4VlTaxPmd8zKSX8ETFH5Ns1
WJUQuleaL58LdpS7MueQ9koP0TYKp6zgOh1KYhYLW+2NjEkjDbIuskr3HknPlW/+RpChSTcy4I5A
e1zyxdyRPsJAFLxnNJt1vUeJNR5BuyOHoUeTYU0HUbHg4YOJ2xqozYOcsCX8V9diQrEzCMbelumi
2V9ftTtPACu6GzQ1jEmajKSszUJnNfhvMLBZmNWKPFFN6KLd+3bx1K3XhFdC19nNgPGVYfldmhmE
UoejEZM7fOra6ZcRgovHKmVGa1aV0SWzOyPQRsdu1pHVWaTjcdYRA36yeqpi76j+G4fHjywz/WSy
VdXM66IROLmruzenmJpDfQlD6T1XfRonT3bHSqbzqV0HN7Eyuhu5Y35oExS0nZWvVVj/cXOUzcoR
JYMzefSQ1+B4c2d+KFzdQY2oIE0ZjovxHTOalWgGJKJpvEPQqRsjGGPCMBqcQ6YRE6PWwzvfPnQ3
7gBCLDCS6IcRy/jgtbQpS2W2eJ3nN7CgZoyDAFuHtG7o6cRVwMSd+PbrcWTdTO/MKoiemAwHFXJu
ReznkFtNNWA8oNVkK5S7JakCJWUsposc4edtiC/kyia0U7cQb7YHgcV/1wy0qVdLYQLeQM6PVa73
m5keJ7/smF6j9ralIl5I8OYIcag7/1M3p6a03xHjGexqAkygG0QSveWxzx4Ku330O+PFpw8uix+M
hUkFmu+gCtvdZTktfiTnKF3Hh3Vl9ry66Xa/dDF8GGssejI03EuuOHT0565WwJC3fLpY+PYQXEwe
6zelZxAFXXfrTQVoeDCTdMoeppYUG4tIl0SVhKsY1RDrbAo4Gf2bemUklnbM4dy1P3FWjgdTlFcI
cbYEbTtvaTjfln6XEf6M0s6rLy/yQmAJtlwP2kpbuQ5pUdmbDgd2z2x4z3ZCjfq87lKIowdDwYFD
nkes4FidU8hgk0etIrKXkqmBO9evwvefuBQ/NWH6NYy32byUDAe9T8DqJ+bd9T1nw04qvIJm5oPl
HOkjX1rN+V1xEc7gtPhNwCEkhqn5oBHDvUzjWFV9SCQpObBVHtBibcMfUU7MQA1mNc5MjmSXVSez
J7mBiW2jg+F43yDNeAgDFps6uwuRCyv+mr5yXg3wnscwq+9seGFM1xjgBcb07HrTTZ6WFdz29H3w
OxzZ9o1GQnflT7vNAsNSt+6hZgfYg9M5ge17nozGSdBs69hf2pOh/CfHJkwrrLr7av2eesN/31w6
J6ZrHK1CbkmOQEJuxW+7LKGV4T9P0jS/KTw97gM/f6RdMt6iQHLDRe9d2Y5J35oLs/p83ru8YbQc
VrlDiqJjU0WIvD4hiIwwn8FpW15wmNBfn8d92NnWdYbTVet8e1HyEgRZvvn9xpnpeuMJmXlz09Ha
T0Kqu4QFMJ06k1G79JrDqDs8hwMk3ga9MpvogUYp04ESzyjGkxu9ldn1ooyaT9vjo3UYVVjN7F6p
hTSLeW0/i34rIBsREEc+zKGvCDqYmTgmBWqapJntE/v6N8kIn3MXpAc4Adu+JU/sKpyomhbdf9c+
gbl+kUeiOneW+YfRBpg/g+7o6PgnKJTdDdSXl2BRzoWjXu/cLW2xlaDrE7NLOnxXHofKZT1uUEP9
EnCMdv4QU7FeV573aZf1abaKPE6LBd99I1G+1e0D3qPupgc7zhvIDblf/qyDeU/maRf1dSxG/9PU
821jGFczbajDONdlVDFPJDIlO9Rm5Z5xKclXBlSfUN2I08uM66I0NvLJVH0A3nSotbPv+vLJC6uv
MCtQCnFNjmwvfxktZURpKH73vD2LayFmAr+Zrcw4+vZzJHUgbLSIIGUfe33l1+LR0bSb4cHkketm
H6G2z+FYJ+g9n5t6S+oZcds48kqGvl3ROQ28GFYgrJKC4PTVTVrkYnBOrFcoaUEcmPlDQB43Pb33
kkKFzAby4/4EkGZGD0LHMvsANMGM+ajbG8+8H8RwlwfWZ7mEHyCOnrviN0btH9NJP6bQXjiybBQn
ohjOQy9+b1vH7YGk3rrtGLy0SKHGdwynVUyoThBXVit2xNP+MZrxW8zTBwMsjYqKB7/m09ks6VBP
+bqrXcLHU2+9MudtiBxN4LSJm3kZ1IpYjWJ1yO/CJv9JN4Ymy11DEHxjDFjkZgNzRleKyNVEDeMK
5N5PEl3SYm0jlV61L1MpY+lAiIDh8M2dfw3ch6mGBzjrKofinsPBYWFJ2jvUauRojpFlGuKUQh70
SawPxYAqwpPtyVVeQbg52Al3q+7EJfJ96cbE6sZD2Y+Pkwlczq3mp6GoWNLW700NYFiXc+jNLzD3
3/XmiIgbRU+1uIG81ebepcRguBsahypjnkNykOhTDlKSq6GBI0PuHPbNQN4WWXhvhk0TuQ0t1qJ2
7/OUFuTFhTasv1Jh7wotnoha+oVw/aywb8d4Bs5Dk3LZ8NyzyRUY9myFSjBXgBfXmhJHozAxGQIh
t6fOnMuPqdF7fDLXvh0gX7DvPYLICLjlGOUd+ENNqqN+HjAZg827CG43g7zutrqeIXhGbb3cIbdk
Hwj8DxfkTFT24HiswsX8g91qPxm471danpmyXmYHOJ8UIaOYbDIoxhXRB14/84B7Xh6Ky1y2z7LG
KrlxWX2cneUmlAqBhCeHmOEz1wmoWcNkybhA3XQMF5R8kt26rvZB5XBjwJ9HLwfYAWPbmLQdL5Jm
OzNm/q6zxT62v9e0uFIjufJClD99JbgmLd6h4d2JHLQUCNwMkYx5cMJ9eDXUEB/XsIbKrxl/eV5U
cOxBp68iD/xztGTWVWeJmk0sOE98DRCdj5m9VzGxQ7tcgI/sAaFlAcQ/N0UIs1TAUmzzYlC5Ah0t
943j/6n94SqFws9LUJeJRZKhgH5+HLke2Nn8hJ/yrerz25L9FQJHcDf57bu1Pjuk/O2DeiJzkcJI
dOXvgixVr/w9ILuORhfXxtQXVlyRGBG47rAz5hlXVy3PoesculTV17hAGbIXfcJ/fXYczHLEZMZd
fZtBgSZ3qDIp6S4xSNv2q+MbmMI6rIt4yuZUcgOEgZdTegQbf3fF0N/z5UT6e3AztyYyPFG9TsU6
MPogVqMOmEK1njqtWF6h85X3gd7epsAMonoVfbKoR0GK2H1z9uiChWNYxITL9Oe26jlvQIpA2O8G
2z/BRCcqaHIpl1WQ9Gxfm0U8E3pZct/0rTF0xhm7RhGB40WRaIJbqBFRwnAklH5ofpeABvd8hCfP
zoj/Wa4Nd3hxXXb/8Ml2kQ9m5Y1veTJpMnViz+MLOc1T1d6IUfhnU7LV2ss9V+1Hgiu3fXHxfTFy
eLINwphT6DyoAek9FHLQ5CJY+hGxNEFYAPFxiR5Cq9bRELgSJXxA66/WZKJiQg3x8iWjGAF5Nh5s
N18isg1HGduO0R57XFD3upsTOWbp2QmKK2kb56WHhxoIVORFIBIb2PR9RdYNDDAZJE2lk2AjSXxc
0fS0UOhTbHBHrONf2SIQw5JowVOtsFp6aRnbkCYjm2P6esalPM82+lCH4ngg/+QYzPb3WLNvVubU
k+sx3jRiksd8bm6WtGlI0ylU3KTVIwFj/X5cArbxKLPH7Yz0bOTma1l3vVDPdffehTnj9sZso7ko
l/PW6CeGwcjeC1hCNr7cik7oooMscSwFJNMU1yK4dNmm+lCs7g0WEPxdRZbFLQCMeeHyz44Sxj5N
jt02KkB0JhCAhVK4X803EpNAsnEAzbQGYxvChZXS455C80CvHKZ7EcQNKSlGw0cG9zLj4093S0oz
Gc4unJCRpCafHOBp3I+2cd2grl21/vZb7yINm+nzlEHy7K2C1E0w1JyF3bwPLODT4/bHGb3rsZBN
pGwShGyOlGhd7Qu8eNxlNhV73Rqflhge6EgXEaovzgFZ6iQE8h/zbj1b2XEBH85NMKczu51TOmWR
aVpPwHAIz5ybUw/xnG6zTZd16In78LEyD3kZwa178o3S4pRJP0ea4ZgygrNVALqXxQdvJJb41JvJ
pLZaemQjk31DHfPCfRmbZUk2oTLq6PV5wgvETYbddKJTJim8h9QLI9mLMHZ8OE0EpWB9qXnEbPaU
sTSKIz04e9mibbJVZe8MLrihwoqWhwY2xxZZcj4zzsiN5WnLSsI5qpsCBS0qdMorrmscJzY5MlV9
1jlWNGFvN2Zf0eyrfSd2lgEnibFTweXsDaSAtsls1zNJkRt/GtNyjwE9JSvnR1hNmvXFfSnp3mQL
Js1067/sb0ewOupyOW1he9bFKvl1bbZfY5ipIhqR5CMaPHsbz0R/fyqrXyK/01xs6M3kXHpOlKoM
+NthOs26zch9DnYWi+G6XMr5mCNDiyAsgJ8cqsjpCXwY0uYwOdSdbVec8YeSbok5KqyquENwH3Xn
uRcYs1q6AsTfxL64DWcyxmqLgtcat68ZnDSdxInKV8sTe8MUoe98JqKBIAT1VdQNemYb7Qj3pZDX
TUFgsto/lkFGy6Dsh4abUEKzTGEcC78H8mojNydtMQ1Qfuo+2K+OBy/nUZnje+agvJqW9TUHbsG/
I456jRQMhIREsRPUmW7fC+vFBGoTmavz3QgLwZN0dlba/nEJIkzX+2wFFw5OI3ZMsDSD0Ryl2qxI
UeXtAiO8Hbz1aao9PH2Ge7YFsT4dBDNc9BQL87ATfR0mS56deXtvc3Pw0b6IXwHpr2LGVWdk/H5w
x9g0KTISPOodmm8IjVwEUUY5BJCSloAolp7qSq0KaBgNNeJ0kwCFpvmuVRPuPYOhfN5ODokl0o62
cd82lxK2jskxlEc9+DdwLRKvmJ63lv5q26Ucf8c0Dyiwe44RLPRk9q3j3u1Un+CfD3u9HNbhYcpd
QVuCNdgb1jOpN0/WQAjgVv1MK+4kZfBl8zEVcxiZxbAm1Qgj10ena87+M9xR2sENarwlPwSW/CXJ
cvWs8N3P3fQorH0juR9PZU1jeME/TBPYjTZAHzaMjGjYghenrDrw0aEP0tu63Ww+5jY0wju1lr8W
n+ar9ELnaIG15puuH+AO9kI5I+2z5qHe6gdNJwgYUX2l+9vKw5/TTShJgtwANsp3bdl+0zklLkKH
eGa3krhMP38mBo06ZC1vg0YZx3w0BU9soyvVHg1SPSiespkagM/N4KZUhXz3cCKDQubGSjKp+GDt
uIw58YxiJjZ5h+2qPvY5+QGVjoUZVpHt1hzObZkdzNZO7Gk9SRtw7JBxzBgV2gJ6RfhSfMpAv/Qf
8GLfgPDebjcwBJEcuF2SlgDZkMUak0XyqBYDnMCwlnuJ7iqWNT5kT6pkW+qvLEe2AGjymi5AGYnO
eWw898Xi1raj0KCvn8/YnUOyAzL4Cpd61AvY0teeSkT6lDACF+zocUsA9NkbBn1TrnjxwqwK6YR1
ZnN8bKEd0TD/Wc3qNtDq2tD5oVHcUibjwd6ANrSbeppaSNyQXXjeQ/W9ZuelKa7cYzGbFGKlsSN9
/RYg5w+dhS52zXXmRin7R0BD/eUqv5HtwPJgdULv4cZDUUumEx1ZjMKEad/DaC3bhTlI3UxnpNjb
XlvObw/YgT1Jvqfrm3GhlJO4vrpeTfvFz4rv0Ff7pgpA3OqjE5w0PgQ6cCGdC8Edp+5SGY/4I0jb
imcqGpr69Y9nIe+vu5+Cyuww5hLNCLEDzmMgAQM6uelEndBW4p7DcnpQcK3iXlLWmMC31RzQGLDb
Q98IcIpGz/1QPHTWqk4km5IyEZRbEqjSp4bpT5L4zIOHswnJ44OZro/GWORJukCqmKpZHwdW5Lqo
A6BBN1kYLiaIuSOGJsTbqL2NUr6bi0PGCrRAzFyV24F8zPUGNBufnHjpiApKemPq0R6akZ9VdNxG
s06y7QnHyG4AEXqUhlJJ0JblzmJ6sTEn3LGXavTfO9mXSVZR2lkzS7cq1RF25wPWyTyyLNQwVvtI
25bZQjUoNM02F0WfbWpk5WMa8UB6kUSsyvl5JCLzjKdrY3jCfZEQ6+OgsTh4a/mwbpubjJX3AH72
Z5ysuy7IqEcX76McYTdPizraNp6tlvDIJQVStNZuIhhtmYNHmkjxBrhNkRKGqxpCvybMOyqn+YR7
wToGeiBzlnhZSY+96Ax5K8EJlN0gkyI1iRkb626HMwnpK3zaUY4RG5mKeTMmVNCkQjGZ7rgq09P0
2zXpfNVc5WVFbSUT7dIUoZvFjEwXYdwMJFES3BKWvwE8kKO22H0C8x0PiVELpnbNDH+I30GRwBkz
5mQKtKb7jOTO05H5wicRU+uTW+ICDvqjKmu9G/sW6/NooeWkLhnH9dUmBIFF3kfueHGOesRNzzUT
0qYm7kW2VTTx4mASxoSo8JlwPKDYDI+9SVnpsAum+SUSeWT391JB+JG/V4CM4ln7lFYOK7hpyOSw
vFMQWvciD36oQtZ9sGLxxaW0MhuU5sWCDbAeRElien48aR54b2BldANip4mU5Ecqn22uMqQnUKkP
NVb05lgw0tpXi7ibzdd2ZPRSMA6P2xLGQFrO53BWCYprGi4sBHiZ75P+XZstBlgjf2ur+b6fmz9a
j+KNWAY31imcuG6ATt7qDiHFcqgbMs7qynyywvGhbN9TRz+3TUcgiPTOc6DEWdD99iFwoRvJnjuz
TNx5+KEUdiLp7waCi+4LmwGYUfA30vehyz/DLJsX+9zw2SSr03g7f83fASaeMUgZR0F+QDS52EkX
f5ggDwT4xzx9anraIEYIaSYfqoQcb3yqRfAy2ic7hSi95E+BrtVeVR1pNkN90ObyhNQhaUP5IOla
Ft5C/4ouvtHRJSBx6gH8EB1bZn7m5NOZbMjeWTe9L/LqOde+RfFN38x3F3xGFp3XgMVsGvdOz614
xGUot1sCYOQ+mCsDvb1Fm3mg/5q6eZR2tDub8j4buUiM5sEWU/pKL+lK8ovHhe0RYewcGwHpLTTW
6mSV1pcw15u1q989W74pJale/QV/Mywmq/ewn1LkxfC0CUHp+LkrPQ/EA7YdGV2MUVNOvGUeb9J7
mFkTiKB8p+r2BcsujLzm2UWYiItweFoyBkTMwaJw9tSumcPnWi5jzAtytaG4553jRYEDFreTdzWh
0O8FJwhZM9Vu0TOFaJF+tg3APkTliH0E/Vu1dh9G/hFCEIucsHqvq5L31s/LuJ/bmzDMiJe//Bi9
a22URDVCJCN/D/rtuwNK4eqGCximEa83X5twXggpNNAivmOZYKayjL+FkV1brRR7VPlkiTVqT21t
XCkL/DujEZJ7TtnlZl0slMUgSPYNDfi9bYBCNoLNI7h0q49T+tQH5h+aneh71zuTUN+x7Z2b1N4O
W+bZkellS+JIFS2Osm/y5r0w6nO2riaWpiklLYAOobJ/WfCC0gLarce0J+6D5VjU4cgINbPioAQ0
w9+VlFb44cngl2v7iZTTm0ODREwGXStXHboSOAbcuVcif+O1F9xMkZhFFdf5jBYk/msGieObQzxr
VqubbsLcmFmTFRfI7eilb+qoJW03A5ZlNG9Wiw3BGg+eZWSxh7VzNVNxt3rqOvOWjtxfgkvEete5
HPLUtwai9qMJFD6G9TOQZj2pSyBe7tADc7tHh+i3I7maIGuC6p34IQxQ2VRhVX+clqU6zBRusVUa
T4NvxOYK4MA1weQwL4lzTRjN2mgIpCT6RLPSdzCXJ7Dc72EFGEEalaKvlWa4qe2PClDEqZlhRDi2
5H5ZooTI+9j30yHyBso7YMlxntvnTVLQzXCaUCDhuqVTmEY7hwnZFX07tUvDr2YBTaeAYewcA6Ma
sVSAq5sg8aUkwqprwVqbEkbHAP4ydWhR+AVW5W7a96ayDw7i4zjDOkiHTvzkNE3iuVnAzyNCRUww
fOj0ljTXj34JrqSQj35A99gaEJ4ssAAUuZaUgS1YRs+MQazHLrcv+mVoQu1ik1EZ8n+B6O19PX9t
gj/YUTvMWV4mZmiKXeYQbwMUO88vcB1PkZXqEulg6AcPhf558xTT8ab4YBVcXFsL9PZ6TWwQsIdt
Dt4ALdFEcSxZP2R0ei/4q2sYsIVDcnGVk0v2XU+VccoLxqBG81wG3Xueeues3zdZmnjOZWu1qpBp
Hw5o9P1cYzfx0jBYxzUeLNeYKULdkp24dnvu4vIqDHDDp9mXYgICzn+1EjgYj3MOXzB1H3TBb6F3
zEBunDB/LR/V3OvHXL/AnQNFsoYMrzl+yTbA7NDxouH9yq/DDqKr6evXyWLIDkqDIqFK90vZOWTj
whaXjUzI8iTAVbAgsTB9be1vWbNXLBOrvgiojMMUkjgKa2nwx4qWKDbDMWO/sa+HsX0eWgwcXsWv
OxbbfnKs9Eh6M05cE3AcrGTdlcGBO4R5NBpkT4uhXtscvh1zQ5dUiuF2Q//M9u7chRpaXT1ymwgU
UsFWOqfCIJ5sHQ8rYU6JO4i3TJs03b1wX5R1uSstQHaBmoyDmZpgXYqfFB8qzgUGekWY79Vi/kas
zTCkyRpUE0bJBJHG0rZmVy1wbyPoHqpJ8XJjpHa5aOxl0Sb5hIKmq3nx7exXBYzgDGzrdaPktZWe
SSQlLUv3oDB7qESJWYhfncC+3pTeMWi7MyIoLvQINHoxlftUEXItQn0CZs+R2Ab71uHcGS05HSSK
jA66gC2W+bqhpddlzGyIKMNN/VuApE96jfOSrE0gxIzOuDryPLf+Ois7tuHGveKKUu868156o0Z0
RQ5tJ8TZ/atwuiRuYMJGgxBwDLvDZ5Ov5+ACPylcfcTdtKEq6a5nm4xQDGcEIzoLIwdWU5UxPckh
pEEUuTG8SV1V1edasmWM87DFQ+mT8QKkEb/sg+GU17jlTEYHKk+ciskuolHuPuOu1fOPrfx2L+d2
Z0Kn3mf+xVzrz0y8YAoYDuuc6mGdPdqXoJ8hj4dgafujrpaD0HR9bJQuVzY6NK3L01oRoYXy3OXT
Vk8hIFvu6A2W8O3WsTcRz0t77yE42/lBBupqq/bSDvFqyp0qzB9ew2hbNTP9C2Wkz+ikT+FBOagr
kQJ8ZAFH6NDUu7rOXltuGV4uVtKdLJ49twN3Lr+DrPcYCXOi4JKPardp4oX1m1bVyklWEVhaDkQ4
rNSb8rtm3R+cbUZL5WX5cXOfUCnUSdi2tN8GehdhQ9Cw+ekPcAQ5kULuWeBXuMd/2lOfcOzadAIV
JBlmztJ0PwSJvnGQY0dzNhdgA+zaBxvdxzJmgK9x6S6Sn8PS4UvhIWCyHDDNeLAaz+jBtbb0PHnp
WHsvIRCspGoHI97SkQrZ8xlqQchFp9hSs4nmw5T5p6ia3xse2qMcH4IWz/fSTHErsW3V0j4NWL7H
xgfv89f2nDfuqSINlZznP+16J0XrIf6l24rF2t+l+YoueAQVsJjNeN0qvk9I1S+r3ksWA9SMNXV3
9Mpk5EOUS/xPw2bQuTo4gaHRPlO+4+LnQvBBEeugtjMPoXbJqCuHx1U3BPrNhzDnWhPQ8GTBeWBY
2Hhb0CzsxZjz+Nx20ijv0hnmKTVZFq+jETIFRQc1jynPhzpx8xW45dNSFy+c98dJEiZXCmZ6HduC
n48cBa08GhNMIx2oc9879c6WVh9P0v9cF9j4+NE4cJxvnJcyZrSq44q4brP6SlddnYMNcm09NInL
hBG715FajG741r6C0mF0o+narjZKV0+/LzQ50EQ339nEHbUqyHVrl6/JN2sOKgoMQVtq1yDhzOSp
DFKQC2pkcoq2JZJW9nWEtvdh+7o+VX55RxuacbaaZhrC455RTUb4T/l9yXUBh2UnAini7qI1iZZ1
a/egJJeo76iAwiakoCyZOrjI7zi0kUKQh8GwaorHHu5NJZmA5m39xVXz5JZ5ehzr4gpkOyouD5GT
vaJuYFpAt+flb3aTXirBJAZlmGPMVSy69CmsMNDXvBQMWLMY8VvkLPUTlVxwE2JADEp7v63mmer9
Iy1Bjy8uZwrbyHzmopjtkAQJ9eeSGRq3Qjx4IS1hpLofjDwTctrLJ7sJT6IaH4uRxPnOH2Atk5pO
R4+Ilp6zX+0Yg87RpArnmTI3QYByMP3eRiusy90aFJjhF3vP87kxgRIn06WocQL4RGk4LVEegFYC
CfpTqPUrJN2GMQDSbH/4Azcq2rr8AOgGsrIn0qS0q3cf5zqNGyjz1Do6/6HV+jQu6ReakJumteUB
JTS6vHV7LUjsOvRm8ZEL8+w1DTonUkrQcFkAB9wU8zNXlcLJX/x++NJ2vyaEpf1a/jd7Z7Ikt7Ft
2X+pOZ6hcXTTCETfZN9xAksyScDRw9Hj62sh9aoelVcmWs1rIpNEUcxAONyPn7P32qV81gWZrDA1
SM6ztJuZzPBieDMdHNJV/tJN9XkcS7oBMY0ay/5gbohevdop12Caq3PbJDyCm3/DQes59rO3J9qQ
/L5MXfUCAZaZP2eTEeHamXSWlXHEiGqsmFxsVdri8MlpKZZsBSKXKzx/xt5DnxaMst0NE5oegI8/
JsC5tDDHfV7MdMIIPtwIzlyw7N9rwjR3s/JfIZfrq9rPs+ewOITNmMBeIO94nJIXn6jZgIteDwLf
Ww/0udeW5zMwTZD0YY1E1fTuNxJhWVl/M+T3UbDfxilduLk+WllubWIyFanJyCf1R+3qJHSa+uap
xdiBlTsvtm7m7HBt8K56qQxy03tqI5f1ms73gtEdeykDjxjpV2M8t2pvFc0uj8GbjibXWke9DNIs
Nt3EPA+Hw5bXOHFiWDLtskVwDSrMcJ3g8YgqJh/S5gZqDWDQalgklg5kou7IFYNM4hD7SOaQWpOC
RWeO3DuZuKfOiLd2lZoH+92cXB1VEnvpMMp3snGzfa2NTFZNiS4HWU1oc42syIBLMr/YpP0imI53
tNVsDC8jvmdiBFyTVCOF8mOU9Oa15Nhb1Q1Z3Q+eH8fnXJ+oi2N5SgwSAUINajojskof4nVJ1Pum
qsKfcpa4CFF/+rZKtnNFt1cfkiwIGcGser3w2Jomc+2H2c1cceg7PiO7qOQm4vbQ8nUq08ZhtFWg
RShixEjahSZKfzIyIiAJrN+kktkosi7YySZlHxJjmhvF0YyyH+aQFYQGzksPLDyEBR04d9bfx5zU
rd4gsCSK3nSrNQKPnzZoHRntM3vkjjGDeB10mGOCi4bYa7bBMiroYvsu+31IM1DU8l7p8b6nYkBL
qzFN6hwyZ7tndH0na3i0lJmcPXtAG0my5dpJcjwxUJsAexRkHmyQix4bX8SBixOXrYJ2E7bxRbGR
v+io6QNGfcDTQyCxIWME29LUmW+TT6myYoOmCpkYjcFwlv2m1ERKyiChKxB6HsgWKtchh5zMev9G
kbk21Xq1FVlDDTbQpUHjFZ4Ylv+aQ8RBi33Dr8cbIl/sm0wQlqAhO9swrof6FqbgZ8s2OaloT8LO
TtNt866FytPB9ZW/stkm5MUlu7A3H7XSsk/J2C1bYIcggIhmxISHKvbtVZuZ+UVZ1SOh6T3AMBMz
b1RyuU5b+7FTJojXI18zVHcOpshD+2RacGRirp9dXF4+/9vPnzRkoHkyY3RMPWEcC5oGVgBvS5eW
B6YiA2pNm6RJp18b3YiWIkYx0A4Xs0ERXo8jzmk/uo9Ze2dCVXZ542oHrZ0ZBeJREiNoXzTb+smP
j5/RhTrMkE87Filz5bqe4+RYRR4bUtwclDF9RNwkjtrAzUm4xUYVCKO0AkDOp19rjDlMfDN6cZbe
t+xGsYHWij0ppauFJpmiHArLGSNj0NUU8JzECM+LSxk98rvELkbwSI1DUK3Ki8triknl2sdJwRQk
gwfaEmaOJIyPHdFuHaMdwvDkTs/kfY6ffUevk0ElvUeke5QyJAaLM9q2Yq0zIignsIYlks8goUka
pDFsqNZ4Ah3w5CZ5ttPGkzWOzmUK42ozDgkRpAYpPqZolsTAvA6Y35vrqn81eHFuUVfa22ZIfoye
d+5qK37I0vmbxv3rhDPiQLQvjAacHXmSEm2Wz3lAeMgtSC65q9y2OqZhjpBA6lfXpjNSikrsIj06
+FaTHeoi9Bl+kotWVwRyj/O60zqT8i4FNkf3pNDxTHz63ogrDBr+80uReYEPMG/lqzl61VEXGVYS
JC17UGUa57LgYztEsB5yb9hq5ZRvi86owUz7hB8jrjsVpo46tyTaSK9WubHwsBkbdqj70Q8VYAEm
RmlZOwRTyGSEh+ffTrl6H2n8L8EattL5Pih4WtHMBzXbvKlNG3AeWVejbfe21J2jZstFr5i1W32k
n2747t04ZDonvz3CyF72fitMiCMPG0TEtIO5UEYnwsK5iLfWz7nuCb0uhvIAyT7fTDYjtdYUB0DW
iFFg1G2mxZKubHS8MmPGWbN9NsCsEKwjAub15epnbwrfyTft8kC75dcmu7K2hey/fXq6/MWfqCXR
sYFEsU5EGN13Kt0hsQMaYyXYHPBmBm7dVYdEv2W/RBRjs/uWRoOFwLB/fP6PR0XzpHTKcVcacIda
LGwrUOvTThYcku2Q/UjBDmymhCMyrxCA5fNAQvTEGyFx7gaWNe4zjJerT977DHKm5j5OlI5zBmAf
9JLpo0HX6IDi0l2RYDJu7Mo4lnaZXEhel7s5qdDIgcNZFXbuHSLQK/Q67vuEurmW71gX03sb3AF5
AXBCQwIsmloRZk7MO0c5ml+h7v2Saf+nhRFM49KIjPZKsR97bb4dF29m2LSs75uSlj7hWWW9Nsyk
3Gt1ddY5h9e2BRM/9wVOZ1jEpAzaewN9cpIzL9O6hH8tx+kcOsN2diQTzCy9hxWdr+14JGB11KZN
oXrjKuiPlpHZXZ2O8f0nRXy5PWeOe8c6Jm2eLt7UI7EaCdPbhHXyMaeuEeTL6pp9+ORxHzqBVpEp
4Gb+e5sNt3miy2tkRDTJMiThlbC2n4uxHgXC6NjcfGgsulPXlbupnLk5j/69PdDQceVzmTgsEC2O
yfglkDbKuluX5ICzUEDHCqQx2oAEcYgIH8+G+iQTxo+I0giP9VkhYaMNe2JSdK5FIzAUVBatl4ut
V0+P1tR8L0nvCYbwLWUq/Zch7r8t0X/z+/74/4btv7zci2Eb9sv/+hfH9o7T5+e7hjquee9+t21/
/r6fn75tzbD+y8EPvfgJTd1xPRer4V/Gbc1w/guIPmQJD2+mYdgmLsP/49w2cW6DN8G67YLKcB1+
kP9xbuNjJpzVYqJN5Jfv/T85txcn4/+QcHE2Op4p8FzqsKF8GyXK352OnTT8UBb1jdv62yFOPuCj
TjeKnXUuzY8euA4biBUeve6bN5nX0Enrc9bpw45+d4WrEJZdD/8RL5GL4D6J3lrDrXcC31dgztK5
lFV/zLrOoavZLbh92sNiVMnJKT1r2+WU9bJHx4hgW+5FPVk3sQFnth/1Q0xK2H6OmF/mKBqoibXO
wGD1Hiqvv3E1K7BD0mAte4wIJIQo+9s3+U/W7b9bZj+fizBcfNs8HfzTn1FZv1lRwYEWmt/EN40H
GwFTfrzK8nFm62y+k8SzM81LPUaAgURe7qFn3PU08C2P7LIEOPI2wWy2zjEjbcuCI2PAExRYuiDV
HYc1dojubKNOJzuwOFdT+F72qK5DlwQIjVS+DBQR15Q+OUshqXVnKz7gjpg8bjoTfDCbIPBdNU37
lJwLjth6vA297w6OPOkwj8/5xtdzx8zO5DIRSBOBZYnbdcvlfIvkubrx6SJtLb8/qwZbURwrE0ni
TzQd5jFR+ER0rvZVwRaFlhJMmrb692e7cA++rjlh6oAWieoQBI19sSObderNvaOBi4/K3aDuGw++
TQTJWrS6cbBHCz2yQsUs6+emQ5PXJNaL5uiPLoOcrK7Sh1GPg2pYzpgMsOxICbsrkhbfHo30VZLT
2inR3XD1b/utVBxsugU/r4LCBqnJWSWSlDBkhAWHt5dhMCP6kqsIWEC2XjGO6KtnINg+7+dtiNdn
mmJgZ6J5Frwsf+2tf2Nh/M4IMBeu5JcXUKCEdl2gk6YL0+vvLyAuiWmSQrtmQ4LCxwmDGXZa4KS/
RAvLX8R0I/EQISOe7qJJPFVDiIfXJ450RJKwrvD6bZgNV1vJhI/hW/5do94KEC1X29nMfkH1LwNm
wjyXUI5/cOkb/7B7APOxXEAlhgBk+2X36HHWGvFiJcXfdmPAifTHNoiHicFNNq5rXSLzi5mytXjQ
0sY5idj3cVdye5+b5se/L6vPrerLk7RNoBZCLKA7uMR/f5JOrVQjXHlj1iaGQRuMElVpgjnCV1RJ
YbcpopwcCKQ9D/oIl3whytQZDZ/EzbhHl8kTG/ttYbu7ONQWV5p7cVq3Q1sxD3eL6Zj2k3P2be16
i5R2rB8ByL9Kz8QwnVVh0Fo2WkknHI8WFxGoLQypav1C0kR4SBx890IzvrfMZVCgehWlJw1CMm+Y
avu8alrNOGOop9ucvPpgMuR0JUnBGvaGTp2GJ0k/dxkDcnmKc+cPvvtP8vyXJwdtBnANpBB7OXb+
/uQYm2nI6sS1KYdqS8rSXiQ0k3BgoW0bLCYDaGFsKpzPu8TYOIhDE/xIIKbsuB/XDk2/PhHg/JnI
zxO9NopIe+8w+aqas8MLiKzLPaJb3iauax3diBu6mUkAzNgpR5upu+ZqZCQKvT/YzgrVvmMxH7VV
mtOOYu2UgjX978vF+LvH/3OHd3Xd0TlCcRoZn2F5v+3wTUGSjjD0KwROuTOQkyLdo2k0qiA0HDof
QNC3k7MP3frY3BS97vxhGzSWl+PLU+fYpTpwQGhYpr28XL//AKMpLQXNlp2FaXKX/LLK/VLGbiYr
vyvo1q8HU1uHif7IkzvaNTsaG/efnoP1DxsQew+ASGEb1ChfYwn0iCRWf9CvGFp2VhvJTSt+hnnk
3cmE/oqGWsNs6vRCksw9TeZXwPPi2DYIZis9IkK48Dh3QB/sO1cvzgwq1oUXpqyAl2RxyduJlq9d
NZsbQsy4hJaY+TQ3CuZ5+hw/AAO00C85fvReh+1ehpG4dhEMZ4dLAMkeYf6Hx+7+0+c1TN+1wbJA
rPmKLI+RXMyIsq61HG8Ho0ffVpTFk4p2le1NhI0x/aPECDR6bXf1cSCaa+3lMABthAW2yo61Vo9X
hkySaDu+jUpn2xsr9rcSHWE3YQA2GbLp2UfTNt5OV82dUaD/HSftB1l63JKtaNq0ZUR86tIVCDNz
a0+M+ISoQEYvYr5YfNMncZ8wZNwYqmL4SbR2W+N09zqRBwoj8CkrkQlbQBHWReSPm87xn0k0Ka2Z
OQU2jbY+xaUBB6YbWvoViOw0ffbXZgVmpLCcYt1FS34QqOEA/MpfWSbSvRtiXV7wc7mPPgzPCA1n
FfrXphXlVuV9dfAKrjW8xpnMUbePzB3+/aVcSt7/eCdMkksofi1ePmcpHX57J+J24GKrdVcsIw3w
T8YxaCC+FW5fH8F1cGzMo72F3wkGTuokzhKYmdhMYukreArZQl1VdNP75wSd+SFEJD1kPW511Ra7
0kR3q9Emk0y5142fXf79Z/887L6+z/aygS4lNbS1LxCkZPA0AU7zapvxO5WHOvezvul7Rv+hSzQo
vuhHz9hFgwRrj8DqSPcMxFrotumODn4MlIyFQfLUS9mlKCRraLyoT1dVON5obZJcI0zbSLqMPYZ4
L4gKZL8cSPbKwDgbNAlSPxq4S4xNUwVMYJffGQ/Hf/+QC8//62fEcmVRr4CkYozx9+9HRA7SH1Vd
p4EmiBhbcIhIMuZmesdAcP/vf9Y/vajcjqCzUF8bxtcEqCrzwgFVxJUYoWpLKtAvDWvo9t//jP8o
GsBWceshjwVGk6HrXzfhHE8cvF8TP0bXoSRAC00MhQ/lXB7NlOxFfUl1RcNPDSgC9NRgNakd0mZW
O67uGl6nGzHJTW62EazkeCcIFtJBPuLh0NdRBJootWJxKJMTnLawQ6CizSF22U48aMr5FkIfWlWT
vJ2SrgQ/ifX9s3n7Wb8pFtoK0SfuIwlmvKSiQ2i6QjT9xNQlWjk0AFeJImpq7pZMUGSEG9fKz3i1
11Zvj/dVjMjyEjI5OmVI//+wk37iq35fDDw78ka40rIiBFnKywH328s6V0aEErW++pp6bCIwL+hK
kSIaiuZGo+0aV9cCX9DrryxZrMUycmVk/2xlxfPkZMY5w5kHDlHfV6V5iBveUdsje2EA1LCtJ42U
PhVYFXc/2GKI0Ap0YYLvxg2lTxYJdsHI8V4qFxWKiTN9g1xf20re8shGeFdZC01l4vtsTZ3AiOqu
bKQMjCqEfKHVzg7hdrwl3I9oDxpI+0ZPOON6/MBu+1Yq6sYw8s9DWkQ4oimvY/JN37hFu6fR9D76
Kq4304zAGMH6HyK9OYy+vGXLg4VrBY0UChJ2ni/1WNmoeXbpwLsJJBX6kcY9yeErEkv2KveM28FZ
hnAl4JvlLLbsZl6FqWGs+6a463XmUhnX6UAh3wkYjaCzskP3YDOJhja5or2Urmq36g6ea+3ipEsu
CjUZ6eboThvUoZGYEDc4GbQavZLXxO4xstWgtuf0hQmMccjp2p6TRZQlxTfMXv5lLmFombMyNmnm
Ikbg5h9g1aSEhKtBtAYujdH7TvuVBHvMEMFgjxhfjmYzNKsR+yYeU+mfawJMt3i639PcZKjUOj8R
lGuUFPltNPe7TyZUDf701HNIGTOqg6htstuMAVyBOxp4e+Ui4ECcbPA683EifEBVDQK9leKg0k4F
OijEoGUEjxWjuJq2By4gKX9My5VLkmhDN1De2qW8J8zK510ujjVOHArcPD4j6yTaEYdnUjI7JcXn
aMDxJJWw0cdX2jVrLhU/BVCdwG5rhN8crYo+7rGWK+mQP4VMl6lmFD+GPOWry0gRsZIs12xKB6tI
+l1vQTYt63DeugKns23FGsJaG7VmSZPazfMbO69+Vaa2L6LCvNCW3EQRcLQJ+VOB7BX/VnN1+g9l
IfL7rBSjtIv+UDbbX0+AZW36gssq4Uk0n76e0KQJiRlT0VVLk2GPXo7x9sT8RM/pUZp2iKoCWcGK
OEcwFirWDpllP4Z6IwnFERMNZzLWiH/1d1VEX7rSryXcsZXf1/75M+0cAhGyhqy98fCabCcEN3TH
Prj1useBHjcmrPAaIw/jtYbe4FqHXPFsPUZHMVrOgyuSY573iHdMgktzNCeBz7VwMywLcUrcB6aE
AkfDfIt3kymTn735U1/QF8Ec1Av502lhcfh8ZzXQ1603JpfOwFc/TwmdYI1uuS68km+DTvm/n0TG
164IDxaKAoR2yzBANXy9j0jkxralNHhPCLv6hTdcL65he0K/o7vpjlYaiZtY9duLncZ/KLy+IOLo
xfCn2zS8XJoRFv3I5TD+bS8HgmCFGnZoLBRrFasnPIonY1Gem/Ey7kiwHdC/Rl/WbKzYsQ6fNMHG
QCrqy5+DT49pMi2Y8iUD6sw6Gqn600/4dyLgf/+ELhNjup8my+/LpsigvZZImuAp+ajcrQ8vhYPE
pOF9aFldZa7fRRFDx9F5mzo7DvxF9mtBo17ZbDtT5NvbiNlWePVDhnx/+O6E/x9bto+qE4YJZYQg
3/PrLcpx8WmGbnlxG39LjYi/LZn7R1vrb3QdS3mbw8tviAEDKxWS45mr25kWyUoZnC1KU3uzTWYO
lHUsMVaquYkuzJG953R8l15lcNVAlJQk2RAohjyZ750rouE200AYekkCw3Nn+OMOnk63yQbhPJNi
PgTj1DpLHFnBdb3CrqQiWG+O6nAKlShPEl5AT/WwQgqORd26j9va2HZVq/76R6xO/l7XKKLDDKuZ
PZt3U9sNj351M+r+E77o6mE2evswMJPhVfHsN88F81lb1fe5744yG4pV2sp4S4pTwYdDANZl1Xg0
co3LPcbGmKj6oADrgn0UigUCt6PRXihmwpPhT/nOm+S1m9u9ye84xZpAGTWojZrAOug1tqBGi1FE
Og4KTEeSQnhF87YdZ+RONRlTDWPBAMog1uum3hdoLe5jcNekHySogERcPRe6hkkCccmld7rquWoR
yPXJBV+Z8drijxATqZF+L/NtBoltFxUy3k2ZyHc4lu8jz/jZK2evp0YeND6Rnh4i/SGL1oCoRGDV
i/qzDIRy1boZ3AY9bzCpYjqLyLxPEcPQVJ+PRqyqoLfmemcWDHjEmBu7WQt3hZMgUY/Hb56R/LTK
geDKOvRwDKWQ8E6+iOZbjlLSMZW7Ug5yUX9wt0LTw+PI4Krtkj1RDbcmzLlM2mpjabSpC5JJBpTv
IDtJJ7CqB11y08Dj9xEbw8o3Z1owboXuyjZvWtHhquhCWoxS/AIprdCxuHtt6H4lNga51i1v2Mv0
dajau8xj5tewuqw5f6nn5IlS1ezQSnERFs6P0nIfSN38KOf2Rpv5zcNEh05wORkXsUMPymbNEXwP
64M2f3/EH/OtanBwpJhHzFxsonn44Qz1qseijTvHe0xzRWOmu9E81w9E6J7DzNq2RvgGe+5YzMCq
BgplA8wPWvPoGg8oP8Al4w3LLguRSPnJdw71FyiA54xSv5i0TaSwvA8hbfSxmR8ymvF2pL6PEkwr
OaoRISbat1EX1EauDEGqTc+ShbSWE5dUssiRPbnaUXiq2+daeJwsLd0ozCFBo6kHLfaagPFfs0Ke
SV6ZiwYjn/35EMEgyJUqLkLl887UuhdtxJTODrgodcgJdrKeJsoyMtGaqFp8/Ol6YljuNqN99bdq
id8wS55TYkHKcXlzkrrLr1X/MWh2f21tnmTvHTwsQeTmGAG5PYEUqPA8YLJbt8NgilIYh+jcoBR0
10Zs/SpiDyYKNs0VggZAC0gGe6s9p6WG3oPiM+jTG6MyCYSl3M/GiI4dwbd5hSJDJum1FlN1qsEk
lhp2jtSLgex2brHOR4w3XHcietenHpT2NEavfc4EHpTDm0tfFkJeflPQuxhFNoMNskr6SPi/fWr9
QvOwVkMBSCBWQHPMBHImXHYKselmmMNtOic/dZv8zjYr+MrG8aZTI24m8Aa1qF3wbxjAgHhHcong
A6oXf+AwAv9ldheMmFs56EsUir7zoxcvshUDnwSYHiGoMUIzcjnn8xDCt6zRj7OP2SfNat9t0t+4
eb+aKDsdBllSdsgKDVxAKieXROm/hli8+TPiLSfWDK4mVL9d+iTnCiM1qTaBM5vc+cKEVhsC/KHx
pz09y4fIm0BcTZwj8OLXZlT+IBDJhYCigyTKxhd2+heizwYkmyylaOowXTZvynM/EpP6PW+yNR4B
MtXkXd9kuI7Lx56njJ4RgSoJRjJNX6wOYp6LyM3oS6YKDrBKx3h1DMSaXaw4BUyodo3pkfvaGBti
ucwbQ8UuHu1mm4RZipPF4Z9KkJVu64i9JNEnN7R7ram/YwFlcCLiH7OszLVV2hKxePQmSeDDwV/9
KmkRH/K5RVcepsGo9R/CUpexGeu1lxq8u5S2q0gfcQ4Y2rPApXY0nBtiN4CWdZiJwrrh06Xmk95m
9na2rc3YvJtOTRxFGOUEnKhTiUQa1CkBJ5t2GIdtmtQPjEJJhnNNwKF5PnKD0WtODDZkPzf2k6YU
CbZJRRhBkxMWN9z5te8vu8MJi/4bHWOxLhkNJJFJDs3//QsFOFiECAlyzk2DhFNzPvqSL9l9nxp8
ohz0C4cFJzwSLDSAaYqX+fM3NZUns9Xn337+79J2fKE96W4SOy2Pn3+BHtjM6znC7jzEINFIv5zX
n78iMq84Ntm7KnN7o6vq1Z7oc9MwjigYRw0VfBGbfJ5u4zpYDZ2HeFK/WuduQowWGuTwUQ/RVubP
x/F7yHvW6JBXsArbyTwWhWsegVE9I/iFFGKab53dulwJBZc6LT43uB8babwANd5j5Sc5OBfXzyfu
Exl4dEZ7N5j8hrq0H0fFRdTGIjFh2zCWmC9gAtqDubzkU4zrWrF3BrMnxRsu6nVTeJeB8vw4jPWJ
Smu+n0g93EVTvZ4lRn6vLLA0u4JpJZ3OfkSbpWOjuFARvGQmXU5455QFGOsyF0DULDzAqX5F661i
zOoOvbgCG99Y+vRYuwTd+dCsq2e/7eTVk8QkOR42fwv5sus8Odw6V9SixbkGqZfllJyxi2e9xaZF
kPsvTRXFE7Pt+Wa0jJteG2AzwMKqPKJFaoTW3HftVxtmOiNu8xn0SAzh4+yK2r8oJtd9LNuA2wi+
fWHlm1kl9Hi51F6odonT6ZwSQJyzdZrm++jT9NOFFoyDgd7equ4A/D+jAwlhhHraIXdrcDxoiB3g
8GQ9gad0o2g41bkNrawbtnVk7Zibvzmt0g+6FsZ3dNfCU2sbtz652QS3RWc14212e/t7DYkkIs2F
bmW2dzjDexWOrFmyE7K6fdILPFLih9Fnj0PRplutHfZx6DZgydwXHSoS40rNDQbrw3bCOYikmSAV
Tfx9Oy08EW40IwPipx4QcBeC3u2S89S5XIFTOHEuzTArusfqe0VhvTak111U19ATZU2y8w/XBeAG
zcEMQkgSiIFCZDx+eoqHHPHm8nduS270LGgPs8abXeJxUJVz+OIVxsluUrHJynmkh7FzXeBqY5++
S8uEiqcDIXF7SOvFXL/Ojr/xEsCjFsKG9ViUe8OK5mMhde3QWjnSsK7aRdb44E/kZE5lsyu5/q9m
RtalrMiVCq2f6HWyk8P7ROhtfuPW4qfVZwRKRRBrU8uZzrFBrzAGXCb04anyHHPRcBOKUIvqUneo
PEvFDj7VD5hoq8CYkv51mOW9LMfsiDvQh0BIhG1hWPFl0BUeiFSeEROFQerWZoAg3TulHhua174M
9DuOsZUDRAKbmsfbWtnflfbe9Wly1ePhyj+HZw/Vvzvqb4nshgukIQbzJprDOb4fEBOvIxpQV0H3
3wE5EAwugscBNdOhU4BkzKi6+Sv6Loe0vptbdzs32tGd7HEPtgxfAV3Eg6v4vJqd+vetK38wEa0w
0WG4JIAxOxsjUyAMqfFUe1t8xIoMYG4L5YFjW6wTIgTWs9M8dzHp5AvTKJf4amgYjtiGrKM5JO7V
7M2bjPvBGaKVuc51ymqPKptxLAAv8pWuTcW/tyFpbMoulOuWs2ytO9qN04464mXeMwXyJKA0uVnS
bTe8aOmh8YbvKHxOnGDtOrGoFakmCLUCXLw2PCKic9+CbN25O0JbxSpB/3hAGBI4rnSe4PYiCYT9
vUqXzLmK/h2t5HOqL5TIVj4Ug+oOWQQ5TkIkTkr0IVHTrPUCx4ES4lX2Y31M9Pxb7UcNoCp3QzTp
poka5z7WupN0vNvE08IbKdxz7C4Ks8FKr1NNWcY2adWVfy7YR1sbfb/fZPY+RZuxHvK1qOvuCO8N
mpzqm6B1fUJoAGOBG6ZfbHUmJLO0UrdOu3TXmMTOjl2/5sRYAcpuT4XotaBnuAgHSMfJYhnTLivu
Y1iDTzhP9z4Tr3VSIxdNWDcACx0KVa3GoYvuOah9DHtT7MUINXskmxwDd2Ue6rcgKvExKe+dlsMq
XL4eGVrk3PYo0ekg3VfcLPdW3rwoI5LLbRhgxbwYqfsweot7zpjuTq9DhUrvNhmK7tj3AJgQPf9K
8RPRbYr8U7HAOfS4/jD49DvdMtmwu4Y7X+/+kAoS8DCN0Guj8WTb01PPV8nrq9BhGNGNDUub+0e5
F0ZpvkTtRdQ2rD6cbG3FrckpxhOVzLTVYrE2c2M6zCn7noqpp/BaBmzr9kXglNvETrHXC7290vlf
7OcMr8zydXIQHrkl4JHIKW9yFO8b3Sz8JRwMy1+jf5PeN3BG6gy2TpKHN2602T/SpQccTG7qGu/i
GCCwqI5ZTRt0nESKchiGj2+G5SnW660zdtGutYuHlCvupqJNUGYdCtIB/mfbqHAvll7JFA3FqW3s
lW2LAQc+zWFrtPt1bXJcS3aSdVL4PHrXmGk9RG+eFeknwn2vUMxf8SMAy3bcR9OsyYbUuoaas5VX
TMnhuqmg/NDhPidVcW3sWb54DYwmiw9v0vvZiWVTYFwgkZs+RJQPscasKexHxQ0jLo5ZG62bXyml
38OoipPnTP2J+hjoqAiTu8RPD53AxWO0HhNUfGvHZSv6zKWNvdbZSWHckpMynysiECHwkNCHLSzN
Y3EkVBAev9Ws0rwBS0u8+5mNkLZ5nhZbX++Av/iF3NAmM1n4Ogu7jRb2slEsdLF2nbaztne1eTql
Hc2QIovfaE5n507vXqIhGVDbptRZvYaifvYwYnv9JhXK39ktEZ05kOxrR0vXdWmpxv7dACw6Zcua
IHwfxHDGeyqvn86BkaBOgPSYPCsAY4WkUVrNeiB6/+jPSU2zMvmZj+i+qfQX20KtHrGnb1rVSNB4
TnGylHqFaCEPVqL1J6goWyXTu8bOJLZcWMILmi1w8mTf4te/wRjoBRg8y2Cm3AuEKBC4FSF+yhhg
cTLKhd7VA5Uaxnti+q6RF2kbEyTMhoZlvqaNtNc9GwKwYd0JOUBfGW307PBr0CE7F8YJ96nrvpBC
cUK6RgtM45daR1uYNQ5LITpJYsAQyCYb8B+cK7F9W7nVOxeGHHplpu9mTAfw/r/3FX3K6NBVqbwq
5ECNHdG1jSNyuezvfYfaPcrAEQB8h1RJpV0B3PAT55vPOtt1bfKidwpRO7B8NuP4bBfPSTn5Z3o0
1wiSzBn5kQtiO9L2UQo9wtJme788/HRaaYlLTqTiZmfpFp47wkZi+nsuLTiYjhWHgZOspIyaA6EB
r58GjdJukDn6g0TqFYSgQdYAkKutLuagJlv9iJBtY3R5tOt8M/8GW6PBkxBruXHJk/JRpHF0FkX+
ASTQ3Zv9K3W9f9aRb6wM3Ac0cFDGT6SsYgv+pSL0+ZGRHm1bmbuhHOFelvquxcDFvNM/VPDcAruY
KsyEx6irmHs6/kfUUdNEnNa7DJM+hZFGHpqehZsqfR2NtiP5vVAHANpPbsx0lJIuvaRG9GFkE8Qa
gXmt01m25qOAbrznlkQEXaR8tj7CKEzXC1pzvupV9MMoQNplINQCHO7NrYHMqTMYKw/VTROu/cnM
b7lR/G/2zmTJbSTbtl+EMsAd7ZQkwDZIBqNRSBOYukTf9/j6twDVfZapMlPZnd9JWmUpUkGicT9+
zt5rH4yhEK+0ojZxYBQnf+rw/qY+7h1EWEeVqkAdRvUJ7kfg0mSL2f/4/6MwwC+saher0rq3pH7T
Sso6pTo3eb4ATiLdM0bw6YkBHD/AE7OZK8Jg8Pk6+wbY10aBJYsbCGJ4Qfl6cgbx4vsa/cQGm0h/
VtnJn+OjQtcJmq86nJWcO1nL0NnRJWCjjYbzpNYv9A5bBK00pAdgZ67Wkqhm1WqzFQJPYNTV75bZ
QdQw8eay8D6D2o9eh6m4EOeNSvIJDGt9mNuOlI28vyt9Mxw1fcExNu2IBZobaXbTpYT5uy3k+G3m
dIUfjd3abFV36OLuiKT03mRK6zYDbiGRIab31UE7y1Nbombxy6b0zGJ4dB29PaVDSRnagdtM+qtS
ByO0RKAZdT++w1lktN3zy1QdjWnKwp5jFWRCdQDh9jboElSNzPyXoB82GXjWW1SxP4a1laHqSbBG
tfoDZh7siUHFS28PuxQWBE6TjDECvmjIAumjcpTmxW4WrpnfqrcoKr7HnbBJLhdvvN2oUE6JqNVv
XQXqLolZnXV2BlvGk2vOnNx6qP23iT2f1+ecJnkP6CSv6IqYQA8oXXGajm7lh9gzG2PhVg0/5lwK
HtMiuqqUX9ux1Fovm1D05QOHKKfELF2xaSWlJc8tGy1GJLU8TI2Cs7LDhKw0NM2jSGzyoKl2A/pu
RMIRVpzwhNQ33TpS+Sln1swJoPyxAapRK7rtCYWGWFDbA7jg2Uv8CfoRB9GdTiiRS8cJMa4xQAmy
YdqRZ3W2KcSfO0M+VTHOWWbWr3OKWGYMI2+sw2xLb42SzlY8tgeAAh2ADr3BbWLbFdJpMd0dpgN7
O6BqmidgwFaUX3IN67qaVQHePkpbMOLDTcv6hz45H9GQsP6FL3E+mkd8XEybl5HarBjylOX8HmH0
n8Iu8UjMqLAE6efe7qtDKTEwQj/dVG1nMIvA0ynRP8AyzXElNYz+1KD1IkxDUc0wcFJngC3IzdyO
JX9LAv3AI9lPmzay3hJjkqdUROhphvlZXRKyUnwzO8dJjQ3QLSvp8wfgKb8IfSAob01vGlckt+D/
rO6E5pgwKEaGdsucAj6Mgk04EsgXOl6TbasAeamByUWBqJ6FUwGGK+r3cWDiq2bo4YPIF27k21S+
Cez/2GoDD5cY1RDnyUtXigcsswVT2doPOYaXpEzvA/YAV2pK7AYJwVUtJ6l71uef0A7BclNN8Sha
8MeDE+4KeC+bQsTTngmb41fGGXTyDunGDIKDMYFiGwhspefbZXEh7xK/Y30JM/SWafKscKLZEbnb
jX3v5Uo20R9r35Vl6qq3yXd2TnIn1KXBW8H/yZy/HBjuYECJj2GKtMUu/obeKP41Ffs/28jrn3P+
lpH5H3L+um9f/24WWX76314RS/8XYidbGmhxEY/92yZi6/9CX2MIjexUBsOMP/+/TUTIfwkmt4g2
yUcyGK7xR/9jE3H+ZVMpMy+1yIfGQvK/CvgTi5Tnb1Ifg9+AQtVEo6MhvJT2b1KfehzGiTEOz9My
+VaMLvJSH3JNEsEnaIl07VGE7pWa1lRFFDZiHWEupXF3cTj+MYApx/cxrHgHMnP4ToIqSJ2iZV/W
D0YlDxUTrSg9r9Fef7u4918f8e/6evmfn1xKadhC6oK5q1R/++RhlMeNHJwAXqVBZ5Dx2jARzp21
5QVGM2PrJur3iN16ysGMEVNg+nc9vtbQJLaDxSCHL34cnZJjVWZBzbjJsMQS16Xfy8VNutrZ9KK6
q048v+vZjOgj+ShEyvq5WA3XPxcmiN3JHl6MoMJlPzTN5s/f8reoWjSHfEcDJbHO7bFRyy26yr+N
78EPYf9nX/eq5UNVkygvpURHgCgH2I8CArQrOxdJkLU31aD2spnsFkQR3wk6QT2ksdPVbVUcLVk+
rAiUyUyHz119uWo17lTkmA8OihFRmgHeZpozblr+Vw0ED+Xvj5mEgyBVk+cc5dfvwqexicxsnhTb
A2CI3VItHE9wtDmqATTUwAbXCiSUM3XrG1sVhiuz4nux6EqkVLRb3CIRy0GhuH2hX4QTyDeRwfop
igDNiT8BloIUgR4cPFXWt55h+xE+kFC9ED0GfET0n5ALVbdYATZW5LTPUKFdYx1SXZBgOA8MEtKb
mgN6K9orU5YJcEdggwJyxHBvIzujb59mnqPABUliJt8btAlflIHQBuBp8ZOdz2+y1TcdNt7PMjxN
U80vq3G9sitAko62DQAn4IgRYDnzlCIyY0tnoWdyQ/h4+Fqw5RrmOF9ABAtEub5i/oSB/hU3cnhN
C2PJ7FnQb7DL0OfHL7S+22OeinKHm2RrRqp+FaWp/hdphvhNumLojmZD4dIkfjQD9e5v7xjhBUxo
k77f85oY58WMDI/W9pzJN7wwrGoY5pP1JBTsjK8tm/qZK7yPBkp0TdWF1xXjYX3UjKRx8fH2R9Fw
o/LYrUu82H9+VTRneRf+vpZhqIOfiIRJRe8u6Tj+812ho4cfXwEF/8vvyuqwV/tyOtPmZU8sAciU
VYXISnQEpVXDty5TxvtURIdEzQ+JYYwnKx4YTg0g3mMte5+0TndDbEcu+cvFBvlyc2BWPMVxvw0l
msRQm9rL+mJOpvg8K/TM7GwkyM33QeZLkBK9055jqzGBvpBEE/ugXHPFKo5iGt+TJWqzGlqmAJA2
VII0zrw4ocupBxoe+S1gt1Ef8NtQwTCY2C348tlXly7C3J06oD0tThzGmvIcOapDygtAIAi/skaD
bhQkImTokTcNlLGoZDFUNR0+7xR2lyJQ3mVBBTuURntBJvnLyA7QptnBpq/uhYpSKhjs9hQy2iHL
k6xRa3iLDfp3y+tn1qjcccSdc602zs1I8YodPt73adQw7QCAmAqe+kRrGER20cek98lx3THQY7hg
qxMo9uH76tzOakOc61zK7WqFR5rlIABJ0t2vN0040TIIBa6QVosKDbnIKTPqB2HvCKaIIyJuCskd
WSCs63ks3dgnR3pgerwxS5/Xiga7a0cYvc08Mi5Vn55avsEUwjYrkRqWpU0fPsr3bTb9wOm5MSrL
eq4lfH1J2JS0w9sQceW1tJxORPR8RCj5rVq7MjMCi9VjF5YK2rZK2jrMJUbxRVhUrj7pVKP9w2qQ
WaVT3rhxkgI5H5oc9hUi+HWX6ewJLkEr3hTjY8CcYDmgwoIsJyyDiT/tryuZItOp8juQmMuljqu0
2ed6Hh0xIr2tCxcgu+astP4NRUVH57OMPszZeQSitCAV0h9HY86oaeFbpDqoIKfpD3yX/mK2mmR6
XtT3Wk+/OXVh7rKIYJ24UgCsOBEhaQG1Z47xE/UIqYVjboFQhA0H0VoCegTQTFDCujZkMGM2lhmh
BBygy/hVy6CVDnj6X5Yk+ftOwktOlbLYZC0VGbS6yBj/tiHSVabt1fXxHnvdcFAS2j3qiPSXbuyr
hUXp2dF21gRkSLdJnQRwBpYsrLayiwyCSgQDqjVDOJ3xBo2SAbeGebsK+2U+ZW4KspZdiJpEfPY8
CWHKFzY66xRpJLlDkAIOgHX2tsI4tCR/aScANwSR7HWWz8NsTUgi7+tTPS4BsH9e4X63FFININDU
8FBwAYRkWf7ndzf12MoDJv+M+/KLKNBIzezwjOw3KvvEqYWQc+KImEi0upnla/t+0ra2lbR32KQc
GzH8ETCXETwTDe2ms0d9V9UJb1s2z5uOhFya/1X5GYnyp3pUswvHY+O/WNJ+15YbhiZQt5tI7/EV
Oqi0/vkdmCYXRpvl8T71QZLYRRe6YjrQ04r2mVJ+SbPqnglrPupkl2zrzhlvRXItqvZWTGH2SEXy
XaenDtSb9OkorJFshTR+tIAmszaRS1hD05ClqSGT6o+JDnMtjNWDblsftdYtFNjkL62g8TN13UdN
zsLZGeJvXa9qiKSta2UNHDmBdj7NAup0K8+kyKucLYmmVWL1S9CNu6gWNjQYMtA43we7kECnY60i
RyYqJt62k9lTDoac+bu92Uyht5rr1Kl8iu3Of+j9e0i6w5+fDOM3zxtXVfJO6KR2LoU8YYX/vKoT
NQTwJeDtzIjRQMeRhoYbjp+gftzH3eS2mT/cG0Wb7giG9quG0VFGoNlK9Ri9Osjqc42VbqsRaOyJ
ik6bPsXVATZfcnYakqjpMlhIc6hsoF84O6bi+rtRdreBZgjJ88MeO/f3npnvSwVIcqfmTKA1sH1G
MSJ8W4rOIFXbY6hpLptVtLfn8EU6yeBqwgiZvbcW0u9813TAHeGLgnUgL65PGRcPVeyNrYiJRCLF
rZfqX3++eKu35R91w2KRZznB2sPiojm/eZNMAuI6pCJIpyjGz/k4flESqK9xg1oq0qjMWk2c1kon
ES+VJEmniYpj4jw7YwD0q5DyqMc16UfV+F8cA78bOLmvrHIkZavowRfLwG8lDZrZ3prpnXuDYjOc
KAxSWBQJiU3+pM1xyawlcEtaFcgSe3SFiV6MJ9W0o+Je6XdTL6ynEotKyIZJuN/8RnqRfRqd13Zp
hmh+8CUUKoEXM7OHeTBcQ6dL2JEAVxQqLj5Vtb2KFpNbDzSncXFex3DUUWbH+hHfTrrraTIIn4r+
z3fE/I9FXuObqRyBHRN9MNLbfz7O9ENKuiS55vVV+QJFtGUIUG8dRUiOnd0+L8bpGMcF0X/duZC5
fkp9CcY80N5Q3tZx55Wt78DWqyxPSct8b8EF4znKvldRefEt+VUj9+euYvGjEIS2HiJgHMztLGGU
YJg1n8a2OASq3rrkuPf05Mx3O6eUWVcXxyE4GULasc+T9tXB+dOEwVlVM+cQEd3QMZp/zrP+lDfE
Siyyng3TEv+o+8bdScCiduC9vMiZmEMgON4HLWUbzTx4qrSZ8YJfYB+QR6Aq4XU5AsheQ5KCr24P
JfurOsz5GbUyw79q3JtGe7Cmstw2U65d/nwTfndQGQatB94Jpou0Iph9LCSFv+20yVgpcuDI6Kmt
iDw6Bbc4JrnCl4hBsBMjnRQHi8ZinmFCJ1GuPAew74YaNFcIgyD3GDC4RgqQes4UBE4CYpVdFzfU
n6967iM8I8Ua1Aplh1E3CpCvxDJpEuqvTkUuCjOcAPWkT8FiLNnSMwEWSOw5slVxtxP6ANunGF/C
XvHPFkDzoKKCBJp0TX0Ttl5lfmj8HIOw5tYV0FmnPHwS3dBvArJqPSVoNFpseMAKXCdYf9I9wDd5
/PM1NP/jSMI11E2AqrgeOdlqy4P+t2uoKcT/jAb56gMS9/2sg1eTXXIMVPkSz7DgC3VOAW2a7+gE
gTUUqOyRZmIr60HzK+c8A+2zmkuZtQq0NfjkcKhz4qtSMmPp/GEgnwFZA9Eak5JMt0UtRBRqfiqb
ztpUkSncKceNY/nLyCQiES5hdrRxIsXcVIEvdgrzr90ckVishgUM4Nh/oA4+kBT5POuzAg6ytREM
Jq5tk5icd9+HMvVMjMVPM6PATTkyP2G70496M/LDSwybk79xZuT+Dt3njlkaJdf/fLS1VpQwEjc6
rSZ2/Mg1UeDB6Jk///nSSx5VLu4/1nWLKtnWNV0K9ObOwlr5+8XHb9+ia/cbD6gspLGi1CGNYWEO
tdnchQmB6DaWTZgm/tVGIr8bYTbvHNkXUIuYyjuyzcl1sIhuh2xwV2hDnRCYwONW65CDWBce446D
T6lP451ONGJ3I1OPlY+IHyJI55vhtdHLBwCIL03U1s9B2YT7ORoz1sxlJDmaOi0BCKUNEtQI3MIu
GYJwL6KEGzSpbH8jIsOZp5zz9Fxoro+O/yCD/BukTZC+9Vk30M8j9aCHMmYR4g6ZdzBBrMv6mSoV
7mZNXx/8szKfVKDzHBraR9Mwl40130slo2m1tHCmm/VwDKsBfB+W5X0txXeHjOv7r+9WRb7L9mS7
I4SGnajBPufLiNiZSIW10GKbHHDuPvUjfupyozZNdNNV4svyekZrYYzxYb2iYBxuRTAweWc+v5nq
s9QDWish578cHXteTcMFgslqzcyrufy8/q/C6mZ3PavruFLWyzsEKjHbQP6e1JCUjjalEdSHPVBk
1Jzrd7Ri5mKjyiQUCfFB+GSTWcsJaJiD+uarvrVf/yLCA14HiTG6V/C+qD5xvnUyubWT1C47UHIJ
eplzr5FuL2ctD6bpBfEukSl0TeDvjV/U0lD2JNju1l0R5eN8rpPgrkxtBQiXcWqoGinkdybN68UM
pIyJ3+I0AipLey3bMjtZLaFKapP0G4r15hwg5VbiyIDupsodXHryWpZcKD8kY2792IVv3gbRf0s4
2g65rT2Qpz5PFSPlnjd5Y+hXvZzBqyKMN8QVO559Ge3iLz0EGOlk0trWTUpXg6MapYTO1jNGebQ3
cQcUpb1X1PrZyqHrcoS6zD0DzyJQGYIaufBy6N3bxJhPvz59pJ0Cfa4vSk5nbH1NWgMSSNZQEPqO
81XqUbTpygqiSxSd1juTc0Zr6FeerEriede6FA1rGNKYoGuyNjRmFEecN1HfO/F4HKRlHzF9MjjJ
R0IhFcxd5Sdu45UvnpDJil8/tgCVIchxRTQibg9ZWrrlhjYNi1ciwPIHeZLyBvTpTvGzl671TZc9
b9w5fZG7eFF9TydW+qx0eXxWrS5DyQpZuSPt7S/y8Ui8T2aUPdQ9iFqsjV2ajM0lpbxqKCRvYoBx
9L4jAUg13NA2XyoYGhe0suf1dtlJ3dCzsD6PSSwe5Zi6iGWbHfJO7aqiwVBldCaFy3+ZkkO6PPfr
09hxzvDmsSB1oEK5SMcvO2V4ESUpFodYi8Kn1tHd9T0pmdvvtLjRjkWAyi4UzY0H9wq4RTloFWpc
BKEGO8T0oYbAwtcHUVPL9oluDEv8srxJ4v7IyUF8JJmqYobRmHTa+E+ypDfd9UdyZuhtZ2rPSfNN
V59Qk8mXNMN05SBEQk2T/Kxm/o5Y7V+01FIOjL4gvc7TIZSmhOVonmCg2FsjLQghQuFANFH3g2Cm
dCsrfby3nSIII/Q/GX6Y7QqbwspOZYmgkRT1hKPFPjNoKlQjHGMCbMZ9EEee0yXJzoTx89JJBUgV
ACL09rCbHN/CAgOEmtxOHwQbeZZmS4eltBvCo+GiH8aDL1qNaCUJDSGl4MfNpAIxZjyn5hYaqAZ9
pdmY7xVTNUJf9OI5SJyvhfDfgmEoztZMFmpmp/q9nn+ktk4yjjqUJ1LOVQ8ryZdU7ecno6y2yHaI
AvGnL4PONFwO9Ej6vj9oKXswjmUSy2U7wbUfYYt2gudXp6Lre71wTVl+aJ0aPveSOe/sMMpjm02v
tGR+9hKuc+9E4462BBxTw362OlrAqWXb5ywy7ItRm7tVpaHP820tXVV0wsRM2m9jJamhJlj/haJW
oDoa8axNBfZyXu2gx+cOkHrqn4PReBTm3Xfi7FqIPgPvMWSEriDUPdthiZtG0V6t2kQAoEfyeW0f
CFsqm9RUHjWqF29kruHqftrcZAxJtoHamkFZ5AicTybRRpEDQmPpOnRxqr1o0W20GbKGEdoGeqDO
XkmiLyNi1l8fStUDx42Rv1+lP8O2NSs3NNodAV7WHlS5dZhGhDEO8guOvrT81gUgzAa13yQDguL+
VbWjHG694XFSpgAxwlsSOaisYaTtrEDkJ3wX3vqfmaqFpA+/wzM8XKE+2Uo7HdsCR0k/m9Nb5ySf
tEAl6JGkDg2IdETv7zAqCepZ1a7cBjixTJXANdvev+rzwCYm8OdICnc+oaUdREWyWRlng9uUo3zC
mP3rS66LoCHHv5B+Yl7FzPbA5JaQHvRWxrI5I9TaQSAgXkKrgUnDZCS6QMhjrkwFPGdVvVhpO96p
nYMnZl94z+YRLnUF/oqe1PpXRWb4bRwaxQsU+rsV8VRTNywme/yev26i1jhoNrqDVUfVgWSOLS3r
TVQT/5LO5Y8mo509FpjfKqfhc4uQGDoO+Ziee8NtiDA52KLvjsyuiyYjy2zuKU+KaUBHCCTELYZ0
X5ms2g7E/LFdEqvHAbpFSlVRDDoZMzS23BlLDjouGvdxJpOjoso36tL2apFgDiz8tPCtX6qy1jl1
NAXNV9ju+IpC5J0cuHzVLDepPGRNYbxPcfayfrFS6z+6UB3vtQWctxsoqxDnvXXEXHhSlgB7GGxs
uhH3Xtjg0FmvbNk69gb/BtDRxg8gjvBNtaT7hHhicqvK+pEL+Z7p2Wc1l6AIlpuRFiTy6WNcHwfi
HTYYkYLHmGzb9oWwSu11GC2KcpQxXpxoVObqTEEw7jtZGTubXQ9AgHLUCh/v37I2aro+XZ2QT2HN
0Uc4VfQAp/GvKKSiZNEjcLpSwjtVtHVvqN2yWIczapGhWnG42NH2NI8idT5gNpyncghPAemlnixn
NqOw/4ZY6nuRYH5H9fse9yQTM7rQaWd9cmx4oaHaAWhhWHQhp3QbqGBIZugtn2h4uGM2frAqLhrI
BmGpnw23OsHi0NSduTfj3j5kQXxMdWvCn/e1w5eB1KjvHhH0CGERzNWKkEU5MFC22AXQAzNs972R
Ku7QH8AC96+6TnZ0nTQfhU7+hj4l7SUldG6bRiy/olrIKzhyt2ad0qYWrERtTys6wQfgoUVncVGs
+CnO5ncjaj7I/QkgHlteUXBkMSUHEV6MidztIkOUPN5ymqIMi5L5ogXoc4r2RgqD+UUQygu7l0So
1hzJh30vTF6AQvcjryp4qdoSklxBVs2RzontFQ11Uej8MP10OkchQ82RtuchmC3kSeS2zITZPlRF
b8HenQTsnbgq7tow7plnx09l2MVbCh02o0E+nM7JX6hKqatD8URoZf5oawNLSldfmlL9/Gupj0hd
TDB4bYHty6uDxLUoi4giMfpZ66q9W9zehzSB9RVAdtvLscGAhga1m83su4xSQEOQGmgBn4i8Iceq
RNsZhKGFUUQ/BQmkVCLhkV8u/xYQI7G+S4uQWYurrwFHrMm66WamH3NYJQlvNjHBInYBkwdbKxKQ
bMtZHAplIOWP8yvNcRs1zCx2Jk8RsQQGDYK6moGMbIG7TZ9yv51RWpE5UmXQOgwY/PKL36TFk5py
CLImEjmJrA6u9Ay6TVHxzo6OUZBQETB35Jy6TRKMaGnhEHHYA0gOK4WSjRWSdN06Ok1Jl9MggC6Q
zreBd+lcxkSYFZk4k71yo5VnHMghY21M8Rm2iZFf2fTtw2A039ZVEvHZjT8vT0RGMi+2PgbWraeK
c/Y2Vaol6o3ecBrg0LKZDeyiTp6qqm+OFaiiI7JkBU8ZBjnbKsQO2Vx4sezAm5de0PoTPS2CY7/c
ExsR45HeYPkZRyaJv0pRnmeC37M6y2DQUMjEKpNYK2y7vSEiDcAZkfRxJpItHCtEeaFI3gwY6lBk
6r+Y79NXzdFukO9IBLvSdl8rWeBAWVoj67Nk2SmxJ4YkwKeowFdq7NIGb3hktue0cjSPMM6Nb9qO
5yBpI9ZrdoMyjz/NdkX0EFA7VnyFbZx/M7g3GBqaJ1/RZ3fkd2xKmwhih/lVqaGblPRriiFEVt+m
72lLy4KDi763zXCBpWFtV+L3xm5yV5AYuu2n0t8zf2H9Qc+5L/1aMhYLiaPUZE6QRxmTxNnb4SVT
hneaqftyYfTZznAbgKG+KBgAEXx8zqoxfFHHdNimJnLRQQ8JYS8Khrc6Io7wx1oqpdlJ1cevfGHf
Q2z7XiOFRiec7/WqiL2kwOMfSNM5zIX5FIiO3XyWN/pyAaHIH2NKE13qD0UQP7/cScK43jGtySvF
9Rd6+UwkKH7WpV0fMJqEhikPvEMXEJ7guyOH+BjtXI+18TI18rDWI22EAkC1HfJLoSETiEIjDifg
NUa5QylrPhl4Ol8n/BivQUJyY9HZGa4dQVannd0JDWbZWYq3GBz3Vjfz4Vb048+5JZemNoWPxIFw
3iB/W7cvyufqHCjmc2WrzrlO4e3U8239HAR6X4KpHj0ZDxwdW5AER/XA5NC/wFM/zA3c0nV5sKfq
DY6zgRHHEKdeLz9hBKLYR/YEtQWKj0N1v54j10Z6WZqLeGJIXJOUVzfwB8rPpauxgvzWmf6gLpEr
s0FxE/TfDCztBiHYymgFR0hb4vzr3AQYmxyk6oe0CknbkQuKHLU7xTP5GExr9r6FmSOzucD2jIHW
jOYnxP1ARRpgrg24f04DxTWNEm89vSmEL+ybaTAvEL9HL51hygyVg1Vn1v3zDCJBIL87JXh+e/IF
Pw3NwFMP/u01TnV5Sx3tzTZmZC30lEz1PtlkRMFlDM4KEhaWl/TmW9beqr/Pdel/Il0BzxlNVp06
JtFN1lBCfnmsjX0tSk5JeFCVSmRfk5yTG2qAz4jQv8Go6uPpTn5ed9UEmcbEcGivolX+mqKeoTAi
D0JoZtTj5qxfEVXdAfL5+6YMpnOmkJNgDg7YbwEO6uRHE7Anf36sVSRT5/1Ei3Xq2BNFRVJuP8Cl
KWYV+37Z/jVoERwGBTf31KomJYsEXT4meBE6hwM01o2IMu4+SlD9i1gkqnV7P/XpsfDzqxJ0/Qt6
/vlotwRJ273B6kIUwgb9MYdSegoKeHqlMV/RNfLndvIFOMV8o598nKwwODiEX3lVh60j6AlgHdMC
UsfcfODZkvt1+eT3Upw3D0veDKvOOOrQHJixzrgMRZCWquE9sX1gS1p3mabkyTaaH0S1Wy/kvPMO
OcVpBBB4Y55ANZtZE0xEqWN4QkVWx5AbVbuEeVMufXCnzF+V0fyhIEcwyBI/LQTvlEFDTQ3iYVMn
ADFIaKiPWZrvu36SrPWjBHKhkd/aIV3O2BBLsQiKjPCHZIx7Kx1W9H+ffYQTbskoKfZiUAL0uDOM
QmFhv57QT8CW2jhBm97wEQHJ5zjbVHVzq/LihxK0zUVVay8dBlqStso4MDQLD5D5Rzc0JKQT7U6Y
JKFBZqkjAFNZ3NZ6ACsB0WlVT/dBMTOvSsk8U9SWUC8y5zlKTLPxGOtxJ9kDjNpBSSfGq81RtYe4
heMOXXOlx96SH9CanTgOLUc0uSgNzXypS2dl3GONxgsCHgW5MRz/ti+Cu10VV1N4Ye3kt1yQIqdg
LWTXQlrPXFlQimODT6f56zCo+8Dqn62GDMqkZmvzcRKi+IvtnenbX+VI3RyxAD5XHTVzVJbf28Dv
Pfb39m3su7tvEuY6xq+5LLWn3Om/FqDV7E4ElzjLrhVzwft6HBPqMGDPMMjrm519psprbHbvRNoj
P5lIP6B/5iM1wQi47h5yEYhAg30eiEI7jlbNwFmR9zxo9b1otOxgZ7gQet/jHHgKk6E+DO3nHgbD
jtXhZQytnzgEpyWtsfbmAZuSDrZo02gK0RclZilUO+tlBIO0NlT1kh7wqkTKxZQ8hrqG9GWddQdP
76rAUsy0XgxsOXZZQY5qKkF1tmg5V8q9oemAkOEi82D7zVupE6GQA9f/pTlZf2PiSHpByx2ipgkO
cQewlqQscHRnBz0cJu57rpeksaMgBdrB8YuRQmplx7IihCbJm1MZzm9E6BjXInAO+Uxw+TjYri0F
pu+O5EVGGeXzr3nrp8AU5R7ARXUGRhcDr+jo5FbBw8bO9uhGgCQm7ytPJsC4BJaKad+sJDFdWiqG
R8FLO6VbJjpt8UwymcYMZmMkFaEbyAx6YuByOZylBpOgDAtt3zbja6CG+b0guBijmbFDXYojcekQ
WA4xVuZihA9LZfAArR8LNSNmMhfPTU6v3KykAYJgEQVWnKY8RcImLuHhsrWBMovJXYUfSA6ypoMr
jkcoVTEOGpaxd5RRnzScdxuT368F4r0qhmfWhud6mtDuxERgqKveK22NJw4cpDYJ33ct0T4PgSAU
QCenSA4sKhxB6irATthqxjZdKB/O8hqAQqA5bqzA8Wfa8mRIqRY2geyn32rKzeDouUnJYToATiiu
ikKGTws9D/vjEN4cPr5rL8CEWLWti0F9PM6a400joVATZaVbFLGxn4V5M/2YFl1GKk9uEWEfOtOD
v1o768Mii1geqXp5/eLlRWxUI9g5JW9KMGVvc4mNvc58F07DcOd9/UoLFglKXdLRmjkULi7SXIXu
w3EPxMbM4AR9wL2t2+BE2Ni5oGV9EKXOqKYG/gcOAX9K68QHvaXMMYReua0jY0/PiSDCx0/Md2Q/
20tb315UHQb4BjIYOFis/7DKvngyM+OFhDbQL42NWsuaczfOgktn+/r5pxqVzjFUaH1Yo+afU6vH
9tBrmIdCKGkYA2e62Ky8zUcbVeBpUsBRY/5DX5qyeJQMDcZaVmUHgtIDbMSxVoQP2CXbtUeW6WS8
8RVNy8m3AincaSj0R80BzJUpjJzaGCDQ6SK5YWL+UbaEkNEQTm9h4iTYQ4lBTEC4YjZlTR0R9W6i
SjPOhl6+MTsp9zLjOCYDTvc2K8uOfZE5YyLJeebCkHIzjrtmULN9maTNwUIKLsyJ03CI2C04jMRy
oCpSvYk5Fz3zQjmS9l1uTU0r3Ewxlno1RdxBdUD2ZOIaThs+6h2qtG9JXMwHZFsbUysceEOBCRkg
1Y6+jVVZLcNjIifitlPQfrjAnixfYPuuSYRHA9BtBsbBRLS88H1wdhtW86rFmKxJD6QnxpnqFW4R
6OJc/UnDwVPMPvqo037ahj7QmEK0IYN2YWB6juJD7VAORlkLPNFEZ2hwqEEpzOeZB4F5rDWIHmy/
a1WvHpNiwJzjGySBEAjoKgk2ndEOjafsR0RrEH9QyiswmAP1TqcARJbV3tewwypIWmhPKPiiCerc
VH2MIXJZSxqw/Igp7R9h27+OpY3FOoEzkyNHdxn/YBHMuB9MKfbrnpPoKRxWUNIeLt0Qxth5SOPI
hbn962ExY1iVumFn2/UuZ0ZylhY8bjnoP4pk8P8fe+e1Y7lyZdtfadx3CgyaIAl098P2O7dLb+qF
SFNF7z2/vgdZ6ouqrINK3PcLSUcSdErbBSNWrDXnmNummLa9KjsHOX5JJeBiZWGemnVgngDWDH6G
2bevUGm6ubXgiQlIb7LhA4A0MRCqki5o8lDb+toMLMi2anrT5xRf3BEuSVCpJxnmFZgZdzc/2zT0
iU7wGm9j1incwtRBIgBtwyjUK8WLu6t5n1Gz7BJhsbpKe6M+zYdaZVjlWiuzW8CKzO5x9iLA42Y6
WXyrwN5z4a1uvEpZFb1DrHyGNa6F1L6TbfqjbLVxq+jBhcHCS14izvAahRG5AJeiNJZFGACgwByn
O/d4hzJUTwr+FhfIOaY9pQ85E6fYq1Jpz2XWugcvtD4IGq0AIKL6S5IJLiLH9MzEBFlVHlTXY5J5
mxzBOctGhhu957fr/AqNsPTtTV+pzxUMgS1Y7QZebDgwKY1+5IXtw+UcJ3odobdNEZ7mpTEGIzT2
URwsomBWs0i2LOyD4o7iar5HtZL+SUe2u+c04tAF1ofQEmYMpuet5u5qOJrYNRX93Spy8+BjgqYZ
Px6pi1fDNNHBgLKed+HCpISM4ZBshYGPbH6tpqgNIAIMSP1AeCfMaCVqgbznTLPfq9xxr6gXlJZN
fpqyFKZ7D+qru6Kh5bNgmnhjTma/LMcPq+mqv0l9iZC6r7d9UH5Dq9Bv2Kasw4AhjW47rZqa8CVm
WystUCy6yqa2AOVTEDxaXUKTCWcrnOKQV7jQjYSxa1cXjPXGgoKCxd9ZyAIBKrw3nox2/DYEYBfq
o2rwjAm9fhQuj7ChHwWi+YOXo+21NY+2IQqHDQ0vrI1BqzMZHjLIFkgIJX95aYxm5xtVcSiNYkoO
kEcssxmW0MyhcS/verMUdzCgneUgqrsq14e7QrKayF2w2FOctm2epPQ/YsQYgKWoLw1T2ZU9uxKb
86HyzMe5CJuXrKZjA+y4XOdy5ydpdpizzEobkabkTJs3Cs9uSOPSAHmL7Dn1+GZSwps8cBXwIbJq
74zWPXnyQGTC8amg9DybCFpWJIL+mGPx2NEIRMi9p04Du9OHrwityACvCI5tJ/52JknIzUZzlTfg
AAypaCQSLiV6qXWK5ZOoPj+7oknF/jop97QmufMMjdkSLuLbHI3gsoWfNJ0r6AKnTPamgrKi+OGr
nxBySdseN93ga1uHMN0Vmsp3p/TzS9uPBLAN1n7WPgtQFPvCQl6ehN3VvBbZOdsrEiixtTOrdwLv
CHysWwWO/T2QbbsqATFnSKvCzKkvvukdx9yXLMXnbLTUs/mtHJrxIFptic+AC6nuuqculMVulp10
XgVUPQlCOhlkkTWGrZ4DAwZJl9v7Nhbxfn5GsiDYW4VCaDV9odX8u2XYB/no+YGJLDHfWGEdB885
w5mhIwOuMrRvtj/moNpouBhOcl2PCFxdNBU8bAG+6Dyyz7RNt5kZ3vuuTmju9Jeqt/H2xtURmIyH
pf2ArO3ZY4SJ0V42xzZuTCx8RADflYF2NysgYpuMTB3lm5d7zGJVOpwy6hYN8tnNBBCdNQ4uLs9T
aT7N94HOvo+xEy4CjRvCfGegSTCJpZJ7IpjXfeFA+jv60gwPbsd/HhuxDudqFkCjOGdqd68VrQFH
v3jgal6s7Zqo5qbHkiIx85BzTjoawQCUvxz/QEYKjkFoh/na9tQHipFi5xqwjOpJO10kw1MZkoma
06wJnEi/aob6m5MH4j7CnjX6VbRqmqbdxKZuHCl9u5VGjPFFEZwmkZTXkWuUZxvuL9rGeBNzAThX
4oewqvREOIi9rGWubGyHhkNBxF0VKmu/jvLbVLWbg5DejV/rR4399KHNGwhEiBlO5ZSb2StoXV2v
PARJ+YDzttqPDDeGacoBXWwVU5f1yY8eRdP1fNCZkt6Tp0e3uFZJRw+Sk9Z3jzj24IPrY32034dQ
s25sWCtmtXF7wjYanQgyd7xL1TLeeJpJ+TVpuorYOPpj1yJslDtH+pu6bZG1eK15zBkkK4NSPKSm
a+9Cem2dO77Po3gaN6y2oDnUuoNSVU3XAXXmh1G+l3bFcMPOH0s/Xg1mO7kFQiiSqHOuIvYVzKqj
Q1uAd1qgfiKFkDkbOpJr4g+6fapP0qbOMfaEXENRS/1no1LIzcNZrq+0uGmX+jSqyvukvFK04STi
4I4oAZzbYxWshlGQ1GiS8EwS/LWhAFVUp3tx0FSnxrdfYQaWjG+zF6Tu45JHzt1JYZ8ScmQ3kLEZ
jhsUHk47cMWeiBkQbwpSYFmnlUfyLvnW393UqrdmZfjXY32FvWoEtO8a73R8IJ9xmcj44xYd7mpo
r/XYq/ayyTDddHiNG67/p6j39qFi0qSKEqiIim6dOlShi54ygsKCM5zYK7kk+jvEa0LNbnM+kxQE
JSvypL+0VChigc1yb4JAHE1ii6v0Gn1Qku7MUi+OqW2aTyRP5guzNdVjrCKnVaSInoyWb79A6Pcx
tNK/pbsUMwZa0VF3Tw6b3mpITWNNpA4Fl8ZdFseit4nMcFhAJ8yAWo/+YgYuhzlXWuI1t1XBDmq6
7a3iEMlidI140Yrxo3A6tnnkL8JU0I9VjVgIRiAbN7OrD+w7PRAmPzvnsDHTOm6OXj8yquTViWvO
EF5qUtvPf74cGGT4aehceizVXot2Q43fGxURR9564sWEQ7So4jtyfZ0pPeyAkcDZjM3Q7L3ev40L
rj6AxiaNnYbaMjU3emvgPpg6oR7M5WuHoVZL+pImb1QnsrbNMLo/Aw590b10cvD38zrwIy7taWHH
+9yJEKnbZkEus39S1Uo7QTQVl0oCTvcPrto3d53buvtJKw0YCLCVWRCWGTGa6gZ9HXTpneiwcOCt
/c4nUbY5MJ9tbZADJp103/r1cJRB2qy1DPkAtrElnBl/N/dzx4oLoKO/a11JbnkcFS9F0/0Am9dd
Axe0+CpMbUO0ENLMYErkhTC90xAIL400zBZukdF4QmN4cgtjh6buDVxuudR9+GzQN2jvREW88ujR
LHsaFndjTCslUnRvTUIk35OIDkhonzsbwFqnZ4uxBcRopdYF0iRu10S/haJ6o4U5K48oy6sAu8gu
8xOJj2xwFrFiKGxZ4gKmX17EtAkGXrzjvNL3HgO1lNRCcDZlb51KkFFEkoTgKyg9IXGW3t4J0KTk
JZAVP683ZXc/WdjPdQv8M20ZoJRZtjfE2N1YAYPLgbFs0nfHIgEtMmUDXwoxrKQfVMeIntFPLV5B
Q2Uv6I+RCBHxMqE/LOXUiAh1Nz4zqJrQIHNfxhkY/f4cBoyMetYlEdBH92GeHXRcJZbq5PNrkRb8
XOS+3TMbywtjqTvauxgtiOq5rj7iJZarwXeMZWXLh/m1ytLDVOZ60UYlIMxcNEk2HqmIKG5nZVyQ
SmVjTeU5zwFQi4EQM4ig+i5u48vQdXRvoD8AmCVicmtw4hcKQpigteKL8mHaCh3GUt4yPH3NvXB6
pSGjCTMyh22t6C41za2IoXek4F0I0GUjMmUpEBfQATUDWBVu0lzrUyhNx1auI9skNEjsSDmhNV7a
R5oTyPCnOWEHdZjKGPCRzmjg0SoZxFkDW3fVsYW6GkWCoeEr63dKYze7UpEPFiT2eQaFd0Pfz5Wn
VFzCm0LrZBZcBRN4UC6qKcglZl2dPbA+cD3Zk73W5SIx+QDSJHWe8NMlXXLvSOs6swg286gKQCnh
RaqrQUWQJ7T1XNLN9YngYF9RGCIBaWrI1eNYbdXpL7SDP4reHS9BJO7UbMqF6HEF66bFrBUkht44
a0Jdu71KR3XJCNe5WLbLYzopKUnHufWjtd+bybuow4e8GdDcufW+8utg6ZU6T7LrfHeMRr9zs+5A
FKd7nzhTB5QNHMDcotO84TrEMoPKoDHOPY2DgG5OHkJZ60rIt4wvxl5WO9t+CdPq3Y766Fjn9bdk
8jMiTyD8Su8LPseYVFf+1HkJEYUZaHSzXIzLaGgZFbQvOa7ata9r9V5CyFr4RIdfpW34Ps9sWpH1
Z71xPcoDPd1VmY2kQCfX1LhROgfJL8K5RTrJxhs7/1DYHo7SZyyhVcG30czFjfD0d7v9Pgaq/+b4
1VU4VUt1zSWIIPf8pTYnmDWXQo94SJZuGDNgAVDV0XkaQodMgu6DwfSw7wCpLDqTNNu4cUkzF/RM
opZtzSjpjM0NijyJ5VF28gdqLbZXJsUIfoJxMiEFzHiUbA22LyWNEBUmAigSm1OXrcHf9RHl/axC
nKWbhB8dYvSTeCi9gi0PnZibm9nNrOGc/AFZXZA2oaN57qpNawtx8qVX3WgYvrLAQ6hkIxRqB7y0
UePnWxq0IYQWFBe9RMdDWkK1mY8xfqKbONxmesSF1Lfjm7G7SiYZcelTdLVF88wWqmFENRlPzjJK
TLrA0XxE5I1WtwdkuDUV2iSZ9cosWiRIjw90KjJEWdawmhdiMHVLQSrwOnY95bwkDE3CJFgGmkxh
2Z+E6uSrqvUFFQVjC+ySCYiTiawZ7RqX1AuETvZPHbntoHVwvrMfcjnO4HsilrdXTY7iB+FVtSfE
/lRqfbtBeWh80w0uLfGwI6zY3aU2HOSQOTC9Tvt6aA2SrGDRL9pYCU5GXqaLWPjVnQW60qvVN3IE
wrPmq9oDA/U3Rx3Cs+29aHZtTVzZZj3W9iU1UOZqdafcWf77/PgZ5xJ2N5cQ7U21yuysE3pBl5Xa
A1eUuvbT/qE2o3RHU1FfxFoRwvYq7rSidpaown+YJEbgzKjuOgL4ppJBTRMuB5Ogvgrx6iPj0s9t
epyfTA0R5DQLtq9sER/mzUdhJco6Ncj8IlZh/nMWOi5jtOxNKr3+Zp6Sx5Ti2CosbGToiBctw9BV
azXoK+Y3OsoLIwjE8spLKapglyB22IRCK68clRD3UWnQsE87DIL99uhOI8uw4o5DWGPq+go08/7R
XVe91t2WSjCeZyH4XHUAAzPRabBLuk1AhU2stWbsmrbWr1LXgAlYYsE2aFZfFX2I0nv63APQ/RUk
iGaDsWTh1Rgg075ZOdNUvxm0F5KwCetu9lpm5UeQe9Z1abu0DQblJTWbZJFJjweATtKJq9AIfjRs
10ZkiEPW2flS0yknSoZeSxxgbKY0ni9jHz5ntke+mVcLoHRtf9RwbWdNfpiP1d5R3tR+KLd96ven
xhhQeUwHVdVTMQYxbc66qIxDara3EYXuef4YomvGreAqh96aSbiXNeFt0dqERqOjX6eQxZO02US+
pR+7UY23lrT8dWi31sYNCWTy0kpet2gnp3IgAX8n1bFbVTYD3C7pDpmmxdiUrWoHsse4Jl/rJhiU
j6CKkufOXQVDTTaLUed3ASjK1QiFGm2fhnpCd5RzFIJFR5ewb2thoTARDxpBiZeAK6tqDd4lm34G
+WYzdLqODND9okSX0Y13CKdQvaq4Jk1HO8FU+jH9qzMsRBW1ad5ycJc3TgfRwujMkCcANjYk7AJ8
Ck2QIvFPvbzzKi28HiNa0rI4spNFeI6TbNuM9pqGc3SVMp0lS1p/KNt9mKbDtujiB9TUzOxsTBNA
M8WpyhLydfLSxEgyurDmta30jRO6+HqTmVwG86hL93EwHmPA+EdiIqauBzag8dlK0Fjl7s3o2sp9
QshEmsC/C9A98uP8MDW92ScagrxJm+mhvkvRkMI1aE88HjndCvJuUwd0bo80fFnpTXJvq8Wxy9G0
SsSP+yQnv74MskeIwhioRXTvOEN4iuJQLn0iiBdME/KzoTS3nY75x2ESt0WLIgFHCSYqMryJcCnc
5/4D1TK0p9AI/u3UcIiVmK4tCPeqFVrc4B5sQrX8uRaFjxHSDD1/TV5lQEiWQo+8zKxlGEXnClQs
BDm0lPMNiKwRAuUrfOwpHEmWGv5NUNvcRJlNKLIftmoLhi7rhvImBZ3y8xU6hP/bbIrPVB2FbDaB
nmbeLi3wdz+3nq4kcIbwcaKQtcjbOqEOD1WvyE7qvoXEv9+KBCIImJTjXBrZrm2fYqLdiDBAzxh0
mLg6QMWntIJGEDhJtw1a3C3cdh40R8gNVxOFgWVibx1aBeaykpOLJgr066gZ5AKYsXlyesLCs6TZ
UeDWqzYunobYVo8OQ665AJs3Mv3FxzS1cJIhuLJKKpvpAi8rWpkpSh9kP+o5nYToAE6UlYq4A/Lg
SygTexOXKK7Vyu838yUOZ4m6kHQ8bgI7ezZRm0lZ1YfCh4GpIHYJ1zEpHntTdY8iMes76ocTTZVF
M9mQVIXGS4AAjSGfozKgy7OtV570vi8JEDFjFMS0k71euUSKUNa0UiIoLFd1AjxwKjAS4OyhkrTb
VHOcdaOew5amkV6rLjGrWjaNCZ+T2MLC4lftEokdD2I66MRAPaYcxytb85l7mOm90Vs1Ot/c2muJ
bi8wglR7JQw/hGs0b3lVLhUb05Qw7VsUSjQvLUIjcCZ8BxsICozpUlCoK8qTaitzGbuLCmdYoPTI
6rsq3RBygAG6GU++7oznVgOG6OOY7TCskfQWN6uywufQe/dRrUU3UrlisHaugyh5VxCULAx39A91
DeGTIIklOruUPSDwLn1BjprqGj+GLpeQwgnB6Pvsxej9dVDQGlARQVlW3F+VYU2KYO68dAQX4BMF
Te1GxU80wf9Hgn2BBMMy/ostcfVav/7Hz5j582vy/b/+z/Vr+pr8RgWb/8D/YsGsf+FzdqbcLZIQ
hTnhdf6XDab/SzVhPwkhTAsy7gQT+3eEvPMvCVsQ+xx2lImkMHlK/80G4/+PGCXCTw2Uh6Y6hT39
93/+llhdffrvvxK2jE9R6aaELUpWHX8B16DL2SD8i3mVwGSnMhz00IZkJjDMzUNTJZbEyK/Qv3W7
zpM/DKUC0Uq29aoCLbMizJQOaIWyqbEvjuXAA+vk97bRw0PZIi1iwrOheY7lQTeuFDN/kToyKGG1
8TpSXG1TSb/ZhpxQXE1asjW8jNyZmuZhThujqSCFM1VfTxb4Hj2R8cYQsF8HCtP8+YzDNKMQOKDt
45hGk992DICZ/JOv62uLQEc9iJIeCvwg75UMNPAvP+4/MMmEOqVp/Wo55Suz0ddxk4b/P31pv1tO
sfRgf3Md1Is6nbTEyW+HANd0CpqwQS1tl+YGW+lZCULsZ4nc4DFz/SID7w5DpFJ6F2dIN+6oJVFR
xOjfiM1Vl2ZKKVBP4VgF7YIRZFnhGjCUrpIG5dhQ5dXCt+1rhKmogfTvniruKSpIYdbFIyDr7xoq
BtbUNpLXCA+zQ4P7JkSclJUMOZNEz9jhunwRDV64dPswxJpRv2PPuBNIYWxrZOJP40rEi0423xht
NRgCKTUg/KwKW3lG8HkeEx/QBEEAYdJCyqaYYIAvvztifAN9FW4DOI6qfaTF9U3L0SxnfQPtSHbL
OkAwSLP8yY36cBV4XrLQnfCpdtxo3S0iOpIL1Upm+dRVoLyZj0Tcqnm6smp6j6VDOHVlbxpVuSdL
F8E4Dt6uJXGoTdDExj5RS8W9yRaIuYIzFjTmdySYIc7czNp7FfLvBGKj4fmvkUC/Zoq7v6+IP/ht
05PDfU6qhjWhzz4vCLNUE5RIEQsiC8qVwhRrhcf3xvYnxR3iuOUQR0/Sp7i0clgjN33aAXHiZFwJ
gvgouGj0lSQVG7Wdr3qQ7cvMJuysJ9S+qwPm4fiCTGRl1D3XRoQmimzcxRefYaIt/L6o5ZTUqpkm
TnZoFJ9AACmOLZ59kmJshQHuUCGj5g61K+3i1cn0W+DGuyDxzFUdj8Mq7LwbysRNHxe0BQwAbcON
mdf8lEOoILj2V4NuXrU9QKQs/e527VOXVpu/v2Px5ztm47Jx/dO9dDShfwLlgPKto7a3a/r20caV
6jclHH9UQIwWJheXRE3fpIIaJRXpQlczskxgvjl+GXzxzU10jt+/OBzohgPqjA1c/cP93+a+C7fL
qtd2p05ZpvZzUpS3aIq+eqGZI/DHK0EZsKVpQmv7zNdLacen5og8MswIf1NSm0lnnWGWLL/5ZnDq
4nSYgt6yra0V5yAzeDeCrlgFfHyAGrSCWEagUwjuGrXCkvATufziJ/lzZ4RiyYkBmI2vQ/+c8uey
gBjHN/WaKQY3/hcfjjHRUkVOHBZUfiNSl3blAV9SSx7Y8Ydfp9Rc42OqD9+V4AuuivgMtpNoGfmn
CUZqigmev89fjrZKQT3gtmW9lmT84uLA+p299jAjkMNz1El3x4FUo+/Iw4zz/f9SQf/hkPjzVGUn
YEQipG5MhI1PT1OgoFlNm6BeR/oI3brOsiVLeESWpdGcwboIxdjcJ1L/IsZafGYESXoEDoWB0MAi
CM7z38+mpjeqKrWccm1rFd6WYts2xSPIjosliGH2s4u/9mR3RarURZfV/d8/9R+QnfnVpUHdIg3H
Zk/8/dVp/HZRUZFYJ8Ls0nTNfY4pvSCqY3Dsa9swPvxgvHWd9FEo2qnTjgnzYEjOj0UoTlaOCjYr
vnhLn9N4qW9s1MKgDSmobL6UT79EZYy2xXItMaaotzZiuaqC6guPQe3Lb5Zaf9M9dCF1csRVfpFK
c1K4yTbajTOOu2kVA79pQuwVbX6vB6ds0Pbkm/IHmreh6m5TI77ECqzurNzUfOPpiBHCLr7Y6v7c
Yn7/DBMD45eFDGXNJxuDz2CZDk4y59ox6jd+6d0XP99nIs/8XVmAiDSd/ZTD4PfXkZiG+xDo6Bqa
/qOdDbc22WOQkYx614n00SwckvHEh9Em4YKhgaqThoUArAYoIdq3eHQYPqtfreh/fFOcR9RcEsiH
Na34Xz58ENZ1mGHVXBsOJIO+2Y6KfiKcCXptjbGwvw2jZhf76TP+rGujRQrjN/dDy/+Wl9sCmG2f
Xitt/vz372qq8X7fi/lJCK91VCE0xoifakA1C+PJcFySbq3e1mP23Oi0bNrsUvbVF6Ckf3qmKTKB
nHA2a6b1+aALjdhRC7Mp1zBDiOAqq3s45vaCtifSHbSaC9RiIAXanukjmjoDcyt5yFSdf//I/7Cf
4hmxdHY1YLUG6KbffwmnFEL2YUUepeNei2HDxNTrmQedFHu4lX75VhvWVevrH39/3T8ApdOy1OkN
CsvkRQ3r065SKMw+yYoq195gfljYghOlwBjoq2gKimclSy4Ywi+dS5zHCjof8RbhN3ZlQS8aM6fE
PYqr0gfFTTO6IupCVOUjQ9avEtX/QNHM79PmjqcbULxs/dNj2hAwqBbIgtdkj2Pmbd88kT8jIYlG
cB2w/wXZotoH82LmnV65cDv1oVQVbyXxj4919T702iqlnaQ71jXG47egLZWvfsPpN/q8bo35OKQN
ygH9qWiKHC8rND8t14ObPaTIU3SVgDbtNIj6Phf5I8YLNBRK9q1MhpUbWCvUKl9sM/o/bWcGowau
xRLKofrp92T3SBpkWjzRavZedm6+6PIhYvGO/FjVTQf6b2XrRQDFtyLhLCUeKLl4mncVOwxYjLG9
SWPPXORqyxgiRImGaiQ2MIv0ivhhp/BP2/CGQkguB67fmA3dCzN4daFE21HNtwQiWzmofAexS+mB
SWFi22tjtm5NV1/9fe3+uXk5tgqvltqQzylmvvUvm5dqp5Y/AuBa553xIIXZw+4YFqFjb2fa4IhW
/asabPoFf/+FOXnldKe3DJ4Z49O3W6EGJAcF8gt5m/HSz+Hem+Orh/ZawRBBLYLLT2OEn2hmj24b
9QY9MjR2hYJG+t8to9/aDb+2F8w/f2v2Ld6QKi1YvWg8ft8zQjrZDFANdR37LRQhd4mI7BxVXPiC
p3TwzjBTualpi77tyDiA6wGZ7xydGVUvNK2idFLhynrOTdLbF7P97uekc2WkQi362HySHtU8Fv8p
imvTh4QiVeVbXJjm5P2gc4rLpyOKIvHfkRDt7aB+9pv+unXsQxphhrVAHvbtLVI3ggzA/ywBWz/4
3iWv+IqisosWfQc4GvPQo98Rn5TX0CCjEiZWNEGg0XWX+zAJH+PCu/77spkhn7/+iARuaTRlWDbz
vfLzoTeGmqZnfsEEOWbcE6eMtXv10WskpFPD22CNizGi2GgoI+8jkYW5o9F6kzfR5Mpy/l8PoJ/v
BhSppdKosueGyC+r2E/qsFXzEgtwgYiITtdrjul2EWQ1ksMA+4LAgDrmCCgFvJLV2DU9k4b6+9+/
lKlS+/ydGAIClQoxb7oG/b6USPoVSaAm45p5SLxCFPpmEebs9cXW0bPHzFiaeMu/eH4/J6ubfHSI
m5q0KGYhtM/M818+eg9HwWbAQRBVnD5YZcsiIStP7+lyJPajW3dbKYLdIK13ghtu+c14iFAm2Pd6
TxaxiM1h6eTKveXpNxFBc1887Nrnh316e1y19OmegYZn7u798vbM0K7D2oYKmSTDxY5cnBnebdzf
WaW7zSNaClBKSGlTStIzMn0VOfYyGWrI48a2VKHBNe0lHMwIQsGbHJNXbH9PwE/gqgj04KFRHcv8
K1zeZ2Abb5kbLNu+hTnbkPJTPdfTx6hSD0h9hewJaly8cifCpj0Oz8Kxn+zgElU93Bjf+aKK/qOO
4JVtU50v6g6jD+tT/UKKW1MzF+/XtYkcqBzhnXRa8px/IOm9GRJ8Qj0SpR3ZM6+1U2ztoid1LHjD
D/eMbmGlSOJDyBRLF7Q8uF/bZ194tMOGL87HP+758/vUyIvgoKYOn9fkLz9qUxi+2dEpWzs695Cq
vWijugm74Aapm7rM9IMSqFcEBiAeqXIKUDquPULjnAAmRYJwAI/B01GAYEcS/PdnUDP+eAjF1MTm
Hxxs083294eQjnSZpT1JaAO5VP2gijOYJWKgDPWxhyd1RUxRsfDcaCOF+8p52DG+wOo0OxjYpsJd
brEpp2gpSry7xE6sRQI3UPHj/Mag+xmK0AN9mV9I/H5KAG589eXqf24jFJGgFNiKVA6mz6ugQbvc
4h1p19W6qVqxcStT4UqeppvZfa7p0Y/Y59mI3TLc2sOgroKxPImyEPdu7G5ajUifkdQKaP95uSMA
B9FdxLQay5GB6W+Vtm23w4Jxg9xrXZX5iGctaVaquKSTAKvV8w9G7M6+qOMnGQ3WdkwSUEqMv9a+
11EoFAx3ekGoV9wfjRjxIGRFZVmWwV7NeqL7EvrmkIgngyNfYxiDk1QLLOckzmFl7pq1ExAIYXmO
uiUXFeIorYClaxCGhTEewXwXHIsU0i4aI6JmPeazvbujuXoVj/iGZGneEvdLsuU0X8+N6EWtxSkm
cDJT/B+mkj2ODohlM04/TBMhGCIVjCobSwvfoP6GEBc2uTEigM9uLIvZHHEieqiLYy0EMbphTC+8
Wcqm6xaYP2CqBM513iNCqsyM8CAiYuNBdKsZ2tkTCYukzzk7LklyXU2qmknSAl0/Z50wGlvigVoq
OowgRyf1enDVN13tb3sjgW8UcySZRn9oHE2BAeNfJZp9zlvWqow0dUGWYnkxa3UBqM1caB5dVjxZ
PaHYpG3ISLbrzKiLjVb5e6/wEsbO2HNI4002ND+yJSGQAVDj4bUZ+frdwcgO8+qpm6FdxiRULtqg
BI7qVwFWF3PrVGZHklzaPP/9efzjbmipLGTdptVED9L64wBQhmIIzcbp1ky4703PeOhL6w3VyDdT
7Ze9ND6qEo9/qK64SniD8v7Fy3++TvDy0sJXYvPSmnSMT1eesQhtI4rLdq2gYyUjHvFOOqDbxXaW
WNdJqEqCM83sELcorIY6F5schyzAXOvy93cy93F+rw54J1N4ihDqNEz7tLlDpkALJeMWR+LA2HhY
q15O5iQ2kbnSrjz4OOZYMi5KwxvJsB4JRqrb6KcH/v4oYVkpyKzL6BZvJgokllfT4fDMaug/+WSv
KwFPobpGO94HpItkgsXjKHJlmWQ4BnpkksWmfGdezyho/j+2+/qsNS++0RPYNz2rXUJ8yKjjcieJ
fUJZrZsIaXbnEzdcjnKjd/512pKVKpstKV0A0L2WpA11ytey2fntWMK4a/ZjT2Cdg6BPdPahyApn
nTt5gUee59eoQB/8/bv9hwPJYGPXYLlPXU0pP236FDGDU3Zdu3ZF4a6Nsl6lFg5vmbH8cYmGmv3D
Cf1op2eE63baD5UuxtpopH2clWzE5ELO6wnYA3k8BbF90ejVafj/cSxR/dhUYrxLB6nop1/fxxHm
uS4NIQwO+tatOrGdJUlUYeluxPuKEhadGGQEvdw54INAfctu2xIv8GDCAAmw2VwAiPZoTdkEMLmc
+lEnplBEW5JEqmWvjsnBIzKACzQlAjUgxnLnvquVZOnoJSnVnl0uenpOO9D3G+k0xEBSTSDoMfTd
kJBRPY4t5lA9WIwNtrPp30Uy7LVKJ6k0mkLM2nCd18JBCY5ixcU9veRO8zaMV9xyBiytRB/T8SER
IyYmjBFaOJa7pEFJPh/BbYM6zgtRz4bkRaNJYtNprv1I3eZZVmBdoaxL/HjA0ohA041GFk2krCwA
oWcJRM33iTcHHAK3aY5RsQ2tXgZp95OFIpQeSX9mrUdoPSs/oz7qnHgLLMU9F5Gx8yz9p4QH5xtj
3RjpLR8nKXHvQtwqThkE5mXeH7QaT4qL9GaJvvHRl1Rj6LKapVsl2jLP2/pgBtrHCDdTxuKYJvYH
pgwdGB9UwiLl82ohTZP3onQSHMFxeucgUeoj1KFDKM6VY576PDAuZpMHay/JHmbRc8L90yohTGBP
AcvHEbevzBK4hBfHYO3CelmlgILQbyd7AKX4B8EkzS8Xltw34fB++GapbP1aFVvUdC+j/wItarhR
NPM9rQgJsPAarpoasFXGz4yxBPIVp0u1YzjGndurnLUxXZIyoPxnzwifRFC80ahLH+JWwsKtrn2c
Xd+iPLoGi0cxsE/iuGclqNUpHCYMSQBCNckIrjFGxB3DRz7k1UfnkVguCLTyeKjsUXu3UEYR2uMd
RtvorhMNpqWhdBdNjtx1JzCEbQVEKhheelNzGyGUbCmxezwSrK4n5HfrslxVpTNOGSGv0GBUhOW6
+RprVrvorLBe60QnYq3ztaMo/oel81pu3Gi36BOhCo2MW4IEo3LWDUqyNMipuxGf/izqPzcuj8v2
DEWg+wt7rw0urdDItxTGED8DaOQVp7Vadik70qiw+C5pmngCUeCsbvg6sZQFMGccsytaGX6WH2V5
Er7Wmz/ujld5j0WLer1M2l0RyubI/9CGX+1Nu1rreV/7W2FjNnJLN3+uUcKTJ2M+IhB8aN1FfxD6
zu8X3gYEJd1zK0+PDLOpL7oIgLP9bJSp8wDR6SZLAZ9cwy0vBqGX58RC6JP0yfwsQfDqvsQdn5Fp
mwz1DHCFszVI3Y7HxxsjXVcTIY4SDrcw63N5Ved4+3IpjQ8wofdjXvJFeYoQzVX4FDnLh1jRGsnB
WA8Zao87rzdOzrB6JxMOK2VRdulb63EKc+eDd9ya4G71SVkfM/iRW9q3DEDH+EFkxnJwraYhlxrd
OSVJYnv1FnZzXDdjHMI0f+iXORbXzo1vKXswgJrOfmbcYvTdE/TyRFQiC/hwJBkZHgyLe+txQNVV
OM4zqNURWXd9N2Lu2hmTdcTjLA+0s5cMrs0hI3jVmWBIKD7G1iNN99o/yaNr1P/7lVD1myoWcbIJ
W92glzZAxxMbyXgFtB1sioT7kReETNAFKRVe/5bT+BFJwDGo6ZdFMJ2xC4pNwpr+aFqcUJDowNJ1
kY8GGvUpJVansMC12XxvtP59U/ft3lsqedA230C3LLfV4kW9ThV6A4K9r/CZhcZ3Irgc4Bc8NMnk
YGM7IwgvSHyOBX0hy+QhtbNPaWSMWDR2ZpykqSrgCiZY+PU6y20Gc+7Ot+sXYsQOYK+NHaL89qCz
qY9zE/3+MHyFy2JdtLkMXMU5ElDVXdzrX5w8uYzQAg9/JgHbxzT1R/keg/ogmtS7oQH1bqzCcm9+
KDRc01rJX9LzbeLxl5SVwCkpzRulwaakjRDHngPjySuFfVkgHcqkzu6dEAEFxOXHtAvwi1bTEP/9
cjB1uln6uotnH1p4U6bdh2znKDfUcVLhcEs9WUceJvbY4X6LMaT6OCzOerrRKQVaQVm5XztKDD05
JrPSmWulzMBw8T+ZEuRC8J6ZIw6Guy2SHkpctrErhqtlM98TNDNt2lF5DNS6h95PXwM3zff/E3Mb
BvyHFbUOlU+HvaHw42xFO4LqXG1H4mDJOAMESwDETIe5Era+I6EqQl+R3MwFIQD0QgGxIegWR0Tg
4/Dxx5dwiuHSW4w1urmEglek5iZw96YlYUUUyQpkv6KoY4Mm+w9Xd2CvIda04gWjsowQLZFWfi3z
Fzd84oZyti2LysIu5h2z+5KxVjMfQW2AwBn6n8ATx78GxRrHBzhKtDQyHO9qUb207v6vPamK/mUg
rgFXM7ONTjOVRMOoPX6CMGTERpneQ9UvpFdQreVKEcrTpbTBBtKWJVPU6gLgXen1BAa3RPQmZXvB
KwlBz8ADyEx1r1YKmkGRI9GWhBjnJOb1j9rHmD25Ce558QNX4Sxkw0mATx3zhHjKXafejOsAlW3C
ADHpmZVREXhocPJJQ6Ecy8My0l3BKHOuJzROJl9g0R5GGOPk+7LcGXZBOV3MbPpnKWXBLHcih7zT
LvHcjZJ+ti9YeNuWAqK7Hrrc+0GNz8XckTxshdKIAfxkW6KJnGhVaxJjqCgjn+RVq+puurqBpLd8
+dVVwAx5NnIA2Yxl4+8wZhOH4Yhkjy4b4EXDtKNLRjjKgZNslSBmaBZIoSXSIKMOeU3N/DKDnDVl
7mzGEf2ydORblaTnTCBDq5HnCLQqjsk8R9QJacMhDkJDXYwCzg4pXk3cQRUKZQeaG3xQKSHUypLI
cefNDWp199dLBleSGUVRLVG1QWCOA+dnqMWGKjo8Qtf7tTBKMomux5j6gwXW8IUJJTtbOPjZQAsO
TY3I3lXL2XeTq4sJ4FpGsaPqkkhl1E4IzYZ9mVvgahe7IBBlxTPuR27oF49ZYL1JUmU2PfTZiIQA
QKxGCUfOTN9TpcQ9FhcLTos376SYz5PCcFqW0r+dko+2xJ8IGlugXn7xGrs5P8Eg8J57ONxQvilH
uwWuk17lnWOX27DWxs6xvhWyfSRrB8oPrm+FRcbIm/EhYU0bF5V5M/hG+7TgY8gMz922pcPnKevl
0C7Or7Ly+miVcoyMtUTJPQ0wEUf0xH/dlg8JAHKdFUazDGf+Lsctcy22674ErDfjoC5gfDvNQ9Xw
Wpmvk2t0ZBpM7a6jHAROkRj7sL2GGGkcA3l/+XsTYU8MGxR6EFLOCyF7GaydyLVR2BpTUfABr9IQ
LDKt81Zgz2TAkZ3+ZhG+vjJD6klv5TQ8zun6hCi9jBtR3fW4qjj5rdiyRAQRbr34Kdr4IZDGcc68
hQQU8tMQn5waAFUaoiWTVpayXVDiUdDhu5ckNXMQVVz+3E9WBbnPlF52Yf3GhnOY7ua2o1/C1tna
mXdvLQM3d5Mtm2lalj2zv/Dmzw/Yy+7ODXL7LHzj908wndXozWSOTqBzhlgtBSB7HGIHm40xiKH8
UCBoSEpy0hMbQFkWbMNikYfG/eh8uI1l6cp4AlWAVD38ABhE0LN06vvA++wdyJ2tWdn7NUxPQzmc
rR4injdnC4de+zqbDqwGAzaom67oEIPB3PjjcsLsUu8yfwJKaaFLrHrch2EgPxrAQlD9W7oOEMEK
LOFda1QHGGiwZUvvgj40uAlV/jH3GchbK/H2he8+Zmy4jsbIpoNWkmvAYFAsGZJvOBEXDOakYlGs
cXGVw+PfE9A7zSFZ9Ktn6G+Rjp9NDtPMvpYIleM92fnjMHJEtBrYbOuDepvSYNmwYLQutndP7ycZ
qVZZHNbfqZ16D4sT2BgZ5p3okhWFavlq50V7hheBwD18ypzCwlYw3JEam8Srso5iTqANtO3WbkfA
xdfpVdilILB766dcr0zBXPRH37UPr2BnXCTkOolIt2VeoHk5AJrCmL36i4IGmpK91sl26PerNNLj
4jUEwfYyPefr8GG0UEfGhnEGDqu3a5b5xhsTwGpqTWM/y+uoKkZ5NSTtO6ztinIO3YaLRKjA9sLP
Mkvt+dCazclfxgk2jZ8fSBPPbHnqhno4hxnjOJNcI9YdnJMGcLBZm3GCOP29itYFxATmVhO40kQo
nyteq9o/Z0UQPixTfeyLTAAYavJo6bM9l7Z/UzCqeWhkc7MatA1T33NSq5wy3bNsuGvIPIgc2U4Y
4zbQgA68VeZDaqbuKTCS96Ur4Ehk9itiVqrItZDHvmX0Pca+D+DS6NL/EoP+yJJAZlCnpqxeiYsf
4c6g2fpK6rLca3f6csw+AAygytgPsFKbLgNJowBfuZDLEbi3o6uLi8olL7RonuGDn5+DIpBxB5oK
u/u4kXV6gy3/WUNtjNem+xylNCfsm6A2g2vJHOZPDH6+i1FnUcgzXSvr07PvTKetjqIW/aYeqoJp
U/mfhzr4NHc8ek0+v1TtojdeOvkPasqOPINzrBKCfDDU+Y/zC1NV69Rk1Ku+J3Dwe//YJZLlOVnY
JzUZVGUKHZuD1rec9cZ3YZ4aWseD/aUKvqXCXu7HwXIick9uk1A/4gCn4iwwEATdb8/SL3LS9wHE
G7Zw9RhIfESDl/oAIvX96nX7qSvGkwDBvVmZdGDRk+9p56idVna4K9VrY3XZPk3YEToEvjvpiasB
c1xqwVAxCbwoqhEkJMlr8/oE/RRikn9N5QVGAtB8BBogoLxpVE9Br5a9bQ0HkSBl1iz/ozmzjr5h
0nN7+U9X6y8H29DeYm0SCaGf6FzVxhaEBlRuymVrfgYN6PN1cG9D4js2VRaiqh3Hz0pQRXmeOAmz
RGhdoyqQrXEIBudhDF3vlIcUQkPX3s4ArTEJfdcFbKCxFHHxkS+tu0GURM3vAaNIKv0w5twy5MXC
FO0JnSjANtviu9KwLXRdHwrmBxTOxYdHrC4NWm1HoRBcoRi34YC0CC6KYFMt94xdp7hxGESGToCz
S4evSw/v0KqCIZI9rCp7BU4GDz9mZ0a+ZWcMR8CqgNDSGfQXiBbAAu/NgtuoHW3SPskRtYKBBG9k
NIP3oYf5PWiH5h6uVdcCiUqHYe8P8kth4cejxtoSMWd4LMf0BYt/3Bl1GVFlrttgFqe1I00LZh84
DADSbM3VdjX9z5SB56a1euYssJQIEJcffkIiMm4dY+MlZXXO5XwsC/WhsT+nKTZMu8NBM0kTUeRs
+fjGeNVnA0rYWHEGymFjy6DbGS3+7cK7SCJqotGhHpe2F7XTrsgZ4IzOgTu3iSUDydjrrC0X4qM9
Csy9KWr8wvVPSbY8V+svWvH8AQMOhLd8y/tJqFtKxZokXNQBwiA0tzidqNK3E5amTZK4A/pyKAFV
EW4brW+wYXX7BJB5ZPjL4zrIfZ45j7TDn423XlzaP6mz2342D+ZVK+DRt5jtviPBxpXBDX3+HZT+
S2XnL9ZI6iodUt50iPttNcXtzG7CwvE19eP0Cs+FcFfWtkhoeYt6zcA5T2GLyg9Dwz8Bo/npVbZ1
EOFetBP7nrIiHsnlVMAkRKjdD+D5c7ZyEvbUhBv6nFdZUifg8IosxBgMICfGt8w3kqW88hJ7XE46
hHWH2EAZpBOMtvdLyi5ApLOL++ChrZ33quRZUgng94AUAjAtfPukKIV9RtzD7CVkOIJlyTWFKhuz
DVhsGXFgQ/XO5aXNbBNnsYcEoy2Bt9RbohiMNz17/d6bnpd+FQfZUzUYfaJ3OVf8sZ7RAv15NUtW
O1xd6wXjeLarGbMfemHdGl2ZEgoYRtZCEJ8aIGgpzLFwJE4+4Eaz9rEHsmwWe0XADrbHIYnaiqBx
srLcpDWj0pHWnoSV7eQTFOgYxtYhjGMrhfED0ejXEQ1pf6t5zZ/yf7pmhlkH0mEZF5LEXsC/v1dE
BEUVYL+dkNf0JfGpkvt5JXSoB4Dil+bOnrWKitb7ZDSzwgAuX3TiHJxQMyuuSVdQvc3fLNU2sNtl
b5EP5EhuBfiB9bOF0d9X4Vm4ynrQHj0ISRdnQlXM72Mx889JFip7JrKZKg4e2+TNYkx4/6lu/LJ7
rYhaILavvRkG8lRBgeaHljTA2C4B9rYo1ap2el0TSHtsvN+YcYV3WVf9zh4MINCg80nDkINAHUhS
7MD347L30YMWKQkRdXkHAiqmTYRnAXLxZSyXaSf76delxjn7vrnEmdMwofTITslZgrCieSvKDkxq
NzCGN/J/iUeIU7fc+I1hn0q//WeMyCjWfTXSaWkH5IZR4QJm+jltiI0/M6yDhe6K3V9wBW3qA8bH
cvMXihI2eDd7b7x18eMALhaL+T3YQKpVRgXlE0h0HqcfJvPtOW0jCwy8UNzAo1Ub0ahnnuSB2KkB
/kfP9s/tyOLSPjoB6Qc7VpTrpm6NPYh+jTV9+vjbaBshM6gwW1dYW3AePQgdHVP3PXMr7Ehlckuq
IQaesTBj05uw7oOOC7O3xGJ6n2HMhJ2rgEnxAm4y6T6EC+i0xoDOyBcicHjCo4L3X43fs9Ed64aT
b+wVjS+DCC+jR24R627sgB1E9hj6sccymkAIsra6qd7mpQmYwI36LGXrhA6abW7PP55UNDGJ2iGC
46v9DLpUkg1oYRJlE9HVHQGBWfoiJD9Why61XbimJA8MU6CSNMU5lsNTIbWxRdIPbTUX91nr/KTM
rC3k3LabkdDoOyi0/Mi3PfafPZ8mLfsuChbGI4n7hUehpjGfPqzwwDsoid1eEKM0c0DlXO2LMr2r
8dBUGTJtw4ShpHVQbDKve3FQDJ1sE+1mPZTP3Bb3sjBz1mklSwfb2HFik5BqmnSSmhz7ZPb2ozQv
ivZWA2IPUv2vUZgzO4n5N81brKEj4hnix1gLmDE5U+1OMO9jwe4dKDl8ZgPBBomb4mp1Ehw6JImi
B8Iot1wHu4ySQevSUelPQ2pzS1QYX0g7GFxc/rewlb9LMX0mTY1FdJw2WDvOTqt62GcUPOaAUcWW
drarOuYqucZNu+/xgCKsLtpSxY0CnMgdd1ArWKlssHaqsq5rnBqxIn8AK8UHzcRmP2bzu5crXOt1
9Vj7MxwQoB+x4hgRyNmOys9ePMRze8NyqvPQPivZtzfIqHz9BZzRuLR5eXamcTxZzn3lxmNxTKVW
L5KEJj3kGeHk5MhfY5JG2aDDHGk0qoAtt8+3Q3/bHVdb8o5ppn8weBns9rvBMuLrfng72uI8V8an
yE33gNTzC4N1zaaA1bqdPcHQMI+2O0TaTpejHCSZfmDZBnIQdGdfiFcftukU/NQTueNummTwTVv3
y3LtkgB4zOB++96XE7GEC4MdAmspmloi4cUkNr3AFCzX9DWpu7uySbx4puAVKdADAyx1SHIPW2nY
SN56D2QHo3lbVdvQatODC8h6ttls4C4gcnPUx3wiXSVtw2ILchlO2pj+VJOkMuWIA4HiMjuHV9Po
26ytW9J0B4S1dnBZxfvAQD0uK48jRAz+xYKXrwINFPKfOXFtoIF8qlveJSjUDvQI27pxFTKa3kl/
HP7chWzPnmkcLG6wfTn2gFny2kZ+zf8HwCO5ka393IUDqxNIhRQAGcwdJ4uln1Rxrj7BBp9T14vq
fOKSxl45pNWT0BNO4XkmYMoHes9TEaDJgCFVRYZmmtV5xQsok9ip8RJRX0Zr/QPwLKAYRRd1ScGb
HFZNgkIGpcvwf5y6/TebWMA0HW/drdthblXkMqXe+LADOYe3gMaa2M7ax7Yq6NQBmw5D8q0lr9NY
JtM2VQszaTZIx/ABNi1bmrwdbywrt6ghTFZRAm292dAkGFXDWFgl9b6cKb2ZQJCz1DWIkdj3MTnM
J1JOhuY4e/QBeAS4aAVfbIO1btvB1iMZI2Td6PvTsUDEeMi6qYmIfYNfkzwQpUIYiBketeFTrmbZ
XWsCkLRybTNLZjQVBi3xYFdwpoKpftKG6DZNm1M+trfCMKnJ0s68ykkGaAhWeo8vC0iwHZzhLu06
IgzOSFVu3ETsRmN5q3r+AHLGVusWeLsa6RN3FqBm7gcDjvkM0bYmACVpCdxA59iFmXGaUQdsMj8Z
dnVR/rFYDuZqmc+WNb7S4at0cB+IJo2TWvAAtozjE2I/d2G2JNgGEn0I9eDsAOg4ETkdMi5cSkTO
LxFdaSkbtnCEuOUJBtysMSkWnGKbpDlXUZ47ZHUhZcGTce6oloNpzm6rKx3bEU7ciqF9WSaGcVI1
pOm1nDV59cQ+vrgECwhR7JGZY14Js+nH32lRWR79UxKQYzPkB/Ay3SmtP5Ty5VNauxdDhMdKkoiR
Y+8nbqZtUbyCphoXuWwymOyTn1nsLlOW46yCGGXluzpFCqH8NjZF/QUfTdG94FXkI3+FXVCdcjUc
3GJy7gaZ7YymxVgbXiNZV48n8k+nAZMzjVYenaavKnRKvoa7WTyM5tfoxN3i2kwRUxau/nywCAzd
A6V7g7rzmoXw0Sjdvv7Q6vRAxw5sWMTAmdfHzG+asYHsKQtQfULq6+wxrkTu3y8w0vlGyZhxBzpu
izvaLD+6Ir9+7z1GXAt8kIWHeuetLUF4i2GSk1AB8/zfCG2td+DZnDsEaZobn2gNLqbqaHifHVfg
nZ2mNNlu7xLFkTdX/e6GHmf5qZb6Xwm5CySseafnLrhxA8FrVVYsdsJk+9cPZNDOAP1mZ7NxvgIn
Ja90UJFoKHz+gmKmdIQWonyW6dRRHiP+6K60pp7sm/Vdzdz58EONWYlb3GGkSYAa0gsPh8hIR+IW
3ScLH87ss3ZTSOdCUjTndxG8NEzl9nKg7EoU4z87sYmW474js0L7HFFThI+AMnRuig2k8GFXlWmc
2wOoftCj+cC1lLbrFj6z1+hYyGDPdqK5M7qCp7fpbgf4gTTeHnz08rfp0WkFU/6W5PLRz8anRZsz
0Nvpo1L5fdmM152ggUpPMjxOhuKt78o37bjnpQms7Uxydj7OWLihGXlLmcVZ2osdkTNxTQ7kmpfP
+JL6Lc7bf3PnGZtpaE6A/l9Sp//sXUVRlb+ZTAG5QPGt1ykLV4+Pq9L5SRA/RrFx9bakztfYOe9O
79/Mvf2tq4rcBPTpxQCeolCsOwpCxBm6QE4jIIGTHJxiZT91PixPkL3/cU8jC4EshgbS3DeuZHda
URqa/jkJ/Uc4y/+kn5MhA/GndLML4ufbYWQxWyEW0fQkO6OTd7DfqFa3AILzA/duuM1cdSybAYQb
EzNSO45TLR67FO7dxI1KyuaPZu3djMgsLb8Oo6pERnCFNK/JvLE9uqcOcfkmvcYaO1Z26OWws31A
tpRNJCY4Oz37/yD+v5mSf3e054x/rRtOVUC+WcPzbfJdTR7gvATq5arqO3CI08Zxq++gU5fQwmxA
HqoJt/ykJi4lBlBsvSqQN91jPpCOvAIT2Hvy3R4q70Y3dKEabtdcIoz2QlKezC4ETkRtNlPa2Ozi
QIIBKMAWT/ZuNd4ZSHI2xLE5kQcplpzkfVrBp+mgYWe6uFNW+Ej0CQnNLCdqm++yLoYGVfZIgMd6
sHNiqYWDMqXrijsH/9P2zz1vGiuczt7WWxYd7CxY9zP6upvdlwy+G4wDFAmubZ5zg31RhRGvt3lJ
XeobBx34uuSHEA6IENugJ6i6alCBCDiOlN5TgfXXlqh5MmAEYuxP3YjV32gZXKWMuAXrfGCwFCPm
VM9bX7AdvZmuFIIagp4jOcVtxf6nYyRF+hkTp64k3nuo3gZJnRpazJj4/WiAQdIOyW4gJJ6QC9RQ
6aLeSVjbKc8Hpk8MFJE+xAKLJjG3acCnXAMvHkwWv4JXnSpGEM7Jn5pNAxBWG0dGGS32M7MkQPbA
itjGEQ6TTeElp2GHOkQPzWyHMMwhmokZiLJVaqah5F9Oo8HYZtJHUqofpXAQdzXpyBtgmFs/T5H1
MSm9HSe97KpGXLzq1bUFJ12KpAH4nTQeexAASDoX5se9jqHo/Ia2DdTocdaNz0qjejcw5RLJg2XD
TvVt6lFrpTq14+VS0nbFhmw/GjETBGY/GV5UwY8u02Gn8pVk6BBTbncWbNW7yvwlr4PGnVjCDVqH
K9F6fMxX79eHEjanzWEUvtx4gfrPs7JokseOTpwpFUfq7HJyrIiKnKpneuQV0CC8yAEyQ2uN2mV6
wZj15Gb9bYP5bJOayMz0AmDOI6tsXJrT2rTWzi3lfT60aHnqiSnxdVKzrqBDoXUETMWF8wndPkJC
2xX6Vg7dLSlYauvVtEgJbZiAfWXaGejz7qZJaFhGvqpgaf3t2mbkHq3DcWYYWfSC1tplleM3HGbB
ezugzGrdcu9UtF0WIw9i4FTOGoNY+sxTm6UhDaEqpxPZEDfFas9wruyvUo3pcShwPNgI8jsM8h5L
MFE0gHFNIvI6d2EZqA4G/EE4GzzqVTP+qO4lqNlvQTLJycEwHRQDixOBuCWVY82WI6BJHSCRC/8i
N+D6lMKAO0alt4z0zFw/yOA7tYOrcIs+sjwYQDJ4iV1a4yF/sqjydqoGCgBsvoqcvIlLiyId/6DP
iHXZCIivi+QzyILTkw1qRC32Wamx2nDgcFFP8r3ux6+/+qFjXUs25V1votoOK0w+LewYXt7K39va
sw5uR+dTCn89WpodXO4v00/A3b2MJYSraylh97+eIex3Ak9I4tbZ+Iy5b91W/rLed1gCbUV5Imey
epXfY6pq+4+m98lFQLgby1Lfupl77xKk1ijalgSVVIQ2BdWCS9lPXBUiYOc/iFSfqO+/aeslKPkx
chZSM6eFbtgHmsY5ftFJ8U2Y+xp7cArINdz5KXubbkBXzV74wFnyaE7zIfDUsy4LilXBj3UkNWnV
u1Tx9fpsoaepu9Ol89n0xUHP6zkc+gNZKqc08d2NEbr3vtMeOnTh1w5exeFgUn12jMbyr9wK/sts
LpgQKZUJ82mj/M6NkPbuk9TU50VOiocPUWNXA9buGa0kHt0C+Emo5G9EGvALMN+lOqW8uYhxWBQX
n2MZPkx989rPUPYJhxDes7xu/1NHPdoh0ihwMiUiSmC6GXpxPPxJpFpAxKyWB0iNTPPRbdTew6Tk
jRxc7gqC24Iu+XbScuf7+XasOTkHCrJu4RThXgMHLV8Kk15x7c1bggi9w8wCFKk+ehxWvydDVah3
rOGldq7w7+VdjUMMf7zg57gJjO6ndUzaPO/LYFg4LWHsjkF+xdOwWO2sm6ROhg2LKRPfNfV8Nx+R
RWc6+ZoJ1chJil66J9GbiPD1Z6YErOHwFUjhTbOytV3sy1qo8hCE6aFWWANoXOjo1S1ZFIDvQTwX
gV1sq8q8dKbYN7ZCJzhb//pqUjt7sgMCDGuRYMILcVUwBdQgbQ6jtlg2+XlSn7wGpPD//pZSv/n/
XzP2a2FxgB2zlhoaJMqSjdUKaDoC8VlNVHhHwSXqZzOFAlF67S/BZsQFBKHeAhJ+s7LR3jpN4m8z
+1qZTj9IsvuPcc7QS+QGzVl2CJFuPNIZb6je6dNFPd41DATZjxmAK9m1EKQSOYRRYYOT9ckYQaqM
FPaRzLz6bIf91u+0jtaUrO9UDGEkzfbbhtURas61cBmMSDHuDvr1Aab7dQYJwb9yUCr6dDKBcCEk
jmrcu1cXUJ4VObtw12KbVj3UTsoC3kYHIzJEI8KhZfr7Z/yHtgvoue70eCnWXQPFaoNzA9zcOPN1
wbjdo/LVm7Bs7pLK6zc+IgpqT6Pli2JqnvslAkzN3T/W/HJGimlhBL/mZ5DzsrKhB4VrIZoQut6z
MpaDfT+n/5ZZMezUltg1S9ndVPvWsTcrcdnggcr//BrlqMsHIHzrkkBmB9q85ltryN7QM5fRQEj4
Ni1oYLDq7WiLy23i1bhHEZRHBY2PCaKKhF9qCPQjMIbm517MPHQ50RIMrM0WMvKkwoVoJXFvd78W
KlNMJGvYKcxK3jkfSIyswiVG/9WfnBjdzHOGtu2i6wFhTTaasYUQetUhkxK5IkWW35n09pDksnOj
0hMuuY8ypVrpEKNhhzS3nYEZhugv5NvqaLcOJY+Lq9qy5l/bFcmdDO10Y3c4dGG0PbOzfiGh2tih
ScGINyePDCxos4b2v6yU/4p5+fZHyFd6KPcmb2dUh3LdqmDAkIqmelSYy5XO9ANGQBZ5lvM7Fh6j
WPdctrx9jtvFabMEt8367qlk3QUh2dIlvoF5drely34uX91NuVo9Xpn8H704DL5FJTsBJZc3kPwk
Z2J5i9l0QgqLaat6JyqJhzLoxoNB6sJN23GrIWA4TZN1349heFDZRB6OhwQzZGezlVAv49ERPzyB
ASngV3MFo/O9w2aCydbJWolXZ7KB0DFhNWWkLRfKCLzBdw3i0UCKEMXGdMpcsWtjN0IAkZ4Wtj37
DKeZZkwzzgW40aGCYTuKiIROcTLF0Q3mcZexl9gTaMDgRs/1HuUu84n0pm49b2tI9zZ3hXXI8uB3
saDycwrlW1j3Lw5/+EKI/ygFJn7wW1IY3Ts3vMlJByefz2JG3ZzhSNdbN2t58iitzmSJs3cGB0UV
VD0wn3Fp3kRlHZfCee5Y0HXT2DwVGB4fZrKXk4lalarciwtV/LO6pjy6Q04OYJYspz7j56pfUQQu
265A21+71b+K6ai7mGtsgr5yNyQfL7HTdrtOLv8lfvdtQYSEeJkhBxAB+ixUv42LajxQqCKrcKAq
7me+AcyF3eh+KQQjee4uWzTNpOKSF8ecYrnx8iHdjKh0N3WQf9lp81l1yaMlcK2FBomkZSKLJxly
Os7a+hI+Bf3SO4jlnIWURz/7RbNt7eo1exAmkKuBsndQ6jCuoWbbqDWLfBZZeSqz2DFk7GLqQZ8y
Xug/tj4kpWZODyy/b3ptN1EtOLxXJ4x83X8vLh/LKN1YoCPbXaX2tvfYTfKnTaaKcTLFbM7ETbL+
mMdzSh0KHBRXf8tyeXKD13Ks9U5KM0CnPVwGG9V1kzNw1BSe+cwNW3T91jZ1szfnL1bhTKWB2u4X
wTCo8P6b+CkLQhWXyRV7ViCaHQI29HIAPV+ucGWulNYyeUY5W+5aH+plaMyPmRvjhqTTIcsTJNi2
WDK59y2+EcKsCkbv2GYm5XHPOFaUa5i6KOlxFKGP7Rz+1SXLphOpG8s+I10iYhyC42+q7O3smwyl
0MKu134od601nvs3lBCo9+xYYaAwSbRy0+4/3+yRYThn7U3FbhBriJ9Z3pBvykuDgYSgeoNjbrqp
GG1v27XC6BrwCcL0hT3fpiiygkhJeTOn/bFtrgOz2v8NFM/ZVWupudCZqJYa1Wl/O7ZWucn7gjF5
Kr+SITthoqt2TsXvw/CXehNEA3jRcD9TNHWQimNzhRJbaeNuGRAPpG266+sK0Y6r7vmcOBbdc11S
A5rQ6SjHB2ZFs8MUggXojqiPHzMMabuCceuZ+T9PdEeXH6tP6YyxZtWbSU0sZZzwSzNfY0aOOYF5
VT/hQiDFjF2PV/4Ogddtm5pAvv+j7MyW40bSJf0ufY82LIHNbM5N7nsmk6t0AxMlCvsOBAJ4+vmQ
1TPV1T3WZ45ZVVqCTFEiiQQi/Hf/PKMGYCHq25jaTKtzCuLh/1/bYPxZlba2r/3S4F6OESWxdbFp
EtkuZeQtQGwjdDNuC4PxVcuy+uxRObJB7s2OzeBy7w2Hw2CrW1LO1VFhc+qnX1EI8FSneYh7fsv6
xk5PQzriIsgnSv4CQydazxbQKJZinsAHoQu2oBg481FL937OdW9kW47UO23tmq+bU77A4qf5bUv3
2ClpHHAir8cm1J81qyemQo+Qp3v0b9i+ujdOTBdkrvtP/VztFE5WeCjGst20IAEfRrU4CIbnuizk
AQNEzlUjrorwPHAFnWwmz2NDfjwATCfiVm6wF39LyOBvrADf9Jj9oj7EW6YotFg8qAmw++7JpDfG
b3D3dA2Ch6lj7TekeZGh9zRpNsEKgQU4KH7F8plRDeBC0Dodwt0imnB59co3Fh6LyXbMPq1W7TPG
INqpFeqb6T7jQ3tH1ZOrKDfeNTGr5k6LE0zY/GaILcweyYdvW4wSv6U6Gh6wOJTFBlwdQzzMLjAa
yS6Mpkj3Wjmnh+p20XDLbQlIOYn1NBSzXZg2J9kjurB/WbYh9Stla2OV4X2fpL9bWobshrFzFOCk
iFT4s2e4CRn6W26Eh4kVazD88l39OhwMJz+nTkOctJZPyi9PdcxCJ9bizzhRdyJfR9KSb46nvdOe
/AO0Ukj5ci3kMc3tjRYaL43WfK2qmmDRQCVMyd1y2R5BLNKpkNeof6r9VGyVRPo79KZ2wQQp/NQM
xDE6l4YMp1yrvfT+tziqP12j+zmGzU9d6QdhREthKc4NSqPzCmaALLleS3Nrm8S0HqyMHGscbT5s
zGJ+kU6pvVJKuSg8uL+m2MpMP8popHQzSH8KM8Ds2n85OvvehDyFydArzA7hML2YovsAgspIh/lR
CS7dMwVtkdkAvd332dKN0biy7Ztn/4oRg9y8etVN+qmJJVCC4PKD0T/BiXBtqJoPFdt3gfTQTd4E
f7f1VpFBBqhFDrz4iOpsd2In30Z0mlMBUidbl9MenUjRIarkfcpg1M0/fU1yYwn5TZNKSZbFXIBa
BMR/QftAwuhWZoNcTOIthj/P7Yg1y461RNiwPg9xJdITPL7BjLjUkPl3loO5z3k0xxIa3tLueJ30
XhztZrinQGMvqi0O0sT/ELvaXjbmr7yR0cYeKmZpVslCfVDmorYZYtl4laiVWFmKs9XznDs3HvJJ
hfdcj0W+izLEqqhrrwC+a0YtFW7luXVjDm9oyQzNLO3ntvCcPQEutL+mUItUTu5Ky0Hydap7FqG1
3CXCixGYugoF+27Q0sk8CFi60vwvg8q0LYPpgFgW1guycms1FCH3K0SWedSRSL5FjwFkabTGjr4T
kucF8fZY16PtqxFH3q6bnfyFinnx6GYrE5vfxvdCsdb8+NNEr1u2SZBwMckSqmiRUESJ/1sFDD48
M76PVSR3RTkhQ+p8W5L2Lx/tijp38mE1IfnHpWaovGnn8Ltc9DYbfWotxyPrRZOVXWxuDrbJUCJp
Wnfj9hrJFW1oORe8TU1ZYZyyHxrrn6nMNl6S/wg0kCNdyEpCV5O2ppTFWtLK1y17EdNsQ3eINdAU
JBp/5F2eosukITfIyE/WNf0n626wXjKGdguvj0u2oyBPK00xsyLmZrq9tXW1Yu2TMeTq3L7SA6/x
T4CdayhxnEKsM/85zCv+neAwI8Swtziuo88QqL8SHAbNIsijmzVw6kQiz5sHayifM27Pi8ENvwcS
sIvtngLDe87zgjpoJ/5SuSCW2pBiRCF8TbL0gmyymf8PNK4m2fReaY1zbmjf7ULJri0O7khO+yZC
N8fwvpatPuuU8WffUCWK/UsjfcI2rnNCZ43+8cCWCxFL3v83PBT2AnTSKx1O5aFlwr1IKSkDn58N
fCX68kwca//5x/KAc/01P267gtwbiq1F1Mr4lx+LwKUdDNbsZaPqaZfRS4NvvmL/U25bbA95pf+e
7CFc2bgB/Cm/IHqz/s27fEML0HvllJwZJVJ/CabXSWdGSFRRuLKPsvipcc3vg1bCKsZ0h4YJ4wvr
BUA/8Fr4uq3CLZHjnd9pJX4KW8fRk2Tsz355M/egIGaplW1xDCoAubL5b8Ld/0qompE+EFRxIviC
b/sBNfsn2IilF3U4EV9Y98K5GFPJzNcLf/TZ3LCBg2lRt/wb/vPPmkT+v8W1mSRaIKznvL7jOTOj
45/+UteeNEpHGKGE/T1vqi+pE5oc61eu6sMyJ3sAaWFBb/G9CcwCYdg8ZhmLFlXk5kblhAwQBWhb
kQthelwa4bxr1DDodn6QOhB8XV+Vjfml1U67covkDMGJZINoAnaQ8sRqkcqMzLrGWbjOAlduOtdS
9zKatt3EJVinLL4N088wrbY2lZZrVse0FowfZKa+mTnTRAoh+dtcs+BMYEetd12OoNvUoH/JugeN
QYCIdq+V3QVvQVadlOfnp7B+BWrmLmrPeoYnSJjK30Czmha2jHrqVKo7syZ/kaantLCeas899nDK
ls07/ph2Hfh4mkaF6MESJOKE+JUwwyWNQuyatBUr0i5cRUr7jhqQmBUDyhJtxAmudW4d/QRkCHKK
XBP+urqDdpmtVqBa0z0l0jZ2Esc9XYLJ9d+c5sxIoSdX04abtkx2eWywgymLb5pNKrvode+oiXeV
teyvES99T9H5kPGDFyNMl7H7gYG0fW2a038+Z/6NsezaMFxRL3yDMSnpxH85ZShYAwI51CW3CWz0
qhDnsEzfvaEtmfBF3cIzCYPFrlyZgp6QOkypkuUiXxDEG5NV4liYOgK1SxrcOnlLvihru29uav2U
cb6eBiX2DhPkZaRR9DBOak1hdfnfcLT+jTwDNMc0fROQlMl8yfuXb0HymSpG5V7b8zZFx8lYi/o4
VCyPCGg/25RA0hlR7h8/uf8Rtf8c/2zQzn53/2v+Yz/LamziMOoenPg/j7Zf5Uy0b//ji17KnP/+
9SV/+bLw5//xr5tZ+X85oGsQwNxT/9WM9y96g//4J4Rf5fzK/99P/oO+/zJW0Pd/4lLv5q+GW6/4
2z8+tf/1X39jYvpPp9i/UftP8ecI1Pfr8Q/6v6//A9pv2n8Hu0QgG26/cAxATP+H2e//HeK0zpqE
axqAR2++u+KT7aL/+ptl/d2YcaCsV+DJWvYMx23Lfv6U4f/d1j3utQJoPKgU3f6fIPst5wFc+/Nm
BYvMNnAh+r7L36bbUKf/ev2EuZImpISRr/2pxQeP0DFG+vNUmV1mlizH06+07LqD5hvdIbb8s1m5
/nUI921ty51HYmYZ+nb+HM8P0pP7DsvUylB47Z3eT98TmDijMOwLbRPP49yxZMf1JbeY9usNOAbA
CYRwDMzQnX0d0zG7GkDPF3llD6fB9j515Ptnn2CqaLEjDTqyKy96cVJCJfh134BvFjtyOdPhgwIA
b+mZ2SXSeft5OflXQkXMgeEt2bIxGEz238om0F/QlvGwBUG4lVawJq9l7OZx4MogxHbTktk0URQn
M8XmAxfx0LJKLavIZPg/TdmxFcZuxiYfnBHNrLJYlFdgdFcQLDwG1EAlJ58euVxD0K8ah9Ydh/in
5gfySe/q4QnyN5sDyCu02Cl3lwpKcrQGWalLzPJjMkC4Q02dvociu7qFmVNUYmRbRxr9ynCACtA+
2O77xun2ac4sywrzDZ7h8K3wJbZRP2dAAbxhYbdDv0pHL0Nnpgo3FwPKd+PtYOxg32HruxRJo3+y
aV8bRvl9JK4DnCxe6nj9mMa4GZq0n+6ZSP8AXfyL0U1xS01JUK0FBKmM4Cc2fXQPh6mCNWrkT0t2
ZJlIqdAU9VOKWRaXOcVaLuViAoU4rsHROz7L7CHv7VVgoYaRK7+bflgcOm/C05iFAJt60Ai1gSMK
2fhHkZlI8EL7wnouXwZ6bL1M8++dYIxbxv1a65tk4cugfhpyolRZqbRlkjRfZVyNhyizY2yHnke2
DyNtRuh4LcYW45mtOdiii1MyOPKHE5L3Cr97gz2d9LEs8GSYRGyY0O3HOH3XsY2t9Yg0S1k61r3V
9eTSDMjg1w4x/t0bt30xRbgp7OeeecpzzpSCEHx39nuGxApCAFCz0F1VDT0USWrZp5Qx5UmU+Cpo
WrwhsohDMpCHdnPcGP3QUp8QVM7aVN4WaqNJHyp1CJWovB08yRcsVCwGK303WDnwGCcwdgjZPQKo
adAWNhbvmumsGy8nR3Mnrh+tmAAUgCyKW2lgwoNe76yiYai/tYhSC1dlPehs17hhbf3CxVavpgJI
h7IjfTOE/nOpfrja2O1hKpfnVrtIErTbQA9N+rUlAW3v3sUQpEvMIluM76sq1+99nUZ3r42+S6+K
mI6UEtPWKC+UZCWcKNgrQ/HLYVx+nyproF0icC+sjbD/VLLGvJfXtzQjhCuHH5L7wB3nrH4r0y8z
j7SjLP0XRAUiM2XdzqDoJ4kV7pC0oXwpiianBRn+VkzJmBHk7s6zuvb4eLBcsz0WXQXnJp/kOoxV
d+1hx9jpeAsmFDVN8KxJR3bosGQ2+sCWAsrT8fEQ9DyjnwFlRPVQEGUQH3OH7MnQ23Q4RZT/wudt
r4RC5QGrZGUBB4vSeONkHW7+bBDBBj9wdzSI7T8+ZuM6Ly1fnRyrj54LcOYLffTtw+OwoQiP1DAz
5SZxjZ2iUP6mEZ1flFBJSj0SL8Q+9WUU+Qz7rJyoWV2JSxvOtfN68dpHobEYVIlcbNhFerTa/AUj
LYeBkNZZMPLtbT/fxL33q8cOyoBx8KMNwHdj2sl4OGI6ys5e12bnxzNjPnw8azXYTF5HhXPscrF1
xwAyXAsy6QiaZ0feqjj5uqxrHDZZskmCPP5Rjtavss9pr+2dZIsxNDhGLg/tOD0nJP2uRmgwVJd5
frKMyqEEglZNZTXGqaYuay8FAnYXSOs1rEuBfPZW2sp/SWM0yFjpDllyUvFW/wocs9lR4paeKiP2
95ZbX4RudKuUvN6d4EC5dCoqvZn0lctB1NnScWyJ60RKQmQkSycM3o8j4Zb9znNdVJD55NA6b2T+
VeOJ5JqIyadjpMpY4zmj63ZZSv6oMenNsz9EEzhCemPmyPJk8HVxIke3fn6wRv8d9Fx2yFThnU2i
uWSdbWR3wl4K89pGV554ejwM0oAc1qlxH/sFQ7lCD7Z55Gq3vCn4rfbIWb3B6OfxMRt9f6UUbiMG
Ch2OnTE/DLo7PjdYFhSG1PvjSLfjkh+EWW2FmTM/0HpuUpNpHnLPx3vk8g5tjObJtSu87Tlf0hwm
b9MFMNn/6GsfYuuj9vANZEN1p/HRX1FnPK6VRxP5WInfXQ175PEOAN3R74coffEyNzoJVVoDAkhR
LnlttvYcOliZqwXrFICihaA3uhetjYL92Jd3Ju3ERh8F8WKCbtWynyEdKIEzednc60WWNiBLtZFR
6t5ClRKLNZv0xY/57Yossd5hFhaLVInxB+EHgwHrXO5wezyUWRmQMbnpUguuj4+Y1XmUU3GyQtpx
ayX7bVdVP6jpVSxCaIY+1Y4TtbdhSnwWC5Z7iY3OBOcvfvZ55158BDIL67LxaUkvgo5CezWNZdpb
6MykV3Sd7eOw95mlx60fnx6HmTkeKSmm9scDeJRzkR0TXOUecOHt47DkTD64fUufdl4azbI3T7Ej
tDt26nBpZw6xudJ+iftOXTOppW9YE3fhlIECmY8ajO127RQv2Djla2JvHh/Ncsp+tXjEEpPcuzC0
P2NCYzhWSu2pzfIcO3McbrAUpd8yCcsgUeIT61dN0M4Kr4YJnIDLe796/NH6pDvh+CmlPq0SktAn
Su4SZMsTjcLaBshSdisqbhFRqqkXXQYMSl0dE6xpf0ystb4cT61UHfNOiZmbgP5VO1e2w37IhrsY
fPw6XuDvy6anFbSe5A8DkVef5PcSMXNDoMSh+nQaTjEXhQXtwSvGIOMHKjymvCx1Vk3lK3wzXIE9
BMFzVBvda4X5o5rStYAncohrdv+lGNyWCRNPHw95mVI/a2isHEKEwmIyY4gdmDGhxU3rP44nAzm8
U6pgOqcP1zLN53FxFn4RcWJABCBt7SCtfkyD99TZ/YiNQqo747GT3draeyMVDbp+Kthiw9ZI7Jaf
r6tMpAngWW70G5ACha4+RdCcg89mi9PN9ymkTNpOPVuKtcc0pjeLXza1yir7cgkqnqp0QiKKfSTV
auAcnZNn0D5uj4cmriSz9GwiymiRdZw/YeW22CZaNC1JRf0k3TpdbYT1V97VODlS690xg/gUelDS
H4c9uSogh4zaMlNZ71M1/dQd+f/8Qy7Wfu4PHy5SwTeH0YJb6NpP0OnHmkn9b30U6ygW5M5Gl+6H
qIcHxQIAq05CkQqSlz9iuDHMZlMXUYBN0TppYWSttEy658bj7h+k3VsXAT7vXA04Xy3tNzb0B0P0
+WdaYQgHfeBc/DEdzk6XOZhY+YQvwRuJunmvwrONSnOIxppvdUBLSXwDG4uICWbMh1gdmkswlB+P
I7hTza1Kk9PjKB5SpHZMtnlKCKKZ9G4VxQaDwT8enSDiOYSDBWdOeuzNoD25qfGPhz9e80/HRqEO
zsyKmV+nZd0rAGVok0bxWnZjBVpGZ6apjXEHG8e0ryJonOvjWZanvxg6tPsmjpwrBAbnajDPxnrB
UIvfV8E1Wo7ffTPbNVBy3iBKhQc7rAsGV+H43Yto2KWm9VXGjOlswi/rTPrj9xSTBwQKvqd6dgEy
ldhPTQa9xq3rH2rn9E32Q+uo2e5sy995hlu+panaPz7NTjBbpeaUn4zKMJ6KBMGc/En9owGHvAim
IsJG101nAz8d2I63pI/HDzsb6QSBOHnkbT9+pK9mw7SuoqPas1S5UxXG8LSKvWdABuGiyzrjpxFq
Z2Hk5XurBSz0AvoOhiYkvNGyO3AYbI/MwFdtj7nTwba5FoMX3UoQdptoiJrl4xDoe3x7PNNlefeD
wDs8jh4PjPShd6bx9z8/FDFxcFCkDwQy8DBKw35zTG75KCzlCnnMfovRJsk7J8yB5s/q3KCXZh25
BzbLNzOQ5dk3SbbZGRHYzGrSdEnGxGWEAOh2isvoDse3RWArVmNZY7PTuojpBretRa/rrDw0yZAY
02Oz1msbHJx5ajWjOeAd11AiZ3u+NRjR7o9jzdCqTWxgBB2m7EGc4oozVuyCjPQ8xgCH+Iag6c0P
RmrASNEYGbdFExyzIoAV4xGR7cmpnonOJmdQIcum88nfzB/68+OPZ0xNFgPjqouPc9DUtepiiRJp
kqJNC6aI+B6LyL0685kr3XCdl3XZfhuAYG2YvWG1lOGEnZ5nHYnVI/wvsfBVbBF5/ssnHi95PNhG
zUw9cdV6BLE9Ei9o2l0VATErvOEsilydH8+c+dnjMOuTdmc2xh+veLy+YTpK2tJS1OtaTIm0mAnT
fGiWdn5kL8UAQwTgK9RI4XdPnXwLwvuZENktTNWIDTKsdpVbZu86qfy5BcQ52zLJ37EiLgBR+i90
/6IdivDyeJXVtqjw47ywsZeiaL33tKZqMApi84W6CM7Xxk2f3LEBH1oMwZm0J3R4YlhLNyuiNdXZ
xYfyiZA2WhucGtvo3odoN8wfxr/vHJVlA2+ZD50+aFcqDpy9K9wCd1W84QKZriqWrOChpXhpu+9t
IvO3WJ/SezsRZpmPjDQyr04VvjyOJNbbczOSm1ShwaxhZNLFNog9VoYlSmOWBpZ03ie0clibYTC9
4xOuVhA8vUtCXqap05KJOYuthRsFybXhGp/YxXiz2f/cnOIu+57+agKkn00Afz9zPuMRtgQz4RC8
qK0uo0OdRViwtK8NXFwDdddTlyB2BLVrrYvSAxU7cCLPD2JuO7esdtzhc4hpQOUwqhhSF7K0mLcF
vtjhNw8OOrgPyjySG5hs+645CaZpbWr3Vdo49yIc5GUS5uFxVMUN3owQpJzQ0vQ8MMY/V5b84Upq
fXknpuc/Px712bRuiynAuYMEH4/ArsOEheoov5gJPg+eV/2wBGb6UKunFwERKTBJYDHScre9NYYf
+WS+N+BKbsXASVgb+i6fLEb1henuaxnWjCSz8KMdmM5DZgwOfY+RKaIBa8Oo0D2XbTNsqARArROl
e+atxJ1yfng8e3xsbNzDUFX5wXAdiCyqOvA7Mu5SUBqI429kOq4nlGhNT4/v6/EdAofpdm7ZPj++
+z8//niWexm/eSiwp0E31E7F0GEM+JE7oEH4+T3iuGYR9Ic0Z86Qq/GO8zu+5I46Cmmr++OhKl0s
McGjDaI2t6IHdu2PYa4visp1YHGR7OgZ910eD5lJm3cQDdom53Q/Px40K7JXTaR6/EJJc858wr9h
LSAqkcF2FzJYjwY78ppeEWrL6GvuCVRv26wDyvp4hesTjzRHbESCPcvZPqfRWJ3Tyu/OXVn0Z29i
XL54PDVDe19YKjw8XlkZJtfyugOVjLoAIAEbpKO5fzw8DslEYhZir/NjmCJr8y8veby4hcrMLYk7
wSPmFwsVH0z2QI8jlbskUB9Pe0V35SRG7nwDGdKQrghqPSqcnQQyOjfqDrYnp3di7Ue3N4c7/ivj
DmoO4SWe3gOwSodpyOGBzIdmItxVD1oGbLv/0Vl9/uIqFZA708TqcVhGmjx7cfgRp27+ks4PHcyt
ifDNHcjwTuSudtX0KVzmtafv9cIIXzRNJTsVwn70iJahvDr+SrLGoAKoQW6Q4yfXv+nUDT9tn79R
Ra2zrxqSbmYQJG8yM+td02DQsOBmv41trm30HuDF0MKmKojM4ClrFnaHY6qfLDIEuK/bgN5pL2Wd
qPwP1/3wFPRNOgOzdV443/h51YzaaFF9GFJDx1ZLKzcd2GqpXGRBxAa+Uyv2rM4GUHAJKgTnKN2Z
s/gclrfcnfA8q8TcJ+0Q7FNzYGvtLCDokiYfNWvV6Qkpcr9qnryCLQyt3cMh4B+pjaVzJkmQtuJc
g1SaBt3ZWon5lou54N2t3J1p4QipIeWt/Ywmb/wQp4kMFxYlm4C4GD90Efx25loNohjfcV4iRbfL
OPSMXS1pMrIihppFaW0rB53AlET+QZbDgQ16iOiRxvIio0FXpaWE0udCSmAnnzrZa5zMNc9sPowm
CWj5tr5Vpp1/GDYuiCnwJ8Ayn8VkRa823Ka4zfHBtPWRzTiGhJb9dR3o7aET3rDROwGWyIC+XOXg
bXN0v4Qgo8X6t8FQuQUQh0kkcYD7XIj0uRcWor/hGnIXwqJEqyNb2Haw+EP9u2OIV9ceYzxY/dru
2zn3/ovaseAS+XjbmfjPNjc3u/ELzm/EoPTNVGOjNLh5uM6wqkAQXLFLJ/fEx/eoHPNtMEzchA0m
0EqTF98irNshRdLjdWgKOaLKjg0BiCXvuO5SFiTE/ZC1S84Xrev6VJXi2a7MaZvH7C/jzE3XZhdT
lFNUz1rbvfm2iG+NbWkbv3a5POEpDYM82aHkggJLg3ORTqiwijLxqkUF7A3847X6YYSJ/WSLJFm6
VfYU85bMcv+9zhC/hlSeqEgVt0TzP4d4eNPTUkccw7+bkh1aN7oK0AzS31WtshOoCKQoE79XQmo9
mHvI4QlcdF/QFDykuHEm5zb4EEbi4MsaTBofUoLknaUtNJckiTexsytbbpSuTgkQPFBw7XtDWt1+
0DOusHmwELp1LCepllVdQtqtvwnX+ZVbVXUgdb8L4lRtB9V7JHL8VY5nmf4LYoZj/dIMnE6xo+cX
rKVPeRvntGW5yTJrurcUV79jJvQhOFq8clrYUwT1ENqBVwINsujX+qpV6+0I3byhIlLoJTDccqNi
P07MVPrut7zr9JvEL0sGLFCgg+vswl7FqghKRsY2txJmLNjCJ+Paiiy9Sv0QO3mOB20aVs0YHxPW
H0Abo2zDkKtAMbNyVjBFsXO6CNp83q7MzAmOoRci5I2btuVSINPk2hHzQ6TBmOFXcfmKxeAzGEAp
+sl0ZMwQMhEKGuJX+q71p44i+cJcjLHzjaziHFMOKbgohq3R042rsHYsrBy7Rjtoq8aCGlB6rHsQ
fc+oL7u0oMS3CGF1OnF0M+gm6wr7iGN8NZh+vo+LgL8WAHKBP3SPqMDMJxx2MuIn5tfpE7M+bVOw
CiPtGG4qZImlJ+qDEcANHJL6s5UsCqlznl4gPr2ihqcXAJvTixbTbtYUAjNVnO5SY1AXPTFvApsm
V5nylKknxNOt1fZrEbTxEzaPaGkVDNBEWuxZHR6soMOwalMjYue2fVX+qRwZi9kdZxZjTfSGTtu7
SXlOVPtNm2yiklXubxQiduxR9EDrU2FU2rb3Ecwc+u1ZaN47tSddCKK+KzdNM7GaEtPGUM7vTNcl
qV2WVK7Qm73HGE42ZcIUnDcblABiEcZW4j+YDb8KyDnLJgP2DEjDQ86imLd76y1swhjMxywyoPIY
9Y6820nHzTB3YaHlsIjLNvPWuEifIQmr64Q7HR6D7+1LP1/VzmzE7A0T4Td8Eu4rzBtnjWj40gDC
hybvE4cNjE1WjeG3LiTZbqJJsF78gcmCRapVj8859k86KdNNRy/LdogX0rbkE/wtY5GwvKiS7N2P
dUCKTmhBmxv2Dv6Ec8IQFGpsE1z7+hsgXGvhTLX1rMRLLUr7YBeGvupwzr6XItlN6a618Lm4KdQy
LxuMnVWHr9AKtK05OcZqMGoi50WlHzBBjuvemza9ZgbfWBZhvax/jTSp883ET2bTaPAkXQan0D51
p38qgdYuAki7e20MgeuHUHWlnu8tz4AEY4En1NXW6yN/5WnFzBGpg3PQ+ZukIKM4zXeMvvUPoqqM
bdXWYDOh5xTOdXCnq2kzsK8ylqZxHCzr3DC3vd5Pq1o5RIhs/clRTbbvfUxT6Qusyk+D++6ik1yZ
k5r1Zmd/mxA08gZiShdWwXa+54QZJXJplVNIj6EwLSCsu/jsF5wZgMy5xGId8fHWml80VfCv8z1n
GTYh5QpB+M0P2malepyDjYr3cWJ8BjjXFl45vMoRqEE8/pYOKUfLx0gfZtZOl8I5mYZcxXaYH20v
20c6PrY6qMSuZRh+ZnpIpEWp8TYKys0VNdMvgslG02pvDFW8cKyvKgWmi7v7FGtGSpKHm5srerjx
vrNqZ5wjzY+bPNOAVJrFR0NXwHvXW59NFtz96KudbNzTlXpuK+dQm5Z3KzS7pv2s0kEkuebbSOBv
SahoAJy1H7TEpPbUhOs5APQznKHZkpuK3yxi3SttKoddPB8GfQo0uXbWNbd1ToTimgVxfhtdPV7T
6WRuy8GVLzLp+ZnUB0J9xzrysRJPpbGyNABRUYRUXQEWisc34IfesY305M1GO2P8luhkBhsbDlfI
4iMlGOxo4OY8tQmRyRjR9sYFYpvFFXbKoOrPRLjHB4eMWK1R+/DJ5tcYAW0OdmXtdQlqEF7BHhf3
U9E2/SbqmBGnpXFCYPUu7IrqU14W62BQ0AcyzT7HoZqBtMh0oSfV4fEMl5c6xAzi10pAdxpasOyl
SymQVZr7DKe4n8XP3pj3h9rN6WbPmfOYffLkdRVQ8IYBrzthGU9bmzuN/UbwbAHhiqK6cE/wGXRM
cszKZ8Yo5g5HkretpPXG6D0+1l6VbcywJGXAGXstve5344FTqGFHGrZZHZ26jldMWlkUhHFIH4DU
jnrYdxtw1j9HemYq70P09c1MvYIUEzZkfdT6pS64NIal2cMy48Futf4Ir7xclKpqd9hNl0GiOdfx
ZFrmtB7CjF+6n8E5DH3/ULb8erHPAwML3PHsNQIiQppeWSWg/eOGvT5U8sezDuGUk2yihRNKr+O0
1lVUWfRc1dOl7rl703DVr1o36K6l9amluX8lwTCtpnQevZveK4rceAqzazxLCSXSFYMXouGQIM2i
N5/4CBFGw062O5e2rZPnlM8osu9CSECzvnNosM/jFdBHVJlKbKkEKecY5XDwQ7CZZQPJ01MsYViu
9ZvRTsJNarlfYavBPx2SS+1uKff8KtE8mbWS+zA1kBJNBrMjGNttJ+H1tdCKY1K7vKvUjkIeOw+T
na0LMux2wIS64epvgmLN6/o5z9KjO5ZPzOSz/fBRucWqUCRNhgrrXxcxGIspRgB9g6JTPfWNnx8T
I4RZZ90mDbJKTBu7F7rBSlNxBBThE4BPv/U0lx73JGjXBVjTlQvkhLvhzyTO83MNboiICR5jAkc/
rUHHUx3W5zR0n8tZtwkIPbmGQnUMJ48iFSuHdSahdY3mbYxdVv6a/7+ZO4/mtrG1z3+VqdnjDjIO
FrNhTmKQSNrWBiUHIeeMTz+/Q/ed163bZddbs5lFW02RFNIJT/iHra9X98DrQVdWOUQXA0e5YVD4
lfk5VVt/A/b8YkwtQIYg+lRrzZMRGgg2FuO8FH0BFzB/KtP2xUhV5zjFyn0MEanPAvj7lp1s0TBL
9oUTP3cVK4vnUrPOx36uDY6GIiTZnJ+E6REVgE1oDdEC9WN4MkFRnePBXnVF9iUf1WQZdcbVsqr0
aCTItrWw+uiKLgJlRLrCcjZ+VtB6c4YbCofWIYKOikcbrmY9ieMiLZt9b8G8j3QzQnbF+THovXfS
EChU+27RWfgWmHE5nXoFIhQMpdZjETJzP1ogS34bYzU909g8g+GxkSAgOJn1QRAgp0fl0klpM+D+
O86UydjYKnzyWmeDyj1nQNhv26f9J1dpX7ACiBZ+QLNv8HUwqIglbqxhvPdpB5TVmr6TwB0Yv8be
7omPHS0E5mNFX90EDSOUy5/d9pkT6KH/g/WtO5O8Ki+eSH0N6tRGyjI+7gOiiSfwZys7RUorcdBY
cYRiLWEO71Wxzj1rvOGXPCwTw/rh6EKHBEXaYNF4zqmaz8PU1s5GZH5DdwyjVJbrhRYlxtGTWyuV
743vx5TtKzC1iVg5yK4Ba+0dMiHHeXF0/T50pFhTan6rPcxc3KaGkguQAeWenW+p6rNska0hNhy0
FtZyn9afYg1zOxRSBXE51DpA3zs971DhypRPOQMvtIS6qlsVewPNX4ToO2wwBKESZLTOSk0U6l4B
mKnYJjZEUCRFS4G8PjeIb4dmOo5+lhxZmxXaZyAtosBN0PYoK5wD8n5b9r4MbMRKuPVwtZzxzW2r
9ltbNk9D8EPVB+Vk5+IWdkcF7gjbIkTTUgf8CWgaFhkuEl7bVYsElOBtAAdbh2FDpA6ANk5iGkB6
9Xl0aMZQxqxQW1GrJwfW+wwM9yetscp9GiDrTg43s6tmngaQFoIi67YK0iqLWPPDIxVSF6SLjUaw
l+efCaL2aRIF1xTUeNmgYZHiqJSLwjnq6FjtcMJWV4qN5NsYIcELt7e+u6X+1CCPZybtBXbX+KxT
0Fxa/nCzhtiZ90L7MdVFf0lq0OWEGeo3bJqWY6cZV7uUUnbNXPel8QrmbevYGDUEkGTFJIghcWFb
pYaFdqihLM6DUIlXHSYCW9Sly3mQ+jioOeYJ03D1gMZvNnPU5scQhS8om4tFP3nFOuwoY6MhZ27H
FGKDPngtIr/F59DMYEnR68hL8aVsa4oqZP1Vxu6GM44aDrticOAOhP69c8albSTGvg67eakMJaWx
h9Zc1S5cp15UPRkSS48a99aafC7fEfmR+ieKlu8y+U8TXEtojah/HLENwj0nC18ouzoBBB2n2XqY
dcwR0vQR5e2KHWgxDEOq1vz3/1LbRKkUqVGholhcan7z3NPsUYt9QbWmQr9C79XvUTdGT5PRI9uM
Kn1prfXOHtCa78erIqH7INRnmhI4i6TQxk2gEVF6o3diiwWRbrQ93PgOea9SAWPz738aB60R+Kvo
35mRO2/tNQs3GGK0zbdaiHZ53WPAIAt4X+ysG84IM7XrWgpiTmlJE6/saWIkzYtf9gqKLTlxGQKU
yLU7w71BAmgo2vJVsywXUZ7M3eRheS/aKD/3inLMSWos2nVbk+So0giKRBbSgG3jBWk9flETgGun
sKlKUtk8kF5QztSnbQSLHGkSW7+hIxR3CtwRr1gC6dMvIrYIlYiZMD23ewTvcC/Mt8gYNjPH7oaL
UIxxztzQZ65DS9abWOAtN1pBo/nujurGqSzngs4bdhA88oSi1xbAvTiPwkjZa9D/jaKs35BqcgPK
IX4WtNOeWWlwZKADtG49E/k4EPmrIItQu0VrlXItYrBt6vegC1P7/PgnT7srYFBJhnHPpjI+14EC
0zMcnm0gDXAv7UNt0YYL46cUnfxOxX0qlOxEck0ouqBR1b7F/FQy91GGcDOgJGVTrTwwD/uaMoFJ
xZygA84tClR6XN6sVukvWZcA0yOhWocmVx4P5UmU8QtATC43ArexocoPTIFWQkgBdKFlirqLRPyK
KnV1NAtQYPJ5BoaBOraqrim7JuvOVc1bqtEVq4vgTYnQnaqy5hSMmb4PNVUHCmi95rmEfJkGrsVB
QVGr2fsI3wDD+RpFqBcEmjutx6JatD1NmcynXC9y592I3WPnVQG1msBcFIWoFoJUKwgLvKubco9Q
H5pTvsbWXVfBnOp4RFcWeQSncZCb8JQXFbvdycvFIddG5WWiSICrQGbAfxYqwRgy2fjVKSgpD6+d
p2M3igv4FEFLHD7HNorWuK+mEJjr1xBowqJEtNCOSXNNk9tfUc50tXTB7B2Bidl3XZTGJkNVF2gw
spNRj82RXzc1urf+qz6hkqOYnjVP0/Li1E32qSmNbzU6J6Za9k/+mB0Kxyieq6dIlZNVz8gIC5B8
PUzyZfKqJSrHTPBEMwIVU3mDUCSY+KSpGN5C1Wxj05nmjxDGx96PtEOh6zFcYZMNViyGOldmg96R
j/iw+kIdWEUzWmQdJOrgZtgfVNWKl3ZaIIMFN2SOHnD7pLaspmZZfqWvTcezVr4Vkz0cSdNm2gBj
mPyFgv4XeuDtRk/7vavHaPnpYmVPRbOfjLxCQ5tFJatVhioVDiZ+Sc2GJbJCYUTJ7CuumPYpqvol
Ff1bIuDgoE6HflSoluhdJuUKJVNKVzO18hub6qL9OTBaGgCTrx1jg/6PY6EbRUvRngV6Np5YC2hY
WxZiAhpxidMcBzttjjSdmqOSVk+oCxFKhKiIoY6FmZ4WmWSVGyqWRPkBmt3Ept/dsh2fnBSViTZS
57aougUUc3LIQfkSGqh+h6IwjqGtoHIyxGjAQMBGvau9D2yftdQHq1vNnWfoCI7Z17CgazYU5qyC
CXxIWMOOtpZWqxZc/0xC7Mk0PPUtjAseoY5JlatPrx0r3M9XVc/JqMVLqSJhluMxjQYxUi06gjbo
WMefRj0cj3A8zONUeubRkZjPoSVFUOOgXyRMfLQ1QFanVvRCOkWFu6+Yo3BAd7hwXBoFB58kRVeT
uiE1Abuplx1eT6dwdNutapiftDyNj049FAdk1Um4c3VtdIAOaYOuUpq04P2g8KMl+cUP6nc1LTpY
sNCG4qppt8DvWJcrrV1Kis0Sk+JMoXFemLDhSAF8tq1iH00sJnF9S8BTbkB/NnfhI3s6WuVnywP9
Wo2cWVnT8qU21uzaQtot1mV2UfTE2ElpIzMNYyArJtrGRCV7qP7VzKlotxKUmnWqrQUaChBwYIaG
TfgaK3H5YrAiOkggpJnV7TrHGZ6IrbIlabm4FfBMoaFHxbsUC1Hg6rHrrVydziuEpnecvqp72yho
JUhaVYO7V6RJqWUzQ6s+1S+NamARIKKWVtBwrDUFJeQ2xRJCpwYMXAw7au3C0vcWGISQfiYJvWg7
LRw3ap/yCOeESjXXgUcCgFzvdMxBDywaPMg+KRCNECsiSYe8n3its8d+i+YlqrAQH+Me72AerblT
RPBdGamEGVW17V3MSiao8fuAfWIG2gKhbilEFF0N1OAWrskCDJK4njEFsz3atNF1gMW/CoQiBaSR
bO1cSnpoQSiLtNWK3dSJ57hMzhOLE0or7gk6sr+NvAZw8WAsQKCal8JptavZI3Oa92O2tMzm1SPJ
wJdxONrDiAQWQrHpGBEdtEbz0mb7Qs21rWfRUbKMV628qOi3v+CRol1wClzoYTJcAcIge1VTQy1i
gUSjfdalPG7VRMfGDJ0XjYh6YVgOim2+Eu4gZqOe49vGvk0JBweu00kVD02ysL/4PlAmXYxAtZ0j
plXaAp+2dan2Z1Ybky4jonVWNiv6bBkZYbpXal15IThh1AJ/m1s+mJypEiSIib92qOYuhy5LZ4KA
fMQbbDZFVA+TKHn287y5gmSwgxztARHHm7boX0ckfmaJTUfMDOODY9crrWuPsfDyMy0HhKuSL0Po
XHp584zQdK6NgN3ZZkIsoL44V9dR+p1uOktVST6PWr2TIfjJUlRw3WDz+tq6jq5iXq0Wvc1EdQHc
JCunMseV5yInnQ9oy1d1UK5xXljh99a/GGJ0sdmjBa8Tv6GgiLaS8pKaVbqvQVVBlR2/lJFuwH0n
P6IAPN6A5amig+nedurm8XHKtvjDy8GWouKDJ0Hr7FwrVFaTHmsL0/pMfxDwhgqBkiB1YVe2cUxD
5+b0+6KnFCKKyNsQGSLf443go8lZJ6/192OjV9cGwctl6gWUWRAMvdpFWuzNigAvn6gvs/aSOtGR
79O82VZ4CSCehiouKruYCijkWJ1OqS7bWKkwtlinPlmJdZj0kRwld66xTg6XgxUdzZUDhnWFPg4a
qJhwXcc2yo5TEYEN5BVQSHrbiGotvKWLx8318c9ECYc0pT+iydDUrkbDUGCv1AHV1hWLLdYpgSHj
CEaxDxEIJJSmhW65L5k79k961uv7MYnXLEJPKKSOy7IlvncIhF4a5Tsw9/pZQzZnbjtYtY3oairi
PlUjDuZDkVypOCQLdp53DC0NmkpvNTX7q+7a/tIsB3wQ5WmHsYmIG9nUvMZrY3Rya6PLc/K6u0+O
tppUc1fRw8scnK0zgrteRfDflez9Kfym9xl3w0GesreK+lILXT3i+fhkBicdhAVdJEzNgwGQdRmm
V3I5i9iDm4g4WnIVvoS/xyZaWmUMOtKl2MquEfq2/6S1qL7APLW2KWotIEChfUoGxaZxMx2fpu67
b5fhBWbj1oLXdVaUdIN6BJYkydADPp6OgBvTa+coGyjzh8nu2yP72xf2DucpCLudYRju2caY4FY1
p6LiIsHjnvoma69xSRQA3pl8R0ztNRsgXjsuhC3TRSpZ8keshOSZp7nQTHIuxVQWdqRNz5leL9Lc
UDYWxpt4GfodliXTJu3z+jiGGhqcxnDVQFrMg7x4D9DwRk5o2NdlWp2o7WLVGtB9H2NWbdgnulOn
myJp+VWSnkEm4PHl0J5X2UPQCBUmbBHerDBzbBscCmoxetvBGq2rZhgNuBvoDgKR3attinEzBqAu
bBWCPMscu7FWDgcAjwj3y294/vSc9NnXXKlolU4AGNlilKs11PYJ3u4MQOgK223lquC7gOfYEcEt
5fr4B2D/UskK7eJbWEVEYGrWjklMFObiySsL/5awedKg4rH4+YBrXdpMN7wN6jn9mIYQf1o/fjUZ
NXHVQNtKa6bPpt6LQ22HNmtWsjUbmuAgwtObaQdIY/Wsppb0Rnn8Ls4sait5+COwg5cmCCiOZjp7
gcBNAzV/3NkzcQT4r54Rd9vqWLO/mOILRBj/9jhBO5sWMWSd58cVmnaC4x/uByWaKlMaq1x41y6r
FpZ11fShtJVNd4SS/m1AFxGVyGGAXo8gm+pP0LQ131uIEM9VlMr7hdWSClU1DoZqK1A6z/p9Fgj1
ahKTUYsnBaxGNPGnwMcLLO3K/agWT76EBabMnAZ30VUX5u4lMko64jostsLUD+DZ7VOp6yd9OOA9
NV7zjNpLbhgzNwQbWxJp4hs8tWs01ZdOV4XPUTfVtzpoD4YyVIxKv7nBh7slsWYcHb9pboE0+cBR
Ln16fLRNcRTpSjQhwK00Nxvg2DwynWb3eDe2fHNeJriZPL7ryyv1hKXgVcSHS9crl5Tn3NXjXQrq
+coYSfgf3+36vFi3ZRogJMKHo8ypN/T1MwgCnGKCKw9e1AVNWfluqDViVw+JmD1eCjiIB8UOKlJT
PlyyTTw5Qv/286Q0pzjZWvnzWt2i9c6Jp29/nlJK1jm4weLxCuZlf6VBoySROsyrCEhHUV8fbzVM
YY+66vPjVUBhJ8Dp7Pw4QOpFL+bgJKfHK6M0vqM2pf68X1Aj8A5pm+Tw+KKJWAgY68jaPW4B5F0A
EkWG/L88b09LqYlTZ9w8bgGSTViXY7G8frwLdshfQShIV493+witLK818+XjL5fehG49vO7F4y/r
TUE1w8z1ORiSO/CS5tQj97epSmz7WBl72AIo/xE7xOuhr7v7QLtsnuGMsgX/mVE5UKodWIGEJnhV
Apea2pvoyJMSIdA3c/RVA/z7XiGqiNj0NO0eLwcy7Bl4GrH3kGbbBSq+3x5XBuvTTw8qSgo3jV10
1pYeRWL50ihd4lMrynbFMC7xwBif8155Q0pvj5NQtPu5lGk4e/UObhiDnOsNYQ0Ek2sW1TSwiu6a
F2lyQvkDEImBtk8OIu+Gvk2L7Ayjq/Iz5Rle6GJCNHKV5qa/Mk0/vwyJLf0fg6XWVPs+JzMOKB4s
gikGbIDjzjLA4mitSo2dPtHVnaC0tcwaPILj0tZuAH1rGkvo9VNpp1LrfkIptL0GmFUvgXzgGyc6
narViICzTanN93Fuf7zk8+acLVfWpyJ8B/PxFCXMZ0Hl1J2Ahv8cDD2TRwMshtoaYyOvUNRq1OQg
bR6WaEuaS60bfyg2txOwLmlNNdBRMw1nbzrdD3VgwwTzPFe7IN3pCK3cNIoH84SwAcuTnkJ1A2+7
jfsfmZrRrpOQV0tDEzYrsnTv9yOEAHyi5lODNoCbUaSjJPOmCHShhRvX695pkTytVeyAIuhwJZ/v
yleBigaOS+iYUj9x96NC9bIx4dlRkAbNaOJ0VgXWDaWoWSHMAS8ThVYPAxhVp9E7tntNjxaMSURh
C3HNLMNcxp3JUttXgL6lfiBmfU7caFt9cjYp1nCgFygnsqnd3VS1juNkfRNi0Nejj6DEkIy7yfTC
p7Dm+KmOTniD+dBhzNxmi/CjNW/KwruFNnnqmJDWVNYTAKeneDR81Kiy5eBEiRTSwC8wBK4f5GOx
LSZdn484GMctwVLhl/7SkROKyHFYdrkHaDqhzVr3m3pwQH1qA5JmGJAsMhsvp2KM3kXWGvOhIR9t
B8wxU5yr9rFihHe01OmAemxxQRe9u500tOtsMA2K20LwNlqSaB3lWJh1udV/FpUPLKPyDigxXguO
NYLVuBSEtBzqxoRyj7U+nuqBuqiGR4sSZc8OENltBIoC8BiwvTBo9lEsphnC+eacSLdbD3G3MWjM
3WxwKxfkTNcF/mrKYHcvSViFT0iyIt7W91i+jSE+6MO4mGyXngKQqsC13mGaxHekCfItJBCPRokZ
34VdRssg1vaxgWFTiS7d3S7UajXGMEQMOUeqUSoC5gjIxYSlTxBG0SYdQIQIKpTbIGjSO51opF6r
TxMjuoFAu3EaJbikVrMpWuylxzbNn1JL7dfVFBqzQQzfodw6ISKLiibePLxNKNlzZLLcp7Ia7fPj
wAgJIKENlSQAj7qufT+95/hARwhAQQBGt9Kx8HzKemfT2x6Pgn63OFaVVtzzVESQw8JDxDCLuq68
l7U5HsHrfrVNbYm+yyeMTsKnJqXMYEWycD3NVGfq78h8zLMYxXjAMzhqyF81JqqJTcu+XgNU3E2I
P87bZJyWVTMQr2VgO0K5gAN8s5cuolsrn8b+XQndBshTPG2yJMjvhlt9ET1ciJryrejT53RK+5sx
DN8mdKCfqnAKIASPyjGmGYmhxc5GZvXk+kp/HRkhdAxsoLh323DokTfeqZNbQwom4ykqESQIG6W9
e/AU2VVILwB0GpRurO469ZF5BkO1Hq26nv33hUP+We3jbxoi/2/aIv8/CocYaD/9r4c2yl/CJH+p
hEhxlP/9PzGpDL++NeHftEPkV35qhyjgl/4FH8pCIMQ26UsL7d/iIciD/MvSNfQ6bBu1Jcvgnb/E
Q8x/ObSUVVfoujAt03L/r3aIomn/Mk2UY1yg7Ybu0Ir474iHWB/kv1AWUjXD1lDAgKWqCZMj/Sq9
VBhWWou06SB65p+dkL6tjvCfXqAJu0LoapXb9rHOVn03bG18EEfg2Im7b5zxpFjFTeDyXcVfDL88
i+rW+JhayKpB2GNb3N3YK5rG2WARF/rm86QPZyaz1ZvQoAyK1Ijh2s60UMdwF2jGSwZxKh5WjQE1
KL0MTrZ2bQg6kFPSWqd3w98q1xX2p9QwDV9Q2eAM6+Gd74Ra8Z0PTC5aEr88y/NPDZX/kbXpOQ/p
uyDN8kGkh/tjc2Pw2URriGfoyPv3izSVDwei8TMnPuuo1qYE1NMtoMDsoJCtHXo8JrlOD+PnBBEG
OMjzzFcPDvrMsSj36uADEkHFvv2D+hEhAYf9L8UX2uZw2lHqciwCCcaU+UGeLBBD5Qt7is84YGaU
A3QF8cv+ANRpruI6I89Edd+JDNn1aCC4yx5BuXGqz5b5pmrvPBmtC4+QVSsElXmKLQLJKE9+4g16
qyd+JBVeDA1JtfOM4djCHTEcQ5bFqJx1alevVq3JIcJX1fxmBF+zLLt4PTZUmoJju6DLK5rvdQzM
3YmwNxsGdFuhWjMWamCsaYG7WZcvNKXdhflOpzcTBhdzOHBEBH5mBTyylPpegXIlAU5OPy9BdNv4
hm0kIO+vI1j20lQP7Ui1qKNOiplfbt9a7TbY3HNqSwwHROHnep3NuC85flZN2N0zH+1Ry7uHDghr
bB/6gw04zuIZhY2Yq3ELNKr67gTunO+beCu7g3HMxhtC0rOGkAsZxJmnEhXc+CXUnxdTIf5gPOJj
wzNbVqm+K0uxKa38M1g+XCNpYzIamEGQYy9NC9NRCeSEqlJYlXnzte6wkaXxUKrddygsnzNxzq32
3sBtswVWbt5BToipkwWQ/sRZZS2JovvaSuoHZVa6Oe+/H/KIvP3D4NJ023QMYemWrn4YXBGtaa1M
gvicBwB5E5NG7uBDWsyyeRGH0RLbW21TI1Ff9yEy5dV3vVB/xDqo9IGK7tgT4mE61uiGdMwEeBp5
ZCM020GwP6MujZybs+60Gw9MBZPuxpSr+8Pg3hjLAbSOCXeYhMRvzAmb7XA3+m9U5XEdWnHrXedm
6uVK2O0dyuVS3ieQ0mZElyZmsbop6kEOBJfq4niTzxelRYY5DyMasCvoy1U9HdJKWQyKtWp5nK39
PgKadWGu8XGzCXfyyzxem0fr1eg5Trq15sbXcDNsGxWcAxOIM0ll7Inw8y4H2wOEY+bxJxS9Xiow
bCcujGenAk2VcxGDw4v8s4N4d0p8j5hbunVDhYSW9c2u3pQMLVMF4qj1Jle41DzY0mAhAawTobqt
jsgFjJThsPrDTh5dmhVDCOUcQHzvDL8wIw0qmY8DsRKOuIc2Oli6veb/eF0RBrcU6RzrPMD25VK4
+XxLVcd3MXA28lyb7PJzxZaTWqv2MRITSOFf3KbccLH6cEO6hrAMiXW0nGGWvsk5x99SfW2X0Y8o
yvhrB5MXQdJDLriLTJmWIQuf6W4P1rqVlpbVTT5/Vpe/fsiZp3VAmpoVuk6wjCgl8jfI7r5mMQA6
tVzx4SifuCe1fmLx5aWwogvgGwVIaWjGmJjJVUjuJgLJTe6LEdpyZoPWXeoBHHFk+C2AwYXfge+v
iplinrMMdwvvYsO9EI4vh86gY+wLyENdwmu4UxSaMA/iJimYTfODFMP+09aCANh/rOHsvUQEDrh2
3ZVr/C9bi9KYbcguH53HoNnIdSgzzwxVTr2PKNIx+3NkNoMpW8jZ4HOrICaQhd5MXJrsrtn/Yd4b
H7QfH5sKcQfYHFMYOALofz+h3K/6gipRdJZLs965F9tr1okkjXk3RYTrMbuUIFbk5l0xGSKA0qNx
mpI7/q5zy7px70lP1mLEFCO05FMxlFc9/0oNWT4QnhkDtUVsXF4b7yL8c7NEvAEqIp9pAhRPjh45
/wv7Jqdc7WzGaIXaFKoH7coarh5qEUwX58pGgjQPig8rClTJLLCbeOFGHfLhnISeykwPt66fO1oL
hITDpelbYSFf0nqzHhd6m3JDEQWQPlct9R55new+ncmIbDBOYKPpjfCA75xcwqNx2djddnLUgzWC
UdRuFmZRf22eNQodsxLenkp3t9NK1EduGhpduBiC/2HFYhJS6KQQwA7i090kvHHfNbVcOxQyS08S
QLYaeyATTdTFQu40AdY6KfZpDHJ5v+UlOBih8YkQAWZVP1NxYmU6cJcYvSjvYk4InYNduStYhvwV
dHV5SZwAI6akYcfkmaD95yCiXDj5s05qDLE2yQ1WHwG8qGY58xrUd3n6HRtr4zprBZlNSEhBjTkD
ho6MgAywhC+gLaqHmPZ/VCxS490YkK0H3sIGqvb5Jx+gP9iZct06xSp1N04Q7bD/3OS9FLCSC2Nm
FpucsE7OMNcDKhOgFJR+84y3PnLlw+IOg1p8/EV5D5pBXQij3oTumRFKQf0NZhVVf9gOzAuPDRR1
GLlLyAWtq+jP+jmmzbzFWGBr4TZZkbYLE5fk2pSrJ2sRd8SyDhUuOg5A52p4ZezwjlVhhH7OGRo8
hNzdWBrbl5tcbMwS+TuhPr00FIz0HNsOubAk6VvSB0sri44BKS0f0SwB6pUBFIFzAQ+SWfe6OmQV
VUVitbB74zN/mrwfFhNDczQBjoGoULM1/RHH/rKYNHgf+zrWoadCzxdGLjYyEMJcljuVhG9yiafg
i3ASTgfZamIKiIq4KiXgYV2WW48cZR53mmAVzPhTnV9U25lPubr4/ZlqHzOOx5mamkY6JFzXEnIV
+uVMR7xr0F+N25PQALjYCIsNbxjlbHnowrLWZRgcBOsyQmAzlDPhKPoU1nCrwPjwD2fyMbb/eCYf
BDjNWAxFVGctpXpnST//MfFFcIE+RcWP9Vgp9nTU53KVYJAzYkwaN1oaIkvGadfskKQ3SEHvfn9i
+scA7HFilma6JvcJg78PO4NrTDG6dXV7itiFmSLUZWfotkW0GMIlc1uupFYPRlPGNVNRgK5XF1bc
LeVGTOiSI+CNl+zjHtLKWmDKMv/9KX6U7FUfp0hbQSok667jfsiL4hHg9hCm7UnG7pXQifL0ncdS
onI6eXizC2uNQcAc0urmD4f+h7uja1RubKEaqq05Hx6bnvjW6GSigRJYbeSlMaJZA+WBG9e6gDnf
qBiFhDjd/HGeyXT417yLy9aZaaoU2xQ64rN/H7xdQVThhHpz8nGWZQkMHWfJEkvhb0F7fW4rjVw0
fn/BH7flj8f8cL1IR+lI85nNSQIbcrJkwwiPvetsXO8174I/DD751/7zCh1X01wa2bYl7/4v01Pz
oBLhtA4cUDN2dlwQ0rK5hf1J15Hfugnu6u8vT5PpxO+O+GEoFXjqOTAAaPN60ZE1bonTzwwaHtU+
AlPzhs7WImvyOQHhZx6oOkG3rKs/jKp/fLAATjVEXB2TvPrvl1214ORN22hO5VQsYJLPLcJ/g6Ba
xtbmLS+zPfvvH1Yg62Ma/3i0rmZbFkc2UBv4+1FpIKE4Acv0ZDjaoYymq1sHS8+5cplEQIWy60eD
dts2xUbKSi9+D417kJsQ816mPmQirdS4oMPB/5KaCASE2pzuazPOyf7lxdi0kbJe4IjnrCWU3y4O
o/aue2LeEMxhRIopjbPUbW9jAFckSFIDen9eDl/S3XPpMn7mcD3OLiQr7I9oYvxpNZHX+XEI6Cq9
Z8NBopui19/vA7wJB48phgDqHuCZ+K8eMbnEQpe0x60PlIMBCK+s4iCzKJkXyfxI86z178fiP42C
X8/jQzUMfX430zA1O9HnvMvk7bGLm69yc2SJSSchJ/3vj/lYM35z8caH1b7W0GgKbdYUQHSOdUAq
aW0Nh9QnsqByUVsrx8CgLKAYwC7Os2d1hfc/JMofRuPjLv/niQhhWAgXm64tE5Zfpn5EXzgQydic
EHFYyq0mVd5z810JTjLY5fq7HmqkF+205j2u71YoLaV9BW8N68yuwwMitxbWAQVYbHMOmsgWVGRk
1CtnMmk5BZ7f3zvzn9ZGXf2vU/7wwDrPdvNSYQI1+jvM4HllhUfcLJbRcGakDlWHuAOkc2KhSquX
Exm7wE9XzpCMZpcMtJvmiU9SBUgZcmFYb3opHM45y98yxTzvFdekuaBKISs73P/W6MG95wvwPfjR
wXTu0CWYzmg0gnc415KLnr91VrnmlRRkGc1XObskaBTvqj8s15pMyn7z0JwPo0dTfSfAnprdgbnt
asEBiOqS8iByp2gLk7lyhlDlEfsVMjlWxz9O3n98BjoFbM0yDEv7eAYiqMDTqgybxIS5Sq2HkUIw
x1iQsYGM4hkZnInPiO1DNI2zUQ5jetkLE6FfXOV+Pyiojv7DTSEW1ildOcLWTfXDeqJik87zxp1a
x1lTczEHMthAOKkRcrMMwBsr+BI2xtEkvMsHChqAj8CSoelVVO2+b3FJFygEhCidIq4/DjMn1Q6G
2yXzPDpDN1+15AnWQZYxFNWbQfi8EIXgWyLzz36y1uxb6HpJW+ZbkSE6xmAii+WHsHpkZ3lJbYQT
kvElr6KIYqh5c6vwM7+0JwWsn9OfUgXoVPFC5Mm6XLaVLJSICGF9vp9Zq4yMmbmYpc0eI51k1hGO
6nHz4/Epe8MPpiGf7amct36+/qvqIg/2iG29cuPn6PVIoAyd4pvc6i0ZaxvFni/LWIMf8uP8Efn4
eMVCza4xZa88VC+JdjI7k9minkOdZkdi0ZRn56PznYj1aAh8c8tzBKFmJaDdmw2htkkRHZO4hl3c
Rr+CPGXU5nYP/5j0anpzwbTPM5ZBiK6vo34offh/xAS2VBQYApK77pa31q5PiM+bbFrVItqx2w1I
U0/ZxW6hVSb956BRLhQBCVRf9Set8mECyGyQKosstnRDjuvje0hDL+FwMm8k9Ne9M+bU0JFLHW94
9ZpHPqXzuN42D+NBbjlvNn614RrdcHh1/TpfqmH2VVGNta/Gn4cWDy3bR1mPdJPbxez8UoJCSyCv
yPsivD3k7juUjm88VSxpYDOT2jag/UZIQ6wPfCru6u+825NlyppWQ2lBLkWQTJZKeywAi1oBxYy2
/DpQxZIjQSeBnmL70iaPGr6rpyxR3GmaM/y9AnBbT5zAYWQhweaHS1Uex0Yhx2seei3Fxvx7UUZf
i7Dbsv3UVgnIr6HcbXoQ8hA2Rz63e5GvYOXRgrT6HwA21nYKbk/ftGCBQjRqKOAVRrkvykYKpW66
uv7UOwIJNqYZfh6st7JQh4mmzK/kWsQj4KxYMVgRIo00wn6FHj6XeTWuY2uXLBqplX0ZejPDIJ33
XsNy6/rBssVwk2PUtDs1BuGq85J7GnkrR6AfFP0f0s60q20t69a/SGOob77amNYQcA6phC8apHJQ
3/f69fdZInXLKAz73lP1Vr0kBLyl3ay9mjnnIiFI20mdnqSKaSOK7Fwovv005TM4ZAae9QvbnP4V
RyQLgn7PSbac8NKtpr+8+sXku3nyULtSeaI5L21fEijWjU2OBR5oioaAEnFB1sWGLth0c+uo9kQP
uZJt0zl+Q9fJojqVUhpGBI2GdMZfNVnt0fhXZZCbypRtq11nzfyjidv7dEYAFH9L+tvRbusbWIaN
XqL/41u36Ln3AV07aPjYOXDZLeg96IUmtPAFeb/IFE1evyNO+gstPDR24fKhGVdHHmhzi5oBDGp1
09rGtiVzkYZPCgpUSFJuxZsST1DSJ7gzZV/fdf5X+U5E4j7OnMuACFgyVolBmi/BlrMn+eNIyMtS
cdT4NY5WS4zZ5otbJNYBwsEXH0xQRbxMgmv2SOp/txrgrNkTp44rYCROwrW6d9k1tf3gDPcKej4z
3YnplXfh0vE5mppNUE6w2B7d8ocl2kd0hyuz4q4jMcRHyBUbm5ct3ZJtv/xlOlgI9F6AKfNYtJyt
dQUxknkfzSp6sv3Oq25Kmh12kLrT8VfZWTvqCSEyLzjM0VA9Tshz+JKG637o7TedzEkM4xpc2xex
/bKLMrpfjm55TZ5H/CD2muROaKR60SbDc1wxmfHfUdveLpE479Fyos34taXQJdk2cSTsN432cRS3
EPVNxJmM8k0XCe0OuXI6wPMAUeIddGp3/KykxSHQXQ+g8CyXFoeedYnC9FanvRiaTxv2q9LsyQVK
Pqc3cdwpXuA182gEozTmu0m88oq/1Un6gtPOIZvRAmo7HHwoIot7gxep0cSoyaHk8YKO8kDEgY9G
ttAh4aXwgFLelPtJrnFTV/e98yhHlEXI+uBWsmuOgxVxcKLmR8IEUmC8uPLCmoyo2gSSKcyRG6S4
A9en6ZqLYIBn59EevunpIrlcK5QpTWufmgZOL5aB36siqU7gNc0dLjAFFfHGZHdqdXLfR1BgGl4c
Q0P+sCgIY/DmFK53C6urWcEuQh0VwndkPHu2to07SPDDuE0JoWT7eG+Fdsgm5yaO+xuT8CIgwQ4J
phpU4OH6UlURm0hXWRePTtMZIN2lIEUoqkiVhaRrXFnIjUEgKeNbPFyLHqW6NBkyESKB8tQW6VM4
N9dp4l/LCFKw4sBUTbnzDfMSb5kMqEMQQ36ORZRKAzbQgu8R0UI08ykpamgrJbjPzl7Wta3Nq9Ij
UKOQKxGiabyIS6smLTEqZY4+8QEEjlsoVrus2IsjzDIiA3IhH4hJtUOmigStZgcPFXlAnx+24+pK
Z+PYvGUg4xJwKIMpbo3jw4Qy5SkjAylc+5mnVFWcAVor0JWjIJvM0VqiwoAUtJntXI3K/0wD8/mx
reorBcErKYfx2bcO/QVyfGvIyvDguWm9x3KiFtTX3xTTuBxQLOVh1Q6VEFOjKtygA0sLELK8Er1W
VnCQ2hyHqPVeYgx/X6oUbbi1E/wa9jJZRAqHSYvEJakuAvVNPeLm81ZG+sYryF2UU2lTEaJHlwKV
jjc3ftaoZfMnXrarXSYObrCmf5H6udVnXFB4izwBTXt2c7GUIuq9jKawk4KADAGXm9T6ZLi2hUdM
ODoN7Y38IpNlxerFYDkImtDomy3t20jIcQLlqfKEtsZ0V3NHYLfk4N3xuyw9O2BWrm3LupyBPgz8
EluGb9Y8Ml96q/8iEX+UIGjavrg9dxJ8PZqIcHHKK3J0pZoqfpJUonF+8MX20fhIyQRA5KYlDz8l
r3JwvLql0R/qXNh/38akU3HiHQL3TRwjcegYsENfRCqTwSVpBTmrcpkmHlm9GJtMN2tPBVmwXAak
hZzYvdLtR0lUJuaSAJSH6XrvSp3o+o1Gnn0Vxc5ugObbMTzalyTxUahTNkYV3874B3lYbBUarspp
L+h9YRTlnazX4JDcQIQlgYkXwRUQf7vU6JAGvp/xderOtJ+5Kie2MAYgmlFqYbfbz/LWOZnQBpJQ
ASU1bK1LqTnIoBEv1MdLhZQUh0SqAY8ukR1iK7QaE7l+NmBAWZ/TKWUS2ca0UKGsbG2BfmAigNBe
/A6M+ZtBPYLdRN0iK6yrqJ33JqVnDYMu5zCg6a9Umrl942U/cahksmcfCRMAD2NNkXh44QMkTiWN
uGGtxAZz6fTsO6wMxqsgkpBiMLTMzVQAuHEeFf8FtxVp5g3BNY+B6smNJH8wERWRqB3dUHTRdF32
UIMPa5HRkxmWciufqJvfKbDlTvCELLDZeXhUPTHcY0hLd8m4S5pTTK+JopNGdYvNNlMtpz6KEtld
+34XyRU/YxI1MGzcP2MUoeP9PISXg4nco/HCODy/7EgOuqRI0/BGrqRu3xOccly4kcWYT1V0K1uZ
QcT8UgWPuBdlN0sQOerGlSwG9PLlNoi8faNbl/DHeu4vW3uU1FAr11n2KucCYhLlLOhSJKc7RLRM
FHpkPBeVdcl8ybkUSQ8y+/QzFheSHIaELzyk4ErEUeXJG5x9RGi2tTFKCgqDwi+Ifeaiq6cETmrx
lwK7finacZWwBjoTJS4CNktshtgENQBDjWfKUVOi+KFz5gV5wjsIwmRJ0dnGmxzOeBhu6pjnIvE4
cdegFvgQmfVPTgsVPrG5cnSJ5tB0j3ZthwcfxhTBOcoT96C6D4IKSc9X/oRDxHb0ugAZPYqYZJFk
KxFjIUh/gUt1kZPP8qnwidHgg3l0BjXC4IsxjwClaS7s7wvprk05XAfxvISq4oAsP0my8H2F2Fpy
+iT8k5Mjr857psqz1JlQU9iVg/EQh1TlqWPLPHU0kKrbXTCal2aEmQnnvTHRAYqY2rHlS9w+jiaa
EooklaiJy9HALOMoiD8i6+TOh5JCB9n/dHrhsHMF4NE0k3vde8UdO8ibn3OOCudsJsyoY+OWfnZy
h2t9fW3pNJvEeEhCS+4R2xAMgGaF+07DFEz2QW5McXmn3r4S70wAFJIS9jgYeUxJpYsfEoh07vws
P87BlQiSGRdTBbuaYvV+sKs7C6spUyDYDYjYSy2JFnM/WfnlmHKuzM4+MIUOdwLmWhYYq8rmYt/O
lNE5a+xIvscTSoVTgBV1M29jTjG/hl/J/7cZvFFgkxa2SueBvVPnV6ZTXfXNk7wJPyFoFSl/8kcs
hWdRnRx5vTg7GLi2EGW5mqZuL8n2imr3UNPy1vQfG5JpEBc37o3c57U13aJq9mU08ZrlAEkzZ7+l
LiGGIYdEqOf5v+QWnWzlXtwRQGpybBwuU1lKliKhiUBd6bdhbQOtiHRT8tkyYwjPXyghaJFGudCw
6oOVobhkX+Lqgizc+pa3DUs2Y1a9tL5yEQkqDdkQ7AePz1aUwN7LW1lXPlFsdaXot63hygBz0t1E
vXPtDBUiXBhjogmp2opHonfFL82iG5A6vKbBtG/LV8xuhDchjrWYv1h5xp3kDEgG2CKhPjaoN3IA
tIj0gH7RtfYSsnJIW7AE8istUdWMABELR2uSb6Ak1Ja+EM4Vljlplcu+xz1uq8qQ7YxYw50cDB4d
EPwWVt5LGCTuRZzmP8zJ22oDBDw1Iwp3evuhgCqmVK9U4m9kNAmhw/lLUBgHBivS8qoHzccftQjV
Bz6SVII8mPMI3GBnY6zFnXtH73jh3hg3ka9YaKO8SX2HbSCRX++FP2XaZptOWk3/Na+eOwSGN7NJ
4oARo3QPnqiZkp8LwrG6rCBr6zMGn4HlwDhUSzmrfAbsydu+bSQKaegwid1ZBnAezaCSoDAC0eLj
axFL8Ld8Lq/R1/0pcxcZ9nejNX5lY/+XJL/tvPrZUirmx2RWiEd8C4gTURGT6qLt35MxkU/kdidk
X66JDKwV35K7r02Uu7yzHwy6baBwuCAPgDLcNabEkRltu/UN/RoBdNFc3oVdheOtkMx9li+YTdXq
bxzHoi2pzK6ahrfyIf5LYiTU1AGoemhRouJ0LsW7bkbr2ICEDJsSERJwjvzfx8R8YVALbiAif41w
aQAsbdMqe0KG/wXxxiV7zfNN3Fw2Dp3Whreoaz2ZlrQNMJ+hoiP4eWkpfYuog3fHtwS24rATBYbT
WV+9yZZMZD451/xjj5SUoc0Q6z2om0g/66wijX12NV5/xmtD5vUdYj2CRB9XLBuRLMJhRzl3JzGN
pNhUKPrAcvWOeGiEIEdjVsKg0VUP/HXgUmD66NJFgLdXu0eLrvBy4QreUf6BcyGe6eyTU+XFBJIy
A6Vr3zpEx6z5dgCSaml8pgjMYn4tiAUhQj0A52bDQ8i03XXOo1EB0+FTfSuHwAiWy1Eu+j7/Tn+D
xwBkDd4Y97NcEVnq3xW008bP5doKcStiSQCFgvYjkbah0RWpBkHBASwle1DQLAAPc8460Mndrc2t
/G6g68JGVj6/cCSXiKW2sX3YDNlaQ/wkEZOXswuRfJLbNI7QcHiVfzQ0Ohpjga3pK/Sn+8n0H5yS
I5jAycKxHi506ZzBT+hseiW88bT8/kzKXOrWR1UEh1q6BebLopYPytlcarRHpZ+KXna0sx38wxi8
2lX7KJ6vzFpERO81AIvxjtskucWaCLCALwBVQQovTuLpZ1nV4HgUqbF7hqXqJs02rdVmN31fQ64q
rA5sRjo4klvADcWnEXsrEZCBs26W5ypJurmqGSzjGqrmChze1V11Na4Xq3QHme3yEJdkoZXuxnPD
feXWd4hpPA1x8tRk1XdI0M+CUFQbHMpx+jXH6E/PEbKemudfGFH8nU4bvwQqZpT+k8vOxptBHxCT
nnA56vESW5G6fMKrkS9toC0oUT1CJAxZvQscaMncchVHNdwbOolceH6ONimhIOeWL7/T8mSinU3n
hUhbx+3fDPO7wCCjCaAnCstrQd3mtH69Muv6ObC9LQQ3ggWAbNWl5GSXtSQxgnr9lUQFbQPIUHtr
SlxkVl+gLlWnfeVe6HR6+8XzF4mKg2bJ1EvKL1YBnZCpj2GSSYwQkl0V+Iz4pnnb3ecq+N3k1QzR
2KZ2SOaL4OI3Op1X6bmFOQ/btJ2/yN1HiMChjFxj3wz2wXfKRwmNJXXDA0tczCWmTeNXKcWH1F4q
0mkV+K0GLLh8T0Bhcj2XqgHTuLvhzMqPiXUJZTYhJ4hvKPcD/yRgLGQsDmL3c7SuZkxoNPQ7geAO
/EoKMg2+PW6VQNbEU6CjF56Rsp2SmgLR+FdK9zXIevQ8Y48W+Y3jH6rWkeZ22RMYPe6MeK6u8rHY
Iiy1pNL5FlMI/k/fJxZw7xR5T4COBbhUiRVn9hXsz61gxfQQQ8HfMUoCacWVh/xzBTH5vlXNhwH7
IahJ8bbBkV7T4+ubGHQ9gvDp6OOFH7xJsYLo8kXiCzZIoQYPTLpaFP8CzCvu/twmxhbZQile2Yhl
dyOEbjBEtNl5IqUmsOeSjKlsLuoGqgcjXjZsXtbXPI4SI2VXYZIWBK6gqPl0Cdkd13mwKZh1onM0
LTI3lyNx+7Ya0AMfWqQkACHT5VQSujksSG7XJa/YZqrgmV23ep0Mk/7SaZZd0/xLPJaMBuvbwQr2
dIVDN+ccCsWU6vZHE2iarhhBaoYe6KLV+Uc0UEd6KzUPBunqzgJwgXpOXD9afv9Mzgr1myub/5Gx
RfnkW1whxv63Qz8uIn2hNBQqiRU2jyRUJOJrTE5bdkNggP9q28V3SQdP7nwh0XIP+FytSXvj+7V5
Bc+4puMNPjjBDaCz31PpAMIAaJ023XNXNd+8uZRizlK944IX3KbZNY85BUuBSkiMC4milEfm0Oio
xHfJD8kT8iL+/AoB70oLf2pgQAXFK2tqdTdi6CV2H0k16xQi2IyCuQi5VOWtJFGrUndB+HRTOhpK
OsR4Ko22yL141aWABDRkxAWuYaKKTS5F0I1gPPHHBco6o0M/m18t1EGySxhrW56QW0+SmiyhoOSX
omHzWoiYO9kfalPimpblO3eDvAFZ+YGMwkJtgWsg1zCvp02hbAIqssZlHA5vYVlJbV5mkKjRs6db
gQw1aQ0flKgLO5H57U4hH1BQNmtM8yFQ0qc5pVD3vr0E6C1HWRzLCnVbo0s2Dg8DTYbPRV003oCJ
/3n6rltjn7h02HS2awME0lQAVyu0FQzJxEor0zjIOoHVzHho5jfU7UuTlGITlzRZtAEVl2TqyCGO
353hjHtp/nn38wyODpyTp3FsfYUggITWtn02Gge6qVEmI1lMoOVBzm9vpPooLAA2SznOsjhK4j5o
JTqBodX9In1C3dac8XjQnSFeYvdIbgH3htbCmzmHlI4ZyMbmroIuUpETo7JBKAH0cke8Qafcr8y1
TL2YaLG/zLUzI+S05Jf9F8IccSh70pMSYPCvpxdgDbV8XwDHsggkLRdW3erUFwM3VgKy9kBR91ed
pUg9OrtIsrD58BfF8Y3mMBvURFBgVlGfjfWDQgFcLlktoCzLb8mdJwgs7jm/Jzx0304/4yeeiSwQ
DTzBR+kmjIGP7j+y52oWNgYX1fTKWTYD7cKqiu8hnRZj0hFSUyozk+rfaPy93C/pgyVPTk0Y0yyl
EZldozeoqkGkyF4x0xil0GzuM1KMsrFsNYVnAyB9fl7qUaIIwFExH2m2slOidhe9p8g4fRh+rFam
YTdAXAoc/PTr6n86gJaNmKoBCcGibKKtMD1VoVhK2GfFwfDCW0niak71Sx9pTeWpoNvVbZ0FcCJI
iGTVsHW09p63TCjF8C10I4dNHBi3km8JEH7pBuuh8nDu9Rdx97mJE8tcfAVlUruH0KrvkJZGtfss
uvhPfxLvFVcakLPHlaKtjnabxANUKKM9eDPZtpbmBsxxTHQ/xPkPsfBC5RF6km11z7aRv5CoPz2T
mmyMj1cam5rxAdaZpkk7848bJzYcRCDsvjzQt/2CYti+ml1Y8XTXxZfmTOPqiS1l0UkRCA6+od1O
2Yw3ZBpvFvpBWJ85cMaf0wKEE7QQyG/VYpFXm3nwevq79vMoKbM0sx/SzofIUNTfRvoXCOEFbPiT
b6AJ0PhEn+w2oC3fs6YW0Es8NTsme5d6yZODPr/i03Ohqac9YKP3GEzcjzEJ9lIHQKNy52bVt6Do
/40CPWz50D7IJXN6mm2ZxqNpBgMteGCVtXag5IIf/DjNCLH5WWbp9ReQyVeK3qM7FCYYRPiHw4SS
2kYLwLJE1TU7MJm1W/RvJT0oO3iqfvFNccq4d3EVaPPBzWc2SYVM2WOX96+q/5jYXNkVjUccIWFC
G2nn/u8GoN42RjbhIjKjJ1upqVc79cZVoH/A5vx3Wxf+hZBKEtWklzbAHuoDca5yqJUnyQNXjpde
k7oIdk2AlGmaUVPiKcQe0x4q1OgbScqDEF6uPxzmiFNFJX3Xj3AcvHOobmuFAmYzAPwEVE2ag9Ov
r4nIURzHNMDW7C/4SggeqiQX067HHwJ4uunTEOAF19emghIaZ6DiNeuQk9qxauNNddR5g24ElJ5L
x8sSFCYCsjlIFcU1Er1m1vwbhCka3zgvBZ6HJBc7M/3VRupXJa7eFOqaKA4im9608WXXk46kO4bq
pk/iG/T4XZvAb9F+zndlhnQkE5KhQiRfVB9d00y5i+HmSJ1JMn8jioGjgrIGqSbucn5Mt6rXWU/P
XNz6CjXrqvipoO/he6geaDdPpvQoaG+yIdDpKjtJ0YXN1Nb2Ni3vVX8fGtGmmV/wkbZRuZSZWVgD
jo/QFMf8qRwvxwJNmya9cNJpQyK9RmJ8Q8NMaHbKI8mK0ydkZdF/P6inGoZqWizdyqLn2AHaR6lw
xp2OTJx3LRTqvLyJqurKMsttaMe/0KI5A+nWVh79+7CWrWsA9U253T/Oj0HZxovRvf+CYzVFIdI2
l81ET7HuWguRWvHJZ0OWIRPvd56kmOQkltmPQVculNr7/6T7/X4aLLHLf0yijI9PU0TQ7gwXcjWn
PfKINL09q0Jqzmj8qxAUrWo/Fr1xgWrn1qYOGIx7n8vVI11UUKw7vSLayun742lWcxPW/dTQJ3j6
ktbDBgQSm0DbepVyTTubOx7Kd55bnE7xD8iUGf7eJcXWqt/Yzaef5M+DL7vY+r/zslDdj3ZxhqyL
rfQWq6Si0eXvGWvGGZ4AiBmkzObiHsPIN6knMb6pqmKlnIF/RbSy8glWEZ30oeXN216VFgp7inMN
gquxHm5RNLFpwtuE90YaXoqugXymfCsvnOuQmA2PhnWv82QnDYFieujV/C7CXQxZAJSylXmL40rf
aOHW1g6Z854cbHfp9K9FeaN54ZmNYnx6rI8mZHWdxBpyPmpgvy9NqLrXvG8zg+TyXjm7Rv4KCPeC
vezgO5CR7iBhK/Z0Y+avSfZK9Nxoz5zo1FS3/YB3CP0uu69JZxpMnYtJ8DXkU9LntIy4f/rrpLoR
50gntD23tgt0/cPNKGuLVAEQbcNWPXu1y2YaazddTHGiRqsmaij6VE9llv+t2APa7LBZStKi34ym
37X6uBNbNbPsHltNvrKUkkpdkPAQdj25y/guxcjinlwwy2aKukH+rZxctHIVJAaU9vH09lwLQLwf
FMIE3UVowVad1WrYo28qwP6Q75l+JH6wVfGqY95CMDB1fz3T3UEmlt0iKAJTDdEVe5q0mpYzNxkJ
JhZk8MuLM08lo/4xsUdPJV7W0aEhAps9IM4THChad8mWtvYybTpNMZGl3FR9DyP1lRCFVNwZa259
alePBpcNfDT4SOuWeE4mBi+6e1eFmKDOtA9o/csS4TaVrkBWd9V1YbPVQ8QPosD6EiGcPbKkWfM8
meO/wv618u1dE3vi+LRRWVP67K5MiKHA8mnfAszPhPL3mGS/aLYEfyCH9aHejBQfdLhdDim5VAO9
3Mz0oaHVibOHtTklIBeT6WLM9It09O9TEmnDpJB2fLVEhIHGShwMOeYcCvlHpwSbzhpxd+x0jnVk
++cOswTPxwulqx7uh4NSC1w1ktkrq2+PdV6gNJ086kjYJ7RqhypLo0bc8cZJNpGRXiVl8FR5tGB1
lWt3IvcBR19IFdEUfInD7luZkOFtuysmSg+7a9qz7lR/uDeRVm5s+4sXPnEc+Iwa3Xgva55Qpr2J
7ercjvtolVwERzxNtQlBEYrhFl+c4KNFR4qabjZmioqmadxKJXwKp78EsaHb9R2ld4yHU9UCbnuv
rECl2eLon5nPJRnx3/n88zFWGz+kkwBxbTwfaHB2HZnBTg6iFFAkdyxJSrI/ett8QxTyL6GTinYJ
hqIVjERDEwnzNtEKfVfx98anoECq9/TR/Hixvj+gpmoYC/I5tuXJvx/NkxJqJJ70Yj4M3BjUjSWd
Cm7hfxtETujRICHFQHoBlPMBlTxBrkiBUvPP3USfLblmeBaeOdLUCM58HCXpSfimIj2qD6+ChpF8
+T94j6MRVsaVRtB1HEV0U5BgcBAwJA7z6SE+xsC/1+NoiNWG8Y3eq2ItnA+CWn5PVCPQqe6pYZ55
GSGVrLfm8XSt3PE6tHPNThkJB68Guy71GGpYwOoEx3v2xT7daEcvtrLCbtdMDbCK6YDM0E5wN1jA
xH45PXsrnu+f07fazr2KjMtUMYoBuEsCqJyqqJAzeTOmk4kk7qYLy5m5/HTVTASzoGJSlXRWjgPI
tzTWM1QopdRs1NW9lI7mutgGZfQv2e2nX/NTs4Kq33/Gc1dbvUtLO800dzr0zc7Jmq02/tvKa0Dh
zq6k5sPLCoVectXC8ZH0tcBwwB11FAODCCkoW78VUlhH6l+ybaef7/NlcBxyYkKwstd069zyVa1V
sSqI9EfwD0BZvebuNny1JAzlO6fH+3QrHw23WvV8ALvo1gxHQ1cHqCr60eBUwGBSozs31qf7+Gis
lS0j0A+HWM2xZWp1J9UsSVjELPfpVzo3zOoiznJFyY2MV5LLAu6CYPbOOrznBlnxztraV1AUZ5Cg
ijdB/Xc9dFu7ufoHb0J9mtIBwZ9qr/ZqqvcT1ComzFfLC06f4LBa54zZ/Ojj/T73R4PoH23/1CMm
ZJsM0qTdT0wzIrBPeFkZqJr/7W3WZsyesq6k389hAGEnVRDBKRJpnR7l0w3tOrZlE2NbjrfaZHky
xpgxLkyoR2xoTpFIOS0bGgLL6bE+3QRHY602wUBHTIJXxqIMIhBMa0lWnx7j8+X5z/u4a4WIvMjn
LIsYo0FSDO9LIPIycTawk9MjfWqJEXhg4mwUCReq5ZGrUQdqPVtJvdxqJJk0mvYJmrQYFYlLT4/1
6SodjbW6QbMAQkMVNstYoPmWIiyxjVIYlzas1rNX6Ll3W+29uSefi4zvfECaey/GXUCqMDulTMi7
nn65T5fs6OVk2xxN5OBafm6EFXauU66FN2DrwAzCyzGY/4kLejSSPMnRSMGYJXNSsGRypHp4+3i+
DcSZ0+/z2TYn103CRbT4iW8+juIMDS14x55RyKroLWw7aC6eUZ2xdp85ocfDrNao7Jux9poW/Xud
tg+ER16ZnAloxZlYO27HQ6xWxkBgo1NLhkgaWCKL/kBJzREVoaYANyI34P82dasF8jt3DJKhmw8A
a0xUscWXgON+OD3KuZmT3X+0DezBjOu2Y4F6iLja8Cx8h9MjfLaljyduZelCx3HsOBnmg2W+GYn5
ZRx+lcmtPeRnFuizc3o0zh/eWevUqkIDd/oYGhs3m25EFA1eg5SG8/Cc/M6no2m4Wa5uWehrroKS
eKYJRahZ0wHyBDoCkwYTjvoZ7vXZCt2nZ+hoKP3jEnlBlSq1rU8HiV4pdc2UW0CUn14lXT5lvb8N
gyKgw0F1KK98HAWFIz3JCIIOtq5f2FNxVYUBZHa68xTwqMnCwSzFlxcDiNUT6odLukS4EgWks8Gw
/sq8ZFOk6he8jbFF+Tp/EmT66cf8bLsaNOU2gSK4ODarQ5HrQVSmqLEfnMA74HG4SvxweoSl5PrH
RBwNsdqvLVDCicYa7CP/sebVuPoVVFEwj7/x6eJ2MgUiYHF66M8W+vjlVvEM0mXjzMXGWbTKaAOn
vaust390xfx3FG3tFURxPlq2yyiFmT5USnXHXQav5+y9eXqpyHZ83FBTk7mT5qvYL7gl7Byh9vwv
80XPwY8j0DfGUyYHy1KHr0M13KMqkiIAeXqQz9yN4+laXS2FYmQ1abv5oACvpanJwqk09mX4wzbf
gDKdHu0zYwmgAYQZ8FIHaOvHVwpsbSqp5i3OjcwZnbv9rWOd2WifRorHw6xmzvSHqRllbfBxTWkO
RtIT5ke2p3Ev/Lj5a7E7/V6fbu2j91pZlzhWOtd0ea9wQBb0/+m+/HS/HQ2xWig+X/cTnyGqgG66
yONMzRnxy09HsHUksEE/60QJHxcHtYMqiicTZwZknktNvECL6h/M09EQMo9H13Ez237ddfCWhKOG
y053BFF5PD3Ip1v6aJCVEVVcZ6ChM4PIXubcS/pz7PYYekEEBYhunB7v08VHIlsnx+2qnrHa1KXv
hNU0Bqok8Fh80kFn8wOfv9J/h1ht6MqdAIpbDMGG5sN7mp8rW7Y0MeI/csxMcBy67hDpeGtHI3Ni
Oy2ceHkdssa8ztkY57OddjzE6nWatDSbVo3UA6qUTYPsJd7z6TVZSQK9x+7HQ6w2s+/aLVoZDOEV
4s8CoCTSlWwRVZYa9RLgxnJMz67UCrn1n4FB0xH9CoBr5XEWRuNGM20QD0XaPs7am3Bmg664GuiC
7L0JWHQhuUMvYrsEUMcQe5HkWRKEN74e/IDKx5SLNIigPX8TMBM3uXGNf5Or0URhz7+uUVsVBuzp
WfssCDDV/z77yjcYg6j1m7ZSD7PX34DuFWgAB2hJSBXTXlBRDqDY04N+uhlAb3hobTueswC4jmyC
P3n+aNWjemiz+L5tjHui6tMjfHbrmEcjrF6rK6asjlNGiAtvlwOCUd0bu6qvz/oEn1mC44FWHk5S
Z0niaoN6UMr5CzTS0rQOZx2cM/O1hqqmnQf8KeZtCJwk5GzVcxfBqvr+ew8jxqdK8caEofHRTBv1
0MK5mFkSsPACAJ1G7RZbIILAyuA/8ceO/PMid0tzjqG8FhUmPZz2E72cN5P7wuXOZs0LaEnKW6rR
S9d9RLdWOMNC5gcBbYMSEnIp8yO4a9YiLdMXAd8nYDFPb4AVSuj3C5kazR1g1PDf1ZXQQQAzGrtl
zuB8ehXtocF0MzI6gCoopR6kO08s1ZFFb4ByBfBOviPza/tUZ5MbcjHQjuaY/mWhfTXZ0HaNc8+5
Quv85zldDK9pUT+zV4Yx12pdL+DVHFTaYyKVQgjAVCk8cEdbSgvyzJ0LkkF0V8Qy1DSn6LwUliih
GXILp2ftk42mgw8CtUmnKsKilSUDfaAWZjVNByFWk/UWRuPpET45Lx9GWO2zloZFkdLP00GKKmwq
agn/5EzqhgdzEGaXBbhu5ZoNfaT5Jr1I8WqglpA7YXemEIZOv8lyya/Cqg/DrCer9A3XDBlGql31
9wRYsHgbU/48zxSKMOdAN0W6Aasvf+ti+pfZLyIUIQQeIeaLoESU3RgOTJmF7MwGTHBdRQhCAMyU
btCgD2/1fnyTHLQSdTen3+Kz9QDA6cA7g35mGav1cLqkHayel5ATSeZW9FTkbjo9yie5BRDcEoJC
MTGopH+0LnULu5FrcjrIvULAL2dRzpqA5tE2OD2Yrn62jSkYAT82uI71tbSk1dilEZe0y6sN5d6u
LYFIR4NLwxTrajDrF4ErsihEV6BCfwuOTEmLopn+FsIt21j2CAQNwyEVf+HAxwp0R/qEXul5vBcn
k09MG0R5uLdTEEdzdd9COqMekYRPTmc9sPRm2lVCDWopiJqwOVLvKUTJhvQKdjKrhSSuX6i0L5PH
EfmbFvZjidhilnnRBlMv5Zr4mxnPiDeQKWvDh7FD4zFRik1HRwJh3vNJUP1HBxqaA09iehTfQ1Dd
8ldb0aQo22lo8oEbq9sbYOs7YUoLiTfOtdvWu09pejxn1sHqoDzzcUL74ktrTl/nDjXV2HqY6cU6
+aoE7nycaA3JVSAqB3LAZL+KZRKpyETVbtTqLydqaSqQw10Hp2LqiBJUt2YrzdTUbQVHa/S6HYSf
xzlGZALBNzpqImgDV5Q+O8L/KMPxTfhCS3kXjrQoSzRI74sISDzm1zFi1U7zt5UDO2q8dgf48Lry
tL0VlT89r1+4VEZGVUAF6viub4Jxj5XiDs6+EMv8IroVIqADigcYeG/Uly3HLQ+1jaogaaO9gadY
VEum+k7aZjhkhjy07DBXi9LB8PxODxF9OzSvQkv5JqQ+TCYX4J2h8dFwEa1x2HchLQHTmkYPwUuR
oq/TV1fRiCQLOoeyZUSvA9EGS/kLlsolsiERP5A03xoF3fnktYxHWqtCUS6AILfdbkISRKzy0uIB
ct2Yhw9Cu2NtRMCLii6+DuoBrdlZ2wi4IBT408frs7MsUGVy4Fhycmsfz3Jv2omnRWRxAf5+4RB7
rbdtYH0xrULlOz2YvtzTayt7PNzKysaqGQ1myXA9UkAcWqmKLBkL2Fb0ThVOvWwZJeOUwOaOmmeL
3Ur2B2gAbNK5h6hn0A6NnxPjM6JIk8GRZqV44AkKq+MZt7/lO+uRfEsCKrL+IUpljt0JHN3InUu+
K1ELX0YuXs+tfnDWtCx/1dPsO22DRb5wMOHZ1/pXN6mDi3FyLub4p8g0iYSUiNJUtY3gW+7Sk5qS
L/7cpi/Anutguop9n9WPxhgSgNvuZvLdr0RgfdBc66TutkmTfp+V/LsaXvuN+jgDCbTZBIu0kDai
4w83QI4uU4P+AG5LyJui+vcloIPz7CLfMdG/Gf9CIASVC0bbXkQJpRgc6M/V/NUE/U1dTVSiCEXg
1V0MOopu2tcsQwqvdZamLBLTCAsn8aMHoSQoPlolVXklihoqZDqfrjHMgzBRUSvsR2vXCzIJ8jz5
XR1NCRNVEMLyd1+L6Ue/fSv6NkK6YSct4k2YngrrjN3FDRI1Oyw5WmciTPUo+msqcQoZC/LgsNUX
j03KVrEZb6oqvpQF1enVJIlNuhlIYjOAoys/suiPobQVPoliClRfoe23IgaSJo+SXhEZ0HJwtjjb
2lahcQb23SynvcFFPUbdwcz1bivvLJThCOyw6ACJScKNwY/0o/xRRLWEkJviz4p90UC/yccKGmpS
VRpkPvZedyNetM9lItoiRZ4hEsk3nJSmznQpT7OfSuSiv4rwc0b7hRabl5d3/DWiuRbkMlrTLwoA
Aj/pNREpYypZd3SvZOr4FouA4st7ClQslxAfrRgALTJgof8kXsrpY7rwxT6cUtT6qYbZhkr4C1Vr
5W1HjQ+d1Z60wzAod6nfUMsGWKj2It7GYeLYcGeGFVcrzpKg/dJO3Gs5keIawWAQoyaXFTUh1Fvo
+rCV0KM29qKrJOoSjYfCAneP3IUicLQMgM/FCXXdVuQGsQ7MAXNIxZ7YOxa4IcRIEQgKuRZdNNwR
FZc7q03qa3FAY8Q7ZTVnjqgshhCECM6F1s39yzQK4U2nFyINV0SCh0NGbrl3Hnl22Vuim4TTREzB
rLPRWaRh1jcpvBOulQbVOx5LALJ8SdPy29IJiyApoFeRZe8QCdO58hBsk8H5GVGJctDr6uk9K9zg
spy/xsP4pR6QKwnc/ozzt2JKEXywbLbrosAOlYJaiXiHR4F4P9dWY8UDbgIToJc+qm8wRufmXg3f
lQeW4ghFCdanfw7BcfKQi95cREeb9KtWnklIrpihfz7RaiOlflJ6ed9phzZGxAUjXDWIkRWjXNM8
BeqVQu4PuUAlxOysZyRQTu/lJchZ72WgRtJpkJDsD6CJmZUByiS5dlBQ5glTHgNL5bkHuQNQ3HU9
wlrr0sz8XR9Pr0iXyzVeuY/vTyhbqMSrFNEn0SvC2DhhHW37dvZQh+G2ystl77KXTj/4itEqc+fg
wIt4hEFOkkvz42raueI0ee/WB3ETl650Lm2ssEl3udVdR9YjBG62L23lluPgPYqMVpGw16Vpixw8
SmF9aEO8kD5iXCFcHUKFeF/+YMTfxUoj9cGMaGBKkb6jpqNUAd2vmx1bo0WTErMrZsjoYODAt/JA
hxHWsn2mvKZnKpxr9SxaXXyOj0smbw5PFF1KA/O8chI6a66Tqg+bA4qGt4Klxk8rlLffgRePT61L
go2W+0ik3s6GnH8mH5e5/+8TrOKowY+8kobFDTUobnwMHMpcoo0nU+rii4rkBJMn2lAiR2Wi1nJ6
9VeI/ffVJ8YifQv5gLT0ag7+D2HntVQ31nXtK1LVVpZOycHGQIPt5kSFu9vKOW5d/f8M4ff/zMYF
R8StsMJcM4w5hgUAJ46jrL9XnwTeg+JM9RHI8or50YE9rICtUmLZhKcYJTHxFe3z1gwLse2a3GHZ
Pngq7dfDmfn9qQ7GZckRSIldxsWjeMGwq3QmUqjsUn4JW0qVGnHSYoXV2m8RCntFfMMxzR/ff5i3
cEcmCbL20LGQ/LTf1KL6ZBhdByXs+5UmDHGHbccDGSloEUSqceqG0ZG4XjP7USQSK0TRooCJbXGR
VQm8UyDoy2ctpY9nUENxOFS/P91BJqhui7mkBN/dc+7g9Jzvavx5MEcufOQoH/gQoL8/Hn8wtq/H
48BgdMXS9uaYdsDDXmDj/uLeC/jJjplMiCXtn6L4wFKJG0Td6D4cLe8/xJsEtOYErVf6YgHTeN6B
wR+avPH7lDkJIKaVU8e91SZMq46EBwb/9uMk1B9f3PNJc8LpiwwJYrKvzr2edlG7adpOFXHHV3Dm
X4wwpkGtJKbIyYfvE0UQQkF5zCTxtV3ef28drYezDb8VKN9d4Coz8voRzLGuDM8cu/saErRfZtVE
9vH9u/xp+/kmBxkJRt9H4+71XdKk9ibDa7p7NMXVCotSfeoQSH5URtg8hcPX+f1GB3nwvuntqk66
7n7ATVOsLtEJ7C/H30qEQmZc3j3vGZHomBLoFn9oaF3YV95/Y/uDVz5M/lhVny2zUXMKYviyIHli
QUGCcenBKE3h4bLdWaKDWXK6RSGxgh6eQ1mEfuHcxccL4gA486gUy1mXj6e54UzvyC+Iv9bbV8fu
SrLGM05gTGnd6CQsvlZe+qw4T34rF6886OKgcimPQ6j5zt9/Qxnyd4b6sPhYEY/Yc8ic4vnWMPGl
obntVOypGmjev5mW4Xs3OzRKTZAW7cS8FoZ/McBxXMFW/P4t/mT3fls6hwmFumvjMe55H9gFoXUk
do8ror9BRGufTML892/3Fg6DxfntfociwiVii6Nn8kociWtMBmb4y4YSUctgieFdTL4oHGPaxdn3
/r3/vDaprzi+T7L1sOmzDcPYb7oegwv1KHzekOiANDyJCBffv5H1J/MizJPr+Sha0cb0euPXUbOP
cps7KYvJ7hPFgFicWZwi8lLwwxvKO1FAg59G5ISdV4Eeh42ctMqNShuIBJZYyEAswtpbWmiiinn/
af88JdROXbLEJuJvB0/bdFa7FtPQ3ZdVdx7gH+E9ySGFfVJCNDFNEJgTsUOJLvGDm/9xqH67+YGN
7Pc7f991WGL2fVlx436j4xKpqpB2kh+bE3j8nPq0xLVklOTfkccgi/L+o/zpLAzAE3AiQqABnuH1
pPVNHY0Z6s/s7E9B1kN81ZyrFNC05hXN3ASYFAPu3r/nARXM5jdKQ5GOPc8S1PngplO4lEaaT+39
iNeurFMA6SjZNDnupINqGMIU08hZVBpGnAoVQimiBBUr54jWJRSCwBLw19bd09hZH03QWxtEDc+k
UgzoFh4a/6B6UIS7yaaXaLrHyYfd07myne/+XtLJS3Urnuy1/NsLnpTPYUpkpFnQH4TKAJbeWEKa
UCDVpKnRhJvx8FzJ0iHsLNMZtwppWmV/B5InACEpz3buKctxU8YAQRnp4gUkZ61mUe8/eZBdfmIi
VHnUezfKd2DYxPST2uiF4PjuyYO/lAWkBs9QsuGg9iCHo5NHLnG4dp+Zm7WHNhGmsxdaF8EmcWAq
TlSj/W4xbzFqZivlyvVRLYocYBAaiSW83kfftIM8GCAz5nUd541+T8Q4eJupUUHAS62MeN4jmRpM
CJ2SPw2jTetevF4i5CPqQxUbLwLvfWhWKU9M0CbgTARVIBZVufTlNFzUUEDoOoohZXDwrORVi9pX
+MuxwbFdnqVgbhXjv2K1dwznL8mU7HhB8VwEtDk6vElAtzkHTu91n4k0SeqMw+OUhvfCKu2M7MoZ
IVgHtUBnlvaqIhsVm0nIzMZtlBpP9LArGzY8w6N0UjW4l8mdaNSN3Yt6Bq9SdubJ3ExfgiAboIDL
Sjjq/w082mvJxJH+pExkkdBy++J6NO5kHiPb/IuZ1tTxRfkQ5gaDQHyTICUyjDti6cU/tVvoJCFX
L9kvpImwHPBMRbR2Dbj1yotqKZDKgidsrZnE/tO+MU+8YQugJ/sWwnCMNAktZbm1EWmslFwEnAB5
9algXahyyLTgLJOAUgSDa7W3ScajJJF9Bv+kEJwZY8GpENrERbqhXMVcpshLCSnTd26m2L2RaWW2
eIp0ufen43T5NkAJsDPSs3jK4nObqIeKTQP3qWUeaX4n6J8aKPW8qPxslnQxIsRBepwBE5SUfIDI
7CfI/ptdBO5vhzRACh4DSbC7trvqyUqqd7Ztmu8ha0BqDEsJWwZIHWD7+nGzwYCr4GGxJFHij96R
YwBhBc/2M3eIEXHsGFYEQVBToOd6uA2G/Bu/SQxEt6fyOiy3f+h3dfTBoUUt+a1FoLK0C4kfSDuQ
/XxtrkO3q/ce5znONbzQFpopLACLfD7z2RTRsVquqnD5r8vKv1kgEmhzC17Mab6hYRnP/o2VT5ci
sbft+WEdPKgyo9sGwLHrW+f7NvvrF1qXVoQHZrQjaZ2U/nIE62Z80pjtSZlcMvtiV1KRgqbSOxOZ
SJkdTvUYh7uD3ZYqiFqCdeSLSN5O0jv9vNbtV0kli8tfHOfyfyTEIqGBrVyNe66fWzRg5Cd44kQl
JTtA1EiSGTpkBKuV4lCPInMNmz4cVPbjDHCEh62TS5Gd41C4pVWdyrzoCaYScCsCYXGcQlk5nPTJ
dztujuqkuR/mUXwudsy6EBfoDhobtNThQ971X9fJCs/GeT4xUNrBDuiGC2WublFyUgyQtDhJXEye
FcT6otfUgWYP6VMTd9+wN4qlu131PYH7WAVMvbyY3iw6iKlCArk1dtkRch/daRU5R3MYbsykLftO
qa04RXqx4fSLYN/Oq02NTMJVc9FL6Zp/mQuI1CcAZyQ5yLdv7J1kC4IKdkkaXyjAXGjHq1gmyWFx
bULmi2YFdP7zCNn4PsWwJZCO0fPehsi2kwePbxomoIb5eDdUd1lT/d0yWV7ZXZB2vDbj7NmNLbSG
HOci8cfPWJVfzH5S0BFi3YgoDTbQrCY7KAN2sLruWmxODosQyfwbiX52pe9Jv0NsnfYc3M2lfYWP
ch4WfCyuW1FW/yMmdfSavg11tZwodlMPKHyHU+Of6jDb1UFzmpm4jaIINbvGRCcHKiDoz8tdATco
TZVxu9ZHyzzAgfCSF+evkWGkJ+bYnLGSlR5T4nRP6MbKoaVeP4m4iD8qBpdtYBvxafG1LY11j3Vc
3XhjJVrKx6lIv9tp/g9rQl3xmP42SK8qlNhlH6323E6gc6IaE07WvdIMbdFfQFVwJvFnzIbGNuk2
le2MUupJWqNr9r7DhWf11m4QitsBudrQoYPLem03cNabYHLD5n6sGgo14GHHu81yiRWi4VQcdt42
i4GkO1BREzkmrphUFXhz2e0ty+w9tjlKPCxrDQ3pZ4k5c0zy1irOq0zIsHE8elDLy29TPos/ZlVw
MYfJfcp0C38gWQj4e1VG0i1cKu7EJpLgFE4jzU+KiiMYEi/KOA3kmPZ00UUPuzmHeo8jIRhOoyoT
u57MRpu5yJVBpTmRr4dwnqcjGcvD8Wl+J94CnDS/b2/FpLD0/lkyF1c6W0wyxirOiA6YzSyeXdmm
qoMmMoQEtQVaF/oxOt0oVNmDdbxm3lUB2WI8pkdzeYUBg607OR1K+14nk8QncQeJ10cbnb/4K6+g
3lEpDAm00CKSInXYdddf0mSMeIlxpINZZgMHnIeVWh8fCh1FSS5pACoPeXtN2puICn1xskv6zyjD
0M4/8YZPOWoT8xZA7dexni4l3UPtVNVAt0RVD3eIDcMhIT9sl7NTEFZCyVCMspJFoDfnFDokuQxO
BkuqW16Yw/HsjidOXn4pKLlSDj7eNS/OTm/0X8sZwAm1zRAZgE9lHgIUhjoUD9HaGycQwm2KL2v2
xfcey/irCTeagCbKcYVRp3KVlF7tzJi03Uw66qnN9uGTOBH5468dt2HOplsV3zesnOTMElRt9t30
wD/LpmUWbLZLHK9Iu0A4vLPKb+OUb/sZSv17GZZ2aL/KVqgG0lHUkbsBRFBl2R7k2/6x5fgCq8Kc
KdaoUu8iqsyTyZWi1Cb7q+JUhTPGOAy4lHBT8jyiEoaYVxX6LCaPvNDUkLQUIfMzlT6JBE7jsbtQ
LC/Y5DBVP0bHuWGnVcWlS6IhMyzYkm+FtWA3xV1M9wDKLfDJIV4vw9bk0Zm1K2B1ae+6oTif+ZM4
/ou2bqnufg8sR5BpPrSVEiHwf0kb4U/joEuHogpM4DJw/EEjzlL0kxT9EewaoqHoVrEyNyWVumP/
W0fIm6vuRRgxTEy29mfvnemQZUZG2HjKLfgEfyBUsdih5WxthwLDBv2yquN7zuZs7944E6pa1CWJ
pc1gY45dH8mxyGXCJjDUVLOU01VxFd8eKSapdah++b7R+0N9BDf+N5snX+q3SmNptt6uMn04GdEe
USF6KwiP3hneiR4FcY6toMqDsQkYy/fv/7YZjILI7/c/8NUw+Va8r7k/cVaBmWQsAdZr6abQJWL5
OCoVQDq41+I8YIRkidURtqLYykhZ1IAZ3f+57szU+4/4h6T0q0c85LWrnHI/mnuOBWcovzMCigw4
3TApv9KQas1cGvsMKijVuCT18f4jWG/raK8fQZH4b7MEG14C7bJOJsFjKX8SRKjYmcG5ajnbcSLB
FEyjljplG5ArKnYymqKrou7OYqt6+0xHNjaSbSEb+f5Tbqnx1zlJnhKHhqqBDUp1i9R/e0qzmedg
0FoCa8dNBI3lATRImrkUexi06fna0OJGPX4/ndaWf9E4H9H7vaSl3jwIut3Ai52Q4/wgdeKEfhdX
fdTcRwtwZ+MnRSeZATY05sWICGNZPgwWw8BzqvQVVfMXQRykCBPhVHZ/k1DDsFK1vUDx4ZyPhmEj
mN2e1AtcUfKbm+bSo8ldzrfOfRVgFQVyYSUqWbuAP+I1vxScSOAb+dnSDdEWG2Bk4fpaK417AcgP
wvML+U4YegrBcgEIKhUO6qzPenCBHZ7R3hGYmwTCGF9iZLmCLrT6zeew6o+FiOOdxurLascnZA4h
9VPN11vKr9s6GB5lOHkLRoMlbA/O2Qxdg7IZUmHj0iann2fX+laQ8Q7Wer7l36VyPsSXUk1bkL1x
oOgXWxHSCRcpA1AQQKfPEi+U1ZCBJbDWYgSRMYQrsLrm1EAqtJFTTQQpG/n+8juQJVHCjOUX0FEI
QJqCVXDQ/ONGdWVZrcHyC6S16p8apflAWiGFch/vioFlE+Cubfk086caEvU2DJgQiBg6onXmDkio
9hHSfoyQBl5vwYLl/waUNDtzOJXDseufMz+7ke/AX5R5NAwKldl6JdDllAQf5AM3oYnXixrSA5cc
l1gPYNuQjfhtd6U9pJKFvdb3u/kxM8+XqN4EVRQ1Yat5QGyCainLPrmSWFZAoP3y5kGD848XdmRk
AMui2XuQJpltXibt7sip/1mJjfYcj2vXfMUhzMhMtwvszJuKjDW7ktMlknrBoNFWcM44CmBZh/u/
QAjhoeBYpRTvnY01X3X03NpfBTFQOgJq04jsa8ZIfNqhXTVHyjsB4I+yiwkP/4NV8NYKwd0KVbNP
+I92SHDIR5L5XlvT11jfa7MCHlZNGc9WD4BdVG6lGU+NgH1K/0ySzCcZKFYcNfbSjFaXjh7ezyla
LRc+CF8gsfcn6S8hAuoj10bdMUdeVNdSR4YUh/oRjwiYMKeYtL3aEkwxqTLlvmwSJHINyWIegR8N
hltFf9Ynji6VVRUUAO5LiHK2ZZrCHD/FkVZs5i5/ydfwrAt+Cvz6WhaJvyUWcrOsbEPatbj3kphm
n+0t/LDW1Ud5YIFItpwmx5U2uKyPfDvwCDKGu7E7HvzxGFiVgR/sL80FlM3Hrmko3loHFphJkImo
PMNg5HtlyexW3LvWxoLEj8JHt/vn0oifbNExSWYAZA1jNiHNOiE+sqnsOvb+aqu5RU742a0UkFgt
IgNFeF0CMIySL2SM9zWPyJ0sv4GSb70Sl9pqZXdtnOCxqjVrg1I2rXsxK+AFpl26yU3rwcf0ggNV
RxE5MgmQSvpDWF7hxeTF9cpF8M4UltgnGggBxKTSs2PZ62d2PP/CH6U2IIgvbh4eO64XZlzJCBY/
g68NNdEot3EkY1CYNn2SrQUE8jzfRVdMbEiqABWQO9UpG/xpzhqJbEp/MStYhThyCJD0VvMN91bY
QVFb83T7iAwiWCbgg/yB9Rqa9s2K7w99xrOAl/xqpAteydQQWYcBl/XFNgNIJ3eHSJYn/zkYfRIY
oJmi7AlEtsMnA/dWh46EN2THXXt/on76X+DcOjWvEsu5AeV2ucIqvyBkLrVr2o51Jmr+NzU+hkIz
NGbfKif9h1UWIv6xRYWFhbQ8WA3GUBdI7ehbljVS08L1GFA8sFkDPJ74KZ+SzhhAdfQKJl9szFqv
J5KllwDrasZX4eSeetPuSt6KDBvYarLYDegn1nWTUwukCMjxVfxs4AvYz91j3nbpqY44M0r/qcLO
PPUC8E0kFIymtc68tvpvB0XA2D6P2Yve/epdG+0g1780CPQEsAL02T5y7vNmv1xN3rgXdXbVHuXe
nhz1y8ohpTzkGLbwq7mvvrKRHRDC5P6ZvfetGbVHrPorqy9rRhcIncD0nMJD8NrqL0zy4g0caoiQ
HTd+8gmSgF3RkTVsv4n7S/GHTTDRzLe1Ox9Xw3Qyedb1hNGuww2q6TYvar1ehOq28dhMP8Pha4QD
ZgA5AwAvG8Ebix5Oi1+k4Tg2GbkuDLtMydaNxWZgclNs2LaIptpDd0dGjQ5bX9Fp2o2XS7C/kj/B
ZGm5MVk17Rl0bLk+YUwtPOauIjEuUfWXkRSjGYPMSuMGDCS7iVPXK9CmS+56J7lxE/e87b669nrF
/ceZCCERZTFPpfvL71KgrcTpy2aVgCQXEoyzE7Cb7+Uai4i9gGud4FLCofK0+H+eEIJxHUyc/f5y
2ygTBa5ZkAExs6sAixFTaDwlw39sQLVhEAlqO5LAgULn3o6Q0xspiGNi3eppSIvvZGlSOi6S3Xf5
DjK+v7qrRWCRFtPjkjfHLjvUG7zPa/QZCCBVBTUe6exNKCpgRuS44ckr9SbAjVL2HKYZvBmq2bBu
lU/U8kV/xiT9kCbOByCVN5U1CLdYeC6t1IHphbsDNxpnwYzmxCnvi5pceLW6D0WcfHKocLgNDNbL
j6nxPijEv40HuaeH7BXnNuT1kNi/Xu972EfGkgPpvg2thyXcw766fMr7C98lMEygfvxnHr7ZuD45
SI7WQcGF/GBsnc5xebIXYW+wO9ubN1FgnPnZT1cysMPw/MGufJMoZECoeELiHcLE6+8Og2anbPeV
ZxX3sDifbmUxToiswALZP1Vc4PhjZUnH5v0b/2FCXt33IFguFsvfh7FZwOdGpYyVSDVU1T5k4Y4R
ErrZpx/c8G16YHtTIMg71kGIaMPr6ehnx1/rhjfdowi8A9W981U+fKxr9V6BXri1jO6CEx8F5U9w
uXxQy9HlD6wfL/x/tz9YgaXvR/Eu3xX3Ee6mWqC1R9gUSRB/sNZpdnv/Xpsl/s2/9okd6iRei3tz
f6uUI4VeaQNiASkb2XRJ2A2qg2rDtoZTcBC8NNqhnezDpj9EnouzfAxqWp3wV+zknuPAG/vtbFct
mh/tlnbHsLZ+8L1UXjHmcz/cCtWtv2IRVLyGscg/5iCvkQeZC+DJuiA/T4Y6Ym4VdvCTiz/Bh1an
byiX3ALEVXkHJ4V/oUpxvPNTkxRp4JxkS3sc9ihJWdR6fxVdMXyw7vCB3Yrw30v7DBctHL84Mpr4
JlrQ/PTIx4U/Vc/RKTxuuttcwG+nhxeEynLck4ZAWiBBfQXcwX56UGMl/xO2i87RLfTAlypSFzEI
zOhW3OErrVz6L0wY63cu6usKUU25VwpfPHTRVEHinzjXBPDX7VSGpXOfSMtiZ+3i+tbF8+aFJV1e
IPGugnFl1mo5aCPMQfiT5KHaTKr22YyCYzI2L/6SguDZTo93uUvN7pGo8tyaFcDk58kYIxRrfNoT
kYd1e9LwuaVpfvrO+t3zewRtbxnO69BIjr0xveiy6Zj07HkHqNdCzWDMCnVSvJxkSHXKJekbgpA9
TXUIbg3BliLNaD/CQihwbubs2+aERCnSEHdusXUzKI8JxFKQnpKsmMpNGdnYLlRsDY1G9twFDgaw
nLTKVOlWJgF9jdOU92WkyODyWnemU3xukF9W/wUHidmOD0Ryq1OTUphvBuochM1flQxXp0OSJ09q
jhjyGdM5/ywGu5OLyY7TScgiUFuN1kKZ3fFF7Tt8kUfLmNtGlh311AOv0zTIT6qppJgOVGKx22Ow
TVJCVW5gDP1zVY9WtOQE2FNzmnyQ2f8J1Q22Ra4GjNhcWMh2Yk8MjShrFSMZF33yTJ6tXyiNoLZM
sE64dyxvwzGMa5PGlpg8f/3JIVtJnjgYgmMJDW4eL2GE6i9S6l2IIeaqVjLFAnIxTceVwwJxpdoL
GuF6oo7KMd+mjzkzCI7rVF73ixNUG9GlSoFqeFDTYTKD23Kqc7wDoueaERp2j8aCzyF1+K10w+jI
cqVlf7QWX6wxPOkkA4ZwbuWjfghWH8wXDSqLTamFkc7y9Gln15/9eJNHVrkFZ1ceQT85Z7vFUFOK
ND0V0GmCyg0DiTqgNYNIsH+SeXJy80Rux1AND5q9KOkuuukvHxL+90+ltzwbrw8J9+DM9vdNGJSG
Xdw3VHl0/pHAQs2MwfPNW0yTAizZHitCIgcXKrncz09bCasS/F35N5kGOlFVylJlapMr7arrGexM
voRq/GRLaRe8/+hb7vb1AWOCxBPRrgshWbDBZ38z+lkJDQJF1Pxe1fWArjYenQ2lYJ8tm9EWPCXr
Tw6Azij+zqfsR+Pum1Ptzq3o7+Q/JKrJS2whTL/5ZUrCFDSFy6r5DjV1Ga+mpRoYaZ5R40g2UygE
GXPnOpv4kXT0ZDBJ+nN2/CDEIIGDXz3UQ3TSfaGwjOSMy+xiL6UUvVYaYJWUNrAAiUDDVuo8N6v4
GDspdc6taribLqv9kwhTS5hs18W/QeqWcJ8Yhz6sznGO5zG5wl70/fSgVR7gevNcfUm1gTXdjP3j
Lhofk4CDqO1vu1pPslTjsU9zmc4tFZ1Vx5Gju2/aW38Ck8QOt2j4Y3eeG271AdTWfgPxYKpQkiLL
HKBq5W9L8rd5y1e3zZNkKWT9tsgWI6DcwwyoRQ0W4jxm+6t5ntaUY8d/Utm0wf0OnfaaFXKpfS0T
QxChzbcrn7SXHXNrXbSb9UEj4r5Ad629qXQuh75iWcKiDRZD9er91egqQ3mwGj0TRRoLURZgKYcb
KQLFVrtpUtzjRTw6/oy8b/ejgjaLhVGnNhpCyb8G8remMdw6S34LqOlC9gbJ6gblEZWsaygOmjq8
TmhK00AUDkVAIjSltXy3JtgloqHAykZbyX1Ib4s3Y6kJo6E6dc0fbUq0O9O45LaVw8bd7XflsZEW
t5k7/QU51WehqZSlKe38h6DVdf4ld/NNoFO4Q8Gi3h+aNwhMAhBxhlg7F2AsaMjXfihpeFrtnLK4
l26r1z2vQX5bB4HSMsSLvUVN1zI+6pH5g0tokkuGHc0hAMcLPcgoo8RWpvkaF/cLtVMSZS6ZXSWu
qR/3y5Nq4uDG1PeYl7iElA1IiOdQkvgqwoKaK2hnT2zyGAbIWdeV15aWzQ/WrPqhcP56s1PSoKcA
yhc3s0Tw1JGY5kvgbv6dJKH5SdEijt2vX+owAWUeIsDF5yyz+D4a43jV7oNNh5O8zPnSI/z5C1Hs
gmb5VfAn2VHtyLLgRW0SFc9K4iXRY4kVKnDqJ2c6qdc9GSsgC+MnG5nqDPFcMp8SqxMnDJEyuXJc
DIFRkUS/aKNYjz17JHAQDHO2fSVvY9eAdNmggYyNqhEE6kQMeKyn+RJd7/0Qd7c5Ix2qGLtK/zZ3
/UWUtddOWn83i/Ybl5PDwXHuFbmIbFQVb+sJFzU+WxKEIbkqpF+nOChKlPFbZc9ka6lbKzeg1N2v
BlFSC4jV/lBzsFs2X9OpotebzQCjRF7ciZt24+8Ey6wzlBDu/RX8J5Pl4ahrdyOB57sHodRSzFU7
WW51z4nIqPCsOhfoAVVaMmMcxs7URmdJdzZa7kN8BYZBeXaBJmomwrLI4zdGAqK2OUN1Gzynf5cZ
uxMqxxHJTL+qTnAhxxzlcUUPzed0X54jDO4cq8lD0Yxfksp6/8VM722URr+OSziMHXYpvBx0uGGZ
bDhrnRr+RVcEG7hsmnalJ0kGCtrhQRqxpTXCnwzuqbIc+FpKLpLKyZP6LAPtZJOxs5C7XFkXmYGD
piQRKuCFIk2JWvMRw6y+M3JCT27TyxEJHEXew8uPTJz5KH9Dacnt1/HyBev2S6u6NXoK7oQjOMuC
mln4ngogGDhheYJiePhfkPK/E5wH1IGuL7jm//cTubg7PqpwR4tsu6IOT85vXl633/LK4wRCkB0c
/tRHI7zEKpB+qQvXAV/0cWPNjrK6S06kpK0yXAwXQtuuKEvFPO0YXGOsQW/YZL1noTDFMcQX5bBC
hMETlon0BZe13Zzmpn9gratLXu3taU1cWBLqcX7hXtDyqHZhpihHoVlQ3TaADsUIAB+Slx9bhOWb
E9d/0pTB/O8dm3aDL+y5etwmJJ8lCKVfpN8cMwJdugRHTngnzWriFT/ywOVSOhOZARC7qalOwKnB
KpIPD/IpcDHkJjPevOwOj8u/CGbsRgnU2M08FI6XLxy81jyZp6TqECiWmaw4u6GrPg5nyEvCRIBi
5MCVzqNJ5TYCMff+kn5LUoXXZtvupv5Hx65z4NGSqq/isgqr+31DGcJ91uxK+L1cHrPAxz2n47l+
ZFpYzKaHKljxVXgmxa+JPBFiKBXASafGlAeosBAGTO1/vPMHvvcf/KCA3lIfqyK1xzcQ/MmwnCGO
KhjbmieyT2XUflZ38PvjYb5tW9GAkIrmHLSwYYdyiNNUUjcIEEENsuKGRP51VuLn79NoO3/y9pkO
zbsCstIp+Vrun5TnFLnBWqChoC5bYhvpsOOSMf0V0Dn522xVFBbPmzm4blg/ifm9tH628/qFQ0p7
nzWuag5V380uNJQ4kibQ8S9kHMuRYRWYliOQtSvIJqfSwjPp7M0b0fJwcGyblhsL4YbHrCq9lFhx
o2NPCu77a+sBuHzo1YBM+ydkPo9ko8pk+CdaC+kmLP+KY+xXXaYGcW18Td1Hn3LfOkGV9tVeTnPG
PMVMG92Nm3tAduxzhf40ybgmD5CZV6z+ISluKRCflBYcZjmQWdLEoVISOrBC3IjQD58ZHwXroCcp
iiQO0e+QXxgRSktTzV5qNoIN1SQ9An2Ff5RdASV0n6fg3J5UqxBTwPzFjL2LzTMmR2LOcLIQbMI3
/GmtN+D1+wvkD2UK1gcZYskZkDTeDr/f/HGndZd9bk8cAZh206sv0Aa2Zv9ijuxPM/DyGsW+hsMr
VQGOyWr2wxYWMXXI4aIyeomFFPpuBp5vUfYZXArpVg6/wGj+pfeoic+zCRadoHMvzCoCpVVfqNhg
mg/7BmA/dMMnWjVKFSqphRN6ykgKs0mHyGXGKgKdckQKLr1Mdbx0TlcofAnwluhsu2s5dekPE9xv
+WoH8web6NCoIDnHFgW6izIm7VThlvr+bYzcYV69xqpnGdrcH0+Tla58r7e8TbtqzcxPnTWQHpzy
DPX0+McyZH8DDH9afPuvXc2bZ0l+J9aNcaEZJR/+k1y43D96DQSYUwcn3IofNNgcdDXy1BgYG0wP
bbkudYCDFKyRdutgeFN3r+LQr3SGfMmhsvCumrP3F9Ih2OrX7XxQO8quc9y/dvRDA7s89yttxyF7
5bmrNi4vxePkVtgqFnAE3E8lCJRUITHy/gMcGNQ39z943XJe1pyCEs3eZHo535XcId/0/k0OWZEP
73LIi+CFRunmwULDO76OSE8ILiA522r0itIHxVJUpZTQe//Wf57O/z++b6Yza9YgjHm/nMIhCVGG
OS4v5XUoifj+vTaoxW/x7JvXPIza5oEKbmnSQSrUZnWmNj2cI0GW8tQ7S5otlht5WRtZ1NmIb5R3
o0Q8oDosl1hFDRI/2IyrHPI0G3lhBRakRQheQFJQwqvdl5hebSZYeTldvwjY5PATjA3N8i8YsNW6
nUFN+FQw4zUBg+IfqyNJUFrTqs+sfXSRZt4pkTfyz89DD7ERa0wENKDdaVxQm5aqeWw45ZKVZn1/
tP44Mw5dltBEWD6dhq9XfjDgpbUmM6OwgHhqbyQ3lU0xfCCl8ZGQ1mE08jI19MeAIUBNDXqg13eD
XKv1isLt7rNogLpuI4gK163RSG653vSXJ10Q29YRae2I053YF6RLCoxBx3k0O5uWcwkiUeecE5H1
jLwnxVhAMrNwd+5TrZe7T7pKOJmAUqxrVUIQqcFhjD+ysuZBDuXlxVyXarlNbogOnNcvlq1G7KyR
x4stAFZIXlRu9Rl8wokSjvOafVMTYDOOX1j8Sou+P4l/tl8S9w3tHTNpHkR5ZuOEjErEkl/oQKSv
jSNoS3Xaj/D8KcSRgAMhyKYMbja3yk5/8AxaKW+23W/PcGBDK9tbgnw0GALylz7FkRTfIkbulLWr
NJjI7MiLexUUI8/iw6sG43pMPjI1m47y4XOQrKFqCN/jDtDa66mY69Is7F3f3+uYZg9vVbXuU7n0
1wuxKJZAEQ+nIQ4s1RSROmzoSS0+o94YygQV84L87/dHaOO1fOfJDntG4zCqp6prYYUBoW4nSDYa
Txh7dU0hyn4uYLcV4aRSRyF4I3RiwuSNAiAlOsfxpAlTUd+vLaIdw8cVo+O+lYA2m+FOJUO5rGVO
3wyK2FxkKp8wXRv2ARyqCz5jN19uuBPwokl9FSXXWTVdii+O7v6TKatu1+HOORmqK3KyS38V0vUi
6LgKI9jTmPR+i+/Yl8OFBg37p+oOOHKOlTAFAURRZ+xrvNxbrYNk9W4Amyk5qsfpx9NfuYKEtilj
5RBQ5+vEyS4v8v0xP0y1bxuT1votXevBOaqi+m/uj21XoBoTu7/vfMJ6uut9IkyYTjZwPcMWkbDe
06jggr8g4Q7LnABlCsNNtzjh6Fd7qjLfyrwLmM882Fn7qC5Yvq1q2B6cT4ML/GiovlqEzmAJ/uLC
OP17KzndzBp1t7iNTpnLqAAuJrWqPjxnX2xbFXwg8Qg7djN/1a1vXQC9or1gdNLTYG/R2kJCQ5lj
rql4gDngBnxcTW7J+IX0xGeLRQQ48Vx4L9O7JTVFsN3AJOmc8+NU0tJBsCMjrzzTy8fJVvHKVdD/
5GA4FzRbdEXkQU+Ixq6cXXUEndbm/ZAxoauwL8pbjqXa+cj/go3q0HgQ53m2nD0vlJLSQc5z16Bg
ngTeeE+NxmymI7NFlmzv/KVsseXl39QnwAuvbfe3PHfwXTLvc14+2DtLWB7ygzonmJI2D49pCQyA
TBr+g2/cpJT8tNsCCgTEz6B+ErV1MBv7wYARMfxJILA6T9sJWH7aIbBIgpUrZf3P3O4+p+vWcZsO
Z9ALQ0e0QHLaf+Xj5GBP43W1T/0EDEjvDf+xM1uPrO2+WyhbFODveGghf/nvzGtOAUjxC+1BKEn+
5tuh9O3joC+zUwVTQEUrGukFA9OBt+4p6hFzDul8GXJuCXPPhdRpOdKAxBOyaDBknmNcAku/x0Ol
I2QePjH7snoMi50kcKXRxbSGp4JR2QAdtWzh2ZEl5B/5vBvaulgFpMfq9z5AveUna/zrCkWX8J5U
wJf+cV7JAxIFK9dEvUoNoHJ7ZlFDYIZwGK4JvOm4BXVt6Iv6xRe3/TbPD2rh4TL8Up/eLfOJPwP3
rO5od6LsLkaq3r7ZFdSYMHEgvjAEitXViapp4a17BCNI2MrhYtyYRLjaNuxd0GTfxM3TxrBc7dqH
phz+46DfNfY9OR0FC5Zjnrlpt9Wzkyz92+iNLYYVRlKkqBXgs9Js/nXqqsC4dp+VR1K5Qs5HUf2D
16dZS2h2M3jp4TkBil5SQlVXkkobbDV1CKXdgDGB30b5RFK5avrUK4e3idlcsJH8wb8WXjddTITA
NSQGlJEQibNp4/SS24nyj171raalxm3cT0gIjvkVQ4BxKloyLcSluwxeWhJyOQeF09hKgXfqSqpL
UBcjNEpHEvcdi+DeHyLzOBmb5cicZpRJYlqNoKH5wRanudG9Ve2NuPg/bu53NRAD/6TmpSHw3ZAd
bVXU9DwlNykGQKNA9oAq9G6MsmOten6lv4gEtPSc48jq9Czw5dZWqcoiewiNqq1lm0GxTTpHSK7g
pvFfIo0Yjf6BMVKyE5dbhAeMU13XF4H9ONHJalDRUzYaqq2ke5RtXrvoVLiLXd5vzMNyB5X1YLUr
2csW5ApsDCEYuAlX5S8SV8BsrqV/0obkk+z+gt47XBI1QvJ3ig4q0v9agWKW0Fmhoiegcyc5XcKf
ei5lNgshupUbUHaH+kiatsdKpeRQD+f1kWfeUrM4H1WUMZebJmS3cBQAvgYlYOZ4gID4/Dy8YAy0
T4EFEE9wLW7mwUk5t+uZNUTXLDO39s+C+lQVD26u8i/rWoiByRSQ79NAGgdQ+EfwT4h731hjyFdC
+XKk3YGaHVjjyA7LsnbQzhBgffZZfyE16vHZIgSp8DOijsqXp00hE8UgM4Nax1ttio+o61pgsTWh
VXK97Rrwr4SZHGc7q7o0uuY8mQbQC+kps6X93cafN+s7P7axClnBeVRkV1pr4SeR5s6Zx0cenXEE
24/DIHx6kNVXVtc+7RL/2Ivh1g5vWXaKwn6VYcl6nAi/uPHv0a/qPbHGu0UnmkBVMsv4RVJSI/HM
dyKBYCkYS3fXDyBEyPYola2plldFevAlKOyj5UHVnbbmadSRLteKp3PbLxDGUf0Wv5X0SKsxP43c
f2kgOa6q4kQ1rwIENW36/ANDxvhtb72/lf1SZUBmvff6fxMS+GweLsrscmN4Kxhl0nP0UF9gfM1d
doPNtSgyuzDSiWlDq1vrnouwo9XaXzXlNw/KXzLhR9PYasdxTT253Btl/ZYgvaE15sYikSU/51d+
g7OUq1H+eLnnSw0vuwoJXHlqful1/p2wLPD0HIndIsXtmdfvKoOD+pkBn5lkh7ZoEghusJCvLNYv
qk7UtM9ryPSVuedyHFpg2/me9U+/J1jhbg6vW8Y4VxdpZNNVacYQbDLY3DpO4aOBvayBnzCBmb6h
E0bWPrLOdU29f9+Ix1gnusyQc1uX46Xar6aOQxraZkZVgw9TAskILim9S7Yo3pDQZDr+qSHImVDc
xOeXAQ+VHHszkvFyzrVu1HCnbJ85uTeQyDJaWrdcSy1YXJzuSpq5Vkz8pJYIsvnUUuncIxiERJsG
6bPCbbUKlA/ZGpMQBaCPWflZHix2nTMJxXCon/NJnsGF05ujMSnm07mu/uGG6m1WpZVlwH0VFvCF
I10HrJJmciK0H6EwuQ6Wz9HUgxX9Ihg1DOX8K905x2Fufld35zbDBA2Sqs9mTHSKJA837pz2QhzK
0BzTQD9TRv1/pJ3XctxYlq5fpaPu0QNvJqbnIr2hTVKUuUFQEgnvPZ7+fCulnimmFOKJmIuSihSZ
2AC2WeY3FJdZ31yTUQormuoNsGtx9eiA2WQd0h0fRJiJ3mA9ogWNkRROwPQImYLUWAe//gq2cyXb
fUczBUkStaSnwtbNo5F9EqqxHBBKRroBOYAVyyrx0vSL4I6dlNPa5r8qj76QXdhAAiPmRew1py7s
bxmy4JIlkpVDqUVWWCUAGqLoC3NENlB+ojeCm5YU3CzbdCHC+KJHzffRW/g08BCkH5vRlittYe8I
ToyCvpTFIDd3M8ee4cImsgvXXo9W8z2vvpDQr8sguZeSqNAjMqCLUHKIPuyGIASyQJVWHybruciQ
OiDL4wNlFMTSsjc5BEe1SbOVuJpx/Nzn5cjk+oKfQpT/S1LahyS4orqcj5vUjVcNpWrRjuiV5EtJ
72rKP+kqzS2biccM94mevMxYqkN2nSPTENhs5NF6AOfIuqTJJUxppcwSlosBRMtfTxOtOymV8Tfz
Q2jE/GWSn2pnmas/J2a/VkxcyhQO7DGwFZoOyeBtYoapwaxbYameyiE/+miROUZ8UyMTPYMFlbn+
Y7Otm6cioTny56tfsvbINrC5UOkpnTWq0Rh7e/UutEs1sRv11IILRG3B96lFiHo2dKvgVHjNygv0
W8Ry5cgVYB+sUgBzIj+cz91OoUtiFt2yWsKzdLu1TUpMAJdkzgapFUHMacbOGIe98Eo6qzomTrZS
Z2K1UAAy8UHKUAIyOHPVWYGUCv98h/ovFamLO9Tf3qFWgWcP6149SSAjUF6q6Lqe3oh/xVl2gY1T
IH0+p15M/s0yo9wgvV+MnoQ3Saok8B62GglT2ab/PMAzyO1NNeRigBcls67uR7TGGOAZUqy8lkgq
JnF5XdWPQXxjeGd5D448Nge7pCryA2VBmeH/OI6LCqjaW3qb2CNeZOgkS/mTLUz2eOKdsx3H/CPN
kOuTgtDtlLTB8zt0Z96xYvylFitPRNOJuHTHEXfEt68MaZZpaE1cl6JUf+V6AHp2LGVC8jVx3ju3
Le//l8f/t4tdlMmaMe0H357UUxbXWy/xzvAIgapxYY0yucwJyQ2kGCz85HeVtX8tWp5v16PmrANO
MX/xOq3jKqg7FbOxHuhIjhANDbr6ybfihV6nO1lIpr3l9csUFXZY+t4iOZdlf30I/x4CxO23TzxN
kEJrOp2HUKNTFhCjsjrUsbkG9CQhAw2SHo8Q4daJANXPgEF4xqA7ZFiMjtg1IhECncUX5xjXoKZI
Jd9uqFk79toBLcG+Ltsomwm7DGGJcHveeaEXTIIfWxp6z7auYQQEm+XtvRTDULVu4OI7h578pKNb
q2GmBOIkqIGA7AT03FikKMoHPWluBT8HAdKkOi5jYW+Tvxjc/3FUF084irVwslxfPTl1/STcbskh
hGcuUaoWmMvIt0QZaBdBKqF+mRWkxBDKicZG4Lo8OqGrjiX9lj+P7LdJDtCh/3leF/tPizZ00HuW
vHsPCSyB5dyJ3Ll0/VKRQ8qEd8j6EwnBuvPurdj/JKAoUgVJKhkoeX/Ue6icILthEx2erXsM9z2A
5u9WKkAnh/4ZHnne5QaV6VNCl0o7iTxpHg5EqrD5++7xnQdywS/6MYH+dh3r7QRiRjW4vHAdMH4S
fQ42VGJUwA1iIiJuDgjSB1mO4bVkS14oak5S2ZFKjHBOxZKAU8amg/XnoV0Sgn4OjbKggaa6oTkX
/dEpDFLsAzPtNOJMcjY1orWCAkeQMXV/IBlErobBkVVT1Pjz5X+7sqz/vfpFqJIaAd6CORS4Gkac
YxefZC8geKvS+vuPFf3n6/1+av7vBS8NsuhdVjpu1VzQHR+kcC114hE0ixhQtPFE4A5EvHs1DVQM
J6A+9XombSFY5t1I/KpxjPMmoqFfC0Mj9kCLg9Xq1PeQQJe898s3417sOp4fOb0+R9ppwMlEI9IR
DUIp3xG7yiyJAM0SYlf5M+EwhQ7BRb+vSyxv4HIfBwdi0cKkaAFy9u3UrUc9m3xt0E4Av5H7wHcT
8i7wfTF2iZQUpGy5FHTQn9/Tr+1MTrC/Xda6aC7kWFcGrl4zLbt4Hab3cxoetWarWt8cDH8iWgoQ
q8C/fLJJlOey2zaKcu1VETFmulLBq/S+uybJ2vSJT6WXjieWUJIFIdc5VwY5GsWhVMB3TDOxfpEj
x6N1FtXV1ynUvwDk+2An1nvL7Xc7AdRfqAmOhf+rezHhmyYtCsxHtXO7Xta/zLeiU1dSDxF8mbQR
S2Lhou/fQQrIJvP2TaKfCNLLMemjWvqla8Wo6WWmNr1zsm1AgtBOpCXF1vPnNyeR1MVVBDCE7r+l
u4L4uJgvGuJYeu07p3aqcMg6F/fw+NGH+unPF/oVcwEH+O9XujhljMRwfTcL3FPfwbVFXJ6TVp6e
YEiIcCJ13vcBrfb0+s8X/s1zfHPdixVRdLHl1rzfk5CKpYRVcdG8eE8j6PcPkjNUJXgy9UvxnbYv
ZjT1Q8rMKnqVdf6q9vWu6es72YX+fEfo1P/mrbHTWqap2zblyYtnqasjXTqldU+aV32rCvUqgSCc
EqZV8YfMTcD+UTCSYpw0TaSyZqcWTQay23Z/rtNVUY9mmoZ1n+jfwN8GEXruuLY2vbT+UdR5E1N9
pfCYUQpxg7JdVUm0TCOvk8MOFyxhjBvZjKImFtnUrbmCQeotVRe+lM5yYuhQFhGmAGclF5crSyeW
kIK6iduorzBMgEa7RyrRSwEGUhwm9hWyGdcQklukGvFydjFR6evnczJ/7vZRzaEoAVzjSgrRUowR
Fo8IFLBA5L4VLfsmklWdE23yfnoWRQrbax+F3mcWNJTsRvCwKb1hxapQYZnsjdQRqqoT/pGbUhmI
y1XU2Mchy1zUZtqj3d5JACTCSfxIifRu7ydw+BDjYQo3WSXVhjOGX7NvqNLL7WJgujJa/17kFZW5
uyOsnOrkXoh/or3PZoYAudTJhFdWsf9JqMwjCDmn8hhHW4rnJnKh50US5+QD/l1gOjcMwAu+EnWF
dfeNv36UKCXmlsirCMyDne2D7qycIh+pKK+djgOjFd/nFAG5dXGu8AC0nRU4KQ2Z8JQcL7hBt3YH
xXHIqAn9edqe95KLvcY1VY2ej47vrHaJR6gAyE1joiknmopq+30eHvIyXVmZlHEGTocYDV2MBw4T
JSY3elGD6ThQHCLWEs1KHpKr6TciZSA1SA/YstR2pVgsRZK+R+BuiEpjW4wBXGjkis7GKS7BvNAb
JcqeTfdJe1SY42LSaxnN3h3dnsW6STNcD4ohRXFlDNDjDNvXs8GJ3j/mgY9kiUnhMv/KcxP5UP7q
S/c+UWc8Ij1lz/NqY8hJDKWNePF0wAylxcfO3Yq2SEtBWX5tiOfbEHfJXokO8vjnAMJ4F5FrU0Fm
KljucCsvWvrTLmLPEcDIwU6fQz04lbP6OrbaLR5MW6ct7kWTTzp6BBe5A6GNIdlUUqbyk6Z9yqsE
XCoIjj+/wN8En/LYPB1FAgth+F+8OUzFyAAoE1xMsMok6ZMWLkFFb0KkwJfAthdzZAi3AszenLwn
Nv6bUtnbAVwE5o0euWY6aiQA+hlpNk3jMq9K8Llf+3lG4sUUmJROj2KmmPrO3f96kLy9uJwAfwNQ
pJwinTmp2omQdDnon0mJ0catKGoGrHs0wB0YhMaPJEDkU/t82IYtoOZMfW8osr+/XUkMhYjJthxy
IWqGb4fiukWqqKn7I8qbwv7M+pTqEYV0Al+0Tn8CyKSmLS3B90O+S1ct4t23Y7g4g/pkbsGt2dop
g+bGliUwcQEYSoZEqUyaVYIpEh9S6UFS4uMZ/eRPCeWUhyZCYS39sNaSBgWrpQF8jdAPN0LpaSBz
JwSUXr9WISRUYWr5s6NJ1mlgMGnR39Az7+gY1RbFT2l6ikAPYlKi5fNuCn8pjvHLLV+EEmOBPBgy
jGQjOaI4xpZTHkk26XEPNDflxmc6KsnZNCLHNxX4OfdRKZ4Yb0quOrtfOGVWsIN1cLTyjt6Zo78W
zngpnodiDX+ayEa8nRjJ7GtW7kf6KXC7l5x2F1NBtiAFChdDIx8QPVVp0bRTcKD6Lt4X0nTH3eBa
3hHKSH8e0m/Kr2+HdJEXldqo1lHKkCJKGEmi35Yuu7df74TFIeLgMn8EsRihq8DOYbbR4af8D1/1
VFzjwEL52ET3IPvCt0LQG38e428KcG/HeLGeZtfJYzSE9FOihKfBrDeDk954gLfk9AgSZe8E7O2l
DWwGaAXNXu2VDe6dQchFflnUf3t3FwtKqaOB7SPQTyKsacf+fnDicxDH8kFIgcK4IMMk9BBHLiB7
f77+pfzyeXbjiEpAKU4jTKC3c2fUhpZ+c6GfRPVQli8snKMU/IBqLYcpcTkbIdS4r1JSk8ids4fX
IUiQpKnvRLzgZ1lQvHCEKvjnARq/FvJttEj+Z4CXZJumLwB9KJl+AlIH2woxDfraGU4/grYRBgvL
kgEJL4tGodbdzewC0BNSNkAyDHEdlCiAOkFhf61K7gduqBwh87yN3ANlArCzCSq6RcnBy+fzsv98
C+fC9eU7pqKtgvvFQlE9B/Z/O0PiNqAtRxn4JM1qQSYJrkDYpOKALXg0kRpgE5cHKapDQSdYTYS9
edwgAMzB3bGLBi0aUfntUN3CLC+QUCc2Yl4IWMOYh0fBVQBPUotuL71KeWtSmJJmjITlEp7wmIgY
+B3iVJOoXaVWgfQDN4x6MPiBtnzv7D77pfzp1i/Obt3L9BqShX6SNcUBIS/QRq/SBcmNQom8uOi5
cLVXB44R+UGf31kj0lmdtZZeDAg2sQ4RvpFgFkZU+ufhSx4P1bnprw30zBSOg9HdCI+Fj5ODQ+ov
UzddiXCndKR9BT8Lri/A5MIun8doAyQccc1hLZpQBYc5ivgtSmnTbG+bMd6UNIAGK1vREmLh87E/
cYeC7KCRLQe+MC2t+YsIvY3A16V0ygsRYqTgHmUI56YZqBo+hByhz/oX6ZDyYR0PYY738uMgJmTm
/lAhZi4SHEqzQ1Quqgoe1JgBk23jL30crTtg+oLtAFISjXfzdOdBBFwM6vhqRm6IHL121SXl9p3J
+7sNyhVnByDFQsi+qD1S4IzHrKCRSyoPumjxbzyIzFmBGySNfis6BECIzoQRvGW5xYkqct7Nt1Nz
aLNtHkV4glaYXLyC9JGcjznHVByjvd9pC+HJisMVoFIkYSjuOrTr/C/CJibGimGYKfUirBfTd0IA
kU2ZUJc0/fe6ouhU/mYz/tu9XmrRF9GE9GpSIS8G+EUKd6wVF1OOtLais4WkTLDEI0se0u+CxR/p
1zf9GZgkJvTYUi+nGaL3MMivmuP0IZyMZVUuu1I5EayIOw1tByAsYJ9wKBEoAQvfUqCdWi8yaVgU
MocEw4zD9FJk2QWu4nvJl5j2Kp8qEMlWPyu7zFMtAEbCKHY6ibJ+un3KCwAKUdwCvxBBnjPxWYDQ
Eo4AbxFkBsmXOO2lJnJtLc43SvXMFiDiOCKqJrNeveqn5sn2y+9cQ5CoQne2onwr3DJp9AsLJFGN
rThAzgPcrrkWnvBPQLkLyg8lM0Cf8MsDer2EiSR6D7Oi86qBGUpeTbHaA+okPT5xTRWpGnFqdk0B
fliBt3tnNv/uNHGxGERiwLVt7Wzd/LetuElaxVFnZnMwu4sk0G79CVJ/+WwDEj1nhGeoFgI3ArqT
+gi+Gxths3FfomvB82eTDSfvRgRneXvnoEW/moLyGWHQTaaB4COx8/CaPW+9cO+S6ZZ3LHGqNBT5
hJbSSGVhGx6XH/NwfijbZBW647c/3+v5ZLzYe22KUioxoQeF7PJe1bAo/D6rvFMZgnVBkoLYeB4+
MIAmyb4AqYm0YiNbmWTXVgSG9hNkUsHBg3qd8mdag8IdBPEH8JS54Wjnsta5YgQLOOLJBZ04IBHu
SvdMaT8UNVa7V410+OfnvDo3kokdiBnMcDpjdQHgWNi9AhrnFyVgH1sfWNJLb4IuAqFCRVYE3Vjo
AjsAARgFOsQ9CsGk+4KY5GJMDaqVFXQlKhyiUcoLDDVrS/YELug9T87fdOptniP9MOh4UsO4OMPs
3kxyY+Y5RskEHSq7tsJHo473dlSsGaegJPCuZo1wvs02ElIQ9YTk8m6/FsrvrxvUm6FcRGvx1EUF
kBjvJEL6clawSEV2jAIROimVVgPzY7s6y+jznqVVhGtc7H9VZ5uyFISiOc1hwkNkMIJI5iJi+CKG
oU3pwYXIYNiyxYjuRYdTgVRo6e3KISnz39ZWjm9KuN6XqnxHcIkedA3TlL+A/iFaQrkMjlJ43cI6
T5zxMRusU2Uoe0FXeK9nwN8ZtS29nDPblr2I+UG4y/rL6JCWw13fwlAHRobvaxUJFF0XIRa+IwcO
XRSR7Ql1ewM7UU7knq61HEuuhWZ/eKNBgcU1XQoqKXx8dlTyoTHkGAk2no1ACG1N4FZSzJeIK9RA
PQOR9vMPuV1TcULxKxk/yfnGL0T8hGzIo+avg8IKF2KkHqJCwyO3tPpZ5F7Y0TXqvnxHgCZ8vGz8
Qdc9ojObCt5OPIgKxRVB4ZTYrdAg5QLgM8zyPlS0HZCIM4vdpxLn9uMj8s5qTC0XNPNhBBcvufxg
+Ge/aBVmAKkubmiCoOaReBLcYPqDrjKwJjk+SVLw4WbTp1AhgPX+GYAnY+xYYmKzA9po7c/m3hj1
ZQTqrs+efM25Ms35OCguXbLyWpSkReqQY6BHsVTlReiUCxtVND6CU2/URwGlJOYgnlwwhO9+/q9L
p0RQccz9wZ0FLqIHWY/hmSsKAzwaL1WMlWpE16ntoEDw7JRIOaApMvWgEHljTIUmyD7CfR8XAmVn
rQtATXaQH/i1f2OkY/++U6rHemQXIG7CnITyUBQYB0vuKUGAge1OD5uvnWe8ptVwhk/+1E4bTC+U
lyu0xp7DjCMxbV4rGGTLpgqP0t/kuloRf5ZQura+yJl5tiwrtLPQwDtBlvFrBu/qtmcTXckG80sf
IRrati5KLX7oVU/KvE6mXXnINNSt8Spg2HDOJQl2YjZtggSZm/lgbmU1tXZ5ZG3lWTUKKiOKOViN
dl0W6MBiHiIgDADrUmXkltraOvFOq4ZpMvlevJwKgMh8iiive5Cw3NHfCTZPcdX3Ghjmb24SwIFK
Uw15H5FPeJtq+pMeq7qeVQ/CjIt0cpxo4q0kRNAAgLcgqhUns3ibWNaxhwhmVqq25tzfqKGNpkYp
GUypsSLlMBjC6pNwxtQQi2bke1Z12iXItVDblWVdKPrB0fpgWUYUhQXoGJdQzyeiN9IfzfVDCkz0
BthY9Mm8EuFZ4TTw8MUuBHeVvZHAKEB6IV7YSCx2uPAtypKlKNpo56P6P76N/xm8FHc/DuXmv/+L
r78VgHh4mu3Fl/+9fSlunrOX5r/kt/7np/777Zf80s8PXT23z2++WOdt1E733Us9nV6aLm3Pl+Py
8pP/v//4j5fzp8Ddf/nXX99IfFr5NEDF+V8//2n//V9/ubzZ//j7x//8Nxn/v/7aPn/99cdfnpv2
X39p5j/pk0FDo1VtoQEnihfDi/yL+8/z9EeoQJRdMWwncMuLug3/9Zf+T/IymygG9IXuijLUX/9o
ik7+STH+SXBDpxblLvphtkbE/u9xvXnq//sW/pF32V0R5W3zr79gu1/02FRQZzga4EKtAciynMuz
fprjuB2qbK1Ndn4EdUPPSFvWutHfjPt27JPj3D7qo0eME+kkKmF6a0XsVGlhg8AvQwNRrgCmq+pY
iyxaJsqkHnSYDw9d6OzLPl5NYYuiNCZlS3363JWGdmxMK9xUBkhUvyv7tedb5YKeurJTm2/ZkH1y
0IxcBl7vXCuDcl+23aGAx/8pdUbi9hC9dU/3x02Vh8YqdyrnWMTWvNOM4btGd2Mdx154cFoPbbZ6
vDbowq10c0TCRVEOfjdcRwkJZuqNG68sHbwIgnhRV4OyaqfiNqNJvUEWZ7zt0VassCWnOT/mcBYz
Y4WDTYmGnWYs0adP+CWTspVZvNKgXAaOejOprnKTAMGkABzb+wR48uRle93oOItF876a52I7NNkK
h7tTYjYPIO5m5CWTfJf4gKGGKlnS0Juw6fCSj2VYPg5TxJE7IrcYmE+G9TEKymQ/9Pq4bm1jOYUW
UTSVFYbW7uzWhf8TJ9vOSI3rEpHZexM6EA3EMFmmjXn0yuCU1rnx2GpGtMpUe9xYrcHv6cNpMgd5
HvXKzdJ22bnqp9Hrok0GY8iNEhfAic3nxtUKolSxaYM2eURgjpq/EgRXpVKbCMM8NoFyCFRE+4Zy
WCLh169qdEqvLVjtyRR+cxJLPZqlf4MuABLuvkaGW5npaujSj6HL5k1JDHNKy9+qyR59/hH1TH1a
eGE2byKKphu7R1pFo2g3Tn2xbqwUDorb2mSKdD0Hu56+FVmjfm2bfQDM8RBWY78eO4Aak1IlBy1a
8HbLjyj+r3Cgc5ZVoqlEBWunRrajS8znIEO6pGqcp57VujGC0F50fQw8scwQBo2ydRd0JfqfARYG
eeFtJ3dEBLrPoy2R48qEJY4iZ6ahm4nESzroayy+2qXZ6/RHu+7FLFXtkAzWbTFnh9zRwu3cc3+t
1lTQ4YJ4J/xGKzKRDUMsfOzr9MrzcVupTB3We1evK6NYR74W4Q+SrrJO65F8moMHzUesRI/nB88y
jnFVUOnxCPlS47ZWM7TxrS9euWZDibB4Gd0tEfI6RFXqNo+BiKeTrq5jszzWRhQ+1KTGD0potWBT
wL2lTh0uoU4WjykunjsNGYeaQk7TTM3NFHbLsbDDxy7rkWiMTBvD1ix6TGrzYGougZVvrrOsDrd1
rH5Tas29K3NfvZtP/dB5R6v4aNvBddd00yawbBwg897bFPmQb4u4BY5v7SGfolGcJ9GqlRMsCerV
TD2kjL7bk9LuBuPQ2C7sW1tTDulcf5iIaw4JrZXaLdW91kDAEuc1al63ke+WqCXRTjWte7De0EMw
eMitgCMyamZM6xykGoJ4wJdSb9n95qdZbX2EqdJsk6r9qtNpxY80Qg/uMPvrsm2vm1Kl1TkNqzGc
vesqhOvSOm5Dh1ubF1MS9Ie6ABdnI4KBr8Vp6IzgegqCXdSZ7prTUl1Y6uzsB60EV0qmHClNu4TJ
8qKo2evgdPldlDqf1TrW6SCo5rLtIIPnrMZ16DafjMI0jmlNA9gtD1OtvDhJbi6qOVm1djtsS70L
d2U43Gtulh2nIgEMFcJk7NMnnOPnfdGUEHE07MWi4jEZbKTPdAqHnvnUR1qzLkOcMKe+mVYB+sR6
ZhXHFn039HPxRJysmcpsc22yCwKjLAm3rXQdB1gUDRPuBb0XN9etl9rLAGHSsgg36DeNq2DUbmON
hKqw1H1l+y85fAMaEiTptV5vp7H6OLlNsMqq4nte6MliUjgqmtY8TGhdrYtsiHZIwK4LM7LuJ4fT
pImOWbmOhiFbWknS8KH1qoqyj8DG4i9pRCnR8euVpiXMcKOF5UgBGQKRr5cQMlrCmqhJ0Q/OPX81
FVHP6K/mNt/rvdR1ugGPuwLJtjo9jJnb43XT7uKmDm+ztrlB9rfcKmy5yWK2rOxw/iOkDeg6EQVu
J3/g4YAscKumPhjB3MBrkv89fx11mkMRYK5XtWJr2yhsP6OfF0fWa13399pUhvs6aMPlEHjfAp3W
uaZ9adX6e5eH012oEsirNfambaWjXkIXyTaJDds2euxGX0eZD6SGM9vFfj7GChFcMPU+B0AZLTg3
Y6a5+8xpyw2xYx7thgS/8OJD4pUxJUggam5rACV2le8qmuGwISw4iTliElaqfzO0ybhFWaLYwbB/
CXWcLRRLb/CDeJj9zPrcBdHD2Ci4rdDTvWoLhKLUIHntk5Bcssx3itK7hz6px4WtUyhrrfClLJR5
gzbLtHIHhdelq/6+b+CzzsHY3Vt1beyawkBEq0NjIKEG0YTzqh/VbmskFGfddj7auZ3v6oSYNvec
ve/51TJMxmRV+F5E7d3ejhoPLTV8+4DmzzIJeHpNBRO6s/d5W3VXKTa8Kim1ZdTqPkDgdsDgYm3M
zgw02VZInvPXqaub67LpPxdNc5wtQ9tac6Esu7Tq19lR8300apvZZiMzr6Y+BMHSTw+6W96YeqQg
fRFoC4+UaEXwPzwkfnnf96n2YM4dQZEPIGQEo+P3M2ZFWrUtLRZZ2GtHmECYWzpmgXKuQQECwS+7
66Db4ahH7QBRSXfIlbUff0ZqF36eqkU7jEqKRYNzwIqFE20dpcmIy8gz9Goa1q5ic8S4MLKVYqi3
utvu2qhMdrnd+Xe9wh6IKcFNhBM16VM1gn+wrr0UV5BJcM9qOvJvk0/XoRrXcwU5K1ZWWto7OIaX
hzpO9L0fQPjCq1db+l1QLfyi9Sg9JNd+i/Kk75TWAjlzk427vUKY4smpxmLvmyX9T3dah5MyIO03
2Udt7B6Sxjm5ls7ZV7k258A0HEinluz0cMAq4/vQ+fYiKxVtMZnTduyyXRr20aJvXO0uGFfdPCC/
k2UmZRGqJUEZYMZthjBz6i1etKiRO3W2GUQiXAVVYsePjt7n27qlRD9NLTKp8oeXnpIxbA9+rt+X
NIyQZl7kfjzeTfb86EzWsCmAei7qCI1CAFQ3WR9xXinWAAo1vRkrC7R5vFNm44uXANmYLO0+V4wX
JUELvlObbhXX1jJ05+AY+RwLRuBgt16Eq7BwrzXcrbZp0W+U2W6/xEOtr8doWPktfOI4MfXrLKZz
WfdFvPHR/draxrQzB53VGnXquinTacMTP9h1Pnw257BZjS4qF1Wb52t224OvInE/rHMl9+kFG4hp
K8B1RXcnVrX8A9oAwMjMnZEO5rekeCXLiW5U34mX9jRjSD9B/euju8KvRiomXrNstIJQPtj7+Hzj
gEejatbyYW+xm/oNskcz1dm7tFrEbjrvOp1NV3V644OmH/UkgmGlcNK4iAs+kLQ+lTM+OY2L/Mbc
Rkhd6tWhXgYTuu9F6i0QUanv3Vr9ps0YE2AOBQuPJ9c3abNw2hYvaq9uNpbi94uEhTgY88ex8b9H
MKBigZnKwJaFXn/I0+E6mdRmEWsE4IUyPKh+VhyiEEesjFac5Q3JMQqdrd9q49p1tQqR9PRbX4Nw
wD7e67OY9eR0d64yfa2T5OjYjomEtRZjFB8tK99yb2u7c1fOnTETPiFSdTu5qblTK21bj9joVlHy
Ia8CHlamr3QLAX8deOHKGlx171BLyhWvvU7EpXX2+nTVmq21Q0SxXLcTjgg+6LKjHZrVk66w32mF
Zl6rRt/uCELoL0Aeby2WqtFz/tJpb9ume7IV75seG9ewGx76kQfYaq2xjtsl1N2F1ijTJ7VO563G
Q9hqtDU+pTQ+/NY32AppWZV2dDN3/BqaOTWyP9YtmzvCcam6BuQ+XdMZ2k/E2Psi8L8WU/E59ygp
2FZ2lVYNmQ0xuVeQQ/l5AoiGJb+IMSSWMGzadcZm5NAdUTwADUfF2VkafrwZBiU9pPQZx64vka6x
niq7PMXuaHyL+vAuGDpAaGqFGFKi3rj51tV8i0pR9bnFL37vocJzr2j957ou089GXs5r/JDmpeem
si2jgTqO0YegDu/tSU/JmXpjhVniMgwyYzvP9ZNeWspNPcSrlFinb7pkn856dazq+NbLfSQQFfZC
t5pzBB29bKV048GAkQfdrx3X6F9RUq2ujMK2ACPW8VbJVZwU1Y+1FqVbp3bVBf0zjB28zQhedGWn
+We/2FBASNDADp/MgmR55EWv5sBIFpk7bdJR1VkMFuVbK59v0sG5xbHqI4XV+aY31HEPRgk5iQpq
H8XiXYUxxyo6YexnLZqgem66ul9FdvI49C0OymHxpLW1uo7c0r1pEuOjmUYbJc6NVVKxTNwwpMia
drdanbUHpetxXzPH535WjzXixkvbbFGx4+hQbKhUcTHP+2aarkM9KdfzGC1mJfDXSeKuxyGuD715
hSiHuhmb6InAHdhTb3dXbkCSHocmFbok4wjwbQD9Da0Ov0IIHgmUbtslEfqs5WfF8/v7xjhSWhtv
hLI3gPK5Nsq+Qb0vQgq4dWdjMTaQsr0RRKs2hXt4JN7N+VsK/mlLp0yD1Zwn9VGTP+ahXeqz11yL
YsTsb1qNsrsZmPWi9DHm8uYp2lLdJWyo+xQSCq0lp82+ukarH8k/9Ps6yLqVFUyrPPLVpTkq5XUa
cEhFFOS2A/bVi9b31eM0uSu3Q+iaQi+BdTdq92W/bHMbFcpiWLa9kR9itb3WrdHYZ+FDZmT6lVlN
H0erf1SdCvOQyAp2U1p596rXX6kDdOIsVfemBtyjncYvQUutLpnVel9bfrrzwupGhc2NGi/ia0Pq
TqsUnD9l7jg+gHW5L/xkmVvYmARF/tjEXXUw4EMyOVI3sXicOH+oltkcMg691HBfzaSplmPVJPgS
0u6sG/Jcqy7MbVvENXLIMBesxsRgCslQ/cWuNXWnxs4jUtXt4fyH1vt35ZDdG9G91cfaihoJ2gQ9
geegw6WtwvtSX3tmTlGldaNb1c77dVMQL2i10ePSYGIbHYeYNYUUPbRCyVZ6j0loqtVsuij36Ezk
TRjCv0g6hHnMO6uZipMSo4fTZfSqtLI6ZJVjLe1CqkW9ttWnWQF9nGn0/ox6Mei+QUczfdZHAlub
1lMfNK9aadV4WxChpiNjDQuaIiqpY6mWokyhHLTOqRcUg19sL3l26x7sUDynV2VAWVnzPvAQ5o2W
8zNGrNj31mg9NeWs7U2mAW8umMpjrlflqkbXieZalO79wgdrl2m7qdT7jaNNV6pxP81VvwrTPFmq
CGFbg79z3RFwYGCvrJqVlpUqnZloUyDSw7mRNKvIN4+zP7ww9nwL0HtfJ1Tf/KzcNwadpHKyx5WP
X9ByDK7AvKYPtXZS+theVr37re29z5mFrGtskj+Zdna0qtnEazKeKcwE+c6iW7ZEOuFWT48uErzL
SI0ItXv32vBJYWovfFZM76kcJQ3so2A9KrfuVNwQmG11OsHLUc8Rakqz2ynU4Cgula44FNXMk3eI
82eD/SaaPzFm4JPt+GBmPRDlIf2Wt8PXWWfkhIPxlHxy3KzdzvWj4yoFwiO8R70WoYza7leTPVx5
Ia2OoKzdfT8AQZlr5zYxOCKoVyY73vamMZREPDrx0+7sLV0sJc0/5kHfk75SBtFGXp1teN3Rmj5i
XJtGGZlEj6M4o6rtyFuWoYVPZ39TDM1uqLVq1YYZKEk33ji14R3qcTxE9fBqJH7yGuhbjOv7frD3
vZ/Oi7rXEFAJc339/6g7k6W6lW1dP5F2qE6pcxqzLmFiMAY6CsBYStVSqn76+4m9T9iLu7Bjr97p
EIDN1CyUmWP84y8qEPhOosiPsKSLmppzX4+WMnPPZYmDUlLXS8OsrjQKt2WGLNlJ8nWkveFE5AHM
MMxy3OCiNMe5qYS19mWhnXL9h2jGH5yqxWJIaR5yNe+3CXWyO31tiunS+pNOVl3fLTuaO864tZNE
LF7hnvXecxk3RktdSeBdF/pkOchdkLlPts/NSV1chIbxTRRiGyNk9sW0b2XTYS0bxcdJdpsuG52l
JXrjuquHZ5Xe6rBcvGpdGumEyDgLjwNaeaurbopM+5qLpr6ETUGIoNSJs4+HY0xm4ElK5zCYzW2U
pTC7TI1R4rpvEFyZU4nrsO/2C6HTztN+d26n1tkwO+rFmzAWc7aemwCraYBpsjvWog3W0g0UvVp7
XQ/RqrV1F8Syyddpa25qaTO6QxpcmyughHCbR+l3LWb9s8aZkw1wc2wtOApNc5du6TFicaVcD5F0
FrlFvtLgVwDHS+YBt1MRKqydeUfVsB8GGxoa4V9LcNofIsB8XB9uOgdFpdOpzTi6Oqwx4zi14wUU
IF3llv4NWhsG5qBERq8e4ql6C0SOaTMYvWuqpyxZDaO9HSwr/BHE+W7Qg7Xd1GJBmhZwUh60wMqO
RmCwjcmQ3xxSo30EMFjIytomVhfvMz+MlrDaH4PQOFaJtoXD+pDZTLYLLGqXZV1T2FbpKuYwjPOe
dEo9u42H8UaLxLWec7mYT3tS9Xpo3ONUM8QlEMgDiYpwjN8OOhtE22nayklauCAAO0XOEeWPtoXp
R0KyV9ivdd97zszWXiTlU/GWNaA1fqgePA5shgTnxhyadRDyH6c2JfrTf2wIDqMJVg+uLbSl8JOb
0DF3OTY5S28EiC1774dSZbV2cTm2U/+qq9q3adRoTDVdLuijr/3JhI2na/tmfIHEyP1TZ2IxZv4D
QM4hy8JVrXeIRUZeuBPNZhxQKPU4VovKT6/7EZIq4pgc2eVL1NuPbaZTRnuP5ujwHPz4acjs1yCJ
2LJy/q4cT5F2qef0PkejfGiC9kvY1qyv4E4nQXIzASu5ujZu6w65bTq0V54f3HNzmOzMwU1Q64/Z
rAQEFT2abqfDCmU9FunWKfxDknKTdP54j7xMXwZJcITDj0/XtKNhX4qKuWc0lV8aacOrnGC8DstW
6cvCBRPLW0EyZHtxpEftlfUrtEbPfZzvcyshVEiGP3IcaDBDcak+Gnhoo1ExFnmW7bSvNXzc7OKB
wde59Pi3gEW0yAygShb2k53q0yKMaRRGOOV8XjNqJfEso+oWQl4HLSdoFMT7KM7Foi+f4zK4AT7v
F1E7rdQWmTiGOs60djUxV5HBk1NaRIrVt1oxAO12JzCYhkoHMLUMv6KZeAuZnSyGluMfEGkfN81l
JCPbqvlFZjFtIJZ6qdm8OQbCQ+pN81CphsbKtp9VXxya6ovlV8lKS/KHwq6fK26BNcUyVFLfOLRh
/s0fnLdx9O1Fkw0XnSp7jdp9adn2yhnSH3acHgAv66spPIdudUHYO0FP4Nn3NZepdMdZJ2FjA4ul
h/bV7LNdn8Q7N9bOWZKuEnLduiHdubkdb+q6XgizuUjqiSR5yn3vkBHjMaLUWXDfXiydQi9JYUcG
4BYpT8iZoQ/Ah06EcmskswVxd8rleF8M0ylOk2uO0/tIjCPoFL1/vs/c8VbXrBvbiZZTBgtODeMP
I30zRhIHLSM7uKkhtyVltpk03/QSa6KSjyzUZL+UKudzGzcqEOOiNOpjDwE1ssOeHadGYERy0EoO
9jnzMuZXSHmm5gqAY1yRK8vQBsIbXQHSvKq/jdpsn0YCBC19KIdGLAjS/eqZnG+VmR78vo7XwpLV
osI6kfIKv2rHXWH8v4vN9CvJgxkFQFJaAC5Numdm+jqOCqZdm3IjBczRO+NeGxDN5D1AKojR6OuI
nbqO6lPqfNh6zUdjaGtpDjxxCEPLunZecgUyEZPZFZrhsmF8uoxkcUgssB48eA490YvemGG1l5CE
1eu3rg9RoSvGdUodE0tzTVE2Dfa9W9ZbnvVXXBsNHLTqW09XD43V3oaiB5lqZ0AyITmRXZEIzIMb
ti9WmRyboHvx0/o0at1tgQiaTDYxrVWukpWBSkDXKwo2r7lif53MaR0apBCM9totC5gw4maMYoiP
+XfxDf71fVAblxEbiMWUcKpGBa54zBKwWzxyyx0jOz9QeOgE/cG+dIv2O2DSyUj1aAE5YhgvWfM6
lb1adoxgc5m+FKxyV4iboEifqsZ+63LjJFvqxNrZi9KK1yrmVLEytUeNuM5zakaHYYVtj7ssbJZB
j3YRa/KvYwsxWg/ucnM42YIzHItnJqLEQ81bjl17r15qPqcFbm9dcnAKKroqqm5Tq93gxFUuEhkt
87DYN6QQGUQtLgYNBbU2Ng96672GTAi99NK5UEunjv6gL09ZacYrj8WHNcZtW/gromoOmp+IhT76
J1MlF6tNraVZM+qrRaQWeuKtVNfdW614y/LuNumyr6O7oy6CfaVWcQPr2ltpDWlBzH4JSC/ddSDD
Q25xCDvjtfKN+yLtby0ruDMNdegllI0w+tqY2U73y4fBKHZ0zMXCG73D/J9L6b+RK3tnCaResSCO
JUhPWh3cGGW5y0x5jZ/5CwjLbeCFcokC9q0M+ayZlUtubE2RoOvtJKnlC8vZWrDpcRvdCnvXRCYs
obUeUaFo3IEMk2kNpb/ArkQtBqc20aa6r22X7S3CTxZWq+1HH8RoMMTWCAGe4iboF6rvSsrI6ZJM
d9JKLqVAk5vXXHwqQXv1NL4eXQ5JSW1cQWrt9K1he6+a4Ye4Wqao6JzxvlpEMS4H4PN7x7a+hq74
1pX2niyhmYH8tYihpdlGsc+slAN4KDHEHZjX5U9ZQO0SFfRNTVov6XwvcTXeTo2xsumbFGwbBq4Q
sjx7x/lb4vLLndpUzZFx3cWCtQ3Ad9UwoNCFusjeea01la+H3DgbXYW+o12YUq4CIr/Cod8E9qPr
8JTFkEUAeeZ97I+UHf65df1wBhi4o+QK9geBW0O5hzmASXKpFWvHLBoIXgbxWPLe9XJGjCE7VTxw
bDTx3RQkpzzNdprXHKN5RpG6D8wUH/JOPVA8N1s4j/ux5q5F6xxN2o1RWSEbLu98hTUe6OnaKk2x
SiSbAZOxh/DJmqJirTWIWslBKQvWV4A01iTOUY/alyKfg2W8s9c/9rlLvNyI7sIlJoZR7cGuFGGx
zj192T5y4EPQ1xJjUl8BHpzDwjnnxmtsLFTitMumaI+5ZR3HGI6cXewTNkPkH9ejVJc0D0L2PX1R
NPGhzMfbuC0qAP03MX1JyuJoqW7jdNVyFP46BGLOw9RZiL5DqtsUC2FN4dI0SJ4b6kNcadclG7au
6ifgNTaLKPyqAC3Lrty2pWGvpgBe9wjWCzICMfRrkPUXj3HsIk8pfNumvdX9mqDyYFwHc/Ec5vsg
fexj/d7u5Ysw5I9pVLcY1/YLQ/JhKcajAubnCJ1nWTgQtdMUxUlWLGxlvPr9zNcfT2GQHGpFHd7i
ay3y3WhXl76Xp3x464J90jqXIaY4yUIye6ttYIVfvFmjWsUg810AtgQ9dfIAemrjqlXyJc6c1zH0
HvqoPZd53p0Gs1gkha0uNkDr1kFUv/Qm+2xgNWxK61jr7rkTkClHtmex6BjrrJgznfgYbtMsIeAp
7Z9M2LBM7TAB4LEG9xuzuLswPQ6T9gy0Cw2in9Z51FxaUO6iKx/yeZOx3HE79slTlepfapQHZTjd
m1NyzRjnXme/m0YEF26FyYWIn0aLiU7THyZsLBZwrh8Rb9IdB7seVs7CH93zMDivTe+nS9kT05pY
26quBMfLI1UivtVWmMIso1zRPDLrDHQTgEgbBUAb5v4KQzrwtaldhRYMBat7oFSv9h4vqQucZ7uy
1MLud+3II04W+6EMT9pWuvX3cjRuWie5zjzv2UiDZ2+KgGflTP4B3i/7nedLtQhCilwA561OMeI6
7FlVw9C/1QhkNxWJZ/4ZBt1bGwY/UodAQodyvUIWyw4tsQH3z9mMH8QnGMYojRS6GrMT4EJWOexc
2/kWOi9AY/cM1VI8I/sBWcj3RDWbnHtYDPI6je1uK0amgjKIMFSt6Ya6dBchcbFbzN6zkmw8e9hp
Lnii33bOUoq5NZK+z5CGUsa7wS5rb3QcWmMeOUunvFVEFy50q7+C/LCOWmiBoWu0S21g/OGYeL67
gbvJskFugf6vOsexzqMmqM0h+uZWLtnqUGmmaQtLMqU6L2u6Ba03tyJnXywc0AZhldXVxKY0OHKV
2ym4ocqhi01Ft4Wi/dIn43Btfh9MpWiIaxszWO+AYUq0TA1A0LLYgqE9k/JAqvnJZoC1DJRpo/uI
AdGyAzj9a9lm+TquxbnuHWs3dvFXMpHXRuX/ADlLFn0GscbQMDXWdXeGZt9pE162NNIwQCF3wrXk
umrhaoEEEFqbx8fMxYvBtZot3tQvTgCQ42Ah2bvtJYMqgBZsPtbKht5viJYzq5FBoLZkZrx2xvia
urBbZAwW2UVykT64UO5xlGggay5dWEp1Y6zzurlElvtWxKQTW6jhlQ5xx9I6aErEysfzTZ5y5J5M
bA/zWcdjoplJq2kVyvhSSXNTGck2bAJqHn2raQyonaKYFlZfbLuSQtEc/cWj8aUOwZiSpZdNJ1vZ
597pv6WSIj2Q9GbwTmI93LDQA/g+Uz57NAXiRnfjLz7DfTtr6sU3fwIFcY1ScbRfBi/ep/RQXUgJ
ZejMnTxZEF7h08vrwSl0JUd9DKfkvagJqvKh8rov5Ks9QmG36bDY+Hs1rpU5Lut7a7BOuTHd6sDu
g8cYFFBrZVqkHFDGURfu885+1brs4MD4XsiiunVFhwmu4a7MVn80+/Epb1BXDCkjO1iw5AO8BZl1
789x77xavKt5OuY3PI02qdk4m25oa0w2iAS/GhKTaXuR2VuX5a4L7KtjY4vztr0huPIux9bOy5wn
6Y2EZTkzLYVGI56jqbVvWmfeW3ODnxTJF5DjpaGsDTwSf/O+/0GeRpmaL7qguSBpdFcUKCP9lrXs
7T5Z1QFi0aFetvZwdpzqh00ZSnmsjoBFfABTcwufRUzdYQTeCLtsZhMUOhISbHSkwGQ7eC61uWdw
1E0yWk+dTI29ipn5xAVLDPh2Ec/1jkUlNHnOW10FaNJeBeURFvI+YbF+jv3GCPPS/GGNZresu1Gu
mC1yOHecY/hY4R+W3ldpB/3QLMSiScqDbvZbWU6PqY8MMEshssA40OuoQVzS3noR7Dss6NGat2kR
bGRFG9aHHh07XDk10nWD+1sVlm3z3xFgR80ER7LGKLUPk2EReZJig/amp7IFTlwXZkPhUAavEebN
hTOpBZgr5t/YavIEtxWb+rZOvaOfO87RlwZ7l+12y6WeZ2jpIoUuwPdadXj/WTPikwN6Nub01Lav
yHKT9gEGRQQKaEb9vqeXc6QYjmlmIsuQoUAFSQxYreHc53MW2HUyEVHSTAcjmUV41iEDCaZuC6DJ
zL/OQ93ed/KhnpPWMpcZhV9PxsFSFCQc+hEUjoqeAdo3f2/HMFXgPq+hlT1rIfr4RmS+DjU2bw++
k0GidK0HvP5JH+9zPNlN55jHXbrtaZ/eX9H7l7hL+jWJXG8Gbkg7ZZhrMb/kn1+K0frPj1AEQYYL
1yM9o9eBpRwdq40h2kfzixsD9vr5y/t3iHaGZV8oezcnxnV2eQjiqDqYoisPP39MORkjFZc76l9J
k+zdlVGcLE13oE4gN8CxcT8VEacEAWj3QsVbxxrBMRSzyKDpaXpomQ9RlgEeTrgDSDW8BhH4sgH8
vRTTDQF39ZJpJM7i23ZUGxPy+iG2GOi/f/n5o63r8c7AzMZLWxC3Xjbgzti7NMzUWIiHqpkrh7Ap
n3oai/X772ISgQ/F+z+8fztdDZNgz5v/PwzZ4vD+258/SjJTCQhqbkfC43yVHZskxcHC8GvmQtxx
//7Oc2nohpqkGC/1QTCN77RB0LiGsGCCOX+x5xcRjSk4foOupKLWPnhwYhUsOiuz8dfNCHouC5Jn
I/vNyUCJCiMhD8in9jGH4lDPX1xZ4mpOBJNSaydl3mXCXB0kN4t3qIQED7bVMnWgNEmn2A2TfAlS
/XVyGXAUw/DQaMGSdZPTmcOnLSJzHYmJDqlh70BHBtJpRPdhRw5XhMOQnmYvwVSf6rBGJt0cMqVO
IhFvRtfWB6Px1mmf9FdBLzbhm19QfDUmnl+SEGwOKz59xx6YMLmMLzD+ltUQA/ln24we64LhDTzr
GvocQZGb0Y5edACSpV87OCr1OTMrN4E3CQfEi4+dr1t3jEy75X7QhIbUEHDdU6BGeV+tWzNQJ6gS
uAPYBqkaXoSyEIDRK/u9R54OGFerrhlcLkLhTAy31jAztGvTs8vHwtc2NX3eaoCzQhhhX22BbROS
PtvD4IwbrVbe3mMot0h0GA8aSorA9/GGZ9CzbDXX2hsaJ0lWltqunpjCqywFTvH4CCAMun6BP2kx
fmutOjsph1pLSNkxxbCXRWTrANUPQSrtK452vIKTlnxHgo+uQu0lDoZ4IFI1TddmY4pzVep3kGqp
XK2bvkauCJksnRvkce+9si5Gqz51dqqW2ajl65qtmmY8fwEcZDQ2McGNiro8Srh+FfqifZJjBkRI
514MQ0Yf3PSbMvFOIXq0yzjp6ntmUTFFqsiIFYurdaj0x9oamQeULXnIKQk01nAtigY4k/KCM0Tc
KC+xr6x4xhVsQaSHRp001M6hLA0iNjub32vK+d7VAwByyfy7CqGLiHj2xx621dCQbmgSk9Cm9r7K
p51jtdEtRMx2bTlLux3MIwShaV04e82MvVtroAkMBncJDbXciamuViNjw32R8pI1l4FLoqG/JHD2
hkwumnIT0sFYxzgnTeE29Cl/Oh2RZdvuyW91LhBW8a/pcOMgHGxFI7T1mtEFDQnlwiTTEGlywbNL
wKQMN4oWpWa+pkoXlwSdkTZp8bGYmOOEMKkAzEPzpi2nlWaLZFuHI876iv/hMnjFT2msb/Ta3isl
8uvB1DGwZxpH350cWkZxd7mfFevOwnXJ0NhVojEqrqRsm4UR6dEmMAJ5dFPkWZL3O4/jS5tED+/3
xDihXjBoZndZNN3kKXTneCiyO9zs7sOgcSC6p2oFLpQvLE2+GoOsHmVeHKokq67DLLUObummAS/S
1JexaatVCLEB4wCkZ1rf8Ema8knr7RcGdnjR2/g8qXZI+TzSHRsHZOUec5D3G6wj7L2cX2iEOoAB
aw0DGuImB4J1pAFzD5qTewgREBi3mgbmo0OzKxnWF3XtrFpR5Genhaqhwa50IhP6Qlzca027UaGd
rQuVya0pIUm1jFJPeRbMDMbwS5KGhJdwEO9MBxvZsfCDTapi9PVaZ0P2ja2vzewcIIZ23KGZMe7e
n2ww8zNmw+Y5Aej9nQxMjpOKVg2fQ2/fQPnZ+4WnvntuTFUtcIXpCscGQNHdhZNnnCxFjxNar537
3P7qZa6LUIKf4ixx9pZUV4Vq5LKZ0N6ip2LeFPjeSSjhL1wzTU5q6C6Vbx2F5DehYU8oGFW9er9k
b7XwhSrUYGzcw0ZI2nYVKZOQrBZ0oCn3hlP713UzKEgV9Augk8RmzV8MqFP/fpAJPH6NXixAshPv
OzN2VkZWIysLjIpwrpJK0GvvEJmE+5HkPb8S1J2MuO/7Ii42nnbuJjs8jtnA3dAjJ0hkDw9xNKLD
WKXJmvnf0sr98ovZyeeRzW2wEL63Q3EVt2IZtxacht5T6KwfhlLKE3R2tUzsJbbP1j4MKmiDQw05
wrNOVj+i2LWHTSQaixhFKuOxsvzzFICYIOmjlpwXo5rABzlSDshWaapUmm7qzHexytPJc4Du3bjs
ZOzU2NTYhN/W61o1Hs51/gZNk/rCkP5eVUG0FATEk/wUvjJuxKtsirslZXy8nUCB96Qhya2s42bV
GwN90/sm5of2OYIy8C25EaY5bhhstEtHi9OtncPAI7Blnw3jW1Q049rNRjpeuVOtHoESWK+x2fu0
iA3D/bQmBgEZyNFujNlROGZHMIaBN7ij6RgiTBX4VZQo/+JN+b0VZedA+tEOsxaMNazC2ju9L7eY
ccYrM6mKq5bDoE15xrywt6burrPYUjdhCMr4/uJzp9sbJkdqV05fIN/JK0tvVmkB0STWkaL35Y8W
Xr9Zj2pJZKK9t/IQ+YBhsK4TZzP4goCwrolgYtAO2SOeqYLErn0yIvUYizxeYaS96FLHfiSyeWG3
gboinGha9MXgX3e99eobdrf3q8y/NrsOjNeB6znTqNB5kZtzHRZe86r8sVuMVlrdRirLtgPRQxEE
Qgh46JnLqmq3ZtlSh0TAkOW8olvEB27DCDFqiuiCxRhcpgArJxtzhvMwWrcDKokwTcYHS+EsZ2m6
vYV3S+Vjh/dahBwqTPpLOrl3QhbmJu/T5uRVBSG28/vvDr5FRUt3M0j36I8s+Pej14uzdNPZg9jZ
DWzF1ndu9aaarnOj8E5myB/5DVcbE2e2rp4LIcjLN1aDQV1gKVQ31rSOYs4xSJ9XXpqIVyW07+UW
ZVzyEHZetCzJ/rrrapTcw+Ql1x10JiMwh12vudUmnuYeGM6wZjAHwmLT3XPfgMMOs/DToWXVA+4Q
tsfuOMLhXLTOuHfdPrmBQQNRJu29VQOBGsiXeOGJldOkIlqJ1EdLSrl2YgNPDrLynt9/qrUaowEv
zM+9aA6tVco1oaACzwFTXGKlK066aNz0bvic27r5TATVM+Fr//4m1DL0pVizUblMG0jtzQPAQbPp
FUR2Tsh8nVcBHRJGRoef32l2euK27rZVFfY7TRTmOdBHMm+8zMJDwTTAk4J6m8YapZoQw1nOQtS+
8sJlIWS7cy0bSxJod7thuDNhIByCigGMxHNyG2b1t9wtngVtat04xp3bVWjQ5oayV3oNKxgVwzSa
GfdP+SNe61UafKkzxwYAd7rD0Bfkgons3vGYAEwMulrdlA/TEME3Z5anQcysi9HeB3mo4SXBZHWs
iKED0mmvpoA1bDQIEnJ9iNBmx6jNoSi/9QnTMC1uMV+avwv17lvhgF1MQ9lsHTY0bKWabV71Pja7
IyLJ+QyJWW0sX9zLoDYBjXtNslXChVVcbHJYRVeBh96l7gf5okXlaRrz/N6wW7GuGPFIfRAbIjXG
J0uc9LLpHyM/DbaqHPvlhJ+KR4N/z2ziC3Zo7pNLXyNa8a1O+uoeTMtb21iiiATNk+wgLePAD21g
cLJXTUJMswWldkxaTwrkA+u5uzLRR7hu0h4yp9LXEKHcp74HXw+z+yJrzoWOBNCOy/LkmV54SZCM
MsvyjC/hSGyWNY3rtm2M11FLOU0GSjhYjQ/tXMdBYrhhOvCEUiZahfVo3EJZilZYolcgnn54DOd/
kIMPm01Hui6CpMOvRaezhf2x6Dw93/EEbyMPVACMAT+ELri2FVAY8Y/NepSloK0xrCPFP3asdhVv
x8J4do11qpvGXQfd1m+ddPO+VoBYsZmk/3G1FszdkgPKNyqMTvO+yWRQN46yHiEYRk94yhRx99BI
xEfh2G7CqUgf6sEW6NhssSvsrLwOTHmGZPw0J3J/dyxunTr1H6NweJxM9YKrd3/NfErf5dOQ7y1d
1zZOy9QANKNcO3qf33YBvEQ3zjROyYCQ+J7TQ4srRAqVdppyAuSmJO/vBPMqMOnc26ep/oSfpNpW
JvT6oWjlSgUK6lIQW8AwpOhhKRDtzKj+Bi/JWmkZAXIaZ9gyl+gROF1vQ0+epa2m7b+PME6Po+uc
W31UPwhJegYSNFeAn+OudQwfKLF2zy5Azxb3sStusXxtDEo8MkK4SUQ/8KH1ElvQxN0bPZ+ck/ba
4b/Xl99RCRfZX+Xkf1Wk/89ZvtaFKn40v/1f/4eE6gh8fqdUv0RYEJalzN/Ur/L297/6j2DddP/l
olg3dMPTXRfi2/8K1jly/uXPofKeP9toiznL+X8F6/q/fMtF5D435Mz9Bf/0H8G6/S9AceGjZcdI
03f54/9Gr/5XuyrNNIiHdz1s5f5qpNADc2CQBvQ9uP3e7odXTyBWiDkNlwZnujOm3iaY9Jdf3pv/
qOV/Vcf/1b7h59U+GIB5fRyGMvDHUyBjJOcNHBoREBCphfB2U/QL7p+icf7qcvPzSvMz+MWcCZ5v
BAemGk5hYY/TuiHF6FbrpXlOdG/6CjABnTSIveMoY+OhwA3/h2HY46ntY8ya0yKHL6g7OCHjrK7p
f/AhnE1+fpop/XxOH/xfw9waexiv46k3akmhiXcR46Zk56LLX/2zN/iDv9BgB8xzPdNiim8uO7T9
djOlGEE7Fy0vokUNdfQPL2Z+0n/3Yj44cEQyKOjuqu5kOlX8mnqF2GmdYVIXldGVHQX9+vev6IO7
5M93jRXw6ycpqEDQfpY9JU40PCA2cFYT7LylAorAH2YefQ92gsAiKyh6R509M0QgFCOdWFnp2F31
aTndcRy5EzCeA9GpJWmYDRv9CDl8FTQMFuDWVp5/9/un/MGx/udTnn3wfrn5OI2szIq4u02YoY/0
zOkaFp1+R9uBfhHZLK2ax3z2CXszUNem7nvausH48fvrf7Cb/Xn92bnsl+tjADAFjlaQFYjbkudR
6lvqtdDHXYP+o0wrcuvk2Yb80QzTQvgQNGlihxSMIC8gXnh4Xno4s/VUyybaS/tmCrO1iXBqggn2
++f42Vr44DPbGH4jISx1J7v9Qm866le19geDtk8e2viwpdEvBaT1ze++cQAG7JxjIy6/f9af7CrG
h/0rSFSC6pabvshuo/QhdJ5//7ifLCbjw24FvS3JEk11J5XhCiWuXXgoukavNDV/eL8/u8L8+19u
iTCIYKXlPHNLfpmm7zPlfFCvElLz71/BZ+/M/GH88vjweEgzNHh82CkFduVVYa1+/8ifPfP5ir88
MtA9bGOrFEeIFJcUWR05KSVNGo6fHkPkf3aRD5sMLizIoAFIjpqGeJ+xE7l+yZ4l8ejGVLq/v8gn
p9+7O/ovr6SzWl34bcBFJnfpdA9thldeTfRl/ebU2fL3F/nkQDc+rH0MUj1NpKZ3THJvE1ZECcXh
Im6f7aDdath5NNbt7y/02Sf+YQW71tTmmkP2giA2YTMlFYOGsq3/8F598uj6h0WMMYVy3ZJH70UQ
oeT31Cr11Ovvn/onO8S7d+cvHwQom4n0UIijw3SGHuUeAsYaZ74/FB+fPfyH1dz10DI0GYijLapr
ero96oQbDZ7WP3v2H5ay71vIkEcePi9smotOJQt76JGR66F79c8u8WE1N8z0ZBQHzjHtKqgscmEh
zCnp4H//8J8saf3DklYq7tO25+EdK3aothCWw1qeZknkGcn4j392lQ9rWgvGJu/L+SqBX9Lstq8M
Z7+YMwm2KcN/t0X4Z/2939Mna/pj7J2aOr9CeOQciyI75lqGc3RvnMhPAnp2LCYINKy/fzmfrYgP
C9uQJNp6BVdqbNNfwG1TED6T1T978A+LmSajgUMQuljxVdZhiGHwO5rW/+HR3zef/69YnHuWv+7h
mGX0ZE3w8Lz3DhYAGbs5Cjn3IavuBmPb3fd7+YcEyL+9t7jUhyM6R6/eZ6HPB2KOOUR4IyXtA4WZ
b+rxtoZ++vs37G+3WS7zYY2DAgNRTbl7jHKcV0yRPXiyuY6C4IuKzNtRYXAcefUfyo6/3VC42IcV
z/QrsOPWcY9IWa/Qom1hJaSIZcrN71/MZ+/Zh+UOklVbeinFMWxecxcuC2T9KXpQov/DBf723uUF
zL//ZcPV/d4CAO7F0Q+mrethl6WX0R/WxWdvzodlHtdJ4YcSt7IBTWaR46ASFubasIS//f2789kF
zL8+eTObIqCOUGAiUdz00iKPoUaJqbI/bCGfvTkfFrYwjXg0iwBfDhNtdF/jJ4M3xX8VYvWfVoB3
/sPCHou4R7jjuUfZnCaSVipGlXY37X7/1nyyCoAg/vK5Rpod99mkucc4wiKl7c6RWzOHCFad012V
ASLh8e33V/rkQ/A+LGv412iJc4EOTnfQXFQPQ+s8T/+PszNbblOJFugXUdXM8KrJkrA8x3H8QsWJ
wzxDM3z9Xcqte8vhWFKV305OUiCanui991oNa9/5658YAs5sPBNACUrTtCwvtX9bcXTbA/nIhmOw
s7owY5x6guOdP4yBqev1fJI8QRH6lLuDBV8VctBWA9vmL97ieOsPt4ADUFhC8rJtaLIa1dY/1KKK
nizRlRfu8Olyh0RzNpANlwz2KeYOafwwEhJQQI7UJLXpubHSiL987WXMhrSM9VK1etfy6obClbJ8
ngaQT3atlhwNX9phnnqU2bDuQ1eS1cOkqjijQXgGeERA6X6PgBy+bwdj5SubKdpsNr7roQxGw+Kw
PlJGuCSWr1/pgaNfwaBoducbbCZY+v9hPtdcBnrbKp1hplgr+by3Cbtga6uAeHFKEv4oKFP/MYqm
OqR+Jqs1mascbbli7MpF70TOretCRTj/Uz4/fLBdezYnND5ATOh6BQxmAneTHZjkFxcNkISqpDAd
6ktZAJKxB5Kse7KeITeSkLmrSsM9DFIx7iqfwK/P2dLGTxBT2VPoBivF7qo70rAzr+hLQWWEDx68
siH8qYGtXJcSDu2FPn5iPv7rLfowirqG/G2rKEY2v+UjeNynYWy+nW+cE3PAXyb3h0snoWhsSWN7
AMJ6oyKM/zJQFnL+4iemMGM2akoBHaS1nYHU7JeyoHqsW1emvofiuz5/g1MNMxsx45joTTzw6yu7
Kx6bSja72obTd/7q+nE8fLJJnH+V9XaV2zKwBq+/H9eQ9m79vbyeVuqKPPcNVgzPXZsP2k7bldt8
8ZMYyjLcEwu7LffNLRXKS/POvPBTZlqf/x9OYrYapKGVCZBgPGm9mDb6CkTmDn7ZrrnGHOFB8r3Q
1bQTTXqMCXycseVY6JRi94NH3htZX3Wjgc5qZHSd6vh7JvZ8yVIfjOh7bSrDRsrO3g1B023EaLgr
w6x6soh9edAjo9zZJO7xXykAjpRE5Ez4+bUW6pwAZFm5csHveMZIDZNWSzDJtVmS5H7+1Z3YBsy9
Hrkrh5ocofq6DUmEWAJGrUCsU/fxYmo6ubwDKED+R98CgwQHYhVX5+/7+UErOufZ1ErFldKkoJ+9
TnbtDxbXsob5ZNgHXWvlTSwLsoDIEiDLoQmvIElSnFnW4YV5/a9I9b8dFhXEvy9PhzdgJyScetW6
WpsLMPaL5qo/QD9Y1KvXp5BOm27Mt+IqOTir3COfbBkvOIR/B+roQURYA2u6Sw/6hbdw4ivLmS/O
lD9lclKnwcsHz0zLRWO9jP6v8pgp6Buk0b6lIekq7q9mejjf/p9PZ1BI/m0AE24iFZL64AXRQVF/
Umtfh7/PX/q4WnzWtrO5plK6bkhS2lZGD3nx01DuIspL257kaJQYXf5u9V/6uCKT7d+HAC4c5lXF
ncyyIDGmXgzAYDTjwgj/fIA784UZF2Q6xZCGiYfDOKaeIk0utNCJxp+vsyBwSJkCdORJ3gEJtIwz
rWqWvW9dGF2fR15YyWezYML+163MPL2ua9JoTP1WBw2hV8eM1n5lN7iMHfcgWZyTMN4r+qEN4LNq
2oak/qu6/9W641XCJ0dkKQ9DTkWEY4bRhb7++cO79mzejGI3cmSLTiSA77JvjcrcDZACrgnelxe+
bU4tAvZ8eFtjIhKlTDEKUsh005OiQSJdaoudlZtJvMpBxGTUy+ntjRKH3bafgq4ni6HSnhMZTAc7
VbV9ryAXPz8kTnSl+SyLsCQnE4euxM1eoGjcwMBYn7/0583pzN+0CT3L0ouRrYN2pQVPES4VEJnn
r33qZ89eVa+LMG5DfjZJdaSFv0VZeuHD+dSvnr0gSJpOXQ2M3J6SDUV8y5SfxfiVM1z6/vFpPuzU
Qp8oT1uUybWZd+oSkmxzNflauu6K7pKn+9Tif4ztf7xH1paK1HU3v4YEDYUCBra9cN2uwO1Vpa/8
FbDLDldICEN3I+GUbAx3yqk4r3XY2UTNyIxr3q0ihSE7CiUcSB3rqKQIOojmbVeCvAhLEkoCIO/3
haj9F6Bbxj4spdqQNtuOFxbCv5G1TybreWONzRiWIU5pjzDmXluD19nEK+UB9vW6uM528TbaxAd7
V62d9aV406l3P2s7k9CDW1AX6TVki+o/TfUw9U/nO+znuxnHni89Q98HvkG3CmrgHFS1VjcFBRVS
+znEQHrqL46L2brThGBhjei4Wuvxph1u2fZdWnOOhzufvY/ZoY+daWT9CdblF235qi7i1dPrIVk8
24vDW7TfvBWLTbR4CFfv2K4XZIFfWRvMKIs/4UIs4sUf7/k+XT6fb0v1xOifOyHFRIVx6dKYR+7X
S3kHEfSbthtvkx1I8R/pPnqUXwop2441PyLKQuqzM3qhSgqZr3/PlNtC/3bhOU40qTVbC3WSHU3y
wwZPa6EY5PhOKfxr4hoW1bHeUdkapC7CZGvtS27R4/z435dIxvC/s0OAdF5Q+Zxcp/Wt3kK+lH/C
4s7tL8V4Pn8zrj3rfxQbNCIysgT0fGEcPxmsQ62M5YVj+FNXn3XBAIfYRFVCci3rlix3O12XZOdf
WP0/3xziuvm3achR78sWVjaUFmujZ2IRpRmGSzLX9VvTefGhObjupY+bz2cad96tjGDgKJnkEip3
jYWWVutccRZFp114lmMH+uQ1zzsWkRF7VI5ombrehuK6jVBabFtI6dX0+0LfPc6Jn91itgLnfTS0
Le11nRmT+bOfzOpKWqW6r/xJ2ZqKVmEAcf1rdVSVZU8+I+ELR/dadeTf1X5BIm2dvZ7/LZ/PreKv
Z+7DsjqFeSfzuJ68I6B9FQ/OS6xQhW1YKHsT29OaYJuI7sK69HnTojX+t5v0xC8ai1IOLzuSJ3Co
6APOWZbzimpisgkuTLefD1Qx7yBFnlk5rhf8r6H+EjtVtVTdsluplb2lgOjP+YY7ccKHRf3fh6Fy
YNLzcbD31gTGxVCenEYDz6E229SY/IULKjcsTYf06Q6uf/1TV5Wntqlezt/+8+FM+uK/d4/MUnWs
sUezlZvFAjw3nof0/vy1Px9gYu7J6XKr1K3eNvfdBMiCUF0t3yiJW52/+qm3c3yiDz0uCRynLALb
2ItkrJdULG5cEa8l9YkLsy+VC3c59Qyz7Yhl6F0sVMvcV30Yg+YIbmIbeAlZzhc62akbzFaDHN+H
NtpV4ZkciecW7jSsEE5UXpiFTl1+thikUTu0pmMY+8aoh2U9xuoSijlqObcdvniL2YpQU8jYRu5k
7H0gM5pk1czlKhAPX3rN5mysp22ZHy1MnKv05Pl1kpZpteoJJspIDduls4ITM4o522JYvnR9kkek
N43xulLCNYX0JBW+JerIVv39/KOcGGvmbKQbKqQchxqxfT4pKwDBkJcvdKJTV56NYiSxxhD0rbtP
KZ6iYmttGF/bNAvz2LE+DDNCrkVRy97fh2heBvIbA/NG69YW6DPZ/oqax/Ntc6KfmrPRnIoEmlPf
tx6U53ADFsh9EuhdMOoo9a+v3UL/90la1ac4LWmP/CjjOXAkR3ate4SmjxdCsqfewmwoO0OQZhye
+/sCMpCuDnewiJ/O//ZT/XM2jAuJKglyu783p7vU3dtYevr8m+G+poZ5YRifWMHN2TB2FTH5aD78
vdG91TV2pu7NgL8Y6M2mM597+fylJzFm49kwTGcs3cDdTzpVqP0Q30wJGeM6BXxVtA6z8mstZsxH
tAEPExMQg01Xli5iF6NbOsHPYnq3swtHCTP56/9FE2BS/tujHK1RyWIUzl6tXZCqiqLdmAHlIPoI
ZJZC158VVb/X5rGgPw8sf9kknL9kFXYqyrgjEECav00MCPwYYcXqfPueeI3GbCpQNBGGQx9mXlRV
/apUUocM/KL81XQmmUs4O251mWnBigLrS4mcJzrnf+JTwAM0wK9YZdT0YSzWGoixFCm6Yv2yNKu5
0D9PzBDGbHT1ou/drHWc/QAWerRDIBTluy0vnUufeojZCKOi3DGCSNp7yLTN0tB6ytXVeklp4iZW
7ITjdQx6X3tFs5GWhboZTmM1YeXo9wLZw7YFqLGuyuBGsyhxnCblIBTbuDp/uxNPps9GHJFX9CBp
SjV36b9mNXnpBeje1IxUnN7RexIpF57rxBvSZ0Muoj6mGvBFAzFMtLWfGcamjeyIxtTbC73bYGT9
94tH/HWkfliNkjhXdXjZHEAZFNGXMOStS8fCp379bOBMCRkI+oTwiATJ7iZIET8NepbRA4CAn38T
xxb/7Ncfb/3h1/exDpwYdKRXGu8BiMmaGvTMB4+EM50646UFHWZUv52/2annOTbhh5tBtQiD2LTc
vSsjgHb5AFXI/KEjQlh/7Qaz9RRwixzDNKy9oQ6QOj2XfrO0UT+cv/qx2T9rq9lwxwGgOYORVh41
O3eygiScDWtDlJSYqhe+T05MlX/j1R9aqAdBHgBrdPc6dm6mZRhs5IuwL9a0P5KS76xvLoyMUw8z
G/GBzKy2DbBmuG3uDUAhKzwLLouEALX+pfaa13tNdYvexwlqT/b5uh/vj3C1CGC7cSn/8kR/0maj
2wzg6rlKAPVmQOicgqCp/gjFudBCp65+nLw+vAsIoI7vgKHxugm9mu1nO6RqUNxrdpxfa6DjnT/c
gexdCEODou/bFPmv1a6a8n50EHJWw/L8HU7E1cTfeMCHW2AjVRU2ZJXX7Y2r8jpBZdQszGt7iy9m
nW81DkepqSUb4KbYDIfstrtw4nyq8WYjsalHqNGTXnmtCSls2I6kASQEPM8/1on1428+0IenClip
slBIfY937h5O9V7j1AVy5s8hH59FcCll4sTkqM0W4DGUoLGnovC4l3mThW3lKdX4AqWsRE00mivA
vOmmJJ/vSgK5uXCUdGJB+fsqPzxcS8Z9z9ao8oD5LKz41XcvTC4nLjwvVupliWcPYoZXR7lnJ+pG
KeX2/As5MW/Ni5V6d6wb9Lq87nBYmka9Tq10WZSQZPFd5eGw0oZLUe4TiRhiXsAEQbRxstFy9mjd
YMdDXV/UTjisEzPXkOV1ET4+gnQOuoI1LKRxLYq8uvCcJzqeepxNP7wbUhLhxLujus+ps1hZWWQu
OczGJ8s+c12gqb2prNFdn2/UE2Po7x7/w82SISM6BMzIqxlDbejFHLn5yYVD81MXn63FadzqijXp
pQe2fRs40LtjbS/18uX8bz8xdP4Guj/89q5SO5XjeD7/NdhKIJrk2G9d/bWwvw0IkJIpJLGivzDZ
nOwSs5XZH5JoFBw8ewBwvgc2lIHSbn7iA31LdBzBcfukJvmt2gZXoYAudf4RT7XgbHaQvu2rpuNq
e9DJyW6E33TwayCJbl40F17S/1YtfLLn+PvEH9oRpAvwLzMTXleouN2iqr0XgHv920mG9o+CFDzi
uIRspk2uluB5lM5Pl3ZoYRHCLivSBaguIm15DkUONjF/aRVlB6Mn38ZGkqwtp36cqsFCmJQoMA2L
bo+SOUFFZ/EJbDvtotcxqHCYVoM2Cu/Q7gCRdQBgRnby3iEBWJeum12XaYqIQc3jNeHrJz2aHtpK
+dEBpNyAHb0zne43FDltVXUQhdpYYE/p434xOLa6wqfwovmQIIU4ag1JVoaksbegmC7MAVNMa0z5
qh2yQ1iFT3EIyjhBNhcalHWEjYqjOxFL3bR+B/VAtmZCualmqCS0UdCYhQ50X4Uzla4rvD4a7y0X
eUekSE/LE2drSLu4On4jxgYCVNlOO7/El0qe26+/vPtMjg9Udh+realO6sdBbkK9d3ZGUo0Hp5MN
BCVS0K1p0FckWQY70YfVsp5Aptf1XdHZvzscZYvECH51sfunn7oAbmv2WqtJfRXZdrVI1aneqhlU
jbrHEJmmZB83RpIt4emMa6rlYRdP6V41Wq9zJDC/JDC2Va57eRncYeboIKLAnTcaaO06XJtFbELD
FknxKyz7ly7hiLXlo24N2GhYQoU86Imlr+x8fM9UF69DFHvCkgdqeMdFOoXDhmp5hWxx9GZhIKDW
jADSiy5VVigCEDZmdrVKGxBN7lA8Jjj9OOez1i4q7EWFlG2Za3JcFGz1V3pSmuhnHDK2sUiA+seT
bXXpS2OWv9Wp/57pLY057dsyvvFdsLBHL0FrVru4ih6G8Zi/JOSfgBw+bDWIv8vYehSyfXNBZXcp
gqrYcV5Ho70nTHCrDaxpsY+NuOjg1zpNTGlJhXZXUa6MElU6bKwHPTD/FBkxi4y8miR86CVcqd6Y
DvlYPLq9fJFdU5DCGIxrdwDPWkbZs0V974Lk5dUYdHCarLc6iu8NKbZmk8ASNDWVr2SYh1OivFgp
MFtXBuCmmiDA6Yg9Ui9HbWOn4Y7w9Lc0OPLDjqTyUG9uO54cAJE+LcxJbRdQ22+RP16Tt0vRdGmv
xaRelUf7tdrWJZg59VsX1V6lKNNigB++wJL1mDVI0kWkdQsj18mRx3+31lsJBLtlP9/GyibKm3iX
pJG8IsJbPNlloxzVl0fcrCipXxmI7HACjAOpKED+UObFF4i/dPKyQZ7sQz0xgnhtWAqyVrd9M7Lp
V19jndCKFCpsa3pG5P4Yi3YrnNZe+GOIA9gwfw/IJtcGWB6tSr5jK7nPY38fcH6xiLLsVuOnrFnI
XayE4y5KoqM94QFp77UB3V4FyYwf0b9uGhQCmoxvC605+Hq3k6ODHBkk44Y0IkEqQ+0surayF6Q+
DRva08uT4Y4IOqpmxxJXRdg8+1Hfe8nQaVsKAbeKoKmzBq5p2PebQVRiYRTi1pT6blIhw5QTfD4M
B+HCCQNt4dhABX0zBjmdAliHMI1rKiAzd2BSsIbxSmpNtMSpd8C+BNFFqmh98c1sidQ90xVJ5Slt
TlQAosP6FRsMwyRLRqgwRlK8yIg3tP3gGCTPpukSzUxxo0xm/EL8aFsmA6uywasVAUc/BmoTmbbm
2jHCqwQf5CKtDU9S27/KCNQ8WYm6c21x11rNowPlcSkioIkGDMOgC777AKaWPNu3UXUeXA18bxHg
KiR3jKpRle980zxAl3xVM+1RRTgyKCG8jGSnBHgA25bZJxLWW4neBhekTpfrHRy6sf9C3LVadr6s
tlopbeYMXaPkMXS2rkXxXVPBekZJhq+ybm60sMxXRli8NQGlFUqbPCYTvRRpgA2yMP5T+bqBsDF+
jNOu2NRktiHFg+2c1d/sFCTO6Ng/Jmm8dAZim7iub+2mB2NYD38yatqXJOq9D6Fmb7KRLxpOvOVt
LH30Gz1FFugGyIEHyac5IQVK4DibYUrWeQTB3XByQA9KdpXYHQpeC3BpPbp7szENyMwOZ5b2gA03
vI7V4nlyi1sRiG6RWON70gzviiHfpqF5NEWL+RprQuvEb0OkIDMJOX/ofWetTcGIn1O/U/r0p0yy
1xISF6VdbOtEf5U31TqKtd8St44vgu9t1j2pIVKqkoxLXXQuFGodqnWhKvRHbWUqBGE7QosrKe3n
I5x8CWx/b0aYaZBC5XyWTGRs58VL6DBXmA3TDHvlG5flaw0KJLpKjwI2rGx7QgID5zvoK3OU9ovU
AIYfB9aTFRj3RSEmdPJJuGLPhG5n8kcUu6xm5hQ/KEr5rdKs+HhsAENcj6nINsx9ZkdeOE7PUVWy
XFraN1SPnPZM971qPw4YQnBP4LCuEgDMWgJu0G2DftFKzrNkpRQrcvdIKYeaW+KAWVoIaZehPx2T
QR+0SMgN/cW9UqIJKraDzi0BODI4/KkKUE/ZqaXuBjuQB+Hq2Lo61quI2WNRMSms69pRvLBnrYwK
/LiBieGscvK7asD4zlcyS52bezD3WDCzcBdxmRrDpe2b7qapjkxeF2qZLuHgDbn1i0X5O26lOztS
nBUxg2YRYmHR8uF740/foIbqK4kNeGVL7X5SgDriYbhT+/LXCP7pqlBBaRJfGpcdZCXPDHV9HR3p
13bUO3dZWrdbyQ5iWTu6uEvq2F9mTlHutd53QaPVB+YvbLNNdKMF/UOUVN+MMkygdw4l2Ui5scd4
5yNeqLOVyZfXWg0z/Jal9YwTpeegNVWFJ8gEvKvtsqBk3B/RqMTawi5r6NZpN96nrt88ZAIZXiLC
fAeRqvuV5Mo2b4YG8StEPjZ8ctOAfHnPbQPWXqtgp0NnBhd9aotfWijaZR/K+qA0zfidZIzK40BR
vS17xb4LZOB+t1TlWSr9dEes0/SX0tIgmHfFuNPDkdXTKp8hjm45jxo3+ZC4m3jQtJsiKShEGGg5
rRfTtYuzYu1j4t0UDaRYQGf9Y6dmkm2kJVaTy0TgDMM99kJC5VrzDHi1oN50ALEX4w0alehoP6Rs
KIfSvY5jQ10Q/cBuxr4YwhvSjtxUt7103sm2MNd1N/2sMc4sWjdlL1Y1wVJv1W4DyOibJSCtJWrp
b9A0RGujEs7xR1lLX8EQGU4gF/1O5Muc3fPGd2DI5ZXqLBWsj/sirFBtc2K2UvLAXPkFR69qMPmr
0TbNq7gfWfUwIq5rmIuLRlGAf4Vqvc2VQn0tYc9dW5qErq3gmTtqOa5zq1e/mc0QbAEAHrnHqnkD
NwOStC3CVaU56c8sdZP2Kqm78ruK3XxhGDYpEaV0/+Qtm5rasEbGtfoH+hjOLlz3FNSSVdVmQbNs
4Vlidc7ilWobPvBANJoRME5U7Ol72FdIjXMj2FO892YkqOrof9XaMkf1t54L/Rb87i9O/hE9AUQ3
jzb5utiMdd0wDUprXUWpgXpdLdm0DulSoO/axpGfAE0dXmPFyJd9PQ67JrVZanRJWeOY4n5NqYEH
x1Md3JhKFkczYAwShV64UBkX6AWgvvljv/Dh461lVqtLrRqZlYVZr7XCijdUeL6YbnRfZkVI+nzP
XjaVfF2xEd8ULX0iNPqfdqdUq2Aa7mq+dRY4Du+MihHABLVLhhrPYdM+th3aLDzZGWzXoltFcfWY
4PnFK6o0a6fANKObnMI1bv1gRXZxCAaOkibN/GXEugu91kY24gThuj2igvuyh9zsKy8iq3+NLr/Y
ksaTGktnYccZX3xT1W3cLhGLNHCGlSlcvtak/16Ejs522+bfpyp+t5Hddqc2xVr43Bt+6Q8+XZEt
NcGfTHbmhkdBP2WmO+qPFTCAlIolZB2A/G7U+zgZk+XYsHnNNBuKoXRgubcigroHynjhC8oy+UnN
wtGG+N71+wAvwmjRXaPWG6cYTpziVAjUe8QGTKOHwS/F0nQ5CSgKvV23U2VuDYdYgwp+/I7p2qfo
uT/UHROVaxkji1L1DMsBEUo3xMm6KoTYJCSebogZXougS9aEMXSQh8OfXCcALUTYrmu4hpgR6+/s
WI72tiDbFER6b8D/HysEjA5zQPa7zIt0i8xJXwQWTCJfto9D1Tsc6ogWebhrvBL4Gm6lqfJxO/El
YPKA3zuZPlYGerC4HMqVjYB6kR/VfZaLZUqknEePPvJec3iMRRnA8DtayCik4IUa/croWwntGkFR
kQf5QpWNdgc9UC4ax76D7cgyxmeqNlDD2Olke9pR+1y5/n0/+Y96jMKyz+Mn2zZ/Whlfe7ZUe/b/
onjIJ1xD+D2jBbh34PGlxD5XFMuhFC4zVZEdQfg2jPTK2klXD+9iwKt7nOPVEpk0S3an/Km66vUY
DbxqbT7O+1AcmrbONnVe/xlEd4hE+oYgFfWUWgSrWLea3+S0SwxwIUTbLslw2Q0TOXAx77Vui+XI
7n+pCNFuNCocwR8axlKpy2yNyQBRQc3+Ae6KupFd2dzmEA+hLmqvXV1Wq3DIizUpW8YyF2jSwHk/
i8apSjiflU4KcWj+7II02kYaktimBu+WtHy4KthdrxpL7w/ktYOAT6eB/qg+E8p0jqDM+HhCKLaW
BSyfWjJgwOxF4TewDU0tIzxkw0A6osYCprJibUpdNN9yoNg2FGvKMHJgjxsfnyK9zPYPBYcpr7rI
2AJhWnaWoIb966EMhzej7+Q3M3X7pZ2SEEbgIIR5NRTDS10fkb4046Pa5Dlcc8yxuQijl6CJo2vs
ftZDpUSO19T1eCX8yXyI0d5cp+bRc1wk5Z867yIAOwOBYVi92d6WeQR7DY2i2rS8llykW+wiJbjI
zllPHL1fhRmnFzLIyn2XwJ9N+9BapmNh69uwO9JqG1Pbx2GTuwswL2zfZOsER/eaP5Gg5fbG106h
56WXxxdc6xpHxbKpVqakH33xQG5eSUm4ocvLLiIcbxrXqeZiJB8H6rnNP1868BOzw99MoAHOXJJZ
nUrZl+nw4sT2RmsvAQ6Ol/nkqE8czxk/HPWJUEl5O23ttWxpmEU8X32scrEmP/Hqaw8wO/OtDRFi
2LbUPYYIagONbFeWyU04KD++dv3jYfCHJ7DckE9ZVyWLoOcrWIwLfeiWA7Px1y4/iyklqtAaYI64
644CHmMMXtrQ9BoXG/H5G5x6A7Nj5DHWI7/CIwaZC2mKqlwnRvfIedqrBlL3/C1OxGCOoM+PTYRF
12/JReDYPTYPBjv10Vd+n7/0iZpMIWYh3aL2gUu3NpbyXGwHtriTsB/MjFGOKcR1EXoVxoLSnoNq
Hg2penchyPjpQbj1H+JOY7TG2LiNvefQPd7BuA83GkWVfKL1X8qE4BbHuNOHnpUw0VF3NxbeaJQP
nYUAMSu3SthfmJP+xm/+M/a4/izWWw9xpGhyEHvblfnWTLFE6dlQbZCuIGMdjPimMAesScrATr4x
0p3mZ+lVIUEZi4H8YTja8T6VeXbAVBU9N2ntPJ1/q6cadzbplLlL9VFOQhcm2VvpNC8s/8ECt9mF
R/80osWTz2adJC4ziHdkSk1xpXG+puQ75jn/u9VExQYVxgQcsNQezz/Mp1EhbjabgDTy+dJSm5w9
BVXGBu1mv4+m5ph7ELLbluOtHZSbiN0WWpw83Z2/6adDjpvOpg0nbtXeHaLSG9jL7SJENHwKifiL
7TebMzL2mLpixmLP7u9bnBa3U29cJ1P5qurWYSqn9/MPceo1zeYNsw79tmsLsY/a9HuUyn0HGAXS
1YZvvN0op2/nb3OqrWZTCLiIPNNQgnhZOFSvrSO1m65op/HCBHviKeYMn+OhftHrASEzDc0v31MH
evO9wjl9Tbo56W5fWYgstnD/ThdRFyEGyoTYg8d7jezmJpS9pxad+bUZb07w8VuUknGbUCAhX6EB
BFeEWLBraual9IlTDTUb9WnEQTNUWX1vykfFerdMZ1mOr8mkLoroUg3bqUlvzhTwNczSBGpHT4kC
giy2kuXfI82Zfma66SIHyp3qrWDojIuqI+8JQVLMCeNErhsSIt20b4lNau8JvOe1Sc3Id1xnHLZF
mAcvFN1+3gqqPpubLHQroQga6RVRWS+VSvlphrmGb+FaDa3VUKjPX+n16l/owofVpQFkkNhB3Xro
NXBqiSy7y/VKvxAn/nzSU/XZ/NP72phoStp6dnytxe+i0FZK+RhQi+hX+VIVLyO+tvMPcmyY/y5j
qj6bjCZ8B2A72MDUBIDvg0KCWZs0zeui0rmQAfH5DKHOM9Rc6rV97MbS6zjKU78hf7jw209deD71
1DWZUBYXNqr+sZaoRbT6Qhj9RLPME9FGbIL+EaXrNe11h6gnb7H59l+CwlnqPAtN6FPZu7ChPVdJ
km13zGbVzKHb+VX9fv61frov5Q7H8fGhf6Y6n/5NrLceSazPvmqv3EHsVENcaYl7IYXixFDTZhNO
qFe5TKe89Xq3XwXxn1b+6ct7XVMo/gkuzJonBoI2G84cahP2bRJ6Z9JhiWnlgxtH6E+0rZ6IYmm2
DS7bukJBXXwpUYyWO3a2Dy3XpSbhWJWWc4iX1cV9rnSrIpko4nxysvaLzzUb4HgK3SadROFxYvAM
BMerfP+GrxXmwooYDDV0uhH/1mR66alODJV5XlrRdmNOtI082vLHED+25vfz/ezUOJkNwcJJ+qTo
GIIKOpAan03hZ3hkhgsbsRPd+D/5Z74hVLNgIhzqLczXRW1SeTp8T8W4Pv/7T7TLPAuNoiAl6qyg
9SrnZeRYTfH/nL/wiaVSneecsZ/j4D0vWs/l5GsZapA+EwVjjF3IXY3x11aK535sf9vIAvNa4ZTa
XelOcBsZPoennDe542NdlA/nf86p55wNVgdD0MhBt/SkSXA6Px6HXZhpPs+kstR5zhmwWs13NKXx
pN9Vu5wIxxW8jmkZc7p7pU6dslHHidgds88NGTZEtaPuUtHGie73t67/42Bt8Z9azRR4elj/KIJx
m7AbRQ9bPX2t2WbjVJmiMIVM3nrJ6P+c1OjWQDx5/tKnuvZs4VWGMXJ8YFde4ooX/MIP7ZSNixpn
4Krsuws5dafaZ/YNoKE1MyI9az3NebSUm958c8cLXzGnetRs5KsVVe6yYeSUVLgfkaxq/Pt8y5z4
0XO4dh9OuHoUFpZcQ0I43peDjVzpixef7/Mti9PVNGTpLX9U/a4gzuFcqB7/nCZhqfPTxFpk5A0W
7OgDH31hppA74kRue53rTbPLQ9zGdhUHyzoKHLCUdnkr9E7fEJbHeNmlci2cwnyqXOMSbP1EF5uf
PlpGPo4+s4+HNHvRc9hsRL8qkyD5IFfnX9WJTjA/gLRHmZC9Ebae3mrbrK4Pwhwu8ej/Jn5+sjWd
c7jtRFfcSWfN6vl4+A0SkhBv8t78iKinvEl+YCb0s0X09rUnmY30xqgqp5Q8SUWW4TasBCl6aWl/
bQs853BbQnGjiTMFclvvHPvZ56D5/M8+NVZmAxwpllvGVdh5E2lScamuEgB7uN0vXP5UD5oNcnsc
NTUb/NazLI5Ppb9Ua32FamNTiW5z/gn+bqz++5rFnL6tHV2fesc9lK3coD+7Eutwma31LUGy/kA9
3mpaXvfX5U17k27ze+17chts0gsbMfXvdvWz288mhISliukgTL2Al64vB2LMcqqo2Y3/h7PvWHIc
Z7p9IkYABO2WRpRXeTMbRlVXF+hJgKB9+nvUd9Mf/5IU0ZtZVEwLJAggE5nH5D18ORnMRp4SC6gP
fRRgovStC7wDECnaMbMG8QakCmyl5zybTjTJxb6sU5uFtaWhq4Ya5JAEcaNNMOrWS5QWGvTTncHt
A2gpx18mBbKik0oHrq2EeGxqOavcUmY0FoAjpOhNBKUNYbYyg83aTKmLnNRpYa3nkmNJ4YuaGBoc
mGE/+s2qZNrJvoHluJNkMCUsjDtugF9oMiDBMt4zr4CL5j3oHiJsuTSgXAuuyloao/ZcNarbCIsm
K6BszEBziuJk0Sr5nsdecQ/CsGWE4jPAPlOePrWsRot8JioHPhegnJLKZONkI+oBsjWHu9xk2kcM
n8G9LnoK1EzJAwQi9TK3MFgd4Lz6lVaG5pl61T93I6SYM5C8vKw9I4bY4PrAi+aPTot+Q171akcL
rrZ5P3EERktmgT0U9RpOVS7aWo3aa9CXaEI+8jgqRNo/iFqLQ13U1qnDtB3IDIgFsRL9wRhMuWPd
RCDKOqYFxAcL1xPtlAOCQrUoawuAfUrCAb1U+o6MsM5Fn8PdpBpwRaI0AS2rVGeEs1a3zJtLGb8m
sBrNPQFkxxooRiBpOvNsntM40wjmYD0cNJ3lTw2qTdkZQFnsWCteYzjjrZtGuZ/E5VO5SwqDeQDn
QW5gHrRbmub6+eD6aV0vboAgsxYQBHJBFN+zkxOpjblqVsPh7Dd8TA/Nrl2VG3437M9aj/ou2cah
+3TLA+LnqyFZKsKLOgPcJkPaQeT8CXmap04oiG/R9KOHk3BKtY/rZ8fP4YcsK9H2wLGmWxwdNuwG
9PZNqMfrP/zzsUqWVeeapVU8tJJtDbcqdhkglcprZ5hze7bByuj6IOcT5qcvtAg50lGlrnWa2vVB
Dr1NQAIO0ERTVVBnN063S6+xyDFNPgKUNNRsKzLszmLOP9v07DjQ2jfuZ5cGWIQfuynnKplxycnw
WdNHYHw8rX64Pj0XFtGyYprgkW0zKbOd3u1HNvsAygFora0zPY+yqbwRfi68gXOOfH/dIDKgQtRY
Q40gcewvoskzUPt5cs3P6y9xYYUuC6bAdYqaa2eaCW2PqRSbhNzi+lz66fPf/3ryoTGV6KtW7eYO
7pjaPZA915/5z+X3h4W5FE5FOsHhRI2ZZ5RBzwVu0UYeIC7hFEstXj2excZgBgw5XTPsCUSbSuZu
lRRQI1bpa9lla6bZ/DMlOW09t5qewE4Y1l0BvgR1wEy9/pgXvtxS04MWBbNmpQkIqu0nDcjDozN8
Xf/pC1O71ALIEKmyfLbmrbDKk7LVg6Pl4fWfvrCqlwIAXd2UwEsUfKsbXEFgBrCgsduRWK5rJ1k1
RXdLM+e8gH/4iEvx4bK1O9AnxnQLQPzGSn4DgbpCcx3snlstjZ+Lc8RYJIduitVhdlqytSUachaZ
YWwLteMt6B+4yerUTt+B3rGecdXB6aPlKVKr65P4/2Xgfng7R//fxY/IbtOyG/hOzCNCWufW1RQ1
aKyZ/sDzpNuAjtJjKXal69UgBwAynsfVGywO1V1Wg73CK4qMU7Ds4SyzH8G3FvhOcyYvULUm32mL
oNW4TfFS8zMqyhqhleSZNHFfNDQuEE47ksOkFx3ykdL8WNtGCToGr99H3YayedzURlS0eXXo4ifN
+AA+CyLwVQgzZtjX/leWhs+bGX7N2Ya2Q8iYBPlAB3rwWdkaEEV1UPW/Ry6imm+lS32G249EExch
6eA0GE73NXhaoBfjVY70uPvLZSzIuzc0gQJ8hAjg93B2aFAj72pENkU8Nx55UwORm3lZ+dlnhjdl
pzjbxP27PndeY2MENa6Qj8HzAbbp5zspOC9N7et1CgR0ZqOsIzfuyMHJ0VOoGFlslSnnpA/vhGm7
XoczmZ1sJHdDO5HPLZsie0ifLdg9llLb2lm1A6zVqw0bmaAWuPPwCTx7fujzdxtoZTMDvLDYmpNd
eF0x/5prdm/PAwBLw7pozK2dFneu0B+UAcA9wPOhaGlYNq8urQOtc7w8HaGujSTNgpOOUX2QAtdE
4FBpnEPU5Fjr96KtPIG/qsb0nWwO6/GQGx98LL0zGJE161Hf6TkAYcm2KrRwZkc5VT4Z77oy86T1
TlzhAaLopfnk9eMKZjc5sjcnGoXrOcLezFATyjvDL84vn6/gDBAM+WM92kGcwBJJm/fCFmvZ62GG
lNigvV9b8aohHFaYqBAOcKi3wNORiS+7CsSCVAvltJXsO4VIrRe/iOajyWAMzn0FtmIOg62Tnh+h
43uYPrvCo68jnAkIaHZHpjwonR7oumEv00438cjerDua3xuJT7/okH1T2e3i+akmkYo1P8WKMzXc
EbZuuid5lAARJ0LCXqsZnQk/fpHp0czCJl6LU1JFtNmPLu40fvNkVevyAYww2QD36ePn8XoUsPCN
IY4jknXYn2uPKtlaIsp6rDB/foQw1Vjdg4YVgMkR234tjmjRieEeNfwzg8ggYQffy5gUm9mtvPbF
frVdbY01D5OpILOdlRFlfHyB6gA3kqNtgUPx1uG/iXlK7tJ67bgvsFeftqYRwJcIRWO/MF6nb42P
b6Qd/1MmVkYB27BSjBsG1L5nU2OVl9tKu0/zswqbQokUZvEKm2tlc8uj1QsZHpP5EJ+oJby5oiH8
38OsGCJQ8Kt3mCoDu+TTXwnYeXmznpNkxazaF7UNr/D3dt7mAq5Sm7J+AGfRRfUVMFmQfnEyGB2m
ySPOsSJ33bgR/JFU+9lYuXYDnvBTzI7oaaXDo12uu/qknBRr3gczvi2OSgQ1+EMkKsq3sdjXAGPK
9H6e4Qyje1hxmXbCegK72nWB9A2mNIKp9Lw2XD/pPaFHDHjdKVQPXQ2Tsz2aOHBtp6uMrDIBM77x
s+8j4Fezr6wJ2CMs09t8TT6SeS1pWH2MNXo+vrQ840N+xzjdZKClno394hxd+wvPlo+rCbwp7U51
4Lu+ce0I0xrHukcMQh+lfwHDpur3stur0U/4KnN8p91o1iuUsyhsyXrjwSJ+bBxm4JatGcDedT1v
hkQConzH57BvtgRcBWC0bWx8y/RMB3+AUV7qD7ZXPTHw31Tlgc6DYzWqgfiy0yOw4RmDu6naO6B7
ADgO1x7sjCAH77sc8K1CQJzAw/GS6bXJ/hPWfTzIAGjzrZ3jyG1rD5YHp4boG4cABFn2HmlavwLF
Ahe5qfytyae6+WhtEKDih2LENVH/TcBC7b7ISL0xgZYCZb6LKkDbJyeNAQFkvzZDEeVIqMZsR5Pf
A4BqgyODXn8f2bpCub7UX1mswgFwYyLB1gQxSJYqcIY7EzALJ3lWwPDT+b1IReA0hwoAz4I+286L
Mgyvr8S+Mx4GSLTGxouswLPZKBJxFC0yaEaY9VHWuQ+9L1SQGjxZCQTkyZAAKQOEV8zcK0ZMP6DK
RTZ5rvZZcMhmfKGwQN3UJyC+okZW5Y1Xq8TnkgRm+tSREtQOZ12boJbgwQ1tH5tYewSaQCmYxgOI
NSqwuge735ckD9HaCwBxD2Lio/rhw3Xdr8cT4KjBhF3oah+WjDd5DFpwFTGFZVquACQG1ScD1PQB
NYkAaOzUdQIocoUtnLvQ8gdLK+xBRzjzbY0R+DUF1wPKHliW+Y66G5MhGFIDN/ys8a2p8Js4qri9
Sk2+nS185nmSHjFE1LqPoLrs4IDlG/ajcEww7siuaPVI8f5eWZYvRqihDvne7odDDUy9XpLANUF4
MOHaC6CUB/2uNbSSPNCAHq0EPjB2BoexeAq09tuG0FSHWk9lvKX5OYeafDaDGMOIr7dOZKHcgBQG
U4LWF3mbidhMWMKFUfs1vN3BrzSd79R5SwoeEXNA+Htg/b3pfmaN5nUTUNvmAK+gZzXA763noaIZ
/mGOQ9eGIO09QWjiZB+Tcs/qasdKcz1aSNJlzL4JLUMOyHbXvhTVBmWNQDo9kLHafWyAEj42p6La
uyjHcJxvwMBLtP2Q8iAvQGHbH6t9TWNf0iB2XoD1Ru1wMsB0CQ1niiCe5ikXuijzqG+MDHmSA8bm
O88MSJpI+ZCp6ZFkoJy7BqwDlK0bPpbTvrDjEMivKM7PnHDj3tbxlSX4yNVQe3nZ3Jv0VcMWSMCn
7OR3lzt3nZ75tGp8nh/a4R6kRbBxJCx7wLcuu/8GygPVJ1s3kXfxWN/ljfFWOSiTS5XepRBYU7oK
+Qw6Qq++8rZ568DWA/v96MTFTpIxnAv9CyL8awukes+MceDLhL5Bf+uQVTwCVTuo2vi7G3vpp47c
ujLWPKNx12Yy/eqKDrNV3TFBjxTc6D5LMxwkxc42nA0pFVxdClDpTW408MdoUPF05nfXMFBPrKxv
boJZOiPBXzkJZpeiD79qLPsX/mESjUQzV1lTtZEzT90RGlCgEbnYwo2YhaccaE5mBGh12ECjrsbV
Ok/hfDB8sw6MCKL5E6dk3TtIenIajx6l/V3B4Dvmgnxo4FGCtEqDCgQh5LDwCisy+SX13tkCDaSF
uUBYyGVd4xtYwwqdnG8Dp3duGmA7tPU6BZnTz8sWOPuGbDDc73Hgug9+PpThU3C64GB8hroqJyC1
aYRl27IAvOkXQqsWR79zD+OwDuRiF75NM1Zu09VVJGhZIZglO6fRm6BmwAk01A4dN+4jZtnsgFX0
Uhs1DxtRjtuast8JB61WJkn7LMEnCODZ3QVajkSQW0X8VvZM93o7IZDPAKMHaPtfjPLjOLZoQ+TA
KpvSwvEzgo+IrkEbuAWe1clK5MBZl+NcandjSTcQTMDd3AZLXUzmXpT8BKm9NWNQSihLAd5jb6wm
zFjgdKCr45bwFTtzmOFgEmIOUFfccZPhOl0a8MajtPI70a7AZPDLqq83GS3vJ+z5Xo9XHdy1hmxc
j+Ddr43OtXdNSyAWkOl25881jr0cXIqVmrMtsxOYcRjECN3hHP3jZpOLVPgtWtZBKnGdil0LOViu
5/dDAypCL0x5l5Pqgcl4xcH48dPcQSrYTt3a1fpkb9IGKyiZzGItzRxG3TNvN8Zc2q+mouVaaq2z
l6M8Uwu4swE1hO+yscHFRVkwhMeesOU9XADaLuzQcd1B7s/YNo6bRGCEJ+/AR/CnfCCwNnQ0hNx6
yDlk47vRWqnCMCoP/gQFJGRACGFaZR3gMq9AVhYlTp8q0T5RBW1+adoE2hRc14+mIuA/D1mH8FX0
QaKZw8ek2iqMzRRcOJqZn41o00MqdLIWRTu+J9IsTohQ853jllMkQS2Heiivj8J17McCXdCHEfyj
8qOvQZzFVWMEybRuLP31+nX3QqVjaSfCycyJDaTIDqcm2GVdp+EExz0NZJgbhdQLVYmlmQg/W7Kj
lKLOZgynhhebHDeUfixPiG53RWv/W1l16cQAp3k+pAJ14eGMSC7nOZhFC+GQG7C5S/O0KKjWBazV
4e4EtFDarNMWbEkk6HNl3ijdXKgK2YuaA8uzEhKmiAc8bY6Jpm1Tm9948gvFGntRRzUyAzkmHwEW
mY4Gdu2AqWlyxO/u5d+W0KJWk2nt6E5ah0Ytgm0F7e3aRVfkBljuQiFoqWSumzXW/SDq7VjCubjg
WrNRqUkit2phj5bhSmzwivmkr+stjLnrG6pXFybNWUxaDBKzOxQs3anZeixa9m3UzjqRaG3k9MaC
vTTEYtpGJLm1JiuxTZGLIBYp6ru91J8g5qw/zzYVN2Crl5bWeWb/quU2w2glQ8uyHd5nCvNiZrjH
9P+6cBctzqEUU55YWF19CvlWA6ov9Eb9/9K5cf77X8/NWpVOaCtgS2iDXDnwRQ86VzbbuuCQbchQ
Cc4m5Pr/tIaXSvZmXxR9UbktDOrFbhIPnEI8TNyA4/zBZf1QUbQWrxKXIIijNlXsSl4Y69wu2GdV
94aHgh5bQaPbfqa6aYc2FzPzp761tXVTwB/hrO1sP8Ex2P3gaa2jAAALgQZqH5nLfOB4h8qHBAm5
BeRj56X303Oel+pfU55YhEkuK75zYAOToGzVTL/B0EqeYtwaaq+Ck8Auadt+RbM4OWqQH0s9BcgV
hIFabQuXJjvKBe4AeJHyFxlhQx60oEB82BapAU5TqPjMUDfemmxOX1XV9x/oWjfvRYUw5wmtTA8m
w2eutVqDiIndP7eZws0azVWxMSRN365/7J93Htq5//uarDB5BZmMHsjP//TyJQV7P7WRsz5c//mf
e2902eIw43TqrAn6MuWcRX0CKQci2+3Yi/0MFSevGkcDtMv8/fpol6Asy3J1nRmwGJwB+JU5lFJt
AdC7Yu4rI8Wj1QDM2Nf2O03ZC3ftNeDXh7RM0KZD6YaAv379GX4+pOnSkE3mDHT3dkBw5HW2AjN1
DBTt2TtnaX1Uyk23gisgnFPcIUAgiLUbM33hQy59weAekkCNCzNdpVUkccHVKTklmb3O3fRGYP45
7lN7sXVH6LfOTDfzXdclAKJJXFIix+zKw4DD7sb0XXqNxbajU5bC5GDsd+RsDjBU4x7iHS8o2iLJ
bPtbpluXRjm/4V+bu5o6MJLFDJhmqz/CsmpAEc894JJyxBlyI9e7NFuLnQVqmmmVJcYwFA+ntlxx
Wwdk+xbl8tIrLKKyXtVIXnR0tcfKISi1FSM0nxqz2/JMJo9l15j31xf0H4rC/z0Jqb0Izg5qQU2G
u/kubmK0M8y2LX176rjf6oPpJ7Z0gr5SdjCAow9BtSptI2B8eJhzkQWJ3tC1y+t2p7vmDPsiNw4R
qkw4LGvxk0DhBGAUCLPlREdJQS/5xkkK+/coCwdAnaaE5g9zN3Ns2gdCsN5aJCKnDpRxdIEmHXov
gqNs4/6+/q4/5wd0mWFJRSZhtWqABMujRX67iX4DIXDphxepQazkCLEH/HApHozuyYUM2L898WJP
QtwtRd0Heo1EHEv+zZxbxlMXlq+12Ihx4xaVlTigrDZw3HRgSR/3gaRtcP25L/38+e9/7UCpMSfl
DL1BYcHBBDVQNBM9aM3fmJYLu8NabD4xFFIYiZPvymLe9tDqQwYztt+mU3QHs0xu2cpcegv2v2+h
pzlHn2Todw2X9xSVyKZKnkRhhdcn6VI8sxZXoX6yJisFcmLXDAQCggYu+OHAq2aLrp4d0ZKRQHZ9
suJOVx1t2md3em/PkRtDfBd64c7BgszJy/WHufSuiwMHG5LAESpud6bTwpO7P9hp8wJq7j9dzai1
OGXKNFcdhOvUrs5hqSZfxtmNRnoy0e26/vwXtuDSG0ZAr9u0CHJoeypav5MSuCw9TR6v//ofTtEP
p+TSFAYCj6jT9ECgtOG8kpt+k+7qLdtZgIJVXvnsBCKwvD5sN/1xehyf+2fjk8C/5zc/aZs4fLnx
kc7b/qenWBwHg27CZQI6EzBEBBBJ+ywdtDBbSIWmnyb8Oa6/q3lhd/35+1+b13EEpHossBy0cYBP
kJGjCZ5S4g+M1RQ7maH+3ec0gfqcqlALq1HxB630M9Up35TJkETV2KDmPZsFmuWxG2jMhoJ6FUOJ
Y+j5/TibwzPNZjRjrB7m3h3qfTpakUFvCbZRdos7wcRQHCCdPOkFZS8xh5EFRElo9W22Kj61EEBb
q3roD+Xs5qB9OVqKb243QQxa8IrWKUqLCTqj5WtG3MENuEKhD80nsWIza/dAdAybPq5RbisqZkmv
InP5kmUsOUGdA11jVUFWzSrcsOS88CkqUnc8Jd3JiVNxS+T65x1H3MWW0EDvMB0LsDvDPYousCAL
bv3T8UuWdN+qmJqxP2PicIfy4SMWck2DNs6NS8UFrgpZsnxnpUMoDNjcLeA9KYdjSY8ychWr2JvT
lKznqp4/DMbyt6TTtQACPGiE6aK8NXGXtvp5Qv9anzW6DlRXqH/pxntnUo/O8Y1D5BL3wFwElqyQ
rl2YNjYY6wQaPQ55G3lXHqfKsAINdPNQQawiECDhhkUipqCOYy2oIFQPcMswP480SyOIPeU3ijOX
NvwiApVZpSYRI0JMlRXDLRAaOW4rtRMcm8uVxaGEoyeQTLi+8S/N6yIcpZIh0ygwGFPNOjOtNzMu
5xuHCv2DmPrp7FoEmBJFa5obKfAScGffaQ2P9wzSOo9q5ObbPPB5V6HkvFEmxz0VZfWXSsr20yns
NA4AnWt6cC/KQnmuyTtIkjo8GOCjsxfAxIYigewt2oR5ZCOI7To3J8HQJmjn2TOFbCCJnX2v5NR5
I2+bOyuF/lCmhPiV0Qm5mkb6YTPGQAUQpLveQLRxj/aZtq8myVY8r/kdHaW6n7rSvjsjm/6rIGEJ
qTsICcP4nkKI0FT19J7UrrxTTWqGraiHF7DVAEOaZO281hkBkXweSTTPgxSe1iZyzQeecSgxu2Vo
tPp4FAkgzQlUij6SmHSPbZa4u4qI5G5Czh8MJcSUcOvIdkXMqxMqDo5XmWmP35qghaTL2OeiH1uf
VChvN12O9j3wd1EpIFOZTPKj4k17n1YDhTi703wYvRBhnLFuBRp2Gha6QvMW0fnOaZS2Gx2h0Hpu
jU3XswbGJw7a4YTmq1HNxiv0oPmH61YOcErSDiDManikhgBf26P/RodYQlWO1JHJkjqAqeCw4imC
hqXJ4SmFPLFfy9nFmW/gew66m4WDPk9hPKQyQN/TDLO4KR5JA8cV2KShI27ZJQbWsk2XoS0f1xBo
RDKZPicxrUPIael3bmpD7TceHbgrAVlRaE0TMtK/ZW5fR6xmdTAiL1yBPtTekbHMtkDLZyf4QLih
A6uuIIYXdOBkaGc6gzqpERwFKmr2Bd/U4k3lsfhqyCDCppg6Bung7lbacqGCYizOMk1IYYN91+8s
pBBeN4QAnsxhespvObNcGmBxouHcKMHCRjBPCNlBVTtKU7EuG11FU2+bQUYs2BmON7K8C+U/uoR8
QpF/anXb6XbM6KDcCxF1II3aZMOEgGqY2Tcr2o4kVFAffVJ2F0dzZ1SQ8hz1kJmGvY4pMo5iAOtj
pgbQKV0CzUmNV5/XT7ifQy7VFydcQ12R6RQ8W9IBqmBn+Yh+WyFM05vdDpC+fxpl6Z5W9W7C3bYd
drCV9dDXow1amfnX9R+/kJwZixo3WCIS0K56gNM6OstYh0N65GMSOPmNNsSF6E6Xbmk4iVxi4hIP
PQA9Dpt0fu86tZHYPQm1N7SbwzgfAq2k21Krbgx6Ic4t3dPqRE4s1hDSWZ2PB5sWOXzaUgjC2kCS
5Yi+IdDExce/TeF5av/KH8xEOGltZAjyHY58QE7jRwjE0dUwae8UYJzw+jAXFtsSo8wh7D8JkN3h
MXgu49jbWZlvcVbeeItLU7aIpxZLMqmzBph4gMYQOlY9tLfpCBl1A0qgN2wML50eixy1hdTkCIhv
v0NBqPMHyLRCTTuNTNO4SxmgC4Y1fDS29n19xi4kIEt3MpbojiS4yOwm9Wuk9874cv13L+yZpRlZ
p3FLjyEzv2vnsyWp3kO4R+z0efzgXX+jh3Pha7PF1YxyngPuavW7ESqJEKXyIPDrG4AQXn8F/c/p
8UP+xBarFhKlAsphE0oqpbFmIIC7xb7Ty5UJkU4BDcKygtrwvhLvLA3j4lcDAFSajiEk8zw2i3Ud
r40UKUH5BGVUOKlEzHnKsyIqx9c8rcPRaSCb/Jr9AfK0a2ZErTT3Q/8YQ5jXyoMzNUgWH4nYAh7u
yThqCPQ4IT6aqJXR87sYKLgK7LtWCS+mFap+QMIde2OdIqr10NIDXrAHtSEHDq6Rr+CL+AjWgONa
0C41glp8Z+TYEIqfvlfEa8tyBfjmXG1HfV4PeWib6zix75z+aeDfZj3f23T2TWj953w9A1s6t6OX
u/tYYR8M342zgjPVKpsqwM++agNKqzCYGLKQFEXgTkjXUGAUz2U5vFQAgA92MI7vUN6BhUUqJjDf
QR5HOtWElRMNxXacABA3XsgMjM9TXguA49/FC9waMMccYA/g9ljraRK4JkvzxwL8xkzHhaBbazF6
WFMZWH1UwvQCQPMZqBSgpjvyWOiFP8UKOPIvwYJmIp6IV7R85HAgA8wFgMcK1Wv6ZGr4fyBZb2tR
ivagEoe4humdDaH58UPP6AqVWE9r7mEyJD1ggcvMxldbJda6wGEweExHw2CEUvcutTZ1CvQ2FLKh
jlsHqQ0YoAotu/Zoc7AHXCaApuZ3EwiHJUB4EixHCYRZV5S+MMIkQSEdiHX62ZqH8z1b4zngBzkw
gGbQlVAMb8mKo/lBs+emeWpk75cmNNyTIqBz5Ys09TobteV3o4Q5goakt/cl2RZiL6T0ymEfj/9p
NfOS6kHoYX3Gu82rccL3KZ6HZGebj3oGEHYF0iXBjRntAw9wRolGvzb+d8ZxEmAtDeo7QK7qbICF
0+BBax5WGAcFZ4ri0HwZRVTkXvLGOq9yvxvtN01/k8wfzF0s+iBL2I2z/8cTx4Yn8f+GGHh4J5Yw
jWpPlFh3RnFX1tmHWSG5HtBIvHEknE/6/3MiYJBFauc0QphJJ+v94I9BsQI0PKhWRmivQFjwnQCi
0B6qHFEfyUMVaQEPro/7c+8U4y4upTGVsaGPbb1XAYxSVp/U6yIBV7Pa/917r/v9kfkfz4+Dl4RY
Qp7uPX59/ZPiIYZeJHAQK0PDr87qvT6wfVr1gLp3+T3V+9X1d/sxAuH3F0E1HpuYkXHM9qjCNh96
SlHfAk/3RpZzaVUsoil6lLGu+jLfN9ZzrG8lwL6JyM8UkBtL4scgZLvLImiBzUpRrsj3nYaGeWF0
0PWpAIlzoLN9Y4gL77AshEL12q4hb5/vB3MK+hQy7GMZKnk3dHfXP8GlARaBtHdMy2qdIt+3/NAB
K+mAbxLr1FcwGfu3Ec4j/5X/EaLltdLxCibJcOCigITMCXUU0BXEjVm6sI6WrDqJUnRrZV21d5z6
HgiXtYY75vWn/7EDjW98HvKvp2+VITJqpRkKGmLTGHZUFshnoHJMgY/MIOdUN3o4MBQLro/3830A
Ay62O4ciYZLTItsbku1RqIC4v+4DFxzQLotyxG+FIr5mwOLLzG6846V1rP/vO6q46ytk/dPOrKZj
aRJQfdS6qrXoxiv9mNbilRbbnEqIPdQcv+8c7BPwqEEmwBTwkaJ4v7LjFOgr7tujz8JkfQs48HNp
EWMuNv/U5XGRpxizLDz3rXjPt3AZcO4AIf/FvmEuoLgP1yL+ef0V/0iU/RAclvdEe7IrzoGz3Klg
DvKwWIHyEvYbtMBPRTCvfxUewdoP1AeOUF/9riIU7P3Mj8PCv3UaXfDEdpc3ydLO+lrXzp/RM1cg
NAVp+HAHg0Cv3QAp4hXRLYb2xZEWhwZNcW3UdYwkwvzBgu4FGIVe7lce85lPQ/TRfOdGaD//5E8T
uzg9KqpLxxwwsfqoHVVjozqXr2Kl3iynCQeYAN3Ydxf2gLFYLwB/T1bs5tMOef/JEM1z38vH/gxO
ur5CLhxRy8tW7pQ6czp73OVO7yn9k2W3ZNku/fJ51/11QsUM2JLZscYdeNuwXPqvND6uP/KFqV/e
sXowpqdsxiPTRtugi4SstGn3Mm++UKgNCzHcmvtLAy2+McxfCignFe6uARkRrSiPxbsph08d6Kl2
vL7+NhcC3VJkUzR25mgETkMk347aLm0dMBB2Q33r4L70Gc5//+sz5DZweKJt8fvxXva/9ObW9730
4IuA0LdtBa+fftwZyM2dptkObb0y4tTPb+UAl+Z/cf7Dx4a1BATRHexFPdf9VTqNfyb4oDoAdll9
o1r5R//wh63MFmEAxf6KWBIzJFfg3kyJr9+bG7HmR9gN7cSzCPRfhbkyTu3KDdVnfjA8MOG86pD8
Zu/X18AfCb6fHmG5y7sscZrWGHfJRukeyr97+L75VVAFoIxENqiS8Hb6clZiVUXlDZDmH7nCHwZd
ynKWeac5rWWO0ApqQzCdPXONm6Kn+b+xvA9toEIHaXsewAjQd3xyo5d1YT0u5ToZuucGmEbjDoQG
od573LCvT+LPrSXbXcp0ziTRlSvwPrmnAnARfM17KzalV3unp/Bhk3qfxao6jV60f/+YAurvwUrz
Pu7OEeL/cXZmu3HjShh+IgEUKVHUraRe1Xbb7sSxcyMkTqJ9F7U9/fnbVx4eqwUYAQaTAUZskcVi
iVX1f9ePpARfKvFW85ATWvlFCzvkXSXpw9abaj2uCLmuKvpfQGlk5stYIcscrWm2fl46gle+nhof
RoCkF5RJe4wwn61L8YBSgDvLrTbT1jzSE90XK/d/Swfru9zUh3EqADu1bKKj32+1M6C/fvyIaofT
eKwf6m1yjM+Wt4b4XTjw3iV4Pgyl00ECd4NVtEPTNfttjTJrzVgxvs/L3DBhiktp+sJCixOejoYP
9wWXBw5aJV2xi/4kD+He7J3pnvmjH38HVencnvpfxjb3yi33o02y0Tf9hjqat2YfS9v+fWd+eFfa
GwOYaTgih2N1AgrtftiVO+sJY1+s3Yyw03QBj91kO/Mw7W7vkgUiua3irSMjbEZawmTQFevpp9Av
tqVruc1mwIaPT+Gu2uBmz0Hr6CZEv8FKuLSwqqr2KJu7DtiA61bQGXqd0RUF5l0O7tfKWy1sNVV6
NAlQYjCn13V9C5/R1uNc/Rnz5H28D3Y/awfkrU3v9K70xn9Q9Z4c1CaeEqe6a1eOcf1qQZ940/dc
2Ie1RKQjqYwRlVQmEFphsO+0GUJWYHwk0gOsIOTtltIR8FPzYBbJhQXPK+++NPJ1Tj6MjH5is28N
zO1V8a04VAexC/doiPTSI6L9Xeq23uCNsF55EPtiU+3WuM9LHldVKyWFnDTtOvLgzlu5SR3thBza
luHPtJncwZ3wJzl0XokVAWNygwtCB/pcDtKqTobvgNKt9t1Rvtk/k3v+hs7v68rA8tbOhKXPrff/
/mFuRhCfIHV7tTuIKZ27bxU61H/wB+s7hAqGE3hHf9vf+sqVxefVYZb97qU/DCYaq0gDASM0YX7B
jm7S/VV8D63C++AUnEDC9gACuYMmAJYh2WhesBEblDptpYsKpZVDZ+F8fbfPDz+i04DrQoA0QkXq
Neh2dFh7u2tc95mBK2FSjaqCpAXi0Ecr7oiDNXyytqiBwY1ft6/2KZb4p/YTTc7RPXhFDpRpfe1b
vTe921a+9FpKhAQ1/lbnDUZPr82VMXFRILEyY0unqKqR2kc9YM4VjMTYBf8AikPvOcKffmP/a78J
v7ysKbktRZqqwqfBABub53cDKQ7icXwJHvN7fhS70onc2o3QWH627ntndpGEeO3QorvVju03RL0r
fnJhFlUVUFmnyQis6giwVeoh54FCucvt9VnaaeRqNh/sLh5oCIYwQgR2Nl+ab8iT3GWXxg+23XP8
x3qekA9YiZaXXuLqBz+MRCmxdTvASEGSej3kCVBAs2YKC9dqRDHyHqUpwmoYnv2zgbhI7CDx8iN/
LL8Hr9e+Znfc1NuJ7wKfnoAU37PDyuwtnF8qO2gUrQCxbMZX2mP+NCMm+Ze9Gt/paw0gHpRmUQcP
kWlIbTjaQVsZ8/OvK/F/UqEg6PA5wTQ2QezFYQWCI26hwp8WpGvyyF5pxlu4NxQqOsgegP1spwnn
YtXjsvKe1kjeQM4AoIaDPuMzJ472SZHvbWj23Z7Mz+1DqDChmI1C2JIgiiuTHBoj9WYw1kQSP49j
hCrGGGpzXqYd1qmefg3jkYi3KFn7HvvcBsT/CTAaed/zEAuCdBoUEM4AanuQ9zgw73qGpO6wHbzo
vvqXHhBU/LKPxRPFhdY1PIxWgsOFgFTY1yn9sLWCIOGmPusw/++Ti671u/gIXatDcNJsfCP1G21H
TtQrEI9myPo83V6v99D+/08WoRKCstLkhZVg00m33Whn3TP9ajseQJw9j3vuVTgz9eOEdy3upn1+
5vvmbk1zccH3g7n53zcGOTswmxJj812877+Ru+TCD+hPeYHkyhmJgLWpXTJKxbGgYQ39jCa2wSgs
1O89mtnv27O3EHgKtYA4S6oe1WMwm/HMztOxOtgO2OSIdckZaN63lVE+vyvHBvrvPBEO4UV+dbqN
N7/Ev8J7eoz3xVb3tXtro92VkD+Nnpr74hisfKp9rvlvCbW8eACgHfK7GDE6jVu+M1/SPduHR3GK
D2RbH4A/d9OzveIzFi5DhCqQGUOIYY4nOI1yU/5j0GSBShvUKb5XF+vJ/lnctwd86OIG2Xwcj4Bo
utxPVjbdgh9WRTOjCAJuLMSey2w0EyN/3raQm0ofEtSgjjNxbi/ggv2pnT6F0HRqW7C/uIwS10i7
S6tlK6HhglNU09zjUAyJ6MfRnwSDSlmezIeJADAm62pYOZiXhlAck40PqnoE3dYHBvU7B+elGOKt
ma3lApdmRwleqlyDqnjYXWdHvI4N9/QgWTkAF5ZXzVVzFFkW0HfBYQdoNxlj1w5euUCqXBtcs/p+
e3UXjo7/S1i3QQvGucUOSQ2dqEFv31CIjOKWYYQzMNdYa0uLoMTgSGR2wSAFRikhj0Q4VNjuslGu
bMGFp6tZ6xRcdcSmNjuEgjhj3m/iAP8qVp6+MENqwjokQNvPcQD5xNF8bGy+S+i0DWprB/DO5vYi
LAAghXk1gQ+nZ43SZNRZaewwNNTINlPSYquZvKvPIRsg5a/LIjzbeWte9TORFNGssoS0nVlcaBzk
K79iwd7UPG0XNwLXjbF1aBpavczZ1B0goCm9zG7Ct3LWu11eZmsxy+fhsjCV05OKtuzrFlDG0eRi
rw3IQ9sBN7wuinTophnpAW9evwRZY0DFopJfPI3U3qQYdehofEuNA6cVCu2iJiu1rUhEkrqGHOm0
yXih49ol6rKDOYbxA/RgdX1rhzLtnJ5CUYZQO6i8CkAi5P3BpAqhg+OEWpFBSawxt3Jqw+fbZrHg
W9QigBDCFgWwJ+IwJPYDaNhnUvcrj17aMtchPxhc2ca8zfTIPDCQSKC6BSIxlHwcLRlXPPtSeKSm
yLkkJKYNdIaSGeW3LlS0GhRmT8lehshUTwB8n6yCTF7dEH2ry5hvgaFmuLTVZ+B/2tQzBGd/bk/k
0hZW3E+JA6wpNGIdcM/3FE3diy7ibdRd5fTsNaHfhcVS8+XhkHVDAMHlAyRsz9Dr35R0DfG1cPcs
1Dx4YdJ4ivQO2qZ97tnBbyhMOeEcHiKUUoYDFJNQG6//MyvdHSLNpfYvPRlcaMURq9jN0N2ckB1s
7oR9ofUuR0dXLZ8DSNoVB2AdHcM8Jzo0W4tvVfbDClCMZYGmPb/cnvoFQ1MLs4eeFSJMNONQjqS7
pFAO38ouKTw0etMVTYAFv2VcV/2DLSfo2CGmiGBpJTTb4stkQamumpw8fDb7L0FcLHQc/3cQXaTZ
mEvTOlRCP131ySSHXGIaQTZJrKQTF6zUUPakoZm1oQnLOIjeQq18AKxKPXUGQAxs9qAlsjLM0mGj
9lgkMZ9iYur8QEd0NKKxLuJvrCesc8CmGiEpwpE8qAZ928yy8xiL60sF9ZXIsSia6leiygW7UK9X
Oz2YJ6tvGh80gklWaJE8MSh+3Da6hU+Od5/0wSLwoLovdVuHvFn9OIbdVXwabVzZjBSXxnOPUf4G
PecVX7qw8//v3rQkcYGiAuhY4+PgT1IW0VOW1enKci1ZhXJQys7soRAxWdBc7R4btKmy8edk66es
/XV7shZW4v2K/sNkTXlv1l0vrEPfEd/OkvQqbQplVCP8d3uApTdQvG8E6a8glJk4zOn8aHIkUC1+
jgO5DcBlWVnxhTHUYhTSGRxNSrk4pFbiVumdLbVT36CaFQW/t99iaduoTQCR4KVmVAPCowm99ZAd
TBnb0LTbJdVDk7114WOJquhElm91na58AiysjVqwojcctbJ2YR8Ej+2XkZftExeGDB2Kr4O/t19s
aYzrlH5Y/5EzTSYjF4dQL4ZjEGa4xzaRa3eMsOZiZfYW9ohaqwI4ZJDEFP1+ZgV543x8gejuiv0u
Lb3iNq+Q1oEILL3VCTdEl2AWn7PqPpbp7vYELf125RMv4GTIsxQNH7ls/awhP8J4+nf70Uu/Xdnc
uDTughrdUX4LxCJkuw37BRyCFMpRVbbRW/IlOQ1LqIUqECyMJanR64OgzOc92VbVcF83ayVtC8H8
e6H3BxPS9MTuZlFNvhQZd1jRb2cd30hFsYfaAIJsQf4EYfCKhsG1nOn18uuTiz+1AgUgryILjFb3
+1Jap7APim85iyoowAMs9GTrlokUouwqZMoSTXOQ4a2ggmxnYhNJbq0YxsLOUQtSIgOfsN3YMl9a
5IVVza90nF5yUl6+ZBxqVYrdQ9wgjQfmo7Lunw5inUx1vzXIa5QE3u0hlt5A2fughqRGFNgUqLz6
n06hkqpP8oyKy7X0+sLeUctM0PpLpADYyR846wFXGKeHkcq1iqCFc14tLmGjAbFUzmu/yISGkHLY
Ql7PcklsHYt03xXi21yXP742VYoX6CdIGgpKaz+0XkDQcvrKn4bn289emiXFDZhGS+RVH8SPZX5m
dr6rKnPFOy4Ex2qhSCrDSAuB9z5V0/A7yManLM8ZaoWn14EEB93CZ+vX3kE55QPRykBGBjukY/Uc
EYG+JVM+3X72wkuoNSAAKBeZDrCNL7MQ3iTdZWXk1a25swdzw+fft0dZcMZqJYjIomamRcP8qn6M
+ksFBV5ivcl+rd9mYZXVOo9rU2wvk0Li+Tw4AsbTbmIWrhUsLGzl98vwDz7Y7nUsqJh13wyTB51Y
T62Nkq6Gr3jcpR9/HfbD4zuNjRwNadIvZ/sQlvbJNrXN7Xn/9JdzoWoMWmHSxhC3nZHguKoqcLdJ
sn3O1lzQ0uOVjQuplkYzRmP2hdYwd47bcJsXUJkOSLNGr/p0cvAGyv7tJtGCfxM0kO/qoXaH1FcU
bG9PzqdGiUdfD8AP817OQVMYwJ77A5BOgN9QYXoilpDMXpuf9wq2/ztLMYSyczvLDCJTthS6i/nj
HFvJC9hR1iaO0sLV9LyCpEI9lU6vV/HeSsBCKfop28oE/eMjbkZRnDiNu66uUIQgWcZ8Y85K5CNC
iAyi26eDQ7CFT0Dg+iVDzThRHWy+25PzeUkaF+oJLNGGb2tQpDjCaQLtAgoNuhFM6PFfhc/z1qlT
vslx30/a1AEk1eHDITds6C+caVUehSQ+Yga3yg7R1TF2Kz/r86JH/KyrH/uwaC3uBjutyoPjMJl/
60rbggHCcKUKliEXkC0dk0NTi03YEk+fjD0BoKhLjV2Fj4kUhIjbk7NglKrSZE1EiHtcaD0VTfGd
WFdGU5etvOGCVapqkoMFhfoiHvXjgA5hc07/1DI796N9HqdorYdn6fcrkxj0dj60nahQzhn3901c
zkDXBGv3OZ8eKVyoYt5SWgCxU3y0x6CKGFWTO1rIjnYOOwKHFPKxhOxur8PSXCmeU4fGFfRs+eyb
tIbCu4gdBgjUmMYespRrX6dLg1wn8YPFpYkB3djWnsHNRadK3AxA+NBzbVn7bI5S9/abfBrmY84U
TypoBgHRsMQtQSnIBZmjQnP1KgdQOQZD9dAQMV3AwWpn0DgGEDkBAWlWhl4yBsXDhkg8QDhbJ8de
BqErquZ3bQcrXZVLpqC42LScSEhnrqNNm8N1MPs1sktoCwc7xHhRNgYrm2bpHRQ/a+g5iCFJJn0D
nPlYp29A+a28wsKjVWHKCgdQ2U8JOZYDe64bq3UiWuje7WX/NMrmQm0TDuVYFXlLoPLcSlw/Z90z
S8pHKCB7EhJWaGwfgK1o14DsC8e12hzMSDcZ+VQR30D7F5o3683EwtfBkiuBzOeJCbyOYkpN2Esr
o1QcDaRWy5zvCqm5OeevhdmdCNTZeGJvEhyvWpH8GoZ5Z+bddhj/3J7MBWNT861zmfZBME7iaPeX
Mv+Rh9wzOWJlsHvy8UuXq3hFxdJmdHqlwdwYxzqFzkObG9odT60OrchdvGIUC++h5lz1fhhKsIr5
ceD2ocqQvUPqe4g3FsNhuhZ0LtiCmnoduJxqLTP5kY3ZJgzZWyayn6aWrB0CC15TTbvirs5IYxEH
R8gEQfYKHgv61hCzd/IvNSJxtB7/1y+TWFBbL8IA+MBzUQkHqjG7ET1JUC73SLuWP16aJ+WIoTWo
dj2TxrHoXhhHy/l1b1J7xfcuLfXV6Xw4W7pGEiPJWn60jIb4RJtQzhhE9BXrMO6TBrg0C/qjm9v7
4/OiJMyYcsjUdgyxrmoqfd2CagjQvJt+aEDDsY1iD/yjyKAKHqGlKk/Al84D7lDS5ptmNoA96hhK
BG//joUpVTtwzJkDK9EkOACaYjfM0LXgBX2ruzUh64WzVM1/dx0yBBJH7BE1tXR27cIU+4FEhZc2
Rrmzq5Zt4j4z0ONvsTdUmfS7L72XmpbtkyYtoF1f+pxYkK0A8glswL5c03ZYmDa1SVn0EejsaUt8
1tsgAR1wO+Yk1kph18LD1RRrlOGQngs8XM9+6vNT0b61a/t06dHXs++DjVtI3wJ0Y+nHq3iA06Km
ymYC1DkU/9+e9wVXo+ZBExkRdBgDjofOUOC9hoMhC/SZWfkLjc21sPy6Iz/5klMzoV2A2h0pCxhV
qkW4fxkO3RyspCKWnn2duQ8zREypsx4mezS67pSnkCjM6UqKa8HBqInPIOTakBOTHftIlp0zppAH
w8VU+jTxvHT7rEe2m8o1JeGlpVYcjBkJSxAh7WPAACyDak6aE/TnrpEhlhZaCS9QF031CDUiR6oF
tQu4fXiaQ4EGsL6ZdmlFs5WNvDRpStRatmWYoUWXoOEXtebhT9HXu0hcImj2dEa5/ZrVKoEEtHgL
aTDJjlEckPs5tGtPBw5sb/TauO0NyDjdHmdhTdT0ndXMVhFJ44ri6i5WEJ5wm7AFQXilC3Hp8cru
NmNIslrgCPp29Ktnv7oaiibxSui99Ozr+nzYFzSujLapzNKPjKQ/8DwWJ52BfqjVw9oBvLD1VOWu
VnQ4d/q29BNJL/zKyx3jh9sTv2Ctal5uZrLBhY/W+BGtX/MBGF2R2XcU9eQehRDZygZfmiMlgqAi
EAUJEdMzE5zw0MZ3tkS5T7JipUuPV3Y0A4vYjkSIc2FM558TGXpIauOccydRhz++NlHKtsYnSdp3
s9SPVQmoMetBqxX9sYrIn5LTlTr+pcVQtjRUc82cgn7t183s9sXs1bhiM+tfPG02t99iaaaU/Yxc
TK5V4h0SOJ8BBEycueoeKl6tlOIsPF9N9xRxVqRDXUzH1GA/aIcPQ9RG3EG9+/n271/4FFUTPuj+
boUV89gvkIgh9bQdNStwxh641bnGDaCRbK6El5XZWth3akPxDP2vODbReTkH+ilmGXhKdGXffV41
jitCxZ6CsE0rMdu1L4he7yDImRzLNhuTDS3y5E6GY5I5c24DYYRXzhrXnI3er0WnbwLQgXII4CZa
Cv241HqujA6MjSnhM5iZfZoNDgS2k8eua6reQ9V/mHuVnCFm0mXT1yz1/T72g9PrwnDQKwpqB4Bp
2iYp45eR5pAfmCHSEq2p7CwYk5r1gcxSKbpSHxEDF9+rZnAbYNcDXAjetqWF3aamewDWFVSv2HhM
9L7dRiTu9rXO2Sa8Mk9TYUQrgdPSaygHhBmzmQzB2OIeFnhnQe4FtOdHs1kJit9/7ydBn5r4mTsZ
BBWCjuMwJIdhsDZFbUJg85fOUjebTgXLz+hkBVrFctMZXG9AZ0f6HI3ARPVPyVBDzu+nRtZiuc8b
gbhQO3v7sQxSYLrGoyaLxgurrNkPoqAPDeS09/CZ0iNFIJ/tOUAJjdHFBWQf6bjVrSA7BLjle8w7
o9uwrAq8wYIseqORfGtZQFEPHaWHAln/l9sGcF2ATyZOTY3W6ZQKqOyNx2Bghk/yLL8HzrHda20A
jSo0AG8gjdmshCALgxFlvxuWSIJgSnpf5NEuvep4A4aj4a249m2mK4fU0iDKAZIgxuyCPAZcqinu
9bwtXXw6C2duoE7C9fCYgy9/e+6WjFo50ctwalkTmeMxq16DuXKFNjlp+CVpIdiQcqCb6ZznWU3I
Mai6N1RAnav+i9+QarGelqNENyot3JTS9nEMutjps3BLZP56e2I+71rEb1fWwGLdNWqm5NiBcJtb
4yEfhl2WmLjvAapUL6UbVbo/QjrTMVIw528Pu+TMlIO97nQpgXyFpHJq+ukArlz7IIx2q2lrDa4L
h6Ha6sw1XZRzKmNf18Lt3Am/odrKYbhwqhMlPKcors/10ebHjBrb1rYh1/cjNZ4YwnQ7jpxID90v
zRK57psPx1ZBTLsYBwhPk7KAeE0aDqhJlBw69VB1B0o0Wnmhhd1Brqv0YZx5ttJKAldwjNO89Ow4
7zZm1UCEVhNfozCiwPm/Q6QVaaKwRUxg0sbhjdhRgkDIWENkLL2Bsr+Hua+CPIFYMOeXIPzeBtsY
CZ3bq7D0bGV3sxkYZbC7pJ/YMfHqMoRMUMbuSRDzlXX+3KCoSqLT6TxockTGIhYCjRPDa8wh7RqH
ycuk2d5oAuOMr+aVA/hzp0vVTCKUMcdWjoja8ynf5KnmdvaMz4/sWJemU+gr0crSKMp6swnbexRk
9q3ku251EOp+Y/PPGfyHJlpzIp8vDFW5wEGlFyTrtBx3nuVx4gJdjK2eOdLsVqZqaV2UlddqYHlE
yWY/Du4rw9723ehY1jfbnrwOAPdCfumwpSoi2CzKOrZpTlD/HUI0xCp3aQIoj1X7c5r4KNr70rc/
VXnBZLKbekIp/XFEW5GTGsFzZxnH0ETH1u2tsjRhilsv6tROxxagnAa64JUx/TKKrH8JhmsbedkW
np6BhehMWbom7fW5l6dqIlFPY20mQU38tJx/MLN8nqi+vf0uC9alcmOHOM2YQSIwY0sblaJWkd/1
dTRfJhxe+68Nofj32QReabZiccwS2W+bLPvN56DdNgbwIl8bQfHsVpFIMEu12ecNspNRbjybc/Ut
AhJgZYCFFVc7YoUJAeqg5taxTMxfCZH3RUkf8+oK2WP5iVrd77ziKz7l8xwEVRO7wMtyo4Yo4pEG
1HSCML+P7eIuTCSk07s9OLWPdduHjomuuNuzt/Ryyv7vC/SzcCDojraAtHR0SJufAdmHpu3gstSZ
SPFFU6P/PRzpJOtyrnBXjSyOk+AVqupvPX3RTaop3DyORFCmjBzjbL4j5VVVcDoH2lpt84KnV5O3
Nvh5uKLJiB9T4qHCNcICANWjmeRQQlAd4ugoT7m9HgtbUk3iItcW9eFc4656ZIZn66JF9xrEeOOB
tytLvvA2agq3KWgBytTQ+mn1kFrMRS56QyAeBrxOYOpfHETZ95HoSNmYXeuPBr42u+HRKOkdDZsD
xORfZd6suePPe0A4VdO5Aeg9NmEhPUZt8pAmwV6T4PYZl1jLXCMHkLaq9lOGbu0a3UZm9TW3pvaB
6mhuboY0iH10Op/agv2Ih6xw7TBbUy1fWiQl2gNWS4OSxTQe4+iOzcG50HfgQUHLpQeEb03HYqHO
kKqZXSCItRyC36VPf3YvEGY4QqlD7nQ/GJzuN/9mXPg5fCAnKOTsL9ld9D3+fdvKP5cyxqop7qCa
7VzrDAxMHqvDuazcM8CYB166Z30fIfj08wPvnVY6R2gNufrfC/9xSS+XZBes2OeC31OTriQtUzMq
m/FYVr1f2PTXEKLCHlCyR14NXpuK1KOdvibYsDSaEjRUTM6US6SuIbLmzvNfQ5xqKDVnwSUdOncM
opUoe8Fq1HQs2Ow5s7Rc+oX11iaNO9HEC8xki2sOp9fWRlmISNTe1zHrqj5FQyRQ88ADTraLPpbd
bcNYcH9qTlZLosRuC5IjGJk8XuloGqgOhE8r0eHCOqjZWFEUYQ+0SQ5dvz9tkaHsD/hj+ZuLk9br
+5SGK6fdwjGutqamsT7yKLu+Bvz2dpiFF1RQWRj77BTOOMN7gD9QsFFuIviPr50casq2rJGKAu0i
97nBdrKrN0lPvwur+5rHU1tUkY0PZR2wyidz9WQX7NzNyTEQxtPthV+yKcUhFNAbjkNtrHyJO0mj
oFsAL1cWY8mmlOsfjbXSyOOpQpprjtBiDTxDpKVPlEzWyrZb+vHK9jYGDTAiQ8OGKKctyxoHKiEr
j164vKJqHjYbUhYXUSv9LJaPdmQgR05qx+6Elw3NIWfyMBnjNmX5Ux8Mh9uLsWC+al9lWAJ9bXe4
auhS1Ix0QPMRgvbnmW2tVj80OfAjQRN6nVnmK8Z7Ddb//+KXql2V7cRtPqVALeFlGwe3KMBHBr/6
HhJSqy0Bn0NOOFWTthrExEhXwBBmHTKeICWBSBYxEH9RN+02UtNPXVkMe8ua2NGqLbZPB7PeQ4ci
PBACjnNtN91uQAEfCthD7XckCXVC24zvjEFKN5N5dyEFlT96LUn2V8V0p7ECcgBqMNuUHAX6dQJQ
nhmhlXyGNJjTjDF/Mi1SPN5etgVDV1N9Q8ErO0+rwg87dm1V3FsjP0QxW7kqWHq8EpKMSIVOVqTn
PpjAXjMH+yaI7iqtXtmmC5tITe1pcaPVYxBALh2UySFvJ7cnIBTfnpoF+1JzezrAlujatju/L5pH
2ndeQZIIzKfiCdUgK1ccSy+g+Bk05E+YbMB/24nthsoCSmX8fvvnL0294mCQm8/7fNYHf9a+UTty
Znyo0TWmw8LD1aRe3I5aOE9jjlg2uXTEOvXJcGlWhYYWpkWtZ5gKLWtMOwI/sp7FxdAlzRDYlcHK
rC+EPEyxSoPqEy+rOYMkPjRNOmJewjDxA5petDi6L9r+S3Kb8B7sv1+wIuVT1Uxo2O3pQ53Vm7aR
K0HPwgypaU+UWgkCx5r52lyzfcO0CWAtc636aenp14n7cPOdjllhC8iD+knY7sGrejXbfs1ts/fv
0s8ct3Jua01bpxB2aPwmkfmlYZzfD0ECGZ86mKanOe+H3qFNx3ZtrcvUacqh3RaU2q/Y6/TSQaCw
OiUQCjh2+Iw7lwaLnwYbsHJPTyf2K0QLReVJY4bCb4RyPeP9E2s/1DX9XpopKVyhCyhtzzXUcopm
vEB3f+o8uw/rxrGBR2jdqiURv5IG5D5Dl1/k2LnZPzEzDx8r2yrcxLqSnlG4QEAxyW1IiHSRjpaT
GrQC9GTn0VYzispl4Bf/zHCd9TO2Zf7cF2b7Ax3o5Z/Arspn4Ku152Zmmdd0oHQ7fW632xl68d5A
hnEThVp+ZKZWn8SIsJlMiXlvzZVxisshhy4/Rbc/gMi9JTZTZxZO0VC780zTZobboiIUvwa6A/9q
k6UoTi0zt0Cx8gla4zVQCkUOxaPYRpVenzfsuwgi8hTLaPqWWVT3QDaJ97awX5jV1+jDT/u/hR5V
d2Vn2LsGlRQPeTpf0AzzY2BTf7QYdJvHxp4gbI9aAhIyzaOhPBAb1fdyRhY2wGnpBpgI/DXTnLoB
tr6xGdumdpyB8IlO8zwp7zNivpTmHDoIjh6vPZwbbg9PJLIiyIGRZosWQ3anpyYuTG1g3OuiguxQ
o3sVJBXdqNeFB+efu4IGPzmHNBwASVcGIuRMRQrl1KnNy80cobdMAxd9g9Dkh1aAeQdhw7uIzxri
eZF5ncHuZ0NMuyKJAyfPm9oLoa4EnF8yOW3TWC7+n94h4SA9TQ8HiNzVKFzWBOAjFXSfpfn+gtrf
uStQ0adBxWaw42M8GtZLM0amk7Rmh8tslCIXPZQnAYZu0XiRmvE9jSDgxmPxkNV9twlKLdhxoaHX
Pdb/4GIq/5lYUXi0szjbVfkYDm7djOIca/p8oS2WZiy5hgIXM7+fC6PcF7HR7wgJ/ya5QXZhl9yP
gXHOK5TzlLb2GHVAQ8dGmLpkMoodDc0G0VmY7sIal1Wo3rZ2bUt6RxSwG0FNO3N1e0DfE5DgKJmS
JNsYNsjjQ5o/sZbfYTlatxRTeTc3Fc+uj/5R6tqFp2zcT7nWPlgpAfMoCo2jVsqqccHjfkvrPNxO
NsmdFMnnXz0ZX1otqg5TJuj3eM4TVAMhMwKtCXujsxpFkth8hptIvUIgVjePGuDSLmk66Xbgz3tt
D7RjLe15HxlQDMhscCulbrTeZHTzoR1HE4gv/qNIM3zlxj1z5n5+ZmVogu8yhU9TjkIYZtfzkXHw
GlmYp7vGLtGOW886CrmyH20/aDtaoKs4isvsksAFuXnP8Q8RdS4qvgE0GuK/ZR08aXbZ7mklYlci
c+xYaO9BhXhYurpZPU9B/crTmu+DRgePHJcqbkNb6phmZd1NU1AcWDqGWJt63DSNER85t2qy6+a8
du3UtFwTyejTWOvGMw7JestLmXnFqEGrOMQtoNmg8KEILPto5RO4JroOSvgUPgBMlNROXsGFpKUB
DGqosfKY1n18J1CMtOFMGL+HCGreU91DTE3XUQPJymaD4764kywefgGJN+NTK82OkdUzSI0adL7T
pzx5BMBEUjThZGjA6kJdYs9Ttitw2+bJK3xUs4Z/0ZhQiK/hnREj5y7cuOVSAzJFqHwFR7xvtLdJ
2Bm0P4p0MzWQYRyapINiJWptUjeZYvNiDE1W7M1A9Pcx5O1CkB2r6gzlruQy6hSU5dxOyx3g7oHH
qjl67lBetonKrEM3GFwevFG36wysJ+P/4+xKmuvklegvogokkNAWuCOe7dhONlRGxDwJBPz6d+63
SnjmUuWtkwKuhlar+wyj8bsbDKvy+1lLEE1rYr4UM4FWvEnocXC48b1jclR+PxH6UrROzTzYbdjS
L4HnPFJm5fVOQowOnruVUd5UHTP3NnIXFPZseFAKOx4eqGJx6lHOeOxXJK1RV4k0tHl0J8rW52lM
76UsxDeTj9aP68nfSu5KF3mlkFigfCRl6JKXqb4xIZg5oCLszFud5bUXLLLLnoncMnocTHXzkqdf
i/RO2pVnVtZG8r2SYC6VQSKnw8EJzSFsPPNogHm5sxB7Id3Xfq5/DabYvzmOLC/0qnkuYJw8+wQF
vIn+zuNqd30CVqpG/8cdrhyeomDYh1GWT1DvlvvGgWW9rb/mjvW9p7Hr0QEaedfftjIbS5pL2prS
TY1Cn/Pe0fcDn+MnTPkUjJbhfolE8imZVEaWIDXhRFk6WZf71qRuZKRe3Gr49amfsAScScgvWmVT
1KEi+ieota+6bs8cbdJZfrKosxQrmzS3cKK5cBd3quZWj1P2ApZLFA41yzYqXis3iyXkKW2BdJy7
TIc6VrAOLAIp4fdjfYO8kVfbb9eHamVv/B/4KcJx0sV8CGf2C5sQ7rd5APJ/cP3pK4WcJfLJrVID
VUGaoyIg7rWjvuY0/tPC0xeB3g7gb33qGug959FGBWLtrrGIJFaPdszUSB2mWnsx0ISEfrn+S1ae
vMQ6pbjG1BSQ+7CEcbOI3pTx+rkHL0JHnw9u1+YCoSMfA1bq3Yjs9XOPXty8AMez5wl4o1A3dzNg
bSbdurKvxIglmimeTZw9TqdBxP8GLQ3fnh4aLX3g3j8XspdYJgJlzn6IdREOpv2HoVfh2Yz/AuX3
6frQrCzMpXdFLOxIzTrRYdH9iJI/pKcvrQ1Z+ny6/w8ibZae6j4HGidLNwuSAcXdu1iV8I7xGAy7
O3PjZ6zs3iWElEQQQ5gaBzBwdeMwuM1Cep5+vz5Ea3O8OPYtbrZuidor4EWkqj1eTlPtJVFt217C
Qf0s6qrdX3/VygG3NKxIeqtLCG7L4Wh1zyqFIrs7PHXxfJhxgTIsfnadeIsQ9x8x4P8rBqi8/XtW
Z4ZmmZ7bLqwLoW6dxphuLRvNdX/AJfYNKEzT7/vH0UzqLJgGVtZeKtz2Pm4UHKZM3Nkt3yhjDHaW
5eoQl6DVjWizkKAedPY9QbnjfjAVfOwHk1XST+mMuwNrWHK2i67guOQ7W1ysj4OStbTDSIzKllmj
h9CaIScP34EqZg/Xp+TjDWItfS9yQXUmY4JHSxOgr2E62BZY0IQm90AcoGuZgRotkJvXTZtvbPqP
V5y19MNIKAhSbQxAtBxrIKF7+kBsE6ATBm+x2NlIptbG7LKV/ipHuQO0ZhprGhAUf4/ka8c3MP1r
z738/a/ndqNF9YBPhdjSHS/PMv11fSLWnrso+9k8FqjI9UOYjd/r4Vc3bRmSrj2Y/PvBTRtP6Ujx
4Nq4TavMl7LamMePoxJEVf99MomjmKPYJM5sxv3ErrpdlfEfc/c5DQBraVKRgLMUj3GsQt6+yGhG
NXfy26oMrg/4yipcmlM0/QAcncAqzAenvymJ3BklBNhrkg4+nelGcrcyRktDCpnUjS3mdghFL6Iv
Iit4ONWdcRwS4mxE1Y/zR2vpQlHa0tC4WQ0hioHnDrM7ALkp9fcud4Ih+pSMJ7PcyzD+te5VLQ3e
JwgUuW4CZX01ox/X5+E/KMQHgdpd7FQ8d0yqFv0MrbrkBZfc5AYIZOtUR7VxdFFXiT1qYcP1rgX/
kL4kT7PVifcutUZUaFqwQ5wm9dMsUvdDm7ZB3jmwC4yj4mBCiemYzSY0BJqc7a3GmP26mKoXmdgG
5LF1clIy5vs6cbvD0ArlV7OjvRxiq7teJO5e2ShNxbAw8EqdkRMZItiWD3l5m9iJeuw05rWOZOxH
jV3tym6M7yhvnAutCG1T1KTBKumM/UQa5rkCQgm6qZojMV3zMSnpuDPLMUNdUm2Bula2+lIxrJRJ
mzVJrM5t0Sg/h1TP0TDn6nR9olb4PdZSLSyhomRDi0hiFT0/Dm7RH5KiyXazaV2KwvEIKzJa6F0C
y3cYQ7XNvp6GJHDsoj5Z1owaJ6nLYEb73bOh/17Cz7EwfDkaMIrlzL6DBMe08a0rI7HUK6pEP5tm
NGLbEf2SiOmmsoaX68Ow9uhFPIVSblHbAJSHeRfNR5Nqcs5qtQXu//Dp/P84JMTm6ByavRW2lAYM
yQTr3Y1rwodxAo9eXJpaYmUwV7Ct0KwS81H0sQhyV36zhbaOcDKGjWgLVbLrg7TyruU1qpgNobIe
NVBFlPTtpAQ0aDgUsoWRRA97EZZuRQ+En/8LHhf2/r9hqc+SqISDohVWNftmyeyWZijLSGInG4fc
2i+5/P2vuGfyOhEqciFjOkdBpe7zTCIFS4PYQZPIzD43N8uLVgXRntiaJ7CD9HgbdSj0ESs/ZWw8
tFo+CZNx73MTswi2M5gEqSqoCfLpPY/aQFoZitt3s/O1E1v0ypU1vLx0pcqocqZFG1ZWelP17lG2
/ca+/vAGgeleZEkyMgt8p2OGPbJWz0mNJkiUg4Kf9Z2mCbqB0oA9aG5/ps6A1y32uqqTgdhSWRgt
chuZOToe3dvnJmKRPA0Fn7tyhkZfYzUqQJHPn6NMepUmxzqxHoyWfP3cixbbnrJMVuUMubtiiGmg
KUn3liESvx5lvWtk+s3Ny61q2cfTw5d3Lqws4Q5t3oZ0sv9Uaqp23BofhBhPqoKDWTcSTyWVsbGW
P8ytOF9eiyraQNeTQ/c0pX11hILBfOIG6kwi+pz+Al6x2P1jJzF0hTDDqJ3MuyzixUlUm9rcH6ag
ePoipxpRDXVygWAvyvp5qDu0bljyaBbyWTjT7+vTvzZIiw1funoE1smxQtucwtjtn4uC/BJy+sx1
CD/hEgP+Co9xV9a9zLV1YY3stIRFI0zQPvfli71uphM1WgcxMW2g1IKenKV/lMNWPrs29outTRKr
SWeKxVNWt4adBDlqT2bxe+r/XP/6j4MgjH3/HZihhxjiGLfAOHfkyxilN6J3Nsgba1O62NHDNBW9
FARTqohPpuZZZfLQJ/EGeHVlZJYXo3qQUc07oPISwAYsJHZpf9SQegzzojKPkifFRjBfe9Hi7K5Y
7gjRtJCmTxoYG6COMviQJOeBkY3RGXSRTRviy6T+f5bAl1ekBJgAFTdg5A26K05xOw2jPwEY66Mp
Wu4cEMv36JpPf7piMu7SuZ/9sm0b9Oe0kg+UDfbDRODC62eprM9KQ23csA3i1cjx7ysmpt6PxWim
nkJTUvhtB5cpL54ssqV2uzJSS6KhlRGRI7VWIXqJrs+LbtgDxxYHTq5hA9218cbKWnvPIli0Aypk
rB3NsHDiRxMEMHQgx9jLLfcnrEc3XrJySCy5hpzHkznPFIL26WkCDGTuag+dp70sRlyGIFaRbyRV
a79mEUBslTmiRnc4BEvnm3Kb8wWe5yXd9CfFIru+zdfesQgjYiBuHY99i2P8a4tmBDj3rvUnLrdY
Z2uDtQgjtKyjthFuE7Yz8405hjzFe2Frr4TyXUT/tFuidCsxZXm9T9u4m/iMvZiZLCgcBciDkve0
K39cH6f/9IE/2oKLpaXyNrZdu5zDiOsJql5dwpmnsi6ZgqhDMu2lpP0DL8jsB4uBpPbQeKv3pWij
G0dPw5HM7egRbQ67Mef92a3H365o+a3m7eh31LC9iknbTwpLoUvHku9oV2Tfe6mGO4M747eYYUrA
ECwnsHP6/7BRAmCYDgaLnkXn0TOxf88sipoTr6x+V5oRe9S9Kl4BRipuGiIg2Fyr7M02i0tfHK2t
rG90YOdpshtSg3A/EXlxKKziTZHSCSvkDntS1+QwitE5t31u7ohp1z7ANOKg8cP3KIZH/jSjZFF2
KvMpADn+paIc2JUqn5qZptQjUI7dF/PAb8teiL0GxuDkQCn60AK35oPfih4YBMEek2xyd201a8AF
ZAoL41o6+eQDWFbWpwYqkbez7pLHRmZJ6UHP0AG2Yxzan9dnd+Ww44sTKRsYtY0KyexQomlZCesr
bDe2wH8rD18SU/PYLtphuAAim3tneEXw9q5/9cdXO76kpTo5h0kUJjWMO+UVrnOqxRtoqV7KfmJ7
7a+/ZO3rFxmkGY9JU/eNCu3MgLsOqZHkuVvtrZVduzRoVZBAb/pxQIXUGUgAfGrkxbWDxqVlprvP
ff9i3+YdJIeAFKWhy+MXBUqqx5ytZuuK/ztqPP8mSUXuQEa+uwjHk7y4MZqE7lrQPwJIjMOimgzj
sU0tdaxjaNZUnakfpCh40CZ18c3pjebdba3pLISgG5O1Em2XfgTQJUs7DmHAMMnsYwua2Dx2ODHK
ZPDSFBmo04ytNyZbLr7/tfg/CoqLE6qD92fXuYYZjgxVkZT0wMNYA2HfWa36HfRBh8MQAd2ZN9P0
K0+kuYuh9LgziyHdz5UDJUYm5tfrE7322xcnWT21JbJK5EiVUZ8JjDe93lCv7mjuXcoaX1eG6Sm+
JRe2si2WpcrO4KaENhJk/5ISkNTGm+athsfKkbwsU1JUkO12xI7To/Ftjr9OqeslEGB3ycZZtvLt
S3n9QVnuVNs4K/UU3dld98JtEVyfhLVHXybnr+tUJWkKF2S4QsEc6mvGyVN+EYS7/uyVYLGUxmA2
k4VuEKQng7+UGbO8KB3f4Ja7xT5cecFSv3uo7DptcWiFRhmh8AoyaVr9ZJxucXDFx1k8W6xQxzI7
lVpsCitX77rpOy7MYZ4zP6OvfZLuUM7386zZiHursWmReSWJUgOVAw0BvL6pezTFraSKIBfaZKek
sn8bTX4X2eVvSJPtB9f5UY8dsChEzR7NU+lZonm+Pm8r63nJCm/nGCQJjQ+BecRvSO/vosx+bwb9
kyt74xa/MnNLNrjIy4q2tHLCuQd9UJtePRWebLYoDSsH7ZIJnjLbjCVTJMzN6HGw58e8NH6Ugp2m
pr4Az7euSSshbCnqrcZWN4zYfagGdSKKnmit4dJpv0PQ8qnR0dsIXdbrk7KyUZd08KFgRoIKmh0m
Vn0jcbv0+mHLIHllwpekb6D/0krFzEabf/htVFVgjhBIUoCOTtMGm2XtFZef9VecKXnUu9qQzsV2
alfFjTc2/d6ZkTZuVuc+ZhRyviR9m6RTagaWPaxBLFB55bXmoeaXgap9uwI0LH1lnHjwc9uYk7Uf
tYgP3GJVymsDgm5zQn13oq1fR+4zcfW+perl+sSvvWQRFi52n5AawFZJ6+nZytF+rGhydFRi4QKw
5VW9tmEW+XRsNUCRz2C7jJaVoA0kQCXtUIsB8iDIx+oNxJGN6vDKOl4yuWs9F6472gT3y/QBHdcf
JTO2mMIrv2LJ3wY9oXGrPIO3We6EJNK40qTf2aR8t42em8r98qkZWXK5FYenlgPbpTPumDyAJQ/A
3Y0Yd27bGLDZ4sXh+ns+loDgfMnqdkhRQ0cTTa1OdPWhMCHT2rLWfCMgUcCbOS9xiWzJKc1pHWgW
xZ4yJ9cHgYM+Xf+Ctcm6hO+/dm2CqyJUaFCznIgbxGX/nmoA2K4/eyV2LmndbNITrTNuhvA5fTQb
cbTT5FxG7ZPmyUHl7p/J3GrOrpw2S4q3AeezFsf4HKrcvIcJ7R5ooxOusxujtJIm2IswUAGF35YU
dePITVBjMtEmaiJoB8hdVkn4bZhmGagpQsVB0OBzg7cICgCejwRYgTmceiu6TZRwb2IUnN6TMU6h
xEjB9mFykKUPMVC21Zn8GOHG+dJVDlr+0Njs2iYEImnYtTm3HpK2nx+ItOQrA4DvWwYx050WsnjI
kfT5pqyHO9NNyyNAkHMCUhUHtwjIDqjRGyScBbM9OHqZd61VtwGzIvsY6ca5c8HUPLUS7g92ih8K
dGBpbNTo1tbCItLJXmjQcSfEiMboA6d3CbReI/YV1z6gWK7Pzso7ltT2gtoQxWSkD2WMCh0MS+/S
KEn9LGk2Kpor+3LJY2dVYg28b7OwoBCgktZdkYPM9LmPvwTXv/Y8GE6knXpuAIr3y8DYmzA6J5/i
M3D+f0z1TMM/iKTQ8chAPUQBOy76YCh+XP/0tWFZhKseQpcD4Lw6TOL+d5IYYdpFauOsX3v25e9/
DUuN2lXcGSI6W/j0u7nT884w1Za961qop/Tfx3eMyrzonCR0uBsd3J6QAK1NE+VdyAa0iZXgtg7K
1hdAu+TNSLvhYKBzEcDVXD9dH7yVw5OSf79ANYUj5UyMc9P/UEx5sWXsiqRAWyH2rLrfXX/LStRf
cn6oLh042TtZSLP+jqbFL66FDSWGqgdGo78cXurNRE96YzGvvW6x26dRzHYr+ug8i+9CgYHoPhJG
doIJz8rjx7LbKpuvbPklFchJeUXdGi9qa/o+dcBbMfbgKmPrprGSBS6JQMbguNy2kaKXuXFKWf8l
gWGLLozAVPNGZrb2isXGJ7Wp7dZVWZi7E/TAbeipJ16RgqmYb93LVjbRkgJE3NGILE7ssG1G6mtV
VG9Rarm/rq+ttacvtn9hdSpi6I+cOVHgz/bW+0DV7+vPXjnj/zsS/9r+LUxzxqiDlgDY3xJElkg+
w9hL/rwoCh/M3ByfBNjeDyD5ubdzpQHgu/7ejyW3OV+qR3BdZzMUBseQ9F1y6KxWnCClBxK000nw
r1Xrozfb7bPGLW9c0Lb2AKMYkLjuudfgHD4IpPV75rhUe/CB7I6UFsWuBAAbJlRlvBXXibiEiQ8q
i+Zi9dQpK6Oqi9LQ6hmglOXUBZUbUR9RK34cU+fJneB/IsfyS2Q3lV8hNdh1OQGnl9TRQQhL35jd
RTzacOr0CKDKm5xi6ktqvI5oROJmjfZNnpk3djlZHpwGCxCdoXQU0ckJ4sj+06QoHzh2e6GWVtgi
uQwjObkBKlAEpQU4dcYd/S4hjgLKwfDD1jGU7lPhvFNl1kHWqNzXKWUeT508gHduBbs5BbF7TUxT
eo1N2A7/ifu1sksI/bm/Z6iSmIjNoCxWrqihXWGVfjeDi00mMfqjFNPObmDxA4JD6uVVm5zzpBoP
sMD4U5g9xE4HV+7broz2Du0KP+YQ6iKmYOBcs6HwYVISASIwjPoJQFvnaTQM8G8HNyoHT2cTz/3J
0PToFFD88pxZTF/ghlR0ft8hswbtejY63IIbIJaawXDu28ig4HQTp0t2LUv1CzCFAsL/1OFfs6lE
zbJ3Ev5ecWX5Ms3EO6y5mzd4A7BvrVKQOBAgIwT0UplWojtlRmZ6NqjH+4pQvo9w0gbA0/Zg25nM
E3WDSivQU35RKMA0gScDzdh0cTsK+i7WX7O+wyymUPxRRWGPPq5UyXuXOCY4E4qFbS4jVMCnHIz4
2GqDGdyrnz3X7cHoxHi0HeYcZDPJUwEA4zHN53Y3CMBkDMcYTyjwg0UtW37PWBXdzUkNpkHfpKy7
cToLOgg2nbAb6GDsi8isvYxP02Ob5ChAu8m4F7Kr9oPTUZ909I2aMvGdwhV+7jRxIGKk9nScoQ3W
R+0NPHeaAHK5xDfGotO7KhlQRreoYR6cZIAjcuIy8Jfawp6mANZXabcTlsXTfVmnIttbxBCF35dR
fhNNdD7NgCQ0wWRV7I3rUsJkp6ieoEUFT1vISOzqOmOYG4kefJ4w+qNjvDwKyfJHZ64q/PtM6xMk
wcngNZisXSc7KNuPZXyOUCd9Zv2oHhFK3Lt+LmofeiUQ5YD1Kch/ZCjBQ1fUoq8gSduPgiqSB9xy
ZNhg6+x5mvoRigBHyAO6HoPuwpMT8fqn1fT9ELCJR36hnJ+snNMbrmByC3+xHpAE0g/3UdS2hwjO
EjvJidhlpJC7GoINrxYfshlhCPRpcLTTvcY15mWsM+u1RcflKx+m2fY69Pp2EuVCtQPvrD7RCCpg
0nB7dGejfH51C+Bp7MZAnzPPpR0YJlyJ7IlkPgJ2hdZs/winapibWbTYEwcuZBoYBqwHAHLinYZD
+WtrlPlxnmVylhar/UlC2SLNsm8xwqVTu3ejNltPQ090ZyRoVbi2oUDc1qnXEgAuqlF2J4Ker+80
3PVRE3ICnEM1BhVqrRlPMAMG99Ipu420HR2gOwCvyaj8Ah8ZmB1FTuPLqkC1sFcHyzRYwIcEOXGS
v2FQ9JfMqJyzhb0bjHx6l3FF4RioKy8Z3TdAuUpwhFLzR1815qsgwAyyasDlqkoCNdZoMqdMeyNC
6l6XWXF2TBF7gFBb0J+AAvaQNs0j9LfbP2424V95Ft/wOWWIlH32fv0AW0uMFmllL53CEfFkh8j6
v5sF3GJn5TxEUvSfS8yX1gr9HEO2QeXR2Qb85WGoyRyMItH7jc9fSYuX9iMjrVJStMkYWnqmUPBn
I0RscosHeT7SdwdIlUDNyXjIkxaGJI6ec99VEz0acxTvGgrNJy96heKt7aFODM8UKJ/kf9LJJr4V
ZdMOLLuy9Bw3kXBjaV1/AE5zn8f5eCCCmU9tR1XYx22/G6PdAHz5nY7n8iBVrn5kEWBDxTSUgdka
+anN1HzUvQHFrrKp6/c4sa2vfZKlj7HrODcsM+xTm+oMIR2mVxJOyq2Xly07EBcW2uOI9GIHrQrz
hnWj4ADJsP6xMI3yNFjxAIwrM6N3dCjEXqWucT9XUb3pw7iyRpZCTZTOwNTyegJjqJkQDtvTnLte
HtGgJk4AHbFX2pdoFUSPo1s8Uzq1Hm0gUDLH9IXBYRXDWr1dn++VJHgpWVSMBjGmbIrOOT/W5k1h
ZL5l3RPFtvK5y4XugzxpyU6/mBVb7uga52LqQqPr9sMMwS6TEh8HUJAmzXkECoOT4UCxVy3JUAd5
6Iz6x/Xft7Kclwz23sqYqcYmD+cmCvO+t/zc7I8cApEOc3sPpSpnY1+ujeTiwtzK2R3HFNX4MTK/
jqp4mErolWun8mAesaUBtfaSxbW5NpDO6jiJQ279puwXxO38lNyXW9SLtYW5CF6WM5jTTF0dIjsY
dqyHd2VXwckKahvP1+dj7Q2LQh4firLToxbnAesteszG59n55FJe3H0j0Fw4yAnROc7JOc8sv8Fd
Lh0eG+vp+revrKUl5yIuhTNyikpRSarn2JC/jHJ4ivhrkgC/2ZOtksHKte7/GBc8aQAVwGtsYE5u
LZHMfhVb+uX6j1h7+mIFsRI5lHBTcTa4hdQ0P7ljsjE+aw2pJZq/i1sFySMUBUZi7IcmO9CovDFM
aPNO83tMJNz78ldRIR/H+fW5bWcuFlTvUrTFzdk4m/N9Z77bTXMY0t/Q4dk4EP9TFvwggP0fpzrH
7USinBlCrjO6Bbmjj7yhhq9lNcv5QHs2BXDrjb7MuAzkAe1N3AGUALvXcIZTWw7zTpWseC+TqDhX
FdLd1KXGoXKKufd6sy5OsHNNn8auqg8wMJe+Eox8KhdhS9RYPM0DtH+0e44RJGgu7mmUnEye7a4v
pY/3Mppk/1bQ2qacXVzQIQjYQyrKdtEqaZwCLc7UffjMG/iStZMxoxmmBFhlsOUh6KR3efXMNjWK
V4LpUhuhtMVQ5UWO2pwcYUH8VHM0L+D0ord8RD8eIL7k6QihTLtPmHG2uvZYWiNE3qzuZ+2MG3v5
44DElmyQLkoywtPODg1KPFP9ygaAGL+X8j1jWwIV/5FE/3/546bz7yTH1CqJQfMyFHykd0mn6y8K
Emk7VVUK1+tZ5+dITM0xskn8klja3eeR0fttRJD49RU9ZT0MEAw26l0J/YZ7JzPy29gCtDSINakD
0zS56Y2u1l9xYyf7rAa9CSJn8K7xuBqtO8OdjBdbtvNNLaz2zpUoPQjAaaG+x+d9pxjob6Ma93bT
ZndkjqbnQlcZRL3gFHSQ3DR3dq/f1JSR56GHi3rnmH2IPkXzPruNIUDkdd3UG+sS6UeFC+ANiZvx
PnJ0toP4srkbR0Ocu1mMP0Y2gfUmqGPd1PBrBSwGva/YsL/CDYodBch3b05vsrOY4WvI+5zvKomC
K0jW5q7o0N0TEwixmkIEQudVBHBppwJpTvFxtuLy0Fi6PiXdbByh7ZVCTZz39c6lJbuxGVVHNNQg
mIX9dmNDEanwEusi/0hbjfEoqDMf7NyN9rGdkVt3cngXXN+CH58XjC/ia6z60XTS1j0Xkdgxe3gU
6Xj61KOX3J++HHlCODo6M8yI/ahyyKOpSHK8/vSPNx9kh/9duE0vS3tujCx0B+L4U9kZcBNw/mRz
ZHwK1MPE5c1/10gTqiIwOC4i7WMAY24/rX/TdKvEuFIJZUvmD7HjWaWEY3jucR+XD/p1+k5gKXib
fBkfjW/k3X3XL+pR3QIjt3GCfxwRmVgkB7QY0eavcoEDQz1NBrm1jekm4uVbasmNVt7atCxSzKqx
u6FipnuGnwwE5Aao+JGo3/V9sREU116wWLBD1glrTHDoRdGb6Qx+OtdBnGnv+qpa2Q5LyYQK0paZ
bkb3nNYj8ypb68AUzZb9ycrTl8wgyA86UV1X4qwt4scZ6N6oIV//8JWpXeokVD1cEMAMcM8Tooab
3F4Y+S6ukol0Nt6wkv6xJQkIKgFax4PGzZXndpAkyR+uYQzR8p9xFb/npQlFX2hax9PXPgYM7nO/
a7HNWYwwOEMg8exOPQ5BYtxVM2QoqWyGoNC620gzV47aJZR9qkWTKancM6mrnyjpeQl7LkzpM6uA
HQnvDtd/zdoCWISUwYwHt4HNAIR6ILyIUuz0LB1DbgTcla2xRF9DuqCbnJj2IfrpY4B6ZuwVJP9V
GltcyLVFtogfaYehx3k+hj3JvqPoHpYKmE3eQLuBlq/Xh2jtR5B/oy6H42s+TFjINlyJnfbGyO9M
/fP6s9e+fxE7aKZaqCzYEFyBHjJA8lPtoyEAs9KCxiiL1vlWWrWynJYQ6jg1E3jp1HYYQcwVag6P
nTvdVhf+yaRP05zvr/+elbFaAqkhjc5dpbA5KvCzpldaoENiP3/u2YvEULTwr3fRGDgXbuHX07xL
R9trmrfrT1/ZCEssdTlOQ10axD03RX7bM/IDwnEb9Mu1QblM/l/HdpmoMjarwj13/1mFgIPHo1IE
xaS2Yu3aGy5//+sNwxhD3oVadgitsiNhcmfL4aD4FoZ97fGXMfvr8aq2qLQoxiZJT2n1Xua/Z+Nz
EE9gx/99NjGT0cpk6p5N24ye4FM4nxse0RvVQfLTTXUUXJ/flZ3GF7sY94QK0C2kAaS/CA8laH9B
u8/xUHv9HSXOxltWRopdtt9fIyUJl47qEbVjog6zSJ+rqj52k94A+a7s4iU7KFMKStQWUpic/jFw
6Rng40kgNtOz7zTa4getvWSxmDKeNTl3C2ASIWruQb/7lzbtyk8s55gaaDUOOvpyfU7WRmuxruAV
XQwXfepw4L9a96Urv8mtqtN/kLkPrpFL6oLFtNVWqNWEwzuq+O1X8YZ6tlF47IZOXuTVd+bL+O25
fnRjb94IUJfP/uiViyXGwSfWxYBXFioDvuNPs6VQtjYji1NiSs0WKvIo32eWOggj6r2ijA0PRSAY
EAH1V0XGFjjtEkw/+g2LmubEnJm1OYNpTAcMeQaOo6cvCHLOa1jklR105GDxBT+ijQ2zMmZLnoIR
tVVDLPw0BmfSB9nU7ABeQf7n+gJbGbglTaGNjRbKPjIOp/IPd2OoP0FpsXNgUfuKzsDn7n1LjkKe
6EinBsrANiSELdkEFnJpVX+//hPWBmhxeMTU7auE22nIYjRNK/ZAB/l4/dFro7PY6MY8q8y42I4k
Kk29vpwPI0Jj24H6QHn1OMPi+vqL1n7D5e9/RUWDFRQ99ngMZ9cZDmnrlCc0gttfn3v64gSZZQtj
qZJg/Am6tUkx3CGBTYPrD18JUUu7uZEaeefadRZKeOi1JYiY7U+QHDfuEmsDs9jYUS0ihkqTOPcE
FiRV7O4IBM52n/v0xVbOSTK4YyaasK8BDOYNvKU6v4w3gt3KebqkGWDQwZMBG+RciLtJ3AxZ4+XJ
Y5n/+B9nZ9Ijqa5E4V9kCYwBswVyrqlrrt6gqh7AGIwBA4Zf/072qm++zkqpNle6JXWSaTyEI058
50tf/rTToIIqh2H58v2YfcyuhhIAiPlLbKYzw37aX2DH0RNRiUgSJHSoYDQ4gaFMPv/i58blZL36
kZ39OXOiPRufSmQB0MeWVMFNgyT+1x5wumon7Rvm+tl+qNx1FqInPXMAu+j7lyiTl1ibZ46B/+sd
MIwUbn28FppsTCq+LEirFgcr2+/goz0qMt7Rvnv5/Bedex0nCxgSHb+YsFEf3ICtK1tv3CX42s5z
2jlQLkZLFSmII6hK+TETgevoJcnomb2BnaxePfCl1EGf7aMBjhuzKuIcNu4xuB6brw3MyQoGOH7o
/CLL9uhDeoUFxEFbemFgzuihg1MJfRXAy0LOEd9DUvE49u67U3jbwfIfxIEdCRVEAIurd1y5v4+Z
nFSEX8yTnmrrSzt2o+Q+7nGtu865uoHKb2OG6ms5B+942v112Dh2cKfQQ/OQDEeI7wDORN1L8+hr
y+9UYO95Ds+nERl6pPrQ/F8lXvXLwbkg3afPX/qZU/nU9UpnDC47ecv3gR53jKpf1Uvjk0TZdiMK
Wlz4GWeaYUFz+O8whUBbdG7vRvuM6uLg0VG+NJEqHpuiA3C8KJDSGioNHw9OoEwTAUubrIQIxqVz
kpvQf1Mola3QKZddyNOenZEn28C8EAPLEYbcAa9vRS5u3Q4GJErMbwbdMLHL2tThzao1zcqwcsfb
7EIAd2bLPhXmI77qIjc8Hgfjy6yrmGUUBdcP+jWFFu7h/x1qQrQO4YmxHHx3uFsWSJkyB7JLGlyI
487sQ39cC/+e8X61TF4NkxdU52IXfOuGCWguwwtT5czHnyrv+wbdq/6I+FbUL2C8xF39XLCvbf2n
qntflsLp0aWGri5jd4rofGshOblwXT73zU+2ggZSL8oHfPMlunUgKq6cCD407MKEPVad/3FVOtXa
B0FZQCGmkDsvJxAciLWrqXJ7mPXAHgp7G9s4/jzte9IFe+O0/SUm7Llfdfz7X6+bRqHuOxZE+87r
cPuv0nx5XtzxQvxy7tNP9oVM4q6fT6g3GPkk3GK74MYvo0uAvzOb26nYnucyaxrezodsdMpvAt4G
W5AyxT0b+yjxJxtuwiywz5/vpGfW9R+BxV8DlbWZdRoHG4q/vBTgZPtdELfQhgai/uIEO1nZHErw
bhqOtUr4aCVh2N5Hi/cGpvv8xbV3EgHMZb0E0kXmDd08KRw+ErfT685eKjKcibxOdYG6bIvIHmsZ
SrXrKYCgn5OfXxr8U51fNxcVbUiDYiKvWBxIi/OjXbsB3EvHi1DaM2/4tF+ycCc2eC7G3wDPVjfv
E3/P/SteuheG/9znH//+1wxq6SCWCX1H+2x892t0GrZ12huVABZ9Ybmd2URO5YKE5FIuQFIeiHzS
8P7t5FtOH6hzJ50bd7idxaUGuDPr+k8c8NdPKSydZ9MtAj2hUzJaCsZWk98vGQyTP3/h5x5wcnxT
is753pPLIYdpe9JHy05TcRjY9P7555+bq/S/74IWuSjbHKd0oc38KLuQbB2dtV8rrf8JSv4aHunJ
qJxw1d+bmW6rGcqZOm83S3UJWHjmQnWKahZ11QNEZMpD1G4bD9Q/ibaIbJPTBh3EETww7dcm1Klm
cAphUQc5WImS2+SV8ZFp8SpgmoGKCTE6zrgMr8dezQfiq/aD+rO5cKM4s7WfqghN1FYa7dgI3yTA
0yC3LbVZQXq0Q1ogEI+fT4Izk+y0CWpuFMBnCg+BdUps3AKcNbGtii/e6E7lX7zrYYTnc4u+Vroy
dIE9JAwkF7b5/Nuf2U5O9V/N3FtG7Ig7l9O9cPRa5EVxoG35BP7fhaDk3COOq+eveYxmHYdPPcft
gT42wY1RILNje6eXqt/nXsDJKkevFxzyRLkcpgJupcFoPwzPX8syXH1tiE5WeYW1DZM27Oi4wsV6
hE32tT+9D5AEf/755+49p/LNJZynzgDsf8hV6e4L6pubykO7mjKOufF5k1/xQUYpy0v/KpJLvoeF
epRQOcxX+ZAB0oAzcxXkml24fJwhhvmnNXI2gHdczjMEHhU6HXG5NDtT4kZMqlpBvqf4tan6PnXm
yVt3EdpUHAFjc5uN4EsLvN4clZ9Lau8ze+yp9LQqjs56AXapsRp/gOSZiLK7FLb++7PBgf3vzHSn
MgejJqCHGagGoGEhaWiK/O3z1/rvaemfigY72fqFx4rlMEry5hfjB3qMXupZXNjbzn38yUWCVYON
Whi5I1kCx88W4qjitXYuCq+O4eL/3yT8U+XY4sOaaAII5MDqKftoqFO/Bei1eaqCWjZr3XCKBOjg
Nw/OVL8XnPOVKZYwRjkzePra+B1/+F/bBsu6ghhisawjImP0FdhV3cCInAA6+fD5I/69M6HL/r+P
kOiwl1r74X44igJghhPCuzZbroLwwtlw5gGn8rWsZWCuGx7uQWFPpN7MUMu4/DXvv7S1wkL5vz9A
TQXQAAVBqcrRZhdMpE4HUkEC5KHvYuBBcSEUObdQTrbAKCCAd8GhcF9T/1C70SPUfi+fv4M/96x/
zbSTC0vT+t1xIiE7DRvrLXQ4deovIYiIHfPnWx44wZUcrLrPqiJYCVHrNeyAzLW2/hJP3HG3PNQS
jbQ9WgQnnv0YmJgT5eqxi2WN1lu49pZXo/WdbdgolyQdmTFMlPXdpZD834EU2qr/+xayGZ3hk8Fb
sNEtt15c2mfPiWLwTPZj/5GrS3n8M0uen7wF1fV4C1iFB2RKZzhMVzPq+DVQn0OxpJ+/jXM/5eRl
iD6oFYHsao926RyM0gE1A2BzBvHWOdVR/fPSO/WFyXvu55xcJMul8kYZ9cshsNF2tGj3zoaUut4F
icuZtXeq+8lJY8ZBVcsBRr5VPEMrgLyozdHI2h5aUX/7fMDOPOVUCwm4Jm3QLcj3ndPCBPg56n/r
HvjfRV+IDig7N04np1Sb1bPvcrgA0ajoUt8TKIoujgLSGO0+v7o+IA8OVG0gKqM1VSXI+qAbHVyv
XTVK/T1iC3KpYrfYhW5qv/q+1BG97kPibSLkioMk4/1wEKqHBohU0K3FZPKFC6aVNjAYrHrcCvLW
a26ChtirJnPyDSTr/C1yBpr6rpSPMhD5Ooj6fC3gvbNGu2G+4tHI0Ynduhm66EUr4047+C5+VidN
ldvHDBnID+h33hYg5549yzzcM3mGWvg4TsvvVkXiynbCuclkNCaMw7R0hrH31cCYXiMi5nFPrdzm
1m820svdt67xdCIcXqTZQMotAga9Defuh1v3fB0aSTceXfqtdehPuQCAiqxYE49LI3eDIt+HkNlv
YxPatQdq1AOIKC/Z2LJVTqT63agsR2s9aVZeF9lbrxH4/3qGQW82g9UYDBjEPs8Bey9m8u5VFQrX
4LuuRNd0ALqABr4EGbjMYTGnNZpdIKl3eAKawfQwVPQ7lA3AO9Cwv2bo4t6iG7hOiRrUDjdjNKDP
RiShcGYwnIM5cXX9E8zlPLXuAFzLGJZQCy0SbdJHfYezADowNQywB5+qfdWGDeomqkeCKRohe0zq
ZY5ui7nBEeH3g5PovozgcA8rT6QtAKyqJ4ZGguqdIeJKPb9n0HVOsNFOkBVFFQk80m3RtPNLmUOH
742evwu8gcRM03aNVLlH4kYV9Xpx/OiesZq4MS9YfysJ8vesa7PbsbLueuqGYbWAa38DDeyrAap7
Z4VWzyRr3HUDavV9a6Zpo1uAMGLiVvZDTsz2MfqyvZgzNqwo9eQqs9XyvSTTbw9eWnd+l08pXk1v
YwifvVUAWvFKcLDRsqWzq3HOljUDVztuud8XwCjY8C5vh/LGQU3poVU+8Pw+6A4YiQKcTdYDwpvJ
rEZ/qj++AYrjrQH+m+Ki6d1tU3avlUV62+gmuwOPH0yLxSum25noOc2P3d6RNZglY9VfTaUr1iQ3
QcKdrE8Qy/OnUaBneMzQcg9w2IymjWkpoTXhdfU25XzaSX9Cm3k30D4JW1tvdSP4yiv7d9TI3vQ0
qKSs0T2hDHTqkHp0sMNi7gZOSxNPSNazVUP7oo31wKI6jcrIfTSYPwosDhveC4EcZEInWk2pu4z3
JY7gdZDXHagGWZ3q8EEPLtkAi17Cbb2pKyiSmnCNJnv9DKjVY60dM8WmzLVcqQimh5iykLEHeZXk
IDDcyWZ6WWiwBCkv+vwW3AF4xBUEWyJZ0ImKtZR5/hWL2iLte1YXKZP5UCdf2pBPRZNYKVB0exbC
QBPGPUonxncS338so+evPeB4EvwVlwY8kh5QBXwPAHycoXlmzP3Ys3OqyO+vPeEk8p1Z6YCwgGiL
lN99KOxd9prpW5nnF4bozIESHqO8v36BQTfysDRLc1iY6mEEDT5CTeGXloUluRBHnAkYTyWU0TCU
8JTSwb4rw7vGlY8eRBNfG52TKAiHISFKqwAyjDqDgfn8G2aij2WFizla5S5cgc99/5M4aJm9ArJG
pg5y8mKrYHfcX4h3zwQMp/2IkYVBtaerYC9cBc7Jy9KJ1J2/CXP3+fCcebmnDYkwD8qFllV7gKCX
g8mShXEdeWJVesWFwOrcE05uTRPclwqn9Px9GBQ7RcNdD2C+EfOFjNSZEPRUrwqgkOv7fjEfxqBd
K6HLtFTBu51En3iR/GZUtQHP5Opro3WymGGhmzthPw6H0gQOTmehDz3ckpI5K+mF33NuuI5//2u1
uT4Rhhm8cLQdw7XgtxP9QHL9QnR4Zp6esu1HOSM8JE13YF41lnGBu89VW9Ty4fPhOfMuThtm/LY1
lEFpA9fPF7nY26Cb0wXkHrADkhYRT927FzaMEKPxj1vgad+MMMdQvcFVfAIUekDpUBTPPThK3Efd
3bvwkDPdOf6pAQk6cwr0SuIpkP4lVeEnOelXnUOBlXn25nYVVtW3vHnNmkvZqzMv/9R2FJtsXrUO
Sk5kyA6cmveR1q/g6Vwo9v2pyfzfsKG5+WQtRj56xmhQZbvZddk2VEUgY1bV3r3jFtUNWv/o3stG
krToU96Rpp0S1PjHdVO1FsAdx+lW8IkYX+CCuzxli6UXBvqfPxtf6/iW/5rzBXwlEWSNuGjR6Kjc
6A/1NF85OCg/n5fseEf81+8+XbeeGsaO9eFOw8YpDtkIqk6e2St4tlZ3Eirub0VdokwMiK7YKoQw
aUCxNMa+ndw1OmfYrRNOIKAUxN1ClO3uZK0iGFxMMlVdY698FdgHldfTjSma/Be6XrjE4p3qG/RN
gL+W6UBfe5pOawoxylGWNHbJxKNmQRet5Fs/KwfYKBgGow/qlxurRh2Pg85vIYTw0BJPi3Ht4oK2
iyqG4LiHhPr187H599j/X88ndUvHymrw9v3QJCECTLQNJ1p+qWsH/e4n2xm4t7YDzZPuy3DZBIu3
xpVi0yuza8DSmoMv6STwmOOG99cMkk6OXbMHBgkio5jNPFYhj2Gm8pUQCB/v/ffjJ/RnVy6LwMgQ
86oXD1g48ay/ZPuG6X8yRvBWHzkaa+CnhHtFOuluhyz+DAP4FvcH4NAu/Ih/7pl4zMkY1bhHwsih
xirLHkxepiz71ZT3DDI5Re6/MpnCUyvMpR9zlQVFe/C98gZ3/I3sy8eA268EK/gFJ7GcDIFXDcqy
PZD8fsTN7UjpH+2FpOU/Iy18+EkMJ00YIMdHox2MwJwNA0D30dIO7Skja+nTPHvmwoo79x5OElna
dYMyJ4LuNdh6ff4IjwbQCLDy0cBeQAT++av4Qwv6/z3v/0gHcz/DtZovfCc8qapEBLO/JlUOCBrs
fHFDNxqeycq+DhbWZ7FbZ8NP4fkiJnM3Q8hdNNcqDHgK1hoSFF3egAJALmkG/j3W/0dIaAF0jMAL
d/d53phd509OrJzAXY1HcAVa8S+lWs8952TCsBpik6Dx6L7vf3T0hoabWTpJfqlm8+83GZz6KZqZ
WVbnGd273KwWVsWKfR+tTrvhB6QKXzocg9OUYS7VYrhpsGytWAvQSAQJDugS3l2YJ+6fY/YfM+W0
hbob2gkGR3MGYCOhr8ANuhDxR2DI2jHf5KifpCg4NquyQ7oOPOPIwjjcxw6u2nrtTP186NxoviER
G9tEGBym8uiHNY0oxox+VN4h7HPWxJUmhaYCzmRBHr75Mhxu/MGCYVkT57poOIAuVC4oyHpN0ko6
7akv2LoztI8B37uVHiS8jI4z8jrzsinnrEA6O6qSskVyKQiPRAo5VTBvaEfm/qojOf8YllCg4tiL
2CywfJ6FaW91zXWqOA89GLMsg5NifMdH0DTpHYFc8zFzeIv2Rob2T5bZ4NbUfAB3A51Du2wKw72w
7fxuaiYTXXDnQ1HhxJQ24zrzbPjLoYvcRHNQIWFild5Gocm3UdC5a1rReueoCo01c1EnTPcLjQc4
lN5McDhazeXUPXATDSiTsjZZ+rBBANb1myEg9iYol/ADfMguaRczrFsv6Fd8AZwczggtEoaj5zwS
LPefJCjKlQwmeR2VenljYdXtOFFdHvdKOFeGhhkk9x6SMTjnabNphq5Fz1KYpR1Vw5CGWZ7dFLOI
MMBueT9XnnNMuoggRn6kvA1RUfvet3VwHfpV9731dJfAHnHaRhGiRsRD/cfCi/EHrCHrDZVdAemB
rR7nKJqROoK5t1mC9to2wPtJkKQTjD/ws9HkPRVVtyC0NjCT8Gt8MVDycswmSCvdVGoK7NgQZitL
jrnUki9Jz62Gq2Gk1+A6Yli4cJ68GWzWqRXZTaaQ/ehcEqz8EOaXjlOr1zKAwTDtSPgMfTBN7TyI
G8u9rklhXTduJma6/dCxAWR5z25G7TFgbUJnM5ucHoxyZyB9gaDmhnZb4O98gEQCRrK0blnxDoRR
lCg58FcNTDf8HHu+AdMQJzkItKtWlM8qcuizVfhnXA04WUR9x7JS4eNDg2vLTGI0i3jXCEbROz3Y
27Er55QLIGdJJ5cRzNu8vdJul3+LOphSLib6PjF+F8nhA6NgAHqG9ybmjretqUfWU1uTZ58ae9uE
CIcAJ85QrtTFE2ZgcYWyGa5/qDTXiPkEDBtSWvcyEX04xCyo/QcN3tiNAInw0OcyP7BgLFYGhLMY
jJooBkUlgqlFR9HvPRSrgdZIMOIRzyV06/ANA9wGXE8yfVd8qK9gCzu8ZG2EtHXecIQdolzzbPJe
jO6jm9HzMmQn4RTbT6pdBdMAUUY+RGhJCJAljZriyoF/ThotFnGxnIG1XNwpBhMxhO+5V1Yxsbp+
doucPISEVbArjDJ0g/seD26nMWQxnBvtK0DsHeSNnXdjO3fcz6YBtBrTC74ZAApb5TZrNrAiGQDa
SHlvYWxpR7keS9GvqnHI4bSULXUip1Jsmsk3m7nl82qYJ3qbF3X921NwbvWizN/nEJdg28LRCQ2q
WlNpi1UJRcvtUkDczNoiRzZZ6U2g3XnFfdklMDibNihpVKs6asXa8bGhyYw7KzhH60SRwN/NoW/W
i3Wg3rA52Xhtv6ThNBGUdlooXI3TfSDIlulC6/mt703zNvFyuHfAtknDvlRXEdqR7txJyr0A6mdV
VO7LuLTmLox6u8kIy0DqVbOTGi8XBy1gFsXcMUsyaniydC6PM9htwN+Rv8NxysShdot1wToVh4Bk
bagtt4C0w8/ZNweIepdbW3vBJvQBiC+G1sYVazhovH23QSK9Q3lezigXqpeCKA9JOQAqa4IrD68z
FcPGyP7M2QIMaVkA+BXS8GqA/yWMXzWfnxY2V+8kLJx09hyQNNsWRFeYA69VoAWqIF27w1HUb1nW
5kCftlnboiMw4PdoLuK/Gs+fEj4X9N1pJNmoalpQIyNsnXuL2oXKG2MBYMkGHcQLmga4A51eAxgq
LNXKLSO6SQtQvLGtMB+FVD+DCzEITJlXsSP5slwP2vhvw0TZSo9mfJLofXlWo9vssgLDUHbSW/vI
lvfItTfYc5RJgBEO0mUcy60rvDKlE85SNJTC52+x7sZObp0WlZJxSfs8nZhYcByCTSylusoc/B1M
6VuYa6ptPqJG1Y7o3UFODBsVJDlxofIf6HcdUuiz9GruASDtnEgcQJHFvxyAFHFd17nDuoFFpu8f
e0F0/ZAPc4B1Wr90vHilhIst68t6o0zRHVy8SoCRiYua0lL97OZ62hgHTUNlFf5sJwjZeNXYRLtw
I82Qk7sqOnzJokTfx+yAQg0AF7bwxg6xKoR7Txv2A6H8Xa7b7bCgL9hfkMJzfCQmitGOccdnCpe8
SGwI2lXSrkHsGmiUDOeGqhXt3CbmUwf6lTMieh5woZ6HqrsvYU27ZjkKZ0hgTIDZWHRQu2BSz2E+
pEgHwwGVOtdBh11BeP0mmLV3QBnuAeKR5abD/XpV1ijLUClzoFfh2tQQ8zrVqDsYi8pLhsqQbFAo
jjz+mGe1XkXce4/G+rlsug1r2YeyuQAPO8DJ6+UTQoTlF+JpXE4Jfylng923QIUjMGOA9p7erGoZ
RmuLo3rnSYBbTfHTH20dTz0WmisoXeWw1pXe9A2G8A8UZsFbVoU78MCuuUtxCkl0wXY1vhHimeem
c/g2q1qUniKMUBRRhV6YCioASrBkZF6hrk3FU4XKZUv+ELRbVFRRoExk0C9JsYxNvLRIxoxL/30y
82vWaS8xOCRXgYlA0AzEbU6CVyCC3yAHfLFUv7oAu2wzf0Qps56xBc6LgHNk6/wC4LxIAy94BK/K
rCNsvTea2ehdBpSsXFg7rsMxuBMAfKUFa++DIHuVBfyKWC5xHJEBj8Mutc4Y65Nu8j8i30EZN+Q/
52EQ8dLoOqZ9fxtRNI2ocpziPox+IiWPGKft0S6NvR8B3YSGFWVRiJLufGTZooAh2zDmIIrHvvLv
RC1+QYOhYhJKVH5b66bdom80oMSpR8oR4ntuAWoHT0oUotlhRcjbgmh340oxJJFb/K7m7Dcv8yBW
kYtDbZxG3JwW+KN44VMxqS3XaG1hS/bCxuohYIgcUWBudz5On4S6sAnElHvXQ5WlQQgIIovc+8Lt
q3QChiiJepRwp2j41S4c0Pt8RqTbkCAROiAoKEUDOn4mltpOQuDVjM+aOdPKHfoyKQVCFlLIdov9
ArFwSX/7Ilr26Il6q23urKVF3zfjtkFKMHuuHXijgaNuV9B2P80Onj0gd4ByCWrLI68NulCcKR2D
rExdOg4JHMe+BwPFHa5F93VYhteAEw8btMiNMPqBywCKwEjrCe/detkdMCIm7hb7wLzwg3Tcj1no
N6vBQZAMIBGsieCME9vKvXNzOux15/RAmUcGTQ9lkEwRjGbmxhJ4tC0fZKmHlTu5Jta+bhFei98V
8G7okcjfG0p8PJ5mMQU/Nwmwk8BCsLerMKubdAmiMi4z/83znTohMB5AvsXCybnHDQJVQX+duW3z
qxBRviLUd66wBwNMgoNjrd0yRJGUPqCQ0aZiWEQ6UDP9giUJwoSwj8Y0a/ABORTTj5PorhqtgXWu
OydtfOjkgX984WK5KasctkWtkNft4JGHOiyah4lI8oB27R6oXwa+h8sfQkaLm7Aydbq4s1gXPdkt
uU+vMs/7VspGrPXEwSqv1AI1QlCtp8jgtw9kKxYU6qHZ/mgLKAuq1jzAgSFYMbf8tkChmsAy4Tqv
Ee60U093eTj2STaOzyBXu7Etx+9inAdYZCBnX7VZdHDCoUz8ufuOZvKbqTGo28rbpVw8XLsMtn+4
syvVD+kQ2XonoQLkRRjgHAi6tM1LnIe4KSWyJ0+cqgcqCxw4A9YfUM7Nyg7KjwO4FOA//QfCnGrn
hjY8qgk+tO5vbE0QUWZOgSalTq2FgQuUR0yeEt48oL3rYEcbpTpiKilgzZ1CnIcQsUNPa8GzFSmd
7+jyI2vd2du5lwNq3jBy8hUAClHr5useoV48uhO2W2XLpGOOTnxTX3fjuKwVvM0Gzyt2vlTIHfj5
sGJ9/TNaNMCjiOeTRpYUu6Kr1mOewXQtwh4ydZB6gMU/JgoVinRUwNSHDMc+oQ6gjKpeAVNtV5G3
6F2YZUfs6yDSApa7gDCiea8X3itZMJPz0ccPoAAthgpS2aBF+FJz0NMQy+E+zLJ3m6m7xTR6laET
FbZl823JJpgN9GZOGKlIDJ2fuKMjLJgVyIHb3JQ4mCb/e18LFLKCfk4MKigbPeIL1WMR7gvQttd+
X7dJVQ98M4elQVHZq1JCwre8aD2YYtSvprFRPDQU2wHuqkPB/I31W0hYkBCHGxAuYH3dAHbP3HwT
KhdwxpZfD6IJoG+p8jiSESqwBTZNqbz1IHSVwP7R4D+op/URTDpY0wPw3/W3qoGgrBJ1ufEzQAYK
2dR3yFmMSeY11UMzApruIc6Lx4Z0KYVtzEpDb5NWbiA2sw7ZbkQb+6aiE3wXysyuBj6Dyzh36Gnr
H2r0YSSRr96yZb6rDF9iM4yIIhBz7EJnfJ2W5gEqvWg1jZ1zB7e9Dge6xiTpCES0ILyvVF+Sra/0
eO8VsBzRPcEhyZVNqgwhn2TIezAgKjdzo9s40P30ltHFgXIFzkkU0TwWW13Gjh8e+bjabDwXRiRz
Nq8N/O/AxM9/qmGaVub4elVm5HUJJ49n2Nabncb9K3ZLoVdTabs0quBaIGdziFggUr8yz1D3oKES
ZprfyKRLqG9hP6AH52FepjLNNIJvTxKNkJeTWJDZbssCUmwxo/GYaxyMSiw1TNfkR2nLt8Dzhrg3
bvg0dtMdZJgm0dZzV1htz/XgAl9PkYyA3wWDbQeIK0jJZ7tp9l8WrpcUAqYidkJRrzvC6ZU7OWHs
KYg6UDFReTJBJtVsK+4TuAqVFYocWmRof4YgK09yzV3cNZn7IKzx7iZvXq4qtJLfls5kroOiwSGL
GyyamDMaYtI5pmHF3nrWGdPBEvskxlC8OsFcb0s1KpjXu+LG6boiVnplyo0gzkvowAwhkGq4srzy
0K0cVBvu4doySzIllTXyNsqpvlK2z9YEbhoHF62L6IStm3VpZbARHOqyqJiajedQfwWxdZWOZdjd
RFFpcG+rjv2bc1WiJBrwtUtQpxyCCTsdgog1744HG0pCoBOJIoSaqaHfJuN4aVD2CjkAnUNctdDy
QGrl3cLGqF93Tnjs6/KzHTxsnQTX5ONZTAzc0ozchgTuNVGw4BoD2eehnLV8IZXMsPaFWgeFCMBe
YCgFY86n2m+KLYwu9MafhwXA+WrcsKhAYq3MK5RVORsTmldeigNqSKVw9D0H9QNGo4arZxsqgTyM
WK64W3E4n5X1KtejBE68L/aoJUb33MzenlRNi+tt3rzg/JkSiJYgVzlKkt8trVzUunh5m0XttLEz
FftRHYs4euqD2PQ13baegGjZh6ULWoPH9npRlfrGVNSkivLg3kVgdyV8K2PYC/kTAjsfcFtCIVYb
SrMfwddLgfJzf5Xj3HwrCRJWAT8mWyxnax/LciWcCD6dEcABawgC+VsmsnmDjRwCO4lkFdO8QBS2
qP3siQp6rJJpaORGk6WsicpLeft/1yqD0yJ66OVhNGZcH0JwSbJi2TvhDUHYxkt7p6afeTT/zvn4
rMrnzxPAZwqAp6X0cYCXDAmH9hBMkGm1LRwV3arUMaurYvP5I86k4U/r6JAdBFFeZSg4iHCtkAaE
7CTFxogszsvnTzj3I05KaL0A5ql3PH1YxH0b3k05XJGGC1WnY33sX+nxk7qZB6/KphsifVCFc1vQ
blNTeUHTfG5gTuqKQ1sYO+T4aNvdepAuHLHPnYUXUH2h8n1uXE4KIPJ/nF1Jc5y8Fv1FVCEQEmzp
wXYT2/GcZEMlcQJingSIX/8OWfnTs5qqXrnKC6mRdK+kqzP0Ha6ZUJiM6ubOgsI1ZShBjX8uG3Tt
xYy3tLNEgJVKgOfL6vyKw1eHWButGx5XdL3HzE6Ih1fR4CaHbOJb1wbWXtnCf+pHv7HCEsUE3PYG
Xm1gIwwj9X/476ou8AYg2miy3jI572kGwVL1+6KR0pkji1oCuLUXy2mJCxj7NLtpfOqmbuOFyLBA
dQzjGBRwY2mTFuiz7Ana6bees2y8VZpGZV24H97V6xEVt9i1mojCYu4AnwsSNiBY3XcMtczLxmbt
+kMXCRWlE0DCI7KA38lwIMOfSryfb9w0NOv/PzbuN7GiPlngGvyznBhOl1s6AKaR0UKXw5h2knZK
oAEzeLsWotzrheohruklWDMG1/H//nTuWASS7mqBy/oUerhYW9MSCr4FzDD9fi14xeRVJXDYzmmC
Jr20XmnyE1jDjTk1Dbv2xO0nFeSXRuAlArxUhbzz7kk1Bxs4BkPS1CGLU4+ypV+588n1f0E+cu/A
onDpYHJYBxtp2TA2unJxQJzeb/NkOvmw9yohHMMGeguNn8P5RfnPd+qTHUXHLOatjK0ceOmbgVP7
wHCpe3TnBhS5eNnh1b4FF2AZIjpbNVKcV/wFcyPsPHYt1fKVjo8t5LqvGWHsBW8n9jOnAA9MhV2+
DCro7kB5ig/wjls2EuPnjCvGPC0HkBH7nxtDgjBei3u7ZGlhKzkBh/7Xb5cSDDg2VH8H5Scrn4/k
37ulWnfgunmWeH64Zinxr+DdZKM0oFCtx6Gfdn/EAAcY33eLh0kE061Ds/67o0o8a/ot/S0ZX37X
LUMV4/yQ+wiaz0Zc+4apaohv4UgKUnGdhrzgUZUtd4W03iDW8pItuPHFDagJ53szrZ/1/x+yDh6X
SMuDbMR7IgyT4Hv4I0nzb03ib5wRDVujDuME6WqqeLPMJxDJv4yp34eLJx4XG1JRZLb/9M2wMfem
D9GSXDI24FDUtX3KfDeCbOZTGiQQKdzSnTfNipbihlKiWjZk9olO6tjg7jxN2BrJU0thpGk/xe4G
xuGfJNRn068lO7vGRRmG68sJazPf4fGJo4bUunjG4fGyz1KL4RF/kPOjwvn3EORwnA7kaD0vVl8e
oeUW4zaFQv8CqP0+XWiqdnyo8YhPl+5qRTy9cr8mt/WQ0psagfqXtVV+LeA8cWuVibotOystQre0
hvsBZpm/wO/hLwTK4j8bvEDPuzzzg5fJ5+NV7Yjgd7K4zhZb3JAsdRVCW7pFQu2Znnj5oweKtSd/
VNCHsPHdn1/rhlSvKxEWGVRJpUAHgz2nYdzm19mgNjjRph+vRe08WC5XxAF8B+D3Jvveizufv0v3
5/mfblrd2i6lZDZWuWctJzcd7f0MDzw8GcGDFK8N9cbNx9CFLg4b+FL25VyOpzqQascgEgSZlCFH
SaXtNrZDUxdrcH1MNs7SguDZyVPMg0MbJ+0hLvlVC7rkRjYzRKmuDtuPvPESGPqd+kFMP3zo+l95
zJ9+gY0kH+QMmIiXWkGzG5sh/XZ+ZgyLylu/9cM3zS4rbSZbeSoWjx27ilf3hJQX+WlgQ1t7/dB6
NbA8SFNqn/yskocaB/NDGlgnVmQb54fPFRHQg543E8hPw/BUnWaV3UEHrkfFL+xBvKtirLGOHihw
OcRZbh34OToS1qHBTxu05POjZ9gedMXXvmxQ5sHzz2laBjzNDyEkiqG3XIN4l2GWLoseT8upHlHw
k4WBxGmAIFI3QWcbf+GQtrHqTEtAC054AZUeAArOiROYrlkozPTulrKToW2qUWQzGBFPzYSjNQAJ
MMdCMbLZAtmamtZW7jSACghbcefU5fYVHG5/iwIaNufn1RDpuqRpjmwyiRFtVwXwQArO6+wXXC83
WjclW23NAioHLj04viebxMMxh3gq/Jmc8Z6Mk3coYcV26Wc4/w2/OUWJvoE8Dcxks7CqHqT7pxBb
qpCm8ddWZTBzcJmBcTopvOagJBkO6dNlo68tyBjWCgV2BnKagPY7WD376QG3wC2+pW/1Od2E/Z+g
6ejTvOuB/4fnHZ6j4qT/AYRJ8sXiEwMjvUuqx8Cz+v1SQH96PaSkjxMD+uL8533unYTetX0ERe6i
sLx6PPlJn98WqoT0L1MjO0KIRP4d3bbeD041PFZ5436LwS5+g8cVO8x0zCGIwf1rCS/MY2oH9IAa
BLTkUjy4JhxuUmCkuu/nf6VhkerSqCID7mjkEud4hidFPHVgpyNQdoC8zrRLAdN/Od/Pp8uIe7r2
flBMQMj4RQdZUcB5bPWjlFv2rqamteW/OEUsAgayy8RynHpRbT7Y8bBs5P5PBwg/XFv/Pu9IHE9W
BYTwkw8UVy6AnlAcb0zORg+fZiH0oMWBV3hVjhf7NkJ5HvB7zxt2gzV9qdWY788P/ueBwD391MQA
jYC8boeXyBFUF8hRAnIX4i6s8FLPdqCN48ZzvivDZOjy+qwLABSquHcCPD4PrQQMcigSbWjumBpf
9+cP54xyVgxyb1MWpXnDfw9xspRhMFwGDMcoaadjlJwo9D0GBR2oP/X4I8emAPzD+XExTLJ+AGOy
U1brpuzUDAyvgGkTHIvMBRebzGxjlk1drKP2YXQyXox4QbLBmYWHXfWraO4c9Xr+15sGXtvKhG2V
2NXxeGqT+2q5LZff59s1BJd+sJJta6VthRfypiZ4E4eFdnUbTG0QVknTvOUK9PvzHZnGRotiPHMX
wpn5HBU8uZZT8qxq0qP4Z2+sTFP7WgwvTVtMjp/DcID3QF4J1cLVzErjHWo93sYSMgyWfsjqlW0p
P+hUNHnsMUiGB4gtPLJFnKRsLymRck+/3FrFWLJ68bJIxm+Ayi/9I7nM9wuI2/+uzqUXtC6bqo1S
DqJaHPg3ZTDf5W618dNNOY6uw/Zh+cMHSvYQXKmjzvkL/8DrFPDzthz3onZD3LjCTqzqdHzYVd7b
+UW1/vT/K4JgtNbF8KHHZIDnrnSzOrIc51vMgHieEgfvilL4x6qMVL11kDHNvBbZIzRRpsDtSDQU
6TXN6wcycmfHpLtrYqs+nv8aQ4xTLcbbqUripXXmCDTVm9i2rnMXiOHzbZs+QN+iVZ4HcSdqbHHi
dZ7jawlMF8TDH636MutzT1feB4Apy5p0TSVwcgAjopp2mb3UV1UJLZTYq+r9+U8xRPo/RuyHSa9J
V4yF55fg6HQh4T8AUwpbeyMfGhrXFfjBuckDmfIqipM5HOofaTrtugu3IP08qhKawQMsUFHDfkvw
iWL67gMffH5YDKtHP0dSV84eTyd2InlyVwXFW1r1W2J4hjjT9fWzAuVDC0SlqJxfgMkP5/G9wGWk
EE82qEfnf79p5LVYLmNAQ/qcVFFBX93xa62esu7lsqbXIfuwYkQrg2ShaNoP7gLvJU5+9t7Py5rW
YtaCt7Zn95DJ6CHFYUEpqg7mvaw2ikaGqNVF8LsGCBDVDG3Ug3W8b5uUgZEUJ8CBVdUeom8biYes
WeCTPKqL4ds8JXAQ8evIr4vbMrdvVnhJNrU3UDGJgCtVgKBbcQhI6RG6L9d9G3R733I3ujfNvLZ1
wzrL7qckAKCnTXY5GM4LXDtIuVW/+LTYxz1dKj8jTUeLhmM7AHIzBC3p2k3SN5VnJxLUhyBFoZxN
8+Gi9aBr54P+IySIQCoaIEopoOLQs7+y2JLrNIyUo23hE+VOK9ueYJ7kz7xKryrfcYAB31LqMKw3
XT0/JwJyCrZDIc3yLMAHmH1YovfPvb9VkTHNxfphHyLRn7wZjuF5Hck2i2HPsXS7pvaEwEGw7a8H
1F93MrPchzKIt+TgDXnR0YKf5HPhJWPMTmCFTQBV0yScafJ4frpNjWvhH6fKJ6To64gpcCNid3pb
iRzn2zYkXV0pP1diyivmwe6Hg03pLWNxzbLROlU5yoezAMy2gFzxRgyaOtOO55VIOqfnEAqPAa/5
mtOhuemdyjsOHupYECYPrvsq754v+zIt4H2LK1vVwAgFQ4GsSVX3jrjhe1hailcRV+MtQ7cbOdQQ
M7qcfmIv1A0Kj54S8a3r/xKomAHTfv5DDPGi6+kDj+zBoLuoo7H75hZfOhXsMvBg5vjP+fZNv12L
94YVlbB6CA2BEbKbyUvg+2HCtijrptbXr/oQjIg+BkYUaNhxwr/QUl21dTOEsze/n//1huD4J9ny
sX1XxT7It00E/OyTpO2dq/qNu4ap6fX/H5puZA8nAw9FjsWrd0V16hB953+0aUq1iJ6nKcisFMsl
rSDLppwvaXU3edNJxltWS6Ye1k34w2+f1FjTpoS8k8/Br5+Aiw+rTtYo69o7lqmtVGsaIi2iBzA3
OrAq6CkDCnzAwXy/ZPZFBW9wHrUIDrzan/GaQU8FJODS+LsAq7Ghb+enwLAudbX81JdBDlnN+KSw
3BV8Nebpl715TjZsQbpgkL/0Rbw4VXyKbaD6/VUqMs6epnK4kivFywF2wgX++bJP0QKYDK4llzmg
ECzvHtLZfZFWd3DLLS8yw1LSpfH7ACcmsRY9CAFVN2/3vQIHbIL+eP582Qesc/RhsULZNY6V3fCI
p8V9ubigXJcZ6umAzV/WgRbJs/BaOGuBaOuBrU3Km7b0QuFtgD0Mu5ou3iJgHdAHEmwXp3mtpjtv
AMEseRT2W5NeeG3RBVzsbCJTH9d21LhQIGCu/Qc29+8uXHo2Bsg0x1oc9wkIsgIGZJHbnaBaWpC7
Nv/VTb/OD7+pdS2QYQE6lkkJReOZvtf0yZXBbkn/LtZFUEhOdYF5e6kcFcu8gUtuO4bNItJ9kfny
2Nhbjk/u5+mC6jLzA4RJgfVvyyjw3PqeU5peQY94uMlBDdt7kP3YeX0mbmLLbZ+DeoAKUV/kedgM
Q3xV5j7f49Bb7P3RLghIHr26dsFLCeuuc98nVeBxigfiUNDUfqp8Yr8uaTn8YsQCeXRy7O5lrILk
EcRV8k1keRwVQUbf+qCxr/wiJvcWuM/HXPVWsgvSwn6OM4YQnSufb+X5z2eQBlqKUVOr8oHAvoT1
j8K5Zq0PmuvjXL2cXyCm0V27/ZAACrDhKrxVswi0M3g/vMfQghiqx/ONfx6f9P+ktPDGbnVO50UB
AQ+1ssImQKnQKXeSwx2VXnRHp7qSVqOKBLw9h0XCK6ubvnaLY+dO8GMvyvRw/kM+RxRinWvHhlLO
gHA2zRytJKqbsR/nY5t5cMfL/TS5yoIgfWk4H9UjeIrLY56lgdwxNs90n6OwCJQw1vWe9KuWeVWA
qjdVILF1kMOocc8n8oYNaXDl9273o/RXVIKC58d3AJVgo7jkNK43vuPzzZHqvhcVV15WTYkX4SHj
oZJAAUPzQGbBnS3IfVqqe0uxjZ3l8/MJ9bURG+1ZzDKvvCgGeb9Kqhuf0I2mDWtWl4kHLzWbCxcp
U4zQGslASvJ/5hACPD/XhkXrawmZDtKqY9riEg4x8nxKvwlP3CRVdeU4oPSXbOOIa4hrnSzQJXE1
1V5uR3jE5qi/8OXBS3NQrfwOYiN5uSX0ahgsnSVQkQrsLCtmUSyKr6Wf3o3LCNJZ2m4gFQ3zrBMF
oKidi2KeWJSPYld4Teio9/MTYRghnSTge2U2uQQtK9B6JIRm1F3Gn1rIe5xv3zDRXEt9g9dD5shR
IINUkLGZgJ5U4Dz7xbclEe7XgnZQN4FYzFadyjBQgfPfTJvOmScRdkiGyc+Fn3K2dYIwzLCu6QUd
BRSzp4lGRfaFqyS0J/cahrIbZyxDytDFvMDNzit4hNIoScc9h7gcgeJa0L9Ns3eNMiuJ/56fDcPw
6JJeIHAyXo4JjUo3uIHG2g+g8Te2IcMA6fw0f6zhKZTgEyAoeA1qMMorwXhrgdl9OP/bTR1oe3Q8
Q3QPsjgkyvyX3AdvunqFxlp4vnFiGhltnWYQbYppOvAoGSCcxX/55GcDLWgVPy3Dndv/tv2vlXiz
2/sZpH3XemPTlu31P0+//y8cU13dtajm3AGMSEV07PbQYtx1Q/kKbaddbdfv7ZAfF9FHRTFCWa3/
PfvLtAdN8rkZ05uaA5HV51f54r76ltwIWcNA6yAX0Bexj5ajG2WxAlDkTy5Bwp82VqApH6ydfjgK
1bio8E5BlESUXdgKiCrU7pPD1E05fZnjywRzKV9n+UMvTkcnDl0OL+p7uSthURBAtsveYhVC8gbt
fDJlujA5xK4IB5HWi9qBJPtEWexrDLWbE/M5hBV9qt6ncra/xyAAF3jNgKFGOAkv/grnGGhYjJZ7
56QLu1IjKi+zszg72gVLshuomq8asA72UGOYMiRKZ7nORIIrvA1RoKNIU8glsYmelBWktxwE8X3h
gj8slzL5CXK0OpCg6q9EvkBodqpBf/Wg8XIcA4hGW43VPkEQwTvCEmeG4CrlV2Jc4v2EB8YD+LrD
MZaNvBlnoW56nIfDLu3kHn4ac1TPE78j0Cy7cbISgs2QWjt17VycWEfJNeYT9MG8kfuiHNS93WXW
nyIbXoEam77PzZBcWU3s7pRXQxIJ2LQTVYDawnOybb5AVnLep944HlEIdA9+QsYD7EPkHR9kO+6a
LOd3A2n6J9q5K4WX4ueXZXUYvBpHk2q8S+wfwWLfQDkz3tuT5131QQnBK+g0NaHrsRjc4+SvxB3/
ji6wJIEOxdTvZ7m4h4G1/Y5yN4Z4vaRPkGmrH9J8EmSFLMt85zoT+9knPpQ+slE8t3kBvKzbMaHC
2IMMilumjb0f7YbsQAaa99PArN04UEhmAYX31U+LjO1jukCfyeLQHdxIVYYIYlqmyu1FLGJEom3g
7ZDV3yyI68G1s4N0koIN8Pl8uEJeP1ngTAvTtCnsakggfoSlG+9IWk1eOINJdYBIxXKFQQMiYUzB
e4aTaBgPTA0bX2dKPlrkTjFVlYgHJ3IJNP+gNti+BECL3IwttE3Of5uhC51B13AfBR/hSjjhDPbN
UnfB116l7qEj/vJ2WRfa8XbJOWQ/uT1FNfDqu0KKAeI7OW7CqzfY1sZh+g6t7AA9pBHahakT8Wy+
TZlz7zU4YQ3zj/PfYNgRdT5d67bMmSDqEk0NgShI8k4E3Z9v2vDLdSLdwJfWJ8yaItrIR6uf931S
HqdSPFzW/Bo5H7I/UUMAory9RLaYQO1M943zw5neL2vc+W/johA0L/zBxRM7L57g/Zbd1rjKRmnX
Ls3GDmw4DupoTWXXnV/TGvqSXnMVjN5b09hQ/YHH7ZDL3xCH+QEk7a/LvkdbRYuNJA8sOo2Catzl
1N2R+s7rtihvhkWkQzZbKAgySCB6MBuTgGiyQoQsbjfgamvG+yRJ6SjNEYIsdQFD1ihtn1P7SzaV
VzZeA1yv3Vinpl+vLaTe72xIrHgQMByL23lenmO4R54fdtNv17K448+VBRUeigcMeSN5ComjRT6t
Nh6OB9mk852sv/OzAVrj70MgNC0kkxt/VlDrHBIwtP3grbWF9WNyK4j1wBjqL6y3thatabDW/3/o
LJkz6Me5OYkYdo5QufR2WE8/57/kc6oeVBTd/7YeNMxOE7e1I0ghhFDL7W+BbyiO5YP31v5gFKJt
h6BHkXJHfg0Ru6H78kt74xxxorhexRDrxwr6JEATPFUQXwy7FzEd7XDLO9Y0mVpOAJfLbQG9gVL7
+NQC0zNwvushQh5siT0btmOdVGMTPhFVlCTqi2siKzwy4shYOeEo76zxpSzlU95cnx9pQ272tHxQ
jUgziahIRNM0hvLM+LWb1WOSdFvXC8Ng6QDQrBWkAFfBierMfhrhSxuOFWQFM9AGwBOc2o0cavgO
HQQKcNsIKaK+jXyv2nsUeo62c6XKLYtDU/NaalAJ5PZ4XuGcIsmd18YnkQS3vqhez8+CIZh0GGji
dC60MDFIPe2e0tJ5bO1pY4INSUHHe7J48Pumz9uIWG44fLP9b4t7P8eQE3w//9tNE6wlAr+0OfQF
V8kMW0Dqp4Lu0Nc6rkMbzJHzPfzDnXyS2HSUZ5Kr3EU8dBEU7OejuHNOdAc5wL0N/b8dDaFU3++t
W9wkjnF4ekr28V35xg6XrmAt3OMuW+HFsR1Bcrbd4T527UNmFLrPHKL93QZZ0LQCtCNkFlSSMzto
ozHIKVReUQWakq/nx8/UthbjJQRJp4QlChQc6exSFb87KYbufOOG9aWjP5tkjqE6YrnRaOe7LIEi
ZsIjy5pCbkFytKcbFWRDStRxoGwcqgYSyxSMfQp1+DGcLRlmKYRIZqibfs1X+H1dbnyTIdp1XGhp
ZU3ikN7711kF54NetmEabJEaDRGjQ0MVNBvmhKK42FptGeJKbYcgFTy4QsG5dv57fl4Mk/7v6e/D
/jx4rcNseGRGdrEcVDHfZHWwUZ42DY8W8VA6L4GLkCiHgMfKyS8LgN8GRpHnf7ipdW3rd1y8CaQC
M51mL23zi1IGzc/v59s2jbwWyiWDNalXwudsWe4Gdujo8lw3zjWJt8yiTKOuhTEpIM3i+Xia953Y
/eY3c/t9EfEW6tPUuhbIxSRs1pdDFWV5/0bABGzpZG+seUPbOuSzkkVduwuO7oFPvtCh/yI9sZF/
DDOqAzyHOpZjJhmNeDPC7FHs1fpXbB3bTc1rezPU6wKxtCOLLDmF3Xj0cDJMsufzK8Y0LOtK+hBG
HCR0IRWuxXWd1iEUIvb+5F8Wos76QR/aRhUqbdyeNVErFTTnE+j/5f7WS4xhqesYTp9ZgcoFNL+W
rPuaDeV7L33YcXjzVVa1W6IApqHXYtWCpjzNGl5HszuSXdcP2S6Bu+guk2qLxm76Di1kAyr5BAiC
jCBarSAXVwQR7YbhsYfH3JdhUsOvyyZai1ymlppZC7TjZAL8NklufHhoXNa0FrZDHNNuwVk3ShIo
6vlQfn8ZuSrfzrduGCAdrGnNMDfsM8BF4CT8akE7HPrh7O8yptkO4tdbe5YhDnTYpoC6MoEvEJwO
cTw9wJGiO3LZOxtXe8Pu/u+t5EMkqEK10L8vZEQoAoCzKoMuAnEPPGucvWjoVTwk5OAGiuyHbn49
P3Cmsv4/z6QPvSYoHE1B3zhR7OXBXTL07MBm6aLyXdg3Y9LC3dTtUV2wseB2vB5hB2F7Y7q1sg3B
o2P2WAXhSA4N08hz0t0E9VvETD5t5FxDTUmH7FHSO1DhR+N1Oh/yDGrlcwFrEoi6+/au7kG6mLfK
Dqbv0PKvX+SJlS0+7L4sSPMDOuDzdGdNGwnY1Pq67D9MUm+3NTjYOA4EZBrfFuCJIAHfx9AF9ZIL
I2jt+mMXKZ5fYrtA6OfjE4M2cCidCjqrsXWiySaf2RRB6/8/9FJWiSxF5zWRZ1fPncuulRw3jkzG
lazlYXjW90XTo36fstGPkPf5lwQK2N/KDIePvYWy0AT15YI+tJYNmXA44QYvGQm4czgfSutUf3JB
+0eS+fBtQedW6TgVq4MZSfCS4r12ULOtYXmxq5XzLWvlhR1pWRqX2akrAz5FZfWXd99HiAnDmDpU
AtLqqbfRyTrvn32Nlq+bcrTGJfUnuHj3xeuECslRdjCpCm0AIy97ldDd/gB0a4UfcGiWlyzew+A3
ubHJkB2qWW3Jiho+w9YWHPJ1Y/tzOkYBtHnUsmPB9arufn7GDbuODhMN0rlvXZCEotoqvWPRk+VQ
9DBCtYYyPwZFslX0NUSNjhVdmpnMYxdMkZiB1fUCVrzEFpbyxqnXNEbaegqSfumawgtOafnS8afO
PoituoghJmxtFTmQ9Ep4YVunmWZwQwHvEhdii1TXwj8trb0xDwYkg6ujRfuY1Uq6zDq5Y3Uom3xf
D+UBj79HKk625b3w+C0R82lsIsEB04YLTib2vrdxLf98/FwdSLr4PXEh5TJGLSSr+zbZeyxiVB4v
WWSujtPsekKwQ7cqEpBdTIEvFcWBU4WHd4D+rwBRLTY6+scG+/+QdwNtl5n6doF9d9IBETpMEIOC
YPqBYKtEjYHDjLHmc/fKYa/xt6hjWMLNNTZVa+SPQCA5yDy9PGbVshzaFpJScM3I8Uhsibb9287V
+kKeu39gmYX629TWwy6Y8uG+jAWejnuYwtsRvPY8+K0FMoMQOx9HGJmNsGI6P4ify1BxV0cbCbfN
ewqNoyhNBHvhsGKD0hTYS+nOzwI8dJQ9xeO2pQ4F1Duu/JkG+zyHlHoPcz1I5UM83aH9t/M/xrRe
1v9/2CgYT6qm68f41DH/SzzCayUvr7CC6o2P/TwtuTpulTSz6qkd+6eyHL42pLxNs/kHFMoenYr8
PP8Jpi60vRbgBL9x4gXPDuQ7ae8pDohV/7pMW5nVsJm7OqgNt4UMLiOjf2IQBGh6KC4FwyphBB5b
qdqrxFuPoVmU4NwFrxW1gUkzzYyWCeuYYV1A4x+fFXRwZoGRRoaHls7PXs6Pm6EDHYzmBar2K2iY
RotK98IubmDFEiGGNkL4843C1QFpnSId8RpvjmwXlFjWwRi2KMeNx3HDnOvq6G5qTauPConasv3J
ZkJucbpqjt48+7+TGaqO54fI1M36/w/RMagW5EhYDEec+/IK+eDZzUb5pQQ4Zu8EM9uoNX++M7k6
As0ZrBh+WHheypuvtrLDPLsigR2K8c9WydzUg3b0YJlXQ0eRQ1nEc5qTUzdPcT2TnRQsPiT29Fxv
UuBNQ6ZFY26JPB9gA3ri9muj/gY52w3Da4oz/PkpMa1a579TMlaWLGWKunyaPLIYjipgluICxTaC
4vOLL4Sz/9t8buPZqq0mnD+a7DH1wOSfkBeb5Ruf2mtRC5hCjnkGVYXh4fz3mDrUTiVS9DSdy8k/
4SG9hX5prm6GJBZjmFuudT3ZbX4F2yYayoC9dxVEls53axhGHTGdwbnHc9wUO+kU70dU1NN8OVhu
snEKMqw3HTCtCmEVCoVXNO8eHQea8Ar+5bnT7tDfC1xhtjzqDVlGx0/TIEFJ17f9U9PQQ6DEO++r
y0osro6dzmx4DEFL0T/NSXxVL+SurOlG3dv0s9dp+ZBYFvAF0g5i0BHprXoneP8X7pVvl02tFuuW
NZOhnobgBMu5N1aVT3Sp70kgn843b9oOdfClSBs5xAvkAWAeIeHWqVYzVnveDxblN9LryC6gAlat
aRJfA0nWPJQI2o26lCG76NgxyTJOEml5J97CxzCHtWr+JWVvvbVFhTN1oMU/fG1BrRmL+ATzvzac
5uGZ5x7O7S2EHbytKq0pOrSYD0gmm2IVsmk7GJU6cJjzkpnu6ppDTlM0q4JksfHabIhzHUWWucT3
4UY4QovpqVJf2vh+yu7PLwRT02ul68Ma7oq6G1thgcyfKBlCEqFIwwDUm0dOU7ZFKDAMFVv//6ET
eD8OMdSeAc6uE35ksCA7xiLJnuqiXE5lM+XXvkjUhYOlbfdi9sGn61eFJGj7A6obKizwInu/bLy0
mIeHfJB2CVofl2pHICVk09fR28q4ptnQol7FKNIyYuMMMfLiyglGeWhtOl11zjgcL/sAbWt3mrTy
Aou3UQk7Kngv5/EDKt39asnrbcyAIS8ybXdPXRhDT+uj15CP9qFonWbXWFA5uewDtOAWXGKEXLuN
mgKGxTP3oQUr+FsLR8CNHgzpQ1dhjHFCkKwJloh66o1M/MGveAs/ceurqMllOVDH9PVL73liwUNy
NVN4WC+7xCb7rKU7Irao8QZOBDbq/4ZdOsDgrks4BUhF0hvSwf849bvkRyXq9Fc1xvLB6gg7qQ7W
cHPe+QdI3gAPBYog5JuxQ0S1F8PWxu6Xl7gFo6NlOWzWp3m+7HKkv7GMVt7BIM6tIuo++/Fj3NzP
fKMQaMg4uq52URM4XCU4jLdD8gaFK3IDC+9gV9S82QsrkQ+5taloZupLSzhV18ANGQfxyLW/qhke
YzUgGzP8yPw38Eo21qQhpnTRSMtSSUFBaojYcuMOcwjnrMsOkbpid+tQi/tipfdJeeAjdjBL7Ge+
RUg1pDQdc+iOCenzBHsXrKvDznkZ8xsc+C/87VqmGYM4a0F+kNEq2jWFMHucdj0Eom4XqIhsHJXW
aPmkiKXDBkGdZZUtGWrKixMAf4MqKQx2v/AuAYrSnX+JLo5D2OfenE9vhuSjQweJy4KGN8DCNdZp
kTDQFs9uPu6tITic78AwITp0kME+k7hr7bcFNHFApcqtwgCOgudbN6xTHTHIWlrLYBE4TwjyHYQV
J/Qya+v13XDN0oUjBxRpssCacd+BB+POrnm/k4r39zYIkt2eZ/V8awWgWpR928MYsly2CmCGMdPf
aT2Zw8nNh+zc4LDQBxaWz8l+joONQTNkEP2hNmF1qniNR6wZbIEspD6MDEfbmY6BpMkN5O7VHbGb
btzozvQ1WsKCIKkjqcD5201qBROcKbh3nGG8zzwyb6QrwyrWoZdpy2ASKXz/RHAF3/fFCK8Wli8W
Po4XQGWkOdm4pJrWxPqRH86WwrXhNrxAyjDm8k3GHpyHebuE1VR+SQIP2nEunED9+StleHg+v8YN
46drxdcjxBmFTPEKDCv4lIvdEoxhVl5Yr9JxmazpcYSFhOIJ9qlhgQflAdS1ksC0fWu9GVIadf47
ZkMPEWsOBEiUF87ynY21eADfw4bjbwcgq9VXP53KWv18lnaLcGXKC9qpLfVimSWp9AHxVfcB7699
ORzOT4dpBWgXMSDaezJ2eP/x0+W5xSvBvp6aO5mKY5KA2jaCv6Iq9ZQ7+e/zHRrmXwdnTtD09fmM
vbj04HRept5xFOTGziq+scAM+UCHZZJ2yOK6yquoyn8k/YsVA6rPuzDB/dy3643AMShFuDoe0+YL
ccp29nExbub9KOd5JzI179J4Ko+QFEivqA2f1syxkoexSiscPaj4krQrKxLIs2uYqP2PsytbjlPX
ol9ElZCQQK9Azx5jx479QmVkFAgQ49ff1XnK4ZruKledp5wEGkl7S9p7DcW3MaZFAEfoLujJ3AES
6UifCFHeNPCe2hTo+e56SEYH4wTgD5SsutfLc7A2RIsc1jcz5AE5yvkxtnwodAuUEUr51NetD5P3
3eWXrKysJdqzQM+jsfXUnSqHwJ2VwPu4CDnbs7zcZrAtniCtONlfLr9sbVWdI+efRFZPYzy49SSO
M0C4cJe2RshsaHEHME0aXn7FStwz9t9XqDpSBYHtD4yPj8L8NC18bpMRtsPPDawurPST8bFILwmA
ieArQWLeHZ+Me9ujV2q9Xf6CtRlZpBHDM2PgndqcYPyVPU2uKzbSyvm24tKP52yE925tjmM2ujs4
w9tXbhNrb11kmLattDuhJXVqxTfYGfteldxydp/08ASbp7DU1aa5RiVbedcSMVpx5sE6LZ5PWjZ7
bY9wh7R2qiQ3JTBUNTzgh6nZWPm1asnKRr1EkRazqAyb0DOiXRFEKXiWpgoG5zunVwJ1ZVkvlULj
QqbDOHXTqTJfpuF+Skuf8yuX6LVnL5JA7chW5N3Yn1LQBg7ghlYPkvMpKGDZ+f3yglvZt5ZoUub1
Kf5LYASQ6Lvc4V/tzHq+/Oi1X78IeFnLTIFUjiaIEH4MhA8MSfycXNtxVzLk37T/Tz6xG/RTm9SC
fqBJm2NCMyjlVhic2uqroMRFb0OzNnv63LcsQp550VAqo8SRpu6+Y+UPey7u8mp6vPz4v6WjDy5h
f90e//mYVneu6+aoIILRwd8KAg831lriMVdDGrg6zsIMlbN7DqtDgOV0FMazez/3JA7ccR5xsOH9
RorU3sF+lkMu3bL8fqQo2fY8D+0uje9ZY/T3XkX4H3BO3/C0YUHk0fS9Ep5zmEXebDMuhpOsqjJo
qWWFqqHGz/o8DqKZQFxgTulRlAUPrKoS0EXKvU3cNu3jIGNcrFOtj8JK4MsOofvAnRrs6d2c7PA3
5FdmJagXECP2DSRwEkSIKTdO4rR+AmGX2tdNl8ABno2zL73qwWHNY6GmnxCaH97LiIy/NJycBn9y
MrYB5NyGl4SGabnTNp8889JFCrRdAAwiKvixnoXnN5ZzW5ZKbTKdXTv0rITDUqQTyiR8yOwG0s/5
6+BwX3vf2ulaLWwlGP7ifP5ZP9IINJlKyOPadnnDRu+Lmr13q7E2rfTela35lZPbioA1+wsX+edF
HeW13c44jI7Mjrap7LeqSHdVzL/ledb6QvbPbdHdZt5wz4fmUOTjQxLBuPhynKxkqyVisO8dSHoq
CnMO6McAfBBkUXMl1649erHzMni6Va7Eps7cnyOBx/vL5Z+8Nu2LhZXElWxwxJoA4JR+CuaOBuYp
Ka5Jy6787CUceGpKLSnUJoDYnV4gL/515tesZtcevSivqnK0IbunxdFU7TPm8Mhl8nB5UNYefV7G
/6yiSVLo9Jzdv+O+jqBHV8GFiZorM7ky4kutzkGqpptnSKaKOT52E9mLnvtJ73xuDS4xmLr2MIvK
hhQxXEfvoQk6gukV2fOPy0Oz9uvPQ/bP0NR5NBc5c1CKyd5dXI5B2vHP6iGXn7428IsTcpx2XDS9
4x6jSalbW6XzIQdOZXv56Wu/nf73t9tuFQ+KwAox0uaHpe3o2FJuhazj9eZzb1hEaUtHSFprWFIM
LdvIUoYeQ9u+iyH1+LkXLMK1aeLehqvJDDE44bfl7CeJgffmtWL0x+NPl7hL10NLAD1nerK82mxb
Jgwcqqb0SrPz48MuXeIqRY5IMtqyceKygjljgcGW7Qnmu9mV1bn2+xeBWykbLjAS2SyFft1AIC5T
5PY1ke+Pr290CadEGXq2a8dUaN3RahtPdrutIPd4JE4//ho7C8YMk5segBh2f12e7Y8vI3Qpi1nB
mY3OaSaQ2uZ7NmZ3ZFTPqgYHmXjOptOOb/d1EvB8ulI3/Hifpkuk4eRFtYt3OceaPQI4F+hSbKLq
vZm+V+SaM/LHUUjlIsZ1YmdwAhbOsav0FvyYmwYYbjFdg9eufcIyyFHD1YUARaweyPe2YD8mKPdB
7bcPWAr+n1OmV0Jxba0tYl0re0gSfiZAZd19lfa33uxeOW+vzfsyyisUhU2boQmRQSsXjh/EC9v+
Dd4V0Ho6JMkty659xUpMLgGMQzJlc9y2ZzTy5FcJ23rZO4tNUGU8vLyIV+Z7iWEE+dfNmqjWJxEr
2CwOe2eqYWw/XknqK0c+uoQxqjQds5JIQMHn2nrgBTj1PgSrqp1IuniHuCy3pm9wPEDo7oiChsbY
etG26j3rZyXb7ko3dW0gz3/+z8YoPZ7AcnmE2hShYateuuSX7WVBFF1zo157wXl8/30BEw3Uy0yD
3MxHH0iFo+j4szVRDoXca0i6lej5P91X6P+QvODDyUtnGm/cwZjnts2aF2XL9mYck2YnTal2l5fG
hyEkyP8pdI0Q0SSV155y3va4FgrsZ3a+v/zwD8cLDz+/9J/xgnU5y+qJ0WMdvXrDFxfH/5Y8pfln
YhSPX6SxvmpnD/t6e4qHCV2cOjrNeXNDiX6yM3nUsYZQgIhQA/9UHOGFi8TWs8iaOI5cp4T/rk3l
T8lpuEYI/jBG8exFLmP91Om0mzERgNH3wPQn9rsZrtE5PlxUePoinUHnYqxEFTWw/FOhzO8BkzyL
28Gw/YfjRlfSzMp0LxEdUztGZiwh5580486u5vdJgdoIQbyfUXFV92VlwS4hHVVFiXF6AGcnbh1d
kdw68prxysoULCET0AyUxk2j+jTSm8F60dFGd++XI2HtVy9SU+kk0EEHV/eUJA+2+FZaXy4/1/2r
HPt/dSFBluAFcKXUnBsFpG+R2p4/EiOfqrweeoB7af3QGYB/ZyqqHf4msf15nCx/MrSL/Nqm8Uml
hr55pGbdrZP1Ai7eROftXkndlj66RyX8piDW+ItwUY++QLkF/4Tyu8omvPAJL6djm8I3GhpCTbnP
q8ycWg4dXhdcQWirglulZsOebCuFw8MwwBUb5u7WTkvAA7mau4NXd+QOAtHOYVBR7FdO2W4nAemV
zGa7om74I0RzU6hv0vGVES63E2Sn7hqZmecchgvfgDyJi0BzLYu9q+IhyAWvwgZ2Sa9ulg9hS+wa
FqPsXjjJF5QHxgBX7S/IHEXQpwzlDzdJNvhMaztqCS2oavD8OqqmcLabCDQJEDarUZWQjFfttoYr
oD/1xeTXCZt3Xk7JFixSZztbXPkWt5KNKpUM4cnh7S1Xb8upOCZdUXxJve43NPEhJx5Pd8ZiOD9O
SLijsM8eWyXqPdmLNYyo3aVNHQyN1e5okbxLQaGeJLtvqR15h1xFY4AzjwLTEqbNDFYlQVGLJ7uA
N8qZDsaTarxpqHvL67wJwPrvfLfz4q2O7EM/2VXYs0ZtEkO+eiV5hxz34JdTp3aoLO4G6iRAFOAD
U+K5G4V2sZ/AtX5L2/o5G+Nfnc7/yKa6oVw8k8wudx7U0ro+/qqGaafQTof4Es55zBlZQD1zk0Vc
QIqpIaEZz/27LNrORpfHrChE68Oaa36GihhWBY9uyrOUmJ3UYSXVRvYgWYAT+UwzscF9KJSJdbBS
+YvT9FGVTn8mHbd+nMZW2IE148/cCySBVXDPdYytONkOkd6r2I2CpGRHM2VAxsjhwUye2g1F+VTP
TndH+67zlSXHAPpsbzKrsr3nVjvO5qNFMrhW5jGEa91i2nYoSxaxfB/c/JblFRhpbfENm/DJkeId
MppvcQEDuHqG/FrFYFbomrYMOw0xpIgWd2q0X3MveiFw6zAcLDCPtZtMRjvhtAMkYLxky4tyDpjq
4hAbvQhdCsc1k9bb1Lai0ILOki8oLlFiyGjIe/Y9PzPGFH/jA4NjTRL/QBfjXqO86/dZc2tMdQMa
6C0qqedug/AVZFp0OZ76nn1pU3maC/Z7bIof1IvjA9O19gthvng1uSmc7J46xS9wdt64JDcYw2Ml
HR24icPB3GHzoYu6J5n3zB9jmBrDveWG6+q7qNw7Nos4rNLqZzZ49t51wHv3PFnuFWvgOF5Erygk
A2E708Yn1LhB7pYVil3OW1rSYwapYp8VzPNh24VDtnb3NCWbqONmY8X0B1HiqcnHXQLF2rYTd7jV
3ERZVP5U/UA2QiuAqNnws0lLvc1Ap/EzQm6z2MJ2lwB3RUeGd9lEoF/lPavSasIyzd50gYVUpZz6
c9SwMDVtDStFN5Q9e0/s4Vl2ehe14zbKvFNK3CLwPC43rLOGQ+FU6UZ2eYaVbSqUMNBCjhXfpN4Q
4OYANLz32jpW9aqskvmy4REcbuRXPssZkRtl3zuAEINipmTX9xlya4XVnedVDvFdFNMZeNQBrs8b
iAQDhjgUPsWtDSsCQs0yil86p4v9uRS/+4Y+gCINh6RIxZsW8r0+j8X95MLQwMrVq1btLUjGiT/T
JA704H7lifMT1/QyVJGkAYtdd2ujZhpMrnTCoS9gLDEceNL0mxl+gIEj+N6e9bOxqiaA4IR8gOPG
tBlicp9Nw3ei8jKUsOjwTa5hSDHPVmhH7tE46h4p8MnNMkgs8Lby+YAqCdI9tqa42OQq73wLvh1B
nk23ox61X7ZW7rNZVn7Rm2+W1byQrP6Si+5B09nyS6mbAGLFWQBuYYySRf0suprviMt+gqD3Ertn
w68YEv009cBON++ApIRweHJCzrXtN433ZFizbdquOaVJe8Oc7nac4i95Wd14Er0nyApPIYA7b043
vpYQHwwHzY4197pAGvttJrSA3jD+Iu5mz1Mk38t6eI9cc3Ai1G6NRQEkS+lbGll6N07D+xzbehMN
WbsZTdsfGFr0Uwtb0LIO4rnfMNEeG9ICCz4RyP1B4tevuLiv4J0CRFQdiGRKfKuW90bh8YTnBz03
XkBgORBOzFLYmosNwDiun8blsPHG8bcntd5QHI39mYzAznnxEa6V73BUH/xuTP9gwynhYDBADwy1
i0z2JBhlrWLfyzS/nXQXha1xYug103kHXS+Q/r2AQzncwmYboO17b1m52Loez/2Ydts5yv9wABua
blJhWbt7VExSiELKICrbE2fkWQCfhmMHPWJjuCmbxvEVq75N85xswejNgz5yy41oeLUnk1UEcHGz
NgBl17tElVlgWWCzmhF7eNWUJpgt64cpSL+BIrcK1IguCdCJGm42I5pQidFbxsljGTMSqqpxfShW
P0blmUtLmhAHoniHHh3DugY6Dht1+g41Z+xbzTCGzPCnwijqj0KNeF1+XhjFnN+Ng+kewHl3TpbB
6IOzm99nEOzBNtXus6y9m5sxwbJIx+exn27BkU58hSJqOHf0j2mjL07cQQYx1bdkqO7rWVV+V5kD
B4QKGywsEsC1/lEyMR4oBBVu8f9trAXmBqAKCByIpnZjRWkeNraNvZmCEywHhz6CL5rdZ9rON3Qg
UaBFVb12jfq7gcVh3R+HSvvKKcLSStVNYsFk2EwJRTx8rc0fpUB5rqEkXJoZJnl634vssau4T9zW
9uMGGhVDHu9gbYLNnFXveQeKv6wxpYaGc94+wtTjueVFkMdjYCLzq/OYn+bjXalrIPbHHW2M7auu
Ri/dhTVzZ+7SPA3NnGy4zp7j5mbAEbUgw45YpQhmOIRoj+1KuwpqbUOKutwXs72D8s8DA4QYEokb
DaDOBBBOhKaVTYebwjS7zDE+YVEAJeBvjtE3gAa85ww9FDNPoNSh10tdkMcJci62qyRohLWT7gwv
sz6+pdCSgC53UFjNazlkW3Az9jighPDDfECxDcDTcYNG5ls6iEfl/QQIwnft9KGYLPRUNQHcIr/t
4+5mRgkbcOQ84J14rLIcvU1syzABxj1OfO06KjeciFBkc38oijTEzfQ21zKcLPZuZ/hVVtoynDJ/
J3FWBrzEEZWSU5pqoGvlsbTbsGbYvTJD3hucdRW2ppZuUk1N2EGMnaZiG6dq79RRHTpoBfu87iG3
PB2t/MxliebnBOLIAygOTleeDA5XnLHHDLQ5n3sVdiR0WSMLQvq5g+23T6u907/y5pX25MbpkxA1
KbkxRUF8NNZgildERX2suI1aTs3hrVMXW11LN/Rqehg7zXeiJt6ua1t7J1vrpivz5E8Ue7CzFaw4
Vj0cn9D4v+0yN95yu5u3fdTvBaVIE329b4qoDZO5d2I/7oc8iGzL3uBi2W5KXUBMod/2GTCoaEJ/
z+Vw6Nva8dPMu53BKh9gDeUzg5EzvX3skO91TJgPg7w32JO4YaTod1ZUgT2lTQjTewh6OaxGusGA
UfjIbKEdX8k+aGAwfuBunD4OZELtj6kiSAx3sakjCdfMaTa0rUB9SYzja13hWKWd+M2rhva5ZpMb
CB4Dsdho8720yvyeEOr9wLqsDtrDJ6FKFh+STqGinJfZDVxWyU0KMsoull6LlDrXzM8Tw9KgHXX8
KBOcaKHn0W55BoM2vxE6Znubu3yTxHmDexqcP1KflVxHh25s9fdcw+jOp22Z3bX2VG67mhYcdG87
vckLMpuH3EB3aDMQ8LGv1HpWbrhLSOAEIU09VsY9SKjeb+zSa++4zdSVdqB9LoN8cM1dAgJj9HUa
ZzLJSetuj+q/X0BraFIiNAyni8y9y5TcFdOhiP/E1Fz5ptW3nssp/xSwJtPkqGWgzFPi4EhnccBl
DwfIyFducYwJlA50i2sQbpnuvefwax+7Uq1ZCjkC75A3VZ4np9EtpQUrvsSO9hmdbIJYtOpX9Ojq
cFCKpGGezk2G4BTOWwwlo19xC9u0YAB1sd+nxBqOlbGtNzbFvdlAy26489Jx/Hm5+LBWL1nU32AT
TUh25khnLbwm7BE4kEnEv11FnSsVpQ/7PShuLApuULpwU9CDvGOfpF+HeDqMFX1o667wO4/uKxQN
HOVdaQqvLOAly2FqwTZ1HJRo2uYFlIPhmmDm2igtSm/uOWWQypbHYVKb1mrhMPpb6c90iwRZUhmS
ceTdIEV9KqFgpqHGJR4s+MuoZ+58ij6MV5zn5p8YmOfWkaMFY8uozW7myLx6xPp2eQF93DjAsxfx
1Vkit5q+q08GIbUByy8PklB9FW+4/kKAPRTTFfziyiQs0fhT1VdTm1B5hA9F4cfYTKDAeFuw+Uoo
rJQ+l2rInCs+Dbkrj1kNh5I+DWNdh8wluMo/XR6rlZywhNwzGbs57Budo7RxWxVF/T6r/rmCeMMQ
we1ygtFGcPlNH46VCz2h/054DEV322i7BiBS/NFN/tNOzLGZS/nJ5y+CGjBSGB3nDT0lUJDxe7dH
yOGYuSkhz3olLD6MZXzCopjuJNNIiwKy2p4cpq8QpUj3hWC09i+P0NrjFyF9hlLh2i7YqY5lded1
YkTG7Zwru87K+C81DVInw1mACngkTtM+KSd3ayz3CO7I58jIdKlqUFnMaY2eKJoXFoo23i9VmNw3
0pZbfFQWAIH7uY7cUtbA9CqhaQf5I2plgYPiYIZCRyFelTpcnokPo8KlS22DvI2QkXh11iCy3Udr
HJoHsLnSA7QDIuOjMRmhFosL5efedp6xf1JhXaTeVHYJOxFlv2te3xh0U6gZRFBX9Y+ai/zKAltb
AueF98+LbIAyacc5O6khO0rX++3x+hdx5RWhlrXHLyK8ccq6nPIWxiAWuzfC3XgK5LqmYHp3eaDW
XrAIcQ2mEQpFiXNqCe6jqPlGrA5Ifw1g8BcK/n+nQUz7Ir41bewSJrIQoQ6cwHsZbjkm+6vxH+An
tcmDZk/fDFrQT2SrQpSO37pXlOF+kC8AYrmheyiC4kouW1t/i0zQpdY8gpjGT0nxXqFoi3L4Lil/
2jLZVuzHpwZzqX3gcSCJs8yFEvpA9zC7QnWhzmDgnr197vmLDR4G31ApUz0MgMp7KlhgtZOvnc+c
qly6FD6Yem1bIL1BuBpucAcXxftnYU/RJ7ETSxerWLqNtKE5chri2XuZYIaO8g2urN5UFGHDunJz
eYxW5nnZJs9am3IC/wycyDnoDims01LyUFEUfqxqLIO8sq6cVFb2lmXPvC5tZUHjm52mjP9qiDhA
WudKVK49ehH2nYjhlxHB1dLJGSrsDeoYfR1fu7Scn/JBTC6b40WjSJRAMePEIeN+yGszb1SuwE4p
WbbHRUEcYiO6fZ4pelsV2g5dlrV76ukeNnQd+xrbQOtenq21D12kB+5lZEaVrj+N2RAOkO9PZBx+
7tGLgKet7tPCg/hl4413CiKoMIf93Bpbts/nApB46WY9oMsiTFyUFKdh57lWkHl/3Ozn5d+/kpmX
7XPPEzncAfCSCj0ZK3pr1B8DacHLD1+JkmUDXYz5rEoPLlY9x6klcftqC8Z+vqsnW71PI8l3FNfP
a4Hy4ZnbRdfxv5skUFOaZknqnHIJdzSc8ZIDMLwUvU9r3sfJGAXooaCa14I+VLVgKvEoe4lyG4Xg
ps8fI36u2vZnSxchSx9/Nvh1Bt4C+OHTS5/V5SHmDTk0UdWFslNm4zG32kyO8bYarQyfCwV3Pxcy
Wujyoj4krBeIfpJD65V3Q2vYIa3Jm3LJe6YnsnWd6Ga2UyyYPCd7sA5/z7GeAyXrFzS+ax+qqjFI
9BF4dVQP4diLaxIBK7OyJPCUTk1cyDeaE3V7jbOkOpTMLoLOioDChUu6VT5env6VsFtKw3fCDHGb
QzBfej+U+3XgV0CrH5dhXLA8/jvTSdYWUMtx1cmWLttSFtu3pnXlF13BLMLFvUFt0AArcr/r0a/K
SNuimRWhHxyPXRNfWdwrX7fUn6BKR0PfIvLLc187mweUauUnh26J4rAqA1ortEZOsdBdMPca+Gur
658uT8xf7sUHuXkpQTFUZEgGDaNRUoDF45SeAdLQ8tqAWTDP7BLSBuCMyy+JIPGDOau8xia1QiK0
+eqNvRW0uV19ufxjPkZW2stPzSK7IjYbIEwyky7suhhtximl27iW4hQ7TRmyNG+evQkOwH4KU9Bf
n3kvXdaStHAgkN/AQqOIosHPlbtxo/7ALYbNu7jRPSozALpznypne/mNa7l2sQ3BrgNWDBFkF2Xs
WYh7JW+6Ioo33ErHz53kl1oZVRXZvJFnX5CxhScewT3Rcn/BXPXKZK0s+mV9yYpAb2oZDKSKpMdl
dDbuVo+EX0kY5xPmB8tyWVoqizJRTTND2ndw292QVa/GyFspewgNJ5CSn9rfYtA/Ls/GynaxrDWV
Js9MJNL+1HfFpqlu+4mETfNLstfPPX+xHVVNUgKLlDsnmFYB98ADqks/N3Jr5k9K7tJlmWlMapiG
G6eDGGlugoHP5rFSifqSm57eZkLCFZ1nU3zrFczdKeV621SkOVTm2vq2tgr00FN066/cG9bWxvnP
/7mkQlmuFygmQ1V0YvdF3t0MfXVlb1/ZspYCEJJ5UABJlTrNXopcFOt+45AcVsUAw+4h6wvssOvh
hnd55lbidCkGMTVuoZUhJWC9UNRGtYBYEdpx45Vz3Vr2dRZ5wACd0UFC1jlNpr53Let7XQzf0Lru
0R/FXHWR5+fC/uba8gAIwTaS6kmOsBg+s2Evf+Ha2l+cWt2cAsyj0GMt8xYN7DtwGUMi98m1+VoZ
wWXzR8NCc3Tt0T1FsFNsK7GHMCTQHJ+zbqLL5g+EnevIRB4a8E4CKs/vuHgH1f3K2Kwkof8XgeBj
C6187AuQdeha6LNoN3Cyd9sG9gFecO41auLaIC0SRCkpdM6Z5aDYbfykrAEx6P2GXyVenk9DH2TT
pVbDhP28lQUa5JPK+0DaCbSAHFmFFfAJcAHyQHEbcwMIoAX3FliR9Q+F8PhNrIEjEEAsbRobUXxl
VD9ODtBs+m9ysCGiKcBjak4mnn43Tv1Hlvn28mJeOUAsvxOYNWq6aASbQU7Jvk6TO9EC5Oeqe9aJ
vZrJc9Q3x9TAEvLyC9e+ZZHocIRJoV0t5dFx5vzL3ADXmUEXI/zM0+lfq9J/0miSgRJX9lA8RCfz
RwO/EzAR3St18JU8yhYH5wkcaJfEWNte3Phd+qiF8nuqAk9xv4VsyeUvWFvY9L9zbeVlBLcGY58A
ewK2COCKYfAL63N+NpQt0mckZcuBOxanDtiDEXFDWOLX5srZ+OPJpWyRGs3Q04mryZwsXb5XfXKT
i/ZaxK8M/1LJopUwsBxL/HIBTJRtgzAAjCM/X/aqJ5I1V/aXleFfClh0yJckhY7RyS5ThduP4dsZ
3fEAhg3XkPErYrl0qWFhHJgydZ3Sp6Kq+19NVTlbo828193we7Zq+BlYAL/VAE4Qcj+08NZAmxzY
vCufuDJJdJFNFO+jeY56cwI09F3I5Ae0EK6EyPkRH2RNuli8Th+BsAg4GwxHYP1pQ38CWDMDG0s7
ufKGvxPx0SsWC3is9VgAwsFPOmRPUEgI1LH96v6QJ31oN/xhCpxNvime0kfvjTzJWwBXbrJ98Vi8
l++CbqwreWZtMS4WuoTEkfBQzDhBxm1ju8ULcG44pNZWGtAxOri5VJ/LB0tVy7yyTQ8AdXdy54Hs
YUPpwSE0p9upqt2HT6WcpRwdHbxKOYBjnuaYOpsCMsobqVT+AG5As/vcK87j+E9e1mY0sxgMwipx
7kk2bUWRoHp5Tf70b6/ig1WxdAkrO9lbioDwY431Hee0GAJQ5uwEUhceOyhDrUcTi+6PaCD74cMS
u73F9RUQsEi7NwXQnzsYB2cbr8unILZNvoNyBBDhJktuzwjqrW4SdizlFG1tjX4rUMq4cxvqqDcz
Zyo8I2oC1tTjPUnKLqg7Y07KTofdHE86tKpuzv0cnIAgpZ4Io0rpjTB9efA48FamKiDLU0PR1oHX
4INHkuwlzxt2Kocpvk8BXTp4qbBDG/5NR+P181dApjJAPSnIABGvfc9A28ebmvwgkri8zTMv2hfc
6QJC8vxQMZyNqUz5S16nwL67Q7wpMlWXO9m0FmBL0zj4VdtNBYBW0n11uoZ4uMarLjuMxnMNDGK7
2vNNUknfTsmLPbJPtuaWIh2qgFDgXIkGNBjyWxdwJvTUdEcM+Xl52a2kuqVOB85qgC7aSXsCbKQM
0GiWsJGjyeHy01eSwN8ryj+LurTBaiGTZ59cRo5tLr4IO/kJr8hvwxDf48+vhOff3fOjxb3Iqg09
myupmZ5G7HNgRWjjvFZ4+e+RefO+7mZ2N05lf8/hthZEdf1zpswNY6clj1Y6O2FbGvob4Lca3aiK
PzVJBrkb5vbPmlgidIZ0vG3IAG27Mie/Je1cLBIc3VuSkUPXALNqTe4cVBF6qIGhM1oA7cT77RzH
+evlkVzL6mSRH2DfAMhFjaE0cVOFeF15risnX7qinQOHVsIJGuPVYWrV1UMGtN9NK4b0zpPFeMtz
ZwY4H0J9Nu0gTZTEsJVOPfWOfzGA6pIVAdFzDex3WwHB6Xl2AKy6ec+dathac1ZuYHvSJ74z2Tzo
cGDZEFMPV05EH58n7GW/sZ1iCD1zJIuZf1F8AJr0ZQZk8/Kwfby8bbFoNjJWWpQNY30qChoHlts+
AuN1ZdX9jcH/X3X2stkYExlXtaxRgnGFd2hTrr7ZpMzuPTttjzybp692I94m2aSnup565dtADd6V
SdLcFrl0H7NxovsJJkx+A93WK7/q4+Gkf4va/4QclNPQ9zLYqmDidD8T+WSdrSqSaxC5jweU/j2x
/fP4iqMGyDObnqRJ1Fa4c73LKiKv3LVWTkdL8ZhhJHXfR5F9QkVEUjQ/6lCPb8l4zWFw7fmL5eB5
I429WWJwBsjwgcn0G/vXN93yXwTqkp9ZcsDl/HcjT3VRKjvp2tP/CDuzJUlxNUg/kczEDrcssWQs
mVkZud5gVVlVSCCEQCCQnn485m7aTk/ftR07XV0RAdK/uH9utPk2vr5EdXr4///R/3Kc/pP04ku/
adxs15OHe7fKGuDdopEPt7rdvu0Af2WuiDD/cXb/y4P0z9y9to+iQQUIC5pUdgWcK8xHE73FEf+v
Pvfffozg//2ixABshmfQLW48fJxsem2T7k/vhRILrvg/hob/9iH+cTGkYYwRyzB692+MH5dlDbfc
xZn/oYPlvxKh/u1X+Ue9HcgG8Nb78+NHbj3F7ZQ+aNshBqHFTk33oc3jZaD/Mar8l/HRP+P4Wo/7
1p84blQ3xbsZuLwdEAGsNKv1qtnvl1vaIAPABdT9xzrsf3+F3j8JMXhlCDhUOJ9Z6kq2JUcDk/vo
Jf/xTP/vD+T9ExEjUyXaaFowbIvtUzjPXtVOpuxQMOQ1T75Hj+8N+S9H/b/Mcv6ZxCfXqJ2aLgDU
fZ5obuoBhhR4Q/qouXQe/YzwrOQZvTtTsv/KkPrfT7n3T4ZMQnhoM3Wft8zCYHY9LV3ZpVFUeQPM
zBlegv9ahwfh/w2T+R830j/xMdKZKFBOARbkxawS1mveRkBkjzLyu7vtzyJDtxOnuFubz5lDx6ls
0n8aMmVVDVPClIPFhBsfib436TgcZL2D7Styy/aFjMn2CLvg9Ahik1CITZi8x8jF29mtsFU1pCbI
++rtRUBWcEi2qN8Z2tW3gJllDzU93/cIwShNM4Ah7vr0FmdDs2vTSZ3rCPGSKYzGVeizNU88kV5h
4tiONqHwLNJ1USip+9orWix8Lxhvw025wWvHO2uflJ31BD9SNo8FC0PvgYXT+mBgPjqYVIPa34++
u4Y2Ndc6kAaWtcZ7w9hoOBpY2H8s3jqmxbg2wCu5Xhio/Lv6MAoveerZvBxUJ9oKDnHvYw5qtYdV
FhFjIYQebtDZj2gDsqqowd/dCmTSkqbiGnBSAMR53gZY2Ic1u9OP1rH0NDYIQ8bUES1DWq6Zb19r
YCFfGb7qfVfP/AeHn6rL4az2SxUGw7MXAm7Yr0kp5PCCN+GP8MNmL+n0difqXEUkTv40oXjDRDLf
kLlWCbh3r6tLh7LWsuA1Ow4NOy4M9CVhzFEuXL2iWLQVUwuCtcMgKOCOrkshOrdLRvKLdIRUmRvG
aomGW0Bw2iMW94fLkgq0Dj8naph3AH/+ifT0F2E27gUglu6A/6SDQ4HSfIFdcJ+2/oVsy8+oFmmx
KPPiu/Q0bOErzToHq2IM1zjMyKD2SFiI1UXzAHxfsU9S/bxxi4kV9k65yLAg6XrxpWDGKOoJoPmG
bthXByrZd5m+miQDEFZRfYBRit0tAchSN3pYCtAf/Xcrt+jBoO4vtPCLyVKDpjqShe9tPE94l9y8
wUKsIbLHraXRV5AoWOidmMu6y8RpvIPxkKhM7t8TAMGZ6AtpsngvxLQWLAlmCb8mMy0E3vOiy41A
9Huvv1EeR9LsUjuwh3Wrvb0EEuc43h2u4d1MiDDC7UAb55c1A3JJ16NAykc3HppN9Q9UDtMxwPlX
bWGNIhE2ijeklhubz9Yne62nNZ+GwD/UNa9hMlUD1CTDqH/gpE7Lvu+zUyRFWgWTLy5dys1TKrMP
c0/sJB0crR4UKZYH4Kp2QQkf2s0bu4p4HaLUvNdtg11p7bq/A8DFt2AE4gHpQSggg/ivHeQD0fVX
CrwEwkJjNEEGLqt7LGsXNLsG1dSApNhH38kblBMLcjnFfhmsPIQBxd8xqSs4pQ9UyU+s3S/aBKVl
9V6w8SqtPTHATOMxBRei+QEH2M8t5i8zzZ46ZqGtW+1BsRBjBru5ygT2EEyaXREscrH1sFNUwRi8
VZvUL16SwCLXfKyL2XOXlKDJMew/5IOicLVaTc9z7R22bTiHXJwQTHlcgug4KQkrF8x7U9S9N82G
Rt6Pi7pBa0QY+SEaAuuuf0xr98ML5sdkjt8CP90tgCaJ3numzO5k0v5dDXnmwXYgPHgME/IywIVa
eLS+GJ08EVfvaq95WjzYK9eEtfnksUufBg+dkIehGXb11sDRWu8nZzUa0FrlYFXOhyRGUoGqf7d3
PLnXvfI5vXZOPOH5rtyKf2Xwj87wG1cYhLY4rPI4gr7AUjzcfb3rzXhdhP87SvSJ9wkspyvbWdrF
wHdMrEgSXectrKEYk9imnLuspHb9peh2JuF2GeT0AJAWoBdAleM7uMHGf9HO44C8J08b7ube9e8k
xLRcdtN7bMlrH5EPT6kLqBh45gJIs6KvWslrG2HYCUHTHxj7XtrNuylfIO8mxHObzGmlhukJEsv3
JrI7kkVn2NBppRvvE4vSrAjudt2RRIjUyUqe2UNK9Ek2QFgY+SPtk30LoQPmwvEBrqkjSrLrTPmT
79Q7+Ga45+n6jY21LEw8XgmfT4za96GHKVap7Ums+gkUn+du+8lS3BnjmD6t0tsxH1bVVpydjK5d
35xj4Bsahk9he9rlaRO/9uF4iUT6Cir+JUXyGUzydQFOH+CwXfie+YjBBYfgdwKJ5Zr4V4nxXjmk
0Qsdl7/bFt8anBy8j7tiSOtPoA/OIJXWeRyuj0OY/sD4B4oj+bJK2DtbHe3bdTxxb3mEpPKVEe8p
G9Ody/AMp/UHphhn13ePMYEKiVH5AUzunyx2T/EqL4GTxxE3MLZyshpDtaP4m7EB2BXYzh5r3xy2
hsIjwS8ZQpiw8/KLjKcgp9Q+blD+vZjx0ZMSIkQjzj6TOCaGpX7wQCi6RkEyP8QRG3chC8xJB27c
xU1Ni2USL9imvs0cBLttc1cPIcs4vdQJsIUTC8W7yboxH3k2lz5cvhFeH6s7WclfysTBcwpryAGS
N/+wNqm/00jSOmxJcoU5UeR1bOBvF+2b55AuOnezPdhu7fftjK1wH9sWt0CiChMk7u6Mxc6gthfl
+EtkUZMHkv6Jezx59M6VQKY9BHuJ/0iD+UXp5uCREXyIERH3orW5XqcHRIBetqwtgUQv1n5+N7F6
qMMuzJ2KaI4VN4c6L9qD14WcsglfNBHtnrXumZjNFZzOb47Kh2wVj1Pf3EgQvFvb3hZ0czaZqxB5
47NEskXQf0ZywGxp7T9sPz65hJxBcuF7btRlcIhTGmbWlG2GSeXstZeoGat2SeDHjJf9FvJj5zpx
p1ofVi0PWZT+ScaoxLnu7wI/7PJWddBLUga7B/pI5Y7wvMEr7VXdHK97v6W0yLrtEUYQjdBOBtSA
PG2ew5cZBT9CmVQTIX9Q7PVFbcdX1fGPrHG3JvDJ40KjBI+XnXOEqT+FSX9ogvGcgfMxjxNKv7Rt
z9CGuEoCUf6AugsXe/varfZpcgjfEP1x3fir5qksaONdYzwMzebt+GruL+n4hc3ya4JsZ+eJgxnJ
p1pViZoFdSB6MJBb1PLgJeMhGPWeqfUENAMwKvEFxAmgarLpYfXXk+9lN5jLnw3tUXJQBqDB4nPE
v4EfBKvFDvSN00Bh/G3Hh1bOFuw9VX+Jlay/p1TLTzU1uwXwAeCmjS79jFy7NtvLKN4Bh3Gqx/V9
gzU7X4FNLVyCl3OSGSI84+SQNAuHM5r2x1SBSp1l631ULgOEGqQ4MbI2uoKmBGyFXAGkoMovW18n
OUmzGAVI+tBp74VskXccZRzmwBz4T02jpycPgZgFYrmRjtHimTcQpJdc060QrKFFvY4kX53/jbXI
ctgEREIiwPoiWjQr3LK+1XRMcvhKP30AankGIMEST6JsxYpQKk7mwh/wrgugT0pvmlHBwOWdh63D
FarElYb1gd4p2WyIM5hkwXML+KRy+M2PzTB8umCdqpRNP2HI/kONv+Ergy8xlcTl8+ynOTjmOPwB
O1AJ8o7HZHueGI46SNneo6B7WwI8MgYvU9YAgLgE7AmjrXXX9zHDi22Ss6IOT5aKP0nW3yRYSQW6
gww84/gpgPz1VDde8IF2Ry0oFLG0MFhJg8j0AATOKyBZLhehj082Np+L0lWnzLEVuhjHATsrhzwo
VikvPcSpO2d9VtEOv3Vbsxy1XuWUKGOtgTzSu27Fu4bZCNg3HkpIXQZNUBgS5jLu/66ek9U8LA+R
UfvY2rdodfvMX9+jGNzFlNhXoLDO2RLsliG+ksy7LJ0rcPTvM+ZdkBX2mvR1VKLeO6XBNEPEgU9j
xbDHCrQu1wWHHDbsd0iU4HBr0/e5ZjqP7gVMN4uDF2OBHQjEKOgJFm7mHlensW3B71OMjWhybzXv
vMaGMBA//XXEybraalmV9zkgrSAfRt6W69rGuw1ihNKLTXysOxP+2TQjuWNITFIjmQ8WUst9orf5
aEmTlJMG5g8iFNy9wEPJJ1rb+c9GQ4b4EvxGu7Sn8S5MafPKYx0BGEAWdIZqmQ4kncdznfTTyXQA
6syDnNGBZW6/ULByUML7SBDHh1Y4A4s1DSGkXm27R90cvbTJMFyhfFn2GjsuILqIPRDa4JA17QBc
a9Mf3DjbvXe3sSLJeYjLLM2mm1tEc+wByXjpNtu/NHMHzsRar6UgCylTLQbA/H16pxewlzpcdRXX
cgAOzCWQE4rIFUys/lfirYBAzb7duQjiRUo8A+iTmf0j1IDTLaEAVUHfSC9JAne1QpQd3i8EQKho
MRfub9DLYLJ+gbKEIaGgC24jyvsrKh21G5EF/InuKn7ErQOWghkNvXiGu4d0cSMI+YvNjaZ+gXZa
H2ZAg86oZ2UZTeuSO+GnReyFYCGRJYuqGXXg0cBB+rLg+wq3ZntYJH7XBhGBLzZcgOeBnB5jeHSt
83nM6u6RA3N/aGU7nOd0luiR0tnbeXiInlBWNBBKeaktPJ+xIxLc5ifslYIjw4YPkHHh8xtheO85
uqUTejM0eEonF0sZoGQNVNSgLYAitBemDipoCPuH1kR1uYVdt++Vf89AVuuDWGNRNltUF1OdYQKh
EdkZEz/epYqkB4ceaReuVr/xmsOWlY3mloXyZzQsa56unLzoHmA1WMWyJzBs7BkVtSvHAVkQ2rQB
2DVb+AM4X/YaNYHICTJU9zi36zyAnbdqUtVcYThaq/GedpUYcMBSv09/gIe0vDTD7KN+AqAMSyMJ
d9DGf4klIAUoBWrv9bKDLspLkbCOty5+ymjgu7xtVhQlCWT5ecIGv1g2xotFAjYBRmJQbXcVAs5V
JuHhnldS9AJRugHbvJdVzNEHSrc+xDuwoCxgaviIAt1fGM4J7ayP17d+zKIaAY/NrzEkbxyrqCrz
uy9gbtZdPPQgwiG0CWvO12BN9r7xCse3Ar/KYZWxX9wBQrg0e/lI9DoWIZA4mGCEa4m9xlggcPQg
o+0nSHBpTubkkpB53Mdy8Y6Dmi5UBBUBVxgbqik9NQQwiBka7J/xxPE12XQqeuAhr5IkfuE3zpW+
RqpBRtV8D14opoHeBp79dFDrAnUdNRXSAGfMRSYwQ1Zk0GGmAqiIbD8yA3qlbdaHJbU/AU94qS1C
gvQ6wNCCkQtcgU+Z3ACg1fobOlkGqs8W74x1QOEIcWV0++I+ujm0hkWte7wny8yL1oDENkpkhNqU
fPbGrjBuDAY0DnP1aTOXvJ6eoQs7wJfpldzzuzzs68cmZOXM0+OMUxaj7RvKO6TmBGWD6qFAzfYq
ofXJ5RY4xBXXXzrgOzn0gLGJypr1fVrIjS7dp9UOnZKKMHjj8JEctKQfcTOUeozvGvbSYQaby7B+
jGM350mA4sbN7rzEwUcg7M8usYfR8dM2ds/YZD8Li25dkXsxDixqOAGjGG/pU1RPLk/pYm4Lohwf
J/QlINPIaT41sBpUQYq1e4YunTTpBUPKdCfiVl69xP+NLgRQpFqvpWxFdxZT6IosAPVjzSx9xv03
PmCdZ46DiZNHJYYFAfAMrzY+a06knwHvVJvnWPC4xLH/bbxtf+ebsRDlCUTfbmOFHuiuJf2fVdLn
mMZ74Gy6XC4OtXbcXiYCHIXi2U1p9k6NuGIW8WDddNgCMCOtWXrwb7w/KxX7cOM7q7onrlJXUSAt
CsGbqxeyHsQifZEhHkXjjUd6d9YGYY9ho2lpLqY5y9MOCLV6qUO0CoO39xqNH8SbzxqVCAiOuKFd
i8bZG0W8G6eOFnxM1xLzIL+IOUoYIMQ8t8sCNbzaug8vYNEnCOQa33Ris3xLk8uUpF8Nx/se1NOY
GyKH53UF9SXseJR7iwfRnNK0jLL1C3wOng8YvGP2VPW0RfiZuulY/VR187OPs190w+RwmBBJ3yj1
RvrxGyid+jKv/lCEUXiITK+BD0l30FI9E0leMi9cchDSwIRpCpchWBn74h50xBE/A7LGJpwQTEBb
rkZ+pDb8WERyEGuzKrhObfC7Te169MM4xlyQAxylxhAImrrD2R6NQYIQ8HDWOQiYw5mglXswGwwy
ePvkW0RhIJiavgbizmJQKbb5XfLAlPAKKsxfZnIZlr674vqTh6T2KEQnvFswRjFkwamVtqZwMQE3
al1oGBV1h0KmTRlqLATRPMaLjwyQyQ/fPKgM4ApEC45RVcoG7CxddEMSIxTQTvv1NVKdC4usCe13
24vls4en9i9y0tufNFvkVCQZoCgjxG23uqslYhuQcyMDET/qUYzA4pnwFkH4ecG0S1xM0JIS+Vj1
ITAI7s3NNFMEk6NlTfJ5pO7mrFrAwTY+rzxOuC1gXxyb3UY7UqJoD183P8IQk0f277SuogyDZPvo
llG8BEb2dYFS0n8EupsBmMVJdx7IMr6i3sDMAclDeD4Y7X/SYPAAiff77tvxRRUWk/djsE0jpiHB
+BiDzH2giCP8I9HuF1PUZ34+QLR59FcyQdOTbl9swAlFFbhlEpuHF9ESfSRTkM756MNQW5q6AVgP
68GEHsCrXNqSRySyVw37RlXTGTXGJtrphcTjYUER9oaxywh0jB77vY14e5N+qmk+pOjvfJ2avhwm
EZe4DcMdPiMtY28i5xDQqRWoqgxkUYr6C3+lWdRvCVYJO09O8ZURNc4AbzFQ8HoVbs/b1Fnsivz6
j+4QRwUcEsOIG3VQGXlAxIbCt3tUpiAlxeCNFZtU7QnUNoytdI92hG8zQhtQu/BmFwiYNnxISmze
UwA6Fx6NJwjNosPq1XWR6NGDkH7qzgpX1K8BiUcnnw3ho0YQWjVGUl7ADnIHQrTBTzun+0nMC2LL
FqyBusmWHa66atwC84SgxLgIEXN9ogkfi47F6d6HsPoSrsT+XL0J7U3Xyp7nqSXTjvR8eB5T7MbD
NTFxATF/97xmE25Y2yHZatTSfxrHvi4ZjrtcjNIf8riO52O3JBNIi1Id7TKRFxR6DtZxFJxrL90r
avz0wwSc/LAjQxWftc1WLnOfliMjzR46e/owu0XuRxFtNzy82YfWlP1wrVLQeuFvsOv8rUkQmZjC
7Oe1LTL8mEc+4GlMPowLtpKHasXCSfsS56i/LhWZIvaksLv+7Y8rxxfI1I81DTI0f1tSMM1R3XEN
b2/SblfhTRKBXWuWfiQKrjwHWsWD14ygE2k5fStF+WFAXPM+qXtA3hRkOxIThd06IL9ZoI/9RRMr
w0JMQ3qsvYkdorUxZ8a88AAeqC0opyga0TjvWbBt5y2B4T8HM89/9eiy/pztLH/WKGDwTxNERG2s
zcuC/9jedDCfyhmaoVyIKH0P70GOOgVGzacSpgfkmr8LzroHeN/crYPEwcuXSc8QEXUwMdRHjZLs
xxBgvwWKfMtlHvo6G0tiVLsAJFpDload/1ef2NfUBQhmGLrgHbaoPyM2ZeXMSJoUgb9m0PimGaZc
I1oEoDbWdLdGITkBgbhVXdRr4GFX3fxeScs/ab1Nj6PXzTcLsrjI2Tr/8vtm3KVD21aR7sROzwCY
0LhNS8DN7iVjlnwJu2JpqMHj5JWWXhA9pjE3M5hwaMg/2UQ4A+5XYrC79eYlG7nCWOk+ExEdBnZb
Br5hvk2kiDHsrNqWpdWmyALkWya9Y+17Mx5ZfBGYUiHe5xSKe2mIzVSOpRR5zVIPxgIKtboex6kv
glWOeBRFhj6qDR5rhROjIDXIaBUy0x0uDJEsAahufPuFY9BeUvSVO5Mtv1IPuMR+CqZK0WHNCUOm
dRl1iQZusQlgmsX/kuN77Z6AIew/wC0Or1TM5AT2VnB/0fxHUgvUKIDbPbEe1IzcuKiP77tjLCEJ
aX4ggtsUdJ78Cu/XbcNlfIhq/zeogDAZ9R8j1DklNxj4ZQrMwkl4+24enjaNnZAJDlFizk3gMMnm
HMXi+mk2su961Fh1f8DJrEuXBje3DQYDhu5KUrVcQEN1+w5jFKjB5DMwnn3ZmeQDi7ZKc3Ki+BS5
CxdesnUBX1oMX+Gm/4Thnf9eAyUMSZIr7VL/XTLAnlOV7FKpkspvJJr8EKjTPqYotkXWo9OPI5y5
ALFKKhvMFsQBf7pGYBo70wkkn7vYKojcVLXx+lRvLMW5YLaSeT5EChEaVWVSwO9iRAgmmCg20s+b
Jfyqu0jmXHpTnurk5GGaiyaPYDC30d8iNugMEF5R9C77AjEyQ+NR4yhFujxIkQYXyEDqwjYeELQg
Zg8mhF2aMRTF45tJwwfH4L1ssBUq8W7+wjYOYKYMq44+PRi/lfmY4mZoFNJCnFt0zpGqicN/ZTkd
pu8NFyr0Lwirm3DIYAgGKPY8LQjb7gATBFDgNUsGtqdh02E0Fx77pvuRyvkSNv4lGJtf09zJ3PNQ
KqLnh1kYhM7QUJbHTk870VDvgF+3eXIry56Cpo2OHuSmh3gasdGwKJzGQD7rhsHRiZqn8hnp9gnD
hDb0wifeJqX2BC2aaZtKv/fPYY8pVx02TS45/oQwzr7pBvI30hx4CRnzbsnclEPQDFg4rkjcrpW2
2QCGKuI9aaR12RNsZqNe/kafjtbewFPIILbF2gNjcYuRGPg9ptQ0SnORxL8H5j/WMyTY8dZmtwZZ
oRUg7/AjhvNbMkKAKKAtaAX/thmJdy0yqo+D5h6gyaCB++AzHUG5bAtFsF2V/ZA+zk4sR2S3Pbgx
Qdbz0Ix/8K8C5KiAHc/Qm+f4QEulN3yHY7i0O6+bOI5MF4Gn7CU77UWkUMxGRTCvbYUL/gHBzvHB
OvqypF1StVGbXTQs9gcIXx+bJX6Vtp0PdNiCo5Tbez0Sc9/uLiVWIVEJBr1CAYB5LPc9Axk7XUsE
0s8Fz1RfeZu6+R3w0aBOAruMJ7hiIKeWkg2y0v4oSxGIFB3zdEl8k+0Qa9mAgqrDZ1xgZcj7DGri
mBwHn5kKe0zsPFQKJnkkz61D+iEuEp77i1+DiFvrYz8RAfvOgCxsD7qENnTJIWbtl2LTg8WmY6+C
Qb6OKmGHuG98rEsRSaGm1YdbA2/anG1ZsTKQpsN6LbZBfo7QYOcmcDZ3mcK+0q5btUwLxkQqQvvA
xTflI0CQnn5OGQ8qvEnyJXNYDMZ6+oWfiOQ6ST1MbujnBtgThliAsIIr/B3DjwzAKbDrYJj/8Lvl
1c4DAJrYmhWWJUMZKyTHdmzxC1EvmKVvoAQ3UYfAcobXLArwfYCtUW2oTV7RF3WnkNTDNxrVc+Tk
h1vDewcaLJgGZOmTarGdnrtKBSk51FE4g3uuMPzR2Pdjt+5K02M34ANnXm2p+0wV7c8O5KBj4zfz
L5IsuHgSRLjgKGwfaB2i5aciLvBQI4EShH/U4kNh/Bnc5CRay6HVj95QA7MnAdptHcOYCe9V7Rh2
94g43PvhfKmpx8uAArIb9Sh4e+UleHXpT1RDw8WSbnniaC6QjAHlCwZPbz3BCx7Gej7V6fpbQeZ1
HWRr94jghMJ4yc5mYg7/z+Sv2Zrw0TQokwK/DdBvcnTpFtuqcQKPeNvwUysNDnUzm7mMZtC0N4oR
SIQ+E+fO/YSIGzRrAzV7C9FL5RL5q6856FIq+fKzZD7PWW+uAoNRDrRK2ZLlb+IrPCkxHiy5TOgH
9FFN5sLwouHqGOdK4EDB6sqXb3LAkrkPPVa6uXkFKeOy+HaA56DBaDoM/6wxgiJC/PXWTd6Cedml
oj9JCd0VrXHjY5jy2jNI0q3rSN5F0Te+il+xwBudpui9Oe+/lXT7uukKL+z+tDLGWHBEjIabdL72
Bju9zf+debbis1qrwGxs34XqGhmB/yZddmSJnmFWO4m17wshFN/F2+aXyDMmp2HosXTx8JKHnv1r
g/kv29x5dKih7jQDKAVUAIXfOHPvDxbwMzp1mrVIDB0mHwK8ukG48xp5Ff4E/3GIdLyzEG/nSDtF
O+9QkpPMNXsaN96w81iLezXQUDzh/AD+E7RalGhl0jnvjApzOHFQC3YxdtY3NvTuzJshOegpZPuE
UiDYs7A9eh3TP4GyMGfqVmS+R2J+sV2/PIwDqjDUT3UAq9G4Jg8TX1JV6DEVX1uwhH/IMs0zIOTQ
CxBvxW1uR9DkoxhzMK3wvOMinCW67vm3zBD+WpgkbL7wbkxIxhB9/dJioo85V8vFYd4i9zXLGusG
E+nlmHn+KMq+nZZ9pnybY5U676Ci+W5ZlJxWP+pLhVDxSyJ6eo577f9OgUF5xtRLV2ncQgA0Bf0v
bHjXw2KHrZq6dIQrxHoHD1Oeo9/WCExAVVhiVgbfezjU+IV1IKGyqpOPhozbATtK8G/N0OzDYZ53
iZ0djP8q+L1Nxj3wqWWPjuhljzEFiJMzDz4d7oJvgNfY32UKsGuZV1VtK/EPy5YOB05k+LIxnO00
6THHk9C35NnoG2jAFmTCNZ5uil4nTJVp7AiWc/V4kHAIYOkBTUCXqx45CyxJ8I91xPlO3Adt+Exk
l2QckGI4J23ebgNv4WJIm+tEMlbWCdc74IP9z1Gq2sBMkwVFNo1wz7TK/cDOWMBHjMMSE7Yx8vcB
mablmWIPVefbPdwHuv4elnYLoRyyKAObU08BBD5yiZJH2OYhkF70RerE8oJGxF6gbfEKUNrYS8ax
fet0+BeJJPNfPKUW9Hc0h6LBbKQeQ3pH0GOqK1aEHLMaqzvAylGKGLoL0n75iPsasQOBXnczRm63
rGvkLmkDKPgYby+ZSbuXDVX2Jc268AM9eHhoJ40AliiRe7Gm5Gx70+4hR0A8AUPuAS7MQIWalSqy
trTQfD1iEkWw+o7i8GDWwX+LxxgbST1h2XSBvCC7z8+3HscOBhv9fagzWhiSOce8U9dHk4GbGWsn
qqj9P5ydx27kyJaGX2gIkEEygtymd/KmqrQhytKTQW+efr7sVU1OpQRocYG+6kbShTlxfjf229Cm
UEKlYKwGgRyIlIFI7cNg8PF+bfRPo3aa9ZR0LBSZWb2ePW4eWhGJfen43aszDuN9qmioq56wwC6o
aWymNNZIgdHOFquqkjq/j9ZSVxXtt3Pm2tDJfm+ysSNMsZNfHU55x942rVNqWc1z7hG1MDJG18lU
4kE7FvWq6Xpr4c/trulLvRpkkhMICFHSyIpxDdFoeqJKhJaoVd3u6iSmrzyFmETTHLjVKRvMolI2
Htl5Hu1mqE7jIlSQFnHP56niXNzLehR0IcJw41uJcfIwt6GvaLTJs3Rld3bHrbceBf9+7NthGYcQ
jmK7Gm4lSqWtPQViG3fY2wsSdtb9lNZreY5XrkNdv8G/tdgW/PzWxR1+zekk2xDYJhae3SfsPNjs
F1CGSAsiigQy8gzAV2U7P54xd4JV8T1mpbzBF1xtmOrhsaCtsXG45j00r3Pel4dUa2Cb60pRo3dp
fbnyVNwv837GhKiOxrdWhNXSHwcSj+npriKPvBGbgOVNEbp9vUpDh3hWZijl8+yYLGucM757VYKr
vU9TR09RHi5bTo7w+vA0s0KDtdUTdbce/QizpmzUyyJPOCCkfryfmXWnogqTR7t1HAqZcj7GSe+B
LbcZmqh4IjFkdO443jSwAOp848Re+s2HYXEkxkUuez3TYB/aGJjbPZPwwYvmrkeUGlestNFURw+c
nAkOyPPEX0lFnEmUtuM6IdVtPyZdveTF81qHodjSWYPXk6bdVrFeHX2nJJUxGvXWVXX5ludgj1Y9
DSfLgR+5UG0U38WKY7rpu+1epP74MjWhrXHKzfObODC7H8Q1uct2qqwlksJzYgCWM+TC0BWHJEi/
+ExlNb3jNFFriIyg7N5f2T3u7U7NHA78B4N/McQFycm4RTkWbW5K3LBMz51R+1ecZ/BFWmNbBckD
+RFbhsiKFZtTQNXDF83Ij5CH2jDXKdgczZ5NGep17smDgv83h+nKTvtDmIJgZ1hqZS58Q33I+njj
kxUYTOmpisxqaybGmvo33Hg1pcyY2LdYnFcbZRrdKoup7FSePviQhteUQnvDsaHYqfhOEDTkgv0D
69nIewz7NtXZfUSOmmX0T2mkHwKiKVzd3lc2JxW31re+UbcQk2Jn7+ZhtkLXhWtK4t/m0PqPikVs
PdRtt89AjpeBEb3S9dymcXyTVu6wDGDF2XZ0g6zSWpRm8KUf2o1pe/UKK9JoB4xIxrx7A5s33AcO
fPMZYNCHAgeKa+8kdS+sz6V2yhd0leZpsA3rUIdNuDHT3mI58VPOj6n3kjXEF4VW3x+syhiYWiJ6
xeTFClZeP1W/NI2ro5sltnuKCj2O9EogAQN7pN69KpBhQ1i0MA0GONNt2C1buMugBtr76ZckxAf2
rFejQkG7cAlxWUHPU1tbqQyRd+gccgc9pxBKLXPS4bcJ97IKXTBJ3KTYC3N4LJEFHJnh8wYIK71x
1wd44tLXcMjiGfWpTuC42hxeTlOVD+yxqU1DNkmfRTu9aZcErujMnYOtLl8CknSePFeMt9UMC6Eu
a38fU64f+l4SNpZHcChpe68ti0K7z13ig4B39qGnoLUbKvsBpn5WT55bKCTzEFmDEHZvwW+je+hM
m4Ze2Z2D91WecwZchCw3L06ivXXFeZrkDWvqtnOc4asMhQfcFdnvcopFvxXapMSUo5h3VtWXkCo5
Ey3AFur+IQtq65fPpHtIYqsGT5b5Ke4E1BPZp9+zeFSPeSm6o+/n2ZGEGgKDRBnmRGYkraLE8wxS
a/K6cVayDpl/qpgNVIK2gu0SjscJV0hwGcxiwBkWxATOBx97rAelyLbRRtOugzl/FRZ4Nrjove+l
j1o1oB2e389ElbqQtwupib6B5cwa380sAn15MGLwo8U4T+Mjna10O8Vz9hJUUwFNqaRTBtt/NQSs
qVkBCtf4o3fHnobvvRROeVPEFP+NSNOjV/m0L/qpW8aYP6a0oiyxisrWuC3spv7tsTVD/OmCraMz
vcd+OJGLDl7NkikT39aZV2xgGJeLwWuDtxbxazoHckvz3o8XQ5EML5Azk19CzCn5Ui26gBnQN7W7
8BAV6k8dNY/cW7KLneIt9ks8ec3MP00MkLsKcSuvwYbbsjJ47T/jTuHuJ5L72FHDIfc7TgFNV+7m
2qgO3pzme1N6HIsiYtPA17t1mA7ZekyHcTMFUbgjxGPCbQ637UT62X72OmKDgtaG0zVH7NawdoUI
o2fWkQoywFTtrTK0Dn7LzXJKrtbxUOjXrmjM9WBN4yEg6WdvTOOr6n13g6NkuC0drDmgVz7ToYdh
71HBYquQ3+bpmesxu8EDzO/+rkrH4s8koHDhbCWXQzUPq1q53paMZ2KvIxQmBdXnUjY5/JwodDeJ
rYetHU/OcjZJSgGol08G/qIQ+11YsS4If8Mxo+sSTtWlRiyVTultmVqIaJumWrp959LMdGzaCzPe
3aC5zt0YkrNT4sK3HhCQnM+w/s8qrhQt7vQ3VSu1Qy3cej/KqT85jYaJQLvlCRQQjqg+273NWb4z
nE4ujH4IDr6bR/cqm71lMtZq2dMne60jr3tUtWPuTBJdb/RPesFyIzSTwatpdshI2KcaWPHR7chf
a7U+ujVwbdGQcNMkAPqGHYFjmOSgtMrlViuVHocSylZqkXJOssRTmwywAfRgPYbngtzFhZteJDPc
nawXGIGbUlSPxtx8i6PpQRbqQedyO/sjLYosO6TQpQnJeqkMCNy0h24bJU00YXa5G6VprgvLATE6
I7CcMqy1bPyD3Vj3bjdYdLCCP0Plb3JeE/ZGDChlnjuZrb1l8D1mRvTM2g5WBMrXp8SzRBa1fdfY
7g0ZDPO6dWAAypz8Y3ukorGdeVd4BtxG7e6o+PIVUG+0I0n8KezHACoji3iQJyjm1fistP07zIun
3kiPIYJ6UwKUzAB855UO9H5uH6TlylWXjdHOghu/An8szrIhUM54RLfMZIdrJR5C6NkWhq9uRv6O
wJtzNcvsm9nSqI0Nmh0KWG8xxUAEYQJYJQTzpnsyACkXQdJGm84mzaqaEpCAwsOm2bPshWWH37Em
6Ghh4Hs8JEVAWMsZ/mbaVh22nYPtjWvbJmEYys2wGPqWHq7b0xOFNva1K9p2PcaCWLJg+mYWxXSE
Epwv+/qMs9VRsSWdVC/Txg02veuHdBQV9KgCTYslQ32eyXDy2bxuhsgYdqqBlVAhvtpxEih3qrDv
W0vBQIZYwMv0brBJOBNMQ0JvoiDe5KEHcx1cchHH6RfRthUNCPvVaGJcMZruEHjiSxJDdams6Vcj
2u+uWSULqlm0BrB6SEpq5V7pgl1b5P1DovLnoJRfwyZ2yL/pYY4KtXdEeDsbE1tAIaLbdqyLdTpW
Llg+n8GNzH4hiQNZT+eSK8SOZiETeJI1xc5BR62xgIjwJ8gcRh4kxRXUzplCIQkWbQOpdkjj2wDx
+iJvIW2ZPTbeIOUmsYo0TBsdk4Yy1g+FEz7FQ3BrGO5bhM3QnKIZ7ZPgJDQ2SRlrN08I//MsH3KR
OZw8snTuKONvtWMsS5l+ndPqG2tSRS+pdjZlMDanWBLRWeQDgnpInyINxp2wKVY4ao93jMhvSZes
o0k+N9EMcUQ+27V768+sG0xQSKDpdKynYo+Hxh6yxpMo1AkGCbfT0G3tUgBcMTbJKh2TbzDSdpAa
7ZUY3IKIlf42aSpgACqFje+b9ErjYT/bs4BDMMJwS2vONbRQCZCi1OYrrgGMOWN79bq2x5/VGCSQ
I8bojXnabBNMPKB/b4YBh+oIJpNvRneG4w4bWC7JQnB6IxLNeWEgvHiSYZaZ45MFLhWoCNi4kY9G
OT9DNA7WIBcr2WEklFleR6xmvRp897U2i5ughf2syVZcBFZGoGRTM+ZV8fuM4S2rNJx50JB9Mbgj
cy1ZDAPGFb6InkjxO4SW3EZWt5LCeBEtfH1ZbjAC3Tv0vpZqzr+TaLYeZmfN8ZiFLUWY05bqJZqg
9WceG3YAOwe+Pv+v8u5y5GmwaUbqikzfk296T0DeYWpJSu1w4jDHYZlY7ld/xCndb3bIsYBMnT20
R9YBc/paWgEU016T5jmHZM/p4KbufKiJc7ktAfAO4MmUHQ3sXwUJ5Ag/9gUgkjbs+NDU8dssMUTp
UeYw8bM/ZgfdoDdtWpBV9gpSewfqHCxNm6ZjWDVIb7LowDT/VVv9drTG84YOM5lNDt0PcZaFC7sx
g4G6JnQK5Lvi7Kx1yKYqrKUHv3mRlNS22WTXS5gEHly5keZ2lxs3SaLZO1M+luPdwcRv6Y3JL3UP
q01RQN6YOIffBYML9II6fU1eprGPPEEnIfdNKCJduylIq1tVuef/gBhj7eKghWhVQc1XU37oB95x
4yu9RkD/BVNner9BVx78CYwypYO7zzVtF2uy500Tm6B2uvotrRzr4tzPgjtjjpnvIa2Lxs6gQ1O2
tUz5zjXumpoumpWM7Q2iischJz+V/DiEfjJ5xb+7fKvBsvbCzopDHVhviNGpEOZArHCCYV7hboz0
mYq4Kw1ISBqoYTNWZrWhcf4lsdMNFskcLeabWXPYqOAcCTU92KP+bZNA6RgMMHOuqwV9vefJsDYe
rKbthK3Ugd6KeSrmyT3MFhVp0dMvEhJghCahvSyCiegpaL5CN1u4V0+VKvdVPj2cjUYXTUBdZ4+I
12Kju80t+2BwKlrDJPxN3C4HwTB87mrnhzDo+KUtcqJOjdNGpKwmptF+i6wkWAlw8GVUVwJCTpws
pYeyM3Kb7xPAziKNaa82gW9vsZ0ASR+f6byny0mxVoAAUcaNwNEautuG7sKqi+ZhmacZ0X4SZAk1
RQhfN9QHLNP3QEoTogrS9bxZyG0L9rQxUDXEgXXXuPEPYkxBNtVMuWbWBu0RmHW+jqw/kR7O3W30
rqE/EPiZhPU6HBHJVqNH96yjeRwCRy4d04LsWWTGwxDzD12zTYvufspGeT8g51nkkWMuz/LsVQ8L
f+ujLngunc4+nL3c16XgxO0K4xSi7ZqoaAw5iNVEmuZKVu60UFWwpea+LfsYdys535T2+GDS3iXI
pPnqYYpgKPy6J//Mmtr78JHHIFvLMDnqkvhJE6yKRcyAieDJZ9bKx8x3HiOzdA98k2KBD8LvTrhf
J10lK7rod6Nlv+b0RDagLn+KcKaIzZnXMO7jsnziYHWfehYhn3T2S5bERTl1m7BOqXLoiS9E0uKY
ONbfEMTxDTSMKS+1lqbFGXI25/skLWlC6PjEkeIGpfq0ahyxh6fzRw3DjdTlb8BTmPg921kV10+R
35K9WFInW0O8g+XX4juA+3LX/6KDflYDhQ49lvBRGaDzSo8v4TlnLym3k3RupMuIJWTTtI2bWXrf
VAPybOHfKLLGAJeHiBoa5ikxx4cip9w1RXmaupG4v74AeKbfbin/EEeUR4UB7kJAEM3rlqBVU/2y
4u5bcf6CIgCEQo8sJuchJglpMZCbZjFJyHg1nkRp3rXKeoZ08jzis0iDeoJy2h7OrEj866rjPIvT
RMpiHcYHW6enYiwsNE9q19HjQdl+Y8kztT87WPhQTSy+9TmP+Rw9alY9HbMih5BG28jBrWohqvgp
aedfqCKfG6dEvlWMt10gfzbSf8FLiDqfpJ1QmuVSBeT6ZiGNE3UWzdzWSqSr6bxv5UqFy9QGKBcF
mJPXuYd0NuBQtkMB5d5KYvexgg6x6Udn2BmJshbEbjavMlX6TocJ2i7IVLDdQhhuk4o4Ebn5mihk
zrYEzaxaSICvwBnNScrEupOBWfwx6rJ7woIlT9Aony89ais7ZbNK7wW7/08jn6tHa6DYcsfc+NX0
Xb8J9QCUlzPAnLKQa6MPwEXbgoZwg8dtZyNmJhQT/bRExr7vK7fbN5C3Nyq23RycXRmbuU/igyTM
u1jTii4ixL6L5nYsz/pi6hWazfHjDLJ2JmWHm77S9hIl4HjbmApoNnEQas1mTWhgkk4ul5j+EIlI
LeNY+bEkVPTwP7aNG1jCFzpSydJPGunpxQ+hW+3LqX993z7lmhXD2dPmL+8a4r3DuBdw9RK/PSbR
1gNGWkmAoaVTTJ8yo7P8C1OTip2FnNfJOqaQrSX72NxhF/Dy/gNcsfa1/As7kzBtHcObZ33s+tjF
7szN9/7s0ogma5muF2EHEUkAf9K6GW6B7M2tTPLhGOYQJT2wQlg6+fSBb4dl8tb+5TVxYXsClmem
nR2MhF7FT7TiacipeKcBnoRwt+TqrvM6O2+LvyJhiA9Maa4ZeJxv5q9PCGLR6jEy5qNmyxjQ7MFY
hA+1safnEaIQ9P4Vlgnvv+0rxife+R7+upapTRfampyPaI9OlHL3pdUeyNR9ev/n/+2kZHlnQ5S/
ft6TiCcc3DmPIhWHorPx/p3HZPX+j18Z6t6FW5j0KfligIOj2YeowEyHJYa+PvoI7SO1MXFOff9C
V17SpeWrY5qdZ4wmIdNI91WbvSac9qc+/cDM8j/bqn+MMu/8gH+9JcrehJMZ6XBIqdTbTOYnwddh
qm5BIFDpIOMvXuYITQiy6TO9y8ViwU9ZqUfjg0ihK0/onf/+1x2MhDKHrVeYx7CNyP4k/JR8c18d
IjlaH3yta0Ph/Pe/LpGLMJUt9urHtIAFD/BSoz/81Pe5TNdrOuqbQWJORMj3UH43BArk58/99MVi
JE0xhUaCaJwC4hle+XoqmucGvsz7P39tCF+sL5VtdwoaArLWOHpjE7j1ohxhfAEMB5j9/jWufduL
5cSiK+gbZWQe7fpBQOC10FqzG3/qxy+D9cKiCGVT+vhCsQekzVvftuyUX9//8SsL4WWo3jxYpdRI
g45JGR/ChoDkNKGNQ3zr6Nr4bYtm51XGm9GNH9hAXfkc6mJF4SQx9oVvplinWbSMm42dqK/23BOS
IpoPFpMr8+AyXg9Cf4mvIvZM1gBpv1fLrPrANktd++mLWcySoeFRyuHoB/H0y2pBWpcYlRBeG7ak
W4+j432bncYnVVtLFBUd6JSzxG4nws5ghBhmd7X0aJJG7iYIkAZPMkELiIj7JizZWxcK4uW6UNBv
/RmuWtJ5Y77NIEXeOha9ktBEblF1xbRDP+vBfRbOTRYP3ndIeME3p6qDRy86h06j/8OYiF5aaAz+
DtpSsdSmTfdFNT4UvHaGXj/CjgBILTkbelY7vGZOZOzAtssHI23qnU76YGVA6ybpqtSPft8STN7q
Z5374RqF34R7eRm8op+u9xgYQvTxed868aNThRJuJWA/7NDGpL9UIrqNzDP/0Epf/pk9GHaAA3SZ
vFLrnSJqiOOISu6CuSyPOh3t76PKyPeGxD0fMqxdpoWTq0bTKY2LDzbOayPxYrWEZOD2nMHH41yQ
XjA9n0kHmBksh4+Chv9t6Gb9567113I8F52rZm2Mx2CwMbCJt+2IbqctvzcS6wwu/sFwv/YgFwto
YzoCUpeDkbkHe1dUGgxLy91YB+7abscPDCGvXeViHbVMq8K/lDojq7N0zRGU7kN16DU9W8cQyQcr
6bWrXKykIc49Zq8FdW8yLMMU3MtawHSIWFTfX/CuLNXyfOG/PgqOKpgiZ1VwcMyzbs1bwp3EayD+
3GJ9mbhXubEXTsjHDhlHdu1wYofUgW/XB3d/5fVcxuyNVVVESvbTMZ/qmJ4pU1kjyFrAavja9OqD
6viKl560/+87wnkCknZZnx9i/G2Z1SrpYo5/7raoumcHgxIDrs/7n+PapS7GLtQAeAxdMR/nRiKG
9eW4rZvRwmsMP+Q3+hHzvUbNYC007Yjfn7vmxUgWYebk9chiJGitLfKuGFd9Y36fOF220Cll4r7k
LZS39692bcBdjGh016Q+2LZ3qAx4oDgHnlmbcIJM7H8+mDRXLnEZwZeMdDrn0Q4OorVPIrR2duOt
XHf+VByudRm+Z1USRuf5vPsfpgAxymu+gfwvzNxefeoduRdFQQ5Ly/BC9+wNCZAE/1cC5Pl0Z9//
+Subtnsx5zOosWWFEJbkYGXTKa67E9Yp4+cK+8uEtagecKOuRiR5AE5jzB6Ff4e2w8/cvHSdi5t3
BSkPkRiMvROlv2FVfIVLXnwwNv/5Yvjt84D6azGc0CcXc1qGBxQD0dL1+uRnKAf5+onXzq9fbLAO
Dc6kirPw0IS1AEZJnJvZzOoPjnT/XAr59YtFKh7aOQ6E8PaeQiqdiOQ54ZSygkSHV2H1wUr4z5nF
RS6WJ3OACm7qIoCq9WjJG1M/t+4Hw+ba/V+sQrwN02TzNPaFmf8QbeHtxhIHrTiQ6RtlkPrM1OIJ
LpYfT08eki2eIC9v3ew5sx7U8O3973vl5VzGJ0n4TGNTTd5e9vHOb76QHLeUyOje//V/N6mkexmf
NDrGjHiz5M7TzPbg3vrGQ02zPMF3ztP3TRk4qP2l+lIWHlZHtZXKo8TYoEs9/wv2dPLJocjavn83
V77Wf32Fv2aKzux+joY6PmisPZMUDqmJqFhCrjY+mOdX3uZ//bG/rhDrIcFKfQZpSMaVD9fd6h8T
XE3fv/8rv37piI2ipnfbzIwOPoqZvCQO6FemPspw+ucmLl3z/Pe/bt1DghSjtIwOjpCnIjbJsG6r
NzxdfkLivGc3v+1As95/kCtL1qV//RCgvcF1JT6Y4/e2/jKYHx0ar7wh+2IPilNR2hM05X2XfZm9
BxHcEHb6/j1f++nzoPrr/QT9iB05WtV9MBLqOwcLnYkFISMfrOJXxuZlspQEdHQxIFV7K8DeNKkX
vtUvTBzltPH6uQe4WMmzvGjnmbPePhkMPCr7t6x2ifkQn1xILpZyMmajckIoSY9ewmODJBP29m/t
uR9M3mvv/2IVV22oYAiGBj7ECeKlBPAbqBk/hfffzrX3f7GSt41t9DkOUfsK8HsZsKg/EnhgHYqw
6r4qKGcfPMa161ws5UINrhmqDKV3iXVFVoI310H4tQCrq9Jcf24dukx/cnVSln4bBPtWQYR3rYS6
hqrJc9Tbp17XZfBTEAa6jXwR7AcX3Nmc+9u5MCy4IXC4z7Kvz13lYjqHpZ+KpEOTJ50Z7Zl912Tm
a+H12zKqd+9f4sqwEufv9Ne0Vn6USy/ke2gMjJfFOAJVAp7gjBV+ff8KVxa7ywxke4jzpBtB4UBe
V35iQY3+qOF+7acvpnTf1sFgDk58aGR8bIZ8E5rxB5WZz/P/v167dC9zj4VFoybs+uSQYtoLr622
TK7QqKcstIMX3cXTKTOt/LWFB/MQNV7+QWvx2iNdTnOMwbs44ZGQXtyymGPj3X9QrF371BdT3PBs
nKXSme1f3MfwwnCiw/S23Lz/ma/9+sXEdi32VOHb8QEBB5Bozf/O+SifCgqVrnX+Tn+NUxyC6z7o
2DIh/eEIa+yy6r7AkPb9mz9PqH987ctMq9pSZtXWQ3hoaxDxPrPP7r7hCeIhinUDB8N6iD5Ymq4M
LOtiThuEgWEGQhGGgiR/sjD0cJcF7IJmHcgpvkeZP4pFXWTVF99W+W87M3FO/9xTXsz1qKhTv1AV
Y8t/iqEBl+Xe7r7H4kdd2h+8yCvL+2VEU5jFmU6Ujg9doE9RVuz9ofpuR5RrI9627z/GlZF2GdPk
+4atp4EyMK9+YXS3tLofyko++Y7si3EWE9IuKx6ggG5bYT1BlN+80OkAepslS7OzPlgWrw25i4me
pmNtdyMEDtn1zdaBoPlydsw56syyn5GoQTCTRWE9vv/OvH8P8MsgltCE8o3XItNn6IJFhxGVDb+h
yacfBn7W58GOy7T6KJXyyii4zGYxO9vDu6VhXXbaX/b8I+phaGVc3Pyoh3hlDFwGspSeV+VydLKD
Mzj3cHxOQ1jvu7h6ef91XVmFzYtRoLtWJBWU+kOKWSJSIscgIKv9FA4pncsUEWi72EkWQXxw9Tfb
xSEoa+C7Wev37/3fr8b5fyEiLMJjFPGpowZ3Emwrz4YClvVRoX7t5y/WL414KvBq1vmiN3ZWOW9y
011FU3j/ubu/WKNs5SvEylQLMGsWuDYvnPJbVPx4/8f/PS6dy0iQ2BvSXNks87CcX0J0tLc1wvCF
PccYudXFR4SDfy/xjn9RlhADHhRyrqKDa8ZfglzjucGVoekax9D2HvFVWUWOQq7lfPTNrz3YxXgd
oQ1nTttlh8IMi2xRRi1UJyl/Td5onRJXJB9URf+eF84l5ybizJr2icgOrhuXmzmZgzfiMfLv73+e
K90Sx7+oUDTWKgLbtfgQ1AzZ7C3JBMTxbpnAGA/s9C1vn4WBnApRaQvdFOHKUWYf7Y7/XiId/6KA
8dK49gpB5SWoi0JIIVltLWPnvpzvSxOtHf5N7z/mlQtdcmnq3Gonm0SHQ2MLDQcT2QTR1Pg51nW6
aglOoa1+Rl1N9pv3r/hvfpJ0Lvk12jNsEClWHB2l/iHC6xpRsOr1qrf9EFsO011jEJNYgP5uclYt
VBDv1JzI/Qc3YFvnfe0fJZZ5sd8pIjLResz2gUv43/xmnB7NYYgfMzHIGaF9mv9UCD9q+IhOghN0
Vnt74Zd9vaTJqLGoKDAP2Tl1W72UbVHjMWwl84qlbn6gJHdxh0VrhyGlSPeE6OmTN2JttMid2EVB
EarmKa4baSwgKuY/c5GiTcnUOeYmlAj2yz7Anl7MP/JW53doYDjCNVZcbBx4vc2yJQQGtX0QDSvQ
4bHB98R+bW0mdk4M2ctghz0zuq82wk3MTdWgzyyKqN02LU6pyhNwzzJsIKEg15u5FiQgVBib8FGK
1eQaA+b6KohPULXno68m3AHQCjfLeqrtpe4GgbWk2z/POs/hCYdYnJ79GL3Acw+xZxc/60jnp7Ce
zbf/BB4xZM/HLmjk78CR4bHiEPMn73W/U14nvnsxvOsZq4FljS/dutD5YC1VRcaNHQU4llt+E9wJ
die8kNCT2YsMVdRN7VXoCaRKI8Dzwf/t9JaAg2L8KSuDRNFmBI13PGMFrZBDKqEby1mfhUDVjDDI
k0p+CbzE/tkhFkDJK7LxHmZ1/7t0lHfoMn/a13aF43c04m/UcnjYgstit++4ESLicFhNZgkFHucT
6P8DBi0PgfLSpTAQaMR0nB9wx9RvjlsW50wR9XUc0JPjpJ6kK1UV+S4JmvSH70XoABKCLtEEpdDm
V1YKaTRtXXNtSi2WrT3kJBUMOn8QkqAc3aJIkUNaNEuNzpE/TjqGXo5Nw2IK5u7FqIfupSwYFbU9
ZXtGaQPB0SrtCjq/Na+bupoe2iLJ74lqjX7FqTT3ZumjiBZBiZ8jaktr5bRxhIcnY/prPJ3xYpy+
0qVRWPLOyoJx31plc/Awmr91hxL9ZdQVDBgVxXzzPAZispHPwHimIMbEAWf17w1WCOg7Eh9nadnQ
RsumJrkj6jymrqzSlRfjyL/wYHRjJtWhsF56ZyNhX2Rni/Z6uAn8yI2IwiDbZt0ZAeaX2JZhg06+
kw3JAindomtS3KJ02T2TsDD+QOwwr1G61r9rDuRwn2te28Iv3RBeRGkvWtcmJosILoRThdkHUOlJ
wAm7cjhGs5s8576nTmGa1fcoOyXa/7yocavNI/291Qr0OU/b7g+YlxkvLE+ZGzeVzgHI3l372Io8
CXMO9ylWM29xOPQ4c1vfkqYo7to+73cpnsvINg3nvg6DiHQ9wyQxZ8RVmq7XXmNnvomYVquipWnt
pLa760tRopdtxF2cR+Y+NfBMEHkbbTOih1a9LOTt2LvbfjAwvgty8lBis69/eWkxrEbLDZ6Q+U+0
C0SwFlBUt9wnjJqALdNt8vgmF1BB5gJJhIPfn9/iwmbXB5+q/GAh3O0XTue32wCn02MgVRHh/zj+
5xQA3Q4zVr0msv6p0mG2yALa+F6sBhzk82GFq7yjljoQpHjUrTaw+cVb0ouhJ8dx9xvXbXcXCv2n
8qW9DqcmH3YBetG14Qmbxh/M7EEVLkbnfeE9RJ0nkGoYzp8qGNMtQAa5TbWouuXU4Ic0dKH+7WP9
9OpNNhZuUZIfiRjBdNKtknXLuW/lZ1N6ILVcnwicsW4KjfMLOkcTGYZPPmPrSHFX4JK7Mahfdq6U
3qPtTCaaA5vs6iSf+W90m3/F5QpMLOiMjR5wQDBDqieIR767Io8JgnSP1M+zqdYTUj1I9SGnuNNu
KBaYZOTJZhxqnRB2JI1vaAjMF38c0xs8yaLt6PXBF4uhimtTJw4DEaa3eprwo6hoyXf4nq28jqNR
G5r4KGDBdKsNktarRjlrvnD8VXuJCfvJ7jZY3lSnGd92DGKSUS5bDw+2qRNyhdAmO0GsiqGXm6w9
ZmDZDz3RDzuZRtXWkJHaxBg67Y0WmWBnQV2bQrv8zjVVhYDHT2+KKHPffIzuHlwnVAwbxB7r2qqS
Z4eYCbQoZNcsu6QiOQ52w1OZYOMcYcmGptlMNyQrqCUsNf817J38sWLZeDBQ4m0Nfnyj5GjcTPhd
HmOscNH9RPj/ZUq1X/poTmg1n1tFWGA0P0nZMA6Wm3hfOM5hzdEl4Rdo+UBZromZRzgmN7i7BEd6
Gv/L2ZksR8qrQfSJiAAECLY1D3bZ7bl7Q7R7YJ5nnv6e6pV/rqmK8NbhQAVIQvqUeTLbdcCjdz2F
0WcHqNQJvah1SJWs+OOKPDhhYQ++G3kGCLTtdL6inrYdIlPbx52PEITow50F5/fU+OHwMzWLflNa
UQGtMUy2tnKOJytCEEawN3uoXTmZUgD3mh9+oeRbG95ntho9V/4JA1nuAgF2AhR3eOqjFGtenluk
yfW1cyqzEZljnnkvqu1ryg4wrf3Q4x06YiIwfzRGO750CXULLeipYPiW86IHhjmuAtXvuhVG6/Dg
6XH4JlGirV3T7za66IlDTxPiM9pAX6vYMvcNBuitCzrWXyi9oW4cKxpXnQ09vIVyWybU9EvbKQ7w
D5VfbsnnrpMDmUl9FUQ43ZtkI70AzAjUrJWvZLCK/JxpP4ch3pFl8DgqmYDX0tfUKr0cjUvqvxqc
Nh4SNan3qGDC1VAZxYZIn5JCg8A8h01sE5L4sUbZVd2NPc/SJodimZZZdos8rW82fmXCCifoZ2Uz
T2Mi9MWxwX2FjbYdFdCkLUuEAu4AgULE8Swc39Xw/WfVuguq4cgbzjOQ4Vp1zEjUSeF6W8MdBEtm
SAEDqJe999B7NtkJjYNGsy/BGMDyGXZ5E6kQKqLuFwxLxO2aXx51D2BnX1r5bR142oOusoQ0dd29
J0/dQfhmdZX+KwGQu7XDHJtohXRs8AvrDtt5w0Ozqx1ZRLCLBiNmevHaXYarBysuaKLfmGaqu0SN
GZt6ZzhrpcK7isWseSvM+jwrmBFMSJbPkEzUmKqgaskNC47wQbZ+AqCgLzNjU4BMxQsTQB1RcUmN
Ll+epBcmmSGmT1lnCCDutnZed6QmdfkbSE7OPlwmLx+kWybuq4FFpmmWTLBjV/PRDIps/O02hXcC
vNEtZZ3DzOiMkC9rZcNWjuMgODnQdPO17WrJliVWmXAsZJ1JTcrQOcfcAITUBMsixh9Y+wAJ4iqy
dwTfeNkSZIWerJKoFf3GDTrT2+Q5q6rFmDVkKo0AtqGJy2gr+jY4eYXlUClU3d8JYSvw2BRlleii
+QYVSCVNHrp7Nv7LLBDDmfKmBbcC/iccvbA9u681Xp82QgRQrEg9BXQYY4kTKnuDMGE/amrpHCiC
lk9eWGfgZ00cKaCEg1XdGMU9P1oeG7Vz0hXrZPmi6sqYrfO0Dd7O8gmIVUDP1k6Uk7Yiy/HOjsf8
j9GowJUjLdf+1E1rnQa3zc73TxSIJkJW6GVonBPYqooUgNgHFhxKbK7mQGGxaBWBlz9Vt/iF06PE
hLXymQ5XOIf8A2vhOiGEBysboMvszoKVB3Rd61gXkQrB8Wjsjxz9JXV0EwfRkyM8Ys48TbtTRAUN
T9i5yZq5MZ49H4/iUUVAxgowbowVWRjJXW8LOCslOwnf0LDDkUsartmcGs81O9IibQ4+eohdUSvO
m5J4OSA1gIvfgDrKtxjcF945KbZlG6OWzdLgQUI1PqqAlb5zEDZm4HvgihdG0H8nyge3eNAP429W
RuTlqewGfhhAfL73SggoRPAVBjsixI0KnOUhqcAm+YTpPHDoAjA1MUOI3JY78It81s5GYBHhaEfw
U9wiPIkWRlBe9jthwucTVXZSNMU+OU5UbZXGcKkJVuRphmBYVr6l1w9FpWQQ8Nrxlc5grD3GyYbY
zXo3NsVwYJdFTEJZpLD7y2qTwxdbV2zYbpqe1E6jH+RL1zbDfWxHKogRo93HuDBXJcDylULqCClC
nX5QJKkHmU5iaqI63rJkO7F0Mp0EnSgeNsmoinwhHfBpHpP8c9nFHmF3Y/LAeYyz0nsDb7jjNWsm
Xn9TpEO2GCN3fAnyRD/S2d1jZDXOGzt5D5qG5axYXRToFcLym4hbisgEBh9CJzNWCpmgaLqLce9X
o/dd+kr1WKB4BuaE/2tXj+yKq5xACMcstXcgemimVUev5dKusvIJCXF3FEAO71gNETclfMzphNJX
NRmx7ESJ3yyW7VAqNgZayeq29yOC9cgFa7cgy5I7Aiu0GyUHTbsMx0S7s7vzepHx82L2vrFRiq76
VafCe8e1ym6ggTr4ktuBd1CV0Oxor5fNmk7h3xCcmN0FfZjuhK/Aqy41p0vWbku57QzQY7eitYW/
TSp6QeC0/bBSe2ixKcQ9/lc076GXZy9EFeSs2OyGxVxKoG7I+iv1lXXJtuw3AZz9g5GkpMjBgSBR
L3Ez8UL/G196aeJeF07Zw6JnIi7YcDfukhCm+li2xF3aqQ8BxTEbZt8u3yo9/6g3kHAJZBizA5Lt
YV+kwJAXJNIrN9WQD6uBfCOyENz8Ncnhsel4zwUQYRWmbArNC6ZYmP0EnqkRCwdBMrBcUvykZZLX
XGN/rK1mvI+NUbuPVeiETRLKTUMK45L6WUu+alD2y5IkjTXf0/GnmzUhdqHQ2KmBbdypmmb/rJg9
qd41zSmGq0F1EijQxoGmbi1KElv0tZ2QmrfCSU3kqu6FGos+xM1LyPbKuwiiPtt0AMj3FC34Iutk
f9pnXyfs1sbpxx9WbMPWbLWy3ZhONUZLsmNsnN9Wi/VbJ44Gv7JcdqMd71uvMIlBy6NDJ3x122Yh
1O3IAL3u10TCWueUNGzu8dJAAb+xW4AyEHaGX6IncWnRZ7k8eqUGULCPPOB9drEpG83ZCiaBDV6l
4Y2cTwUqfUQR3HMK/Sau6ViBVpHrhVnEOofDgk/D0VERKQCY2bcAHEGm5bn6WD1Tq7GhRFVwuZai
csVPn166ZFWbLevOQO1hSIjKgOAJGVIj/yZ243anRSA6ocg2D2Io+oPoCGcuRkhhy85A165C+rD7
M/s/qcKN6KS2kqR3bSmtawAMlKQiCq9s+TxFkfHIUYFGbwajlrpeea+nqOTVIA5eQjMhyy2KQvJM
vebFMRp4mBD737KB+hMkWrluu244kC4aw4o0jQDofRDceDlpqmy5C3ihtbnsoHf9daRO/DAxJsEm
alxcLVrFLqP33IgKQYsTOc8HcWsAG/jW5604wUmlTuXHQ/Gd5XP7Te9HYEBx7SfLMmjj2zwG/p0E
urNu2LbvHT6Oh6BOvX0ZVNEqsFsDZrFuQMd2svemOYvTEuDaT4Vrivsg64xnGUqM9hr8/7LKvKWf
wG9MjWb8Q0piqyxV4iBuElKgdyyvdAhzSrRjdPcrpNDtMYAg9epHgfWY+iJhjRQKyXEbyjcbP8Yx
qHsfEIi0liZwsUcTTsGe6pT9ag1mcbIizztoTRmAx5HZD8XrtNfRlLgFABv+oQ5nQ3g2FMCFtj5u
mvS89vVVfy0asy3YMw/eiyzhweYKiU9+pCdPZWfk7yN5GnvZ9tFuDPxgXYSGeWxGqT2Y8UiybWeX
+7QYCO0lkGjZNpl2I0zTOJWp5QNYa/w7IhgwOCU9k5ZTxCe761k3ZLEX/2BIu6eB2vYKcDwm7sIq
2Y47gJASMUrGT1xtXM8nIcCBcCPtsdm0OavG2Mz+WDkcbYWy4ckjL2lrRNJYESJWfHfYS28wQVd/
I5PvbgFFi+y9MGDTbjeHEIfAnQgJ2CiaoHkHndp8i0nZOcLYGnY+CXTxYhwMaiemo9YQhzL1wUkb
+07ESnAotUHijnBKHyK7Il+C8Yy6l4P1gG/nnMOdGOTxqv/SRfsRAIsfNu5jxrbqb+CnyQOhO/E9
W25/2UVG/iKhLe+oUOrLLtFaoiWicuO2dbVNitDVFoTgmAcjKCON/WfuEnaQtXvi6dj/BO1Y3MIG
DreysIKdbkY8uN52HtM+yVdQfkB7Fgm7vjh1yT7xajJ4QlN9Hluj1JgZKXItZSJsEhCj9E7Ncu2Y
qPAnVFV0hFIiXfV5LRuh5c6OaG3ObGKT7ao28I5Hq0z3VtC35CpLizVP77X42xUVMh5EjSQvAE/5
rHbKwk72bYcoq7OE+j0bYIeZQUFgXuwlvwsyZXLCWSLj2S4se52Klj1AVaf36TB69xSh1Aikde4d
9KpW0BhbRFmzyMTS3zdNugj1blypZqitOj+Ur3BG8lutD5Ut8uEaPhzo64XmQUDTdccfbrBmkU1O
FYQoLdtWt2oRtNu87fj4FgqxdDny7jUjcVzorV39EGRZvXY9y+K+0L0fbuI3TwTVeVTilPy2abTz
9O656xaT7i1uquaRr5vPTl/G+45SzI1kc0wWWVakGKsJ1GVhluq72szyPZlD7Nx1qt6OcNyNaWvs
/vqofCepisVPQ5CCS5zLUeki58GVuf9otTXJAzZw9Md0AFp7EmVebGuHEyyQBC15DpaWwVWX5Ego
jOusLpIbW0u9A/nP6j1WV/9J4fD2LlcMZ29KJdjgAWzXSQCBekxJaYjjNIWSBI2tqGwfVVWubXOn
0x5KirgvMKlUAiT15pUYHF65AtELuEELTg0swAN7XntHraa6qVLWV5KU1OfQHIdvVKmbRapTwBkh
mN+ylwu2ut2OGyLBmm0Zufo7AFNSG5uSoutg5/u+Kt0VO67wIQQ1AsuDZSlaE5Iwol55CTu9vw8g
LG963re/BR9sxRvHAM9rY2NlyYrEzbo1yaw+hKUWWGsWuPIdcm4TL826sb4nqpTqPVlsKbhTPXVf
AFrDu8iM6I0KzADPNWUfso35AFr4F2vzzSSEImcgt0igtchu3zQ3sp4AHyATrkkxeqfiaP7k9XnP
tpr6oP38WN7pTtOcXXbGc6gZBocBuS9eVKNvj3mBagbMg/rijtCYo9xaWPA6XkSbQ4+uwtY/Rp06
3kI2VzZgLPQ9tNzkbxOr1jGNjDhY6QH402oUQOYZx2LnRDCnCIzuH7O+9A50JeW1bdTkGUIeMQig
asQ324q6nTX00W9iNsjtykd7ZM1akbVM7Z0oI4904ntQ+M13I9OjXRR02l8TXsvSJMlvc+W86/OD
UiLW/isjAWGYFAYV30ND5EhGlFdeWr+lTQhhVFjHpiseAp3QG3bMN4luvYnapVOL34bLurdwxtfL
P2NGY6JOjzQDi9I3VJaDXsqnKA3vYhd+VjMat7kpHoGZXzHXfN6OMXXY50CYjdHmbjMjWTryF3Mk
+P+CAxoIKLJZXL6buePhqf+dWpJa96lCuawTzaFn8Qx+WY/vyiztOXXT6k2c2DE6Kgf4SwZSNwwz
9LKFn+8GvvoLi4Sv3eXfMnfHZ3XEBzkaduYk6nwf/UmNX0MWdrFNjcFZ9UV/RpSDXis9MWwvNzZz
um9P9AT5GCtDNoTxQTUAsbjUg53hlfLFFqzflTPpGVXH1BrfjZkNP5DSh51UwbaxJJgYKqHBxtB6
65pcc0YXYU+OgO3c7V21ExR99fKV4LR9mKu3djEQjBW90Ff3EFt+2QWM08vP7fNBaNiTQagCN7db
MuoOnAkiFhx/tn57RQgx90omIwu1d2ojwo5YZgltw+nTmRMq67s4E/W+jgBCXb6FuZP7qXFe9xpm
LqriB8oPVJLd36pmA9lJ5I1mQ8g1MhaTZnhKgh4kF6nxl5ud6Q5TRz1Hy4zoxPYOCUdXC6+rvg12
+1JoVDMvNzAzfqYOer0QhSkMJTxXV6nC1UWV4w1ryKyE1JLsopYDKg10zuvXmju/xg/DlVCWONDb
1jt4PXKrtqWI/bOuRghg6Zrztys3NffUzn//0MpI2aOI9bPOrVIPTd99U4PqD7yJK3POTHf+Z+f/
cHm+wAqygYqlTpvdOJbLPp94+csPaO6nTwREUqsDM6WqzCZflPAnPZDt0rIhxML9f/taG5PhH+do
/4XFdxtcJe6dRD054RXV2MxwlJORzml4Wjkxl3agLVXjc2KYWxZeC0mt52s/fjLgjVCJNL/i4Sd6
/tOmrkowuPudHCHtyhuYuQXrPGl+eLt2poaekkrvMACN8SwPlWbTv6sqLK6yGleX72JmBrbOkqQP
jcQyC4daoHEaqJInNPOqJW8VqRu0vOhINwAjc7mluYnLOo/8D02VplFJKqDIEIkyoUbvIGbhjHqp
MV/6XnJLNeTJTxpC5r5fbnFmeExN8VLqMhhsRl9r9+NjM7JYoCA9qvvLl58ZIVNTfOiD9euCklKV
eyDm1DPYqxKKdPnicy//fE8fHhZshaHIKDgfwB4tnUCg/2AFMX5XvGuS3LmfPxngeQN5wwgH7G25
hwjGpor81EDrvPz7564+GdpBR1oQ6EZwno66SDTrZNdvIXuqr119Mrq7c0I3Uhj/kCdkBKe7IqY+
rR4vX3zmS2RNBraehn4XUsY+VOFOpxbTgPI2tWeXWl3h+NvLjfwzEvy/+s2YutstiIsaWxxxAL+f
3g0Em+z1zOTUkDFCwFug7CtqhxC3h2Q19rFAkT3I72qBBGihnSUhGkEgu14fyKTOdHXfWVRyop4z
i0Xo+NaVdfzMEJqa5J1wJCl+1JQ9cWYobey6De/wE15bzMzMPlOH/Fg3IhmJCNlDNd9rnqqcK0ho
91HyOOI7Z547sFxbnTLY5ac+0yvNyVe/8nsLQiE14NSgfgfOlTMiNs7iykud6TnmudkPgxbUWhhq
ruWSatM8+p4HYRtHygrAyLsaUGFyi3bztRuZTA+ytam/ZfjAtOGx4NhsjPe+cmVwzUw95mRi0DXO
YdrEdveSdHMvbTZGNEZrJXMelQQJ39duYDI/1KqanZO/CBgisAb9mYeMTP/WxkZ0pYFP34XU/u8u
ZFlxHiJI4hAPlvfmRWQ3hYR8K/BK0yv240+fFG1MbmJIcf+LOlCPtfXTNqhu9ltO+mFPfmV9xPUn
05y0HVDVHqgdpAWkM3hL3XuPCLq7/Armfv1knnMSQ3GYPsDQxI2ygOdHbTUSHPdHiHw8K3i43Myn
UwhD9zz2PwyKczxIYqq8CJsKG0lMj655zXM5d+nJ4qWxiQtK0UMcw6R61WP5Skird6X/fDpV8LPP
/erDz+5sQtncAroG56jZusrt+8YC0O72cXNlxzjXwvm9fGghCYTtIVjUjoQ+LtPMOhYWPtvhGu5m
7vLTyahOmwgkmXaUwqxJ6jD/qGSKb6gaOFce0dzjn0xChF9oBJaWxlExRop2VknMCgHiP7/WbybT
UJUZVI3bxj50bfvIbvDJjf0vrX14uZOBS62vJq8cnhGu+AQhkSxOenut55x73/992bn4ZNTCSWv1
aEQzaBFw08kbGQKQ4Kymvo3bbKH7V3yhM8N3isDIOOxJPK1zDlBllq5UtqPmkxMnF7D1L7+BmRam
JIwijLBbqKpzMMHiEOZNcuCDcB8L/xrBRjs/kk8e1RSG0QrB5S0iGX1OaRpIZUNjLHvS0CrehuYq
qN3sIFkFcWhtzpV8f+FBubl8dzPjY0pGAHknArJvxmMnDcLInrJGoEd+vnzxmaEhJh0sYpauLRG5
B4JgToWVr+vmS355yebov9OG0bS9E3TSOQwc/2Y8IjTX3wsqj8SKGVdG9tyzmXwaCKHuy7HCGBJn
lcfKtzZvTZFSQM8JxfvSE5oa8i3hkBGCn51jmnGFMwlpoAme/fLF/wFWP+lYUze+9C1zVKMhxA3E
KaYNqOrWIz16EZLHcGM2UCU4OBOkR8N94odYgAfw+y58wx3XfqvhX9MliYQKwvAwJCUJYUFyGpzK
OJYpcqNaJ+JrSJpnuzSHVaiT+dYqRbrwA09ZtGhXd6apjsuY7KeV2RjWiuSW6FQQo7nLAtf5ETUe
hN6gSlhTX75j7R/d6LNbnnywiIVVGa4EdY45sj6E+c1d1w4cs8PYlGnSEsXn6KfOLHtWi8P4GrVt
fVSa2N2geBLP2WgkWw5WinenM8gLEl0JoljqgGeM+gYdl7sN27a8AXTgR4vUG6xvjsjcRaGn1SGz
BUlSltVsO9knCNhzY99KCkWLsAycXRZ17RNmo4jMCEX9RuacvtZq1fpj6KN7UvMw2WjtORp7REzh
ZJnYFpGGYncc2mOql8h2KmYfAdaJpHQ/Xxo2eTmqi7xYknNACgmHUccejQScyUY5B2O6W1F3kuC5
Kjy4XHVL9Eq/D2PrqQ61syhaOitmAHigHJGuDK83foq+Z/EQhUa+xYrlvukg4Y/SV81nzY3juz62
iR7t8uGkCbXcaY3l34wkBcQEbhdimxFN9tiNWnnqwnOoMidhBOVp/StseuNNiZzyZHl+DAMkU9Kd
7Q/R0m8scqNSTBn6UJgnxWmyBxnXnBnnRT0+2YYxspYsVcjko55u3UKMD8YQlAe9wGuTaK5+kEP8
rhQ5B+bQuvKTLhSsLSSxvuiYRG6tNI8p2nGyuW7ayudwUosXWoLALNbJj6xcJVwpnNbdykxxKrZe
nbOpyEM7J8QlS+zIyqpXekj3+NNXaFEiEgLPgRVK7yU7EWo58M8wXHF0WGLhceOVYtJ9hBYDdCVL
GbHo4OzrhjzIoXHyY12jFXaSTFua+HJPSuqqN9BBXwJXgaSOiQQpjiTmkSDTYkGYuH0YZEPg35ij
Xo0rcc2vOvNZmwIu/NSvCqfVnIM94kiBOhaopFirJy+88mWemfynfAtPIZGQZZF9cEZCi/Xym1U6
V0paMxOzPlly+cGYZrrNBzPAy7QILIIKHBIFU0wfl+eRud8+WXUJmWoVes7xiPyt3pq5MmyK0gi+
UjKTmj75LKqjovajIcXRT6S3RSZJ2kaLyLINx2trirm3O/k8Dq6WNgbK4qPlrHPfWKCf3SlJ/r0L
w2tby7mXMPk6mp6G+olMtAPnjStkGciHxYuCZfDKXD5zC1OyBWdt+Gv0PCRpMN/HtfEUmAohN5aF
7ZSYxcsvemaVOgVcVMSfljhShqMkpvHe0jtHR3XuChgDY70KSZN8Kd3UfA3iDkzZ5TZnHtyUdGEZ
DQsuvJnHsW0DSKvJGg9PQpqx5l9pYe7Rnf/+YU/FBJ9yyurDClcDFNaIDfJHLDhLzfHXX7uH8719
aAHNsueMLWB/zxDF1kxCbQ3IYtwpIwEjl5uYu4nJIA/aVCsYdAxyIZdq7x4QoP70/OFUgz9eXW5j
Zpz/O1H/cBsDUVF1O0A+71Cgo+fR3h1NXtnYzpRe/hl+P1wbL1mlSeSjHOURnhy8JbJcILll0XAH
N/qLD2kyzkcFl4Oh0JcsnvyaHtTe2GaI9cTDQpWolXvlfX9aopRQEf77vlvpj2gI2+CIxu8GXnmE
72w1Euwsgm96EjyHjuIuSFi9Bq+ceXhTpF1bOn2GMJZsAh36X3ormnRTBrcFwhnni6jYKdnONOM+
SlLNPuha9m7Y8W3lYP9JIKYvIkOg9bSGZZh+iTIktSnbzhgi2xdKRFcjd60d+g3kRvIJny535Jk5
Zcox8RF9Sa9ShmPgnNx47xkPY3x/+dIz43AKLcGbHJtWZUtObzsOjh5FTj1e3GJou3z9uZ8+Gefe
WOZI5y150KV9z66aRDl7RT3hyg5r7vKTT7nUUtdGMCsPsSV/eHb3kgXybkSFf2UEzl1f/+/IqBu9
NHA2gwCWBGRmXnWKhf4caOY1AONcA5MhHqS5YmGUYIib42ko46Pqxu+a0K8UAD4/kKRjToa2buOT
zkp7QFQLg7MJjlGium+ZYRmY9cl5dKzc3VqFXhKrGemr0OvNK6/m856lTnkvTgB1ocoqNmbGr6F6
zknBrPV9YH5pAlanwBcLCMCY5cwhISipLj6K+HG07sb2nKT753Lf/fz7oTqT3aYnVTUsXRdktwgP
ZH2go6i+NKKp//y3XyXEIo1aLuSBJKRwEecBOL06ea3U/Ar2bO7pn/vbh+9TSmhpiVBbAvbEvKh8
z1SSsd2bJrpyaDZ3/cm41oBNuKHaMYXnpxHi1egalP2OEs/Z5Yc/18BkZIvAryLdCNNjGd0kMTR2
/TW38foUj1+7/mRkh7UTsmtL7YMk27QU74OJ0cl4N4pkdbmBz9kfUp1yXbJeK8NWD1K6T3/nRf4p
8AB65Pkd0k+yfZUnj9mF4MpkTxz6sGyU4nvZ1Ff2Z5/PK+qU66KTUtEQEj0ce/kr4ESLGWDwr0na
ZmYVdQpzqZQeDRG21WMVR9+UQdsXzTdpv9UivtFDj1zSTadjSLxWhJ/pC1OQC0RO2xF1bx9E8a1V
f+PtJa4WPMLXdpzqVMlZB7ijjCiXh7EeSyT5JISSI5etKBEYV8bLzPuYqjihSmiYOMrsWATWnW6J
n05W3FSG+etyZ/tHjP3/ypg6zSgam8wcXJQmRxL2sMCqIeaGnFKcnXZYJWXqxIui0LRVD4nvNPpG
Vy/UppePctDUV0e1OfaxU+us/TaMDd5OPNMD3PV1Vmui3sqwT3/6wYBaUfaZsgjcNLx1bemtiQgP
171Tye8OaQA3FXWkbWdL529u6OUfyiFQCchxgSYh2l81Aqs1sT7Oje/GKrVBVV4ZzZ+vKNWpWBT7
WWa7nq0d4TPs25pk2FEkW+L5flQ1e2IABlempbn3OJmWhjihgzfdcPTyc+Zksay0dFno75df49zV
J5OSiirayStrOHbufROfHOMtSN8uX3puDE0WGrlB/ZmiCguB7Lum+avS7PfxcBuE1wCF2j9K6Gd9
cLLWIJ/DqtTQl4dkgHsQamm1spxqWImkFqdeHQys7o23HguNyHLFcrOjPRBdGjaNuVNFOm4j6Yu3
kChCon9wKrVapC9IDsWVhPKeilqrUeZoolVYnsVbgQlMpUauu6iABN8RpQNDpEtd8E69dTTKPEBP
YmBf6tGc+zJIbyoLyoooHfdpdO32LhmKYgchqn5qGuk+DHpF/kpom+vaISo0yTNnG7AHW6vQI5dW
q3cgScBiEkv47kq9piqVhvsR7/ZiKB2bUaB169pLo2NMyuBmKKvm2cmUcR3pVYqSVUYbH5fDEmvN
8AKnxcfLDuMBc46H5a5B58BqY2+5MtorXsJVy1RGpxDg7iu0IO+9Hu3QQdlvOn/qSIv2Bj7fbZvw
82sh8dPjDvU3QWa0G10m/bLzx/hFDcd2kzSNiqXNSm+aUsMQVkbqE1ZTbyXxkoJx1asHj3x54A3Y
geKuTF8by/mraAQ56wp1dgUGJCtD/LZ+MqY7S2gSOFSnHg0jFUvIxskeb4f1GuCj/Vm4qv8i7dZc
tSHUJmdQ7/w4Q7DTx9EmNht911Thn8Lm/CD2u2SXGk6/Bx0Bj0fY6X2kB8MuSOthVVZCW6uIfx7r
oeZ9awMJygGOyLWRMEtfHhUzA24qNCbF3GpJ2U2Oysi8ucT0rSyFMsJBScdc+3a5kX9F0U8GxlRY
rHXn45bsPKz7OtzAMvAXhQThBvUgeiHr1vtLFuYfp7TOS0zCSws7FqR0kuGURZI83rw2dkNuOQcX
X/jJ9HLA/aYfrAKCen/jha8wtcYY6uxkuDeHgNxF2wUUZROlW7Wx87U1679DmQ9LyqIVqDds0z6o
EfnE+lurQ3Lo9MXlhzQzP00jJ2CxmAAO2Mm5uZKfPfxF+20M/eJnTjIvupbST5dfamlaGw/tNLDo
UdUxyCr9mJYmCGhGsvUsrTT7KyXYny81NJV7x17R4tCph2OTnyq0+OcilP3Dt18uX36u756f5Mf3
0ZWltLqwPHbEnvuRe++15UvkFZvLl595IfLc7IfLt1Ido7p1KJ56+rAotLxAc98/5qGRrevCzK68
jbm7mGwkOKEzjTRhk4VFdGGRFd0GZCFf4/efr/LZyJt8ruvaKnNppixURbkp8En3cfD7a89n8q1W
IJKTC1kRAzmWjIN33xMrnFbLxgxWl1uYW2ZPBd6VH8ZcDfhCWsp6lTNxbEwEWLh+aCeAgbKIe6w/
KPChG1eav9EwUl+ZGT/fvlj2tHIg8SCnhutUR7NJOPUl8C5LQBGCP8O4EP7uA2eTOUyZSbLxY2Pb
SmeE76FUX+kXlpyWD6pYosEc0pia1+jtfCXQVoXiq+9dQyDoV+Yc2jifG3zo4qlTk10SVvXRtFOY
f071WOXV0xlr1Pb5leOgT1emtDEpIsSD0yej0WXHMP7RDBw5clxJ3uQyzJUFn74rT+vTfk4rk7nA
BdOi2riZj3USrjlp3SWm83i5F346QLn0ZB7IK0gtMP+yYxeIF5K6gSk2b0FSry9ffu6Xn//+4R3g
vBBlkTvtsfPV4MbtLWXXm93XokHkNIw5irUkTduSjMpS3qtDlmBCxz9n4sG9/PP/nev83wzD45lM
AyHH72SBBzXQOgHKph+bUzaY0OrASR70sStvCJrE8i3HhIxvTPMdu79NqKZI3oXeLARcqNfIHtVj
z7PY1sCX7jh7Hq5U4T6fQyw5TdSsRvwzRAHz+7pVXq04Dq4frWxT3dTVJvNvPO1KD5zpJtPPRRMF
TNychh5wQy+CWF+Odb3wWNZdfs4zw2hqA0p6w+sKCDiHOvfXYWUi1Ei3DkudeHjQyni48jrn7kL8
tzeqJKqzzPTKgxTOiwmElBgcABTmtSOp88zySW+Rk97SeDhkIcUVh3qAFb4ApKTcD0Ou/A10gZfd
1ID4sMHO3A0SnPLv5Wc3c1PTvK3C1DzDV/X0UNW1fz+wGzhI0kf3RTUOV2a5mSamta7BHjxYnj16
A/1bLZ5r+aaIL84/k10l7AuzxwLeHHuwkarS72CkrK6Wfmamn2klq1GlKQI7dw5JeZ+Xycpr7PXl
pz7zqqdFK4GpHwU4U4/0H4qkJiUlQmc0LoR3Z9vlKg30K0Pjn7Lgk041LV8Z9aA5Ya3Ux2ZZrfN9
9OAd2ydthet/42/gGq+6TbZ3DtWTcWMfyy2L69XlW5x569OiVhzp8MFQUB5l5wDMq7edKNdu4V/p
VHPv5tzsh09Dk4YVwnA+z315m/gv+vDr8s+eu+757x+uG5fAauzQrY91F7wkEKbs1rtSdp279GT+
wGqU5EIDwtR42l47K5xaFIyXf/anC3KcLpO5Iwfdp5r6/zi7ji05eW77RKwlBAiYUplqd7bd9oTl
8BkEIoggwtPfXR71L7eKu2paA1QK5yicHez+XMmnALsZ+ymTU+GsDLZpLrX3IZWU/VQz/HPa7mFp
h9fDdJOEKzdgUyxoMTwuFHpO7tTDZXtutnk3F7vMo7+XjDp3qUq9307dVTvI0zgrp1fDWOn3emqx
xS4D7HrNvPeXPfRgxmwHVdTrM2EYK/0+TyGrBL0lYPZCtmy7+eC0NYTbv1z/uOmvawdGRWGNaFMc
KFIodUWWqF/tJH1tumI/jtkassCwTvWbheRzTbrS9k81/MyS9iHPvt7277WZnkXftb3nynhQfIM1
FQnhbpDylnBleAxjrzNG2w4KTGUN5WDRnuTyeSmhAtesJTTDsOhM0UFR5oUhlXE3yAcoeL62rH6+
PjCGENCZobOAFZct8L8hwHK+iBMnY1huahXuoat6ksX00rvZStHdcFjSSaEqazgBALiNMx8SwIBv
Qr81cqBGohYspjXDZ9Ngaek5z3KrWhZIuLZD9s3Pi5M/pjfBz6CUfmnzXYpuGsIGt7Exy0tnH7MQ
sk1hnnZbv+V8d31CTIP0T6p20jzPOpwofci1kyp4tEL70bbZXa/Gfdu1a3nbNE5a3rbHSdYUejKA
Sg5HuMKTCDLpaw7ipnDQ0rYrWJHgpuyfWsjcN7P4nLTtz5Clt5StMA9aOI9sKqBMt/gnKD9J9ZMv
kFxLX65PwN+l/8G5RaeHWoSnAB64APsypzpWcgyOcqHQtnKmdij2sztSyJXPPNg0gHT8sqGtuEuz
ZLzrUdr6TiAbBL+wWlhRleegW3sBeZKwBgDeuYKmN5RlntwSCs9BYdW/PIgmpygUNECjS5i5wMWx
m/AsXqcc2GNo7kZ5wEAybEXTfnJ8d944i10dC5uChtpCnvo4doT/57ocLxK1m7/VGc/HaKggfRDJ
qYRWnreExxklkANPWneJWD6Hr3Yxzr/8cIL8MBSuQEMLbHZitVcc4AMCxkkD+enPZeou24pdhPHA
sX8ZoX/5mJIZ4q5Qp9yytGw3hQ95fKfpFshJy/5bmuUXvm4SwLVYeMBst13zGWr+2dbtbDg3AAhy
dm3mruQTwyLTqUROo1qXyKWJl9E7wGag2AzD0kRTEbQrZxtDdtQ5uPZcSqtGnSWuna7YlBzSycxL
Py3d/AWq1N8WtdyVebtySDNEvs7ITYISysAe6WI+ul1kUetBlEsRWba8K32o2jflSrHQ9Digc3HV
XJClanr/VIoJ1+FEMf4TDkv0OLKWPTUtpEsGX5Rx7jXTU1le8M4BSOXntHTn01R7FTSoUA/a52Mr
Dqpo4dEKZ4UNhB7Glb9oSE46ndct00UINV+ExijWbApd46bJguP1EDeNtJbG8V3cchunicMZj2o0
UcFjCe046CMR2UCFvC/JsXTZGm3I1JyW0pl/0cJCiQWm2GmzQ2SKV1o5U4xy5PLcE796ytTUrq1Z
U2taXkfhUKQQmMzjAN7teH39jgI5nq+77HkCcRlgMZAprg+jaZK0JN8vUIUHQKGMWQqn+ywZpjtI
Aq4tAVM/tBwvwRWf58ptYpkS1Jmclh+qZK5/NmLu38oaKukqbMhK7Bm6ojNlW+VARAgCj3EgGjhs
wKhmA5DPsnLsNyWqS3p5d2xw3K7wHGiOxwEpdh1PT4uTnzpcvK/Pg+nzlxF893m83vWAInl5XIYz
e5jq0fmjPGi9+8QPVgB7piYut4J3TRRZtlSkhtcUyEf84PfUOoOwNRxYSv3Nbb24NP2uCR7OY9Uy
JqDqS+EMMI0UpjN1HtwH2FpWdgzTNF9+f9cGlPcBuWeqjKHNV+2g29Duct9aq+CZvq7Fw5hAtquD
eN/Jl5RvOEQKd81I65Uzj+ECppNOB6wg5eHpIQYiK6qqPfPaaHQBHlhZpIbv65RTHD5Em7QQviQe
RILvqOo2M5QJ63HlhmT6vhYEqJ6OA1qAmZwFVamomJf2K0OgHXA2qO7gcpKNu+sryZA5dHpp1zSh
tdi4LsETNsah5jEBWNxV7anop4Od1Gv4L0NQOJeevltNQ5kMee/i8Xeu/OaQl7O7CxW39w6HMcH1
rpia0IKiH6Xjj1T0sYVjm8DDdTXuwhTmxnPd0rfrbfz16vzgwOtoUdGNigIpznDrLoP9xEGjtCWq
t5ANX+QRYiwwm3lscdxl/me4YDyPybLnw8sARt31P2CaL21/BBxqdKYRt6q8LsTPupr7hwSSkFvP
yvttFkr2JahhQrDSmmkdavsjJDMXViUjsF8zXF+gWE8y58lrkh0bq/31DoVYAB8NqJYIgkIlowoc
Gc9SRAy1jZH3sN/sfhd58OiFPQ5O6o9M3S/XmzPkHUfbKW2IypZkQHWAzVl17zQsewZsO3i+/nXD
eOls4XJCmWZAao5JOzxIH0r+dp2eq9pGuShL1/Yww5DprGGbLLxLCq+KvTxJd2ou7V3rtVY0QgEY
yqq9vFfwhIRLlQ/U1Njn4cquY5u6p22eigy97YLIGeOtb3pYukDBFShX0Ef1FJ0gyZqULyKzh/tR
Al1fclV/4kmW/rayIfA3HQHZ+JCnXDz1Vj3+wNEdPCEUg9napmIQ2vR1XAjkZDsOU9U6nmqq3uoU
TgEeCNQp6D0LjBF7CnACI4rFcM8Y7y3SVlvi9sEeK6B6Ciyo1MAIalzZJC7J+t+VzfSycVItYFgn
iR2P4XDiDrsfUuvVKXr4byebZmSfstm6iYvFfJ3LWcLcJIQ8bRp78iTlOWu/5kqAqv79tnWtZT3e
kmbGOxpk6vxp5y6vasoO9vw5tX9e/74hKv/CEd/tDm3vw51zhBjyVHz3CAT+YcV2/cuGTUGnckov
bakzqjrmPNlZTbtTHuweSrq9/nnTH9eyF6rEobtkSRk3sCH4lKvcOkKSd+15zpDsqZasmpylkAeU
aczq3xCR31qhOJLg4EAqvSoer/fAMEA6i7NhLVzIBkytjTApMn8D2SlObnwE1OmbVVD4LBvBqm7H
fA9YYoR6AbL8y23/XctH0inbTuYjiZd0+S5gXxZBhPUA86U1aIBpcC6J8N26dCHHDOFpn8alww5l
nkfewg5Du6ZqaJhf3XTcBdbHgvKwPLdqM3+CdSyHDDdk9NXutvHRwjZZQgo/CqhnM7/c8MSDUgSB
KkF72+LXyZkBxGM55OrlecHSWepkmwXZjZ/WDh5FbllWMeJo5dmAjKoUrmJqmVduB4ag/Svz8m5W
g2qBXGS7NGdoF8A7pYHf5Zpym2lGtYgdlmkBjMdpoFf+0DjLxkr34M2xHy4ep67P6d/A/HdbASnl
f9dkBXm2sQtQN8SLYQvfvcJOj5Pj1tDHhk9rg3GS/qMHOgA8t1pefKoXqk7FGI7PswvfpG0/+4DW
Z6UF60MgmwM2VL9dO52jFrjJqOoZibJuTFb+7sdHBsfXzqtQEU/nsJmmWE7p587PzrJpXvCafj+5
1dP1Efl4zB0dkMEXKBTKiQ6Ax7g/y9k5lE1WR4Fd86gW8HyYq+SmAqujl9x6klHL8sGRypl8gnrC
segdHL+TlVT88bnO8bXFA2F1t7SIzM4CxjCiT+LAKR5H3MNqWTxxoMKqtD3IhP24Pm4fJzdHL8MJ
wNmXFrLfILy6P0ZYWY0kEBHpu7Xbw8cHIEcvxYlpxCNwAatUqE+dMpWDfUnTZ1J2sNUsPleK3InW
uk3J09GLc8r3UJcmwxy3zNqPmTiHMCmGY+L++mCZ+qLtBM7Qwm9JzjA2FfJ5VMWDW1hf0D2IzxRw
3YS2J5HP15syzcvl93fpyRlQoehkPcWt8L7AcESg/se/QbhlrURqiEm9MseXmcG8xFIxLUd/kyaS
wiRWxSqcPgfpNN0W+XrdCVZ08NGq+BjLGpxw77MDeqEYxYaisHJ9oAyBrxefMgX/FJ6KOQ7bBmqi
sY9bdtOku2n4xdvkeL0RA4jW0esadTbwJidtcw6DHwN/avgjSDgXjlxkE7xfuAuqDSKubTjfsJ/E
4SublGEV6BWOSjK4k8Gx92zZU+T7cVPdl6uqk6aPa6t5hvSE3YXVFNMaVJz0rrHUphL1bmXITJ+/
/P5uBYPE4Axe6lTnHj6Te8mDIpYZ6GplCDevNnDsP4MFNarNMucBSiq4eE2A7s6MbMuZ0rceVL6T
49QQxfSl+0ZdF+Ze1/+aYcm4l/B+989QMFx4voCSSlG5r+p+55D6qXWaVwIXP5gK/brezMcnDEdX
ZVxCC3uzFPIsq+lpceQdm+eV3c6QiFxt6jgs75rJnodzWPVNlAAUH6VD9qsM1bZquILZm/upqPjr
bR3RZpIkLi2CHgTYRsGTjdu7rKu/Xv+0IQvpbJEk9YOmAg3sPDnOmQM4TGFiJ4tsD2PhlSdsUxPa
4aPtYX/U181w9vL5ZRT2Q0fpPpPiTxVY3673wrDU9bpqVicyDMt0PIdTC3s+p5p3cGQl+7EgtwHS
HO+yyN6tWQsOTxSig4imdoRTa7ukW0u4wf56BwwKz46uQBtOoS+g3tFcwMtb8Nce64njpDHB6dbF
pQG6gOUE/a12M7MhHrtMbuDaDM6ztwEhFEJk6caHNCVOmhviOyt/ynAS0hVrk75jLuzz8J/cfgfn
tg3Up+/HsdyH3ryrVP80D2O0sJWHY0O06vq1dAI7a3Gm6kyEfACi9iXtwUi8PrymcNUeCNwyW0Zl
d+U5wPsTtPJhlPfDdcFQC++8PuZes7LUTe1oZ8fZsnsBnrA8A22ZR1kCcTY4s8I/CgyTZonSfFw5
AxtiSi99ZPXs5FnTwJi1kPWfwK+D+z7l/YNbw46iHKw12V/DpOiam8HgLNBsCKpzWBQAxcL6D+qE
a8Kqhqq+o5c9el+BMwqzyTOYnAmU/tsS3tIkgNnzmN37kNOLkpBZ2xbknO3c53Cuzq39UMh0F7J6
PloJEdt6qcsNVOzCu6IU7r2bud32+qIxJBW9WJICKO92wzKc/0IFIK75eS7hf3u5s11vwDSJWlof
Gri+Vili3paF98MCUezo8ZL9wXtBvqVLuQb/NWy3erWkAsgyC/ECcUbJdUua5jek1YooE+o3ta1h
0wbs9XqHTKtFy/QpSX1hlfUc+2BubJLe30NudI3XaJoO+r8J2IVpMXTG0vrcwpdMPHLYmnbLtLv+
z00f1xKEJ4pQOQs+TkS/dfJnuG/t5U3cOQaZ2v/952xultKFE1I82uQJ8F28YYEXe9Mf12sdjb0k
/jQgazqtXf8OC5F9dWbS8WjOxuC2ZKNXOvjEetXOWD9u4/+pMg7IVzE8WniwjGRS/ne9I4ZFSi+/
v9tf7dShbhaOLObZG3wtu+9VnUaNOHf9bfd6vSrRhk5OW5t05ykRHtzcHNeDdAMhFCxpP9/PUNk5
OFYIip5wUMDcScDaVk6LhrjQ6wJBzScOoA74/A5qEMw5Apn84/qwmT59+f3dsE14XJR95hBoB2f3
Sz8/p1Abu+3TWjTTDji+vGyXGE6EMSiTR29aq3eb/rUWy06SwU4JxtWxVya4ACvgRiEv32+v/3FD
MFMtmEWXd7aDY1Fsy7H93NWegPX1zKDL6znH25rQQprMPe26HDjjSVVf5WIda4seZUZXPm/YGfRy
AKuQSYvay850gOfr8F1U93kxbppmjeZoauBygHm3bJIcvoV0JlOc8HYLtYEItQeI6cLTFbDL60Nk
COi/m/67JlLu5a494Gglw5eUc1iKWlHbAUJN7pTwV/K2qR+X3983Ih3O66yQ51Dk1T2bMtAuygU2
3Mn0RAUKNdf7chmWf197Qc/XmvHBNbOCZYrdgajtXEFbeOQVID+2/b0hLqrm81vtqZV8a2pNi2m3
9uG04JXNObftDfw1Z4BnON6V4YfuLPvFCc5sXEmKpknSYrzyyAgza9Q+ahuihaCyzf74PA3lQwj/
TKt11wzCPhZvZ44u85gWBcd1AhvsMEDeb5taUIrv26raQaN53tYBkTCQqpw72als0wBP/jA0VfW7
7D2x8pRjGlUtKxQ5JOGVY+EUlNE91E2i+rIgs2wz1fapXu4WNazkH1NLWnIIKB3rLIPiMZA7AKiS
CHa4o+08JjOwlIuIxrlcibG/Ur4fLEy9DIEzXAi7Vgwre2rv+LGL2GbfRad8m3yD76LcOk9L7MfW
odq9ZPHRy6Pi67QCQDRk2X90IRPVFiMYf+ck5xMiGxp4UzlBm7nw1sSXDduELga5cCZsx4eud5Fz
1ET+MGuNs2DIG7oQZJCBGgQxlfo8Vd9UaN07fRcNxfdxll+vZwxTA1rGGHgZ9jLjw3luB/9Qjtb4
KnnY7OxiyI68Hm4Sl4A7tJYrylFxXICkfU7FVzp8n/zs4FU0Uu1tNkUO0TLEXIoi8/o2jNMxqc7S
Cw6oj2xhbQ1rnInA36l1V3K5IWyIdiiQQPsvoBk4se/xHEiuJts2S/GHJeTV6lRsKQCdCYSXVk7O
phnS8gHHVb0vu8QBRQlKLDgxB+xEF3dH2/y2A5Qu/ABVSJkkYC+ccfN1PpWoHWzq1qtWdomPg4Pq
ug4gO8MRFffgszs6r65fPi2CrqTKj3cFqss55JI7XT935OxVatnilQfS50FBomGGr2PtimLXlv6q
L+9lfv/NYVRH6LSjCOxFyCQO6S9QRXbM6V+TuThm5VuZ+JBwCg+hSD6VDn90Zb9z8+kmPA3VtR4g
GoAKjz+154RX+4QPdcT94REFmF9e76/c8T/OklQXfSBiqnk7tQTxWZ5IkG7rnsShTVaWmOnzWvgv
cKwPsRCWMyQKo4beNzB8U3ytdGj6uhb7DcSQBot2TtwE2Zc0HbwNH6ovzpiu7ZShYeq1kPcst3fz
IABUCvB15b8l+U/4uEWQ/gabpAXo0N5CVWp7PSWbVrUW8O0EnhryvBMPvtNFvZ9sFCT3qkL8gVzc
wRKrHBxTQ9r+ryZR9d3FaQp2DY8cmkuOnYPXOiXPUpHdRdpkJYUZUoDOuScpdLPHCWwombeH3AbA
gKbHmwZLJ93LEkwJWKFX50V8T1LnVBWfZgkHiPlpasVKBvs44VOdbp8NS55SeBSg7kC3bV9uOkiA
26qJhATRPidRJ4KVkTKod1CdYT9juyeVrcjZyvjnyRH8rpPiv96TO5WqYyOhLt+IUzgPR87p4foY
frzDUF1KksOzYrRgZhbDkehbS7z0yIMM+rpOt4fk59oiMJRGqS7ZuLCCe7MsaJz084N0RrhPKqa2
EyX5RsycvaZwpo9o5zU/U55NWeTgvtdBIk0Se22rMyz5QMsUGYSomZc7FJhUuS3LmuydIXmFOcyp
T+onlonxxnWpZQw88YZO4Hb1WeRtvRV8Sl+DZHHuZd/xU9XY0G0ovGllAk0LVMsYy5SUC5xjIAwG
XeF9K0S2DWbGNk0IqBguntaGMHhPldXqudTwJE4DLXfgJc/F/QRbL4eLFoQNh93wOd2BjrgtVZT+
DnjU3NeP073YgQq+cgk0rFOd458mqZdN4DTEU+svUChjjH5hfhHAcFdBvyBN3DVglmmt/kP4F30h
3BnrxIIXX5wqOzsqZxBPs++4D0Gu2hdnkt6nxscTeAQVS/8VGGLyBUqW4nGYSLVywPl4Ywv1kKkK
lzfEDklcwK5qM2fARpQUFkALhZfN9eA3NaFFhJ3Wkvn24sQj6tDfsp7gFuMxdaZZof67rQktFqyi
hwcs9DFid0x+Q8H9zmskvBl7sr/+/Y+DOgy05Q+9zJTU6dKdE9/bCPsrwCoRtQAVyH4Cqb0yTh8v
vlBf8JzUCWTV8YApXBoF7T0dJXzpoYX8dlMn9MWtStl6jSIk7jv3OQ/U75n7P4FW3S9d+AR1iJUV
ZeiGvrABaBgsQlQO982HKqeH2YYB8NDuIKa7u60jl1l699TVtJTRJgcJs2rr/ehZOx80jbp/qgFJ
66wbR+vSvXeNVEIMmQ0lWBhKPAXei9VIUKIFzDjgRdWvAWIN6+ofhatQSFkleE2zrR8MggpZ82K7
bzU0vKVYVlK3qQ3tYEwsyENXFdooyq+lvGuH//zFikL+O4TA6/UJ+fj0FeqgyjCvAjtYGjdWLnup
HX4o3GKFtGD691pkpx0XnAo2xUOFk1D/u5kBEGLNNujUBkXTlTEydUCLb2qRjkDqMkPRi3V7wG/d
LezJVnXnTZ3QtjLgAMH+72YCOqzfsl1SowKukhAehMkyPnTJLP54WVcd/Aobdo6H1eM8l96dGIfp
dbbKEI544LMy3HwjH3ru28pS3rGYVPpjxKFqt1SWfcpRv3nqODymZd9Yx0BA5SjqqgJCkoOCcYjv
ZTBLKIJDsQh7b0PpYMtcZu16x2ZbKmz/cWwTuqsDmR8bn+96r/o1Z+G090SQPoIAO+FdIGQAleDX
/ACj8vINXGVyyGmvNrIXdh0tckrOrhrTryTooPsrQ3s7DGLZA6mYbH2fzFt7gV1lmEj2XEFi+Csl
DGxLB3gqOY7Ohve5PNgkyHc+t4NTIwK8MdOla1C2sK0dzOn6TxZpnE8JkEAr2cSwPemwU5q1QeP7
wAWO7utysXsjD2HOb8vpOuQ0xTt8UI8oX9gWHJSF1Qw72A0u0ZITL2Y9G3/eFIE62rQZZdElsuLn
OuFna/Rhg7emNmkaHy0Ret1c9rwBLDdRLnSw3YPdiY01pNvr/9wQG+zS7Ls8W8PaLGQJSsJJRc9t
4jgbLCov6sugjhheOvZl1q+RPg1hrgNNO4dZWUIFP3M7fGh98khWM7np09ohhzQoOqfgqp4H6OFB
VKnaVMpNV1aR4c4WMi0LBjBZTUUKwbomG7c8L/u7Op3dTViEe7+zT0sv7hkf/uR2Jrc2EuZKaHz8
KBEyLS0upA9AU+rg8LJY/kENdvvswK/zqRlSdRYNco1Fa7qt1Tyc2ilc4xOaVpyeLkEkKJcMaNBh
os+dM7wFbXIWgINcX3GGz+sw3SkPqwCURS8e++y15+oZpou/XbXGMPj4qhTq+FyVFJkshh6boU/V
S5Ax8LDg1PDgtBDzlE4KsYisgmQMcdaA83/x/v++G4Y6Npe0pAiSED0qVDBA6zQrt0rV7r52QYBU
IzDAHch4h3AU4lgModiIy6UXzF35nWTceabQAt4kFt7j2JRARN32qwd42fpHlDHyh34C5RtXk+ne
K5CJ+2GeNlaeLA+1xZpTC/LxZvGz5hhMZfocli05Jv5cP4CEHNy5uEgBI+EFkQXX+k9haYNnLafi
Tk2q3S/NMO4DHoSfYQ9RboYuVDsBrvmBp60XVeXsQXGh6jfdKNim5fBE36SKu4BG4ULoB0GHpGG7
L9BOG7cdx4uFxQJ/60ribT1n5Hu3H4dzbpVJNMMEIVJu2Z/C1B02YQZ4YDLK6jMA4e3XZLT9Y12R
bKtgXrSHj+O0paHb7ivo0WyXASYrUJqbV6LKFM26hEvnt0sFEgoFTj957dEOPAYAcRw6FY3JfF8W
yRerdk5DmOAtRnZfri97Q6LVZVl8v0E1DurEUFN1H4Ehvx+7QkSDz4ZtQ3CJFvZascpQ4gx1hGgD
s6wpz2YWT5Pc9tbB9euLTtJGtd2ewzY6hCsCzfxHUapt3xUrujOXDemjKNBScDuHoTXjnBB3xTxs
gkWqjZeHj51dvyjarfGdTK1oqdhaVAMhCknOU012vPlJ1Msyl1FYtCvJ3rCT6OjPqatmh7kNOWcw
w77rQ55/cjLLWtluTX9fy6086EpB6rE+zwTeATw5dXPwm3rTD7v0nq8vNEN+1fVY8Eriw/W2Jucm
/RFkcxS2EBUH7OG2r1/S7rvzQtBO5UBHkPxqPv5hsAIOYZk7+iuXV9N/vwTPu693nd9RPAbacbO0
/paQPH8O+jHZSggFr1SLDZuqDpjP7T7s+hplRNBq2LaGC1EWeXgaiTvfysdNLT4XeB8lxMb7k1uE
K5hiU8cuv7/rWEGnDN4BFYGKqKR3zE1aeE6LeRum1L5x7C4L+l0TYGR3ZQCP8Hig2X0SjA/BnO2m
KT1cn3hD/tIlh0O4eqRtTquzXVTFtOVWILYDaWA8HlTTo30RdsP1ZlyTYjIEig5VhJG7Eg1L4VZb
tJ8nmHx7dDpBZHHbuyuhaAh0HbAYwsx8ambXhlSXBLwpffUEmJDXB8vwvBjqSEWccNq+w4kthoX5
Mwz7Xmk/7WZmW0fs6/mzwxV8huqm3wulhn3IHfroLH6Asxxvb1xyWqZ0xsUf8gk26pP3PMofov5v
Kn5d755pLWgH05lIVgXB5fHUroJDGWbeNnTAznV7WBAxlvFXK2HhyqOwqTEtZUIvKUMOyJDxB3eX
z18Zf5lKGIe5r+veyIY2dBT7lHVOwnhpx/2YkqgEaH6TF95La3d3ZVk0Oy7Fz+tDZ0gEOo69ocR2
WuGDvVF3G0+8Jb616as1EVhTPy6/v8sBsPxhYeGBoD6rvHkW8oKQpW6/GVQ6fpJtWm+ztB9ernfF
cNLWYelDGhK4trcU5ZtPsnzMmH0q/F0P2r3AA45ahQiaOqXlzhmeShabBI1V8hCOy5ZXD3Avi1RZ
RINYeW40TYuWPDNXwD1JwI/HDaBBmbVD/uw3QbW1qmEN4WbIN452PhrZYHsQG6GxDaW3B5Y64Q40
gjV+oGmQtGgHK4iqilESTygt5k0IcdW4Trr9kEJGRzxdn3FTUtbjXkBKbiywiwVeF/dFdfJTGAfx
Qp5Gx/t9Uxs6/NoPoBlddaMde233GgJXb9F5nzX+XU/tlexsmAkdgE1xLC7ZSFEOta36NAR59SnN
+/J4Wwe05ZoWTHFZKzumsEKe7F9dOYEOWkTLvIYfMCzWvxi8d1G+oJ5qZbO9xHnPDwjqiA52FFjW
ygnYMMu6+kogWZj0k5efFwhTNkW2s3ECW5wmKtfqRaYWtMU6jAXk/6Wbn4OLEiYtgH6corIY/h9K
tEh4H1xGdOQ1Z6UFj7EEZqa4RhK7ifyg2wT+n6Rco46aJkHblobR8vKJT/PZFZ7YUcqfQDWhkTev
PYob0qsOvZZqhMkMLzwU7f2nJqlOtm9NeCZIz47r/qpcfofC+sqh2NAZXZdlsvzU8nnWnKvJQy3H
tl44UOu1FPvrMfGxXxqDKfv/bkzl0kOMviH92T0kB36cXuq4fxg/2UcgOTb+Rm2WDd3Pd2wvjtDT
fiDH6jAc2Y7trrdv6t9lIb6LmHIOSTP5KGZL8h3qjjn5PqmVY7fpOUGHZDcMT+ykc1xYmaYbMaCq
4wdYytPk71uypJCIBWwJYJKtrIY76BKsYFYMSeyvIt27LnUKwkgkkJAW4eKuScnXSaImf9twaVtV
0WY9KwWkI9sJahMzHqfI18JfO6SYJkOL/sLpGgJV3uo8Tda2dLIggs/I59pPVmbENDLaLoWngFGN
DNzHRUm6I3CUjjwfd8rbxkaLe5Adx4KWcMUR2bzrxvkBTh1tpKCUdP37htyoA6kba0Hl05qXcw9v
VzrAKzB46JxmJ0ESut7CX72oD5KjDpieJ6ZUYBdBnLDmVXEniTDj3idbps5/oUWKrwsJ2wdolYWb
eQjlbsgtoMVCGW5GQaeYLCjsS7ceHolf+HaEIstytARhT667TCrqreqr5aCIcP3vmgZESx0QME69
sHOWmDT9NpfuvrT+g1rosciz27KDjsGWKkgpsysSq0Wkm3maIB6vnDeyLDc2cImEd7Eq1Qx1xjLw
43nwq33hdfnRZlWONT/VKxn8b7r5aFIv0fCujdwuLUeWnJzbN+dN3i+vRTzmu6KOhrfpR/cQh9/c
MiI3AVbDf7DYXmGl0uM0TruS70Fpfs1UF0Qor/6pF+vXbROv5Ym0cSBVnELOC5JGW6/LTqgLHjle
aRfPWblbGlIR0VKFneJMDgoViWkKnJo97TzF93ktV+bdtHS1XOGB4Gf5siMxd2FALcEMilov6feL
B7BPZhN7Bdv7ccYLdAR23QfLMmN7jWcX0HSp8meg01b68PEQBToEu4Njrz0sNoYI4jCBgmgLSbdg
Y6+ku4/vLYGOuU5V01kVhOJj2IFFsFTd2PlblzebbPge0DXbxY/nAWXy/40NlwwWg7o2ixsKawDx
G5jyDbEeuvn39ZVqGqPL7+9ib6YAO8phYTGt5lcY6v5HYXQcpTJZCW7TIGmxPbaotRRu251d4twn
hXXoavZF9sOxaCAnn9a3qSPCgf1/+1EUdRpWYW7Hbd7vK8/PNihBfu46a2WcTP3QIhpH5rG20tSP
7d7eVO0rA0rMCYFghJJNrrqVhy9TK1pQ11wtpJ4o0PQC/C6/D3dN471UbfiSTQmoclW+xtwwzbsW
323reBO4826ctiyLbFt89Wh9mKYbS1WBjqtWadbXDm5jZ2uAeFkEM5Zi3FnTrt6zIPJwq1mZmMtC
+nfzCHSQdUcJWdoJfmOuiNtxy4rbolsHVieT6q0RZrZnt/gjs7eRPQb9axXZ41o5yPTHtcjuKSNu
qWpw8S2PRa6vvnVDsbKO/l4WPxoVLaw91g0wm2SAz1MBFTSIF/0fZ1fWnCeuBX8RVQItwCvwrd6X
JE5eKDtOWIRYxK5ff9t58nCNqfLT1Him4EPL0VGfPt3ziyt4+T0vBn5RTQDb0C08MxMa7zXpSPM7
NQo2cHV7yWjd7/PcI3VUD95D7TnNL57V4JJaI6xxA97HIuqn3IrAOFQXdVG3+89j0UqsW1JeSCfm
rBghfaBVtdelCtPh+9g6J6buvvaCt233Ltihs6RuBjm1F0PmX0PqDO0SMg8g63c2zpa82srGWtod
dUZXvINk34Wuq3Pf9xAHF1fW2H4JovGWpBdpp04GOxYb7gtERfbMh999SbwzmNztXuSsPHw+VCuf
sSwx9BDoSyUpEE8tD0XwFtOf+8QJSp6mG1XXj1ECsQRhufaMLMZxOE8xThznKbOtEP/okp+w/oGB
vR99/ilr71nshSb2IV0zVe15sBnZ1d74FPfzfedDJmuEyK2Fam9m+JY36MfbWiyFQmiaiN4QR58T
RulNN1gFCspF/aXEEjoY/13Bg0gdf7ZIf3ZbHuQwbrKzm3wSkba32ok+PoIEXRx0SkN/WcZxc05F
nR4aQ50HG5LGRxxLJpydSQaKTsPPz6fm41WGlub/fk4FPyWb9brD/stv3bS7amd/jwaE188f/3FA
QWfnfx/fWjDbJi3vzxLKmo8QFqsjUzvW9dx0yVGge3/jnrfyGcvNMpFB8awQ+lx2eX+YNa2ihFlZ
1LuVu7HvV5gRYlmWSwWO7D6HwRkr2O+0jsOxgTbXUKJJBC1/cd0HxNRTIDuVBo1yul0+ZFsyiytr
Yglsc3g5DSTREFbM6d0MQ4B6qupjD00hIOjzLwYR7Y0jYAWSEkuAuzEl8/q+HoDRz3nQx9xFlji9
vnWrWB7dw5+CHydjnaFu+Luj5ffPF8rHlXWxFBexmwzC/QRy/V5nxmu4GqW3XWXcEIqz8yXoKM2h
FLX+SzumH2OX+RuTuhKZlmj40CR933aQ8M+svo4qJQFgluy2KSvUCDM4p2UygqjOBuy2tkoXsSP3
h8JubQLDgNKafWjssyxSekwiKinIvp+P5NonLcLH2DcyA1+5P4OGedKQJA7Ru9kFdVzcx5y8TNy/
N17/JUBLLKHyWSGBsnPYGELB63lKrasKznDohNiqha/E8qVqed6NuQdRXH3uSXasfHNrUIr+fJxW
JmMJkVvz4DLtD/B2Hso7xy3gQpWX9zz7GlVRLGHxuii8opT46a1914gfvv1TFY+f//SVqLoExGlp
QNSeO6wjUfCbyUWbSW1b6je0fbsjNHrsjRRkJer88254l61BhGegZQtroHzwqn0y5/L3XPKChD60
Pnci96YLY3fjxtvWJuTt7+/eRuckTrOGuKcuJ/vO2HugHQeU0zeuEyu0CrEEvWHNxzzZwjYrbxBI
E8nMAVzHLlQGtWH4/2Y3uAvwc18x7zgOw3TRWr5GC4yT7htvcqPP525tTBcxYCb2yJQD8xoxk/LA
RlPtiJjGb1ne55eJjtmZWPO4Fczfnvr/txDxbyzejSl8i2x0C9X8NPnNdZ6XUa6dHURMQqoadAFW
pwQtUFYFeZ6K3iaaeoEj7WhWW4q3a3O6SC98kzglcEpYAnnM2YPxww/QYZChk6f2xpVi7RWLFCPr
RlyrDCnOSkCSpdJQ3gMeC6drH6zFz+ds5RVLWN1NoHlhm1HBFS8eAls0+aECjTrwXLVVll07dpe4
OvO6wU2G3D1RPb2idMKhEjFeS5W99EX5TCazl3J4HIz/mlts3DgrVt/6tkrfrQ8o5ya4v8vynJX5
C3D367HmN06fB+gpVhHWw8/KjyNnFgc3TjfO3JXotUTMB8MhQOqWOdYEh/JGWgRd7ANqrmo3mOi0
ZYiw9ppFOGGElFmG6AW9+vmY0f5larrvPlUPTH+tBQxowX9Hj6S5ghynW53byb2GccFf247TqIPj
AGTvpRuixjZvBMeVg/D/QPMeeABkRcrzZCv7NMSNPtOClRtBae3pi5xhamIDD0yrOo+zNNeTB83P
iqb1t8+3z9rTF0EgaRJoMc0DpMt8/6ae0ejSNLefP3ptkhebv05TmLLULswKLYh65KPh8CSIAcWL
+jn2tnRtP34LLJ//O89Zmws30yOMXxobrWskkWFiySEaJt8JUntzN348UHwJl/cooo2W55Sgk3ai
gZSLdO9wb/Yie8TtkpCsCWZJp51f9dMhkWAmoP2/iupJNBEf0LwyT9yEg5/3G9XQtQ9fhAcQ8YUc
LBi6FLHYU4AEKZlOlXUDo6WNCPRxaOVLdH2wx2KcZrj1+PafIr7zq+8228hNP06E+VK0xNGxyke3
Lc+FbGI0N/TxbsB5eCH7yTrMbmG6oLEm/2S8anj+fDmufc3bxL4Lp0PM0Owt4+KcjkAUvcqTgcv5
Dm7D0ddesMgeSj1UrWEM2ADT8PAZyKumNg3nYgt0XfuCZSToWt9RQCPPXTEkkYv0O9R0ogFP/Y01
tfaGRTQgTtv1doW8u/P198Slz4nK71Qcb33B2iZahIQsm1InrXO42qU6u5WOJ3d92Tobi+rj9I0v
QXUxxtK2KGzCGSjZQdVb3wdX7ZlB231eiWBqvY2yzcrWW6LqKQRKtN9rdXa4urEmr73UwkNqM6rn
pJusjfj58bWbLzF2I4Y8ywpXnlNC+GUMGB8yxCBU/SCkN2AQeO1fWOcUYZMZ0we6n72NrG3t897+
/m6niKEl6ajhBsjpfWPfZF4DOvudkVvNmyurbKlaYjvDREAOc0+i/p5ad34/RTjl9p/vwpUlthRe
sHjr9qNX8VNJ7G6XxGI8tGObbyyxtaFZ7HFky33aU2SCRenBSeEmBhvC8mpYXd1//vPXxmaxx8ns
1GrqXPeUNRCnFWe/+ltu4Ylr+2Oxu4fO8bC9E3VOTGM/UO7Hb2fxtNNNXlwJTWkAU8Ph2+cfsuLR
B0f3/64i6bGy1F4DSwjccWjgVLzmYeuOycETjW72jusOOiwGVaPcxSeofVWgPGZhgnPtj0xHubPQ
fXucRF+zjbvCygAsywMCEmMdRsA/xXBw3zcibY+kyfMDxL37kMZ02qdKb0m7rL1scd5MdjZnaddk
5xFawEmnAvjeBrxLAoZEyMq3ULKV9b5Un1AwjxGt5TVnmlga7dzQ8GwTZyMErazGpeZE38+Dbwsw
wdOsOCR9EXnWjdPIDchtZTO5byP3Ls4kneMOrk7BCPaKVwe6LYFI1etsucd801pvhT7D3UUwG4By
MxusiVM9uPFReqUdpWNBgSXWPr+Jq94+SNdFtQ58Z3+ykLXx5liSHM33lgvCX5BBAguKRsqerqD2
IDYuWmsj+/b3d98uKMftHneQk4JdUuf+QXdXWMFa+PPNt7YoFmsPfVA52lFd/zQPcocOlZOk+ReX
xCICQvE2R5VLe6eEiFOhbXS2TFcNtTfC90piuDT5Kr2UliWvvJPjtndQZrBDdJwcq6b7YRpzNVsw
kdaTefp8mNZetgiIhRFJ00jPP3nt2PhBidv7pZ2PFQxsKisCL8OJA9rI4VyNZbqx6FdKFVwsBlAg
nSIUApQQI3z1bRmyeUCPbB1lidzBMA0eQNmuGLKIWeSFGv21zG7pOSZkXCaD8oE6o2/5hotC31LY
AwReXm1ForWAt7iJTXXrWFPD3BOsMiOVF6Hqf8LMOsj5o5FbzV0rMWNZBbeFQXfVVGD5FXQKJsYv
ZKnvhroPxzrdOOT/HVH/j8zxpepD7BkO6NwB2kkt+3K20Nns2rkVGnhCBGnjpX96dMTuPTZB9qMD
h1ahvXHfF7WFbNBOHhOUSHC7wGCcnLRNdi2L2xtjUTvsLJbiX225J9ZAAdtiAShX0vsWOiBPeV/G
911su29+QtaJpWl9LXG73RG/taNCJBorlRA0ryRqP7cjzB7zMtvFfSx/dJ33Rqjz/WPbNAR4YZM8
TnLod12RuZDA8jOoY5imCyoCu/E3TlmbQY9UZZL8QOHfpAHpR3AZcpVWIRsS/75o6Xwt2iI/DFK5
V7NpUIXUxHm0Crh/zEQlkAxXRkZ26okAotGMhawF80GXoxWNpmmOGL86LKHjO+wzXQsaKNVnt7Pb
l01AvXmMhq5B/YOrdPzV2T4usQo+Bvtq8m0ntIvCXM4uBIgyb5iuRz3IfToRvbH51xKUJRcBei0Q
X7OUe0orGya6IGOJqOPDdAPtlPgkRu1c1H0JZn42pzfuMEGjtG3Gsg9U68XfM427XjB43hYrZSVm
L7UoCEfXfw5hVOgJAeHJaxpyiMFsZD4rx81ScSKH/KCfkMw66YyfpNHRlPh3fuZvBLW1377I9TLG
CpIKJ0a7kHOvUPzgpDh8HqNXfvlSVYIqn/p09jx0SZzgExO2qoLgwLAxLivhZCkq0RUQBTCMxMDa
SejoZ192kXSunfzx81+/9vxFimP3ijZwX4xPrLcOvIUKPrutinHXE3tj6Nfe8Pb3d4nEwFLjaTbH
p2roJAj3MeSCjLmGv82LMenvr33GIluZMAFpwnPrFMMwqVLYLMND3X4rYfT7+Qv+FXo+CLlLaQNR
wrJ27k18IjGswqyR0ksnS5PQceu8hcX4TCKY5eS/ezWafVmodDeDOnlqUqu5M8PIdxkc0w6uxeqN
A3NtXBfHtFR26ZQOPlkNWYiG/ijtXpqsCqx8Y0xX8H2+NL9qWhD0nb63MHPARzsGkkKetle+X57S
UbRB67GreSoJLPOSOnBMs3UNejuQPxrrRdqTVSMTWVlbJ0/pp9RxX+Be1cAVVKGfouwiK7bmYByn
OvLrzcr32jZeRIipsbjGHohPcfdS+LjroRfIbIzkylT9nzCCqRN/bisMpBjGe8Ea+HLkmZsFoDY5
EVRZt6RB1170lke+22vgeNgjpzQ+zfpFiz9x7ASOfVuNWxX1lUFa2glWaDKyqgnRaLAMCZPKGx6a
vGI3pJ+24JGPU162VMGIqa3HfsQ+c/yBwzbA/UYof+7fokXl3NouswPp1xt3hY/Hi/HFpBs0zqGB
yo5PXdUhc2mw2AwLy8zLAxYPX4Op2XL6W18MsS14fCokTolcyRAiR+fWL54/j00fbxe29JJE9dXS
sVckZ+ro+0x5RTg49I7M+pY4+TMyoNuEjs9wX9rqQFyZo+UycKG1Uk8j/NmlzKsAVaxHJYeryeQX
9pDel8CFumqLifxx0s6WqhmlNXUNmn+tkz1eSPkn0zwUNIPFApTwuyH6fARX7jyMLc4PuPiy/k0H
6ExK5R1TSGRfQ+3IuuhVUkeEQyTY96UJqeXOkZvG9Y+i8mFMyD29+/wXfJygsKUJZdXkXGTgMJwr
xV6SooMVjV9urHL68bZlSwWNqaJF3UP7+1xp5Zx9L/vrWLzel3Fdn0dgbhFKDweeo71idtB6PvT0
ea6sZgeHA1DSxvrGIm5oU/8edq1jqKG3im5TcZ+1+hKqwLvKgYOArk+AnRmY0BSyRtCUkV7+xM0A
1SF3AgTMLps8+6PEFM12eZgHyne+ISbwYPMSfj6Ga0tlAU1m8IHnwFfik2KTOPORVnfWMDbHpGLJ
cezhBlI0A91Ia9Zetjij6jlBgWtssC6BBUWW7Os7S87y7FmevmCz6h8S+MgeP/+ytdWxiFO08pgx
Dr6s9gGsS/tiFur+80evrI2lAAXLZOoR7sYnl+a/chH/Hml+PcGk/WuPX5xIJSsr19UoAubtU6Fs
9Fq3l8XkPnz+9JVJWLonIt6VuZck/klBXeKovDwSubgWefHQ+roPSmF/+/xFKxFvSXaWdmYyyVzv
FOvLtk4CWjZRimzZJ1MIr/RI11/rUWX/9vC7I3xy60rMJY4kp5qLx4lbXpRQrX7ERlobS3fl1Fty
nAHs+WJmHDKb2CaONR9G6LehHH3H2y3d5LVVRf+biLhyEhWYfMh4EvGr4f0cutDOD3WFLrGvzchi
s6PyxHlZ4wzqdH6dUv1bFt2NregV/I0OTjz+kHRLmGttvBZb3ZS846g14vJYjCHEyQMZznYTVuOW
zdzaaC22d8EGuCOSGgmCcvS3dDTmR8ILyEznbuZvJAkrIWRJcobgMBl9eMWfTOwcSM73ie3//Hwq
VsZnyW0eIS9doG0iPk36CC/GoK9/UfUDqe5GXF8ZniV/eUSN13AbN0h3evAJdMWa18x++fy3r0SQ
JWE5G0vNKygUngqahj1F9/z4m5d/EqkC5mwEj7Xxefuud1saHXlTLn3EQM97SKunqev3pXigcbH7
/BvWpvbt7++ePxuR0dppcTqQ8npW6QV0RTZCxdrQL/ZxHlOvbmw8OobBFQzMwgLG6Vk2b8zs2i9f
bmI4kqF7ETur7J0T74ddlm8RONYmdrFpC0BmnKIT4pSSDqqVfZCMOdiaU8DqCkD6Vql47TWLrZv0
dSatLgFu5fxNhj5gxYvmeJHfAiffkmNdmYUl25gR85ZyY5iUcUJSAid983DG8fP5+ll7/OKM7jxY
zzmCAUno9QOQi++8wdVLz9Pvrz3/bezerc++tqGPa4R18gf/mltoqSmkAkFWpxvLaGWDLanGvmds
4fVVjEn447r3Dp+DPLlxpo12vLXxefv7u98/JfPcidxPzvEo82jwQD+ZSA0wx2Z0A9Ff2Qj/Ry/m
0O6pPMCfveT6lMU0Dku32CIFOG/76f8BFfYPYX73BUgf88GYCU4MxUxgBRozLyjtfu6DnifN0RvM
HEJAOr+MZ8i9KF+rq8xN+NFWaftNkpGHluibc0WK/hZ2nxBJhcB/MIlkCFvRlXAqyl7qLpZ7OGWn
F/PYyd3nS2dtZhcBop5ivxs6MLzaGEot3RGL/rrlcIKs2dci3L8b4buh8ZO+01kNZLgsspOARCZq
vGhha77Wxc7+gWvvni9dk3d0xLmLYi0YxnZaR51pSWDDhGFjkFbW55JhnJKqRKMXd0/NPCchNbAM
8hzYljiV2Kpqrb1iESKgaMyz1p6Q/4KQcZiS+m32BT0MZNMyau0ViyhRuLFqM8j4nlzf22k7Dpyp
P9pQ9fh8Ja3ssCVx2PcbGIVJHxh91z1lQxd1at5yoF579tsnvZtjyOlr1yp8/0Sr8lYlHPnnF3PP
JUu4qxJS9hZCW1/62d3Yy+p70QtxpZ2a3LuGuBsYwT9OwwchYskRpgBzwQFJ1Vl7sobuTue5bTjU
JX8VWSPCTGlv35A4OZRJwZ0w96HpCOlFLLjUzryrzLKsg2whb80qWh2pxdhR11T/4DrHQVWXurjw
LLdAWXQeIOHcFL9kIYrLrgXr+brwpP2DjekYyMKCKExXent/sumpofkcURQ59y7+v11WVu3Pum2H
B9ilpiao0hlFr0pojrTWQnNG1tIbJrr2BZsNxh2FJvrkznkeTSmFcX01ahVxbU1RAUO6X/WgqAKc
OFS3bt/7+6G6rKS2nbOGrLY8oD23gHYSVK9zkIWCbp6cgxSZBZ2lCuapGVyVv3cIiWFVDsPFQLEV
8H/HF32pyptamuzQt3GZB6OP0mwuRnavfcip546yHmc6zaHJdHKiiekjloj5srIUuPOs6y9IqZ2N
w/ffIfjRxC5CqBEsieskTc41TcQfzx/JpfY9R6CbAwinicGUEHzOooahO9wnrh9mHN4SVlaijqEY
h02DzIo8oGbu7/20HU4Dss2NIsbH6RP1F+kTLwvL7m3pnwmUVibhBq2sQkf8zUY/gHXy/vO9vxZa
Frlg6xUqifmUn1nnDHft4P4kKHafZEXZxhtWzqmlz6WwbIW6elWcZ51Fsf9EfHXs0xyOVVvQ+0o1
hi555IrFo1d6eXEue2A2oa3t4mArN74tlckjz6aFFzoyn8+GutkLGoT6G00yb+P6+PEQ0iW7nEEh
AumC3V0YOUwhXGjLUzW7QxQ3Pd8gra6thcUBYBKAgr6eyAX6VlD/tUGRR/Giy91vc23+Jl5395XV
QJescUlR7hc+dJgxxo+CxN9Y7iZBwrb6ptaGanEamEJbJVEFPUP87QhH5yq0uvgKckWPX/v9b6fQ
u9OmtEw/ToWBeV3sJAhp7b2x8xPqqVt+VGsTQRcvAOM9A7wJNVKOaJm8dCwLXdTdJgluoKV2X/uM
RVwabIs0FEpXF/AvCDt0IswAvafc2bgTfHwmU3+x59NMu9yUsNLti1gHiS0P8KG9//ynr+TTdEnk
5o1XNUnK9UWCTq40aipt75Td0S6wO5khH85E/LcSk/enTcGYgomKOpfjmN5zIOrwkpLjuI9bhCDm
Q6l5rBh5RNl4bILJyPKX6/byJvHjIg9nYbEDeCX1hTMN7t/Pf/7HwYou2eFa42gneUnPwuD4S0XL
DgU41IHX+L9mf9hS81zZB0t6uE9R0+AeFOdNgxZ+PaH3RZzApo0+/4q1x7993bttUDR1bXk91Jlh
CRb4/OikZUDERixaWT1LBrgnBeoSflpejG3zjJ31bFl4/Oc/fG34F/vX74pkLBpFoMRPolG3gQ9q
8RA/AFbZGJqP0Wq6tKJskqJI+jf1r7r3f3alc6iqvoRJE0SGlejCgrV7GGVuidquTcRiI2d9L5w0
hQNOVf1VldzP/gEN6htRYu3YWzrwwTBQwQSRj+dkojqg+XDwS/rXuKpEabu87giQuqT2SYBNubdS
a0PYbO2jFonJDA0QQU2CmiPY+o9F2kAHSfBsUEGZFf3G3XNlnpbUaGSDBQrPINHDXjJET0g4V+2u
HObAwNqAZoCQxBaE5K6wyeiSKp3KCm2ZIPqdhT3XaMAm2rodWj8+dnCJu4UnSAXdSjeV+8mjzd9i
tHpyQhPz9GrqeigDyCagfjw5ff2HjvP0lJZt10LLoWLQeZi77GnuvfHXWyiDobwnJZh/UIrKm0RF
ML8CwZzzaoApO2G3EBF293PlOEe3aWqYXWvnMjHddFuiC+YW6jvZRWGlzreaymnfSprcusxL9iOK
XshSifXkclI9ywGufKIjb1yNYk5uUc3Md+i87r6nhepqqG2xvAjaTLbXUCYHXXV21SGz9bzz09Ta
M+5I2EFl+U9cZ8QOTYbxPq6HqYJZlygPmWPeynhyvvEKOR1gMFL8GWOwy5vBnm9J2+XnogfxkTaF
Dzguti7KmbE72+qpDXLcoM5VnrR70zXjdU4KJw/A3Dd7CBqrvZg7eWPBzWI3Jkxdirmvfk6dVR+I
UulfZ26dS1ro7zm4foc2nU+ObK+GWSYg5Y8kyi1TR4jfb43lSRLavq0iU3nXidteirgug5iYJ2fi
IoKO6kNV97BfaarsOJIJaqEeH862I6s9MC3gcIKYPU+qy0LBykQn6min5jSDYF7w/qQ4hK97Y15h
ZHaVTs23VhfZngquwQPqVQSicAHFC3DSXe08KFysA3BGSaAlSw8q9W/BUpYoCPtPgqnfxOblvmxr
hnPGgb7bnN1ZhUsDG3Y/YZ6U3yH9lgUpDD6IdPOQlf4coeaWQUJ1xmvgXR1U8L0KVT3/tlV9MI7+
0yX8JyjSt25SzwFm/QRHU/S7JNnJcZgTCZ/0oTNYzx3QdxSyGxPFb1Wb2ggaGht2bBZ7c5RImxuu
DIsSqyY3fIgB485wlagyvp+hk4k7pr4kXgGdFnnf9OVt2dRxBF8k/OfceYbD0iVsex5Zy6p72Ls9
4wbZBHZTNOHAS+iXEqiWziV1/xJd3FCRZAF1YFeREQ2XBqu2MMaZf05cBuJgaoXxDAqnGNCWWfX9
Q2NgE1LN5Qm5knUci8GFRZr/d5phoc2S6t4trV+VcKawrrtLwZNnnxf3E63DlnXfUi/5Lnv+CueR
IoCWzqVduq8TSfKAE+2HadbhaQTs4bknB9F7Jii9OA85Ky7jKk0iG4XsHRiZaFYT9m85V2HH4IDK
FcnhLthcp+V84kzeW2N+nGTxA6d7Htq93ieNf6UKc0vm+ifuJ1cts6agSoZzSTHJHpOXNAWDw5PE
2fmQEIrQv06jouQ6oim7RnL14nF+PwnnsU7YqeXuLa7JVVgSegU2DdSsUJINULM89XCR1l1145TN
vdOZKwHUtI5B4EHR8ZgZ74q602PT0Iuu9Hdxp6+8fP7m5LBoI6iZBIolZybKu6SdjlYKw8KY7Qsj
XzsYQ4a8rfZO3aC5okWC1pG/bW4/6alVGA5JQ1z4sXwHeaXdSh+JC01Bl49xkCgQEBudD2HvODck
8cHQzc2ljv1+L0AEi0hPI+aKBwizRsAKdDBiPSGm2TsQP8wuJ+oVSMylE5NrLNUymEcFqy3GfiQq
jiCOu/dl0kAsuz7EOoHPgnPrzfoJfb2QZfDgLdPWNHJZAsVBx9vNrHqFtsczGvMOUgO6abMkKvi0
R982ORotAqDbF4LMO5gm+UHXjRChLdTOAXJwC8pUHEIG5q5MUhGVMOgL3Xw+1rz63dDixXToQhnr
Pg0hEvkM7ta3nBboU9HQApvt6Tm3Y4AwKnHfDu5k7775tXokhqtjMt/4dnqqESlYmvOwaQz8x2JA
EHEVX2W1f6RArE/TqOYrtyyLoHC627iebyzqg/xHxPfawgJSpT/eNjMPZme+tYh/hf4ijPq8K+Pu
oaPOL9lY9KGFSfazKinmB+prQevkgKnG5qIZ0t+TnO5j4RxyJEY13A1PvY6feiyQIJubqwkBEifJ
9Nci6EBLnG+jbeuQO/Fh9uF7ObrWTgt+UcfinqlJ7e0B3BhbVN+yGWQH2RgSdE2h9t5o/7S1ddVn
9kUFA09gLPZewAzo0mHS7OwMcbtL3F1t4LM49vqmscGB5io5Ja2PzouqvVANFiJALQTfHqcffIM8
Y/3stX05MO/V2MntZNgJAedFNjXWGIxDvF5/93ugHQwm7yzuDynLv/mwSYctrHNg8G0LWsAEXE4k
lDk/0RrXJK7nY4fTOSihdHJwIUMT0LnBBMz02mnTC3g5p+gxMM8xGx8aAvIL+Fknrdtbv2qcIM7a
J2ds4Pzh+ACjlXgCAe2ElAKo2UAuoe8M8TvSE8Bwctx3efGHtmBNi3qEMC2cigMAcX9sTVFlF9YV
WucP0jOXnhVDumJGAkHaMupz72Hg6R10we40x29LYqgO1nBDf1PuDfOsoBe6qP3QTF0XgUZ/k2C1
oCaUUPAQ0hc+sCYwLU742bPGEIPPQBo2d2Nul8HQl09OxvJHa2YqrNLxBjqbYDLVe8sZThXW1eS8
mcjNjQhaO8OqruF2OhCZh5lTeoEy8Y9O43AFkKqwUtU3x9fXyVhdFcAyM13dp3WxswfYpA4gZtaZ
OeYpd49SofUOWpLPbsYfXQjjKAUpiJblMuxgFw4bvCQOvNre2Sq+V744j9jAISOZjea96roTRRO1
2qCNT5MxpHYLbZi6r1DvdMDbjd9sf/za7LF44GAyJz8mi8E2B2bxg0/C2K3uZiQXdcNexTDdF6nl
BMNodaFEiwGmWz8aVHY8jc1XpxUNioHBihIHSWpcgJaeOjTcFkFl6Pc6tV8qJi7qtnooByyfMqXR
BDDfkQL2tD5kSlFr1z68X7OJ0zCBweuoBhPECVwTiEyDImZ/0rZD0tjTqwRqKYHQNVId2avdUFcT
2qxEcZ01uMJkAKp3LefwgOqz6zJufjuzn4G+7jaB66v6DximI4+aERZSWON19hDneu+OAm6mXRuU
Y3bNXRdtlf0PmoqnBu3MEdqVr4Zu/FH3zkMj8PnEiu9tprxwYOM3IGE/c5qNkKYvogo93dHotZio
XEFS1gHriDT+s5naqxJET1TyLnMBlo3ukGxkHQ9jVAv2AuqeQxDXvIQEYFn+j7ovW44cx7L8lbJ8
ZzUJ7m1d9cDF91VLSKEXmEILCZIgAG4A+fVzXJnTWRkz2TnTNi9jluYpD/kmJwnce+5Z1LWlTr0P
6hYnR8T7dWEpeSahE2h4gWC5HOoCx0jBgzwZqsB6a90IUY+V4h2FmAXfezkDsYazsCfAWp6GBjzp
roJtlKE3hMhZEMxie3baj8xeUjjchDztUOI/RWMIcTMsilEfAEES67la+LXxJ34knsvugMQXx1q5
4r5UiMKqLZ/deQ5SVBMGo3uacitEA+vVdnxplkg9TaSQB9ut+iFxUbDAgckdL5UX6/egLmKZlYKM
Ki1RiW0AYHZbBOwU+MachQb7EKnbOpE2Dc8u8nj3RQMbrO3izNq/d3tLtqnA5vmN0TJO1RJBXdUs
1uQkQ4dzAux3p6yz1gtAVY/gtPPm9Mt4omox2D8RunJZ8EmffDXEfwGs/0kb/7NMzunhG4TUeQPq
IzKhcAw74qPYFDtfLP+twbP7s+KmZXys5sozu9B1MlnrpIvGfET+638NRPxJj/uz5obYhdQIq9U7
uiz2LqrIvEYeL5I41Vj9RRv9J1/SzwRrZ0DDKIyS+yE+Vgbtj5fO/kH4f8WW+xOo8meF7oA2EXZ4
8YT44+JqJnUQFaZ6suGPLWdiDRT8v+e47P4s08XSAeOtYin3VVtOrwrV7z3Gxk2u+uWv3BP/5Hj8
HApfs0jHsjXtXtbs06DPlaa9J0H3F6jQ1+v8r5MgN/wJeMLgqokJG8p9Z4rmnoE+x1HNkXIN/z13
w1Fgr3oECa+WivkfkQ1KP6JLinVc1yD9Or710HtTtym4dDZ21ysIrdX0GDtRdKnGwUQQqEfjJZ7K
0UliWpRTokoPrvaOuFWhcx0mQeRXSGStx6xypyrTRV1fipEsedhhXOjbrotF0p3IupmhWmMMejoo
4sOdZ7SbAGeCV0awAAp1pX3kQTfyNFawpY4CvV1GL4tCK4O0nJ8qyyn2ix+yTbSYOhvZMiUNdLOb
mRRmNfKhyhsDS+um7g28YwJxqabSQ9RrA9U/m74jqJttPJeKZ1o1Yq1dKA6Bl3rbznRtxnXLYRDq
il2MxPbMtpwocQvM2wczFueyaLrcU1EP3bGLDd1QuRpjsKf+62v2T074n7UELIzcplxasR9hrXEl
wIvzybfct5b3/m6pCit1WtX/ukD825v59+JDQM81w6m9/+d/4P6bQFwjg7v3T3f/+SA4/vuP23P+
8zF/fMY/1x/i9Mo/+p8f9Ifn4HV/e9/sdXj9w528HdgwX8ePbr776Mdm+Hp9fMLbI/9Pf/m3j69X
eZjlxz9+eQOuOdxerWCi/eW3X23f//GL4zs3qt+//es7/Pbr25/wj1+2ffPxN/H5t+Pr/+55H6/9
8I9fLO/vrh0FEdxNQp9AKH1TXuiP334Fx9HYiUOP+HCnIzcEuRXdUP7jF9/7u+dEjh3D5h5chujG
l+wF4sG/fmXDV9iO8CTbDwLP+eV/fsI/HKXfj9rf2pFfBLKQ+3/88sdF1/dC27bj0HWDCMFuNl71
jwg5DGfhuQpuWtIUbab9pwgWdwVCu3xAQv/y3fz2zv/6Tl80yd+XlK+3ctBF+AQ0Ez+APPyPbzUS
a6jDHm+lrWbvaidxm8FJ5ti7FLNYE8b3TFTrTg+72BTfUMfcNyhSuLHypfH3Tqg2KNDeY2V/1Ig/
Lev5afGsjXIXxEzXe0jsLtKqsqYX58Cy/mKKg6gCfLqfP70TuyTEn2D70c8b4SK5NqyxUV6racgj
yzmPBiiNt3CWlfG6aVUKD7KDd4aN+punVMZEBA4bQ3Imu9Nkr2TzZEv3YOkOiuNyFb14sIlCK4Tp
/ljXiTVYVWpHclOGyxZwFox45k1j7eDVfteE1Zg69pRXxEI/K4ekCzqR2HM7p2jK90VRvuhWOYll
cy8LZbnXiF8P53hfNRVaXyuJ2uBlpiSNVHk383iPpWhf1qh/jU/yUEKs66iAJbU1HaWeRTI03W52
b2HgFtzzHLj7k1hhAud+lC1U4fDW2YeldY9G7aP3wv0s9LGbEefbjkBZVN9ltSjTyiEi6+LwFf1U
l1BASDjRrkHDeijRDYr2eUXtflfb1tpyi+/BMmddiY8CazJsb+GFLsV2gNEiPLUg8tK5PSGixAnq
DIyz3TTRq7ZE1lJEc5jF2fJogiBLIrSaHCw4RZRldXVaaxO3DdSw4I/oJr+dHO0sNw7YbkCb5wzH
Gd0PK9fIId5Prc7nnr7WttwMrMz5WD5QAyGRoCQX/ctkI0cpwvkXofMVIcrJ6q5rMGGPzYoVJtel
t+ZFuTUcSGe8nKoGIbTYEgkpMsqHy0LUybFNJpt6vUA/i6D1vVqKXMvgNTLlVQKqU33iW862dWtw
QNhF1viLEPs5APIo7misVkWgzwy57DhzrE2ryAs18aGO5lR7zqEwxAOlqy1SvcxHpb8j+RAYG6aN
bWcypxrh74TNLymnIf3yIpZjZ6NjcZ7miQMrCygA1HH5AQf4+yII7moPSKjggAHV1Lho4dgjUKQT
RbIEYBWcsFheihUp2sSDymENZ54mATXdSQsOj4ulH9Y+HZ3VOPdtUlUS4WoI6kppNTVZQ4RYAVFN
LV7jlbF2boMKmQB0gEWBGr7PffEm/PeiWj47dOldoe97i3lrb3lSMy1xKmkC0Hr+HgzRxol7nbDK
XoP2YFYwrQXAszR5e7tCEV+7JEo55aqrMMq0DES5Tfs0tP4+HpwXPinYzRbyxAcyJwasXHWKWgb6
O04Ig47THqxrE4lTOAcvtIhz+CcAYxlNkPgk4gnBBHYU9V5q+gw4FI2glsCy1cYm8YPAkR54c/RA
XUkFwWWOZNr7Pii/dRR8DCLfynltLf13EdFLFfLzOFd7j+lchFMOcCwzXJ78eiNgsAqSV+rX/quR
9beujK9Ryb5hZA0lltr4pcmKqH/GPDXhYtYpR1SUGOiG29aVevSzIdbnpJY8mpod6Mjf5iW688P6
Elb+a+ABkXCGA02UDbvvqI5eB2/MWRzugTS9grcJU95m1zvRRwellJH+a+it9BKktCQHSBUv9iDf
525MZUiulHcbp7C3AOj3DVoR6TdPSqJdDIBl1N+sCLh9hNmGZ73Aa+I+ip1tNw/rYvGAf49Hspgs
pM62x/WHhDSkIrrrBt6oiU/rvZiKLVDqc12rTUD7yzifBz1AzoyQO/BLMe0YCqhJitXQs0dPoAJb
yvWsq32srUuoh2cs7K/jUGdqSR0Y7lr4rJHT71rUmP0yr9RSX7y+vAuCbmsF1oEzINJq6E+AWfbt
Itctr07SXV4cz8pn2m0MtTIVFo/TjbgP4xutsGLJ8mrF1VP/AwY96MXN2AGsGI6NA0v/rl4Xro/y
xMrapSuTJR7ym+2hmrlOVRys2SJS5IrqBBjttRsjkyCY49QpeaJofyUA0jEwUCDI8HUm9q895P/r
Gu7I3hA1IT6Hn4u4P9R9/x9VeiE2+z8v8/KhZEIykKB+LRtvteHtGb8WeF749xi7RBi7vhPZX+XY
b/WdS/4ex2DJ2SDe34q7G9vut/LO8f6OE9sOYs8hxHW+tKS/lXfu3z2beE6M2g4zRVRm3v9NeeeT
L9Lq74VL6GJ2Bn9iDxymwAY11vtpSm06f9JeYYDHjs2ycqNH1ZUXnykFpZWrkxm5L6umUGsyqWHr
B9XJizpzUVP3XI9wIAQncVxLMzzDujo8cQ2IjLXFo++/u4bUbw5W36AU1ieGrhmiS5A0VHqfYzBh
muntYioxZTHxo60H7C8BpalV1+X1y/emIsOYE4cjzKkxzsMyxfXWkcGEMI3aeWBGWUcSy6eve4N0
pxMS1rYQU6xi8Fx/IBgXNQVvActpfxvSx8mvx5RPY4mB6rycQuN/H2Ar/tgsIgP509m3OvpA8RE9
Tlo0R4tgzfBud92unzBMdTBKx3O+nhyPdbC3BSjYX4/oapQ2nhfSlaPavfoskKeVtYJDbEGacGfI
gKK2BMgKZ5X4UrLpajdeqqNxWBPOM+1a5oiglZw6ZDiLaQyPfgz2fEOcO5jxOXcha58mRj/RlcFY
TmCrsz1pVlaPFO6hazJEF4gkHjnfTWL4JHjdXPsKe1UPLUY7BAD/CvbJLWbtBz8c7wM1DptqaadU
WK45CzZsutu/8/ZDgU569+uDYhsRji0DbbYWu5BKjRk4WfmTq9f2FJ8pCHAJcpvdvI6XD3dxynQp
Ym9DYry99MFWbRaszTDwPLHGO0wdfYmrHlZjqJPPTQQX8MGZVzxgQe44KFursLJzN2pl4upNWLpm
x2XB1pNb3kvHP+qpK7M+XFgCG6ImrVFkE4vfiahhG2L72Amk9cZNUO60PW8rvWkXwZOJnXgDw9/a
18/dsvQ5LMhhLYS8lNSvvKyN4yEdtO1mVQtHdm2/IRMaVj1OeU9VH6cT1OhmgYvVEp3DSIN5jALJ
13DH8YqXUYRHiFDatP2IMHjFeOqbF/bNvotbbDnwtU4NwWymvKEhi3fmVFlrsrBjiyzZTT2Rq2Gj
TouA3fkulvoYhSRvrFdMJZdEOu17MZfbwQrAFjErkAgunhUUydTmuChNzetjXULEQIcL3NQN6h/Z
54i7dBKvKp+4Nz3jSndyd5xzF1AFs2AUHJRQjfV+h/oOXlxJFCyIHAhEQhFAgDrFWxIvgHk5tPgp
Gvx8CEcnXXQFAEJbn0TlAUyhErqQcxVgfr3E9k70nzC/wmgg6B9E0Dz2vr43hdh5qOdDW6mccxuR
53x8D6J441ThhUywe0DOVBwNwF4FMG8b1rFzeF/F7cEN2s+lZBiBBXBPrea1y5ELTZdhV3Ac/dC1
7rv+HLfQzmDmgqmE2tWmwZxUIfZEutHWZ/WDiHz0P7GPv4a6K0PBiJH9S83Fd1QgFRhqJHq4PbNd
7H3QNhvqtBuMq+vgQQgd5z4hH4USGSq4ZHbh5myF32qJ8uIt9FFI+m9yCCOoX7SzUh1qFMF5qrDO
oHSK72OWQUXk34Z2Gah5EuVc06ayVfVt3v3Y2+oZHA10TI39DUZXCVcYWzUg5CYLBzloJEih7J2X
YkLqh+jaM+8QStRO8EtzbqwCTS8l1Ae86RgC7riTzyNmOigFiWsfnLi00w6uJjBYolnItJviMo3z
oPAk2CRDbtnFEQXxmAxsetYhUH1nqc/dVNzBKwMEc32Zm/A4mOpdVu4qslI9T9MGFfNadtGHWrx7
giy0uR72gIfW0Rz/KOxjMIyYNLCsaEBSdxwMtSodvXHF7rqWPQ7hfE+saT8b+jZhoD2VUcbNbYAb
LDkcTe7GIS4S5puLLrt1U/zozfIjKOILmAthUmAZR5IzMlnpowTfXsjmk/AZgWBTv6buvF4CUI1g
oAkpZLG3+voow3Jfl3JrR+jUvGnXiTCA2AAZZ9wOXkr/Uy7+Q4V4mfvZ6BfmbAXHOAQtPSQJfZt6
vBzTAGOWVa8Keiby9rB7nGq5Y9sgjgmm0sLXcwqP7C6NYOAMbHF+ATUJ1wiR5iPSjwa2YCHUuM+x
afIlnF/aHpwDJAdWeUUjL5v8IS9h71QOMLGkobnJITHj8bHGVnReNtDxptIbMLvUM65mTSlkJoHb
7huvkzupnmF4wPfjovg+AtV/Kcd208oSL+4quHNP8OSuGjfM3aA2h9BgVaYkjLLSTQNl++ugos9y
6fqD0Cr3hwEfbakoLmDwnqDv2mBoC9keOPuZXUWo6XsFY4cG7WWgnqsoLlOGPSq12W3UhW9sGthT
IUGedEtG7gaNyOLK9CZn6g0dcnQnyzurv+UYU1VkHVSUChkticawJ6ltdm8CcxpBA4iEtZrMCfm8
CvXyPIADEckdaWy5s7hX5UONqbCmOaWjDRRV99tC8K1fwGxVg0qUMmb3GEZJKx8HhJNWPSJtNPxF
MtqIdlPcaErAf+ipFe0JYS4sJxVXaSxhzdxrEMU7QAfgnKAljDsUHYVfOjCzkquQ8feY6wHDeZ7J
iM0bxTDwHkj8qAFo96IBKwG+DQkPepmqO5iULqd2DDqAJ80adoRY57rcX9znOoLUJLg9nsKGbeoB
WMddRaCHFSPW3m6N5nKkYvlkjOYVX9wdYmfsbGYKI9jSr3bWEAUbn4ZdBo5NdkPTno3X8y1Gctu6
VywlLpQyUjoMHOsy3HZ+1KMnQQ/ei+U9og0QDkvEj7Qdn0jJLPQpfX9ob2UNmcIHGNsFJyQgy0eB
LieJELN8+LobUX3lMjzFgeS5DtibA5LkNbhB8WO/yI1HBEITJvcsET51XcaIb+MSS9s8q5z1kp9w
0ViXpnesC6zyPwLYoO6wpqCh6g9jEYdnbs3FetCNBWqWCxfrr38EaoVmGzP2tYnb6Cy93PUIPRGv
A9Vghl3hOOGKYCL0k1CT8ayJv4LavT983fME1gFTzwfQDU8SZgi5GpxVUyEOEVdtWOyD283XT183
sp0LPL4u99gKqyzm0A8NjJR7ZFnjpsK44+uu30e4cmfPuXYw1Vv9+pDbb78e9/tdhCtNQfrz875+
391e9vdH/vqKv9//+skZQjf1hkH+y0t8vdivH6epcTKg4CxGOzrXzWLyAYSrK6NtnC1FO9wNgoLd
5zju/dARL8XQqXpEHSrSbgr1tyYCNOGNQfE8MZDNg7Iy3zG+ZxA0d9WrEOWLrAn50U7WFSjB8G4Q
4Cn0WH0aY1YNo9A5wC8R0tIR7ClZIxS+i1HDlyhjfYEfYOo1et4Iq0Vb5JoK57MI3K0OFX1nMYy2
idW+TV37VEy1/cqI+mQ0RjFVY2tmQL2etcVJAtOh4ul2mqQl/tRHVLMLJtO6eZAGwxiheXAn55Bk
3G/MNZoilQtqiYu5NcC8YtUZQ1wXMaMFPbZG6bUHo9iDsmbgAp3095McOJyUAn/nTbi2+s6Hzevs
sr2qa7rxdFsdYOLMNnW7NMcef8Sas1iccHboVeWw8Rz1RZDzOrAvtCd1PldTfKU+FhybUH4PiZ2V
lkE3P4xuMKaoTq1HXQRWUjA5PulmmROGyJFn9gU4Fcv0UtTLG4gM7Ad27IcmNi6qDe+IfKjxw/bb
TSy9BiQtB52KbIFZkeFH1fIAnPXk168/sJ6AqtY3iM4CquyD0iVMsI56b/5o6vaITjN6E0vzEMV9
+wPumz9gD2K/oOhrEkgD2fdK9ibpxTQ/wTOEJqPpq29dDQqOFMx9AH0mTgvbVfclgokyCuboHWbx
LIfRtHdp+8jNi9o359lGhTkr0GUREcPXuiLiCAFcsZmGiR8a0oebcDbNPgwGb1vfGK5xpckO+Udi
W8UO2RvMYjawNXMP2FjntT+hIiForcG2GKyTE4xsBSvA5rKYuM9L3Q5XS8xe5vKQ3ImANplvifIB
l7+DsV45PiqDpd+yTPitxBqVgFrbAXxDZ+hqFn0PTF8kIWJtXiNdYsPG6la13QWOuf5773MYrAXT
Z6+c3AePoARFeUnCpqyqpPHzX793VsPGjIQswVAtYUSXYCjRZmWPgEdiC5I0IKHvYylR68voR2U1
32M/bF99xy0TDqe177iKQCDsWfMcFcJP4BPifCsn7KxW67SP7thiJZA6vEdGpcg8Js2dYk2YOWMr
rl7hTnnvl8XFkU6zwiQVS/jYxCvfq8gRZwxZYxq6HPgQ6g2tfLNfeDlsy8aZd06rFeAmYW9RY8q9
D5IJ2IexOmg9RmvTdANm7WO1hiQSfV/RdSt3CMlZ94WDZZ3GF0yCi3ziC79jEH1mRYzS33K7MHWm
OXroYKqHnkSpb/a0YKopfe/JLrwpGXUrv4MHXMPAsQ1fhq5/hdHX9KPjzT1txuqdd8MBlVXwUfXt
GgxkoGbTNKegg4P0OYBNEgeADMSru/hIByQKzHHwjICUoYkrkVT+eUMcQjPzD1LaJ7+g+q0OrcdC
j+GrccL3SnfyBSf1Djg3Suf70geVRoN2pzWr7topJKvFUmU2CrCrtOboUqaYXYSXsRH426iQuIny
1wVQeyWLjq7Y5FAsAawB2xF3J/gg7KKu/9FPnpvUUb/uCLXyqraBjFDSj0lTRf22MiS4hrQejuAw
7cLa+z6gxTAQWuR8njVOPQeReY11oNy9Ude2/mSTs5xEu44myMHAw6dXEbZrhyLoGvTyZ99DrNVS
Bc7GUuhQ/fqowSY59/UPUI/K62CN0bYKnRJkQsWu5Qxm27yEa6/SPUorT0FQG4OxORXTpaYf6EZT
uPSp01QL/1oGTrzS3kSTCZ0WFsnhEIpqX0gxrHVJP6hvbevIbq+YkkPmy9kZmS1gg5Ue5KCATlY9
iq/AXnkQ36ZRjA3ZMh3qwJaXWefVH34M3Jh19DAaTA+Cpj30Q21dvm7CbsByqYneDNE477FffVMw
csntdh6yBv0pKgYvs5yabTDiRA3mOPLO6UnieOqVwUp5G1rjYkE2YA5mAt4PRfueRcK5FrebqNM5
jHPc0ywrRDXR7s3iAtHkHGSTRWPxCczRTME5VKM6+HHYXP15SYWM6KnUxD7ZPU2LqdMrOdR9illp
lTAHOh8J5CMDeJAWXhycFNfqWodmzCBfwlHIGa66q+PV6upTHWTKxwH4uisMvNIUytFwmZpcV4sF
vh8eWwoPSMA86g3qrI0Xd/06GjWW+dDuryqCgsyQWa7MJNluFuoGk8j+ahWIryMKTEDQf4IUtfIV
Eosgjb++kg616M72zPtMLHLyQpV1uu4yq79dBIOt10oiTLt3ZZ3qSpl1M4711XZZty2lC9O+pmmu
FhptYIzR0SFFvalndL/TxsAp99rW1qqDmgCsY+SUeuR+KUW8Gga4I9om8q5fN0GPo1gNSA/tJAiN
pXsZIBi/Oi6ZMm0Bwfi627huvw+N+xjGlcyX2zfmj8HZFKV9iFBtrGxao2jQzaHVX6NR+LQRZLCl
eER1LV23umLApbAOmReF2jX3//PyJUGM4WpAUovU4brwyHSJY48edRTDPxgIVXtbDRyrjq5z6DxQ
K2p33QaXMF0L1zyNojsiz76EgCPCBCxqhcSM78Ytb6YrmoDp6mCWCqN3fSca2LuOaFFBhJlmRB6j
qPaOnYOLmY2gj9y4ucqXwQlScMxCglefCViXMnTviNrGlLE+iTIA5aS4CijX8H+dM86QXu0OwaHB
ypSEgT76ftOuQOJvtr0BljWhrHnugaCBG0yXb6UM2xRQIcBMdykPFgbVaaPD8mGsxzBtaDaU5tni
mCkMY02TvmXiG6JFFIiTcfno8ninvZAnTIXRPb4YnlG/XS4GhKlpKvaI+1uhXgFcUnevGjQYTLdw
PG7o7A4hpzRTEzLsRwBMyFIXo3tPawh6ylCSTTlhMZrJdIBA5h5bape286S3mD8Xu3L0voeRfK86
uZxDyEczbHKMeNaTw8mFuOWUmoGiR5ouajT1Pe+Ik3eu52DIHqKWJNVuqRU2g2HOVAPrkXKk2x4T
yQQtZH8qqV4bfMe30wPNjFOWWWXa8GaSR1Zx1eQBq15h9w35w2h91mFsr0E9whUOS0dWz3ZeLvZw
mntJsiEGw3NuUB/LJexzrHfeETa03vHrp9Zm6OZqdNgjEv2SOYq7XPiOD75N+QqGMFSeWK+OpcPX
NvGrDR9r5xtyUkAqgLhmXxlRHRkDV9n1IbufNTS1tYyHDExqrGtOfxU8eu/hTg/swMvrwnnkvN94
A8ZFqGk/aoMCMXAHtOOlmdZEa/Ca63vXfotDB2aL4JLewaD/0zTOQTmjSmyDz/b1z+W8VBtrsWDn
UFDvzro9Xrrlk3f7rDHHdxdrpA9ZZdhimb4WVT+kJiIA8Ra+Myg4I+/Aq1Gvg3YoTsVuDE29AsTK
7go22FATKuuJGRfNBjI4JtOqTWfal3px32sn7FZEjRJMj1btMZ2D5wHcA05YpCAlZjEcRLULAWQR
DHdfN8iQ33aCVKnFKlCr3KU7WwA3QRXzxhWnCD2YEAqwsRghd0Dk1lLyKe089lIOs51anRzOQSMB
GcGpOZ8XcigRz1mobospNdxKeuRGe26zFojJzubgRGiP9XvmPpwk3JOLE/E6IukAShsC6ARk9AKy
oSKYN6RJGMxh1l1sMnhXtLApbxB1SUuTLFArXSogeInjc/7dslmcFbTxN034xru6eNA2KlXd0QYq
GwVcBk0L6IUsmWG4CUoMwlaEREI3zkG1bqjBoKYDjiRuYRsRtVQawN36QIA1DoGBXw82IUUjTJFB
DtbMH258Dyt3MNY9T02JwEeyx7nafq8rCmCVtp9uRa0d7cvhiNZzSAvmYygBsBC9Bb5+6h5H8Mgp
qL2b0VLtTpQXu6YsNRZ7L6n/CvL5t+pWBvVlfZlG3z1KhcvJR58KE9GT4b2XBO2yAGMBoXrGoc1B
EUSfN93sETk9Nqoma8l7kc4W8DWGvZXKkK2i8AfqyyUls19kFQEBMPL3VV8VW1oVF8Z/QEFYrh1E
X2SdwsgJ83OgL0P74k7w3VhuJZTSiSBOlUEmZid2DFopj6Jciw6AHEGtX8x8SqAihA/+BMyU+8LC
qT3riwH46vaHGCKws/Li6Fxa0wtvMQ5jlF1xrLIIWps3VwL5sQY3QstQmrRu/O1EZIQacevgBE+U
RDEMLT7bqEWsqs5Fd96Jp5raFlDpsl+hmbSAD1NwkqV4gboSzABh45BhYoRV7w2Emz5lN5TNKaCE
uWW+aZB1MMGaoJcaMLor52HYqdt8wZt0Aie8Yd2ZeeWCoIKK8TsC9gRCb0SVBmwCDAA6BaNBBEBs
WC8TB+cScHoqxqvbcLXFVqSgD1iNA8eEI5AHoZo+p9ZKj9D+gW8OyZDHz2rw63QKrX5tMRhY0Hjx
08UvKTRqfgbuzTudR3icuXItsURoAZZF24cyH8VBkyprCxhGOZYNMjcg4JQ78eO8Gp1oym1oHFId
t4/jxNOljd1kWgxP0XkGWJLNkcB6YAVWcjb0n2gvol3Xf3ITs5MdLs5ZxWLe1kVxF2uY9LKSroQ3
HSSoFCCwbkgU3nxUVJ12+pvRDUDFsTwjEjGBFw26jZIduyZ6jn1G0A5jjsIxBAnD2dmbGIIcbWLA
rOBH7YXBOGmCiY1vsGolAQvNniF1Ars+SfppnEEZpfVWjph9WCHqMW2jXyLeuCvQqex8LOqLjQh0
cD/CAxdBVpcY70eqJ2vgWlDSGnPCkcZuXFnjeb7dcCTg+FL3KzLMZ1jMyBzV7nwbDLV7RFh8D4GA
4sRBQgakbQcPmRWICWovczEgn8ctnuqwZbuODdtgBP2dFQ1kTOPoZ66gPfSH/4Ox99ptXOmirZ+I
AHO4ZVCWLMvZN0Tb3WYo5lAMT3+GvC8+/MAPnHNjbNvast0kq1bNNedYsnu0szKsM1PZSqV81XuF
riE7vKgIni33eB+I1o3lNc1VTN3mDglDCCpQEPbOYHrnxlYeFSPj9GR9G2q+PgNrIodHnGGxF3sD
1nw+dam642Y1/VYDDNUsK/fD3RFFRy0+lvqWJVffYNCyQ3uYLprXbI3V1dnYC+Ra1zgInehW3sVo
e5n3pBM38dOipXfXfEwOQwtXDQWiNJxiY+fERrNZScJ0ysajl+gEuyZ3N5fLUy2W8QpZ6J+9ot7k
RblbRX4zq+nHArvjO9DkgwotIwJTNPs63Tvf9jSGBMVEyVfnQdTFTyPtN+rR/AP1+MNyy4wukGLx
eJvrfujlTP1acmgd7erQpNxJqzNUe446uB67SrBX9d42d93ppgC4YG0En6RzKvBVreJQzmLFxmLF
gNZ0zZv2bZ78qTpn43KmRetRfSz59E+SyTlLp8guhVpqwUKvD0PbWh9svQmdimemn4hj1Ot2Jfiw
aaVHzLd08nCpbZeZu2t3peMN1qT0mo8RQmeoDam31zw1/TDeOOG3H96Yr3tpWdBr75+mi/xrwle/
pqyf//3Pv1+vGBMe2oSc9i7+wA/xqdej91oxO6dtvFPqDPPl90NZm/MlHvL5ohYJ4WMHkMT/vqHS
QNg35UDllGUYPnPjipYvX+xOfezjVdKS5jPqvg/RD81FFlK+5HRc/bhzxPn309qGiMpNkp5IncgX
ZE0E5xSn9+93TZWJzY4cjGhBpvaTtR4unRnnm4o5RdeWSdahl7spuTHLClJqnxen8jBu1/bwXhgW
UfLcbv/oU/6SLvQ8u5lZXEwFotFWkiTqbHaTvN43K14AElBmBI9G/2ewutPu3Sj20v847hhYPLYI
eeMlM7sq9d214GxN75kEtUtbUqZ7zyMR38xu+4p9It5MTWdG09oQ97ZNERmrquHI4LsYj9HBes4f
lqZ3r6VB0zRHFjv9fjez57eqKxuMqjkx42qZohTtZqv3GuChLGmfU9X+M652+Z2k7bvSrc4zbTp3
ayju/8MLLM6pz6mt/DGW7v/3Hab7j4hL738v0M3Sef7f78Bi9t/v8P99h//rC35/yXgR1f/+igGG
9JEpuiUqjjtsiLHboW4k/VOqqsWNzOnvJ78fHEtaHFDRen4/tVTCuaM1/fcKw+n7p6mi8izBhJEi
4C2UAhepE6O+qPdP//u/XGZpKJ3kcMKXNImsk/WKvF+bDvuFZ1/7Igl/3+33FVk21QEtZ2P3+4ou
VpKTa7h/f7/5+2HVvLeq0enKjNyanXTH4wCBCM0WnUwbHUFDjWuXUWC5+hA/uWtdhOnirFv7/qmx
zsthBBh2L5TjJ69P4ydzDC1npX2euBMeYec+lN3keF2Q7stAau3qvOzDsRi7CLwInbLp2VEMZaOR
vIgU0T633vCkJWybqfKlyvh1KtcBz8R9AMw/UVrLpl6Geu88DtL90Oap5rhRDn6S0/wzyz+KS74t
XT/IrKpE1BKLrIeGys2MEELv1PzeEtEVvy7MO/Zbr31h6DSYBhwbi97felAUPqlgNv2knI5VloZW
OzWRUJDsVi0ucO7xbzoIcr0xStyoaBr2454zrXg1vMrbuAlGC5yA1xF4WqfPj1mJvdUxSOZI60aj
xjjSLoZeUKj7jF1GZDQs+aIkAkPzZU52LhScrVvUUT+qiNCFm7FbTgz0tcr9TOT+TlXcNjUHo8os
n5XVXqJ5VFPO38Ow50kmZCL+EZ2fI/i+Hcf8rVwpUjmZ9IHKGuEOUxo43Wrs62bSLgOC96EonMvv
Z07ptkd3oTZxaJgYQ/OPkdD5pzSYrMYo7QPQb4aChBZnv3KYPmZLQ07quc7KV3qvDDvcDXRruIXW
CrUIJ8up71KdfrAdFOD4w7zjyqpktxVn4AI53RTq+d0S7so/aV2qjxrhRCvJ49sqHsd6U6ntPwpp
nCzFxpqyH3UVr7FVfzRZVNotlM9pDyQcKImxxlR18w/F4a6c5YvlEYHJGe/joyB2opE+vGDrDkl5
1zEu+Oa8dGG16MaOM413n/3jKL6CbWRwE933vBi43lL8Ebm4DmJqAwNjhj8afqWqg993Ok2uogcU
0C3BHK99UHlQP+JpvDS2Rp1le3vETI/UkPOqCrqzM/cXeWmdv9zin14PK8f75rFZ/J7YsqWMDieG
xdwP7dJS2J7S0fuhQImj7qMQLuiKdvxa771pfPkVf3Z9zAxezhADPRrWDB9c24RVNrhHy1ujalqd
YLCHOpq9Utvgsjsr9Mf8KZ0/1GluHyUcWkRe+rR17wTNSK+lhA2ZGirPkadauHYkpMMCG+mYTj4J
T26hMsVlO304NdVDXC0HrKrbSUOkTpIok/dGRkvufODAGNE8gTdQY51PbSKXHRS9NRk3lDLPzGaL
mnvy9p5IqF2bbgs+VMxZNJm6DIywWodYdJA9TOLCbftAy3h7jwhHq5Z/N12wep4aumv3gq3FwTuR
wtg5lO6cn4alfB9yYT1iBldxb2WcBac2FYEtVekvNZcaOsZzraK325AliiLd6u7SoHqhYrQ55Ep4
AL5ax4QFMIQ1k8rBA1n+qfEu0ypEhM2dB6t0D3Gllb7WccP0qfNoUj8YWGkOhhL3/pp3ru9JLXK9
/IaplfUxbjrfVUo2bP6obIAmJpSWjL7r/Rml+1kZxIhZ0fB3Z5qybZ36ZM9OHhnOkIfY0b4Wosk+
SA2xrSxrM+d0L/rcaXat5Ig2D+Vp0LmNZr2/qgA+grZHnlGsEU8MmtnYHguGIPtFm+/zflke5ZIf
Br23QmlC+UCJiqOKZzXKuRdW2JJ0zQ592S5oDNTNap1ciRufs97GlGC0H0InrVHn1ZZpd+VuNr1r
p2g7y8jOjoruuSSceZ2am78iaNaJIvX7sXzq47EKtHLK6HPo/8ySbSOdyQV4PG/wSBKmcZPWHly5
7yayt4pqbMfUQ8kTnUllw/o4Fl8lZJBwVFcwILhZAKRQkQ6t4feMl+rIB9gJEVz1B4ENs1hq85Ia
nE2pO5tabfxVEoi2OYaS2LGvFHDgFVb5JptD5wKh8TA3aNklWxnqNENO3aSqWHwHDdNcuNr5k2yW
kVFZM578nSVrUgyaIOdiMI1EdubdDMfVnyRCucJoQniRxnTKl5Mw46MyZM1mMuLX1GFpaQuAMQga
hUus3Yp/1JMc2enKlV7svCnXhUN2erPWOg11XTt3A4PtdK/33dmaL67nXNEnsgukh8C7oNmIIwlN
ERYL7ixVidIERdrp7/eD4e5YIlh/i4dkFGVQpZTVhdK+9UX3YyRzUMHY3GRZAiYO6khnQC3qBuXU
K/mbQiwibOycSVAgS9mD1lDNksdynj4yu2SJL9at4ahfFJnvqwXhodprmnds6bTt9ER+xmvjp674
FzPNOEiRYZq/Vdxt47L5iovvpSR24kkLxIIx7zoD5MAy938NUopyvJYAkPAXkZJdlln4UjOtvauH
c60rSObldEP2l7tudDKmJPYJ2q8GHkRfXH3PaCZ5U3BsXVnbgmUVaQmNQDc3GiN/w/8+V8X62SjI
Or8v1lcNRdV1T/+91azrddTpnYx+v/v745YWHwexUNqWvPtsTPJI0+F7uv8qv1/yJlPBdzkk2/9+
ggafgw6gdv19idPgc8Ylykiy39+2d4gcWQva0u+7G5m2POrSZ9twz0vOTWQlZbpJMJQsLvitLrf/
Vo7828TeU1aIa46bBgrR2Cx/e3daadw5qZ8oPJ6J4RxACtOQq+r7xErT2zKqAXxtqdO+SxKIhk51
SyrxFlfZR2J3VTCrjJdkapaYBHNWnJOmccWbUvkiGQjbuqxDHNEixE2dH/O08WPk1IeBRBSQ1A96
+O/EkG6cMcLY3tMByYNcrZgQIbwskDO0DjUcHPwbKp2a18ZpjiagjhdTwdpH0PDRNTbqUP818ElX
jTWEtVq+NzXOk3y4NVn27An3ZVxKNTSS5GPumx10rUNq2kGyetqmybtb4y23ISURY3XTn6F/q2cN
LY3qy5B7uVqWT4gEv5SCFVUV9j4xsr033aEeVUzBPM2EmkyPUxawoWooo/t/OIPIN55Kj9BWaDy0
vdwxLAagsPhIsNOi6PHvZoAm8OJhCNwRHCWBS3pcGTavdVNnNYbyxr0hxn/qvU7AcewCifLbz7qK
4N9+m2N3ckkWKgmnfZgIn2sMlolQDOrwFD+PvHjrIT7bBY5J3X61i83QMtOlX3NSI4755NCBCHum
EzgovlE9Z+12rORLY7lfikWZyP/lRKrdREBsuochEV8KzDSf8TN/smqKt/gOY6Q77SQMY9zFKqcK
K3mKmSa4B9zwmRcWT52kXozdhnwWuC8yzsDYx4GRKUYm8ZUzXahdP5pZ+RtPQLCIZRksrm4ZWHcj
V62QjcMG0gdWSrPWSU3iy4bk7ljoOhFQR6egzsodcnjtybk3owpLe+jKKo/u6mgKeW3jlIgEbMsI
OaS258ZXSyuLFub6BdiHSLoRCLuzKaejZZeUKXQY4Etpl9VuZMiM2GljqE2Kl3bGSquS3VqyB25m
x+cd1FAeDWTBKGMNysq71jt9uh4nZ5GK51HrmAGlV88mTBCc8OzLRQjDCXm8u2et1fgt73qYHIr1
ZuvVI4oQSB22KZId1tE6W0Nzs/pmr5cjjqI8e0SsJNokXqAe9g2eSTLuwgCVu87FWWXm2mnU+z/E
E9qrAoRzNKzqDHfEZ8Ztf43l0tyoYO6zuK4uX1XsvLtK8Dsn6t4T0u5GMgLswbGq8gmTR8HNP2yL
hVFgo2n+5JynHh0EIVUUDxXgE3Xlp6TOuFOm+p9rm0O4TKt536XFs8sq39uB2nVU1O0TQP31mKxE
GjhoeECmAwfwCb50bj+tokOXNGJTuWQTvMV9kmmQqlifE9HQly/7qOBosje7RzHMymZeKgvh03ud
Guc7b/LvvNbrI7PK5ms/aQWUTNIYCbmRq6lJL/DsWm5kDlVD0NbdlLrbntlR93Uv3uu1IhCQKJvS
QorMFvmozDN+Zat4pu0hLpartM80pNlEbAeySwacQratCQr8rIniJe+WDgpXG5b9Oc5c73Ewqvgx
d4EcdEb8R+EIt00aRwsVnSYGKyF7FS5HaCpYmgpbM3Z1PD+NlZtthtgKWIOMu2a9hEJodthIle0d
zB1bMUAfkbgPNYGAbY35iSNBXF9KuFcjM+paplpBrYr1K1DvP9YA618wKXfXTOWnQJPuPUw4Q5HP
iPE58drOMjlllN1FsEDUknWmAzy4m6qif84KGHtwVHyb6FwQU3gGmM5WLkRj7xqxHLNeNTEuZSah
61f6pwgDufhoRhMP8O8HskYbbewfHWSjoCvmGhhSp4bl3JUBPyvMMY/tJ48T7dBqya5cmPBpe5xE
c4N+m71wCrWIBwuUafzISxa0ielbXa0H86yIoM4ExzCLPKlT3zwGaYYYtGdEy4uaFUed+SFYEPxM
0jRwZ7YOA17VWiBQSvYMX3cItSEicjvlajBXoqBDI/bDoImo9WDxOCkvxev0QxnMCcTCRzdJtN/U
e1ytzA2qnPYJTmDqUnKWdjufmWpU7kk1g2FqqlurYXHWEw43k+4dxq6tz9PqctiSVb5ZbJnQO7J7
3DoLnLDO7HDOeuc1g4PUwqUO4IId9dmwAzPWWEMssR11ATxoyFN2h/SiEmiB93Iau+4tKx0rIvPx
NmTGGZrnofA0WohgD/Ft0Qex4vnB652XlhUIEpvivc/ElfxEJevZ9LKB3401qE29NxUu9dSqajAy
VHPHWC7vMJeUcxzYuG+z+k6Gt0GFeSjZifqWIC/7bWymp9qrP++Ni8eZouWhGIhdaaK5uDHuK9ua
3UhWBu6nYnnopdc/t7ZxjJsPiXflrS7oAdBH7mhsTk4okpzxU1QAXGqlC9PVxCgfJ3cWvyfZ/Ou/
seT5qUzrATqYG5nPhtLVGGRK2qldEpmVPWzEIuf3eCJKynzoVw6z9mmNONUz+bo3nJdeVMXW9KjJ
sym7ZkalBBkYAX+uOY5zFuyPGuaRen5alHtSURdK5IrlHBcsK6tF2qzrEoprAYcCtyMn8cKeQtpJ
r0yZ0x8qUtNw4cpXbRrwFDn2V0K7c5iIfk8NioPM7hmPtX4HMITkN8NfS3l4Z1dVsZg7WGolxh+8
haZCmw8I3kbzZBklraNyvnRE5JHY2U799I1EcY2FNt+olDVc53G+I+v5r8zx/lttG29BWz+0usVY
cJHEhyl5Ibc8R70B+5FgMTdxpQGRKxxAlkb8ANXyp59EH8KE7be2K/7a6TgHabO89eSy/QOoL8Ep
s60DzRnfHLEYm7507IM+u7BTKlpUolKUQ73mzxqD1KnLtJNa5ohAZrx1s1E5GIJxOH1u9ttBK+hw
Tyz8Md4nQJlpezKr9bFUhPpaCYuuYm/Vfl9yghmGn0lPQ8OyNBLRZHNG5PNzbHov4EyQHN9WCst9
PzrkVsqc+H6z65SJBrXdBbOBJq40S/qKDREJMra+eCF1P3atclYVP41NM1IGayMcOs89vrtuis+I
a+gxhtJulREwJ2MW4wfWsRien9sdnNL2B8LOKloIOVw2LXJjBAPi2Ar1SS1vKm2ndF5VRtEUe6qM
lxQmLDJWKv2s0oLY677seX30BuQi67LAVVpTF4CcAOUZd92tde/pRkU5lnBQz4NFk8rJlhdrZGSR
ntYwa3Iey7Q0HazyypUL+m/QucRMbAiQwpsQuBEmJvyXvlVP2xWEVOi4vUshWZ/W1nFCR3lLFSt5
jOtsW3MKEZRklsGNXkIk0/lBoaHIZrMYmMtWjSnoDiRdBmlTRK4YBIv7HyJbcloc8BOvPuXxI0Fh
0KplvIZVDw93nn/KsvoeO6d76cz5Z5l0+2yoRgzw9GjEufnu1fRuFKDowK3Ma562L8tS39bZdYKO
ws6bG3MHZVWPXMbLBOD2nlvd03xnsOxnWWlPbjn/d1opAdeFiVj6jV0k+VvaFRfX7lPsrFeFq+D3
85KexQyCDS204KbNDkZbf2A+t66Fll46nQS/ta7DB0VsIErGJ4zWei0M5CYaTHaUaEoNV4y0eEwR
7+fTdHEJoZv4oB+M3lxf9dL1YUqU+Io8/Ultsh+mCFuftVv94N7IDmVF/wqx4Ngl6iVRPfs9sJfl
lNnDHtyc3BqLB2CxHUICQ+WjqtOuGlExUs2lC36vS0djuBpJ82PazbkrF8rTxm33kjYTZFHa3WZF
QZpO773WnusVC/QQ027VXEsP2LubKK9p4DQ5LIaE3IPbVkFh0UuC02FtK7tKbsWK8kmWLtsQFnqY
sSVgGJxvqlnQQMp0UV2HQUUDGrp6p9YD1gnbTakUZ5ztE6g0q2E0b6bIQHTKzujAhLKj5FvssRwT
9fxvtjZDlCvuFeQ7zRzVTiMhZiOc8lIeM1WO0AVJYCazevD0+KbJbjkO6sBWqJ3liFytW86hcAvm
dsbOuFGhPPvAhjW/b5m1AjptPOY66rHmUE5BjByrLZeWc3Mvs0M/VW+mM+G7NtxQrmMbAtjc4D6T
l6yclK3Wak3wWxivbplsS5gzATghUCQGHnKWDzdEjsSck3QXMwE1kMTs7GJIlS3p3afVMuTJ4ga/
3dGwsWUHRlGXZxSiPsrASYQmqRcf5HK2HW69URYnc4ibE6GG5uR4a0KGjxqpqtzy+N+HZOaUoNi9
A6gZuTRq24JYR11U/30fCybU5aV4ixuskswozgPd1dejow3r0ciJIM2ZdIKUYgB/nWMeOe86Wxuz
w0G26IImVvNQdV0Gu1emG9aEeHgXGFxSL5OT7FcRlAnTuZJZdlrQcNI6AG/1CtAxHGDQQKmiMVYf
TaVoIibPwKGW9Rh1d6AlD4F1WHJbD1dAdv40jvKAw1Yeft/GEEMfLt3sQJCcW3q7znZdiA8mPCNz
J+0QwyT+Fsv0eLLz/sbYqh3+/I/BSJWognAwmT2Aj/ZszbL6WFYSbe2Zgro8tmn6Ab7qmY3Wo0LR
MDvgVQx6drSgEeW+N7/dDPjb0lTPeal9krnc9hmkRy1Tv42Yse6wrFmJjnrKtqzV2SdshEu1iMdS
WkVgGm2JpMwVVmdA2h32itGMRmP54W4dqLqtKkgC1y5fOb7sxpbf0Km/E5s/RBu8P0s7PgquP4nN
afFbpTrEtYcOR9zFzCD9jrE4TYb5w0TiOMhS/ZJ7RrWrCUaIrHus4FQrGkFEKvJgLIvv3LnTh9I4
wpfUI8qlhG3IuAz1GmE+6bgc6Q2dwN5MXo18VcLQsiOru2EMeG6M5yZzSdemgCe8zAII6n4RKH6s
ah39okR/9Cq4RRMIIMfFdr7ILVXPt2d62P88WjGrXXRheU+JOisCdas9xeMU2VoMDElRH8yl+mqs
jKx0iWykT/TTXANlO7nWXXcBRzNs867OIkeFBeoZD32Nc1ditxOMtMs6woi2ikVI5qa2M/T+sZCw
KazB4fzjXnL7cSzAD4sezcqw6KG0OQ+5q5GCGT7JWrAS6fW/LsOlxECMBvRkdu8e6Xf/x5hvpmTe
NcQoIwXjkomHy0c9qUOje9UZcSQdsZnwbft5b9/uzqIAx7/YYrU9unGFgqBN/qBKN2jN6RXD6Vbz
9NeFYi8yvQcp1nYnxuyloq+AO+0hFdlz345ZSFkPXah5VEcaerWBidHgF2P2Hbe6Pj4lJoPAWpPR
TbI0TyBMOAQXqRFhiH5XqI1dDBW5iQ3F1L7dVd+2QIjITUMa7vcMNHpxHc+KelfCqIztK7al7JC2
UE2VBNJQhTDf1C/CXE59rgxndHFtO2t/8nV9VlS5q2vnOzEptcQIFtdqzdAune9azSffNtO9Eett
qJbUOZSHO1FMf4qcQo91mAIMHrso8L2AErcM/Ozco35uYhI2TRZnJXsqLMoNOUatbu7NJEOf52JQ
1K90vOhW1dW0z3ouBatR7ZX0MuajQJkmUCKfFkogKgwWwrgy6mBenNeYtJxQDPCKOOG6Eb1/teZb
5gxPNkFoVy9emEpzLibr5lqrfd/lcm6UnNU45QhqUX0xvPuBMeH2Rjdxq4/y7gjVXxlrts9UrN8s
G5u6d98nS6ihWcJjMHR1DDH7PGHRPria/dZOJi77lPzBeBxV9kGvjzfpoLwqC0KNXRCkbtW9vaAg
d+U1t7MPxVTdTe70LzQtA3z2r0XFFJt8gAG7eEKjO2AtZGi6Lw09T5kxsHscTumm4I80vpnq2VLN
ywZVcXoFFSHozs6J36d34FNsX5qCQRcEhpXxMooE/I1KYr5TnJKW8fqUywZ+7NBE2UQ/SOG0qWj4
OcdxwrQzEEvpQA0X4FnvIXjKqUYl2MR8hkn5p2Pj7+f4cP83puQCmA1/L5iUGJIzubfayS9SzaLY
I8IXz4As+nyTzsnLuo7ZEct2IGzOrs7MQRmxvA4a7aNk1i+VggNsdxieLfc0GtOxU21iG8pFSqpr
xuRUIK9J0ttAY/KnHvzt6DosaYl2ZV6JhsGIyr7WGOlCyzZtly80kOlBlK2xoSugRbpZ7LJFKc9F
b2w93Xljv99PSLMeXWa4tVxh7YVQ60ediL1R1VCOm3qXFw5LYtzv6pXDNz5X08RFqCjO9+AuXID5
sc7oPTVJtXPz9seL07+6WkGHUuAzJvSAkjhsVu+5VbUHr7PggPTPliWvk6K8jh2OdRwaIcO/1vel
A6nbUdfzqBR/2eFxyCNk6Scda7JRDXs4DhbsSYW8Hb5Lxz0nGMO4Rc+knmnDLCR0Ytc4x16zHzPl
XNT5S5IWX7HZH3EQv46ee6jFmVvGDoaV0L5HJyCg47wBE9PSms2JixXjQcvm/Tjovm4SV7I1cvwJ
qb2sJi7hzoT0FbL8ExlWnCGazr2eVVw1W9wMEY0r/8qYyjKFuqzrSRhJ6r77EaBF0sjiM0elT6/h
OC7X4UFdslu2YNmQrnte9SVIdfEJLOOrVLr3AWJDYxvv4ChIVhmnTnZn8ot3fl/xoCrY36wGJFjn
olhiEfJnUlTeoL5IPExV452Jrl165tRpSREkeb6LO3nq5npv3psqqdxVhrKzhXb19P6zHD5Jue2G
tHux2uSW6fY/2Vqvi5ea4N5Ymlnsb46DAXcy0PRjd3mz6HRhUZvN2C9Mfo9ZS/4qS/UjNOXVah0M
DPqLtij5VsaNEcTRVBH8rp9ai7O2a57xvn+6xXAUBd0UazwMEAVQ7B+08SPGgLOmXNAkVRB+qoNu
ZnSUdJPjxSguxlLs8aqjnVZ08+26fWjt+Vqu33WSg/1otddWX6oAtgxNPfU0VLz0rqDJLntmMulV
wIgJDZNfahF6uTGoxHOvhpRWvsBZT4MFUH+o4B+dp7sNkjt0mVIaUnFYQLG9P8ZJrp2ceILAt2yS
gl28zP8adb1fxrtrt+VhSHIrROIOLap0NTXfElz2kGI2Q49IxL5yNlJQ45NOlkON17cBJAh5tZ5I
OZJ8o37ksj+C2Dul0FOq2qoYFpHdbNUJV2wgcc19Cuvz5iRhg4ii2OkXungeEXH6kdm5VGgPd0K/
F0TKh9rpjt8Rc/L1Ve5NT9uN7MCQU8giNF5fh1N9TReDFt1wW1brFRPwXxiuhwx2WOAq8+PMLTf3
7X7QAQkl1Y31bAodK8UQlzgfiTNtSeQYAaJlFS4aEMB0fioG85/mjZ/VVOEhSZGvc5ptkxjPbcfs
A3W90WxWex7rNCUFow/pBbzrjydJ4nfMQ6BkC7BlnhTAaNmcAfRb9E+mhfzp+dMQbJstBkm/X6z4
ynYSKI3cufDtV8zitBWkT5aJbri0JYF6ai8BQoFNjkDCCnWsrbhryPgv8SOjH/dYYSpGf+CTWWHZ
bEsKVsojM8Bog95DjqUYub3huSOW75xpwEO14GBMtO0yrqGUfbHx1gqvP4ZX55/LLsSAFfvQ1CzW
nJ7NzQuJ6uqs3MtRT/ytRUMTsLDgeVwXJNjcom+aeZe6BO+B5TDbIBmGCqxBj+VCx6bVseVu7IzO
vIvPpp/wBCK4ndZBfhqADO61ktbPNF00nEHd2Pv352G03B+Dd7v7Fx1GptOWz2uMIviLIsuI55MU
Qg0aO9naay6wCHjv4sF1mB1LPPXvoDSfNWZibtpdkRYAHEzlfVkxutgzz7+lvc2ZuODd+Jt4Wh7p
OinSigeFQUC+4rGAU7CiWBp/ytiZyO3fB00AGzD1FqcY/SmmuKiRy6ShMPk7DSYCpVXvjblgG7i6
ov9ZFdAwDiuRxfiDiezHNGhI3AaheZA8bZ7BjSiJu6mEv8oFWMtA8jmclfp5lnTbdZcKYsoXKj7u
MxectdTdz6FogGF4YZw6/+JUe9K95Ac1kU5p9ZB55U/dpS9dnFwI2REtREhvMaVtF3NNgqRZuVNz
fypV66CCGlT7ZD3ULCfB2BOAs5ZqegQDu4ZMcdEASgoRKouyRE1c0ArDYWJOatRkTehKz97XLcBK
U5Yc2NvsaBU1qe22e5CwE+eRuw9dxK8z0mi9fFBgdvnSW98HrKOchgrEQ5ee0PIe19OG+M5Drnrv
DNE8MFZ4xYifW1uj+cljCxax6PYxhxCEsc2Uqi/FSBNbvLq6c0tRQdnJ1us4L8cpMyPmo/wxIZmM
yXxMQNVhBHQerJYwkJ7hfaqTl6XT7y2yU5meFgUxFO3otLAwFP18TdfmoRmmkKDcGzPxwqbGWzzp
dMV/Oi1/HYVhReCWtxTOWPy8H7bpjZGxMrRGs8KPZGAIDrg/9NS/gI5wYyrqsaTR3kjmu+BK2tO1
Po+eQvsCm6EAfxjTyO9MN1KHTjsWkFnh6aPe4qxD8lfsblPHxPcrl4kiM1gDx1TC2SENWeulF3Vk
tUKLaeq6iBG2MyYbJ1VMUht1yWAO9mj/H/bOozluJWvTf2jQAW+2VSiUYRU9KYobBEVR8N7j188D
9szXvGiiKkbr2TB0dSkkMpF5MvOc1+gfPl5ZmSlt2uyezF3xJ9PgPI/Dqe0kAfKKSN815nZinDiq
gsAyME9R0bRI0t+SKKOdAX+EtNfQiuxSPvkWT34UcKg9uIMXb3I5RW/HpO7h+U1ltz6COkn10LUd
VT8NoQa1kR4kK7UNaT/qaFVSR3zBt15DpAdxCRzC4CxjyU1uPS6OrZQ4UR2hJSVSkQTbiXZkQHxH
NWSVqdO1UXc3PsZXK2xpHrRGfFUoAK7JgVj5VYq9kI1d7Uqrh4NZv+kxt7vM6m9BL+bbmAQgCcQY
VcjiwLWw5h6NjpEJ8IwrtIxWqP8swntej3EPZks+FYX2pJREZZMb0jqUk3USZS+eTm2iI5NGdVQ7
1pK+5yaTc5VW77uuQgOy5pQZx+67JSMpYkXGXb5mYMx9NqWkg/LYjeNWUsnWQsB5Uxr5EQueGylQ
oolNdGf0ZHZ1pG+8JCOr6TYOxj1O1ia7FtgJLiopeqVq+ksJYK/n5rsEnk+xIH41YiOwVMEsVhD7
d2kaoLiGZ4w3YIsxaZqIXmetEWkSYdjo3bYzFFSYqO2WRDl/xI/OA18nhSqKB6V14pTqkJd4VaCU
6MV4Vcf6UTK0KcxzeOrF+qMHojwa6e+yzve65ONDnfnXba7dcrs6IWXv5E1tbRqvsNN2PHqlZEsd
MYzC+17uhJ3gmgaKHQbQ0BdXi258leOj8pwG+ssYSOO29bxqW5hc4dRfoz6B5/wQBG3OTbt+sDzl
KSW/u3aT8dWQ470sSiYnkKD6GWkcc1EFroFI6cHGrNJoy4ACwxLLn56gpNtEj1zIuvyu4Xn7AavO
R7OKdAR5hal4p+gvRY6bhcD+LVLzdkdBsxOv+BkHh6AzvA3deInbQr3GQOS6GprmVe4x6Uq6Rjno
Cv8WoUP/SvPE1xBoPJJXcnno+qJci5lqHU2QIXsm6b1f1Y5f0rG6kYM7M9N/WyZaS6nqFKj+p8K9
7ykpx7Z6HcSuMZXLV0iQHHql/jGaOVInhbhTPRU1vSiHG2z5WzQDiJu4umDlUmpXhRGgiaVOQIk2
eajlwHL8KldsDGt2ZXibmrJu+wKQUdfUbRE46iBn13pQdpPAEAELqKzWd3gguvg5Jd5aGMGleZoL
U9TLEAveyFWJ00LJdTjPlIdR1MHypkaxLmrTcBpRv9et+L7EbqWL6x24itRRQ/UX8KfK9kOBVEhH
GAdmRh5UMO6UimS5Ok2h7MbM3QrqP/wgocdCLZFSBKDD+1ZHsbcARYASVEXVLsAiwYpeIZIm7IcB
e5L6KFcEHtkTIxRc25dovE/9EsCaJtqp9oBQyp0Y8AtULd21K1gbTsq4NIn6rkOgSncx2dD7XyTL
E9vvxRvdOyUV6YmWo0HMId0Q9cBRSDdKVZhtrAbXDjQ91HVdotjvetTAx4dSzxATQXVZJfglEnt6
a+zHOgWeFz7VUvquFfreCrmLJKLVbaLRtmKu5lF6UyT+vcFJ7sp3793WSHZy7u3kpLxRYv25b0Fa
BL1kwMAjJFXZTqh5BoXq1i48Uotid9BaVnHZqXZfCQTwsRomXhpVfVTZarOsbBiUT4EnyWtNAeqg
SzKg259un7tOmcavVtzpSCl4ayPnCiaKxSEQUTYkG9OssVXg2ppQ1Iemmax74LVVTc5mlBN23EjZ
V1ED/IAqzaZUlb0pkktNEuUuhCwLIR7+iV90zI9IeaqRYFxFUhah+xBeg2qTD1IivgBB1zcBFdNh
3dQwIMsggUOkJy+Jllor4GlkjtMCTWbiq6K4SEcQGQ+toBeHBO0BVk7Y2YQo5TDUQsrhKKe8EVoy
4i/DuBGbUHnorAreDuBWQX4N+/KEtM7ogU14arBG+KMb3hu3ouiFAra6RtMHTv2VG/rvQ56/ImeS
AkiBRSjWcbzTJTIQKTC1PpjMAsFn66gLQZUVPjQf5jUM1Hug+DHhUlsBNWRxgV15Cf0Mn3l0Ip5E
1FyhIH6InAPuSJmjLhGgNhAPt2VivYxl84eEK4RUwagOAGi4wFGpGuwaFBN1ZGsd+3J9+Pyhc42z
4qu4f0FtrLjKiB9qAvpxAldQDIzyDVQjgywh6toVCxfJL86AklIdBqHhR+HVh8///M8PBGN/l1A2
Nv/5K3H6tc/fpQi8qypZhHmAPHUqdRp2SvwJRGy082UuLUmKr3fceT4eoMU7ad/xkIh1hUM9taiD
V9TjAQWl8ZB25Q++Teh8/lcwImSDaApHzR6RglC+swYYMgo1JscsOCM3oeaemnbYC2Hr7kjFkikJ
1NvAjSkEBCE116D97ctXXd2z1nV8sWOEIIwGXefqvq9bD2KoxGKMhl2rNi/gclGC+eCEiHWo7EZO
oOoMODJ6eVxyxcn0NyF7gm2qcJHlYAv/zv1BGQbAW5FZW5/csV2GAOO4kWAmYO17zkUEkPYgWj73
taAMHU8JCQqeooJcPYlJazwhdroJwT68BoLKn2CY79PGbH6IcEfYawAcABqIy12qSvqmStAULduU
JJqRXwuhJTxUJGyOw4QWdpPIfw3Zkskyd8Otmco6No7wPAQNipWF1P2ri2zz2gCGp+soGEDt3uQ8
bK+SlCVpauwtA7NAEYhw4cUfaPqh/hgVz7IhILRUkV0vVAhckUuGL5OUF7WYPDzT9nemwQMuEfRf
x0UZbxq53xiNmGEHjZCs64n6daeSdm2CDuX3GBSeF3rNrcYquI66Csi+gKyH3unFtp8uzXgUx3dk
I9tTMrBLfv4zQfF/G6kCxGrIzZWmD9kG7Jn07/9Z6/lL62fwYywd7a8AfU49l/PreGzQDXgjfwQQ
M0Y6FVGoreHDdcDbhhMymM82ikXH96eiBAoShIfaUf0GtxS5eojzY2RRNoARryIX296Ecu//0DuV
I2kUqavU1eEmuiG8bMO90RLTg8vT2eEkrxmUaMXViHOsMOtj+2GL6Xu8tSAsfhiVctOwJICbkHsx
ji1Ikys9QEdG7bhzinXz5pMi96vMRyxR3MScGoBOTWlUyIUuVU8jzNurzz/954ecNU/wPXJHyzVj
BSz9KGrawRfLTdgpV4VJ/jhnTI9KKdyUYVzbIngMCIMGloqKX27SAeihan4krlfa9agTXyjLjOpU
zJHdAOQkUSIwkHrlsmFzj4UQ3AUcuxUYG/AuSnHDkul7m5wZQvRmftOF2cPgt78jmUAvNaSDR5/E
Q6+ChzSxe6Qm4XGDIThztK5BrHTSUR+T9kAdH/GqtAVULko7wiuBapIqLNrmkY0TTVRkUwLPc4Gz
FgdTbge+qi7+0ISd5xQ+MDYTIOeBo1hpx2ZlUSjJu4OCYD7lY0Qv1onpnvDF4/aUBPeihelnMHBZ
yn6zS9lR0Dc7pbCkh67q1cOgGfUq9UoH40x1LzZxsfeEHxQ2tpol3/qRXnJ0RbjP40IO2HoDwbPZ
qI31XiRkdkZKI0wo5DJF5F7GicoBd21yDLW18FVUrN9CPppOkx6w/D6ZgmwcpAHCkzhoH6Vb3lRB
s9U9+HAtJ2SzkTCoFRJn7ANtDyETdFjabjrLfwxToz/p3Tg8jRnZllCxZb178II+3pYNCeGYdFoa
D+kO9Je4TYL+NXBH94p0S7GzIiBZQ6cdEt9r7HqCeLQDkbyidinr+ZUUBOtOQ+M6aTZRMWxK13AC
X/uZ+eLPLgY4F4LxyyoXn+E0FGG28APFGxWVjsZcVxKbzliuBzdE5p56q0qZ46CgdbAShTFyWqO4
HQsCs9DA4wJ1k64Rsm5X6YiFQJRA21KCwfG1jJcY83cjZ9KRmkM84vQpkP7/heQvWAbJCqY2y0ry
j29B9/YPr6DPf/BvIXlJlv8lioYmGoqsypJp4AbUfUxGQZKk/ctCp8hSFX5fEVUa+T9C8rL+L6zb
LSTeMfHRFdmU/scnSBb/pZmapYuKaUqmoln/T0Ly33lJmVgVzUx7ElIFEroA8am7c+VtsJVLG5vU
hy+j8I010Hfe5tPDJ3Oi97d79ONxKpL+V48ypMsRIz71sQOzTYM72mypTgfvmPydb2LyLfuPCr4g
S6qhTk1MPmpfmoDU3w9uyvsL9Z0g/Kjbf890nAy+90/61nN+evDMKI3tUVFDhXcnECNgEQNv8Ck/
blCzgYMKg8ZML3iyLTY1WRN96UNcBEg8s3xP5FiBKAALQc/b/6VIW7SjLBUU84XBkpg1346W/M+W
+iLQBKjoMQC+Vf/Y3ibcP72VflO/Vjfta/Xr777J1PqX/shuGat1Qn+orayU9Foors8/WJre87uv
PfM6SFAgx/gtZbb+ibD4UNbBFUBE5V5WNzHb6sH/aHbnm7K+b0mf/v5LH3pk5VLo+zGVF5TB9s21
/lN+LMX9+Kb9PN+CNH3ebzqjz6y5ogLTOCWkCe+tf0/foz/qn+pOuCe7V0tb870+SRdaWurLbI0L
Wdd3ATj1Exzl6rl8FO7Fm4k3t81uzndlYRHqs3WuZVKW+lNPfE3GnPSuEy8EkMUxmi1vl9oUp1Hs
HHhwdo0Cjk4+KVujJlX+GR5V16bG5v7wLvTjn6Zp/xNM9Nmaz0QjGTkNRhQcj27U2m0GUoWl0o33
5wdqeu3vPvlspUuqgLN8EMBCgbqx9dosQ7LNEw860sfrv2titsSxzlJcQ/VpAq5nab0mxsYCNPV3
D5+tbKtArRBie3wyrJvIPVZwDAAtrc4/fCkO6rPVXYmdruKdxJp7F+J1j1+juYp/yO/GnfsCqf18
KwsbnjZb2CRCBascI+L6e/so/cr/uC9w9s4/e2EdaLMVXSt1G1tKGJ/qgXweKPsf8RBf2JCWnj1b
xCSToghxSjYJ6z0aUS17PP/OC3Nem61d4JCCkMVefAo74NCDJUgr0cQD3u+RehjRVT3fzMJRQJst
ZAu4emp6zBw856THSSShh6ANxGkFCv3vmpit3rQYhUTo+LJgu6rsKnXEWwsf1bf6wheQlj6B8s89
geRq4IvT6m1QrrhG+PZWAK66Ul7xr/5p7sA3kHE/35eFkK3NVnEtlKlHCppV/Af4/bV+xPrgZNnD
9vzjlxbBbB3X7v99fMPj8R5/1h3/7vyjlwZptojdRI0KrWcRF5L6nuds1eRyzj96Yaqqs6U7eMGA
BAKDUrIpa5MVbeyYFlgK8HLnW1h4+cnL8+uuL9cJnjaYrp2KqoJPDU1P2px/8tJONp3xvz7a71x5
iI0xOvkCupyyliBDiCjKz6pKMS3BKsJJk1Hb6HXNRRzZLThBZXMVgOI7ZHGdIfgMp/XCu0zf4ptt
SJp1U2+aLEZ0MDxhKxhdi08jKaliLdz1T0SAv5ti0qy/RVemlQ/M7Zj26kaOSvAHIyRfRawQtqwf
lDIOL3RnYTJLswhm1ZDuSnkwjq5VwxiLrsco/4i5zY/WuBu19MLEXohg6qwZVUexRsmnuQHhJVj5
L96TVq6wlsHu4vx3mWLhN59Fnf7+y5mz4ROPPrzMkzkKW0QDkAV7Q4jrwtOX3n8WHhv8R/BP5+l9
Dqelf2tIkAl/KhOfempZ3aUjwtIdQ51FSdjLMeqYnP6RAaIcjlFWj6QMMl3v7ksFimhct+aFL78U
EGZR0qBO0aSClJyyEMMPfDA3TRRA4iu69dgANTn/WZYGbhYsKY1UitzRinryqBWbGyAx0a1YIB9n
n29hKezMYqZaN20LYyc5NfWzT1256y+Yxy99DGUWMlO9c7VG5cnDHWYlCXzVjyR3yFNSiKbCgtlA
mV3YfhdmrzILKhqmPq6SFhysMJhBrF3Qr2rzQj8WBmjKwnxdGWNYCAUSLBysYC2OyR9KIedHfmEG
KbNFbZBALBNS7yfKc8jlnuQScy587drHv3v+fy1pSh16EfNly3BVjIdS3gWkCis0jf6ugWnEvsQM
EIRqST48OiHBTRSXynVeCRuhiK+1VH4+38bStVuZLWlFIsCaYRCdZIy2Y2KeP9xLQtoAPvRBEU4W
WljHDbvKysJNw9ayadx63Ea1KaBi1HZX599jYRbIs2VSJMgAq2USoshsRk8t+NXjdNXZn3/6wvyV
ZksFAQwzT3FAOY3FZJCd1G4Ash2YV0jA9C58rulh34R4ZRaxAEagCO8X0QndD8TsRA2N8tWUJenh
JK6ozv5VX5RZyALKn/nddNio5WcPxYdg36oXPsLCMCmzjwBHPBe6TghPHlBVwbrrlN9Z83D+tRd2
cnn2CfzYrIcRpb9T7ZIubGoJO+AaHxJPsH6KoQZgykDe5nxbC/2YDNi/Lpw6Qjmx15IMQYjB/ZWa
vkgMgJ2tdYl6oYmlC608C1uDKdXtEDNhITCXpR2ioWatEzxjKfAhx9xQA7zwwRfmlTyLYxpSWoE3
0lKLs0+7LX/31TpEgculzLtuP/5uyKah/BJr8kL0cwwxWX9+BxpqmxiTDOqF3MtSD2aBDBPEyARr
xMMhXmNoNhkhrqBagHalWuRf6MJSK7NI1hlaLUgtrSTPmraZdHEG25UAR6xJMMC7+LuBmq1yLDsL
NU5Lztfuddzc1sqhVS+lQBfO7vJsabt4y8ahV4cnDZKxAv0reEabGMOqTVS9eOBcCiVaK9mFjXdh
lUizT45bO+5GSBAc8VVYQcuacEcgkP/81Th9XrS/TqhBUfC1wh9F7qprQPt8afkZFd8Ln2Hh4PZ5
FfvyeGgxWo5qeH/0pEOUbjLwlAIC7VeZv9FH+++6MPvUJU51HgnF/uhXj3X1EBjvo3dhri69/uxL
64B6vFDg0ShmJuifQfRGAfPexHlWvDBCCzvqZ+D6MkJ9a0CYg9cIEPw1zvcRteLzw7LwYHEWycWk
75Us5cF9loGUfKiHx/MPngLaNxuoOAvbjQbK1Z0GRY+xBnAGCeDZCk7m3z19FrAFXdFDsfeGo1Cc
omgr9+QXtkH1d1unOAvSaTL0nuUyKK5y51ZQZw5l+H7+xRfWqThbp0o6KG2NGyPwFqRHwUhEVbLD
F+HCMXnp8dNn/jJPktTN1CZreXxzFDhjRsJPq3/5u1efheRW6iJq201/lKJXkZRgUe+87vnvnj1b
nVXrgoxVeG8AfNgeCaAOuMOV9vmnLxxXxNkCNVxFTREJZPV0gFdU0XpF9WIr5dYNUD5HibIf59tZ
OkeIszOXUmb+KI8ik36Qi1UDagbEiX7jidqVjnxlqyjXblBMQrkgo1U0RM63+33/SPr+86ujpV+C
afGHo4gtmK4cEG9DgCZaZe6TEMkXGllIjJnWbEUHpab3WUMrvhIhAFAHqEehAGSPJceL0U+Nkzua
wlHP/ejaHXzviHPhMOmNQkknj7mGDtZfmOaf1+L/ji6IO/6zxwaavHgBNcNxLDNhP0YlrCsdoM6v
AjT1qUu94bUks7CBqKhtRCMIf6bi6OEvkwS2WmJ7oEoy1JTal1a5KQ+oRMKn9uORYz42F3Ytl/1P
0O6dIyMVd5P4AFjdKK8wjM1EJPGbAunhzkPHwReviJ+9o2TWePKK1PwJbQZKsCfkyQ/I254djJZx
hKyMQ8igJdC2hkR2DFdN7o0izC5s0N9vQaY8W5u4vEOVTzz5CDwvCH9V7ZtiOnEbbYBzIZF6f36e
LSTWTXm2TGGdDNYYI4djPQBthvNJuXUNkRdd/hfgMnvvNrr5u8KuOT8/RaAMw0imLQV+bBhsTReN
g+oqQVoIvh2KIEB+pQvbyfdh07RmAR9JTU2NsaLBbE3bjuKbMshQEt8vjNo0Ot9N1lnMF8YhEoEx
jXj99Gu1U9fq8JRE0aqxDCcWf4pD4TQuFHx0hRGYbvoLMXUhp2SCO/nHZjD0cp0LgikeiwE30GCj
qS89MD4LOH4T3eV40wi/zShdQam/0NNpvL7r6Wwa5qKVW0jei0dqscl1+mjeEYXco3XXrt2jdBC2
6Sa5ER7dS2fsKYB/195sPiJWKie9S3ve9fAc3mbPip3vFNgtb9FNvj3fqaU+zTYPl63CagaYVGiY
xmtNhWXiDVrueFnkbsDD3Z1v5nNef9eX2d5RNMngN00hHo0H7x4pkvCx+6M+93eFrV0HCDGD2XSk
2+GQnjobvt1gp6dLd5WF6GHO9g8UbfI+Emm6Pzb3sePt9V11e+kwtbApmuZs39BcvRah1ELBkvID
9KG7CO/CWCs2DbZaKMFtrKC5c4X+Azmgh/ODudSh2faAc2Wh4Qo6HsW0lK8CTFw7U9vmBV53uq+h
3dhBKIYJZ/1d/DBn8cNL26jMsDNHcTp0BFe+USLcZHr1whRcCE/mLICYYpM2KHOx2wGsSNtrq+3X
rnKpHKsurCJzFickaTJViXk8EoZ2dHXTOsJxWIfMu+jU7jWnWgXrZN/YSCduxA2Xs5Xo9Ovrwra2
1l3hPGCXuB82Dxi1Xx/iDRHsSnDOf8eljs/iSYpjDycb1KIHEWpL0/4yQw82UvJX53zTnIUP3QhE
dJjj4Wii2NPLyZ/ara7LIL9wSll6+1nkwK1ZhaTHuHbNsfMHhJOuVUiP54dmaYrPwkWFVp0fogd7
zHwMbDhclMVDgiVU0FoY8WHL/PN8OwudMGaxoaqrjA1M4KYV5lDOXivMEK1uf/7hS0HPmMUGC/ZI
3Yz0wtxCrcVZ8hRfSbsIlYZ1egtMejO+me/EpSf9R33qHuRjtTvf8kJUn8Mp+wHvx1ELiRDV+4g5
QZbAu+tfMujw5xtYCntzTOXAzPUrma5VWCI0sgjZGDaJiYnAH694bAssUJ/C/vF8a9PX+GbzmKMr
M1cyIMwQgFpECH3XdNr2rQuvcFwItMrO69+ar23ON7U0crNoEZSZgZdbOR7hRXqb1OwRe3NDGKJh
3h+kKB3s8+18pq6+69Ns8cMzHYQxgFbplvdYO8To6OTNG0r6Kwhl1jFx925llxYsefUgHwMxdXxY
sucb/yxVfNf4LDS0nhb7Jv4KR33rbptnPASPkPXW+Q5Ll6d01x5MB6W1jX9yN8I+vNDq0onNmEUM
AhLKh23GPtLHqlOpLqZuIVJQcYgdloktMp4ok0J0lXtbC8bkjzzAltCI8+7+Qr+nwf2m3/PSDRh/
M0yxcDkG1/VePWg2TvBH85CsoXyvk0e0Lbbqyjhw0N97jzAXryzbuPTBv8+YguXlnb4kL2Sv1Nuy
m078TrQTNx/GFrX5LY7MFxpQFmLZHE7hlgYithENUBvzroNnxSnuc7s6pNthl9vlfnSSt/hWukIV
81k46bfZNnhCquHZOrgr/9pbYxfmeCdjW+yzh0vljYWVO4df6ElrIf/HO0mIjxrGTZL96RP4es2t
XP3Syxc9Hi4s3KXezw4pWOS4Rl5r0tGjjiVR6zeSj9LQLuxHnxWMb2bOPAPtTjrbIq7Yx+LZaFbB
dXPtPhen8CZC+8puHstddRwPwR61nT/VTt7lB9nxtlAznvyteGE/XxrLWWjq+64EhcorZCB4oABX
CPrV8suYAl2zTG+bQsZPQu6ReR8+n18w06P/u9cwBv45Z2NkXnvVVJhSnfkj8jOIVe2FG8HnvP/v
ZyNS8M9nY1GAb2BLDGrW3g7D1Ktug7SCA4NorXPZ9t+kNcjRdbnuVhdWyEIB2ZyjqatGSOqqoUlz
6+38tbTqV1zvt7KNULJz6VT3Cfj5pmNzQHVvxg3VcLaQ4YDnvZOttc0UXkr2e2nzR/gdOP4hvRRT
F6KKPrsLFJ4IdDI0OTw7KOkIb43TbhJb/oE1+v78HFja6uewar3Na0t0DZTp5J9d+NjqrwgIrIT6
SpY0OGZ3cf7QduqFhfY5tb4bvWl9fwmTqZFagmJqw7F0ELDb4PGwgni1Qgt3Ndq13drVSl8LKxym
V8na22OWt9ftbbQP1uMaUfO1u6rX8YWbifz9/EcW/58vg/I1osWtTlLwWG3qY3dfnYotVvFYYdrp
zjqhM3Ab7tINKhgreUsxz0aggnvs+ZFfHItpG/syFlbXAolFNuSYbIpXRGp+vlf7zt5LK/3ZSQ7G
Veigq7HC6GCXrm7R2lvL9ru0rrf45fyKfuH9/vv8i0yT6btvMgsDYQu5v9f4JknzNmb7LNRxVrtB
ApvK8SVIwsLBS58dDqKwMCLPx15Y5xjQf2Qpghqn3P0434Olp8+CzZCagqpppIKQKF15+uOAZW1c
3U76bucbWDrczAHdmeSaSGvy/vjiHnpk0TwN58kS0xcuzxutTa6Q/CNvJJfP41C/64L2d/ewOdpb
09En66cFE+fU8YWESzRk9p+Cj1bP+b4tbK3aPMZYremalsTgBQju3MkYQVfIDpx/+MKuNgd+p6JV
xUYsUI3C+s8pFHbXtjEVTORED4SS2/bXgRHr6PWSQWzbIL2wtr+fEcYcm5K4GvdXtMqPWL2jjJM1
+KlGTp13aHeQkDrfue8Xjj5P5OOsmniRMUKSPVD4WY93/Sm7cMX7RKP896LEc2EWHAKgTlFcSUf5
4L1mW/2A7cPaHdbWg7fDSfdntB1Ozald4SoONfNeuBvLVbgCYH+FS+4OQ1pIoxdW12eG/Lt3mQVt
NzRaVcqnd8Hh69Z7GNbxTXTQbeMleWt/yC/U00zbX3snaR0jtQte1fbQszMuDPPnEfe79mdxupTU
yPS1Qjom19ZLiuYaaJMjLT67drGOr4qj62gb1XGxjUMh/MJ5bOnjzqJzIOUxSRs6HWGGIKG00Z7G
nFSmeZ+HF5pYOrHM+QplBz0+yqh8uCfhId3/Cu3b4b1dS+t049nn5+jnWfy/B8/UZoMXjFSuxqmN
bq1ua9tiovo2h7AV2Mx15eQrDixP59ta2tG02ZgJPs7Jkch9AF/Gfbbyt8+S4+2aDQXDtU+txXeS
zbj6kEi9cbHfmKt8W2xq+6nf5FtpXe391cP5N1mYMqTS/7l88iIIs0GZbiY34xFd5K26zm+KNUKv
K3lf2QhS4Tha3Oan8BJvYyGnpc12OPyO87qcWkSW+X74g0v9Dq8m+xbx43VhN3ZihxwjPLu81OD0
4O8+7GzTCwrXb1vofUcLTYPH/sHYtT+ED91aSadIIJ15fiSXkglzPgSWA71XtjQT7lWUTY4kM7a9
0+4VG10e1AqdeoWhD7fq/XCLDFG/Tn5daHlhROc8CRMim570tNza0SY5WI68ybaxkzupbeJujb33
yr8f9vWVahdH7L9ONZcx7XbYvoLhuzClF/avOaFC1uWGIMw7jMpH0Nz0iFDJFoi3GwO50WGXCc36
fG+nWPrN15wD/zOr1NV+qhjmwZPeUP7urlpxvBRBF+bKHPTvRboRoZ/KXLHexOrDRMmh0zhyjreu
dkqsX1LC2bsSUR0SLjW5cHVRZ3GnFty4k6dkjHLjPuV28ybthp+ouKXXlygZnxe778ZsFm7kQSqy
sSS0jY7lKLvoUKzqI+ejle+4W2H1aLJJqGv9wPZM6EERBqeLdWrnjn5A98I22adQubTJ2e7G6V8R
FpFKtaV1sEZMZPWmcPLHdWvNrnuDotM10g2r6OiuXLSSttjC7OMtMvNX/oZy9eYSvW9htzXVWega
46iM1GnKlcTO9thsUBsllERbkQKGayNBfB3cqi/lGibsVt9ideacn4JLV9vPGsuXCwmcIZIMUzrH
e87euvtx3/3pj8ZOfxDfs0fIIs743DzEH+dbW1rds/Dl4uWIXi2NkUFHNfS+qbN1mjtu9ivB36Bs
hksTcaGhOTshEApsj3UaKvpdouzB97vSnVE+hJIToQJLDrIEFS22cO/j68G7N7nUK3up3ovarkCB
/Xx3l+7Zc+YCHsmZmE3hGpdBTJX0tXWfPyuJLW3CU3Bhs//+1GvOGQx5HPhmOC0IIxF3Uh68BsCZ
qyyyldZ6Od+P749F5pzLIFl9jxQ23eiSh7x/1oWHwWURuVdID51vYSl19JkB/TINlQTTwlajCVzu
nfim2EoOSfNN8+RtfnAN3vZb1REd6VBdXZqLn2//TSRR5sFqqEJTn7K3tVMiHrsdHZPbtrgqNuU+
2ST3sV2tPafa6GttpzhASDchuxB7e/km25mDJ/WNduqvKC0iy2yLFz7n0tltTono0L3/9+5TOyQi
2fOQNbXNx2CNbyJhiiyoLTi//c35gV/6tLPAgxIb5p8lgxCt1ClNt6o3l04Ri7N/djrymwCJyHx6
NvrDxrWUOm5YrpN2Hw36qlKBtN5H9aUb7cKmPWcPtEIej+l0ZNEP2nG8ojy6CXfjybiEFFnYq+cM
gkRpJa7MPN/cKvZoI1vmBKQalQNQopvITg/+5mLaf6EvcwaBqgRjHf77ECRuELg7Ns/tqj1Iq/GY
74MdxJGNukVyLtpUz2inrfo/2dG9wSXn2G/q7Q461l62ja3sUMLddDt/7znGhYW69GrTPPqyTjHZ
anQZKvfRvJPsx36l3iDQvrlUW1jKyc/ZBp5bDWY5bRDAmbj/Pt4jnUlK9x4BeHKFknODC/iNtzZX
KHva1ebZs931Jc7fIlhs+vRf+iYqOamJKQZlFOyS6+iQrffa3Qbn5M3DpfH7nI/fRJ3PvOSXRnTT
c9GiJFzXdkciNNzKW/Gut4MNdvblrrODtbHRyQcW9FglIxqtP34+eXbkoLBxpSerYnd+4S9sG5+g
yS/vYfVarAdomx5l/SGurmtwEO7vANOl849fWC6ft98vjx/HMA16hcdjoLKSZRP7iqdOusRNW3r6
LLJofV3VnmGg4I7jSPkaiLcFujnn33whC2N+hrMvr+4ZWDV2LQ/X3oN7+VraK47Mh9rjGovD+qOC
Q/ijdjJvkI1/Ih/IYTLnOnRdsA439SlzhK1wCC9kApeOZ3O4O2rR4yg0jGP3Bz2SE7cx5SW8xdJw
3OJ1nv9RDvl9ee3f6ffne790iZ7D4I3WiwOpnz7cu/AyPuJPU1Oz+R06+RsijOpNjgbruBr26Hbu
1V/Fj/PNfuI+v1kW4iyuAMaNx8Bk0G/ah+y+nopw+LbcdHayH/9YB+8h3SJeKF9lSLOudAqgxU3+
dCnxtpTpnePnayGMjPLzk0u4z6/kk3efO9FJfRBfoK9Lz+c7uTBrxenvv0wsvOap69S4NRvGL6mI
1pHxDm3vwrRdevjsNJOFo4dTDw8HlrKJHoMLH+bzNPTdh5ndt+KhUgVk5DiY4TkwzQU0RpGii66R
FMUD7769arbSlYyGkXAKbgVbvSvfqyv/Nb9jE4LMrjua5ogv9SE5lTf9xr1CdPb8cKoLt01R/ud4
xqnuoYTCqzFhjn54VNFGxA6bOrl3Jd8mr4W6oui/7m7EH+4P44BZRpo/B3sNSfAdOliKuRqxw0D5
Zx2c+j/Kc4xw8cH835xdSZOcOrP9RYpglGDLWHNXz25vCLt9DUjMk4Bf/0453sKXryki7rYWqDRk
KpV58hxIaHnynUJA65g8bgG31tz+EtFvDlDJ4rqunoq9/S0LBqQtNQfqvwKkjOYOgj8EL1BkVnZQ
rjarpwIhPBg6P2LwPvb+dNT9FjKXHcr+E7pTmMu89EG/3l/HtYhz2QQAJffEqFtUoSc/3VEXZPAu
hIADM4yQaf4HCmIPNyjn1sWzAqFiS/A/mdLWGisMx5zUT/G+nQNINDoyoN4VJMLu4HPH9uhh8OBu
z1s50ZWcFlt2A9TSrruxxLA01A7dPvWRNnZulUdQPrvJjx8/oCLhz/4tYKo2YvmvbRJEe/8+oNCk
qE2Z4YB2+UcByqG0ToJsM1z5+gZny2oBk7yuoLWLN27lqgF1odvxC/zz5Mm+FEf7UfOG8xCCDbfb
mM2f0OB/XQG0zf49nYomitpLZMfVT8NwqsojP2N0hj93B60P808lcmfpb7amfB1psiUYfJRlnrUT
RmuCwZt8sePwyN1u+El8Y//Jn26Z4yzUjgTKgxseZQXBxeylswOtyFwxLKnUppc41t6qXv+nZgAS
DfVznRQXU7ahaiUXQ0LQKZuf8pb7cdOduZieIFGz0bG6trMLx0ZJ15d92iEnM+sQ30Pnkqk6oGyE
cBj9r1NdhFBGLhNQ9fTqyQgnv72MR/XIn2PkyNQDDSAUGLvTcaswt2ryi7xPapQduhkxGDTADuOu
ecgP9QF0ugHEx47DsfOhE/Rg7bifHEB0BOmjrW7BtTP7P0jxjlAeldhRNIA8lD/qg3yNH5mf/bC+
zW/Dd7FxTa5Y+hIyPidxIXWrwLNIk36hIl4vEcCDBPa+i745jC8sz1o4knHQiFaTCvEu8F2AFRL+
bNlvtnYY+BarztrZX0LCBzLSXE0wRnOF0N8AaCuenvF39lTsxoP2qf+wIG9jbEIH11Zs4Uxon2Xm
WJfwXvGjqYEtsks9HSqP9xfsFvV8tWCLaIjOGijok5shE4ihx6gyb6FZVgJkZi18hNqkI+jjsU4Q
hnoQyBbNHjqxAmjrOFNQhan3wSBIOvpb+b2vU5lsifmuJG/TmmChbEc/kUu6txxyjZ7ur9Paxxde
wO5BfBVNmAz0PPe289I59WmrBXgl/8OshdUbEEI1MwUf75AwmS4xqo98N/oabvf7/35thCXW24ij
eJpufx9KvbjL45AH2h5YntDaWJ+VxDxb4r0B8Gjr/LbbRgik/QnacG7mWR7kwxGnUCCX8BRDQd5R
jtVrthOe8r4VsKxObmH0E0JvoarKbXLRo9jdHGWKfNN4lhtOa2Xzl4BvkEIBnDOq2B9VA5xdQukL
6P8a4rg6lC1p0T5IMze/KdSwN5IOKw8tEA//O4SAwM6sTuWAIOwRgobvqNk41VnxEK04v+6fiRW/
skwkT13BBqXFCDezRP1i45+vPFDZMlussdq2qgHfVYO3IcAEzt1LHfKn9Gz+BNJlX56SXbnPA9xf
TRi7/KJuZsVWIANsmRJus1orswTxgAAJvavMUCnu4leI8IbdaAQywvGLoCBDkJhsUVCZm1OEq+j+
eq4ew4WjZimTso4AeDF13y5fyhAYnsJ0quPID8kx2Uh0rGzbkhR5LPS5hF4YHJGs/Kq2D2Vl7Ssw
dtyfxaodL7x2LTRI9UGPCBaMxKl87Pb5QX8fd70nTo0PHend5DWuech+FHgAKCF72cr4rTyvGNP+
febrBhRH9c2Oy7f5JL7rHlTssoCd5zB6hpYzKop4gl66MP3YosRcM7MlLF8oFZj6b3s2jLUnp9ib
wPdMQLWvqo9afSrFU2K/lzkEeufX+wu85ksWvl4Qu43ZiAivn3InSRQoeRJf8Ce1LrwBiEI7zzau
9pWTskT8RlCxkPltJGJjI0nrZPS7ipre/XmsBA5LpK+Wd1z0Eb7OyM9heONM3/jw2jGgC3eeQZRP
WCXUFUp/bv3hG3vQDuKpAz5a7OdH4Jqeu0ubOtWPMrg/lZWaGluifKHrwCDxgRHHQHnr3/pLfNAv
yFt6pl+e+IF4+icFCKd4UrwtLtmVHDqjC28BEdu6FpLf1u+s/jTPEt113In3ySPUSdrACuwTOq43
sFQrh26J5Z3MAZUkBYNNfg0aSwfSfECr/LOVC107CwufUUI62iIcWpipHQVpA4kSO9t44a0d4oVP
AIuy6Ms2xqf10slsaAWLd318vL/xKy/nJe42ovGoWIIo0FpzbeTsEKEcyj0Us8vr1sqv/f+FudtR
DWl2EqFTO4I65vQ2ESDL8q3o/WYSX0TvS+CtCinZ1GywOuireTWuzbnefIquXWdLbC2zBZRp5tu3
T+wpOg3v5akMlJ/x763e5JWUPVtia9VYmZKqxvLPD+ND9GPYS3BxX+mrfIrRTexAcEU4oJAEiRb9
eX/D19ZrEVUpgzCUWsWcUKeQv7Pn4RBl7pZewdrHFxZtxI0yJgIfp4/9JXlDno583P/bK+a7RCmy
mM+9ouDL3f4Wdb6qYbbrf25S1a2Y7xKYGJlqWWW5rZy04jnSP7Nyi0J55fAvcYbcUrOEVPjfrT/+
zI7J5tPy9ur66twvXmMU/HdgREzVk/KWvOi7DtHJ6LdgKz8LZ7NlbyW5ZC5Md4JaT9KA7AgIO6Tw
AfgHS0j0S7my1pkPM4hAPtEK0r7LgzzQrUFXdnqJJyxb2rMWrHsng0IWMY+4J4b6PLfyWa/apybq
XDqAH+P+sVozwCWGkLa2DdU43OE3ICpIuQ4sAHvEMUU+u3MhWX3sHrtwk/J4xT6WaMGsgUSxWeCW
SPaGX7+yI/s27sVBqxwKXbwb11xyrB8yubOQhtjqTVhx8UvkYFJpkH1MkVkmFmS2+i4YGuEP8iUi
s9N0fxQfnW54ub+gKydmCSTMC6M2+gm1C6O69GkwtB9QInRaCFjf//6f6v4X534JG0TpypLoPUfw
CLAN2NUPWiiQ5I1eqmN/Qm3VnfwkgB7eBYKQu35HvNSzPQMouC3FjBVXYSxu+iKP7RxURPBxXeMO
g+ZOWwHRn+aDr+a2uOnLfGhsKfBp7VABCW2iyyc9dC/FlR0BcjqYj8AmPrRA3pQOcGnodqIBJAgB
xwF65c06tj7IO/dbNYO1eS4cDCM6xI6zCa+grHQsnEZhbgQ0K31V7E+R7q/iZkdAWlWyEZDhE7qB
AzBVlE8ssAFebI4ygHLpC4IdZE3odfwdf4w/0oeWu81be71/hlascAn4q+o+Ym0r1VMkIdILtQG3
659i7qD5+v4AK0u3hPL1St2ZXY6lE91rZ5ROO37e//DaP7/9/tfCTYSSxiZYOKv5BILdqZsXy9jJ
eW9nu/sjrNnXEhuVV3E3a40Jh+gZr/Nee4XMfR5GV/39RnKDEhF6lidgy4wdx0Yd+C1/EX4vEJ9s
JbBXrswlekpGSDbxW6lWT3OnpKcueyfF1n28crss4VJiGuaSQpoRbw7Ln1j5A1RWEO3UwsKyPEjn
Hmdb/W8AfKYtdmuIVYsoIx7zFboMwP52hR7sFe3J9Ni9brab3nzDFz7jzz7+dST6wjKT7pasoIX9
aKYUNALNjtnjP0ojLlkSa46I8xq62c2DOk1hTVIotdv/zZK0RbwHpjc+KhKDg2K9eVZMN7Id42fP
Nuxo7STc7OuvuaUgKdOIBQYkwr/rEG4lKMj0G30La8H9klVsplwzCwMfl3xvRl7+Ohz0g+ojFB+R
NL9vTSu34Z8M018TIAVjsWYjrMyn2IfM86+aGQGY4/ajDZnB+2OsLdLCT/NCVXLFEAgEodkq8g/W
QOFWbmX0brfaV8drEQFGTVtD9RgVBUDQ/PapP+fnfzoHvdmetRvOyZaprAzzJy3x10L1Y8YJA/k8
in5DwBzhVHt1l+95EAXIc9jXzL2/WGsVmT+//zWQZjUddMoTZFbAR+bi5jHeiqN1StFCfMuy2W4a
zn7iQ+vT/mAbb5eV6+BPluevMVnNZNpqSD10eoye/YvFnu7PZmXr/wS1f324B2dXBKJHBeoWhd9C
mRIJgsTcMJC1f72wbalVhEIBBrnc8Z2Qb0XyfP9Pr5VZ/6SD/vrX06TgvV6gWC8P44N1EOcILG0Q
sclwrJR3+zptrM5K3Ptn/L/GydrZNqtbV6LiNs/08M9wKA5DyMP701hbe+3fvqlJKEkViTs+HmiY
56ZvWf0pkVs1hNVVWph1UQ+ksyn+PUDlYXVC/8lRvwwuEOS3vhLcufen8cdVf2Hgf9zjX6sE3l3I
Dt7wA8Ve89tQHIgf++DY/zA8AGygC+s0R23Pwvg5C/kru5J9AgVuPIrs/f1/sOIjl6jFPMvsdNYw
UU3Jjh2f3HZE1rO3n1lON4ZYK4osgYrSULRbde4GyDYO8JKYpOGcID0HbL65NciKwSxhic1sCouN
WEmyg779n4FydzgAeg1ugskTD1sQibWrawlBBOwEOIXbdHo0LLZu7d56mkBQ6W7dW7cI5YtDsUQf
DrNhJlM3w3TS1Fety6jkjgYRAmn7PZCd9zd+xT6Vxe0+kxkyZRoG6Vr/9l50ZhSs02vzmL/fH2DF
RJXbZfPX0TbLciBiwgBldsiQcBzqf5L69f631+xzCShM7LyrJxUfr6tjlz+UKvBp5JMbrxEgRjS+
aOWh0l7yacfQpdeKb/eHXatNLbGBdhm3CjwbdqZx1Ae1d1AgMvBwynfNHui4IypTfo9gbFe8AXx7
6N6aULxsIYzXFnQRDJT6mEwyRriXVedu/mVDHJnyl/sz+/rbkKH992bVjWakaYmJDdpvk/7uGRDv
45Zp3pzy/55nusTzTVEa55XEx+fnwSPH8qL56WOohqbpABDt/7cZLG6EIrUgD3+rvFZsZxAAzsgV
2kAbxvL1uwWchf9engyCgRIa4/CSaHWoLzB5aHIjRXX/r39titRebCyxqdblFr4+BP0PAyjHG0hd
OW2xjK5EXXSJrOrnZC5Bk4x/Lz3LDNKdis5YJ1McSPCNyGJou4Z7FDR/obiS255MG8/ZlfweXYKt
SsETvJAwcrYf0PTZhsOJv6TH3Lc8M7QCNXOsz+nENuL9lcIdXYKv2jn+/6DJEk6iOfKtCKxn6qGT
Fkoi3nzoXPaCrmC0imw92FeqaHSJxRoZUaLpRn7QfcvfaoDyQBb9ST3di/adrxxFsEVAtYLMo0um
Tq3olLTUsJbjJ2g6ssZTUYxOXM2PQ+MhC4jL39BljZnZZ/Ei0PGEa8nfuvS+vl3pksezmDNlLG6Q
M+hCOp2Etny1lVNc+/TinuCt0Tac3j5d/qKxBtWurSz9SqaLLgFZArKDIzfwfCpO2g/kmnD237tP
PcgVpzoN1/qcvmLhfEihXcuT1uygH5wdzA/tNG2UPb++yam18BukNqq0t+CUBkqdfHrpmeGS7DlF
4wlj3n3vsQIhoEvwVpzgNatBwhswN+ieBcNxfmwD3a3C9rDV7P91lEiX6K0JmJqkpBjCfkhArdae
9A2TXXGsS9AWMWk98K40TslcuEMZX6qscjlAhloRn01TP1nz0/1lWrnhlqycWjG3Ch9nfDHVfpMO
gA5rAhNoVXze//7aEt1+/yvcgbiAFqsMRMelrgdg7HEt9FSMSedknbqBvFFXImm65OKU0mTID7Z4
cmZNtMsiCqJK5PzDMh4KzzZlBThrktCDNuBV15fpJ7NitqvLqN1lXVx4Tc8adx6RcMv0SVxoMp8S
y6R+rdeK06tD7RRqMnhxbxX+kKro4yNDErSVoE7VisKNWWJ7yEajLcJM7EM2JrXbiRR8NhlhoUHN
PuSyZLtG6Ihc56kKUqHqjyDqj97FEGn7BAb5nSfR7AJjEb2OU107soDPnB9nYvNgbmywXqZj7OY1
z7y4y0DyrSnWXlEiY0dK6Ih2sjBD8DFMTi4rjrJ5b7rKpMVhxWXjRkmX72U0xoFVDs05L1H11rR2
es1GKY7UYNWznQ+6k45N+S2p5i7E3xzBTNO3//RIFPgRN/KwwYUPGHcCOAzwwvqOWEULWYJR8xXC
KrBkldI3KtylCi2JG81N7kveJIHWoE8diwLaYmHngVJ08S6thhys/zaI6OJUHscsG46kMC2HmWAw
HzuhuHPUU7+0YsuxK/y3bCqhLk90eYbGWRLUoucPSqJlO6NrtD01SOl3YzXueNWPLwaK2K5d89RV
Z0TxHZgdDl0uATDjnG0cvDXbubnuv85212ejMG+VeI1Vbtz8M0lQvfMtCoA1y1leAFOBo3Ur0vbd
J4+pYxQ7YYcD2TDMlfcaXaK6hkpX53q8ff8JIthY93DEQ74448hrGxm0tQVa+HlhcHCN3WAQvX3J
+EfXfNr8P3rIRXDYGyXre+jRnowzWn48RSItoHniP0J/6RKkBb0t0LKquCPjH6CNIf7gjqYTu6/q
VgF0xcUvcVqMsyaeNAzA64fRcJXxBUyQTkIKt4kulD/ed78rMfQSs6VG/RA1I+KwSoMmQeua9UNj
VK6oPjJddXR2LLph4zGwdqCWaK3YUqq2gCM+jWnvqORjmvZze9WaS2WmrkLaYIwtj2n/KRNIlzit
SOZp02YjeJKk8O3opKubJDArlrdEZaWKntajAA0yOUYH7XfxgsLfgblTkF2anfpYvhTCeeav93do
Jc6jCzOfc0KtLsY8aIX0NQ5ZB7T//U+vmB/V/u2fZENsyxbtfMooKLN6wyvixzz7dv/jK7kGugRp
kZTVojNBBKkgE6h65EndFeCiGd7qfYIqN9lI9q9NYmHocZFlqt5gGKt7yuXDVMZuxrfasFcQhnQJ
1JqobpdZe5vEIz3wDytEPvGs7lVPHIZj9pCf8VwgIP7KfxnHreh3ZceXAK5Bbc0pQznxZHSq4smc
6V7D0Sd1f19W1msJ3rJ0WymyCecpja2XKce9bilemhsb27H255fxHBPdzHQJ3RZdHy4mtDqCMZLR
xst47c8vLoxIIu/KhF2exawPjmy1o6l3v4jSbyTf1p4+S+46AeGFqrVrqPaUjfFLH5vUr3C8vG64
CSs29hCkRtuFEAyzHLyStANLdPUQgWtnnwyAwdUKbRwDVW5XbXPVsWYBIjpdiiDNW7R9lrPmoDG0
81OTZn7SWMWTIUcFYqwWemc3zHrFPS1RZzaIZpKSZPop16V04+SG9uji5oxohOzKwdhql1x5pS3h
Z0YOxR8lqnUkEyvynVqTdLORx0FcNN1zm5E8rHJ76/ZY2/mFr+qtaVDntNNPtK7zXQ6OJUcRBnOg
SFmH9y1jbd0WnqRXNc6VghRn2tN+R8HSFvJUEldLJ8OvLGVLKmvlzl1ixZpOpzNlzDwZHNLhzGD1
Hi+U/JvSQU5zSEqrcOpWNZ9GEQMW1GX81/35rY17izT+CkeLopAT6xnQYXFFn1kj2ocpNTgkPBMq
HofWjl/T2m5Plj1NqGZ23Wah9GaeX2Qylwiy2kiUKdM19agoEj32iq415wk6XrGTmmVyVSWUw6AO
biMJbTbgJ3ES3aj/sWZA7d1axQXo3l+BlRZpukSVKWQGBwoE/44dhne6qnyuKOQKylb/ZTfDvr+h
SrEnZVscygZ8dX0OijIR/0rzLMjxEOxLO0f8hWCymN9krXzqiZLvuN1ugYxut/pXK3U7/n/tkUzg
JuKk1o8oypHI62dbGfy2iVnngDqV7qhmcOa3ZqJY+IFCzTITeoe2B6XpTlQ3lFdUvuWjhADBPimx
nY7BDH3fE9H9yIUdWRC1jQGUpox0H0Y6TQLSBRnUW8uBcr/orXaLI3fFmpaQt7GxMk3M1XTq55z2
zij45GvmWD1HSUoeer3ZSlf94QH7as0WEdJQCSBfISYHOHJyevDyQ3STCXB+em/tTnSOEoIzXXHe
iQtE2C/WOAfpPPfgyUvD1I3D37H7iZDhjGLRFghtLfRZkt2JuJhzZkvwKjuK+3N+H8G7d2OGf5QO
6A68+4fZXLGqJWArsYjWEhbrp3KuCNr0cno00lZAdsYWT+VMoIU14giJWndR84HjRBCc217Z16e5
NL3YNr8ThetelkxQpOssUAXwG5MxFczjZf2q6rcCfYeXutqYB+j0gbVAKdEjRVsgu7n2HBXDo8mG
DrJ2KQiLRHIUg/hm5xxC7bqnx1M49rFfRf3vPGOp09hTDc82CM9MZerEeYPu8i7fETqZjj7E3J0r
+6yDqIfUMz9XM/2dRDVz60Lbwuao5h/ygK9OyyKEaC0jtrpOA2c3lD3cGe07e9vkg+KwubZ/FmZD
CydGxsCjYuAo7yWx1bg61/jTnED+suhHaLfPU36thG05NaobBlIx3BwOQ6eNczilRQSIKutp7vcJ
WLWQoUiQVS/scXBT3tudo+sCTZWq1mKWUWEPld9TKT9JXkOidoq6IG9j8BEzXHRTkkBwghTjta+5
NnpCQ17FYWTUNORncIE8RdlEdjY+9QFtvpuUZmJ/G8SshOVsaiEaFOFlEQ80/5hZXEMnSFM+48YG
7rrCAUB0AOJor9DhFQMyy0rxm0wdnxIBiUgomaAdk4M1fZyEzcI0aft3oAQNzecQSd91+C/ErfSi
/wdXJxF+NccplDRRBXuHYMFw6gwIdtem0VyjVj2OpMRZS1XbsexW7MpRM3f5XGSOCeYxoAKlUYBt
2Worr4bQ+0VRGXuMG0g6kgJ/HPatPSYKaXJnVsvy1GhFFlaqoYSgwQaBXJOhs740R6h6FjX8YW5D
TgQgoyBuivypKuP+acLLqXdMGfUXg2TAe4FiCak7aRbJpbENJK30YuwdDqWKjzrLxmPP1dgnUy2h
4Dn2nuTMOtoQ5/3Q9Qgt0DOjoC6PTPSNV0DeSJwhA1pmLg7ThxIBdy5Lu0baD5zmxtRc08Z4sNsR
4vVWZjiTMBo3NvTTYECvfS46kDVmFKBjxguXUM1ydGmfszKSrp4O5okKqYE4nwvr88YaAbowojTH
flBAC0VJbnwwm8Rg+4Ss55PdsF+GWX1PtRydSUVjOxEpJneMhO3kRf2DtLQZ0JADAaxUospjV+XV
sNvpONKk8MAgkjiDlgNrVNvFvkcSYjdCD6V22JCOgcG45XLe/hIFsQ8pnkzQPwOZtB4neqjijvFr
tOc4Y9/moYKd/Ih6YVwVooAhSxW5E0dA/SX6RXYMIB353NZ95hLTPlcy+9Wa7KLxcbombQW9M5Eb
h6FXPopi1lzjVuEwUz7ups78Nekxgj9WP6jKAKUKKLs5xOTqU1Mnqjvw4eYGyXedmtW+nhTmNdR+
VFOYXZsz4fYT/5mJ6hqnteJNna7sSwlQeUGzNjAytQqMG85cp+2lqqEVDmZI9Ha36mdd896PStyX
mT2dS8X+ptTliL0vjf3Qq49QMvlVcP2QZnB1VTL/Ni0J+jg9340mmx2lioodqegbYAT6fuxq8NBk
neLMMXoguiYBuzljws+wZKhD6W/tjJ6FoU1Sb4j7axyVF5WkFdwk/Amvoh+1rCdHV/ImsLlSuQmP
arzh54+iGSvPJtUuVodHvWNWgEQzsMK10Q2hbstLFTXPJBneDN0YXUuKa0Qz8Oz1nP8Aexv6U21x
ZVR9m1j0LEj6TPlUuTLSEz/DbrrToE+hSI3kXJl57hNzsPZZOR4Ql+hOBcDYftJUcNRqzcGeOyPI
ItPYT3h07qgoiT/rsXRzCwybTTz2nwyQ04eJCBAtqSp6V3Pcne+FOihupMU/sqiuj2zSk3MvrB9Z
ik7xPtEPEFYXl1Iw81ykLXFFzERg6koSVJr5xGicPg9RAk9eicgTqXVMkv5nEmVv2Rx9s6FY5ald
cmVGG11GO6mPhhyg9Yn1Odb8dj6Uegjr3lQgH9jED/MYs/cqSo7NJHdFAp9upGR6hcAV0swqwbun
IS80qz60aEIZOkq/S0t5T/NyflPVWfzs83TcqU116khbQfJjsmBiRofDljWV7nOaot3eyp5KO1ac
ch7YYYwUdJjOEtdxCoVXR9f6xJlmK+gayF/lCEdTXXZXS1piz0kBhfZee49JUx7nSTV/pEXMiNNA
oMJJOUCbCsuPotcZLneQg2iQp0smr55BtFnSH/GQDW7NwHHPp+fe7HZNq4D/VLhRDbSxiFx9VKeg
QMXEMSMbboDx+VnlUe+1vT35imLFQV6PzzdoqlsMxsGYhyM3hkCTOnelLCs/YzinRvsKjpQuLFjb
uJVd4CgWzB85SB+YPMdGvCszxTPrOT7QpqWfViZHAIM1+OyGQ3Erqt08LfvKKYsOt1NHQirzBrMc
fxdm2UDDba78ZjIfGMseFWpxXLGTxxPqyaH22hZ1vaJ1i3Ry9bZ7SGcLJR46g30RFZyD0QBFS2fX
EPwhS8pT3I2nFBbCVDxNmCG/pT3yiCOpd0JCnSCNDbR9yhq9Ik31rSFTBDnQFMWgEdTzVeOUmXYB
IL19GwZ2Yw2Ku10bRfq7sMhZqyawH+rU78HSO0/oSeJAEUIjPEhK5ot8dOQIq8QNLBJ+xpSPTaZD
9UeXTprFF5yMj3JUQMwXVTv4hRdBwAzGoQMhqHos6+JI4vYw1PCYVvF2C+YyGgeRbYx+IpUizJUI
HVCpitCQRX4zshKlFxHUSC2WzRA2egfDsgx65aOcfcRHR6yLHma8CVJS+VpmH8iQ7aCn6QOT6lt9
ekUN51Di4KRt4U/UPJgxWJzn+NIU8jKloI6NFU8ZU92Pk37HG/TYg/3TaVJVerqinStdjuAlTqhT
dmR0BtYqTtRyAdqGqL5UYwTGJ0jPucgj7TMLeFdbfdCQ13BIPIdDnYJSh0K5PdnlLdiyqwaaCe0+
qiwH7MRhWzd/qk+BNdiXyRadx1kU5BZckMzSeWck40Ms49bX+/xq0PlaQ45kdkpdVM40mm9o9TXd
um9/TnNdXMQg0eTU0yp2uEJi1waOfHAswzopPa9dRBEJalNohEqzrHH6Xp2OpuiA19AIyjPW9Fy0
ZeMksrNRpjUN74az/maPBshvdQt3fsl5qIzRnqSJP1hTHY7SyD1F1Y4FETvoEEweEyLD8ugAgKO2
fHu+1V5iE/hImDyfWz1kNX1UO+2J2ZFX5QWIbsz5ULMyCfpbG2s09N9YPX3gMZ5CnLLp3UKm5xzE
yuWQ+Sgipq+4U0AnxzFQ3LSzY1RSgN9yeExj8TyTQkAtW0bM0VVjN1N0ewLn0AaKgKmyzgYhXTUh
lIOK2jkyMxCRN233Q8uoHSQFNAtS+AMtBru+FmkuUQXCFp63r5BjH1/reQ6zaAxiomQfxCB9aCKx
5Ca1oroQZQMx0GAAoDHAG+plU1+FCrBSrJmfbQvpNJ2GbBj2rSzeI4OdUxLvmmnGJAb07Js2T3YJ
QzESx83Pqzaoo4gc0qLY4xGjhsJSx0vUqc+JTC56QQHdL3m9r4wowoObG65FGlgKQ3EETyWt6fys
1dQDJz37ZWrohus1vd310bwfCgsxWbxT8/w6j3xw8ioHPgjXNJ2gGhh1Cbz35BsJfSsj/cGiY+7a
wI8Kq3qbKHXHyvjUc/MzlqjoV8lUuL2KOLCRBbIAVsQdypJHnswvRpEFk8Z9KD61e7Nr0WIV2wMi
aoQ/Vlp8n3EGRRGTMDFbMLfoivRHrR39hsrYM3U190uZ614xpdznKkPx9B1Iuc9hns/KIC/N0HuF
yIPMroH9EP2nkvBDNkUXElXHOSvPKiZrt6rf8vEpUqEUhHfDs0ns1E0m3Alzgou0cZXO/D2Ven2O
qeFFSTR5U6x3UEwGk8eY7sFLSfZKZGd7pECNvY4+j4JDgLvtc8WLEUKf9T6LvU5tfpkjeil7zePc
DEoeaz5RzKepIn7ZdpPDmqJ6Lq3WvBK78iJqXpIKoWGMdD16SKCniyaJQroD1I9x+Wr1UXQtKvcS
92M8VP/H2Jf1Rs5jWf6Vxvfc6pa4iWp01YMUux3hJW2n7RfBaTslaiElitr46+dETc1SX6N6Bkgg
YYQdDksUee+5Z7kiLvfUB0/Ml/s8nLN17Lbeim2+Tlu5DiixepUSMaPsM2yzWigsB3GSlj+xwFXH
0oon1pBbXKMGG8+4r3WyKZdq08btVtFk53skO6zz1hmXOdfu0G0taUTnAWxIEO+SuEBMLF/SMBFZ
VFd77/BhcRcfgTVjAwknlILzL9vp+KAwV0/jIaenGEAh6BKQ17WwTrug3r5jpsusGm5oWz/YYL5N
NHWZ8Xrvo+RTEfd7CoZ9rEjKx/iEjvW31O03tiCkC1f9qzeN25drcB8t8fMYgthezGaXuGmDHMpN
O9JMF0UGfcWGD0hHTILMu2hLJ+QQF+VXkeRn8GOzWtc0FeOStkMMB/rBX7qy+1W3DUD0akWoMRgP
fLIPsnZ1WlA2bnICU5kOXpV1x75N2SIiDFwtK2h0g/b5wKhs02R0j2ZoDvCG+THFzSUq2yyGwyUf
7KYJqs86ntGB9WeS2Hc29ncVerDVw5djAorQDJCYyASbYQVFaSJyBa9PPd3rYcJDBLXILlp7mlra
PE1+/CWRwH0nS/GLLmQBKw4sCkEAiZjkkVlDkLrA2GYpy/s69JdY8nMkovPsYPdfaLFjVLttHqHB
Snh06kAmoYHt0q5h96QuMOSsUH/inDTkvePzOVjqc0u7h3nSGMCFmV5/WSyJ1tGHcvpuKdjY4GVS
+u7UJzQIDzr64Pl3kE8+7dA5JWFwJD20iPp7nOSdDvIXY9uvqukwAqgReVepu0JEDYiDK3wxSoNd
JURu60Aep75fN6TLc6wOjmZX1hjBymAFUS0+YI/PVDM0mTXVhtEYpl9z2WWGJDeQfCK5j3ly8hqE
gMEzer9I7+9GoCaP7Hq89+17jaZRR/2219HWh+G+DAB+NOED6DXo6pHw5CRy70WUou69xM0XoMwX
1YVnuS6bhaov4ocH1QKg6YaNWzBHtOtXp0FdNm7bKnHP6xijlKXe12jZ8gSJ1GvkTjMNT3BtALG8
FQc9hZslbzax63dYF9niii1QbyC56PTC+o719LAM/Z7pGD64a7IXdYleBpWdCrHL0abm+2V1MxjR
WOJkPvmpSuvKp14OLpus3Rv9Es/gCBWPsy/0uZJ4dkPga1gmdyo057Kut0WY7yiMm1IE9GarROdq
YD4aLSbNe73XHeqg4BmF7MFFvN509BE2uiDfR/W2HtevKF9QaontxNX7avOPuUCXvMBrhPo9b75i
/KcDmvGGvuGMQxtbtO80H7/akb9ZP76IhL6Ae5/RgDxp0LA3lR1PIgduZfoHWNjMRZexvLwrqvXe
uDwNxBhmkUPFVZbA5TW2lP5F4Jg29Ldl1TMp5Y+wLdPK6U3VvUzFY9VOv5l9HcbnoSMgEP+ck3te
KXSGr+v0VXOXLhbRvOTJWiS2SiiCwcTo1ocRBpTquSrKtDcy69Dzr2WCpxHkVjd+l55+FkqeZ/0B
56TTisZaTl9Q916izm74Wp5j0nwYtHPIq4tv61VfFqi+IEKXvzxkkrtinm8Y7te8wk2QXeqCtJsY
rXwPHGiwN0rEh4gRxE6yXwX97cWhmdyTqZ+VJq82NphOABUjPd6QbJyEC9qQbDh+PgwfafJwBQX4
eGejOsO+fRQO/ngGSizsVuQ7EKeY8i1CxkH3GpGjZ4C8R3fG7mi01+F0UaPQx8Wvm2JydDvV4NzC
VXEqi63xF7M+DuQ8w0rAQhWOm1CU4Bm7E4LXsx6e3cPvIH8y5CHv9AZGK5sCLruVuRlmdjQTPmMD
ztnwFCuW0dZta/Itan8o5iDF+xdYfGWaW1Rt/P76V07JOUAXv4Y/EG66mRp5sPZ3PFk4uaK8lAiI
5RPL5mW6k2gGR+JuJAi0ZffBqt6mMCg+EimOhVg3c+z2tEbEBNCYtvvshzrjhP+2QuzhaH5QCdlz
+pMhu67MHUrTZePZvEW/yjsodqoma1Z4Zs71QyKnk205TsVoBYEMCHR1VBhctq3ZkRgLWMAGB9sY
mHRoaRukRnKgaRXdD3K+GezwY1yH1JYL/H2X4JATdyRx/DEB88OWslvm+DJxLOfGpwEatm5BAiZg
mJm9RQ1Mi2fwYOJXpT4Ny7ch5U8GJj+d/UI7god3zvJGnAab/xSQGDsPETZA/SW4zYPoNXLoMu3L
0n6YWJ0JgkrKVWwcfc47LKMcFz8sUXkr86OPEcHTJihGsX027rboycuq1veu3lFEsHb9DraIW8dO
QW9eq5yMO4p+vXA5MGiOhcdpnrVjtG8LMFbzh8nBOT1cZIhjt3wJQOtHw90+KHFHl+5xGkeo7xnP
1gLj8ra9mKqJMx1wTDcjsdWTw5IoxXTrcUVPGCBgOLZMqV3tZgxXGOyMJ1d+kxGKZl6ULxqLJ4ch
d5osDqb3dDoKPFHV6DelHDLv83QEBAh+gQAgNbW4FfGY9g1YTHmDpIboMrfXmCa1ZXMDRL1P6QDv
HmW2IcBvGfQbggQq4s1mwf0toT+U4l4QkApRD/vx6hy9462EW5GkuP16J2QOsHV+CIIOAoZboIuV
Nts1h5f82ALnGFPDUbLTcF/X8UEXH0ia38dLvTX8Pm67rMnDLIy+F1qdRaL2ve4OyI98FnqPfMXz
rJYtcOcNq295OGX5uB8Kcg5yrBLrMjZ9ViK5T5pTrV4W/oEWFyCCPvPAovwtdQNFSJupediUPQJY
kUPJW9HtqhYuVTE2QWyEgwI9swj7PcnV2ZBTWX91+bmC2MBrVRwGdx/LCNT1YxcPG0maLGrvh/Iu
x0M/gOIJL+RuTGHDkErjQXHD+TUPn4mqPhe9PuMweOtm3Lg4+R3a7scSQiE3jSl1ePJr1DDSftQU
tlW43BgNZkmEztjZ8BndVLsBfwepa7S9iYEL4o6qcUOiDqh+8ZYwmiljX2q2q66oTFV+BVoBowDv
oepfgvFu1LDVtzmHCVt1ARXrvIBwlJUOfWBxVEkDY7+viKN9jfqXLoy2rglEWhTB1gXrqWALgq8o
6vra2Jsgr4fD1H2paj0hP2ZbU31BcGGmcvXQshrZGQhfzTX9Ad7pW9lgiB0ietPUfCPAbRokIrq4
mM6kFrednoujtvBVm2YmDywK3zjz/bY2+qdsiwCj0Mdx/QkL7y3j9bYfQwE4YkbO0nTNEDbohjAw
LrMqfIji8SMcw8/cmLcetX4quX5a5pk9kjCBOuR+6k8Tw/kyyn1cH1f0231zygHZ59dYB8CT/YF0
SxaLJ+J/eDzvIdlKKK2DXO8LB3OoQofpOosdVvlzhAiBJUXtiIIprqNwVycDeS1anpiDHFlAdrX3
nB8ngg42SxCtCus4peTvthuFu0WtPd31Qzzfr2oCSyUuefNT1n35oVgAxEVpR1MyoFPJ66DbSe/I
W7KE930RBD9jWtJnHa6hS2WscgN4GqB6MWiy/X9MM//J4PtP5Av0h65LMB++XexTP51D+6Dkw3//
1v+EkvRn54zQ+TrkYqC3BS9O2vknEFde/vu3/ieslD9HU41DUTUIEoXyAcANghXQQPjKJ1lrQv0/
x7z//rn8R/ENoUSzFkYPf/1PfP1putWqonR/+vKvT6bFv/+8/sz//p5//Im/7r/N5aP9Hv78Tf/w
M3jfv//ezYf7+Icvttoph8Lr266P38PYuL+9Pz7h9Tv/f1/8l++/vcvT2n3/5Y9PM2p3fbcCA9U/
/v7S8esvf0RXm45//7/f/+8vXv+Av/xxs4Lg6oEM/dcf+v4Y3F/+kOG/EUlEKMEXIUTwK39x/r6+
IpJ/I9CDwR+UJhQw2pWdqw1E8n/5g1G8BBVQHLEYR9vfLOsHM15fosm/RfB8FwlhaCfZ1U7wf324
f7g9/+d2/YsGJmjwYAzXv+ZvFNP/MmLGR/vTWoa1+TJUwDMPOuZ8G651dAPG3cDSCFgZgriSrn1a
8hgnfFR0T5NTNktcA+UTCpE76aX78Ambn9ha9M0WJC5AToDnNxW4Trd9r2BbMfYLwz5CkyJF+WsP
JjbRb8Q3qccm5sDEydxBZTlbBcWzb8RXHo9dmw0QB5xbXQEhIquI4ITVjPCRyecCMpty9v7WmIg2
GYzMAUS7tlVPEkAb40nfZi7g6jkpw2bvB5C8TBtW72vU4RSGDO8rF8wcp7JtH1iQgGlroVzc1gWT
z7pr6BZ2YlqlYWRQjIMWuqLm09VhbOP1pfDWH9q4cOCEAFPOiEmSV+DDcp/3hpdASC1mT1GVqGYf
+EmcMWLt3kU1uXqnLQJKd40ZkFTdXYl7mB1pgmiFiJWvRgb8lx0njVDYHgQYaGNms+lCbJKpG7RL
LiwM6M0q2+gNqnU2ZSNGd3ZXR/C9T30bkXfVt92X8aG8F2D8roDhwuQz9A18jtpIHzvdIpkAI4n2
o2UFx1AQjWvwYy7WRePergYCDahBYMZeTdGHqJYesFygy6ONNNqngbnxx8rY+lh1jvy4QhybtVzA
Z2MV1vV2wqK4so3K6QIHCJ2kHjNjNNSq5eOhg9YZt1m7o6C8OpE86j8hiJ/v41rOsIf2VX7nhBnO
cFZBXywTGv+ak9L6XQCFikyZh750Uxrm0VjU3gxZMNQYd0ByWgHpZMMHQ3mIiFtW9ocGtG21bSQd
ELPbhPXnHFiOy8El+yyqMsDoyChWbNraQoIyt6JuDrqOlAW83NZz2mK6/ARXcYPhHr96C0VIZNwD
+2RfqOINUojtctPpKDnoPOQ7ptm1e+8VxtcR6RuMro31OHOWETEBlAlAwAw8p0MzTNUTcLD8KRgT
dpBDzBDi6qd2OU8iX6/LFeV93OiJp200LOBtubWoAP4qSHNYYzl82XQzzGnvQDlJx6qbzG5lcWg3
BpP18ASuF/yWZHyFWoq2wkeFVzScn6QOh8yYvrwJEu2ix06qpEP66Iwb1BPHH6dlZCyl12lElYz8
XbcJvfewnrlOLsb1ivJJclxsBzUV1JcRB87YJZu+K4bnfHYMvU2Yh6caSqJHQE0CIC1qnl3duzE4
hNhC9qEv1U3UGPneEWXeJKvRXfQT8UBcBc8flzYcHvEIarjrlFDJiqApfgkXTzqLkfMu9qOlvk/z
yI0TSi8PrADLq79yO4oLidbimM9X91lCObha1RrB/XvI9Vb7oPiEKmy5ZyzUr5U0zS5EyXU0gYM5
86zU/ANIHBy29UL9qWgXdeMAI/2Mg3k+08BLtLPzPMTZTCr6ViplTzOR0kDF1E5PNtSQA9SstkU2
DayBqqJJ/M4moX52JDHQAAImA7oY+jnfEYgwOoieZrSpKq8aB6prrSBWa0eMWRhRdmuwouFTV0TA
KhdUl34Dykv9OLIl/MGEoC9TMgW7CDKwN8yQ7JdoJ2Al4DTQMcVtDQ+NIeJo7RTeeEnDA0aoOcrN
et1dfxV+9xid22lKPhYTxs9VJUKyg2drMW6wqVi941FjXyI4Fn8oO1av1QKy2mVth/KGeEAkpEF4
4Lw69cTgwlqnEbPYOoldsedqSBTHw5zn/tnwMWxSQaHLTPuIoUyFaft8N/Zx99VoCeP2Vo8fVRxj
LAZbmuAUY7fdCEjvYdcdxnI/iJnfR0NfooNIBNT9KOmynjXJC2pMssMWFN30o/R48GqM3LaRJfSn
RFts0tW1Hc+SJO6OSyWK3yvASUSF8fy6Hcww8RmKkG2jVa/385A0EPJXSXfT2EFe4IYUPQRwWxp3
elj1XqxdITPE64kPD4LVmA3aI/OtqyVjR4etNT/aGEOWXaRwrDmDxbkjeqRrZn24FJixSFBUHOyD
0rrPVf0QQjh3nij24E1H3PwRRT2GjYa4dUcbiG0jLNK3gHf9fSJbsCidq8P90iZw6ZI1t7+7cUpi
oOtRGx4xVqhKsCsE/U6EITXaFJnTFA9WgGAwcDQe6TjR4onJEXGnQ4ylnM5zKOoMH5nhvMUxvFsw
tMegfCiTHBQbTx8W+GMPaa8XnH28WDA90aITqSJKOPTKSbfuRueuo52WErURcz0i4JcuAzAq2QbJ
Qa2uCnaJoOsFHr3olDna6UuO6TEwgZ5gmS59oco9I2Zl+2RJYlBwkDaxZaj+EaVYjaVNfVzbc1jB
1OfEozAG6g4CsMlWbNUbPWvwgRrXj/0DsQMbMzB9kiqrOXfIo16sFaAXuh5AhkegKHBz9AcL6FqQ
8ZAOjA1fdP2H7zsc34mMgQ+FQiN0iM0YM+UTAZFV5mDMhRQHZpoQh24IM7h9lEcRGE9hxO0bVlTx
E8SIpH3pSm1/dVGHvt/HxfKF7gqJRQ6rKOMjWaptyEZABTjLbhqcJrsI7C57xnw/2axdj8yrug3b
fcwl3V/TiYBcBVvOEZfesBtpSiQaVFA3+nB46G0PZnfTKjD1ovZucEFn9himTHduLmCSbuP4Oa6n
4nYG5eLGdr3u0aGx6yeoMY6uyuiGVtXVsB5yAGIpImqlG8+kd/OZQUeJCFkXBJvlig9LQ382k4gO
wEvw2Ki82EgtkUDgh8fS8nEHa8HoTedrlYZrXz/OVUKfo3Hp75D/0O1CgAxZNAqD4sEDomlBokmr
uahu5gg7EHDYlu7gQQ5tJObqhdwHwRBcieRLCyxw4hQ1lJ/May7j6S1Solv3YDQAjQ0Lvd7AEiSC
LW1ZL9WyRUHavI6MByff0dJvSRKV3/081c8ohK9jo6Y6RoqzXS37a66itT7DFg2nlRG04hBDgsBD
xGlb8h2CMPoxTwrUURpo4B8ozQO9W3mrjlNdJL+7ROa3YAwll/7KRmjBUf/oiBgRAxaO/hsNPLnN
2VgyMNU6uulpgRlnvIp+fRD1eKVmaFo8XHVeVabHhh5mBX/67WI40KmmqtgKLONaGBoRlmZTI29p
Och8sGNa+xLvJVbBVtyhlbo3wgVVD0MocBAbUQX3pitLaFLtsAwApyMTpmE7Nm99Nw6Q4VGMlZ4n
9D4/7JBUKKnMWPQYOLG+ycLQjvmeFLE/gTE6yHRtw34TrDjYgUfpoMpUv45ffZtHqEanub7UYoo2
XbM4ty2Sof1Esrl9TGBcAEJh7qpqo/hc6ozNwt6CV4NrVQH5KnNa0WyuJ/CagSDlBUblqv8Rt8mV
OwMQHLO5sV7uJj6IZ3ACbbzxXCxriky0oM7WZI1lNgYY6l4HoQpTzileb1bu/MW1C0eINAqIjR8l
vIWpI2B+4pYmqYJ+9wfvQR4CZoNtGWLi/L4tG2HOfaeTHwYpU9sCf/1nFIf9ex8Qf8ln071zYBj0
CI/EusDcbwISHLAFawwnq7xpxSJAy0ugoSTL2r1VrVV7rFqrQUPlQDRLnoTPMfcA82ChHT/OEyY1
2H1I+RQ1FFA2gMn+NYxxfw/gPlmMTSV8NI7oSGJxUpgn+F0FYg22xmXwV+ywNPu2C6s6pd7N2CKQ
gavTQJYdsK2mqDC6AqfqEQ0QQ2xy1aPZaBiIykU7BB+lKItDWfagW0koydHTmPodnAuUloorAI2S
t/43gi3cHRvr5jOMmhZuROCCdSideWX2gcW0aavbqqAp93ncpq2MHJZNEH0XJjK3bc66GxIUzW0M
IwuXYt5UHfNy9Xyzsj7GVEe6pwH789FEdfdVoKAC9UDOAnMPqVBoQd+nMHNv4g004BNODhtkcSmW
23Io7ClWrfharlyiYMCwPReUHsHty59B1YV0oOXgcBbddW2bYgVbGCyC+G71yTQD9uzC3yVjAHbz
gPD7FhvQIV9BNikh0gLtYJB2R4BKP/Su9mdrAh1lnA0oGOGK/b7Slp4hPhm2raFBZuVE1F732BLS
tWlBoI4bq/dNg8q5a3jRZjQfoIBdKnsZe4nheNSo22jEx96QkvmvvG3KBcwrFh5yhp42IhazBt5P
rwRIy209OZC2JT0R4uAw4DZmQaUYufkHn9f8xLWL3zwmfYNXzc6HaAswTlWLrp6jSMZwR5oicPt4
sO+wFRyED0qDAYdaN65mbAeOdZlCszceZT3CkYytwZZMc/Qiyqq8i2QP2j8bqh9VvwqMC2dEAQJp
LVPiRPxGRhvFl7wpq60qMaCYDI4QoNjdhFFIYeh9wsHFS0M/IJCFxuobl3P4EGTpMYzQzfw2I9Lt
VSyme5mjZMSZOfTKbXJk/eJ47PEABajSDVnjCxxKExxT0fjWcdJ+LaEfi00zCrSAUyIhWg3xjEIQ
svTisq5FfSjxeB1KjNTv2SrdbR/z6DCZDiOlSeDQLHJ0fmDoh3s9qjor42F51bHBMF9CmH+lwGel
pSC5OWWWDZO5+PKD5dli2fgQlLIyW8Xa6hMFaPurGwrQ4yb5gZTS9i6aCpCwmo6DXIS+y5fgz892
n6MfgxVpiY2+ixS+LZ/o56BIte8mjKGJrqJTMwxuqwdQl7vK23MlZoEyTc3ofIHk7n1S17u16nUF
+LtuMoaD8ojuNcHGGJXPDW+nVwAtaLzBojmMGA+iDQigSNgEVdQsV8e86jRzgN/FNdpA9VKjIje6
TLalLhE54WR3HQIMNl0W1t2BfFp8sRKaoQ4g5K4Wvtwk6PqBJA8UA6sGpDXojIrwTipeZ40uksNU
zmQP3QQOcBD7MMoqwf+BdLZf4m0hKcqxGnyKAtwesNGaopneO8wyq107NM3vfOqixxyh57C3qJef
V7IwCOhw3LwNqzFPV04WDCj69gcPCijiZ1YdC5ykb0T59gIMuruyXYYgVesiMJ3X9kDjie6mFfzX
a3s+gKHa6BOnativw1hmhhbNV4GdZkcaZ/bTKJtpk7jF7pCU0dzHtMh/WE2KN7Ck+WakwXq00i11
tgz1sm9WyjcU0FQ2oF1T+2DCmZOKSat3l0ghb2HMFF6bdQ0ATdWgE2eJrhjcyWzx6hkeowlQ6ivr
Ig+1TaLZIxfrsu1IDCoPjcNLLWn5UWEgBnuoQoFdGYM2fElWkGmwP/k7WCLGoNyb2N0SApwG+tVu
n3dVmPW0nw5mqK+4OLdLpgqPSqdIykyFFUNf0jTv9WT97cj78KVaBpIRuA09CB/PgIlmns0T4beS
KfOwwkjkQBmuwpDU5NIrmB9sytiITwQgQ1MzTP1Z5BHIeIVoijITsPe4dDJAuR7nXcanddh7o4JT
WHd+FwUEHm51NDwWbVgeEhWN96xKxEPeaJQSIHuAQFbAVEPPfLo10K22+ybR4LwUrQ/v89xM36JT
5VkhNw7GuyGsneIVftWxHkKIwULlLmClghJfVCAcZUnr/WOfowwifiWXgHTqkywBrUFVqfOPesEg
EModDoCnR+TdViXeAf1MCKhpFm6FSwMSLLq4p2CAxq9jZXV0ZUJfaSTMpXVRH6cWMYZ3APTA1uO9
wxSp4ilvxuC2osy8J6SbbjGES3AyAIwKM9eG8YOWMeoilINZDU8W7KfFsKs0SKpJ1wHGzEFZ6Iqq
3pLoauke8WFnq7o6rgzggBBz+QRsGTSLcCQ6Ix0qWoBByKJPkvEEfne9lXSMN33lytfSBcNH0Giz
b/oS/I1y8voDpRh/WyNQ5LKwQCvPiRx+EufEL7AQA4AzcyDXU41YUbKZfWvg1bwEy3Lnu7A4DYUC
Z9fUQ/nBF9IiMQnoxm1eoTXO6qSPN2wV/gj+SX0/diLe9wJzVB2H+pHGkX2DeKd6Ia7un9VC6q+w
nohLgYRVpw6Mosw65U9AjhG0zjB1901htvNiy3eCweOZiD5/rZHSHqdL17NDR/MJH8DkaHKCKt9h
dlhha0OTkc2iErdoQPIfQdTi5MqJwY0BsuhDCIR8slP5uuzgIFbe9o5cFQy6CE+LD/UBEHD5XdSx
vEBBDWGAaSaURpVOyv3IS3dr5iIiaVuAgVPEJjyjrJhuIWRK3jvaRp9kZA1Mews5bUks9JIFMKY7
cC4xXu4sES/XcvO+G0t5KkkcHus1nE7tBKr6mkj7SkVdn5UJksd2Jf3RGZBcgpiP93we9SWQC9zc
IBvb0yiCKQ1KsKPn9IS6vX7pezEfjGFqN5g6gF61GfLbfOgAnMWYK0N7OWx5IUu7AZLvHp3FkG4K
ubp4qupt1apkUzRrfDNADvLaiMZ+6gV1Uhl2DaiXPtmAkjcdEZaEka1equQcjzj92ylcbnFx3Q14
S1WYLlNCfnkJKidI6vWeDIqfezxhU1ZRD2GKVdXjgg3jcUpWin6WS3vp1zk4ejoNv3Q1jFlTG/eB
iba6ZWAC7qNuzs/Wa/ndNBKBzEgXzEKTTxi/TyiZsKHC0CecvrwawSMxcf1Gqr4/xYVSTxCfTQ+y
HVHurWrZqKoENt3JYr0paTO/hLQEq1LPMYi/NCmDZq8scAeoj6L5rW0BMICviC2VqxibnYzhkwTP
n1f4wMnvjtnkadTT+LjAIefHmNv2JvEc59s4jf2WiYZk2iAsd5P3+YR9iXeZq7yBXZRlV2kKaB6k
TgSIgHEPP2ywdvYsnlBfx0FijmvbqzsC6XgAyAZ0x9hr5MHSPEoybGCwpQDjHpTiMHa4+30LX8xA
3qGLHPaLVMEtumjcpiRm8U1OArdjPLdTZpYV/g+oheBdnFeIEfWOP2FyDi51TYLXpTAEAIhUaidi
0R1BfubHClL1m6Sg8W9GE3Zri6pYdiN6hGoTW0MPls3DKxAJ/TAAg8xkzMp7MzbJr75Y4QZciKoF
0gM/OzgYwUAJhlSVPgzej7A5HRf7PnEBHVPLKSCMoXzhYUv3sC2oNjlEhweM04FWuBCUPAmkogKR
InenLlfkVFGCqlVz/qW1lfc10iLWVIMu/Ihft3yiIDP7VYb13iBb4QVyTXZsLQZQ/1r1JRozviRo
WXA5WSI6gnf3QB/LabmpXIjYZtzJnwbV20dMwSMmUBw9JXSA8gH5Nc8KagbIIiWRuybskQoRM4gj
zORLkC3Kfm1BDGXiFVwIQm7BKJsvvCXy3Pje3P8rh+5C6bkvDnpJOlDjEn6Dw3N5aIEmodsV412U
FJCQRU3wztbZ3mhclJsJ4kR0c4s077pfFGzmWb9uMUVx2MYhpRmqij4SKFpiBI/M6Ehg5qV/0oCh
jkyafjIbBh5Sl+Y5ti+oqZBA1a8wGX1VJsdjvCb/g7wzWY5U2br0CxW/4fRMA6KPUN+lJpikzMTp
W8eBp68v8v6DqjKrQY1rknbPObpKiQBn773W+rY6WMka/rDFbXxFseIXmqdR/s7G5K02Q00Oa+07
/C9h9jcZXJM9jk7FIox5cN9LJ2z2CRJ/5PMCOrbWDOi/NSlt/gfN7jAoO8gOw9Lo2Cwz9Yi+2EX+
yOwnQuYpvi3s3U/DtOKVUXno8Hc0/UMRTuiC2iSApr0OWF/Dqz/8T6T+/2N5OkA0/r+r03v5VX/9
r2r27cv/o0uL/4KshigagjixXdRmIsb/0aUNxGfkaMF6npAXlS9ubJf/FqaFQH22yXv4WBEt/hv/
r/8Wpp3/8h1P8J8CkKaOySPy/yJMY7773zP5ru+RqnEDfhQhLGrg4P8QqIdgnJzJ+KoZTb+YIsUt
GwaXKUjrveyEe66r5ZorFJUUC/eeQ4hi6DindkNbvST7zm5jHsCAaHnlHIVVhxdeJwwzGO7Obj7v
/DI0Nq1tFhd62XuN++YuHNyNA+3NSpeHjLVVmwAu7GWS1o7i09rDfrgyklzucsYlEeESVq9rXmoE
R4J4Ssx2L4pp3yo3XouazTIsRqyYPl5UfoAyAExqCiIhjWrLLvrhZJGKzIaffz+ZRa7sUTvIkoFF
iei1U3bOKrqNNjgQOBni2q/rk147azd11UDIBFxKOCde3OOCvy5ZebVphU9dXQ9H2/C+G09hCu3B
YiVkDX43sz2j9Y7VRnRZeWjCNdutFoYk1d1iMrdfZ/Hb6ajThmLaEu6+sAa6IEUaNOMrMm/4Nawk
+BnIeyQ7hpwkT6AMvmzZQ/gct8xt3EeNh60Tt4l4bk7PI26Zkx1OI9JtcyrypLqjGGmZjjxTTsGo
dQ19Zy92Me8yaxWnVFflmXqi4Eguf9lMaSPtQhFLXPeMfvtUhAs2enPxxu3Kpbr0Y51HiKF3isrj
o04JkXbDnsx3dW8kAsigj83P8DnEycA5O2pLStKDkU/D45B7pBUNJ9zZlhke3ax/Y1kJwNyuTgjZ
hf49VwzRr78bi4CyeLLXg8QUYdXMgD0qGaxWhU9SlkqDC88SHUPIexK0Nk0r+cLU4rzUmdWweJGJ
oVt6GGqt/b8bpc2n9q3Hzx+Xxyrk8wrT7Rym6wVLFSN3tilGBRDWFyYHkQc8cCua2o0BtM5X+gWM
2YM58b7OxMmYq1fDzsO9EfZswsGBdfn3RynNbcfc/5RkUH8T9poqIAjP5ija0795O+Cde1PwAjT9
ktx8mJ41ietjquXNuVi/8DP4UeN23WXswru1mBaEASW3lifsWMGZ3GUZRrtCBO9mqYNYO8bwO0/I
j6UxeWLr0V3xqfeGcS3M4rUS9vDh3eCCDGlra1bXSgP+mAtEjiLV09XGXSiX+cthZH0lNWRHQ2k6
h/C+mhvcegzS/j36tZVLEEequhi2YnPFsES+6NyHYhgXVGALgc7L6isRYwstaufk0/yfi2K3nkf3
S984ObaKzqZvDWcfIMk5I+4XrzDyN1NQLOekreRRBqjzt3/SBenqyXaCWHjVQcm2PZZt2F9Sh82+
jUE6nueY1mDNpqhKZ6R/e57c3WA2r46N1gTl4DTZNfPagOFJk4z9uTV2/z7I0tDumaZg64gyecQL
8xaUFGl9tnRIy90RJEm1N5IgOMyNqCMeiiVi+NNtxGjXccpexnZTEe6J03627lWpPwJhDTHJu+IM
9z1ndqNy/NL9j6+LZW/AdtoWLGB/Q9onsVH2pM8rozhXM6EUd3HnGNSPv8md1Ho9p638YGpeXkO8
pEHgrPdmnbkxE7R8Xydtcabna5+r2j6mS/eY+NOCQzX80zOUm4pkjYn1/s6H5egbPoj2pLiGRhDG
dQgmXg9mx17rW3h0GOWW+xOvIWyKuOtsUrnF2O0HoXqu4fBWdtkLvdgPkiK5T49Pe3HiiW1q9sr3
tjtKoNnhCtYutu9+XLdjLWOHaeVjN3jL2WiI1gYYAE5QrDAQdFW67eyyPpethVo+aNJE/nXJq/p7
g8oA9HhU9YNa/FNSGXg5PLs5la7q44XsYLT0FXPhdI6DzJn3IOP+mJ3LimcSeynK6VapOYxmH4dv
wAw5CqfiG/cG3gCj/JIGcctcqmrv1liy2VPzwOLcY7c2Z6MsjkF+7kzoJ6YmsN/ieNq4hYkWyGi7
TedqLwusqmWPH2iovGRTVOQXpRk6m0ltXQfoiPbGYj+0XdxVnHqL1sG2k6AzzHGMBFsTttkrfXPg
dsW2NuK6ln99DAtxSoizWwnyWYlqdtyem1nPaHFN+pi7h8BHXBhsuAAN/KdNUOPtSE3gYskzwmfN
GFXjmFmxhQSeHSVz82pl4XtZVvBzUpvwchFhYRtid1UFaKDhtPbKPQx2+rAW/FQFKjOJM++WV3Bx
GUQZ8YO+Z/TSgkyjcCX30hdPQg4f47RqkhhlvrFCA+pAtRfNRx2KWI3q6ZbiW4b1uazWJ4agT+E8
E2thjsPXvXZet9edr/ZiDK5uW36D50oOt4bQvFCSh+dFohRaVR13CS98s/1kZHQqV/3hlDjFqy5t
IlPazc7pOsTyamXgbtEx+bnzqUrvjzEvFx4545Bn077SPisvbuGsRgyRPZID8CdqfuE5DCLCca/I
gC4+af/VZudoXYbmvg+zDWjZT4f4EhPS+su2+3DnSiOL1gLS2iiVuR28ItuSRs+30pmDKMBSvpby
ng/gO++XIbb0/DSMRQKwcnyeG24M4Vpyn1kttw25YXIj3KV+uHMaY770BPchRSSnqqYhbSjKsUp3
ITAKZz0yr90Y4TyQsCIGq/puPDL0gonjBtO1CHsGQdI99UbrYhjOt+SGebVAezwFJQEt4g4zIKeS
RTzFYB0wT33V3tjsVKL/BrOJAN2H0JvYTbzxTT0ykx8uFamlOOhbADxnXwfrVU3lj13mHqdyb/NT
RTZZothVE/lNgp7Kby6Edzj5UxP/HrcO/IHiiQ5v2mQZI+3ceuMUsZnep+dUNo+Gz3hGB3tUXhP7
d5GuaGYJCph2+acpOGVOx23Im5eZB9VOwnuq8bvgrkvBBxnBz9zqV1sx2OGTDO7cwINipeRp0guh
Ixy7cTKs/b5y2Xtce/12LuW32cEZYStVyiqGOOiEtxkXEtuI2eSdWmLaKXkaP9stlQWucWlN3Mpg
j4Oiak/LVJ2IFnOze7XJD5BRDY4WSerkyrSg35j1+oUk9LLkzasfrCRYllsYbuBjH6gVqGJ4DdX4
3H04rAZ4mDKbbiNC+wfJT27abHpJCWPS+XOg2d23ZzXutvDT2EEVDjvIMig/+RZp1jgoQ32UPPQB
EejrpPuvDlJCbWix1QkUVhaYsFST4cRmHkRwV7Dv8wpBZgyS8srJACBnIMmyzOm+qLx4FpZ5cZvk
5DfDP6ny2PTN6+pNvzsxuFEPWGEinYjQ6ft8uu2y4W28RzX66xJEOrgm1kKjtx+UV7NOeXTqTVHs
UWWtR9NNo9GY3onNEgrTL7op37WocG6Rit4XOaUGnvt/Wf2YbXeSQ/nRhP7RjCnfyZUMWFh6Wubz
WTbYNf0eFpGx0swGeMJCrmzc1yCCBJ6pWI+weMDZkEyquwieT7aVPNL+81SgbavCrfYeh2KWlR0D
XOdR3QIP5uhGtNkD8pjDGGtcH5jJntpi/ggMZpGaz2CDxW7gLQjSbnWzF1vIo+Umb9KYyVkDfQ8D
5zLY7cfiEOcXxJS2nbOY8cBgsqbmDmV7UcN09XROtbvkb8bYb2521S1ZhmAjDZ6hVSTHtCWwOdWD
jieYamnoq/sszb8QTTauUeTRqKe4dIBi+HLoTkPZ3A0F7t7wyQ5YC5DK9TnT+N4w9lImtb/8JHxM
7oGFkBvXEL5ShZe0eGsawreG9u61ghy4FmwzGQnSl/JrbqEMjONCDFqRfGDgqMF2ASKhXeHjWsla
ruItcIz+0rdEERoEz6pC7FBF1HNBtgDhDnlDNjmce+uQFdXWrmvrWODsiLsgiJxeofp2IYSOIEN6
qroPyeuiC/PvaUzLKLYzdU6a4cTAia+6t5LbC9An3rz2fIBZY7+kN9dChc5opDcsRxgtDbVcp/1L
STuFiYY8NJJRRMT12zCpYRW5nH7NRyqF6ewtwUNoPFIIcoMu/ltnF+8Zdz5xypaTViu+LaW+rtoz
j8e6RQq/2GFx9JKBTQXT8uQ7JLCLtn72Z9xqliOI6untushtXpMNTtbqE9Pbs7CKZ4VJKntNb2PV
sHyjlI3Wrsx3hRmQuGWXuQCU4bjrVVTXZh0uhYfkqBf7d6nlqfXaX3BR0gej7r9kYgRxH2J+LjXv
LdhrRcTQar7kzNJXYbD4wg0BDi723m6medev2RdEi/XCuYCQt+5zXhQZr8dSrLvRfjNn76nGqh1r
i7LOKDPnjhIyKrX7ZiIGbLUhGIHFysmec2+ojso+TXXrU6QZd0o4ap+lE2tYirm/uMwAB8fcdQ7x
ZHzevBgMb9h6KaPqEE7NppxO3ZwXcdPdLe1gQ4QsH/B86WdVml8uceZZejomoVce5oXDMfHJ367t
38a2aOsD+niuoaKI2YhZ32xJHPW+6cbM2FmgOun71nepP4nLJvgt9lRuSZR34vYS+WjNMSaaYu6h
6lxCH+/1WMEWo+c8WHNpbJbW/10EqCZEhRQnevFqes4HCKbnpi+utdXzJUuAxVUDzfI3YZWfU5bR
RG4DRK2379Fd2tg7+g2fDGqBCRS/iXHVXDy4N8ptqPg9993B+gxFOgLiHlssId/qm3PH9uuDKSkp
9UjNnUwmdQ/m+KhOvIPZCkypxniaMpMkYUl6s6uh42D3rpuyJ1UTvoI9ebFYdwTnKIgKP4TRldze
DqSsX2tqEN+jdl96/Rt1MtlUYXCtS/WgGvsbAXrAWtgcOgg9bCB45rqeRqPJiAl36XboVnPn8XD2
lv8TVvaHa3rfi2XQkozpwzxiay1Xm29Z7yfHzMC9oGTN2nsWIBGiMssfbABRm8l1XpfpFYzZyb4R
xAZRfSbF9Gm69kOb2jrWhvqUYF1mSzyYSe8esMDZilKgSqZHmSTfkwVMpgzDLHY63t7mMj6kffpO
D3YwzfR1YvcLawLGz6WQJ0utpzJIzP2onde+nqJhHeRDVZBWxw6yawZN95kUMc7Jfktu8BuDqX91
jEtayBIfgsLj6XbnW7w+MwAcTPODyHiHSct9rrPuJ60q6ikreW3G+pdb2fdr8QsryEeKw5mY4vQn
H8nxchitQX/vN7yCW9lg96zMTycjh2fvmmB5lsoYt+0o3wROZx7oXGzT5QXVCwQgiw5s0YlNOq0f
uSXfM9MFP0HE3Rua7lga7HzXhLhbiDo3m7+TvhjmvNNThddmvZgYKvteZJEIqMmkmW9tgelUhK/w
OQb+lsDY+pJ72LB52hhx34kavmdKUhseqAbscFRteoHKkF9M/Y3lekWS2BgFKsmSr99dfyuVBI8n
bDj8UBQwXr4ru/raUMBw6zGWa2WHMy9tT61TJDuzQ95yKT48ASSonjlPnIQwYsK+QHHwBO6xIGsO
hVe8K898FnNFW+8ITE+etXNNYBUdJkYopt+WARW7WJ7KhTh80+9rWT9p2v6dBfRtm2UIRLf3tWMO
v41hIK+9+jvTBhPozRnjxSUFodhgaGYsel/wQgXlINfVj5QDgqt+sJYW45Oh3ksercgpA9wRZnYx
sE1IQbYeg4mOlKfixaNvYaYAimLSm8mKu2KKl5q5ilGAJmAu5JeLdUqzfonxNjy2TDkl4IeNCrOf
FOwHYR0WIfnta40Zgy0WjMAGi5k63s6wYXdMpuzDYLCrKZQ3SwtxxKy/tzUVjWnbQ6SKZo5YgxFn
yCUb+7F+JzRxSZnQRJglNmoWUZ72W6Yfj2blPNweDUBC7TbhNDCM8YMK8hAWRlwE7t7SQBQc3RJc
XD7NtT30iAmboaWjkqF8DyT0Q3q2e4ebDBJA4N/uggu+8PfRJj80YUBENLQ3+eRcan/JYjitQLp8
C3BjXHedosPqDnxvxWiDedkS6dp8Vb1P0yptwsPGlzGWOGoqybNq/E0SuR0gipSTuEfYv3NzkAiS
YIEjbgbDvLyvk+AXO0c2hgie17z7biCFHIQYechGRlfzS6sErnSdAZOsq5++NQ+N5XyYjWZEC/2B
QMC2sa+5VfKoy/Atr/0PzBVwT/p13vcFTybAvBl/L0PV4upYE+ZSt/12muE142TZzWj6eOI4WTiv
V7IncblAnvAm9pLXya3iybunnGLJSYjwTzMzOURGcAU2RXhDtXs7leuU3yAMsSb2ubGv5Hzs3OQl
C1P0o4pKruE73jIDZJfnb7NUUDVz64+xcJZATPoQueHHNg0qMrh3rNG5ju2M20O45DW6sXmF/xY5
7q7U7TMEVnj5400nnp9N5dKAYFumoMb75JBG5g0JC9IGCcRtfqpm8TGE1uti0mw6tvvB5Pi9Nuc/
jc/dXAdF7Mgb3JP7NJ+rgyhe1wHwUlCmqFcTl5EE+VNTGqRNve4enb5IwomhXPfkA8PGg/LjZ+m+
nrCTJXW7rSmJo0LXm4VxXsRab+iY8MB2QQvc0SzIWcHwYj4UWm9BouRuBSGInGih1Y9h+Gab8FIb
LCVepi9TPS0Hqp0o0P0tz8YfPeQX4dc55J+OLTWCkxzCI2mcpYwzrwZllwS32DMr5qmLGFXO21Fp
f+dOxt5fGhgEc5UzXpFv/VrqUwnrOM04WB0fjGfQ5k+Z5s1ngUreuaRFgGD/rYkew19/9G90GzG3
5yVlLhUa3kdmBzN5o/53Bh51zN3qJPrhObA9axNOHeZh5aiDYQqG3QvJAdoLzCByTy6RSDtyABUV
524xUyV1Ff3b8sQMH8OUS0LOw9y40XIEPyCdPZGL86L3jMaQPcH1NMEXs/Jnk1A/Hriz7IffLkBu
Slx+RVfQwKeyfwBSdVJ+KFgcJLakee78nFlnsdheVJXEu302+1Q9Npugf9ZOlBbWuF00h/Psm3Au
9bGu2lcn4GYDmhT63sWsxn2ZVl8D+OB9SrKmpk/GoutQPBJeXnROt0f5SZcr3mSvfhlzUm06vJah
TC6yg8kzlP6lG2RxHRPmqaoNoEUa5VYo8VhwoRAxgy1GSLLfsJCs5sNj3ziUsdOYip3De20n8woD
7SR//K5f92OIrZcZCE3mvIDJaMBRMaZbnZBwuk8vIbDlxjjv6CndX6ozNNoBiMIs7psQ5EkrPoXk
8HBcJqbF/DCW0DaQkLlrMZgSAGBUpqC1QB/7lM0i9uQQ3jok+rKUMQpKE7kpI2F3lPpMjPs5Wbsf
Gy752aJh3PgtForKcPdpstwpgzR5iZXIDLZN2Z6gYODOc1asuBzFwbAelWC8nUuu/0DAcpXjMbNg
ZDSSGRp0P0JRt4DKFkvoZ1EGL11hbUm/ce4M8yfpxSPENhyCpQDbdVYBeTLb5Y1oTfcB7jmjfffC
FTU4T7dhNwJqmuWtMyAVJmVJ9YI5ai5XTMQLF1C0/f1Un3LRz6fSOjisFEMTct9TzRgHZ+JeSM/B
18kia0dhyurnot7bqj2R/jxZhQbEpC0ME/Zj08s/FFr1hgN9DRLCz04oNusqcrC55f3ce+ZBz/aP
yE0Iu3hvkwL+WkeKnThHFUDoaeOpYZRTavzWWdC5G7o56GneLzuEEzVP68lH5Dhjuv+jNFP/heaB
V3LTx+ugF7L8FF/m2PxF6zsFnukfWzoQeIwumUX/BVKse1QgkgwHhx/2zm3mUytVdfLaOvW4a4Ey
nxTt7Qm4e7vRbf6XNVnE7rue3XrVssfx2I2lpECTZczGrQzslcf6uyn9Y5kaHAekr+3UTt3F8Fyi
dKr+HGzmLUuhHBxDHnlKoRKOGP9n0JO7DVO32OClfSeeTCShca+903ZUi0t3avzhvl6WtyVdvsQc
2SZe4NRmVZXM1ffQwPzoytCKq6l+GcbhNxR7QHhDY+75GmwEvown9wYjwsH/kDvOgyPA5KoJvmOZ
y73Ps3+UZftOEgoXgku8dgK63KXteOoLxi4yYQQEvE9vVc93do3qoxzqdJersjsFbtCeMC5zzLsi
iI2+0Cd72GSoWBhDlxVcJScd4oUzrsMpD+vgZLk6ONmdvoxwRzE58TeU3rXIR30aEsC6jlWpGBtq
c8Kjffu3c2vfTfYyHKaxyy9j/eCSr9mIMtRbFIc9jHFqPFLPcLTfiekp1Lj+C6jNLkO3je2ifMnk
TFUsrahvw4nGR5snRycPTt2sOyDjVFt+2MdmjwaLW2WLARD4kJMjpaLCxsQVki35szfVdr+KCbUA
+Vqc/v3hlvuBIOi27EnpQ+XsEuN9RGTfpW26d8fhrs4l7LTkhnXzzHmbu5QOMu13bWm95slAQAY3
mySU1MPyxZxD/3TfhHU0kqBkDJ3G9UqyVdZFj6Nz2KHyopMHjAk1oeGIXMl7JmHctHUmT6l5XlbF
8V/tbNl9VR2B4XSRf2RjXobEfB99Nr3JMX9W7pDEy2x7G2oxmrlavk5VWcfAe35VffXLcWigW0HW
1ZpYMIvwG5Kkj23sYDDzwKAL8YJ8yKhX5E9A6uKFEUK0pnYek9mMGuWh0TW8HxvLjsl9zJtmzrNd
rp9ABY/bpmd2pJBm9qrpES9y66/Iya3Ndnvv9267NavylHtFRUij+HJA1dkYwPiBFC8B07jQgryP
Oc32nM6vgX0bZMngp6lY1Icj7FeuF4SZtP0IChIa3uTQ68tkq835mvm5fGxmb96U5cHoy0MZFG9r
Opcbv2cs6lKbE8v46B3sm1CCQbLKQcZU1N5utmjQ0uQF+WQ4LTAA8Rv+IlFKwKxuLRSsat2AwhBI
NJDJyEVHIYSoTId/a0paQjkT0+Me9IsxAL3JjRVx3pgeZmxMMYloPhhtLjDt2u9xMbO959svNNkg
m63q4vUWaYbQPTiYnF3FBLZZ6AdL0h8wPo6JJ66JZ31bHqThPtBbmTApt4uDtqc15hF7z5xF3mlJ
nLmaCuhT9TNG8mcQPwdgLuZuSnm3td5hTQDA6MAODmXVii2X+E+qMsoPpad9Bh2TDJ8fL7BKSoTO
SAYdOb/5OrD8KpoDiTriB08Td9VquL8BvF0XILueVwf7taDbLDz/mDY4w3LyjUagin0vun016F+Z
DzeNjR/XgSHBqGd9Hkv7btCMsbDWQZwCJQ+dnoXHiJsYHJIqEiW1oCIpvDEJr782sKXd4g1yXMmS
C+aueu3duyxQO1EnT95qttd0SlhiDsdypKZ1Mi6G8KY76dnfGRBoN2i+7ImcmDLlu7+c2lWHB7OE
ky0p/GZ33lcjY5nyNiLo1XdBbgW3HceO6Em5ZBMjYG0LNr6ROSmfStNc7gBIZn6TnAvD6zcjJpA6
yFhynuE0NkuJ7dV2GTKJ7EV3VOREfToontxB+ATPilFFn9aHsu+mM36dw5yT+vLt+ndnOume5E+4
0ZN89Rk0P7CFUW+asPQQ/TsqxXF4TxJNdGxAChdh5R/HnkmREkCUeemHc3EOJuwxRoKTbSZGhNuO
NtexK3NjF9m3cIbffQaqcRI0FetMRtLLkuM6TldchgdfjV3UaGB9q1rBn+IWIlD2x/A7+mbjra/c
5NHknAR+sp5zjcMg70YItAXP8FRG3KoO+k7DLxEge1Su3ic/FRixYO4ZLxIsRsvH/AK0nxdSBrS4
98WrYM9SnjNqDiYFDg8dKlaDE0SI8Dsq0w8fJKzlD8eiBp3Rl8jUGQghIdtdyCkeDejet7KID+et
M0K0i9zU8dCJeT9NGSB5mIApXXrUh+gokCB5rm11VzncM05Hn0P0GfGBieDSzgcO0PwadHGFsmeh
9ldC+Fuvsx5uU3Ox9AGKaDgxVeH76YEJSMZsYsRR4JnldMAL+7u3Agyp4H6AXtgIAExabzBthrZP
zuDTfY9Qefki7vNJnsqppavluPDDLmK6+BuU9XjzzGJCoF82OtoA2nSN9oAvR+zIHnzOUp4oQ39N
lvOT38YkXe7oXeMUwc4Uw0eep3j/DKJknv/pT2N+NjMisKFitGGbeI1LGz7Y7OVHAyjDaYaQvGEc
y0tNkseykoO7Fg9Z5ZsRA7MnoOMw/8v51aQiiqpaBzSwrE9pjGvia7Y+1e0fo+85lm+8i6BgKjwx
9Daftc0T7zFB3nh185OlZb/PZfozmfIe2lhUdgyZHPAk5CR9OvFB1O1O1zw8dXnOpJFs7JT9JdjZ
9g2keX5WoHXAtncL6SdaWexTo9OnW5a84hXKGBLe/qjbwb/Ca3qraWhTKhtY7ec8qyvGwFMQe11+
MDt/xBd9EjSo18UMFgxlNTvp1XxcKdiu87ymu1E3YqPQjw0TGPfos+/CgJawkvy7sOxK7VSax7bX
/pVdAvWATUIZWckT728/ImmTRsWqHj2zsGMrD55IgzTnbFWgai3Q/8NwTlymSbymiKXVT72vFqw6
vhX3bt28Fc19cyHLX0YM6G5URRKFIEO29iCOHhdXkAgySbatOPeiVo3lKW1JoOTsuFmCP56jRxzC
cOjy/DdDeIJPHvJEPQIs4cyCoezsLQDFzswLLigYEA/dfVJJ6HP49SHHMJgrPkkuvFpQapDikPKM
3PjDcrf8IQfolq/Q6jAnGfH6dxmsrVMM+i7V9TknFharmx6cmXI9uE6nnpbbiHkIe4b5a9KdM2Xq
Qw+BYikBMVq9+YmCg9FeWvQjAnueN3Q74nLAQzMiWIMZcn65gosTNpdmgJpc82BvQrLWlh0khwlf
CnzL9o+byRdY7+kmBHV49W9xCELQuK1Q3dl2x7NRgGukNieJd9+joq3tzcSYceNNi3pnRYn72Cky
kpBzAGuRczLa+XFJQLBZGB+ZxflYAHVm0zusJZcqY6IQTvbLXCTqYHfjwXfcrykojfPQTMb53/9y
nQlxznSqb9zdyRErV6uo06zluYDEsPf7vxNei5NloBfM/og4q5D/TZMG2jKL4Bhk7Yc7QKbu0zHb
E4xjlY9w2wsBnPaQa7amKPYJzyN9StGgBpFHW1GK7hpPwx4tfHVMB5Sa1Jn/zIlVfBlg/+D1iicm
A/3G1alLOe85z9NQPnDEZKe1mMcTtd42X7losuhQ1SnIWb8b7kxQ0vch2VFjJMY1+ugJozwtI44q
O2nVuzuZ/dZoRIrREji7WQfVDm/fzm3+Jqb/szZ5c4Z084BhQ54XA3y022b2B0XnsuX1pA7pbFof
0l/2wdxML24xuDjE/J9SIr62VXGk8WmPyYIc0rH6aGmeAZ6az8VNHcOKHhsP0oQwkWfNmzEzQegc
FpkM/pvfpLwEV9by2oyobmQFz94XamJhQZn45+B5dhjc+nN2mH24lJBjDVCxi8UBRyAmwafWFfLb
sJoHbVbXofEeoQnDeA0s/uI8uKeVTs/Kn9MzWFQLbr8fsNQZrE/QA35ps6S6l05T3WfjWt1bAaMs
zE7P7E38738l1ho2/+jRWc5sNZk8Zv8u22KG1j7VdIDD5AI3nIrfyNFM25abOctUVCjES0/SpB6y
A9PcOr1TA2Imv6E1DhFrxBFjewvtE84mu7aY7VqPehHqNR9p4yadQX7Lyhtzs/DedJPel23WnmgP
FIN7rKcgEdarh4xMQlRVW9dn5y2GXhozLEluk4lrmhTjoRuhZXgDSSx8Ow+JyetQOCS29OLtBlct
23Xym72bWHckI/4uzlzusUjmgHNBgRVT82JzCGRj6+/AB9cnOfyteqs7swqBfToM2cJQxlz8+WyB
BKxFJpnrkqhOzbw/Va75ZFj8OE1gv9ndIWEHMJATi3XbbrbvA4a1JGH7bY6GvnEnkR7hzJTXORXl
dQi9GxQFIAVZT7JtTHd8Pe2w8T6PxdkdmejakqPJbhAx8sGOfI66KcynrVfYvwgpHwxLHvFUbwqN
/QGsPdn/9jq0wbsIs/c8p4VtuJ/muhnIYzrkraP1f7J3Zs1tK+mW/UU4gcSMV3GeRInU6BeELduY
5xm//i6kdCyXq7puV/Tth47oFwYBJEENJJD5fXuvTf5FHA97WycBAAWLvi66BpalSjdueKUWvMCe
xS84znhObgXUYpxlnrD6FrHC1KUv95lbIjtysNsnytc437kDyxGlrPJVpeJVHt3ha9a331A8FiwP
AoKT/BfVJfUKmXq/V5J5bW62J9/uWjjUmLaZGCYL7kgrv0Y06Ac4pUvb9lehb5grCps+cNxBD+KN
Pobuig7DzwqBy4gO9kZ1IhQ5vX6b2T3Kmdks1MUnjaINa10VkegXqJnEppcIce2C3zNhvUaqebyy
8L7PuGz+JRNUXKqjwbdhSvmwj1DHVMi1tD0PnoBXMWTM7Fv+Xy2+6tw0ZgxYvQqbFNmyvbQ6eE1G
rB8sj/JfP2h3ns/nwa6NCqNof8WZu6VIbyE5vBlxsEa+d1Jme7I3ane5Ep99H34YeVg3semhVHPG
ZdvZT2R576quUVZxBdeAvKnkBJrn3i1imJEZAa18uNxLSPDFjaqEFOXa6uBX3aEwtKNcV6Kcuw60
/IiouUS9fjKyNmASSvlMR7BiZVtnJFq7nsPHyI2zg8pFjwb3smoE6kNtSeaVthBlcClzGssqOl+K
nsswdwCGOl9HKnJEI7BwztqnwY9ezOFc249uaoHFRc29r60EU2K4Ymq/yEsma5D/lJsMM95KSUom
pnyXVLoWfD0oQBc/GtejWEVlwMKBvdCT5ImmhL8BO7eK2g5CZzsdXbe8JmRgI9NoDnbpYWmxI4C6
XC47DaUuXptFkT/nPt30CG8osjdFX8UIP1a09ssbhXo/ExQLU6FSxAvXj7aT3790Zdeuc5PqUGbi
bIqM9uD2Ss10EME0wfNlu+lj0z2jVOWiVAru4WQhUP0yHUS0/THKBm7Y6dDcygfb9IJdrutPJjfU
911pG4FWhWWDyjO3T5E7DviytKXcqkFinOSzIHQ/nhkuGjvEyNR0Rgr2ZpE3GzNSDBviGeEMmgN8
2vb0W9gQKMk7Pp8WwIs0sIY1wUW0wufNz4ewbG6NUPP3blzO4U/tuA7GIL81nJpeYVFkq7419ZN8
6FC/2wkl7cai9GVWpn0PMiTCxUh5NZwuChdFEEOjtp00T1k0Yh1w6+GSRLAfE30ic3AULlkXGqeo
6agARs95P1b39eiz1A/SXeeo5d4N3rwpyO6QDa9CkBQm4cCnyR2K16CNH8ppbIiMmj0iiqXvOju7
DbW+PltQ8aWH5n/aRXQK36q8zn82f1Iu/wGM+f8SChMf0P/aa3Tztfr29Xte/243Erzi3W6kmO5f
hqaqEOMgamL+VXEiffiNOGQh8kBl9wHJxAn0t99I/0tnxqvPLzQs1ZhjaD/8RkL/a952XJPX2aSk
mv+J34iz/gPT1TRdjZuyNiumNch0wpwDhH8LNbUUC+uCCmu6y11AbF9BXGxb3doCoDuqHXRIG/lL
PsHrp1vGR7YCPNyB6dLM6FsuBNMM7MComGjf29o2baolhk3dSFlzTSlStNxZF5p4G4ZDR9kCr0J+
LswnP0VHzBtG/bBOi1GhGhr8iE31xeL+onPxVeyI8qX6Fb7Xo0NHap7GegjBpkRZYflZhMRcpqV+
Ugh+bZjiC9yI+dBt2hq5MblpTIyo5eMUSNRd6vvr2Hx2G2dF8PEa7NKCWLaFFCHSNWhMb0FXWtjJ
EhXw3YRWz+CC2MfJIbU0sNfqCmrVDQ2mpc0loUkAoNHmqWYVX+GXO6ECFLzAuqHeZrfHcZZh1/Eq
xC+CXO1VqQ89viEzT29tVGYE92xM5Me5Y60NYa8L4Ba6ClzQiiEz0+3rvBU3xU0XIqfN8ivbN5Zh
0+G0VgkBZHABJrfF42o/xwjdhOt9w7TAv0M9A4BZVQDVk3Ohix+j074glLmPe+cmi6M1Lpf7svuS
99DESNdC2nQOST+wOBwRDU0kRP1qxEDfjAEAUgyXYkgAaUB+vMnbCL09xGf7J9zznRUyi42cY16I
S537+1Bbt+AMatdeO7lK+Xxca3SLAYLT2SW7s8uv828Kj1KZkm0aU9IIoDYrwUpUydrQvb2Y0DhW
6W3p1EuvGbnfFMyISZDAc5AsckNQS/ZumrJ5nH/nNrOea2+gnoSGTpkuhJetnGpnWe1GRaYHH3Wt
qsysiuaY0QKqxE7rmnYB1oK2AEYDkUX7DGksGuJD2U3n2kFxi3o0b0fa4A5lP29b2+llUuqV4LOD
QA2wTvikcF9P1XVKx0eAaXVw0w0Vylf1ySzvSoF+EtXXVNb7wUakY11NPmiFcmt4j7VPVlzAKqFN
b43G3PTMDwk4xirrfSmB4I/Ohcnjjoi18yASIID9dkj7LdLNQ01VpRVcz5Fgw05azh/P+T0MRHhO
4i5TFBZ5zZciZy5C2iIG+GVc7eb31oJvhU+PT13GHh/3Upsd+MuopctHM04piPhrh0WeER+VoXnK
Hoqp20T80h4zpcBJzpOi09sKD8F4T0rpicnnfTw4q1B0dCjSrWFba48eK7VoLBU18oD81IYJFjna
mmET3ldaMksLvS/Yl6lFu5ux+akm+TV31SNm3kUxI/labV9RHGzM11HH3YCApqJhHOgIy7GU8N1S
CGLUUQFY4zmO86tAVuMpL3D+T5bBV5ZYGH+Pw+DeyIafWJu3Ln81DCAHgkAP8Vxpb9BEuCA1wU6k
ottOhChYrX3scD50/nfTiO5DO4Fn2K4K/E9VA4LF1fb4y29AY9HySQ5jQfTZ/7+b/u+ApXVA0P/m
blp9heL0+710Hv9xL9WNv2yy7YSj05h18Opyr/q4l9r6Xy57wMta9Hcdm7vcx63UBCltOKCkVey+
wtYcDn3cShVd/8s2UUaCBYSTx21Q+0/upULFBfxbMDh3ctQl+HcNVfAU8PUMOf/tXspXOO8TrjW0
2rGs6KJStoIfbN1XefjawA7xWzv4JtSI+ubga8dmLL1zF8YYE+YDXmddvAJtAUJOrk4VhMyWD+lC
qzL9kRCkbB+6FbgZ3P+PRq+ke3lUdGQfyaMZQq6F+muw13boV0LzJxGyNE1Sk4q01gCKCHoqvYLU
w3zeJw8UNI2oKhvlrkWOGSyGFt1lbk3fyd9djMqApKgaLXv/21ORUkVEHVk7+zTIXG1r+uh1BaC9
VSZq+ny6L27o1Pzo6PB8QSh+D6aScAyHqiWGKNYiLLaQC7/qKnxANYzyqzmFxgqZyIhObGh2aVwr
W1jKyS1cDi7xfepd4Yg4TCqC+EuuLQEi3pGmYb2p4XQHmO/9SRCxp+NQXFS2PJT3+QikqAO+3RgC
XeU8Qda9pOZGmd03NYsCOWfu+54iOI3M931yhBwrj/4aK/cPCHg2v33UPyjlv1PJrX/x+eEzSGCg
ZjlCN4w/Pj8TTa6B1U1zE1PHjk+BF+/dYYRLMT/4XVEezApqMSUeth3V/v3IH/s+X4fMOqO/8o3y
ZEk6UJ7f0NgZj7mZt4/E7OIBTUV1IJm0fRwCQOQTwB0CIzlKudaYNVfJTh4NAv3g++2pL9q96gjl
Tml99ZFpBqy3Yrhj4cRWMEIn6+L3Y75t0Zno9bMcSYLYNW618hxDjWFJhURm0h6Vhk9+OzIhiJq4
udOAuIC0oZCb63XwrYZy1AtfvAYI8pCrpcBiFMU5/vs/vDmn0H/C4JlEz1AA1+YCwReYte8fnvuE
Oj2qKKwKOtqLnYPj4GQ3wcdDmggqCBmSXdo8Hd+xHySf1CjX4cOn4I7XvjPoxIAC7vPibRGofLvU
xDkpQY3msWWeeJLbDuLPkL7f0eW7v7XtTqlWEERuJ7cXG23+Fqe5sJfuIPIV2ERE5wQkr6ZC8a9d
qQdXCtJVMjpLv0SXASiyPyE5j0eU/jSjIVtS8BJtuTQqUFeET/onZ/4Vgn7MmOWg66ooxBLXHS+j
qR+/NNl0xRXRXuV+L7Bf/v3fVENMwaX6H/6sKH9goWN4tGxYjmK+lP9+PfTNWuR6FJYrZjseK4uS
6DYTh9LUWMYtrkSYHzZwYsKy++dmMG97vUy+pxV5Hb3VPxpo79bUI316P2Z9l7kmuNh5hI7ALiqm
N8LcO5ouLZiwbEQiEWj5uhjT7ilSLXq2VvK9t7qrT/jxE+iCbF1YnbZ3vWY4KxO8WmOqhzcNxfx8
TpIxUQTQpr7LxlzZwSh+a7O+X/Rx6UIF9xETw1e4toLG8ZA34pm4whTpJ1yPCWQ0sVmhTx8nuWF+
naMTIXdKw+D3c1DC+7YR7ddejwD9VlXwTOkCPDsSzysqrgx3eV2fB20qNpaVpEe1SozdVPr1LnBT
9Yhy31sHGdQbp0J6NzkQFQDnGOuUYNwHTzfrXTLw0ZSboR0WZzE4J9sN+ge5y6YzpzhGddHBij3g
TSfiIC3NgzzITDlAvdtBix1nKRDyFI+YqTt+A3PVgiRbNPjYkJVyVUydqL0VaUkdYh6ihg6X6nmI
I0bU0L+GjCyx7rwWRFUn+uEAO52w3/ixUh3tkcjaz41ZOp/q0WMJO3Y+IjfqxNOuMbaEODgZXsqy
hCeVpfOk0Y8xEGWyqHSqovOe/3QMVTr7QiAZQuQK15AbNtC17FY8ZJQi14ldIDesbfHQ6p4BftMk
V2o+aniqd/bT+iC35EOZ/egqM7nSIebVOWuNxGtO8pA8dUXS3hKbGTZvJPGvfQR5J4/V59gGAZU5
rbfUtcB5JebhIfBKcSkNPKDwPgmu6RP71TMz+GpBj7dHy+17rihgKDjP3Hlcuiga9ixp9ac4bZZy
/xTBoKaVNK9/SMcJYDl1/iY3HHQS+BB1E0/EDXXemmmVfPJvDply8L9/+T+PiZs886nJA8T57W3+
edw//yh/jPk/fDm/rSM2A7JQ3CEuwlTfFxdjcEEu02be8Z9076qOhYAHR+htiCmaAb5ESDPdQIFX
34caBTFNcija8c+hfkuY7OdZlWhWDsxDC69A+jEP9ans/Trr59DPH0AOlT+A4k3ar6HyB+AWZ66L
KWapViXi3qkjvM2e+aQJKO55WcMFnjcBkw3bUK00hCo4y/p4KFde2cGRk4MLi/LprPeQRy3dusR9
V9/Jg0mHkScNn0jGAdHh6reh2WysUm1xzNcheQqBckZPUz3YlgJ+XM2r3UACw4NSRhjyjUQs5dEe
ycJpCNI3t6yrB7mLDi9KD+Uqh8cdhupAVZujPIaBWFnavWYAgeBkLVDSnU7cGghz3spFRXE39QC9
5oOJHqJ+S+LZUnEUydg9d0lqEyXoVwgN2RxT7AzIOejazZt9Ty+fJrggbIHNcETCYfviGqqGc09Q
y8kble65iIgxaGBEIeJgVEvW0EpPWArKo37gvQkvhPaddf0T7+vNwWIleFY40HQhHJI6drT1/fs8
Lv2Fx1SZzJZlmPC/JqqCVb0ThXeamkd7M+S31PG+PaJv/jZlQ/29L02IJYZ4YR4Vr4K26Y6ul8GT
TIS6LP3BeTUVavLjWH3XTR9rjqVED/H8vsTXNWsoq0fD7MJbpXGAs7XxdJls6ltFo5rPbcYfWjRC
vKkx4Iy+Qi4ZxEgIDe9nk0732CKNL6lQxA169fTRx8SMikEvMSvnwWbiunwknyrba3kxba35XUAh
zAZZZhWscJITONpwXxbo89SqU89WVHawN7ifegPNsj7DVQlT5sZz8ppSn0methonX4tJg+ktzP4K
0dha0cKtNpoIMXeBB0KpV+N/OVrJmAFFYI98aEf0BJwwwyny9wE51JrXP+u2dPxHS4UBi8Z75caV
cy935cr4DCebvDG65Y8zV+nG8HT/IDd1y7qbgJlbWpQ9hEDRj1oXfQ9KPX0w5l1GxX/bVi5yjzti
48/0ydnL4WnetvQH+pQmeS+2pTlUoI+s/OLtw1htLkWZNxfWH9hhOsqXclMe6IErU71wra3chx2z
p3PZG/FpJHPPTu3s0AyoI/y4OddDW78/ECa0DdTcYtI/YDn1+6h3Nn5oOPu2/l60an5b6VmyQbSD
dGve1OLy46HzmXASxBO0O400WYzUTBHUoinPdVWNV2w4e7tLpxdmrtk2bxOUKX41vrhu/92l8bMP
3Il/SFJ8PNgGbV0XeWREQ296yoUmDr7l1/ekYJS3fRyu5ZZdieq+/3sX8QTmtvWBrb3/cDMIN7kt
LBZ6NDrUVYxI/ijfKJrfDR050yPI6WuN9PqFWvjZ9GR1irsryv4C7jJ+f6BsNq1D1gXLQBlR15cV
dhu1pn4zpe3HGIE23g1z4yxfRtjeeGyz9oLoPnW8fWCoyqWKTOvsgdmcqQ3ji55O9MgsQozkZs80
wnQQxNvgh5Zooj3S2iFiRdyUl100IhkcZ6GIPPLnttwJ2TtnsTwLO+1hjwYhPuUFTf6wV4YH0pIg
e5SB8cYfYeFqhvETvvZZUK14bfhHoEKecqi0abf5fHkd5eqq8+vxIbLTDiPcqL8pyG8JcjJ+Egb4
28sHNcvvh4Ywdhh1496sanebTumxDX0NQ3HVHhSFae+YqwX9Zmhfuoj0FfX65uJSGFlMnR89D9ZM
M3bD6lswBaBcZ6UBhsaePCueNOFWz63xzSy5rJBZ/+JkpCSQ31NfwdBmqyDS43Nn4Nm2qtjaYKh+
SlWi3Iu2GL/karqi5Bk8d20P7L2rtJUbpNO/2i/HJyJ7H2/l3H7keejE/nme9/MTN7IKCirSpXAO
PrFu/LBcmAkgYC4eiju3tcWXDCUzyO54eshT8J5Vp5dn31Bs2NtMekETqwcQyvmGzkR2F8FrXgZj
qz6GJDhjWq2cr5NvH6I8QJeR6Nahad38YGdUWuohK54JO4nWSgp5RG7Sf0UObCjjsZyPGla7IhnF
veLvTC9t26E6sfJnH2gxNZ50XxrF3Oh1zCdUkzpt6rFYsaA2n8yA6Pe6qHpKw2xCop9Q8BQThno2
vZRIUqWY7q0+iZ8MRHbz3rbr2zvVai7JfEKjU9WDPD/r2mMJ/P0+cWCcBPjpD11TeecytsmCRzv0
ZuVoyo3Ufv0coXa+d04yJHW/RnBHGR56bXwoTPTZLqb3r0kNKhtZuXUf6iYRNTjBlvJApuZLTR+b
l2Egslz1mYDxJ+DWCwFWDph8bvSdM5VH8ieDe3lKUbcgvrJ0oN/CfcEQ4B+nwufW9OuW0AqgvQg5
H4Uo3TlNhHEKySCkPufTto2c9E4OluMaYTzKEe+75oOf5/w8kLnTuK/+Hvu5P5y6qzZ9idHifRsR
6NmKr/xoR+Oa65b/AvCoX5akLt7iaPZ2Hg6vTToV9r0PFRjHaG1hms8c9WcI6QHEvJ8M91DWT+VQ
mdc643rT2qC15Cai3WanhD76RQBbV7kPhIQptGsyEcSb5dhXAUSnNJhS81U+w/dlfDyLyuTSMgnB
LNjHx1mmEHmDvc/nrWRM42PTmsymnAh/rBwij8gHZ0LLADCuOcDpFscEIvwxwS9Nrke+I9Oq3cld
7wfn/bUCaqOR9zN/vjh0fDDLrNYAM3eVvpSXfzIjboqcXFWjce87NWkumq/aN0VfOdu0HZpLHqXp
pXuRh+RDXfDfswaCxdzQVrZDTLsGSYCFpCzwF2BuxpcUwcsSXBJfmnlzakuWpL36xJpok7TQwphl
kKwZ6iWeGdPu4cdVQBLwkaK8n6q1YRZPTWT8kM181a7y23F+kM+ccgq3pl3dBTh/yB2pzQdjJJqi
KIJrR4tH3dhtzqctVfRbtzOcc8xELTCjjrdqIvesgA0t5sY9Wut+jSgjXerzSrnLtGDtRRrOxXnz
c/VcK+ZCqwHFyV0kgG3fPyAES3l3Xa3p7+vl96VxBvWdemxysGz1WJRJdWmgO10cJTrGEzlQppm7
u5HoWeqhhU6bM85g1ib2TovxxOkQlMhY40cV2Qj43+gaYFjzttqSfur1ZbNsKWYv1AahqPz0EzxY
nJpAWf32JSMJiUUCQqS1rU7u+f3H7XTNWoLI0FdVHKtrLVC1R7kZ0yj9bVMeFdB1qT8GdKmsfg8x
zcM0lqQ3TV67q3DelPsaMXHH/dyWO+WDyQ2aqidB9WVOM3DQtFMSqdzJoVWCYgvfxjgJ96jrMkoe
KGTXSPXshcE6/TAh21vHhhkI2o5xfmsPBAvXIYkBBVFeO7jU1Ga0rDrTdDcXaZAOX20nXBZ8079r
kYrbwO+bh9I37TVs4mzvNx0EtKqu96kd+PtmpI6Tl9r4Ja7D7WgKfUtoi6ejE2UKs2SyrCzKwQuP
+XxHrDTFeTBtihxKSEhOPZXWpm6qSN20xOuG2CAH31jRuaTnKnCJ0I1W+hPlnnlWHjoCktJdRPn5
0vjwiZJ+fCmT0twgrgrWYRuOLxCEfkZs0mhPIajrNM/CvBpOksHnz8+KrmrWvQ5iQB6gAtznTDfH
hikvO4Nh5L1ECoLcgwmz4qoQHzE0cP2QTyHF2VvASnvJEZW75AOt7/iYFlV8DNX83hzJ1dQWdpkS
DlkDh6Gq9GRXdrwWjWbgTjP6s0npjymIpr6hVo9FE31PZtOVnTrJXWCY2V5xUAi4ha48Wh5a63nE
fC6+3E+CyLZFZVbOQzBQfMvtxP6ehNkqrT3lC7U7hS5/7t0WfT/uSw0wv6mIu15hNRQTdT37Dsyr
fFAJu058Fgtyy0occttdldsWeKprY1HFoloD3jm6BChCvzdEQfqRU7xNooO2wF/7ISSlc2WEqX0k
Wdraqy1/TqVXxntFpaMelbQraq87AXCGVRngifWwgy2MVonJ7ej4zuIACwG2PJaVgWxXT767eMae
ozF1NjHA5ZUcNUziLXXs11ZUsKiMrgcliL2S5Mt/3A7MQaxgYHfBylZasZDbZpNdqOaZ51EU7Y55
B96++T3wVXoLdyIMWW4Gqblzk8G/Vnpi3cdVedas0nj+40W4fVD/5cZvL0pT17+msWV+vihqKhvH
GFFxQP+CpUcX+IDVZJkj7NgNQ2gd5K4Qk+nHUbkdRFBLhsg4WTmsGtfUE9YQYXORD2VEb9kBoHig
fkKEIvL2MwFfcy5WcyFlj0WZD5nRdMdwU2PLfVWDk5w/TjoShLEwvQ22wO61q37bbVuD9y9Gk8Xk
bTDvafAYonHLX9C4hZtaL6yhESuDRgK2DxJScUcqC3l0tE08+qQ/4OzZWCzf1j5T8FezVHY6wvuH
ySmSUxPj0uKE5asV4uLuuHsd7X7wH+kLbWJqH6+lzucHMN4jbj1vGyg0sOW8Ufe1fj3AgFvLyeZg
AtsR3EbAUzPZbMjIsbsgudpJ4V3cdNi+z0E75q8kSd3VzA0pQ8LsMabceMgabWeEvSDzgtZKJRx/
q82bbRMThddbz5kWJ/tkBD+ZBSHDJuuLxdh71zW8W6ym/Y18OWrNkc6IFR2Zis3fKd8LmcgoGKiD
mE1N0+doQiNayKPDVOpX4/3553DVpJDd177153BCZbQrLpz5kBxuopHo4v4xEa2xbee+iKAnfGrj
6OxobUrZysC1XQ/I36IqCq/DQP1o8JOzJ4/281HNw3A3Tiu58NfjnqaSyVVHLvz9LLHvjDRbyxKB
HDGU3R3Oi+lWbo2kRSxTCxc2rheWAoArWK8XKsRlmDcKwbjUwpQC04hvAkJTaFG+78O/R5B8dpT7
rF6MQN0MjXX2hsQacQk6uOMdMQArY0CRvkggwahh3J0hcsgaZr9zUhX90eznWVhACeAcKMZOHp5q
IyYXL9u8HyW58MYtoOgBq4SIdDTnO8hvD9Y0nKz2i25E7fsxqOPD+4D017PE/W2AEf0wAVzuXbI1
D3Mr5BB3zXhwXb2HsBx+lVuf+//YNAGgKQu5M0ysszpl9l74B3wyypmrl3FXzw8ljVWiRrpiZ/sE
m9+kuctfpLOG5cd2PbX7jLVj0vrGnXyQL+ZME4lDN3ESJPc0LqOVw/2fmVpn7qhaxlvMTvmd6znK
ItFQRfVgNuRKehifUcxHP4hORRo8Nu05pbZ5Q5MEMyPw+deSKfgSA3IwQ6jtF9iIcvcoym6HWQe3
T9eXr2qRvwF68u5Id0zu5KvNCFuPl2AJxN0W3xhGnj3qVo5AN8zaowte8oDSPwZpqTUPmW+hS9fs
9keW0shRzKujGffCTKbhPg4tmiZmiwtvCFzwoOaIAEoJLrjKcpMCcXUAIhVtC48b1VdCrzJm7Uck
LuoRBAoF6sh50LuOqf2kTe0NsB1xTN1C/Xg6VbqzSSrvQR74p6PzaVDt1RCvIoKATPfx/fNlhKAE
HJjcH583i/RTJ64v8rM4Kv6wyVQwJpX8qJZq81pS/6MAVIuLnyIDVnv7kbpLQsXPKEkhiHzQhJ11
IM/mXoWWRJVVrdyzYzykOeb0910jnbC809H8kaRFxYQXgTYAW8AnfSf3kQ3j35MmMSvYS+f9vPJA
386tJ5O52PuprBL1fQ1og/gOTiMfyqD6qeAAQjolkLtlqoMxi0o3RP/IPHsox22mROZNbrT+7fsY
d/S0vSGc+/dNZjXGucI8sEKRZy+43Bpnc+B/EnhE4XgNPO7Zzd7vxxLQQO/4p1gf/ZN8Zs0xz/NH
rd9PmbEyg5Bo5s8x79v/6rAc48AwO+m58ejZTb1tjLZc453vb+RXvtWiBKTXr0tAWYhy7f06LL/w
n99/OS7iVCkpIoDOFZQHbl4UNDabErdUg/5APv1zO9ZzD+3cPCosNtGgWPtowhuCXDldpSOVcxwu
UBn1KuzQhhbgdeZFkW32LOQr3VhVZl+dWjnGnMcEQfsx5r2nOLcd53GjblUnJB3afiAhKjVQM6wr
YmhXU4jAIyyp4L/vNLgK4wGs4UzN9wnSWbAJgFaXW6nOVADD3vR+0CDRRKeDffj8IpAUb+Ma9ZWF
/ALJA+/fopqZDHRc/CasqRwMAfaIg5CmetuG3ziW3VElUljSQ1bYxCP3cNt1zff5Vgu6bUFnGP7C
PLFSbGWtQD+/mjBc7j29u8qpXukmS622E3rWmKDk0gKRgIGs/RUvqkmxit0RcelfinZTpYjn0hJ8
/ZwG2GhjdyvLrLqDVtBymYDJ8q5p8oeGJEbSUivaNFiCw8PTGcShIKKFcnJY5f6hC+E7yDVv/Pem
POiXhIong2h2ddV9z8eh/+nDH/aNn61QvpJfnD1bLNsR8KXFOVJ8i3mLEuy6gim4cIZpST3VfsI2
seqiKNvlabBKYcgS9TmXFYK5+hCziDgmuc/FyRBpgC35veXqGJ1YuwBHKVvSj80xAu17taKGNm9G
peecUzEeZO9WdmTz+huyofwqjxME/ZWJTffensWUrLEWU833zm9K7b6duWGyymWwJguaJPlad7a9
bPM0PYZJSygwy633OlgQ4wFxpv9mRDiPqFzEHPIcbREpt3aaf5xjfpf/fkSAqLkEp/gQZjgxEVcA
U9WE86IQ7reYSIA8comjpa7TBySOFmeeQpuC/81qqgb3pcmnn0nmJgR/lva9UekPchRYm2YdWMDR
5WbMl6ikDHB1JrO+Hec5nU/m0UvQdsMSmQMs/fncZXtUtcl51sly3RUVa27XxDVPHbtcaICtFBf5
pa0qw9UfLAsaYN+vcVgNVyay4W1YN3dyS46wUvN7ig746Fh0J1x8GptOhDYxuIxvJx/bynd3PpUc
7YWmuggr5JlysyyQLiCCIVpWvtv8GvLXTy5g81u5K1ScbO1pBCDKzTYxxrtMJO9b8j0cFRxenGSU
CuafQOmIepe/z+cpA5ZEQUNSOGvwl8KlvDhOefE8tZSlJrPp+bEjD9qMGd7RJTHWUVj7p47w0m1M
cX5v5hXcBEU4m6iNmltHeJhD4FHeQ95NlwnUxccg8h3A5gaBD4n9ZjpK99Ya/l6JMHigez2FwI7D
m5pgAcUK3B8T7F4Hc+5XP4lKLKoE3pPUZ8MoFDNlBCG9rKmrmUZ0WVc+pswbYdZQ7pY1dRKG95jD
y0dYCd2e34AMrLmm/mu8bzSPBXm0EPGA3dpBH+09R6dtiEG9pDdcYuwe3Dt51ElrA5FRhqyRvMRr
Wfcq3qjqamRuBb20M1/cuHCPciyLt5gLoFahrG/QG9WVcR/74LLlWI24ppuBheouoNd59WiQQGGI
XlPDGF8648lnmf5c0M05IkdPgEvTtgJXHS3Vhj7L36MaIqmeY8dtjpM3oPCdX0zdPVp2iKP2Pmy3
uSWj32BU+5Z1SfMSC6sFx2dPl8qMnZVRJ+JEH5/c5Fztdzast1ORigSLZBpewlwVZKmZxrNli5+T
qhbfx85fIY2k2aA5CC0Cw//h5NM334fg6iI23pv1Fq588IoXNt7Nn7lVHQv71cm9k1m37jWeShir
YdQv5P6MafBsXm/OWeGIu8GibtTOL9Aq1sUa0PCDUorq0QOVAqTAeS0iN1/HQ07A1DxMuBRk3Xw7
9WAqRD/Hx3PfgcLHs8Su/RcnIrPVLxTlWT6L5n3/g+Pku/UuUum8c0p6fX69/b/8lr1DkIzqDTvZ
cnXQn+4Tp4ae2ZQCf2QpNGo/A6koqT0hGsMvMo5RdSc7srpZZPtSMKN5H818myIVZMaNPCwffr0i
LRKE4zpYv0bQ0iW1hrr9PJmQa8uwGM/I9YyT3OWMib0lretjhNyXpOr7CDn+j3PIEdnfIz7PUU79
lzRs9rKjKTudQPzGBSFozeZzXxO3hyRvdFDE9EtDyG+3TuFuPjujtZ4rm1EllyUoRXswVP/5s+tM
HsymcNzkqOdmfTbnB9mNnvf7gL9ZozAruZFHa7t53yeH2b0tdkplPiJbVE6WEyarKWGmlurUs+W+
zwezsbBZ2mQ+zmM/Hz7HVl0NOKkQ289dn8OSoF35UyRiulDY7LdwvPJbWcCVzxz8pftmSE9/7B/m
YfJgxUE5vkYu45aKc/gc+muAHP65/x9PLV+th1Vx9F3Ya03NH4V20hvBitGuL0lRnAULb7pq/r0J
TPx9U0668kmNTmpmLJtasY9uWyIUcaKLfAgMcEZ9WSuLz32RI5yb/2LszJYaV7au+0SKSPXSrSX3
DcZQUHCjgIJS3/d6+m9I1Nnss8+OP/4bh5WSqcLYqcy15pwjbRKx+x6bXx4WHmplYCM3PfK0U3+e
JnH+7tr3gtODXLMT/s/4d7v9r/HvVv+yPlzG+1rBzGhpB+IDLzZfqos5Pxhx6V20NnNHDzP+Mr4M
LQ9xRxKZMmf0LCcEFGgY2XJBXJHevS9jaqxWJ9UHp5B23SOd75JN9WNAdfkRRfw7W9v4vJyqgbq4
8mhp2+UwBg24S8zJc5ZDhKL6ue6a5+UoGkf7rPTdJSVwUvYJyPFSBVJrHhunvg31O5CkxsoiMOu9
aIz7VOqDH6PhW7uIpNeNovjWz/mVmhpnazOBmRHMQnC4EdKus/QPbVaE941Z3y3PhO5JuzhRP6L5
KtY0qCCXsb+uXV5O/leHeGwAthCX5qZOe3RDGV2hWjFlEq8mVBG62re7KW7tu+WM7NNI8tuX5SAx
Ey6TKvO18yaSpbCTyytTSXMq13YNF7IgZXMSWO5aOW5mJnFGNPKQXyTUxRLTzbnz4Gi0rWZtZWPS
Lsnidp0fdDMEvalLlMj+a7xJSdwLkRdqEQFqm7HXqlNYkE2yspsw2GOFPnRSW50MSetcKsVes/dJ
5Mj78DMXpg9B2f743ycIfYm616S/nTJKehhIjof7XPokcITehGUOKyFq/yL7XfSjyxvCRWhhVLaW
7jUxeATxR7XrF3V2ZKcNlcdIP31IlsuTv0b+98m/XOOVruKRMQKt97FR2/TRSs11nrbedTkKLepo
bMSIKorN9DGyEnlLplPmLoeBqvcXW7cpTZHjip/cdMASJJuO9sIpDytvX1tZvyvNUrtUmkTKN0Ho
j9xzCW4lBfgNyPwJZZZJtbq/j1qcT7GqPPcUYn9KLQzzAHfizau1BLZiTIC5hAvMRv0CafGzsxp6
6wSIIXqd6mth2OYp0+B5Lyf8EAg1zK2nNvLKnV6zg7QzI31BVb1aLoiH2ao4GfGxCJI5troKN3lo
tetIkQTAOJ75vfifZ7lVytcgUv79umB+bTSf/X9f5w/FndYZ9r7RyvCgptQCxrL3blLbCmziqflR
Qx4v4/ZTtST8GEVnPXRhom3KKlUPdFHjSzXV1EzSfCCxO7tbrmXJcmwbMb6Q9ZK6QVTYF5EryTop
zfNo1t1jSteVb76fnugedI9tL+su8ZrhdjlLQra/FwqhGMvZoS90vIbTNdH4bDtBDwEgmKwbmVrd
SVYzgj7tYjPWQ/XcjVVGUoWQNpM+oNgR7yRzVG+VSpgkv0x4wDZbPXpyDpMnrt+EPtRgmTzz3HtC
viOtmzTa+YRvj58x9eIbbm/SAQVhjF8/iH/I8Nv+ihLwPRpC2Q2ozt9yRNau7+d/nuW9lN/8mNCt
5dk/zv7/XgfrJr/RK+MnY9JfQ2zySOoMuocxy986telPyxGSC9hqeqc7yyFlmO7ByJza8sKHrwtI
c3IVBZ/9chjVUXKWyuRpOcpig3J/YhP7pZFiGSWvNrlfW133SGhMuvH1P8MCbPVW09SEdGr7e3i5
+r+GSdPL13iBig3zI/5czCInJa/OkhaPV6sr+C0Mu7qSkEBRGom4t4oUw19LeqS5yyuIWf5sOj9m
cUz1mg+hslFVk8odUpPz19jytMqsuc+qbOT57HI0DiDRVkWU/dStyN4UFslQsVfkR8JFyZxejhuN
BczX07+dIuoSblenE21jif+c/3798oys734jF82vJFP7c7h0XWlEwOPJs2RO1xrOy5ms96KRiZTj
79N/e83ydHn4Pp2ZCDBdo+t+tETJG6D0YtKuu1YQT+Dr1Wr5W4AfnpvMinz5xwlmYzKJ0vrPCaW0
/rzCDrnDVnGgXJRgouDgBVDCV/D8WjfoWs2dANVAJxRj9JCSzzyORXVMEdGBK5RyzVXyGmxUqgKL
J7qyGtvhAvb9wZ+PsqoaHuPthJP1cRkYYqBmAfPrMkTRguiYShjci7jakohc6LJRAhLCCzAby/sR
0JmT6Lp/Bgf75reauDUgcnM1v6/KWL6lHVBe056DzedzywONXrxocZ8ei/kSokDbc+F3d8vJZUiR
ssYta4L0lx+ikv5OCTE8RZQos7Z4TkxZuXQyG/ehn/LnthTTrrQCkwwQzlbUJ91Ca9r9chaI7Uus
1cbdoIbTk0asMhSM/Z+3sWrIR4E8G+zriHi2cVY3UVZIr204pFfb8l+HFO9yOHgmapS/roO+wPFy
oVV7oGO4Znnt8rIwq/1dq68bLabNV8d4EiPMzKpXH/wOupHdQnwR3tSfBuoR90jbKHHNJ4gGgK1M
gMC1q4R9IsQVA+N8gpItaVPywN2b1l6j5uFG9E39Zv2MjZZWEAWrjcV0setwQXwVHMltw/keGW8t
ilIreI+LiSCN2LIOlMmimy74daO6Ct9N2QfXpNg9O29vPIxNhoKOrJGdmhpa+V4lUKfCSAIiH8qP
y4Pcay41KcJalmog/hkSgWmzLScbOyzJAKiM7XJWR/G5FXFM5vf8+tpurWOCL41mGYejLwqCxv2N
SmScO5iD2Hf5pN1JJB/R4rOAJPUlrYFlEIwSBEejOS5Hdexpd0DD07MxV/0S9Ia0etpma3nYSL4v
sZqspnkoh24PtW7VgPL5VRrNgwkiHvmyWm8piaq7RhTdw/cVOEkfWLz+zxVJhdBRrzMqNukO3w9t
oT4tOgzUBDEj7aKu2VZZvsmmmkxUOZd3Zg1260spFaCT33WiF6vKE8iBvo+ZFCqM3mk9k0VDFwr5
OZbIlVlqRib55UHYys8JO5odiav8LWY9J6xEaHam/EwUMMvm+fplnET4r/Hv67OufgvTXGPiqIzi
MbYyiJizLjJgitgqY98RrrA0tGUSKwErH2Df5M+yxdcYCBnfZTP+4WsK2CuG1cofz9z9a6QYMtsS
lrQrg3Ly2kZItA5o5eYO/Snha9pt2WMvJ+PBRwv5XyeXLXqMJhFAI+YIkku7qTiR6K3fTLV7Xgr8
agzhgo1A+TVOafNv411XVFuzkd9SvS4uo6zAMqiM6LWe2GvPUqLR195aq5V/aISUQ2b146PIaoOv
Wy47huqZj5odkOc8r5MniucCOvy6n5fH8jR2REXr6aXR5bXgT3vrSqINMAze5Nnxm6KOW46+jIQc
+WTx3kBZmFssmP6evw1CfeJXf0FKXLV14X2GefZCKnPwPAWK7XZVbZALj1hGTu1wqxlBeovTjSFJ
3rkB1/DARHWxUqV4yQBrbWwxGdvlsABk2VWS/8Qq2D7GKJ+dflY3oDzXCNSS0iMSlk1od/r9pOUf
iwYq8qjB0XlKzklJlp+UtF/jca+QzjWP26Jr/rP5T/WRwPfCPIyDIiMt5K1Uw83Y5OGHQEjqyK1I
79EomjtuVCTDZWN1Q0srr1IyLTojsR9TsCnB5NUv6STgdrZacFShF121UiM0MR/1rUjqyvm60ZqJ
VrDvFR4f3FkItdxZ1dnLqafGFR9eucGMqLlisBMi6AGlGJpM/CAJS+uhQDx2nyRFc81U/0khpocV
pVTfyiK1z36lHZej5UHQOFrPIj13OZzGIiQibjYB4FApnAEJvyrn3jOTLnQjzVBPUxGNp1FBbWY3
svKshd1VJoz5Y7609LdfWy3ILEZNYIr+WXiTf+aNCE9t/oiTkYajZpOCNA9/P1QmqXRfHaHWxAqt
G2DTMmQbm2WblPllfyiiQOGezTZJTbr2phes3Ocd1bK3yvXiVQaicF42TjaB9FRj66OgfsneUo1X
g5VgimdhW53Q1xF+sjw14zDasYtndxq6y3IkzRtCyxQ12E+1MTzDZ/saD4bpz7jm1cOzYFxqUNCK
MUsOhtoGD5rev6A+Y8s6H3Vo/Q+kCLDTXP5Ef53V5rNeZEv75exycQoZoBw1ea8vAjcEfYiyZsGb
NFTUvaTpRzYr2r7Hl0OPD85B+ponCKOdVvAGJ1fESGM8q+IGLlvGzsDlTBMbgKPSJ9lzMUbvaaap
vwmGrIvhNwuXjxjkwtPyWvaLIi+9m4zmYBUmQn1Hqb42Z8W/WtXHbOzFa88+gO1K7d+CWmPbR77M
cSCk9DRqeYBCWC1gDUb0TzqdT/Uk3gbd2Ido5Ej/Lyb0m2X6QWZ5Sshmgg2sB+2nlCr/xyEjEjPM
9H2VJD11JQCcnt3YD0MIGbsqMFmheisvdLCfOgSw92bY5HdNSSbMMgWwHM9du2q1gz4qynNtvy/D
rdHoO1sQGaknmDwVtdZJ+xxSpXzXcBU5X71HOZP8tQhl2cE7mYhtbRNyJbOD+3NeAdrj2D2CaiZl
gDB+m+4X+2poTvYG5DQhKK3cPRaY/U4DfgOon9hfWXSLW8TdcDm5PHiivKMHE+D9z7vHqE59R1c9
9jpB7pp0PpS9NAL/TRq5iAlXGSsnMDgVe/4+IYHwtNwYmywhiGSgofDXbTJsjeEuwnv0dWfVSaFZ
rvg69OezCWeXW+q//Ax4Txi6QMFtlrKcNbQQKTS/3y71ugYXCX0lA5bGhqS7Bqut1ey7vrzJs4B5
mh/COaFsOUyJ8NlbTX4rE+Xv419XwOfVMH1sv7/8Rq2zIrG1ENoZUnF3mSCWqeL7msbqUS6MY0ZQ
9RCQ+TzPH+RqBI73pTGiayfWQZbF+1j2Hpf/Eesp5ODEHkb7kLHv/+By9uu/Klk/I7+pnY74H3pd
c7VsqYhVEiS1Spikec91tDLU7Tu+wsGdQTPxu7KWJWzvl9dCvDx+zX3JJGX7oobyem5b1DS1UqG/
DWRWQj0wqqNsU8YKNQkwH+Y6U4Q+lGee2fMzU9R/ni1j/3Zd4tcQNEPx9o9rl59kz6//x8/8t580
y9vXNTrCsqoTkohy/Ueu2buly2+M8IoLts0Hdjl/G9cNsppqKQg2rR60LESxKS3mI/B6EByX46yL
/XG/jFJXuuaa9uD7OoXVJT2ApTQNpmInFdWf9sU0odHpIKH844plIbS86PsKMHOp2aYIykKpJvRv
/p744fy+fr27yxdHNETx6agp/7zlFdFP1AL03SIqUbRoOPoTZYVhYGv6JTTBhz+M9W9mM9hfOfjP
Rg4uw6BdxlnLzsJo2Mu0xlyEF+ozpGcwVNjDSY/nULGTg1VI1m3sSOOOhnrYxESOns0RlqoF+sLN
TM0/Lw/LieVZIHqmqVJFh8DOatkneXjCN0EllcgyGWvmh+WZpsKlkJXoXEf8j0MBPAa1JogvFWKm
V1jDGv9Tfm6qpD0Mlj9u86AlTQjdI0Bsq39JB/+K7Ej7rYzcrVAX/bIDrNj+1K2oEarHZOi7h4nS
8o6s18YJ67h7iOYxI3vnX4wISOGALwmxyaVqbErF4vrK9M5TMSICn0/OD6NB7nhEkOKxrBT0ZFF4
rgxL33caRTe9SIIHHTIUXgD9OcJBc0rLIXj4vqJTDYSTrY8auEinr7MR8q0uV9aZnZU7or2LlzJB
1jmk8+0qK9EAUqNfxgclGlbVEImLNLTiFmrxrUI4/JKwnf16eTEfNnNK83+/fBn/frknh397uRCE
giXzv65Hme6oYOk3LR7KM4AI6vVB86A2inlO5wjxZXx5tozp6RzBkOT9djnR2AGLNzmxXuGQxFsl
DaSjxHL7iBE3IZKD5NDA5HAZ+374t7HCLqlpLjtRgu3Tvoc5NtUWTFbsW2HcdEcss4SnMu91R6/H
BfDDaOzdOJbnqlU3JZ6+195oUAHIVXcp2eMezLgs4ZD77Y88qH7VGcSG+VIg6B2BX8Fp8MgjodVs
68fIVnzo69Bq/zaoDV3+53xdlVxq22O6E21IQVjOn8OM6HUMvs1F08Li2U8uZqhkT5kuR1chRc/L
6IRzdK81kByX16QmwMoxQEqmBmqw8zyi8UqrCem0TBPwGHv8qUePrGjzZ6BP9UlkYDqWYb6cxJao
yZ6M9Qd6fkjQe7alDt6mI3ko6h3+Ezr5Y5X+CkrDwckavyqow9eDMs6woD48pugNWej2Q0MfjKdy
E38qGUiw5agopC51TTOpT/l8dhlcDsHGXbndu72lbLlPhshiGkfUgbTVWiNddRo7bMTHO1W/D6fq
Sff4v/lF9oNbWHO2JPlZZ6l61EzY3hqgDBsjoNziuSyD/inQO8XRZBhJPRr+nWJP1arSlXITEcHQ
4EBZJ7DNrZztJxkBeRqH29AK72FtsPHUQ+aKiqVGrd+jXbkLFYyQEwtiQNYWZOu6XOtNuh2JTzo2
WY+VNPYvSWIDe4Rjncf2rs1VJHK6Tfp51z7iOUfDk1AYIQ73VSFpRsiIUdBFVKTXYSWBS8zvHz6k
hKt6RlCtvUgvVgEiWGfM7HTvBUrmWgJOgNY+2kRAD0WOk2Ao1lAZtGmaMFgj1LNlotT6hyH3TkkX
49vLpRnHpyYr7Eu+S3yNurIk41ia/JZk1SgHpaLTnqhkEZhodkUfnOwATKEE5qUfqnhLg2jnd0P3
7MfaKkurn6YX01SPqp9lEAJ1EsOhUGJxjUsl+2F06k8kFWDC+nave9GnJZHZVyiPno7eH1pKQcCr
TkXKw8CDSoZs37ekEbXDXiOBc1LCkUg3KUu9+wFRCX2D1aAjYkpKVTr6deSiPapXUkCsSd2Y9zXV
DE3R23Xa1I8533N3aMDgjFl232X6VWjK1tO8iNuPhEE1XBW1DcMTBBVrRtIhK1LXT1mMEif3BrdQ
YR7IwNllJd2z4NWdPA5fVHGPS3hf2rxnQmH9bCS4lAUxy+okp09K7TvAawoyQ/x6ZfshDDuchTb7
vgrODVcm5Pyon7blDWwHKwDYs3Bq6jwQGXp28yrtpPaPrN1/h4N0J/uaY6fm4ziYd3HPpsykjVwO
MCRZCBHPkO+lEtKdKB6yAOyw4uevcio9CvgtZrcO/D7cw6xil06hpLYM2PIZN82mDl4jWYT70CL/
RrazXR8M5aYpDMUJaXa1KsRZY9wQ90IsRWCStWJE9R1p4oEL3hawgOJt7FZMbgJ9x8xEu9YiKCCE
rgO/6nY4nS9QXE+8qddGG9EMhDsfgfmqm6LCiWQizUylO9M2eKAVD1eRQJjAsj8Al+IsgxqnyM3v
ho/AcxKk8IoG6yBHY7xFGpFviFmPEYep0MvZmDu5P3wQN9es0XcSkeUZdHQOStGlG0WjRG3WSrFS
BTbqdHqmEJZuPIo5fiOXhPSc4VrEbmekKtVCBoxW3AtfP5u19yHZvlsKMoBlQfUg8uNPoQpc5JkO
S01zIzUbt40RX83coshe48dTiYdUST4UYRPRksw+rDH+yIfyyZC1x7L30Yoh2FzpHm9gTWqsw54K
6nHP/2nUnCYon5Nx13rAMVq7ORTi2Gj6yVpo8bnY2XF/Zq1GJ5IQq8cebwyVs6OlEjns5RCiQtwC
lq+kawCeK9r1gWOYNf1yezjHufq7H4OtJ95aQ70RlZzxU+AjN137aabjzdesj07RNxNI1lVRgHQv
IwBIU/KZNSgDe8DAaOb5BWAyQhsPd+gNTFcv6yMGNRyrI9onmtv3Sosv0ZgogxUT8Gdl4Puc4p2q
RiCUYIyxpBCnjnS8sgu+Clkjr7RxM5bVsdej2RFCKtc0PuKffMlDlQxJv7hGYYTx2cv3pqm9cd9w
OhLwTbMaV6zi27Vc6vjPul0TVj/9UTUhTkgPqFdv4JaH/F5qCCpN1eE8GTqwxKw7pZL34uXFg5ID
bMiz6h1K4bSxkvAtJYNzUgBudU1G6UR8au1P1UnGst3bFuV1izKvlhDWYlDQx0PoyzhESz7LumVn
q6KpH2xbAJCMkIbWLfigFKclsRrmvir0T2MmsHOXgZaZjCSXWAFbAdAT1AduAEap9yZKtJaNfoME
dljh/e3doAgQNRkfIdrtrfdiTKNwi5RkNzM2DjaeQEfWiI23OhgylR45jYaUz2RdWld8PERIqDUy
3F4k0Dwq4jxidXqF8HLVBCiI3iCnNQubtSXHEZFOee14aO0UBEfAoSowqkM+XTEZPWksBm21JQ2/
Tgm3aYZ1MMbvhgTlrSRVgYjX+4obxVYPrNbxR3FnTlW8+xUK842C4a+Wbf+arW2v6vBvUwLTvBhc
Hh3YzgE+cjXlPqCXh5yvmI6IkNi/htbgcvvInWF4CqrRPpgUzh2LeqtHKtO2CuKairYGSY8pCGCJ
n7JPkDxAVsoU42Jur30pp+sg8Z87ftY99pM7iVgJt2v5A6hZd5RErUMGtJuVnsrrkXrW2m+VcN36
FROLOQExwkJ4CKryFvqSty18fdhpoXSPZY+iIIZrNkCzj2dw2dvLd5GcsrLrN5Na27g8VP0MUpnM
YAA4AxYnaYpvMbIF71OaiQKTN63TUusJW9Lum+hQ+ont4H7tHW9sL9QmpFVt6I9TwLzSIugUzJ2C
4DxnrIidCieFNQv+W9hmp7oJMdMnm9yciOlHPj6AdwNZ1JyMnI+foXU/9Kj+GZSHqgDMqbAX61S9
WSUV20B+R90ZpldDU91saLnd0ACD3YhaPmUKx+vjjCr74QqrplMqyUcehv5mwGnojrx1Y89agAi4
F+zKT1h0faKja6Kj0PX10awSIURawkSsger10LwmYqodaeIfRhFxiYO3yYtYv00CMEuTUTDzfeZ+
+tkFDcG2D7bcM2K3r8PfRsVmxaLJp9epSy0JFo0HKa8ZxKWycSPSDNU27EQiODUGUDC5P+edWa5a
L7pXctZTov8RqyWC4jq5CTSeUxbL59we7/tMNbeeDSy6KfVrXe2iUbvmeGYcrcmeKCjPm0KYVE2H
LrDC4KoqAD5NvXQ0mDAEYKr2Llbis5CeQiM8lbyFK98HCKDhjYWXJx67TrI3tQieEP6rO7XYtsKv
tqURvJeIfld52sRbjcwHK77DAORtk7LeELG1tUgMcFOp5afkyX4AXvbczZ8yFuSsz6AtsFO5eJid
CR4tX2mZ/TayZCeX+QEN7yqZROiarfIrywtIn9lrZCHJgUExb3yZqeRqY4be1YjyzyS5L1gSb2Io
gY6ijxepNss11bj7UsE21CkkCRdB6FEsmw2n7CuAcosNigX8xUTizRCxI0tCYBH5VK/HzB83HgBE
SffOKkxw/Mn08814eFAR87vT6AFslT41PQ8cpaEZkFLpMtqHKrbBZai/M8huh/S1lqIfceALly0I
shBluHpac+3qAXzVAJtGQXBk9ufRKgzWvON1DGIDjno5OU2FMU5mBcoSybMfkk5Fd9WrlTMgY2ZG
RQ3CDc/iS0wXz155giTHunjGQ0goiDpHxfTgqMUulOG50yrrhc3O3IK13CfM6+XQPDSlBZKll370
OZLVfDIgZvox0uEezKGuvOu2PmyyUu7JOb1507iO85htqsmvNJXtrpD0X7ZPSFDQDHQUAnGt4yBy
Egjo1ykQmavn8TYaZe3S9yWEPz1ea8Ai3B4KDHnlaedYjT25JHy+JHa17oWm/Sw1e1+OBJZPZCQC
U8s/gth6k5r2VQ6T9yAJflQsF+7mvFU1SFCyRd3JkkmJyE2LLEadygS3aNi1P9qRmQgr2kUtSm/l
xxgZTcrk28RIFaBqfUbugRFdyRck2oF+lNrekYCPLyosnECj/R0kSuw2RnNnTZjmCSWgFErwhdY7
bJACV28j2F6JLG+GXntK9UtKDFY0vOixdx9ZQnEznPkZpYq16j0nJN+uy9S8l4mp3kwKn0Mi65t1
Onh8m5DxYZwtQQelUN9NgbiAKElSqJSshD/KvGkqyZuh6tFKIMBdG1GTrm0MEXxBUMiYE/EXGZUm
rKu+Sy4DvD+KO/PXrtjHIwmhPdDTLpYPXp2drSSbjdgzgNJAt1RazMj2GM1g3v6n3+k2migJwYz9
Knt0cbE4kadlUo4Nij30rcfMAlMZG+hXUdYMqAOPdh0d/cyauNvh8mxUH4dKvdELRV+ZEYBbjyW/
r4/FsTkQ2aDvej8/9X71zlqk2UEWHjfEHNIrT+z2oEYycZWD7+oJqTetShOiMS49oF7kOLFbBqzJ
vFjhhlSyrrA7kmiNBwjImyBMcaqSqrQh5G3aNSmx/Z4ZP5gmvhRVH+kKKBIe55qySy3lxPSrYq3W
084qoEnqU3nQOyLjpShzBrOzz51SPmJyRgIq3nXF4KuU0/qxyakl1+vVIxyXDV/quULxkQumqFLC
uv7V9d5daNfZz1gVO2/Ov4iMOnFn3aIiYWSu+2qXJikZktFzTTIRGf5s/jMNEGESggzLoo1tY3SA
vvcMSiV2vPCtP/WZ7a2Jp7W3WglUNbEMh29Ez7JOwKBTcYD62Jes+Eeul/I2RXO08qmNriXIdxMc
zdwwlUuRRg/ZAOgLF4BtTAYVyqJf9bUK3sDGcjYqx5o09v1ghfFqYv3ddgT+56rsOzPgLZICmcQ5
820iWWIraYX1UNADodNzEZ0vkSbT2WSJGgYesTt5Kl8Vud1MxvhJ3xV7Adme2zBjMwqDHtBK+1l6
3i8Jx9Sjp/lPTclvYw35LlSHn0buweqCngoV0KPKq9TEwwNrsROy4WW1MQE9SMWOeI9HT6gF+UqP
lJfSlU5y0UPf8bZg2lS8ZMf9G1aetaYoT9tkZD5V+BOacX1V2jrfaLb1G70w5kYze0JRqW+VKLwP
7XRaN1F4l6lqT4drAAIWJ9uoUcSmAOdHS6fgc0dnkZZTUbCzM0UCJYu/UK9qsMK18IoQoDspTexU
8I5dGTGgm0hiV/SRSb2X5i1fOUAVaDI0NjBAOOl4ScpRiUZmSp0KlxLvFYKkg4CyrgafK2p480XQ
aOCHIdOOFCocFV7GOlfkx8T2u3WhiYsmy2wZNG1XDDApmE8GN7VHJhKlfS0BxJQEd69kEZATKKtv
SVpFJy+I+BsatD/7Gr7MGLHatnLtoCj9j4Km3Px3YFtAAjjfLe8yJUyQE0t4N2jMR259Nx1W8dr0
5nynnxnhvoQIVAqALZaVA/5Xtw2fkkb/paF6cyyRqIdcF942b8JTGPBp9LM7XdauaRoPbiVngoaD
9sF8DadnmgWzWXTEXS/h35Q3XqH9lJVK7IxufIMnAYR70oxNmhrMM9roGtU0baLceMVZv6niOj2m
Pgugun+vQiz4o2KxQPfby2AMN/leDAaLQLYBSppye0PuW3SWDctacJuu1IdemqcEOHirdtCalaGq
tWM2hAeFFmv3hPjBSA9A0nsUoJCDpq5VpvPEeE6sCm5GPtI2F2tbMi5ezh1YB/7plHMoSdBB1CmH
jZEofOMIUAbZrYRmtg1i8nYJsiZSDkMPxCwQXvQiJP8ulzvbzaIUX6RNLLZmzmhg7v/YEa50Tuxd
VhW/utBe9SEp1RlhIwfJU4yTBKpVlyff4a6TrKJUGV3dD66xWb73VoIluzb8gzdUuzj4Ueqd6oR2
fJwsgSqjMQ9KCH7D8DLkroCKxzmqjiqRGYt6KzJ6BHqjdtwWkE9rMRUT++AFw21oAyxEUAydVsmj
1Wib9h6lzx5m9WOKdOTklfqNKSeZwDFWE2/KMKaHVO3HndIyXnbRLQZvcazL4Y3ow/CQ9bWMYiI9
+YOfMVXaKMyHalUWzHIT9wOnGsC2MvkaG5vZD19tuB3qlCtHSpUyMBN2AKYrIQrwil2hQzqGcuJI
ObCyQg9dCOS5KzeITBU61xYO1q2tmyZiSe+5rakMFDZ1tJqNx6oghMSat52JryNjHNn8BlF6N6zT
9tBQvnEhzUbrJi9TelEVUoKpzF3qq0+miE0XgVK9C9L2I5bGFYsQHK9DL20BoCVrNWT2N6egXdUe
N+spDKFG41WQh0DeY68v1hqAN6wKa11jxA6Zd5hIMTolFDEiXwFKR5wpH3uCCgx9zdZXHB156k0n
GjGzebSPdwK3na3y3VLZVBNHZB6I+B934yBQPhG/7otQ2ph80/tmC4w6dkN88khO9Qd17oiWaGkc
Pu8Ud43iGk7o04VphxtjjEI37oMdsq+53pvYx6r9sCY49fgIzpmqE52oPilZ/WaCYQNxpu40fypZ
qVAjLUvcjTl3ksAkX0AopGFrgOK8jhZwElq1I7wWtkZkO3YJKY5kknITBsHLYKo92NRpN5WUolIk
DnXUu1HHzIcIO7E2ZagN8AsClv0Renruh/KaeK1OJTYzOVV1pK7UmLzyQWZtL5LBtUbm5sh+8CMv
OlpkXFq5DZdUAfpOiPoWWbSxDWvsokUY4Qjm85LaMIO06rEoVGihJmxhFmyEBwkK/dU5xljnVtYK
0BhSKoKunErjVpaEOeHt72YzQOYOywGTJYZBY/wQfcd7r3a/+4zKa+AdufVCWbGaiHRWigJk2q2K
scgcO7FfMmHzFxFh7lZe8cO3bEJtTARHecsSLNCRrSntQVQSoFezuGDgfqaVTdOgN10UfYaTYOHr
CAdym1Hn9pykLxZSa7t70FPxWcZaTIkK2kEXDrsiqWyKnqArJckxjfxFMTp8NEbkMBWEm74BOETu
JOIyA6t4Y7JDQGUmEWOZsPE16KX+H0/nsdw60izhJ0IEvNnSivJeojYIQhThvcfT3694/rmLCR1x
KBJodJfNypSh+9+kzLg0T9pCrf4UMRDsZc7PZKo/irmgFjEvz/rQfMWTTSBfW0c7aT5c9jWkiemq
neBEZaAWDqn4gjwy7FkL0GENjb5JH7tdTOsGhKj7BHe+tkuYWqI0cVu6zbALu6VE06i+zUysUpz2
d00S0ZRDjH5NPrZKvZyjPG6pG9/Dg/egk1zldBDH8bFs2p3vUay22+bDDstq3S/YqNGNsXHA+Ted
QRqxePrDAsoIbCWGE1C5UvWnmALYpilGfbWM0a2q9G9ta4brZbTydVmGrwxhn4dbowy9NZxocLwY
KEbCmerl8Pz47sqNyBAnakk+XoQHyvCEXh2abrxFXZTqvBklK7D+l8KodqUxJnsUDJ58k2YWcyOH
0NEPdgnGCeDjGs1Ddp2j/OnDrRvtwdR9qVqe3iTjq2qh3TfGfbE3w8e5q4pd2UGj6cfqvrLUTZyA
AM3DwgBHbe0zJmcJE1gA29ACsmHtRk11piyN1yorfuKl7SGE9wMKT/rWrtMbr4/ICUa7R+aiY1JP
KTaGiug6sMNFwz7XzbbhsSOn4ZscPPy9UYIwVjoK6chRF2YDUEcdNgvYBGNqzlod1qS1zR0Y5mXl
E4oMQHbXTtktSMm6UBnZbCzXeJhK5wFYZXVDJrpTecDrAlguNSLlvZuRvW79+X7w8q3uIUicLkfd
8DTAST90EpCAfAQRCFY+Ud5hlpV6Qb22GHleg9qjcG0Vj6Hr3oS991cwO7Hupc6pTnROWo3UyQNp
6SXVs9o/mIuW3Ux1/VehEN6AgemAHGX90Xc15xB1KDGqSAvVkYu+1BJeAIqjnj7do1da7mujGbf6
AJHeVDb7yX2HXwfhb9P+znUAUSosBqTrEOhO50qlilws1QFxZhNmC1Amdh7dtYYNDgmTVyx/bUp6
DdYDobLQRekyv606T3vVBzeUtVgnPXrTo72uYJFc6S3eHm1jupw6aUm/bBVvC5Zeve2IS1ygDUpF
1A3n1K9pusgWqC6LaO7MWRCRKRupnOSGshufVo1m9e3WGe3ywHB4uVaArHOYcwAnfLfiZ+Od3tWI
taCNQKkAv2gplyx/sJq83I86xa+YIHSx+/R2cZmGQe4PpRejosY4AolNFhikGNapafdt7MQsmSfp
/mg7vjlu78FBHz6CKOXYYk6pBpbroXaUrZkSOriOEmgRGSEcvApCJPZ6ouSVFjcFBbhtChuqy0gl
eF1YDeiibqzBoeDSDje2QR2kiN8sigykT/OqGx30RhtIujM6zGjBzSUzv3SZ0HikrZec8mj21vo8
NYhpOBzxyFxTO503II8PzsLoEYR6cMXm56Y05SIcuGEXapgqKOSVVqJJU8EqKym65g830BL1KybC
32nwMDEY//a7woQpD59QjnfqJNuWwCzOXSTEyx4WZoTCw/acTa61qbIK5dCJOm1iP+Dfoo0DnhWp
g3Rte8a9jhbWNo0r6krlkzkIJr7DO2ajum4pI6hNo0JYYKEGXXi3bdrddvDs51XdQG+/3JouVNzi
k9ZkMx+5tjyoM6QJZWJl28Fw73vX2fpudmDybG1DxnLXIlsNnqCCG6QGFOhY8Yelx2iaaUW/s9Lo
DeGBO/K1hefDUjbxfCKFYjDeHuBphB0saYeXYsHFF5b6UikcbX/qdsOYb3z4tX16aYlT3NI2gc3I
5+KKHrGGjtk5u6JSS1luQn6IB5cP0XNEZLhKCwYYvSkLMn/803LirUY330vIrhJYgBEJnJ9xejzz
JIl3ro1arYbSmW8rD6gVf3YiggInJEQDEBBgvy6zFj7q1jptKeQwOLTu/OkpHsv3CqSTh4Dm0A3b
rNWWO+SHHjLvJTS9vyaeBO2Z/tip95BM+tom4a5VtJmsGBlSOE4gHx3XRUoTr22JCk0wkdpkQ85K
e8NcQsRfx3Vc608L9Ca57yKW8aZG/owSmvUpn2E5/cegejyA8OA22Q8g2X0RtgEsqxb20t0AaX2A
RQkiKzX9pKV9S3vFXSe6P1JsdH+9pd9leotSbbwvfYJ701wYZBlxpqR3bMV+rfgyzKLFP4CcaOnz
1CfzkDS0F/N4XtZ245JAUc5b5dBchWbYrIE6cVpKMtG8up9plN+KE+g8tGyMox4XDCqYsFsbCHnn
wDpypXjkaarrjhoTSDraKuMQnTXD3KsIerhk6a5x7OP6vkmTr0XlyPdO/TRaEzBqYzhDDUsrS2PG
2R7Ll67qyrUbVcqmZXOqCLavY9XzdsDKfvpFu2XiD8rX7AuqX0xfTzSK4mCuakSNqqmsYppCZZ+b
B7uIHo1+qu99ZSBFRysQAJp/41tcOWNhxcbzRZW7T9q1a4egjykFeXT3SJ8ezSGc1pNVUJ/N72CO
8rpCY5YT92AX2k5r6McnI9CloYqjjWEYmHQCme0yMl2pAZ1F3+ZSfhZG/pHrlILiFBBZaD7EZCOq
T0TpavjnyIruOw92bSOYoARdxzrytDDSo1WZoQQPrmHwHTBg/VduLinHSTPBDHHxCyxQsYxwQNhz
ImaOVjHt/13rRRNVSNE6RMpAofsPnALIOEd4OcBBiM1AW3suu/tmTB4Xi6GP6/GMtW/fUZlMoRmB
yt4hsrDpg4/aujeKKEC7Mb3lHlXfcA3ubrUMy2uWv/vDZL7CErNhwMFdQ95O/K1Fr73lwuZPhpi1
VHMS4M+dVR/qhonKMh8eNGnrXy/Zjh1E+pzioJHSNRXZl4auybqPYHBC8I3ElY2YL82PDWnXJKIJ
ndttHehgKuK6DuqL0rRQd+6MfeF1B8q9z/T+/4bI/ozC+c2ssg9XrQ6Uwv8ctXwaa4MRNCeF56es
UX9OzW1rvWmOk955dvvUhI/ki81Wn0AgL/aDYjEYDKSxo2tI6cOjLiGHl/qc2aBeyLw/GiLJdo6r
oAOFZIEGHACYw6RrNdsqz89RU+2Br6Y/TjmKVyme0s6BLsBGTiY2cqTNqLJFFJo8bKE9jLuG+ZCN
DevQ2lNxPcxiEN2mIaLllNGmmeHgvDFTcm1wwE4fsXNH+7FGQ31FI/jJ70aezhTV69CrvqgdUY2k
R9x6CNBjaRT4J2bolImMzIeG9AnNi4mY2VUf7Ekd1k4cVZsleoU6mPqVN1erOCGVoVVsDaR9ffFU
gY3JBCnRhhqqS3q0LpCV8ozigpr9yp2pSkXIZq9iwzzlwjwKxpTQQz/PsAF7ZYnq5wz2V7Gy3ex0
+kpfqN8Y1buidA9FiDgBsKUXz6LwDisoauu289kX8WNb6RuA2/quQ2Zvg5R5MgDrpxRDRADzjEF2
moWHDkae3qW+PaXZG4CYNSyzsH9P4/1QlPZGG7u3wVJheg7LVb7ET0lKZzdxqRwqbQs4AZWaIbZ1
jkuxtxdGqnWj+tA1KgyQlw1e9zjnYBgSFwccuc15VFHuzHUdRMJ8U4ZutbbVLN7l/n295HJQe2JJ
bwkM03qPh3t1jpElsrz+ZqySt7gPdzGF3VWp9ufBrJ8Hxr9XiKJthCJuRP8D1THQ6lHRrhdV54xM
CEhV6kIy42r3itk/qy6qgZTW3x2md/iY9y452bG3rGtzSjBC2omO6m1W40SHRAfC0Kk1rp/uYmjc
2UX11Js+IBq1uq1JOOk9ohzPumIxIJwdDaRNy8vUAWsqmuWn0721lTbvZPx3Su6fSjPa1tGzp6c+
9NYQYHeawygQfFgFkz3JVDx5CDjBKbie7CzbhJ33LLEptO/uKtzCLWZMtnkz6cppSeDMmfLvCeTj
MNGoGhvamD3EY01dcyUu1fFatV+1trktu7HaXfm2Z5HdHaeeIIlCf+VYhMu+ynSsPq+LMn91w7Ta
h46Jz58WSs1U2zLDePB0qLA1eHgG00dJlqozlMA8Fyim9Y1p98BW7eSEGnFJ04Jycj438LSqSwAI
/AOrCIdQl1U0p83fBZWvlVNawdiiGuhStYWYOrDS/lKPHh5CH96gs5tvHCCS66rXzJXmBcNUMbmU
5u57Gz0MwlXl5nfjVGPkQ8q6fZK9uCO3Dt9v0KIyvBr95lnKklFf3iRFtXdn/7OIox+tTM+k0sYM
VI9hpZb2ur4Pqah3sIpCkpGtYa0zGdPFnVYThY1p8r6sLEcSDmbtOyeJPpz4yfNNIFlmRC9nZoot
fezM6mCUQFY9/yNh9mKl2ZBFmvC89nBxoz0I31Ksrg0b3nKImO0NSAyf7RW/Nx4snhkFD5BGb3Hr
/2EmLnQg3uPJ2JpU8Oe6uNGNbZEBs9OcG4olUxXDPwONZOGUdxWVVKZazZVJxLLu2gQGWej1Ei+D
ajFP3qdFpwNU/KgKllI228wDTBz61X2b13u7GB586HatGNavWb9nhPYJSeUPD7ACUpY1k8yrtkUX
hNL2UtOgMzvaNg3FtPp3cmHrj3SQdLQeUGB889GsABYJ4DGSzs8M/QRCABHjwzEuIz3bIIFgDmr/
KgY//IJ0Ok5BxhRd9xGBUYPyi541al0r8Snu4B6LWG+gP8SpeLSrxwTybINCa9iZtzaVCw99o5Vh
g7Sz/f6ZcjZ98e7RVr9CL6NVTP3EWha0GDNI3MJyA7wiZatUcL7Q6cbKr/UMw11Ayjz1FlaCOff1
rMcBBHvMNjrlplVQ6+37zCBdI6yvZh12hPIChcLBz+LXtMI8dLEL0wH55TyMG4CCKAUwHrex3fy2
LRl8dG/Hpk6gFzHpm3YV3VYQC81cjttQMIIUhffeoG/bprQOu17BBGkKxLk+PGWqYqHuVzIEXSwv
SI5Dyb6kzg1x2t7R5nuTpDtb7j3DjA+pZxzCuSUJ9CJjQ28V5FDdHdpseCvImWi0UAhxqZcA7YT8
LQQY2nn73nQ+rYW0CUGYFYhwcG6d8lVHfXY7dCGi1qZnbNO+nLb92GNTmNDpDFd/Mmqawy7VhHxo
tl06mvcoIxV6AZtnwrZ1kZuAMGMBI93sq4bZhWzw7ypzaB9tAGy+niD8FoHObZXNmOYqTC3KfaI2
GgoYuA+/QSotnBM2g53k9IIH4FYMEjhwSigFLMsMpjL5HDNxDLxipSaUmRdUNZHjGAlaIBUH71My
7OYORyenV+9wr2tO/2eXujTI0wglA7W4bdEzj8cFDGBnZO99HrNnKNklveoxeeN/AiOmjOF9xAYC
ZNoIraKPanqVdkeGprDESkvEwsAMNYb1rC1PTQmWCD6/lT5iWNLxpXbAZuZh8jyWNBxdulKmTejL
Do5CkgWUrQQcTsXV7bo3F8DAWuMoMLqLnmhXX9Bm5ehXyotnqlT/+lLhHvmkMXkAUWig1ZcWoAHj
C/rP7cpO4xOsa64TmXu6KKTYZcqwJvTmZgd1iWrsE8dDP4YmLujRaGsCDC2KTZwu7SYz/IdqIH3E
5TXL2bVV97szaO87FryaUlkbHYAUk80ZCI3bzNO29hwCJi3dzWKTo9EqaSwDjhm0dpnxVW965hpX
SDpcvNnNV9VQ3WYxBL9jV+/MCn56Akt9rWiQyfnmgZEHJrgHUpXOMroX+MaeEIJ7hwQoQOXL3hGB
rp0aJFc+oKTttFhttZjX9RgJ3KF+URTzrpNOAN0GygSQAzHYF+0oCP+B3oFJrEKjA/nf0vbeddt4
R+rhCSAUWQ0FG8OczuCCSKPsm8JBxpp/l7R05adlG88CdetbyPAnNEsYunVH2uj2fCozO5iS5US/
gNqHulM7Gueu81rWdlCYcaD4RcCwMenr/GxM2bdSDRfX8o5DPN+p+GZrNoKZYCOr5/PcfCmj82U3
9l2rYCu7+az71THttLPnptAzddge59iayq/TDD9DhUhC1+44cUEVDZesHH7qtlunU/ys6s6hK4GC
5JmI2AfyE+a7cwyv/Gx/xrp2asr5XDlF0NbNuxJdSLbsun+Jqvg8NlmQSjSoghAbLwZixZHGTzO/
z/AsIK0xc8u5MZIAlubLDNjXN+lKipxBErhLePYp2JUSyXdRuKrTlEpol62XUnm0Yv9X/thZUED2
mNpJoeAf4ZXGA0TRcEo4KQRy41mv8wDJOsBlxjuDsdJWPwM+XKmj+tEu02nuuovRtw/L7ACzzf/k
98VXv2NQu7MZyEckSvpllk9+pp8npz8lTfVnpvTQFHiJjfEMZfgJJoCHTEK3Ig/ktRgq0T4pHiPN
+4U+I6jnUcirgjCV5Np9Lpb0SwOiXUwnoqlzT2nNjXW6nDrTn86v/Fx6ZlFHb6cWykE+QivCnWrY
t1plBs7cnzo4V4ravU3y5frexPZ+9cgBulkS7aQ3eqt9OfMTXPZHeYthLKeWHiHRyWtpcSXxdEK6
LrBtkIvWUSu937jrfuR+ObRrhCKfii6E+Ta/+7d8LPhkLGd0Vy8NgjduetIqenaVfvagye77BVrm
8RI7NNXQw+VAnGIeKK22y6zYUCWY+Nbl3CfRGebXkKIVw7hh9YQia0BzBLi+PSChhnYrX8K0612U
e3t5eLIX+qz9Wozjf89THviyOJ8lbWMY5FdZMr20GX1oNoNsCnkC8qdqlwM2GQ9L2T9ZqOBd/54l
Upr+lCbNbd3iI4SNggWQRSDrDKzlmETmm8Y/vSwJqNAE91Nm/soa9j470JHTnR+avDouqRkUKYc5
HPOPWrtA+fsLzOoIyBKMWLj32vlGScpjO2pB03Yfk/UNLOzN8Rmc7lYGs1e69iTPdglZWC6gRTXH
C+QbmMOlzT9PF1Wh3omfN5sN8V83MDKOGOJI5yIzCV8NirXoRpHE1RnyafKn8t/oI1Yusllcq+b/
ys/UGF+LEfx5kiJ6ylXK7YUtPGsRGnZqdB6j+UxYumI058NXUJENjevKyMVRkXywINhaUvSCwG95
uvcLvCuAGOli6uZxUaZzY77NZf0RRytWBRW4Tv2K9ekCJX+g63y/kgYAr/fzBHxyiW612N8gY4K0
ZxZMQ3YHWcDGUNjLMDcPmg0rmhaEnA/5erRXgvB9NI0fKwadutQPfvTvUFGAutMd77PRaVmFXXgu
x+5H7qxVNOlc7pXu34robX/JFW09Q8M3RFxWjhZ6WlkPPZTI19VGm+IiC4WETDmlP/IQrweFA+P1
+XXJmtb7NXnIY1kw98MT6a3jrCfEPwnE5S5TI5xxhCJXppm/AMI9p014lgfssJlL9GMYD3+qxp4R
MZjpS/U+GsdLu+RB0jKw4vflrinpZM0zxqEM3Fn57bMnMy7exQVUioELiY/1Tiy3YY4XnZrEKs8y
NMfAXXt8FYNJBAK4Gyf/G+zVPMP5gh1tmVei17gRE2a0qDfn7clbDmLg5AqTpHpMQorDLKqYJLn1
bkqDoTig7XFSebj2yLkNM2Lt+M3MoAXpTKxTyPlmq1fLWe3Hs5Ntc7v+TOeZnJf70TQrUDJ7i4zP
XdNNF+ZbA0rHOMkiwYTdzH7+pbLoDDuR888dBbXozmyis4kTpeQUmGCoZGhEKlBYxMbsT7L6mlL/
FOVZTWPUWKyjbJBm9n+HW10DdcxvMVtnUrtfn0TJgTWW8q/VL2exkGIe5GeiJoH8e9oWxoutje9X
7yLGbWjd49XfqNpznfmfFfZHnAL10VjrfphQOsn+ku+h37LTYm/vh8zED3DQDdPp+qeyMnJpPhNC
AEZfsMVBqWYBmJLX1vmA/vkXROERFcPHsieF18MAnlQMcXMrWywp1POQT5ciPyymevImn9kETncK
r1xfWLt4byXpv5eaRCEkK/7aauCj6B/J++Q0+2KrZqN5TkDLRVp89RG2RjvL/RFblnxaTv0te7Ti
8cnSzrX6SRLlPUCQeI50h146zwW1v5vQhCKOJRDv5rCQYkflFh24novTSEGjdkF/JJ1xvN45CmTM
ZeBU2CQ+krTzW4jgas5OW3h0zIGfSVs+Bu1qguSMyVpR6n1ygCzU/niSm4ew8VKGVMLi/LFcpnMa
c2dZPRFH9CtdV54X2/+9viiHFuol8B1r1wd+zO6Rl2TLkUA8qlrCJQCNui7N1YRnxbcW7eqxvxiw
PMj6DfVXlWhvOrmSVvgvCMafacEjJuz/VmNNS3M1T/MplmuQoyDfkVJEGRJtU1fdTi72v+/V/T/V
Zd/wp6qq7uVjfE/TVkmiPkQLtpmn49YZZLbJHRM0zzbfeTXQ8uHXm9Kbl64noWcVvAj30jrLxeg+
DOGewE/LaqUDj4CKh6qfFC97ZThl1TThp9gINRZv5jxHjPpJECG7tU7Ds+t8qGrz+t9plU/JJngk
jZ6RaciMQFfIs5C3q0N/U8zJvvS0s2Oyx7uj2FUd7FFm1ttIsx/49MAq2CB9FECn95mW2lkMl0SH
AKU0Et9scLgQcxuN2h3ljE8tOojV8pHVadsvMXtZk/wq7v8HWmKq5HAaWXpr0fsWi+zr/55EF5NX
JyD0+otbFRw/uNJGxfnNIRPK+wQimPggtkPOTq/PjzH4ANk2tU/UpqV/NvXOkIf030s0PZvaeJR1
vN61pn/61UufJUwH2fey/TM+qRjTL195UUIzIMa9OnIqt8x2w+yj6EctW86yrVOV8C5XbtpS36Uq
AqbOHZXL31zsczRNr0U7fQ5/yNxApQPSdABTEL/TO1rJak1mcVSG6s70USYmRFoYbmmS8N5aqj8q
gN9GepCgVQ4d4m9kDjbWJ7euzzejndfNhFNOc1a1+MOuRyrFgDAXvhlETZDoOPXJIqP07tbybVq0
0HjVzq2ininoF1n+1hBFhHjqsnHgQzf2Q4LpX0DIYTrtbm9q17uYz4vngsNpHhzp9GrRba57x0lE
W00g6INVBLbfbBZzfkid9kecF5PNgd/TEc3QwersAF3XU46z1U5z4u06BiZk1+hJfZRUAawf6mje
bUNucv3OXos/C/sdbaqT7Jt/92kptzmkR/ICbAXncfielO5jpBenq+C8JFGQ1VJYpIRIkuFnRouS
Z1koo5K4c8geddDCYvyVQkRBx4MEsSr8n2LqR2ycYcVPs2oD1DF/O4ZVkmBQlxM8jGd9+e51EMzQ
gVyDwT7Guc4JErjKYSRQ19kAVxfzP/ciu7k1/GNX7MVTGhW0vYSyfGKjS4KCExBn0KNuY5jdK/MC
vxIHSszma19jW31fTY6Yh7lvXzUtvpoKMqzLhClp9OoXvgmMlfjWZUjP0ypv8bAN8oOqQvOKl8Ub
JA1mRM6NTXtwRhtbjKOBfw7TeR+B6PRD5+hQ61sxcH/XgMyIQ2ObAL5Nmh7etnrVkuZJNRvBzLPD
89ZTskog7SAZ7yCvKmrltySBpMt/BtN+chPrx6u2BoEfahiHBBSiGELPtBDddv78sPxTcuXXMz7i
tthoJRxY/nyqO4OQMiYEw/RW3YMCx6ZXaCe3ZRbzXwOcmi7pcrNwqVpWB/EEkEg7yRWNGUV44Qxk
R/ZIpaJHQQtpYJqe/7dAvwDI4q/3qh+FuhHvQfDjFpwe4ANMCZoNgcJ6jOVOwh35UrleuUYmEzZG
bsPvA0Yl2UMcF1z/XtZ2Dv2/gV5oaH2FY/peulv5q8xOA4NboHp2XSsmWfaDXx0yz37qXIdWb3x9
PSKbHseeRhpKS5zLlkzdzf79v+zJUMITwwnn5SYfy9N1SXD28thhToduB4bCkJ2nlPeMvgY+St9y
5S6rIz+NfgBKRAkZ3UG5W8Z/AvE81/0U4lcNv3+SIC+PfCqdOKtRz55QQ1g5BnNGLK+dFtDxTxd5
U9tQEh6cN3GZTY1Dm5pjRhLELpK9eY3i8ukekntQ3JgLscIGKVRHg87vk9frbvc9xBTkDIZFc0Qk
6Z/7aKezGrFDreEOBOBO/j0Db+2r6EYO+GxOu3iGbKXjY6/m0SUdyZ0dcMmD/C6nfSTTdN3xXND+
MlR/l/boJ5DgskEDCXYQEPiq8r2EYOIP8tJ97erASZkNNSdG+rlbuY3C8n97IJP+7Oy8x0mB1qA2
uIL+os7QfST6d9bdNR5rxoONqhvHHL7kHMiZkJ+a3v7IFbDpc47EuHzKU5H9d30ESzOeQlchJXT2
JjwRcwWLtzwb2Umyb8AXfhto/+L3DV8M2TLC4Ej3nLkf8Ubiz2wvD2bwaHIreHCJBwCVH/ylZRCA
jAXrIT+NxthmiJ9JnC5ZlFqR11N4yBT6dpYdtMm/MD/1/QPdv20HujbsjTsPTze648loI7LakfYD
bsJI/6pqi+j8neooG4mHZL9c9z9rs8TpgUG2vew6WSenooTFf/IeKIMeaFOsoXWNmVgguqiTgCbz
k5JBAlsLt2r2IN5TgkKJ68tsQkgECLfanyT3Fg8rhZNhDYr6JPZxbv09mO69mFYJuIfkgObmUaxu
qdS/qa8FzK1t1UFF2IjA2bZvc+bfke0g3PhXB5EPbFuoWkEcwVG0alWVofx/gVViL48jI1gSBCtI
QVjs9rLKYNtDHI6TcE2E9FM19x9V392q7bCPevJ1fKgYAzFsbmo+i2KNOSSfTvHt9HVQkr/RfsGm
tN8huGg8c6gUWK+ZvHhGjDyGkW85dThl9AyCmnqagq7ujLRNm473eYHKvQ+SKbPIcivUPah6oIsq
kPzhRz7FmRA0ASg84Ug11zu6mJLYbD80PRBbCCT6pGgpoNDuUayPrTpfSfokl8Vk09GnumjqrIQf
vo2e9yrGXgyR1U6PcwxgA2OmqExyWP6tGDeIBv7AIL3CFk/9HXM5hhdxj63nf3rD5xBhp9jPPcCT
QdW+w/KjB0IYJulz1mI8+AsJ5M08Xy2a9yZB8dUsLbg9BSCsVjivkmx6vs1iUieF0Zaw6u2apkvy
rsCi4dFiljCNgCPoeI2xAIyTpPsQn54H5MT8GV17EHFEhRIpXtOZIhl30NAx66QF8mjntA00lT4M
0NQSmMxo/RmFsWWQ+qC40yc1ur6hxOfWP6lqb53FOIg9+c+uQJT/omiw63LixN7Ums16ancqI2yy
2/U5BPbJ8nM6ESS/9fT6R0Jx+clHyzeAhdkNjb1ZwNFLXapT0dHM8eA5VVEXZ8rHJp6BwjYlaMog
zoifYG/qtslwDWyOg/d3NRZAfe7jNpJ5zWumfbUsinGCI+O4TPFPXa9ke4mjHh03IOijXV8+iIeB
QvY46MOZYZmgQPTWMo/y9KvUvWc4kabjfIZRk6HB5Y7a81+Lh0a25Mc22t9sY7l2dWvZ0b5X3G7n
4j8rUkcsorwtpvhTzvul0U5Lpn6p014c7YKE1NXoaWqzz5lLF1MhWZhks+LgytiB3KQEfdHsJRUT
PyMnDKbRtzFDu/p/JkgOZFIpZ7/fileSB3pdiyFZkOXJHvTZ/pXQTZ6PZ2FPyx+pxIJR+Z0zNkl7
1lrAS1l01iXIDf36AMJynw9Sqe0vSUjVPHpWBJMg8asE1GOu7xXd3UvZm47TbzYVAZjYXy20mUvJ
H+jC7fVlPnT4Wo+NrjjTuUv2vW/SCTMu8muKU/Wd6mWmiuewvYHZvsF5ce0d0AY+14DXilB9lq+Q
orwU8FP1vp/rT4mTmWUOFsv9BfxJOtQ9yJVJjMyAcAAFXzQUx5LyPcXPZ4BogYcLsnFBkPpt0lpB
H5wU1Gh/LB6PWoP1rmbmblMcb38j37iUw0W6DXnkST1f8gVINP9U9k3PPmH25NlIf8fuTh2UXzM+
dn+N673KdUq1z9DaTw10IB8UO9OlJzaKGHZl/lPDQULF/r0oNyO2QSqGjpF86eZTHHFD/DpE87VX
ovj50TQO442n6L/yXvlgjwDVph4qZcSuZijXv8lMZyd3Jk2JkpRGrsHy4oMfo1jI64uD82Uf02l6
8Wz83nxxaanIncyRjTIFISsbL0NAQpPzG31NVnSXV9lOL4dztLDyrJGtdo+WO4NOp0urf9s9tQOE
gnnsJY9dKpuOX31X7n3Onq+0GXbl7s6YvW3rE14Xyq8suDlO94XibVKMp/yJOqHXBRRAvD8sIMxC
KWvZMSGuRK5JJRSFe4YJZ//9+ntXHf35dabkARfiWwkiuGXvTwslS6L6nB01AAaASepFXpc/SaSc
4AF4Z8QK2sJpBTQO98/QLHjik7SfGNrXPPcsD8ZM68Ab3d+kOk3R9CErqTrOPaRqG1lwuYXUc9/r
6S/N/72zWYxzqwIwScD3EvSDCLzX82orz2nkycudyierRf44AsvsW7I+FdhyGtAQJnfnuSomVRnV
firKaV24FGNcypS5R2mbjfC/xe0YS7SZHnEtVo1LUc32AD3xjewseYJgN3GF3Z2pekfpZjUTsI0i
gDgsWFrqDj0FnEHdNEN1D+XFSa+ygJI8YeBBM4yjpJHAkE94mLcxzqkgYwYkBL0mm1qqnmZQ6MwH
MwN29rUIkETyJzUuqR8yjHwtVwC+2LT3FaNYMTm6JJH/xaS2zPQNtL8b//e/WBWGtQPDRnv5atmd
pqsGBjxGCTMpC6Zz5oj37OjQXz6d9mNIyCeWAQbbUTuXxY6Rwx8pmcvr7sg4cUGkSXdNKj/xNJ7A
Ga/KdkDFM5OSBb0Ojl1R3caMbwz9tiMYKIfxJG+nLno0b1pHhdOsPooZiePkEaIF2uH0DXpODpYx
utPN+MKkMF5++EnG6WAoylZM4UDQBvQqPlG21bibibuU7s1iR88VSJz/onXfJ7XO6/sWbBtTgVLk
pwF+SRBmX/W4JYohL9dzvNwDT/+WDZcRYDc01JtBuxVbIq8pg4o1cjeNQ8ZJhDFW8FVp442cJ7HA
MO+eVU9fI7n0lHIW55wwtmTaPpr3FRtadqlsbMcf7udI2Wie9jmlRMjzWexd1TnHmHJERUznfJu0
peRVK2Y54Tsvy5fhQ6yGmM2cq4EEXeELr+bIb1+ZfVrJdpffHd4yhfNXOjzLDl3a8jTeyDcrHRtf
NrHYFVUrfrIUWPRwY8wZWtTZ1dBLHUU6rcxgMaDlvimjEZi+dmr99qdhkmT8P67Oa7l1Zcm2X4QI
ePNKT4oSRXnpBSEL7z2+/o7EOud2Rz/stSUSpEgAVZWVOXPMon+QM2JOxoMHjV+GGmuxqj5Y+fgi
f0XeKeb8yeTvltmdTxMDbbv/eUY+kRyhGTRBTje6b7/JwB+SeKcb2Y18h+XQML41JkiQ3BWyFE62
/gNcylLVDzlRS76m198GhMHMDZbtP7MiVB3reo2wJ0zi/TJnBGdNbV4k71SzQsl92jboHq2fyQ1+
ZAnGlffnUwacDIfA0H+CdWXMdPkmB1Qe31LpgOzQBR/xNtf8D6lhL1UPRJcPvhejzPqyJ+tFbjs7
c1dKGl5DflYL1KEKAS4JfXlOHmtCtv5/S3WkpkdW6Z9lmOaW+RWV7lvVnf5bU3bL+W8qw68py6/x
CEioetfy8kWOlh3pMke06taslHfMY38s8lWeq+7dAJ9oBq+cvt4Pv+vnBtJ4XlWPoQ2+SU++fBKQ
FK8Rd85ImViwhnBTWOFtZ44PPQLqsgxXhWpAn1TPfnQ1PWroRC+jpf2EgXJNra+OQFcWgTzgTqqU
GPdLuq3zB4b2n0gMZPJPWFg89yUlnsJy4ZNaWyTv+KPVwNa66SjHJYTfgw+ngU4RGv7PVMM2naSb
iVjk+UnTb1C9o8Fn3yZvKm/geMlbX+wqSR2R/66Itth+PngVefA5f/YgIgywUckM35hN8YWSalv6
3k1AkO6N4cucu78qVhqDTWhJojmpylfNPkwUVCoPUElVvdPBcMVciLlu/gzZpWLN91mP9rbr4pO8
BNksaULnPc4D8m/thZmJMMN5H1USmt2ugUlgsEeGRMuuO3lycZyRD97IBl8ezMySsgc0G2b50q6/
6URiD8Yuypye5eLIZ/CT4jA1GNHKQQnb33ZsHmwLx1O+rxzE5uzdGfH2NpJHjaqinB45ZyFNAA4T
NXzn15DsI7uQesYG0HNPbeFe7LhCkMJ7WmbzhNSDTjuyMTUXZ47ih0aTsTZhST7+ybcfx+jqRDQ+
8Qnlk1ozJ6yj6ToO0dcz74LN+lb75mhluMH2+a/dlt8FYbGrB+dARSzP95a1WEjbEA7bo1rCGUvV
T8kjpxbVL0qPPV1HagCPiISLzPD/BqH7xoS+zM4yYDsSNIgA6PsGR4DpERM/+dyzSVOV/CxrkYxt
x6WBX8U8jWaRyF/EJUPiXLKMqkJJbMdfCtzhSUr0fkvuoY8OLAYnqRkFqK+IgrIvGal6fQsbB/rd
h2ucS5F/URSQ4SsFB1k2BotTqEz4CTlgJZbIfL5EBb2uQfshy5rhUWPwsNAJ69slxbSkWylwVejq
8Pl4kC2VynmVMmdJybL+lF2pbB6afLpVtHoj+zNJ7UoxlFL9rU2jtJuuK+zJFBIY7VB8lV6LTCEG
q9YeJLki/ddNqlylVpPRjNX4+uO/FLF0XzTORwnNlEKe1A0lcWPb+n0ckL0kFywlBEmMyP8rVIuB
xlaTEoM8Jx9Wti+y99P8bR8OH1Ks05E3SJHXNl8QgD8v1Uu5uvpbEjW/Ep0Iy9w1IDXE76JCMcBP
uIWxXpJGJFWkliOV6VybAJ40p7nkb0lPfe0uVaOlDgz4Pi4s8sEkYUi1SH2YSYeaRlA+J8E+Xz59
mRPIEArJEXJzSVVZYJvEQ0DiNotEBogWPksl7RaStlHT7EvSda1O61g2HkarR9Dt3ss7SEFGzkUC
o9LWSAtzCao0+5XLM6vNsU66vaTHl3MrBR+vR9DdF0/LHo/rZvrzczt8yPeUUqKGRqMQwFRIb0pK
zGR4v0vCz66y9TAZ97KHXDaN8+jej8nfkmToqu5REg0xOCan9C7y5vKOsvkf02Bn1+2xjaiEksCX
8lEYq49JVsAHaQ9mGe4kbSVXTM6YJ8xCrGi4ssfKRnxocp9yzqpJuepIbeVyxtmwp4561KmaSqV1
aLIvpSFbJfyFCG8xgNadcptkyuvck9kzmrvlkiNiv3YxjaT/jVtF2MX0sPcn5SiL5cwQtdP41Rke
ZHDLQzT2f6Wq8y67XAlzZPQGCp4thMFSsEpcbvpw/sASGcb5j6yKbkYaaX7tVPU5pHAPvg80pfq5
DL9logjV0+zZLxIa0CFOQZDZKpVc96uuRA8Rvc8SYnbjfD82NGN2yhZO5M1S5ZHo0AfpmpQfkXwL
qQtWjhRjaCa33+XPG9q/FdwcuhNaH+ge7R9izoPq1ofAb2mxbf+kwB+OqHKjT6m0yKxR2O0b2GhZ
t3VL2ziTf5Ysodx5MrIkvVgqE0iIFtAOMQ0pyCz49NX+WWQcvofxTv0oV6eOUHwxXuRVlHbZlRVX
+dmson2Wjwd5btGOoSUIHXjOfBaRLclfw/8AWTDtZf73csVk4I7VfRCOr3Ua7s3cPRaQ3DTBIDzL
m0qSsoidqzcBGGGSkY8mj8vAqftPdK+Pxn60p2+pxsvgkidEiyNZjfmv85IVLtQPMsYKjRo9nwVb
iG/5u1Wnb8PSo5UFgbEI5OR95QDZs4ioKhW3qz79N20i+O3V4FU+eTR5dy1ErZncu5x8uUYa6q+t
/G15E6tI6eHwOQjljSxykhweygJz65pWQI9Cd8Vly78kBeVwhyzlDtAx6YyJCvs0yUA23Lul392V
ZbpxjRhtif6TUprzmdfS5Bz66XvO1osWsgM1C/i/OhLD+Ie+uR8P9TEK74wq30gtIOmsn1CZN5Hl
0Gbocj8135K5Cg0alVZmNh6JBhDTIqORzXjmXs2KNhHyh5JmX75ArTfbqlNxWSZW5oYCXkSZxDH2
WRge6g6/088IrWHAgB5l6mQqbYd//4d8faU99V/x3ekf5ZLI83JbyP8TKKCzU9yFtlwCkt5TQxXR
IVXYizuOWKedRE8jt5Wo/WT6FsBmUykX+bnTkLcQNdEf9GZe6rY60FSxaARlupG5X6YQbzbOLaIe
WXFr2HmKWz6YufMtVVF5TGomUh21FeOiMcDmvIfMXC2F/TI3biGm72TNlTlg2Q3XavGuoQzktXK/
xJH926X9bnbHowiv5DZwrYTm4u4g9+2cWldgZyA2+MZM6hoCxJ4zVLbBEZbKLu45qbLoefM+zbJj
mBTvvvnNxX6WdaCQdUYGEe1K4QbS6WbOzXWce3tZ2GQLLn9QBouMgYbGuI7TRvebnGGpeMj/5RDP
97Y1lRAZ3iLYEwUAVRIRC+wkCyzVlmggUZfbazF5K0hEyN0rBTNNEpXR/Fabxm00XOntpqDOqsBT
UgKSXKbZ2Xd1ALlCgmRCVilc9BoxkvHbd/ZDpNjf8iFlKsDugPvEWs9Kf2tnuBCOylXOpHxL33Z/
bUt9V93lAsrhRexTN7Gg4vzn5ar5YEB9ljXILgfEnbd5P0B2yn+rMHiwU/cyVSWkSSlyDUvQ4EBW
mQdMxaibyNCUZSewWlR0BCLlHwox8D8PMVIFOanyOeV2H+R2dPeWYj/LheunS+opT1aSbOhxwnSl
fGXelTmXPQtN5eOVmtqKhOVSilsmOVkq3YbhOq179j3I5b4W4QbJTvAQ+9qxTrJ0S87WFUFO0Y1I
Zv+JN2B7bqpwOotIjH6PT5EnhWPy2dT0oKIJ497oOgxRSmOt2JRRiDhEeGpiVd/mjzI76Y6EGtZF
8g+yx5SFL6Ub1Wvjx87MvmTFGXXnWa+X/I9kUiT4Rca+SuLxaUnW8JJBy2Wahi/FlS7Y75jenXaL
YzjghR810F7+M0HKWdDC+m8N9uxbYjI5uzJDUuPCV9w/+ZX+00JIQYY/vZto57jeNu1jhg6PhPqc
3KVLmEf+PIwAFlA1kBKV3LFM1zSw+is5o8u8JKWOJmhX/hQutSlRNi0qqMRnSxLMD5JLl5jGc4mN
nTnYDX5+I9UEmse+h4hQu8zyx8j4k1lNxlHjDq+N/SAndrl4ckvORigiFimazQVd/F2+BGfyyf+7
uGHK8Wy2GI4gJlCVk4xCiVKWCY6CnhxaGt6R6icFvaNlOU8i8l6WP2Yg0Qar/V5r1c8wZeQo7Z/m
hQ+Thzkrl012GiJ91xt6UutiK8kvuS76HFJQ+RfuhJ59LCxzJ28p/2WNgXyW5AjACm5OOauNa966
erFZRp9Dn21Gix17CLlK8jWX+4u5ik5RuEy/gdHs4mRYXiovHxiwauVcJ5pK5N6TAZJJT6mWYa3B
hM+QUuJHr3SeloAxqlbyjpIjjGL3CCBrKdnIiFyq4hZ2CwBzIQ5zaeQ6gR74kpJp1RT3jpXSF+gd
B1shyqcOQgzlsVLKMUqffM8HKdW0tvnek7HXMIyPyVaxSyVykI4Z9a+uK+oUofUVuWinuvE6cKJ1
o951AaJS5KFjn98pUOciWfthSHIqhx+fJRR/YfZWBSaD4vVSgEczf3qWV5upZ2AyEz8V2uku1eis
8+aqFM1rUsU/teu/L+9lc8fTOgKbc6a9hDCKddgtyrvcwrYnnx4tMJpqX3553Yymj72Wqm8Lw7qh
ifJzFv2vH76W+CBRyGyJE+WLBTgpK62yi7ZSu5Qaunz9pTDpdW/NsJU5Wn6VqOKp79VFfjKHPXPk
vOJCf9bk32W2Tuf0JdWB/v1b7SvadSFM3IgsZqmRmQGZttZ6lDeUcEAkeJRqHn12cTLsZAKS4SjL
LtB1ckzZkxRA5bgChFxmoqUglSkLiSjIjbbYKpF7kj2DvE52jKheD0lZ4STMlZepLxqGdw//ARdF
JdtQqfx5YOEw/oQtUfzKYJTYyk13VVp/22NMGzysM66DzBgdPQJyg4qWr00Opo6NXgnj6z+TicQT
ooG1ILrGWXP7X5mRfJssNK5taC8lyyiHveTMWPaMyzRr1fW66+O7cYp//7ukx4H7PvK4ZmoYZdUP
xpBhds3+LJz/JNSQT+mkj0FXPsrqQmLpQBJuL8NDDsN27hfhPWuOHChzh5tiMeDpCPPJAkgs0aS3
FUudiLBkviknd9MMzP9dSc80ZdsI32/iFj1KN6DvUUgzTXOsG4TL9CV/ST6IPliHBG2AaXsAJx7/
TaoEXUHxnlEWHYrqdkSm2w6vhTb9kRp/53yzA/+QXaGEfV4E6aWLL61HClSukx82l8aAEirzsE7X
BXe56qO8rzso2HwT9hhj0rPfWIKiOuqPEA53UmGUmUIuFp5kL+CH5cPQfLbEQaar/Vggh7rgIUeM
IYKNumjvzBozO4+10Be7PHu8l9tR/lukTnKTyw3sKDBZAmXTVnhxEYHIAYvkN+9ElQSFnoScqH1p
o3ot6BXrdZKi3Fz/TTvU/owtR7yVSy5xa+90x64dd0tV+kMJsjepd8tqJJrH4FwY+tvyscx0+mzL
+Mam7Ty1OgS3nCHgpz8rDa4YtUJZ6KVOm0sGnNxyOiXltmSwrCi0QKOEcX+OOw7VzJndoJGgc59v
lEBxjrqv3AM91jdt4APHLBQojX1lrku9+rVCK7+3NRj4sXrMysK/wzaKHgAFxwond7edA0cKXCMs
V6Q3ZvGpIuu5OnW6y+O63jouTsimV8ebLlGzfTSYOEvo074Z0LQF+RAfFb9WgFJ3q3HOgys4ee60
4T5EbUZ2xgUdvDONoDwVSON1JLKTqgxPoaH9WqWmHEszhWeIfG1bhOXJxIvsOPqJUIcN4EZN5u5G
VCijfoNy763u7nS+wArmEfYr2Fls494/ZhlqRH0ow6s2NKvYgbuO6TCNYqBLQ4s2NT/tTdjgfGgF
OCbzs30x/dG80coRFVdnXeJUEXi4t0uN9iHze2tnZIgc1XprxaUOLCK21mz4ALWuHCVH+t4+aJle
bzTHgxlIXwg9+BjSKnrxkva1sZqD9j1O6Z4enPkQdoPGLpW+EDb+PgygSzMal6Ymw2NjqbMrJESC
4JBuMIscbyfEKYWWbvqm+kmhYKXlBMlN5VxjwLgB2qWuaDrtEU33G6MBXpMN2bCqy6kHE+pSQXfi
kzFRrLXNIt/aSmivJ0xqMaRhXmnpD7WH4NnQvE1rQJfP02cIL6DMcuOSpf0xiSZz5eEDDQfafdA8
Y+C4+ruz0ztaCTVI8zRaDpq+tgjf1H76MtzxjFsVgLzQiLd6/axQ1I6S6KZzynGN5OgM1P9Zg0K4
6tyBF8PoVyz7MFTRT16HuFt12SPQ21Qy//nGqZx9krg1YRx9UHCaNGaDie+Xmc9qQJfn3CjQq+lt
79RXWCGEcaPXboZI7VbAtHdNVLz40vxigAOpKnwqGAqGByXKd7v0PPv0YSoq8wPOt2JYEtIhSya5
oU7uAVWO+4Rm55n+3LlXrgWN2INKridVkO/HwTExuGlS2AXhRGOjZh6bWR9PQGOZpVPauXW60IAR
fIZ9q93Rtk1SZgqCY8cICLx+05uf2CXbu5amQOl2PxGsbcevoJvPLuvYKjI7tGFljRBMHw9qbQES
K8qz6yDb9q1J3fkdk2nmx3B0rBnTibw5OVqa7pQE8p/PjLyK4Vluhbzv+KxQiqVBF1eLlWLYb9Oc
XrRiNE9JUG0B3dAWUpWYogAY13p9E/b2sBoD4wkrYpDN7JIjn6bNEBOOIR4BVFGpyil+kpY8DJGj
7nqVbomgDNZ1jDhTA6s/V7m1xZ0MnESDtL4eenyC60OfZcVB1bJ8ZeXRSD/vg2qb2j7ik9FZQvKR
T9G3IO50dZr2I6HWrA10ShWgm7u+i/e+1k8rwCNf859eT29gaXGPcEwcUqBHj5A00nbY0bDNrQab
WRexmjEMu9LgdnHyeD8E4nCYoESKVP1loB1SGk1V2pZP9cy3dozGWVFuvyST2azNFE9dDCoq+mUn
n7LipzIXdBdOj4WXI12ZK2WnYvFtXItqwv0nxOwlG8EiVDGtifVwlznI9f0RQpJXo2WMNNoAxGxA
LfMMwKembfKxtHYD0sqwTZGaG/jRoNbc5dq7SaL85Fv9tk/hA0xARjezFTxp3Twhe9eztRlNlPKd
2V17ln6DQqQ4un5D82007Ipew7II4IQ2QIs1eqwMXDrQuB2SoO4e441qeeItO8YruxohbmILYZZe
vzLcytuUjkauOXEK1Oj0nFhxl8H7/fN82qM67Jyy9MVIreCQJh1igwnwQh9MpzBzNkNYB+jE3GtJ
57lRQ57sYoiOU0r2vOxMLnLkre0hx53zjiVTW9kO1cWUPraVVj+Gnno3SCI/hLqDknemvzim56VT
dWoa+QZ697BpbO3FrugPT1j3yQj4YekwwDGi0HPzw6tUSJFWfRmy/EUbUA/gBKOkybAF6fJoK70L
bjoE5GxXf6CPofeX3gc+h8amVe4cSuYswcEzJUhvnfgtskdcozEBmjzw64jjb7X821KcHXU1pbWu
Ss395zjcagrAJHA3Fi3u+l/h44zc2aC4GnYIvqXtZ1b8KNap8PYZxg0QggrkJMT40015V6IFerId
mwneHQ9IEbHWjKG3xzYKQNMEl+dl1bHXlF3dmc9kAWvu2rEFCneq4vFRu42bYpsSVBIKePEe0O13
2PAJB2gWZk4o6xnO1rO02y5VKHaRwNtG6dW224NrYM7qTPd6emqbKNrxtWnk07v3zrawo8vVj8Zv
t/FUIhOjtGePwRd4oHJb5y9Z0OmnMkv1U2caybqyVApqyXgqO5fppodYZuHprgAeGBl0YGoL8gbA
U7zU2LmWW55y1zgY4zzsaTW+FhrdlKMCAsgGachiaQB+Va0ZTycQ7GzWV0MYdEdCf2+ljxWu1FFX
nZb3AbydrDByhtZoNK94pLzlJkhGk9bnqtPeNTWYN3MGuFfVwKrTKKWm3VsxUEigbtZjiQpLLi1o
pmwiytaNV7M9zQ3Mjp5Gu1B2Q1LfAKOgUQgnNivS9q3fPg0wDtdhmj6kXQr0U/4JDb06weChVS+p
fiuTcBTqwsVq6ETRs3PfxOaxqObm5KlVc2rq5ILTIqRMNkBdDBC+S6jt93RMFcppzOMSCG99tFAr
rECMU1DWEWrpUPC36apij5D5xjVN5rXpsp+Yq8rYO3Z10B3a+TUVQEWGTTbinazeLpmO2uZW8EOm
K4f4VK2GLVeZzLKcxSQLi51iqI/D3MdbwmlWwnGgqm90GiX1nKZe2yha9m9+wXyVgNLxCmJFLWF6
KIsT2O3i1BcWaSSCq3TCOCMZRmOlh85a1+E7jjlegEWeYEKT3ThDB/GMENGYu2/L4H7DgeJsoloq
a9bCIYEPXDjcOr75krq0F5CW3oUGvkmecodABsnuuJsbfzPM2lPmYi6VY+FWoAyQu6QvHbZdJanS
2mqSrVpmFBT6GT6ptmpHfcM8QcARFquSzthpSvptQjfLWjXBKvV/gVDF8C8Jd3S73hkGkEnA6Fna
VTQ4LGPpOWAN+rbhP6zUCXJi2KRghBvqtIE5rUzC2HWoYJ5SSG5xcDeG257jHuxVrtwYRgq3d2yg
6sUJ/TD+uTam73ieaWLoijeb8MRp3J0SG0I7Yx0KA93YOE20nfCcYAK0zgiBNYCy8YeSQkXpNU6y
0vxqNne2Z6icI/Mj0rhCnefd1dZobp2a9J2gGM1p7SsEJik2UGVn4xSAP2UWnrIYY0b1pU5pc19N
DLuT3mewUcaiB2qokx9dL4+q8lS5HGV1XG8nHrj7lh/TOHGA4cgB/16wvDbSKvomy+tgI81TyHul
IeG6HlpyvXPEDOjbWDPyZDjMXu2sbUG7GLr3pA3jbYD/AOOfczBiytnkdUNwTmyQdOYa0MCwrlos
MryuWTeQiUOWhimPp62qtrddHJDTGpHGlGnb4SlJojFu9i2ZUF1mVs/GZIngHrWONWzjIf/rI+ca
65l/E4ThHsM76JWu/5tM3v3s/bQtHY9+ojr7YJ5QmAJrGFvzwiqurPL8HDbeU+mil6pRNEVzeWhZ
7LFiCw9tQOWd3Hy61WfgJYVzYilotHzX9yhV8qG18I2K3lI1dlZToG/bsnpzt5UHxceKB4+4kkgn
1Y2bIHXfG1zIVvSpNic399am4jv72n0OyIasW+qMqx6byEOn4KoT0mBjDtSAQfBjVz07h6mn3yTH
H4N2mlcLZ112xA4byRru9kiySBpbN9psWudZYfLKJ+2cI9BH4Tnf2NW+m7zyxtGsaitz+RRo4Rrb
MXWddRoz/EYBebkuKqqFdEJ1a3+imhyYoJTS+8bFp6ID95Pi6Wdo6YNTayk0qvrXLZXLAL+KbqFD
NDQkkMEW91bw0ChPSYMxXa8YG0NkYLpS6Dh9zGcST2fL9TZDlQOnbmtY5FWG43LvrrPSfFF10FxZ
Xt/ZmvoAFh1nr4yFfzbLE60/r9k0PFdZ++YPGfTQLDol+DczxSDH9yc0EOZYX/SK0H6W3TYURANi
/vyr6PG0wpokL/60aNw4YWxu1dqHgZ+uVbuIN1o/nDWQ2iu/IJMKCux+LG2CtQrrtQQlLoqUdap2
9XqK5+fSCTkXqkDREtlclKG3rex6b49Re9KT4OKw/0NppbBNK4NpbRX+V6TORw8/qY2npqtC8e6M
dmy3lOO+laEN8UQGwz7r1lHpow0tHyjISyw6kVhulLRz1+MckSwkM7cLlENO5HRoK/cPU5Iy9Wds
VRXCVIS0JfdDbVdvjdp5a3fQNrGp3Xhx8Tg0LgKRFAy53tyWBlaC49jfN4N59fL5UsL+WvkO9hsI
achjbBvNxCKkAU9BjgXRtHVEbXCo1aqEw4QQyd1n6XjBOftUTe1jrVtvtpec2x4EGrwVlv7qJrcM
/qKrXXu4oroWU33vb6eUrk4sDJU2u7FV6xZBIJTDuqo3Qezek91c4XXX3xtG9x6Qu1uXZC0L3yII
gN1MxkLfdgrn3k+RhSaRnZ+B6vfqNcKwS4+53NRuGr/+zmMskYC26SstIwvQl83NrH44+P1GaXGu
i/Su1l1zN3hBs2KVPLzqEwLRyEg6BirkNNs7huUUbe227zc45ejkH0PQSUnPH7fd7h5HHUy9frpx
0E+Fgr9q4xRvmW2vNRf0YzM9KrlKkZyxHtVYCdUYcnRJwJJE4nk1x909uv2tWQDdpCP23lXcI0DT
bNsM3Y1mI2fs6xs1oeEnT/17nHV7vra3UyJ7m5DmXmmOpmyKAF8QR6+0zWyUr7nVXBujRoyA7Uee
TTnlh3KjpsRyFff3jjfZ0QCEtURIrOr8aVr82Jj1XRXbf7r56rUE+Gwx7gGWHbzcrbYuHfiwss+m
Ynm7rsY0Mgm0J2bXyzzZAM7IlkkI1lvxJbLQzFFoYT9ZJyu4/iAT+/VrefBNUhltCZLe39VRc0NI
ZccQwQG2VJTbEZFgSbhBDlOvYoJDPWOyqnCZWLUhgK2RYMBmStRNvpLWPowWmMrQpCkoONetwW4i
mnboRdHrKdAGa0e7LtfLjwviLorJWbnXZVOYe9VbpbAW6c0Ft6hDnbJ4tG29gQe0jiwgZxqOWis1
mcluGemlyf0PB1/1uUxfGht5SlIcNZp+9ux2mtP//KOQB/tfvy5PlJa6K+LeOnTDkOe7Nm47nB4x
CVhPgy6J9/LfYxE58pu5TiPym/IjNkw+y6DkiMIGOts4efVp+cfN+70BxP+g2N61UuPpYHL1SWqT
BK/MAh3FqXGm4j321IutZk+V2aPrc+1THAHb0mgyuad5NGQ+mU5J7tKx1mLRpZihhxlvDOze8bNt
AtPRMwzacYvXIAIaOGCqSATiAZGikgXLhty10+1xFT3MhpICTyWgLvQPJeRzgDn95rYNTrWtbpWm
wPHHgYfZh/kRLGh68h/oFcvZkxA+AYCL1jgB3Mdtqz4a5h2qFnwdhgLu7VC+x4aK0+gU7PHqS45F
HLpYrqyABY/7qRsB8dOIOLRmw842BdjnbCe4jgNmVOumz1PUiPpV9dqnPCsuuAjR9VAFB3XM23Vf
KerebztAv2Z0O5txvoWWTMGJEbuK0eHNtpYega3/Ejcc3Rr+iV52yiYgzbKq2o743vr19azZ0rMK
9yuCrab6V6B49SYcywuxGc3bgR5vwL1YK/wCHQmNLrGfRZvYL27F+0P8BBy3uC8LWGnQR3XHv7q6
ctWYctE/3HdBtS9GW1uN2fRCZa/GICu49Vp2mZNf56vC1b4RfHzU1lumERMi/uUDduehi2n4Zvsf
53u1tbdKnaM28IY99YpsDXNXmeGJV4b1PVtUw9wp+DMM6zZV8DWi/2yrIb0nGBgfleAXAulz7p6b
gTyT7pESs/P86I3NDdDo9JBYW7Cs2MN0nLYhJmeiDLQqmqDXo3yr6s+uVdxkFRRyqyILVVqzspc3
z6z2LmxgOUt2GUs079y47eNUUcloIBv2gfu42KSFUXujUKZet3AkijbM16WPgEG8iNKW2MJrjMfR
KnYenKmjIbF+FSjbyQ92yVDfW3F7irVsR21WwRKCJCBUNMY+BpvK2L/bJrXIqNF+a4TWq+X8DrVC
/5qNyZFht5ueWQ93CucteyyD4GR46nxwbLcmDTmcVaXeW93wNlGz2RltcA061V+PCnnSETDmyirL
5GzpUL6jRLsjrK9PWGbgeZuUuMq07XxIaUvelrzztgbZuOo7f9jpczGeWfivOIIU+65KzxC0w02b
Ay9yK6zgVd96CsjSr1WVnYuSMQ8pCJ2JXMBFO16Oabs3k/m1sX1BiG7B+89+STanGywy9dl076aQ
2D8OMzJyU43/kIbDna/APcaDFS+rTscu2Ow45X78mReTtUXDjKspNcICuncVMDPhR5TsGm8eV5PV
u7cuyyrz9oAMQH6t9KTs9uxsyIRMt8sRy+OJk7KZLzP8KTlY3YxirY1TOIaYALpVBtqmGZVoZiNR
WbfO9NlX2HvquW7eLv9AVbT+/ZQ14r6InddqeQyfyom+o/ru/xybzYSKvdvQW5fbyrRZnq6jtrqZ
jBRkots1yOd4+6HzPszC/cRtlHslBp0+Yit5q8tPy68IhJuzjb/j8tvyONQLFxttkhA014BzZYCQ
Vp/dePfvd3zlzkUYWMdJs/TbyaO3Zg7Yb069ftvpASngyKk0UoQuLtn/8yA4HqAmSaZvlweXF0dU
TBziuBNlPht3CUEgaYlyGuSdg8yvpw3xv31U8xQRpByyvJaBM+z8EGeIrDO924TU6FqNTXfjFB3f
MFbZwBTyTM9Ne6rr5rg8YcyRf9taCDf0sb5fHlpe73nmtxLmwWH5bXm88nGDwf9F2ywvKovB3GEd
ieX9/39bUx+OgBaSu2oG2so0Hp4h/OLlMHTFTS/GLK05gSHmyQjROIjidnhgBq+Odd6xB49Sf8Mu
OTsr/nRIFKY5zM2qdTdYT/g876M6ZdenUhoo4uIB8gohdwna2KrLnE49VLjoPnZmDFsC2MZVbep6
F/i0TwEWVcA8z0jQowKYcg/1MgmbQwV9ZOWjRlm7Wvo+Y4U6mA2+HCSv8HlalwrV/znFOUgPrxJI
JilRSp9477bv3LsxEwv1lDrqbkidHyvMkADfN7tgnD1sRvpN49KVVuU+gyQ6U+8ehOk8uhkZDY/U
Q07AjrPHbSdrcoJR/ayrFHDYyTCmHlQqI0BKgi3eEzjXlqfBJQvj+M5dGXQ7z48uumLdJV2/G6oZ
zk8a3Oo2tjuK8dj6WGYlleGs0aG8+ZhH0RVCY3Ljk5ywK6DfCi2rOJ9T4jlmAVF9F8yXJkl4Ve3C
O2jaVz2DaaUB0Yno2DI7lPqJ+9pH2JtqTnnMunRvjPnBC69Tmh67QUkPruUfbFsN1qU10bNCKbi1
jDsnbw9d274ZoXvnVO6AFXdzwkhRZZpmHqTY/uwghk3j+pylxmtQOcT5XE42X2gP+LzBeE8ZkNC4
pXU7R15I3YEK8CUZgfnMKfsohP7kvrMDEPy8J2/TLMWjUbv1YCyZ7IK2XG/TwPmmAUJojP2FIsuz
4pQQo50XIA/NFl4PgpaCzXrTMpdZwQRzvbq0dnWOyk8jhYo34sswRBvXabuDEyu3ODTVm6wK7nP9
M/ZxqMFiPsRw3mHhHqGMiu+v1wCBGknsrnwdr81Im16UoXqGlZniC0OFqOqUnrZRdUPzPRvhMv92
uCNDQwqwWW+DeI5+3czCQZJQCpM2PASL/jecdLpwWQDrggtNnyC7BhV+s+luWaxPxf8j6rx240a2
NfxEBJireNvNzi21pFaybgjbI5Es5szi05+PPgc42IC3Z+yxFciqtf6YsCEFIzicg0snrDHB84Eg
SAqITU2BRhE2omHr/xO1Z2ziZrVyli7qjOXgNHNYlWlzGogua+BB24lrM/FWMDvogZ/1flqGQwmx
c/UNkKDRe9cuHL1rEFAxdtfeSJ7lkJ5sgR0WN9Ks14he23ynvOZm93lYTZoUleIE9UWuwUclnAz9
XnOL42IPPXoZCSDZSHCpfTDQA1r0cIUdKzGFKR9z0cBJ0yWavVpl+0Ln2goUvcu8Tvdsv+hYO4O1
U1IRkS0lCF0Smtp661vvTqHrvnXGc1QWUAGE5Cp60ZrWvsKgBCHvHLy+gTyeFs98ORek3dKezcBQ
t0fZNPhfJM0bbf8kVI0rCR01h+mhq6f3uYk6rCfzp5W2oeSbiJ5A70U2woTPWyEDIjlcsv+G/isn
85fE2ORR0DROlKTxENXOQ0ysuLCKH69vrpPv1uy2pMSSqpmO2bC1HFzplg843sma6rMI2z0AFUV0
np3BtmfZ1XYb4lgq4W0s8L1L5RJd3yziUZr9rZjsj6gfD0TpNicCfKAFqi8cMySL19YrsbjlcXqd
kOziNiBCdG1/cJ2FnG2/fM+YtE0JeD+rijQbruBquGKLzUFumD29QZI5mz93ILjK1ycj5xxJdIKH
bk2Yr6rmvrR0KUHLYaiid9jrFi5oT+D3f5/gsCQphWcKwKERAYWbpt8Ha5tf3zwqMw4zev/I3SZi
vHHliy+DVwWzC6Pb3EjPpwXstjTdI/ch+A1plYdM+vdmJpWnXugiaOL/zEQ99S1MQ2BBG0rqs9an
1yyAxwoayVLoetWBAJPY/hYUPkoA0bwBS6D3BEchEZz/30NGUDaQAJ3kow5TQ39KfDTg6E8UieLf
oSBxQ0wjAxnVDSqSYdaTe+m98FAhlaBtRSl3s3gmrd9knYOkAqgE7kdq9RTQdAn4GT3EkzX+8tq+
CSmcpKVQpG27ERawZwnyTTyTfndpuU5wenX8VYPFDx5cJx01kEULEdBUnTWHMRlV6FnpPhDBQwUt
uRFx88ZUeBIOVKzzvgqRdEw5se8LuaNJD661fbLN6ivwebAH/wmJ9nvjNP/pBYeZseTHjjwNH8Xr
wbFeugGpQPElVcGD389/wfEehnhXCfXFgHcZJnGaYrXzvYkLO4/Flijsu0AYtOTq7oksx9AMG5fp
y9QT+9i4HYbIgsMym25kJH3l+YNZZ6+z9cdvKyQiY3GKvZoiHYsAjmY/CPB5ZLK3PHYPPvkPO/4E
wj5cva/r9FNaJa73mPRiDLsB640X/4YsPXpC8ynYlDr1avgY+vZaqRyRJB2VUpQXC4WFHxu/ksB+
p53yl6d4PIw19pzq9w3J2B/BPHaoEPhuzIn5t+7Mz4G9BdE1WSbZpiC9hJ6Ma06DeGHP8FX6irbi
TJkzJv57mY00tvTDOyAvAVLpuwtGsy2UfVee+tWg1aCiE486DHur8me3NV8qG0dCwshSd2TrEEtc
UZuslq+ohubkAzsNpAxPwv5rRPBsKVxP4jIUee2ddiC9k8VX3XJjdkTDV1wt1FQxQR18Xe9zUdCg
0rdH0xs+CcKGOHL01+T3bFZl/hLZbQ9yDS7LFbYdUW+wFkOmmzxWQEkne3hcGrFT2SUD+rMsADqL
kPWyobyz0ZDrdEjt+9Q2tv487kh29rYAztalHN70bD0GBre0aPnK+v1A1TM/MbPiPDjW+5T5r3kT
4fDzLownu2wZb1BK1WMcX1PQQAmlGXn31gh87jnjFs/qlQn5wY4bIDyCsrdT7T5p3l27BKWnPoPG
0R+KTPuwM/FMETE+tcktMw1Fb60OjTH/mMk+3JS+uZ+j7ipQiaMyY66c2Iq7wX+zPV6tQkPfLsFa
a1x473FJJFmVQ0xj8vkChz61BIA7WdmenKV6W4C75rqqj1NNrLnbnt3E5LD33pVSWWjZ4+PoE6CE
h4LBClVTrckiSJM+JOnmvV7Y07tEf/b0sCVjdV64LuYu5XiMd+OUqz3w9AX3dbfJ58BYC9gxRqHm
BXORkxoQXA1OyDZJ9BfVmFVyw9QVUUmG2aA3jv+yaZktcxI7aVI6gf+jLPlUkoTghWqE1ZrhzKvQ
oBLvgv8CHCPAKkLeSNvpCzLplYTY55P/QDISVx/QHM8hwEf2sFj41U2pvmpsypELE8fbpOMX117O
Tl39zgyfNwxuuS5xQNjBc2HK72KeJXsnYgYCo5hdJ/UG7fKTMAusN05PZ4lkmzcYrgPntSBIJOqq
UyonBBKotVuTh92ID0Xa78ELnmk+XjblguvNHbNtH6v/lrmBUdTfU/8x2GNo8uDhHFjEye9OSnlP
pmuXIdmw1Q76jdw0j4SOCMnKdukZaqosuKkOBIH/hbHZHB3zkcqwPKz1Wl9VFmLneN+z5Xwmjv8R
Nf5Vtf1lKPuv0a2RyOKy8kYms6H6Uh5fVif28AGiHXEdKnDcMgNYWIVLfkJvh9Yvvs3Wb+bWG+n9
u7FUt0RUqMdyHN5MwbMu72IpEFmsBLOc2X7M8Zo7k0HE47brnYFTgu2uFCMrejHhAf6m3PLd89xj
XNFIJREF4vl4MrtorcJY0V7PPbleDgOXE8PoFC9db11TTWzfFInb0upb0wz11Z2NXyY3NT2Tj4ni
MVvGnLsIOSYP4C/VOQ9m41MvQtfHPIzf0RC8SyPZqTY5Rbr8L3U07zYhugNXOyb/jeCw2Jlrl5fR
9IdBZgzYwQO45EUT7qKoTGBwmcnANyF8KNGrI15lwkgeI/EAu/QX5S2zE6xm8x8A47YU/XUu8ifL
mN8ce/ziZqUt+JjaNnDtgj8VsYRI0E+aMj8HxEWvKZoRsJNRecVWVhMcRUwksGkfRVd8tX5GVlkG
zAjdIAyy76ts3o8lpW9Gf2dQfc6b5T2Im8dAR0eZzQSg9Ptcpz2H4HhB57dDUHg16slBocckZdrF
B66qLydqDlGWmRtlLbvM49NH/whY3lKbCpdu1i64x4qztScr4Fio0vZMKhMyh+wlVxafb/yGvFAB
vNFVRoDrkzUkrBpYhqK8P/kW6KDrzwCP9IYESu5qC6uHB+zoizulgBsKH8hw7U7mmP9nKCKfWzvg
r4HUmBZK7gvgPKo/36j9QijGd0Q6AvNYvuvXFvMWRRJtQufUSF4jlAgEUl4S4dzdqTh6dTSSfL08
xr3DONFSBWRELrWS8HJpro3LyHwaCX9Pv1a7RGGhbZZfZ77TEeEBS7kH7dgHJ52obCbT1gnL0SUI
Bah34uj990VMDUHKONI37sg0UVhGXOvZXK3jq+JAaNruYTa6Fr9m2RpqJZTgZzywLoNDzvPFsGdU
A7GhhzpwrBtVYHtHrU9sknob3iYGWVh4RqkHz5R3cANep3L6dIbqr1f2cKq+cyNLhyN7WaCoarLP
6OmRPZTwanZuh3fHB6osshFFBOWfMAARQYzFlxi/Agq8yFODYKP8C/lH5N764QmM4BAHw576hhef
CEaOLROYkTBKFkbWFDU9msb41KChCSnkPE7gc84gX72ky+jt/Siku0sDJ9/jw6020mDLSgEFXazz
my6oT7U33NPZdXa2/ssyxL4nKZGpkAMwwZQJckcUqkY4Wi1nZfHYWWRlJ5Ki5tkiILpDBdlCn0fq
pdHQ7sN8q8p8N+nxL31qzPXM5Sw+dLu6eHvIi9dz+jaClB46Wz7GWQxlNNFAqK0jqkrs1fWzYQNo
akt+lwlB+h3Wm40bn+N0uSORsQm3qRkwyQKr47dUG3+SmYy30fnOcvocIxQkM92QdHF4m5I7A6gS
jD5x3I2MQVkN9TVXbn8QxDOQdcp8Qt9PP6IGMvQlNVxxKPs5AXFZPpdl/G40CpaSM0YRwlSt2uNo
zj658/ZxG70mCRhw0QwE6I7ib+CNd3qG9h2cfhO/DKVR7NfnxC15RjId0W+Kw2NYII2NLvodL/bT
wqqYJ82TSTbdhgCxbwL4QoriuceiYRON1cld1CdVQjQeoosgJhaBJPq/cag4TfIlRP/H1dwkTSim
4Lkr3Z/Cz+4JR95m1G/NGgfp5OelS04LHbt+VYITCRLH+nrXU1Gz/iJhd7SbJtZxfUG8BB+GPc45
tvcf3n3Cclmim1Q+/KrowT7hujzVpudt3H7+ZRB9kUXfg9D+ph+5Utzp0OPhZA1GsFBb8Rc0O9LE
qsBwTW1HQFKbncBpZzUBMm57NKRNVyj/guOLZ369q4YoffXJlGOq8x773CfgqziaC2nQJRl2c+zu
xqZ/y6cw6p1ve70bYglVHaX6aT07R2O5NxEfT2Sgz6wbVltq4U5s/F++rI6WrlCwz/S2Rv2ZpCvu
N7bVjRhR4IzN6kqFK6/+FFrePP9sGilt840VIdrgCbeG+oMYI7NOloMegQn1yGw1dATZxJn87dZH
OOW3MbO7fc7WHmCPsUti7GpiQ6hhBzWbbUpNE2Kgs6Lbi3w6d9T4cRzMhy7vXmU8hbiS/lLlim/0
tZU7T0fWyRTFj1/C32bN7zzI1IPAk5qsKagLK/0lLY37wLHIsc/YNeTyt862cUecfTTdB0TqhUqf
DIlwuOopCU/GbpdE19o0EFoDWh7qSEMuVhYiCvVK6NNR2VnCiYgLOx/pjspLFORWPH6MhcE2Ww9n
P8ba2A9/zKn50wR0oaRZ9eOK2SH+PrQmq95CtJ0CNBxxUx8qv6j3NeT0VuXeeJSlSxMb0gqRUCWA
ypL8guFSrttKX18s1RxlPj9IX5wCJGW9J0ucFeqR/p895B/0msaJWzl649f5tTfVtVr0o6abkgem
/xSEcGalQ9yQi6WbejK3pofQSdRNqy9G0Wjj0b2wPiiTCn4cEeFddz+FJbZNo559ctjNsZKQ+KUN
27tzk2LtB2q4NRRVtJOMisO804BjJycO7racXnsx2BtiBPMTwVxo42xag4oWyUo7o+NXHvNxe+/K
58zMufo4sUBxeT+pNrXQDOcjJb0MEFDiLjrokYKSCf2dacJNVMO5bLxy63GETUyF8Yzylyo8wuhZ
Y0NlVge/mEKB1sZWE81mg/jMreB5wMmLhfu5Xm3NQUxcds4raRjBzQDh2mkjVTv1siQ+9YtNlIZx
0J+5H/FFeCLamhXNgWbMNwmZsEu1F+HCQ1ORWinVt+w+/TzCymTMMb1e4hlYbR8Y4l76mEmbcqIC
Sqsr+QhzqHxWIrInV42vp/bQ9wdDC3EyqzXJfUcKXP9AYPWukC0sWGM/zVmFfUi7nxUxzCFD8aOd
26hiGPeUR/aFV/X/eQMezbnp5IYCdJLCp2a+LajmURr/11eBRoJOGIfHPrys/Zr0XE8nx+uOdcU4
FedLtO+QuE7gbwBanb2dwWNsOzpNrclE5ubvyNnnxNpZQPy0t/PXWudpmW5VB7znMJD0xXDk4fzj
9q/t0H66Kr8jq0B2hq8tnNOxf1y7XDzpR9vB43T5x3KObFJoH6kFunToWPdNMSJBoV5QVjTmWs2B
VKt1pJCotd7GdHUkO6EnYkRmxanDT7lBFvVKqB/Ztu02Q7TW5h+DbNOwdRxr10m+efYcvMMGSvZS
vmNT1mPRKJMX5jvqig3T5eHlxRnqluh/2j6Wobj5rsGlg9+uh8Mox+zNwWe5GzGNxSxhAzb6BMzf
yfVpjlPmzyxH3+aOz0DbO6RHAeVfqPfMsYhDSL5QoDwIoSWS7ZCCsjlVcUhi/EkrYQSvtkPW80Em
6bExk54FdIq2xgBiEVvZ1k6lt02G4ZUMExlSCZ7vAquOr4nMQyK/Xoo8elvQcWzp+Qv2njHfBsM1
rzF3Y7Jq9wNlXnPpiWvAQcBbtnx4qrPedUadA8UJe41l8uisQ/zs8v4CBPnYOzoxTZvCqZgRZwOs
yDIOOrFegyndTQaqJzBQFdqeDw2lUtpxJfCB8IA4gtn4xpWMp5OmrRUYGALi80b1qiJOVSOO+6Nh
VKw/2fw8o+LI65HwI9e6U1HBZz0DxCSlSfl22cSYUyybOwwLpWRI23XAASHtixkLavy22FFoupzf
4/gFA4WbI8Y/Y6JZdkoQM6NVcPidt1HtY2HGTOPLbmiFea5T+wfd5nDqvACUT7KTzSmWCkNtMxcD
XlwFvOQ8EFaPt6TS5ZlF6irzSGw8qpT3aBF3Xk2HtlaF3JJvYoW0Sh9yJ+9OvbCvi9OV+4x+ak9G
B5SoVEth0Yon/3c9iXo7tsMpATbctCb4Tu16IlSdmYMmmaEOovpg0jZMwHy/1aX9GfOF5gOhURx1
+h0rz9YeaYdJFZ6nNp0IBcItEnmkHKyy/sL3/4AW7aOl/UV5znZxaCRDRAQ8lL0YsRiPVrDm/nJr
ry+cEQgQTL5gSWmzS1sAbAHhsEoRbsG4GbC0jNUG3eees/4iBeSONeh1OWkucorufdVQgyCD78Ic
7nRxlbtAEC3vxg+5hTfOIxi3TY/DAsqPvyPk4VnAXNpPTsSCYRQtK4fhHn8DX/1osY6sERfp0E08
Zp48zeg0t4kIkG9KLqqM9j5HErgH9YLkFelAnta8372zz3vdHnuJja/pjKMjCcUgvXOTk6a6qTNr
S6oK3+ieIYyCt7cOXax25t+T5sRp/gA5eLidqGp2LBg6okCcur24NR16iNP97dSDNvszcahNC6Ap
3VwcRDr/oik55ns8knLnm2BBqYH+IxtX0Z7DB4LNDoiOAZTvoNpn2cJlwjPR00aaJcoHui5oKHfZ
mScbA2Nu6x0x//FzaX7akfypOps23sVnvzAR1s7adR/IyrpqC8WC2c8vEZ65bK68o2GBKrgaaYbw
7elIgPgngf/WHssNJkG/2Cz11elRVibpYoYR/fVoPZJH8gi8zRIZhNSb3/RtMlZDspuzh3+lGXNq
1l/SgoTjvMkOOEk7in+snS3ccpMIuP6RcHgjQHA6Y1QL0bKHuLMvxFM9iwG0U1ozO554J91eb80i
T5nk+JaOhk2m3G3IA8FuN8c7bynnjVUvd1RDm8yB1Iiq6DlxF5RlFdJ2kvKxBQ1IdCnCctj8OzOU
JoniZdccco0SiTE0tCAID5FQL0g7QsT7oS+MfEP0x6vwpmDblRPaRWt5Qu5J4W/K9k8b1ZNT26/O
aL24cIekAX5jVaQuLZlObt1flsSBu+aOORc00E9Dkj+BV/1qWgnLNxfkEbtsBgSoZmuxY3/AjYl0
S5cX10zfE0shqPL7c1omPw05QgC+8NJ+Qnj6YH3Pqf7PlMNW9cC9Q7nQb8io54wN4cglXd9jRPGu
rLArRDjizkE1XR0vng6ECL+axaeLX6ByM2drJ8iTsp5sxWRG9oq6LkVrlbyVRkvJNEFxjLq5JM6g
o7rCjt7F5AVM3FQqovLV/ldimDPuffXZTVF/iQ3jv0mXV9z2FaS5faQmfQp9oppDLxLE/ReMMSCE
ITg5E8KS0Ozs4UlmDt4aQs9bm37L/FiY2j95QOQdJec7rFTOViJ+EoGLiromm35JiHVbZmM7Vwz4
9EVTiVuOiI15H4oZvZtvggV4I9WPs/NCGCXCYDJ0zjTGQLuYEVEzJXnBojnNCfkMMMOFyffXGU1r
h1oFL2U0Mb6VwUzDp48sOj/QG11pizUpma5ukw1728Ux1FkmXtvlbJhWcYQ+ARjFwwLiWZ2WCRin
SiKKRUpwXxmQ7BMpDJrt6GL2EMXBX59VmSfvw8BAFrhGth/lbJyz3rr7BdHjk3s04nw+z2CVO//R
7KY67OFntgtWy7QOBLMlwbMG/Zy15E128tDhZjC7cXjAROoeHA5rA3W/qkEnesz+4xOTwkunB8aJ
lKiEBG4C7At4t+6YlyzTCAlq4mHNEwxfGPpplh7oCEhHogtBk7rBxU+gGvpxFwMnvjs/uJS5Qsuh
NZgnwN7OgT6u/pJOaSJr1n+nlt0vGFAKdIb5vqQOejWHz9TGW7vx8aIxkW6DeuI7CDdvmwC6ZEFB
H/3kM548GldHVlgqcBClb5pKViB2db8Wh9N8q8qRQmDQDWtJj0s68MfFCzNXh7OxSzrjbPridwuu
Z5FDcHVL+xQlZfPgp5zsMunwRQHYhbVCAWXjChnqLNpJj3vejNQxqYaatdo8mrb5HHkRiobY8DAf
LwwZ3WrP+fdDgYUGylxi1PCX6QmyamIbxcHjrT/8+y3/flbZc3WmAAZxJg/3+mtB7f/f70IBxgwK
lrwrcU+kU8LUtm3mID+qiLR5M11kKDuUk25fvBqCqjZEPSNMk08sXWadm/pDF6MbJq2Yw1qaL7KE
0HRaMpLpR0V9Pf8tDTe4VPrKycdK4RHk3PV9WHgoaghqBOFrvGYjZkxLCCARLS1M13g4PD5TOr3q
NH6oO0F9b95e/LWOoSuXENizOSsVP0mZT5cZpqAqGaikcI+IeAi2M08JFr43q8gDgDsRhF5JdXYf
Od8u7kvp+unW7zBdepPEIDCOWEHmt143MKjmanlHq+RhXTpx8m2nZpxp5DHA/HwP+5borkH2VCU9
f4bRnfIWiwDbvUPNnPVtIPTYEZmMm7fQ34nfTldb6k+/DpJTawyQoDODbGqjiFBms3q6GoxuA1ZV
b002TJ9GU+h7idfKLR0Tul4SbmUmY1gPPTgVlGsfL98g7yNPiNT7rI6eCIrdL773MviUM5AY+byk
I1vV5LYsrMYfL5rig+kmPQ4kxd1Ai2wwKAvlENCdA/7MLiT2Y88JPitE5niBH2aiq7C8uqgCgvkh
MFxGtCm5GUPym8y+8oyWuTj/+5nsbQmxKur0oLzp4ntugH9vtRv9709NH5Mn2yjq7vVJ/fcrFgb/
//tNdusgsfJIofj36P57av/9xv//x3SKnxuCGvb/nt3/f8ID7Er5xhM3iQvufx/sZn3U9UBjwmoh
NA9yMA7//h3utKsVLz9GgXqxYIRgHeaHwqGKl3n0zW54bL3KaugLV13YpCPFu1lJu0R1zNQCG0Kq
ar6QSUwFe8hJxH1yN7IBVKR8pZAsSmEaPW8H49DhQ09+1waoOJ9wydhRtVu7ppJgnIxdSit0Zcze
eTJ1svXVvEvEWkecLz91bQxgWBAPy4IcPR+2bXmLB60f4wBfmsdJECZmRc4sOJ4uP3SPoK4nGkcZ
KkEy9OhM8ovH1aGiPWM060v5kqn+l5juuZWzBy0k/ZV2sqH2GPI1cSiUa+ik9mJxT6Q9HFc9nZRw
h9TT0JupG2ol8cRp81yspM3QJrD7Hq9C5p4ZUGNt70kTeguGqMFhhyh0bvf+XJT0H79YhvzmVbJ5
rggmwRd28Qf8RE3kvJSWKGgSGqpQTsHRpiuHIHNGeYMp0vcgAVEQMHGBUUwT1v2RMnb4poIpDC5g
C1G+i50oev6y4WdRMdek/FpUKZpoVodpgVwpF1Bn2Tn7yekhF9DbbhsjiTaSVLHNLIw9AeDmodX7
Mk2zW6ADtjTqnKKyRjOTv+Z9+VvnQ/E8ZUcwKFIm0Bxf/NH8LppmZDrE2yJ8hVMRTGHkj7h2Bf+V
rQukF91O9roERbcIwKulta8LiAwsNumxmUsHRtM8dcM07oTrP2RlB8QTSSa9MgirEULOHU1GhnE8
ThRWYFVCBKY1pEDltUdB78fUpVwEUfbAy/+DOQlFdKQ+5qVfNo36JReOWiBYP2AbGgL8D7LSOdYI
Lr+xZF/C18mZ06oab4CZ7uCCzkCNzmY0q+chcJCOmZoeK44owry+I7IZnBbReDzKxzSuza3bHizL
f/Pl38HsbnbGmEKNndz0HZneA65S19GnvKSpPe0J5ADE7oilNA6WwL4zgyL5Ap/0QEHovrjPQ/dL
mkV14MEk8xeiD24AyT0iKKQ56XAXqfOurN4L/a79E2VsD0XAo2sKWT+CNNMH/ls6c7LpzbQ/xj5j
9NQ8VnrKdjZAzdFOfnP0rdn0GJz4AiDqgsWIKZbOLlQYxEdBcqG1jUWEcWBi7HGc/spVesM4m6zN
lSFhAfKY+bkbdhZyvha8nnS2vjpnuSzP//5xQRrNxz6svjaIGMO3z6TD2Wc/1/Z59F0yy4KWBhvC
9zNd6F3t0ktsZN4ht9Icg9GEGqbjo5uYxc4uI9ERhw6pC/1tHufkMOsKIRWKDIy57Mz8vtlwjxjO
ELX1Cx9Mhkgt9YNjT3qL+VM5oM22rfZWkcHl43xWh7FKH+ZeBAj3Uuaa2Pt0Cd3YtzWJikFgYNmz
+NzlCHpHuNy4rWpGAk5BzLKkR/z7G9xWkMwPQ2PouT9nPhY2ls0hOLaC9Jm6Ru2ft0bo4p8lqCJY
S3gED8UYG7cKq5Lu5XRKTDXvg06k+5LX4ZA4AAX1q+fFwMw4V81MxdTRVduyxZDRpx6zfzvJk1WY
X0Mx3tJumV5zw/iV6fTLDvqIi5B8k9yubx7DCZMgNLiRVI9t67/bmXjhUoP9gDkKc2ExmzJ2shMz
XGN6SMJBF69oF08KFfFbHCPMiOf0ABL44TZ5dWw8znE/SPCljUJsSvIXoAoxVblpv1UNvsGkI8Jn
wiA3afb85GfAi4HSj1VTNavZL2WeIUOKdSh9UDhSSGrXX7imIFisAAdF2+I2r24EvpxVI4+j7/tr
85UTSup1M4kBV//xiuGRUIv64jV8up4Y7kGV0sfdTq9BUrGguGO9j0rfOeCpZP8iL4ejbHKuHUEy
AENEmcWiI1VxLp8TtMOxqG+m6vbFYtS0JcQ/Rcl9T6jtgRHi7tge2oGABJqEEdoIuh9K1wIyHtN7
Ni7n2RnmnVoUsE1io+IIWoqocVwZi9z7dUfe+pydtWIwcVqPSEi8XBCrr5Agio8i+G2TJMIh1L43
sUKm60FF0yHod16D24lQEUMO1iUz2CrzbIzxqIY6R9tGrA5uJaHSo+eMv6wOn4zhzHDeeUHyh/sq
s6xcI31fg868WHXUk/T3UtrtgqxkfC5Gz9rkhomuQPeYdhj0+4zwWM3a4pHwxzVo7dvIf0rcBnyd
VDp/Ud+Y+5CupVgZ5LhznenZro3fjopDG/+17pLHhCBlU3dEOVisHa47vGF99RcfsqlCkpiNP0sZ
fKZT/xir7tRQkh6U7aVZ+keheLEGjBK4hAhvQNoOD8f+QRzfMybuduuKTG8cr/qx7eMQdOfIzh6V
RxTPAikQDjEh9bp6KKLeDvUSBv6YhOmq2CSMh1K45SCdmiG1QtTlDfa91MtzRIqLKn4vEJal47d7
J0KvG5EmrW5ZEI0h2Nw1i8EVkhonvcSxu61ssePKJaphcMNM6j+LXd3mNLqUiZ3vhlFQt2I+mpHu
joWhb2hTCTpL6o0xjVeBGZopHjqObAyFcCiWLFNUafogi7NNbEWKMdENvGc2TmOw+HLo5tMpRgCp
JLs2U/4OQLr6k/13ZdTxrhtaipaYUysX45bucL+q4Tk3JWGX+MJLxRcy8ab3MseXJPPsDTfXtUiN
eRcN+i/xVb8s275OCm7TUNZLDEUd0pD36TVEtdhE+cyduU8MryOm1zA31kiFR5bZ+5k4eY41cIwM
uyTcA0kN1jGjvGobFY9l7xdEGMYPgH/vKdNFSnUmeWjDzax2Urur/Cvf2m32loC8bYFNrmW5OirH
Nqyq4b0ANMcR72zwVD9mXbwLcJQ6bf2JHBrqgoN7B0K5HzM/OU2WBd+cH+0KsgIJ/OBDw0UZ9ODo
t4/4Gr4ZKxsM01MO0wlUXHoWnhOywAaHv9sbnBGeS92Q17cR85LNb9zGTPk1ZUila//1WtzsFYfv
OPTkmseRs+lJI/0ngAKqdNPHWaFbRL5EHFSHhC5pJ+tRwwAbVnJrxwEbEXLE3UJCO2GI1l6p1YPT
lvEunpsCH4GV7LDQ49jjKGGus7DoUkkAGpUVm4yWa5D+Lqw60z35kOvKZCdcKuY4JC8cH6b15CSt
c0mbdNiXkqIe07EEJ/liwuFD5ZWJhfe5TMml7rhyJJgN7pZdPKGiMFCz5/IkqwHFpZczn1v2I/cj
EoYIFYEB8AUKw+uU0qg1VwbKnvR9NlGKGi0OH6blzSQ4PgPchHbX3OrqZpZzuovcAm2fClBhATlb
3VEHCZ9DaT3FJkpMMUYQCgIm32UCDsic7gctt/6M84PISx6NpdoO2viugYJ2NZ18TZMIaihgxgsO
h5AUyE9LzPdBucdqTcNoOo5hO7Z/piL/meK2+kOweLrRlfFYGdUMmXLWnVLbIP8i04GBHcZg0+Nk
HYodtC4IO9pKtqNt6pvmpe6WejeoMYQsRpjp3vsgds4DW62aIlCkyN16Re5vc8iw1EIfp4nhQ9e+
6WaCjszp38khdqmwbp7NV7bUadjZ4joLB4A+n9DkavYzsgQY5FNZQfmC9EAtsy23idg1Rv7p5Mtp
rAGDcW6wYP1TECbJx0I2wWH2jasd2OqU9j/K9f0LUnHrlFTyOaojtZc9Lptk+h+uzms3ciVKtl9E
gGTS5atYvkoqefdCtKQWk94k/dfPYp+LO8C8CG2EVnUZcmfsiBXFLpisI6GZaLtYdbbBAwDGd642
2BEwAhg59Efx1MicfuEq2wkz/hLKfmqqiXEOT/aTW4CCsloD9+0/mlAjMxbXGXZkUbCI4ePQVVl7
N03pbcJpqBL+RGmfQ7efBRmAXc+8JBfPMnhbyQDHUzBD+rHc12o2gboljhFmLanXKDHQivq7KB7S
XTEJTPRtgEX1QNqTUyQ/MCwG0YSyxeAdvTQr0FobxiuFicUNivJrGa3WDVwsOWtCwBvDutbclbnE
ScJGGhdTy7EvVWzz9MZjKt1U3P6ZSxMe4fqjAAIdZj5oFCdeLFFzf7Db6NBl7q9bPE+2wYoAkmKL
Zom8TyifE5+Mq2cEkXe/hGEVryctcH9h5r7bsUkDIQN4o+ptBpsitDmv3di5JULolx+iw21I28LO
4oXWg4eZIum/AM/BmdSbNIWlNEUNrkMOQWbb3S9Fciy085QY9ZsVKAevkMK6nqIEUdHnEH+wodct
jbNLOc54tL8QccC4wSG228yYSE5pzMW8ZJE716yXg/KjzHiyJVwes72kMBAWv/gwTZp79YARilMb
o4d6M3Eyn4xk30ItBcAiYfYU9dEVv6Jn559XLJwq4fE5XRoilfW0AYlwGAssH44XOSifxAMqad47
ZBBwERf3fRuozdCJc1umj8qbHyBEPVZkNW9cQ78XCWeCCaNo55zmxI53lmnf9AIyVwJUyFtLKjrn
aZ2W0okW0LgkoRcbabcNJCbqOrJOutzrxmrCtmjOHfW6VI++ay4Uke+SYE/AP7X+tleQ7BNRsQxD
UuyT/K3tuZ8ZtsOEPHCQ9kFsc9+hXuVPrv5JXJnEoFB8Uuzw08jhFgMb+e1OuoeoeeUtv6kWszpz
Qgs4PcaQULBBG7TFROqlzpHP1oQg43z/RGXu7fp4aOHmxBsMJ852UOvLEqAtluakY/DgPfsZj8Zf
TIUbzOLe3rDdD4UR9tBOkQ8eChWQGRk9YDxkjZThND1VuCr3fTYSd8mq9xzTnFMzHc6M4YRjvXTX
N8FaCkB1iSr0xpnJvlhD+iDq+hMjSNDWf2af4OMARUTVl8rBDJwJIlAZH6sOP7kV7edE1TvLcO2b
ZkziTQ0JQEpxGhPrnhUbbMAFiZ2gPMHSoK2w/MOOmBilOo2I7k4eqrKPKleku8nyWDURmW3c5a9D
hc6hI0Q3+NOeJP1fxzZelbKZroaImcQeQEI4xZsanzJ7JNnXqgLnTbu1qMwJ4ef99V1WqA3of+zt
r5Pdwx0Z269SOeehKb5TMm2YbnZWO5GVbEKqA+mZ4fG2qf+2wrhIW9hcXovFhlcmBwyvC15cznBs
5ptN6z7mAzwG2VJAllOzghDTrJoSW1vQiOGQjvkRWZP7eYSjtGWlxtJO7aIM7Qwg7AMFS7jo6ugj
izRx8HLmIE3shLg5UkJKzIH3Eu85zDRT+0k3icV+PX6rEKFDII63FiazrZoJdeCHYIU24TCdjXFn
ds1jkLJdHEDssNtL6hss+D8yjUkvt/EFsthvG8R3GaVShNAxNC0Ay3ZqYMXQTu7GFZqVoFEtBKSK
TVK63xjk9G52A5qN90azkMJ2unpnxpd/b+FpGF5q0V9Sg8t8PfhIb+jKPcubscCptsadasYtAjTN
dK/JOwUGp61mLE+lVC9taX33IsLwWxHZ6zEkk6TkqOQ3xkaYuMkM8tFsYusH5sRTSYqTLjaxgTvy
lcRq9Xs6XNW/Cp/M1zzwg0XGMdxN8eR0XskGKNsWVZfdqZm1f1z6VejRw5o0+Pgklx6d5zkZTBJo
ZpGUYR49Ggud6ByTcfeS9MYl+Yv8osPCGonOFWA9arwlVB5jqEMSMUaXw5nEZd0t8+1CKOKQTx9D
4dwvkYjCeIzUzu39MytfLLie97RMnLZGZgkO39UBHWE7dBx3HXanWNigFE+fzojJRBkw+dzmwfAz
f8tbydnCUFo2Oq/Gmy6t7sZ8eh/LNc+Fj8wQ9RZJtNlaEIE3KuB0bdfizuaQ1Jt+eZ2E0ULy2YzD
71h5D409P5tCHJPIf3HB3ReOCRMvOGW2cY4J9ezczhE3WRYGmUwYVe2wHSGOAgfFltWLeCeG6TvQ
AVnAX3OynyeRPDOf898V8alfsj9tx8WhMbpnOXTHuEdsk/7XEkCRHcvqy6ULugjkwgTPc6pb+7Ww
eG11xgpZE5s8YFYkboz2FaF8Di2EMtPQm6KH/M5E3NhHy+bO5i1Mj249uTttuLxSRBy9wP2Tj4O5
rwFUYjqgLsi/JyBxscA1b5OR41CCQWQsMgtoQnXLE+le5sZAxeEcuXcKsoC4TMeIZF49w2Y1iGie
XJX8+EL85Mpc9ugw9ib1gdVMxmNveYC6q0aEsY0X049I9fk0pBtZbB49k4REnvdf0saiGFU8IqRo
5O7l255IO3MDgRLnRjt7mhXBUIJzxmQe0oEcN6nqYsNhiMcjjWsZpSZj3ZI9aq/Ing06L/15BJxx
HEfTO6Nm8KELB2bsS1TVn8Hcd8fELed7CydVpGS+zZX89uLPoRFsTW5ccrbHfMRXrEcQZpbvhIs3
/kpvp8sa66lRnLB7obTNoghROQieRQttNDJ6jpaABpDpXlhF+iQqzkdRQ6h9KXJeGhAZiANmuQ0G
4DEqo1+2RsfPCdBwOn6LVYwnxdfZ0c0dVomTKhhrObBgZrK2rkTGjPXyGxP+6OKZwrSQexheHNdl
StYsXdqIQ3+Q/gHPoI5WjihBvDwDUOR7xK0q+wwPFEaP11D0FzVPtsWHvCzsc1XWdFYgLi9Bc9dC
sow8xnT9CmSfW5aCG2u7TNesgiB7+SRDxceSFBGWLpgZZoWwpO3gzLrcPJSmPke6KG9lhNNmrkx3
UxpIdmPW1ydKSEMI0Th3BAMtyJKwKcjT+kWOcji8eVPwLN0GkhU1b8SIki8zGkktDSUUAN5VQVtg
VtIi3k81nkwZn8bJryhNqfZZ06xhPvGLCZBjIMtOSMsxdKU1KB6P70GB44Jubkz5dcNh1degdVcL
iJVzlWh2E0fKi0qFdVjC1i3TS2abrwHGuhu/LhLuIna38cr0MGR+selECXuwc9/mf6mjuCKHz4Jz
cXDmELcEzczBCpXd3Hq+REnUzWEqiMtUPoPpTOLTzLHg++MWL7JL3Dx9JrbNsbklm9SUR1AJj7WE
5RFrAGkA594sMTLXR4jr7OMxyRRBd/PboJPh4poI/0SSLU7OQU5I6gb5NNwkkTr2Q+1tYFjj+Wvy
cwCr9KBx+2DTVgXESPuie1UAeNUJ4FyxZ6vDLDn1nP1fiwo+CUT7U1miKmU9nEVS2qhxK7ZgifJw
UmlwY+bRhzBGXs86+IglOYuuaBW5/GhBwDA/VWU7m2Aob5PWP4O289DjkVSYnbvnDMPgk5ttx8RB
y2zZpsqKgzNmw1/bwLHJDZvRPS1cgutR8jFTwZaaw0M1iIvdLGecEh9DLmhSK1xQ1NyZcBVzYdI4
OzNy7YDUHpd+HveRPjqpwmk0fMw+LhUniMaty9LKNXiKsqam73Tx+20czw+u0wThSAgAAfjQtB0J
E3d4xVf/vQAY58RAHtc3UPBY+jEUJGLX9SI40UqTs25NLkGsyVVwuykTK8PrJk8sQb19SZ9YFKfm
Ng0ylgUZxCHNtHzOpvIdyM/Wwp51xIBx8lvXfxiG52mguL3I5D2me2DaHcw+Oet9mfTllfXgra7a
9yhCEal0VmyLbnkOasJeS+vON4hDbNenyTs6M2MEJuRDgvkmXPfFWKvdPg3gmU4QP2K8epT/3g6a
8IBQVUgRc3YGu/Dly2o+DY49h7aBL5nxjZaTUrmbuQ9slkXNQbeJurTpfI49YzqlHihJYbCtcV3z
YPeEUerKgH8ucYbFMj0X1awpmuCdiL3TCqXTkE4p8TCY+Z4tzGM3Lu+8taaDlVqnuLXLveg4RBRO
at12gpWEwsl8k/ms9+HQfHcNzlhTMDiU5aOFaelEtC8/YNQELmavi8oYzCCSmohthpdkQGqbFw27
A3xG5tuvGm5r78BSgMum2TAyeTQY6sphIowHy4sTt0g2Qw77y3VWhxpWvAQNBuLOWgEQmMQjG9bQ
c7JynfowaFn51rigfUpOxWwoljSFc3bGrzEl5Z8h3rHVdB7yVh9Uwb/o6NvAobeJ9WXKmwHjyeBj
lfBRYA8dvuAtBvYds099rhtSPzLK3gtn4m0sKAqGBJHsEs6VyCjTqYiR6kfMTVyZP4Ju+ahdT++L
Lvg1ADjBfXaqXWr5Z1Vwu2Z/toHxBgu7IJPpftUJwZhAgpMtG3UZHZOmX1QJ8BhQcXsWZ7hOfXQ7
Zyl2U8ZjBc7l35U5NLUpbR9aNGgCCDay+7CsJwmF+wA/74MaofbLzqMNtHLOeYv8iw+bk2YP8Zgw
FL0cSXFq/FScKf8Rbgoao8u+RTqrq+2hQHcFMk/DPLXRMxdtTSv5XpY1Qbua5xKHmHeuR7nKYPT9
QGGCoJg5SJHzvvZKPK+Qy7kYYstLNa00cXLUcae+U49JvHfv+ih2gLjI8xKbuIj9cuXdQR2PaAyU
9qxu0o5MG6sOkmPMz6h9trf7kR1WaYJ5cPExcpoZdyY2nVXa/OlkkNF+jvHcx88p+j3bBkSOTnyL
egdWfUHFyD5iy/6cB1MxPjWsaRWJgDI4GMvwkKUQ2bVvf8xmv2ybiGs6GdadyyBINgHVIpucD0nm
jW6E+LXpG5DGVv/I6ArsJF2hSyNFQBGfr3HIGF8y+5lX2+NpkGdusKGzRA1sdW6qM8m13q4gLiXg
tAm0bjpJiUHq4QvwJVO3p2EB9NwFbLLMW52J50rx5nYHGxrTAE5vBrDWOCA3weJ9wba6nw3vd3YK
46T9LIVyw2PK6XPnCKjci2sFn16VHNpmiLbKTe3QQECeeY9s3EqtylBT7IZafyWzuRHr4TcfOVpo
Vz03WtKx6OJjYl7ZYYDqUEsNi02otZkMJXYJwV9sTQZ8BfbbNdiOyxz0XwZoJWKQ3sYfQOnouD9E
E1fHBPui1qxyZWn89l19q2Dk7/HWXuNKTJt+krAWy+I+AL4GO5G+KQ7LcprtTZw11CHTIsGWppF7
i1BZ0nYpJ1n1s2Cl6WdzvGZJEDZp1uzQM76CKKjCxOaM23YoUiJPBVbDXdaThibZ1Z8ymDUMRx2r
qGb48qmOOreOuJ8DbwwBR20Jk3CXMfj4cWL4oq331FoQNEibmECxeyiUKicl3pt7O57LXWp7Zyhk
1yoCeFjIHi4d3IQg6Pb26NphEYGKgKcK5q3XPItp/lwvXrXlOvzQVcZ1tdt6MXdJZ0QonLz4Lzps
0cHasNyXsWwZRVlmlaNUJxcFlDpstonkfy0sEN2MRjAS2nea+wTl+VByzV/c4MfCEwjGzd/TA4UZ
TwJpLyLcwyyCCXP4ADZ9GiJiczxXLi3CbH7B4y3Y/DP5Nis3ufB/GAk6BykfpE2aCP+YzlignARs
glfcmuCED6QN7vvIM8+FHbxgmiXE4Yx8DhHAnPSUVeJClJLTMX1/zVBh5o9Z40v/0hX1ZbQcbzOA
fySYRtLWq0u4Bqg4lV/MPAnWnSvZYZKanyJOJil13407nBqcjDJdj5Rxb97VS4zyXI1/ErADr27G
YaewIUgrikMmIqqbABetOVZkU109beFvr3Ethnw+7GFL7h/Zw1ulKEhv0Li5CK7myhbPi2JAZ8dr
XlcC6xmtVN40EYaAlDvdXsppO7XB+zhl05bj/EPcMEjKqH2c3PYPx2WoT7bPfF/fBQYAHqWr50D6
vKApaRv1ZJUVzkPD3ElACby4aO8lDQbOgIXDpz/AsXiBi765Lji5N1qhsWP7fCpNn0+kM/3CzKGC
cKFl2CXlgfl9dV9gYkvrXUMvlkhZaWkBjaHrb61lANkDNMxK4mdpyVvPCvzDoPyDHJenAQQqqn1A
llbpH43zHTGotXYZLOqsnz5TjiC3qZ8iHTPfHXu3PoJIumKQHrdjHYAvh6vQJFzWlkJfECvGGyWX
a1M76aZdnF85Vc/RGlxGFyhWCM9Vm+5XO0yhNedvY599+K7ybtSliHhFAiP57e2ZaM7aAe8Yt60y
Xs1xeSEKm+2maR3QKwR5R2HDiO1He4YBlLj1D7D7gI1Sv+2M9p6pBDruGtzUerz0Hi8Adsc3v+GQ
aw1Hh20RyglvxrdJDQd7zNxwznHNs3mmEp4HMwQtE4JLwTIdHWacXRvA6EZtPqJ2tR67WX88TrlN
baWa94TX2aRQg4v6eZ7qT9tSek/9nBNS+zncRCVBkkaI+jyghkW8vFuAt19K+iLsOyJM0zhwYefW
rlqJLwja+9YONIxHll+sbf/kPJM6c9/aZmcqBAInIFralQDMq5p4QJURXVzamoPGAJy7uK8H47cz
cnM712Z3qBz10nlef8b0g5IbnQ3f3RqJZBM6uyOx8eaBcCYNGS1xnH23shzH9blgnvepFgpiNzsu
vkNAnlyTZVMmj4+EDlBMoqTujhH3l5s0h75sZS46UtzuqrX9KJ9BSKRso+PY5tCRX4U17Pgk+Fhq
TXowHPOqhoWLWJul+1XfDbTLaeRryjF3L4Stb6I71xfd3kFy4OhsLYfO0I+Y/bl59RGOgZkGGcDC
YdT6kOWYGz2bG9+k+3OuY4u2Wv0zFsvVbWbFKeA9U3V1K238/0Z+L93sjkUH5azclnCzPltDgNZs
3jkRG4SMPvhdTveLqC6a1NeS2vuMk8yQ1ljYRB2WDK6GTyZb9N7JV/pxALbaRAAevL5+yarhLW/F
srMcfL5G/Vp7GM1E/mlMwFyc+q3z0aGXqT9AhjQlxLnaQbiraokfrDosaYffijJvZI5pyrbBdNX5
QjktqPHO8iGWKgTwNSCaRh3h0UQ9BzhEyERjK0K+4Fr6B6mO0/k0dRzduQeWAZDngH2Wcel769eT
/RbgYoGEVT+nPm94tsJbBLHvwCMfhEG7qKJ3Y0WSZXo+zvZAL8tIDwpxZvxxEf9x6STOhvTSGWvL
bJUd3ju1HafmrZwhWhT58IZnBypZtMdXesj4FibaHh4UNUWsQHHyZ57PNi2vva3suQNEKe+53MoW
HjbLYNsTfFsV71qN5dZ3r1AFNl2wt2p56RKgbEZgXT7xnVehHdBGEzcZ+ZmFd3a5OiBIdnCdaD8r
7OgJyZOQJSTOzqi/z0r5EEy2ebDKjyiaKIk3njxWVXWOip9l9ZcQ6cSRGe/AOFlp2GuX+WMY//Tl
xCzjzY89y5eslgRZsumv7fePJn6iwTJJ0ydJfTeOvMoWJ57Q991fPGlwEFAXy6yBjWHFt5Y3lNsy
9e/pZnCRQcxTFsRwBUkLIQYLPqBx6c1hSg4NNuVpLiqmyMg5OZ7c5wtI8gzbAOu4X5hWHzqKLmix
nGBwsiwceCBgEhrkYLJECGxddKGW683MHGPvm+2X7WQ7Ook2nnwK+qkK/aJ8GdeQrOuWfNq8aj9F
5IYz/ZN7fEgH2svAALyVzuOUVCeDoePGXqxPM0mcYysyKiZs9FyXcK7TvBISppOpoSutlOVmoBwM
qcO+SYyzK/BeoKm8NSko+qYruWB96RgRHDL61cweh4XrR0JA9caoZvL3A5hEhXkkUR8i7V69qtlU
VHNnJTdun8nuJp1o50oChPjhaiRnv5hsRp05P1TmLZiXq6rdj2nWFGS6LRnQ6rma3C9yAH8Mi5Eu
J84McA6gvl5f1LSPn2NLwjTaqYqzBsCFP3mVJ8C7WiKNSfFsD7SGaGJL6WxZ13iID36J8bxNyamI
lZRSl8QyXOJHXRw/q4oQ2ez4SOcA9thcP9sW5Wh2RmVEiqdi8coXcn/r0/Nu8oE7jpmPWLaskZAG
XbyLbqsg++2Gzt72ThTz0XZ31ZuRYvAxkp4NHcTxwYZZXTNzBNidykX8uEhBNG2SlLCKjxjqvKGM
n16MJ/qMBty56OdkirdRndxJj8Xm4t+Ao/b/vYbg0O6V243n7mOYWperM1o6iiL2o+w+mPNHnZmI
Btjk7Sbbig6dJy9ow7KWu5xrdDir7mgN1gsyIuKTWC61O+xVhM7oBywjcdRYxbKxWdLcNPFQbXIL
4THmrVD1BOJ979ZtBgaEqeW00lxtyghzB08Ez13qnHRT7zws3H3BMoh9GybjbmL1YX4t0V+gP4xH
smtICfwAL3gWFAft2rY+YlgMk9EBEuYdiiVHA1DNHaUQxMyt9kEo77iqDokHR79kxGz6/o5VGW+0
nmFDFX/9zrmdu7X/ouyPAedTEYSO2dxqXOFVbFMA1vmHsb+zRu9uXsS+NRhWQBbcUAqHeUbTKFJX
d5VXXQtrJkkaAckfovsl8zjY4InFoAwr2xUntWqEfncYfDx6tkX1SLJak8qGV9q37L+zwtpp+wRr
s+1UJB9evlwhf2y1h9XVkjUfE4iXDacXdkrezdBxvnDZjVgZswpgCG6NArte95aYWP5aQfKBwOSN
wBdI1HN8zOGKlw5QtvVDGBnL1TDpvkJGMaP+BIRY4hubDj2Lujy2r8xJA/f00SVyJS9NxOdsWf0V
CSKv0+BXwEZkxfaJ4/YVNhzwvf6plYxNqPE/Y1t320Wwv9TI+NvM67adOV8DG2PdlHJOIoMURiL+
GSz6FZYpTGCLJPiX7Bl/E0vQKxyXUDf0ZQxTD4f3fsAWSu2JxYkDvISTmKy6l1+xGAX7rDnbFFVP
gVNXfqaOS4+5/aXa6CWKzsxRVAZLUIc0FwkTIQ5w+lJYZ53xBDjqcTJ97skGDtfIFC9zNByt6nfg
9WBnw1XPWIrP3NaHvl6N0d7i7BDpWY7GyYDhOqPCpe9uhbZpt/BAbWVq+uYnseun31GyiBjTQZwa
h3KKvo4P1HaFFFaP20HwU7Nah7SIxIe+59XxK46QdXQeVysUIUwcCjS80ya1txBpKSy8tdbgrokS
ZqcZmLdAPpgDI1oT/1E9QyL9gbQ8eOIXk//Bq2PsbfwAQ0Li6QXA9rVuAGyUBZ0h0eATXAJDM6kn
N0Nasuw9KAMrF0BnW7DzmeOSblHemdLH1zWl1ahz9a+/q5HHKJF6B4qAlXFWsdLFz3fA7nMxWnpy
RGC9kGScdinB2DmioCiv1f00SSss+4W5nYa8MBqLrxGtahMX6GXUYm6sdnV1rQBjA87EjbbwWZt1
/U6ewzwF7FLMiVKxnlF16/SqvEX7XwRlK1pXn7U52kf2LwqLFigBHOEz+wgvp3K39U6FMvVtZ+vu
RLfX3scUe2tH8A1Kba5BkvVvc0iG4fqmPQw6KU/aaMrTf7/6YIBWp4HTB3Qa/vTfFx5Jh34vvE1t
1GDeXnljcxZbPGh/ufFalUb+0dNzC264Mh6NiGzkQKP2re9TRbPULcsNdNWx9mZuANw/15jv48j6
KcxyZbybWr/Hhoh/iesgkC8xCc8se7A1OCxTCwLDjJFO3mWvJYeyTSrb/t5sumIf899Cd+IdDkkn
4r+bunsKE6EwJBbrgQ4RZGlSG1ubPZ2Duvt/X9Ism87//iwezqwhg9O/v0ur4KnCzL7/P9/+7y/d
vgxOqr38778ScFs/E6cmLj5LTUav48KHvaFkOXpmmodJ9v+/WL0HYiYoD47IxXkYAvu/L976W51n
OV5Rznsosm/FSEXWvz//973xGAdo7YF8V0Nt48LqH+aWZKMh7qXBFiWq52MAO2Hfl8AWwYVOvKQL
cCsdcHCDaKg4F3HrL+DkRnQgWDbL+2VxT0mTe6fOtL+kwzsvwaFyUhxYMfrB6TxVLQpZTnZkU9NZ
7IKfotAFO/0aIaDnrDz9+5X1X6JAbnxATQfgU/qkLKFPM/mC07/fFm2XH5BngYwV+jSu39FIrt3+
Qv9X6uuJe7JiXVFl3C4mfCtBRM4uZ/U4ew9zRKYDC5kij2Tr86h/Kb6PzkvXrZ8hSsAED0RWt02l
Yd8FCZhn2BXQibRutgOBVvJIvXFaTGWAdNXCOP33Zd33d3Zi3kDTj07FmBv/fWlijUhQ9JhOCTqh
77GZ+fct2fot5mrZWujjlcKFzE0KksHon10vBFaj9kU/HxfklpNLQXs1iepcjlAY+/5imL+1abWn
pDBY0nmYt6zJP+GS497b4U2PrLi9aK6zx9IodxWx/xMuN9QElufV/Idc8bCb1b+qlQ5/y2KxzpE3
rF4U2xI0A2OS3EnS/NYyAzbHR3DYCZkTeg8iAj1eZPNMe2f0tBEUP9hPb2g2jmeJTT1mRCl9FFPT
Wp6R1vCouvoPc655S6GV1AjvalKfXCmCEF1JnhOOSHGNb3WqZ7ApgsKIGqQQjRRJmI0uVmz8yBvH
8daECD242t46JkiOOgcuYc0twkVr3kwdpejaRYRjv3/2qyY5m9QhhwpfjhWEVVtxd2yghK70yQD7
HnZSIuR9/kS3rrGsBE5v2tVWz3GAcj6k3GAMeYgUbfytIlkevRHodY1/y2mpWKu6F+SlC/MIyG7Y
NBE21I2iyRLO9DJtq+glke5HWkSHqmzeG3FuqOeYvAxaFfUbJQc7jurGDk7ZzZD+VRFHOEiMJYdd
2BDysxybQ1e7p6kmViFKAl6TE10KoO2xTuxLYaTsj2R0rHUJcIhMZf/MdW4wEbr68b4X9g+byn7D
JL9ngaz4rJZ9CEnkxbfgzhOl4RGycqhbeidjJs+WxVMT+BurLOnB7p5kLP8A7c62fpNc0UhiMi0f
RRJE9NslYW2AuezGvcyKfu0j2ye86tgQ3AcXu7uq4lPVyTsl6JPFUMi0UG3kMMIDrgjV1Z23aVX+
0IjuLhjEr+ISh14Pss5MUK6gclPpbh6we9awxIPKK8NYFo9zObj7rpp32k0etbcK0kWwTUR0m061
vbGDEzeKu77RT0Ylhxtbg7gr7AcCDq+25z4Fa+Hc2gWARsiASHpwILXMbRRfpEFliKLtfInh+NUQ
hImJbcfgK+cwCUXFqYs3b209xyTtI3GqkljW3A2QIKPfSoKQdWwWRkxFefBeF82bNNI3oFxYEqn2
ZWjoLPEE8ZU7Xf6d8jqylhLvOMER2kYGfBta8c1kw76fnOAhHfnHyg5jkxjgC8EuNrbZetecagLw
wkVwwwuh4+Kh9odvhm5xY75ZmcBCTp1lPJrZPkOLiEwwE3PKLXag/MbJvyt2SFmmfsdFyWNR6V1n
RM9LBZW3cLY9K9hb4gUVFLhj3pQHv/PfqENjaxBzuNARY8qMGBiMP326UPQgkSej6mrBhMS1Tc4h
iR7Y+DQcVMizVwZLeI8MjQFUiQHOEjQluscmxm7fFtFdZHfU3eJv3AuHPUHA8iyFMTYoMAFT6rFT
NNhK46RjyWi0wwe9WLwH7NArHRhjibMtxvSKeR+EqfnH7EDJdNL+Vgm2rxaTHbiQhQWn67xLKlCR
aMC3Ui68dcrqxxG9sTXpx649rkwAmQpYXeWHbfaQcL1T21egLgvOmq14JL6NAzKHH+0w72XdvAsC
IojBMnzhS79gXh/XMlESUcAX8yJ2gRCCdtG4kJvChUG86O9+Mb/ZYMRb1Um0HpZ9bJmZsmcOc6xP
Q1bi/GJgaWErrUJRxO8tDNt+ojaxth3MgsX8MQ/eo4NKy+GkOA0pjkkZFQxAo8SIOOX4kJfuu6p0
fhr96K7lWB6RVD1GRQfiZ5HbjH+NBdjyWU5I18VSjMh+wQOOQ5h+Y30lFTpucll+2dw9eRl4QluL
uce1uFNk5qsXLKTVfOtVNXprdvFdJ+vnwTK8XVZdRiHjfd9C0cF4tU08zdECY1vb75eqQu+t2V8i
UifJxG7RPjoEZpxYP3rzk9l3Zy/PfnD34bopMHt24ws7gmOZQs2YrPu8mdswWRGZTuHTILmIgxiq
Pz4UCM+Nd7M4xPZ4W3ZLfA8RH+Cf7QMeQjqCh0/uisJaxjjlOFcRs0qog+0Up6emXOuwp+iQWcG0
yyTOgGJkPwsQjYYweKEQX28XDY+rK0EWeGODg8bXYW5jSVzS5eRHGA3rBMiGSQxqVMkrJlPITXOU
nnBhHExtP+jsCkCqfSHAPD0B3QCbEyxcrSGNVKNSGOVpDQUfJEy33AGPAP7ambcWjlTOdhCwm7x5
KBNZXGXNQVN0LTS1fkMFDt3qswxYfpbDcai4qPt1TIM4uWtSW/L670v7ybLDDzuS042srMsyKIzV
DfAbIWvzmooYt2ugkLNIxldR/xj9IW987nLKaNzC5albIjQlXswiNsNUPGFxYCuTMwtGnX8pmSWi
dddPqwme/bQcQ4veBIIczIOWQRozAmIwjZ9x4kyXtq5BT7ZsaHja9gW5bXwbuFPwDbD9yp+BupkX
8ONsfNPxgM4JoMGJaKwfLiODPZxem0FMzLuWErmAh+BUJjpAiWjp2GV/nyuNmzPq+XBZ6Xbw5v7+
35/7MY0xtd0h+8n+nky23igPE1OuiJTEFMbvIuMKQDu5n8tAPYzrF8Toi2roRLdbL7hbh41yLpMH
IyYtyQ2MWWr9bb1+4cjesn2ml3gaKFW2Z1nt/v1tb2X/w9F5LLeNRFH0i1DVyMCWOYsUg8IGpWAB
aKRGDl8/h7P02GNLItD9wr3nBouGbGsaQ/4crzfSoGComVY64b5T6cWfkDnYBNE6MU0TYzyHGdgY
84qmzLkpt1GQSMfxeVH1bRYYuzLq7m3oEn6CX2jBQuPV5p3YGOOgPXU3LloOufCmkjlJQ94C58s9
KEBA4qSCtVmFj+qpF297h5DSBQsF71QVBdK3ONr59wryOxWW9a467OZ+9kwGsb2Drv7V0KGWAR6l
BZuI/m4Y0Got7fb/L3oyWQb2xPNKJeVGCn24V5BMfbQn1/9/lTbhyh3sYB1ZiA6rxB1Q0FsROhb7
JH3PfIkmld+Vpf2zy6w6/v+rqfUNMr5UtDaN6NWyuuLOW8GJKpgHVZEs7oY5WiivumH9/++KYZxP
oncXrlbE0Li94s7T0q0LhJno35S6i8CLt/HomE+JNQ5Ih/LHRua5S3QIJBC+1T3zhpGngnXIKF1Y
hagMH3Uiy30X1thFeu/Idip5ob0EMx4lJ5FUNtYLfWV4qO8Tm4t2oHPSTc72gRrox3HQou3bNC8+
AfbsgK2yBMny5MXOp2A5pj6DAavfl407HsqqNaGDeCSxTNUHyBZMkrEzL3tSCnIiPjedPWro1Jqb
VqTaueCFNfnTZaB5j7QAo5TQXfUYCDa0eGANCamfNURhsZAfr5lJzGrQv8EtRy3oSeounn00OesR
RwIrKeZ7MGXw1pg/ddq3SywQtHVPxULISn+tQtckSxVhBQhZBLphygIBeUtp+eW2Cb1V08RLpIwG
o+EgXMYRdasLeGCsu3OuWOfXphcsOUhJ1T0VUf5mGInFaMS7ssmkEMxNbhMdagaMgmKNVP6YTEO1
ICbwErnYPgXxi9kzT9Io+9+E0OaehV5XSV7LJnoWnpAzc/o738U2yp0aQDekaOHaKv6CaXwh191a
EoHxAP+H8BZ1ZB7Y1FvBUyCs40avh+Y9MZurpni4S6hhZLxFh849BVYJeJd9h9UN+C/2RYGXIKAj
e7KLfxLOL9vibfJ7FvCjif+1qguWDaYN1tTSlpwq3CP+eLVoY5qhf2pc4Cp1yHPpdIxTNvQuREoG
kJFdLKOePYLjHnG4f4VKg03ns/3TbefVGJyLrhVgRB37u/fgtEWBtpDwN6Ar6Nu0iDokF42+ft6G
BGNWa+0DLGyw6W37hw0xY+ishcMW6muv1wGJDXiDAbXxWcbWZ+TBgVSFjo4CW5Me0iXncR4RAVFe
E4rCzIKgQNu2SQuqcy1gc+T6neC0QQdtsvuaUv2MDoCVj1+xXsQd2scuZE68F0ahKNcS51JXT5IF
/uSK9EJGVgzvm8BdAnECvKoGHxsSNllbaOBKEKPFDIU8Nf6l1LKp6b1UAEwjkwbRDYBZhlbHLrP8
KZXk8dUaYkwsmqg00XjekAbGdNgu8MjGKDn2YypKppfoky5hkiYLRsPf0eT4SwPROBUAxPciO1PI
35ISDKfpM3pSRX+2fX+GyKpYjqWgwfTxheSgqFqAOaLRf8rAeA9Ct19rKX4vwpVZR/TTvMuyYZ/H
pI853EWRS3ouIQavjYmqnUTOYtHFDbMm66ys9k/4wXedaL+gBqLxqZ6MWFtnendMevEubeqnMdSI
4DVObQ5bl4l6BKONof0AFjju+41ZWf3STH+mSaZz5lQL3+v/omkpYeLP0+jY83Fs+YKYhWVfqo43
Kqre/cjrtx7PO1jJk8c/NWsy0rSQiE9V/FF1wV369r2tK30pc/WC+vo0BMMvq4xqUzkGW8r4O+YY
2g6kJMYFarcgRanPT4npaFO+iDi8Q55YTkbL+td/B0C6Gux2XxecNp7RE/tqLrhcrDXHC3zvpYs7
acPw+EbCXi1o8hOz0N5bbBUhsBBE6kAZ0sGduY9Eks3OVpD5NcrIONPjE1YcMNMjLW1jnYGiAZGg
bhWTRBDgcMxlRjfH7sCIzJunChCcKyduvYlNAcOAhWUqwo8yLsiQAqVAFk4DuyndjMoss8/Bk1uT
jO6LEWINMfnsgcIbez8aiAIJYkTuLMdjePiLsZlsHlzvbepxfqPTf1EWEEUDhQHD9JE6DFTWEsQL
qjQpVrwVyKGZln1Oek9da70Q9vTWkCcS9ih4mMlgykBzz46tWpqQIfpCaXM7ZmxlexFiWk0BPk7o
0uAXVyMDmkS+FHgFNh7/V05IgIdEAQs31mLJGBhGzjo1Em64gnTVjME/MXP7rEGYkTLsXtGgHscc
l7KKHMlsKH0ToXqPHPslScZrETdQewN5H8fMXiSF+25xJ4z1dJf19JzF9AQJuOzaqlhcXOFep76g
lYmf+nDkjO1EJIydqH1lNA+cijhvyRCO4oqoALTssOcKtbRwlDCmtHDmIwqgkiTQMicVxAn/2Kww
/3YcRoYToei6+Ga1ltdhAS4tRI5XDhsv0sAy2Dc3DvyF03uwzkFJjLEO/TDztmkXIn2gcs908Dlg
TNGBI/6xXXaM1AZz0pFQRZjiGnTejc3DKfNHEsRSf8vYli93bNe6ZtyzLvqXijJY4iqbWMA3Wn9O
fetCGcqsLWkYRub/jIa8G/MXjed3LMMXd6iZRU8ZTh+NqHrqNObmn2YVOSsPfyFifx2/IOyrZsqv
CaIfjpJDkGsvhh3sZdp82Al5lk5HSxZmn4PDpElZxqIDLEzN2K24rZGWhRbKOs05EnrCdENhqJ5k
eRjDYlg/DWxLdXIdfjLpk3XjjOY/Qnqe8TQ9X7ZGSjdstjnUGBScrQ8spWlXMIRY9T2NIxlMbgBX
H27Mm8akIcJMzD3YAs3w2/wn7ZJ/lc7jEOpvmMwWGRHmMAWoXkxGnonnDXOzLz5hBzAaHKqrtKKt
1Z5jpFFsfNAKObBHmprvRq/D25iBRWXFcks8HB2pjwddR7bKMMQj7TJL7L1XJd8cvAtHsEAmOn5n
VAyJ6I120JuPid8MG9Woay3am9O1c4z0t858FWoaCKHCfO/r2Z3EmF1o2N9a5O2HhhtCqzGRljV5
rE57rAIa/T51FxBkD03D6McytzXX9oaV674jRpw73Fi7DkChHi1KV84aigaFoIC3vHnpaJrWPcy/
IOflHGLxMnl2vcDYR3pg9JmUzcEi5Iwbkgmpbrw1rXHw8rBigvQc81stB01EAspfkXN9+IqgicKy
jU2VIbZ7+hjqngkr5DYOTyaYukkNY1jpE7QGhm/BzvwU+yHs1k3S918+IUX0ecgKihG85xSBOdZA
dw7ZOpMTC+H+U685cwtkEYYPYg3TplEfR4svgb5V4wgrSQk5RXadMQeKP9x2GvaO5l+QU10TdG9L
34+ILnWI5iasK5Ue4jzOwkL8lbrVrUnBwocWn32zesOlQsTWQOSd5381TBdJbhHq4pe3xiFkYZDs
ihiou/ZPadP9G6Y4EKra87oa5mcITYudDLcx3+0mt2FgWUzU64Shc1PBwSsDueUUApISvPuhjJdV
zDkxapC97EiwQi8UuFcvWYoS/ZPhfAzE2zPRSPnIwF0UTyqL9hvEguK1SBZjoKEGrdvd+OyNbBQp
Xk/1w6Nysw1Ku7rTv5geTrXN1NR6H1X3Y4bVFhXBS2zoK5HEnynzDa+F0Cp9ZrJJDzTwS2+Q+QQd
HCeXgmqKjZ+WszuXFuhXz3gUdveVjZzYWibpAJpfYnHxvzIST6q3SARH9O4PcqcpY6X+xlDzFyG8
7qS/zoCqcCqr77FATGYWhHRUEyh1E6RcOdTpwhI2YjfSR6YgWKalucadhs5WU2vW78v/9yxpzmSO
80SY0we4lX3Y4DceS+cLKusycvyHF3Y3h7fYrUSKoukXnA24wgmgjuQIE4Ukes/+e2GseQS4svZy
Br812ARiz2f4+dCi2/Lgd0Cl7UAuUVcIBt4uw2tsDXzqiOVIdlNyp8Km3dXuxU5jf1Hm2ichef2G
UU88TPuxrCegIwCpjbC5qMT9Zrr+YlresJim6jLa6hikydV2gMmLiDjC8SHGYKG7wlmQo/lwU7oN
yOV+yBQWxST8HFydTul96oQCLRjaRjBfOJ9MxCh4qj/x0uEVb8wvM0SGoHmIxCR29zZq5yKkt0mY
oju28ahkrTYEQMUorAjsckpsuMySl+OEcswDqBHbgItdxTDVdPvPtK22Y0Z14gX1h9VEwOrNf/Fk
3KFnOks7g/URWa+1P97wlq510d2BK7ZH1gnElCN9a+voXlSkK2g6uofyYpcEuxZMG1vfW0TGmbCO
h+qHjR0/FZ+17y88IuGG7Gvw1TtCpgxMh7ZHavHbMD3fNfiK0LzTKzSpQDAdsCdXmO08luWyRRQA
4e84YU+d1QanjRNkKD2qbCMtIn5A8DFqyBHfdh9uEn23yBjmnZ0q4vbQbo3hwU2ILdHZafbWqW0Z
njvSBXk7kFhaEj42RqD0infAjnjrcHLMn/+a44afPuWJk8dYYiCzDTXrmsxmyJBGZNREtBIzs6zu
+MC23WhE60pP0D8mBGXL8t8QYvg3e4UWj8hcAIEEUmzLBnkXPyBMqa9NElH+wplWPPS5V36o9Jnt
KfEkOND/6A3TXZKkfz64B/z27s1gN9XCVse+Z68MCP4UAbgXi+oyReGuNMINtKo54VZHTUKdrKqK
zY7tfIpx2sZJ/ppMvVpLN/oVE9ItNnMUI+ox1JGDYi61F1br70MLXiYhJVc3CG4U6pSkQlcwB4hd
yDeT7gVk6ybxArkgJWQ4NQuyn3d2VR9CQUED8UJfmyazVe7FmGgAEIIkvFWp/mLGJcig1v2EBBrt
vaznK/SQLqr+n1eqn9IpRpD60QIyGgs0UJaLrk141mW9hCH1IcI+WVe1jrgonhAbSg4HaeY0slO+
iJRR7URIedJCrxB4CeyapE+AmGT7kC9WPwf+L62G1ibNsGGaZnu0kbBnPRbfhpE69jznFosviF0O
/8u47NsAT0OHps+FilAUbDfagUSIjngpz52sU8p8XuCyRp2+aJOK0V7bXFEkXXxr2Pf5pq2xR/RZ
4/NHIu9MEaoSFlMg9sIqFbvR0d79Xljo/Ij8CoIPowKSMhQDoy/zztzvmUkOMlhabb31PJRGajfU
igWyTId1ERjtoTOPmYbOphm8aBXhd68mwQ9XUtJ75q4dajpu+COu89ZhecavFBIJq2cR3mf6ZNKc
xUJvJfY0XBlp52NDT6w3WYTos9Q+bT31a/b2K71r+WKhl2RrwFLX8VnIjZrcOqG/00J8w7qOMruR
EE6g8xvPXiZc6NpfkCE4ias9S7diU/DJ9NX00ruDs2iGmxW3yIN4UbxJ7HsTy6HoTxau+l0wjAfN
mBzQQtYVdyFT+1ZDVcokxA7hoYw5WljbXSOCIH/4ISREYE2KU1CM8NpC+eZE3roA74JuGWhSZ4Mg
kaWzGKh4mBolv45rVmtW76qZkFLgxIzccV8lHU7hGMKMOZmroWXOZrnNdfJ5PJKof2gVl3Zkduzz
yGnnuPszaJsg/Bs+Q/ef7CmlZHAebIy4pfcqf+viKa7sgDGPm/7gmv6LN/rkB/kZqCNZ/gDAmQ+u
oH/z2NJpBobaajx2ju7u9CZRW9EAGinaZLnx6yogJfY5gQc5xci8XIicXW5g/zAOh8Tzow2mv0Cm
7sysOr3DYEpeUhP/+PhTO21HVxtWy7LSVsEoiwPznC+zFfhda/AUQUXYYN/taVs5YXtidHtxLUpm
Ak7bjjMaSHKJ2HzSMI6zgSiyJ9EC1g4OVqZwt9zFmaldKh88TzClbIekf+7oZESOLKIBH8FU/AG8
h7q/8uBi86LzQyNZSiM0KCiyN1llIdkzJAyN2CeJhvQ/EKqep0HfG22ytZIRmRAKJ+hiNnNZ9NMe
8uCt1qL3lw7v7rTUY3aUzNsqKq5+N3oWmc0JzE1VLHOGZwcd8tBikriNOg63Y9WHt1zA7xhLa8v8
Jl/rdgMLKrIBKIUKab9PtiWyeoX+YU5iFmrb5+oD4VzcHgsLi/jY/SV1fC5xr8+70UUikyS3xqP2
i5NtYmGtKtymWJW4KAWGzKWAOMVYD58Z+WR5uZ8ISxmYN9jBEwZW33XD/Kmktmc1twhd66IQPK+k
hw+A/Kwo/HSZb9dp/NUlLDKBTpz4RPdBlgTbrGSvHbL87NF9LKRWIW3s00UesjatOADFxHNmiBwY
k139clsYwvlF+l0upbEyNKRiYbAaU96PEOYAR4+Fe3o4RggTYDiNwINIVy2ave1M33GfmZR9C91P
r+jOYVM11Uomxt3BfcFMJ/mxI+y+fQlI1TR5+Ryobkvn+Wmr5p1v2uNUrUiQFN7FCozPyc/vVv8z
1eNXLdN2p9LiayAib5D4+OE2SGM4oupql9xEH5XrHUQ/fsQmbkBUCxi6AHfSvonfjNXuHOk5VFvt
Weu17VuSsRvwn7v44ZGEbg4yrpirFqC/7JlXYvG65p18IyUMOYW3ZmV31/hqgdGTSDxRQvFdIHbX
9FMdaSesKEs6KjRclSdQv8+KcIw2BAhPM8n54Db6B/vfgSMGuMREcz5PGJxGrRHOIYy9ynEwuXUQ
BLRJ+e0maJC7sX3XTHidVmfz4nfuKmn6Z+4IahIOWNIjqnKjQ2BaTsLZGZnOv8lbSlkz7AUyCsbt
Abx5h/ciL6xD0P8ojdBZwvCeNT0bY0v+I4PyIyIyeuagbeVlwCiWFRbjym5alz3SXGZc7H6b5mOw
Qc4YCMDnpm18jX1NkDPj0ylsZ8IzxgXnUEOuz1G33bMek/znPUNjHZ5yM45W9ZNQIPLXochoG2Ip
5mXlMcUNf1Nf/y0xBc2sIeOCrW3saE2FqgHYGgot/DnVU97ClkNXV08ar6p03wqgDdR6CfvHgafJ
8J8j4aJm0ZUF76HBmcb3lYTVSKXee7PqnDFiR/0XcEN2dEn4XGfhiCnPMJ3tUI8HqwDiaB0HictM
R1Y200UiNmNTcpZlwJplQlGHeZX/NE37hhWpiCKUj57zbHxJ0stSnK+oMTAcIKqh1JwLK7mw0ZuW
GpXOvDFPva91bOIUzsZW/GxC38+XroRQrxz9iB+RjNqiY4NhOgcCBIu1q5xTXPDYQvYxtsrp+FjE
M66yZPkzsM5XMaM9JSjMND8MNui1AWLo4q8eHO+lxhE+i8zXMaV8CplrT/jcVnlOaC8mnkazbjw+
yIwN9euztWFBP1FWP7MzY0eefcoNJJNfyZCshcTtUBI70w0LTupu3pMqSPfBJkPxRjGrO+axuXVH
3Vj1Tn3VQ23ndWIJamgxwNyw01cXRzqiI/ltSrKcpK1ewwTXzeBmxjzHt6L6hudDkY9EZLo5/bak
q4F+QhWSdtG684v1OOakIJbdn1lxSjqpBBbAE2uXGCgl2dxmyWFW9/a2q/p3KdUbyLFPKyk/Qnct
R2y1Ra1frTSx8Dg2x0RCWwEAcIoiDGj1SH9VB/1KRoa9CK9jOlpLW40I5fTwrFdghYPkQwYl1VbL
LUVkD2W+j7y4mID0ISP+Hjy28uVkXlRlULEmDekQaXopfIr/Gp/WAsMAdzlL/IWN7BUzHeM4pvG/
9oB1t2Tdi1o/XQRB+isd9aWMdeoYGA8El47rjevAIi0qQ3ZCFzJCjqj7VwS/FW9R2kIqQlsPvDyi
BZesSkRdxDNEcPPGZloOm5qd8EtbWyAclU0xUemntnHOJn8n1gXBKJphWRripzOKhHpTX8NhIO2s
b3/ZmrwOSl1Ac4Bjlledm2oV4LJlIg3U0UyMaEfTjQQKj0CK0op7e96MqJDMfnwC9LxdmeR8SV2O
Xxf9m0773hCYFDw1RHzpILzThJVmmKFYdHoHAmep86OsOrnWa3WfarXtaxRVPjko1JRZwWOfUoYQ
JrTGnA4hZmgPBnxyFmb1ZEzL0MMkbQqTzEkn413TW22fanKne3G66pHMzBO4FkvBv7XQguTeMxnd
FjJ/MF6oNr6+tR0GBuzVyXwg0tKMtHtTC0asls3sS7fenbJ8WKEl2M9x4qbMB1WL42zI62SGpO6D
zcY5oqepqCHZ8oiKbk/9ry8xcNrOzDycVlNtKLariNHG0Wjp4j2wWSr9a54znGJgwjVEHAjCz/71
umHhVjOu4jAAhF6S6pEuPIss+wpEYY4bdhkNnNQ6E3zLhFmFEHjatI7gqqjNSza6jFtrObAkAO4c
AOET/CbRC5uucqK5Hg36zMrC4xja7O8GnrMOS0uq+THmjOx5oCC+5o34f4NEQ689Exuyed0iLfaN
EisQEhKb4y1Dy56a3EJ+Vr0PIA8UeZ4ju04CP53YV+cB6sxS96yAd3w1PE/nunUaWETtljvCJkoE
izo0CoQ9HtLJrrqpdnxzBajPSOCrbjjlGRCRh2VkH1F3qyYP9l34CP3+SkTNLxzCp4na1OduyIVS
ih+zbd48G8FCoBt/Q4Yt3+71YM7+AzJiTXVph0wjnRomYBlmc44HpoS8WFclXCQylNJRRBhrxFSI
ToBlasCmqQg+q7L+IXxyB2xmW+eYokkTLLRrzUEFkwNUB6b7PntDxD2L3W5tUWoyWxIIh5k3N9M3
XNa7JPyrYRPNE7kFE4VeRINLyY1W6Jc8AIkeTvEyDYe3NJSAvyJRztKfMqyuVj/ebaUfJSExs0ft
NiReg3WxdOOlcNvX3gYlbHZbVhOb3Ms2Uz3snAjJ5uj++kn8EK17LzKOzVAgDzV5EeQvIyI+bZ+F
QZk3tCe0HzArk87l1gA8CUUvhI70/38gSx3ami7ftZQyZLJXA0jQYUwPokMiqlkWGrvcRejGvHlE
ehybMEBxV7Os4q6wJxKWivRiIq5LLVY2ofUedriv6vS1xELA8mDesWFodXlgMI9Lyh0OcdKcApLq
KhVtYBVvNVm/+KGxNRrG+vgYJvkmWTMYMXBOMz5CWaA4eI5L2MgnJKqBIynfIi1+BNNwrt3VVPbb
RKmzN/Srwi62USwX8RNxYYaHqoXvSNYcfZYWxZ/DRFHeIRhEeYL7N/kEz3HrnfAMKB+bySaI9HPi
hhfZrinHka30zavptjsv9O5Fx9xL4e0winvUFmTHKphgvBLOiHHGrYh59JP1WIFim6Sa2yWxB1HK
aVCTNFM7PXzcalinjTx1XQXZeGJqJT4FVW3E9AcW6M6F6CgHTl/wVbyphfwp7H9mKkjqZQiUddWv
5cGbLc2kJesXnzPzQ5kXlLMSI1yWmdHmqeelAcV1JqHCwVaYtyhGmg5w5ZA+eAIOiYsxL7iVKrkL
8JBRap4jwp4cPfssWzCZwNAxzVjbkuVuP6bvtf2h59kP+3qy3YLxPCacuDqv41PWrQU/QBzAYSRM
7cxMwMOu17b/XBqUPNTyVfGU8oqPs9wo3gFbbqwxO2Q9p0psjT+MjW8JQa7aWJ3gPpINNyJ3AFWK
a89aiCrPsPYB3rNyd9G54YlYWCiQOX6PKuLnMA6ndFLmukV0OEvspz5YP/YGMP9R/XPJGh6FddUS
/7VrzVccQUzl0/a3xM09gu8ICwj0cFtmUy4uQKIe+jN1XTG0IBRrHrskpiXrNNPFkoXdrvKrf5Wl
/eGK29A8gw5PXeB7tnbIHbqLVi/MmRe0J6aItDhE9CHgxwmDQEGm3cJP+vf6GV0dhtZfnmDo90ZE
ff0eZSKS7yexwOOva23IXWOAzq7O6PZh2sxg+SVqhCEevbD9HOeFt851Wtu4IkmA6UahZfeybxc8
7GTjFvG29YddmLjYIQbg8DphlE7xhJaMbHYVzhPGCTH1gR39GLX+T1o4I1uZPJB0rozU5+auoCIK
nHHNVG1Z+R+torpSSHxlmWw2jmDXD6OKQJXk3ZzghucZ4ls1vKNSeUm1TWXQLqmkP9M8f2maXtOF
j0z33YNkZI5dzZoxFQ9nQTqt7cSkLrOA2wGiKCwUy9Tl22fOnxFx7phjdDFTf5337kfa2xenFR+K
BdUCE3KoWafOq/+SjuDDAnlwbo8/fmJuFQ+haP9i4vs434ZT/lne9JoWOmS9Z7fFLfWHt2a0vt04
fpW2uOakDFKIE9Dhlg+ip/euiSfdh0oXkiPQ2drSoVMJrXwnmU67zF+ZFsJ2zqc/2rtX07P6OVN1
XzhrdhjkrK8l4MAOQsX8+V2TM5uuPSXYkkd7K5lOLHJORlYuaet2aGCf2K3fqqJewKvSE89OJ2wj
j55reXDKAESkrLvMkbjJae1a2WHgyhrxY/OhLgcx/NAmIoClrNdzDo4Usti8n/zz5MEDKAAwWQBO
iunFr82b1J3POEgSDqPxFxdOPRsqVGkGDgiam13dT4DdQcDImudqULCICe/Lmcsiyr46kUCbh3Nv
aNdh315Ibu8guRZrRi83jw9zMvLXngk9bmniAi30/7LLF8h5G2Q4DsWg68OJiWkzw35YEIqZLJ02
+8bUsyzTbk2HSyCqO+NaWbKE87kpsuxlKL5QnsadU6585cllbPHeO1740I30JSk0bEk2ptMJJgke
LdLUp5eQLTGbthvwRV5i+EZOWr0RKffXEvNKo0QCuT4t3YYmXqInm9UNddIXakl4u3FrINmICKEy
7+R3PDVW9FRO8yyCgp1hEpfNWGzIdsrWcV+nHFjgq2dTNs1ER0BMTDQP9TB9BXUSg7ToX64LZ25X
6jLCD1qoiifa47NHULswuN0XORhDuKzG0omKW1yHRzn5x67bEk/2lnXt2ii6cx8O+7DMNmjVKoKz
1hKdWtoGX/RXSreieTAQBOGFn5oWs0mAYVhinJhFRGiNjVhCk9haWkewncZGFCowJmZedYVmhLi4
dayRsGCM+nJghzTJrgfU2OBUkknLnKFct6j7Kic76J6rz/uMaAOfJhqrMOxwZolN+c8p5NGq9KOZ
MGCcen0/cD61rrlMGvBdiP60doNkGxE9qcVpwpqpKKGaN86nlniIESDVFira53UDUFNHjVC3b33F
p1nKHJHLEZAz7Rz1/SwxXi0P520us51ZN9j0Lh3n2kS+7czwor/nOzgW7SXqmGdTzT+GpD/KSiPh
24JGE372vrULHHULcnuvgAkshDEhtwXEX9KWHHoWuwu/UefC079qDUljySqttTosQcVxYnlkCXy0
AvBEZvHN5+pfb/3mqflQjluvU829UYbnle/MXTr7WTxgfpfVdrBYs1uYMLW6VbOmzXhAO9BkIyp/
6hvFD123MQzkZMaPEem/MVZ8MXZvOafaDPwsv+9jzn8mZuHCz2dGZj0sqjutYZFM+z5r6Su7QlzZ
Tm9itrdki7xbA6LukASQybXfY+zOLXfFkqABwhRIyzAYm2Mem3VZA1XTP0xDd7P7CW9CGqwKrHaW
L6GTA/Bz+VAs9f+WaxGH5x5jahx9M8k3Z/4IfaSlymVt94cH7BZq5KvC7iT8HLJ87C2sEnKcADwY
2sgIVItNDFpzZdkXT1CKUgpA7msR9wHJtiSprj4Sl3l0FBPXuGYEGIYAcDDPueIMuwiM+Mwpv7vJ
v9gYgDiByhZVyzmN/yFXSuai1o6jO5wiEof0eNXqwzLUhj9qKLVtQ6bl+oOQzLfWjn9E5axb4a+H
hlWmZi4gZg+3KrTP/D3aMigAJ6dOuAtRSwvdJM/NJsdDF8052NdCfWgWk6iswLTXNTdVIEnW7eKr
arpNY8J6CFvKj5pUczhMAm/AWdrVSXDdrmzT+80bCyu5cyA1gBU/I2dMXsUqbigkDG07Nh4ebd9Y
NQPZOYwX3MH/mTIKGuc3j2EnPhWcic4iMc3VwYnArwnQ+6FQRxhhZ08GDwEyrfGnq93a47I15KtV
lkDS3Q2NIJmFWfhJYsM72egEp3hzDzWd8izYeCxy2D5pN11Mv3jUsK6pDZMqILJdd8nieCtKipDE
p5RJcW7WLDNqgOuhe2DrcMIvKXeZDO4G6apzMTJEgyuFYPxHtOFf7ePeb+INWCjWLoRuKrw8NxuO
VxChZGBLsqTB26UQhkx3X7bmRRRty9ySABFPI02qIpGtYDSf6vVRmRHFH8stCdJ11rIi4Un2lpzX
GURCDN6eM+0UOYSThszB0fthi8IaS1GOUkv25kkbzUdr5yMbcmw6gY5cVT/bU0d17py6gFQNxNVu
P/76zA8WIYmQzjNTTLjDUYGS6/FPCK98wyvwKCZ1USkNOpGi/8BrnYceqWpDyBlakIzaHoMZsmw2
p30192ttXbf+AdnpHAQLuVER+4CUa1+Mu4luEqUijnSzrVeV2x+N+jMJn1m2pn5JSdVsdMGcdVpW
wRV/OeTalkmVPeJ6cglFCDXPXEam0meVTwKwrM5dHJ2rymReT0VFZfLj4lk3nqae2iWqGtAG0T43
ouvPNsn0ie4/jHBJ2t7ViANyYKDcTfFjVP4N+zdeFFo3vR7OWlBcTD9dd7CigY3FWnwP4kflpher
qB9W1v6lJGRgO4t14Ijc5Ns0CWF1XPtanuteLkuLXjoikYJU9TNgxASbF/fw84XDYg0QBZGeyoJf
PfunBIjnomdqO5QspLMUv4P8jrto5WjyPVMkR3QEDqw89eG01bdS07zpIVUklXiEtnPmlXgSdpj8
xqWO4tWFq+afBbGZi1qFaBqK9h18AfNi3Xgry/BmpulaiH4VG/5vbWXML5Lh+B9n57EdObJl2V/J
FePCK4NBGXpVvgFd0ak1nZxgUUJrafj63sj3ujqDlRFZK2YZGQzCHcJw7d5z9ilp8Ph2cJnl8jAg
OAPqtMn8eOsBCkWfzaB3MTY2Sf8+G+MakosmoQF/FnpfgP/+wO7Zbh5as3gRxXOuSKILPXa0DYU2
va9FArLBMPmJ8WWLvg2NVWROq6S9olabj0N2yiRXX04quFFhijC9IrBPtE+j6exRVfCqaSj2nDY/
G0frJIMZCA/bv7cMH386z2pc43kQxVvpzg+Ovq6AIgTedBLYtrdZhJOJVX/GGI4y7b8VmXgFqfmK
lXuLq+Wg0RpgGOSeRMR47zT1fc26Tu7289QF17YR0S6JmBjaBAi5Y/RmmJpEB+Ar/Z1X9a9cH8RN
3QpeIObyAAZzV+Z01hDGRSLfmmrgTT+yuRy0u+OtfmbOYEHiz7BxqyPHCh/aYU/ZuIvNFqY6QwnO
5RL8MBabUorPiM2RrBPgPkvnznqsWrAck9WEq9mxj63glECSV0+SdEMQbpQEL8oPHomVOsGMsWJ1
xGCDqs8U4kAmJr06V5zTx6CTYtLL7V5jMTxMbr9pe5DF4hIe/qUrKKgqKsjmnKzRw0w6+7KhYiPA
HCx2HoeC0mpq7mvSHjoRn2UptmDzICu9sRD4xhAOTdSyQrnsf5MrS+pXVGxnAe22cgTsY7nHCVjS
Nu8OBNx92t7e1R7tCA8SQHftEeFX4Q2IvDNWuT07mL1wrMvlw9XiwmzUNi/lfkiyq9T2T3Kq3I5S
UjIgJJEzvcK6Y2DUSTaOTeFsDjHtidx4gNaUrO4mlghgKieytz/seD5rvebNG3zaWf51v3B00/bO
1OyFnaUeLItVrVMUPcv+iXYDvUQSE6HiP2G3YKrUXsTtOo4yti7lMkfOqNyahvTN91HBDUpN7ksr
J7GAud1teSixXYqUJckLCAhT6KvjGDt8qJGwwnVsK2/jUrTjh6RRn8YDXO9hx3p30bvsgCUU4mCA
kayMBabaoa2ir9BAzW4SbR1ZUmJJGI9HnVwRxfDeNtgmuhEEdeic+lAb4osMju2KCWbAQLi8Ai6I
TbnLYQ45nwoF5CjQQ7Xpi84iDXWUEnnwYWLWLfNti90HS67px+9WxLufdQGi23RaBuN925qnyUxX
vUDDiQ9pwjLeI0apY2J7Iv3pKIUiduLr5BdeJJ6K2r2ij0xHvzln0kTzOLhvuD3mJjpAdAZG1Qbn
YUgB0BksxRrYmlpU6gu9kR0ZpO/XBFfGqdfp+7ClMR64SM/MEj5HfmvjP27CqD+alaIniLvlzfdR
upq88SnYPgazPFdjwuq2fJ8wu/dbHt7URTRvxkxndY8Zhmt2PEWPOTuadQX2m8aTOOmiBg8vm5kV
0nEiMSUNWRrC8eKej2tk8VMTH7u1cZ0K+9OdHv2meU46NLy4qKBCe2zi52EiX0e8VANWhqrgGc8A
omn8aK4N6bgfbpnRHOLWqWiYkbLkiulcyfSSvHqeN28Jo8OuERbPAVsW7GRbki7pJsWl3pEzgN1t
fKh8JBXDxDDfQHgu4+mlpLU5yOw0nC9GpZEdj/2wpSS+6sqSgXWN9d2moTXx0Qrb534lqTxlDcPN
/yAmO2fQ6p2jxr9ghNQK4zCqseaJQiMQOcOFUYKQm8N7I8U1iPb1U5pMlyv97NesJwm8PhBqPuQw
orzbqGDciWFSOkuTq1wTZ37VFh3AwwYWDxUmvefgEUPhbTAKk7IreR5MZjJe/Nrm2jlKuuBVYWTD
a/U4K6zdQ3tGfNW9l9JYIfOvWwl0onbnPizP/wQH9qiNIeELDydJ2BWvNmX4DOaD1jYC5blWj2Zx
wZaIU92X0ZbwFxTfIL6Aa5KHMEOCgRJIEnp65sfoj0ZEpslEAtfQMnhPm2NrcbcHkSx37ZscbYZZ
Kd1J3KUrUMgOp9o69efiOLOW0YRce/OMWBMo5BGBXc+YojFyT9bS6zcfjS46aBbs3FWbtiQEx0/Y
6WDKjF3a1zjE25VDz75bHiziJkL7HHP1MeiNx9FnB08qF8i6GhAWe/hxxt3G1W0F5ROzCBnw1JXz
Y5JX96VDddA3drvCSAPbnFsxn4rNACNyzXDzhjbKVsSgIXKy1GjXoXNPx3jXV8ZjbDRsDxnsu/Vn
4pufHTcrLYuHwnQPGkxMKMUykCAuaTDvbae90ckumuKLJtQrkmHvUVg8+9AN5A3BXG+4xFo2080K
fd29Z5Ubr68NzL8d0Iw5exd+hTOoRZ6WtZeNFdwMhb4Rur/wdMZw3I9Yq0nbmbBt+qX7ARr92UJS
bsOKMW0ot74q96QsfNp0eVyBr28RwvvuQ0rjaTTUW1dSB0IhgbLIO4F6AtKrceOV6gKExrW0bhJ8
UaxNDn6Unm2cWZxmJO+5gkQs5ouUUsWjUwSvROBukYy5YfgUhTjNJKd8IkAUFnFyYXs+v5u8FmQC
gPljeWI6sAmaeAAs60/3tIZosB7pQtzPGP6Kwfs0HB2to2x+s4yrEd86D3WCoYme5pIWOfF2O/JS
DC/a6FZVxwQUDu85zOr7qvffWlBNa088qZxekw/Xp1s0vPh1CF2m520i2WrstyS2H1GWn8UjyXFe
s2wxp/DILXlcdIPSgh45UI9o74w+42P11uj2nc+/yxfykhC93oVV/qks9VmwyU86FK75gIbArYet
g1WaCtR5ZNpA63mDLv1ZGXSQUPcTMWxa14XTPDczd/1IiutiCV+bSbDxMMph5i1ISwVfV7vInANI
hfWyrFcmDVjGry3/qK2aN92Km2bEOWJ+2GV0VqbdZVYN7w4bgHXutu+Ig/bwodaY5NdBWz/jISHd
Zwi4n25jLMH077AzWQ0iUNiM5OxeY5FHm2n1GEzTQ6LuEmz8BJyTL9dlxCfxiZTyrotMPgOwQxkx
vMRDfyqQXlRKomnlxcpbOERGiDAisLiUSquXuO1vKzu40GZ8raQgn5UEroZgNlBAK0QQaEaGbtpk
SX9TSO/TVt3t5Pn72HbuOPhrysgP9RizfFKnLIPE4chiJoWWSU1MA2rzDdzqvoidS4shNTQK+0Un
6bO5KqPwYsCyfYQr4jbS8WVuAOISVnDVx9MxIzt0jiuLATJT1vHdb9uLWni7ETktbHZWSG7OmI+s
w+CTVraeX6S5tLNrwlpsHolIH5LMRrKIMYFk530RYqDKSRd32ZXXNSiRpH6cxpqL61pPvn3bO9BW
mb4cWSzWq9x03+vbXBkvgZq57ZQEQxbofU10BSKoesbcVFWUnHRvY9l9Zv38GM/MWnt9Zg1LqqO5
pN8SAyxLLkYfeAcXVgLEakYad/51BqwEMNkIKtrnUSrAa9SIekzjMcwZyUGgY7vuAa9Oy5ycym6Z
xwQ+txeUY1Ww8FEHMM2qSsTVzaE38wdV4oVapsZnJDpOaz8Qh7TnBzPTxAxXJMQzUg5mQXWSJLgp
JpPloVCw5nJHfczVRenYn22DajpYzFKg0lhWw9N2xgypmK6OWUPUDZpbUkWiiS69KzwSVVLS3pCF
8KS7lPZQYA2sSlnRngM+FRvHp/vv9Mi5snRcorSWaSVxWmjHeZvCGwqZoHVzdBcWbE/BO5oM79E6
Z1Id4UBbwPYa9Qi2IkS+3EszeVyhcfDq7LqximlTBURv+bu+Lk/MVt5Qw9EJHvmKoSR5Ib724/yg
MB8y9R8RX7BbAF/vrSWVWJsu594q1mV8Y9pVsClz+W710ZWRMABCu7VFY38aYRCkbTwcSFs/9cSh
cw2EmS3tMQdT6cTi3zUz2iKU8ZyfJhk5p3aaH/WqPDDmOdGCKmm0rZG+qIlZ076d8YQWXUOd4V9P
NkPAeiIUK3fN9yBdhFi9i+XKe1cSVaab0KvD2HiYvfCu7YMnf3FB4cJBOBAg/XVJpiwNYI0lt0ck
h1uGOEs+E44Q9xiIZLNBtHguIJOz+6XQTib32StpXCTZcW2fJYkY6YUkjM88ZrN00C87D3NKWcGV
c0gJykS8remmriA7UxkMxPR57QWnAzvQHLD+sS6w1BxxkoC6jwwtS4+oXS+uNphEzmePFMYkGJij
JsW95eKhnFT9aRv1hZox/frQUd3RujaS+Jz4czR/uMg2njCeR9f+HNAvtTa9tTlf/Gi1ZKyPbTcW
jHO7YkRrCTEoJzfKM1o2zLPYSxtcitWComcigeU3ODUHd22HM/fzRPUU4/FcYX29M0S1zkODRGf3
cRbg8SvrOZXkkjbRtQicO2HG907Xd0A847ewkCiZoNPkGOpzhdq1o8mrcuN2DlH1Cdx5amzuJyeD
w6rjbSDUx8Q7vsnRyOsi4LnDKYHf0mTIwOuQMdwNcd4OyagxFPMjkBwNS4kJ9c68FnaxR9Rw5fJG
OKIRg1OvvRaThdZOQRW02uy8oihGNIGqsaIfLV2/3nptwrRLsJMfUWBu2omnwMhpKk30eoq4YWhC
rZ2AG1+1dck2pw0vwzDmZAE5J2rFeSh5O4ouvUQA/uw2FBI27e1l6EbQsV9tdezJdUmP0eEO5t2Q
vBpT+ZYy7oMdl1wkF9mYcgPNtXGPUnA8itMpeoGlzaCp3DSe3T8IqeGUddC3fbj+nl2QUc9tbmCc
hv1vHyOtY7jfipPCJSChUuARUCQ0bZ1fOOljN7N/Bjzu3dkk/NDMmxewb36NSpWBm7ZvTba6m2Ei
hNIWZbYJM3oAkQEYRRD8g086To/IcktPqS3pgIsGjzIttcAHfWWPotsNc2OAxB44q0G37VxYm6ZF
n6RZYNsBCuNNNiHW7cowWy/sSmxXI2tV6wEDGaJrR8SMDH0yG0HpY+rXwuUm6x/9mYEVqqhtpaxm
X6G06mqJWi+qTqeC4jwKvGDbSjXfGbmdg3+8QMjNvFJSO7UuOV+1Yh2qXLGb3Xpnu7R8Ug8DSX6a
mUqs09rq13OHuxusHD2TOTH2XfIATyAFzguQPuBr+N1H5Iz0v67U3JtnqW+89KLr145Yntwi5tA4
4cMygplr3gTDUG0sZR0Gw6afTx2HeoWYUHy76zqznKM4inhNZck9zdY30x7h91nBQzMLOO1sUOyD
SQ7COm6by36MbyCO3sYRWL4sDp9z/yooSciVMSlSVgqYCb+IC+3CY1eECs/ep27IU1HG0wq08S0x
sxscASe5Vo94zIFp0I2OUQY2KsUAiu5BM2yfZDluvQltB3plMvco8tbgzM7wGB5L+pRjjQTZ6Wp7
LfmGzXwC/beJ3nIpz+UUYyOI5kdu+SvkCEdmPd2qgO60saTiSjIZ2Y5BpcbMYiDoMwvzBH3qIdIm
FXELpdec6hWQzXpd11QF8UQba/xUJEwn6LlsIYodQx8gpQlnrhGCBo0vP4wqlixhPQk/gz6LhX2C
R5MOcmKQucIkqLP8p7ojPc2D3ICegodby+CQDUZwW44LPs7q0LYZrNDxCHZj0da0Ucwrb9NJdTa6
lGR2k59ktkUfJix3vVveRIZ+dqjz7Rk5DbwiehDpa5miWxQKeHzkoJuW941v3IxQDeLCvBTz/Iq7
bBqa17ruQJyGM+PVxfMc5Fem9M9CYBRs9LNneqMFU4+eRjCUC/1a57hRe/iBi1JkCPadPJpm8ZRZ
CWM9a3xDuXg8++VxEKuL2hohAEbw2cvS3ISaWVI+kJqF5+5ZO7ygsH2SGihA08U2ktNmP0hJ9Rky
vmSrXCAxM0D2EXNOpzlnvRsNzGnxUL/MoTfDJoRk7lOolOy1dUDJgUqPxaDA6EuVfZgy2p5wqDc2
YHHo+PbFHPK2jux5RyNzwV3HJeOB/izt8vW1jZoNfwMgpVKEcjW41QfKVQKVJvrKrUpfgS7ixvEe
cWpWRKkXV3oMz7hmVGDg1jbxDMLDxSJ/1EzO09L05W23xwZ0NeV8fuD68AlO5lyBA9f2h1/5N23r
XVjFcr1r+1KM7FECs73S+pw7adkZ+PZK9KxUculGy+IQ+f2LfUhEd69VwptesYCZfvQUT5hsgsB5
T3vmLq7trW/JRYKkSvoftWf+LoEU4AZlDzPZNxHnWUf9lRfjiQLpdWqZaPW4zHQziKVaFdetSZ+U
jve8nyd5Iwa1IbXnuDarVzW4SBWM/Hw23+nWU124fbBOyOAYwWnrObpXs7/Fz/WQDe2bk1JR4ZSu
Ibofd7F4yEJsaFhYLol6IYGpRVYlyXs7UlhjWcnFGalymX88xeqajj5DqKAVR3Q572tvJt86/WwK
eRsrkg+IR3rPQgUEkR1hQGY3fWVeRtmOWTdSOIKaFpUmcLnsAcgNdgtItgR+XcNBOFJ+sm9BNvTI
5QvsN0YrX7pRnrXGk6p7shuiHANzNZNlU+/qAgNvVh1b0XggRvdEZAyokpUj/A9f4bds26ui5U0w
pDdh6Ltslm+NHJFhHdpnIpx27LLwdU14vC0xPc6kvQFzoolt+vTEUH+Nw1NQr1H93QEhYiNQbfKk
fg10dp0qeRL5uIwjSSiotlaeJGYR59cd0+yNYcAni+qh38gyvB95fB01PNIsOtbzs4lr30dKY9m0
yS3XJ43EeINxtjQo8cqP7l0TUebPPWgEI39g2/zeG82MUlTe8VBwqjTUg2oKrtLsw0yK4zFFZko3
nfdOY2LTiLbFXLyHf0S9CXjbutBUIj6hJHZXP+gxX3tgW2k3AZSfEyDCA/aPgdKsh188ZwIjQsQa
YQIcM6DMJc55S/ooa9irPZ81zrAK0/bTrnFV1iUNAcOqF0Ul7yNiZHHUdLS44BDmkodvyK09bOhk
E1bzpcm94ozOuGUbuSeZGq3ujPHVs9CcDAYMgmnYjRO02ESA8sFDsStjcrEQvZ/PCBz8RL9awHlJ
FWDCkaQ+IiWA6xMtbqch72nA4hnlztNiXulNvFokyr3bUcOaLGcst+1bHUHmNNLmdGq0t/etm9Tw
X0zLv8la+yWrx2iDctM37WwL8haYIQV666TAHzTtNYhK+wjF3ZqciRM3Td87wOMGUoEYlMSC73pW
tm/DgcHXjWLX9PnIXRGdY/xBdtdfzQU+5srqL5NpeJky3Z4FQ31VhCmI6TpCUlQyMSLekEZiJLwU
U4Kh0GIsTTOCCKOAjr7tQ26R2xrzJyBv+8FcSBk2zlhe9n6g3lyrOOsh69gZNryuQmnmA36jx7Li
X6Ak9tVDYDLRIQWHgLVV4EiQLRrCZDSyug/6sRtw0napOg0ZS5yUo9xmfhvvhgYDStrdojH1tuNA
2xsoTUKj483DS8GLvJFrn0KTUTT9UltU7Fvo3uECBTCKkwqk63Duubm91v7FXAMRSCpx0yV0EGfb
hrjCLtpx2CdZh3JpHTgZ9sbM5n9UxEbNAptz1xuXoVXN6yCfaaoF6AI0LROAZs/ZOEK7bY5hiQwQ
uUNjL5B4+a2DAL3Y+ZF4KLP6Q8vuWINEYH5buWCFpe0gHEKi4eOqly6gZ3LqG2/ZFuugWrMNDQXz
5AT07yotwgcyF26qbrFSY6lcTwG40OalyQuL0Y/z2WMnEPnIBZ5RhrbNW+Zn7+OgkPN70b42XXWU
Blc435AQabxUY9idBuGT0zTnLvnDTcV66lDkrhCJPQlvhuZo0gumdU4ZwLqZ0Im0AALgi7w0zvAo
RYfKuEnC6cHJmEsO2t+ImnQyeKjuUt+vV6kOinWA5gJ9Fw8i4quzbJg4fOie1nMIKc87iyhFVxh9
PSSnAVvVJrysHOfGK1Ce0Mb4JE1mFdE0Dlm/bX95A4bGmwx5okBWMcVxq9dEtEhUXTUcHTt1ddmk
yO/CwOw3Dsq1KM6eu2Q4NyRrTp3DLcst1M9oEWivjdcTXQS8epCgzJS9Rwp9L7OCC4LEWHR4x0JO
gWDqmA+ta36YXXUZYUc/FRYkgqkJrwbMuz4QfGQPQQsgpflIRHao3Cdu9iu1fCHm51t2K+zcAQvk
7a1H6xfBDWlwscDCWnSayTWurdq9n2jeL9sz7DtorRJI/cYcgqPxK3YmPiexb8JtNfEyMcVpKmgH
4ziFSmqT/YZtR+SDWhFX5G8HGBqMnhZVwamEUnBUKhhxPuAFG226X7cPZTRV6/qxc3RxnEeNDQrZ
O+5CskW1qB7gRpKdNeIXSLgKAxKRTapJmHGm5qyk+T2NtNyNnIZMg14B8PC4d+eQSbx5wXBdg9ue
kfHRwRnpWgjD2oxhXayN2r5mp3HfxUAxCNkstzAkTbemms/uoI3M2NyDKzp1n3mJ5iXXZx2hqZrw
SroHSJYz2iyuf7BGvK1Jc8qnfqGLjx/dofcA8JhhYNERYOthZq9YMTPbsDBhuC/t4LxBT7ol1DO7
0jHSaUgfTmeedJIEHs+z8AeEC1aTBpJhX9WaNwJ1XkeoTPKk0Lu4hKGukF+Q+0pPX5YXJjy7tc6q
l8jjaeobtGNlSQjnpPMd6YKAACq2V4a0Vl3wGdXpsTnpcoN9nM0RIkA0Vy4sYjY/kn6tQDl95LhM
36KR+D2av4boMJFp7Hj0bzciZjYvaFznMHPZKOClJGnOXlVlehfnbAIdW3905FOvUqYYowB50uaE
11VZSiaCT3iqRwQ3iUo73Y+rHCcgu6yxPzVxwFHF8pZLbWvbk7KFcw9UjLuM1lC9PMmJ1N3FaKtS
FIyMLAnGRieJwmgc3Z09ce7xL0QlGOi6NTJEywrXZn9NInOO5MxDZIDkvIj6O4nevmXRXf3Brcrz
Bklx/ASC58PS4GU0/iNJ/aKd3GMgOu+6GNt9llu7Zi7kPZLNhbFb+kKcSYMNQB1ztZCW3uBDuJRM
Du/CHnVUuYhFSThRm2hw/RMnQvPsoN7wCAjIZ0s8uIbVMS0llyGNAA0E2vBv3T6+mSQMg7jgXQfb
jBlhOz9FE8lJNYPzZdOWAsLR4Rr4yobdwYCpNGx5gEGe8OA7+Vvj9Od+h10kLcknjiH+KXi/mBXh
1lAW0HIHWA3YBjcsAFtIaDUptjhgcW2EtPEsVSLi7+7IrEAMIO5ltMQwhTRtmXXcZqjePB/F8yy4
dZD1HkKoGnQq2Ef06EPnetqzBPmAqOYbdn2rsKveyAoLt7wqnY3g7jyCy1cjMGF8ezLEuFcZyylr
QraOz5RABLqJ9imGkH4dq+I28JkZG619YxhL1J0FowUg1Ftk9ueD0Yh90FFR1y4IWIAuVx1yYWla
8D6i4Ti07GOEAz4VWPUgDOeq84azWqEBbmjvh615UfXptePBt57Y+fZlCmyoLz+8IbxrSuuWgd4m
9BJ/NeTtk9k/+XjsrY6HocraqxE6DtFqkXOUGQyXkypvjijcYsK503dc6rzQ6tdRFAS7uEzm8eci
mnNfMkLDsb2kH4VhbwqLtwTCPY/SZtw3G6filkkq70HH5XM6QoaLmdOihuVGqkZ9Onje6QjQw0rG
k2ywWOJoxOUufLoOTJfjopsvZnmTLnnw2gCFFDbFNXuEsyb+qIZ6VybXDRCTFYFpJ4bNJkzTLVxa
NFTm6rWEz8sYHUN9TEvXdZ03bP0ZZGdCQbVmoOeiQyUG+7VyxmdLpHfEXSYUrLwU2g4hzTAY2CTY
yuKED+yW++pyyIbDFA6n0B3RIbiYh8bufsi6h1ZETyN4IlwaxdbDWupGptz4BL51MEUMB/wrbYMX
KSzQFDQYncZycOiqK6Mp1gAjed+G7bAWUbUrStaRWlk3EsCyMZA60jEyBGkgFwoVjb6J1/zG8Aeq
FkQFK4bYxSaXzU4gl8c5xkzXIn3SbaJH69322ObHJHaxsIFCzJfUoQTPbInD0nKBodgstXHIYIM7
bnbQEFWEk61kyPCvw1Os2V+jLkVqQmOpUfOBMGbYrnReO8ts9wrwtEiZ18ROADxKNReVaDvASmP1
6KcP4CP2pdudWbka12ywgWn66hP63m090Eo2QmZ72SKRRcbPOJB7aeP5YKYTIR9DC+xZF+9mwVuY
CmjaIPSJj/skmI7hjq1FHjODrRiyNHn8oCLv3r32VfA4aYcUkQDUZmme9mZ3YiB4vCwcseO2rdcu
ps0V5nvw8ci3cz95q0IYFa19HDH6WZkdpdLsk4vZp2IrCwu/p0U3rjKyE0s06tEZUeT49qJErfHb
4aUTprFHetE5yxxVAiUtW/anUnnbmMIcvynSyhgfpowZVjU2NgojMk9kV21k27hbSTAevmWTaCRg
ebZ9Q27UuG6TEdS3FKe2zNptXJO5IvFo4waMkeNUGBFPLV5XQ1Wl1yz/m6WjaE3ObWp2/V3fTh/w
Qd7Z//e8b7LbUENQCsPmnFjKUhS4CSJrXg8VZAdlKB4Jy2VQ20fUCg54zLltdo6HsjNMrOt4CKB2
8OO2ld9bSRk/pfG03MXuTvHu3ammbu4Sp98UOjzp5svII/wuxnGwSSOZEsCVUCE3pOc1IqUL4TUW
azWtZQrltxHX0zkQJqdnJBeWXbEzDOjeZVh+plLuBuatt1arH8wWC7aJImTl4CJHbOMRL6CymPCY
bVBAUtNJQacPkceJK868sbFPwsy7tCbkPG1S4TDQzhlMqPWgU5OlmD0M0+3ElO5JVbqHMJXsyJx8
azh5vq1l8zbTpT4NMbGf/vFfRB3xrrMYKwCSp7bn0LRayXKmH5uAVHKbfcAMRUY9aeaBIn4WRU2f
eye9Q+1GT/9YhdGZFkDWJtGYa4OeAtJggFdIZ91N3/kMHWvvNg7pWffS8Xn5xTs32rIZZqyiAEI4
VX3nZm2+HvN03tMxvTaEy4OgzI1GcCHIimPaqued28+nCHkd0p933377z3/+13++Tf8n/CivykyH
ZdH+87/481tZke0RRt2XP/5z91FevOQf7R//6r9/6vt/8887XGVl/tMfOY/fmrItP7uvP7V8mv/+
vRz9359u/dK9fPeHTQH0T1/3H42++QDF0P3xGfgey0/+b//yt48/fssdVrnfv72VPcNBflsYl8W3
f//V/v33b6Zp/XGi/nWelt//779czsTv3/bFe/zyP37+46Xtfv/me/+whWmajm16thK263/7bfxY
/sZV/2Cxt332D8Ky+E/z229F2XTR798s5x+OMH2GvI5t+VCR+KsWFAV/5f7DQ19i+cqTCIRchGvf
/t/3/u76/f/r+VvR51dlXHTt79+cb79V/7rKy9cypGl7tuNxKP7/28tNXIT8kPkfAxAGE5H5eNxG
dNFlxMhEUNivCCO1/3XPfHfL/PkQ9g8Oob4/RNjXcVLagMllj1OV3Gc6UwEN3j+d6H9/oT//9h99
Ae/7394rHcWw4MfjThbdtdXTEiKGwzhlSzgd/9oh3O8PYZgZmFEXan5tm/oinSXRXDp1iU6zk3k4
/PwgPzpLy/f704XQbdvOuss4SFRScRClHk2AmAXi1187wHLgPx0A4JvyhGuBauqWHX85MJOK6YiG
R7/2+3lQ/vz7fYltrYUivKFEYajO4E8/MqWbLn7+65fr+Vc3qvz+1yew1/U4Ee7TtEUWnrRZArfE
E037PDTz5B8V5hgwFDA7L1r9/Ig/urN49L77Qvmcqj4N3E3eDJg9JVxaTbbPclwrc7xm//PD/OjC
i+8P07qCW4t41U0E3xLhYzwDlohmWT7//Pf/4MSJL0+459eiQvzCq8Ws7HPXNzx1AxHK1GdadcW0
M7yZ8TjDterm5wf8wRcSX573CqPTgP/W3QwZBdxJGdGcWdktJcXm5wdYnru/uBXEl0dexTOz5N5y
Ngo1XYITI7JwEgnYU866scCpLZAwJ5tuf344c7kSf3W8L89/5eVt6rTa2fRhONQrJdUOYSx8au1n
xlPfu1Oy1vZId7bXnnEmU6EIzDRChcLr5x/hL29FlvoviwM7yjqwplztKpnOd2mjo8u66pqrNimj
y187xJflYUwnRVXl+DtJRPnGNusoPSVMhZsldRQUwZ8f5UeX7ssXyUJNzc1UAECSdFZWU34ym90z
E0Z3MIXnPz/Ij27AL1+lZNVB3EzVCWvGO4RN4220JbK/WUd/9BW+rHOZShjUWWRTpFYcfwgqm7O2
JeQCZAsNJUCRevvzr/HD++7LklcaI5Ve5JAfHRILHEzug3RAbIYAa1b0SmhchX24znCi4ZAc79Nu
WP/8yD86gV9WviYbE0R3gM2YDYKlbUzkjADDfTrLv3aAL2uenEJT0WXE1i3CbEJkwkh5NcEbDn7l
ADwwXxY9SDUGQK3KYAetPRd1u5qNWw9rXPg3N/Jfrqoc4Msi1yrRi3FyWAm8wN6NccRsymBmi4Ca
7OqVMU7RMdwQ628O95dXhMN9WfL8kgDfXupgx5hozrdjYzJ3nOK8HHY/vyI/WmG+rHGWTYbTWBkL
c7JndlLQuBIbhlgZ6j/ion6pCOF7fHl4sG1XqfLA0TVMfvY0tgUoFOJUf6UG4dd/fWKCmDFROmN0
9WqJ5IIUuCd3hn3/ayfpy3PRD/Q3lXBdNAssw7itW9r2mj10bOJu/PkxfnSlvzwafWyRVq8TtbPb
IYWgoxXioJYk3flvztEPrrT68mggTHJqf1ouQd1YtD7wF4tNrCqsqKmRFfWvnSv15QFhQG61pjEx
n9L5fC79ub5otW+da5DFv1IS0i368lCAoxgdctK5Z20zpzkfumN13bSNkZ5acCtx6Ri02pEul2Dy
funqqC+Piac5ZQKIE0NSLtMuAp0Jum/KDOtv3i4/WFfUctX+VKXrMAmZLHL5nXxg/Cr63hjPMimJ
cyhxUJoXqTMQ5KXMzpyefv6dlgv/P8obTuNyJ/7pkIvizivnMdjxPEXmBQGG5Om1co4WGW9Tutdp
IrOQ0iOLujORyEoeNLNp5/rnh//BDa++LAk6cKlIUyPY5R4tqghR8mp0vWr989/+1y9Rvt2XJcFB
VI+otfbxjPNlAH4Cht/A0M0wLrS6Dx8rnO35sT0j976Y2J4X59JTKjmoVOLG+Pmn+MuagQ/xZeHI
Gvqrekq8nW3FQOY0jmAMd8WNAatkN0El/Jta/0fn8sviUVthkRiG5+8cuO+wkEwFqqOP8Wz82u3p
fVk82rjWjpwatSOQNiBk0OukfKgry9bHRdxjjpOzW4VvVQ4h7m8WxB+sV96XhcQaC2DyBMXtXBUw
/5o934TCn4b1Bw5ahOA/v0I/OsqXteT/cnZmvXEyXaP9RUhAMd723J6HJHZyU4oThxkKKMZf/61+
dS7ycNJuyXeRFUFDsWvce63ZmbO685gpwq2D1KI5+kN1BLnNUp8cw/1F34EdxCzTepz3bRfpvZ14
PbZx1999/ABnmt5fdByehSl5pNvbpzasAVtb6UZOlb393NVPd/2rj2BKDSMk4WO125rch9h6KSMc
aZ+7+KIHsE7Vj2MezfvEN+bHoS9tsekhHl2aq517NYsuIE47rajO5KRcFuHRMEW9Y3LofPLVLGJb
qN4F+sDVtaQC2iE1YAV7XF74Ls/1X/4ipAFzzkHv065W1m7E0B1ISL0t0Jc6YfY8BsaeLeedr6jT
LPwLg9yZMei0Ufl3Y6cmZ4+DbGlslX43obNA9xgnTvlJeIUeTPqTzi/c6kzYeYvgxhMXz7NF7tdg
uO+sdbJ+5+iMRB4N2OfCKzzT/N4itEXv92WayYGaWq95CjX5aRaAlQvr5tMv/cfo6S2iWpd0fsPs
gUoBOQKPYwbzk90MimwN4cjXtoJwGmLi+DhUzjXN6T3+FYcWkA0ZzOD6WlBspKVychjN9iFT3ckT
TBqiGvMLD3butS1C/lQJkmWW0KT9peBCGtdu1348kjX68aOca/pF1Lsywsw2s6tCEa+6ohbAIbUH
83lYZuWF0ercIywCn+1Io4f+r3dNFw3tM672LLpRXZm/f/wIp4D4V9svQj+zyH+OehvmDvwTnzNX
kjmaDQz8dTUioqOsJ5siqDXS/9Qmq8e5wH/b302pugsC2cMQi9mGhGIKup5TqI+f58w0xV0EPvY1
x0bV3W9VSY48pROrvg3vFZAbzdnd53p7dxHyGSIwTva8//cIjo3W0sW1deERzjS5uwx2Fyjh6UR+
Gw4gpOzT1dGyXLr6uRe0CPbM7JXMW65ezy2uBjU9RFCuu4A8Qo8cyU8+wyLIY9R9lWmbLPAd+70S
CJ2kg6b64zY+94JOf/+rB8nGIg+SiIsHbVCQphZP22jw4quPr36mf3IXQT3CgpI5uX3b0aY8PGye
R01qTuvMu145L61vZhfe0bkb2f99jCJWdlkJwPnsx++H1rxLs/oBrP5bLMTBg+n98fOcG37dRYhj
i9WqioduGyUWwoTxBnbYwQAFBwKUFBRMob0DKMpFjeV88tEWMU5lXAMK0oB32E3MJ9I91mBJZWHy
08nI0gjH3cfPduZLcBbRXrfhmDJp70hiJtnOSxNyAaj9ufAUZ7p3ZxHmKDSMKDFCvYXHT3atQf5a
Obf+PX1hfuFjO/cAi1gfO8cuKapHgM4RZrsy5uKU5DTGvr/5+A2d+cicRbjb1Iyeyv17yJ2Tegob
19upIqAtHOD0ZhO6t9RMFfuPb3buaRZRbyXSbqqxADcpcSJh1bM26JGn7cdXP9ccp7v+FfZdIyGm
Tm6316H40Rrj9dgiiAIOduFVnbv+MvAh9hYTGALsP8Ydve53IaPHTBWPH//8Mx2vswj3MEkK3yp9
veeAD5AS+J8TmuOpD6KrkKqvT36zi2Avs9ZokHl3+yZxb+uGmibkpvcafsvHT3HuJS0im5N/YILM
2bd2A9+hBWk2WS+2W1x/fPlznZVYRHRAmZrBFGGC2D6be0Fi5TpDmrma0Y1uoypN9shwBNlnurod
kzlChoWO4OObn2khsYj3PnK7OOPK+5zp4t005eWmGEL7YExkP6kg746fu88i6Ls6t81cVt2eE/L7
rMh66j14VkU9qFeHfz53k0Xgg3iufYqeuv1AVtXKQuoEHT5Z+bZ6yOPkcyOxOH0lf4VkWHpOooxC
7wMrffdANF7R4fgPHz/BmU9NLOLd1rZudJPQm/QD3KToXsynYsHx6XOXX4T77FRhSjJotzcbRXVF
VSGwr37kdfDJn7+Id2dwxiGB+70PEMCiZ90NKewB27kwcpz7WBeBXg0SBLWINEOf8dib9QhJAKes
RjzRmhR3fPySzgwfYhHuFugHfzZs0r559/qk0uqrr9LHf1TXd51dX5ijnGlqexH1RswSpKl4V1nH
hE7OW1u0O8xk24+f4sy4ZC8C2yE5V4xs5W8hVh0grVw77oVWOPfDF6GsJld7FSmoe2HpI4VDh4Lp
wux0F7rDcz98EcRJrse46/jhdvVMYimMnffPvZHT8/wVuGCWGjVntKtVBT9tWd9loX/43KUXYdvV
sBenwdN7chWtLyQE2fu0I/n146uf+SDtRdQGJKZRNBPqvSXvs9jZk2h0HdgoW03z0W7tz3329iJ2
I1vDpHZMQOJ1+Dhb1prsxJ8IRZHPmfWK7NlPfpiLIOarr+vcZE7gzoNac6aF26v3hwu9s3XuZS2i
Fzuhrx23N7bjLthDU311nBUrYurjSdW877fwGI0NgJSvstpc2nk7ExHLbLw4imu4yZPex3V0C0zx
B5hkUrUM+fbxB3Du+otYxl0dTbAy2q0Vq0PCqcRGGulTElN5+7kbLEK6gRjEISI3CHL3IYC2xZn+
beCFnxsWrEVIkyCJCwOS+7YpxMNoZ2+5nd+2vnvh8md6DGsR2NaQ+EKMlt6Hg3DuvAqFXe0gc/z4
3ZwZdKxFbMet0+fMwA1gC1Q8FV335lP1HJbGVysR7ScbYBHiY9hBUwzpQHzbHKiGwGmoN27QzPlG
1VV7abb37w8psBexV1LvbmT0r9t2FtZBZDrC92ao5zKGE/zx6zp3i0X85bAROtOGNJZ0Uu2sNsn3
qhAApRI3uNAiZ26xDDc1G4WJYxeu75z/qur82oZfALR1/tQAF1iLcOsmkoG6iR8uejal1pxWqR+J
7zb3aCQpEvrUe/pf//XXaEQujZTkguX7ufHf3Dw7VnH8rNLpU6NosAw5pzft2GXbmcOTk7CnqUX8
xe/0pTnAv3vZYBlyid1StiZPTSAQsDidIoE/1q8Qq6ttnlH6JcvCufBF/TsAg2UAVnbajXPDo1jg
+9METEgHOB6tJqlUpLjVF0aOf/ciwSlj/O/pQejN/uSCq9xbg6ZEM+kYD8Fz23V7YQl07rO1/3uD
oAe9VaYxz0FZ/cbKhHPf4gZeU+emPtnqi/ievGQojKE2NpEVjRU6S8u8s23lXlrFnfLX/7F1Hvxv
CfvXV+s5wkaW1PFZsfIp2GOuTZfDf/LnWbxabr+jbLZqN4YeTZhLjQzYa8EWWr1YLjtiKo+giWMj
evKjESzUavJAqW8p2TOoCa5sa9gNaqBQv6O+5JcoHOe6V6m+mpK4ZxevG8DthDHUTyqHnPkLppqJ
8jEZz9N9bDJI3qUqNuaNKIy4vRWVaMK1sGXV//pUyC5Tcl0oQ/bp6GtL7TR6pBAdweClxWFwzPTl
c7dYdD2xkSLy7bGz6NT91koT6lL9CAPkc5/gMgXXN/VUGB6yajSG8G9P/qRZv4Z1dWFNc6ZbME8h
/NfnQdZLEc0tpUFJQuEPewpTo7fh1MYN3oLamK98znWCY4uu2b4wGJzpHcxTtP11S6sOXc/p3Wxv
KMODUzPku6gudp6HgkqzbXJhTDh3m+UsYJKdJdD/7jGTwSmaEUm59nSlynLnDVhlP9f8iz4IRGMC
yq/L9l7eJc/MY537II7Gn2NqGReWKmd6IXPRC5ky9CNb1dm2HUXmUaM9nijejpr1IRnYzLzQE517
X4ueqAG40/VeTuUhrMZs17mjtRpSFhFJMQf2OuiL/sIDndk+C8zFjCOKfVJxmhxlaPFHBq9MnbYA
4P6oVIBzVsfMAnHm2Xe6uXTH0wr9/z8/9JdZqsaoLGSUZbafS+MQW/GGfJ2VqU91nJT+W8XWzuvd
SGXeZz4Kf5mz6guZBTN16huSZ3x9DPPW3VVBWE9bL+rRtX/uLoslgMu1vYRMjs1YdepmrBKH0riq
fMg9UOwf3+LfI6wfLnoH8gjrJJmadO/7rt55iYXF1TAv1X2cu/qiI+gTc4xEZ8V7bxLBrknQ3aV5
9OdzP30R/qanAMP7OZxbysNNCTah8i68+HO/exHzpxR3NNZcGv4l2yjMyK16//Gv/nes48X8b984
kUObtNRXbLLEvm5ifQjrhyb91GhI+tZ/L54BbPP5ZORGpUN9xZ5luhsT4ynK093nfv0irqVLwfyE
G2IzdpTZBKUCxG+Y7jY34veP73Cm6/CXSbXUnjTSJVUGgVjzTnXvK3uWdxyzPkJx3EnDux/7GLnd
pN8Ldek7/XfPSE7if99b5PmR0VNTt88nO9/1lRyvAOtRsC4iax2Bm73QL57ppZZptsY0UtMI7pnU
cHHdCOdW9vJmEGCK4PWXgbrhu5tXZXepRuTMd7zMsR0hbHatqEAbNKUx7MrTapYs62DefNxY566/
iO+4CvEqOKAT5OTdRL27m9z6++cufbrlX3OIKR5HkERM7HLdcbrWlXTlufv08cXPtcMivvug0DPl
0HJTQFGQUASM/jVowT1WcIftJ3zruKzrC2PFuZe0iPiZjDYwYCrZD2SwbHQ8dX9kU4afS0L3lwmx
0IVMwIhuiAm4mm0sHHG9MyrrT9fL2fjkIyzCvvNKWfq1CDmHAg2fPVoAKD5uCev0Fv4xcC/TYB1v
RlBWRjFQVEP010WWFuKn742euR5K2VzFk5sjgqOIj9qQeTTDx0E3Vb312azXP2NA984ecPjcXJgu
n2mtZY7saIBGN219Wq6h4ztmfVkku9TPlbH++InP3WAxqJdJotFBxf4Gy67hXgVZOY076gc5ufr4
Bv+e8NPf/zdyGp11M3QBJHwVeeeZ7B8SWdxlsnkHTrnr6kvbumc6zWWaLFNGVyhRcB8FNXm0TGTq
wLjbzjgUjn+hXO/cTRbdgPJ7p5Wam/TdAOS0sO7sOTlOMyRAq70wap67x6I3cOKOjI2uJHvDnndl
OT+0Uf/qe+47mylvH7fJuUY/ff1/9WYVBmMTULze9nZcQIcwyHIZHXP3uasvhv0omDITbhQJImza
429oorvcF/rbx1c/M2NZps06bLUJiFd6q80WJIknXQQJobWOAywkH9/izOtZpskmzWBVZZXrreQk
9CtMN7L88MX6F+Zcp2H8H33MMjV2duOh1l1PidGJFt+1lDOa7q2dBIdSOYcyCl5iP7lwr3OPsghv
joQAAAcuUODQKnauWZZQPC/mMJ+J7WWKLBgxMWNSa7d1BU7Wcu8coWNghfWfzgo3ZTr9/rhBzt1n
MbB3Q01SqT+1W2nlTwmW68KPr3NV3zvt9MwuZnKh+z93n9Nb/Csu3KwDb1XTMoNl3Te9vUMP+pQP
8Iz9Um6mxPxcr+4tQtyYVVHLXJB75qI/Dof4hKzWl/Iwz0SIt4huGJuOTHpgLL6y35LceeT4+0+l
oguzxnOf1CK84yIuqkqBSXfDGJ+57djglGS1/bipz/R+yzzY3MpqO6tYnlWyO5knm26iVqMrkmI3
eXbe7JxG2ZdqI89MvJZpsbIX0rFSHiUfGoBuLhZr55Y9w1dG/V1QyT9BH0AdT79+/GznbreY1yto
5Vp73E4nzdVU65tQmNfl9O66PwIvJaUnDrArh/uP73bmTS4TZrOUjgYudrMNFDBu+I0MWA0y10Db
D20hLySTn/nY3NPd/wqZkPNgXbjuyZSAcKqIAxuWlp/fRBN0yI8f5ExUuqdb/3WLqRCeNze0kMXe
wCo01K/ZSW+KKL4fvP7NqrHDfu5Gi/Cf48KZAS7X2zAEEJoZ6qo4qYAjN7r3df6nrPsLC/pzTbOI
/9KfMFEHYIiTrIfV5bgA1GYFXNnrwaaP5oVYOhOp7qIjgDOFczv1uI1GuAsXGiVUARjs47f1v9OV
f4xjywzaDmeMBKfJTkpR7v3MfIomscuiCtioDW94gCCdGeOL64xHZbd3IQC0HUUTKNhqd6fd0fzk
97FYDkjBrTqyebdxrf94AsSqlyI6r61bRRqxVwcXwvfM61ym1XKEwUHBBBvUATUe9gbWw/LLx+/y
zJRgmVObWbYlM1H7uxqV+Bom8/+8TvIg26K77uHEfkMuYe+zQsa7j+947mFOwfZXUFl5JaqZTNfd
LMfcXbeWpatrz8rL4ELHcO4Gi45BtUHH2kWFuyAOoKXVMOA+OcF0Fh0C6a61nmwuDcl+j0tyE/qX
EmnO/erT3/96LdAFEhn7Na/llBaIUKNZF3X3udRp31nEPSk6sZ6nytmMBbaPMrsp8SaYkBQ/16aL
eDddCG6iAM9cOHI3uva9UyaPH1/6fyfb/wh2ZzHqu2TWxSiDYDWq4N3OB/d34wXdVYdU6alqe5Cy
6fdONXdeM0/7Me67A97K7CkjoWrbIZbAaYYNwMq7Hjiwg3PXAz8ZZpdyrM/0qM6iDyiVVad5V/kc
tZTpa17nnBPO1ryNDau+coD6PX/8Hs7cZ5mIix1KOcEgvR263vbQON1UvmMZdcQhKuYhvtXMhC5t
RvwvEe8f73yZeetNTomXu823ehcd6FoP4c7+Zm5tb+1s7b21wsW+YlTcZ5t+La/t6+BA37p1fqm1
uYIh1174rE5h9a+fsegq3BzrJBCrfCujVzNA7xZf95xwffxCLc88fUL/uv6ipxC1EU8DTbZtRk+F
09qLDeZdYDA715tWg3YAQML6tAobeqId+g4YdrAJPGsZjjG4RVj/5qrKlRcXO2VFKf6otpatdWjz
xKt/CDFkas/ORgroc2pwVw+4+RJhXQMZ6uRtEaSN4R9Hw/Fx0Y0uuuevzuQH1ZfKKhvE8vhlDBK3
TAo0RFqYtVr3lq5HtD6zsvxoM9U9gkPthJhkAzydBhbPIL0SGaoRkiDUV9cHI5PjcfveoN/7Qx33
BIYW249/TeniSdzE+h6xYzla1RV5mfGVGvD3TmWIt6KckpGVbhEWRrsvXekkP4bAUsYVJh8n6sBq
NslVhgZmP5S4GTozbu7tduIINYN6PM1BnFEQXwhKdyp/KnZsaXcRQPQBGLWBDDBxkmMeh/Nr2ZcR
gjTXDsU6T4Zx3EgpCsjNZrAKEMblnrMVdpgcyfjr90HZ2tiFaSfl/lbNdBNrzEKo327FUCMIrOet
7Id9wXZ5pvSub8IYR8CxQlQdRLdjre8bZ37zut+tlf6m0PxNGG9Ka5wyWH661vkiUuumtgcM6/iN
dZdhJ4YApsnmSAM8apRpDHaxkl51GEO7W49G395ZWuPNE7K6i+1I7ks0xzm7tSGpzGx1zPjra/M2
MbDloDsJN41GyouSS4HDrMM7PSFNGBgEUWlzeltVzi8x2ce2HJ9TvGKrZnCvCsw4cnLArYu7Ps53
5hTc2rL/3vTR1zTu34Xn5lTZqY1PCvsKh0u36oz4xZ6iL/B18bLTOHWNjYMztC0Ckbdqdn9apfGC
dOCtncPbHHtaNQ3X3cnFY9hfB+FRLlZMALdjc+vX8Wug230Iqj+z9R1iJh9Na/8LfyQKRTfcOkm9
kd1zEaD5oTwHfYjZI0ZkbnYwk/YbxvtnkYiNoxp/NVXqSczUvoTjrWu/WJ6/oxx8O6buDapCzpmc
8Gs/5Lew9Z9QTPyYUrC0fgDyF5RyVm+MIuM84oj8YmcghM1jlCZt2N61w3wTt80mis1jZaaHLuBU
twsOgzXukT5fI5hY1al1jZ7h3siMCIdcte3i6AhhDK5s8p0Pc4WiDcnW9CLNdgOXCaPr93AKH7J+
3BnwWztOUyeGfzjvMa6mkn+nYXinuLTC72qV905VHTTQZxPDuYyTh641drDu7yK0nYkqt6A3tgO1
7oBH003T5fdR0hy6/N33ftki+xbZ6b5MghW7Alt43le2bFF9OS92chJexCtRHFWYPNuBfTQVzImI
VRZ11XvbadDQlu6NLcxdBtVjVSe0adAM+U07gLvu7OANDjN2qOpBdEjHVC/eqK5jDy54s5W6m0/l
+GN/FVnlzYSavaHGGVVzOZxi7QuEmodywKUu7eeC/o/DJwvWtcYZ0tkhIh7Tf2BwGlfD4KJdFq7a
eZ0pD34MYi/0vLVSsP5Fnc98FB1qj6TYjF6frCJNSmpnOM73OZPlMwiiEEONHme57Tq7/NKlHEet
yLTxH9AkOc/pOJ6I70PZPZdWMuH1qmj+rMnXOknvzEn+doFvr0u31t6a/9tVz30xGQ+O1VFqldQA
LfepYQnUq2ZbI3MKMn+fOCJ+cQqIBGsQqWiHVZz79cpzeTnfwgEI4CqW4PpXSer4hL9UUq8CARDX
6fvyWxFGlMVYDp3RZiYDk7iPQe+3FElt4BPNW9HAT39uOKd4wLcFV3+SpBxduZWX/ww4N38NfDbi
8KGIO8fRBt0R9gg55Myq+nqMyl07do2xLfCCHGp3trI94iH9Uxh+sfcnJ/lO9Y+N/yGOMIHDbd9b
Vu2s434ub+SQBOsJZ+sxtrnixh5zszyKHB3OBukbyyQvnfrwBt2Blb17htt2T1ZaOM8jzhvQwrmR
i5VWhvqJoG78KaVdflN0DUeGB+NFIgjKVwMvodwrBsl32Pq9talbFd5Gff+aFaFxrX3IUlvd1i5x
1htht8nbIM435GuJK8eq3J3UXdns0LOGOw2Y6ltiB+l3SMuVsfOsUsjHsYlxztQxP6Vtq6P2reS5
mV3zVxTFUwmGBbnlTV+E9R/kIwKFZa+770aixvcE5cBGDmg35rzE72d4zh2YYayRdu/gwpaiOkSW
Od0lNOqPjCSnV1Pq5q6Ht/dLmkwEkK/k4b7NbPOhQOb25BRZ+TwVdX1wurAhJB0vABBfeewISgTl
B1mNwXGOgX33ThG8JFyKoPXRzvhOO39tydJIrwLb8491WieQuY0fjeW05TYbReI9VWGTfD+hiGwg
cIH7Sxt2t4Pn39pH3VIhft9Rq4TCpMcGXE8OkqXKCUsw35OT33tj1W4Ny4geY2Q5r5gPx69Oa/pf
Km0VV5wXuLukLIe90nGyo4bPPoSuP93Rf/Y/PSjxLcXtQ7rJsCUenIjfNE1ku50QtGuoZcajOyGk
nry0qlc+b5HuxDAmoN6y/9qMVpluqnRyMalYfihu5rgvkEHNTvYHwnLxANN/orqyj6/LYfBffREV
ayOOrTVJmWI9uFbJXWoGNNaHcQCMrvEB+b97MSc5+Fbsxhf13q0H13TWFiR/hrqxD0yxYnoVvDZh
6LzkiTTj2xp8ZxQeq85z30pq2JINWDDLXwdmZPXHbExsdzuWKKyZecxACQ6jq0jPmd2yM1aY1NWD
S15wi3YNBNi0FgXqrR0llZzCxpkZQRVXsODRx+Yl5g8TLWwdkaPud0ibpgJbanXkiuy24hipvF9F
PjB15c2ZzpMGh94ihc/CnZfhSG0qTD7M3TI9mGLdIKJQa8dxbeRrbimekjS1f+QienZHaax1VBuS
hWctn2HiAFp3hfTuqIHowh+tS+YUVssgiupjJMncnb34pKmBd1OSBRlFFqB0xoNrUYoGXxPd3xNy
CJkgTMlcpI/z2OyKaVTTGuimafz0eKDp1iyi0N6HgYsPfl15hsRYojNz7H8NGYj5PTn0U71XYzD3
xxz7HL2fGIKi8ta9XYTJdZJ3mf9YOXAsKzzsumtvht6ebulZgmlnJ6mVb4ekMMIrkNeusQG4Jsyn
HLgK0PpRd+E15VV5sB30ZL5SYJyeFFJiYMc/L9Kf0Xhazg2+HYR7B6EpTnMzJn/ALO3yxcyYT2zG
WEJaLfIR0W/ruOpHYTLPJWUTl/odphoGkVIqd75NGzg9D1FLIdrWxfQS7wI+OaS8/hiN26wIJh/T
h2iyQympBdpMVZm8Q3zGpa5QItcvtMvk3PUsExC/JaDgoa63JXrkevCbfWS2zKqw1Uzk1oJhyzj3
7D25E1QHYojSRSVgsmug6aUDqX+TQs5y7iCd+W95W9LFqCmNq22pPANjiiplusMx1rvkuGSZ/lnb
rYm8BC+8FQLZcL38V9LULnavHsF9+Yymt5puBz9pg3VtV4YDlCu2UEJnIJu/ZDOw6fWpRqF866yy
bo5mOMe8nqrYZ5Ejsy9mkKj4KVRmNDyYQzkDhJLd6Gpn0xptb11FdZOK3xkJSfE1OHwx7RVEfONg
inGYvqaOcOzvpC074W9ryCQmlt64Ii9q/hXm+DTSwY0A3zuSRC+QtcMVBK1+PlB7IF5zNvE4dgcR
5D2W/pjjFEpU3R0SSbbTg22ac/gtBURv4eKzOt9eV76VjR6s/7DNViHa7v7KgnZW0Vcrj3UWJ2BO
eFciF0ScZ6jJDDYxRsOYOS3s6t3se6SapdU0288xVPUWfHXgzNuS0TIwsINUXg/qvQ3lhjFRIpUs
T4V/qVEoTJNZjVNOYVeevsVxiGQZ132mMZdMjfL3eaocdWzzotWbvvMCZoV5IPx4Bi4BMfUX3t3u
i0+muodmVEN9ifxGCvwueKavycL13dtR57OxnZLC+RJRoCv41pxw3udlhg9HO5EJ6JnX3H2bauEy
JrE5k+OHE9nMqfGgvWb4MsHPbSTrEu2PiAZnNbBNMngyAaadyvwURkPXC5eRfgSQfCKDZtlTanat
BSZS6a7ZdkatcUe6oS31T9PQNi44PTh1dj2MbYR+ZYQyGR5MObEDN055Ft259Jr5Uxh1g3c7OGJs
H9ucr/vY63lAB11QmLSpB1vi4ga39+CFXdR+qZSSbIdPHLeKvTQZbH/FKIO867mvAvOOdXMjd6Vj
2PVVHXVOjl2RQ9QhRbUlAr7xJErye0u4RnscSSVEVEA9HObFHugck9hwWtVDE1pHTG6tvnfb2ih/
2skY5DdeLlqW5mVc5PFvNTRNddNx1p+T0z1F8zdpWKl+zLPCje/aKEnFkSJ7L78FegBOc5t1Zo7G
uDOEfJ8hPowsNZq+e+vhfLKLkFJPkF7FmLJPH0shsAiSZt6b21ZZnGH0esKHWBphcCXsQtRHjjZ7
+9ZUCZTOdWMZiHvZ3jQHzFh+NK+olR/eWS0W9ItA4BCvFFh78TcliZ3/wpJcDY+OCsDiRUGSW88u
m+jmHwInto+u4bA00w39w1sUkIebrvysypK3nuRig+FN1Nk4rNvaxzBhGb05v1HFFOujVLG278t5
aK093McRX48ujy174f0NmwJe/EP0lSdfzMYV+sUcJ/Juwc0aHS8d+cfMhoCaVY/xI/asuTFXdVka
xX3go3T8bcA2E2RSWOWsya0KcdHna3+IOu86kaU9vWWNr9BCiICyArbhhhIvOW2V7UqstcE7i3dp
fWFhI8ddz5Snf8CmERhfsF0E8qou8rS5DRM3mzd+H5vlYx7OAVN7EtGgAKxaj0KB4Dadu5PlRLBO
mzfVYM6juw7akEqC0cKUftRYLIucIzQzANYbuJPuWeSCh2LuJ9jXcQ6ROyCXGUmLxZsSx0a2KZGM
yrfcUwPLTzGaRc3ysY5t5GKFGhUpfp72MJRbqbKuXfSp/b1VmicDiIqD8MuobFPtAiuL9RdDVAGf
HTZSsugSL073GauvmV2fzG/na4UK1cDQOLgNBHUVZSn/AYN1c8tRIL/llLaYRbc1BEr1hWmDHaE9
Sf02vJLsTmnO1ctTTxA1bOZ4azBqnkC1gSwGXyU6oBckM0ZW3JSdbCYMrQEf3jdFoIlvTdpMQm1i
k5EBu2UuKvPFD9SUi02kfddm8uj1OXUTJnYJVvR9U/T7bCQavrvssPQ7289ydHOiaccro4rQkLic
R9yEWqLFWQkLhelVkA/BSfPqFZz8oQ+K9EYEltUdjHaa3WsOCX33q4mou8M2l0urf6p7mepiPbR+
2N8gND9RtYpWedNLNjAPwrEl85SzRDHBx90zfjPslJqjivva9qS4jUUUDg8WOOCUFBO3jXNSNAQd
aovBTCFuCtOYPp7KoEj/kEXe6nTnFmWS4nANrYT1Z1AVuGBWOYar8mST9zL8rNoZ8Lc4rWe0FnYx
NnZZrmed5b/IuRDBFWN8Yd5B2Wj1rqjcLqNNIOF7z74wffutM7pxKFbO1Jjl77CPAxzgacoyVq7c
YjzNnEs9CPdnQ0qJg0ZcGOK0P+VWDq41Su26/OjPZpz8hsR4KhmIdeC65SpvmQ2oVS3Sct7F1uxa
OyCTSfo4GEGYhyjdmhDtZttP+hsr37m7o/ZGWBsrHN3waKUMln8SiryKezsNKw8VWtY642upDKma
HbGbz9cMXJVmUhi4zR9PlmHQou0mTjHm+IN1W6VGYH4bKyP0v2VuFh4dRBtgqorB/x6zCO9/Zk2Z
+Jt0rFzKbsZmPs1Qfcn+ouz6DFZT043sNfAFv3iDY+hvwUCovgaKZNd8Y7BNqqnVD/N+eCQLNau+
zX3OLo+mQAM1nxS5fYfbpTAr5nqJO+2CFCntU1SwC3mtR6SUx7EwUbVuR69g1eLYRWR/9YZoUtgz
kSg6LobRPB9CJiYKa0pjCxVQDZS2nYU1VdEEJ9fvaFyr0sWUNvXqNDgUyN0znARNwpiXT5OMfuct
YqXdmBaZdwTklQQbFYQFK62aTeEiWiVMjqpntsLC+ks7pkZ97832rPD7RBJVdzun8ldZZHG8netJ
jsGq9Jsy/waEW3acV9isaaggQoXe2BMHqaxp2Ip9nCmrktFmAIiPYc/rTfeqVuP/cXZmzZEiadb+
K211Tw+LOzhjU30BsSq0hJbQdoMpJSU7Du4OjvPrvxP19cxk0xmKMZnVTUkpiAB84X3PeQ64qqhc
uGgdq15peet6OEC2M23o5cDU4XYlF5KFCGCMgSgJJJLZ+Zj9yHFGZB+ahpDkhtBCIJizSC1rpZDJ
pjekgrdo5RH4pjAlMVs+BlPuYlAmjhbNdhhhSlzZLiqogHZmTn6NtPLOfkClj2dXInAS9wa2Miev
kVaF6Q1El6mAxyMq+4yk3hIPKnW3Y+La/jO1CwAWU982/TUypkbrmTtq6PJ4DFDB/KmdtjLgdAzI
o18HeqDZ86iHbrpEsm2pFs7YQi2Cm5T3uYxTJFKRC4GE+mM6F2sR/suDEUsoT5x80YE/QF5HF1F7
CC4TcLFj+u0CHmWYrrOHYULG2mNS05F9cpXpEofFvsD+YXktUONxyAONxVJoIG2vx/aoMg+LUVhX
MBBJVHpbwdv6mSFoObtJoBoID0HDxySHxxt8PbMYEc4BQ8sUsL5e8yoDfsa06aRvCw8Zlrew1Ux8
g+ZRELywLEzrfGn5XZns9ISouQzZkamuEQjm9ZN/qRB+xtgK04qZRGzTqhbbAqkibWQ8yu4NozBq
R432++BgFYPUqzTBw3WrWd+ULy7p/TBGtkJV3nQgW7IDipIpHiGqJ4ZdZ4J3qfHWL5Ql7lvpec1P
2khwEEYnRVoUbAi1LCJskJLmY4JQzr9spqBwf4pq6uWC2UBiPJJy7PmlcREGdhgGv7QvplaNatNy
6D3xRLeka3d4uUToMgKp+/TRnZJGLpvEBiGwRyHD3ZOhOAbHomriBTtYeU270h5Cn1YZB+6mA5Kd
Nc0WzQ4fuwI6oEMTIEI6KfNtIZVv3pEqCpp/xAM5Og+WTHm/yYgOIIHAe7w/rcDAS5MNOmxBgVUM
URnOoQZaukEhm5IS2RZIMUZVCaPqEDK7QinAArQvbba11HWCIrUJ1UWSe4EXeROFRTFLUFu+pTZv
sY/vWJ0gVQzFgyAHk5SUReMuJbSokl5X4MuH+sqEaSbHlcwKWZIVDfJqfLJqA6NjlDnK4/0K+6gB
Sy+ffKd8zbJjMEosh9QrrwrMQ+mNqR2pDSrXno92iJelfo36jSyRCrIKxZRWx9TevoSND9VZ3qKK
nrWFdazQ857dVGFY6GCLDhbSseLJKwIhF+kQorUWoVzH+mKpA9KzB8wCdY0FVZC+fGwttEb22AaI
7rYQRcIQ6OqHwz0tc48eMoc29kNr+tK5Y7ZC4MSaZwZtHgZiJuLTUFLBUgawIUaZhyBsX7Gdbocx
xXgumX/pkCnvbu22Rzx7hYlKL6tKIlU58myk/yG/t+3lzuTMFFfITsqC24S2enwyfZsVqCtJZBCb
vkZAHaLJ4IaqqR0MD9MxxBQBo6qllxly6e0P5hz1cZsM2uQAJcLECFSJKwudI+b27abzckpWLuBA
+kcoNSlWyNVJyK5LyiGv4taTyIfbovadhvkGaSSIOI8cq8lNG4tWIg1eVAZODTwXaE5doIBL+iuD
DNkmvWmgaisvJRU9e+wEGPwRGWvEmna9UnrJq6pplk1p7EsUU+27AtMEEnwFmkiLHMj119pSeEsd
Nd4Z8Qrsu58J0m3vPZTrPqzG1Ki5h/mdlZIacZXIVtPxWDWOF7no4DVon9FhS7AqmcjD61m51njE
O/RRoJW+wP7Nq3bGZaW8wPzrYVr0E1ctfKPR4hvd1sJrXJVSirYstnR74WK6uQ7xshruUQmqkPnr
A/tShTcTxXtyfenbnm+Qv9zaZrJjxzW+dXB1Ov5oKzxieKVWaNpdE2N0F0+mdPMFei1I/bSCvHVj
9/iIVsfUVP+ShnaHbEJBLMzPbSBzhFNKTz2P0DLtzeD3BLGeKrmFxTO8RNe3B8ZNlu0NSjf+B4p+
VN5aEEIgYgWsujRGoHHi3KaodfEVRYfjGCeLcEBEEWM5jNxBuq6K0FtBaTni8Cy0qBfQ3MGuHdGz
wWtIs3I6oCyClxlpIEWlue1bOyCykL4eAL21q0ovYZctxC8A47VNnpWRi5pdcasq1AjizMqRYgyv
M6pvWeNYBgGcg7BqpGRYGrWwIgDGFKcMvEefMPQnU7z9XxZNWTWXlBZ4QAaFM8bYL3T6UtZ0CjYc
7yvHVbbHMBAy5+1HyTjF+88IiMCGd3kJp0fXWeYKNawWOdQqpf7eGrGxiGkX6GOhEC+a7YLTAsmh
EPTVsLEivA8TcEn9e9IG9guqhnWBfVzrJ1GlsSle9BYkhtFQljaW12FCXCss8uaeMN7xeAq8qYwT
6aZ+hHYB8hM9hzRvKLwDLpERCzt1bLIda0VLH1sw7J2at0bWiMtrUxuv35B2s6aoo1pkYbUraAuJ
R1RwHdbXbd4TMCEp9cutQIFUrhEi1aEp03TTBM2ZdVS7VdnQLSjsW/YG+XsINc8JSl6R1eZ4uKFS
6/KVTPCWgQ26sadnkvQU74glsGBXCaJfgMg3Xf3iGyXLZUIxdCobSZeX6Pfb6KwGloXWZyZ7BCFj
nxgusWiMwQJRXD22z50iVynm9QxRwUX2QSrHFwu0IlP0rn1agoMvBtPgM8oEQq8a+/fYdQNRXJiQ
9sFPjYSFfctR0DugTN6nt2A5Tio2hgaPQ5ja4HR3GQKeUP1CSCsdg+Cp6rBzR984JzviGRt1MuSp
9lddJ+0y7j3b56i4u2XH4qqZao0PjdfPbeBUCK8MsBWXD1h6XIS4Cb8iN61ALyOuQmhxoSTBH9go
xUvvQXswh8d2Wo7WmnLL/sEqLl+wGnjOiuCK17ENtlq59FTa7vqxl/2CK2usYtQdwhv05Gor0s5U
fPZtwGskCLdo6E7ojn6QDJuFReDLMkQDh3I04u0am4k1ch5CescHaaMrZwWdfefVMEVByEE7tPEd
YQMRVGkwJi571zc2tE+YBZdoFyB5CLm3DlkgDkO9qiwpi5XnYXJcB77lfiCd+Pi0oGTiF+te4T3y
GFmJR02A6F/CmG5zYNybQfNlzbAgRhle63bw8w5866SW+SFUQv3Yok6B8DDYzqxNbjwORY7rO9kF
dzIscdoBvBv5v2ghRT4bK4UnJ2jGG0vnhsW1VaL3BtbRcBUKTE71QiDJdnrNghIKKZAKPv10RIMv
muhENrrpOqQFCWdQmLVR9GPR2OB5gaqXtmIhdYEHM0lIKh6GMrT9C4QZc9R9JtwygrahcVAyT/tn
w8d+XIe2MW6OgmOQaeeGjm3VKnTFS9yWoGQYIoDvEIaaLROJvRtb2bWPYwepOgPghhGF8q+21Ztg
/gSMOB0rHwiaHKpfbEVQOpZ1Ew3C6aEQ13bPu3DZjMTPXiTtDRSgHLmteYdWCOboaSGQitsla5IF
g+VgP8Mb1HjOyItOCPrmLD4+Vm6Y5EGwcvBoLn20Db144Dk6dUWA4G3Ll0/oWDpb5nSQgSPMNGob
6Ms1MCUc2e8k2KgSitac/R8kT0dR2u8ETzORYdfkIGkZqD1DLVy5qhQj2Z5jZu3W2sW+N9JhN9GN
61UyXw/HSHmE06ssjFFDQqr811fmlJJtpkVMxwn5GZYIVhyTWLVAYOB4FSTo4HsOJxv0B322/fpM
p/RjM1mi6KSRxPP81ZRm6L0DnVIg6LVGlXNT5lzoM96sU3d6plBEja4La+3Slc8Q76C00yy7vM2/
+SVmAsNW0EGCQkJXQ1Cj4Ok8si7FUGnNGUvIiYs0Z/2pDkiKNk3gWQ0zzDXCbJOwuAZk6Bwj4MTl
mdP+FAS+aGX5dMVIt4TOFx1ySOfPPEynDj6TCCbjkCuKF65VijpjxMSQRJj/hjMCxFNHnwkE3bL1
qLFwbdypxmZChYA5TvyMovOEu8CdiYl94dQaFg88Nhns8R+yyY/Lo2+A3XGQ84fc9B7GgA1sf7Q9
E2906vscf/6LyJjREf3VoIYI3hkhQeoN2fVB7919Pdz+whH9ZnqZwwCDwnj+YFKyQox2Fyyl3YU8
TpHYXH74dYNVKelYqqIybKV7Y2X5VLw4crKTBUDnXrrLSNGmD4R0Il+QjGsrPXMbf/+Ih395bn/5
2q2GLBlROWqdkvbN0sOTphwKj+qMRPnU4Wfjf/Cg8gUsyFo2JMfKfaR9WhUa3SiZqMXXl/bUKWaT
gMiGAEEjI2DFbnYppuC1yPVV0nzPYBDO6UFFHcA7nXlyjXbhlSisfJkTds4JeOKzz8M7+1Qgargf
wHGmZkFssWU+g+9p+tbsG865QYLiBTT1arl2XYr3N+G9hiM27N+67nNokMmcAkx7yB6JGXYZpEpc
85tuqPdfH/73S2E4BwS5SFTyXGSjoGeT3GXMv6gKVDPx8eMOe8Tl904yG/ScHss5BCfpwtyLk7Dd
QB/y4vMar+7l6utznBj6oT1b1Hv4bMoMRdq17/B1LZGeS/HqHZGafngaclp0+BZwt2+RA1PGsB3i
Bd1u71GO79Y15BffG+hzgJC28AbSkR63CwU+hMTfQVn9IEPv8etveepJng10dFBk1vpcrhPLW6cu
2vAtwuvrc8kAv18QwjksaEhQdCgqItZa5cvAHbFfTORtis5j5LL8CsWbM7PJ8c7/+zzN5pCgfCKJ
FGMJMW/WxiUx1zU7B9/7/SVicyCQtoRbDS2ULlk94A1BBH5x1fktNKGFi+yB79wHNo+upGUzNiWn
uFBG7S1MslVGnqy2fPj68Kcuz2zVH20u0QFKBGaUQW7AlVAx8lG9Mxf/1BU6/vyXxSg9uoaF54p1
RZwnXRR3CFJfEqs984ye+vDHn/9y+GzsWlQeMrmmbk70EpbWUMUp0qrKM5//eBV+9/DMRjrJ0pSh
RCbW02jd5rX7UHXtfmz4egQ54OsbcOoSzfbtVQ7hrqtwCpkMV9gyXPF+3Kj8XIbPqcPPhnHFTFJ3
gxFr4QXv9sCAE2auunVSnZ9Zk06dYbZcuwG6ZEOOB7TX8Ft0lbNLUf2KEJp9xgp94gRzOFANIaAa
ga5bC7x1R0CI3SSZfZOJ8ONbd2AOAlIouaPxjTuACXU3GHcHmeKaJd8E4835P6FOq77oUrFuyvwR
Kcd3nWjv/SG9abtzkScnHtM58gd5YsIGzlesbcQM0RLAVKe7HFl9qQVbfu8iHW/OL0MNiQ4q8bXV
rfHG+uSn/qVBylhVds/fO/xsJCeov5RpW2BJxbWKwi6Fl4KyNO7J9/xVjM2GsvKKzip42K3LcDyM
43QLNN5tb4WHr7/A8YP+ZqZgs2Fso1ZoGopSGmMVZORZ0WGkjby+//rwJ5A5bE78QcG4mAbI99Zl
1x6moN4L1sFjI394naWXNvcPeQB/TgMJXFSUQQ8nk3Kiqjvnqj/1/WajfCioD5EM5MgTTDEwc0D2
qaHD+vrbnTj4nAfUWw0K6SPv1imdMrAtIHvm7ScLh/KMFfzUCWZMAGK4HaZj061NK1W7hlsATghU
8cDu+943mL2am7LvmaiTdk0pKtcLVKlbWJJCtFLPXKITQ3wO+IEtzyYarvx1kegPhCJcQjUl4w78
U1tAH/X1tzgO5t88xHO6TxCMI7MHu117pTjQ3NDI9uHN9YAMP/M1Tp3heIN+mUZUhbKv9Bow86ep
+Rym0Vw4k1u+lWZszjk6T51jNtLRKIBCacSl4lnBI+g/F23p3o2V8y3PNQtmQ71yOeC+Qd+u0Ydo
N0bacqUrnp1Z7U49qrMFe/AGz7SVPt5oOj3ZPEk3BFKyc8Ffpw4/G8ceZlnwUnGLwybp5Cro0TSO
aML9c2+RJx7UOdYHmtCSN+0AK2jQFGuJtAQh2IE3zRtNyTf3lXO4D1x/bucrgceIqPs8lbfQYz1B
TbX+ehycuEjzyMs0MdqrqrRbB0342nDtoC1BzqUknTr48cL9MgS6GqZXq6/btcJ76qvlO+62L89S
WE8d/Tgofjk6vJ1ZEXiUQzoMZBNKMwtR+f7ye9fleNJfDi6Mhf5+hYMzrtC+bei2bM7mZf6e28L8
2bDt8hFJsAxuG7QKc+uAUpoD117BIQe/8+3eEzsrS0CI65OAmb0MkqDddqHrt7FDesq2PURKsOiR
MNFmzdLW0wutTSHeRuYDBNAgSgMLZQn/7LbWSSou0tEBA9WaiozuPUjW+VXouf7wCghEmd/DCUDV
xqcyYIu8g3RqpUdoGpc+9WTzMgYQde0V8a3ih536Zf9RNQHaTG0Jddo15PSuA/dzEZid8lSjl1Bt
j2bRCgdttnCsXQN6YtKJFcxept8g4WFKNzocgPiog9a3t8DgFfDzBF6Y3PXjmDk7u0ugLY9I77Hm
m7dzNpHVIzRKZe9xIJthZOS6WVBmePz1s3JiFvZn8xikKNDAwxqwrvzidRibm9BJL5Ig/96GcU4w
GpBOg6YTPjvtE8wy1UXAw/XEwsW3Pv2cWUQHZAg6ddGu3TAco8QKYVkfiw8sBmcWkROXZx7jKezU
g0HFaVFaKYqIYwrztPUKPtHD977AbENSDJD8NshUXRc2WEew/1YrBSH+hsN3872Vag4lyvzc7hvX
l+sACTJbaO4gea0Eufv6C/y+QAQF7myuqWGnHNoBc80oihgZwcUOW95p2Y3C3Rp4iC570Ae/Ptep
mzGb19AqVAGfQlwsCI1gRe4eRdPB1Z/0Z77MqRPM5jY0RaF3Yy1fC9XB9xMayrcucohfUB8pv7nv
mYOInCZ3JgsN7bUPeu0IkWvefkINPX4EFr7SmYFxvCS/2SLS2bBWdacTK1O4LaT6iZjmC+jfzyU/
nNg60NnepO0h2OhMwPGmzP2Hpq375xL2uo+aGP1igNL5+fXtPvFozRFDA+0mJIoguKnqYIKATgvI
gwjKAPeyg1wSVhlgC0w0Yry8fX3CExdtDh7SbVM5oGJju8L4a897DS5/fo6Cfurgs5HeBjopphSL
smeUiMPegfccGqf19z76bLeiIWCQNEfFC6jG6iJjTbmD0cZ+/N7RZ4NcFk1aJpxjFm/64CJrPPsV
L7nnur2nrszx579sV4Cj76ZaYitaJlW17cGpQFSXOpdueuJpnWOGoBvow/y4wLGaXZCqvcYm7tXL
zWOv6nM5Qae+wWyFRtAKVCR4OV5bpvE+YcmfPqe6r9WZNfrU4WeDmboeclAKYFuoD1HIFqogJ7YT
EA3OhA+c4HqzOTDI2G6S+BVr1hAsqXKfN0CZxGD2uy3AOdx6ADHl2mIBGJC+wnpywXwjzEVmUXou
CePEzPtXgMovz4CGC7Jpath2Ic6dLlPbGRfwVxUPhGXu6uuH+NQpZtOWLOBeJWBYrkWdXgfDtEt8
d5315+qrJ27SXLOQjujy+II367CwyMYDY2NTtQAtfOvDzwULGkgbNpReDZkbZDBQEYsHXpBhk0Eg
eY60fuIbzHFOcLFj/15gZ69Nl7HYqgvUceusaaszd+DUCWblHR9ELrwQYuFIPFHUl+UoGQpVoN+c
a0mfOsFsjp3sXhA5uM3a85wcW0ENtw/KbGQIo2/dBu84yfzymPpywjPq4gRwVj5LVW6yqX+SlfX+
9eFPff7ZPFup2qiwn8CsEI2Mkc/wc4KS5MxnP3Xw489/+expNzmQAoPMMdhkVbnlhevKM7vkE3Os
N9s31ZYF9zVTzXrSyC3OlV43mXsL7MeVBePR967NbI5VWSVSGC0wvijzlsQZNOy/ojkzxZ6YHNzZ
k0PCkXt+Y0MOCdM0UhbZJnHc+85M3/v07uzBEW2TpkkIxktIMn3JVGgvsA65+6+vzalPf/z5L7c2
1KUZIPHCxtjLEncbUkKnbaYKYha6snjw8+vTnHiC3NkTxIyfoB6QYoJAyEl7FFwyHZeWDTT/1yc4
9T3+7TnKZQerSr12q/6u4hBVK4A0nWT59eGd44L5m13xPLOTD51itsAXoBXcOVa4ceC/7Ui9tAFN
6vi44pRcGS/5aYMj4ub/rMf8x/v4n+kn3///M8h//Bf+/523RuRppmb/+48HXuO//zr+zf/8m3/9
i3+sP/n1W/0p5//oX/4Gx/3neRdv6u1f/mfZqFyZ2/5TmLtP2Vfqr+PjEx7/5f/1l3/7/OsoD6b9
/POPd/gX1fFoKZbhP/75q+3Hn384DLfuP349/j9/efwCf/6xfxNvaf9m/u1PPt+k+vMPi5K/g1sE
NyVz8YLOIOj542/6869f+e7ffRLYQUj8IAg8cuT9NVyoDH/mhH93QwLITBC4GOz2Ub4jef/X79zg
777NUHBh1IV4xQ28P/774/3LDfrfG/a3pq/3wCsp+ecfJPirqfG/z4pPKOzDx2MRCkgf1o35yNU5
vKu5BEfFhT/OaZUVdSNdArBfRRm3nQhFwgI+2yIW2sS5PexCKfbaDq4LkdsRzciOW2ZTa3sPi/W1
Q8hlJfqrzLZ38LY1kV9VT4a2T5iAvCjw1WvvpNsiy7c2169KDfCkjz7qwI53AWvC45BxCZuKmyyh
zHVi6Fl0BkAqqxdEu3cpIz+8vL+HwhQ1OdrEJGk/0859LFhyoy1wkCYAMeSLleknn1RXoweMRWuQ
b9nuU895zXX76YYlYGiK3PdDvhonxNQ0EuyxkUQssdURVwTSFNbxCO7WaiH4Tc+dV39woKyQ2aqE
5ypGIQakQOIDM8Ne4dIuYyRmxgrJ7QCIhvAEaZirO7zDF3XNwQeUK5mjn4gqWg/zMY3gMQc3y0VP
o4SYOioLBtPeHvaJOEgNrJzeoMB6gUYbcg67HODGoe5LaAXwgpXPfdBtFKmLlUFpMdewnYN5tCeY
pSIBNE2T+u6yh9w6gAvWpe2HZ33qhO6hn1lagf/SG9bHdjNSkPkaeAzhs/Db5zIVb1olW5F1S3h1
n5B/snNbqNGdwdIxbGAfVqJi6Y57AuVaBD/bc56H8ciLK0Wzn3DHv3m9/QL/eQzf1M4wH5XT8Aqo
nQswIO5p00D6DvdB7T+WVnJFRPjS5PKls3beWNYx1Wolp+zCItkQq2y4dwUI1rAvH5B09YIyr73A
+9ki5OZDpWMe4xW9XrjT8NQFELyX43hpMwWusg7GZd5NMpoEu8kGAANI0TzbIVmwYnrxQwdxHhL4
HtZSGKZhuk5tugIvxYMNwYpdKNIj2uGWAd2zqoZpq7lJY3hxLw1l5WayEDZJB+u2Ae7CJMOmwmMJ
PwhsGQClx12bw35s9bcj6a6R24pyfbaoOLIjYIF84UBr2Bcwy70moXmCOnonuH53SvgrO5EueYI7
7Php1Hd6VQEZGxVh+gn2QlHLN+TRwNmaindTBDYYFt4FiFzJAJw0NiUmnoh3h0G0ccbsACYiDLx6
0+nhWsvylnoiSkqzBeXtkTTtAZle8B3VMkZkGJIzkTbjOAgm8CEaKzUGVSCbbdHDMglwhxjxlEx+
/pwE9Mp0SAmyP0bHa6O8X9QyvwR4ZgIuZ7hT7DYk6DSKtsIDmKdAZnp3lT3cFPX40aVNHUMt3HnB
z0zQRyBxNzAKHtpigrOTizJKQ7pDTNud67s/iwkYNi3hpkKtk1Xew+TlTw59HJNp4UgP0aUANE4y
e6RV/+r4qCxNt0oENApE8GPIQTWoR/8upDquxlzBgKLuxj5VMYM5fXLdZ8tPHoXWKfwo5ccxRo87
4Dg2+IEh/kHDcDsy+sSn9o663QtQW4cJBjuXWTvH6ze6cJ6ho19NgEDU/rtHgk8Z1n00wBEuZHJh
lVW2AMvip23dN0nwUQLuiG6yA1uZyh5yrtfIRsU4zQIF+FE5RZoxGRO/NBFwfHbr4k4UHQACidPD
WWgtQ6Z2bpYsuZb4hBPLl6EAmJSA7rEuFSwmflr8GNwe6AyQW8FmojbQdWTZ1RmmIZMGEQy+G9h/
9v14vN8/y0DdmUkdmsxJo5B8VJN/73PouIGm/ITD62ci35hPbiXPkdtiq6hLs0OFzBCaJDu4P9CL
whlCiywgC72YYIxdwAEWGxbux1wuFR32JPAeDA2v2pEvsPZEZoA5Hy5dkSRb6bC911g35VAD4GYT
gC+6mwEW2Ug9Hy1FyJ+6ImN7p/zhAOQcOF1JfSg6xH1ysqQwanWarRsHz0ybfOaJeXM4OisOzL++
I64kEuQEoE4gY+DKTOmhfWmD/jpUUHaDUibjwgZ6whlhOypcyCOI9gHWbN8cg0elgeU5Vo66dyuy
8W/HWv0sJ/VetNxElUPGmCfXDYggEdyoN34zPaWK3gYpRiIQ5+j+6P5agxqZed0uCzDRO8LLFmlY
w4cUPHMEwiORI4uAgcK/HQiLOqCgacpua+KCbtuGKXhVP8qCvAdSXB7vWNdDAA+3a5SHExTcGSxT
4PxExkoxd/dsJUn/VFTgagks1VZOsfbW+3wcD+noX7ojwBLV1imLp9QZURI3+rXoxT7Ll0J6t+Dn
9gvbYU8Fb56YW1VRMdpNjFenKxe8yN59q6x0Zys0wEz7NKTyBnifuK/KN2yRsUKV6EOO8NAkuYpd
qxeQlubPmCgB8qzvg4D+HBi/qHh4B2fAlbTUShTlMdq2Wsi6PbRiui3a5iqws0vP9YrYWPJiBMwk
9xGI5dReHgdJ2UcVUDWOr9+nLAMfQ4s2sppq6chknwJb6wA3EIFYWsRe1+1zDtZgX7UANHQh/MHk
oJwnTMJ7MQB+SdDLO7L3AcZ0362kXPcBoBUoI6s4S+0b2gFvIlLwiAPOL6gKurhMgWFNegWuxBSp
4AcUg3JibVQU2KBwv2UrPzV3zALBoZzAKx0kZpyCxBypmREyr3eMt4exaVEl4S12DGgiWhL2cyOB
Bww0EOlpwqAuiojI39kQYreV1KCrBR+WFdwANYhAVgK7myewY2d91HXmrgPuKIYrjUWOLWGtHvvY
n15hW/9pp2MddbzOwWGT4K4M/N0CDcm3i5fOVnto/TG9uKAdsQI5iLp51YA0Ag4KjMAIsysBvb+B
V9h3BwCH+B5gug0MoVjojvhPjBlLiEd53N6Id4+/pBa/RUUf621i469B+BsbgI1l5l7kkvyoeH/h
dsXWGzHGwCfQR6benZvcizp7qVu5DXiGAFiyVAlehTS4PxaAkVm+A5FijFyiAFaaJjcKEx9U2Y+k
88ANbnjsucqL0u6gOrBdVXKdemaJP3u3aHBX+dUjChcfUzpejUGyTaWM8uFdaufVSuuXQeYHrt+w
I3WjZsCIVhqpZaP1SpABEQFucUCw6mMDtOFo6QeglzaTb55BFD6EptvbQXfv5j/Hrn5DyK+Tibug
l88B1MHHzdMVHbOLaUTQYZWDQ+TwLXRjl6mrqyjJUrCgeghYQGOANTtdBmGDNb1hl6qSm0HpmzSM
YWH4hP37RZTjrsuA39OgC0EqnAQGCfN5iXFBL/raCWGKh9EhyOnagapKFuZlCsF2qgpv77bXPjHw
r4lrC2AD1rpX3MZ2EOTqOMydy6qrn5gTgG05VW7kj/W9RnAyWPpvzK5fVS9hNuyse3x7xGSaY6bW
oBd17axCYItTLa9qU9txVrwR5T2gK1lg/6FXtBtuNbCe0WAHt1kDHpAILvsazSvKrsmkbiro9pkP
1faQAH6hrhPpbzpwHyTlTpwUGaAinhpjUr47YgQiqOleIQDWS4DANiYAoE7Z3SP8Mi3Yz/ck8R+T
ge1r6T4Iga0GtTHU9HRwGmzleDPeJUX66qNDGnttCTR0cTBW8wMvHu8uB/BvsFbYO9TiMsnaqxBj
moGtB+4OudMFvcgq8H0caDg64CaJTfdIUz04urrJAXGMijyvgHTyntKBLkWWfiC672EEOoDYr52d
XPuyvaxNUi5gQn6CQXubSZTfRTm8FGq4S/xhDaT3AkES9+mg9spzP6qc3/G8uwDz0V10vXlCt/cB
lkt3WcGsCPtoEpE8Ay3W9FvV+7AEp8JErrcCjjeJTaLHZZCH7Z5gY5NUj2GawgcTLlpbPcPv20dc
tS0MpPQae+SboYayBpzTZY07AthuuiUWGr4NcwkooHQEggm78BDbTDGFK3QcYWG1EbTFQYWhLt4C
YYDNYlZs7cCyF2mNt5lSZ3uIPcdNggBLvFDRW5BdHezbUnsDkmYZUQWsKCARkbBVA5g1/MC252KO
dirAXIpiKa+RWoLrEZKV7bSfYV5UEQGMfTmGcJSiZP5TFGkXYRfTxwABItJmom0UhPW0AjXXx1Dt
rtMGilYB8TumKiyj9XGrWe2R1vdi8KYGeDwHIrriwQJMlAjSHxs42+4xd8hzQwDp66XtRiSzDoGx
fvw/ks5juXFkiaJfhAh4syUAWpGURPkNQlJPAyi4giuYr3+H/TaKmZ5RyxCsyrx581w8pTP4DJiu
kkolW7t9Osi3ifP14FX1a7FoZVTUTR0TA7iGEnvxdlblEdCNdurEqO+60XMg5o9l6Bv+GuvMF6ph
u07e+GDZRcjCb7vDt0Leptk1cJi5aifbdHaW2x4cvXvNOzDUoHZMYNcsq6fNwq3AJARPf3sqGUVv
TF6tHqDqQu+7Rj0Yj9CtByPOquQIIp3l3CDpwobd88ycd6WfgY+lvBdGkh2r0gYsDJvmSCaZsV3H
8iYpRsu2e0LDeDZq6G+GAe+SuYFpVB956mnsDFNzF4bOC9ONWzW4j6IzLoN0eM/3tsspcO0DzpnR
yT/hTWHJbHJqFSMuHCnibNwLrDk5AKmNsJkLFmp5Jju235gZ7vikVGw0l/oOCIgfMv0p6Mp2dd9/
j0bzJwnaMlq7bI5LiOBOzVuml2S+E++8CZhcRs7Q8C7PUxXZtk46VVk/afhrYiMjb8LVnadypqVm
OfxHAr2jaeWGIzfUIifQk5siAR4LferT7PQIUeIRpgVTmXKx4+xWZKYTDcm0HRZtDu/4HG4cdSkF
T5FXDWenLOyN7I1bscBeyrwdo+1PliK/CiHfhcPVobmHbrRRTdqhDoPJ3IppYsjrUq7YXbUhRuDv
utRrDMN2N5v5znarYQPIqqTpN/+Yfrhq5R/DYJ9eaOqeWXXnaw5OaHnds6jyOmK891NbSBQMtp6N
/uB4PBCLEZupdpzd/uYvhrll+fkgqnObNkD/TJ+ijX3rsAbTFSo1I1IADhPprSSj3UvMbya2YWuX
jyl3gw47KfHjpBpelCn/iK5lPdI2X2YupaY23nACpdussGGu+AHl4/OQrsZmmF3/DoT6i4PWDdME
7k4Ltydqc2Pe5DPNw9p28OdadWoBH2/SYjQPgiM6hA52ISWg2ZWl5T7IRsVw30rKZOMM1ZBWLof4
clCjToEs9d0caArYwcXr1j5Eulrj3s6f5B21kFVgHydkz5VHfkvVhwPZ8t2DkWWvo78e1mFdT06T
71VBZ1ZLUFsrRIrQ1At9byZy2SwC41RKPG5K7W9OD+DfDna9tuzWI6rAMYWX5sIOBeq4UReth83L
MGnZ+IH+OaXT72J7H10Aai4xnAGcCxzAFDhgKJ3Ao5Lz3vUU4stc34JGnlbwkeGom2SEr7DtiaGI
y8A6pBpxF8h69iar1j+iD37dzotSISCswDndQGR99s0ibHo/BZJvQhwsZAjN4Y/peI9ZeQarAh3d
x+RVkS2x6SsYYJSiota/AUR6nM2UwH3SfiaAssKlW2taNYCmja1R8I5cOGPjb8qApvT+cy1p9p8G
8E5J3MStpkSsTb+KmeODx9KLnZvrEfAJe1NVMJ2YlpxGZ6YzpnRxKodSVGv27T27w9UoWQob5l6v
PKgsTrtNbU+F0zJ++ACOt6pof6oqUBvcuBbfkngeBmQY3bCfa7mu0MvcMZSFNkX+YHxi7gIupMO3
n9psD5Z/7Hw9ni3EkT5dYr0MLprQLzivN5pOfcwvx6czRt+D5Pwa6DtCbQgUUeIdtM6NS42aiQyb
aEQyL1OPnmh+S8rmUlYOdSo7Gu/eqIG0adITuB0oi4v+Z9AKJ+qKe5XuznzdbPqsC+9BG/3PCpxH
rAJ1zqemJKRhFJv10pbN90CEzVHvl29n+tWD+tVJzK9C90GuD0fLMpd4h8/ow2twazitE9sWLNm5
pc5xM4C6gVX8esrvDkVhvhZDtw3cIoekU94aEYmpsjbBaP5gHRlOnv+rFcbnsEoSPar57Dgg6q17
z24qN8qoizTHDwvyPTzEP+ghfzSaZzX+IYuhiHwsiWwQ0BgJDjMkZK5ArbtwYulR5tA1t7K5R0Mk
h0IH12SVF6wy3qawim+/ANWepV+jeVK6RpRBZ24RMp/q2oh6oZ1M0/pNh1cjCVQMBw62Wb8HfXmi
/ySkfGMAmt5AZTPijqA06Q3Nlj5l3pCCccDlvrHwR75Mi7elYklC6AmPq/orSUPkRuvPa2l9GuLg
LgYNu4FODLDJ522zXTjHw0VqVBkrl06K6383L619aHSa0yl9mUD6nXWR+6HE4BuJOp8eSmB9BZga
NwmqyFqJ6AZsAdjGM2htQDlRGHR9HzGswOBh0NyZ0D95IrU5TjnjrbE46LNx6q3icdCDz1XZJs8L
p0LBsJ7I5OodLKbH5SR3ms8564HaiGw8mBuO6jcp7KPvj/1x9c3bILTHcWwDwKCdF4oXL3Hg5vD7
bQWwYRPhcDHGOoTrAcAuqJ6tpQP7OY4I6RrlmZ2+eFaPHELuIjSf+QRYCF0E85Q9wvulZfvWFtE8
dB2AQD3t4sHlrsiW34pnvZmr4ur0JUserkvVORPGPv/mZXMiN/0XE+kpyOo2IoJyjFbQYqw8JocD
51DBCzzEJpr2YXIN79gv55SXeku4ix8vns6rylUuRfuLIO1uOMm7yDK0a3NZ97Bdy2ho7BXKAEVB
2V912MP7uuZPtOU3a8wgNCeWmCz3LwEOJOtwSGw6Z/EOfbe8WXc2DGfyDTCtRrtmbzET+VFPujJF
CM7YYOBZksMasQDqWff1ruLPMqeAnHTeH6MngBXy3pPGOu7dLtgVffmeWJYVCc24FCnOrexTzkl/
qkTwbyHPpm4LLeSkjRghHrW8EGvm3dbZdbdjoz9MPiWYMV1mK+kPRWOenJpzNjXZ1JhfZm92I4ia
V7vNiV1Jmn1j9ietyt5M7W+ayTRylKCIFsAnyZGr4BItOtpwcPQXTRy8AICRBibVUdRsXTITmzo5
z1Bc5J8hgMPXpBEufvu9UkHsa9kfE0fEHsIN97IOwsgxqmzbtIgaU6I6ZobBez8OUeIMKJf3k1xO
yCD6Vw4cO6MI25qZVvLjXWRijg+rKOfd0st7/3UMfF6fueoPNcYtcmIVqbGO9QqRBk1DH45a8glr
D87kpNu71dU+sq7UjyKrml1b7EAyOmhHj8hwQaj6wDzO9T6x5xP0n6dBdrckYMY5wY+PfF+pUHsL
CDy4TM2wBWFnRxPuAi4Y39k1dgeMbrznmixxMFnuVejfS+a+ZNLWw0qVJGIUtKDWeK6qKomVhqlc
M68u+QeXcTwEwJZLf51DxltNOLp7FsjR5KTZHet5raPCqi8VURDcoMoCaTbKbZ/KAhxt91kI4mVH
QkpKb/IjQg2QQooMfpZYoqCVv7VkXEj1FMAy4cwA4Q75+ItUHxn2LIoEoya2wlQQmBnF2Fb/vBRA
nzPGihu36x+coT7qKcu49sSZ3ROmc9f0EtLm9pJ2idNaRoE1kOiUJC/eaNwyG6XUge2fqdKJlp7C
DCra2z0xEtPmvCm8DEV4YuujqJ/1zDiQjvfVdx2PMpAMrm7jDLsPWGm617P0uPhN98RXJl1QIUCT
KKLsOa7WIq4C+8XhJ9z5bf7X9w9BF87uuIFblPNeHq/d0HzaoJg3JHZnM4H0w+g9G4FPSlPwnpjF
AYZcWC5xx0xta/g+uTmi/c8Bhcm5j39uVdmOyeZhzeWrgW12kzkdQwkStKHnUNQReGSBHkz3s7S2
bpd8rn1/drGd4EyUKIFd9SFUui2qconEMF8BGu4TvjmmehedPNAamxZCb5M+1F7kLcgEpO8koTUn
30oNnzK4rBLGPDoIKlZa7u+ZEryftCyG0c8Vz1fj4mfg2Y0HXZIvlZb+ebwTKvqWunps5bgfxSyP
s5z/mL128qu6ipZAfizVdyDzj8Um8t7OVwBZxbQfC+ctaB+ZBvtRE/wMTtFtlfbYOwvZDt10VH32
mpcy2BAauYVxNZ5lP7zq07jTzeml7DEboP4TMuPGbau/ao3+n91pT75qP1fCIsJq7A5rv3750i42
ecX5qTOTdZVbbQKniSGI0xj7bhsPCxlT2lgATlT6m595TC8D0BJjNlLTMckB6WanBtXYaH2bbCeg
+fZftkdMlgkJrxvoSJHLGrpw/wsnQjjb9FdJaicbj18vtOGNO+nApzh64eFRa6i3TM92LiBjrSxu
CABnfe2ebNufI7ttrmAWfhBXn8aSUnxt+5Wws/W0WoRBpdPeNfyvYPH9aPCeyJ8aj5xN+IIklC3P
+Q2wlnm9tweJTxRY5ghCzJjhOOJBBK4PvFpt2BQLSWoDuVsaOz/QHo5lazJEyQ4MdAn2Wuun3L17
RZizSka57SBvQapeSuW9BSvdXet+ExDDERb0TJDWz77ioWfGHAYd8gJdCwk8u0wlJpNja6e5QewG
RG94OkhgGMaRbSGpyJHruakZTjfURJrZ/HjsnG9kIf5MdUgK2R9hLe/ABDn3df/NGDAAIkOJgg6c
uQL0tD+eojxckO2ko76bRX8TSkcnbrKr1q+/ddFtTK12KOnAunfDtxYML4UIhm1haOfKXW5GkX/R
FG3TNL+y/wxKVP0mrf2hadaesmJQxrdrck0ORvuizww1/ftYMQ+APLr9EfMlQX69IKxs0jcIcUzG
gu+Jzq3xyivpwWrbm+6ncU8lYH+GxCUqoc7J9Ej0UO/u++JJKvLY970P3yU2NxGHsavXaCju4L9R
XIWV56Fll3v4dWkI34r5kvVlTRx+aQwt5mHJuRAkr/pEsIKZ5UcY9L9zcmPP8IljPQ2+Tel9u0Z6
7Z3aj2XP2KPMH0nROHeGrTAm6n+9zNlIDhsxyUhX1X7W/CzS3dKIG0O7eVrw5I/rfCrS/JMYm4oY
kou1tEc9HwiOCMoynMfxDIk9xo+x8yf/wemTSKn1q1LTj5ir3aKZD2paD5hvsqj30cCzxqmicpq+
MV26s/glwulCH6mpU0XEAt+mw1ilaUI7xcxI42FRjJdhXyH10/ia+4Qp3IG9DrkZf70iKEKjxclg
QYQC89uG42g++Ib5vqQFz06qnQu9ezDN5FNV9vviO300lMvVXC0EoG7cd5wEuzEfrm1v0bOWxYZa
d+bRVpIRphAGDq2Wu8m17rXutJ8k7OcueGJ4+DCXXtQnNmxGdzx3/XBJeVbCZUBqSHP/hODy043V
MRuL16LFg1Gwbo/88zwH8sU1meAO/UvQ1Ddi7ue9O/pn1hGPVsfFOPj10dP5kbTUi4Ku+DGVdfKt
dauDbM8MI57KAPaDb6BLzi8tVPfQ7NOXsUeTJyTxBcwtMHMyp0JnfLTa9IB0eqursgVWV3H9Mfvr
LKwsE1UvGY916FqUHvmH1mvWJqvr/5Kx/lWa3FoZYtk6GFnk5/DMM5F8JpRo4EvI5SgSkj/cddxW
RrLVIbQws6vCscj7nZvBNe5yLo6lc/9zZsaVaiySqHxsfb8lrFzNO+WgWw+8gPY8Q3y1/fMyeROA
c86T1FPbyeWnKSlLSdTINg2qdDpRVqd9QuGiPg0nOSVlxjSneNCZKzoWqcn5/QhDHcEBxGnaZe4W
09gXmVlhoGsByMq1iv2Z9kCkV+Wmv03937guW8/8r+pWZHCj4aFJ3CdzaedHUlKGzXYOpgTNqPgP
98wrTdC4k7NJXmdwqIMFHSabL5ryXzRLvw0SoDX41Dx0qWcMz9uogLfrODIYbeBeSrMcInjZB37Q
ckvM0nEZsjRSpiAAxvRe9Dp7ac1l79MIooKkiI8GA1z9BwNIuLpuy6Ibt3/tpn/vwOnW0ZqtDpcQ
J4rNFugowsogl3Fy7HIzLAoNfNUVn4N9IZ3e6DUJYxYF6osN/D4nk3FqCFTXvVuf60+J53Zbq5/K
Y9GvKuTyfIXiShvjfaxL5URtIl5xLqGdSv1mWN7VH7oPAi/eyQ8rHnLCPBnNrGd28EB3kYAYweo6
LaqdotnnJXNMEljNHZH19GSm494HSFyfldz7RhNDNG/3TlpeCYo4zwlDOLOvDn1RckHrOHIq7m27
GLW7eeSFO7qPCRmJl7I04xTPcCzzhuFc/94ULlod64ir80XDyMvnKqFDKgzCMbfsWA6LR43TIYnY
Xh1juLrqE8Q6OydeDe2RqbKcowrBrKuqlkmKQYJyAaR/ZUacuIO7YbB5JZyp2gdMEuEww34N9tOE
XkYv0+DB5vS2pDpCVI9gmOK8EaDRK0mKhQseOySpazVcRdoEwZGFXsQlI7rJL6uDP9iP6dq/pgPv
NFEBpl/Xnta/aNC0cuI2EaxA2orEw+OBYpJo/q1fTO2jl3kaM7INvOCFxCxvDxVRQ5NkZGXvEj/y
Wx6jwrrPNJzxpEnWqkXwQVOwMxX5MnxWApCKkC4zWiqLONcmN6JFFLFABzjYU84cwXwHFtLtIf7/
0SfzAsv6mjRcE0XgvPYqedWJmjOhk4wVvjt7JT5qKC+6r26SzJeDMQ4fgSn2PXfMN8Er9rIWh6w7
a4EmwtLh9lj/srAS6fRboV3+2h0CHKRhXD/zFC01cRS1lkWq7qqtyZdfU+2BWx55OF8+TH84j9kq
YATbSKVMQgvtjxEkP0Cc/jaV/UjE45vHeyVyBGu75KE8l/lKIIUqSCG5U/F7NZ/0aQ21FAIxZwrb
Pqk37dre+WAJ4bcbuP2r+g5Cdp7Xlts4h45/L2sYUE+PdoA/jSIKDPmgXpymehxm+2DlHTGtK+VP
ni8/WVEWEc3rExFkJ6KEGEfWzac2+yevRNfzMGTJAha1xyDY0qjnF08bmdw0v/At9/7dSJdbGvxi
LzmS5HGt5F0VWP4KRX6km7aboc5OvYerIlusIL5HsGHhChA0PYE0xXJAgK49dA4peoX7ZDVQqrkh
4UaTejF39MlZ0EVB7puRVliPpOloBF2jg006CcUJVVZF97fB8kWmmFQPBErGREndcGlmJzNNhij1
VbYdRnM7aLURQ5X+IgKPab5t6CcdgG80kWWzS2gVNM80wEU7v1RayT79Sl3VIQmm25z7c1c16JUg
Ng5FSdeV32O8/FaPVwL4TI0RK3rOU8r58VwEapsBdN+uTfbteWcDJCohv+iyBHVhuHS8Y1PYl26B
bz60Q4MWAaAb1myMXe2WuJR2ZF1otDf2tp5xULpC4v40sCWVmukQfcMZXM64DkQWyoZ7MLVO1E3z
Xix33bR9nbwLvxnqsKbYdDbvHhZubn6iPnrspyGBdIypch47jjKs74xTu7l908rSjrV1ucI4+wsS
l1ERs87hPshASe9q68imWVh63hKmJXvSc/ENm7o+AHqEJ6AYNHlGE239TDO2JBv8bSg/3UA8BbDW
Ac2pc+dvCHMpN6BECCXNGWut0gpwaNmvae/+NfBARgWg/03gjm/Yd8N+dZZjh2bFFYODqsEDm2eU
RmbB0ZE7993u+9+qfXflC2qwvmFfWgtTn+53NtaTkbWE1yQF9xnz4LHGZNIIcodEcsdtp4wVOdBC
W/jwTCF2yqCnS13afc3hiOS39LFyrWNZArqmNNzojX/k1A22YymKcLCzwz8271xS72VYQ12Sk0bp
j/GoF89JRuCoVWY5i1YESjfEAGrLZWhl+k6xHk/raN0SVZe32vW3CUv2YWorBhHrhxh9cSmpC3r8
/ciKqXnRs7l7h/NTLX3wNvY2yk1+zwLVzyJNsrc+0dsL6Pmdaz1SLzq0WM/paPPBW78UUVIbp82K
vQuV+sORyVNFrkXYtmkQ620tN2QALafKYiygQ0k+UA4z4TUTZHl7Wh4G+2rp8uwPmCaKIvlKkxGe
vzOYcQ0X5pwkDJIXZ3W2/VIhtHA6bJp2yY8mMcIuA7kjOiYi65iVr05TaxdCQW6TrRevI9j2Z9JB
We8Vc+x49bJtSZt8rUJo5iDWxAuSyfqq2p1oi+AFkk9OcKF7KYI3fbTaF9Na9Vc2LBm1z8szzxk/
tnmdSmL9yG6Mu6UoIoeknn2ZDQsTNiR8FKixOcnZak4r7Hayg8o1buxFkgYCWNuqbC1itX9kEGzz
Ta+yULwAPeFb9//Hcz15+vdPLOjJHVCHR1PT+hPeNG+TeB6RMUIOp38fNMs15ObfP6bkbRDmTP/d
9R4OQ9IIsa2hWw6nf3/w74O0XTMUC0Bkq28YvOeuOZ5cYPD//1DWaRU1dQoIPtHGU3H/r8L03EMy
4O5ZhXEFx29cG/6WyPO5fWRO1AtxtOb233/Fem1cCV/Qr5QDz569quMk6dHSkl9vXwj9aiSDfsVb
7nSZdknv/+e/P0kt91Fv03XHIPmoucUqYlV6xd7TiQqpW3u9GtrDagrnIs18vda9O8RQupOwmIb1
OvnWcu1zsqvKtd7b/MhcobogAoK1uYBO363n8WwtCUeBVniceImNYUQ8NmstrGNL7uo+NqV7y2Uw
nJNWDmdNrsM5de8jOMzA+ISN5qn0b81g9OdAS1C3M7Iaz/8+dIzXGBaLH0yLD6Y/q8M6dowr7h+q
+ydMuBn20p15epYaupEZ2UvFnG5lsNOSewiw3rFCTdf02BRMCEVgTBEh5wbmPcF42LL6LQkOnDYd
c03ZYFFWQ5LMPG2OwtzHB2QgGkYjE7EJWDwqZ7orkgTxtKc1eHKrUursYpaOZ5sjxFwaSQAQpX5X
e+NZ3j+QvmhxtxCrVpnlj9CmmRzB7xxzAcnF+if8APwnTnFlUvbo22oNq3QaX9IR4ItYkweFBLjx
SfrEE1ESueoa85ZIXntbsZb+zHJs+pyLalvh5778+zdkXes8Ez+vV8T2Kfdx7Fz3sfWE+yhh2S4P
/SD6q0y8YDcszEYsioa4SFvm8nornplx7JiZOpEuS3Pbdcq+0fLpD6QXfZcmFhYFkj3SbSJVioCp
ioMwHZFtl/6u1GjC038C1xiiYvWaByc9ZwzjOF5x1Dgeslo3eHDSnekHJdfe08+I2NDUfpTGmavX
eIMS4G4Gax4fq8olmiMgmUmM95dqeMsppZ9z4zF/RGH2uYyZWoAgv6Iy0Andjaq+wl7X+3XzlEpy
ugDC1z8U0q84TB2n027VjIWn7xHokizzI0Ln4mzV6w8zYOF4qvarr8/vAeHfIZZg/DLU9cfM03as
2hqhZFj1M1ufuZpQs9Mg+P+Hsl32yl7SvU8641Yt2stSVG+uyb94Xvox2p4e8bJG9FD9Fq3uw5aM
et1amRF0K9wNpMv+6os1xnP2vpLPcUj85wQXCdkAhIf0CTlms0V571QEPs8pCTyzdZS4Do7KOqdk
f2EoRIFTGfNmQ7jnZBkZs5i00qKj9N9LboqoLUoH02SdR40kYbsi0PSJAM/nykV5sm18I1Z7KTAS
8OnkCSjsJ57t8QQOCQ9wH/usMxwm/xcBb7i7cMenwmkiwpHlXnMJ8khA/m8qc5D7Qa8+krYud5qe
PDgt3W+m7SjsAcNlzl+p2vmYjzK9rMGys41ielqH9HXOHG3b+sOH7cz2LnPsmyGXK0Pxb7TH9BRo
WArh7TBoUxtZdR6wFTqC4v59lD2hBIlVrWFBAbWuBfFh5IAwAp9xnXKozxqR2gI2RK+GYbvkuoig
coU10WWhw8Bgmy2N+WSMs/E0EaRsTM53G6CpELRKKnedevgQUzMisGiz6I1+7qSNj8h7rMxpYtg/
EKc8E723qRKqju6+1C9/lCQipmKe1IjiLAk3SXTP2hZ33JvTBWpfDRSEqdceLHJvzo6uuidgV8Ge
mBxMEvYnE6B5l2mJCokHS+KlStm48Ek07QhZqMDIsXaEZdMSe5HqxYaEKd4CFJLIG3pWhtr9Z5v0
ZFdYbBiuTb0dvbKIg1q1LG7gJkv97qFCQd4QGbKWjwv1Uxgstr9VXSYfxbCt4fbwXN3NXPN/CQbw
0PNbnkYsHdOCMcEzGODbqfosjbUCY0C0xdoU25bkTHIBKSnm0dpJuWyXIf1bZdlzzW8IuwVM8UPq
nIty0WI367sDkyThdk+5V5n7TKTPdkOAibSIouC9Iz4XkQZROfZ/lgZ7qCYnLSIQhbQS1I8wLyes
atoSW42adsT37hc9uWat2qtqNsJeS+uwkrG/cvkSixaE02iiDzaMzhOVYgDaiEMSEwiU48RrS4ZC
+brDQhaa49GTdNUBmS/cZK/oXCwHuPLHNZ8Np/kZZ04ppzJPi0v8RCufC3389ibrVHvrX8sT96xe
OiDdh7AptW1XkT+OJznHxuN1LOSIU06GGy/tA9M9Ut+ZXApsA7apB/s0aastWwao7eg6+Ce8fep/
pfOM6uZHsDZwRtBSmHoSO/+MH6wNUZVjE1D04jgQ9pWOtZ5RelTdp+Z1ln8AIPwaVs2MiIDasRe1
Xy331C0iFlNpRE63fBQTJErxwdJxuk2S8VVz7kZkXOJOzmDPtF59Ze+qob4WbfvDRtYHBAik08Gg
G0j92HcKCv3C/Q/LCU6UnZOsald6KXMpqbIDvfklYdu4aYZy01Tag/LcPCYW8GfAsIEUCzbSUrGV
cEg1Uv0RiVGebMQTiWt1N8dzyrLLPTzTK6dLRSIxERrzc57qx2RImg1E9l+nmR/7sn5J2nzZYeZS
7DuMzXvl+FH1bXEcx7ZHsm3nxfi77s5yY3gv5nqnJWYfNV2JN9D3xWZEupT0PUT12XHpjB9SllrY
GCQPtXOG6Wx+8FPFQsdo8S3n2kvuYnXR3R2LUdjzdMLEAivb9kZQxzrjBKX5zOwqrBFdHeXezEyr
GHgZlUm/2DxaDqtb/Rq5xIKHtWUlT0l3g5AbMq5JH6eF/cg2f2yGl8oSsT46Lzq8U1/5l14octTd
+W3x2UqzuYS57XBkOh6isZfwLDVjw6mtQn9OfQQdS4VmupAcpX+ZNcHdev1rud0JyL1FZhusOgQS
ro/ROiX+yBbWEC1lcOoqwf5r757TxloivIKHou0r1q6LD2ET1Giv9ZevYVRQJNzbJe7r1Ojqve/Q
i3cEzbsrFbGYVip3S//hpD5yiZO+JTC4kVwZ4J0i2X19JYrajHJVEvQctE4UmNPrYn8VMjORjJpX
p1xOY2p+SMtu0Drqt7ZyY7fXf9ObVyVq1y6Y8qtOoTC05T9AXogDmzQmyyyxT2tafE9gHm8msT4P
THPvbguaUkZ7HCJkuOEZzV45JqNqbQfCvl4JhhwwQ2p12N5j3AeevTgljW5UOtNfgmmZXWPeoJUl
HgSvUjW3L76HZhuU+hcP0n1G/2iY1gsZKY8VQpkoA1rmlXhIBMhUtNukZHWuTbsg8qZ+P43Iu9Cq
BUvyDTDb9Q255sl25d3MpGhkTOo5mk8MduqLAIE3QVYY6x6utRHZU+YxxaW3xCnJgl+fnshHnM7S
SNOQQrQjScueaaHY3Go3zYjfibWvJVyIPdvI/ESzmQzG97wYkqcYb3smaOGTyiUNeDK/FpIit4ma
VzRm9QTCnCpj5NM0W34YuXrUzcUDvOMfOhhGB8NnPalYTINGxLoZLCvtGr65ZnjPyuTLs5bb6lgz
Ilgbj761tXtCsGq+/IGozodk3FrYxwfq8Bf8Mu9mg6Rpypm6Jz2yqh1EbTV/WB5PK5YxN7TIJjQq
p966Y45uAp2Cxy9F5ercaPUX/W5iklHrmmednixyhy5iXDCTwLUeiPn5IpX9BYnPYpuFRAf2KZmu
NF0sixh/yLNuOB/3OSJv950pUCWcX1epp6FiX6olhkRL3b2Fo4hVFmy8EmsUcRi8i/O6uGZyPtSD
f+y0WBsk4zxRPljkibP0xtCjVB868bocYliKl17fA657UYLhTuL7PkNqursaA07qVwuy57lRzY38
A+rIblz2gOy/SL+KTFYeNrfBL8QxRY6K9kWR8l6bETNX6Z4ItmzZkpv5GTp0JZtdoTLY1yIxf2bN
jHMnWPZzg+9kMAoVLfPDWDfi0snyQODthsCsCRs6WR8EM/P9xwbhMci9rOdq2vye+uTyas1y9Mgr
DzPb7/Zt8BnkCycHLN0YX7fFk4gbWbcxDP6PujNZrhTb0vQTcQ3YsIHpaTm9uqPGJ5jkktj0ffv0
9RF1LbMqzXKQZjWpyY3wuO5yiQObtf5WaO8ospkA45qb3hIX7if8jG7d7NvI3Nltx0sNxwqOSvTq
ZgLTmzS7qV9afc3K12oa51xxqZj1Vr3mvciJ1ks2jDP673A9mwis3AkqbLbWdUQ5bWiF3Woo7GI3
ggDYJa1OYfQsk/Amp+hvNmQ3zp4GKmduNpPuTr7oH3UyTq8583+bPSGVuZURq2ODSJQY660zWUjf
s0jz7ci8ECF/C/L5jk/F284gYngycAsGODx7IzcodjJ2KPi1bRVbkIL0DoNxUGlJsxO8W+qmjP/B
jXZvfJ09qlHWj23Za9Vx1BiOgsQvgxxnuSkoqNS9au2C1LAmuT6mpP5CBzh7VMHQkszTwWlnlHFZ
Yx8oLT62xTpBiQd3NgYbImiGDYwTbn4D66k77Oe28aexsXfakD+20iX4YGnhGweJPq8NTxr9ZNSc
8D+6naDZDBv6naj5pViW2nFMZ1vaxX8nT9IjC+F6ythCneaR0pziXI51fRtsZC3CVn7c7T0tJPmx
al/doEYeaibJzjU8562R3LcR38al0SPnjbZn4qrePEfduqksDkGBblHjtfrWAaXvXGom99Wcy7cW
HSdsaSWuJJ/WWyMoWsQAH+Y0wr7mHdW3ibls4PxyoFuVW0/p+7zSuGIWndJOqf96zPQ323Wcu+m+
IDYeVKJedWXrp0iN76Ql40RR3ZutqfLUS71a95wza+yCamW0g70NKlzKXZqZB6Fc7dXpm++hCdDf
LKLuNHLYJgH/DVqiqn8kuSnpieDxs9lD4dQ6o4f2KxRDkSjwZQOHbjweHZQUU7GJqGDbiDSadjOj
BQzTl27B3ZUB7AuRapuqtkFJEF+RPigRJvcRMkuoo7bD4UKNoTeOyTNoI2+9BsUncUzeiqUtRlLu
rWnrO1pIsjah2Wob5oxjiL5w5cyFwLjEQWF0mb7Jlx2nmLJTpafuuhcGtXW9bm6BYL+KKX/vvNI9
hdr7ELgf1JkVlPOUjxOL52Zh/VHGlYepleOOatJ916PE8tobz6WxKtXE0AilSLEzQuTkyJZxlsC4
6GrhZWXKq4sIlG3XVme7XMxDc4zMdjB+LCICbu2sb8mamjmLmnubnHg/yKWR8SYiZw3abu0lda7r
oQpPoa3mTVqGPRA3NccWF2EwIrmJk4J+FDxSfeqBLar4NdbNK5niLlanqdtYxnykGfWnM1BwzhNE
QVSG3DSzhtu20/RbiClwqCbWddTRWzC+5yIbrroW722jf4gHk5XFAVspfC9KT6XNbZfTRL4ZzPIj
j23eMfms+8mYnZqGRUUGcva5TQ8EYk6nuGJktJHNtZP7XUywsWO3Aadbp9bsvmpTtotUPPO+4GwP
jTcbPhDxCpl0tqPf4Bs2czdsFRwVDnuggDB1XubCaneUw6AbNZz3PEmW1nONQzczt5kt50W/SbbB
CHowRQ5yUbvz09ioNokTtb4+nktHfdARbi1+xBiIYD/H5TlVboSyMBIbs0w+ktRKDu7QPFttprZO
6rZHLyo3s2y+y3IXt9OXZlTWvtPPHeWubKoPaoSBIEwX/N6iWz4AVSQxA3hBtuYmxLSXs/iyGGCF
9BHgMEx71fJWaMTZTM0H21F+GXHnuwUW9VHL31i/G0S8eHTn5FhmNnkaZrVV8XAb5izcT1n+3Blm
v8UjgrW+AJ/PzDWmKJxStXooc0A42AKPPhtrI/KaciHxRevlk5LWMTdk60dzdc4iph83tVlO8Cns
gmY+kUZyAEc0cfdO/dpuYnjwevlafEERiO+5DHZWps0kp6HusSvM2lFC6gGaf5V6KKG96QfkiVCC
uC+ZeFJz46VP6HwXmkQ81ybxQAMSYlb5nMbxMX4bWyiUotM+QQbiGIuMFV+UwwyFOmLTjj1tyhEp
GFRUpyCI8Q5h61kWCBGrcTqPC+sZ9N5vpImTyPvDhOfKl1vyBwnMqFJn24Xzt+Ydi4wnX8rilGdy
XE0DtySBD33a5ZtR19RanwP7NLTVk50aIxQqEuCpcZDYWjztjsNbIpcnkZYRkMw9WgjNJre1I87R
Zs2zYYeDfgo6tepcZEFaBIXRV40fSPdX9PZaKycwBEB/YFjKQKvpbOeIuMQYatsITfuszGRHKEPA
OwMvXqRQopeFcSx6Ag9sbPJph4rODT5UM0W7oTjgI2RYs3gbIJtCzNm80sVuAN90d5uhEf8DTJqi
jH1FX8tz7Nq/fHXFBGjstFGSKeKCq+DSMlfgEfuxTZf4jQiKisNzWLaT0TaJ9gl9mQ+9z4zEOGXL
q91ZMOJkPK3prttaYfplJihhUtjGTqoJdQGvHNvYLczGuoXF2uYGD3k88CMYbjavokjrDlzZ1xql
G1J597OrBHyaabLK4Ml9cgeCS4b800utb0a+u0rLly7LFPYoMa9EjXJ1yB1ccdoh0odk2zasEqoN
tgilMAhwENqp1p5VYdSorSqSSGSw92a0JUP1acQu1jGnl6imbSSlyy/zYPqYJozkAe3ZKAeSdaQH
lOquZsQrZ97ru6KDC0wjg7q0MX+SN4tCbZOUwIqjCdOKz2CSrZhbFSLya6rmb4MNEAZ4/lQhC+9u
Kh3JGQpDgQplow840fMJW6LRw9bWGkiDTbgUpjaroqI2FqAjgcOqHpJ4MFUy2GTkdR1lrFdnr2Ju
bagOlriv12hKAVx5VyAUwoAuUfcF6AjWSseZ6AW6r1wr2pRLIhflpMBWkZ+B9a5jKkC30PWIgjhZ
S0TJgJP6ugm15y5DIlSYeK4LDa7fVq3v4OyVvasxdtnmxg5bXFfYj6wicYCHfgZb+5tbLq2f6AjJ
BeTclbz+AqkOXi8Hhum4h5tFzmNUJoIw7p0OATKenGTvXquFd8ydEpGsC1BVtMw/lkD3Hxt/GhrQ
b2ae71HafXqDY+1QWh7iOUd/R4LFlhytap26Dsz5lP2oXH+eHMZ1PDCvYazatbBHbSUyurfgVDmY
yT66JMlsIy7CK2Zph+ycixkDUQUFVuH1mp0232Hp+vRMbFxOg7w467VbapfH1uKgrV1e3lM8UpQb
zxGKO5SAms6jMcnxTzFGrw1NxysU1o2w+QB60LluERjRor31PPFsdtUM9fZadmiIiJ/GzCCtcR/G
Lkv/6DwF8N4dC09u8IaMm/nL8FDWCGc8mKKx1h5CJITo6VMs6HR0SjTJCe7eKsDP7Ojz2jQVaixq
BgbPKTeOaVHBkRQ/qWMNvtZ/cUqaVyTMPPlrAhqqdaZzQdSngf614+XRhENDaJGNQEWDA+njXlv3
kbvNB6h4BAJPvAzfahNbSeEaP8notQeJDmNgfmRhr3ddHV6cBJ6feewcAxpvk5gHo0rqy2jYETR3
AVQju/sY5wsRZYV+FJo/gzGt0GqRi3ooRsDjsmi8UwVZ5y3Hf6uxO8bVN4Tetmfy2RgAXVEzpvvR
FRh6IMZj5AoEKrH9hmSNEI7BN8jpoAUa+Q2190c/m36ZVu+j0gSEBTmMs9ew4jhf0qqHdXEYRpvR
KPkVrt6tMLU4yN30fYi0dGe10lgvAq6hWlxwjCGmsI8UtPI3DoHBEiFHbNtVvplDsRsFt7Cdt8OC
GfNt69VGt0M8J7BTfVQgQB5Bk+YwfnZCEzGBxoEbQ/YwjS2DdISEqrTtaW8OCl9JuzM7HKMtz4bn
glqGhC9Ro+v9gDwNgNfM3P7UOtSIN95DOAQP8JkW7vR+Q1gDAnCNjRt+ujmE44OhM+l7roZ4B0sx
MagESg/ptxPl5zido21PdhnWAnNrWQu2F+LS5H2mSyc+DRINkpV5q6zscz+2ymMibG8nBYusGxzt
ihdN48XjJhwWtKA1X+3SIyKrGoHeyLLZqAy0enl9WaNRrGMs/vu+wy8btd5w5IjwM0Og2lse1rHP
JQdG5Dtdn23pMb4BhfoYwe7GCI6mqeZah3I+u328KUz9iQrfChls8+AGw4fzpuq+2SJUO5LH8JdH
cREpFKARJQ85kDX69+GdwzdrEozUwXsLJH+KyLpcI7b7NR3vOI7NtWqjcUeKwZWwNEgqB1maKCEJ
Jn3rGDXRT3ZxL0nqOHajqdZDBHM9ouGYG+PJbv66aZAeSovXUGoAmUamFuzC+OY5uoaUu2xW6Fn4
vOGkH7OEmck1xnORLwpbQmSQLptP0kpsrh6hJ0E5sNN5lMzrfbkxN7J03rsU77EKkLAwJoT9sQhd
Xo1s5kIxo7tG7g918jmyseNEqRl4gOzSTkOBjylsLYPpO670DyPp0Fm45q8LmrjKOket8yF/6cwK
iHm5d63SJHtK5dE+GoKKsUHjfDebhyYu2oMZtYDshumnVviRcQifwqB5cOyu4slQHhu5mtbDnMKS
zeFPILNkN5i2e9TCe97jXOnj8heFiXg3LQeLgIrwWKCIynGjikbfpw2ctFGNL1GC8BAYBR9bFq4J
hZkvpQXOGOc8BzK4liHdzfrQdec8l/YKyJmxenyoaks/VfaM3/3UmlH3KIwhvjmYOHUcipep7Xi9
aNxyvVV3x3KMN16Zr6pJNmdFZr+DR/ldzO9zP4rPKqA6Fc9bQBYdbiLOe2KEaij4Jy81w1vmynyD
J5Pto3GObQ5ON6gp9hkT+Gm2eS+qDycyeaLtaN6RJ8aqZfNjGhmJSVwXknLGfro49sji5NXTJpG4
q4QDRRmWPloaPpsK8idIkaridRDad50jqWmtuN95QpDVYunxmlZ1sSVtKHlwdBiVJBV+DGV2LctH
W8/Ti0jHn7Sf5h0gG/RB7w8jHwmI4DHyHlRoDr5ZjWdSwcuDEz1ocvwGtOifOYDTbRcY8daiH2I7
LWxT7o7etRVvQyOc02CV32z84cYym4NWDPEWH6jzMEoDdUqjmCtzs7vkBQx/BnmybYs5u3LUDSu9
QqpR2vKE16TBG1PuuNFfYE71z7orn3mq+TiiZ0Xhhk+UHDHoCb4EMQJW1bpmHjUjxAiruNk8TrqW
GgF9dKKjNOGUSsf8loSfKeqs29R0j8JBi2O383Bxy8pah2IwT21xTpQS52qYVrlT5EdRZutmcnck
rcAbRxXTs7sE13TxoY8mpCP1zprav8GAQjke1aeJgK1nCRWOeCSaDuC9dl/64sUm6iggGGrVNvhC
p3DeRmF30/r+A9X7X1PO/PFFvGOJxR+77N6jeEtC5nCTW9sa3r1Ip5E7cf8aTbbjrwMvy0Ecproc
yL+4tfG0zyRYAF1uAnM2L1/ekafcviZN2+En5WQN+C+brFN39Ke+1Qw/XSiODW91fNxFwFaJr3Ya
NIyTYG2u6pr1AG1cDQ+VgSNYM+ynqOrOjAtvv6idXiOE3yWiws6qUDJbwSU3223TF4z81oNKvHtW
VnjhrPmlN3W/Mhw/lpIMLEDs3FPfY+uQHUW+TxTAzvBREAiE6SRQf1pKsP5J3vx/HT56if7WRVP8
tv81ffT/Ciz9/yii1HQI+v7vI0ovwPk/+U9YF/9nSOk/f+h/h5Sa+r+EC+SqM3AarmX/R0Sp4f4L
g4i0dd3RDU9fguX/HVBqiX8htkKU7wn+kC6XGu1/55Naxr9c1B+W5xjCEBaGiP9JPCn5Q0sk7n/G
k8LxuoL8VGPJSbWhfP9rj1PQEvBFfkKCUSJ+1poFk01Oeo5OX3/rR8IYHHkx4JMBn15zC/GvKh9J
wUNZvotMN1/1srxUi3demvqN+AVrzVuwWEcW66Ge3/WyQgxJqFIYF3DSSlsl3d1NNHsb9Uw3qRa9
uQoQj9ZceJT43na8mIYWrEqgzpo1zMrVjJrIwE3s4azBgs8kaWjDqSDnrErFIUMmVCiCl1S2cNGl
u4Zw2wx28oDQ7LFvsh+S6QgCDOYUeYN3Tmae0ywq9pEsPlNSI5g9iSZ1s6MzdpjnvJLHyS0+8uZj
jJInZrgY9T/ygTwKjm7IwF4lLraT7tOqm1PS1++yz5+b1I+j7IPX8wt+6XY9Dv0yCMXwH1ncf6jQ
rokkmTYsntE5lpxwjY0bNY0yYu7yYAn76NFOdOPNUKO9q+hnvrRUH+Evyp9h2QKcSC8qSv7Aa9wr
T0dVXn+EXijXAI1AkQMXU1rafq5e/oli62xPrry5J7cwNh4t6MlpLIGQWmSwfdPEtzRkcCMFI+i8
ajUTX0PEDRojMMgYlBk8wOzdD9LEy11HN5FRouCexauQX7TfjhvHSsWmIpVvLMCPvIrwHXyI7saI
njR+F7QyWSR2s+sShGjRTHgMLzOk7enOGF0NTWvwZM/OJ2oGxniUey7LXWglu9zF0OZl47iL7Jzu
JCkJiUn/qvlNRriKQmLokjLbuINR4tsc6WFGv95ixY1Te99Iu9uZESGhjEIeMplbXEt9k1o/s2Ys
YSXB29i0l1yNuybDCmGqBKZ0foeaOIZWy4sgfctiSOYhWCxdSXhQ1q9tJN7RpevMhzJaKySwoZ62
aGO8T0dmF/xadEAHr2ND/J4u2+/SEDdvUegPOp5nL/jG40mKWUn2IaVU9woB5IjfCEwZq3kl8ve5
4U2hxpcCeMSR3jUZq7e6gQ9Hiqem+eJhiRWpuE7VfJcWuVoArkcRM3zHls7S0J06YtV4wZoA6eJU
WjWVM+FNMJWwjRh/e2bO0cg/NOmQiUdQz7Ychl3YhJe6tU9llb67ZmQjqM8+yWWAgwAKbCwozIaV
R9dw+vPNEPH3XKr4aPEBrablnZTnzsgk8UdX5kOdcDUjq8QUWrpfA/f/tu3MtxizUd3gTCWvxGAq
moLv0fB2kTUCnZGIvMqL8ccFHVmI9Mo9B1VlrD3lnFTRnawIznx+NLto5/HsjJn5JpIWUiz4qBen
/vJFItodR5XuCTS7xwijCpZBOx4IhEnI3clRMBqyaLezyY3dJPI7mf42Vl6hj2qetay/ulNPvhA/
hjl/Gj2XahqBpZcRuIP6SAPwqjcuXsvK3la1jv6+Pxij8+Xp8Tal6S7L5byjHfqTgSxl1EXwN7AZ
mCSXlchhDaZa3Lvc4yozjjZ55Hinb/3ovIGVEid8ybqzZyD5MbWjTS6Li2G6dbDa2QiMCBA3hsIf
JUZGL7xaybWgFZS2M39R7BMgsKPDYeM68X4SiJwwEy0z+kIhaagYG7g3Nmn+dtibyR/KB1NOOC/C
ezQI7En9GeX2ytICwiXHQx/kh55FxXwN3GCXje2Zx9pXQj+Os71Z/qQxWOh1srXTE1Raq605xfth
jk7SeAQ0WlvAY612M5K7FB+WNfkJplsi/Db8/VYOk1K+k355RAT2UBFxmtt7syvgm4bo2oXWRqE7
yiOA5MD14Y5uen/AfuwH8QSnXZzQo+70FC1xyfmWW7sWud5yTToScUMc9ou9oBzbawfIEnRIrkkh
Xr6c44lt2LE4GNj4ibnllLBuXVOfOg3MfwYbYZbsqTr3+t8gRmcVb8LkoQyRqEzhE4/5JraxhpvF
YSqKrSecQ4pQpuAwY3NVds49oPs1dq8aZ7ZbhkDN6T9XK3DHQ1ZhL+GfvabQFA1XLQRPfe8r/RRC
DOhheNcTa525w1ZjFRxl8MwKCzIi9278hsX9nJBTvFzXuOH/BvJdrvPkkdzXEa3c2MAtDR7nAP1+
vTXVrRgdP+hRNhflTbYeE7Bhwsm1kNwlGR5puHKQlcROeFW5ccL8vkffCEH8PY/E8QeXyh7QFWjp
JUwQGsy+qutLxUlk8oJ0bfw9RdHdC5G+i2G4i7T9s/y6Tor3VE4Pmi6glMRbWQBzloteUWzqNru0
Y/ZgjclDoodPbZM91GlFuvmaN+S5cOWVBfVllkDUXu7r5XSnhhFJOZYTQZhYmT7UvX7EardWKn/A
lHmf3PAl4RBNxbihmXDvVcGHGfH7CBrCxvNgzOocLuC7LC5AQZwycXYgHLKOjDfdCC7m+AXV5fet
vnej5k87pV8eXqHRBGExwkeSkcz4Pc+1x5K92emfOmmcNMQ7kxifBF9D64NnUbHMJNrV/htN4Xbu
mr2BCs8wSNYgoKbMyU8gybSzHnOv3sY4wLBuQPVPB69kgJ+HnQi9s0yHy5QdLZqKzKZ76qk5I1Mu
3NViq1vp3nUhocuICFfvOMf90xxiFfTCV5LmthIIjBjBXWDoWwuCMquH7RRGa+xOBR+9Tt2q/kEC
yVMau9e8dA6ymj7hsp/S9grX86kl6s205EeNapjIL/0h099Vic+7PVUaibEEtob2priE5XTkVf2U
OSM+5fhxeWak0WxkYf0E3HYZmiOlGw+VQEBbz6cEUlU8t4SEN9K4uI75lVbj7wAnSW3VuSxRJ9Xq
LQHcyazuDz3xJI+sPIxzg8gvWJYiQAaxDaLm7CG1M7i5Ff2OTjOhbw231uKa75trPOvvxXCKMJO3
+3a+BCYnLIoDiSU36w4FvAEGxROhck9TOV1qfT5aFTAN8WyMNvDgWXGqnPyySFtXThTe6EZ8dRIM
Z2k//ibIjar0yxX9DiOla5xG0BY9RMNrdc+NFj+G+vxezsFhMGO8WbNz0JzUH5Rfp9O6q8WXNYb7
JDZfWqXxM/HMAQwzGccD8TbCn63uKVJYPqrFXhVC9NGUurZqpgGRoRPUnOSrKu8LiWGwNks53DjG
Z6wpps3Y4SDACZL3UKH3bMqbR4tJUzbnJniyUCsOjbFRZncHR3uKgCswOvsLRhwigbWUd9Ab4zQn
4oT+/qoZ7hXL48NQyIPWPvMaW+jKu6rcq2vxcWurvLGfeQHe00a7F7K/WyMPRd5yuvw2SnseDByZ
qebXyjl7sXPnAHlOQ6Zt8HRZAiiRRRvP7rMiid1044eOBdxS8yEwGdni7GEcODsQ3gBpX9MhiaFw
CWUry78sK/ohqszPIWKEtNsSF2MFKY9c22heUC+hWcuQexUxsulQnVNC4qbEfaytyV3RLXbO0E43
3ePQ+UmhvtVU5dtiQm4kZImgDjVeEfAabip712KbHlHQ0twZHIzGudQEfi7fpJ2ih9drPw/tR53o
Nk4+mUL2zrvZLZ9GG/5iRGG04gnEeAI1HRN3QfwxwpWawAsvmv06r8zj5DHraCPQCcGZSQgxP1Ud
sw5Sm7Dpoo2GiQ3Mi5RfjRb3ntxCT9ZEeKqayK0pWBHcdmawHs75gHCKnIF5I0ph4LEQ/AXJul/U
bwE8WhH1m2LoASJRIIXVR4fHo8kmAR9CxqlZ38dJIbn1dHJuQ9CskDgvW099yx7ujcwvYAzuvs2z
KzFJivcM5jRbxT4y9EU3v2Xdnza6FtTnFgWqEtF1nDNENlaa7SyjJqUN/I/Fa9s7vJBbjd0Gn1/I
UtF/BrLaRYIZXZfMOS3WPAOhWKvcJWBObgGat3re/G1sMjqRzM0AkFfkj+FK9d1HPcslU76e9x4f
M0rmyXcLhFCzXsFZpYwVHg0UHVg8Hbgqa8SSOAbPmCtfd5BxLeavqKsgIHjaoFNFZG7nCZ1V35U8
jOverF7jQPwavfrRAyT+jtSIHPQ6Dj74x8x2HmYnQYqmzelO80wap9oQVL+uSTwAmFrFM64rmBUq
FdrfyKpSEkgrHFDeQjMuTMzQOwaK9lEtto6Cz5ccP6Sbh3iUo1+PeHhZSiLU4KTKmAZZM2mJtMpd
wumzypLoOzpcLJyh4NvmzZpSv6ztDDwyY55xBqSyebmxCqKm4jFGKS5MglFksibzO6JZo8Lr1w/n
yHiS+J7vRQMqnsix9+25sbYFfMHOzmDPJ010BMYAbxFMixc8RwbJqd2uM+8Lej0g6UP+BE13St2m
OboN7ncN2y+3elyydXIvajlyMJtxgCAm/KlxOD0SPBJsQoFkMQ2jEW62HVZDghHZJJ1hIII44rEx
nCQ9l1EArVMk3+HgIR4fiXk05vaQTG5FMI97ILAEbs949DJ9pLo2Skh999iXDBa9JLzPPWiCIOoS
jZ4AH/BYHk1Po7qBRF1Pb/e6DKnWMDzxECucxUKL/NYGGw1I9zNntioOoMy7JWOYceDSBgL03Owt
Z59nlAegNTHJVco/yfw+OnMyrEjdGfjs0wxJdnlhrvz1JBw33r/ejfo3QmpfZSl++j5WnxYNFW7g
HVRQI4sYu+YWByyoFTrbHcpu+0y687RPvQiyzphufBo5q4+3q7qD7GLEoJN0jnXd/PvfSmLqDmTI
MgFSVSBnnbrXIO+fJ8y1LZTWOo8L7F8aaAA1cjg8p/xBkJrBTYIuRCy4ShCq/tVGkuIpeJ+6CI2d
IqztOU4fZObiVLRg9nFLfpUkMj473hU5/bryMt5jMvmrFW7xGlIjHJr1TXFvHvuRSKNw0kE2C5Lw
3Iy494SeY9KhUJmXnh0/gWjNPu1PKPhEfW4UTruJmFF0NXKjobZtCzPzMzSnq0zF3mki2pSwI2ux
UouLxO/zxMZ1nOosOGhmNe+8HMrRI/SA9OK7hjPo0TV/EOhqj3xpUsk4M/x2RLiMvT0/SAHkTdyW
Um8IqyQWA/U391Lvw8Y7JtoRus+c100/v0oRHybYZ5LJYOoI5mZDCY55lfi6MJH7eXQtEIfSFM0f
ycuhiDSm9D3Ctz+qzH6YdSiTIc8kS19LKyJPLdkVzUxOWdtge8MphCCqrYGgm/SSYAGcFJ58UZOZ
n2tbOOdmRQyhRFnuNd5Lo00ojAgvJKSQ+cB2J2hR2BCzsH2sB+TIoCJrjyEbA3bnKd/bpfaXLIZj
JEusjc2PMROtpFP3t046CquzDnNGiHKa6oZ4teoDTENiJiAFuYBFgmaGbsbjqZk5UnBdubth9nz5
pxrcXVpEv5pX/HGB05v5Es2bKu2/vTT6rsv6nRfH1qIiHLnGoarT5xS33xT8gdbAGwCYZGTgDtoU
8lXN8CWYx5sW5Gc1p+cw7sqNXQwvGvDCemz1dJVO+qo3pks2Zl+ZTUyyDciPHo9TZS93IroARm2D
PDjqtv5WNftUi39rV1wtLDJomo5a3n0TCky8ZH5wNKIpjSCEypx9LU7/hFQwIOLH8RCCiXi1+h1S
QaZjKbASBS/LP0Vg4tUPn9L00SqiL4k9b8Xcc6kDiIW2IvIv5xlfJ5HEm5KeG7thWtqjexDUT2Ts
nrYO1ll+lSW/y8nr9yzauEZ9H/T8TALbC0DMs6c5u8Gw9iSxXVz7lg08NV5sN5gRCFJx2Zrj+C8k
JI3aJGVb8/xqTy1PdsTdU6R/0qL1TfplUN8BpsYTJoNafZmzfYgaFuEwSDD+DJvCNa8GfSbrInfS
tQomBIzZIcOYQbHIPa0AdmZimJqZa0IUT7mu8/4FxUW8IlUbyUiEarVvzFU4/uPTqtU6qqp97TjY
0gymYit9RgN36HWopMi5o+hEbdox1PBhDJFcDXH6JdJgu/ykZPI/JFH9XGf1O15tXwu9b2OSHxkf
PpH72rFzLDZ2gE7TfRlr7dhzqbqKp8Mt5M4pgPaK/stQ2onUJD82+sc+380m95xn+rLCFUY0Ld67
7AxE8Ncr+JGmUn0NqG9Tc/rFFrHtB65Nbstd1KhDQb/J8u9L6GDmxmvnRh7lrpqOeS0fdTfj4IGf
UoRYrCLb9q2MaBbL/dy4zYCSetVGOoaDkkmxi58GlW1tQiEbQpfyTjziaby2eX1MOrL2QmtFbwcJ
TnyvuRleYw2xbJU8Jq7wjZZ6q+xF8Dy76Fw6DOMu32huBXg0+ZuHPH9oiamBcmL8K8veJ9f3JSY1
uxgulbtY7jP7EEfjoh5WvspJkVnMU8RNHJqcOzXllBSDs9GTN1i858BKgbvH21xX76HOXZZr2XNR
iMekwAgTtAvW73rPXcjFCQyNqhbdealjlhOCpRbwXfqEX2suws5x5PsrR4w9kh2sKI+aO345EfND
S8ETmeeLEtbAN2T9DaWzK2cuOzH1FRygZuVnSONVG9QVWUJcK4SrWkSCI7cpkQuketijjaWgfUfH
9Ss1Ui2FyF9HPb2Bp+3jYOWax8FIEBV0mwHFbMWFb1T6K9pcrIT0NkjMDm3Ntzx1nDOajZi5thCy
/oguggKo8gfHVV/NV4Yv01gE9wC8lGh/haN7jUS6pR7j1TCxhRCuXJsfeoxMjZdD62nHELVj1eV/
ENc8CiQfCO+JPeI+nWTy1Sy+FKH6ywkzNWFWETEScb0uDe1/sXcezZEjW3v+L1oLN5DwWGhTVShP
suibs0E028C7hMev15PgF1czcxUjaa9NR3ezWFVwmee85zVBWqoLauNYQMiXZuVXuOb3fVjC2SQJ
KK6wtPNOfd/vMZTflQtrml5998hMktzT8I1x7uiab6HeJwe9zz5/o/QzFYc/tLTznBmPkHP3ua7h
+QARiO7CePQsqJiiVm7I/YfrvTXvovRPRUXLAeeo2lGuYMqUJT/zXllfaVtSmU55GF3kXH9Ll/HN
ku79lGubNqRPnzyXNsVEe0Yn6STjG7wnwlIwnOFkdAChEyalsoiZB6SyppbDu6pbnpe2fLZ685hU
LpsIj3hJ0FKl/Rg67t55Qt7SYHI2DdvGTe66tDgnAx6ZdpJ8gvIi/vI3rjm+DfEPp5fZ3m1ZjM3R
eQmL8RKK9jSYbGlOCB9Wa5CK41tJlThcEVPP1n01Vs8DhltNqwV54hy+R8TLxyQPNUARXra8oUVE
POic1C1bGdHnjLk6BvvEptoI4OZxWzfufY0FZh15L4m0Dmr7TsLuzkrs41gaj6zx1ANKAKgNp8LH
CSKqbqIAuNV5qyQqbzPEwNnr7pyR4BlLss5P0fxOOcwziU/oSMbJRPZKCeNVg7O5MZsOUyH3Cavv
26CRTTAUHp52kHnLDvOxaBdO3AFlYx+xD2q3pKyxUFtJEmTgiBsLfAckiwZLBNz6D0gpMszvMmLE
nBcnhZneL6FL8QRRHdXjNlqQ3llTWxzbNDvYFUSTYYA31io9CBNxbcFMvs+gkvqgOgPPZoBkn/gt
o4TeL7Jf/3++/H8TgfnP4+Wg7QgQI3/+K05TZWaqX/iv0bL3L9S9yLvQahownG2Gu1/xlwZjYh2i
sW/7LNo2ppT/Hi7b/r/wliD7kjQa0zMwH/z3cNl2/2ULLDt9213fjR/9P2RfrpnSfxotM9c2TNfi
c2zG35bh/i0Td8EES8ucSOxqa55uxYC3cz3031Id3ITGmgw8y8fNeIL913i/Wmd6taT3Hi/KXL3t
CfEY7AdaU2ebuH4V0I1gKURThOHl2AXQwIzC6/ZWY5GZ6GSnpE+GU0lZGVpAYUavSYrcatn/abh/
+/r2fw70dE2VE/zXozJ127IEA3jb42T9LUx9dLuGSr/BOXPS3wzyEGg5gYSsWAzQynSI/SQgXv3Q
P1uUAIm5eFjAfSw2FSxUDTQ55W+nYjagXtpougPvMHnOJRq2gXDl7YAcCvsTeJFplEJsKow71JTY
FmEXwpS0QpyOKVdU1SzIUtHJBtSLeAS0aBlpm7zcPmdWCzk8wttnfVu7YWNsUJTtm4n4KWfUa8wa
WP0bFky3mlrsjGsX6VMIM50uwekduc2LENlv4R8MOuuAQ9aP1IUvYZKIfRlNGRr6/DNJGHuh/iRu
QPfbg51S9xmNfM5NuPSbZECG1LKc+bVvnTAf+AXPAAGSMSNeUJ+t6/BxlQUHp5vvOmPz5/cR/uCO
ekG97B2HrXUyyl/ZkH3EdsbMgsIX4JFgNPDxjTDYO9L06pWAnE1dvBthd8SElwq67uEl4bJtxpIb
SY3GZIs6n6nCfQVHFcpO8ZuEBRfrjUW+Dd/BL8JN1XqXCi3IPhIo0EYmwtnisMmp0zYDTONztEvU
HRjZCaCspH2tJW1OXGF5T8lksf3hQO2j/90gMX7WF+2PeC7MoCndX+tlSHt+u25L/xCDYk5ePVy8
zH+UPKcbJp/DQe+wQl4/MA2zKAizKmjnRTJ50p7KUjGNkVQWRHDu11NIKEZ0Wop2p/nos5xY1pdc
Zkcbfu+s58hk/eEHGGkXuCX/2xrvVWTSpbYFUoKGk0eEE/KW5YfJLln5LbA0gUTbecS5zW56JGOj
X58tdQ47XXJTTQUCDUPuENbIU4rjDSIo88d6/Twjxeog/ZzZg7mOZ08wpltfx56IQFNa9bah8oDc
5x+ixqhPizm8Fm6Op/dQ+ZT4EPrnyadyzs5iabANiV4SD/c42MA42kCMWt/IBdJB1r7Ps5zAglqb
9zpplcbkQQ8fcSKKidKlbuha8j+RhqcVe193Xu9ldN7wJO79gSQ8KLVchGlsd7nJJVwfX+Csdrc+
mJ1zjITRHyC/cjA1e3MqEQSYjcctW/LpfmRvATav+Db8XG8JBMinUVBWr7+fGot3+ISigsK9aNqd
3nFSasYnITUoRgB8Thzyw6r/3sL1CaSDImi9V9s2CRavv/2v16x3L8VXy3RStiDJPPDrxfeSsAo0
QlU2VOLq57WWL/sa//YCn9Jtj8pvl4T5LSlZUbvWt3djXxIiGmHC7KDFI3YHvHQpUSWoS79+8fVv
eY3yv5OguU7i362LUajOwZzwLdePXo9sfZkcCYTJhnA7mgmF4hjjCmuI5FHR/IjuCM9Vg0sh0twt
ONrO0VE3p2bUbYjp7IL15etbY50LUJj7PZ8LWxFXefwqUNOAtaeomvOo+KlF8gUPMP47yZ6dZJYn
Vx2EWVNKTY7qt9U/dZZm0jsMVKxwcA40luu3jjVdOVwtQRRFQY0N2sHPeyU39j5hYb7PFXf3WL1G
3QzTRj3TDmX7HI3loY9J0IU5DekUELnMtX2p9U4wl8qkXuKVbDQ+k1/sWhsGubOjM4ZCNDZidIJc
XkJ2cVDhoFggyqwVaEqcQE9qHF/UU1XphCOMOYGD3I25XTp3SGhbrWx3k+vthsnpD5laMlyf2LfU
uzVq6TD94XvWMeGjL/DDdzIzeAzV05xj7Wsu80uCsGiLXUz7XtD7nKJoBonN5kNFF7ZfoJZdC2R5
9S6M5/ohq1hR0hYbEp5EQz2qnmjFdf16QranLsJ1xDF3sWmIa49oj2dlfHMSUkNhJZVTCviMj/V6
lpsZLHg0UQtFUdMEE7AOetPtwHKCVeDEfqcSjDwdBL71tlPIk7Fu5uHQAfAvzTvRi97BrTp68twJ
spzH0y5whpo15FTrwWsYDmjoP9eLVOdjihuYMp9cb08iN3olkyHIgnWI85sO4Qt0G3PjNJXyCT63
3F1Ry8ZKOjLhxWprbC2810oMdmss93eJZd1JteBPrusdWirxotVoOnvnHnQANKhnNXXK2Xgqx+TO
spZbq7YqqaKUUFod1ydj3bjGYZmI7QpifE2QyfgvE5b20ILYVD2V04OM3A+NveuwGAC5MNJlcLos
PW+PmdcuQjcmGGYP5Drf103ClGNGtlhyb7BqL/vvQE1y18ZsbWFWfC7GjDWR3073wl80YK4M7+Mh
IySrwSOwL54LFxkmkeIjYw7Qklnjsnc58v8KVc+m1lvjFtt3PL8Nj0bX7ki0G04tUqO+xpqWooO7
mce/dor0pJUF3jZNFZ5T4g+C3HJe1sqsmgcCngRPh3opDRuM3KZ4ghYpzmMW7XSVzFQ3y3m9u3DB
eqigT+jNO07143HutQSAYToWCGVQIB7NFIMoOUAJk+L3ujxpUBk3hAlbG2B4wTUfUu5aXyfkWLaj
DMyaqLSJXHcUONDCtax7lAOGCbXBNVLXQHsZCeIMdPPUIpMFoamWba6208EEpvTbP2LBjiIgfpym
xAU77ag6Yj2dtkNVvPRqE2yxvto0XpteWtb8KvbFVbjTRaBFwoS6VsqV4okc3Kdsct7XE1E5KOKq
Wbyue5+mXM6Lap95w62scZKYwVeC0OrxSGyA89YzWYZ4LToyJoiP9d339G7bRWRpR2jO8dTYi745
Zro97dRBcatDQ6ixRxiZqnL5xBZmJCquQmXwYgARlGQxcT24GwwKL/U7LPEwo1QVrv4VpVRafTRv
7Rjqs6rCHNd9SVQFmuH5v4tjt8bNlFu/MOH4k3oI1sPvDfUfjE085qY8bOtDuP4tjkG5XR/R1How
48iCSlznsfIXllpHkrfI/UH6Z76rGowatNHs96XhwTpN9ZtbyeGirEe8l3UXdF0Wx8Q1MQx9Tpy7
3GINxB0ah5AKfWyZNPdxhkkCvn5U4N78WpjtwDMBNWD9mHX/RGoB8KlqbvJn4bd8DLZrQmJIDPA0
7BCncN6vd5idETJShgPzFOO5Hef7xpOfDfNK7lAZ2NoYRM2YMZ540s1hOSaYH+7TWRynGLVSOcqT
hRYvKJLkd0Kw0zQRwKJOsJF6zF/S5C5aWJvXu4K4FEK5euf3mPnzbv2vdSmxy/69MeVTu7CbM9bT
uMmnW2P9nDFx+zqGJja/d2ZCEgVL27pahRm6rnXtEao0qyjwYrWo1z8iixwXR20P5lqJsBP3Fjnr
6yaxLvpSR3w+kBGS9qyJ69ql2TwSIYPPjdcVl0xVSGhEPnB+UKpDqwvqigYIk7jA7a3zvHgvraoq
yoS96p8bLuPv/RbdlgEv2XJNgRYWhTn92I/vTwlGEv/jv4n/jo1EjdmX9L5qqPVGbibvOfJCZdNm
vccz4PWMtdWBWSp26iIlMYDiAGsUkpHQVehW/KFZhIenuv17aYx3Z2J5g+OoKHLlMdLlg3RxP/jn
721af+sTTXjbbMumMBB32Qjc/vq949K3SBYRUdD21qUmfQS9LsGNqFrUhWeevJyzTCeE0iRpgLNd
x/jjNTx9aA0YIcRMjrws9w+joNCwmfa0GsntLrV+aGM7SCe0aT0ES6ntkTxFSkNvsHiYXX5gqAm1
IiE7seFB8P2fiCniwxwDBKqyGKJu8M/Hajj/eaymbnnC9GzDcAwLvvqfr5FPrwIrsMQxe+Yxiwsq
dA1rW7I0qXExYPMPKATpYdX3pUf4am1tR4aQfklZUfVOphPER3oI8cEtkpvCo6qNpDxp1JFymKrj
euV10Z2oHrdD5+W7CNm4A1vx/3A0pvq2f+7wuXLcdALbK7yyLUcBJH8+Gqek6l0WJBUZIZCJ/bu3
oN8JIzwusGa30RjdhGRMrrfQa6pqSE7rwlHrQLgOunZCRR/QT78W2vBfT9n6bOeaP6JEavYIZz5m
Yuwh+M6UexFCl1hpUrHJg4OXHbGvZW+lQu1mLK9hvKwntddnxsbWATT0ny+e+TcFgM7h2ugATMMR
juvYFlDRnw939CDgwDVJgtGKUa+4OGIVD+astomiv1QtYILE771Kw/sChS7lMfWFAWlit26HawGn
lrj1UgBEwnVg4mQnnSpYUMyglwf655+qMFiakIy0I5dYnjzG3kCu5IWuCwxA0rx1hvbZSLDnRkH3
z8f5nwsJignfd0HKbN120GP89Ti92I+WAd9wSAlUsraTfluyP4RGjAtGkHvTZ1FYu5+1slyhhdpX
jb8qZdZ6JVriX8ZkX6uu9d6QyK7XpQyZX2B+TLYCeD1uXO///LXFf1wewYURtgVWh5TR8/72bI2d
vtC4Z8TVqT3Wm8GI44F9faaY2Jg6VgfkV1X7eNhPAs5R9jxqhGoS01kFItfe/vnbmK46S395OPg6
qFt02xUI9C1LLXt/Wo5hDLo+IyLc7Bzxs/ej+JAQbAVTSJX+4YiLy7iAz0CKhGvSxFht1/O8b8oI
fkjo3Lgs+dkMBZ75IXBMp0fH1psJQMOWn7BiCeWeXxzau7VjDgnFQRdZbEuEG3TXFH1q36dh9uRE
rrqq6qDUetsGOzw8o2eWG2D5Oeh7IunVnrcWqVoIAIWI79HyJdva2s6P7QEBMRadiFWI7AYhUe+8
rloYeb14xUVX/r5wFHBMTjHj4O2wJLe975lF+5pg9+5M6Eob1bmrNiNNM0Zy0e+WmGzumctXi95B
Skrcz7X8qNTuKAxaDgnRuZ2U8x3EJm+Apx1F7+vtJBNqrGaiHfeFN8OZ79gQlvEQStQnKzSqL6M8
WN51PUErNmIMCfp2yihC4jdZDsUrbTRYVsPcbEeDGF3Tf8mxM56gqmyBqhRGActlCfkm2sRarSq5
aEzHO002+wXbn5EZGO1W+7b2jyscVQ7W/ZLSAI0FcBRxfJRfY/Iryhzcwu0P/JsSbGCAeCGZn3Ji
4Pd1Eeb71B66Q1bhw4Msex918WvkMEnhSq6V+8SsAv+NzxJ4+1ros7jKIrnJiGFk6e1hnmdPI2+G
e+U83S8wkcgftDa9QsQMJ/1tiZ5RyrAbpYoXh2tjeJRBoTomxV9NzRFEFC/Zl4IOZRDLS2RQuKqr
RZ8wHIlw1HbOwJbq5h1WkBGF5Yy8PZnjaxX1cEK1cT+0k7axaGMYfLd0Djd7ZssRjk9xhtKVTLOt
qIetVFtX3uFnXMU1dvuF1De6iWZKbYHOlETco+nPdafIXLIyG635qvlEyNvheAt62JoEC/YJ+33r
ppSwevMYacmLm2D3YhYZ46MFYwMsg56ieXbPAnZYU6YMHfEHtEdbnkY/YdvQaDMHTDBagVniurmO
FY3mAlS4HmxHLuwuwaHPnf3pbHuDd7V+rrUxonltaLF1VQCVWtPJScp2LVuCCTSalvHTF9yu2uZc
X5oTC40l0ZVPc0VtDPcmL5aD6DDW7z33tC6dTtw91HQTW1uVXbbqdllVCBRsISmNY8ynwVU4lJ2L
aAr0KJuSU4ca6tRXzbNP/vE+NIFSGN/1mPQCo3WWdp+2lrdddx7N0/RTjeEPtj3heYzlObVdrhrz
qaJZtH0YjeIaLiSjetl8IeSOSwPGoRVUFEiB7xxZbGGIzvu16RUyMzf61IQrUKBTmO7wSQSs5SLi
3q7EUATX9jTkmBkaehREo+J0tijICtXK/XVLWHeNL/A5YheN0+5dNF28WWY6bms2mYlj/rns18Yq
pc6jMq/3tfBfablPuUI/qtR/rCtCGN2STIO29j/WbaAnsRsRG8hx58PWrPHCw6G7OHVOctAK2RKk
idAIy2Lezr4ZeIAFghJ3BVpxZsCF0iX6AjDpTBg4xRot1ZZwPR5+6jdydoHQYgS0te8jflIlVjIB
802Rc9UX98FPu5tll79XdBSKbBf0VCb4A+uU3lMMGQ+vMzarUa0SSRMiZkrtg9AjZFXh9HV3jaYk
r7W/tZ9DePNS+ZmoqtEbk/cp647rXbsWtOsTEyFZVpRDOGjGRMCoJo6e7Yjr2r9apPmZVrocjMb+
7Jch/xK+okeNflX/m5GPUMOyv+951LY+pa3nOT4I3V/3PLO0kKSXsbubUXJeS+sgCg9TbNVTd7Cj
v8Y+ltpyDJT5MP6iUYXecwZKNLyHysXA0cpj/RoGLGUV04HK0tnPuZk90h1giMFz7ZM7bMneBqND
B4ZXAnjBVa3cUrOyYMb7bK1LvKwLiallffQFBWlLWKBTva4PWhk/I47Am52+GcgPFRMYQq8GLb07
yJMoO0idOMetV8XViAgq4I6IRnCzqwoc12buBC8/iGkKN2t3WiITYbsPqqypA5G5J2OE4WwZ73o2
ieuKnk3k87rOwtxZVJiRjM9F0b6S3PK69pFmCZzVsNZ+VVBr6ziBUu3sMd2O6Bw2GhR4B6OCO4wK
jm6NXsMceoApDWWEEl1bUHlA1dUWpc6GNWrfSDMbv2Y///7RRQAV71cg3iddMkyIJP6CstFnQ2Yi
N0hdjqSxQM8kSWbpQVc1PF05VCmoA0//XCeJ/+ghhOG5an1wEFqSq+n/9ZYRPknNLfHWO5OwPm4V
1g8jT55dkkpVM73eO7k3/DHo8w+tt3zKZPxAOB4aOlbIJAQjkkN++uevRan2H+UklT7FJOCL6m+c
v9dvUY5TfQTAw1hJ8dxTCbJbjSdUDUygxPzbwGDu6IJE6v7OiPFR7BL30Wmtepdl50iWxfM4vTpu
9ep15ChW/dQ9SeiWOPv1SG1067L+EcF8ZowEzWRq91Ua/1FUInzAKU7UcobVvtf1msC60j7r5y7q
3Xuo1xCEHP+Hlg/7HiPxJxUO2YoJ7nc2B9bdDBS5n3mStuVMoS0KZ6Uq7MPCfBry0eE74+HCONHe
DoMmt5YWLaeWEgsaeh9EZkYtgj4sAw57qew7xjCA5pNTHqfQ3eWzEC96ducLgnlaTRKK7I4PvqWA
Eb1Dr8OgJYzJ2CNpGZq+ltLbNKQ62cOj5ZTRAQPpi9RldKzc1N2Fw04aM/5FXgOfVMvukgE3fZET
zGtpNv4dLAU42+yBZ3dWhv+wBpPdP1O2HDJdO0stP0pcKYfxrfDmQ0fTnPhPiYWlBHFUsxvuhbY8
ZG1219E/CVJvHYwQ+y2Mk59mhIyQnKmFNGgL3njhgzDEMQZYRoQ5lf6bCNUXbD0f4j5wR0EA2mDt
mQeQV4LFIyQfjKZOKfooFEU542aIIt1jqbkawyvEDhOsXhaWONSu5WyS8pEfk8Y/4JwrkUlECInT
9Djn87nQfnTFqSlKkO82/8NrHNyHcJnFGfQbM5d97JbvzMv8eDe/mgiRHBqOjZ4UzwQr4mNDjp2O
eR20k8SLAxEZaEPsQ1wh0rgYv3vbvNcnBrNtjTkg1n8e3n/yyFfd6OIuG/EQSbal87Mhfsgkjqhf
tnsBh6/OrM3dnN4RAjvSlKINMO9DTSeRAPb7tFfnMY/ehq7YjU51KlkvFw9zOjH8dkcEA+LqutbW
WLCPbIoNFe7RykIoCUlyWkibqyzB2Rw++URZ+dy+5WsmD8VFq3xCnaIdi54n71HmXb0ZNS8ZyHE/
7AF2iQrXjpxi3BAZp4dQzkveUjjz/dIBo4q8IEArYYTv+ndRU1xF0l/AKxmfOBdSIncZb1411qfd
5Dutd7+TFRuE1c+hnbGCzNAuIjbO/Nuiw86KDJB1e3yeLEnTQSiBK4ZTbZCFiQTQJc6si6cHx+iO
uW+/hcB7OsaUfK2POeufbI4WD55tld3ydMbVwn6b7fib1sLDTwmAGD0yyw3jEFXDpZwkbO4aZ9EC
P9wstIJUlPustVC0UgAZ3X0DpDV5yzkucItzdIMRi3HQqxnpPmrAIvyWhw1dQDieGQWgcKTbtTPB
aRjiY4U/VC8TPL+bpxmlhxdf7RxVd+4TxqUTdnAjReZhHEOceL9BDthadvVEIPt2MrIP3dKu6LEv
JU1ICN0B/zqyh+8NvI4IGnvAwPvDNp1NJCEwTgCl0D/Pk1MdwrJ8MHJg9wppvjYwSXxMwvC+jBgv
eOLQNHvMWfG5MR+SPHuEu/4OOe3mlz0mavrOgVutZjcWSZwhdncoX2YMjDLYoRpDltgHLNKkFUTd
bTaOWvboywQzc/HpJzZKXb3DYNi/TP5Vi2lCDGdnVM8VboB4vIvh3Yx/ifj1QubUJunbwBDM2nJr
pz/jovVYRrsHY/jOV5/C6FibgAWvvfUalohl3N+VNe5K2rU8Oi4d1sV9xXwJT1w6V/xWCyJCc7yU
7joyxHzjWTe3bkXO2JMhf+j1TZcTE+j7SOOR7+YTQB04JiNy28BtMX/M3HSbVmr9xFWcXhmfb1w9
2euQ05KQZ3Tyuad/KfvsoZkwLMJ1llCGrisvoX8h/7sVeH3hHThBiiAYmcIKdQz6MtHVD1N7Vrrb
GusVF6K3BUcmGz67yH5yl+7SWtF+F08+ZigXjyvkuWYwdu4xrmF3WI+L+WPS+uM0yCcbKU7rkj/H
l8N1B4/y/BwpTBVKhgad0NOqQxn9bvyZTv66NPikDQKudrfzE4lX3IclEUNFTHaNPvBJhAUdwaf8
vkWCM9gEylBmLIZ7yEvGYm4RIKff6uEtDu+o4bF0aQjyw+h0PugC50+vvvVWcTKFjvgHI6nlk1iQ
61TKk0nDaCKIkuiYPZlhqHVoUExWsVZvye/0cK15LsAG2MUtaLJTtTcN7ySr/NAwntDEsksRhvdx
d8VBhuzUgZ7F1k5uqT8Z9nsK5qaBiI/DSU8gGmKDhVRXrSQhW6jZ4dL1U8UYGWdhjFtcYzdhxtid
nB7lECRt50cPVbL1qguz940u38iW3wBckVsHbxdEAYqNsxzi+b3DEk0j+oPQtiTRT+7026Z5iI0l
sFEchYLkSx/uDsxahGcvPV9RKPVmh/0D+h9F0nmymLWQCUX/DUUyXIJZlK+RPj/jwAYEp4Ej2/Js
D8t51KYA6gjPGC0Xjtuo+rQGfZJn4gen6w9Vhns8Eg5EkzhYYU7ktYdCO/Zi+OgWpACGi6aLDPlL
CP0YDcgPB7hDN2tyei025xy7O7YXrJcL/xJWPEfkeJx764aK6weOEBljvo4pbum+ZS48VX+Clk0Q
rFX9tHRYmFFZKn+nJ6t330e/enWz/iwmZ6sZ2fOS0M53sLCESG/GW5EWO0d7WojsNULzfgg3Fnlf
8tkS0U1i1kmvZ/3ENR8yUojtks3NTC7QddBJ367Sp36864WJ9ul1cH5iNnchmAqOl8CsESGhpppq
JT+EL1Of2/K9x1J2HOh7S4Odc9/SqMxZ9d0cxB5Pjg/pob0rMry7PO2IR/djNDwQ5XrxwLGNIjsy
pbjFlgWwnysFzK4w/ZvgV70P17WDjPUME5ctzkpaf5eY2cHh1Gdhc4t0EDggpGapXklLvVYGFQiE
uM+m8z6bsD8TDYHnQDuch2gGoIq9i5FT6VA1LTS5NgZ1kXhi7qIcR/WPBeIkTCDKtqHs+8fUOqKc
2qMxQ5woyJuVhs7akorPLp+Au/GaR6+NVW8Sm3BFdgXmId8hhDCX78Pz5OcYYLv8LZ0Hd1N2pbyO
nTewdozlpUaAfI7jYj5lpUiY9UbNEX867Vl6qP21pZ/OdSOjF8cp+oOZe3jOqZ86uTY+eN18Rn6D
ipmMMBr6vGQv4oeh7Ye7pZzgTql/xlWlX2oT24avF6fzLwcjESyfzQ6/mCV7cdyMDdib8rPfRAaD
JWEGVMYVEmGvQfgHtzsq32a0T2ceXlqysSjeMHnrjp7EDHMMc3Kk7A4u+ACfXNYdsjr1EinaPoi7
tjysbzDRC7NALO5xRAj65qYsaK2mC7RqvL2pkP5qBGFff+qnEPYwVcVT1HAyaBLhu18ZQTY2jAGs
EI937Kzo8UZs1agowo85nD/J9MN5mRgPGJZ1lZzM9jl3iqc0WQweB21XzjA2enc+gruNEQ5z80DB
j8WzGPMf6VWI5jFOYQriVXhwBmLB3Yr85tY+V4KUIk/urMF89tzFJE7ZAkoHFfyWQjYAGUywX/tJ
633Wp/I59sKGoSgr6YRiofV/zyl6CuZc44Zx1sHSll+YDCIUn/AqwRGzBtsZvWHf6Bmc1tq1N3OQ
CBTsjPkZzUu+bH6MR2Pc4zgd2GWBO1BfgOmLhxaTjXxEuVgRkTzG0atPzFxvtEEpvSPqpKemxdZy
TpfzUD2E/TQeNCZkpZZGDNMipPD9eTaKP2J9H/bILRQpIW7bba739dartiHWtS6Etq1LJjSZIjFk
JwSV3rjFzPgOswg/JRrM0JjaO9EHGmXIZrgmwFhKduXYkU/sLfdzln6w5px9ggDMwqm3YCax4msx
tWeNKgFlFrnvGH8nFqstocA3G5qkjotyMrSgCDWZMBwFOyB2UyOZ8zA507MevzvSY+cH04NAMf3o
dUBvM/Ovk/dgYJXias2t8jtui2o5dLq5s1qIL5IMnonIyEO+TPsGiH5HCd8ZZM9WZFfJ2ftVUh74
TUrPeUIg8pQW3p1u4Y6d2W8ZJNtmhNFVjfvRcK7SNnczfm8CL09X756t5ha7P1WiXVRbv0DnN6RA
47DsHml4X8uS3N/Uxiol0w5TJDFSIBnaRVdqGCZaYKUQm4uJb4J2K7Z3Um9+GbLjZLvoV0pquxGx
Tqy0hCbhg9BJoYlhCXnK2dCsPrsfE6Y3dlgUQWXW3yo2wgAK1k2bd9CbgtDLg9Hphw1BbNRHg08a
A64zS/u0zNHV1GAiTU386trVdq7bs5VieFmq7Pj6zcw16xwNmxJLyPukx+QxiYMiM/w7zWGNaKCP
3DEkvPXNo+ks6cmeyb3pIP1eaTJWXNTBZw8cIN81teFchFZj1lto6MdFlxxE6ey1uohPrsHY1ijz
+Qg6ZdBJ4jq8PFWIwzHC6EjElPN48Iy4OWfVfLfSlhYF82jO8h4mRYHSmNS2MMLWRpbeeIcH63k2
iQjLBxnizWvo9zCh8GNa2vCjgV5yKoRGAkVubm0qquSQVywLhWk3d2OP/5Ik0VqiHOKGL8gzPmNd
3OxietdNO4fPCxzGQyTq5tgU8jLPTXhpBvciQKDo2RgfwEozD12jmxej99i3+ybdG0Y5HGMxDxvQ
r+o4eBYxZ5VLelSV3nzU+GOkdzfP9H9lsbj0Jm7EGT69myEhxlUr2BaTzHocBXVQP5jDceWrDflg
HmQZXdZzSnxxigSwLkxS3CzLOJBoPsOKQyqmZ6gi624xAtaxx8oLptqv0G0qruI6yvQIaiYIftnS
NmDHZmrfy9Z7LPFgEkq1XfsQXpZI/7VE5TO1ib1bT2UNJy+YQVoqIgQcaPbmXBmsaRgFqJnLijOu
AyAXnVWCZ1vSUVxaLqizerWXOfd5HmpB6NAgmmAJX79R8TA0zmQGjmVT5uMcgBeD/zEOCKmXpT0N
irow9HYb/ChWImuGz8FSFcMXMqkn4AhRPEORHJbwnOQFj2E2XAbfPOYkUp30Cvar3vhB1fJJHqTM
lcrbSjhODFW6K+QWXMXARDDPkEnzVrikpvhaGzSaHBkGeK/rLHvFLIu4ZaXFtmK3srN8EKYN1c7B
L6Fc2LFxZK1mfKGO1+3CX0aJZHsS1henbZ1vONr0y03x06kR2eJ0hdhUffg65FrHPetscBkRGq1H
XhXu1iPr4wsbXN/ZWHC1NUuc8RTlLDVK7UWPpju7s7nxFNXT85k50V6tJxiCAkLeBr41SpBDYshH
9icwxa+B1fqSWMDpXTzITZ5i92lqKg+fuGGBm7auYqgmDBBhQ+wsn+FgntbYlzv5exciw2qK9pEU
XfiqalJSmfpxjGO5T0YkkBH2RNMP/LHaHXrTly9SMAJMtYRlwj6tQwKFSeOMxtQOYUNmZVYA//JR
s0bqZzV3jYzowyjawzrAchEoADDrgHXJVvrEKXlTdsYRS5Kj0tYb8kJvYeGtDChNzvkOnBjTgE7D
wztTRa1LgTK239aJTtuLt4XwhdQnIm/9n4xHByFXFm0Mp31f2c3L8uQ46XKnIO71EFfY3JC1z2v0
w7o+rWSAaGqeQSKcdYY4FlBr0Ltt1jMWmb48jEmDpBbe1jpBI4qbsRGUV3NAzLUSs9YJzEplmUk4
n2VLE0O4yMquX0dwWMPTEDfAg6T0kMooaNNqX8Pyzn7TND/i/SCQrad7pZKGSOujYjk5mkWYpqc7
UGf8/Qroaz1r4ATHaOcQvn4I0cJu2kGj9+tRFfak6QoFz69zhc5j9PZFx9aW306Y4HcntBfsa75I
sKVMNdpFdA7KHg2GS1pbuEY3Ps9tQ6ICW9Su1v8nc2fSHDeyZen/0ns8AxyDA4vuBWOO4CyRSWkD
04h5nvHr63NnviqJqpS6zHrRm2cvlSlGEIO733vP+Q6zkAh3WxUyPh5ZRijEPEVok0TK89BN2E2Z
6/KkVH457Qt72ujxnHb7hGrmiE8SSzH7Z+0XnCDUT+1d+8lNWlZANcqgEz1u1GxRa0uoieFjVMtd
IGgBqBmBngjMFEuNSwkb12hXBrK0LNrTG33345rwRrqucTxatHCMA7C/lQaUqDdx1GzHv7qkI//L
Qp2uu/aeCa2gLA6TgUC5OLR+lB2TthA8MDy3LTXGQd+HeWAi2Sbv9eLgBepYN9CnbuFkggPB2dp+
7eCeXDmKQSu6Oy3rbkcmI0o4VJPxsq5Vv8/JowF8hE0CIfdG2MFR356cHh1ab+Rcr5uwLTrculPw
+vpj/UdpSMwW2aoklTD5i7LIgE2D58/t6oe2Zi0SXSQe1xaDfc4y/Tqp1FO6bMZKE0OcZvodzN3X
YS2gc3MtKygb5uC+9xMJL7DgKKzm+5kclysjm9F4L2julF45nHAj8mKbC5eSqQWCHjW7LBdkk2aR
jXuHBUWNPV4XTWXgMNiJ/Z7gtDQfOBtbCUl3VblJSQ5hj2eRd5RdMu8kTDT1wLcN+/4a3+mfHiY4
h0hBhHWXesluGekgi3T8GlXOhynyjA2hgjdaeZqmyyMxJiRXdNVn8Nu3dVF/AJO+i4P2pYoRBSaC
QYtrpZcws9/ZYxEfTQdMTRcRNWLW9alh8P+qG22KmIK32+v3W79gJieok+DIqZ8hE7AGkSDLDSif
Yd9y9hsicSNLm2mDcD4OEWCWZCgYDtTkmLxu1T0a8Q3CVZgv6pdUunO9TOjHPBWcuULcUqZv3erJ
fcy8ajuQSrXpc7my3Upghs1NWDBi7e2YQ5zalLz5zvHGnfbGjDlxfx2Ktitbuv7eb+qadDy1CJeF
w2Tfw83AI4zsaj02mPzt2In3DAyy7TKSiaGkMgLNzkH0zodaHeQzHzOS0s7Po/V9kk/NSJw2EIsv
EFwlT8LwsfWTfel5Yu/wRl/hQ8auolTqsZ/BY1g8cIGBqLZuTMCKZ0dkslFKMI+l5ZbN7sG3CPTU
v4h+/fVLaBp4RTJxp8fTxnJADnIMIqB8eiUtRviudeRCPq7Wba8OKmnCI94q+MWsnB2h/akYVogL
WfKqb7UtRZEp9pmSNJtjQNud143r+VnLYvXoUC8XesnT90Ug7t3ZbXPW97/Ioq+GJdzXw6+eXduQ
6krxofQm46RPjX2PUEBgAmCyLW/1L6Lnfmoz9Fxxqk0TxUCcfPM8l6kySHKScp4GpUJpaH3PQ1Td
dB3OZrV2piGoqaSkhYeuXS//ekPCSHyso+CsX5JYuEz2kc9ztTEo+sCog5KZTaV0bIPavzMPW4bx
wEQFWkvyF+xYIoeQxOgjQpa57F4kLxtkNemv+7pI2QHBeIsJKdzgZZdVzQNfcKiJ0JcRXsmX0w+n
ngLnJVxPk67MeWiP+kipVU9TGb0k7vBdbzN61Un74MFEtfq6+zDg7plgZWQssU29yhB860uaQodk
+SbLztunK3Wu0kwndvJSsorqXU3fwXxG7e7l8WeYXd2V3nvN2WWR9245pT/+12bcE6u5dMl4SFu6
rbKdjlqzbatRvJd9xJoCtQN/JWgLWvHKoqckKW7iXC+UTFT5yEM6DPp7p3Ju1BopuwhfZUv6nENw
y6uGrPIRo0fpOaP9QB7EB/K9/UPBe9xYS3nU1yqtxwWlS3jSL/qocu7aEZEUZg2gyLEjt0YJE0HM
zOa0OqSdqdvnaACar0TsfTUOm2kZnvQ/aQ1HDgR547UuAGE3PGfKTTklQ3AwU2wjEdFGVj1JUiOD
rW8blykVjwuGTr20aWuiNpXo3SV3exq9d5ky6mnpgE+eLc77/qtM03hnygKlAgprqKYw+ZVBPXL3
ende24FOMeBbgH6bnjjkjVOIAG8Qjx6ywI7zP9lCyp2EFqbeiS9DnWIGDJNn20hP0GLoruV+dVXa
gBP1k6E1BlI5PWI7YJ1Sm66Xc1VMOd2nXbzT5jYUp+9XeGhXSZc+knX5ROTrvGa0aNTUnyQsjJlF
eDDQ7m6SJbxrlMruP48LAK1OSthH2AdU6vyJ35TwDcc7ue78vlvTnuMAX9MLu78Wqm4xKHU5GrKC
YCV+4sERjTiMLTIxo/pi93b/ICfYsdphFPnoEks/usUvuwPDDYBCkJXmjV+1LkiLY/UFkWN4TbOG
PlP2sk4DuQEj3oxalRqooa4TJ+XxU/InbdXQD5p292rFUSCwfBQS4Gs05+GHCCrZAjYNfzWzrXb4
pnUyQ6xsUyHKQGKQ4kNjm/eepHuaujGjgta7XjJ504Q8q5UpDl0Nxn8xk12aettOnQ7Vr2z3NQLt
sX/1gvQ9J92oke9dnNIHCdtCX28nGJ7HzjvqPU29JFr2oU9JZfTeWSvWMKs18LR+1E+GPhroi6AP
2r2q2vSbtlTuox8S1Kl/iNrb6OrRmQ7QTyhBhRt/9+rqRW8W4UIXfoHqGI+NdWSHIgFdKXdb1elc
fbUTmJQtLSSywDs3sn9nWvEhtXyXhBZ5akuz5AA5fDcqjqGLqyQ04XCYppxYnzDt9gwCeIURXalj
0usKpox5/gBScMjXi2GK62ZYyr1Wu4wtY3GhLlbBxXo92E+zT+eAMOskhZg6UoQEGTkoAElIGVOK
Or2Gw2xMdg2kRWVC7JLhxujCDvknThzs7NcUeIQgkoyt5PW6gnRE+hy6jKQ8T9kqBxN+lcUSMVne
gx+UL1XWX9MHOOg9jXHjSxO6h9AlgtY3q61eHfqh/azvnCjghM7W0bYayXvKWUxLapTqPiAcEPGo
/U2fq/Syo88RaQ9yxSv726pj8EDCGvRnppxqQV2XDhc1UcjaR6TFuSSEbouS0lI/wFrF1o/Kd2U2
F13X6gdeb2AlYdZ+VO9C13xOgqneQBBVb/+0MkWdo1ls5tx5XRAm5EphX+6eGlJqr1r1/GQ15S4d
2ENmF4dwtIkYSX3rOunMv0ii/K53DZwIQOMs5hi+AcRHKRO10C80i/swKD9CwlJROn1wzxgksp9e
hXAmgK6wBoPl9Y888sQrG99bZQE0KR71fVzA4uwirCjjcuGkQtSTam8A5+VE/W+fbTLth2p4kErO
NQwGLpWSFpZV7vSDoZam2mrDs8gQFcTLyxotdGSxFh0HO34oVV0k8s4Ee55d9K86Gf57O0+fvbgj
cK9meqY/q0pz8zyQzrVplVVo7vgx+k7DwP3eGgGlMz1rvfTrP24CILRVKq88cvfUMmgYRro1RufF
SC/GZDZnXWC5sFssmj7gWAXJGjQcB2ISeJT5PR0WTrVU6Jul/g/QEG6YUqaSA5JMzLxaJ3pXzMS+
6880BepTZh2vbi292w1LTtxUkH2nIXmDmqc8mZ51ft351FFyGTAuh2bN8EM4GzWt0r9tZBj0xBGJ
Io3khBrONvlDDRO7wrGuM/KYQ9PF5xyxZbtoJnzWy7AC3GWM76ByI23Oy3TXu6MBeLl+H411Q7C5
9eivJumD+uhBRUndMnRXVaIHMRw19TquH3r9/VIXXK3dUqD4mUMvKu5ewnpXBAvNcPITqHCcb5BX
PjR5aD0m0yGag/G1inK96mFe03Pue0jzFBBiQqVEmYffJWsB4kozJwOLg4OHcIqxfGhvmkEkO7kW
/T6G5xX3H9Y+R9XgEYIL0X5LTO3GmCMGGz7kUmU/pVSYLsT4jcRucbM8A7mM1dVU6jxy2sc/pNSk
Y+DfZY680fsthhXKfu1zwAU4kdrYrvb7xkme4k58j033opdxXTPLBcjmkCAt0MtHJUWxk/F6ycGy
7zLFrMaJFTFNNO5blz6PkdUPrsMNgaXNPKBmn/QczrkcEeaGGTs7r7MJZzmCfGWPsXfg2fODrJ+h
WLu7wkqI8+UnRwMtn4K5pj6PSX88+wGtfRcNx8y5/GjYBQLXsXtMe/mONhWXhhqIwKfwrleSryar
j4FNeo7BgKpoShCdtMZW9uKuDAsidpEniQwXDKl2HlCcYBPaE3mBVjwcLMAmewnbY+sB33DRFVwN
+ZDv24JFeGJkavtjjdaWJp+QXrETsrvP64ZseTv6ZMyO3HeCTn8pj6XPLlBM6ecwDKctHrwP0m2P
bikKKIuYGhqIEJmRlfuhvSDov1Bysdz5abhlUnoXVeJpMuLsEGcp41lyeNu0uYqjPjqkNq+XQTzC
1nKGYQvgcU2HCUEAZFoi4DaAaRsV4EvIZXYWLT3gfBiZWSMiH4wsormLh9D2o4u/pBi8cWo/+pC9
CAxsv03TEiIAwLY+dckljvyrbOkAVwzGzpX+bk1mhlg2qXGQ5gneKnEC9Di6BXb2DQ2pZM3q67FS
6JKsvu+KQHECa3+XRrthMvub0CZY3A1ddB/uAxrdgsKf7tJcgsTrKTC21sIyGc+3fjzHRwsEYVNs
l9U4exVP9Rjb73gfou57n5Rf4pa3ZLRm50Ku+n0/Ny9raJqw4XDu6v+p6cBUXc0qLAgeLuPpng6T
CtKyv68LGsOshsFrzM0plOa+6Cx0dipNeJADw2hubVfgoOLKlFjHJszakRhOM4HkkLFS9lv33nP8
d50LlTusSfNbmY+TvwLIkLhE0o3QG5C03AnjpSZX6Uj+/Lxr8XXE0h8++gHU26ir96DNkDcBiY7W
gCHLAB2uSYf82AViYELohkzdaDnY6E6mKn4KFsgm5IOybhHVkJVkAtt2fFc7ITGiDbgDaXgbf4bw
nqp6jvHTp0hGD4zEUQMSAAKbuXiH9P8rrp1tTvz5sc3aS+vHyS4wjYlSZMqv/C5/buZhpF5IZ2By
l5h0R7JTA8bNpK3n/SEFBg8fIaXO3tmpkx3jVv29JrHVjIR02lGFaqTQNS0D/WuAt2Ge8g8UG+5h
Hdpngz7rOuHNb6sXh5HOHp3eHtkdja7gnR19lYgpruvURj7ozxc5dcHzID4F4LXcObD3cZR8TsxZ
3CQYFMQaxrfPSbmulxBzCTDmGygstLZsWW17n9o7mmNEBhQuGeN21EaneKZ+W6UIDqWM3w1MAeAo
NNtJEtPYWMLcoi4L8Mwvz4NFjGKP3rGEyXFy6hRCAMa2qSW5a2ms8YaU0G5C052l1pUPkZaLChRP
1s7LTA/nUo6McPqOEQmcpoWYvPRLQEzOySl6/wwP7W5YJ7lPOEUhCKHkmKpPRS2ijWho45kZg+W4
+p7JOd+XENHpjaWXuSEjdkyWDPUmBhVDrW1Um9i2fUIBiScMVVVQFWSo8f5iHsnM68oGUr6m7o4u
htgBIn4O5wYQowdRAy/hDohHSFhgc+3EJG9Msn6iFXewHaS3novIvwiFh0GLpDJie7ublB690dkL
MOyiRxPG5N6k23Fu/XI3wgtVixsai+zSJWBAEcWLfRGMqHhcLkQdEG1FNCveGlUZScJ4fq+Ltn51
tdk0W5AmmWQ0Sct54w0seWYmNhlv20AHIoMEYOTovHcIj7vSha1Ww2PT26CnGPZMWqbtLMSw/8PX
8BQS62d3nW2qfpoKY0L9br5x1wUxE/R8hedB2GhwKLIbkbIimFP8UiXoKVXtod1YkcIUhx3jgHJg
ikSDxp3wCo8RJHtiRukqIQRS1jX9X6+zdUIM9mwANj468VfDaIA+u9nHwgQimKObt57CTO46lF1i
+hBKahNjUQ3JiJj4tX70BrYWtJdDdBN5nKx6WdF2NYjKCcxb3dOx0gg4p1XfRiDk0n65jSBjJElb
XnpIVcliHscBJstsTC6ysMQ9W+HyNFjEeLZlILepNPgbbDK6ZtPHibShOzQx6tLnikR5NIPp8yJ7
b2+5y/NccCCPPhAUHb16C0Y18a3K9JGI74hCD06nqlrZdp97dtoru7I/wHu/f7Udy5IwRAw7r91/
kgHK2QE6o87ns9WbGLUhb+bJ8thMQBZUf4E0eGYoqvkyLAC9MSUx4vXZ01W9s9gZGXqNubdMFdvb
XidZui9B2EyM4A78Ad43Kw33+oSVhvjI8LC9+kY833YP8lq3evRxq04iou66D8RSPej+pj4lJ/X4
eamsT8prD3nkmxEddRVKgTHfaooXCqSAdWurm2FGKDn6yVcKiu46RvExqq8rE6+Brp7V2KFTUzt9
UNcOXFN5QabqUlNM66pY9wz1p6XedeoQ55lCVmYy0pPcoo0KGmilv3YH3DxtXQot+l8MI51b/f0G
GX12F/DU6oCpqFsdRekfXt9fSHMomSScO0EOguXYaGd/dluEpUzYika6lpWksaMGRaJzmf149SVA
lj9LVKev1B93eFTJrlwDGmTM8Gkj9M6jGOp1FwMB1o9evY6XwA3b/StqgvaQZLklSprXTfVWSVdl
/yyfwgIehsLmwK36kwv9v3GQOMo6goMDyovjuG9c6OBGy8FzCzqBCu2V5XgAY8u7N9i29gTnSKaj
rbHVuBLi0g8k7dLAsJz7LGSn1E19MgifOlrm29+vUra6mj8vUo5nMlFjnfIdgZfk56st86oc42zy
tlFYPTnwhlY19wl8TQ6r93jn59ueSSGFBLp81WpLUwA1meLIcWd016KsmNNi2D4VES6E/LsyaOqV
Vh/9dXsRIPbDFKc2qlk6YbqZpHsPlos9gUQuTgpU9Pp3+x+FHP5TNuFPAYbvob1UxW8zDv8xCVF9
my8V1skkivvu/+gfghVt+6n/9NM/7DQ+8mH41i6P37oh7/8NY1T/5f/tv/wbHMng89v//l9fqqHs
1U+Lkqr8kSkplOftn0MO331bvsTf8vxb98tfeiVRut6/BBAa23d84XmeaWGReyVROvwbU9imD1lA
+lAV+Dd/xxwa9r9AcjHD9ImDYfzk+HyJv3MODcv8l/BcIhAhStjYDM3/EYvy533VF7TxTE5hwnZw
mpq/PLJgj9apMAXiK48TbefjlnBRw40VXee6ERAY6BP/cIXuX9+HH0mR6lf+4TV5/UwWIxthDn55
Ebx5gcPWMhyC8IAX+Z/wU3cbfOpTlmHtMCfjHjnrjVmY/s7OiS6pbTRkpT1uM2tGwdZVX9dWAHsx
JxQQRXj7+6/2szlNfTNpm9INmPj5JpfjDVJgSYgBxJZjsJ8DMWZ4ZVNs+s/6Pfv9J/3snNSfxGeQ
Ysl5xrVxR75ZKpomHnrRotiH4XIZy+o7hKrmGCK3D9+vRNLMrZn+4bdT1rr/Wp7UZwYOYQ4Oz5YP
0eItMKbCV99S93EsGOz15KSnpM2M97PvLVeosHFCkShXd7vOQMDw+9/W+vXXhXPKw+orRAJs0Df7
EDMlEM0JMd92nuEpShAi1Qn2B9suaCRCN4A+97GKaH/R9kFcm1qntGseo4DDDW2B4srMB1S1lnFa
WnugNJ/fleTf/OnJ/Pm0q68QpTdYGsysPmyJNws46yzd5RrNT12Ac3OT+DIEk78tIY5ubPiZ0Kad
26JMNw3odZuie+dG+IJ/f7GCX5/CgGRTngvgOLz9b+9TGZYDrcEi2cxBeAQwxTnXrZkGeRuVi7p1
QyqcSBCqZFZkQmAnc90JnlgQ4d2s6sdhjbwzD9c2ExmCvtk9iSBOT1m98WIv3npr8IgtGiOLk5Rb
dIzlKZzPOLfq97oVKoLJ2Q9m+o7dtzyY/fS1K532wfQAzUF/L09RU08nZzTvYdimJzH3nzxyoXyZ
NCch/WbjEbvLqaDfBVn4mOYVkOYp++bUNo1fwrJOMv1rhr4I5ZkpRIaiZsP5xXoE/vXVZ8VplqHa
2CNTByOs85070n/kHXloHAstMucluvwb9CEAWez7bHSY6LZ4D6nfNp1FllHuR9gNjfh9rqYSQ3Uq
xCwuSEYZqZrmdzPnhgam3DB/6PdTEj+bobi4vVUcJ48AbxwP685pxGcGAPM+7zgMGfbgnta+2WYd
87yyW6ud3zXRIY5YoLBvXlXI2P/wrro/nyX0o+hJm0WeaEtHIi/7eYGYXVsweuJRjHF3H2w3x6sl
iIaogxdrJL/HssZgMxPmdpWm9XGxSzQLqGuzdb3HYfd+SHvoaIWahQTuZzwunhnRrQjcHnEsq33D
0MJDDL2VIRYfLOfviOtkLHRrQ77CO9RUYJMwtkJp4IDOrfdcMhF9tL4GKUqbkeflTkQlYvPk0QrE
gizdQmYeM07N4m4il8P9q14kN9iJHzLOI7s+sL86AkZa4BdYC8cbD7L38Q+vzq8rnCd96XHsFT7X
THl8f2CwuGEVyjg3CM7zZjL82g9JtQIqEFhhVnXfI4wo0AIa6q/N7z/5zan09X75JsdttS375lsa
TV160ehGfLQLHvSchs4Tpl0aRYG/bNGDUtzN5l99HYx3TRjvG6+NzmHs3MnGM3Z+SrSAFPP7hHHh
H1aT/2blVY+RZOllW5NvIUYdAgFPIq3F8sjM+V0jXe8U1Ux0OOIvhLpcyuTh95fi1yOFOpRY1Oo8
oiQ8v9neLVSKqREybSPXtqOXvucQsF7wXW/CBlqZJo79/hO9tyumwGIEuRuYNq0Gz3v7kTPTS/qN
k0PsR5+wcBeCpKOHes7dlykpuO+yT7fraF/cYejvzXT9OrsNw05jXW7idlsX0sXjt+2j9Bm344yP
VYVoeeRQzkFVbyeHICmGH4mkyJVB1h9adHd70TDQz1EuV346XcaMjK/E7A4dgVbkAhi37K7Ovk0Z
dqicZVpN3U0F6OVqsNzqkFbdcBNPmbNzAnyiQSHSm8iw503nTvM2S9ca3CnC5d4xr30nexeTcexC
7VUIk6Y2CXFNpp1VWwc5DQRGTDJmDi8d2MHtxSgkae5reRd5rblrcQTvjMEfdmbQXE9JNd81RIr9
/hb8ssPTIOIkZ5s2yHXLMd9WmmZsr3hwMHe3/pIcHLshNHJkao8YOtiPrCkRo+1TvCzvswLVG/Es
8c6dT/q1rAujO9LR53mJ83d6yFkV8RmnWbj7/dfUJ7gfz0B8TemYJicgh0XeVQHiP64QeYetKgs8
eZUUcb5frLR7GDrc4v6UTwfXnq2tAZJjH0U5sTOEDDvRRCDYVKc72ubRNnbH08IM5jOEGNodcm+1
RfAuIHeBeLH6HKXipoxQJFpxI6857acbo3UXJGgIKbwlvCTudTfRUmytOrhrBT5u37PvWwVZJPK4
A5pk3C0y3XdlTKer9Q/lfCIjob1kg+ucJpNMkHUBjmauePhjnPo5zLE/rBjW23OiMD3OPyD6AqCh
aiH9+RolkeeOITXL1VSb0XZwxo/hvH71jUHQsLFKnrNkOjNr2Fax6+zhfWIlX/sSTQl7uevKRjHW
n0juAM87yoE+eU+xPuKcNyL7jx3KX959yloA/w5Mf4pu6qmfvy3O1yjsWlSoPROWntzyTboknzgF
DDfLzDgvC2byovrV35Tu8LntONhnC/qDoUdpOYku2PiJ9wXoq/WH0+TbMkdYbAUW65png1yRmpf/
w2bU2XgS/QZ3s73AFgkYhRidVWyR3W+biKPJ75/st6uu+jSSDRzguz48lrfnhYkvQIAijm7EFykt
ZBTaZmAe0jj9skzpLXKq8k+v/K8fyYdRvAjJZ3NWfXOo5/hbOPYI6ssV4XJTSci9XXdjJOv3MORI
300hbZhcYS5UXJK7TGd74Kjp2nlwdBOYK6jQksWAZSBxRjgZKJvfXxPxy5NsSQplvSWY1N5vq6wo
wsrmlXUMmzAJbvkvv3bkA9DY89wzA4l+3bEKeOdyHe87mYur0XNdmvwD3ZlhcR6KiQI0pvrA2ZZ/
yM3PnMUX1oZGbjBI0ohXNTOp9PKMljPbuL1d7+CentfJ606SvDR2pX5vGvP9738vfY75aRWz4O2w
b9tUKep4qB69Hx6tTJKYnq2gsxJgU9timMN3cd4+kRRgbkTMKxoGai4Z4AgvxzbaNqFXH3Mmp6uv
Hnzxp57cL486y6rpgoSkqlfwuzfvoJm4Fc5rpG30kK9FYc+0oBzONWtNT9oOXntR/8gd+vW2Ckgt
gE8ZA0gHKeybX59nesqaomDkbnOoMyPMJA0AdKbOK8uz20c8TPI4J1Qt9Gif6rkVBH01N2VVkand
SXNbZzUDrUm5Gxhx1l1l7hqrCK88a23PoQwjbIDtAzYIPKpFmez83mhOka8O4f74TIrnerSj9JJk
2Ap+f29/ealo1fLrAVSSvFb+2xZEliG4GhOylXHtgEUZMXB1eDNrlQjoI/TTaovff6Re0H96nATt
dZ+SV3ocXPkCPz9OhdPn2J5smtM1ThRZIEcJVwshlDU5nNcAzpjSKk4IoNDJdiRRYsm6rrPMhkEz
UFrYNRy00IuP3dqTxjVdEEd2B2QKZ7MS2Q4dF77DZDb2RghLu8zP8ewVD8zXl22ZtQW5deUepZQk
022kOCM5mXXhg+XUIwi98fO4tPUjMeW3c8ggI/Dyb5QiIP37G+GIege2n2K2imHoZKzrthkTdl9a
2ZlClBDxqjxZVViibutQ2RDtA7iHJFa/j+ObxSThLnLbA0FMZMCRXN6Xw3hM++klVkOvZFkwVE5Z
8dD6bnFEwkvqWJgOFzmY4FU8t8W/QVYl8d9Ydfoen0thHrmBMTMOBZkq/eZpFAdLTUhoOF2jcXyK
yL892quVb+c8T7aLL/ubVIBPbq14mzl4DH5/e121X/98eyW7buAFtProa719XSRVR21J6FlmbC5M
lEKfmWGbbWJ/bG+Ktr4fC3EiaJm5FBrHyGmjO9DD21TcI5zBx16DNlnIO7/tr4lpK9BuzOvjmOQn
3+U9QN/0WGJoP/ZkQ9GNjnc2SgyldcCQRHbSeQzW214AkIgx1XBSRdHhVtm563CdTwn67XA6lEYM
znEcQKyWLFrMgbZOTofb8T+Lxq7uQGmyiGXdWYAD2Kx2kz9Ww/pYKJNoY37p3ByTfWgk92NAI31e
X+aA8Ze+jv9PWuD/H3auGZD88JyozvjfHe/bTwUd75tPcGD6T28ilPRfeu1cG86/fJoPLLKwml3L
lA4/77V1bVjyX5wRXdqlzOC8gJTb/+xdC6kb3mBkae06jp4Y/926thza2q7rUKX5Aa1Ihsn/btz/
3Tam5/+Pu4D6+B8ea9piFqWrZbumOqkyXX9z/IhwryA5MF/6drZB7+TuQ2s7jwVpxJ2QMWnJw3hX
NmThOkQ0f8Lz8zVKregI/57BfjMBATcMF3RvEAfkFyN6N2R0gCL1ToyeeEKLchuvXnbvL6GxJ6Q4
23OmqSY0l34oUFHRcSPX8jJF03qTuhweWlfUhOCdqzixsITgSfan0NmSvOefTWRWZz9ZPnlBgTPZ
vSvHAjjAlP2peUiN/XPFz3XxHNOyLJ8YOLUjvx3ZVwLMrSziWw4+97OQX4WNoh5/6ck1hqeZppVS
fpEm13jMfj1QHGjND64/3g32lOzmlD8OLVpitk0Kc58zO4zal6hGqiCz5Lb0xyevCbwry7C+VD4B
K7U/n3sBm8+fvgINIIk1/avhoA5gNJwJ0Jj3Jul7tyLsHrzQcO7jgkuAFTnezMUa33glksWmEtgW
IH1f8SSS6pq6FfwhHBrkO/eARhIAt8bdaqX4Cmzzhniai1XCs1vjUJkLnH1hYPTBqX2zwjuPySC+
MMAuaZ6NdA+tZeD8yaKMlfrjYMu/pIqArubkczh5IHPDGcMa3KYJ70s8Zp8w5j1jFEf+cT+kcwIN
v75ZvP45nyz8mTGy5CUkFBtNJORGxm0z1Eo5f109/7lI6kexBg+jX4KcJbZrN7IZXvUpMl3Pz09e
DO6jXkCoxvMZ/gk/pRuBgxLMldb9gdoRPq09Ha0EgoC0FlAr03SLrHRmVbPmU8nGOhndGXSLRcmY
s8d4MWI0yp0NM1u6qq2MtxU41M0yiu/5QOi6v8QfTfJTr5BAwYJCkYqLMCwOGRsRDVjyAYb2bknz
+Q5mJtqhBRK1yMgyqsIbv17/sjoz36XjJI5wF25WRDLEWiX5vhYkkDko0No0PycLiUS+SaBJNa2f
szQ6lmtyjgLAMRXd/21lokPnfH0kzHGA5o1DsN4UiHHsGF0ob0NM/iOtXh6Cxw5pcnSHGS+8qQec
0DNuITl0pIMkzlXEiJU43Do95t412zCkN1MRipL1czv5j8zbjojy4Mh6OUwZG6kHOlI044SXzrQh
emZgV2LZLU6GfQXipIkRiqxV2zqChX0S6riMHgqDkGt/HPolRiKJfoqSvoK4MMxQSZu+xTXmTv65
iLz8UDnhrT9GoP4CuspetAfT9lxQBqHNRQYxxlzOMYQTucqg2DjIxw75jEPcS22YNcqi5yYBmgqb
rCCvgnlnrdRUwq7Fpl7EdbLU0RNVAJ3mpQCVCllhDOMvwZRc29ktQBHzZcmIKRvM4rs1R/i6626f
ZjG6TemW18M6yCuzSz4ORR6TkmG2BCdj9mlsVFay6b9RJFhQA1MJx6c4MHUnYYVm5o3fwSsyEkjn
HSr/CpgtQ8TyvoyCT63dELRjwlwKJsO5TbNb2VTdeQ3iy5Qvw7Fop2gXJ9E5apjYDJN1wqcGtAqF
Sivahz4JjiJvzT2JYTn0/sHGujfIUyTgvqcZ6edGalx63yl2PdL+3VgZj2PmM4tBh1WN5TmwwAq5
Q/9eiAJL/XAfxT4zrGJAZ28QSIHVejsQHHPVNPJ5MeszvtERopiPczvsDdYC+gIrCjYDbj/KDTS0
uaMe6lgcAtcjv9p96fzSeW+17CyEQC9zmOKaSGn1jWTT89eJh+r90zgjGs6L4LnpWJHG0r1u4g4C
+ZKtd6KInurYvAtNMN9O5IIPKkk/I5qI4DPoUIR3NwwYrwwzuzRlRopDLnd1AI2BkWiwLZz1XNTp
ybM5rZlEcXK8iq4r+EpUPQnCyRnyAbgqxEAfgdZxJo+/DxMrZi7i/ioKbLC13l2HJGCxFBPMs0/U
EZwJoIPbYIUWhnG59JqNtYKaHiwsEp1DLHMMOK/qjH2ARsfKfXmI7KbcJbE1XDnTx6ZqSVq12i2p
7bRVa6B5jo3DIrL7bW4IUJIzlBsc9mb7JS2mu0Yu6SlubtokZpGHbLKve3M+RA1xhoAij2zwD4ac
D6nRfpI93beAP96MaOC3U/ZSO018XnOc+43sLskaAp8Lw3bXh1+FgX2EuuM8lSSVZPUuB+p9TuyP
VRCaWyvGUjqHqCzyghgCytDbAOb1NaWCccTL+iUryrsl8L8v7KJ7TFUMiq7WqGacI1MidMIke9eM
w3IYHYt9DJlklMnh1nVBujXSh9mxdLdJl1vkoOU3Yeey8jUdgehrd07rZdOkTXsamHmekR8TJtbu
CHrPNvUMcXE202o3+61xGUp71xTG2V2Q+3omreC+hw5R2cB45rDFClNMpywZcKrV83EWE774RTSb
MFsIGzWLeefX7aZ08ooROV3Gyqo/UTeXB3Ke5bFjZ1RKX9Ab5hWMiOIsUHimhB7AEyvfr837SYL5
8OX0XfwHZee1IznSpNknIkAtbkMHI1LruiGqKqsonVo4/en3kNnz56Axs9htoB0kIyoEk0E3N/vs
fGqmiZt22p7KzZQipve1xAhpd9ZDw4FlBHWyyE5DUx27hlSmlf6Y+UlsxgGoBKCtHwHCr0sEwPDS
6RLSiYyeTc1Zgh2QT6IwIasQ5GO+Ro9SP/8yo8wgHmAgY23c2s68V4A/NgWS4L3RZOZtlQb+tcMs
GLb13Om3qUYKKadgVyluD3Atq41Gr+wRhTxlP9oEgeLVf8CB+D9HAhRKqMl7Eo/XRhvO3uhMf+Ox
ORWtg1TIQuPUWVjpTZb2mYBFpQ1ua7EKvBFeApQx9vZew3mdubncmtDjb6uGQkCjBdpWSTu/0HNf
IW7Dm3bMox3dy9bZz0YQOdiOhb1n4u0VO3kVzuXw2tFFcjA1D4dOU/c+6O/gj6JZz8Uy+dS4bo1x
FVrLlujzN/qoMB5fDlUAKSnPX2aaRJnmk5vGsQ6B1tA935lSheqz0DnlMgPp3/a0ZafLO67D2PUV
lQ3MXoJxOKGa7NR2fUAuD2B1NdS2fV539Fw8F3b8ZyKruvFQMTdFjAVVUOHAUmFexF2BBpLJeqNe
jBnH8v3WV1+39MF4Lzsy9LaFzzvIJDffB/Qob1AVv+MufUwGL9oXXkPJJ+8lemSTT7gMXx+kjplV
PPla+s5bbspq1+nTg5VqRbXoJLNTq9Bqn6Z8rNCecsbtFvzlUGZnfTJfZZ70B3IynPBlmMTwUmSg
QB2d2d121dXVInlkDhjDdSCx8RIXbnFAvaXOTflals0YrkMUzGMYWQGt7773yyzLOvRUxCkETVHQ
HI6cm1Z8OvOWRFE/pGevxWmr6BEuFHG1R9frHLTSuVlPijE06PinWZVhQbF+Pzcu7b3/9af5PoPr
MTMf0bO2FflFz0l4r423/InixK2I4wKPcKCZQYjaODLjXX3bDnW7a+AdbXpvIFScoRKk+mk9nf3a
9yfwq3YLv9P369k2Hega04BUbt0tOpPp1qrQDOQEHOu3p6j07heUt+YJYfd6yDAtuQ/a8k+CnPfQ
Fv4f4crXOR6BwxvSC+nyQRUKf2PrCZhx4EX4CwjMT3ZAgLnf2PqZunJjdWCRjaD9GgpIKV9bpt1f
WSS+BAEJNt3Itxir1KE52pRPrB9R7wKYs/xm45Ul5SCvCZtlyColTlVKdLPumVkbCsxUiQfWsYAR
Ca0mvWp2tIm4+vgZwRb3hlg/Et9d60ogqUYdQ3YXrpDHbSpcBzSBAZDYnPncedBBxM8YwCot4T5u
kSIUeHQgHpzacGhAJ65bcnkUMb65E9G8tCLn/SV1uw8a/uIDIDRofMKxF14Va4ymL07r3WD9i3/9
cLgv0G9FNT13b+plyjB6+8UbyoaTVl3WNy9/jxUt31o9v5vT/GJrhXdbONmC2aCm5sYxYFomZ4Ai
PsjcGAXoBpxCf6tgcSU08FDxTk5ieXAdrAGyrmdEx8bw6bcQOq4CJbkrDOAyOEa365An6p+tGg3z
aJRfhyOg7TtJDWPHRGbeJpoc8eGrpsUk07wNVHDbRFA3baAlt4nbTXCO8h+aPlBRrVzWUOsDQWba
N05x/X7W+lRD0Z9CGQCMgkY49v2oT6Fg0+oF8GKj846ajbAYGQJ3nD7/BN5b3zuxqh6VXzyshxvI
SUeHWunXs/TafQ3Gonmwk4rcXam/rc9qkwpID+A/9MxG8W4l2a4+4AhSXtu+ra9TAHsbclH933bX
Y/PywLpFxPRpofw8rP9gfe56/F//fj2mz8GnNErj4DnROfJNWCKN22+JCXd1sLg1Nf7JnZzi6Pb2
T1S19lXTSWYlMKiy4jNQNAYN2ZV2glPmgSbijsCnYL5KwSYoCA1WbWwn8Tr2eMUXraVfS61B+5z7
YPAA2PYQ5HC/k1pW7FIR/0Rmdd94NdMqfbTCnB/nzrH3WhA1YS+1bZVpL1ZaQUpilaryIdo3qRZm
KRnCyNnHWkHXdw+eto5yY6MjiDrY6Ug6Fo2PVUTRMULKeqX1rPhvAzYTr5nb6EcDhmFtOsGpNOXe
iMQjnQ/dFjE12YfajoeN9H0aNSyojakDTa7/dFz8LFVc3Y05nd+sUw5C3DfgXsNuiHeWZM7uRxLA
enqdp+nedIA9bhowFnvPtI8s8v70QhyE7fwYijkD5RO6M7okf7TH/ZhcCzXlIVHLzmyoy82SOAUb
d3HtpQrOUSX2k2Ldn2To0WyALlBvzbKvd4ZD0QF2wCnK7J9UW5J9qYPZRSw27WmrdVr5ScIhp78p
AK1WFfuaS+dklQ3+GtaA3zwDpz4JPVvuOzfAvSLo4NF40akWQXOmCcikpbl+llpR7x36zEhecXmq
SRPXDOuia0wPEA7Jc9gQXbJSGCCyQFna1N50SqsAVV/6LhZ2aQ9G+tSN6tZLbOuaU8gg1vFArHeA
W9v0gVKWPClN67Z84B47jaS7rkPdV+k1rbkgOAJD6JSr2N5Hs3y0JvRRfpahrFFdS8sMF4aqnDhs
cTmYJvO5NJV/zJOhvXaa21yVgAcR2RF/ZG/Lp0wvJjMHRLDnRol8k5U1rjuBues0LwB5ztWtD3l9
0cXv0tB+4zlKbp+WMz3Na6jfEbZY9H/mJZ+NNUGIEdfMSkCSKHKBKCOYCtPlrbPZaq+wbLsrxsuk
N2xvS/x2P0qNXlbtKe/m+OQhxJ6GoDs5wwQE06WuMNaYNk5ys+60y3lVZfvHljczkHrCwqg/aKrz
rqoaWeAs5ihoTm7QuIcltjJnj/j+6vYNwGJumKBmeMl2cLemQRSKJgmgbJnvtYLwxPP4k8vSKBGw
/5h9ER90fuibyRHZvgQetVEmmQ1jGfSo2w2VrEJnuSvlGupMIHLQ2NOS6B0AQla3h8BQJYz7lLyi
lv0dIbOT8aNkRZcQTdzzpwMGs6NL5lBneO1QUbpYCX1McETN0M04O+mDikiTQlSNIeeQwCNgIeli
AQKDzd61GPOWy3nWp/mX73owQIZ2A/n/LW4tVoPD+DfA4aqDuu5aUxw2xrR3spGu8P5zuRyDrHx2
zAk0mE54T50GLWWmPyuL5MtQubsgH3B+JgJk1aHvlT5tRyvornIZcLDOj8pMX3PXeXCLgrtH7J8y
2zSO+XLnAYC3tWIazLo+fQoafmw1CbTE0t6SZUFBO88TULI74p29IZJPbCvzTaypX9Gr2eu7sTVP
gaxyQgRUPnTaQeDWaJYBfG3gZX+qBv9Di6w7jE2jbWRDLNbKkXJi7R6xcwuurKUCnH/z6Gsr9lW8
04AkbtcHnIrVdVwWP/16/m30wXj9HvS4nK6+q/45ppZIubQgOv/naaQ3LiaaH7wCyHzh7PFmIzXZ
EQ1AlPph4wFAtyDurqqmqdvq30RVGQgR+V3lbbQfG4s8iFvSCJ+kRzUP9hFQxqvAB+Ug9QJItdOS
gZoxZfCsX8gESfwWDR1L3bs5JiB66/miDG/eDnWDs7aIHjUtznFasZ09xrZ4gPpNmPiadbQ5cyPG
Gbt2jJttjXfs0XHT+8jMsytRp0PhtVyA5niXuUNBE19Lkjd2MdxSVHZ3kHGnq6Gm6epBlNcUL007
NjeHEQhwkO1s4U7XzM3k1fHFEAJn2vuyurQYYexi7klTC9Xaqrt2z23B0TUmyLY6ycL60aUDLaHd
sKvGBfID5XZVR/abSAH0M+jDPZioWEP+55Vmd9vRzr2t4bacrDp+sr23DOzrZZ3Zhd/1oeDjmHlj
IaUssQjSq0tSYQ5Y2vAXimIvxxEZbVzCCYhsyA1QOUgbln+NvLUOLm6oV2uisGo7Oh6bdkmJvORy
Xu/OXpHheiPTT2EXR1GX/RVKc3cVXW4daE4mocSdXR+gV9m9BreRlZqOoxz5XG831fF54kJZ2iDd
XVEbzEDBycDgyoh1m7C1ghC/EF3tHJblqAyUgIKMAdqUactnu7aN3m4Rjf+Jmc6NvH/qTGaWkVzs
vtHhTgfxj94lXS4V4KgIr1rR6+cEnuY1bW2BqCVmc93PBVGKEXAtOFl5Eb6xaVLS48HSK7tOXgax
XDjr+tL29qPwCviJk8dtiyZLPEDTn+Duj3bLxDsZidqby9+jHBCEQf7a0Ew2bmzgYbvMGPcCreXV
8dIE7ofh72Mbn0EYcFYG8FSO3WIo3u7ctKCfe+akA/5EMTdYKdCQlMsMc5cDSSY8ZXLp7l3lQPCo
3HPv+2TB0kwDKENQZc5zOLiGs+mRu9IBPvyEQqod6ggpcUZWD3FeL6/r95dGmuzqarHb8NMfM2Uw
VofJrRyIU2oPiIapy0dWbichmX6Q+N3W+fA3sYCe6G5VbaEIz9fR4m42Flq2ETEew6ie0Dgnx2mq
W7oZvaMdu+PJTd0bLeCHXQ/8KSeteQJKrTaziZ6u94It14MWzuQ0KYkheoyUaPe+ZV9YndznyK+3
ejpO24DFRkFuddM3mCCzTBIbY4refNDozISAhIP8Me1NdYoaWcGje64T7N1rHbrC7FzhNwSnuCB7
ZUefo8UJnuhYLdp6DyOw2aWFgpemPoeENVLQ6BHmyUw4Q6ZTVR/EqWvzh2RI9U1kYwLcJtlNoZz4
TB5jG4vWpqU/FsdENL+XqdFxf5j8MsiWmNwZ+pvcbo4alwYpa2rmZxFFL2a9eJ1E46VI8IuqJ2aZ
g91o3HL6gD7NSQtoMQF04qL6bYP8w6tYIE8aAbnVeMhnunjn6Q4kMVJpOwp1u9po3F2CsBK/pHhP
e74bVj1JBYeMFBSKei/ldDcPsj1qnbvvDY3UHrXUnetfsPtDK72cxrbWmYCsX2OT/AysperXU/EY
g/RRn3PzZGAsfdMrlhJcXb/LJnvX4xn2ckGfoDeT/kyS0B29j4bUDL9sdTVzCt/8jVRkkw7jxJk+
zlXgl0F4Ti2TXmz+magwbNDiMCt41cX0Z+SkpHQwa1S/bauLWPxM82F267/rVTtPOsZbQ9yB/I/n
az+3JYiGOg4DxV0lWeLNKfKoISzDuuuVsOFq4hm4MhwbDSbizExeUvAQ15qI6qAEbcqGpfmwL/Dl
KDzWnF5wWW/xFE6NfVITXHzd9pfJ7iv+X+e9r831IZmIU67TZ7D+uzIrWCN8zY3LVDEES/0kKAaL
VCa3hXU27RSayTgLUOgamrxEGT8DMXunDNJfv2l7iQQjCMrDdzrmO5f1r2Pfa/X1Kd+P/iuB878+
b33ge9n//QL/Ovb98usrr8/7/z/2//pu3y///W7/07H/+ydY/8X/eiKkO0NbNUsgDGN7pCyElyG3
ur3W6q9DS06xdCX4W0FNM89urVZrwimu2rBdcizCMD/khEciNvWYCXw6tfWYKWe+0Ug9PtnY62h1
oj5i4Zr7nhzLCcxz9FJqGLIovGZr+SF92qytEb+epHH0i2/ySvgc3OTWWD5OXX6TdzVhqqdQINMi
9eEWiENHx7AuC57mhTziOXGRsQytaGFoz8DI7ZobZK2Mwzzo22T5R2TJQO215VtWGWU4mJq9k0Pk
fmi6/5rpTf04z2OEwVIXgCrkuJgBcw30ap4sG7FwAMDVaxsvJOLa2FXbf8RAeU6ZDpmr0R5LmbwB
LWofA4PkEtXK19yumedawHbo+Px3V4PZ5aQYHvl6brxGqMf1Rd+fd807/dwBnN16k5qJTlKl194B
qWwN7L5fTVN2zPYanMvl+MyX3YrUyK69quZXn3w22BTt3Z9G7sUu4t2UXxSo9mL+0Cr/RWZ5+Rg0
xXRL4zc2iBgZPc5N/KiyINnTfY7xgC07iFHwq/0RryfXM2n0CdxzB0dir+kwawLHfmYqxt51bNsr
AF4ic6N4xB97/WZ6Gdd4uS4tPcsXVbih0MX9QGf3nQ+Q5NgF2rl3svm2m70nZ5B70EW4VSQpoTxY
/I1lFv4WmnK9gTRq7AM33SXDpL0gWntE5ZU+DtDf7s3G/51bjvk+Z522b4UP/24syVlPTUjNDC5K
H7m3aBYAjFdKkWHOQPiOf4aeE1a7dhKmAbhCvW2zg9bj8alTZxN9e9LKEk+x/gLpBpqKoPabaanL
5DemH2Vhwo7Ci2U/mN49NSv07mb6ntHy3QclFRRCjCMf8YcEPUP7Uyawbix+Jp5b37e48D7BvDg3
NGMf3LwlEY0+AFYQ1V7aHpxTpAaomRGk0AIUT00EPGcpqzurrLaY+lm0Dc0INOwqeM8m+n08vKUw
sLb1N897WM+1SSn0XKhOx1e799/HhslvpMx1OxaO/jTyrWYnn/h2+cKLc4l9SPXvmyT90CGV4KhY
hL7Ixg9rpiosbS25nQHHnJeZCd6h+4cC+REZsB5Otea9C3Q2E+isPsPnziYNtx6d4emCtBmRtXY9
Xk66sl6zAM+pSLwbieguuiXldt1Vbod8zpHyaKXtCXBF8e7Dgq6b1n/2XZHeOU6KT/pyfPJrwBS0
cOL/Cg4iGvhtSjH+kk2V3rdJ4D45NMITWGN7XSKEkz0V8EU3caZLb0JJ6PRb2vWCfTzzc2hV6b41
KYzJQq9eLKzr7ujg/Mz0enxjRTWISV+WRNTYSK+96R7fCD4CrtrLbj49z3o3vpq0fAA3oWaKTTQg
dJvfk+51uC0gpD25rRHv+Xlnbz3/EUvjVdYN1nhPiv9JLylD6FOy+EQ76Vs//rE9T27wTc2usJXr
Oy2z/q5vVtcYrKRLcb9T3BTow7DfyEFwdx5t82rN0n7Ls1c0+91rLydxSTOJTyHBZ6bzw+2SqD2W
1KsOU1ZTACox1oRmYF3nZTeufvrmRAv7KIAgy+Kutf2/g1DGW2qnGJo6mHitu2DBaM2zrZ8pjamH
wGn0txyZQyuXZt6pj6/Qs6w7r9J/+6L131DSqKPu9Sn9YWTx9NR7i32k8vS+Y0jLHftNH/eOiMSb
qoroxvVN6MhJzKoqx/Imw4j24OSme1hPQGY2Nev5vrxt8T96NZEGV5AGPW9x9FOYkqqCX1pkaKcm
qFjezRbGWVOWHVRjvlaJtEKavaxQE5UVjkkaUHHEAKq2W5121C7QqfRKtAltftI94kKhSoohctEn
9HkVHc2oxOSZQHrTFh45sK/t9fH1+evW/7Q7L6/2r6cIjbzr14v/69+tz/5vD4uYM+cuEvBmKYjr
FErWrZ6MHLcyhvE/W1EiEojJy37cTC0li5zOJIxW7rXla0R4A4ao3Xln1qs3wUhpl1V+FfbLkPt8
zHVrPRY0frCtTCYjdylntuRzQtQVNH4YVGmSpRCEpSATPcmEE03YeJoZRPHcwdtwHUj+/LOVyvy9
tZS3T5cH3Y7v0S9VH0+ykK+wsln4rU3oBxi5xQSpQHrZhSxGSsIyIfH9ZzeFqxFO927tjgdsSR/q
0jNDPZWUgIfGvvMT4R3MKZlDPwYoR404pbSh5tCqGo7JYDgGmCShdRR0l3T1HppUE9qqZebp4l/r
O36/7ffu+vFYjZcUyQHZ8vlbu+ZzeT0ty+tmC2h1wxJH7OiCaLDkovr1PazHuhHjvl7Je5Q6AH7w
MPax0jg7naQauH6QyfT3GMWkp+8vPMzdwa9SPGLXotoyeHoptrkc8JWKW6XvraXCGYwN1OeceWKp
OLpLvXPdKpb6rE46iJs/ufR5LYSNCUadAZKQReOwDrNwqSxmSJZY5oKqsdMYZlkDC05Ovi5OTl9Z
p6HDOUtIEc6OI8J163vQ0kiEzL2vZYpp/XqlJRmHwHslamvUtQHVkVWNaHo8PVp+qWOXLuVnhv4/
W1WAXYXVbSJmjqXdlTdLhsGft/MA5yejgWy3vrS7/ja/3wXLL7m34vznehGvAyRlGInf+76f0AY7
F+d6uZLXaxp9NS3Q9ZjspDfIfy5qbYp+R/SP1I7Aa1phXhCS8/9n0PCmOrcC5FC8lAXrcggdFfVf
W55mUyV0cVRPPB0tNdhCjOd0l+Vlqn267ljqe8qsSAPKhs73XdGb2bkjzUt5uv96HZ8Y8WtrPUbe
HwXgevBfz/GXtwZn32BrDMM6sIoxXId5GP7ZWnf9Lu0h5rMSr8AMhUZHURgTZtzX1q31mJ/pR932
mXXzzth/3WZgF5yD7K9VFNjbdMKjAX0ZaHTEtKmDCZa4TSsPtqhIuOlmH9ZFelKLqCtyobIADn4r
0wjca5DWIXFHcJgDcT+7Ul2/hybI8g2OZpQCg8G4iIiKSdBVewN46kWaZnyxVPdQGbGNUrCjmoD1
DRJ0zdiJ99Hsx8s61LUZ4UwhqncJkAcMkoZbKCKZi3Kl97W17qJs0/f+8umsqiXvAufTWJ6RFp53
iZdh3VoftNLipvEXODCNEixU0z2ZMgNX8Xgv4iW1+lBZf4y5gnisaDkgpr5P+/hzQgx/THWn2E1B
Np00qqY7JRKcq/AlvzqpHp3StKMKN0KqnOdg5qN8ytEyrlRW/HOKMcwxH2Pt3iZ3zi9la3fEsJL2
2z0d+0Gpxb9iQ3d309xOF5Zi7YNygPI7xkRREvnrKetQ4VZjmt9MjR8fLGH79N9f3KlpTx66n51M
JVZ6QnwCoUyvJOJGJGqmSaesO96ltga415P+Yd1dh9kZblUPd6Ar0aq0PVikqBzHu3UwKk3dIiFF
Rc0UqmzmGrvQd6YrKpS6NfaPyZztZGCSkSC6KeH1gpILhuplmJMJbHJ5B3YwP7nGqIFarwHxubOs
90kT5Fet/q+hsQUUVq37jQibBOpyXI8y9E91svt+KumYCVMOkSOlarqrtmRc162ui4djS0q9XIpI
diefkCTTHMpSDtEhg2+X3sWSxDFeS954VjneIoZBzbXV6WHzodtv7bJJd1hxiOvXwQgVEt6CO3PJ
WRZL9pKcr7XNKaltNSc9aAN1zrShoii8uzgI4nMTpGDVuw/s9do9eZbQXJIqXmf6FzvRyXOl5EEH
MGWgyjAgGtFMkQdMC5xG7Uhb2lcNI7kCxE2uaU/jW2/4O1TDp2KpXIw6ybrE6NESGIibsgr6Rt58
OO1gXb+GIqXIQbUDxXaE+EVoHgYC2Ib2S95nmXWvcZ8+SEJz3cfXmOWX/BqG8uAYuD0Cf1yYkBHu
Usv0Mir/QBJ02OgmdrMCtG9o2JN5rF0/rNNs+Br0Po1hyUm9JM3vYWyr9R/o6Di/JNBDqsfEacuW
X5lXfbST4xpY2K2N1Jes1G4NMTSdm/B3xLEem8yaBlCLHqM12NCa7r+HHetuZlYDzArnd7lKStaQ
42vTa8v2qKAhrHN3MNiR2q7TOpVY1ETJfb1M7+v8DWeuCdf5e91ah8Q2t06OdzYzMQpWeio+Wodb
bLDYHSzRgb0M0ujvvcGRh4T+QxxYlheiMwvvTX4pJGsNU7EuJE5Yp/ZRtVtjVBiiIrHdkdBELlFj
lKCkQym6QPNq1LT4oLGkvA2WsjBaGQrXEAKC8Q+Ak6Bhve7PHKQyzJbH1q2ynyjfpOqIDJoJFUIJ
v5p1s6MD4uS09k5Zkp6BdfquJkOg8F6mXi3G6TVyzt9TbLBEkOuUvh6byuGEWmw6FnYmuOSXR9e4
keLMj6QYFFJfgkoEZyyIIsyTEMxl0tx4BS3IetbRn7FOxGtciQdUtO2HhMSHwlBvEzcusqllWOcP
c5ndnV79NGXL6VoGYzkj64N54+a7KKkWqUWB85iVnPtF2jMuA3he5D9r1EME455T97TGO/oSB1WL
VGfdWo+tu0YBPUCrgdLT/taeAMA/dklLv17b9xT5TVOn2M6mBal/A7/yQJkD2XuyzIDL8cJiKl+3
1mONMHAiJH7mUuWBdehoSQubZVh3tcgnQT2j32p6qnx7WxY9kj5vhyIJqF/c3P0rMIdZDaA3vxaG
+VgGEAuSIanvjRqjOKopZAHM6r5idRfH2XjrKut9wo31YoIYySfUPJ3mPw4U3bf20Hlbkl0BEX5J
C2VkBiU+hfNzjfFbZFnRh2GSNM648+D/RKTiS0plcQ+RpU6Km3UwAnH17KbdkM+T+zRurPu6bkn8
seRIFtGcWDSG6xbteh7SMLClyujs26lBuwV1hVM7Uidv7OmkLPsdyBG/WSsdTz4uNDcoq9/mwCtO
3aCqa6Yv+PPGevNRawwq2E/RdKXrsDpMeevjBAEn3LJHuR3TZqJePp80RNvEsY53G0sMLfyW0Nk3
phJR7F/sS05jSvYZPXVyb2boeVGuBCGOne0Gt7q97mvvgsX7yc8acaQZGbTf0Kd3YJjzx8rOX/KC
WyyCMHM/FvOTscBU+iH3G1rCB//aavk/g2mJH7Zb7WPKbjg8Yy6T6Ipc+zBDUqHOhbD6bcAggWoo
Za2gNJ9b4bTv7VxrEHqCdittEMx6p5G+HKZoPqZyGp9kF/yck2y4rnv5NETHXlBrA5eDw4fy3mmF
x0ja8OyQ9jrvfcvFOD1AA3J3OsQCJ0ubkD5C/WRO937nIQ8u5rcijrTXsh4kVfXIu667NCMczSzw
HrnQsudM1DvbmrRXG2O/QIOCWvuLYZ8JMCAFGPnQBxSCxr4+Nb4XbyvundsYINqNKA3jIU+0X1ri
/Ih10T8VTYUgGJulF8dJxJ7Ax7spBjc4V/oj4WZ999XahamM2FZuLW94nQdFzxFLOXzvRxVg9F44
aBWw5suKKLsUs8gxMOlv+yR9LJZYOy8QfAe2Lg+y1OWdV1Conep0/pGBPMHfS73mOSUsZ5LNaxEU
V5EY4oEWseY17lvakczhWfrpeWyd4aasVXyoEu5VFTzqe8NOzXtz6LPrPOs3lfbcGjYZa7fI9o4h
jTDNczpDagfb5uKZKRFLYrRYREdA6gubzF/tlualUYF/gcY5HPIBCzG3BC88Fwc1ghTmszpma9zP
k392mla7WQdaeVmrSepmEezBWZj53eQEihgZBFtZDHRn+AXac+7Cj3Tz43NAPlbJ1t/Sc2Pf2thM
+CSPzvg3zFg0BfI9Lj3qm7Xo8VwZA9YsY/tAMZFFEBhhamuiGx/zUfFtlIObpi6nM5YEBq3niTWc
6NfzbnyWNDfzc1VUz7HbNk+qMfKD9DtxcbRGUB1FkS7q6oBzc/ErMMMUj7HfLMGRWQu9vO0m373K
CEtYmtmn5zRPnnwfEZtnk5QOZPwSG87zGOjz7brHFIpyye6Qvi4P9rR077oB9bbViycS7jU6tj66
wtAksT8fB8RktF7PxnEcHXpXrNvMNKvHr8tL0b1Er66GX0bjO5epVz3R/cNII/m2pgvjRs73OanC
m8IO4q8hUPEfYDJB2GQ/aZDQQA4bKaTrNnlqiyI7F552LBMUj6XhJ7+MLn6b3PIxsnr9xZ7dJz/N
2iff7bSLTR5sR3mURgyk9FiFljtLHzCURIolN0XAjNKZ9MrRn/JaRnywccZgB/vcWy+nqK9Fsf8+
eSkWkm2poUsnqnX5q1uDDmMsr496rgWYXmIqnvTyxewoiTg0dhApv1RlLF/Gce97g3jWs7tajOaZ
52fXcqJxbSjnFE/auYRvnBxTXEof1iFTLHBIyA2zc+/MxoSVt7vrh256dLtUvhhleaI8Mjysj4nc
uHbDNFy0cr6MRZ3e4aSW3JnSpTKCzeF23Y0d9c8DQktskhf6zXqcTDD9HgMNZ+NsiZt1aD3s3hBy
Lb+WdkloG3QrEcxHGUXroMQ7WbYv6Dn6J3sZesV8k3iKFqvJ656qXjpIG8b3dY80nrmfJRLOxB6U
gyv44nmNC0tJ40STnwGUbAcbJGnWzXTd5PLGm6sJu4al+G3bk7pKV/E3DE5enE8XzVKSFcSyWYl+
uqxbuueOF2My/1olKp4k8nBZ4Q6KKE5l3rmr7K896hj1ZT2eODLd5a4+b7NsQAQx+918YxKW3sjW
ei2ypD+xnppv4kp+9j3c7Rnlxr2b9uWu6htuNcuuEul8n4yVGdpR+rYeKgy3BGxmDydwa9qV1Cu7
6z+T4/TPPzPdUe6MyowPhW61LA/ShG6hvn8y9SC+LehyjUz21kMAtcXGQyx5WY8Z/ATPXEExZtw8
ZT2GWpRYKhrvFZ5XT8okQkjKngzD8iIjaaz73LT364NjGr/GCSFMaidoxFiiC8e/0e3Ae+qyQoFC
07CqAjZzDoZs6XHp9IvVkLJan1K1pv+EHQTuN+P0sB6qAbEx4UXVKUga/8ks0Kx2sUt62ofQkwU3
VB4aNAYgekYtQwGYZ/PONorpTPvgSAEeif8IExt0w7wN8rw+yEIT95IOpkOStrTU4X6ACZrnnSno
my+6BkjN8NTB0qeGzj7Xv8UX1b9lzc+SGn/XvSloO4y98lJhIxJK6C63Ub1LoDdXkqwo+J194NDg
Qd8EoMywlMLcA2D69KKq4beTk/sO079jhkO1xTz2XhgGuc6sKXC1KF8zz3pw5PzeG6WPbRES+J6W
mqH4kxGkbx2lHoPC63bKyR7pArSL+UIsqNHdkodqcl6DzM62g4bAcGqRLs6cyypRzy6MgBGz9H2E
48TG0hBMeXqL3Ats1yV+FJn6jUTR2aZGY+6GEFe516lp7G2BElAVQbep7U8Hdlct0L7rw5A+5bW9
7RR9FCUXpyq9345K4OxD5d/Evvxtyzg4oUqBM11URx/f2DtL0So79TSKplRiIzSESMUu8/9h7kyW
G1e2LPtFeObogUkNSIKtSEqiutAEFpJCgKNz9N3X54JuZt1baZaZVlaTGoQsJFEdCbgfP2fvtQe9
oxXoAP0oxy+PonNRWYbb0sISqlHbrNwh67AhpltPWhatfnx4ZB1sWHW7k05YGXW8qjeehxsvLy89
qkF0o/m4E0MkV6X3pRfuvMoss1yTBPCQGviZmzkPRtOMwRcStyK6V7OgOZJXS6wEERxOfCDCCGYf
6V5LxNGZ2drnVLEL+Jq7jzRnZ3vZLZ1sQllJLytlTBN73tPFCxHVWc+DWaIiJ1RcU8NnnBi3XuuN
TRlljJXg/G2ygsH55DG3UUjLpY1tpELYG77avZ3g3TNP5YzeBacOqSzzvq+LD62V5QFlk4ISOa06
nuxdl2qfA+kVcMs4YexymF0WKd1bxyTVu0lM8if0RXOB9aKdvlUVHZbJmz7k1RU12+/RtZj96vrn
7FbyzoT/YbQJrVm/Ny9Wa19ViF2PrnzNeY6U81pz+01pqO0Id7Er8WWT7/Mte9WuzEjFu7CwTymJ
JRgEE5ZHpg0DfQXHwRUphVsGlWFc7QHQBzacAq/Mk8z8cgch7fcoXdpstjOsU0QoaajcS5fnl8Ih
GcuNrMcRvhWJrPE1L9qXwSX5AM+jdRrdCWN/WSE57kEElMkDihb0lteeP3WnsvKjjLxd7+m4wbga
fswgfdSsp8L0Oe9PayS/u6JJz7hyulXdJBQepfc0MOpeEZsc7Tu7eSgd8ZSoTm5bIwYG6KBCpIWd
iMtgZrsxKQ68isnaNcRHWHF8TISuNokaHpOhOjs1abL25PVHrXE3YY9RuFDcJ66FU7tCk8Trb4w5
qTaMNZloXrI6estBBxzMkZKgs/yTlgFHbyVJWRpMdmUTH2q6QWwD7JTE7sxFwV8wGttYixGQe+kr
rt9m64fRqSPA1RzjayFMLfBLjgmdRyhNFt1Sb3xOZmdxYVN+G1fRMKvtbAdPTksTaEwG/E5NITaY
zXd4iveDDYlcHzFDVRoSZhbIS2l892VpPkSWMa+MMit2rc3ARG9fPNJ01g7uR4IYOm/TUeC6NcAP
vZyOEzZBAFu/ZLEAH1uaynha6xVOcQQOrYdQivbUOo3fBp0UvvnJSwPP5tKn+FgVk/6nzNz3SHmf
GsI2ei/Jcz1gPWywaLgZeoS5/ZYjtzyetLcibyNSsxfKXT+dVO/gdTaWIK4S3GMNPJiYHX9jqsfM
9KfbmOqnBv2icdG1Ql/3VK70CtvnyicCU2uoToSC3Sl/U6WTS8buGcqTxStFG3VgitizJFlMqPiB
1ymHzK+nFFAuoRhfVGgxrLVxYrPSZr66SqEj90aQ1UjAAHJszMZ/rOL2V47R/Q4WwG/V2FejJb5F
A95JMsBD6dWfYHLMQdDpQDFXOu0YOFMukfzPr67D78XxK841c2OQOHFJsG37UpO7qvP81SwFoTfm
fU74UNeZaWAosMJtS8xeNp9dzrB2L9ZaKMOvuWX98rQN8VX5G0h08LDJmTh1AvOsXWU3qOasjfQ8
klCd9LEc3WfPZBgzOeSAUV/WjcXSJODiIeliMkzk1OicDUU6C9gksuOTDxcSHAlPr16ukLATMUtW
zJMIcfpOmXUlZ285BUU75BbIPY35t1UQUUyBjS6FRA/dfi0oqqZe3VXhfLXpY88VUBqrMRBPN9mV
bL/MYG8rnQ4ScOdqUJF0InXCfNz4OSFbmUaOjcGxPeMq74Ug8GduthHIwcCLahQhCV1fQ2YPdXKX
C52r3DPXTkiHwteY+SUbPSGgxDNOA2ppKCFc0H7O6HCmkUfHHN1i4p6KdECrZOxpR7zaamRpnqzX
2mQUgDDw28cTgDcLoWoj6RPwWmRzr4I4cl6M4W5w612W6WwmE5M1C3d546CPBmDE9CcDvTu4Qu3j
LvyVq0RfR7U7rM14L0f5ZLoG7hkk4qHWP/ljnWJthufo6u7FECEeHHpzVNxrkXQ7AizMjRuTqhTn
fovqd/bvXiqdghNpLocWlW2EkRMfIyYPDzdkkqZiSQcc5xJ/iswFAemFPtDWn6KTjCPOPqmXr6FC
Y3Mfo8+0xwuJLINNzHykz0Zq9pIv6VrxiZbDDdElmr+sshFjzx+RbxNdCNqtKQ5yiPqnqL5Jw4M+
XMq7VLEX+QTzUIlosyKOF7gVBj66junwldgfVtVfXR3vP30mazXNWDgaUh9Ix6HFQmYgMky1kjw5
a01YJ1UhrfUG85tBo1pNhbNEThL6majym5bsdvaG9CAV2n74BXP0pfvTxZ4NDDkWWopUqzf0duv7
0USbsGCnZYP8wK+pkMABbGHu7ShGrC2tWVAkXU8OpM3tErX959SSBCgyGuYcOIGAoiU2qdkKf42q
Yj9q1a7svBNH8DmAoXGq/Q1iF9q4cbVsSEkz7gbD+dKyfJ+RxbJtBEuZ7kx/WqlzVRCnuHBK1l5T
f/Qj2XFjzmi6UMsw1EtPCXr3QHOxvRRpVDOklgfhLyyonKymGtwXbc3iJbTku4hZtjw6aiEdy3WG
6LXGH7YBGPc5ofrCmHgVSNNWXhbfW/P4nDvmi1U60FZze9W0/rdpxO9zyu8cwZ/EasmV14ZVD9Jg
QIJemrwgxcsEKnvTxPm5wPeARVpehh6iWdJZR2Ub16h0u0OPXynIhPvFdn/fVOGXjHx9XSv8vaJp
tXWsaAqQUM0wHHXMyisMb22Hv42Yk12Dh2adev0M4iwFt2fo235OHipT32n+ZCLSSx8q8k8iA/Fy
pTs5pf0AJdFEdVGn5ovpJB+107wQoRV4zIJlhCIwT2T70NastWNvLSYMdkRbgG3uzHFr8GU0ftMg
WpL3jBmhNUo5kkWqP3VVnOxk+ETJpDMnTDZx6ldbX1LWKq2a2MrbndcCjRXErKIvrNddqFG9aVAt
KqTCuzyXTB61Iqin+Le08H3MTE47bjE66/M5avnRUVlcB/qCO1tXr4iJNqGotrnqNm1t7bGAMbLK
0BikxbWreveucsxjVXZQCDMd+6BOXl/aIAgbyZAh1/kX441tR5wHvX5xR6YUZFp72oxT+GuYiD0n
4hlV+rrWk28gtjQNE5Q7Sf+umpvm9B1qyUJwWNHHB+1Jo9gCFj7gIKoolhrYq2QNs+/kOn6E3hlP
RRtux8R49mydPwS1Giej6FRz6xytlINoM2LF1Bwi2qziqlnpYw6w6c2M6B725g5VWLhmUkmAk2Ph
WwNKt1GU2Ctjj0kJrGdJeGffM0kl1mllztgzOFs8j0ZcHKX7h8g+bsGEZG6gQCQZS5385lh6KwAQ
kiGql5w11MsrxyoCXfMeKjkAGeiKb6/rsaINv0N3eMrm6FXocGH61vzU/LGFg1PM9ygHnJ1jaTga
HXQ6XUX6CldEwS+ZynUXF08yJEPYRabXhCBj0+h1dp07fxADPIf2XY844hECinMIW4FXgQ2mr1KP
5zH+DjER3MRyXZZ+prb6UvmMcBnsWeQXnSA+xufJOp/rcMUhcLSk88IzugYcpx+iAgXaPBX585zE
uBZkeOlGce4La4OnbBfO9ktC/yfGFLAaGXSpUjKK9JNqw+qpSzmdy2a6Fv609YauWVPgVRtEsoeK
q8ec6Ek54yJND3ciF+Tlhe5zVybpgVN9SYvGthn4OCdfmO8xko1y6ainlE+9owA31s17H3prgLqw
EswTbk3ocyRnmo8mmKZNCbxTE7kDCJ8mqZ0laMeB5pCkRBdNdUg9JfZ4Rk/diE0rJ7hRlUshiTet
yJwdwwaWLhvKcBqGDE1wahiKuJdYlOss4vtUtkdJlR0ry1NrcK3tokyU6WcGL5wo0Eju/LiBQz/0
1kZ4yPx7WVTbUVlx0GRPCVsUCgOb1KEmfjByKUgFhF3lN4964/PiI3pgaOb6cKSpyQcfHcTkHcyE
2orF6aBxJs/D8dtS6PeooLbu4H2I0XL3UFSSnUqvkaZy4srEVztkFi4Ulu66md70Pg7GGr3Cz4fl
+EkrZKarm2pEhA6/o6bQ1oltZKC/rOngG9wxDeHv0TTLVVoe2d3JViyKDxRKJUdGMkmlN22LcbT2
HJg/CfGGTdTuUoP0gjnmdaB4JDK8nPB2efaOckzthCAUzwt/uXq6EAiy2zA752lYmqrQxWMSbVct
k6lIotvMGPTtI0uEaMLYDrWsigJ/ZDMkQ4hNSoWXWYbm1mOBOyBtxtrQaxNFNscFn6W1H3ocWsLF
/54Vxtmz3mMxZpsYBFLaAA62CiewJpu2lSBYoTx3wFruRwn/GwZrt7bL5KhU1eOrxffrcpxA2/GB
5bYlaYmrnd8IznJ5y/yYKGCNQUlTFfVWr72PMh4nTLusWb5OgplJFOaQwOIUBdv1MGzc0dG3c+1p
1zKln2iSkB7LxNgbXXOb7Kl+gBG07iO0omMe3ffCgn9pmme3AGE3Dgn3sXeOQt1D0EsBGC7zdiOD
zhj5RbGewJ/vEyCxWl/96lxmYNFsglmpXnvdeYKANbwi8j4T977NU2d8RYfXkZveETAB3aj3jY8f
MOH/FXjx/yVW6J+pQv/rvwox+v+R4GiDVfyvs4fOv7Pfg/xn7tBPhtBf9EbT/pdP19AQtuEA7ACU
+x/wRtP4l+OSCCB03zb1BYD+H6lD/r9Mx7VNplu2ZxjL//6ROuT+a3nsf+Iz/ne8xuWr/8Fr9HQo
kTqLp4730NMd4fwnSDBQQiLPUo0z5JTjD/OVetK8DLtGAb+RkVXxVHU08NRgn34+KdN6ZY71hFtS
aue/3xRho52l7RRBajNO/PsT6fI4Vg3nSEz3vKfpe5mSyNwnDnokWAIX6vldq+zhTdSWs6fYAzC2
vJthFiOVUq8uetU4T06cUJXk41ucUqa7HX3pukn/h4APw1tezf/zCYHX7Qi6DQJIIzz15Qn7B8VZ
aUZlmtoMGqfSnuMxkSe8SrDhG8rhbFG5JMubrInNLRGVBKCwPXd93G0GUw3HoU2uc0qsXALhakj6
VwUOi1Z38oeyiASyLA98CyOqUaFab315SIfs3Uq1JY4S2WEhblOL5d9lp6qL76qh+Mgoe9Hi+Q9M
FmkhGxujXLqGsOZ9EDirMUKdMOn2Q2KaaPer7A6z4YqK1NlmqSIGHhdenQTgkRba0TLt1Xe+6PCo
YbzHV+ZDESCYtIt69hbHDKn7uxNeiWxv2w3H1TJvgsRqio1sSYc1YtKfPbHKUwZjU9U91ZA2N408
+0YdMASd1jAfsCR3+3qIB0T0bRaEhG0k0tt5sXUAuYd7xQoDVGcfbosZz+1OtW6oO/RKHgoWLrrY
G4K8s7QVWqoc1Z3L/BW3chGSp8Mv2dhjHcStl250LfrqaotHK+kGU3lnCOvNYqSBdgPPZwJwA1AD
oAgZXhk4f8qcA/2sfifpVaA8SzCwBaadQv/KrkpxJdrTJQlp20PDTYzmfmqLcSvTCU6ivulMvJZp
xvFAy9inu3iPDqAoqGOdhDoLz/sxsqmXQPBgDe4gXOXhjbYV1ukOM0TnoXfDyl5mIVyAktOMns42
o+Jk3tBX2rqJ+6ljKtZmh1SDnolAFHozVbb9PJRLZi6ykFU/k5ReDBxroLifCAiLNh68bYY6q9L2
9cAzlmyutt/RUD5HeO+CRCOQpoTOq1VwBIjBxe+im4E2yPGgh/y8wmLDDlvj0Z20qy0ikIocTtYS
HOZ+suKLmXNIod/ftc6jXk0eUcz6CyDTTRdmd8lgmmuDK2FE67IvTECdJRapKDQPflv4qyyyz0RP
YTsI/XFxYEgAXjYbsYEdObdOZRfjusqopbteJ7+zIhsmdg8cRw4WfNTWNq8adqoHl5Zqo9KSSZQ/
BaGvsPwMcBkcq/9V4RWbqdYtoA2bJO3OyTAlqy5NOOHNzG5RWtokodbF3N7J+Up9667hZ05MXEy6
TvriFsi+MrPJN1ZCAdSo8H6W+mGI/EfLtIF4tdiVPWREBht3WlRfbo5JtQJtefDM6qmfgOjRr/UL
/04vORyRfNzBDeQymrnR4dJwYG6GGgLXuYrjBzLVCrBG8jlDtoo9hl4UR7jM9oENqvLBGcptQ8Uk
2zcXQ4seZ6dJ6M4aP/F+ZCVew5h/jvI4poAl99PmG9s2albVWgBnKtqEZQn9i9bW2sCbPIqjoWkX
en8fmqu0dRiTs5x46s6qYb2k7uzttU686Ki2Zn6pM7ToWzcmV84+JcOQtufXhrjqasfImp5SzahB
j6cz6osw26QtKY+YuV27vgvDLhhTFKRjZXwCrz0ZofgmLotDSScgDXa3ofcAfa2iYzZiEhSgSVcD
NmaphwDq0ui3Xpn+sTaGzx7qyk6a9gNzdRZeWIJr5elY0jG55LD5gCKadhmeYM6EJ9Jnir3eF2fA
1P4Jxh5dZft/f9YpTGpWDUXsz4OpoyxeCCnmVT6rAZq1zQmpj8qNi4wFCEyk7uzlf46VWEFkYxgW
ZvNL2VNxqIflOCoRQYd0KFau9VFXIzmSkiAV7amMWvapqATZas719ed/UYIsiHUOGB/DjZ8P/f3G
tdIN/HpnpwaitfU0unhStuc5RP7qGMaTaFjuu7wajz/vGpOhAnKgQSktn63q6FllJkkOZLCvS1UZ
T6rJ63MnGX0s79VE1D5aBoHbhq8/tT2kmRZlBn2iONpCsv9wkH6uh8IvAiicxRFNV3H8+d/f7+qL
00Q2hrVJNQZN1A9rU3PqU5lBLKN7cauxjvEEhfZxhl4b0bz+48XRe4qX6cWF8xKMOPDOpkt8kpN2
GEgzv95nI8O0RFpsmPF8Qfu0UolyOL975WvY+m+ek6pvABF29jB1Mv8yJAKaWPXebRS22hqyYnBY
OMWdULYWxANtD5M7ZVO5JYd7su6/EDuPrZ5/twMM8lgNL7mK40CF2BgTrB+wdrpjyG2y68IpfSxi
f0MM2ifwHBf4B23slKTjPdSrQz+xrgyYHx51Gf2JYJTd2TDzyq56hkhmPMWhnxCYUaobuDlEf61F
QwZ99zZ1jYuTRjFwHE1esPUjh5sM99b6dLNRmRjvMT91BDDpleMzqyG00A+fk6lu5t0XUTOvhZof
x6hMDyLzQFQljPv65rMe/eyBQDB32w6udsrayUJ4GtFnyOIFRSu63YhjbQ13i2cKvUFQSAADLU2Z
JlG/+6kzOX3hmh1TLuYxMsKjY2Lb1UbXfoNjuHNl1HzyYorlmmUEJiHuuHWnbXwgJFs55oRnRNbF
sy7KLrOdWRwSd5h4+XmidK2NNpxDtSOmdvsIzEnjyqTXT3tBP+eaXW7bPPLul1YMfPl8sf7BM3bK
VG60zIAbryfMht5JfZ4RP0zx1jZi4wJRCcqWLL85zxIr4ZfVJkbhVg4bgzMTquTJYBTQ5PoRX8ia
CD1AWQkdrjyU1jFTdblOu+E1b7RfZLzQFzUXtW5sy32apsmuzBC3UBA+xigNoGieVaqeh6Eon6Jy
PEws5IVWX8qyvVTjECLY+mb8+4wtU6xUp2nrzk/zdc5S5hoOA1nEUK12JZAv3plD6a7ABVp7py9f
ykG2cGJJ1Iyio1Zb9UxUenohdgHpZy4pEmQ5n8i1mjkK1gCcj4Ywkp1Tpx6MYyQhQ2W163oeroPI
NHSMmyzs5/MsJfBvS92kbaf7Lvvy5kVpYzVvmRN5FBUtPY7BmNE11rsegjbj40xsGa90F1R2r15P
UKJjVyDZnWlLBjpzMvcyD5N5rTPvd1s69R74MQeBKA0y8n+x7+CzKiIJhXiEoFE9jAaXB6kQ3VM0
TNa+gVHhs4X6YV7ewzRhbcijG0rf6JqPNI1os/pMjSrvMpy9zs1PcxbeIs1K2G3sZUkc7vWR4kx5
1hvHWCCQXiwf2iJ8xe3JrHQpniNG49efN31mnf0aLEJmfZT67DGLm4ynVjCZihK688LDucIL91rm
zDDpKtA3r7wa/rKRMRYEhtPyepWe129jgFfAeaoUvmHTYVox+ltvZ/oGVduvaKrgPJRhd/t5I11r
5XmSSVDrnzUMGpdsMG5m7yx0GvM+skk3w6jR7qxZBmU6tvc5AttbFttuQK+iCmC0DI/zdLInrX2I
J2BBvUruonyiIGOxvjhJ+WHF2trP+NpQCDuI825pHA2UrZoBuwtIBgI33gACnreJ70QbZ2In4RiW
7LmghzOjoIxSogRO2kEHi7L+RMLvJbPcltkd1VYi47eIZ+hkO0qsKRWit1jva3xjwj78fFbr5r00
mJJ6oM7vEaS//TzKKXNr12nU3JFASz1FpEn2Za8uoZaiLKy2aVRY/HzesUIRuAWXcx/a2VnIITtr
TCfOedCpODkji/v3j9YhHkI6LzyqsnR7q3uI8v9+POmlfPrn/b8eoyYQ4oNu0DjnW/z16Z/v/PfX
SBDfOnqk08+H3HAyTh4Iyyih8Kpbxz2Vy5ufdy2sVzXFXY2YpFmYwMtnfh4DtR6N2r8/KPH+enjd
cdtqVTtibeCPFLO3mmpYHX6axTruVj6WLyJLr3D/+kR7s/UwwjTYFwyT0/AUG8VdYqTF/c8brQWu
NJoqPgzFtEsir33OCzu5SUkfcnmvTw3ziWkAqELYNX5+NmfZP1W26p5dJiHx4kqJXfdRSse7RUAD
JkJsHn7e03OF3gHSL64lPmmxfh+cwmKqurzbIx+90clMAZrfjfwoKlEiXLhT5KbwQoI+6LRXc//o
zqTfIHqIdIH8mYnayNWgSo10vyXcAw35ez2BzKnNm+qshzhm5Ukiq6EAnomu1LvtGImP3kiQwDRr
3RaQL5t3YUdnDvz7MjbeQBlZm76NL9jTixUEvZ4Bhuf8mSzmtXGVVRt36WR2YXgkuAQ0EAlnNtO3
gxfiSaGdGNOn5xKiaDh2MZ3+lt9SuGmISSQ59Ao9jOpIEcbWcag0AkI7bXICNG8HJh8mwBiEyEWn
udtRt2zCpS6hqU00NhFSyKdeRWaQwJReE/MnV8ksIKg1312mWDFRHLpddZfaPbGKiQWurolOLjXD
Khn8W+apGFXJEnjYDocQT9eeNXqojTlw29YJ6ki/t2VPxNUgbi0m47Z5ZNfB9j28urn4oiPxYckK
m+tCFzDoGrdjdBiVF5RQ+ydThHeiynbawr9PUQgF8ZRiuSXUTLYSZ7jWb6OwO1V2rja16xAiNMQb
LTHCU43XPUITEmBI/v1T+uizDeReNKjis3f0CrS4ExxQOSqc1NH6IIsY4PjgFfTSxu1NEaFR8nYd
vf9qAYqEKWjD8QuS/lsfct6ZaBGFM0l1IhB2HAwmYGhf/2UW4mvumQ7cMydvV4mH9zWu30GbNbs6
R8qQzn+MRP3RZP/llPWzzhRoJdXV1rs/hqtt25q6vfXVcyjrX3hTT7NiDDcZHYIG3LswzR7tqM/2
PuX3Kq7NixO7xSr3uGGtKT3kHmzmkGCJVTlWy6oaDA1XtdmN72Eqv6KIvrVpAKkR1i7t9KNecYe0
uOC2fV39oeIn3MC9498jSa8BW69/6ESHaqJ5S2P9VDEGXNjepzZtde7EGPGgLkn6oKJHmHZfFda9
r8l21wv07QYdccJukVC0xXVOFNYB8RG16p1xvL4TFU0ClG5DMDvRa+IzbbVd7KSy67f5U29x1Cy1
ytva845rtz8NHGtOpEp627xrPaCdIdwfxugBzKrvHETVShUpsExuQ0bOq3ys/tDtAkiXKCrTtqiC
MnF/CUeew4Vp2ljQ5vTJYWeEzOZ3j642F6+QtgodyGCth19Rlr7Jqbuvm2rcsLIfMoDdazt6iula
lYiI19pYZ/ypVbi1YWYgUGxO6eQ56zhFRNy5Lb38hrm8x52UN+LDaClvSwBdzXTUWuXci2neV8Rc
blKhC9hgxpmr9FsnxwoqYL8yHFUHGfgB5vF04ZSVr1vT+COGYOgY2TfYrvFcfZYCc+JUbZ0efWda
IKWnk5BBYe1ncc3SeyHQkcT5L+rc7wokwsZW/mNG0rNnWA+QtgMEcnYQxpTGAJm0YxVmz3E130hA
9ALZUeZyHIR4EJEVrmkZyMau3uGg5SRmZciK2+tcIMSvYu2ctUvoYmhUry7Ptzknz6aaQkBl2Bat
jPg9a++hIqKv43xBLl45rIILLRPqBPxgo6iiE7KR9Zzj5l6I+TD1NpNbRjtNOXe20k5gKpiT162O
YGcs6LCJe731XWIry28iSRr2C+otwNMU7jiD3ch8Gfi7dCscA7jwGvcy5El/8BFXwJ4vIaiulwSs
UubOrnRh36g6vg2o+5T1jkZXh/fvESgsSc5tG64qMh2Ij4bvZVnqoc45+s1a85gu6j+soRCUIQjC
OBV43aF3w+bOhmMZ0jZmBH3HQc3YWkWNLSup4+04/Mrt/DHTC/Xq980dYR/vwhucF5HZt96n+9jl
XuADHQI6MSbrsRjqXTzGPfV8imnFNA4KXMLW8O9tGtm9G7sb3SyAW1qIDMGjfVcJntNsNrf5IkFO
W8xGuv1klxoH5EQ9TgzQQY/QyMyH4rVNRgBlKbepAgU+zd3RdYzyBa4Ee6gXHku8/M78tmRlFDmM
Bs+u4HaP3bBuC7LSpHhv+AgMzL7YcOJHx6U1QDXgvZlDgVehydg8XTprDbc8JqVt0xKk1gzskaSk
7X1l8tSSeLbO8zQmLBrEIThft4+Og+4kG00biAmrntIY0GYa4YHtwvllaG4poUNQNkBtMape1cKb
V07D9lHphyLy7LPlcGaY0jjoIoUfRUxkQ6eUHw4V/hwz5CqlcejyZIO80UAIw34ldFpbVP60qMm+
wXRCd60Uj4njPENGYUoYO/h1yHuZBD0SC8mcgWEmAFRzHm2yoETZPM0SeZQ1uLu640yDEnOp7n1E
FDZeQGibJnKHlqNxdZ395ln5OPt0j5TsRdQEKAMIHmNfvxr3ccGUS8OyP1WJQY5H/a6l84c558Pa
i+0DcSbgbXyPYTlZG6BaJsQGnmBZi5mSAjMe9Oy+caYbdv4oSB3jIcHssx4TXZyYNDpdY24rUHQc
H3J/rznuEyDjKWl7bOPGaezETQxetMc24iYJ4eSxSHHJNNvY4VXqLIv2SR1fILPTDSKJVphlHMww
M8E8Ra9+rr20qJ1VAtGQJA74Pw2BInP1WgCjpcmGhyaVT2PWAErrHOsg6ldLYwhdSHcky5uyIHU+
6LhiMdGqE/FTm9xM0mPYD48u6K59DLRwb3d1fcmWb0z3kEEnl8GkU9VoCe0v3Y63ZouRIeOmcTgJ
Qd0AKNAlah0W3rOeDBHHXOuXjT3znhsvrGwfyU6IX8M3tllFPF8pHrIQ+Ftuos6dvPKjM2x6ieB+
M6T5Vgqc18+cN6cyvnpC40CNtAeR4xZ2llO+quJzVzePVS8CeqDaehiJbon8uzhPvgbBilrW+oMz
iWcfXg7j/kxDcEGoqh12BP5qGPtrh+mB4x1qf3QeRpKVp2jpqqACyHwioDjou6zxqpvupf8OOttd
h2T9DL3FlL9H+pakaJtykoQAh27Yw+97RcNB0DMpZJLT6wcfrXHp7B3Tf27jge7yipYU6UVj++V7
db4KfYP2XTz+SotGnOfU/e048Sc+oBUqU+XM70hMHxpS+9aOTF7dnkMlDLOd6uKrmKn+mY6bq6mp
r0VrNkzwScBt6Zk7JxUvgm2f9LLKc1buaH6VGmESiHEyNFW4D7j6WUQgx4eW+NUMPq0W/b3u8UOZ
CndpnbqHpCb5xOowjoUEXOOKXfSdrtiGkflES5s+NEs9sMYg9/zP1Cl/9179QJ4mTQxcp+X0QGG9
tzIt3XslpUFWPRcjVRWqBwcJHb3FZvS/6R3nW6kbFD9rtlpiVApSBa3ivfZrnahxR0OfVSbXKQp3
Zc9eITihbuDTtvxVQIKH1qJnmaZXpKhwMRn5FwJdLU0faNbEV5uvjBiZJqGR6oeI7d7BKpBvDdRn
q8zRvucI4VVDizClB7SZPdZo3YBtCoPDDKKm55yKA8YlN0dKP90abGBN3W9ZwFpu01ogu0zOuj4W
p7KXe4uaLMAfQtoHyFQJ/qOezlUf/xk81T6I6FQOlhc0jc6rDmMpIJgp41x4B4EzDiq5/GUfo/9S
y6V1ZDQ1CwdKDfjvdapjDTe6DyzP+aY0Cd61OAq0y3kqXgYEqjAuLsqIAE99w7TwKFLYp0SaBWZY
J5uuh8sQ0ztEivCbdoWNGoYWviUem8Ties0G8yDpRK4ExVHKeYDZWbVLK7A889TOpzpLzwl2yFVe
zfBVZBdvcy28U8g212R9IZsDWROLmKmfoaBNkW2z9msbayP9Gyr4BrUTReTKM0c8TsUdyWvxjqKC
uKZOvod6d4DPJI8qi48Fq7kWtt2xxiuxMr0834iZxQN631pqHRe/YnKm+n4TF24e1IsOpM4umdef
f65fBPYL7+7f2DuTHueV8wr/F+95QbJYHBbeSJRESa0e1MPX3RuiR84zWRx+fR46QRAHySKLLAIE
hr2wcX1vfy1VvXXec56Dy6+JZ1QMLpja+NXrNzeRz3PFBEicAoOj0JtDLvvnHslnQw/M0fQoDhnD
p9ppYNGmhOXAU2EVLDo/nKxrEo3GxSiKZpvSs1lFChc5i5g61zNWkPp1kdlDbi1hAG6r9yk1/KQi
9DlPNaRpicURKG4i+kOZaTezzlw7Z35iZU9z5hhIe6vrf0lfSQ/BB5jwxRduhABVJ7B4Cw8gXSI/
irD9KRJ5q9X9ZycrcY87G4tk2+j+VJFCy1FRlRpsf8LR55GacEcXF5Gyt629WvNfhC7y22REEBXN
r1dy76ShidmGnjY94WrmqDATWAjG2Dw4+k3T5EuAkyzZS315apqeb0MW7Yc0+tak3dyC2ttRE/NV
tz01ANkC3/0T8tZH3S+fi7ItrMtNsm1V+saj0tqaENhr2x72Km/5AxJaxW3KhAVAnnGv/8Mb+xMO
wo7F9uzbppy2IHgEHln1gVkAQRPnpdXYyS2y9UZaujiahpH4vcXvL5Rzs7USBN2WFw3ViPmlpGmK
UCstxpOuvNM//kNxh+G0JGIQzYG1NCfhuf1+SV+48jVfG3kOpoXxOJbI0yUbT8cd7MNY6QMf0+iO
zofXxXZYxrfZwbGWzyHEVJle5kjPTknev7s4EanH0k/FeKAOSdsTvXxLVbZ3AH/5XcYPwNr1q5xp
YSxm7dgucFxECt1k6B4ibO37mH7tTcW5iS0QC5kjlmPC+m6xWMxOYVAZkz9g7NyIkI9ICrWBDE70
OoM5OxCg08gkBl7hmFiUAIabA/8xqurRw3nkhkZ2GFz9G5kgoMAIn7DZE7AlEbLCGVxnAircr7+m
npJWCuxdXnfc7MgHFDJfdEPWaxfZDaZhyPXWwSEMRmrHDTzyUUyiDQnb8U/GOsqz+BnGwnoXBpWz
blo+Z+x3LPYOh7gvrGPY2m+igtwxKrW3RQfkvl6lbyt+badnDVnnrgPaco9VHOx0ngcDzz9eiIW9
GcV4pczLYGgH3qEfC1tdl2X8LVm6DbzJd/R4freOuk2SFHdtjZvb43lSUhTC7tIaD1XLu69IqnE3
mPZ9iekxdzgpxoJomG6TBnR5YXS83/dDXNWsI7w15ra1wrA6R0Q7No7kGtcK5+iaIdquARzLUMFk
1F82ZsogUxQ+LpSvRTElBb3503oNxd3gxnmsyaCAJwATp038qWveBxHZGznByXP5mcl33zVeru3G
HrcMOC2GNWj/vU3gugmP6aTxzzngMMw8jpTMvY27dPLjCVNY6xnEhPBU4zfPdqWBhmqHDkEDoqR0
yJQf48ha+m4cSbuI1YfCZWojKDDIumqna0NQVyl9HAusqrwZHw200hxmvd5n55bSmq3ROBueN/xp
qtbwQ4Qyn408ShbtneRU7jJFULHeinEwd7JMP7Dpie2jEXXUrBroJ2Y0+4OOmBCxkaRa5FdxV+xA
67/mNGLPsXqOQZNtcGK2rT1dm4jbuckorANIptWQ81u5vGIOsLZ9bKSnnuWCDf2Ex5J51o3hiwKW
Fn/252hFY0BUICbrbkWHYli4Gcfuo+maJMg748xh8i5D+bzUOtiLuqTujKd73tgDeZ+Km63gqc6V
+Oy6xdnp38cFYEVEuDNaPcPIU36KwWGL8TPb40q5yeJIxxwRY/i2UQ89Hup1DOLVmxwXKDJr+JVx
TCgbD6WnDpS4UeOSGYz5Kiebktv7WqfW1ArFrWd68XGRzTbOq6tZRvlNV/Vv3hQ3W2jW9gk8Mtvl
qN1NJvmynBIAroeKwjs3UAaZeC1T3RaNCzRMHcWv0GUteCGWW2MayOODI1eHuKoDfjfRqUxRT6QG
aSBh1dkxb2ydFVCSLukWEcbdCL2sV5H3Pm/H5CZlXudpQRpTH4dAZMz8FHQ4W9D7T52TRf6Sa+0h
6zUkSpc3dTOWFzPSRhaR6ePcGT2dYnJns08L5pYaiI4OJLvOP5OiT+mJ4BKbZ7brQ3LhLfwQJYu2
49Lj6SlYF+hDw4ZtX2nEAJQ06G+rIQB7zo2FM0PJ7g/9VoKsgF05yDSYu7dztwR21TwLb1cV5K1q
gYwpWMRhByoELVTTs+5O/PCK4Y/G05mhQtsLOudQmxhVZy8+tLRwpJpHY0I2P4o6o6sR73foCOXb
rPGLHBNyqHkLZ3xf7bpsi9VMrH6n1amL8KqKoSFnpfoLbvt3DPhgbjzex4vdjJyf4FF1L6RVrj+D
3JmDSOmXYVZ/6I96CBsPmK1edbuu/6GttuaTQmZkYvnpaVc7c/n8spiceMRtwtzYuJlJaGDEl1+Z
YKCo8CCBJBoCSrSmOAplOzfcuyqxP1VOvzpXnLsf2DQy23TmQ867kX1F1O0sVzubYtGC1mnOea0R
qGgoW5f2kwD8sHenjMWA7W0jwkCwzlqNwSbdr5Ug+ZKfAXseJa0PB54CiK1GvO3HgWXAwnCgsfCB
dh5/AuW6mQn8dbyNb3HWnGNgIkGUOjydseLMGRNRNVl4RFjUU5Nhs3TP0rOVOji6BakHPX1Ma47E
LmpAIcpub5CRvOOb9g5wZ4RgY/LrjtaAN3WNOf1cWMZZPL+4hH93JgwXEnEamxyEhbO1sIUd3CBz
3INZI/dLh1CqogPv4JWWQ/zira7ksUtLtnC5+Ttq1P4xhvrIJyTzBtnwhLC8feZaxQWJRQTZaNzh
8c73c0ZiKB6adF9aKe5GVnSyiL6nxVH7JXODUSMXBZQ/wSoR/SGi+p7x0MD/DUgt0VgkQ2cr6i7z
nQQJQuut33Iux/0yW/Ym5hO31Y35nJkKfkoOocYW8rvI8z1UijMg7XvdXJKgyB5atxM3GCF3lo0h
WxQGbriFhGQsvOyWb9n3IJYTDByW8VPEM6CG9EmlBu8/h5qxkCOEXS9jmJ2dwyi7G1M00amQe1rK
qGIZNXQ5zfgRKKIoiDDfHBfI2UR5W8RW1gbuNvQVUWzKcU1LYg0qOAtdMa/+CW/LJ6M+Dzo0au40
ywIs0HanWnHLtDUrbTxX95NN46sRR+ADKJJqRrmh05ZHCJ0V2x63F0RGNFD8Oho9TWgLRWPbJ6lp
97kA9I1zPM70TT+H9r2ydFh4euYPDbpmCimDcb/2p5FkpWizPxW1bZZCPdL5WwuJmRD9oQvGDhO2
2nZJi7+z5O2AjQFnIef4hpdeniJdQ3l+IQ90KV0iH4va0Zvg0tViJQ9SqwMDiMe+C5t2C1Skfgw1
IuN5f1hCllFzCNpHV+ZrGFXXCe+QCLNmB2L6aaDWlhH+HeZvxxHtoaAMFMkW+8pqjn2mYLJAryO6
7pBqkhE4ElByiQkim/ito9tgCaruqE0JtM817K+At2bw5IgIMf1bg3ZJbU/586IyWqbX7CXZ26rL
ln0/6H4TuxFPI+91mY75lP42zfJie+V46HES1AXJLszxq/k0BfJFJw+e9YoXUfoYhw0VIMOkHQut
P3cFRtdOGcFSKibWKL/CXCg35RB2B9GvVO/YeouEy/BpmnjQP0Vm0D7YtfdCMBcPDpkF2tF57hKi
MXR51trmaRxooiy7D9pW36zhlRQIH26gYyxjSJwsrqACoyiuzayb28hkT6ClzI2hai7e8t4xXvmF
Inpg4Joz0L6CcHK+QZI9zATCDJuazkrkj2SGP0occ1pTHzl+elQco9m3DoCk1iAQ3M/Z/RA7bB8x
R+wcVSJ/UJrQMvdl8F79dK3wWFQ1Hk1R7oVDf2uUGy9Cu3HqZDwkNgKJK/tfg9HTa0woW5M8tJhC
5p7MjKxRHloDHqmuAgq643UJ7Xa0lCHBkBIAOGgo/YPW7ceS5sbAnBCrdbS4YszdHZMNvY6Wd+Sr
DG5L29kxH+BWP6Re0T3GjYYTZBIND1R+5XBiQ7BdQ8AcSGYcmAM6Op8PxRIFD8mQuIqF5n23Npt3
1MAL1w63Gsqj7qrv1sLKwh8MDu67sMqTQwUrKIPvMvZIjXF2W5hL7Zuc0VW1vE8O91NrPfbcXDl2
Cr+UjBkOJnJfK0nZegCBiAxL3bd3sdP9wcnCLCXL5NAB6ufuzvYDS+GcwYdilQZKw7K8DyNqyMxP
SJgZkXwmkLsMpbuPCiJdWFUeWhpdlxy7cT6ZN0PW7loxAMkl3sPl10i+wQaB2YzuNlaYI9S4JlNX
Q5bPpt2km84dTw6NPwpHS9JkwNFF/9p2SX7bOPZjarb72GCgi0av2lsxC4svUhX/yOEsm6oYyUXK
+cbIU/Z/F02Gvb+wGSftw9muOyIIAdfQ/8oXNjrMEuKa8vANh4753hATiut03sspXbsGYaLRcILU
ZjaMNjXXz6Y7aVLwZY9bE526Ps4k+TfeJIuzJ7kfUXCpb9O1FfYFrGupfK33/Lk0fsieuBNDDAig
Q01iHN5kd9DqRR5N/FJFiME1zutrDGQyUwhcQuFetOPy6GQjFvWeKM/iDTVO2ZlcTLIaDGXQExLC
/veYkpqLMTuc8FH8ipRANLs6e+9g0znME/Pmko3l1S61m0EhsBuu9qdxWfDE7Pm309oJmLTzRsvG
fseebcsWZSEqhZXMronkS67LjlbQHo88Cxj+7WFeCtsQsh6XZxuR/wHWuwHygdnZfJ8zbOAzkTrI
yZjLRm98jOvuXluaR9OIWGAJ66tj12AWXeJ7lGUZ1XQtJAkfyny3pTtwFXjD+zDzyAzFjnc55rBe
frVh9+QI62WmnXLHYm4nTcXCiycXb3isgLW/8PRmBKTm2WDVoOnNsWq5Bd2eJl67fwB/chNBksWS
lvc7UGecivzD58L9DJE97fWVONcS3QnpwQ6TizVx48XAJbeJC4s+AuEwc9qo2XvKjBYSBpHgXmTH
mTpR0IA+kw9OQ0QVq2y497BNaTXQtzEmWG609EFNXkMBHmFX3y7NdTSvj3aNCypN1vZG5VKxOk4j
uxWyxxB74SMO41M6vApAQdvMkD2MoOpnEm63g119jNwmINdu3lrtdmnbnkbBkTRlPG/zGSmJX1Xh
4uAUz9ZAV3u+QmutBrJsynt2iO5ZZiiOEgZ8p1+w1cruXNCeqXkuAfNofVsaMX2MrMeiqN3jKv7s
1BFyab7Z6CEXcjaa06GYpD837edsjn8wcBJmQu9NWGOHkChPveq/ZqxwtF8N/c5KbY4LcrSbZjZf
ha0OuRmNu6zijWP3iBi6YbT79ayZ/rEV1ChM8GIy2Llu3iiC7e4y0iNWAIoBA7EwL7IKMNvpAObu
u5XeA5roQ56mbOKkcWjKdO+aA6sksh/4kzX//6NVZZ/089Nc//z9b1/VUKJ5XH9oPyz/KSm1ppP+
+2jVzc/nR/lf/BX/lq2y/7JNYdBYIC3TcvX/kK2Sf3GL2+SuDNP1dKTGf09XCesv2zM8d/0XISjb
Mv49XCXEX7qEkqB7ukT8cgzvf5KzMgxL/6dgEf5P13NsYUq8oWxGdXcNHv2HYFEblvBrHDondQeY
+ujULR44aX8ZLF9+emeez1QJJhdKikNfEke4YRcSACm4jg7rZvos59upSXmzDstMvaZTYkbroodK
w04LKzM82yUJCaFFPQcgQR940twgVQsVCCoTFXfYs8yRDhCDCrudpIFqN0Fw2tG4ga49GN9VQgCS
ayrbt7p2tzYMXCqr7s8Y3fB95ib5/HghLuFRTectrYDx3q+U4vZpmQk2Tsrptx3j5MaLK+/UE/Pc
2hb+AnskaBTNqOjE395yIw1wwDis2oD3bBan/K1c7w7KBW8EzfvSskYS++5milk4O4eiv2HExCY+
maUotkaiR+j7s817y6g/webTpRP217aMCDzhGAZPHRXHoWdeMmeLG6xxX4y6SaiDT52XeaF3u65C
j/WxlHh1qoYbHY3AmZsXajyKW5V0yNVNfmc0w5kv97sFsanUIFjICmtXWs3zXeGt2iCAPcukYafS
mcjCekDpd43XlNtuZzXTizvPLyi5z4mEHGsvlCuQFJyBdEOz6JLlis49+c1oKaTp8a4t85scWlhf
6dS6xRzm6Lr4B9n+jQmpngLgCWp7xLBkPi8W2KKwJBakk9/eDGRsd00UettMjzQiZSGj8XwmtvNt
91m+k617rajvxq/h9TdzP3jHeS4f4awlz2Ul39w8zANa9kakL9K+oASAF03uj0Q/2nB3Y0GRGp9b
WcGISeUhwlczOvllwPy9Y8alNKFtg0gUJ3gV76XuXvmw0dQUKlwkxXwCSf4cz55E848wkc8U54ls
3rWe+WVlFKjVTfUx1FwLZQExZ6rM/WgiV6mEJb898ZJss9DcdqJ9VzWlKQaOTFy15tFp4/IgQ0Jk
ZC6qw5h14trG0vXpicq3KmaHoDXiuy+t38Ek+KGn+XQex54RcEqGu3o24YLVOF5ZlrYPnUZxp+e0
O8jBwCvgzINLvTMA849eI7BKDdbWEemP7dHOk0nKD1PznkJ4vLm0v/Iys/n2gQiP2jo70KDyh5Dv
RznTOkRBXHKD1xmjXTG+ChNhL8/5m8WGNj/AycFhF5WnrqsmgiAjrwXLfuos76uJ7Ff23NySclx9
bOAXoin9yTz7ls/8o1clK9uOwItZAtgAV+iAOfO6cwyUFsoPX86xisjXC+InOS9H5i9eZ7q1RKeC
WLseQphqc1Ctk+kJMFuVsU0NthHjnJB+CdN1DaitZgq0o85x+gOtrfMZ+nzkh2J8CBnu6xG2faMP
3LU5yKulmP5MTOM723X3QFtxQIYay4aEAS2DAdPgGME8yiZ4Yj1djix5Zf2TxTM5QFKKdPSJvRBN
d3b0EUlG0+ag1LsntNZhm66rhcgAwREhEASpW4QXV+X90bOqu7SGblNG6x+qA6xhhoh2lWMWbsy5
JliFDwlwcg+QmPcS///NYRGrVkniL/8g0w7YHW+FcJe3YSo8Ftj0aeGFtx2PVb1g7G2s7BVS3m8c
jybuP/UaFxXxpvrXKuNPklN3A2GZLfb9tyQTwSqerO2xKQ75qh33I/zJaExYCTa3XYFqAlSq2A5E
MoH8Yjzmdc9xLd/IBWxLLf5gl7eDlunswzykuMmdjFXZepbscFWIS5Y3CC4A2h83nW4/tW7y3VTG
e2ZqQeXqle9I3dpR68tbEEDRfh4r6Pym8akc9DePeHLA7L5LO9brI16LIzSI9GjxC9gYjiPY/kAM
7BbjXtktSS/XvKYzqCu1hOqmmO1rR76Kz40ZB9j7r3wRX8PJzPzCzWCBhjmL/9n9ggp1ghPDnsI0
T1GsP/L6fTeMPPbDcaBqMDFZKo3u0wJDc88jglFxaN9GEl5kXdVtyz4pJTIDwQASKt91VWeP0VS8
lkn3lBUFVYwJq2bqGzNKbpvhxhji2M+rHjSbaSpfwZM6GGX32Ntlz2ydT7cgCGkSdmry/V5xpbbm
UYQ6zxs8iqvadDPAtYpy69zVOFOxWKwhXXiCpP+fXOA0Z3wmy6Ex+ken4S+rU1oZUq1DUqSOOOEV
JR1YZiK1niinw0TbYy81G0Baljl/xBEb476xbulqeGwtAClGUz+LyPRYyZUtDz18eqaZrA04+gvG
feqix0rbmR077E4GTeOUNKKihbs6zUtOYV9xLyEbtgYkf16J0NY1oEnsS/w56Z+IHqZ+QQmSoaWk
F/MXr6i+uSI5l+AZLCnWPcuMNqpnN+eF951hBwozsdKhuOnqWi/6jxioPBtAaiH1lMfBSA9Yjnin
5vShZGb7MPPgCQg0UH8L5xzP7MMATK4XeUBL2Wc1ifewn56Yxh57bf4MJ3feTJPYp8I58qI9tLYE
ESRAWv0hTRIfS1V792B+043mCtwlPZQPmEzNyFnCwzkFkdOxOErSNEhX2cFRKRIG76YuwtVUW2hL
OZQcNIsnO0oeLL14ZrMZsFE8woi5EVp+H81j4Fgd1t8IvBXy91VmeJbagSyJU9/KKP32RmQCVdre
wU3446+wJoFVmkHOTRTqEFJ6GWwYFYmzcBfI7OKyhqY7aHi2awGoGJYZhXpRKW8Gd9nRLhBwNAQw
jS+TwPGUi/IzmaeTjl6kLMx+bX8rcJ1XfPpdcqoUrd+6dMeUcQaiwzpZvbw6ndhqSPN6W96IvLiQ
b/KHJPHJHBV+y/YhWMaiCqoObaYRmGpIaHLhbWRXY1rE3RN7tyDrtqHsz+Bacdy2u4KsUE/ULmRT
seVUJfmg1s9fbD/GCvtMljyMdvEi0KULvktpRytRR9AF8GRXoYuVLYiPkX9jGVb9Fpv8LhqBzpoN
vKJpCvTZfhzI846pQRSuPoRswjVj3AO/wmafBzGbj1qVwWhbxKtb9k5Gc5m1uvKFwN2+mHwhw+7B
s+Ta9Fv6YVse5nqdtCRqW6UOE075jpOBzERIi3kTMHvf01dvbzyPSrgGXzoi5y+tLfdWgXuKDUoE
KIiWxT1PgNts4M/bIqdFxrgl6kURrrsl7/SWW/ivulhKfADMdGLgyrNQeKLlJGFdb9DiQPHVX6ye
4cbOaRPooRNU9vSDKEXOrjmWJWd13Q0U0cM/Dfv0Eib4eqgRHDJ1rDmBSrO5c6flzLmDDAilKh87
DvN0ZdUl1UHEkOqoXLKk+zIXNGZM8roQ+Cb1esmb8NOqPNoLZvsXQU9u3XF8EjlIBrztMT47jnD+
sBWXDt4fWUUs2lwSR+ahX4yTXho4vrp8b5vJH0fm9y1QSFBHQ9DFzdfYiQiWn3bXs13DoBjfLFhQ
TRskGoNNidWXuZ4REcHiDmT/pbXhqDA2pPZDmGH9Tm6iRvoFcfvCYsFnLxCjjAfYvH/CNjmkAiN6
V4Zcw4lafGoBduMs8cyi+cITHShCXE9Eu5QvnkEhT0YWs0mukf6nwN4nbGj0ksUICw17I+z4kc8r
Z222Jxjg90vnr2eGrr7net6EQIxhFv1OfQaGL3xwUEDUdC0XUOuk3Yrx1y7KS4vEE4+AmEJQC+B+
dCqSXQen0XxVXHYD2/Rcf7dZxxUk4O3qocIgT9D+x+ZshjPvK8xOS/lYedHZC58H/lv2TjxSoGPB
W+Pzuy08LJLhpx1TxYNPouieZq0EXUc/TqvvFb7CReU3iW08mbNDWWnmW+aE6y/GTwtZr7OAEyTn
fMA6AAZdMR1Kz/FjgsAW/3QVtk9Zin22GEdH9F9pV/9ZxhHdC/AczzpCSBBirGPlubt2xOzRjIeV
U9plHGmx2nQ2NVwMe24rn0J0LAs1pnA0XBYQY8JvlOUNKONLSZuU6lqedxCcY8LMVQwYLKoOnLAs
drC0wnYaEKlIkuFaw409Vnx4y0PU9g+e+q3s9rPhyARDKXw9T+5jDZuRx46JfXX+ym9kNzOBo2Hv
C/WHmviNDc9cF/22x5K4zJHf8jHRzejRdON9lmuBF3oP4/A6mc+jQkAcCwL05tZwzfeKReOYy2OB
c3njVrpPbtuvioicfvzZItOSXnuTzkj0Ux4WK+Ggql6TCliBme31Wg8UJ6mXCrxtPYZn5ReNdZJW
zAcD10dh8980VDzRhw2rNMltsV+hEBWJR6ng08cA5GJVPuoMIYmWPdjw27ZAKteWqD4kw6pfW35s
Yofbzir3vYDjizCc0l+Y5NWpElSYZe4DQj6MRv2eZ98tZi8/m4sDDTynkfcVtVv3JhStXRaLwIbB
OE9kIsoQG7BbeHwwMn4Tde9T5fjKrB/IparuuNHlYcS7Q/02m8zhXBpRue2wZ/VJu5utnvYh07d0
lQJmoAIQctWW7SWEhlwfA5nkybHUCWvIdF2TGQ03XoHTVpsAM2i67huG+1kAAuY3I/NdpbQ7pdib
1p9dvqrjNOxAeOaaOU/UTkbJeAUE3rGZX1gxRO67ZXj7iO0cOyFQKbShB+YKymjGBUtmnoJNVhcr
svaTzQ4ccBV0p47C1visOoKpIWtjL3tIU8jOmD292D2UrDqa3vEd8Ty5xvvggqVOm6NtiXOJ+d82
BwxTgBqQJSfIWwlW0Lk7dlpjbhZwVX7CVbSpWHG3hKFaR27HRr846RqCGNOnVg5suuKnKYEUYg3N
ZXCVSyyW0UaOe2N5Rk34RgnisvrKaxygbfJb6/oRhxAtSfq58aa9xz6nKobyaMfxm4LXTliUJoTx
kNJRQi9L4GnWp7cyjGXRfBD4eFgg3qVxcqs088LqZdMk3Y9exgHffms1CuP0hDrGT+Jq36HMsIkp
eqzmdMeSbYvV5Mecc37HZMK3dQEFu7Dm+6HpsRGS5e5X2/2CbfzglOgy8wx82uuDJXQPDS8AM6+C
zuh41JdPqe68QW+GYLUYEuMqJN3KqzqilFH3MS3ce4j0q+WRcaO3CnNbFkO8syrRB6JnazknlKMl
sXZIXLCE84h32fOYm42xLy/VQsYLsxBZ36xWR6nZt0bbprBbhL4HbYCvsNLzfemsPNDUBZuGpsOG
rx42hoFRRi1xDsVaEphg3Jj2Q0+ytqGaEWs4LVxaCxomMnq5dzvMYNJgZxuZE1puyUpBY/+/mxsa
dlLX1C7/K4ru/yUMlodU+t9rtfdV/lF+/5O4u/4F/yrVmtZfRCgduA/SJrvsSmTf8afr//43g/8F
IoXr2dKSFu45RNJ/A2FJ6y9X2J704Aq7tmO4kKq6aujjv//N8v7SCRobjudYrhSSv+p/gMQi2yD+
WaqlJ9ECx8szWVrEHsV/ZkA5hmbhI/cwC4b9nQZMMGvrferqkIoeVY2JxtLg3mB8KEfe6GZ3WiEN
BuEZCgEORoSu0H73KfsRVjg0m9ElV2ywKuNVnQJ7sHDMvqX2JZoeOFoTrO9pB1rDXCs19W1WBGUm
2OW/O8aHpd2GtKQaqMYz4VKLOWjIcYqyr2v6j5qrOB3YRs7mB2XMQP9mCLgZrvrR+mrsjlqKcKeo
A6V4JMYWEGXdDVNox9+BeC+4hq0aYBEX71MvtgPDsFtfa0InQ3p9L6KnGqHOnS6m95iUB9Gfxcx+
Eu9ywu1Xc091XP4bW7IoYeHYjRjt241tcmC3F61+oDPZ8SKfhjqHeTrU3sscSBQKFiJ1DE25JCVS
Oa9UYG/M4U7ZV8/CMeEn9UfFKEw+LRyCPkz8SnYn7BYmjMeQ0Rd9g/Pu0mqHxj2J1t02+bHT3zLn
nGaxb7S8XT0eHrziUBKQrJXx63TB+iKq6+lHtd5+xRIPmTxZ8QXZEoAsC8Y1VgYdnMtWkiCGm1S6
SFfWcIhCOuwszgp+aRIJtLeJsvAzpk12oNaqbB1s/G9UIyINHsMIrYX6Gua9pDubzkWxCM+sP0nx
5eE17dRJ8nojd8A5tgQFUa1GOyYL63DhrCtTHGUTYRLvuIS8a9k4mjMnFEXutHBiTUq2i27uwja/
mOZDYRGRdCefPohWZwq39GMi8DbiuVxNYZWb+iqYqU33iEXnhGI4+dsuv1BdQ8p5OQmM7zoCmv04
c23mCCqKac8btI2NC35EnQnDqzfYW7b02LsKYgk3IEJ7PCfp0ViNyu4T8+0knoUl7+GfcUXdeezP
4n80RvJHNdxN7Y2bqvsF6jBDCf3ABRjYu5qSHGlltGUuG+qQNpW7HClH/1bx3mGgcekie0nDhzjx
k2jftkcNpxNTAvsCNzkpYDAtZoCcr8iIccFV3tVIe0JlJflf99Cly67On92MDw3N6Ok07fQl2g7Y
6UPqtyoPbBZSTFmW5ImJlaftjk4AyFPRUUsCyvruRbtSlzBL2HQJYXnReZpAJ3LEwR787jCH6kK/
F0uFFFHYqgHWDlMcSPak1ctiO7vmpmQCN9+wAd7GNKObzNyrmt3g7Zy84gxkluXkR7v8CvO5yfl/
nO/HdtyFXbZvGuNQUElJluiAOdY2YKB1bEpj0cGVbLBY7UovSISLSNUEPY+/sf8WPB+BugYq+YOz
xKd67uDEGd7U9o+Gdo4/Btr5Ka6NnTbdJeWH5cHOaZ4QU9w12y35NK5qeTe+Exnr6694+XR0VkU8
2FbaWOJ95uIBDemqWsJJUKZCPlL4bff2mr9OKdLGQDtZ5zGZ95nunLLoUZIuHIBm1rTRx9IM8hKt
J7XQvbW72bi4KVSTsmzBsySHpPhVnER0102iPekThmfKRkQtjxkTpCMYqfM9PhZ/stROGt4pUs8s
TU5m3MMpf0gJbnvirrBJii7GjgZx4Fc5iSMi2C1y6SIuhDH2Om4KImjHhDt/0c4tSjZ2WHT+KemC
sF0+02ItGnldYru6aTusLFMffyiB+FQQvVdYxXpqmHc4gdCZDV63qicRbS6Y49gegkcn0QeK2wLa
3uKO8jDRYvg7LYZzkd5Y3FrYLscJ6JARClzi1XzfttmxrIHQWqtRdVm+rSU30avt6eBJrb1UJ/gy
PAhd81Vvki8SamxlNMwwmJFPpkxeTMcEuhppX15snx0Z5adJM8+8654ReOiJpyDTt9tcBiXLCl0V
x1l7nLM0IVjiURklIr80072paDnIa/JWVid46SYc5FPa7HV3+DE60udVIUecO9l0zDyXKm6PAhiu
riZRfD94p4WdYk1BjY+3UuPLPn5zGgMavu5m/JzJb5TqXsDRXrjbIYPYX8rm3loCLaa6I/JwkOXh
NBwbZleG/WGoiB4WbIHqf+HoPJYcN7Yg+kWIgDdbGhD0bLLtbBBtUfCm4L9eB1o8xTzFSJomgapr
Mk9aJScxNnelYrdvPulIkrcCyWxeHkQxIqVsgQ02KJlEHf/JGhSPWW1Z5mZwYUt1j5Pjl96y5ROs
qzgoQfLhFKLorKeYmPt2J623NvwY0SSj46DjH7IbkrqUxjoN8Ws0P9PWaRRsmiIh/GjswDp7sCJ6
AP8JjZ5b1986UHCgN1+C/uTJs7jBwcR3u66JYxa8Y3foKvV3xA23Il5GVOF0CdXYb1vpbB0R7cwG
8SCTRzSMfxxuNWi+xt278cz5JoZ7FtfOvcML5Wkc9rGH6jJru6sWOv3OkOdMzaZdrM8ks+bI/rGQ
+2Y8d9tm9F7SsSB73SEgrx++9InNUwXdHp0ZKSY9CuM2fwZJB+6bJ6PRwa7wRrf5qwzZLaqptrFq
9y6a93ZMeAOIndBjowhGlTO5dQRgQE4SazB5OUzxBth6k+ulwEkPzJxsI/dF6QkwiiLeD68Z9o5m
HOiNu2MSZ9Jnn/AaOY44J7ETBmGfcAC231DdOrJ0MWvw4UAHL5JDN2yQxydrLW1erbLMzqLW3gbL
dTeKx16HhQsor6YOhm09/T/UZasu9L7dMFYka3rMLlyGl9CMBNC/xLqQMta0Lg1BToHkjfmnVdv9
mtnPj1V3WE2WPBOCUjr4/gzvvGhbiPJkgPXf2AC9cUMbWKtz8zFFqRXYRcUNYnC9MBdkRzDFe8yt
D1OE6Q6jpQu4gXjMat3oKnptGGHqpoUzxTZFQMCejAWoiHjZrIZgDGW0Z+1ULyixiUFv3JOHGb3a
TkrA/cltGCs1hY2vaTFoukl7afjN3KhAi2g76y0/HTVgXR746RI/cX68WX+YgwpNIMkXG2Z7sgAQ
+NIbTl5S9ue+xN2DFZaAsec08T6bzr0w59wpjXHLWrkx2gSftI5lMTDlwQ1JC6cUrBhADVxGhO5R
Cx0taMTNqTBwzkTE4bhr5DIkj3ZrSktg2jUDsI4MMqSiUY4Frf2cq+2gHe3uKglwgABCkiAH2sDu
oKyvZnbIxD+hfdvl0UCC7F0XzT5FQ8ZPIOTDzR/whnw6iiuDHH7IK2OdqDh5qrJT0j87uaQtwyjw
oDH1EtrbsCLMCp2wdmiZIVWV2DNiQUnu9+4jZJvKxilQ4aa3mvk5sQgbo/HQG1agL6LPIgwm5Iu5
B2It/le0+aeyYAVzHl5ki2iKIqVFb0qqDnPgSntr4o8JQWPOtwevvJmPDBPWDt8v2JhjWt8poZ2h
eSupXVssBor9r4IKENqXWpMH7J3NTVbps02cbs3Tr+YHo8a433/IvrmL5IoBfyXDgMmjT52zJL+s
DKFsWr52FONzz/KjE7eOab9tjvCqxMlhi1zKgzbfwX2sBkffmop6NNWjrZXPpgawx/K8G+CmrSCk
OdUu1uRtZf0B7XWjaga48HDjMSNTvIOKgA9I0AXjI+i6EwKPYObFpvYpWTbg7bfe+y5dj5QTeeE3
GuWEp2HdPuDDJjsS9Vx7i+E8khJD8TJvmvAsWtJ2gQXoVdATrBk5e118idHheZ2ZLeHHGtgV1ahS
13qf7F31CcfNtiNbISRLq7G/Reob3bgd+a4AZNHBnDF94BD+SSVBFCkN14yPtvvtVPiUM01SAyaB
W8x2sPIvxCLEhcco+uwbfwxvKhO6mLIzO7N3W7tmecZAkNpv2JTQWtYj8r57BxKm614UHcm6ZnHK
vYa2wrYz8j0I8hlXXZgvL4y2z+IEAXS4Jg6xDrFw9P1FNullIj0nd7bMiANpTfRVWbVSnegqcj7e
ytyFpsP6NWHBRHYn9/ImYUEkgSewvFiPlbt1CCaZcNENmPTRzKPyo0xltTDGK0oXgKW9LdaucYms
m1beKkzt6ObV6O6at35gGgUaQXiHetBOXvyhQ/JT48bHj+nliDqZ5Q8j+mcE9TJFPzH82PEpxGWT
N09uTgOAkiMJ/6U4g0HHrSpn8ONaUvWmKIFYnJst+czhOlKre4+/xiaLzRwPxiKiE4BhZbVNYAWC
ZdsqcsTCoa9b99yV3ZursPIYj4ZydOA71+yLx/ad24uNwLxOYBcWdGjtRbh7E5ySktgo9oyDqp95
GRP46mzPWSbM0DCSIM7fp+KiafOefqd0nuIOfQ2+KC/6Z0cUBCCsq/CT6ME13WZvX40m5M+nRr7m
vNQR/pa+Rp3ikWSAlTrmqWUtILN3q+lfTLwlnWP45XTVNVas0wIIElhduz1xsuvUODSF6XfqOcJZ
1wzUufOus9H8u0Hc989YAEYqH0MMxAOCILQD5O3BErs7lx7JzCZ6pcNUFc8S4UCWkKMDgWouxrV0
4u3YVKxQzeeQTK54/hpr66LTwTNFZOcwzZpfjEeHP6qhvYacEqaAfdzCmSxA67DXJUt7N1bKZhyP
KMM3UQ/mnlWTAvBy2GZL7FcsQ+j5Ej1tHYykIhaMIMI4qLRqh2TKb2xyJrCXsyXNEdGSnwguOhQS
KOe1yD8G193ZUbVXeAfqSL/mQ0KSAEe7FsFkjpxTXeTHcc/u0tfgyuqP2oUCLmBNyhMy3I0lbLqJ
l2qcSECI9pNlnfR9YzfYyeeDA+WSrGCIZwopM0jiyReZ6/LBseATD/8oYIupIYEoMsdMk72qItqb
dvNUcTEbbn3Ka6Db6evERGEkZpaEtjpi8ne3nGcLx38FSQ8lQsTIM4XnBVdHQLPC32uoTJpZXIK0
8sBYV6W+GKghhO3UKURMyn4BBuC/3OWjN68NUB/yW08aU+pCcTDFTNOZZR77hgZ2trdDcQvlCOuV
9TJi9UcBQjW5LO0jcMy58bMkrzgdX7F81TMumqg+oin6mVwFQ/YCA3CfWDk/ubSQec5qx/1I1KfI
a7Bc/oxoheb3JsEHR9aFp77Y4V+GhRoLDqe9x7lBaljS+0Ydkz3SlU99bB616a/uLV+PGFrQJUTW
+I2gYetO5b5qG43rBNWgQyGLycodibmBT6NPzVlkXDlagxtA+nC43yYXmMroD5G8ZjEGzqZhItG/
u1N+na2dN/DoeeifClyBxVW3oq3aO3vbszeGeccVrQ7q2l4e9/mi0DC11By9ATAccCchdK+aSba2
jm2w+Eg8Qn+WJX1cUfv+jt4byuxjhHeiN/9aJkdFxTp38POQ5cq4t8Hm4v5uTf2QpRMflcDNcWKc
smGUT/Z26lKu4q6I8y+1CAlkEye8Ch/asiyPCCN0oiex3GSj3MbGXa0jzAMmBrfAYj5uofG39Bxw
NY1pxPa66PZWcVb/GkrsWO9wLRdYFjIm3ugLX1xws0mGmknF3AZOU/ApsLFVQOYaNm8xcAcHhXLv
jP9z32MXo728kDbD0gzTPZLarDDeyzjQEnLNCc8qRQX8lsQkurEFg0yWZVGJp3C6GQL1muRwNa4V
zgEgEg+Y9Lp1M+byUSnHlpUt+APeCl65e7xoi8ho6ZsvT3TPJup2Y0CgWBmUin8AziOMf6WYvvrS
4olgXYh+Gq8xrtHcV3T9Edcv3KNN8hZ6X53zJdqL4z3nOuCiaVpjSDnk3d7Lc3IKT3YNrf19rsVb
zNSmwb/QI1EF6IFssPQnIi/7XOJD29QLTCoKkhhazMO1/QjSpuajxZICb3Z4Mm+2vJbz0mi2CL4Y
jxIrrveHZnpkKeMOSfoydKjdxM+oOWmAQYefYQhy66LR3DkdbnnwghBoIMEm5zhHLE+KqeGb+AQQ
pjGZaFMOD/a4JAG99gyr4vCWd/rqiQSyXcbmtaqe28w9J0BJQEash+ihQpYUnR8l7x7KuXHW97Ib
/MqQe8jEMLXzFRmwkUfJZmq7ipdzbvgf56AOR1Yr9mXCl0LEqxqF/gDk1Nr5s4SsajJQpibEeden
TxD3fZ1SpVDBs8BXsqQg34aVipX6s/qmhTFSgum7Fn9ZinLIONBWbtvmmCCKw7flZ+WxGPojcccr
fXyW8S9oG8y6eL5GIh2Qn1heuRr7cJvrULr12yg5eQS712LmijCxin445EDBmtzaHKsTE8Y2q2in
r8SKBQAn+UlYbzOTmKbk6T5n8GwKuY0QK5ugmcMpofUH6NB3h5w02Da9JgZohxibewdaktetFOXT
1DZ3G58XBBXOuvASsZX8blvYD3hsiKAm4hLLnUI9hPbe4ThK3Xpd/pYcfVxLcrLYHfvMhqhZ5b7n
t3c4jHu0s17sR/TKHhOALmNYajUHyZ52QArd72xWSDKiiCuuuNgRJR8NTBC5OBeA+dzuOkzhgbAJ
0+M3g4uO/B6jA6TzlWq224bxj6kx1DExvJK1ly4wJMmTePQG4n/KJuhdYtqmCypkGGVMId0ftl+E
BDCZK1DQdvXOzKdds1RR1V82vknidBNsH0TH+h0T3iXnQfHiwIX2pyLx4C3tFH3btB3l4sfMs9xM
32njbe1KBr3+GWmSdwM7rJ0HTh3o9sbhrlZZ8O9QSa3b+m3Jl+0ySig0FXwMY3Ue8Oc4ar3Gljr0
ZBgBI4cDH0+fDl6OGr7dMvT1NI4LbCUU8rxCOdV3Std+KMzZd7NAs84DC/xoIgbjNCvAIpx3a0yR
iAybEpJFdm3tvcIuY8A4XRDdPBT9pnsF2L+Oe57+9pRTYtTlsbLPOtAQr+QKdq941zg5Dy6VdNWG
QWW+FvKKngmnHGqh4rmy/lW9t874s6nxBe3EIgRlP9JjHTzb85X1N9wYeFNUldm3Gb/CN0YyMQRs
5THX8BLI7sPwniKW8/COoJbvKGZ2AKJWMHJWOjQ2cjrUS11WWxY65CIGhKmuOkaKOB22k4c/8gx7
d204M+41qMGHivFshDSlZt+r/NOacm1y+leHFvpSmXw3eQp1Mvox8IN7z5I2qsvv1TDtMu1T1I+5
+Rq8Dj0zhRBhDeaiVuuNQB3fbW9et0QG1vGxFiAEbD+W5T41WKDGBTFxsGiwL0k2wToGSGSakrOn
dZjUkK2N3oiLTufci3nucuIRloREXNdnA+8gEHawgr8aomkDHcWkfTrN3iBtMMLmhWJzAKxQ60RL
jOFLi423INi319p/JbXoMu5VTD9n+jnPD4tzq3MzNjzfBce4AflEgXkWqRMk1uJsp8Q2091pVvqI
HeuQaPW+Z20GTUVQd0V2vAvbfN0Pvic+86E82xMDnK2dg2vCO0/HiOxpE7MDglzaRfDYB46KGb1j
8mMlE2iC4tgq56p+HqlkDBjeJMPy+fxTWOeTbWKQbMBgaKJE7aebNMidV5vdDKKCkQp3BoFK1tK5
y02vjUfZV2cc7oh52N7k18mdXpy29kNMzsYMHD1KAgaMHbFTXnWw8IR5roKw+0OIkTrtIdAIkkJM
lvtry7PkhITIkOqq3ZCdmeMXBLA9ACxmJpC94CuA2lw30RGi91pp/6qKhTSoD4Y8J3afq1x/CpG7
ZMS52BErcIkWfnqf+zfkQ5YTaO9h9+3kQD2IiEWB05MRUJqP7J1AAsmZNaoIHMwefEvC46zeKlx3
Wt0y7p0Pg/lmt862STu8bu49mj+HnJerdI9lI089E8xUyTYN5AfGuFOv8onjrq7y51lUCPJjAJ5T
8zGq8yuQ68C2udMtxDiFDGqGQZHnMdj+mIkkDBsOOa7aCrGyO1jbcvyaaRfN5HUartjXJg2AiI6T
QCu3aInx074ZCVsoO/sYGMw5wlurRn9yIxTuvXxkeDio0g9ujRC2slUADJhHswuJO4dIdUhsifet
RQr20XOj156a3+JcNMO3hpagG4Fc4Jtj2sin33BpR1uQZsy5lWecwLxPWEv7bTF6G7rKTZEnLyab
uBLiYQcBvBiBOurDroDinD67FdgIj1EdjtFFV5nCdhxRXq4a91kUpJ0CkxVqfoTpstaw+bb2uzkK
CkgRDI57HrT0ZNlPM0qssWR8SfOnNqEvImVTuM+2h5gcfWL91iX2y9SM310+r7xLoZmoFGvEXEec
fFsGrJu+P+DZwebCmBomiv4CSGGbti/esa3EtROVr9c3HVPxZB972BVCZb0dPkr9GmvIwjLjBcIM
8Wa94K2koGMY3P+ljrzKtNgJJKBJ37+F/NctaT8NTe477MFg9O8nzdj0Yt5U9Y+UCVkz8tjQ+8xN
cmxtgirik1MkR2GyTl6O/2vCfVJbIw7ffu1Np7YP95YFwyYRcEiYZcPoZdDNcHPP9zBPPkYHmpH+
YDLNj7QPLsKg/+YksOUdCoU67+L+OnrPsfkQPvRw4Dk/3MSKuKbxq9OQbuj6EBWT7MlNbtMEJfaW
g26soRDdqzYgrKH1fPmimfu0P+thkCq7hPwOL13XWJxd5h/2JwCt7zQnPkGhshOmL3W8263E6Quv
RmCBn7oFFZbjv12wI7+5Zh5sjLcaqtmpS94STM0QVzds7hjpOk+De2sZcOT2Y867ozIA7qr9gfO9
nZNzsegIqukeIyCoZfJJgsTKqku/ZSdj5vrG0VDmKTrzxwuUFPjKGd7/FF4qqT9s4mHD7FOKDfaG
B5WFQ80Nq4NNxmfOd/MoeDDgMenAY7DnsJ1kKYrfMVvyAEYZoKvcG+GHMv/ZBXpE4rAMGmepi/e8
T7czeDOS1j8RIjFyXaWhfYoBYAhmcgM6HKwyDPVuo6t8Rs4D6PDd1J/M9mQOBAqz4sZCfKltnWnu
myuZHGTosGbQUfrdIUsgnaadhexdCzqm9W2xWNV/1emdan6bJ86bgSU90v6pJXji7lMf+jNngcky
uZrp3NILCVwFjYDOGeXw4M1Y8B2SvR1Z0bPTxlbDvyr9tGM87Vm30yrOeg/RNhQH5+v/qHcoDkb0
0QNbKSCEprnOt/IUuy8lyXwSeQBWZiBaeDfUiXdXP8b/nLC8xiUFi7pOspbg8C9cVZj5V20ufkG9
+qBgb17Ur+Phi3wMr7OQcb4KRz23ZbhrebYV/XfwLmLW3qi+kZfItVTiHwfuME7+IGFJqySMNIHc
NIJbHRYwjuxDq+xULnT2qetE2K+FQzLQHxGu6ya85ozDUmO6Jpq2AoTJ9rPfQhReAYalN78TBE5M
LLghuW9GsQaygAJagYuC5d78dit5cQdvZ4fiubRwciBYgzoWqN3J7V/Ib2N0wCyF2m7w3uz8zyr4
DA5ujCWCGTAS4xARmMXtWjNWMzMWmuGqQQAaU2ujVtmaQnlGicEJwBHJ10I7N1Qry+7OZUdT6xC3
ldnBkF3IHJ4415NA4BzROxBu5nAgyiDoFPEgtNbNhlvfKt96621rpztgJ2Ga2e7aKjvM4DA1lWkf
i9Y2b7aRC1rC8ZUie+6b5BcXJoMLZAVT7lvzb9bvRP2ROOAe3P6qSoTg1a/eSCJaupXLyqg1x6uC
YNJ2Xwmnha27jrIQFhGTtro+G174NulPioOkXSuP/IPHCsJA6/JTvHXz89IwsJL/aG0+u3QKHN1D
Qu72DL0QGwq6+j/KqABt3kvuoSWsV+G96xjlhWa1t7wfDTWk18HcbiVKpIMcjWCogBwUTKsQHyTd
W5aq4BqUX0cx5Nr1HuWS2qUma1czr3GoEuFHYlm5N8MFgCFhyuGCake0tlN+YvB+hF5xT/RpL5ty
H5HLFZGr0jITKCsNOi88uuFSOt1+EFfjp2ToO6jZp8PKg4/FJgOhoQLXtYcR4ZrMplPdNX9j4WcR
wovZ3lWuuSc71a9Q8EeuAIbKtCeGkl6dRU9WK9pcFOuV5jD4Zy9pDfZi20DOciwnoLuN7oele/BG
baM6nDQWtJO4w1Ep2cbmM3xcTimtaQmq6L4NyAzH1G72i/+rSu5zwwWTFUzy6ieHa20yGMkPX6Ep
2W1CvWNAyG7h7uEnWk8FGCX8OAvrJO/u6EW2jY7+llLCgJYPJ3GtM6RWdO29nYdDwqUFJebZgV1T
EhQHWeSThQDYBQTdjYbg36RBxu4XPg2kGKBhvLVac3LwhvWqtu96SUfx4Q6SIT4JHi48M/7dIyng
ZVAhXmT2uY1iGu6sxE5iPy0mHUcfbwrKjfBWKwSNUzAjUeofqfA+Gjei7sUEP7xo0FbmAn0W1rw4
+hEd1QkPPxlB25jWsTaPOXvFQjFPmt7+G0k8D+VLs3DlEmOPt5YjoAsUiy1zuLXZzs3T7zj/dAr2
0rrdTFnowzNn34qtMu2LX1Msc2+sKzpKWkoyRRwpS4ZGvhbLmyco6mS3n50/F/kS0eTgUWDDoDwq
gJ0uNjNgDNvMcZDE66+I/DYGwb7Ao3k9PeemQQctJmrQ3UBrEpbtvzYtA5FoG9joO5UYHzkESZux
1ftwUf6WDcPoKFKCfgmMKP2RmUVOJcCiZODhKAZ0TPVukk9tK87pRIwHn7tpsveluUYZDFcLrZ6D
ACnfVoTRh1od4H5hRKC8cmhuyvRma8veefDT5mKZ89FCdYbyglwPPF4hD/e0ScnfzbCZRmEgtd6H
wHqExrm19CjQPPRdsl9FjOiZhxDFgeKtrXxT4/LUO4LO7UOlF9cwR/7+5fJAdigDl1URk3ZkQeV7
Ub4qg37N2uVyZ6wQD4Q1ZQvyfsH13gt6c6IM1siy14VNJvYTiWHsQ/uV08x7xVL43KtH0k1rWRYM
ED5M8yOeKUQB/cfqxhl4pAhbLvQjS4ZXh+K36R1mc+fUscC99M9Q2w+EMHzrJm9xOYKhM/u7khof
uqRUMgp7J5nB5ET/NVN7MNp0V3fKBRDqakKE26eIwmN1pVMrrQaQezJBnKzxwet04cwvat0HzMVY
ox4uhBGTOGrslYhhzuIBWPI8/KIlArqErzQQDh92fk5TRob2i5J56xqjHu3p5lZ7BXJqA0r4gsX6
SRGwjbJft6XxHhIJwn5rMt9M5bdikDKiYPSKd1ebdqS9rIb6ZzJ2hk53IK4t92c4yU3lIaLTn5VR
CyYIdbEVP1WRGTiQcJ11G9sYQAnCjvCqsvbW0dG1+VlDiA2yaw9dZ9OgjTOjh2H9m4t9rvZ+jQY8
z+H5yK/Ke+iJElSWBXFbsNkn+eoeVXd9/BwKhkIgQyE0dvj6Jj7ZQUPwZcinbnZ/oeYOcHUaStl2
5CUpPkth0OVbD5EPR6HgZpLJmXRn8jeq3QSRtmepbljJCQ7dFwjADy0nKWfQVqRlsoCxA4VFCaGr
G8fbKcp5LAfaAYQiHGbV3D6NHbWLzanvYNAaWu00xPB+BmL5MPL/Do74wEu1La2Uw8Tozg2HH5ZO
+oTx3xxyLMgvPBmUUkVKksM9NZoLB6plPVQl79ZS09fz2KJR6cP3zNTWRL+t8gviUJ6GqIfPO906
gC91Kc7WaKzlpKMPUI+LnBGhP+ZuJsvfPfPapjrMc/YpxzlZVSHpWSnWz1EFLKn4JpVaqeUnnCP5
VpktkzCT5mZbXXxMBfieuad5tUf1dfDMnyhVT+0i1JdR+eZGIyZD57XwSN+uFAsLmBBMb9uG7bU9
7cIGz8lUwHBDSBXdLcUjnEan8OUlpkZY4cyqYMWzGYUAbzjDukAO2hutBfzIVNeWmfdnjS87nyWu
GLsD9MWumKlC9lG4me+UyQ0zdOzDXWRNzzE3Q4dcFTPTu5G11A6hRpZxGhARvxlDw6HFan/cToFX
a7rePYyRJnnQD8yk4PHLza8yVcUh6fD9u52GkSp2/riG7cCCHsEElM7H1LBjL7PVYpTMd5pol2bV
m+D9TSVzQGtStzpSBC8x8G/L/SzSrarNhzZ8VU4L5yUxfzz90nokiYj3KHsCbnyk8tku8guE/ns7
JIlDMklmd5ovFToaHv6FKCHh/CdX4roQEge607P4VtdEhW1LcHpqDmcrfGvH0bdFtVepZysbowpP
DJM/Nvls440jYOAHGPzwmEdD9my6iFL0QYUGT7OYv04ml02TJIS7tTg1EvZVrfPdtxxhcAeGt8yW
UOGYrDGC8DYDCb51KG6DXtEbdvt+XE6Esj3EXRaQgmTs+j4pWGiOna+IBNYMSkR4pSy5ShyPfSI7
sMqsd0Yjt4lfpwseJeNHNKgG5SU7dTtr/Mh41EiSa43sOdQGoMg3o44qSbsJNWkOWj1+JQykgqFs
mKeN/bhGsKY8YwOaSg28dwx7F7O9SrNXGFsLgy9gPx624nlE+TJFl5jVrRGJTdt/Yyhe5Qm5C9z7
CT5p3BaYvmYqtmnr4oRVx/NSWDEsXJvawZv6tV0x0ICSpC9udgohh3PBAONRgktwLG6yiKkQCgZi
N7X+L6MPbQoUfSZe5zYYWm5m7NfzXTLr8qIvWGkkvvG9Wp8K5PSONc/iNYEr4BI6SW5OSQ9ksOrF
31JF1nrq+Kcjd7WI2cs0Q0I9BjI+jNa/vIDsX3b70Pru0WQrFrocj9gCFPZAyy24PSYBibij24o5
e6Bzwif2Lhl8Rp/rEXI4IWqaQfMdY5vF4j+z51MYmLvme2F9Jia7p/bCBdtUz3n15jI06lW5X3Ss
M86t0GR991SKceUp7HqgHJFUQZE6g16ikQwBGQYG2bylKk+xc+LcrljakdGwSdV/gzoxaXwrGdoa
KQE3mKSU8NlW4RWV70QgrDUuRwn1fkF1jXhlChPkPZ+aZHseF0e9+qOFUCgO4onTfUB0sGQhXB2u
C8NJ941go0/8J6PnAiAjMpwpBmYykHnyYOI00QO3J5UUuGZjkZPMrF5NJ1+04W40dwOdvmP967V7
5RBSmBCMNfk2q+1y3grDWNUh6dYJmK5wSxG/9txql0sPyK+xNhk9ix/GomsQLugdOPAhvBRHEpYE
MUc6O40eK0D6LwembZXXkABVFkgKCw7kx3X9WeYYD9hewEuo1GxrEFwDfpG9F3KEuPZHPhq9O4VM
Tm1Shpx3jxFuF79XfDSjxe/hWykRP5e132EUJOMPhwLO/okq4m1mKG1pl0omR/xDeA5jZNtMEKv3
RO7rPF234QEz1pohVKWBiv7Vw1t1C9nb9lx2AyYsjN4omCW8SQVLhXUccAq09OjVfIfvyZWfbZTm
6ISYO5WVw3lfpOjksuc86Q8pLTr0yAlQTPM9E0E16rda/NTxQSJyQmeUDufJ+w17ZqvRYtYq2CZt
XW5YY7BW7Cl8C5XtFNiIJwuExr+ehKmyaNx4icGm0ae0vu392SQ5JzNDTmDglv2rChrDYdvO/BS0
8HVxSAho08wXdcQaO607QYxLAs7kGCcvBUmnFm1oqvtx9YcSdFW4tE1BaSKswTaMQtAG1E4QHhQ1
trYlIzdB1pqFQtlU9iNHSac+KfXWIdMg1q4GLYt0dxPCtOZdi+zjkH1HVLMdMVVh+ToOR9X2ibhT
Y8i1PDozW/aEFkgFh08YxYgTpPGNcRnHHTwmm1GkrdD3TYWf6+9N+sdFi6OPrDNOSyMuaU94GhJJ
wgGlnYbrbW+kz7P9K/sgyv5ZCD5riEfwMr01+lM7NzdK+GJUCEmsugEuSmTu2pmLyWdcIOOxurnl
3ZlUGWiSrqSp++9pqKJNqWv2XgP3B1w+1sijqFewGmi26IR8K4TUrMiEqPpFPUec1VPKoo8hy6+h
mh/2rCBhnoh5zjoLnot1HWiSHC02X5XY21QDs3a9jkiCqqcfYeXuq+zppMKofm861pRxWbIQ6FRG
NWzNSxLGLSffjaN7YbVtvXTtP71IcA9ner4ZRkZTrvJU20V0N7NvLyQfTR85qhSzxalk4/xMi/4v
r6Y3Gyojq7TlG3wqM5RFsf2QYePuRGcDk5IfGovVr7wGzZfTKZiss2gsK2ZuHQc+2TfaVuhD5Ofq
uhtQzVwjrb5O3YvKa2/yByGvl03IkxbzMiCf8PjvsK5gcKuzkXaxRKlfY6oGRXEv0lNHaGjisGBy
/9xk56i3qVxSFipAd/Oh0f9CrLVsiXZg41snaIbnWiFL/occj6eYjxdNNBCR+jUdkLraGJ+6bUf4
ZYyUZrB7oCMghsy7REgSYVMS8M+19FyMr15vXjxiYvDtgHxdFovL5WhkA3NkE/vtcGpMfhqRH9IR
+Qk67uFWqoQ6AfHYtrH6kUHPA0BQrNqGnnkGzmRZdYU0tuSYh+ztktNrE6iaKa72w7iVhIEuPfU4
ZkMx3/B37oVCyZM7CfejnQuflE3rCL+12nHzv0H1l7Ddr1ZnEMMx8+VE0g6SVPF2VMoRvqVTXAAF
7jnv0BFx+WkDG6vUfmQtpZeDV79U1HGlV+TcejUvSJvTr+hANMeFhTfg9LxlSkKwN0fgxOHMu6Ct
dGaNfm3AARzk6GdT9OoS/HnWu0Zs+xRaZDdnJ9foGF2wGr+H5oUF1p0wBQdfnBw2xqLYmnM0peWg
mysFAEmTMyvPa6CwcWyjKzxohU4szwB6Y5Edy3GqztmM/Bx5dCDq9MvTEShQEGs7arq958iZb2rT
lcqzQCvsptcmykvgz10CgKdlw5T/06Y+osn8mix1ZPyabhRJYp5Ma9bZafbLCGfR4yDL5LVlocIf
iE8Dk4/2WsbWwDN044eLqfYAqWlt7Dch93vTIJ6xOwR8sVIectaeq5qPk6Z7sqgYtR14ElYzBQOJ
WASVR4hgDIuXeBOnWM9SgbwNpX8sepuRE+PkxfmltNXSnVApRuoofTpquXVSgQJDZA+MGAF6CeoI
hJ9zjTShzLn6G638KNpkjzOQlHZuvkj0twm79MmxMz7IaqtEiRd0RY6OPl3RpzrsZtFIzxGbae4+
LUbuMNZksfVhfPz//5u1ajKOSB/TmLIdXP6C914u6AN++f/f/P8vmeVMh0QfWtaSyy///5ttrbBK
MfqrV3vegeZjsNb//3JCbgO+6T+uzmu5caBNsk+EiKqCv6U3okh5c4OQ1N3wvmCffg707+7Mzg1D
UhtJJFGoyi/zpCTCCOm3WXNgZydTMtNsRSFO3fIwusH8n4ffr/33p79/+r++9vunmqLv//HPqmKO
Tl5Dnp634Br8j3ua+gAzi2yTpSANXcM19c2XIWmFmA3fqqJ6FcqdIEP++6HIXbzdvmj00auDdTeH
1RnnIRDS3z+QLK9UKSkvo6GwGsjG2aKbTv956BOqfoYeb7AiptNMjnv6/aj6fx/951OocEcTRx4M
5fwcpf/3wTQl7BcvpDrbsNKzjeUKYdY+M1EDwkLDVDHpszLoUPx9sBNmfeby8L++FtRGdjTyHi09
cbnVahjpy0ec45Gh0glNAj3D4lwDNrMw1Y4tQrlvku5jCEwJvzSCktZlIPaB5RW7UlXJAQH0FnW2
dQadE4P5MGOb2etgnY3E/P8+j8YQvsnbf/+F33/1+1e7gqskkE6xhcxt3KHh/p+Hbq6a89/OZdAU
iOT8+zD40H3/x+cmzwHz0Q7hwCK/sKfQ/kurRp1tuMI7DaUBQyvlZHPvvVVa42fgXKKsB6PI5X0Q
oX8YSXPfm+52lkn7YJlQFRjbfipyQbjEcKhjbPH2g+YAYjdjdgkpxLh0yj/NWuJQJqOzHUYcWZZM
ojsnUV8YdOxda4l2RcACoRUF8/z7QMCzRQUysD50VQ0zLff40GAB7Qpfbw2aBxrzHM7tN03sGnc0
Zhm8Em0AdagKw5cwsGqGcGl/dhlwIVixjy88Sp2bhtJ7FEbIrmT8ICacmw5jTG3QWNQ74pC78zEv
BmwF5N6PjssezcdoWjkTSeQUOU5GAJwLc287dFNnoqaAIsxcRsfdNQms8hgPzxBLjNcQv3fRc6pQ
dMLuleLEhtc8OLp+jNE3MfY98+WtOfs7SctYaeKwtgpIhZHJ2Uob6hqmpPuEEMNqjozopDj1ggtm
uOBNeqdrscwy4sfCRzZrZ03vI9weaB3trbzMrjbYtA8R5aqo9LHE0+gBk2jqpr1G1D4s39puA8IP
gbDPRUUWYYjn5wLI7nEKmEzZun92DOIsWFN+/+JUI6NLDpvHQuF2MUvt7O0MrbX3UXQmQkke55lt
X8dAJoZS78DeY3ZpfAo00JoeBoxb7ObzD2i73VZ2OUTnnC1oYhoLZaoQtwIgxtqt53xP/me++a4O
Sdn2SPR6/hD+PAAEOWQunrZUtdNB4U2L5uRfmYXYqqVMb2UlLv1cmW+8Fmpb5hUsj5nRpCXp9mRL
222Uo7GMZelzWo4tVs7FaxqE/wox2WeFVTjIj4hD6P9pSSUR8D4M2OOrDQhsB4tj+ozJx7hV0dxC
nT4CkPIeJQpRFRsus4TOfdTK7PcK4ajiyY5G5TxYfu08UJlZcTY0891/f61OFlVa2TipurG7dq3A
CCn0rZ+Z35N7LwGUl/r2+9DmUY0FIX1UpqA0z3ajqzOru0AtqdGSE2tb8DS1IJz3eeU3d2Nspju5
9BnHlg7PuQSHg0Se70uzHRnGo9i43Ah1dJdVTnjHDluYlz51LAbTlPNySkVSU1O4h5dTXXDOVJca
/vKFzkN/22UNqgob7V2rRwVXLy/va+0VJKDsZu8sklrb1OUlCChcY2CMIcYmvhIilm+qrhvv2PDH
RzPJLnp5N6Yg/a9zj/lDAgJJsN7qeu104beZopuFfifPxCYJoo6K+WxhXHot2zuDYPhodeKu0xYP
qoPlnHVIM97F4ZZyzmTs3iLJ1DTA7Hdosaj7BAof6BcXYMMkudzl/6pz5W1sy7rpukcyKqzmQRna
vRX0p/eQDofOEkf6dMd3qodMJqkul8uL3XqYUtuACA8bQCfp3JsLje0xdYO3DCM6kynGPXwP4VHi
bRvR0iibEBXqPIWSOocXqqgltmLGvHVyP3aRgMXy2DYZOlHue/chydez0C5Fv+MEHNQpg+0kRH+f
lXV/P8rwwQnJc/NSW5t8ioJ7Gmi8rWJHuPFkLzcGzp2DB8qViKLzEJr+a6Unn3sfxzrVO+qlHYZ+
a3lH0bM240UfjsxIHs2OoCkYzguUU3UYh6Gh8DfJ8BdNzz1W/LsMHhA12uY2mvP5q/Kq50ERAqe7
oT5T3Zc8+w0BGyQTXvb0hb1Svg3YRRyVSPuNpKj3WBv5pWKAeoNt37rhs+fHdJdgoCWSmtv7rsY9
97tIBTaieQ7yfW9H6tGpW+ugvYEjMLa/jiwhWUO3mYZznfNqd6M7nG3qfY6ZcLeBxDlkNwQJramM
5KpveXN5UTojBzMD60NtnVIMCTKJ//P+cknxGGroTiiPODCHMbpo4661w5J/EuMDHIO6+hjmRFxN
ahODon9a6lMNoRn6O7V7pVjPuPy+ofwUOUyUFFHZcRgf2J4fh95Pz9y+2m1duc57jJd+MU5Vh5aF
69pIaewLj3bEcaDwKo2i8Oo8hSUcsZDFCkT2UKzB7/Lp8jWPvcVBKaIPfoBcLB1un/QFufd6eYjs
DINsPIv/XNFTb12oP5yPusNEP5b3vxfcPDDGTKjiXXu9JghitHeVwcYupKoLC4GP1GNFqr3KIZeH
hjcnnRYxeSDRv0I0VVcOMOoqQK8yNMmRLGpn72RWfK8DHeMvjZP/fNRqGyW3wwyJ7L8Nx4Bpqc0D
lT3pGxQ1iVNMmRsPOP8xBRUQAu5fj5ra17wnpD6O/Tv8+/IyxJjZPFS0FBAtzNJbvExY0vtR9/Um
rLy9magUwdUeb3ry/rWRm+wdgLxnUBa9SIIdSLO/fiTDjaSCNgiguDpmTLf7nCH8uBD1QADvarzI
B0ZgN5MxJy5CQbo9yHFRhwED0IGI/VgSloKCfa5txBXT6d6Tate7RfRPqBqHTxWbL31OaeqAojuR
g7N1kMA4DpMTVGWsNqlNWItbv99iSAiw5+5dq99N+XAdlUVpeXvEvMtGZ7JvRKIe624GKxesB6nk
TlGQSMDYf5zj8DmD6TDuB6zSpzj4tOzcf7KlgxWpyZJ1CRssxqfZmQ2exjwKTs5CeJrIoBVWLFhV
5itAeooLgbe3HUigrLcf8rI6zF7ByQ/v1gA12y5qtrBTucsZYeXmkgsYjbd81BfOn91FLGaS2iOo
Q/ktfOrgWvBMu7STrPv+bhrBYcUJaP3E865WxZlc0J53GsDznxAy6AxemzVtdWPKOtzcEIMBm2hy
6MAFHHx+68rNrl1PKYWZ/oCfoSd0LuM12EFGZfkr0AtEOAptORk7HixQ9o/JOm3CL5VktPZQdrJy
iuDs90odDG+57czffZgcxdLfJKg7uOvM4U2GuM8quvxkPXx6Lqct3WoWIwv/ugeIyRRVBZeKhpla
MBq0sNymI+G3xLYfi9jxGTENxjp33YvgqtnK2FGnqaQniYkSYkN65/vek6HCjT/Of1WM9I7WgNkr
6sJ1YpTxzsjeJnrpqAQom7UQrXUOJ/MsCB+0rJEPZjnct1bb3oUgF0PKc1+HrMe6kfOrT9WD783u
ivXOvoYaOW8uSlR4nGOnDKMpd2uNNy3vV0EMHMCJ1a6FCoDOGB0jq+l2jDkWN60TbTrb/4gU2JYp
be58O6rvaRBg640PupAdgktgYLJsHpokMz5ES42ip5+oub1WTQPSM29PBqE/kthq3gjf5scdkivb
tYaCOZSbTgynQgrIJzlYicGen8dsKJ5csowU38nXzowefrd/v5u+QOr0ZHjq2zMr7CeDwwa2LPYM
IEZcQua+W4IGwg2y/SSnGLcAnnQ77nCk0hRieAkDrLy8jNgGGVPpdSKmrXL6jn65saX45Fvo+tWJ
AA8E1H0VHFC3Y/8QJG1/83xzG6uqPNDWQSUrB3DagEg+CAfeyzR9iYh2MleM31gEyP07vl4Yb3C8
o3oRq0mnVQCGBn5ufLUdO3giNp5lm4d2+pFTA4qtAZoboLRbE9Mqywcs2fLCNpS+bmpihHurdb/d
0rLPYvwzezYWrOmkTVXtCW5/SBGqTVpW9kV0NnH06dwlw4emonYj6gSD2UTtyVjyfCuLYOzQ/DVg
MWymBKottK6djh5mOOqrGCcqeZG632SIVmB4+qfRTee90SEtJ92NoLCiHi1/jyb1T1ouxYdJZW5y
hbiVC4z3CZbwgPb3emY21+Eu9lhxN76W+Mh5+52hgJiMmLWZvLUcIrY6qetNgfL+x59uRZv9lIoG
S5c8VyF5UY2cYo7cls22SRh0ZXljrLGQ74RqxGb2YPUaiIkRPCJnrAsantJP5YJDtZIPf+mJGboW
SwAUOT+XGHN0iQeh4/DfGs9VOjCkS7L3zu5eozLcRBNqrWWrJ9jMzJfbLWqpKDP9Lhr1V9IWdKcJ
e/uK26Bg4wlXJOOeRVuaXZvdeQKc0EnQIFawjdKs2era3tl9QqMw7hTtFg9U7XxENkP03sZQOIQM
rj00eXKULIDQN9ZxGp8mnTwqtqVN+S90jYDurZomPIpMHD/8a6b5ezwBovAiwlGo+Ieos8Jt5UPl
mbzwnzWocd2nxOCXnjHousjMw/glXeOlGArM4AXzGnjMJ0dFdyY88N4frHsoC2wLyvKP1b5bDly3
ya6/wejR/TpxBzdk8zkFbHVk62ydrsQVhq+oMtkR973AnYEIFmTtGhzjnWZEXE7wObF4k0Weg90o
+/siB7lUr8png35UphbMX4r2nQMPUZ2J+6drPoLYCDYPSxdmk9UkfcMMhZ8FPnCG9zBaQoed+zeE
erwPM5SmhPSZ4BQJD0Q+yvgnDZ1n7Tp7q59fp5ShUt3mJsoCQ0JZM0yxwG+n6UY7vXFKk+jFSAEI
jjphB1N+2V2EM7/E9jZ69nWJFslA7WyQxJAfm4dE2Uh1Sb2PY1oBhIfK6i/oiLaYmKDAJG4qgvRD
t/xcsXV0K+I2Xob7YIzMV2tGGHPscZM6P02auyd/GfvOdLAwkR49YAaZaAAu1q8Ju9EtNIx9WYTU
bI4boPxAuFkZYhMnIcCZ2Kw43TEAtuEC7thTMWd2kHPdiRieIqMvU58kGY1lmEefktE9hxgHe49W
VzZfaG+9f4fqTLB3EpTCTC9VTUi+iTLuNwPf0HNmeA9Tgi2Fc0sWND/W4uZUX1r2OaFG9zM1MfVA
yrbH2kWnRcyo+NHyIH4fe/08cesE/OIcvEjUAIHdfcmy5eSci0jkA6+JV1aR31LHvZRYYgsO/SK5
dR7EH6/ktU6WXqu8Cv9kDRdJ51ZEN2hVJgUAniM7xQVuzRoecCAf4dLA0Ay4o7W4qCwEg6p4Ghoc
GxBgO+mKg4z+UBT/k6M6rSiS5jnGxVkUWM5Z5vCwyvrLb7GcySp7mOlQKASVX0UR0wLdHwcOYTyT
9TouBhp1gpy7C3clUD39qwaTd4xQl7iMGc6KHA8HbLFoO03gTsCnnNG+YEPWCbTR7MUqmgNG1U8h
HgddPVVFASbBbKy1t/BplbM8MTgTm2k69SXrTxBYB1FH/a4LypIpQfNgJdGHl/rwXLlJrdq2ONMx
mm/z+GsqUmdrmsBZ7Gl8EDGJBRXQrGQAWmM/2uzdJDuwq0IH5v7dtKLe6ZEnqXatvRj1Vgg4S4ZP
us9NnwoK1sFd6L3ooINaws+OuW8RBXQeqwr3iJe0f0FyrrolTUhkDI9ihVaYEDe1TUnfavswcAkE
RUM2I61/smRydo3VQYcInpiykA0bLym6+KbrmKTUQ31BcnpIiDwcmuX5610YN3LkIBr5yUn4xFml
8xx59l2qDXwOY/evzptg48geZgodckvqzwSrvx4JEENUtt6U0iadUkUE0UH96XR2wzqnERZh201R
eJ+aCHvlnFzNSuQgde2dETpv/JAzE8LkPZuiHGQSnpvJmi+A/dDLPIlqyAWwnyu5cSlMSUn9nl2Q
qiNsrqGJcX8mEY5Q29lwiqYCmR0eEJ8aBwvsqVhOdKyAjZgcyF6mxd6hdPHhlKVAG8GSUBkZzpgB
r2dK9hSKyFvvV+OW0QFv5KZ2j9zUj1llNkthLW/veT/TZFLxdvJMB9Lu2N35LFIKQ5xVuO8y6M4s
zecu9P9NDgM5kIi43KBHTcp6QmkDdBiZ3LnTz3numn2Y6/uscd9StwTdUuyT8js0qgvX6mf9i+hB
myxI2RBoynmbVeLsheqSJdSShsOtCFS9jdjvMdm02S4S5uE3J3vsMkSxcVCRlulA/lC0wQGH5kl3
AA1UcXcFoPBJDA55pJfF1TAd+NjVVz95K48J6c6kaRVt+eom4UDJwrG0PUIwzdvEeJUX0PlKIAaj
nFrtZuzEejLYX68N7hjsCTLzfoAmMw9ynyJNcAhsgbIuoApAVySdrP55bqsXPD45zYhs/yNZi5U/
e/rUcldnY/aJ9wxoR2gBPUA2Ont6pKdFwHTip88T/5aDEi4HUmyDV8E0VO4jhmGMJDgtVkY8vflE
nSl3gbJ/HZT56oT8/pKtcWAwmKPrbEu1DO6wxphwMYPBXywYjNMep9YkNWHQGgot+Y97Z88NK3AG
Tj1JXS4gODpUB1v1mU3SWzMyjIcHs6Vj9aXgrFglUXVIs9pfDYBX3CxGyDUJnaXteaYCbCYwpgHz
MmuFld/TtUtaLWShXna9j7nRsBa4GRMTVWPGLhzKSsaaAg0vySgrwdDEcsPpCBjiZMEOAxsGGt9/
lBGJAsdwqVxq7YhvhqJb6haGWY1TtMUY16Bap2ina+Xwj9vePwDSB9hicKTrEgUKxHvL5cPgBuwR
QZCshJ/i3W3evIXio/rgtW1plauxGDga9TUrdym8W5mZT605zg9dBoqbFu+loSzHHG+N+7HV3dqm
VMlR901MG2sw4jLWU7RhDnOtQhmsYdxjJmmyHzmYrKZeuB287I17Bm/k0JcYM0fejI1zRqKst5bv
XFXdXcz21U5NCVmv3/jJgC/ey3dhH38S9WLbL8vHAMFhGyTupVvcvmU8Njtop0+6BJPkZyZWzwBV
fGrFXQtAMcAEs/dDhTctl5/JzEjedNUx71nMu0oeuQhZVhK1DiLnTxWVAXeBEGiix2Kt23AfxiAr
KxSrzCO8HDgNCTNqlg+13ZNwsBs62U3u1d6cPTK3IwbkE40ysvK5KwNOBCZ65FxBuzLDnxxZkD0l
pBPmH8/1qK6liVwtCCpblODuZnR0VL5q7yk0YpHoiURT3+xZYXe+4fs7Awei6AjxGxbz6WAc0ktb
0PTrM/l02ry6JiN7K7vFhO3FlX1IUKiykDt71AAYboBGSTp2V5NJP3VaiENQI8t3TFRnq/tKyhRY
1UNNOm7N3oWQtUmCMVTJOY/HHWe/dDNQByQo1ZJltCoV8itlFazgA2gHP1CbzGUgWUD7JrbM+GPM
YVQE867Jw9cMt0K6TNeDonvIuUmH2abK8cDBG2PAfs4DP922PR5UGWXPhcepDUMqNiVi3YAa3bmn
E4gASuDCYRROcdOp8UfklUFuxB3XoVc9zEZ5pwdo2cho6zKIp1Xiy9vvZ5AC6R/L4JGGzBQ2LqMU
CqyG7BCyZIJm1ivPxbjVToQdwyxkSXd4ooNhpxzIPBUQbLSI5J9uBxC0cO1aHPV1HP0DPYnVTXk0
BZhk+dq5f+lUdWJzVxwcH8NPYhNvUxWepii2uh0FS09CFLcuxs4UCvxqE/jnmTjmWrlQAXvpHcPl
dhULXrmOvjFZWBSN9/pexv0JT+SxN9LxRgXHv5qTKfsCc+0ql3tmS3YgCHBnV+54ntKltVUP/saE
TospEktQzI1peXvAbqnA2iycnZLtnpnpz7jT486ADtBYo1zrtP8Xz8VbH1j51jS2mhMCl+kAGJ84
XKXY1w8WoEorw+yRYObxgwujIsYPXrx4tElAsCz2+q8Q4WsO8emunYvPrKKrmwXpwRvpbnboAgm8
GqsdxEEKNHJK49q3WpTD2o4iCEIGxdlIqexfcOg05ry3HJ6NJDfe2GpOd4WXMtSYOYV6EQWKCZcc
VRjnjMqjG5vKMUMdnsZAshsrxn3V5we20WdDQ3wwZiHoPNfRhv/MxNxHOtQ+aBkdSuSgFkYM1z5I
pjke93S2sJqY9GubNMPZFJXSpU0EKLfStenzNot0Hm7RWHiL5KdeuEgzkb1xOjgd9sTv4gBIaGje
3ASksXJ3sPDyTVjja7PFZyJ+Kq7LSBgRyy6/hyiap0DX3OGKkiMSBr+omqObyEimzETEQ4xO3OVj
VlWiA/lAZ1qRjrvZCIfjRNH2PI//Jiaeq7FrvZ3D/OEsJNXTiR1e8NkCyUneBj+mcSFeyiYs8uN1
CC2IfEdNZdzQWOyx6QngqWYOCEl+3xH3aEnGbGILD7ofReNdJXnz82eP0YDzCBZHCuuWH33ANlmw
rTIxfTTVsmDg1kmrnH+fEDaswxtHwvhgOfWzU0qTmVi0t0aW5m5y77M8vFHFxMvMuA+MB0dVqOeb
LkwyFJLy2NSfVfIpam3D8Rw3/ux72AvU91Ta31bA79EWEF2GaCEm2unWtOTnaKePbWGT7yy6l8Yh
UT4XUGLpIKzwD7Fyo4ikGfY53//yvACXobp30vQH//2rETi7vkw+J84W61F51IWUEEVGkqFTUXDJ
CdwLbT2cJgU7UfYYsoruOesqugQ1g0LM6rupnbuX0WrBOZfTkczMBcs+hv6u1FsA885aF9h7UZ5X
qQy4k4Ab3KkAdgnve/panLWNaX5w0djjkFh9WyYgBzlc9YQWttkc4ljvKAllNEgBTpJzBG4Wc9Ly
Nzwylmn4KHvBrRUnqLtItl5zZlw1rggOsqqn2CaVhvak5b+qifG5ZsFnHlOZUpMxAMC59NphLIXf
KroPZhAbbArQjkUnt0PqfE/Z+IShh2xkvatbLK1qeqKHCDua8eAbp9ZEIs0CxN4iK/Bcl0uBYCxB
32Ww8tq+P+Z0oJ5D9ulFEFuniAUFZ5YmNbA0Kuacl2VTrKcQ7oPdwoZkMuPHxUcuEE37SRssQf1p
Hjw2+4ZNycs+HqisCmqa7GsM+SIpkr0vkk/04goSBBxbbfd/3AqshkOoTwxtvocCHqx6CBpjDoct
LzDb10SKsJPzK6Hk43+v4/KfmwVUBNjBvHeH9LXGhDzkdD2EBeAk/DjbuI+wVgMVGjwfoVff0pLI
4GwzGXRKRBYD6dqpSDYqXnjDl4dBejDcsMTxginBS5I6KTHWlAMG7sMv6oGWM+gti1w0p8a6ikK9
9Q1mzrpWPBWu36ywWocoyPO2aSWVQdg1sbgSOphwVrLvkiU7yHQdo0uvnMBmq1cRJOxt9KGAtHAU
4RpTISYZw1ti8ZH8k2XlSw1LrFBGcu4UaAGSPrwKeYtDZDw7uBlXljV+ZEVKDoYqOceqmyNVVF8i
JllpcBLu2m0pYOE0uuoPyhb3wUSzUNM8S4UkzegQgEJ46TjuEjIq/lRNOALE8j7M3P8qUxu0bXUV
XvLcRbigU6MuQChla/aQ+9YEvTVA62CsxFTe5rbK9c+lIUgREa5k4DnseqchPeSlpGKqBAMDapDA
DlOlBsFdgL2eCxIRFPLR0uSXe4r7Ks0R22dKTFCtZ71rTLgJ43V2SnvNeO3BSElipTiFpWW9Nrr2
eFHdbB1l30bwN0sd3EauJECASgkkkPRvI1wQjnQ31BGerLAvz3oy/8VO/6N7DIdRNXZrt6x2TBRx
Rfv7FuKmY1ifTAC/QtEHvO0gnQMzzl1ssSHxmCJgK9rW30bcnQyz9I/4ea5O2FTnSbNtK8z+weiJ
8WkDmTb8iwnknIxQ5vww/ibC9Dqr2CCHZGBndz9wk3HSnOpjzsqBtmphzWXK0pAKWfdjBhmrf/U/
+sH669Awsop6j90Vgkg2Ol8BW/h1j78npSARXutk4l8M9qmYo3VVMBoasE0T+6IsruXCrRqKCukx
XOlo/F23XujxY5E5ZlwEQU/QnDqQC56eHS+Evcd8QOROTCxgJB7+Qc2AW9iNzBhz8ykJGCTlSPuu
h7AubY8safNJmQ/NfraQGwmZhQo6clc0NzEJX8pJwJzZ/wp/Mjc6kGu77c4Zx8f9PAXPnefJs+4O
I7zDU6vo06qL6Gjr8SdsHBqUaxqKJg5pvhv1T7jqcYkN6V3GyjzROr2vB3lNO58IXoU7s8GbSwHi
cDJAl2n91DW6ZTkJN5Zl+4xJ1lDAVwkGIpwsN7SkI6UQgPRqyN+daJd8KMy6OBte/IbsoDaGV2ps
O3hs/tVyxENqwd1pAu+bVRkt2JwxxkzcvFqjw7AUjsaGMjzd8raZAygDFTISW0cCdFcAqdOXCVd/
k3Q1K0EL174waBBjbq8PbDvQBRS9QKZffBcV/0GUvVJZnjDQxKIVxxTnGbSmDkF9gJ6Ygi5PT3FP
yDNFCzNjOhmDvv6rEYmHQf4dDLhqBasovwJz65b7STvhuFEN7/FxhjZBxMSZOZTZdInVDZJ8Q1Ry
YIq+iHuyBsY3oliV47TzMjCZbc+WArb6lindXeWxwnbOxeB3XJmNT2QuHPd2XpbbYanYVuy04h7j
fBFr8HuD+MydEVg/CAwL01iBsjOgpwCAq71NMnr7ZganU3LA2BaJ8UpX6FKcAAeD+A3kBzQ3D6sF
RYxkKOf8bZ73SVr+1YN7UiHfLbNN+u3jA98I+TW0GPxJRlnGzKRMB8fC8M8yJvyVYc72Q+EcRTg9
FCO8EYlph15GcG+ieGPvIbajRwIJR0eO1V5T/sJs3mOkaDN9b190XD812ImAVwBy0hMKWWc+cb7a
d6YEAl/nCz+iOHPcQFQx7a3B6QdZgyTUiOkKxspdMM/PrDTtKp3oDkhY0dvYocU+Xw7G1JnWyqFd
02AVsBv72LMJX1uBB78WDs7KUuVDNpzdCay2E19FQpijn9/L6GM01NHqcckpwSm5KDquPsu8xKim
bLBA+BfEWWyqFwyTEcwYM31nTk/B7OIRrlJvu7w5KrIyTLJynBTjeInKD8Edcm0xceK+X78r1J3K
ISdYJtNrnHV6PXasLINVwulfxxEo/WT8w09xl8XudQkBD2N7B4T7pdYhbKdmm8Z+f5gLgyQomnZG
ZyV+4eHDbfxpheVtoiloZyDWVoFLxawrbo1/7SMfaFDcvkYeXFH/qYiG7xS6/q56nxN2K5UGyOtW
zr3Konc2nVQfKtruO+udFZRSWHe4zdq4GaBDMbsgO9f3XIRnd7QPWNg7jIAOIRv6Xgl6J38qSdoZ
n0W4yAhGPe4iyVF7NrEcSR8dSSnoqe5SyCbML0ZmGyOKmYjGxcFc2Kzp94jmuqcrjX3WQAKuj1BM
C3+RmIZD3NUmcK09hyYoWcqhCsm2wflqEMWzoufMWSaN2niVWeWTnkEJCtsyOhrVS5aNoMmh9iq2
TGyioIyYDGWY4uxFA+M5mVlJhGuhAUp9lswXp57slDmE2Xqqxzs/zB7D3P6Xz+eKTIrPmzxGmVw3
ke8BA4Ks7gwotBHyDjtssn210x6y3L9rpe7OREuXgzrARVT8s+dZb2LmEk+Lut8mzo9hgfLz7fp+
kJKERtg9R/TbHqhjfMUAT7Rp6SucUVtXTR5shINm4iJHMgAYmEG5TGkG2NTw0b6slPkS/oNvL2Tb
ZHvjc4Z0tImGPoFdgCJvS1R9tlnppnPh2vJiN/WNoQRGAs/6kzvyzht9b4fGQ8aiIfHcAl2IZmsz
1/aXE5JNJIKrCLByWGIINaWIEiZRqJiSRTJ7tM1CGWPtnfm6wZK9Gg4UBv+NzOYtiew9B5vHkeaQ
SgVkY60bV3aPtwqFNPKAt0U2MjjxQS/oNgx0eoyrXHlSHUKbC8lFLCmWqrc4d1ZZERh76ko82Kfm
Zsz7m5mq+mZ05BytqDnmzDidvO32Wdjfy1rH27rkIDwMwdGzq5+REYExMbJKIhdTcEfoMeuvJcEs
Du8j+ICCek/8CmQ+U3kUFnoPZJoju8eN8lGc3Vb94KZzeJJYD6gw2LYz03RgisamLJKfaDQeijJ7
Sqz+bQ6wDaAJ/5Q+PYGajVml7QO+i5+k8dMjVvZtRtZOmY3eECZqD77jbNUIxKuKvmgFcuHNFHc2
GFUydJRztQ3JdUnMEWr+tMo16ZW2BjTtY+VnkHUJxWycOvq9MeV8R9AqaQLt36d4ZAYQvQjAt+tu
6UGUT/OEUGBj8pjTHAS0RhIYkNvm0UXiyzJgf9hn0yp9C1K26A3mWtqX5IdqJhSh4pP7u+v+Kcbm
xWzYqhvU2RGovVVGd9IpB5ByLD4TD95iLj+8MUm5JBnwp01kbms7fuzNN6rDDnMdp3eY8ql93Eoi
0BSmtwfdgs43hq/elB9Fo69War22ko1kH5snrNaQQsvNSASVc/sXkekn2eD2aXsFRtROtiaFpGqp
CXedjoOkFPeMCfqNQnPZxjyxorNKjBXFteGWa4zF66Tt6uQOfIA2dJLOcI1r/N9dCBd/toNbYhMf
DwEqEeWDkCnH9KkTHrNUpM1RvwQ+0qnj4j32s/S9LumuSKqajdjOJ/cXkf+udl0DG4d4C8myaWFK
QAbus/jOiXGwkwFigWxGqBBwSHb21St6Ju1LKEPVCtikVb77FsLHNL2FNihOVUZngDAF38+qt6q7
OS4NRx1DBJuYNRWXgGI8KTnJTyGx3G65gyJ+DfTyrVq19Sfn9b+oO48dy5Usy/5KI8fNbJJG0oyF
rsnVwuV17RPCJaVR66/vxcgsZFYOEuhBD/rhIRDhIdz9XqPZsXP2XpvUFLi5pNYa+hXJY7XrTT4T
XRHU6yhHeX4cj9/2mvE3n9IbX/vE8+nppkcCtonrhCau9YmgUZ9tH6NLTdud5QmrQ7i7KMX2HuTe
rRlnz/KBnqB/AGsKATlBvEh0lCqG23Js7+bMK3eKklxw3lFezlj/DfcoyLhF0H471EtxM4WPvUj3
bd+LGxdOk2djwlYdZ7wZoZNz4/poVcmvRaR20zxnafkuI6JX57q7KwK+JD1sHF++lYLthig7Z5NF
7dI4LnmDhX8IbOs3GBgB2VW9sYaE3paGghSiFUdYt/M69wEA/XPZwWECE73JPS5XeWVs+7h791JN
Q2UYr9o2y3d519qbuUWQLLdWAgJDKVdtfEu8lha56pRqG0SGT4lJl9Ym/olES8SuXT9BgBtQbyH/
xHYjc9zV+jthSr8h2tXeOSiY0kWKZ+npmygUCg9ynLt45rWjibBCwnnObOL0ALriWF7QYBKk2GSW
1gravGc9xQodHK1tktYl3Wd7YmAJNmHJDjKOLRx0ZAhbjHWfIVFScSDfXAeaYq/oJfTq2aRVvy89
Ro8F9KwTvue88Mo1ioYaLkrzXBa+RtEKMiLs4o1c6A4ZCmdcsaiTJ+J/XaN6ciuoJVg5OwcGSpcQ
hB5xbpuJwankuXKlKEYCgWo1iJn8tk13SIT9GQ6kx7oC7mCF6RYQByG5aM6q8T6Oh8OQtDTAForX
FDvkJcryvSrJyCZqhVCM1P0JB+99VmTlFF7MeI/rc2Rpjgg3vbouGMivs5ZDoBDu1+S/JWAvbMw0
G7Bai4HMfgTXm6xHFEIbgYZ/MxoErJpyMWzZkOM0iUctE8ERPNqGQAdMfxF2LBVFL50jvQ3H5ZFT
b9qI0DjOtX8xBD1eDBh+7ezhTBhkYKZX5ZJrxmwDK32mnujpo3FsZ5amZdAFHyoCSqgVmi4DhAjQ
lIEd5WQlf0aQ8OT1kNVjYa1jJM6c6mnMSC6fE7j/DdBOOoGte9+Kb7fofl3eiF2vPbWx0q9S0dAn
tWidoaSIA7SOXAy7td/D7CJwy+m9jE0px35WmDvOkIC6Fk2lskYuS46ncLkxUGhyop9C1BLosMWu
RQe2NsKcQFPB8FLY5t4sGgvKhLyb+8reWyF0hWIW67Yjt1PoOzd8lUNzDRrl7AHUS6onI/ilsXgn
bP3ABTaGOUFv2cvcbeImT53LjK8u4x88Ja82sUnwEjviFizLBakCAMHv590UMQ+K49I+mIZ4Ipqs
8PRZFvhYyqhkf7VLMhtYzmm78E6r97xj157QZ/Ue6jlpAbdCkT6HH1WIhLKZvJyBW/SUd82hWzYU
pc9G3X2H9gT/mhe9SODRoN1Zud+qND6sUshdHye/bmKX+942EY45KXiMmTs3R8e1rjvvhibn0cUX
eEI4igk5MKn/HZrPlYehlRbJNYMzNmkfyXgWAM+O3hzXeB25Qey8vnhG7vnQ+GaLQ+ziW029m+3u
1x7xglYpqRxOjhSlZLFlC5gDPQjyH++opGyPDFBm3ic++XgZUf5oizwBeI0MrkIxHunBfCNt2ubh
J9sXGPEFg7O4Jz/mJetvkMvBfFncLlEyvcyk4urgrXUGhqKQsszyGENOcrS3j0JEXaV/RhiBeDEs
T9T5fDnFqcNsia8FDClQYmdNhsDcpXc+G0mHjlHDlBbLBo/tcw4OdZceel+/VVQF8Riepzl9s2a2
JGPcFeqttrmWDwEUDLKEU4Nz6ItY43MZ31dvbhneWdZLKN554k4Dp2AGAwg+I5NB/4Sk5obCaJOU
9Sf51h8NyY7DC4ZZAvy6/snvx2vG9JtSLYIKvkS4yd2Qv1YVr0LHdcBt6jMoh9TJ1hrVAYcM1am5
H1vUw9ZW5P7Ov2U2snVdkBKZdU/h8V73zlYFdwGtTD907l1IJbmgYFhUCd7ICKILzkEGzjjWDzi4
R9n9hoIxaO+LaTWQ4DP41tFLkkNnRy9uCcaBQrXjleFG+laguqaMX4nO3kdyfAyb9ERCuVlVd53d
f9vWk0XcEbvJKo/TbZLyeEIddbzLZIbcUaZVZKibLr+ZJq5A/09yVq/jL46K4rf93//ra/yPr4Ik
yziM2j+hof/41f9PaaxK/ts01p+6+29ZrMsf//lYElcNT/3Vk0w58ZoTdaYs2/2vMFaM538VFiJf
07elFI6Q/FZe1EvkqmH+1bRsX5n8x5bn0zIRzl/+K5DVsNRfGf7BMHSF9D1BXuv/TSKrw1dHLUL8
UH78/s+/eMKBLylcabsuQZuubZv8/tfHJc7D5j//Yv1PFdmB0XdEXVUDLcvIbeEZhOUL9pRkX+XV
S8NUclUbcba3KjgGqA7XzDHQ5LIxrSqFnD5xxl3awfhgiJ41X0a4RCnW3YV9+yTn9q6TX3atP0fS
YNKwe8jZ42gH7GK6lEEZ78PCfp0FpQJhhGByOm851qnrEjh/ul1kFv5zX3FFS6R3bu1nPYX1tueS
waB9Z/mvbgNCOvfJSt380/t497fX4H/knb4rkA/yzdr/+tJ4SpiCd8J3Xce0pFiibP/ppcmxMY8G
CvatT093Tba0obGguv0ZOtgxUWx7HOLO2WUAMQMHq0tvW8TtT5gDPwsXzo8/BIRgDfjnlgD6wb2y
uD3WjilPQ3UKG8IgWhvpBhRIiCgJqnzakr7BlfXffyOW/S/vsadYJ1SoPv/7Lv3Z//6NuLYfF/gM
zW1IAPrGKj0Q2XAr6ni6VzArYJbZeIOxT52aR3OCc5EmePpNZR3+/Rfi2/6/fikSQaDj8STYHuvN
UgQX//Nrip61mLMY83Tq65O+eKY7vIQkanlpBGKgkYfIIV4JeyOj5MC093PSC/w2It2Onn/jkX65
6xJjp4NQXIHjRUVrioiMpigJ12Htv8isdffKeuycTFz6HWY2uakpWrZM8BoDD5fMieQYI31oqkVw
tXgn0CG1Fd7IfDJvE5AxXPHghk8pIxu/8TdOVS7wI0SYGmKFE2ugoUVkwt9E1027DEflR0hHABPu
cz+bEPvr4JV0gzb+kDZhrYFrrCzOzsexg6Sec5RkXWE9+Vn9VZVMyg3VJMeiqbnlpYjnI8J5FcTJ
q1DyUMAGbDctEuoQhxKrdB3T3Dp2Cmoncx4cUcp+Ci3qlw4h5No33OCmXwTbXuKv1USHWM4ppXib
fIyVk1037kNrmcNjfksITnbWWfcxlpLbq4KkWYQ5SM35rXZb+niutw11Upw75vLrMhpfKwrLfehZ
8T3AklXn9TBl6vE2GCHBqEn6hIuW1dpYgJKDmT66MTmyKkAhkftNcWZxvpLHssZEmJ81qp5aQ2Iv
zIFcWuF+e+jQQjGQMM8s+GqikAEsnoHyXFrxbTlel75HzqNrUtSYtIdLtFW4E46FQ++tQ0LOaISI
zWpSZzWFmAlD66MG/g2LbwiIvYXQqzoAl6YNkKFCkW5UzE1TVGa7vEwZu+zhuYaPZlb1qwLq5QAi
Dp5hCS0GMDvAG6g4rhegumu/jQH0hewe2OCYT+HvBDPWgzUq0WpFC3YApkHIuhlQ3XUaUVVWOreR
U/i7yGXDlBjD142bR6T3Mm82nZuya2bKLnMvq96/NeYGfJH3qLAzV1XTvMSquRiMZ5Byh+W+Kxg2
JBEtb8e2rieMVcfhq52CzygHV4JKZAERYYpoeu/SIL7dFaVu4QG3v2OhVuakgqvMEOcAIbRd038n
Wc7OR4wGmjhnNDdRwjdMTGIdBTsq8DpuNlkjkT3Y47CXU7IbE7QhRRJCi4eYAPjbh9nB1Nfyanqo
wa3QOrsLUeDioEAyMhZNdutN9oZmPrLDOq82gxW/wmQjtkKhaU1Hhdc9KE9RsSj3bOc67hPrCtfc
h/JCVBHfRetz4UW7wrtpfPeRS78IVVblO7djbr+WfnuOBlB9JP1FW5PGBZ1/zeSjETAnQQy53hK7
nBBYV/qfPnPksRGnAj0P6xrWqOuhCWQWhtqsSx5RKryKhAsuTrb72uOjvsM3pPEpZWasfvzAf5wL
DFPpOOdoetxzT9OodmsCHzl3WVhiDZLIvWcEsWQ9JAQn003GpMzsa7oiDktj98Qv3HvoXXz5mwyv
wFK6K52ABhpal90tJ/BmioFGNvIJPifWZ8ljQL1Nml5DGB6aWGsXksUQuHQ9ueHuxnGun8JmeVSn
Rh+1/dia+t4hotesaH8qGurkh5NjMU6vo0cbP3Ammv4CqI4gtCZFCcOd96OBZp6lfrPt5u7FFuor
g0n41EU58cVp8FIJdSuzZIdN+iNIxxitEUk5Qf1D18Jfdp9Pk0xnwNc8BWkHHdC2sB8Bqh4zTI0W
sndpODAehCz3kQjn+4T1zVLUryoZiGYkEx73qnUVl4OPJpNmVqn7RZk40WftDhYowavcHF7AbcAH
9PDIJM73H+qgh2T+Lh/VBWBhuRrTpt4nJn3FYBLy1CU99HBnCRFEZgEViEnKqDcIi4dN1J77ITfI
vgMhUKbg/RO5rH76LFFZWB+KCJLaCLdGFmSHYPTsrVlyrCfNg8bP/orJkUDz+0n3CFPIhmY6OZGr
PBsOtH1yG0PFFJ9UDYqDDRFgt2EErCKuSkaQ/m0+frml+anI5+J+7i9AvS3DmJvF6ze7937l3ka2
IjTG8Od9kNXPc+bzLTXTO8I7lBwZD0KIBroxmErahFOeOkwkGD7lDVbuk1d4z5mbZrtypAWR+YSJ
2qV4YHZBstjARd1uxpdZWOM2MaHK+jcKtRPyIiI5K7Nks8IxydpawBp0BAqlvpoIoRgpAmJtN/Yb
Sg4sJvlwFpOT3aVWax6RZ6LzAzGnkz09StxMA8Un/yapVU4/bRqvHG7xiKSXtNHzlQOE1XKM9CKW
H7rsJhItFiqPu3JeF3//8NBi2hSYrY5//qLZGzWZO3yBBhshCa7l3Z8/O+d9eKWa8Rl97aZy5HM7
NuT7MhBFZEVWXGoOrxTa9dGECrQpWk5sCcXzQOakvWKBV7t5QtscTupU44yk5xKhlwZZTmly7w7x
kyTCF6EzjvhqlGRUWreQDxp6Dn27L5P5dTTjp6BGoDVGXrqdDAZZbfuCTB5HyJi8VR1B82Tywnes
Maqlj4XEmChS5A25Hi5eqAH2EdFsOPXF7orp0DrfuAgBImK58kVOfRE+JA0N0RpLWAkgbx5oEPoe
qsFotjkpkap0qsjOI/NEI3aZ3qqKEATIJHqWEt1y+zBDDoo6Jomdm/z0scv0oMklcQqdBGuJjIAv
xjMRUQkuruq3l3WxE/0zq4nWRw7XCAMD9obMDOFril8kNgsCvty6DvnCKFGxg/GhzJIH2lbsZnUm
TmH9DuAn5h4wfvp9o+9w0PyGY6PXgW6+UVjvrYZguGnaO3FSHPwa87Coh+7eHtQ9CBe0qLVhXjmG
eVvn+PdB25f7fOabtHXDusvKK/Ar3aVX2ROi+JkmRvPr4tHfyc+6ZH6G8Zzpb2E86Gq0+L6++l5y
ANJVuabP8hl7EcKfKfuZPRxFkEYgm5MWBhsSVV0DGnyDVAutmlnfQWvD/NvoCsLnjVcYlyEqCXjr
B6b3wNxcO/vuwhnB6VC+yLRNrlEnHNF+xjso49+JmZU3gtsyoAH+CuI3SgNVHcMQbbwN2IPB8Lwv
M3nr1Qw+s9F6iFrL3qqhvSdruz13NS4wFui8NQhvNlJg9b3YTAVKkrm81ZEmRM3EQeqN0Af6FEGy
zQQuqTFOtFaMxCD25fWAw36PdOKzSbpdnLl3vefwnGN3404316t2IDVyDiUFkwtzTXXmR0T83x/o
rmgQd7tFfUJUs21sK7/YrfnDwGjHhmtsoBbmN5BAT3XdiGs8ZTPynvxlRgfTFZ28NkZnVzp+gMsy
3FDi7JnPBTvihOm62ZgLi7Bw1gHRS2tho28FzYb3CLxr7MryPqHDt0LgSvoTw1A8kbQC8S1dJfQb
EeEWS0Kbd5RuhNEtyy410uUUHM1ajfrUeZW+xS9DbAXEkF2jChfYHhDksLNPKXOIEz31q7plSmwg
C8a8DdTS0GD9kmBdBQBdYnphELYdX1d3skowosVMISkLGeiKHGqi9WWRkrZri/6WsvNWSQA8dRXR
ifbDm6gxkMG1xhHYUL8zjfwnkkSvjmmkN2IMuOD06tOK2zNf+nOZD2goZ4sQ2iy/LI5OC5MQDPbh
qRiV3HgCWXWFx3mX+yLGvXRUeWHfzXnwTLuB5rUMcbDQRystV0D9MQwGgFqRdosX261ya29Ss1Om
tuaSIIQJ2GE6ljEJRONw9u2M/LEWzLcQ/rp7MpAAYEmxm3tJYT8KQes9xnjE6cYunL+ryWcIXRCG
auQ0w1FYRw0YPelQ4YC6WTWwHMBbwg6NfHkJPBLO8+x+IKknjBlGpi2vatQMXwklAQU6lz1xrLmn
blzPa9FtYcvtolNIt3OLDvLOaNp3OuglcnCB23fngBzph4RQIiZNBXEuIiMlQvPvSDvacJxgSELR
Q6i12YxHD7oRyjEBqdJ4R5t6tufshlktAxRNsWYXqtomQ/AbiHsWJeJyLWh58oDtqtGkntV0XZv4
mPBvwc8NnxkprBLqmGvyxz+CAEhHyYHSd4xzEeZYZCgFj8h9OUGZLFsIrGbPPUIagPckrQ+fGzcb
NZ1ja8abSEbNUj3sO1E+x8D13RItC18akZBsejOdQXoEz8jHw1vF45VDe3LtF1pMtCeX9wwo8dZB
hYF+cj1M1tn6w0BbkCIGw6yZFF6pJgTN/VtsY4uf2eh3VYVA15D30eA++I33kTfhrVXJB5Gm156d
PUL/Ig7Ov5HMlZOogoNnX1wDhJ5tvUGYAwruezckArwg8Ds2o3ho3YDWKuqTLokpdJLpOENR7UxC
fqWRP9LTQujuk+KjnUfDwi7PDBUWkWdjYX0UzHQJSehuCycjsDW8B2q0Q42PRSvmps9Macq8mzAo
D2MRfwRu9RAbkIzMproNa/7A6LX3mm9jI6hKxfKAtcSTZCS+KqD5bvZlE+JkNTAajR8zRQcH3OR+
ROa7TkWMPK4UuEJIjRzLi57vnEX4hnQGkPSdoZiNJrARdQzQN5qOiWcg6gTVvxj0Nc7IA2Is9mOR
kDvQyu6jc9xjCF8TDaIiRp3vwcgFp6rbHcxylOvR8jcBCb5VYW8SeEMD9/UwOukqxbwSAsMVYZxv
qwwFM9XZhikDshGreA88pnwldmySOA8WSKSVpRg7kN4EAmx+S9PiNkHjmQ4DfqwBywPztjZL7l0W
nel7tCO+0tYZ14EvqVoJF3Rb2sZeJv1VkrrW2h7jrbJI0i1jtMSJ8LjHMMNdRCcRPUW0hOk2MzBl
ViWUp/hLd8HVMMKbaOLyZnln8ScFuxKaaZZWXOuNvYcCf+hqCkeHgAUksKbuFVlzIIRxU0XCzhnr
Yv9wI4IdQKBubbfBCMbVEa048Sjj1zBXrwGVm2wrGCZ0LlZ24kADQtNW5R9DQTt8iMjoFAhHF89r
ZfvfqE+PxrBEjnS424YS+GQHAjeiH8rroWisIL9JC+81ishq0xLyUVuBOCp+zb56IWmb3CItn01p
/c7J+EIOKlhc9tyIeGeVRPfRaAHxMz9BFeHkC1NowIyYwgrFgp7VS6Hd+4rQYjJVzPe8lB9VmfuU
v2nCcIiUzRzD8FRPF9stEVrN4z5kNi+t8Z2J3U/Q0ssBr/c09uYpUOZdyxyzIDso0wXJD3M7rdE9
TwwoFptt8eBV3wjO4RsM6F4EnqdBeOkO1DSZ2fODg3N2FbpvhFwrksEOaS7ySzUATI9JemmLt6Q1
OICNbgLGkJ3CCENBgYCpJg95RU8u32THZHLfJtmIPSPzQKCy6SFOc7X3RjxtMHvNUBMsbawdG4NJ
kQbWqjCw1cwsKJMY8UlZv3Fd5ddVzFQ+c5OHKkzlUyCZdEWe+4AdzHuymhevI+Clnox276qieXL4
3Jya00Wnqn4yHXlKZW3dzVG51HNldMqE/6brwr9O/DR64s3zMK+05B4uv4Q5WIIwUfHhzy8b5IK7
2MS4Pkq4xFrNT5XE3i+aDmWVlBwYYvgAtre2JxLMbABwgn7j2qld/8KN7QqVM89ZFzuH2ZL6Dbvt
ShU+oprSKs/JZPu8Za1+G4ErG0y3Cb62mQLNAEkDz5dPXRyfiYikp+DHr9IJGtK06HB3WfGWmlaw
ryZDIzoW+VuZeneoT73LWMg9doP2POTTsBqXzyrLMdkArINlEBvzi299hnOZv+UNpzSAU1h+3UBS
mKuGN5XED3brAS800vzGqciScxyLMGK4LIn2iULp+/YKfap6HGZx0GNYXkUtAltpo9xBoH2xRvfB
UB1lx+S8BnF4skSvHgbPDM9xPB2GjqPdrceb2PCahwqJ3NodpghDPrhf2vzhlW1TBnhQpkVepMt9
MT+0NTe8joL9bTCbp36y/Hs2d4pgW33GyOAJOOGPMsnGLdurGzJl5xOMw/GpTfNjJYrmPWlS9Iyl
eRfl+baeu2mbzj7MaTkAEasMUm08+xmkmHfOextrKt65N1U6IUmRBjc9mcQHYh7LbSURMlKHu9x6
zym9TvbXzMKrBIVcNkRyRuXXULHgJxEU69kvnrt4AsNfyA/HizAdefYjIRLRskKu5yRGA0hkq4R7
ftUYs9oBX6SrTJMmgkKVzgDKJkGKW9bPp7gPH1SPxq1Oq1+LjIbCl/1mTkCXRVI/EF08En1IPGIN
gXA2SuLdIV6HsrxFNY+HDzAAVgDUbgiSnVASJpGLK3guHFhBjxFfka8ygeTbIeNFD5J2j3R/a8Dq
ffew6PupI4tz1jQ3Uz58Gkybts1rUUiC71oCpXIfjkMJ82ykaA7D+uIU6mA4S2KC37/3aILXkJPj
65GAhdZF5WJNGf5i9IKd1zhHPzJ+mNH6sYWzEk/fFmPStnBiUkJMHwcA8DyTgQ+aFSm2E0QARtZ+
fpCVehmjKt47EMfSzDR5gKdjP+lHR7gRcdCIxSwZj3gQrO4YZbRMhSULbtDy0tTecxgXN4YYjLXH
U7jVdnmLImBcGp/BPpvid+rgt6SZh8de97e2Nt+jelDH7g/zt14ggGygFhUZ1pLo1MKQ5i1/yJaq
KSydvRta8Y7O0bCrMnM4FgvTZrSC2zDnvpWPjBLCkMBoe0A4mJRlcW4k7qLE9g8qU0sEfeG1p5lO
nFtLfXRrSL8uy5OTj+55SakZD5wwKZmbK/YBontsPwuPTUlDlEY5lxX3FTooCeK1wUEdptciD5J9
wdKFc1K3xclM/AS6cfdoyN/OOS8UqsOfT1OkJPRk9KfDLncPI6U4EQek0JxaptoZswgn2g9Wi49F
8NIH6aHIBA6mcsEwtzEIeivO6OukLgPA4GTOzbSlA8y8yEc0ZITVkUrIPjF/Eydj+aHN2WaZXzMJ
YKSFGLI4NU6KzH75nH/7pcH8IIMMt+kzTxE3Z26Mtor23jDdyrbHK4v0OqwTeDZRjjkUh2l4UFTr
iIp3tVmUN5SJuNWce41UWQ8fmjVwGHAJbRHn3RTgoRusywfTJKcwIZqIK4bKcuhVAflnesl4mMLu
s89md9O37nOghwfgoAiLEPluYiFRsLn0EXxTF/upa97yhz6DkC+Z9a6nAW+UdMudTgw0gwV7aQtN
VOc43V0xHZnttKuuQd8H4WwFxpTgFSCeccPw3nsCg8l0gIYNW5uDTnBLHfzkp/mPVvC/jHn6aH0B
s9aq7juFnRKS6YkOD5eHkaTioXBpZBO/tKpjpJ0829k26OAKeCNl62AMV/gPUXu8TXM7rxCavrQB
FB+FMK4HEtPTHiblKvtx0vZQKUAJKeBzzJsLyK/vD25vppBiKtBLTYtDN1CPWb6kH0zqOkV+sB1r
+8hkBptDRDavHyGZLUbL2mXVBMadri/CxIZHb9L7JkweZ9NJrubJwEClRlqhLZZHxQygEuMPYN3w
zGnkr9iOUJHq+1KmH8WUPMLtOjuzDXmY1w+iJMQOklsQoOxbM9g1IxY7ZmQ+MgmP+VFYuiBOtNiJ
FgwFmFAM8gg0kK+7xKzgbu/gRqxuingO7kfmjLPlA6JrSeqpl+rYaZBCz6lBjpVVS7qdDiqqgRXu
FwQwQAZWiTqkgIw3s7Y0CbiTQBmCG51QjwT16Q5iPbwg7f3k/SXGbbKPMZbtmn7FXH8RjtZPUcGs
DhSZL8XJnnZaO/05mEChtiH0b0osMCDV4xxH9yaWlFUTMf5MaXYTLc2Zir+xKmZsINWCDyU7TWTL
mN6ODAa2D6mJQibxLj4QpNUosnsckob77gTXfQT+qy7of8CmwVGR5S+sfV/rV6syA+jUGB6GsJhu
hLpxceAUaHLjAWlyljjdHsfmbxaC7POiYRtCrViHIEpOFW0lIBMGXkixDoYU/acP8KltyoVGZbwH
NZt5m9MbckvckwjJs8c6xx0Ntu3hLckJI7FTBioOM+csmXd5Xhxkml/VcW8tEVzkoxYW4voKy7iO
k6eAmy/iNGYtAXrFdW33lJt6+J39Br1tyaaXBns7r02iOkb2sj8fa/uwOKXNPB5rQHQzTMnVnw/V
y8f//CxuMjpfQ3CXKlo3fz5uFH1++scvOdSYqNKDgaet81OpZUCA/fLTP3+wshZMx+AguGIy+Pff
+dtP86w/eyqOiYvMeI+jJNCnYrD06c/P2K4/nCa5dYsQi449X0eGkR+mGV9sn7f6us0GmtIt+w+N
np3nANstKR6gNFg7Y1hS1CaY5Q4hZV6AawyHwqc3ONT8DgG2+ILue4/EM9NzL51R7LIyuNNKTbs6
pDihMflT6m5fdSTGtWaE67pV7ookI76USOJnlNODiu8UxEgkpB1HkgfW0KRs5BjDvWHxqPTC7W69
KouPXWW9ZogbrrAA/JQUgAhtPWxRvkWeyyy2Gs8aV/7mWFJTsgDvxCCbq8HjIcVsvxqrftz1Ft/R
XJHxnsDLyIRJX3qq9goBZAO12IPKgTieajylf8L8NcZbIH68HI+HPUt/A4zC38RGGT/ZAAiMoPrw
pXPgqhdsZhpM5BgMZ070OxuDFefSvJEzENgiQ/SFIwFufnDFLVpRetjummVL78TtCLiKqWmo2pjq
LdyF3A0actBIPwvc6Ns3SQ8qp6uCsgmv4/hlKbmUgPmnn7NsUcRc4pqk05mILULpXtLUOrWl4F/t
A6J7lfb3aGwefbILONhmUnvBJi2+5uwQoRONBxARw9bpCGAPhohG0bJsS3v8+9rl73rHJic2geX/
t6W+LOJ/rPDZDwGKmLQsliVtNw3r/8/C/vODIYgqHmikUarNPiIIa7rXCmRWYpagJbMDfY6cIXJF
5pCFgDZq4k2sF0PDxLM3BVyToJVX16EQx6ib56s+y2/MNvhoDNM4SeB9GEHwAhuOiTMJyqkl2by8
YuCpoLFzo9KWBhYNCmJq8XwoY/q2tNtfj8phONRXv031rXMfgTaEOvQS2ABCbvXgpIRgU02Fwb02
Fpx9pXh2ZxIPitxWuyy3vqomN0E3V19jtIRFIBJArhEcBlJx9BBP1x2DpnWtm0uLaYAWAPZZuGQ9
RqvhWdszbOuMl3vCxrVJLZOeadnQKTCKcp1V850hLUzV5qw3Tdxe3P6uSz5p9mU72+gcRlsHZ7Ac
Bhl9dw1D85ixGW8CUWIoeo/8vFonJe5Ns8uusL0Pa6sZyo28mSTRHsj/x9PoHKSm6uGJehjUaJwC
BmK7HhwX4JjoGY0jyv8BZY6D/BBlDONa3xdP5O1iJAY/uTUHxdMRJgVZjmrdGhrZsmXpA7enP4IP
Bl/11q3SbleRr0L+afCsw6Pe24s5ufBHuTIGCmzmgKDlHDDVyCzoR2IQnSIuyfQEuaL5+U/G6bHi
mCarU6tTUzDtlSNnYp9tpDmSHUm7dycq7a77vL9lKJuTnYZMYp5HA5l/8ZnYlWR6E9sMbTrqMJvp
WEHsi8VxqSPpHcejjRMmVKQ/OX05MvInyHemKZEsvr4qIFxFI51mTNxvK7zIDAEwBuAaOsgYuMg4
5Vfsqt8taaRnyK6vMVEsu9l7596H0bDcqMH1mV0Ez7Q2AM039IIaF4ZBwULYCZw1WIiWJsHgknhA
GqaI6vyA9ldwue124C/tNHx03HDYB8VwRQSBd8I1Tl0WAKlAdlfsEpMdvBAYMYnLAM4OfspSWEzj
6TvARftDiqPoLKhspqqPCZhgoB8nmNNsTUH6XEJ8OSNk/gqwO+3jIEg3veMXm2jU0b6umV3PzryA
D7K7HEycLpU+mZGAFgLurGyj4Qhp6EP3wY+rNG+ldXFK+3GMJqZXdGpaz/IhB88MBnl/lUvfkeft
UUp6sRmOkIbqQAfZBXYM6E90f2DEOSBg/bHzSe6STFcxwoq97jzgyjkWGBAUtHCp2Qh6Ce6zZa2a
pO/Y5fzAochFKRlDPDK+ZJ5yOxj2FYYUdbT04oqZYmZEvk/UDepzQIoMdOf7psaeV+SbISdgLfAr
vfA2dqFsU/CGkN/azN5KRDMrCqaUi661VRqLlpXtmjhgxUw0/KuC180WPxQG4NMy1PdVdGMww0VU
PiMpaCOfSf7VzKGGHBtuWZBZOyLpX5VnDwd3QrEX2qOJx7xwDwafazTb8YJUGmj4iIrDca4jU6Ls
mj0eyMZuYAWq38J8TRIjvKcG3o62KFeZQ2Vm+TwPWZRgO22BEUQGJesc/x+OzmO5cWQLol+ECKDg
t/RWlESRkrhBtBy8qYLH18/BLF9Pv241CVRdk3lyxbOXIKGa/YBSIWq2CE8SaWfwE2qgQhwd753d
jUfC7kIiLIZP38pcHgEN0+rQpiCxYZOpibAju+rRa1fqmIC+UbMHt0orlChIkxohvyxki1L/RzYW
Tr/q5oe4lCYvSAjbJdIxl4y1Iw84cTReRzvcV0BJlvih1Y6DkLzsqORuQPvUpAQ4DE5UYupb256N
pdv1g9U4dmrJ8tkjxtyLYMzFRz2YjN2QwKEYfZz3WsBuzyHEagiaD480CSRW1Ry6h1qfAf7O8eyf
1FizPzt7boCdDs5kpiMVJfO0LqW+1gXSrEAd7Rr6GqOuet3Y8pjaDJojJHijwpvSdbhiBvAxVkUz
1AzIxWKdRjZjuBl54OBZTfAl0s9bOE6mNH1F+MpIxnCYrDCumNSnhSJHtP7XnM0ZxJm+ZU1EEpKT
9bDM6SWCuDr25NbDnLsODioovkHcKkiQQjeZtauYlfyg2tYNGu2ahZG0bJc3SmjL2MEp3XMzSHAR
y6h3/ql0EEfBe6LZ8AoyTkeTe52R2gnQSr2HFbWt5WQwFSKqzKkAY6SIYhxlths/4wNVE8ibkSu+
YZln0C7DcQVPYTIh0mbseVWQm8u+u0aIx9Ij6faNZ/2JuR4Z7HWOQw9j2pOXk3pnsE7eghCEmaLa
wxjoOHAjLEd99zDmfCahYcCLb/jOSW3s6hraMHQACxE7CAHUEwar2aUhSXIMR/z7SC0C0laNayWY
l/EA4kOdXqYGdZcyi2bXqcLb8ra+5UNHAg/OqRD/EjbaY6TiP7MKWP3i0wDhRtEvJHA3L+2IzULG
yuIvWXOhvJnS17aQe5fsBagGJBeVM0Svo4KdMwUgdQYgLXGp72ADFBvp5YjwbOMeCeN9ULzzBH56
pwGfbDP2zM/C/KPVY+OEIO3SGiGQHNVgKsqCm+oLJCr5qoqn8MToPVtrLQFys4iyxUiLICRbTjhB
l6zr2UoDVVxmKt8Rd/s+VBB1Jk8j6Fs/Tn0BtChByx+O0bKj411BAVnpNY4LloqzWQhDEwv4dUSW
wUsDGcoI0YZM+rRv/f9lPyc5pi6IES4QXDKJmd8GUMCukX3ZFlMhTWI+zcP3VgDetGAKUmlbnE1O
9kMxk7x2aQPyCwoHMWvYT4WnYcXs3GXh+sYaBFS8MkdgkNpRpTUsUi66Kn5TSdqTPZzvjSh561tK
2oJD4tZZXra2Uazx7JDAUejyHPB3AY7Z1IXFtcoLlw4AuV1Kpci3bvlM2bfwM1VhviGSD26YJPCN
IpPGoSyuYKw+SucNvMJXnrbtTpnaKgRF3TMTahhXHQgCxkLJ6WKsWY5MVnYflN4dTRHsRxdHY9AL
+k2okrzm6ygDP8wNgFzXrneC/KB9Ucfo3ewI+IUkprJkNcfM5Ue3sCj3criUvRAbP58hlVrERKVs
flIbT8jkVUczE85SOc1TNVGQSYbhI5ujZSLFcw5sYRl7aInaojmna8+3sKaEqUc7Um2FspMNIlNe
tc4zICEW2HPL7BQPRk+eIWVMoLlXOtgN64OXChIhcblsInXWUnr+C7UkOKAcnG9ClBF16qFp0HzB
oDrUmMFC94v85qBkwHcX04gWb44owXj4IIhdX7tojJ2ZhwOHMCwFF3d6gWDCVlx76VoXlWPPCA6j
iJMOmN+rLc5VRI4xgB5mwahtc5TRRoQRcFa/moe0t0LiXVpjlU0RjkXkyUYp1iln+GJqDAtrjtgD
u7sClb5lOsv/pnjpkvYKD/jOn2itYEmtrIEJDCxP2pIQvOcw0Lq2yfSmcu2Kh5Ylw6YMsmKrGjB7
5jyM6ZlkI35cN4qsorqCPibB8Y0ye9F6bOSa9WG5wWFI/D8/TB8NuYCpg6jCGR6un17siouKIfBb
04Y/aeowQkE0o4f9h4z8fF2S8Yi27CS1/FTh0FEjJ6nXsIFEErNRafJEcVhu0Dww8Hf3PiRbkcjd
MB6nDNeE7tDZUJ7i8s/B2Fl/upq/pMzudrLIeNzRsGwiWVEsEr5tBXvWXRXCJ1TlJtIdX/4pH1u5
0csvIxq+HImjTR/bg6sDs0Cex5sO7UBDb6CYk2JTl9GaP27nuMAInRFX3khyg6t3WyPiVI0DFjr1
umqoc0IflluRzOe3wtTdX6NaYQaEghr8awaEkDRqYo0b9A3LoHb0yxATvo8KzWqTsybqfwyil+yc
/pwxMOAxM+d5Y6u34XL/9oJ+5an2jU5u4JaEwWkOB0G3uSHd7IHWlX9gDJQFY1a+4cxfB3r0w07r
qSegaaN3TEKrXWgG/9oSp+vYReHSqaGXpmOJKhuEmqMwSLPPyCtu7YkydGk5h2z00K1LNhbJTrlq
Zwp/w18FYtKf6RNBc5C2MdtQK8ZwkoSN+MHTou/hyLi81og6ghFtUyqu84MCrfU58jJ7aYILoxd0
fgcwv2N364F7lQX7/WkK7g6EvjQA+tK64CAlytg0e8OQC75bUr/4WN+Zj6BZZqZaM4E1I35hADOX
eoIlZc6KQ/6/HUkeEStggMI92cH9dohnKI3Lz4Pg7DeYTmYzfJY6mzOzotXydDwBWNH9cz8XHtSU
XMd/Obgx4i1Z+6DQO6Fx3+kercFkZgcEb/vGmiqWYd5Kqup19JvdWEf7+T/GnbdR2i0eSgaiQX7V
I/cP8M9LKiO5YohNcKAup1UKh3zJYtCS9bhVAxcjpBWCTvIPvyvhkbLxDPR0VWiS4Vj3q/sx0qVI
Po+ypM+2npMw+mpboIAJ4iu9yMZNKLAeNpZxbgq2m64MX1Prww4ZmQbDNc+C70K2HgGMTKDx9t1m
hpc/pB8FyXj8arrNh2k5CpUuSVz4narpI2+GaC3r0NtS5aF0ZHQZSvbOOKvWMKYI2Wi2ossfeNEP
bmRahHZUpKdYHgInLLjGhMKhcu/eHKzNGf4bD8FTMmpf85FFdiZJjKAfE9TSWjRdTQwxsmIvOE+T
xlb7TeZYK0d/aWbWXqaJXZA5FA/4BBvhPfXu/yiT9Ob0PUV8+ePVerK0egZJeevSmXbfVYG9tR0u
vHBPonulC+DLVYbFWN36Dr3qWRmeWtdh/tQapN4bVF452A7kDfo3uSh4cgQ1CuZSc/yGBDADGNpr
4+NIiVW08BMuZFcDrVb5rO79GRVPa92X78Y0pTvRem9day9V6tPQzqWl1sFxHp5AYVHl07SyUSD6
Q7MkR3ny2sf9xgjqLfqXJrAuarSLVZ4NaAVChHJF8IhE+WCOg16ymqUX1YwlxQAxqvYeGBwULaQC
24gOrvVTaNhry5rbvuoy68L4ZeUm6tvXx4+UiMZl4wTX+TmxWjbndDeEZwA/EokOEtxDBm6Yl551
Y1TWvDVtDOoN42kC12XlpRDR+YdDaXUKbeuaDptwaz2/IJOTkDhnGS8QNXgpGfsSYs3zFPxMXUBv
1mIS6Pnr2AQvLG/usJ/oDU5xhK1b2ltEBPDWvOkaKC9fs4ddtWjEYm/TpukpykbOTAdSENj2FS5k
AhEVWNmIM5kJbU8FVuxiF0pY6x+1HAGyFr0VKA3n7EBECUy4+bm9yN+C2Tyz0gS+YpQ3gyDERelm
2zBENjeiFeXdZy6Ylz+RaPZ5hgeeOz123Ks7EG0xuhdOlTUjyoXtzPxi6IRAfpu9Qa4LDImIRm56
Ns0IGSzkgUWGkNmmfQZw/pqzkiZL8RDZwOII2tqbRbE3KusEvuGI9vCJwCEwEzNTNzamtZ9STyVF
DbM4fRgC/tT8ISod931ZTqepstZJ0B8rshnWBSl/bjpgQQp2XiifUjkR0WaSp9Jf+wJxEXRQT4v4
g3ODNjTiryG+o/DLBx/+rhEOC1OwQUFpoxIOg2+RpQfPUjPi++DgkNq4tnEGS7ByfH/AKburLRvc
1fhARz/v055ztzkh7Fv2JSKkElC794S77FtzzzmECCSdOH3zapdl6lBNHDLxCGt3CHUG5tVx/kaE
lSMqa7hW56VL3JfA+PjS/LbZhGUGTqO/+2Pxw2u3d8m7wOR19/PxNwl4Yg1JMExmE4jkfJoSpNfY
ZYQ+JiijZfA0MVUwB+1zdMxZVKJfSs+/JCPOmjQ1iR/KX6tsuJs2X7W0rX3qspCb6kBbeoH/TJoe
jrHCOFi2tfNb/96Wf2PC3pR2kLkIdwqNC+/JgKSNXXihdycxX1bkyuNVmkEjorqyEv4qMgCRLv+S
iaGMLf31lBk3XHvQZ7v+1Tb8dOmgw0eOke56ZgTL3uSQnib3H3nzAkHjw0hbYsKL/sP1CLpgrfWI
kar40jnRCr4bhfGRyF9L05y1r6EETlhVr5R8sgiUgnyAkQVsBKwP/zISM+03E1DZ0cXUPONgrFiW
JCm7BXWt+xwbyENcd+/NiWedQIbavJfT+KsPcjtrrnlHmfbyWqQWOkNYIS8tDpq81sJt04urQ0UX
9+MRG9oe6PRK+uZb4Q8rXRxsXWKD0qlu2dVM1R8akptjdfZSWFDnM/K+AfNov52lvcii+UFZm3Lu
OyurIjtEIOQYudGM6KHMwFpL4nTyxwh1CgnUuYEaWWAf2o+6y6NVeWcCXyqNuquux2NiG7gkSiIN
AuKmi8m/q4KPdYiZLgCjjT1SVeKPgSgAuM/RnrC/hW+I56gJf3I33I/IcH3Th3WVJpexZ65TwoTD
YLOq4VjTq+jUKdGXldj7asB/OOkpCjKvOLYA5zbBqK0aLzxovnywIT7UgUEVr3+QiDMsrDG9M+1A
OJtyLIgOj1jjE1HXgxYTBLpA415BELiXgpWzfqBwqBc9aqzd2MGQc+WN/HYFsS3lomz32O0floGY
u0/ZDdiuuGveEC5znQ1um2LjV61z61hWAaTjKR1RKxp6e1KUCBmQUsaBxbsTYWgkTmwDmewSE2hD
INM2LyXxnc2fm/AqG8XEaMc+d5X1nDvzMCLkpyoyj0VF9oYm6bkghwlrESrXeJOY7WcUnixcsU/Z
1F0KrtwMay8Aki+iLt8a07hDUjoMBJPYTWtsgUIzY0BeRZFqPiV4svxYgND0wJgMbNZiBjw4B8uN
g26znOMGCJnsSbEDaIdzCl6tLt212T5FMaJdxWBSMuNQI+NODx4c5BOojoLEKTrF19Dl82Gm+dAb
Anknu/2g29lFThwt45ZGZJoxT8jB6bAHp9g3LCdS45GzyVnbfnM17GY9dul66uiFO1dgDXTuqDP2
IE4IbJj6RzmW5RGielnV5Ov4KLXEOuzEq5kULy6OUCR0Fqvw8WYW+WdbWlez1WdM+J16oGRp2N5z
HpZFFF2rLL40QNzLWD8FiLEHPkjdMk8FaULEH6WstdjPyh9Q/B9zBaPiBs3c0NUby+7eZy9HMH/G
YJgR8YbWp1HYd6ePHpXpr9KuOlb2pJEPmO/bpDlVXf8ejzlfNmE3CwVEPrXDf559ZrHEoYLFxzWK
r7KKPyBvjxvJJCiuGFPR/201y70w7aMN9yWbX+NKVPzK0Gg/bQW1z/hCXY1775wj1syj8YJxEXU/
9NNt15ANE6S8sCAQUfgszSq7mlCPjC5AFcKE07V7pqJhggzd3ZtDf+xV/sjzdSO0s2I/6CYsXbOH
akNkq8arnXb9VkGlDKZsxxVAjFnb/OjldIeB8uw5Dbhp9fC65tklE8WFB7VGpIWgV4y7IMWX71Pm
IcMIJYwZkCeDoZ35eqnf9ASmXCW3LIqxTTNuyDxgVw1ZPdwJmAg8+cXs8WDa+p3x68yV4tso6hbL
B16s5cPvSXaBPPdZupqzCcrkghOUAY9vvTPLKDAZMW7WkZtXbg4bmvkAMYALmV1T6pY4QNKbpcxg
+Ku0hImMPVCRYsp6pmblujQ+gl4fV45rM1vqKlBnYJZsxGmYzmCnns2pvNkTAjhHxTetobOQpMkE
8QxL4vGwtWmjCbC3A4ke4K593sf0mbXAT814B6UVJoXIvw4C+zdSPpoUMl/1FwLu4RtpClMt+j6Z
hhCUglen1sRRZzC50Lpoxaf0FDF8rGSDgErDMkYtBtXBP3Tc1FV6b233YWFZWUhoDYu0yE9dZIPA
LSWTDn4vAz0Q9xl1QgzVU03G2xAXLxkBi1GMcTaUbQbFAIdnKTc4L8r9fOMk5JdETnE3zUnsLJ1K
Kva0p7AE/WXd/QYHNmTbtxxJJM5c9ZB0sMnYyL3fwNbuxburNxfHtJ8sjzYtqnEMJp1pE8iZBYz1
05MlUvbq5SqZqp3RNo+0AlRpO7yUoOG5f72SjUMz/PPYsYapXy2tRp4cI//j6t0GvXFWrNHPZjU8
M4V9SjvOImyGDzWhnzZrbe8TZ9NNzNV0Z6Rny1ciVkh3hw92x/jmpvFOCIuh+0jAZI0EXXbPkzdR
HtArMhVArrUQpFZ4mKb0w1jJXWFqn7zRHMso4yslTjGj1KTo/GUwYkcvh4NDGmetyCAfjVueAi9L
p9my4qF/qHF0JglPpRPHm9zxbyhszlDrX/sUcau1nJvoztPeu4ZFpT3fR8jbmVCKFCxRyKrZMo99
WmywAVyoU7m73v3WHHaxlu8LRlC8CKvMSiFSm3fOdhqxNoX31YExj/e1FjGvrU+mFrPITUlGcty7
FBpbjnE8DRN6Gp5eYKZrv2XXgv5MLiqzvzRuhjYylnshSeDKMMoD/rXccOKQwaKnqv4HaP5PhE3G
Zhu98GpHm2m1rOZRNnvEzRPEieEyStpDj/++RLKsKkbuxKDz9kcjz9QoPnlLf0GENjgLs4Ob21gM
p/gXcLGzCU2lMf0DcV0W36rmW5yw21at1s2RBAjShInptZc3R/b3Fjjw0vdxYQwta5YaiwEFuroZ
Pkqy2GCzEgdEnufiXwZT3wQSsHIS7eylebvL9Whl65heMwNb7b/akSfNUxdUXZe09ElUneN3wxDL
c6iz3WHieA/c6ugY2U0M3NDECyGLiLcKGUg4GsS0pzeXoCYVUzXknRavyfjDfYDtkFt6nDISrlA4
sRO6lJxdKNXph5P+VqXtEZDls0AYjNn3q6mKHQRqsc4y8z1N1Im52kK6021ipkdDxyLHRYLnSK+H
pO09BU730U3tztbtp7FKfnwoVyQPYof07WAHMjrbkVK+r5oX1yt3aAy2OllmaMbZOAzBewm1XwK8
ZP++MPOs5Ctt3iFkNouGvQxah+mCBB/ucIrk0mPoD27pr1PNo7bmzDPcXr41gFrWNWprE0FCIA3K
HOfakiVa+9E5jOmD9KknnJXMXxfcctZtCBLFpwvP38yqQ4UZYARiN001cYopTpfZRaxRW6qRBgVF
DzMe8zwVLoi0EplZT+/beZDE0U3TAp2chjdLdti7wm7FI+cvTc6yjUNj6IXZ3mwxdA8YqzH6EOr7
3Kb+Z0IpR+ZJcxyRv4/ZRKAFkpqBjMUhIHTdgoFajA4Bk+WnmDoBQQxZIjbmeueWE05GzJNMM4yv
rPDAcrrznJB2dePp0auV6cXWGMps0zGcznB87FAnbaqJsNMfXrTXXOcJUWhnlyJIbsxf9L1Ifjy0
TYw+bb7jfMz4Z4TLdurCfVQRh562lLVp9oHYxF+4Hrk6cZ8YO0M3NkZWhgsWWf2ibQsU293fQJTc
SqB0Qzn3GUWaeyrsfdIN3a6Ps2KFcdoydUTAcq0i7rHEZpeLu4IZNsEuC5JCqk1gD2Rk84TFpo3O
q5uOc+wrp3yA3wL0YrxSfc5spefOzUojXgeoOZbGKD6srvDI7oM9IubbrYk2U2L4zMpNzhuHw5Xa
3kjQ9lflreqLQzgewLy36xI3T6bX405zUkDZxDbj2iZfLdYYHmkehnOiTaUVxhjDCk6w76gRxjNK
wjdEXgDqZqtuW/LZ2GJHqtBZ8cQUmvkJefA5ccBzZyA94pAdXqZ8IIZOzc40+3IspE2ZdN0VVnG7
PPqAv5napP4WVfFnJrDbkGDY6XSLOLiYqgTuWfQGBkU6RNFFWDyBfJdkd3Ze3y0KhImbgO3NBmZt
G+O7EvFPFKZbWktektCBAmZ6G1NnQiUG5PS6lz4GD9kDXsQVxEt5ypKChDX1FiFK6fw3PzfcdW8V
NZ8jsRAQDg3E7LpNTCKbn/VEkY+2Bticzv/VYKbn2dzLamI5IPF3LjtjeA1MFhB5Y34NoRMdBv+t
mFS8CYwAPMNYofnqjyPKNmZmtGy68umpqb7mmXUHNQfAklq3Ir3pURzSJ/C/MN7DbSiS6HlU1bNs
df2q+30LIEORLNtmycMyJ6Q7rO/PuJzXlWmWl1lmutByXftsCPbgFc2Ks3Jj79WT0RtFAqdtbkUX
NaGnsSxRoZjsxC3VL6lJUnwU47CI0+5ECs5WjT6bG577KIm+ip4EK+kbDQREVz/0d9v2209I/dU+
zUO1jFpmqGaZP8gdObv+KN+wepBe3CNH9Xsne2i0pW6IMlwVQ70fs149RS03UK4G75O+CDJra4lz
xzpui+QCl5JjfxBE0z96H2gwzpfiNLmxPDoCtKrtFW+Z1ZUP1CTdymsM7TDZZQXIVd83k9wkrSjv
DfYEbBf8iGMWwWrgU8yREnlIdB6u6yVbdihY+OdPMtUfloB1M9Pw97mej8u49w7SqYLPPBPHoXH6
N9TG2jHXmfG4Q1/dQ1uu7biRCzRdE1l/NSveQZor0xyepM9qFX0E4krtU+lQ/AnReRkrZnx+Tv88
DntvJAeRfseNydVGhseAXmPd1SJtE8J4sXTIrv3FydjH22mLrbVFPWLFH23tJLsBbDiTFzjOfr+Y
BudMPhXlvBu91uMgDwz4GCgSIhuXNXBuViMKodsSoteHD3xY+KgiVPLowpxIqmZ4UEvtFZKChNcj
wV6JmZZGb4q2VmTeRt/suGWNlyTNFzZF1SEopidG89pIXFTHMQ+UZyPxiFLbsA+0dgrvEP9O9gER
T/xi8CZeGtSkevSStdyAXmgwVujLZ18k4GEq/D0ask/f+Ud605XizOEk4xdwxRO2U9mz16zbgwJz
6ePQ0aCpQARTqLU5fA+xAUjZ7sDnT9PzVFOCjmxcUArgkg92jCo/anLRDgTqPBsteYaJblw8q683
HdLT0YCMWWTyuZAIzTINogHvwGJekjYxpCf9nSQheyK61Y6Y/AscImTmUEWw4mQYmRlY5lLnBeBz
vvHN1wSHPO+kT6u6HRKN8GG+FaHQ19kmD16c/tmMhGpkQRBQ+58Yf3xpx4JoAsJWQ5PBrVPZa1fj
cq+qdI0ZhWgXaE6LQfQMGPzcWjkNeSZ1iDC8TQmUjX25ckbmk2qkQGGKteiAQi9QeDsY4FmmyKFd
px7GQZvMe+JLeNaKZCcKsIlDd0CaORD007FX6OhzrOosteGJvR/bcvO3dQLsrcXd0OgaM2ItN05r
7shp/Ahqqo180Nei0hHoeTqK/MFCL/2CYMxaidYWW0mziawScxxSl6xAnwNCDUEw9nG32ejQNYue
5NLeJqE0jH+Yucac9Qim7FLt0wTLh5OhjBzq5M6w5COQ4zNeCxbdvMFN/2baDOvM4arBap70Ypd7
1n1AxbgKh2LtGHdXK3+niaARsyHanNsjELg1hH0WasBvmh4RGhIx3JDzQbKnXjZfCs/RrjLcF3Ti
5t44FbXx1qUc6qiB7sjvslC+FPAentNO7rmw0Esw4ZfhXxuIby/mkxRdjcm2f86w6YbU0WtICDTM
M9qVQZpAPRRBk2DkMRsv9PCVn0oi6xxIQDcbRGBuXwB2lME+r+td4dM+ktI+B8Phw6ADLVPsSlzn
O97+34JBt8l4lm3QU+HLt4zdL7sq8jZKAOowT5tXxIt8A40KUGfWV6324eegAmj+pyKlWA4SoLqN
ip6CSNqrqdVIAO4Ynya3tPNw6sBI26tqLwa7fGK2Brg4X3LYvGglFRyo3M9MM3aWqn8KK7nayL1n
0S5Dhyr5grxz6qZdYP70LtTmotV9xHQ2GTJEpTIx42rPPjss2ku40UAtOSoqmGmz0tLRoOmYaedi
gv/rM8ZxjYJh2+LQClBwW+RdcTLQFnXK/24xf4TkHMyc5R/Tt5dlHTQgfmlnW5R2yYvH/QArczYC
ucQBBSktWKaxDkvCbSKCx3TrDPihpjxWiCAIHUFVpFXreIhQDRb7qAsD4H4EfbK/9eGpoZqV0l4i
qSmWhajulmPdc6CdrRn+Mu66O/pwZZKKA24yTkaHMweNMUe7bBe1iRGdOSc5Mbimlc4y8m8UAKni
AGvLzOqFaMearPhpmK/YdrJqGyIQ6rgwNm1zBe9A3WgyQknEcHGwxtnmGT1pgvZs3taWHksIJCS2
hvQWKdEyVZ9x7qmtlwRvge8fhj74GD3zpRfGmz31h7gmAFq0PIBJ/W4oG7dvIn/YydI+1gWpBOt+
LJnAsDraKUG/pIXs4arvruTx6sb1pKJlPeDC9Jr5rvLlEqfZLzI/TgRruiYjyt5U6EcTYgx6IIJP
Uax9ljkGO0WY/EA0o2FP31ZHLEdKax067j/30SacoW1pn9HZf3vRU+6wn+T76Rc8D/KjC2W8qkYO
J13ucs3HIukzZugGSumuRNHH4pVwhae+T89F3azZYmE8kmjvphZHLissRs+EMPTnQc6OWg82FVht
XDWzejLt+d2qR7qhSAisuzP+/T/NGj5DbQNs48B/OkS+3Aqb6DHQgGKZ9DPJGu30GD58h94xWQPp
4++AIQUeI71aRuXujDEi+7wDHjwQgUkctOpQkCo6HmH+60PARnqCu8urUI74xRy3BkmrMhEJJgGy
S8bO0PtHtYfHdmK3eMLBvQbtscKXSBJ1jEhAxtkHYghjxQ/scnHuPVRVGj+XHpivhMIkS4RKO4a1
vwznPdsceefSeJeaVw0wI+PuBC9r3pytVGN7hIu/JlGJ7YIPKvw9JU4l14p+Q/Dei9mw+IOhwfhB
ZbuBPd62t5tr8b9RidgruqtVblP7EC5B5MjA8tH2/Ru0lPe6UuqA/5WbE2k4cVTQcS3GQhSI6z4p
b2k0vCZT/sZ2ZWn2JPHZc/6K+ihGiqtGcJl6gUI/bv5CVMMLV8KGMKCkTVoENEDrESTgRlf72AP/
0OVbT2cnXEf9Sg8cXBwQAuDe6Htk2nuKEZQsz6QFg81LyovkfUyhKLExfGqdoVsO/0ZXv3dxjVsB
ot+TGuuj3bnTBcPYPZiKf7qrvsgu4jkwKm3P1a+t+o1S/iXIx1PDnYida3ji0905TXuNjeiI9hjr
HT2zaYl7neHWyL59tbHxlIEHR5pr8KkkrsZAu7qUUeGssrwgEH7C3j4ol3a25oOp4f+H9X4IsoeL
WDno612Ysmhy6n08Dhmil+g2xc4LJc3sIYUp9OEnVQBpc6jXBsAlUijNFUHVh6QDpjrVe8X4xfLw
rU4VDS5KjwZRxjYHbxbbPf1CfZCGFxLCiAZTstpsvXtjV1/0Ys9VhOlutrys9bhfVUxjkzLrHqCU
GCgTIYfbZEPAcLK1jXFX9PFadSi3cw+3LBbSYkE5c1dkn3a+wl+OziRhpcdNS0SoVfwYpXctfOaL
I+aMkRpqiaqKjAtE1fV0DNF1Vo11R+p3c+d5DAHS3wYyWZHFPzUlQOM1z6aXXBBkb6GIUyQj8GS1
fMI/dC2xILYeOVtm+OKYGvZBwVUfl+MZEt/TlKFoShOxJTJu6xiUoP4INhDr6Nr1jtqUnPROfHg5
v6uznpH2uYsy6/ed8HBGKmeFbe11FP2XtJpryYCir5lnEINDHjjAuHAI3qCWUa/wdNQInUZqOWKT
yU6YqNUnm0WWqEm+cr4h+FzSDJ26NyLggPlQWR13fbWeJonOpHzxXexRvaDWmsuUzmQ8G4TUIq6d
XOD+nkCKYRUxPF54+6b76jlvpj35ATdA7yWe7eqYEjNCebxIq+ZDETa48rClDejpyasuxMTdZBJu
x9bsueuJTkkd/G9RHuPvDzTioPEyC+CsFh9pYJyRSomlPTmnMNFe+piA0p5YkSh0n8ww40zISWZz
202P5MMU7BVch8z37MUdSfuK0RiRuMWs0SlwJlEK9tazrR+E/udj62OHyguGe8+lItZ7l5o8e5Va
valrtFBOGi6hvr6y/gZ4EtFPFl2UYUdbxeWlcyEdoSmAChA2BHVPkIBGKrGg9s7Q3cpljuKjNMCy
deWPb2QP3zB+jUWL5IbLI7lkqKB7rGMLjxH20tRIDvLicmcgxS609CtkmoimASwtDgiUOr2WNvvG
RyKCWgHSACzCrdNZf4RM16Bl1Yf0o/fBaE5l1l5ri0dXlaTZDX9kl15Kla0atlm4SrUVYEQCJTEZ
1En8k1bRk4tMa/Lla6TQG5QJqb5z5jeb5mOXuKeKoTNrGuYpGsoA/siocwHRp+qRm6G9dgiqpsSB
V56iies8rAK2Xx8QO/7EHdt3LUQdpZnak4cHW7japyWas4DeU2JCDYzxgeDwLadOwwtgbUoc7cve
v5ijHm/6SHuJk+yBn/SWuzznsGbgEYi7iNyeP9P8NRPMk5OU1A7eNx4j4rxaqow6irGoqxBZqJad
ksYmX8tnyV5+RGb8WjTeU+VJxn1DuB3gzhslLmowssey5gdu0uldQ2W9bUfKaj37dKhvwpmkI2+e
VpDQEtl0ZoN4mYThbnuv/fCcW6Q177qIe/zAHm6EKNwJvoytnXEgDf9EZN+Ir/r/36yE9i9wootb
HryQs1BDEbhsjeo2JOO5I/uEOttci4ikrpgWi1UmXsASe0RPp2OtBfEH6F7DL0tNSOj+I+lMlttG
tiD6RYgoFOYtZ1KkRIqSLGmD0ODGPBamwte/A7+No2V3uyUSBG7dzDwJGQid7k4+5uzG4t2du3Pv
AcZqyC1k+LRCMLhkxoZ96/ANIJtRWzv8EFZZPrZJwdOUViRiU5b6GXwarREz+KSvA+5CUaMfmtR5
T+m9tBseFfmc6i2Vvf7444Q8BTP29GwqjBNFOuYmcKybjSPB0Q1iUPVkRouGD4QE7boXW+KNLKU9
3W4cu3oaBz52I955FyzpyvVdexvlFPVkBQYecW9dp92OQFpXdmNSMOf+1zMXMGQeeg+BgQjT2vcb
XuyEjaAe3FMr64d8KTsYWISlc0eNXvYTm1ND2ky9kJ6FLciJeLtzKvOctjyS4qQ8RtOoV5mzibye
Kh2S8RApoUEVGxqRiWzTwIJfrFtzDkba6dWmtfElVVb+H70Zn1iAiXsjK3MSYbCNm3FLp3hqclP2
ulvQ4wMbiirY9uGw01P5UUXGC+EV7lnsL0bTuOLBODVy8b0QB1+Hs/u2jFSqJZGI3dzYutom+JOh
vBjyuTLpjSQ9xY3GWpUG3WF5xMsjLTph6IzI4+GHLNKdfDjamsxgXi7qyOjzNnoVN6UEazKJH4xi
FyMmgesW3T2YWCsU7BsRgnEtjeykHYW1PnSWGJu0d7K55EH9Yufc/pqS9L/Sarf8HK5oj4sW3nXy
GJSsaDgp/9AF9aoH/v9OpB7wd1/suDo5jvM35MpoiIqtXJcO9DbEXWV0Z0T1RZurFnsM+leRP4Wj
84dg0z6vPfqGLYre2xkLcnNL3PA4RM6Pn85H27D3U5G8B02Cyd9AYKaUNkVfyrgyaIZVxJ4AgPid
dSIiHrvLES8dTn6LBcw2rJAhMOXq8QxNPbh9CZZlexh9ZkQ/zyMZEE+5l7YOESyYfpNEhjzm0Yto
FdoM5nfv6S/bD+Sm082Ckhm2bft/gjB7Ws/4E3q2XAnzra+X5CTc+01toxczF8rhmM79eNZjsZtN
0gy9QO6tWvvGIeBVe0Oxlij3mJeS175jl62hyCK/JFsdcR30ZOBpcpb/UVPCU5Ydh4LE7Ds2rmYK
RInPxxIKAtL5FSDN1WrLfVBBCTUMeQ2L+urZ3XtU48ik2iY3xSXDbJRjvzCm5Ilvh8X99CBq909n
pMdlHQBPsgQ9genVxXaciPZdlwXxOD/eRZ1SzGwc111MTkODTWzQ89bHTMINhS5ZdnuKGZWAd3hj
Ecab4PxA43wYqQztfXiXYt6axtIm05TvHs7pqe3MNcSgKs5TwCbiZ7I5PZVAuxcp/FOEJJMg8wLR
CAYolwbNXZsm4uxsLHEB0zSew7T8STfRQbUTmMBs0VoSLvuAeEA7+p9AvJgHM30nsnIm1qKnBBMm
T6RV0pQfeZljASintzGG7CNsLtCKKcfNkt8RFWaTe9SmOMV3B89zEwn8FpNcV1nK6h50f+qvYrbx
dEfhABkgdM++eYvwLAIb4CyhpmNoCxj1XpJuuCG9+aGCS5Mjc3bBOndRBauKHa7T4jJDD9HUam7j
qLvKuru7hv+VIbMHI9OvNcM9W9z7Dv3baCBU/ta6/tCh8eFhadQtH1Aa7+N1wQp5pR1eMNWbH0Wp
Xn27vLljdwctu/hkkA7I17+P/raauHdZlXst8N9s5sT8CSSLYdfK3p2EHUaE2EayFK2rIQnrvSUG
rq4YWKltMfgknJLtnPyEP6cHa+lFoumTW6jc9q/Ap75h2y56WfrkNx7l8Ka98xsH8HH0EYvlXu04
JVCMN5cNPnprsy0UTxXLh75v9ddggiCSAAZdlZ2lNwWphYLljV0zuZd3t1PjVo05XVLZI0WPzYFb
KR4Mw4CpAcMzXLwUs01+7ublzUeOg7I2rJroYK93pSo2XUfNpULfaqgHaOtfFhcAO2cYNTMbrAYv
6KrNSVOoIHyQirUeijeBxUWfYkQRxIk5R7PTtCRWMG/vu9kre57vxOXMa5dPVaTegjT+1BleMVHz
UDBcAckxfiDVRnVUhbir4G+mxUF3yKNo8xAMLyEyAB6mdG8k+BEIxGXHsSH74BItmtKxZfI1Tm21
2BM5PXVB+xvZwU1W1mqIzZ8+LH+RLGh5bE5ZEf6NXNxiscZi0l1tKz4z1fwtMuQFL6wLIuUlWa1u
uNY6uNnjPedPKNKNTllgn2viqMLGO90hYCWR/mWW27kOxiyXEDT+7FLvvYm4augbR119yUll34N9
6SNM0AFF2Jz+en4sLHIxBXtxRGiZhV27Dk332nSsxiZAtZONBFCffOX9ESwEHqGR7t1gfNZj1LBz
VERrFipmQoN7QVOe6/L884aFD5beY3PpJOIp6xpU5iwxDsp6D2XqJWwcuwun5nQVUniLvTJivoF2
EwIyJuKD5NcPKVQIdXa8gbdvePNws9dlBkdqrN/TmKFsGDEHQLYMdUeyOTirxTc1SvsnCGOeRdxZ
u1Z/pSVP2qz9Q1MGHVlp8BX78evA5qLt42+ZIzX47k7nnHta46kQJYOeVf+hMXLdEptYwVjnusuP
KuNCGjCH2cN/gWF/mZRPOBmd9jMUO0LPJmevuoOv7rKizGJiJr7N+dq19JvOlvmYIWimxEEAxHBY
jYaKv0/bFvRFu/yr8CQynyDDdPpqRJjynEY89Ybnr2wOQ2WBkxfNjZctUNeYkmKLEHSrIP8FHsyQ
mIWvVDzWk6zdVUsgP+2/46a5dgN5BXLwRhFsGNVeQd98YPl4K9Aej4UtYGwyTftzvcfTx71o7n9j
A2edoT4NjlgUt1d717K++CydnUjfBlCIi5J8t0MGeU5Ld1oLfkanoiJ0mPZckbe2sLe911Ae2JKA
tQOaxKHqOX79Q3LgMA6NPlpxJNY9OFxXrmpYphsQhvZYL1EN3s4AsuMSsHRxPCZdvMllzOPLd9yN
6oMXPDZbWjxjWpk97Cg8Lf0q3fedBZRatRJzf4EOE12r1355J/rF3OMNn53uf7xg+GsQX0+hpRtQ
gdpqb7XYflMFzYTZ1+eDwqcpbsBmghwgMhnnUMPYO7t8nMwCeak5kuhfWvxqwEqczOvKeSgybILS
yO8GDEMG1+LRgJyaSiN4aSLUZiDZPRX1VHGSpjV9LOr2A8g/jpnW8JindAT7BXd4H96C5PsYYmuH
D3jD86iqwempEhE1Iu8ZldEru69jozASOumrY1sX1UNLsYPppIRx960qIss/lIAxnyoZvsYJS3BG
vuRQZdaP9sxLCappisPzNFSXumt3nZtB2uJDll4mo6aAE7hFEOQX0hT7zBFPCXPJi26bO0LhQI2V
Idt1t1QXBqnNlp+Nb8lNCEpwtuvMrVuBhcx8EtpXbgz/qoCf6rjnPETOqICfCmaalU+GcitY6jmA
NHI1kVomPiZHQTus8kjwTMZLhyCIKYRCF/yCbGaDBKYb67DIse5hNtwzG3ZrHjnVVmWIkip4gClH
EpdSTBKrhNI7xkY0UrK18Isn+gZAog7GfcYKtk6S3IcFQD9j1v6Y6O5cdywFJAR0gBHhGRf1PpDT
WyJ4B2sq4npJNMUhXWDkfY1Jn2hvhatquWBTavH+XWNERb9yV0N5ewRv/uVTP84JNdnatvoemuRF
z4bY1Y2VPlRs+El7i3sRTR8ktHDFB7rYTpBbTl52kx4FukGkJbUBTDk0y+U7P7I7ClCnN5vl8aOT
cJ/lmM7OTvOEibKYWQHDUBnGaklk8xzsS5yHODPrOvH3XKcW2t6RzH+HiNDRIQDpZWS2qxHwRBa8
BiPtZkM/FFtlB9xltybx82Eoy42Sy1lpKj5NnbBjDh7bOHkW7MPI3RomT81qx6xNQC5hPoHYsWZB
63oVVL4AU0U4yL0GpdSyEybhvqa8Hvx3+9ERDJ7AxEqeRs1gniw2LhROlte0QTU07eBY9Pq9tLgp
N0W599kKRHwzw1D/1DWoUsAiONs7/i52M95ueajHrNQ0N9GoDD+cidVbuYzrhjP7h4qWzQkpSA/h
R844DjHwu3R4QaLUESvVZY+m4cX7ISXzEhd7q8pOtsM04WbV69z1A1Ki+JF4VsvaIkRVhlhRuFyG
IT4ywHLClcMlVdhsrCVORX0wOwjc6MsNlRFqqQEMH0Ud7ieKchv3KxyYOeOauUanALiydvxe+Br2
TOegGpt7n7r/DcX83DMY9l1JffsL0Zlzpstub6PmmmE2b2PFbG4tEnMHjfeUpeGrqzTCSx++uFXJ
3GeLZwL1FOAFJR0vGObt8qgERDvpwzZRfqofBSbekHgOzZN2jgDYJCcaw/5QWidwpg6/uQkwCibH
Ms71zxneViIIe5pi82Mdnup+8ukA6S7kYx7dlA/0oO1LoSK2EC51FUK774Cd143miDOrN6NMirMt
frzS2dahDa+4N+99lD05QLQWtxN90P1w6DhE1kCXNn5lfgwsidjIfNKbEvOTdv1pykFDzdVLUrEq
s7NfYJ9eEYqtj8wh6uBmskcJRbuOytgCGGX/TFjAqds75gMRAWJ3HxP7iGUOmFnAgeESVxt1cCeB
swI9m7YTJFBaa4cJqzxr/i205Sca0YEg4JSxSLNOLnhgp0CHkOvOggMxk/3Zajc6A1E4d5n/X8oL
FHnIEi7LF57s43o5XYKYOTMfXm07B/5jOrssH31Sgq/Ya2LW7XNAnRGSjgDAtnKq4I+SoJKXI4tX
zNtGeH+7qeJm3xtL/dLftoXOUJnexQOmHWeUqtq0eCLV1q6B7wQ7vZNFPOUQJNqkOZczc7ipwQTx
6GvL8J1W62/hL3ermuEhVm9zHX9OrfGQTkCf7AzjcExdOmLyzjEKgpJI6LG72N6SzTDduEFBDfCJ
JAJKYO3HCT/0F/r+CMNfMJ5XEdNTnizOosWpR4BdWt4PuxLOYjKjxgEBoVPXOmCQGMamONFJ/Eof
y1TzoZym4IJRHM9HkH72g/vHTMrTJDC7T1R0ZnKjGj4/neAho9p6b9BFve5EcAEsytNPXoRDS0ZP
UXTvBCB5FhDPLacJaONUlncMFanoqg4PRmq8a4diaGEQZzdRm8r2zTNt7+QlAr4jDChEW8R0r6aw
AlEVltbwlDdkK+vyHZuRzc7J5oigrOeYUFQa9PfZGc99V98zRMuydvHt5Qem43uN6zHUxa3tfaL9
NStQb2154yPY9icevRDygvY9XExfgcaRwa2UAZvJN8reUhF9Ojl4GIH6S6R1q21TIxiO8y42vydn
vMxJXf6IiSY072Fwu5vtGTxjqctaYB3p2SeMts3riU6hYv6Uk8QhZ/oF+DZNKh2fBx1/cnrURb6Z
HLBdfNwfGx6FD9LCqpVNCNV2G2F+yXzv2qX9TPSDB2mrimAn3RKY0m9Re0ymxaiumFNY6uqwOLrd
No7z5BqMtr46E+70PPW7rdujUksC5zJhrGliP702qNxQCInSB6brncc0P5peP1+hRc9Xk7H0BADt
HVP/p4MbrYtP//5PiIC0woDl4PPlHQgGU1PwmscLkSFt7wQk7JVu822X5y9RkqKlBvo0B2mw5fVe
EQmm0HAYj5GwL6NjcmmCch8qCDQDSCR6X1dIoSbG+uJvkqbOm9M6t9nTD76RvtdpFVz9TBbE6Kb2
zGFPXcqsJ/Le/oh8jD47PrLWf2mKQubjf3mgNp7hPbqVWk93ItruDiBmCfaL/HGmOBsyP2iQQnX6
08UXkNXy2aUkinC4762yDHN5kYX+NoMCLkfXPI50VO0Tx6lfMiIwrIv84Rdj4RYNOYSndWpG39rU
2ZHtwEgvNucw1twUF2eivsQKTV7OsvgMO7mtl8ueUoJ2q/1gXDvLN5qSIFgj7+Ev7f2TqLxyj6v7
0ksJ72Mq+itH6xzqAWY7M5mu2Lc4eWBJsu1kohshXpj6wGsKQ5LYTKbisHxAN6mufglRYFhL6LWV
rgcNPELOAqbD0zJvvoMMeakhiFr0mft47vsKM5A5/grDcbY4hkmBBTZQvai92XkhfrG1XKWK9Z+A
0ySvS0z+KuvogKv65MEWlI+0YEQ62qOuRlvxCG8ezCZpfwO3/7JA0FK7vPTqecFLIfpkhxVpeErr
aDeLGN5tj/c069zg5rCGJAlsN0FKZU9VPdLATrMZZULPWS3TA+PGfJiJll4qp3k0axJ0Ff/+OPjz
d9geIxciETbBedMOYbvj8swxio0+8XkhaCx2vryJ5Z5hDheO6stKCPaKcfBEb94Che3J4YZWKsR6
BQ4mdGcsYTUzdEuQmrL11LxZAy2dJZ/X/b8vgQqyUw9MejqsJZPjQhDFkEl2tyyaI6aCBU4YCWQ6
qFzUFl3+fRVXDuJvAPo6Df+whq620k31huWisoubb87obpTkNVbGmoODNyswf9TE2/1A35yo4Rxt
OdChAipdirZ+4n6wRjubrwWGkacSWvRI7FwmXfoYdLBjyKq9+f1Q8bcY4VPHO1KSocuUM2+KYAQr
Sz0TYXjDwscKXgirS9vK4QYsdLyRU1CP/IA7YpXsiyZTo2imJHNbRYkHMPFLMEUn+YTXi3Ub0YsZ
n+YNrIzCMU+n9/KVyQMa4mBydrQH4Fk5jzMw5J6iwQ2H6nBLfiy5lYHtPHoURtRYvM/OOK3nhVPn
NcOtc/IO2yOsDcBqEebGjSwHQTl3xRsYBhyvanl2Ep3eQJ0NxswKoWSJHqDyJUXxPEG7oCygn9dY
lV+oJlOPIohoWyMJhV2Cmrcmv7ZTzEbFRC6pCva0tXqwRm5dtlLDr853y/th1Vo8ZiMLMhwyrz2t
UBygqCeHmUopqTGce97kkWCttGX4MVSk2XVzkfXQXnRM4goA0Nrj7lnby4J5NvSFRlCgMJR4N+zM
8hmrjW26YqOo1js5hP/c39nPuLPMFXkUOV2JT25DiCgJu7+NDbJ75Qfuj5zvSQZybNoHuHAeChfF
SSXETQWQp8Li2wTnDs/Gw1ocVAHATXYdTYl50kycZ7MGmhS6Ht3jOMoSnfhnwq746iTPRg+5JYA8
jB+onQA0+4c0Sp6ztv8Mw/Iz7IvHFnLSquDi3xQeYrMxZwDviGfhAJtTANzTEkqQzr6UpKIppjMv
hoePCbIiaBbh602q+uM4gNf3GnC6PLofpyFlkerh+yhEEq4jYmllj99V9+E+Cx2gTuQMSfITig84
hRvgz/GntQebhbcfPxi4sVaj21+xOoJ75RYr7DvZH4Rch0iFoSO8PNRVF+AlwYUYX1GbfDv44lbc
aQGT8l8QmR63aaS/Miu/sKPCD1hF1kEWCSmrbtr0fM+K4o41bIx144MvGNs82qnqbEPG2mjJ39yU
chun3NjqkoMxa2HgLJRBtS56fdBzk8/GoygQU1JWhBWURGpT5rVqCv48ctTl3y8NVX9eHC8W8nYL
PJWcNmdjXeKNclQHmLadr2TlEd18pBnIrxeiFCdTjgua2jLXfQwPxZ+dM+UZOKsZSll20gNSj9/Y
UZO1HY16M+ivhmbdC02oZPK87jhV1lskIUMBjEb8xZ9DoMnuhmTBkH9XTm6SoPzPAxausOS4vhFd
JIUMRlMcqyXJxF2EvhxsUaup4Jmq4q0SBXqhgoCvZ4BcjEa3CHjjbuqISySd60DuQ5NwqSnEBsiA
aMDa2JZYzEmRZD5mn+CeFFiQ68gMDja7PU4JVMeXex33n6DOaaiZK079Y229htlrHHAstCxnPvQJ
S6Wlx6rx+E84gR3RUDnwd8x2IPnXRSq8Y8rIm0z+EVGHt8j0OUqM8pKQK1seWWuXptez5d4HjuiH
Ns7A9/e/FR2xa0SrP2EafNa8rk7Ndq0GXeexXlhpYVOjzImVZtYdBVD8RB0DVeqSYF9+qUfeo3Y0
YJ8j6qz7foQavFwGtbfD97tEhRPMdF3y1PCM59NDfsGHytfRCyrKmXNx7O4JYxGyT42NqFqGXGLG
e5FjkKFiw+QgiViXVzYOh+jXEO7GHSoIxr5AEsJWvQZJDgY/Z2jJFTVhng8XZ2zLL9KN4CRnH2Ke
xg9ZSYYQNmseKMb8ClQfscDm/Y3rgsKUxTEEgqFnYUgw3hg3mbDUvhbhu+fx5MliShrL4TXkCBEF
M94cYDrrrnb+Qggptx5ECrccytuCbgSduAsqNNhqvkYxH7/o1VJJdfJUtbe79jsRbFeKHrLuRFZJ
B5z1TOjPbvIVqPrqg2zEe6XkLrbi8dGQ6b4g4VHoYaT/iCSm04qziWmFx0LxVJnccLQe5aqzQowq
kBQadyb0TkzEr4Zo11toL6PBvaBi6N0ESkxrd0l0RBMpjXQyXRhLFiQm7kNY1xis9+2APyx0GOnh
6K+DmsewP4x41OT8a+TzibNbtan4sdnLYTWeCvx1EyKRmZ3IstbcUGI8HiQKwHVvHYI6RTaf5ThR
Vlawqe0RhKsXliBXGBN05rlwV5THktVJuZLNEDERM8TSs3CUrctFW7tkfaj7XGearm/Z1e+EGJe5
EueCxU84j6/z0Nm7IhFvgnoYSOBYQD0a7QBfx4fc8rauS1XgHLyoKgVhZPZXExyaH3vBMZsDfM6j
+CmEA6aqQI7vCjzGAwk/MANEz7Ep7cl7caqj+XjEcCwC4ypSyXPQiZ8C84v6v3wHavfNYnxKJSaE
0ictCdtJec68ZV3OfISWSya5oUYqJLg++k8UXyYbkpr7PHZW3DJ3C9yfm+qP2ffLhqliak/Vo9Um
t6C1m4ux/KJ6eaGAFxNsXj1Ci5k3BtrTmsB9f5LsepLAdOjEo4igj/7AU5InVDK5jqoIl5dJdSFP
O39buNcB9MN6shyobDl9CIFHf5Qt2k9tNLh1wwsNNdu8tW7ww8gtJCwJX9Jxzigb7p54qrO3mY33
trY/ugHkENvd5pjl4FJGfwMLGutBWRzhCqCmlam9dNAeoM+a1vDdVSTcqgArX4ovZEijhTkhjw5d
So7Vbqi/XpqiFWEpjDuUF0EXccUvwWl45nM8LA7KV8dANA+D9JWXTHHOgD33WansszCcjYglHSI1
wxeVw2TowUhYhON6TrVRN27Ys/5H6c33KLu7Smnq5XyPvsADiN6Wow2koQ95dro58AXbhP2TG1cQ
QLxWmCfiiBCCoadqA8WUu5R7Ts3BRGONUAGtjGOL/JVi/CXOoc0RF5nJpj32kMocyi3qem9x2REb
nxq01Dg7WAZqezbhkXY6l+yI2+zHuWBDyfSWzdVf5Gfg0CbRjJYy9nUQGvNKG+1HBb+nTsb5z0zz
ReKYtOjNi5rijwiPG6hk9jboyL0xRZEOha1PsSLCecgJDu0sGK6uMREalKQgxmRYAwcnlh6lpyo0
/tDYbEz4+RgHzZFyV8LAxCz6v04Ub0bQQmdaGgmZgF7iIIzNuuP7RhVUZOyQ3aj6a/923VdtHd3f
TjTpKlCEPQKHKmrRN0BfmcPiJH5lEP/uhvHuFkIyG3O7Z4pezUl6GBx1pPi6/TJ4d3HOPQgSaotg
eAO6S8A958APqfjYddaLwOtFCDRlqKwhEGlwZU7TMMGR4eRy0e9FFT33yJ7zTbRsJeJpY+Up/qCb
CXOkDOUbSncKQpM0RPLK/PIZmuVDhXD2r3bAOS5ST2yHB57CVymmU29zD529NDy0cw7ct+C6qV6s
IjwS3NqmBN3JZXsvSe7JVWJgu09p48t4KGXcMFazhHhCR9d2mXYAXb35FXlXkw5Z1xjoCcAVX7DH
4x1HAqFZgVjxw5zM0CiSY9SLt7oaxu3skghZ3AnKYGPmJ8WvlfPODjN5a2cu8HvP/wmRip3uursx
MVfibsNiwrK86vEGnKOi/MlYCG9qME51l53Ggs8cHXQbq/X+Nk5x8L3iTVTRpY+zW4e/hjTmrm2o
PrbUFQ8epBzGm/NMrRy1QznWytOomEXnMX61vZT8n/HD8gNHcX43DUaTsRNiJQmCgF47FEVKNjdK
1IPbA2syTYWzkPyqG92iaf6u0GI9zVMo98r/OuHbK6Qhy4uN54CjNvQE4wF3/Jsy4cAjam8DUT3Z
nduvC2Cp8yHnSYWLEzqii6qj/WGfzcCrvWFfNhONnP207ybqdyi8XtekySbw/5zaV9VAYnZYk4R9
j/Av0ev93fgu6LmJMJK1Crz6TVu83lmFyh+H6duP5mT8pBizfXIUMIlySXsFW3ITdwBvkUARFx+a
wGjnFMnZRG6ymn2GqBem0TMFkiwKGn1uw+VTPAFiz1PGXqI1C3R+shOg1la0zVIg8DwxeJjjITWq
6Y+bElkfSyIWEakoTP1IYtyiBeEXMHZAgbbsktJjwv8VS1tw9nPzfbB4BnTQ61yEeEo965VYdtBs
s5DAZhonDf/vzMABUeQcxwPef4cfrUSYqAUUPtSsCYh9whwAHybZGPkTnfEAxTz1H1T4ffDUeua3
C8F7LdvYXNu46Xka+uR/9qFNxKpIIYQWnlmdIfT8Ojp+asicGb33J2qLkW15RNKtCjFUdZzAp25j
TO0JxM0CQWQ9MKTDbSyktY2eawObWDFyuJd+S8u8RUZ0gkyKhueuBhU/+HK4lwWhXPxY8CCbqmBl
3p1dHUNmLKzDnM7/Ye9CwB6Ar/dm8GRoDjIw2JP4otlJqar+7kvQNyX1HsEwfiUNQerIYZTxkzpG
vJBsFkruBVGZPEqNOBsEoNBEdsr7hljC4q7GaxsF/AN6Nt9o0a4dZXL0w6cyCzpm2tlmwKb9qEDU
b4S/cVTwEoYOjuj4ufPYzU0Ld21oGCFCLgO4ltEjpM731kifLQnSKZOf4OEKlHC35PPL9NeGbyLG
rC/b7paG+DXDaGBxVPOJjhbFZj5jMLaOdvHDcR+fOY+GuJj3blXBIkvtN8gJiNdpBYajqzyWJOmj
UT/BQINq68zepi45n6eMEX4zirWTP3l+322ot/9kB3RbJkJu9ABFgUXEHoC/qTHVwehszIVSsJma
Bsw602FMJwQ7sa0ETE/6jLZhU/6qTtFWDfQOs4TNtdNT6eeG3xy1XsPGMlbJbFwLlD69hCJM1rRT
XQAX4gkbCYJGHGVgWNKSwl+SlMmGEj8MRrl4Y18SXbqG+42Wtrcn3FpsHW7lF+yvxxLp/5YXOjpR
+YTwH7dMoKLXpwhb0mnE4TkZkWTRncXPSTmKKyTIf1/EbnGeEb3vLLoyq/+Ez9jvAXRyfXC7idga
PkRt+0Zlj3sJ1amSut7CHyIhY1XxPQbNh2JaB1tcBn9KIh6PsvEMCovRN6Oy9W+ORMrk9LMZLHu8
DKbnPORWzdVvjum54Jsm5WQzsYELoLWKIFxofNLNGZ5MbKHPTQAAx8dLX5AA2XFxydfaf0e4IO7J
mftPDgcW7DEU839fDqrGsCUNHzm/PrYZy+sBMNBaalakOoON3zU4LplG1oMlx0d2XnsSm+mza009
cTEz3Yl+H8UV+1j+YUwMAkmib29BQn7cYD3Y+6H9EALxKOiE3brQys7UHWiY02yiVJb0D32EJ7U0
2+bBKDUpOR0x3bf5IyOBiTWgwvFssCcY4h47L/ttY6z1Zm7D+tLOcH1GwIdrVzpQUQ2Y+Krt1drL
NrZjcGCqbSzKCu2gyIoBBSa22PP3PyFFCUTES+fuZuEpIMDCWrodahaGaYg9WMefVSC6s06zJzcc
jIuRVaRUlbpFuMSRnaf6o4OpgBNrgluKo8llIF7HzbgHkjodRIfH20+8FqNk/V2pKn6ibTC9NH4H
PHo2xWsahxvDQIuK9IwMbtrpEbQfDdKBai7aVneO6Jj1aQL8GgT9zlmZVEg0eqH1MAb3s1JHZQlx
DJTN/a21ov2gxhCDWuhtfASozSBCriGe408K2NFKdCTCU1BCO0460OLT7hhzkmMfCbQOoiHZCen9
+hTD/229dx9X5d7sfSSlrFMm1bizORz8uJRIr2prUDP1kNbCp60m4OAM8ICLsfWvBhndbekSmy19
CtB8Cfiq58L5AvO+mxhl/2aRvFLDw3JA4GCYOQVd6ITCtYcv5g0mss89WrM6aodtxNL8iTOFesDV
wNmgTvQnibirwfrtpaEfYd3NGRE/WmTXM0Sn99nU2C7LTh3tYaa/rF6q2PEznUHNmQ8MRv++aGVj
bpXyPez45FJWfd1fusjvrv8+LS7HrH9fyQJXeBSH7brkUHk0aujnY2cab4XoBC7u6pMau//acnwY
lOG8CEc7LxOhcGMuX9jUGaeIEMlqCmwyV3ZME8GojqKV92i00x9vtO/xiMARRd5wWX7bN6eLGTgC
YLWhj0OPddsGBMFkm3i7MdUc43U/vuWJmk89pS6Pbi0PbeGEt3+/SOMj6XGTjkVvvyy93Rgb3fqG
K5tGTJKkGgfZx9gN/pqZH3ODdIqHfJaIN8ugZtEutnz/aFRXgSuV3Tru+6xhMW8NH2DKor9Zrrjw
Z7vYiQg+IHEI+ifqDIDZPIGZREDrIHlCKkv0u1tgnh50az+hCNpHFnuk1ONfq0N/Wv6cuohg30cx
TTmpu/WGilt66jiYwpP3TPnN/d9vmUb1n2yxVLe0umxbJLyXcPLUDrsenI3SjF7mJrMvtXeOG+ue
eab73mGQ3tnNYO3bmN5eNJeTmDL3btTO9BjKhL9r+X20VcoX1LAhwUhLX1Jlr74zSUoZFoyg8oDA
NPCr2ob0/b8/bSVoHIW4AWOgxcIVuv676DlP513pn1tOf6+ymjf/fp8SkT8shQCz8QDft3YpIZ/l
N7OLze+4wMfRp8Vwc7E0rVpnmjeaJSIM3LT+zFPqV+vR/E7d0l1Pc+xe5NwwQgBHwWrUhUTm3eIY
0laIaZZ3Hums3g72CLW+sWEO+LG1z5v/MXZey5FjWZb9lbR4HlTjAvdCjHXWA+lak079AmMwGNBa
4+tnwbO6qrrHbGzS0hB0Snc4cMU5e689BFdR6x8JlKhlJdAem6Eq33GuYrIbOmyGWXkeS05+r7vl
9TeUx+i+o139nvqIhCrIMAeRAyUJa39z+zxmK5b6U0IxrR8/+lpcRVO1V08nP1VLqR5HSFkrG5IS
ImnjANVPMAVmeLvGW9wFK+QYU7OnZfI5REukF333hg+z3CQ7eEP12e3qbq9se8etOyrqrBVyi2yK
V+FoVgc7Jl0mwwXjcW/edaj/1i7j8akFBXKPfVhsSr5CHFAC+sSS9t5Nodm3QTuswOVaa40S/mjO
yAdOzbOgPRJ2Vfcqu8g8EHZ17zRIAxMaHy+lr5lruiX10q2EODKxxMylRb2WfjQc/UE7955bPSHa
e/I1h5gxdhGlmPfCRCDfpVqVHqdGYPmGX7xijQgHj4kfizwPSe0mxqaOL63K5XMRsJQiV636zLEt
OXYp39kkHywzQF9odq/2jEVwEwc+WtAMr5Nur5RTqc+MXLn7NgmemZGLTaUMcVISFdvt6rI8b4ET
P3wPaLagMoiPou/svdmUlNkKEfysreKIel97lmkBW70jyrKmKNrnAO9iSZHAayb9pxGpxVhM9W9q
7ehJSXrwq87c4ZJp1v4wYjyqpv41Fe0qAsVvDI53LktCpCPNfaR4bBzz+ZFjk97nBalCd1EgOUos
axuw2b/Nuh7iwVHTp/0EOHGBe7Z8xiNgs4H1i3czzr5Sfxq/2knM5B32mWzXkf10j1TT88+4RmVf
1E78ak28fYbf1td+IM2qeRj8rD9M8+H2kd643aGwunAmPCbLOquDlwaLepFTs+516CVguNGSgzB/
q3EESGVzisHvkTujVYdGBgbbfnkfNN7H7dpniKXf2nruSdAhPjcFeMTGqbwn6Zd7J0W5VAFWPoxt
xcbQ052z3hJDZJbyIrpxF6psBMTZGXiwBharuORXGg1dOoihwtTgGR9NUl8SN2RfANYZfHT3Sluf
dmYlHnDZhGsRlhCO2F9EHe96Rl0IPCNqJVkSWiA6y0CXVzmUSwKNvX0QQ9xxTQIZchhudoFd2Laf
btOcbIqMXjeZMpB7nWVHtYT6luOgHhA7Bar6YUCCiCJHqXUusasMQYrhsCMcrDTDLTujcWVPOJ3B
BrM7mIbxrRl0ZzXFvrbUx3xTp4bxLCX+duDE+j7GkCeTLq3uUmUXu0B3hosrIVYAT9HWJMexrmFw
GfvqbPKLoFWXxbLJQoMSJGlQtLdeYEmUa1irj2EAGJel//gGIxVCmbDljiLO+Db1x9KF+jkkUgDR
I8TuIAqvWbVh3kdkwfuE4+RwLQY1VrQCUpLoE8Pck8rUzsul060/orhdDl3Hxi6KGga2ZKzE0ifx
ZuPVcxUOTe0jiU0/69Sk5VOnDvbpZ5i9UBj5oKcWcPtAA3DxHpj1M3rZx861hlOTdt2T7CiIGHqo
k/TWPqRTR9vCzn8GmJnvQtcd3zqXEJg0vhpOTRjx7Rm4nrMNQzo3pjDfegRIOGaSRWF22YU2aLj3
dfE9tnKL+FJeHad99IcqXml9WGzDSEv2t4+0DjNkSFsaGYF/HBW0M8jPwSbIGv0Ypu5vbfKDTVvS
f0y4CBuSr/27oD1zc+i71ir0tXCM19rEDqqmvD0nkKHBjFTMLKEPxk8jn5P7CEJNG0WbaWIWcalp
aLjGENjdYWuaSWEYj2iclbu2JhwGznSxvo2QXfZTJIMHwrb+omPPZTjGVr2vLOM1wz+Um9avDuPD
kDUgs4AGIF/Nj7dDqjnwFlyQdAKh0UNRaOvJ7bKT1/c22QVGdHEwP4oGuT1RQquWLK4KYZLnbf66
GgE/9BtHL5C1V9awVA395paE6pL87qtws7lWNIQrBdka++JkX6zxMY+eEhqeVwSG3bWbaI5JP643
4dA+B5PdPupu8kCM9/gk88nbJhnzcFy40Wlgg3LXNfrKc7LsCZ6HdXbqGOu66b/oRYWlUHWgnLmQ
YXCQ4aH74bZpvXohZ1Ycc5OFn8asdrcLCWBgR02h4X224Fc4jVhn3ugvtJwlsZZrOkTbzibvpTf7
DbK+HZGa6lrFApn3EOOZNp8nhe+FrSY6z8ZIVreHNgDq3AK9SJr97b3rXUlBxve1TRZrpPgA4Mvi
+tTLBpZxXyGlaCvJPBrIw+0jVP7lYvD78HWqouisNAXgZohB/hPB1xqNu7ERRlDBuGsE5DXLpoY2
78aqtvrONWzYEPVgYqAIOlV05yCeQqqiQ9wNTb8WRgEyiJ7eKdcoGg14Q/Fc1uqa5PeFLsZN7k3l
whuImcrq+IE6sn/PG7TKwuITVy6JrJghLb8IHg2bhIRmzPwv1Von0eHzmEL7HCNOvQBheG9x/b4h
nZ2WOp1nE5kqo2rn+HvAqjxHT63p/tvXRNJL9Kr+U02VuBRSPLPkwX/uov6/XdkyMa0Vq21rObcp
X62xgHJlwuZwooSKm7LCXWDgmc/jod0EsRBPOu7+FRG/NEuprQIjghpgT6676kmEgrZmtDvEmXiN
lNzf1kFkVOcn6s9YwDUaTBp4U1WGSCOSwv01pER2zQPP7UBe777HNLcu3AHq7JiAM63b8tGjmnOf
4824QES7sjmhNz+4/qWWWb4PmrhdYu8Blh6dPLJ/TqEZufeyw26FE8fbT85Fd5x4PyQlCkSTvaeB
aJ09qhtfW7t99zPGa9jrYLNK997o6Lb48L0BhK0qPyh25dxByFOFpszX87VTO5wZ5v19601PHa7I
VdD35lZrcyrNulA73zo2ON0fM17cbZ4p0vGVLBBjrc0qYG0o9A8/CJYis6pfAUZMmgFV8egGv7wB
bleTt8VzZs3Aycontj4h50/MQvCAQO5rG7JaY+Nt7rhz430zWNF9yCTaF3aOy6spkdpzpy5bQfd7
ABS2H6m+7g08u/vbQyDSaN/G+mkKJvOQ69ceP9sxavFSlIUOTuX2uPyVlT1iR5g0922IteAuLS19
G+rZK9kV+cbPUAncSi2tjghNtWiuTRZQzxaZ4/eDJuVmjIxgp89VjCHs33vbcLbaOOmHoEFPXHvA
K0qDsnYwbmyZ6hQ5imhV20iQzbTbhrMouGJEOsQW5NvBTnWUuMJaBKQOD8Y9ZQ9g651wcRqrX5hB
OvpszpuDyIRCNZqW+qUOfbj0IaKtlJHn0XHLg0Jz+YqOf5vlNVgybuXFhMunZmUpQyI45gk1l6lY
NXmTz8WyeCW6bFwMQ9+uc5PB2/bClyzIWPLU+qGsY+uQGyzUet/W3wcEYMAznpqwi69TyqsYNLRD
PoVX2oVqX82r7VBgj7Ay31l1hqRVXA8PntGwHkCI/uRz3a9CdkvvjvqIGqP6pJDVL1sa0CtNC86a
NowHLYebl0lv+OsjrBPjocd3nZXwsW7fMZpjtGG39I/vDXmBTtGrfYDiECIeW5rbAaVAfdYTB62z
B0IUuteuoaL5asJpWUJCV/duDi/NJG3gvQo29djkS89X+r7veVLCS5zVbKB8nlPzyiZeukNtr/3C
1F+0FLNBr5ODfnvokEWVRd6pnfL6JFzffC7r4eP2CA8balChDwey2oukGz/ypjVWLc2dDViO5N1x
aMZbZPwwj+wxKpKVkaQgMflb72WgFkmBiYQ68dVQngN7OIQIU9UJAokYoWrcdWsVd/HBL6XLso5i
UJa1LzYSkDtGAWpZ88NJWKeIrd3l9sjBGBkyK2MEMj90n1zLOtDBdXnm0i1987E3ykMFUuVN77Ng
i8nXBgflPReYcp+lOoaa5/x0CmhMrYompCild2lCFqah4772cXCmR1ieSQPwt6ailxnZzvY2f2es
cE6B4WNUSOP1X4vE0jZtSi7QTTPPTnfk2qS7TE+2dmbmi3Ko1DXzQKh4cfBsF3mzqOYzOAX6dsDg
4+pmcdRNrX40wyCnfZnpi0xRkq6HqX8onGHT1JZE/oYD7vautAhiNmNpbw2GDCilY/WgFc1noHvh
qQIlb6GY/onFDQaoMdknDMQ0DH0yfdG1jve36zUx5JnUHhuDh5LbtjQfjWzgqVR19uYOFjYR/iNM
pfRfbNKJtfnzCvsI2tLJXjcw6JNxOLeT7V9uB3LuzVXvyPS+ic0rp08/3E4W54WV0JT4O9b7wdWD
qz/D0d+Bq5M/jQtBhN0b9Wv50dIgK3MqgOmQW5B7Om0TNka0pLfGklz6p97xBFbJwd75laCA2Ebt
g3D7d5sKKe3XwNkLIsH2wPbfbYQQGGCo6E6Nc56AUC36CE3eOObiSYSketcRSy0tYqKs64iMguT7
tgg1dELI/Lw6++zZsUKhyA0go3ixgFCEH+WUdH1+RDdK93QmMDyIVK3GbKuaJHjXJt3a2nZugq01
/feoZ1uVaNOHFJLNRG3nL6H7PkSF+dqqlj1FFgNbDPvvkfifF5h0Ri5mwoirn5FRas8GaT8TmTpH
HftLBMrToZCrdRvsGjnrsTxNN5YF/ZkQFiqiePmUlsGW1MJox33604OHdOnLmEhO5Vrryqc7UoPA
3fsMpa9lHmzTZNIeY78WJ4IkGNmMZlL1is2+f/T1ILukr0jwdqZTQ/lwBLWQPSVkf1MQAvBoTQn7
EU6zbMpvyyrCHUwS45m145VFcnU2VGM+66W7V1O08EBObxPMMqfbAXulvYI4BRnYbgHKWd3JD9ru
mtI7XXl1UtAk8CjptPWX1m2LUlW/MoGfP6wDitd47bdpPLxVMUrYIBV3qWcEz2OI6cbOBvOMW26i
SRM/lx0AY0yZwTEyR583jQ1LPowPgx6OYHOJ4/rXU8rBeOMaKQ7/+rwqM3dd9SCajE4QyhU2HX7o
//op2ZevoU3bVxErfXvpds5sUg7yr1s0yWp0X/n4K+lCa6Uxx20GWTfvgzrddqh1yQjvhvZSTiMB
kvMGyM0HFJDxwca/ckLjW3IZfOVu5QMCLhBkR5ArmtAHaziW4lI1wCysvi5/1kBIotohG0moEcQt
ZRpCVcQpnct0AXUoMnp2Q2k3aP65JBAdG8futpXN6BnRqrQeUiu2vtom/LBqvM86woc1lTxgTZ55
qZ062SfgqhcZUdBvukPhU2khhCk0lR0N+0ET7y7keDf0CTacLw6DGHbsWMMhVupS6LFxgI7rPdRB
H2/GwYHHpJwJAurH7TKTSZrvOzUrN430kog6u9w+b2VIwpDVkbOjSgDedt099Wxytkpnr4QOa9jA
H3bXIYwWRyXWlxagKamM2nrwQXpv8TGXq3r8dZvzGx/HnK9Yi4fjlkQIUIe4Svq4gPWc+h8Tu/xT
YjqsAlhQr0fKclSWOOjzAd3yRQLAn7vXW68M3vs2NqD/hfEjutUBd5KCr2qa/uZ2HcNHrg51pf8M
EzaUDD7aAdXVtI2SHPgs0b4sfzDBoC5LkTScM5OSSDSxXYk7l8Jok/V3Cwnc6zRpEdi1OcrEnSHY
btK6Pxvoa1FBK4goho+4JflKlGJcB9i3T2NvjiecXCzgUL/3Dr5lpYaficwflcGEo3NTkl+KC32Q
tO8KaPC31pDL2k4YnvViqt5H/fUOGt96nJJxp1uO84BtHfpjgy4UquTitqWBXTLeJ8olSNcNd9An
/QNx2eUybBr3cvsoQ0Fz0JX11qfwcmXa9DCXZ7to59uHMYurp6SRO5Fq3XuQgFDzB+LYNE/SPs5i
9wn+Grleuj0sbw/7Adxvms9lVvpRd3Wph+RRMh3FmtCPbifiS+RyQrsqyT69nEkm8TGuTqkRroMu
gI00GvGHXmoHSvCnH3/8x9//8z++hv/tf+eXPBn9PKv//p88/soRdod+0PyPh39/ylP+v/3MP7/n
v//E34/hV0WL7nfz//yu9Xd++ky/6//5TfOz+edv5q//49ktPpvP//ZgmTVhMz6039X4+A3Dr7k9
C17H/J3/v1/8g34sv+VpLL7//PGVtxm0gsdvn+CuH//40vbXnz8MKW4n6q/zNP/+f3xxfgF//niO
q88w+/6/fuL7s27+/CH1vxm6tAzdtIRpOMJQP/7ov+evGMbfBAISLixHGrZtSvnjj4z8g+DPH8r4
m2kr09Z1drqmtC3rxx913s5fkvJv6H3pLfIbTcsVPLf/euX/7R381zv6R9amlzykF/DnD34PxLz5
fZ5fmK2TBGJK3TXgvkmXepjN178+adD7fLP4X2VXeTCuCE32PRRxmvFV5tWFWWRZmcbXv52Uf/zp
f/9TwnRNztu//zlD6bjjbKWEcC0MDTqv+N//nBQkFCcqRLyVhfVDEmpLg5THBzsI3QeYKTOZN2ru
HH3EPl0nrL+Y6l9cMl73mT03RFHcoO2T1UNl/gKeGiOudjParHVwwZgdXBLTQ+5sYiwocBAXU1Md
zUQ7AyRj9CmcdJUVnbFpM4FgK9p5XUM7vmdE75FRHcZ/HlzGC7xTPSJM3XgpMir6s0g66+0JcaBw
dnAo83UQRy7jDsmvESTywIouomp+25PEwdJX8dqyhL8ZfSQHZq+j9ErzTe8FIJ1aDGJtbLNFVnGw
i9poWEkr2Svm8aegMi3a/wVuDTLINqhqhwWJ6Q3puAolU16Kx7j29Ee7WXcFXpeKssJWF1H9ECfJ
EcgVqYEdEgDKq/2mlHn8oEuq6THhWqzAsZiwOiZ3sTcutWXATVQjGpgYusHkMAqK+RB0Q79rFjEp
7w+mtjW9pD5LlL1bXHGsTaahx0ZYtDu07onHLD7pxto2tKtlZPKQidalz5I9D20XwppmvmBU3qbV
mKxFbzxl9NWuaSXVQrtC/tKe67zCorxE+JbvRfrc2Tl7Q3a3B7oz4zZStb0Z00Xbj9aqEwPbi8ki
ktGfmrl28SQqD2D0smxd/yAGWz/UOmYLZbpk0sc+WATADEB1p0thVHOAukHxchD1U5QfGhodV83z
9kWLrBeoDDLWUm9f6jp7jwCz72GWtgiVMHVBq4Cq0fePNfPoYx911kaTxGdnxa4tPWxr3GhbAH5v
uYrloaYmsaZ/bJ/KQu1KnbSgcQAMjZa6eyqwW16EjNdGtu/dEt2Y79IYiebQyRi2saV61OBVou99
y9T3LhrTTVxJ9Pqyv9wO7VwODrPx8K9PhR2medVlhJoCtLwTRjay+/M1wuFY0/MXFnZp5iSrxl9w
3Q6mMdYnChMbpyH+klb/QosQpovAuaK7/5IxmZtuEnewvnP3rBoRbRLIBcTA0wtoTdM+tUq1q25y
PpStHVVRUIEtiXKFlLuJEjxldp5ohKen+aGLM4XvhZCZKpfqQJ7VMZo8d+PUg7Vv2icfRcKhb8zw
IFtTX4khesY6cNUSv38JqYB5cs6kG/VmoYdwsRbGOJor7o8ZAqDwaBpQFczZHhfW4/hAsOsSXT6m
x6ExjlW5KCkmp3dtQ6pexrJ1CeWDHZ/TDbuu8y5WXw4g90M2xTbZJxPm3dGMtmpIrlmAEY211vtI
ZAXiMLlWDsYogQXpPlDa/TDG3UaX8e+qaSmNCzLB27i5IGOLV0GqP+L01/EMLIKBZLW6Uc4schch
xKoaXtIibY09xsmfpYZDOI/7qy4s4ggNX1tjaVzl8fic4+p8F4BqiNwpYW2VLBzNsn5K6Y+tqJ6B
j0s1jK4l20erjt5iZyFNlxSa0m92oTCBnP7zcPtcVGG7Z8r317EmSXDWm3Gp62n+iFv/QTOhSqAu
Sg6Z7UWUpsNvXu8DYQXxvqOQSlkf/jA92UUZz8kwrhthumE/XiT+vspocQ2xoKUZBE/sVdaMPPXa
xL20GGzTvFRSP2BiXtfFwHKOwZGkr7yhUy3qQ2949UHidNvTM6l7/s1SzfrrYFKvqKd6QGKfRUtj
7telDHpDK19BQxDW4Ko3P3fY1/IjS+rN9mfmjMOyTJChOD18KM0pSkhu5aMjh+hkU4S8zxv2kEGV
jI9KISstym4ZeB14ExsyBMKic91SXpg020fS3x76ESdQVA+fckqxs3UGJYbS1dlwZVjTelkdkrR5
gW88O8fQzimz7PaNHapFadkNHS9iJwIqj89514Dlqd332KezaExgwGI73+R19uoo0QIXMNNd32XV
AdAP1Dy7P+TdMB01PX7w0CWQU4aR1A/VE96nHkuWbVxA1Ab38WTU63we0wOLz01jH68jUyHUwOwz
qa9EV92Lavt0T/oa+Sv21L+wwcs3BmalBV6BHI5pImg3a5+JYSRPNKiajeSmWZu+3j4bKn+ijBN+
OSkU7rSntpWrCml15u5aj7JfSZti6ckofUJCjBEglDAhcMiRSD38Dgc8WCg1IrxbX1U/0LOc1FMy
YeWQCWKEVGThVfep6+WgN12KeC9OBIAuLxLtOo5TjOCFCLmIyshmzGhdFnUt9hkND5Szxntqh/Fr
lw8EjnHPnbpBRK8l0siEDsO9zFS7ZxuQbYHoIcIBcPPZt4u4TcVHN+PUhAfQDYfiKld5+5wOmTar
x8vl7aGeEz7dR9Szo9FZtloSP9wOPfiSZa/bpJWAY7DQq+M/aNvymM6HSSJcsHoBHRfX47po0ofR
OBoK7Gth+sdBVriBKrc4WgxvqALm4F/aMXXkW/eWGL9sFdlHbEbKAPWBVlYdbx+F3ZAcjXCrM8BQ
XIYbQAvzVJoFdOHcKLY99XngPLXYpSXX3oQBe4GmVLu4CtDRXPQ2U0gOg4AmIfXgOvWtOAJMv9S5
fRpKN3y0EmgGyq1e7TSIfxXetCNx2npJIVTEtfbWDxrV8TrJjzJCOhqFMU7cIaxhjDj3o6rN7SCb
hMpfF66SIVNQ3a1uh0UZJwkjJxb1bpfnYbJwhZmsET5Ui2SooXGrFGIAcS00Kqv7kbNtDMMqoHYY
wvoN71L8DaFRBvid6q1F334jBwof/CZcpx3iGr0Dx1nUAhx+VTY4p6S9rLSpWgPLMBalNuYYlGP1
nW/NYrrXKz89t4E+XG4Hsk5fUGpynwoRwJn03WPXGs6xGar6GA+QJJkeKwznO8vqytcEi0smU/M9
SUn9tLO3MCO+VjKJrrgg8z2b3ugCXSu6hC0pKlL2uILpzYJHaUvuvJJOJ+2UXWBZX7dHqYwfpmgA
FzXhqtHx9n4Y2P1riNhj1quXFs3Lgm1eeYrc2N2pUuSLrq529Kraq2wHeUdglfGTyK4lHCnxu5X9
wZN2sg6aFiVCSVsr9dPySROZv8zdIDsjdnHXwCCcnTs7HdqGYA+CoZOH0sAIzykyf9ZFf4qiyGHZ
VkKCQRl3QiTyaVbdtNY7mHDllEvEurqJuwp7uW2Kk96D2q17E8WIG447S8kMYmzcPwon3lpCJ9hM
2eZZmgSKa3ra7KbY0g+m7uQUjYrxZAXpHMBzRAXX0ajiB6OxziAzahSRC3wCXKNPQEDs3VRgMI3g
JF9rzIGEu0ELIVMJas2I86FMzvOJPQ8lQfYOijsWhy2diUAOB/QXH9zFBV0TJ9/KyT4k/lQvwozu
QT/PU32kH205OtshC4bj7TCag8+qgIjAACZJ2jc7wLH9GXDn9ABaeQkBNeSSUPGLRCR216X9zs/R
+riTBVCCVDLw5qo6FsxXSy/LEC+6QbB34Toshe1/COXQ4guq6ByX6uS46bgYc1eelamWyJILSll2
CKppnYt5Qe9UFiBUs9pK0fzsHHM8I9y5hJNyr0bzmGUsy6sa7TaChn1LLs1vvmXlBhidBYIAfImG
/Zh0AaEfXTjuAwWfIxBYdHUrI6u8qLudSxjNzvNTcp1bd6Rk5A73FFfIp0jK9LUwanPlpzAWAB+F
RzNofstOZDOYH6sZ05MT+9m5sMqMoGYOqRrOKJ7G3b8+FbhJxZiLh0NVcgfPVe6mqiITkkx2Ewcj
y1MOhaH7Szi1NGkrCS5XZ8gBle2/ZVYNgiL6RQEqfaQqeokpBL+Z83qoCXh3Wn+tBbMECPE9W7R4
QVArDm0CRVZjjl03J8R3STKLekxTfzUaJGhnUoprMaNAirHsv9+QjP6sgiZBqOIFu9SMaPbEYfVW
5Pg7Kb35hzSZmw90Ue9riXku0Ov4EW6aWoVF6d11XoIYdSjrl0qTUHDM5D0fp7mP3RibrNogUR3P
TmcOZ+YaFwmqG216IGUsKv1p3c83QDDU3WNVPLGgxRtJ4BsgAhsIQVsQPIbmcd3WuI5948kKWwKR
9N46FkBaSRjAIYNTpoyWVkd0dZmxFEDS+TQ6KZDqMbXuQwOZeCaxAHWEEYHJa3/Co36iEm1BMcFx
JQhnFAaIzCRYC6DHPynR6XdY0pBlcHUQMRtgBiVj+zGArrwoSmN66BOFDzyU7dmP4bxuWpBOqw4F
6dk2YBjkI/RzMtcmdBRVe4pGAa+KZQh8RRGsAUNCoaXFgBPvnBL1LCNEqqYXTRszlG8F3aa7cORO
VhS693UktHXiBjt8D9G+NcS+ssdrUvfdWscQg4m1MHc2EkWFqvii93X+SFlArrXYJEIEMJBBW2ut
TRTRbKJWkrrJTmHbxg95pZgibJnTbFOkLIZq1zaOs48sI2BtCvMs8tLPCaMUg9svJit+p9Ni75XD
1oAGZ/iTYF2VQW3Jw2JNMRE1iSjN5axLEaHJUqcIEf8PaPUr3+12tm/Rq3SsDbvb6KFvK3AyBblq
bTAiWSKp5rnsY1zASTaB6kmTpWxCMCey7Df5QADw9NlbFXYtXb0A9btmCHJg/DHsBEm7jyZI03qH
3crLcwHGMbHvyUt+A8u5TSCg3uMao0gbmQFVdzHe5b8Hs3p1SgtsXMxOMqfbErVzwFCOixztFVsY
glgrBoP8pCmcFTXdzWMTN7N7BJEoRI/hvktDUjX6klzmqF2pShxD6FZ3cijEsjDkKw0i+h2JIv6M
jQ16pXZhM1JvKKU8F6iV94k8G5ZOQzp5Mai9EhiEY730JhObH032xn62QnNA5V1Xa70RD57TH8Tk
0eeI8UV7cQ+nWpzxpLKcFE/0URk2cFqSuIzNqGOdFozv7cn0+qe8nMOp1TJ13LMbj99GFnorN/Ex
XJLl6esNWAAwrouqJJG6kp8h2UP3pY7UY2gkNNZE35lmAMTEiE+DVYAjo7F2N4b35YgTE8cN+SjJ
Hc2SboFXprhLeauiHoNh1FvTndlETPSoUkINqF71s1Y6Z3DCZSTGcjFaKXkgif5WTMk1pLh7X/sA
J+gx3zl2AZqrPkFccvfgoM/WgB9umtqDCS9sAUkONL2BakJmhJ0SeAmDgtXdfcpMg2nA6pAT817A
jyrqAjplbERzLJOV724H6YbFLu8rdwt63p4UyVsxNg+tgMNU0zYaavcZ/QZDcGd/9oWFisF411re
TBoMq1S6h3jyB/il1Q6f77hslHcJB7IKOncrYi3epoRGxp7e7jz2t3fSKLtVoZEgnhEfPhaRdp8v
W9n8IrLsUx8JXJxE9RyF/dkZ7CcXKkYvlH4nEWIPmp7ckRfaG5+WIgU7s5GXjzkD/qS2w4CxBoAw
UovS3EIBAszcCFo5w2Zkf4SSHIC0HTtvNuUUNGS/m9LJWFsrKhDXOf6SEtm2GPrHvixxLDnnLIoe
grG4ojoND1UjDz0G4LbR6KgWC8wQBFEbMUJ37apalB+1/amK/pcxGS+SUIiuCr6Hxv/OuGLQs/cn
Q4wV+fQICD1/2bNBuXcUQO3IxEztgaexBbbXqsoBDTJiBY6KyVrVo70OSHulw7oIUKDu3N6ulkLn
DbQSmk2GrOcKh8GWDtipPkTYFY1zgiHizmFU0EFjz/mVcFAtiIt9k1/j8aeNkwjEM55O5iJu4DEo
14Pk1KbmdO1Vv7SAHtGM9rJ7r66Q+2dIt2X5kxQemsuV/RsR2oyP39kOKE/FIlDXWqIw9IgWelGN
kKUj2rtQnEfzk/yPdCGS4Aule7drM/93P1jyPkuBh7DUn6KezN2yFPdBTIWmSt4hjTGyBMGro5Nk
EnUQXZFRwO5u4C25D13gfmL3bMkpsefwELkex/i3PuGtzycoPlHovE2TdSVN9BhoOWbvUX4QhFbS
KVm0BcDgOBKfBV6hU5/hA9ElqS4oiEkVCKlf0U0PalRwWoTVbrSJXjVh7JiyusSU7rk0Q3MpY3m1
ZzZBHxKvY4QlHh/aKvf4L8Klkcj3ThpvktSAxURGIKricBVlMMtLS1N3VVFvksJoj4wIEDCSlVnN
ptnOvivbcJNkxSZvdexZFdBjdB+PHnSlEhcbsCOimJX1jCasAuatvmOz+K7MSxJzA0L225j+Xo3G
LwJLECo0Gvb7UW0g2RJs1whiwsv2Qf8/JJ1Xc9tIGkV/EaqQu/EKAmAURVnJ0gtKsi3knBr49Xs4
++La8c6MRyTQ/YV7zx1WQgoAKIb4pDg0emIhIZXvcjLId4XNMC7Lpp2Gph6BJldZqY37yhqWSFPi
WJPWyYFQrQe3Sp5KhUW0TDEiEooaMEUm9UkCqlJxjHSjM88VZMjQJLsT/5ZOMsX8Ms2pedpYT/hN
nWv7Isf7ilpJN0+NNz80gwBuBAcGIiXIDNSVn569BS6hDCz+p5QrnQ9K6LihGxOWsGMv8og600rx
xuMTs/2WFEmMoBSupAZ9TtYDEymaOMfik+7wncf2uJdVZ2JaRfCjLaTWLwzagkZJZnlECAaZXtI2
QX0qWLTDMzKzoKje5qTzohjfoZZioZsn+ISQJ4doNUr9oGF2cxKCRbAKXeTaOYSXvFvscY68RIfM
Wyx/sDwi2/Erl1h4UVbHLvuOPj419vIRW0jVBn5qDLQEfzYVzsKRtsCaHKLU0mF+7PV5DGZAPGHJ
xGyveVtkJE4d4v6uwjEprvoqo1YiMZsweuNorfKSNLqFqgEx7wxxyLD6n9GcX4pRuyaCm4Uq/19a
Lv9kMY47Lhd3x87ieUqrU0sa5k4XGAqSgSEAxTBhzWN1MJwlEi5vdQ+lY2+DuvM386uPx/jSLb9W
T/8HfezHlfZTq9YfExuwr7nEUnTWeOlFa1zQbzAvQg8Q5EoD/6l6N2Anfnb7qqEgm54GLTt2Doju
RRPxtWLwxTpUGdwm9pcq0xp2jhssJjB8HLXbPp1owWoGysrVDHbX/JippnayRy9Npqskiw4zlg7b
h5BMxEFGe2HOTloqiw9A1okIky0OXG+1UOd7YGILIhAL3LYQ9Xt/quA4NWbeRm0J3ii3v+Ic1WTa
pF8x9TAAzuFgD5N3Gj3k+i3DYdLjqapwx6AfAruSzMvTjLhotxBLVzH9IraMUfZEu9fuCIrmNFe5
jAD7NDRR4oVH0TX46kE9C0z6GkdOAZ+m7qsDD3V8wOJCfDsUPl9MTX6zFgQmqQ3C4P+/mVSJeTXJ
K+3vwWce5YdZlxHi/iEYtkqdtwlSjxlr3mNnawiwgPHTyrPPic0kTMRwQcIJaLSvTkbuCcJyLC4B
c3mfk8W4ddb8octir3eO/d5WOfo1hJynxJj6dwjo+eMGgRxZ+sTLvxgnexvXB29F/jUlzQM1bHI2
0w4h6dA/lhLdVmUO32xqYshu8I0ctwhlnH7nZfzkEgQEwit7Q3V8XpPlJJXefyyV9acpKwGMji+d
8ZePE98jUOw5JUbsuMIIYmLUpk9unJPXYbw5eScuNlVR6Cw/hv5emCSlMZgNXFKb5IwCfFbuV4V9
cxuZio9jXIZk70wBzuxx6sxrxizJR2L6K3NaL9iMoQnUAIzMmZlwMoXS9/r9zxpWzwvuDGErHk9s
eceTXYbSyZAmCIJcE/BMYQlphRugOiZULUTAVOe0c0CMNLEImzvzqh5xzCXK9Ce4tDAMzEerSh5S
08z+dWioKKjWw2iUoFCY8QIyzPRzKWYuG4vUhmVbhpdhMSwIqjeBDuEhy73q7NTq4Kz2stfQ6e1H
Wq+dOwnkkh7Ve5yKnYP//IKxyCI9ACOZbas3DIeCPJi2OdvVIOlv5RxRXjr3zoiGtSCJRObEoyM5
2gyCNM3K68Kpud+JFhGx8C/4+ya0fbMAf1OIRxu7UVwQcpcNfXxUxusEjJMZ+MI5GrvQslKLtY4h
ngfWH1/CYEyNq9U66StNtFmSSV55X6Cstf0i8s5Px87Y95b4aw/beI+pd0KnhqVumGKPU3N4JiZ7
eLZWVoVrpozjf3/ZGBYZxTk6OqqmdhTOvbSnflPyiR4uQr3ylbHMfBp0+3fBMOie02aKGm5J6Ret
a16ly2ooNlC3W5BzJxf1Gd5+xkh4bevo/2Z4jXNOEnIbDJJbVEO3eHSqMWjJEtgKs37G3r49LIL1
GKNjFhT9tcLRNTbdcnR7r9+hHCkCYKXm5Q/AVRCxGSE7ksmr7lhjaCcKAd1sQ/WW2qXMqodEtqCw
+B594UnjwWFQm5aQl9j/KhhXbf1k4Y20AKwdmz7XCRvByIjfFeYV0RUARcVzaikU6JaRn6Stc/iN
bCYB7YiCJoKQxBKYe3a1bYSr+tzZHIDow5m5yrPekaKT57DMG5brewKzf0+OO/3aep2aYWFhmBQZ
OGHXObdmtj3OxdJeJVU4Sz1Ii3V5zqeF7tHLtD05xziOaoUtcNFYIVAT3xRUpRtor9/e3IjQbJMM
+nIZGhZwBJGut4zGmGO4FydDgw7BixDp4pbWC/Edy9s4tXJH7s9jVpWfpNQ1vgNt8ep0hQYvAJv7
wvWRj9dRYyFNDMXO/ZM3iRtOS7++ALgj2MDV653m5tvjIgq23/obEjKLZhKXxNjOw2FMGWuqk6OG
kiCazF+wZvLdP4gtpi23Wi3S+/q8LR0RPRgDA2Lst33bOs9eAloHXqMvtiY+6FBed7P8NFmKe8I4
DexQyPkg9khn1tUmUOVmo4drQ7ZhZ6/teTLM5cibzKm6Moy1M/M0wwPpoeCGvYGeQSWkdDrjENQS
w24M9NkiGWHI2NUo9r04bgA6dAj43ap5yHS9Yzxfr6ECzpp4WPBS3M1R5xb5dYitMrJrbaQirY/e
1lw3b40KQ3zPGGzYsSk7WLUI/W4ayWX6SQjIQsoxxwdMSKU/Kq+6WnLlu7VsAgao2IK1Z0NcMmdY
tnU887QG5AWyXKSD3wF3YkwrPPrgYfhsVm42Jm8C1l2zXpsVCwqlj8Pc0tf0Fsr8fQWX5cVTp/XJ
dc6xQJgbaCh5QLdOUzl/r7E4uev8qdUOVElNXm3hNY8TmAPLXcXuHg82rtoSpbLp/BHaUy0fWxSo
ewGyqq2KL6/lEe1QfYTTYF5rZkA+OD5m2/fv2JQrCLPcO1c1UShGXClq4hqXgr+w7rwmPViMrbR5
tlz8EdlIVsQqCCMrMvedmw/GxMClJPt1Hys6w7nQ/jp52mOI9ZzAzYqzWF101G1gkdDyWHOIu9JL
9ulqj7vOVIduQacg7pNE0g7U48iom03UDlz4HI2mQ8dmT77eFO9b+dgw+A4Wl8VCkWuEWaC9rlKP
EBdl/hCLERGJlmSzTXSbvmIF6ANP2dbNzteoKkICuAj6dtoKKQlqCb2i0SUQjDpMc3dLR4nVO4bw
p3jBoIDNxKeObIOmSG5LxbMTq7Z8WVE8Plkbex0RMzthlYQCfJVX14n1Xd72VQAgCggGUpG/DYOm
reSoWlncXf6f0umsEleIVV7aJa7CuQZ/l6es87fW3FeMI48cin/iNvmdmjo9A5dWUCDQDFpjhR/T
s6RzO+fLgI5tLKa9ywpFGeusRFdnsGsqgyDjfK5PntfxpdMfQsH/Kxcb5Q5ZN4gjXpkqbceClfGq
HPtm4zI/2GZ9709dA4IfvzQkOPpQOufzSsakv5aQohD8muSmNg9WbRuR6NJ/Lq8Og5+UfDZvDJVe
kYNbqI9yWs+mbAmlZD4aap6x3vJmiVBQU4Op6WGZagDMXMI5Pp+dHO5TsmzrIA5N32IucLa5CgvM
0LuUnYiNoIzMu25ICXrX833WeuOTs5RQACl2DyNfosfB67vIq25apX3iJBhPVov8gfz60/AnVaY4
JxR3YVqhXrHijJgHr77Ua9yzByTzBTCncfrvlzqJ6wiK1GcnPNZVNLg+i/HplN/HDswyjh3/4EZG
Ft0R+qPVG8WNK+S/crfAWlPirelIsgjsiZ1Pr8C7AZJd9mxStMcYC0UoJ+Hs2IsiWUFuMzncxK19
a6z6Zxbti11VSLdrznSnh/eCZbFp4nvOlNGFyiynUM8TA0eSW1xorKjBoNz6gs/AahaobIb6ACUc
WgSmR5Y2QY2WGjqhJMyA8kJkZDayDBNRq0V1QWfqRn/2THN+MlGcu8FeIWxZ0XTnLXhj0fH92wTY
81Q+G5+Zo2Gya/TXNZ7WN5Km9txKyy9zGz/1XpQXrwODTVJlVDT3ZKLNdCJgHUAUt/Yzxzewua51
M+6/sLSBi2TM2L9NJKkaJVfYw0K5FgOzsKps9to0uyCd93ULj9Wc9M+eAVJQVyO4grzkgL23A3XR
IJ+YBUREVrv2/VvUZljvTaU/lbo1BlayvSZ8A76qXeMCGlEjsw0sEQVYAjCZGGyqBHlp2CWgw9YF
hc5cIWwznp2ZNerMmx4sSixnFqPq/N//mtifRpWnfduidU/TdMiabUDSgWFKzhyscWl7u2FUkNCp
lCsKI3PVvsEbRmsKh54pG4xJUUb0Ptkb0AwYDjg6fDkmFgWK4/zyxupSVH160uT2zxKuGYG8grRr
JheYetBNNLDNPZhNPQepOchQukxJY9Ox/tiu3E13QwqfNEJC7zHlndrn47unJjPIcCPsqnuWF4GW
02VCO0DrliMgKDJgQUsODgsXXrVq11FfYX6fcU1Y5B1kx9JgEbDigdizWHZf6iRZEfJ4Z5eWI6rR
feOzqbtdjTMtsvsauUVPkPjM4I05PAc/PMFmjpKSgLbJQQ6xGPq+aXA9d6XqX5JY6f7UeQdd8JTo
I/5m5FgXYU4KKntD+ZDrXFtyHX124GwtyQWfFIFtg9ZEcmqObkp2OLg/epx6PRpz+rE2bnXoixaV
cWK8zZTRUSvyZ01bAAGK+zOJUmqnYwW62iY4A9N8hqtIvhpQ5yz9aiyoMjx5w0Et4l9ZtRZlG5Ax
TYLSXXDDNsvb6o7lac74o5eqIU+8Apg4iuFICjBegSdn1okgrwDm3VNJs/IsyoF7zG4BLRBFGbDU
BDLCW+cvbvMH5mTPM00txofpBI4+wlxSln4UJN7Mf3ARmCyjTkiWiKtoGcyMkh93WoHleAzCkIjV
7G0sAYiv8No9OlwOAFLYXHZ+TjsSoXqqZVIcNjcOWtOraBlcJFwnpwCKB9uNmLj6ymCWtM3+Mc+m
1VctLjdT5UG21k/1tJDPYsN4l3lK2keKswrJbMP4d75D+urpiiv1hqc0iYSe8b16fHVmW+7hCd8V
jsQsM8CI2E1/cV2dcCNaO/DGve8Cmd7WGf4dQYBOy93kUPCng95fLVv8E3BHH/VXl2PeXwmyAhjM
+GRkv+47BnLIvMEIuU/mjCQ4ybRIuQMMCMmwI1PjwagOcQYK3O67h5rwMrEkJ2nxIsNrToizPg/2
AMYMfeKmK+3CCU03Av/tY7UN/YWPaF9vHGlJmmyXWRFGA5J07xrVV+OO8sz4ewlZ9J5NnTO615eE
pdryo4Z4Po7Z1sNoxRY29+pBT8FFF7PNUCCeDLQDVPgle3Wy7khL0bCGH8pFhSjevGgkFWQuSyLR
TDA+Bcja3JmDegJOYyTpL2CfTtRBjapHO7907P3MhgOnN+yWC2PmWzGwQBkyDbs44Uoi3ity2duX
82xdpvR1Ypk6Jywdc8V+xk0VLIFS/JJxQ98nQQwNzJlYzgy/AE66oWOxiJKefJBj+ZFt4KBNKcMW
J8A7xhN5we8fNmVy0833IrUgFWg9FT/iOZD8vypsn5DoRUKwtY7LMxVHtRXWvoTSxNd2n0OPw6M0
mj4sZw1IqF2AvDDUV9Y0eCHRHYeSL0jjfQLNxR+Idq7HZ8xuSe2rzmZA63CRqUYekly/xQIwn5UT
TG7PFrFjy/AMjeDN1aFDsq2e9y25Mh6pMUEes4OZvfkNputvTGBzQPM7MGAtEDoXhYa13ovmFWd4
TSsdd6hUtO2RvR0jOvGzDCPWDmPpAlhXoB47t7rK2X1r8uJdWyAP3JdoLddDEEN6c2yrQZU7+FW2
yTNirndsqkmHISgvOrpahXArJx+XyOZrQSI2LWnCOKcLl9ZmJ+aQZlzZPQpHD31iqVkRzTqhxoAJ
jyspnRA31ogaq2HxmRClxRSLQSo6q/9+4UV1HtJG/rPUWEWls/SnXhwJJxv64graywfdBve5cg10
PvabGJoxxHh+Naci2cdJ94hgzDqhJhmPhcmyjfX/CYbGa+zm+bUd+9OUt9c2lUAUZjN06/QBjNGj
TU/Y1g6H2vDh1W7YAoXebyY6H28dQ7cAJePlxD1Tw3JycAllJrPR5pRpzk/WVfI4WMq7ms3wd5L9
zenMmYEaW9wkLzjuIBzvwApmqHonsuxqRXf+5Kzk2a93ir+wKRFI3HlUQx652Hbwv94jeJMS46LJ
LDkFTWOWSfUAiemdgA0qyixlmJZmZ/SFcpdRdgwNjCbtWIh+4GAyPzfPnkOxQhgZweWyRuMskdn8
IFhuZaQ9z6Qe+FVH0aZxMkT4q54djMlRnwOGs6tl3yvQodQU8SmTBuyf38bdykkAHzyJBjjVFCT5
9FfdYfe8G71TxiTRNBQ2evy9GXwrqFI/Vy5Z+MjxP2foD42sLPw9cWR7RRVio6nvHcde1NlNtwbn
QS9r9s/iLgOBGXIXmITpOmh+CZuJFn84iGEL9FHDmFbc8dr1nUrInR5mFpGTRgo3A+zmOX0mnfZd
ZXkU1+TMH8u4Sg+8DVkIfmrw80qut2EVMD2WjJuVBCY2SsC310yjz+0GCHJk9k6Eh/Pva56Vk5gU
LqzZW/2JuXC2H0a39ekh0MtshEN16aG2GP9vVUYOTTrkhxZn/9rSj7GJI9tX03K4z2UazDW8kc0k
iVU4yWm2rDKcCU/lKQHk55b5pQa0Sr6LjDkPF8JMVhLQ+PA7L8FSEess3kCEntjA/dqk/kTaAZfC
pljF3UmTaD9JvC2RTzCnfEWz8uiQyc05DHwys6oPk4JyNxv2wPY1Koi6RwcQUka0gV4xzXRSF9eF
tlZMCQjO1mc95AI5qyTxjmauUxTE2i8bpfiJ9nwIF4eQ2olgpxQqTiCVNoR9Gpd7mIUEV97Xi0mT
vxsGYa4kNZGAeP+vG6uj9Pi/SjvdS1XFwWhaGydV8uVtE2YKA3JXHs8xKh/iltjE7wYxUIxBitY7
GpCs0JZdXHv6RaLn2m3GZPDxg8lZOvrAXnjOtbIxHi8D57bMMXIxQaqV8TiYrLE8F7Acr/19OTgb
Udlg2GDqkgrtc0CYxd5s5BxN098iLm6uNJ5nDRWpGX/qrlswHZ2NAFia9QLqa0dltETbvccHUoMX
v/f+aABN9/CHTaCm93x0mE5Je8uoytGn5eC5Mvpn1Ca6By42KRvrWWy1frB4DjlpgbqWCagfMTBA
X7ffrgXJeGJClQ8cgzX108DcZYekNaDEFQG39F7I7b3ubXhl5bbutvZmqvOMYJ45JVD+3DQ/3A4a
rg3oK9RIjg0cp2HWu5RfozvOfAr1H8h8Oz1Op/2cGa5fmIBLBspiwdsUYGG5ZSnaN68YfquVIicZ
kx6gAx/9SG4L94yBBl+QL6KIBtSNunnOPfYvPXR0sys8sFTYtkXWh5vhVPthsOFWIDGoRNWCK0WR
ZciWMKf8KYtxFKu6/ixY5sGhlYy6bbJ0E7N+7cUyPGwkjsyYCU6I5hFEjsdNa+PQ1DEIy++WeObA
ztiIlp891uuD6WIAZTHBbcHggK6da2cU6pgv4o1HghTUJiVJqEN7MCGnOmge5HKvGSDZZubPZhLV
O8cMVUzq26jpCDKtO2SIRtJGOiLwCG/p7xqqFzbNPbGTDGEZreelO+wF2XC9Kq700Tdj1zjuM54D
KxqmNIuqDuGW5tRVkNu/N1fxFSEwh578orDb7twVAgYnCQYNNvxbfTRBwZ4mpU+HDmeHr7Gg3nE7
ZAc32W65GNAK6hQ+PWr1AXt+h1h8P83Vm5GIV8rRBMoh1Xmx2j+kjKD2Nee7GybYMCnv8w1jJ5Dv
r41FeLR5G1udlkjAlGBUs3YerK11IuxvdRBn/SsTariTc9vtlCysg5D5s/Jww2axPkSURkAyyi2/
pml/tnTryXGGGhLbctu25pMgJ2bMJeOYSp2WkYSJDXsq2nSB9pEB6h4nPUScFOfSCbOPuY8bTAqo
MUl/SInusKE+YszNi9AYqajXPLmkdRvNLuYd5kTNifnfk0GZDJkEufHEqrzkQOeORsu55aiHqb1O
2I1HiBLLcbImeTDTRTtjC8x3jgMMFQGTc2ZE4sKZXH7bNlx+zynCfNuck9M439vYVXi+5euGduWl
lVxOyZZQk09n1xM6fi77PVY9+Q42EUtio8Y0PHL5/tUTzc/qhJmTMKMUq5+o2XqU/qKT/ZoRpKNv
/bLveuOF7NE8mkdaq5qVp+ytJ6VJBQqcMAYv06rdYsEx5RV7skdlXNoakO685MHQrwh23Ky5OSkI
P8FgH3+6jb5l1wI83RvNibKPAmcjc8qyvSibyNaIq9K89mMVCmAMp650rEv32zEQCmSlEGfsV3+W
Qjcjd8oGHyV1Gtma9t0b/Ev6hhkBYRBbOLpEmXnMPWqWsBqko73uLMi91jeivziNGZHspNFDVW6m
pxb7EO1QGjlJzFg65vLQZtKqhRs3fEKYhHrpXgY6+Z2ejtjc6uzFAqHrl3byuoKZ2HUy+VuNxyH/
Y+psQGRef9Wwx4GM0t2tVD12LH8XqfNhGA5WKZnqYTq9Ka1gurfSohTQ7sBUEdJSkcXUCrYZYOaO
1Tjsx3tAboXs4zL2SZjLLiEhmeNy6oRCm81mxE1vnsnMIzXybxNO1SWuZorgVLvG0/KtVkXauCtC
fUz+uJlDphOCV38bvTQApuH421UoIfd0UQ9VQn2IzrppsYXPXuycyrtEgnQtlyhdYXZNqOXejd3S
4lODwwu0xnO+kprg9B2IH288SGF+eSBGhYV7h9qo0qyXZV3oTRiC+VW1USipF0vfcLHUxHcYVPGT
Xf9CRfjegYr3LVcnsjKFXP61KnAmmQ49k/1Ij+JgV9PhhLexaxXJApwq8AGQnwGDbyYk2CBzuioO
iXJfyKS9zWw+72LAG+rJR13hNjSn8UdXZSh4iqtGwjuiIUF2sPyAwTdNUw+X7dx00ycJ0rE/2dlp
UfiEHAymLIjEj0FYAWDjd5eZhcN76UPNpbjJ9drerVhS2Je7/0iog/XB5WWwm8/XEwsvSLbLdiJh
tWRJdYeag+auOxFS6FxanvkI69ubWNcIzMephke18uGibrEO/QybxlzQ2gyNd0qI+lKbR5IGrNIN
4UKYZ3yqCT+zey+b62+cCbfWyV/dvP87pC30MBMd3wJyEMEmAXW2gldlZtBuh+a42qwT2qdCzH/N
yZ3Cil2UmXwijX3s1hUFV1cz6qjGDgUu8puqd97gV8H+ydnnGMO7AAXslyxdXJmhCsgRfS3YFPHa
gAwzLQjmSEJ4sSTxAZQj4abEszMQ3UzRLYKqQTO0bDSLk3HSqm94syNvm/ZNd8ugfKyQ2qCGR3jA
kOu+QbHkvBPer4LNbTDE401I7fn+jYCGEufNmp/Hn6nqSSVOGsYXK5pct93RVpvnMqd8dIbM2BcO
aC0Wazs9o+giwfOPFtdPQgfIijckORQbi7dYoeEvJO+B84uVpAo/3G1G2t415zEpPb+d/zBgZ+aw
Os2hWkF2wzLCcwCcpSWSe8zO8cpUhZzUsMf7w1WGqcObgZa05DkRSOpbG/0L26gfi3igkVQnn5H1
hYE2ShTB6oTd4YO31bzkzsO8JG/NRsHvMcRQwEIJCYkw9ofCTocontEzGOwMOsU23LKvkk1O4oz7
EehuPXAhW3mqwm6YmcAV6Q+NHxMRNDQQ40fBvi3/0uvqeSJf65V9SuvHRzhWzgu+yVvBZiIqva7n
tsmuqTW2H2t+9in8+UIJMUUxVwTNCOpNdkjLADbtLaePoW86fy3RU5sp+I1M72x+C1iVQMwdGPjg
d7WRPTeNeMQFrrgQeEZpMb9bi4nU5GkgcMxnDKNR1eMenjiq7VbaQZqSA5XntsGDCquhd5EAW9OS
n21Qmvt8BnGC3eCAiDmqXDVeSEZb3ATmEBnULovZKNVaJjM8wOuM4qBDJDbpMzS1Vf2l/VsOXs4M
tqiX4+ZScnUWjQdUDs4wa3mzyDwkqA0sXqfxykveyGxKrMemyj4Iolt9U0/LI8+JQXNY97umIoom
rx6skZDnTEyEz+gjfd1qBMCdgJla6nl0+M9FdfuJD/YoGgqAWU4hS7H4wdTbhBwZjmGzYtiXuwhI
1AT0QTDh91EOdRg7sz3b01emrB+WpXmnhp5erxDDJYgmTOBk/mgO3WXkeesYOGNKTO1AWObbEMeM
/TUbHWc9/cwO3Lx+lNDcsaocqIVkdm50zdkP9fKXEHQT+YJ3TKsRcY8+hoLw90vTv6wcyrPtTIiB
UdYXhWcGTgVa3AURxbwX2rVnEwgAaoaV3KXOkg+5zZW/LW12w1JJf9XcM9bYAt6Dg9Qwgmh3EyIo
k8ibCnlEh/nJMG7nlTbThwK0aGnqPhQzPiINNVSX6EdsZPzcGvEHjCaee50boMbfhxr7F0MelG3F
uEUEgL5ShwJzYjiqqRklpq59uA4aaSlj8pazB/jJ+cVs3BfTRcXgMqLl7SBVRSfEzqmsu/xnt6E+
eSi37a9VBY4gNrFva/ehLN/NXn1pa2l9pgnBdlUnWAXXhhG4k0ZKPXwvH1Mg1tnhYTEYa7li2Ot0
/3dfzRB1K0TyAh95zBQi7NkZ+3CPXldJzJyViKvHiuw668lptZC/a6393Az6W+qN8PmWqjsRnErM
3N2nRWeEQVV9yPKz45OA5+rQ/IgeB3eforRt7Ve9fCwSt4qykq6f4jLzCXGxH+0+JLKUsEUVe/ul
gnItwbr55Qj9H6N/FtbCAO5Ui8CCAMUEIt1XjkGkNQoHrew0Ju36EmqqI/R4YlRoZ0mzJ/C3QYvj
ncyYb0wl43HkzfyFnAHvjsx4micZ5pCEZ9eZ/AyAJf0j5r6ZiUAHDDMq1ApWmZ7A8DAYmsO31dpX
vdiYD7R0HOnWJ1xT7q5eiAzLZf6GguP+4a3jwdHNZN9phKCT0bpcUKH+qjCGncfcONgbGk0r9Z4g
t0lQSAnwH4w6x8o2vol9biLG+eQu3u3EdmY8NKz8NMTmd06h72QVmtJ8P7YF6LTCfFkmhm9ZsdyG
yuiAaMe7rSAcg1rjT8yuwO890YZ8hDbmBwTFpkociLCI88w0gWzR/eUawo5aCtayadbtMjghuwVS
FUsQ5OuyJb0DQLlS9nqAywMGDnsEMcqUygZRbMLg94my4rFGba/KbTn3zu9VugyaCl77WCcy1yxM
uY9j5nX3fRqGhXfDcv/Z0k0oN1pUZrjMJ5Fb4YAGloklpcZ2TVrHpB9ms2PWw8HYVi9oJyOJxq37
sZL+01oaPELG9pXphNTG96fHE4zSzTn5YMiinVzN1YLGRrMqcbYHtmS83EvOLk2017hn/uc0dTi1
wn6YPokVHk7Mm/FAJ23HQzkLwHlduoOZKf2sj5ujwjwVuqzE60TQhPMP7BlwPJV1I0OHWCzReO/e
nXmVgZlf0u68VmJmybWwKVofPRYrTP+14sEbE2K5chrhShJvL+OLLe8kVgjMDHJ6DXyR9wuVGERP
lp931WEdJkgPrxkuiLzgj5aK0XZR4EjA7h20Odjf0mOXmrheVCkIoQ1hikmnzyclHFy4njH54A3C
0dygh+XDsEMCTcvkjORgdw5zFBKNDQy1YDTQijmAzp31RGXNMzFVFBdKO/fkrmleH4cFqvvAYpiA
nIQ9uLLIfVvY++iJa9+2xDzE3WcBje9JaOuvEgk0uSqwbe9BSwVk1zj91AGVe8DLj8R8UqFBqJa6
/acztr+ebew2uJS+840ygHxPAo32kljBBNHkMa7XZ8Ct9/P9uK4V24/OOpcV2jTFBG3JZ8ThDAEO
m4VAp/FIi92clrKGySFOqMBUBfs2mL9T27nMqxt5qsuf/5SftjLrBybqf3kCyGTvSnJI8nSl0UST
6E3Tl3CbM3Ac5h6ol3d9mrElsMkY0XjqbHpcbPp0y3n8ALFxX3voFKk71INV6Hvkr69AlNzQzOiQ
XF391byFFZRmZLuk1F9Vz7s0G7xBTZETIMFWuDgxi1OokmGwQE49VtADQ7fUfpeObZ+odDFQd9xE
uuUQPWouAN7NDnJ2qf2FRazh+bEmNNcQnR1vy5B9zLNvIGSyC+hxbLxYtE6Hgqhi8IeINe3pL9wb
N1SZeNuQuEBuU7tOu6MIS2aqbOyCEiVyB2Xl1TScw5CMnd+wFAqHmal9j9U/wJui/KWktrdT1KAM
m2j9XvD36Zx0pEIYjba8uyJ99P6T/kLBjxxaLcxGeWQVxdtQ5C8I85DnNNAVJft0IlCxnKhST3Zl
aoBvSeQ5buQfqmkEtVtLg1cNvEg9boVelrcc4N5ZZt81I76gRpUZkB5rwnP02dDmx9js/uToZh4Z
fkwMPGnaBZKBySgUGX5Vc+UhptYiUyJnksNnQVKDweIWUXAGTiXu3/tmi5xscXarYcToTNDImV1i
04IPTaQj2xBT8sX+T99tdo0dZVMMfyYGd2mCyk1J/Ystlgi6u56omvT10Cb2Q99g8GjHkIhf7ipZ
znuhqJxlhSu5fmX+YF+SVunBopVAtqoWWKSXRixOXzGsW3tX6xJCObsXjhfbn2hAg1p8SPN/HJ3H
buzWFkS/iABzmDZDk+wkqZUnhMIVc878ei96YMDG8/WTuslzdqhaxUo1oVnwJfWGXiq6Iu3ZanKQ
G5mKy8K7qhKkasvWAnKDR8lWlp2YkgaEQGnUTDR+yHOVCnF+VwSNWS9uUQmbE7FoZwQ8H4lAiRDv
KCcJW+EBS1PrzbV6GoXKZSEa+T2gkHGFw1sVpJZr9Z7my/IjUqLXii2yTxy1DfU1OaUiwZxICHNv
zJszMMX7iBEfzDnDNkVm7MGmngESVAAyMl1dEDALRRRcFlZLlC8gKHEcxGn5b5kzTLqr5a9qWl02
rfhMVcT0VtLMocwCaRWb5VxIEXi9DeHjQxOtBkRHAzGmbPpqFEMl1bB87elUk5RswVI3H6yMVsa7
f0uCGrnUgGozKLAXuhN7Iv51TdMukJCCQdE4ieOj1ELBsXAW2FqcdjbBgpVTQ0SO0qlH6IxicMtL
b9OZAcNvVEZYan20MXSXyIpO0lF1KeM1HqgFNNCoZSeaBEbiDR36qz5vZN6kVxIWEwZorLXZMaXk
aqD+B+Rphh1Utls7y0ce7TEAPlfZBaXQw9jNwRot2mkFF3JQqtfclAj6EDEPFZXul8MqA1bqV7Je
EGFmJFmcK8AobOxqrvjpEWqEEFa9IoRwbVgw1xHRgiPiv27LWp49ZjsRKeIy+t1gqzknZEGzvGWC
iZMwEj0xCX1YcbH4y5oQuypvvd83JiOLBHBgvzJB29szd2J1ZA+jWCLLUxBU1+MfJfh2wo4qnnCZ
fOdSlnvdhpToQFYQ6gMGUY7YdcKJfRMbbAvUBEScT31oDDDP1g8JmRqNmdYQaLSZR0WvJYfOtULL
swHWyvAYSmqk3frUCL8ws+fBhKl6KOi6Falpj8Dseo5Y8quactTRCKvLDRMm/lnien9aY2ajwr7N
LJ6XslSeUrXzMzmN39Yqls85WbCH//8x6iQyNqymZuPA/6rRalJR5UUwcOwgsxbqS9JM2gHHynRK
FT1MUMaFY2JeIBijeKjpC0q4ouR5Ks6EqfiyVcIXoUl/8C9Sb9ACckg3r4nq9wXhGAEH/VcqqKnD
YJDLd9LX9bZK8XVggBLKHW2LvMGZl5pjOwzii8GmE5q3EkaAypnjVPj6bUtR61MRa70zSCiy1nWd
7IYCCuObJB4KI7XcUkWARhIDaMhRd6YpFh+rCXO9OJJQs0jCaWmL57xmBTKoOKBGg7N6IZdBzYUL
Ji+DDum0TcXwahos81m16axA6hnhUWlFJcEPcMVpl+COr50c9vTY61JZNJ+pbTa730yr4qssdggF
Poe2629iLUQoC/WXHCKo+bEmsVeaz5DuHcLFPJCkzDMx4NEoqoApu/I8Geal71JflVIg+R9LXfri
tIfQlSfqkWOMJLc1n+eIkNcsxW9nrXaLk6qnHoTJyYEETuaBzdmxXAgkK6FbIY6YSZTGGPXSIALY
FtPREzQhcjhw9oqS9Syx4utHqAFLGywdji0FK8/S4f5mR7C8Sf16GOHDmmb8Gg0nImQMOQ6EjXit
Lg2l4ioRejuwcDVabJElG4tlUE79hKMAqQADqHOFh63eiAnlN5Iz3TbbN4sJWAuAA6F52CLiXhaH
6ZKSoXdqrnP6bQ6q28qC34LJjVh/CiCtpPVDMBkzETY4UX0v2oqdr/aYH/uzuDEo7D4SjTdxTRoX
JGOpyyyI2UuMtFCI50Q4KiO8i6rrIZFaJ1oPbBlfQqs/8d072mC4k/omLlsoAk0t5hH/1PrAwh6I
3fAiCaie1Zjf+Sa8xplMVsyLplVHuFiuXhI89N1A3fOxHlTpm7zuEZ+uEROd2dJGCPQLLbt+eiql
PS8ta8Ia4PPwV2LVROUMBsFeuxlV1eLkeYM6GELp8m2Y96IF1oAxJ3JItT9UlvBiSKi38guggyLD
ip99muw21Lwhexhtw2batPcxmiq0xxaJSELdeBvjkMKkvRhJbm+hbDa03Msp6zoHJI3NBuINcOBh
Qr4tiN1xII2gqx7Y5uDYviKv9XK88VRAC2mjjODVXQ5GpWdZ9wb7REM0JaM0+BLskxi9J+g+yBTT
Z7dVzpi+Rg3Rt1ozBWEhO7hpfSvV8rJsn+PsoUK0iWY9Fotki3yMGzjcsgkyQwsXZmFEfR80jKkM
wC4ILI8bQIYNCfrWEhTV/0SMWiyu4am6k8ZyGJAFlqj9yHI38u4TBYeLq8xLdq63PB0nUF7DDEaU
hlPVPaBlm/SlsnpumIfm27+01k+yVBxi7cJGXyBAfWTtJ0+YS7uE956fZZ0JG4BIHpfUb/vIzs5N
GLeR7CpVdE5goWVEaSLDCnJd9ZokbNITLjNfV6i/lndU535M9Q88g1pHCWokG5P+Hbf3XPoatO04
lE+kRxxy61ke/vVa+qvwzFbZj4aRSWxCYG8aLZpO+LF4EuYCPVHnj3xU+p3m1wGFYReXBUVJDWAG
YhehRvGBDSO7haDjgSN+pmrBIhCC1h1y3WB5nx1njG1x5gp4TGWLcPnxo6jojBgSsM7213kNlPR1
KH5QfJPSfRBZCKfNTSwvDVm5vHOHRGarn17zHYgw8aJrn331XKJZEbQBUtet6F7Bh/moPq6iFopI
VKPqwaybo1SsrFourRDygth5fsYCYU/yYpfPasNufe1cUMR2VEh2rwdmcatikPkMRpccxf77vgaP
87PAhhL1pqhd+ujIJhnJa5gveWighC8t7rueMRg/W4JZusViSRr1mn0hQ03T4TIjQShnb2KlPW2i
LQnEARTHqiILbUQ8y6yvfZMJMCqOJTKHCl+lxPfhm8g+M45FAaPxKGNbB7vbWW67/uzrwGH6aIfx
dcCBZM2rIzEXNUYH36MvoBFGvOlg6PRYbjpkwfla9oYXuVWHg8LMfBkJ6JYndyGbQ6zAenT/UrYR
FkPZ2LqOJsqcGgjhnDuidhKwVzcw9ZZ8wIJ2mTsDzj/ZZuwsmDwwMsYMqrsFgekKwuf8CrwkNMZb
F/HSFcnFaAMhPw+4aeX1BpcHr8J4kKggp8ztoCFpXTgUDBPl1K4H2SYGyBtLNsIx7XjvjUA0cVVy
wHv9pDK2AHuRu9U/KiBbZxsgJuKB650VD9937xWicaLGgby1K2ygbkUQJQCOIFls5+Gpgt4Nlxvt
F/qpFCWBgvwqv40LJwkJp5S5toUjJlY6RpU0JSxW1yIJHpc1e8TNfBRpbpAgINTvIJ7dGoStiEkc
ON143pnUYYSO9I91UWzMr4eYbT2kpEOdPJYd/ewUuSoy0wxptkx9hWGCfcNgd+k/aXne0RMZumyW
a2xAvAqYXt9R/RkuT9rCkqlBUlpIPwD23ap6a8krrZrioPa4RgYMvy07UHzrWbTQTjwC9TnoCkRT
zq0qeYRhQFPibHHkFX1EyA/QxmrXwDC/WJnZk3+EtqxXJbgpAlis392bgDH8Uit9YKJ2HqCnm8hH
ZulNxCWzyacpvgtGZgtdgxNfv1jmvUwH3Nr98Wk3h+vrQ1dxNyhEtMl7Lg6XCJFcEg5IjKG7Lisk
Uc3N1OTS7VutXWY1zv6C1gfJ3gx0ryYykurSB0JCZiiDN4Bdea6WBxYmcTGG9Mh2Jl9KbAe0xHzF
N+VBqy/ivrrPwDR4bDJowbXHiWN84aVe+5Cl7Vj2eKIKR5BrVCoTdSsNmozeLEv3LfSbKLwj1jKw
Qo/VsV2DomI/BjiW/T8TsOd4uI7tT9T/KPNb2jG/ezEW8Y5YzUtidi+07QN5qGONGT5Zv9XV4p/9
zvrTJsTkvKb11GGlmp87/XsWkTjWzD7Ep4LfUeVNTUjZFU7yVt8l7aGaw7ln4qyVp165oZnbaVRu
GT10TfZoEqJSR6fUTF2IX06VNOc8Mo6U9mFFLJwmvqf6b6qr9mBH5qPZX3UESZVhoV5bYH3Otim3
YSbx1rBiydeWH5dif2x9ZWBAnduA7MKmfpGHE6pKPzYLRPWMzGBsmj9qdZGqMTCgr+hF4UljBVMp
oQ7IDqAMOvXaN1hQ0wwiLEh7XrfciB5kjvukNK4Qwz4SGTpHbmFf+R4L5tA71XRFdEOE0+ZgRRfM
xMvz9ZHErlBggKMtYbcEEZPhRkFbFV17NUeoTdCXYrNbOhXdu9z/U0H7xMw3p0RAvPFeyJW3KPPj
Q4mfCiisIecMwne/Lw7h+qple867aK9c4/2TYemONBnEbMSuYTIQQQLAqW7OyXHVjqKc0/68tx11
E/IDBmzDrVeZaywI5pY3IrO8ET3Yvp2EHnKh2XQlk0O47Eu3zTAjdl49dOTHrXVQZ6rL8/RjdeAY
YiWg/yEn4o9W/FSN9aPcpvQg1uBV824qsXhD1FPOy6lFf6b4kjJ5ajMiDLf3WX8u1N85QqQoANuB
ewfurYahamyPVWU+zlZ1WEzBJQ7yVyXUr9zYrQovaNSfCX7CYqD8CgLCLg1QeYkIeGagBjjhRcfY
SEZ4qrKNwIJFn8MduV5KwQDVjhtXT6VzmwgXiFCFuZwSQ/3c6MaomOATca7rIjFnMk7D+QAVhnqY
Ep+6C9NfnnQ3M4tPy5q/o6aiOoXYSSIBtqFn9WlFsriu1Dug/ZCPCNkrb4Ujm+25Rg+l6N3jlsQM
Pwtk3UwSIskhOfoQtf09Ihdrbes7KFxkoQrqAsR6smALc3I21S1s9e6II5NY1k5LAvIXAmw/Axlk
JB3z7p9pVI6kcvgCxMLs1iWFV/gtdNW10c5wTN24pCCMzPg7zcSbwaSAFVUAfPTYqe+DdbUS4uS5
lwy6/ZoSw2oE7kBWOJOpeQXhQCP/ppb71oCIz2r9gQVl21tOEu/b6R7AnfCz7UKpjJnxyGLuRNSf
UxCgqa0+cRhuIzMV3gsLoWffXr/qZm1nNTMgyYvQYfCwKKVPzBMkzm8BF3Sjys9FVd1BnboizV+p
4rDkcRehGukT6DI5XNRArC30nvwsWZ76xuqTX3AwhNG1QFwpxnM2Tc8RUKC93xShv/Z2LeqMy6Gc
qIjWmCbvINAxUOXkxiCfInB25uo2GYqnqdthQFg9FIR28KMOD+DMWCsn0PtaYG9NbGvjiyJir+hI
2x712zY+7YoQafrSDeWk7bvF+HNV6D7HxWmMR23Dq73iVUPn/F6VGWc5qdRM8FIdEQjtUn9psNpG
mR4qxEJga9uGawHmMdcfphVSLat9S3gjqxSXQOZx/Gz1yRLqo2x2bz2LKBUnXw+sCatB1ZQBI3c3
EjVfhh6ccQ6vwmUTpvu8VE9pHtFngELfyOcFl5u0vV8bszfGeKaYYqfRZ4eNxCjHgyyjnjf4roFv
/HZQgCHkODNY775Nw6UHHTUft7TzJOw/ZvoBsPIcM9/rt2CcWSuqD33/1HWPO/4FwrCgPhjKdaNB
QrVQQGFfKJMT3c0WyHExTiAW/a0o3IidmBkKVeTdmwCZ8h3YKrOIQoUtZturpaK/GZFkFWCNRVS6
olqDJEJAlxmmzwntLlQTlHEVlTSRk6SOQIpjl5fyu8lSUK7SIeEdaDgbGAZ5shwTbPNK8McxVhDj
Jy+RRlEuQRh5pFO3u2Omv03S0YyrizEAZcW1b55zShWrecTCOo9f3KPZ7i3A8Yi3M0aH2nLK8XkO
qHXi8V/XaBRKrAUTHYPnrygsGLtAgNKrSwyix8WNCcbrfkr0zhOpOBLJaH3ziPw2IJKEBSCqthkk
wgFo8aGAmoAwa85COsY9uNEf61s6NMDaUMCvjraUiPIqkmK7B0n0WVdCpQ+xtZxabrI+LT1KHKB0
pAAq7xT86JUlBa2ZB6E00KNzuvtexfmKxABohBlSeaVaBJ0CS3ZDTLT6oTMcFoWrhGNhiWtKQuuB
zS4rYalGmnVSBPE0GTJFHnXq9hRLoQJxSmSTkzJYYUzoDckDizf10PVuD9ZYJu+ViNpdvcaiufK6
yJ+hAceAK9fhiTZBbnXAXsEq64dUXO2uyZ/l+AFIRN6xbbnWYCIi/RPvBjJBSBdF8zYuKECexjo+
6WygWPXYVXvqTayHuOqL3GtTvBBvkTLQrBu2SmRPuRcyKiDf2OuQv5ZD+QUi9nNRTzodXVFFvozz
x2hVf44hezP6bGrja6PVI2POt9jDGjUUMeYsdVjjnGqYpcHeGfQHC6oaz1tCjiSpq7a5VtzdV0P8
a4TYF0pAoQEamIoktt6iTOLMNfWnuL/nJU7shuGy4bGDzMp/OkHm0k+efNZWMHf1DZiKEzHw74iA
E2emPONtkjj03cb8iiUxAC50KIF6Fj1eC6eOnT35Ver2dZtpM5wCuRTkZOsOvpGeJcrJCaxgXS8o
XoHBsc+EspLofsKSgNWUp02ds/USiPnp2I4mGFfrq0jX500evBHPXZNH4yWvprMqUIPpWneugXja
szoBURrFu9L9atOUeZABwkiGG6WQSOJaojR5UwN5w5q1/gpq4cDWfvDyfcyihSlQCQITrJdcU0fw
s6yLoekxnIlyQmya2Z8GvmB9VVQamQSsYo9fYlQy0Wl2S1ZpJPkZnhXT/etk9egUEyU/LrF6z5s2
DVos0SkCDHfNyuqQ5qbq94l8X7p+vqG7rFz0XDEzSNhWmRpzoqLhRMgzo+M4WFUtun1Z/sJVIFJl
Kb/StmYypDBiUdigZWxvI+QKt7jNrqaSXeNpUY/SyISunEzmkQoanZns2Kz1RwSrwca6SS0V0yF7
9q3gF7wwtnvtdz1B2TllLqRhziKGJf7eC+Kobq32Z6yR8aS4rtV4TS4QsF6rGfPiYLbjScgYGsN2
DVS9JyGYts8oUvMlY0p5HNUMFFDdO7pOz2ANiout/Lak+uKDk8GzPk2Vn/LkaL2FucF6Y9/wRAAk
YbmS+MI4/5XACaRQpEFA1iIOklu8fJZ02nG+7nojaC9a0L5VxvDdtDPTt6iBk2+80CWMLpBqr2EE
6qbpJNlNHy1HAxmNKk5Hmfy42+5maAoRFwZkdbgI+hMH+VO+TMCea+DBo8iZWM7qn4Qo/Qo0XtEj
2Pic/RGwiMHY1iuLfCkjSRl/+z/032OIfjEhWU4Zj8uCQUsqJOWREfd3lHSPg240PwUIZwhbgTZK
ZTAV1DZTlrBP0hJ35Q6vf2uAuv5s0diWK2G2wLxmSSFIJ/roNIBFx7Xlp+pmptz1vq7Ro9jXQcYf
eodkrX+SIbCY2rDTysnWuBAprFn4J0W4Hsgnt0HlIgeQy9Bi/FpDSFRvmQY1eRMqutcMgk83Zgxp
5crW0zhzvhKF4mVWac9Jt2f03WMnrR/KHM3tBtbip857y5cm4R9Sb/pTtjUHI4remznjToI7A3Bd
fxe1lQsSIxdHw6OuxRw6Sso4BjHZLIuz3WxsN/q8/5ck1l74TFwry+o2oiw4rHjY/6ypl5sC36Ey
8QgJoCQJHEfLtj8X7WSp/qYCqCslqz12evQyC7C4tLgIzUQ/EVoJqpqxhKSlr2jCjVDF00vqJ+PL
Nv0x5HdpoeS3Ky4hobtIq74cla2QCS7+VSb0nGCpgWJ2eaDWjKCjvSJeAHMpmv6sWnN5XSXjQgRk
KFs5px9+3LqRmBtCIT9MKaocUIgIdYec/PRG2vDjc28uiS4xcsinA8mVoIcUdx6SL3DgHFjLXJ/l
4X2CIB4p83ehtL6ZcvO1cszNLpzQnh6UvAs2hopWb3jjplyEtj0qwEQUrQjXcUMjDGFNRwKr3JSk
ZWj6WOa9g/UurNOXITNDSR7dHNFrPBVeZyjwK747XYE0KSFqylwJ2RbsAEMW+L/9pwGc7eQmNEnZ
xKR2ya4VfBk7qUEUckH72I7I7u48lYFvFt8Z3eCSXr2Ge60tVvT3XNv1C8YRDwE5KFwCZliLC2L1
pKVPdWp90x+XYEp0kZzv7XtRf0h/YIr6We3TCx4sKyMxqj/m6LS3BvvCl2HepA7pqhWS8MBSojzE
1fimJ/kRkhS+ntYxprd4W32ZpMw6+mGa9pxHtd+mxqmTCA5x1661MRJ5aR/x0bLZggma5/ivdOWU
JuLR6nNvIiRAtx70YTjK8ku7/eXy14LecwZL1dBERsyPIwbWUrvaGJ6v0kfZUD1cBct0FelVxTSz
gHvfP6aKOUtjvvYiRdl46Y4aJkjlKI5fOXMXaIyMwdm35sQy5JMNG+RhY8igJHQWIAezzk04/DbM
/6LyBxoCOTq304KUi/4ipfFLO3THeR9K6nOeAMJBTjXzcWO7w+FnPU2MbfKc7SAi8ZFobGibIYm9
svlJ1mSVBbrmFpadRo9K97qYZ52HKtmx27+VuQUNJDGybGhWsjMRuQeBxi0t3ZiqoYLeaKYLWXDn
bbyBZLHjprKbubVXBUj9+Cir2sOsvJiWk5rP/099DR9WBrMYVswdxeaupzBH3baipwmfipYrKDoQ
k67LJS83J40j29DvZn2VyxZRxBaqA9SbvLpU4O5XCf4LT9Si3Ee/YsSYJy1wKIR3CsLpSg5axB20
ZkU0Y0NjB8drIGYXGm1aHsDwvJcMUdCQkTeUpAw5DLtJhGCzUN8gA1MVg6cd+bkQAPO4rfXmY49h
81Q6uUprQolf/mTqG9Ei9IJgzgb4J4RkW0gkXF6mUevtKf/M0CkVyhtu+aNCi9EjUj505EUP6LWt
Dcgo88VpONZsL7YVX6fGmJUyoKS5kc4LcXIU2W6snseViYYpPW256Vnz+K+hia8QMxU4A8IRZu/E
PAkKp72wa84RSC6nvvyAsbDNKJLMEMkFprpdoYcM3mY2hUnErmsEddA/rZHht6cWODqbr9ox99HR
+CSNtxq15zwAJyHeZUbhlTWOyeKuLC6onkwNf0HCOxKTg+dv0UOSkvaQ8SB3h6if2RUdyVyB4suQ
h3TTx1QnIwIXFpECBz6tND5SQxvLRRKYumx3MmOTp7p9M5onGZklEEpbUD468F6dgv0JgZkZIaIO
SNs7A75n8/uasakDVOWyqoYY/JtxgC49BOmUNwqxq/glUOEV48BF+SmgdxoKLk7km8uEM59lhoWS
vZauuvTVFp8lr4gYHZEZ2bJcE30i2S2QDxJYhJmf/TIWH62keRb1y1KDFGEolMmoulqgMwUVl/kj
xnhdmEmIeeKyvj1ERQeNmNdJwwgDLaLL9hAL6Z6bIl9OTRfSndqkv22rSjtgXYbMuA70S5sYn9Xy
DvfP455h7gzCKMUv14joW18mefqV2vYBWHDS52FqLM9dIR0z2E50F4duiN6nrLK1fLnqTfI7ycmb
ke1pM8x3+BBni5IqUdATrcb4t4AjTksSi8CSRCdjT32MjJZbTJEO+tI7ZAc9Rhhsxe1h6hV3rNRP
yOaPw07FpKJLrgbRy4bksjh/MkccdJFFGDvZ3/iFOFp15vNTu5xXK6PWmav/V0VTJ+BH4ho0G2pT
fATF8DIibgT08pYjzJHkr0mqvye4yMVQXKuSDpE7tYxJlwT6KmppmCifsvSmN/GD/iUNjx3ms6j/
LYQTAdjfai+GvZxiOTY/ZmHx5G0/KvOPbCHsh0+GA/yjHxk2UdMaPM27zZd1yARUPio7xG/5Q4WL
m/0tQ/+OhmZKTGxCdRinqTPGCHYshulNY/EI60FsqccR2KclNkHbsZFR90XJhygVKIzXt7nIn8e+
fhJmwxd56yrlq4dGockjHYt52pYvaQTVo0CNqucghbtdgSfQzY2K5SAe6t/53Otweu3ClSd7jEqE
t81BMkx2y2mwJaCsm6cOe57coeAfk1tpJfyJIWgSUFHtSdi9c3hv5Wx5RpMXWs1ot+fnWaV3pMkR
J+FBlzb8cordiC4fgWAQG3YrWRiy08Jwcaob7Tla2RGt3xSGEv0xAc0fjE8wqQg6K3B1ozRnw2p2
xBpPRCWlFKzDgWcI7lyykxkblEP8pXKe6+jhJW57EXdLrP5DRVBhpUeBJ223xLKVyI3bi5KFYv9R
WOajmB6t9QkJOPVsKp22Tt+DTP0MGH99TtASJByzW/3zwPvmrckLuUMOSuLTqBtHofwbKsnfX4op
fUuau4ZjpwJqFZcKx/0NoSp8C211ARtpUBQvZXnrWo8FCDI2Q/KNHPKzg3lcb/E6wYkcuTtJ0htE
rDYObF6sRAYXCYnKKWopHiJoKnSGjgKA5jF75fDGsS4AWccKozG7RAHJLWYb4pHKtUItTFbBncWw
fuYR6LSD8Cr/Wq0H3MAlCEIcbZk6L79biEAP6RnBCRtpOUAO0f1livxSyBqgLYb+MtwRCyO8CZZk
lNgrNw+ZXvk6t53RAcrrSpaUvfE4lKr9U7AJTEwxkCW+GUy3Lr51sQ3MpLFJDwiKGjPVODME5a4f
i6DMkVNCetWk2JEYlVgsfrhRGBTMjU+8XzGkToof3efzkC60CmhCl5cc9byDmrTo7Cg6lA/KX/W1
ose/1agxAYwIYRqsQf+8vGA43XLHpBRunPaDqYCFnHmyP+L3+pnXbVccP1hB+wB694ClZcWk+ISc
GE+2WjzH6BZmbnK+x1sBZ4Dka7RGK6lvBbMTPEtsE6klVxZni/SdRjWjc2P6EyZH+ZxZ3rbOZlsh
QoHxWT1L3EIEzksEndnWPxoOC0I7ElMmHyxHgJD8lg9I6jDP0fhVwhvsc1a70uqq7UW/1xhhzCNf
25CHS8PNeujcBosoznLUAdtlQQ68Am0/VH/rO1QCdMr4LihDN+zwlUsmfLk7V3zmvmiH4wNu3Mo0
Eb/x7FIEHagVeO750aaNYB5+QH4UPOfj5rWsCIuQjLqh4GdCdYjxzosaR6jveGqQB+DhnONzIbqW
5NOSuvMUqvFJME9lcuL2a9aAojgemBv7QnNCJYQOZoRvFNbQ6vgCIcNzbb7X3nDBJCFHh974xeRr
/CMPDsVsDWVs9tmcMEZhvwcJr92uEuv0+NIa353J5HQ56SM8IqeFhxOgdpW066q8sFWOi2exvyuN
p7UvHXcXzWh8bz5r1dfM86jd8jqI81tPVnKzoFmHmTPeop7b4/KixbwJb2LmlZo/oAoAjEHVFvGL
6veRv6vlJ2G5lNDqdWTA0k9UeMJfM3iySAyx28eH5ImTCIE0YzYMfBSDqY1iHRUb25b8R0KpCATI
dF9QFvTqC83AwGTauFD4oTjpNQ6sowZV+cj2wCwvKnp8PMjQmjYb/43KGAyppnSMcgIR6VC9vPBw
b7fyWWPLmb5IkZvlPppOdTi2hSf3AVSbuX3moODxjjBE8JyRFMTiYk+F/waTHSUoeHjsSVPxKuXZ
HO0hCwzpuN7n0l630/wmM5JPUKZcNcGdibhm0sX8xfrMOWvxGuBBU555RKrmxLfbD/zhSzQduxqO
JcsuTlpfby4br0scXTQU1MeyC3iIUaExDn8s3hLUCVnQdfuvpJCA+LYRdWfa2rHVOFWTL0286MvJ
qE9974tCaBKJWoSc6pJpZw61z7prG/e5REUay3rnFxIT2rjrRm5WCWRfPbbxz2YQlM5l0TxuhmM2
uLMcfcX0cpSJB8qDqv4rlFCRQzA7ERTT7dYOrgqy5I+Pgu+Qe7J1zdxeNEfRr3Bb+HqGYLmi/W1Q
JCVH1aIyAwebHJkhVvJtlh+Wqy2CNegc2i/WuEJ1lDa36X6ZZBsQ5IagiwFDuhkoDE6hjFWAO2H0
Ril3oeRkIRth669she+LzUH/RuBHRhkKAgWxXs020m6me085Y/1SDqo9azdW2g6wXKs9iFRDOc6o
Q3vDeBjfCvjY0wX7FgtvnoDoZ/rcyP/IoWDZJGaN1aFBpSdDSmNxgUAXV5y9M45UWJ7MVcIJoTph
apIH6q2jHULMoFVEeGHDvuV3fFVyf+LPRYgtKegPnc48xUF9o78Jfyk3yhaAiqCAd4cJIMux4Eas
77w1/Ork0kxH5voV3NCCb/C1Ubzsc8f4vSuQ5KwQuZ5IlTLY6O1K/gb6ZXYgDpavGfAgny45Nx1e
WDZWKBWeh1kPBkZ4HHakfGkt6qb7stAXirTdTIUA6MuPu6BkEp4MAiHQD+FjgS1wNCZf7i4toiPM
RyIK5pdKPrJyS8fQ5AzmBSngFBC7SXKl00mXlVFaKl4HDhl1vassMzV3YSSvYrrxs/rY9RwfDuCD
/GF2PhS6wkMen2I+rPdy8TiI5SgoY6dAYrg8gDljm9KK4AAeN7YybK26kHmi1drMB4gvteSjrsPX
hnKQ8HafCZrlPVyR4S6OsbltiUOMwcRhPu+erc0luL4izqkWobNyYnt454rkMaGFAIiDxMaRUUxN
x/RjsezVuswpFZ6PlDMipVN1UKoMoq00uD+d2PBB8jTgRwiwyD15PMTPzNfaH4nouhfeMQo4PlkQ
iq3JSeoo3VlJbj0PDoPt8sn6qlZ7bJDI4Ja7kSmV7+eBrXeM+Em381GrCZmfIIu3rgPIZQyBjQ1S
rI2/iHLUCTqTw0b0+dXqxM1Vt4ZFwC7/3yw5/HwrDDhWNZ8xMsm70F3VBw37GDgUFpXETGrc7U73
laesJgJaKMSsuHjUd6JnqJe4M8EFDep7Vf+IrTN1T0TNTPwrnTv/9mTeUJ+4vE68FnxtfcDDQxRJ
8ZVcN+RnbCLI+uv30xauiTifcr5qwu3JvFEZQpFCeBjPQn7X+TVHm8UK67i6C/IoZJGh00Pw6Efm
TbVCoPLMbQe3NHwOao3gAuGNgf1Sorz1Mjb4zWHAL3tgV7dcOQ0Whi4jtu4n4IIsQbF2nWUkA0Oo
QZYSorfV8BHiqavXK/820gpSLN236Q9fHvSAn7pzzOG4Wl+mEfSg2VUID53ftwQjzXeFXPfhzBgr
E5lcglBCWubnCAo6487kTXnhuJhv3Mwlvo/Ur2/Ka639lMb32vkzjuC+YcTNf3QE/fUfR+exHLmx
BdEvQgS82bb3ls1uzgZBC28LBff1OtBi9PQUI5HDBqquyTyJ/AOIC0RUd1ug6HLQ3q9q2Dj1xvZ3
lbtuWXBTq6PUGI/YMVl6dlwLWTo3kY9j35jpjDOWvENcsdjLBDQG7EzowscZvUDBu4ICxpqqRH3c
48fiSEOfWgFf4YjE+kp9rM+TFyW1PJcn5zphILf2y9g1xCrF3TwdEUbCaLgpDg/8EhIYHRR1iQPA
6xK41B/o/xapeqZAlS3zHyzhM2bFeflLURI531gruHV485VsQdZZ4m2T8jwK0Lc0DCvHJnMKrMqy
Y4fof2K9nUsyOc5EXbA95/pKGLSTMb7i3qaiR9zYePckfsCACuf6CxKc3TEV3IP3qLnvtCN2hYCB
Sbuo04WV72rEC3l3MMnSQMhBnFrXHMvwrPU3JUb3W3KuEyOCa9ShRtIPMZqUtxEZ/AizN3BWPGbU
VQUtJBDmot9j7SHGlveC446Xrjzx+DkdneUGdBiAGnRicK/WQX0MVTIqJ54ED53z4MnaFX3OKgCa
1FS+8liF+ZqClgoguthM/1+mN2t3yYHkSA4O/sq4hVKGl1w3WKU9um5HlgYLma2NWRDntrM0pvUh
8+W5gYcngMJE3i6nzwGmKFAfLVkWLASib08uwAuQihT89Cduh+oyZvehgzmrXpSSuARkNXBoaW5Z
MavKLCKTqfb7beip26CMdnKUmwA6bV8SqkxzijYQiS26kWpps1a1G/U2pXkM1i+Xdhd3SBUIhZEv
UsKpyhziwt8iFw1Wd1Y6ZHjp1mTswpTE0DbzaaINppNWMjpCW5lAaQy2FEaiZOAxDkNO2JO7yzNX
qNVsNBVk1W+iJB7DwhHs5QvVIbRbQaNNhyDbC4zPRXUZqvPQS/qMY158EUjD8Y7OLrzWnOxF/s+o
x2U+fKbYt9F65v8EJ+9A/lRMyoOiuahfEMho/yzRgLMuV27Bz7nVlirygm5rMRQrQSUkMuajT6kz
YK9hP0ocjhVeluo0cvqb7atxGshE5lYQH2VV7LI67dinA3YWhBvWNSAWMB6ZNBm4Hmvr4qZQg3gQ
nJ6Zc+rMOkmA4XhImfiw4q1bJtkKQPRgJU0UcAuzOkeSXdYPP+Qm4SwfH5H+ndekTgSEW1efJgQX
USbzrO2YfUHjo47jsxPMPoOLUJ+GjhXr65GnF9MCVsCC8VuYRyb2fvuvLa1Z4zHau/TAptLqpRr/
yMZC734bw3dEHysCEW8pqmOIk/amb5+pWTHuDCxgIFNMuEm7E1KhyobwsYEsBasYra2sSJCyXCIU
zO4mtd5es3CrNRw/rulR7+Olb0O5CkwaAz3mdNbcfBN4bFyUXmTsvrqcfLOeOtDlTGwkUpYeN7vq
LZSk55jB1ofoiqR6di3LqmJzVzOgZff4J3J2Q02rb5yMU8kewVxRe6BySxS2U3A+jApSQMWKspoH
Wk0Z57uMxVC/E8g9KjHXla/QjA8sRwnQnifWOrTTZKdARGX1Xx56m0cvOESufI+gugSe5aMCsa7+
gF/B8u8kXAQIgRW28zactQp1t+256Kt05yn+Z/DcBiRJyq9vGsfCTja+y2cQqB0mR1qISDwLpBSF
zFjJuhosLe1i5g1GQ2Pp94y3GrtdZlH5sDiViE/Cx7yVhfmB662lG2pXluFt06E+ldL8rpXgShLs
0rP9tdYwMIhGup/JYDUORrgEhILV471ocKP7RbNX3eAt05J4bt4otM0KCu6okMMrHAZjg+pdpJf9
2cL5ask0jXNj1Q7pHjP2Vqua38a3MJPTRpSsvvLcmXdDiD1Bp9XUdyKNP0o1MFi9TKGCxcFvDVQ2
pUuQb3/QNUgC9U/PmWmVxYhSKIE6qXs/VaZ8xSWD+4IUL/Qb+Hu8pgDXFaB2cW3C/opm55Ndy35h
imm79c5wsHDsLtJj3ic31e9iFuDxHswGnk9B0dCQMKCXDPxAppur1lFWUgEeplmmzbyVgQ1B0Gjj
p1qo53RODVkDkcIfXoWTxntdJ/U+gZyWU7vitWcNiV93gcRRRX8+EGdmknLVtj2QIH6Omv6mmuE1
LZxn0kMRlPgIQD7sZZbdDFXuJ3UwRXLlaiSoxwEW93rvqawjKm3TB+EPmnRY5QACGRFCWKuJvMFZ
c2ADeCKbBLM1hwtYUdKRXaPdht3RYshWEUNl+fz0C8fm6c/2Sm6fdE/+2jXvv6O8ev9WDVOd21z0
GKx4wKgfzvloxTtS6nepi3S7l/z50qXFGDSP7b++tvYNnF/F6a4CivPM7TlV8navkbiRICdO+PAk
q9uc0e44nkuWQ7FmrEXtfAEUxMJCYA2kLhRORYKdhrF+4qdf0vGfCafuLETAxbe4guL6Bjj/qI0K
742dbyECsD8sdoYIVpYWbUuPlJYQJC2DweBmSWSs8o+R59E3+6Mc3Ds+UqNproDTybpQQLz59JY6
PT6P0WZp0NBRemxctpsq8FuDMbORLmg/Ru8Mzfbuaoyva3NdN1yx03QsIt+gZM7Y3GS5qwq2mk52
rENrnbT7emg3SSbOhoGT0vIekeYfq/hlTCjIae1voDbG/JU10SYy3moDG3bDhCKjXWsZlMWHBNmk
Cy1uoBizCSSfQm5j9GeSxEeyogrKmWubZcwcUxRCrz7+Srp/Y9zCGz/kxjfcTThR40yw8oXytOka
gpJG5lpsCPFpoUjNWadnvbUsKUAigWiUSrzFLqWXPeFELv4Sfx5jSKsmWQJXill9lmjHBD8XLVIW
ZR/iWWK7k7JmBIRGTCY6rZj5+CjsuVTjua/kc3XYaaS5RT9O8FELbE90yhxmKwWpGdRBtjICkAny
aq2YS47ZICmWffeq3X+G+w/0GVHjSze8l8kHoQeMejr6LBSZbXYQIkJoaC6EDA51xAHTpNsUvHbQ
nPUp1tIETuSLdZxZqxwEWSGZVaokmdU2xFjIACQ7aK3HKpiUNoJbCUVb6VCsTaA9vABNCQdl+IbJ
NbMeQjanwghWkfUvz1EjC4/R7x8YTDJ3wjVcwyVRJ2g4jaXul7xqCNlBY/UAgsRwKPuX6npHLWW5
nM5xDh/i0d8lxrjT+5ZYFEnaW05Xx05O35md/6kBl2YFcSiakd1pTlzYgG5DBTGn9OwpAZmHPnHK
2oF1yjomRjbAS9hJFvFdxxgJrKE0rJdJLYaRgEQWs6/vKicwu+FFFww4KMAO5M6SJpJBCwiUeeCJ
uU69W+APnMcp01VLXVT820R+ldlwan0TTI5z0Vm0Nw3W7I4xSCfoNSQydF9uOTUviJA2QRKuyzxn
I0EnC2rqYjLcjFz+68yWh7y/RNXJAjA38yJ1HUjsH756qgnT5oy+6CM5lJayr1h/WJn7WyEJUkb3
RgHiY9xXdQfIF9i1I45ogvqKDYLjtPT/FLt7Eka010b9bofjDgvqwUFpSdwJVHdSWhQA8I52yWGQ
6gVkYbffBOqXCI9+Faw6Xznla6/lFi42EEuvep+dvMxYJ2N9Hm1G2uxsPM27DVEN/xTed2sfQsz+
fQ+kB5LnI8e4EiDNiZApGyTdAFbbOtC0c5re3sPsXxyMMQH9kp9kV6NBvnsjVImm+8LqxxRD42eL
tQFHYdKEW6NzmSv/SKa6drdiP3zSw2ar5ObC8os/tUE2HAVvQ5OuqErP9HgNnUijoNNnTmc76sOw
NfAu5oavyUBK/VOFexqiYd5UBhA1dWMBKLFArcVCf9Zd+ZJSnKyu2pOHSUjwq0/QMOv6Adolgeod
V6R8sy2HOCuQWSHKauRf9di+WBRRmq9t5yZCYxP1CukTyXFkAw3ZBwydc89YTlatf6uZy1oZqiUH
97FXvsr2o2mH45hU97wdX6oeHSVpTPjvYW0m37K/NCScBv27QhsXV0yR8PKDY86O+sgTFN9jfrh9
QJWeRQsnLG/wzFjjBC37I3GAewVElzz5JlmmQMiEduV9XaGGOkrcDimvoRUa327vM3Is4cVEX2oj
ZlUkVkEQXRvdI5eWpEfL7s4p4nXWyDRDHbY38oQfOlEMKAVPvZLem9F7z9XgbjEG1xjUQfvZZprz
p0o8pE5CVZUDEWaEBJ27xKKsQgzy7pk03nTQSrCEoWg0J1Gw6I/JQmQvX6Q2kPzo2CIrznz57UQ8
8nBcF6x4HPoJvuo0FAI0YPW3fhIyj3doy7eudt69OnrWbrUqA+OnFihz4qJ4hUgGCCdf9XV9hHBJ
PrHtnSyvvgyWPo/Ywasl2ipn3FfTEsHhDvfrD0QQqupsLEv7CBv3TBPGie4e6qI4OOaks6gDTHjN
2TVXDZbkLLW9mSXx1yAm2YasLwjzSnAXNIV4hy77zuW1TjFsmP0DBtSzJJaukOlDOfRdfXKr5CFK
bZMVHU8parJa+y7TeRj2m6QwEYM04l76N9+XPxRIKBrbpTl93KSoY57u0bYVd5RNX4N5RJR46Ypq
Z2nJS+eHBKYVIeG6mjo26FQbf/T3ycDDNqg/4GM3ShCh7z91pI5UgJ2Slh1aHO31KSXCQilbthpt
QXivUu1USG2edHLd1f0pFM3vIPOzmSqr3K7+l1IiHWM+GjTMntPeIE1pYfu0/7XzCcHlYkyzBY8w
aqv/0BxxzrX8aA6IN+H4DQPK9eKDqLmzDtJhNSZ4p9zsQF0R6MbTHktir1xmlkq7doup6vD3RSAP
8JHgQKTzxjuQrrgqmGx2CgcQRIYg1TY1ypeafWoZJZONiDdvsjcl/7IYLpD+V2D3g8IDD+tHtiuh
7DuqCFE+wc0DjXxPUiY1uOICpBgCwQCvrJZ+Eb5AWDcEiHXDLTixljMw5DSAs64Uqxp7jco4NUPF
ICI2VO57xWRKwU43GC1WGxgmMEvsdBFM+JYGSqP4IxiWUuHT7ZnBUoQNfgseDOZBgxLCAm1ZQtDE
7shcQgHikgw9+WLIyNRw04FYCgnv6zGY463ZlDAjdQ09QoFE9xklSBb45tzgA6og+bLDOotLkoyC
jWx/ynpYdEzLS0BkDfqs1iN2vmIbyLbJ8Nz5OKQQ9EmGNC/J2Y+pGrt6D9Zj24mAnsyH7VZhMWHd
7OTo28zliDimQkGnIXhwyINLCmerFFeJFStpH31xVqDy1DFAW+Wfw1SvRh9rCQtlFF7SKSSkx7I9
NOuY62XA+duYiMFZKyMx8w0wxDAEsE22vYo8lVD4KbcUwpUb4TWjQVTzd1M4c4XlWKU3C7Iq2Ab2
KDndpR0E5zhuN0rFCK1rdpS9S/8k0XomHCvTG+DDQhZwUlWMlFwji9HOfozgwZwKad6S6rwf2H8z
143Lq9Pey7LfkQ+yauoNZxx9FT+ElinjJFEkWKDG4h+Ta1sKxsN6s7QrRGVwIyL2Gg4sT+13wJ07
EnLFkWhaV+QShmezL7HWJTscDGQ1ZS7/08l3o9pGun0IzHaHrlv/wNm2Mouf6ct007gUW0mNgD87
9zCBdDCIPgNcArhnIXOoHFkOvMP6mytx1okD+sZZhq25/hoQPKkBw2PrW+YUem3KBuTqZzwgz8S7
o9YYyyPoAwiP/XZCu+rJrrW/hXJp5JrfacQPyP9e+zTzjd7+YheptC/8sUn0IbHBJfGZvFxdAPq6
AWfiTFwVJTl13HCZiI6ElR1DTBXYOeutF7CKrOQpcfsHACdkLOWR4THTxcDR9uQlo9pBonBTFbEB
a04N+ymKH4E4Kds5zMUs+XTleXTH/8vuNP3kHTdl9hqQ0GrmrYpagOseki8HV8LSkXN7PNu8kh46
Txv5ARNIiukOAUUeDQsVyX49PAX7J2oFlkWPYqJ5p3+g01kKPUogUQhrSZVlNk6vimQZggIkU4ob
jVmoVW0ApjB+1RBlGyf4dwmcNH1SRElvIZGS4e5EVLlpU5Sy5buHwS6yXgqqfWzPrN8h1nCV1GiS
kvEQ4jAZcfJLCG4Cy7UINdAYPDR4AuC68FutRRC6q+lAIWZ1aaDzqNRu7SIuYb4qIQ0Y6jn0Paaj
bP040MIaT3nnbGjDySKq6UcPPiLFtvN3LWh2yQS7wOI3QlOQwH0sFKFKOFBuoTTXD3Q+pmpvRcUA
gXG3AITn9v1cZdIk0eCNBVufAKplhfsKmeegb1KYMDbqHJOvlxOgVbDv6Kpk58JCcyXAC+ywAZNR
UFnzIsSMgynZV94rZKE9S+qrDfM1GmggcdFyPjIGA9SWrEaVpSiiXA0BhcddHTImRG6LnHMVhsAU
IsaCmCKI9irgGQxgslpcKXaMLjcBLFeyHggeZoL/14eCLiImbd4mEkwNko0QREZ1RJxEKAg67WNw
0yM3xpKmcZ1jLPHNfKXvGaCxJqMZWZUsY8ZgXAB6J0a4hI9rnhRya2FWGPhuhgFaH6CaLky2aWKs
S/4IicVuDPESl9aVFNAjKV0VWwg/hE6WdotJUxqV8R5a08rypn82ETzhaJXGusM25XXmfnLskn69
azTMiAFRFkVGbkgHBUUlOwt5LJJimJjE1LJrgyeJqWU5gpzWNjkaV6m1C3LOFybaBvQRG8JT8FpX
M36TNajLJqxgjCoL2sk1+NAbZJBV2KAv4qYPu2gLK3ta9cbOu5C/acLOoL06kxSYM9S0/wlmzLz5
RfomsHTV2YR/njP/Q9Q/LMwM/3v0J8FkdpVcKepvldB9OW8DYyPAgKv8u4aRw0vWkGZg5R9tdQVl
+L/zCHWMDehSNenDqUWJIUeej00GvjP+FyVnF/uKGdahk27EP4UeKxzfAuWqjoh9uYERLO0HDENB
cs3d96S5WMpP4AMxRQJjOeSTvcuM3wd8RGFX3rDbG3Gb6tdMvEfRtQtfev1LZHhafzjNqzTeRwa2
BmvXWiFKKXqCgnTVj4KevEVT1bNSyZB/d/JiyaMWrXvqKS/6GtBoA280HTwca7U/B/4F7DgG8lmE
HtpGbajPAL13d4RVRnpR5X3UX2n8a5tQwzPYeTBKr5LOr38LQ9JlVyQVD9pDI0y2g03iID0tIT9o
bGxb95emzcw2QVZghWvmXswThDA2an+bYMcptzFJxCOOjVv4FWvZj0W1n+EAblgaufA+nPYtaqHI
DNXKGHQEAADw0mztk8sxsG8YEBZkI1ce1rAQFIyTYB4xyqN36cl1sRSAPh5EaR6loLARESeUYN38
ofr1HAvhSvVY2SZsEpl00ElLPgaPEaOeXM3xa1IIAwwH48B7pVuzOnpvh1crANrBZMno5hwsnHnL
pDt9y1wa2fPILEx7YJhzlb1XrOxqWXV/kf2PgXIrWNRO9Z3D9MZF2ItoBmQ2UkzU5YgOR1miO5Xz
rKD6aC2kr9ZiMlvHyWkEXdTpSwCR7rhKVObtFCcZIURcGT6Rqt0RqCbfzCEP3vryiytXsZ8kuPGo
/0sDIBA3LfoZjbuKIt5sfy0DMrx55+M0xrdMXNvirxwgip9dd5u6C8H4xX/0bbBKLMzEXL1iwx8k
Ha6yPgRTfGrogZkB1M+sQnkVrNCE+haH78UyiO9u85khjgFQ1GHebLoEJBTVxc5xTD6oY2lvSu3d
YnHfFNecmiSlBPXks6AeCI15oQxoV75cltg2UmwCjGa2deV17MSFqE90FCBx4nsCjGRU34uCUhsF
E+6foEPN7V2K7l+nscfO9l59torriKLNDeB/MAsXGSWnzhYXhwLYkKCYpIy8JZfEZlVdIbSxPyzE
4YXXkkuLTNL6IpJ+Diyi4d1NU+aR4ZsrPvmGMIbb/itX1l72WaFCq41n7/1EoCgKViJh9M1EatHE
F7M51VP3WBykvEjnGphbzziF8YW/JuEqKHaJeUab3ysIcBRA4cgKTbp0DNc8PGjinckWZZYs9qga
Y6Secb/FCMSMb1wKddia0j+7kla06TYxWlOnwzVZKKfJ5DeKbe9kj+n/KjLZj2HFjhv1JJ0ovfqm
C2tO3eEIhAFIOtkT4a0reUlHLK+QlrR4OOiRu9NjtBmmveuTQ9ATOzf8s3VtXYGEIBhrJTtaLc0g
ZlQjOVE7gHgG/qcSTqCBAQPTAlDd0kAoJuba9SWbYrqdwkWeGV+g5p8AhX8HaED9kEm309yiSLuy
6/k003rdT5Ys/LCysVfcsGUqtxGzTZWBkyuBvXnFPjqJ2oS8FJ2djhSOUKAY7T/0Wrsh1ccF0T/V
QCezZFjB/920ySMydNaUEIWKmAFnvja6+EZU527olJ0xhYsG/T6hrMrddplMgPa6OAzp1Kxx3Ex5
Mb37UXCp2RGmOzkcHFmRq4Rdo4tfwgzeSDe9tuRXd9jMhI1OTPfXZHxuMsZXqf6tIGTrSOOFizDN
17TR2jh+h9vK3uUAs/w4W4+JtfUpcWyYkwAy0KM7O8D3Suhu47rZGkwtHT3cBD4pLmAHQ0o+naiR
gqE2iByjwWGpmKyeunETu/7dsnHiGdlD13tlplutg/V5GzQsSPOue4wVm8mArT8pYtfW4Evquf6w
Jx5sWDK483kCEB6x72SHO4m5OBz7ZTcfOolUpEZmS2QTdZn2U5LEaelTj1K9RAclS78WRtPup1zX
zGeqkgbV3VDMgy2btRZVbOEUyCjGiW9yG6OUKVgZzlsVBvtYHM2s/BRquxnBpk+Oy2xaGE18rc6i
HR68LwlRbyBKahYIoooN+5JQ6zpkPHAJjOfaoLDw4TXSggPVX4BMP2BvvHZaB5vqr03aU2KwZuxD
9a+FUkfJW4LNVJXs35jzkJrup0LppvzY4DxG8qMqQB+9ThLxZCXC4Nj1X261T94zV3mzEOf5qNfq
ujzjZfrMsI0UGend5F+xCmQtgFPCEtp370Hqslu+6SpiscAswu9PtaadTL53uD6nzukuwlYvIXvC
NoYuUt51OX5VMrxg+PgsX040UIuy7s8nlQRIT9tv3qDuH3rOMSODLkpnzb5nb7rDTUDZd6xH50Yb
v/lNoIWVrvIUqnsxq/Rm0QeiFFjadrq3PCyW9toamdMX7XW0jTNcyYNtxIeB5Z+AAyskWaHqrmLK
n0fjwa/HddFmN6g8NmG4GQHnqhIwrNH6exSHL99lbSolJnudmXEOrj2jlXNyfYkbZVn29dIg9sJz
1gaM6RQRTRq7xwYtb6QE6540XSKHgYz7RE9ApO4K1qK4DDjYQWxc1IYoUHLpJRcPmVrAwptZqf5p
ycpjvolDezS+cx/wU85kSrIwKLRmEwcUws6bBDdSJ19RO2xHVDqxCZYzspdG0aym3jAE+uKOD5sp
q8U2ly9kDdpBDcuLkWtPNxnnY/ywW2UXs113IVsNAWJ8Y7ZI1KvhfMZAwsCAkxsQ4XJiHwqmEwTF
xs68MyIm5156Js5mBuAEfmM8WlgRVBGT6QKAITs7dsa0j5tJmA+u4AHv/vn2sAO2iw5SW4aN3IwC
FaGpMT38NMdzj36UUCLk2SGMU+F1V8uPrnBCT2BVNkRcqoiR2tFHw4oAuomIgwyxZGRy5SqUURQS
ffuKUw9pCJl/cYqBBqinQaUVg2ZH8JxnDJngodiQFusNt7a+ySGDhrz0patfYn4Ztn3xLfeSNqj3
QW/piYKAnQXyy3aCa0CJC3tyB7TuX0zOXVNG24wNg5TmRlfKwwBNQJ/Qr0q+TQ3aM2cYt37kHIrq
p0HKK0oLu0a6E56HFwEruWof3d44WK/wYgflSecXSLYraQnQ242rG+KUKPXPClVzAe6vT633cdCe
kar8C/r0EohxCULOeRVDcrJEsk4lCkhSuSybAR3G8kwLdrlVP2kkzRBm0TZC7kXT30IEc970Ykk3
xD/lbwCpACgjawaXEIKl/DI629H99DmQ8mBtNjcSgAv9iPfkqyBhsDqIbqPVuygCmMbjeDC7tzHn
0N6AMI2SqSryOVJAE/i3oHrG8XcISM3iV5NN0/gI+RgKl+EQ7gpaBM+86Nm2RupK+5otC3EDFTUS
62d+S+yP5Ztm/A1lNIvqSxx/1v2d0Wv/0vLzmH2wAukp7s1b42yYvdHzle3L8daZtpXaVnF3SrMt
QPVU3tzxj+rwr8O/yXrVyT8E4wa3eTf0p6zBHFLg4RNplB8wTRxnPxiukL3+JEQedNO3OxC5Y/6m
1XdTIj770AE9FfqPa940HlsU6JO1bIVsvUKukV3HGJjVWy0/qLLN6I20btxlFFe4Cx31FwkC69JW
pMtxGlmgHEzwInYpZWX5zh++jQ6Q6LjN0CTtTGXv5DfbwX95bEjMyy9JhbUW001Nt1R4PjanP7wS
y7HewpA/ESg3N6CEJ4I3l1+osSl7oeA1LwtapJKfdeUAY0OMX1Ls6/bD6XYBhZ/giGDwp7DC7vap
v+uHE+iMCiEXm8jk2GCFxZOq//WSH9V419MnqOkRKWF0cJpj0Zw0L8AaG80M9zdy3V2Km4n61wfB
45sWm9WJ5Tonw5D1POk9yNIrmKh9eIP0Mn28PN6Fvg0D9KSgIxO0WGUG/f5AfadiXDW/LZd991Or
t3xnnbeX9b4EPO2AJnkP8p/G/RwhE7fdU2WW1+REjr1M5VBLdgMXJNHxL70FLM2mPzrdJvNWCjn0
ZGbLbWjcAvdEQZ9i4bYcYA/fTvFPo+0DZ2GKrwTCsHbxq5M5LrFtliHJJpzgb0XJyLv5tdw/Q76V
2Y1Mp7B4MLDX/J9UvzdU0awXeQdcJq+Of0sVlkr6Z2YdA9rm2gfnN3wV5rFvzsyGUwtmyxwGaW1h
ynzw0owx7o03TR6FDuUeU+/Evrt1AxL3nT/+C61D5u4RXuUNU1Vyc842Y1v3SfcSaJ8xluaaN65n
wJ6nCHTOHugr5lyMec6m/BzYzWd9snQxFTQgiVibzLQ+mZvZ79RvT+cE3zyQTYYUw8UrjgNnPVT3
qAWP/5WJrwhSzHS5nRSOP//dQ0VMchBqmWjZZse0X4X2T98/Pf031v9s5y55vHpG7rpLfg327JLM
zYgW+avtAHeVC7tG5FU+df+gQJuxFxE6bBzvyqSIxsoYXlwTdMum8c9ts5X1KR33jrg22sm1T3b9
yNKLI54xgizPMmYO1hPNexPJBeC7Yp39ZM3fpByMGs6M/M8PwA64LxfqSAR9WGOUDsMJ8M8xtH+r
dEdGu4qEVL0kymXQ34A80yKwre5xxj346FUMJ/APND4SvXyv9DczONbYrLV0hWlrEOiCjnaH8Og9
DP48484AxcY4KMkxyr90pk0mhkqTmZvKjpKpEtzcXyEufYD9oHjPGJRyCbjeffBOZfxPjEcDbo32
TKt/0wuGx1SdvG8a8FTtj4lih8FisN8Sht1BPpPpPTB2pn6sqtXYnti09ZjM9XuEacD1b16xy5KL
NyDsWdTySRQIeHCEcXuNRaep7x2Kdm2r+WcWHz7zWonLoD+1E7gAE2UjEX/3YwkOBVpP6hf2IlEC
mxhn651E+1fgolJGyHAZRmx1g/8KaQgCPUJzSbTRlLtMm0rotHBumWI/8jz8UpLqe0iTpaTY0Qbx
61BpLrz2leD+m5U6MwyX5aIg93ckQI4lvXrpbcrjXor3NuvQ3QcqxJEAzLjruAtCRMjRzgi98myy
tMvYWWaEdFZNdtT0EhSVBqhdCxDBAtTmE6mUhAVCGS8g35uodSf0mtL9JlWJiAhet2OE1rIwBYJ0
HxsFW5Y/KB9sw8J0Qh2QG48DyUab3xsbzWHkI82CMa6JByM2Y1q52FIWvHzZ2m6KLYW+v0+ZIKNX
XyuyutiGXMSdsfh/4UncBirAumL1Ga7GDAGu04QhEw6bB22Ej4ebFbL4KFd1q+5SYlQY7doX1S1Z
R5VAZ8aB3qrs143lDic4rqYKsd+KGRg3A+r8VEG/jnacH4a18GWor4hoXvRF1KwayYGoRzRQ5ej9
ZlqjrxKoZoXOEjdWtu6gReBYxEJGGRQI1cYyaYYD7/Ctb419poYENKaCebWiHEyKKJalGdUgXTp5
mVwMbDIc+jDy1aqzH3prN3fJKREkWboMdduqmsg+wYfE4t0Mw2eh4GepJzaulec91UaxdxO0kkXA
ETJ93lD6ty7h3AiXuC+6iqRx78dhWK7mAOQs0HIVAFx+7tG2i4EuKYLvtmN/PXdo2foG8rLTD9wP
0CtINFFmg4YJhq39PqrMYdPU5l/tujmRTz9mlk6UjlKZy1YNtyPR56u0K1F914zYSWwDXBvV+opJ
Z66+mxrYzhEdgrT0fagVt6qry5vGA85aGVws7q7OKr8t2DZE+Yg9WxKxawuueJOmsy0S2AYK6F6U
rPOwwRVR2elbjipI1K8RQ1BoWNqabEROTc1YhOhL54MoqjWxRsshdwj16uIVy0gXwck09ZvudTKi
mcM7uboStvZX6kwYpFPhR2QswFd2Bb7gAaOy3ip3S/HOYFhyDIvkruVefnKzqiIhs1375bMZEVU6
LsjRKDPzrSSPa2hd5RjBFPBVvdvFEaVPiAMYsv9BGHjFUidGSB5y1aZyr9XDMZm0D2rrozct67Wp
0MF7JSnvGSNvvC/sZiDSEwVVhfrSFzE8nB5Tdh/xxppMd4oKzYRRA7njP0x9ENqHIXPjs5TjhyvS
fDW60VpVTGPRACjEF2+kWy/37HUoCabK3IB0F7Scs6Hgt9iipyYaDVDLwODMgZpdz7LLJiI6cln6
Kr5oJ3j1GT4oYEYOqppYvbZiREo/3nqmduu0ZJlsSeXDTPwzhZe/74sOCEuDeySLFNYYjcaED8xZ
55wHBwDBWIDW0j3Hoa5ydg6ZWNQgwQUOG8J8Uex5qtW5EiXQ+ZPJW22bV/Jl8AYk6bHNbHYZMTaC
sL1pebxITVZMlh3rq6jGhJ4gJddNTCulb2KYVYl1KWifGn9W9l2z6DR4GOhxF7XHuKszRzk3ehux
sV581kaXzvKCUAlT+Y+r82huWwmz6C9CVaORGlsxk8qigr1ByXoScm40wq+fA81iqmbDZ9nPsk0C
6C/ce26HewaVP+T8eENiC2IjQxZHxShMEZGL3JQBr2DnXBbWMWtpkzwTQnFha5RnKOr9oQOr1kZ7
ybgOqTQfg1tUrBPYKA+Nz44sMdOmJ4yDGMR01xkPF0X4MA1I5Hs1g8lHWgVI25zMXKGjzZaPNCGj
ywKTvmey8pKV/itX2oGS7YfJM8DVxWU8asY34PsOFoT6AeDVh5f1rI/VQCVg/xdBmPFqfBlk8JzQ
Vj3lEZ9xls09N1ByKqQ1MiWKf1qJgauf2UpOSBBATw0bl85XDPqpKLEQZ+UIPS58CkuYblaEBYu5
BQ93BIoFmdK7oQ3eMp3cRo51Ye5mBTylw7r5MKN7BSn0PGCi6/NoO0pbAs5vyRXlzfUH8Hm9CL8K
2L4Hd8jOtcPiy2I2gVoofuhLThFbPqbSnGdWn4AtXjOe2RsfE1DsO7tasxFQc3wrx4Rh0oy2hRB5
3rIOeyOrtELnVyj+pJH4y5dyxCcpFZ+l/TUyRspmn+h6yA6kDHc72U0/6306mrnlixYKs7rr/dQ5
pQ5EgYEQl4Ysuo0KvMcg5lQPCkN4dAEf3gdu20GCxPHBOoLHyY3jIg7uM0ccuqV6W6HzEJbRegsx
7XKLaI7YyG2Yrusp9GZLwmTcW9iUItF48aBNh5NHuevJ/1K4zwh8oKSv7LysdD+KpSseNVLMyb0f
l+Ic5vNXUg+SuBbmeyZat6lFSO5CGXt7qKk8ejEL5XNAEtGZ6p1KjkuRZ1XEIf3qEHXWuGsmFXf8
vgtb/HX0ik37XRrmtHHS+Puxv7DBRcXdKzbySB/9NnqaZVAeEbIHnJBkW5a7uQ80D0PW3qZo4fdV
j34r2EKSXBqmMKUyv39IUfXC5rrTrgd4XuhrpGEjJdC+kNsOtyErGO1gBVk5nKCfo5HtY/9hsJ6w
aGfWeYeA6UHTcQXBQp/L/eVwyIyUhWF3jAydO0l0zrYqwZsuyF3n7IeGjLPzEi1sPyOHd9OSzksa
iOTWHncaX7sMcCUFmkyxxsWbxlISkmSPX659dCfeR6m1c+NN0Zu12Bvj8DAdEoIABx+RdV3j+fNm
zqkZD3XAfRw57h8llqfaciW9sb6dZf3Rkv+RTQbNSIIb13pS4RDvgc3zlrHVndmDqyH4iu1wX4Of
PTWZKNCDXk1UnD2NlWlMSsXNw5mAapdPJ+rghqF3sUqfshTzVpzhT4V4w9pfYRwgmg79FHdXZb2U
FfACt+/+a/sVsmO6x3L2x61N2ZhZPjIjqGY1WV956R0K1Y0Mb6DPThj2i+AjDSSoI+wwyGWv4ZLh
1mXMEDFn3fZhdk1LRc5W2nz06Ma3/S9apMNNbG9FXX7N2LjiMQOdnrCFGZX9PVjhVYT5QdbUnDKg
OHD9Q8ZzF6BL8tkP2bMruCzDEH334G21HDLMUy+RNapNG7yGGXBQcl6+56CNT7MGI8d6fOUzR/ii
ckajHlsQ3iQre/DzcE3BAzQ/BYQDsAfJPA8PhikIZg1lSA6Lc1uZ/tPo4b7IXpntfiexOaaWOZH+
dvRQ1SjxYrcYZiY9sjz2WnzHw7eX/YS5w+BrYKVU49HO16lBSCroEBQfpe+/IqHgyuCzyBycjkVd
c6tm+MVz4LOyJD/LANsyeHjAMojzYLGszYUD23veY0oA0MyqyCTzOab87Qca8lbyaTiqu5s81CpZ
rF894uCJIGB0g7HuqCnyIMqMNr4T1gHsIE9mTSEuoKnMDZTCwHKYJodfwfrbqpEmYMlp7Ud3W8++
h4sGS6xCYbYti/zBi5hcZqVw+EVtbUpP3i2uQbMjCPlzc1RGDQd5ltHks+4l9YZcXXf+BjuFRSJ2
UsJt6DiRkURu25HiEtsHqn3wSo5D8nzIbtSBsNX2ODkEOYrSxVKv5jfXbZ+L5sCxvxPd+B0UcLXj
e70AYjE+OkxthqOsvIu3kBTe5nr7+3/U67dZ6uwxyua3YKzpmnTL4e3gnS+RHEwRuH0Q42xtxMe4
hJ+x5JxtmYrfMKddwoqjosWYO4/9CfkLF6xn7grAxTbpNapB55BF2KgtS770FTYaZ66ovx4HC+1d
3A/9xhbNa9JQ2qWNJLG0aK5tDybIxp3TDIQP+lZGOo/EAWXl0DMCYj/LElNZrbOrT9uKDudfOdNu
Jz+hF4z7zgF4mNBN9mQ7rQYsWDWVf/aDdoISVak9OeCn3hqms9skWNcNqu7OZ5YZIsNIx1sI3VgM
mvEqFi6FRfvgYJcRaboLhMTHvVfPBuiuWPY0nwtNxfgVMZ6PE1RLLY+CxELuB3O4wvk1xM+RbxQT
1GzfqzJDy56zmU4NIliAGoH/qnPxFk44bioymvqgfBjXYJuoGN57nlH8s9G8DJIP0p3fEU1T4bAX
BQDwOArx5cargr33b3ORvGYJs8EpbhFO15j5If2w4x2tvUP3eTMbxDhR/OLm1rsV4RBPYxdBnM2W
uHWDLy+mmkKEgRRJA9acItgnDCk2fRFnB4UB09LeJYb+yAACdWWnwvBmzldHjqyOol9gpzVXUpY3
wlk+655mlMwaZjr+WVXDQU0j0MJ8sLcDlGgU6ihNFcob9I0VJIDcwhYH/ftq18RwsovQnEUf9opI
I14MgbIkOSEKnoSV8VHmIfb4ONlnkIBRewXhztTzpemH6lw2LQ9hnhVTfwuiEr6CTPFjz0l5wYdC
AGx3crmI54wJRJeDZyWdasBE4SVHsxT/TQ4VcexjP5irc1qM3xWxlZuwlaRJ5w95U7zYsnO2ufOG
1uqPTpurfi0fqEpWWg3s/TlB1hSQOMWwcj8GSKudkABBOrxnxFg/+ZTE+Pu7V90yuC3crewDYNNZ
vjKgOQWYKcO3+1d51Y3sgv2cea8N+q0ls/4LOuTT3lAfKonSYhGc+A2RA2XKE7oZ/9g101bC38FG
dNZ47LVPTMmAIEvMVBYuyevKIvOipJo28GkZdVus15yw3cXy3q+gwY62e+v2k96csy650q6DP43T
5BI77j5oMgk3GBtB7LAVSfcYBSFmkR7GJKNuH41r46QZPbWDvzbz9pAO45Rv4cC0XEGWsFqCLAcV
I3YxWwisH8Kvh320BiV2OAyXgprDGV4HJ7nlkBcxUgUTsGx0O1cjpAVNVMyrUM1jNDNUilgHuMKT
6I+pQeYWQq7vykge7SKBY6VJfIrADK/iOLykGHv0qfcRuFpQTDRdy1inOHU8/bxY/UODrM9yCD2g
cmO4Vf6XKcPMt701Q/w9avGvJGvJ1j6WAPgnWbFcbWVfgcfSMlQJliIbzZfX3bcG1JmfYowvcFT1
E2xBy1uIjpXL01BQVRNRyjIqCY8O1wmlsnWyCMoWEyzhnHquatN/Q5y8083xb0g1HQbnqBb1qXVR
x1g2AclJztk3rjSXeh/bpJzMMX/WiKKNBQQXPSM/S00vhW7vM2t5XIV4fTzxd6AZyIY8OaXWQ9uQ
mVdV3jmLh2sXcr+3aihvScre1Mphix0ECGamSdxUDbLbIk+pNEIgkV6FqKG1J/6ZZEy1eXDkZHwP
ybrTlvu0rPGuSiYvOAyxDnCst07n80io8LBJUhECqXsqe24sylqSyQoEHy+yTFI0/cljumoNsBrl
sz1ugvVPCvG2ZYY0v0hZp2/SymAildrsxvC51TwjdOsS4iDeg5gjyHM+SSXC9dxe3Di7lNPwj0cM
jrUcUwazgyNuyCOCuq8oMrd1HMSboDePfBbJYL2HBIF7GIdZkkJixD4J6KZcB4eU8HE20SXFBcqM
/iFu5H5eYzXK5nU21ZPuMZikwsG6an9EiaD1UvxldN7s23a6BoQZMdfm6TJzsTR1/xfDZ7slA/ML
5eW107B75wqLQyqJNlskVU6mmGwXY7CzTBNv9XdT14+OpU5eYCHeqYl9gdb3pNDarO6AfiMiF/Uc
mRhjEdBtjt27m8rlrCU24WoEyQDWFSqESBlDj086KI5e02IsbKnIh3L1xE5Ysgl18FBcby0n+he6
DIjCKX62nOOcyitKih+CL9RuHuHVBz05gS467IRskxuPwYkV0+JG4QSdqXkd8Oxfl+krUDE7O8Fo
OF+DQyY2s0YnH5mbYmxqyoUBM6NubU/kNxMnBvQkZypj4kfOKrAXZQCdQyDfahs5b6oh/JPMmkos
hXlbCLWPdw5JwYgHKSUaYlScGRjqCAqLiTCpGxl0ATf7Mo7v3kht/xtN1iEnW42CjN5b33uz4/iJ
qdYdocGXMnU5r3nGMGTeajBKk8Ox5A3tT2fkhunz394rCYjgCW+z8S46WF1rD4laG6XHJ00Iw273
PFaE9WHASW98ZU5zg0yo71mP2D7PYCrUdYa4AfAAaVKBnYxQ/GyEFUEeJAmK4Da8BXQzRZE9JJY7
nrtiZd+YzeLN/6ys+vCYEynXOymFXHDB+2pQozM0td9kOvzLRfDmp8kGfuCE5okbULVAfVI01eQ7
mPUtloAz4Ed/CmJz8RZPt8iNtsxUPwtkDj2CJ43FUbo5sbNtSClN5bIMcbWNFI9h0fgvo7U8eIQI
0ECDpPbXs845UMgZmCapu6/Q5PQecQgdsQOg8M+Rzv5KGn+krDYBUyPbqdCXaqcICzMlEtcyyktS
ztLvSeavQe//qIh7kK69rzD0V/XrMCis5lTf0gCeGTRciLYIydJYX0gzgV9RrTtRvH9s9yGN2j4G
Dk8e7KYod2HjXPHD4klAF1YtMA/wbmWSIKd0dM4Zn/R+8sFJJlgUVbayCklWnFPMb9qDp7lqZEhz
+5kWnGaIH8IFNruIkLU1oaj35Jqug2cld1L8TOXw5kflc0WyvDTyCRRxdu+MxJ5YAXzXegaJmnfL
s5NEzHvidfoOfzY5LzNHFGDZcNuW0bs7le9RhpB0jhgBrqC9Ms6hZCbdR0ugUxEA/8DtzOPXCnt8
FVSYWYbkY5myT4DvTjT8XZaiQ+fPPoZk2JVCBqrGIez5wXBTkjHynq2fW6giMl0gIzrnsq/0q8N+
xquhghtdI2JtSP5pmSPt3C6ft2HD/qRyqXkaD6Z7N9Td+hf8N8/+e0+oB66vmM0PTgtirrtDHoDU
dpaFDXH+x2sZCgYqeDR1g8bCiuU2sY9mgNxZhnV83/aqv6EKl8faQa+VZ7jpK2TJ6CcRXpNLlh4N
AWN8lFyfkdM6p75iRDmjsIa9yX7SnxWgSxcLPfJXOEgkEs+UqlZ1I3IYVcU0O0hbzwbBL0NLtMsZ
VkUGp7y13dYoUOG1keFN1OiOjVnOiZ7u25rtcmhCCHaSnbBT8tsdF0oFaSSTgOnREpGLNl7YewyS
U1IM0KPm/xoEn1U9/5NrNtdogfZb/Bfulf/M7AuUvIXcFqxJS8IDj1kzX2uJ+3KYUKiFBcy5yg2Y
gDRMII+t4ju4dZXs0Agt3feoxNkDuGrHLE/sAKh3BrTGqtR8DiApBTLX+6jUH5FfFrvCZYFQWQTI
L1ygXVL/gVHwUdcGTNXAnIB3pbESCtghXr10j4qIAiZsWKPKDpRLJ3E/L+wbNiWhvrGnjqFxAFIq
gIWD9+z0hb93A5ajFtD3gjN0Yxf468T92Dn2vlFE8PhUmH7XvSHiJ4hGX60cJ0O7HBkh/ykCH1wY
frNgauDB2axE7eq/KBrPjldZFJVsxM0y3Pe0CGNO66itiVy/AARUAVMFUgZmkHRLyFy7yawBA6WW
62bZkMz95A7+exszA7MtwHbR7JMBbLfnzkynwQcFDN+12k4/ZZwGG0T9EQWdjWmLFaP1ajWLvuvJ
xMYqOh16xzoymHu0Zt1vOmaI2O7JBySybONaQLsdTOfcifZOBuNzEDpQuiL0wMFs75100WenRDpZ
s9raq1W0UQ24RRaXuYWXdez0FEnmIIcDhF8rANMpenhNmKB6Q9JoF9bkW/qtYMI9WduO9fHF1ox2
alQJbXvuZxIzi8ms7S13Z4nuI81G6gevJKx6hIQREjVVtjVTCKhZjs0SZQruC+FgknfJAI8TcS0r
btOGIrIIlMEimz91deQ++Xq68WLyR/0cpTSzUMJyAhS/BHeRSEo3w36vgpfkB/6uKfNq63RRvhsL
PAsjIBfLkebRw3E+p4/j7MmjJ0lZ9BgyMkvyxdEmpphaN0S1qT3rKbObo4KCNmJVPydz9Wbr0pwK
v771I8AzjuWR1GM7RFVMYkeABmEjM2utuLU+meT99CXUQuU3/6wkBCPVRq8K6AwTAd7svCMLV3Mp
pNMMs1QGkNrT/wYXvEsi/C8TCMKv0XU2I0YaJAZzEAGsH9J552XLcaQRJqxJjpsKA0IaChTU8Ead
1ehTgLlF9I3lg0f1FkmzRUBe4coPOvK/TbZMYDrRpy8tW55yJFr2s584J+SHiwiOuC1mbDSIalo+
cg9oXeJ9TtntNHNMOsn4AMeX9UD8MPQuDNdQ4CAzMWArw15z+fDmNiAWqn0jgNnfoMp7rt3iabTI
khGJ/bf3mydyq5hS8IZxZDOPZUcbMXGAPAQsOMzXJXe0vj1L8y/15uekR7qu3ep5ntwXb14M4y9Y
NKNvvw5ecaKAZ29tcFS2KIv5Y7Pojs4cwj66EQJScHUtT+0QvnTm3SLT0veXW5JJ5A2jO5gWAM4G
xXRXB4s5lixbE48Iz87HftJAjJT2fGbSFLOlJzeY6SLdKFk8g0+SSMxUbDXUTRIIxTIhGW4OZoGn
J2802zYnMpyYRG6TlTtM86EGkJYh3yb3mQ8EIEyHQaIYTz035QKS0S7/JCyPouI7DrtTNWT3LY/i
/icPOb+DgVmHYTfVWWdpBs3grYAr1dXbnGX5gaqtp0xCsVFbO5F7T2la/o3K+J0tINwPw243ROsU
7WMaeqMW9mVMyZCHxfwR/l1EhF4dPoaW5PmJpc6ROx+dZkedOlW3S/06NXghBczprn7tR99FpQxH
NSSaxCE6OlLElrAm1079t8C7U1MDeXpErzjdZTD3S+RKNsqjmDlMDqC1kvxXgSPO2huv/OzSx2Iw
DOgws2KAGajZyWndplh+yNRjbvtla+dIZH3CDY4MaBkgQqeJvZHrg6lVzC5RAPH9l3reMmy5EaD4
11mgA/m8p6kbaU07Ous4dTeYWJ1dyqi4DENQAyyEm/RYEWsLk5dRuT/QVjK2YgfF7hsmKkpCd4QU
SV3o/iMhZmNYBQoaaMxO27a2Ny5alzLfeC1bomZJvrTHGLgKD9OyDDdzwSiPnAazoaZ5HDNsXzmJ
5VSAsCYTQmQRKxRW65Hf5AEgs1bP/aELQw5t/9haHw0m2d4EWDzSfUMoWQHYLh9o0Jv8fk1kDxHK
ToLmSRXnAZ8cz7ZbGhbNZxzfxcgPTPUpgqvHdLRYM1NVSTBRyjmHTlrgGLG/40rAO1btu9KDQ/lS
h3vfqbGLwvOMjE1/HaGSCeN8t+aqruF+Pq5fAbhlthDpwgPOGGACDSjp7Asz45qpbpk946xub5X3
FwFa6SmfVFi0kTGPtowgEqfHDx/mRFPj5l0f2fgcgD4gk5z7D7vRf2TEYzH3ggepnY86C6Hm23RG
wE0aKcUmcRitFk3KrtsqXgfX2ftWtdWVftGCHsaZwQK60aqcP3gS1CQ2wpZ83HDbZLX3KglDk12f
/HFrTKL+ABKBZa713JfIdqbCLLeLh1LY+P6AasnV55IMUXAv8HhI+6aFDDmGjWN9xtlgro4BNNOP
9DjTO4eNGOZXf8nip98XlOHzxVDJRYH1WhRTci+CERsN0v6HWIGzNOV0y5akvSw2NKagiqrbemTX
NSuTP7I9Dm/6IBYHZXUesQNQOJYA97LK3tymG58trZytcebgFBtDkufk3adeo1AjNQ0BD3wKDGOK
c9Og/eFGOeP+mf+GgVR8tM54DuKhfl1/nrCK0UGM60erXzjJ/4vmRdyy7TengJhPJ1P1h9snz1bv
uE+1LrG48X///vSS+z5JJ63apWZg+6WblsYzS46lh6C8Z3zwuqJS+qokH9IZgnMsuEMcf8k/fLcm
b6kN7t3Omvfsu+v3ZKmeHTtQj2y72tcRnufvTzOxYc7f4Pqp+qDdODJRf37n+tkUVcexxqA7BRTo
/YRAHlN4CF91rcfmytvRV8OzMpbcN6ibXuoavnjvBJorf5dMifufnBqGtUqr5zREZFJNTNh0n8YP
gQaoPg5OdyPCsbvVC3KfjrC413TMvY3CifESaBQHfm//HXs3u2fcRkiBO/vfkhmdfhShJ55U3oUP
Wd89ehJEGn/ye5cCuxaR0rcav1ZXjDRqcTd/pM3y1XhJ+8j0zzy35fwQcuK6AevpJT70cEEgd83O
7WIpWGP28FyQf7VVlvfRtAh+ywpr3NJ0+UE56HUc1As0QlZ/gS5zk4KgOM6Iyl8sshIDeGSJ3dSn
XuqJawfuUZ3r5pD58cu64DgGbhLezcnwJ3B0f2mxtsJjms5A2hIv5le0tO4HnuQ5w8W7OS808ZbT
ee4LiSoqxSFUWn+LZeQrnzMDNhjqmbh46EL4ct1AFMsAPOEhLwGV99S/JCsA/P59KQMkQkteqgO9
750vuORFJMeLn5llHy8KND5X0OPkyq8YWNvnhOQPSKB772QEFzJFZUkXRM59isdq4m5lHtWbnR81
BdeJdG/rpkEG4ou9EgQVFl37Z4rIDJATVPQFBujMWZXUgHm7dCIMQEj4JeOyB4QBz9ge//n2wa2o
Dm+WNNgvrLh3wvX1YTR8nFMQgk/LDsk8YoZK9aebDtz+Kp8viQ8DGT5Ktlmguokbv+n6kwPnLViX
7QkjrCWu70MbnTqlNjAcC0pAx658b7trYrekVGVmdGzCBJHQYNIAJRs611HYCGQW2e2oy5/1WMV3
kw8WWxWUwGU3nzk1/HOQA2BLAj3/QeWHX65JIX/3MgQxtnwKLbtr1WBC6jXAX18VjByF3IzMqm/n
mXO8HnV7ceBGqjJaKAsFrYq0EIjVYCs4z07tJGm4ZvsSwFnDG/UQ8mOjJAI7P4e3RHKTrgN1BiJR
vTMcowrI9Z8BDD0CXebRQD2tLnmeB9hP/RDUu4S9JSthoTeZsCGXI/NtptJ+kQ7CwZjr4UvI6qHw
sq01I5d2PWu8y6CtsIZFrN3P1sQ4q0VEQ5Oz59tm59bdO43v39LeY8K1ZLBr+ThOhZuetBr7D+nA
3hCYLDyeEDCEvOJOrYAaf7W2wy6oAvrp2GjqEy9tjwxVkJk4Ijv4c6aO7eSyrTWia+7nBHySDeQM
3EfHZvf3BTcFRKilQnn3l30Nwn520w9YoDhSixnCmC6QbK0vvWajbi0oy1G+qLMzA7QmxO+uLpB0
poO5sDOjj2yyjmBHI+5ckT4Nzeges2DI72B96puk7er975euled3N4sLEcrhJrlZAE6uOk0GFprp
YBVIYgut/oqFsH1UHrY/WxX4x7haHwPXfiSqG/9SoLuLXl9EW0CCEvKYtqV3VsqOTkhQsv8gBWDl
6or5WaI5OIy9858W3lfele0lDH2NkSQUpOxUOTVJf0qoZLfAiPSVkPfxIButWfJB6XZrP77zUSrc
9L5lP4TSgTdVEIYyhNl8X04SzIXa95OnvqsI0WguZ2vXhVBQYx2RXLU4y16+oWZKGYJ/SdrI0er9
iy/L+n4c6GfDyaHWHnFxAdzwbjVszLSj2RlsdHL5VDGfCntCiH3xGo6rNNCHIl3TaJ87Px12aVJj
3rGQI1YWYkALON/QhZfai923hjwnU3EFVtEMHSbDp7FETLcSCbxqGHHG1h2yprgXT0O0akYIuxXW
vvZLJkxeZqONIx0qsfOLxgl1ydtwP1TRuD7WbioR+Gys3fwSWya/CFPwfUvaHonc523yiNlZSrs+
cjn907Bg7ifJdNXvSxD7OQefcmvC58PhlNdqeAkbu3mMfEUjmFDH5/GZJiC5+AWLpvoQN724b2jL
Xsqm4rcSXoVqcb5RYyAvWkbTRVkkyWmIXr8vrBBIVWFaqxjH38bMYhsgGWdonACuSfmyP+Skoyc9
2BfPzczLCj0aEmdA4eVER51dBh6ydw2zEvaDpnpRLWkmVTo+8sC9LJgn72y3lbjtmOSQy1WEvn9Z
Iguc1PrCvwedSlLNW+KlHQ6hjFaOh4zcpg7Lt7oVzm25vug0e53xJR0GkUQDfGl+7vdXs7EE2JVF
T3R51epwvTJwA9oPDeD+9+X3539/pOXydx6ovv/fz/9+6Yg1hEgOBGyHXcTit20zkh4p7ct8Vvc9
BFrcrdmxlvZuMqOBNcwToK5oaEjelVhQJAqKiNtHqeZx8WMs/UuU3E+VhRx9ye1ip4o1QaEXyb0N
d/D+90e8AeHF7nvwPzw8MkqwS+eE4sxe2GOenqLq69hH7Y1rQbFLzL0lGJl5/Xr3/MKd1hfWyste
xXgkUlMNdwXz2Dam7OmGDoJqlYUPSz6ED5WHYjoLA56Rsr26uNiOsXnvfHs8W10+npmbC5BPhffH
CEUVOIQRTI8suAuK6MO3eZ/HRmhwE8kTqjFK4fUT/P2RXr/8/VEnGeWwrQFVyL+zWe2Q9RCfhGwW
UNW8FHmOb3jBr5eiv4i9vOX7aPHw+wIyFI9t715mIU5OHDVHjKMekP9YnyENNoXn3HbrS9Z23UFI
VlueV/2EmTudeq/JQObIHzdr9OX/XhpcrkeV2aQ4d8qIlXGK1A76AMEnPNZoY1gjD334FYqeHAsO
FGyiP1May7eAARmHwLpfDEmrDTG7Jg3+jaRXA5KcEI+Q3Vqv6YLtMk0AHZdj97IqbAYa2cmKhouZ
hXf3+8J6Jd25SwtVZYnLf/CKfcISBrbYEsJhRZAu59IWVcmMmWxm2oFMol58/VPQc3U9hiBfRdU+
QDVxRgWjblnenlVJ/yu7+qHpzH2GmYB7mqdpPuF7mseZIY33gMoYHpuFusItkuhlRsW5kZrpgFNQ
jwvLK9bbR13zsGIVRAoi5I7Plvnqc+yDIirdHiTRwJEGbMOqCQlZcLXeMy8h1Et4EE8t52Mxs7p0
RRGigKdTw2EJ/izySV0L4uY9E07DfUOd00EwLJEg7Fnbn7WCbz9hCbdosrZ2Be03AOG1JSKIVtFR
9knci7Amr9fNxXXMUXgYBk3R/LdFDbPB15He+yAyLmknnvmN75lR80nOkPQjFjkoUnZFUEJ+6hlL
dZBadxHMzF3V37IbJbQ7YejRwKwsUx+QYiBwXCT2M5OSrd0E/2VhS09jQudxysltivK+IHQj9gjj
c5i2JE74lNVEPZRTR1slnDtmn2QArRcFZJ+KDWiMidTwkUW2/HIzBkojO9zMTNHRmVp5VxXqJUtf
0u9oca1dWOlpD6YpfRP8NXbVIkjnJi9t1+gs5MnhoWOKzrX3nwjVmpq3mt6q5Brn8sN4FdvtQl5r
BX0qIRr1PK2xwb6sz3rAXFRK8RCkdG1uRY4IVV1yyHJahnLBgDuzUpNIWHambwF6KDIis9Dt7lSI
ILtPlYCcNdAMl+YqJC560ZGXCECywgLGOCRxffs+Kgt530pEeUsU7bP1kSQZ2oUowhG1YgzCQwR7
SVZ/i8RJcIqFamv8YbpDi1JTk6InXZIj7gCxGxOrOU0ggKzUWQMT9PxRWGJvWa39EkdmpUPVNCo4
ku8RFj6BxCyPtT1Ahhni9DqaACVGmx7HSDHuNoXej3aQvjr2H+Eb+VJ1dfYKBvjSQh2+aTQp1wg6
52syu0jR4/FncaD2o1qTZzZxSGxC8P188lR5QzQcwiGZt04B2ywMa2YXaeJcF7ppgE2shZpRyGuZ
oBKtWkbVXs1+3foZmzs3kf2DLiy8c8X6MKE6O6SpyJ7VWDO4TESBTQRKDAr36Zykw3RAhpUxDQjj
NxnBfgDyHO/7MXiYWG88Q7v4E9mW+ZJibWrp1711XLBE8j3sB8ah1IE7bRXe3qDBARtPTGrYWDWu
fUO6i5m+CRA1/3u2/h6hjYWdbhzx3hbKrx/6Ku9JSIis3e+X5Vw0D+W7DRJwFxONR+VnM7W0HsmW
qEA5ePFHRdqQWiK8oIN/6N2yPzUKGzfeKwIKqEBoMGAYylhl92J9QRMy7+2OVg8LI9BdFzpHx/bx
OSst77kOnhQyN2bfE44Mt2VTIlt5DEsSCiFEIkJBDYmgrK+fRLe8FaM1XnlufYsJDIjxkvhYCSd+
CaybhbBp7ny3+g6b18DB1zW62jnnk0Xhtxad08qhDG8WC34XRGnrMapjVJIT7skgsd/LOmKjW+nH
oIUdVVfCOlo1ypTOEeiBSzSctm7sg4nmp2weglulPpIY6bKcyf4J+pyMU38iQoWGmLkgOT7O/K/N
xk90iMHLYsp9COt1bwdutC/6JH/nkX4hy9D7N3WEiQQeYIqZbQk6lhbhF9LA99oPSlzUBBTHYzU/
x1Z/QjpebVNayENHzuA16VByxePY73E083ReeqxW40R/lt58KgH80YXBfM+Il11rGhDCmaQ4kmwj
jtr3MNalRL9CBUWHgD1PQT61+hF7MciGTTCI+QNMUTo73W2VJT2IOQSXbZahYUlh2gLFlQBMZPgl
eu2eVDf9D2Nnths5smXZX0nEc/OWcTY2Ku+Dz4PcNY8vRISk4GgcjDO/vhejblejqoFGA4mEIuTy
kLuTZnbO2XvtZuvnst4aETiSBVh/CRT+H5V8kDW2DxxgCNiAqNFhiydOekE4Sy71aI0bt3wpkezB
DSHCoW4aCELSHra+0QeHyKPqmCf8WqOXae5zaEsOX9CMc96+mqFWnwhAK9pECa3+oLwTXAPHQC62
Qu09iAq5AvrM5hAbsXUZFdR9L4qdWzQj1sZ1HYQqbfpM6WsAi3Pqi1Fyt1vaJfCoKeObIUg/C8VA
f6zA4dL5BSPUUJD6Mn/kDS6vvtPU2x9//ds///3fPsf/GX2XdxSJuBCaf/47f/7kvddJFLf/7Y//
fCoV//35mf98zH/9iX9ekk9dNuXv9v/5qP13ef2pvpv//qDlt/nPZ+Zf/9dvt/nZ/vwvf9gWND+m
++5bTw/fTZe3f34LXsfyyP/fb/71/edZnqbq++8fnyQUtMuzRUlZ/PjXt45ff/+wHP/PG/Uf79Py
/P/65vIC/v7xPP/6zpKGoff/9UPfP5v27x++/Q/0JpYvJFedlJY0f/w1fC/fcd1/ULt6dmC5bO4y
kM6Pv4qSWJS/fzjuPzzhmjRJfF/wIBH8+Kspu+Vbtv8PE8+eFQQSArBled6P//3i/8uH+H8+1L+K
Tt3hAmybv394ruDfr/7j015eng+wwbd9zzUtCyVr4EmX73/+fKCdxuPN/+HlpaPmsFeg+uDbEfx7
yqS8AwNLykmfMQDoJ+jpkV+ua1nb+8Kklz45EVWHsRCJSLQvQemjwAJLh8+L2VuNylFEQQrkAo1B
nsjoChuRyHXqmySS9/SXjFU/Jq+5jostARKnHCgzsOOpQu5Xv8auM+7niLH5HE4ocSRk3sKRGXAK
wggscA99a2+mNO0RTeWk0xPT4irmVhLTaV4gMB4MFBNFYt9zhOcxAMPMBfFk+6QO5DDFoH4p3KAR
bjSF4URmQC+IKthkxaFldiA01KsUJCqsEn9PqR5DfKUULyD3IOMPvwM1RFBwg+nMxlgzjP1M9JgD
csiy/WB7S3xBXF3ASX/I1oz2SYyVEuEZq6J3dsZmPFgkEiapcM6eASyx5OxYBGl/ZpYhcP2cwlAC
doL0o6DKB9T3ZSUeDJdGXMT0lwbmr8IW9nNFlC6vLEEMFhIPpBMosU0G+0NJq/4wtX3ftuE5dXyK
FnrGLz6LXFowPSKI6Xs2fYROCMhMjjg+Fy8kXTO/QhlgHgO+vseRnyiBA3FsF+maTMHFVPG+L6AT
yKB8kz0CrnZxuXbFUIKqI7DRN8PyXJU21YECkWjre8/VxuMcVMwHXSc/2yTr6nxtd7N7Eyorvcie
mB4T+DNOf6u6EZA0gqV1mSuo7im0/KzV8RnOF2qobU4pumn72dti9SIGCQbgDptVs06mmHqoVk+M
ifNz1xrDBs7vefbq6m7AvIdWRH6UZlYd1IyKwp1IzGseqlry9gD91YE0Dhnr68rop+qhcgj8qzsj
Rz0LSq6qp0d6qr/tavxlcVYinyG+lmkSHbC72pw0DpHO0n0/zne6iDeNlLgwnHQzZLDLuo6Xy5iH
fUQAbJmpwKHo3s1WMu/cHpawwzb+0NZqkyDWx+pVopqtOAA1HRrBpgS1ONfdmckCXdso0buIvQMd
x0OaK/OhKfuTLrFuRaiWNik8gcGdp23jSUKM6dr7AgZ8qBqx75sU1/2Mxp539hAO+l0Lw6TMp59F
3W5Vo3uiksOhyzg/8ine7YkwYG9AN2zJ+LZT3XFEJXXFdEb4SMwsumTneXFbue2iCJJSUX5O03RJ
ss9iGInGGeNfPfPRfRuFoBqg7/RWf+jS8Gh2Gmt3Jr7QA+y0yQqCfhUd0lwvQjvz1fKMbdomeCZC
vKMS58/Oo7eCSA5Vkm0fg2npS9Ww26ooz/euAg3XTk+WQSxcOhF5lJXZtfMUhNyiUj8jN7+dyz4+
F3Xf7ITC1I0KZVicg1ZTbVCrOXsfCNFU2Zy6e4fzEOrZPHtWLh5IJiEgHHEFd75z52BGYlBlmuRq
tZl6drw6ODYJSUq7rLWSGyt6LWj4bmCpzifw/0cN3Q+tWPfRl229A1jyUPvW0noeN0JyYXiAB+rI
fZvDhvD3Z9Rq5YtovKeQSc3QDe5+gCe6RsONa8uLf9pdMyPSBv1QejkYSI7Xh7Cefjp+Nh8knWg/
mm9ZQRZzt4ST4EbvNsXgJSzrix4mlnjczg7SvDXmxmkfMgGFZyJIiMMrTOYf8Y4gMlWDoBKRErKP
pV8iwEz2c1khr0+bo9kiuFLow8+znVpMZXsITDp+yzJb0tkOH9Pyy+HoIxB6053gGCcs4+IFhN2j
Ze/tj8lU9+CZvrWHdcIq21fDDaZ9t4AISlJ2u9A7x66H4z7BN1BLsXULh95v7DNfKEJcC3PSbCzD
eUSqdusMVrjtZzLsGZ8GeVCuHcjGxZAbJ4qegucvelJHiTpGwpB0OnxWH603LTo3mwS12EEvAkxz
byQAgxKVIopxH6qSSFSs7OlmTiwEQYtrCpmqrhOTyB8XcQorAdlwdMqnCkxdPOFwE1htad8BD/Gi
CUmccUaFFv7CQCYyP2XZAREjmOD0BIgNU/7ktuLsp0Zz0/P2wGh1tgPo4zpOWaqN8DZqIU0Q4RVu
mVdiPqmZHgV58yWyXK4M9hGoAvNH01Z3bSw/EsUQBCoYqiGzOtN4VtfQyo+tAtbU2uYTRqvoECAu
AzdefFpZ1nOKDrtd2yeLE7GaH3E7gTS39lMQefjIadEBDyTWbSIUNVbGI/TAUQq9mKf1tqOYGgIk
dGmFH3jKidwJa++tdnMaEB4eDI+cl649e2P0lFoI5VOq9wV7xR0HA31y6Va1WLfqsOEW6BjsrAqN
qdZpcF7HabN3HGc8BZbzYmDD32oD715fWcGx7NBc+FWzBMUSSUuYisXvQO2GtpyDBuCoKmNPVVsz
lIDIzEW1awUlGahDfhpNaJ3hbBV7x2zvOjp96Cr8U9LkT6DifX5G0QYPOXVoO32MnyUjspxN7iGL
S2I1ed91hDtn7kPKfMPHSEi0R4qlGu387ynT5lkQZkTuFFlJNfe+UX4wXiXrKLS+8MPg1Zl88KmD
fAomKY6poT7ZO3BzLpb+HEMrDIoCGCPWcI9gwV7Ax+z4VxUsoD1UPugElAsQXcQeIywWFNJJCs/F
sI5AlaCKcZ8M5NLz0pFWhPlvcDPsUP50H7tWclAZF9Sg4h5+cRLdlPjTIBxiHk/Nk6/5NVIFc76W
Ed4POztVqkZWVmMOYj0vXVEeNPOGotfZA/M16NZVdHbFkhfsVN2N96G91rx04PIHwPo3/Lb3pa9G
JKO5AQ5jXVvda8UHvetLADp+V1yEYXTbgU7bdoYeRhlWFXq6M0dkGU0A6kqS15aGsMusZX6ewWXY
wg+tadc0aEkzxzkpo3pTsfT38+gaJ9NwmrMCv7mp8J+0CTWpPVo/G3uA4Bw6hOgWGYYr4od9aAYk
6qL320pUOjsQgsfeqvx92HVPsat/5am+Mijzd7yvXzaSZT1U4aHoHu16XEDlJIIMgCXzvjsXLlq/
vItwZkXJcQpsZw827TQxO8AlbID6sFm36nIkGFfhf6xiJwFWEQ3HDKKLrIubpoKc7Zqcf2Kju8nq
5pKZjrnyd6bduZDn6Qv5iCFQO4I5t2pyNF2CQaJOHWMfR+4iALByzkJBUyVElkJWqlTwlPh38DjV
BalGBtQ/rA8gMIlUiZGz/Xn+YQqRVcIVNArMvV4QJhgweO9z+8jQ1HqTCCnWfeG/c7Lxt95Azl3k
ZeZWO0vsJo30jTGyXdgDDbRQToyB+P2klSscCCF7Ym4/qZ/9nLB8tywbMiQItXAFSQu0puQY7S1Z
DvcVS8xky3kjmHHfYgkkNsjuIK54SI0aBAg3ApDIxvGJiYjN+jmdsCdPVAb0CZeecgaTy1kmxSTt
GZ2EuI777Gjl83U0f82V1Gs2CFaGgRXDH4KVk6C4DZoG+OyCQQoRSOEp6qLBeOnIkxwX4kChUrIO
LG/TpxuEeJWd3da1xu9UVYe6BiOJv/5ztifw2ckoN7rBT966MYLmcjD3XeaC/sVkTUiXSbYWYe/T
lHS7klnxSXAaElFt4fAbk22ikEgz9F4TYoDjOfWqSxp3DCFlfxWoiZm4PNBtsFajHhfbSPtgZAMb
lpd75NA3ABMYP9xQQRqoTad4gysMZAh6fyOluc7RS121081wzJ1dmabmvRkPe28AqdXI+DTY0G+c
2AQOQvRHKebq3gt64BsTqnCNJWuIm0vgsfcUkSq2faLCdelAsJoq1ommyNWBrbp9qk3/LLHbri1j
SYFYsPduNjVbJVx73xVfFua+65//tTBXzILxXwSDvSw/k16j7hMxOWJw4GiD3Re2Wd/6mda3f77S
phnv46R1sGC460gxZojKrxI557VvzWk/jREtGijfU0FWHG8Q8jkM9/MUuLsuRCrPrZIfJFKTTWlC
Lhgt6xvbdXqj6J+bDBgJf4LLMysaTqk1EgbWqGe0qvUOJD1MO4PFgRXoPehzdVvr4lbURb2nFL4a
U2VBhTHQGSYdg5O1nwKpy2UYIdW9b+wZdByiv0DkyEUroB2JBwJk2LqjXZ9NG1TQGAPgXwwePoWX
8oNqn8kWlVcOKwFd3k6M8Cm5lV9NaZlHJHb3eAu+8gyndEMOHMVyJ2AORduilhhuvIj4Z8PYx3Vl
cV2W97EsMQLW9XuIlbdFaUOCIZIAYoPyNUA9Bj2zD9vLM28FmVXCsjHO4Xv0F89A10K8bZbjsYYw
RcfzJvQasa777FoZbcTRnTyxQuo9fcN2W9c/JxD6RL7iKexo0hURRrOwQ1LdGwnEu6zhxsq3uiZK
JoZTGxfK3GUNGueKSTkwUX8zIr5iEgRivMzOegiProuzPuRgxRkCZ1omzAfSLiB2jJD0R0rggNFd
7TRXjJIZUHwMSNiKnEUJJHKyp4mV+81MgFhYYZ3yFMWGcusA/8EE0dLEILGEUUQokzjzkTqQEBph
FdzwzpShV4g4fob+bOwJWyGPDCYazt0E45/HTb1t/dA96IIAA4dQzE4MG9knj8JhdJmb9a41QXP5
KkluVWUT0duot7SKXFRlipxXd1zhy6WEGeNz6nk7LO402p30nr3lKRXdcA0jd7gSXAeHbbKLHUiz
NE8Rfimd7aY634XXZsLw2mW2dcWs4e+iHkCXs2BuGodAElIGWL8gKtbPIaIGyI0K9EOC3qyzHwoH
tY8EWauToF0njkloXIghJAzkE7QpSNPopFeTTsmbDcTPKJ83HoTZFRN/MpdN7+xG5LAl6bBvvXm8
mm7NJMrgxBckCISEbxIxFXspdz8Jwm2ATkuHgENtCPqyeGmFA09ygo6DHJGLQVQfpE69Svnagx7n
IovflfdWNo4JH7h7UpXJyoRnGJErc4OEINigh/tvyydCAmChBFeNK/zWkPANhwW6CZWiUsmzwen+
0Ha5vjFTTtmjeuki1tp0MOjwsAxMxnuTP5Y+lg9s5XpTdCMbaLvI9lQdbJl0tzuSAB9ELcd7jFQl
6s22xqKRmVi1xF1r0+ZqvJzswUpwruwzPJWo2KPI+0KFwfxlQoOjw+Wq8mtjI525en4b+io7eaV5
kCVk0kTcKK9LSJdEqJobE9xOGv8B0FvTrD8d1nb6UvFPxCnWNkIV1XaSvlabY7ZQYAkrgWLhGsWA
L7KZzGXYrI8Y1fJwkFDCJ2DYONFgE/m/Izh+TB6MPU2aHXqdgPZPhqWkBivqWO9DSpZAOKBpnCwO
di44zN3skUQwRr80XX12H2gdZsu5Kq6CG0dUN1atbiObYTdzmm3HHoJ7jmqzJVZv5dvowEQAylGy
pxP0Eu3TsZqYv8RHUk/9C6lAwwq37t6ou61KJ8i8VkJARM4JQwWmfpQualiPNEP0YvU9p0L84TMs
S4/sUUTp4tTU0z3j9Kvf2P1dCm/PlRR5GI7WPt2B2znuH5PiAs0DhhvohW1nhC32d+fY+cxWtK1u
u7E4I8bKtA8fnbKGN/jGm+1HI5ub28x1plXZi3lZFve+h6+3L67ZKMmWB3i0HmkawBxuztgBe1ys
Ecvo1Y+Cty7yjHOEbzPEy3tKS1Oe/nwVYgY2J2Bhft1zw0M3zI1vvXwsc2G667YIf4Hxq9dWSrjR
OEKmCJHR1SOz8bbMdzPdBtY87xMVPop3iDdrmIFIDO1qS6m4l46JfzNqXqDQrYY+JB7W7MQmR/Cx
9giT3hls5H0zPRFZN8UmlB4fmhA6vFsznqHfppAJ5yDfE6TCDG6wNuOQDxf/FHd995YnmmZTGNAp
McejskwAkMvVPrsEZCXjeRzIUDFdJn3CiPd+rI455vB1PHNGNQr0znp8nh3VruhJgPO3HNLHXWSl
Tox+xHOIH62t4TWbF+89GCoPjDb6+qYA0UzQRtcwLjYZxQp0vhN0ub2YNP4jwB5Z3z+jDEB0ydBz
3btjslR61ZEO52QlrwVUq1UwdVs/sK6BoGPVclzdQvxlX4Y1HUEwPKBrX1LMmp5w9txz67OIslsH
AUWG3D9L2MX6pnxyXNbuuGpvapxCRTp8KW/WuyoTm8AhAqMybANZhZrAfdwym1tgOabHwLyf783M
HqAzVG9lX5w4YfS7KTDkZhjn35ZtYHhJY3kI6JNmxrvVONHeDgBiIHY/RqED3M3yk00ZkyigjOhW
xANhLnsS+0iU4zx36jNYMZVT/IoN/7G0KCO6BKfinKfA7Gz3gppk3rUuJSsvHV+csXNadR7bCXqs
ST8yjtXOHunml2UJnxcAdMDaWUxkgcTuHG/zsIPy4Q7dCQXRwYEtGgOA2RLXCKbQ68f7TuCZr6Zs
sVbRKoyimhDHFFJN3Ue/PQePN3LgbDcEAkxNZHDwrDGHRXU7n8j0avY1OhqaK/RDIOX0LZk1HiAu
xGqIY92G9nOGSjvM+vmcieKQdoV7STxC1UXocb6wXqpMJjczgXM8trokP4Earkq/t1/jAOlXiBBj
TKPPaqZI4AAf79C6PbRWTC6vZ1a7LiUvJaowYkAhF6CAIW4UsVHujIbGkWvj1CDp+IDRLd0lQfcV
W/N37bYsnwgESHiidYqUtBBSgjSn/MAGfQse/3dlleBAYlpRUeVTWpk44+36oA2AEfYU+2sxRZvG
oQ+57MFwLY9AZFyKL4jUqE7R9d42fU4Qj6aNHDvub8u1PwE4DtSS3YUzA6NHyCCrpCTAHlHzC65N
cDrzxYfnzHFl4+iR+sZM5/vQ9mDnTPM2dxN3z1F2PxCissLjXWwLz1nL2KCt02eX0rLFVeH89EP/
VxA8o3XBgYgktyCV245m0D9+/AZiCMlxqV8TRsKxLRSDiLPw6B5H+UDQODHJSfqLdf/nTELzqsEI
VEWSQXtjB/ses+iaQLMwtbkOAwBI0u9uYvcerynz+5qeD/m2rq3fz16AcmaReHpckDeZ1RwnHR59
wQE/Jxhq6cHmmylDhj7ReRp0xgRY4A7BBAh1xPWbJ3tCr5j6znNYK8Ua7d5I6DJrF+AMGCXYOBrd
+yxBcg/xM3kb0G3SvXYBe2MwOchZrLU5KypeC0R5+gFL7udcUcqh9Rs3VsksN2m4Kv3xPgYOdGwX
A7AdJkgPNO2AqE02kVgsT/3BTOMzOlKcGd6DKwrrGlHQJ2KqD4hKLXq2w0dX0OQwCAjtEfKugYDk
kEHInIJ+SNQ1eYHc1t8p0bNuMHw18JR2Yj70ffKKth2kEHL8LSibEokZHRVt9Ns6FcW+DjkqhEhb
TK0gdxgEHuSTNGAqtr8Slgo9Txdz3Lk4vFnh2URHHFNW7CBNZcJHMAQIgZZYi2IxX3stJ0vLqn4n
hZjhJhRPM6N7gjcRF5skwOFtUcHWWxAJWf0b8aUFEF/6sGKwVseBxmJIhRPqoj13g/7we32qeyJ2
Unq868zS88YAlJCG2SIcenZd5ewSs76ZhhY4jXjFMP/Y8LnBUd/lnXhUyDXiLKRjb9yEi6JfIBLc
+J75uBg7ONxrttWRbdxhW2iSNqW3YpNSlqkjUTPYniu/OYh2WENWywkncWuSzPKCtFiM6g4myA3o
S6JMZA6Qu9WyRYn6XiJK2swxbQctwvdCRfshMd64xTYoscB2gfFoD3WsEblTvGzQ6BILR8w6COEQ
us7OWmqoPpM4vi1KLulziwUfQV6gKcCyjxEZomKVvjKREat8gVEyGaKgJ/48BeC3hrkBTzT8grSH
vjUHe5iE3Hk9nEsHGeJYGo9+PLzKyT50Wf0xd/4imztTDGc3o65PaZD/7NDDAk0YyjU4PWBnEdiu
dBpv3WmDZOAxZghhGTPEC4aBvaTpOlUT3AwccZIXvIoSxGWDEaFLih2sy0YzYsDmI+zsLLgxl2Zm
XnUroLn5XRHhyQemsRMYFI7Y316mxhphkkpieNy9HwbFofKGB6c2OGIkTXXNIxTwAXEGG0dotnld
bMdUUd/o7tmUbY0eB1rs3EKkReurg+Yb9B4tr/hBCPYVm9AfjD12uR+bfldNiXWTRGrTg7kkBhr1
rDY5dDaph/kuO6E4gmnakWkeSPNSLxNfJyWSKQ6wi2ic6ezd3mYW8I/nvjhaXv7W1T1pT3ELPcoh
f3BJd2SI7YEX9557kghYiTqLJmL6y8lOviJbK5C/i9zF/dM6BqntCgWPBZpbE5QjjkgxbYap3pNn
T7eeGMgH6tB3hH6/FaFNkrOD5zu16DNNSi2aPvt7SMhVTNlU94bnfY4JL7iw62tLXyPWsaYyda+G
RXo8s0LTo6WYuomxm/k9dqbiA0tS/TF7COly2kXAX+hSJXm/jaLl+tFGRbCIhVSlQjb61lua3DiC
fcin6Nnw61gdAkaCjKWe28Vh4UquGjEzyXCAiAqqidEChp8rd+Z/THALXz2xcNyz6h6zljA9PGvk
/0bWT9q+6V6RNCByMmBb8veYW0EUqRibFpqhtX/wkNqC0AE7rmJi0rPMOC/Ky1vXq97hw77K0d07
aJ6g+oTGqW8ae+Uhw9wWcdRuFfrxoru1ArDrDjDwOsBDOkwVvYop5Yrv0m1E6Kdfl1/YGKCI6wFQ
sRejUYKMaITummt+Xjsb2VjdznSD175w7DUhmWlOX5mhQPcgfZrv4GmKqbklPBKCHInkRe6jxSvI
Ph9ZTYbqGpDtoTxN7raJtje2Kt6WhAwK+MOrppPluSzejUjOF/Ctu8otzcsRk2y/NR0XfaWZvaIe
KU8zHbOjUhJgFqMrX5K45REK5AoC9vzOvYEq+ms0nWyLcjslc22dC06riN3jokwxdMePLXi2Fcl/
knH3YSZymhgTdaZFZ90xVwgMEsOjGc2l349b25FMKrGw5s5b4QaXqraeNQqxVtvz3sHeOUSYz6Bd
ZX1zcub4Ie/1s7eM+WHH2GFGFzmj+eUQs2HmjeYTmjWSKuONVklJC/VIAZujitJ3xsg4wg/j+7Qh
WwJbbCC2nZLrYsImncU+NT/vEPG46D1RV7VpLbaBRfOpzYJb269fO46XsnIxmknM4TVy4oDVyEzb
7CZgAhcsGySuouKBucYBh4DcWuWC/xTBQcUK9hQBn2RczdUmx2fdRxwWsN1kmxqJKT3v9hj6trHi
yQ95nzyl8/Bp0+Gek5uaAfulLvQjJgQqDzDnawQ2BdLc6SBeBMjTVcd7tpJZX2xqJva95RD9VcFM
VfEO9xUlkJ4462ruBDAINnKw4GRBD8YvDfEmhho1pNtw4vZo4aW3gnZ9J7z3VLsV2fP64hmSHDvb
SrZDRCxm1iJjjhQ8+TGSm7gl/De2YQYlAfOHNpyTg6dB+XRDjzCwq0/+0NXntPY/ULI6exuKuaGW
2bA0QoahEDjoH/zmgqQj0H+NKCs4mzMAUtEs4EUYDwN2g5XtRDcz5eRmSJLzIm5BtPDUmiGnEg0O
GQdCMij3Wq8M/MzMSlmW0t70d9TfIP2HERk8PXDInKQCI5+iU6DhnRs+ASc2yhJrfAHXi0fsFkDD
LpvcZ6+DNDbglIBOgiyzA+W7Ea5/LntV0luumV2EV6QDFFp1865af9su8c2qwRALzfkuqsxLEDKL
UDOfshOyGeNEQOVgTxefDSNlaz4tcmZIeUbOhBs+/dSCgtB4aYHXsOiVRPlVjFoGWmLnsAFf5YRI
amKROqu0qW95gXfgrAMyAp7i6tvq9a8WWiF3O6FRXXWjGhM3f5RCneurNUA4LoK8q4mrBA0zAlR2
GOeRcxLdxjnOVOG2HBowf2Re/zJl7j4z6S/ZpWMcer94SzANFROCEC9eUfVwaZcCgX9mkH7aEYEQ
K7H3s37fDNXzCI9lTTs1wBcdfoBbZIAiFhh8/eDZxB/UNor67JuDIG5P+jErC1IkzNqd0YWoTeTJ
zOQ7wp3yVBn9pSYRc1/y19ta9fOm91kLLEW9gxZ9y10wIb53QvI5/WJ6pyV6KZIxxxvXFesKfoad
D84RrfomDbIzjUBA2xU+rRT4NztfcfIM79bV4i7wYVk52EJ3Fqt7hIDtVJngBsFtx9itXs1RYUd3
9wihKHv6DfMf0kICnwMuiA5i4TZ5EhTQbor70S3vktwyQemINVwUorRDeECrfPYm3iDSFWeRnO2i
OccRnOm4t2hv4L6cGgKaVfadoZP641NK9UuQGj9lglQnsRaHhkS+gq/hd93UYEi6+anogXzWA629
kuuLBjHpUBWgUMPvPzwCtOOg+qVais3Zo7vjLmQ7IdB5hvZrT4vgBlAjc4KYHVzBKKVpM9gm0rLI
hzncLhP5BVbQ6eNkzu95IA+Q7xBfqZTjAea1jbc03seLSf/aWUeLWAsKCsh43/NAwRRscU19bgFj
Z2RlvE2Zf2cm0U8D5G/kAh1PO/wk80BntGFmwGSG08sUouQe5HNR0y7yYOy3PTSWtiEaNSYyp104
HF6YBZtQ9QfX8Djyox5ZA2nD3kp2LtuCT6/IQiCGfJZ3ss42LcqmYwPtZD9DTY4kyuYSsuwmKKyP
NiBPfSigrd86RjjcKGIdDlM/vsTjpM5pJ16bxH8XFQlP1nsMZnxrF+Y3l9eT5XQ3BpxhBBtL9ADn
lkI0732RcJa3R2isxJLi0dxwk+I3iMbf5pDhYQ2eXfhJq9lkqJdSGBPx6q7DEcgSdFvrAhtlNRnW
XZZO5rYZSE91wbBw8lRXkuK/dP87kmpiKprHxHyXV6u2wQBjTI4DaHTdSwIoZxfF6HsNjw8vZpS7
iZT1GPVh8qI7yNBDopJLNc9sdA0UwM5Y8WTpjtJ/3npL86is0YznVnIpTR3vCV9aUsh7i8NVdtcm
3V0ctky6LOdDehaXNWBQ0ruAv0C2CvCAMT4mKbrR5No3SOZGWKlgwUA2j3mw9wC2tgLDfTKULTZu
c29H1bbVrjp2PQChPmweiyLr9s7WxJD0aDsWjygZGoirKwlcrkbIODSbzmwMB7OO5K4YJoalI+au
onsLKJcWvWCcePBR0dtzLxM0kuI+u2vlRxrSvlJVmG0UBQmcB0dcm3bArudp1lU11Gc90vjKAbVb
KD7ufJvkdIkpUflQwNPxCocnqorfIseumEfTM9VTt5U94ceVAe3Lx25ah5RoHEGBUzHXRStwizzo
3Kmq2o06Z5QUolHiC7To9bG2ggnZkzesaFoyR6YcOEsmCYr50qouO3PFTWufGHvfDSD9ELRMuMaw
GYcuiSwZekd80+CvApP6EFh+lDv3Lc4TGgSxO7WH8J3pW3pI0OzIwli5y5QlFt2n1BkDuyF/UZpA
M9+hJmEoNW4nwTHICX8HBg5qOGDnKmpBaoSNubdSD0OiNwga1OaXbY0FsizqrAFyolWRM4mKh+6c
CdZ8+j1qIEIzJCHkTULM6jxA97WsgA7VaAIwTtDAd7qC7ULkqyzCzxm8OSQti7sACdDF6sURp6Ue
1d7/k40oiV+gqoWAEA3WlXkuIlDmAnFvAo0RPaVxg8HBRIdXDVcOsigb0Cof8kF7eyqeLyeYnrtp
ZllHHgXF5x3subk35LOS/bJyJvpXR5JNyw7Pzo4x148JItE7ypISaK4ZnOJoqh7zaWe0ccDkLSYY
oqHR0ZIAn0ONOYB1/PANxBg+mak3dgkqZlxC1a22Rl3jOWQ2RuNnUmEzZh1dGZoYjyCJLrr1vzyB
YKkMZHpwH2e/7Z4gq60i8tSjxIsfluqr76FUOT5BkjpJAm6i7BbSNSnRY/5pdUxaXHaiDvfDPhvA
oQ++XW9Et5w0C7RrkIUFWBsqADhPi9MHkU1bsuF0XFMg5Ehk6qMv2UXPHHYwwy9i1QVtYsdRdUKp
KSoUQmNFjAR6DVr+8QGL3B7uF7mCOEOSXE/n0A4+dS2zbeOcEk8PpPrSM2lJVCVznRBl2JW3s8Td
PSrsebUz7nwm+U56qUi5pjcG5UeIRdSsunNYBXz6/EUSMMTtIShbPkjjFoEV7vXRJEp37A6Jf19N
VQUYqXoJij47LkhfhplpyyFH+ADpdKpPJlk2c6JKWo14lto+bU5B6AAEgKditsNXR5m6DlOdf/Qz
KS4gxfdTYgDnzektTBGK0N51ic+OwujXKOwzz7DFg+5ep77cY8n01r6dGZumeKk7JeD5+q9NMPko
IcnlzJ5tWJkMmeJ137NHCFCKKkYMgC0/TBkzJ0b+FMXwsfOBYyLGYD73MdpmQ/kODJNQ5xlbUxO8
uBEpnJM3cZum0xp504A8WlonT6aY53rnf5F1ZsuNKtsW/SIi6BNerb6z5Laq/EJUlatoE5Ie8uvv
QL737B3nvigkqzUSsHKtOcd0GPb2BFaZ5i4EiHGWJdCDCIHbLmd6yNqBtlDRUYx4/acx5dBl2V0P
ZCmFGyulHgyzF6JY+kOXOj8QGl40tqWjK6Z1W11VhPLWG6Lvg4U6ekoMvMqDc/A9zYrHPcchJjPX
5YyOu7bmO9O3TPfecxtz1KctjrZwoedkgE8EfKKpVUj14DbSrZuPbhGdxsBov1nlH6U9iKYmDWnl
q5PMg34DJ5I1c/RXjN7Nfi3gXuWi+UPsKu7/ngobSsqbijw8w8Bbus4yTzP7wKZHvQUkHZN6PD1F
njB3s57J6QoCBOCW9bsm6WejxjRiSlmCHwbyLvs0XXfpxYw7gwloybS39d4HTsa8ZPVBz7V8SXqW
q0nQvtknExt3V+mExW/4pMbsWNQMarVG8yE6/cMvJdJoch4ePBLmimhu94MyfqGs+Vlq/ZTquDzh
UMvS3nmQLLSzeJmsa5nsIdZ5KM++G37xNru091JEoHnsPA5x/pJUKRPf3jaPYayCN8g8uzpYTKi5
RerF7G2zWj0PLb8bgc5t04BnrtX8EpfzxjDdemfNsFdiGgkrM2cZ20c/g8KCzbBwkKop2DZd/Tef
cbmhznrN9ZQAquDY0o83O2LAYE/A2iOru+SD9QKfGgBdH7JizKOdGYw+3UXnez5B4Jtc9epPCF6M
oHrLHD0c7abfqyGr9zUKiIch0yyrQHn7wQz/qgW4BXN3fiMUObbkH0+l/lEb3S/XQH88ztNPpo4t
PuHW34Wm9dEp9Dd1VxwTi6wbpYtzQY+GESv66dzk5d3gFoWdR6gFF/DiN2mlmVZolNZBGm0Ch5pq
prtke4mJf917BZLTbrsc7GkJSZJ5vkU/jAYqJpFvPQBD8oKrB88gQ0iIhYkIQDfygKPl54FyZkfE
NgxlLR7BRUAeyYrmHWKNu/NtJ92gy0CallukcE8GnLcaeg8Igz95IC8oDBDRSmZtoMchw5U3OLtQ
DVNvTd/tF8PNFscqav6QISvgbxuquRtRh7n4QVsBwT/zE0jew3vIMXqN12c+E7vl8Olh3OJk/Wkn
PSpw6gwCVAiKHzj/lIKzjTkx4oWZG63ojmcPk4kai6Kt3LdR/Qs+jXcqWKBOfvuEzb1lP0mn/Tg1
8cUivWzqEV4ECsOMtJKX3rfO7oCDoUKJEmAIuXiI13L2LAv/GF0umZ6aZLE69uqWGSUew640D0OJ
SIshAErzZIPz5R1ZGVQsk/SEpbjQQer+cKz5lRC6lmK1kIfcQKIbU880qTx1OW61rkTwjLXoWfbA
wFA5Fnh7OrQn3NIJQekIX9bWcgZrrEsyMy9m8d+sJQ2RkwIf3JrIkexCfI5dsskiCPAImHZ1v1Jx
8tHD4N0ZHcdmHf5y+OUgjzGRlgRNdIwt72/bWu9m+CfAxmeDOthI1BwPrsHUaTblz57AmCQyzENs
+zcbGOzeVd5rVTODz5c+5pyE2U4Lg/0nKa59aq58NzE3Niz4HTUD515yhD1IVtTJIiLASvg7OaBa
9tULDvy1cGx1NJDwrGMju5iKf9KzOb4VWrmrpkxf06Apt9PAGbdhYDYCs6tr9WK1jON5dIUHOcsf
OQQ2Tuo+hD3poN4o/kqZf1hmaq1GKscVEjTmBQnMCMC/1oO7SJ0BkG9I5nGOgQ92GVMi4tnv6CZR
IlmU+KJa10P6NvjdZ5qxVnGd6m/Whe3RA91ayRlzhPoxKmC1eTPmwOcb5zCkrJg6FxJiuzVcO3nL
XTmt/AQxtoy6l0K6+2gGlG0wVg0CwZIwthlq9rrk+ehY4hIpWk1wYdjUTz4xJhRocHlC/xtKyTdM
oyv6rgitaooynGDWA6tNpjQ2innmaEhNuo/F7lAUarrxrTLRaZ7R/v126jnZM6BKiBOTNDtTHFHB
eOxrsZdi/tELQNd16b7AZS9vTef9gLoMS5J5chD761sstHUiG5DjeTuBSly4kSb5RE7oEaOSz6/G
QChIixNkNYG3i/rum25SDlQi2I0aTLMGPxQZIazTiRY5uEy5yfv2uUCUix4ihIg590c9AdBr4/Fd
JrZ9anx8qKSYf7crJqOwwNODm/QPvtaaZNLgVrLIY0JQDCTxAKqnUep4uX0lAeFbE/XsERmY1hES
qMO8aDf5Hi30HN2EQ0pc5gf92kklj86erRyjTOEjEnF7gPY2U9ouNYAfd1W/Bk/od10HJxBNbJbR
ebI85jsOIlCmcd+Igq52kmFzn6CcsBlzI+N+RsfSXAh/+M3Y2iSmISfQG8BG+KecfQTcdobViEHO
Dy8PhnVKe7G1XPNlqptL22NlygvF+DBFHzp52sE+4WGNVf4n5CDUm8Vow9rEKDJ+dujwb5V3hja1
omP+Jx+TQ2BGh5yWqAFkNRAYVpqEMIwebYlbVd4lL4sXFBlrZVCQ0lgstg68FOBZY7HxJDAQVzoI
ihZKau1qCDeoLK0aX5mx6TrYCLNzSwP6XhJVQ97B7orCYy+wI7YBgTlaq1M+iW84wphYky+xqE/4
kYfJq1GFSHom3AVFar14hWOu5+gOgs3ROvdJDoFhSshLZXNAP781YxAANUjWoXMwhmJ4Gsl0eJ0W
yxY5tDXaIOKbsvIFAYY8WA7rVGDD8sUtZ1aAka0pnv2fiZijj5mhIWYQeiPMAxsWUevCK+ZLbELa
iaZA/VR1tzKaufjUQOxpqaRLOG70q+/C5hFixk0YrgsOaHycMdntmc0NbJuYSqPM0jXrZkYc/dKJ
1B61CzDQh0KUfyeLs64NhRCRZ3DNXAbxTjKc/YZkB5Bkcq1D4m2HKjzQyAByJbz2zSdyuWWkswnT
kVEbmB2cf0ogJywwTJOexZKlJifbweUhHarGWo8ALWiH0/qwng8C8Xrq/UlLulh5VNM8vY1h/5o2
4Ft7N//eVTZM5vQzbanFP5gkUEVT6HphUl0RLbeye8wSTG4yKU9l4oeIlOdvwdShWqmwq8uBUlLu
aqvH3kZJ1CSHNu8ew3E+48N/64bwVJyIbEmZw/HNV5Uksqy4KuCTSF7C1ZC2CDEliS1e9L208bIW
elcYC+N1oP1pjvQbkr/WlD43OIPI7pSMIunWqkTjtmLhfRbR9IywjHxMQbvV/wWQ6m8VDO+MdXCV
Rz+xC2MMrMAmtCltXYprKAIoGmSl1uReGic20y9m5/lucOlYmQ1hgYGg1J/Kz7SPmhNcnL9CFb9Y
9cqdmcmjcjzMPjY8o/FnMCLrc/KMFBcnf7ZncG7GeCC58RRUdKsVEMG0MkOCR/K/gSAvuM5a80mR
wZ6MGJMCf7gYb6U31JdIpt/a1hdPKBKJxPUw0OgJeUxm19Y+7DQIy35E5iQofcc02FtYavFW2kea
qvYxiVJUg5we7aNO9H6mgt7pVsLglINFuen837Xlb/ebOPHltiyD90rDKoo86N51hyyIA4XcVg5B
xqpQ9rliwDt53bzD4oTKcgID0zObospxaLfoyf1m6sbaygkmFC5zcVLEZZ68pvT3Oe58h0b8CEOt
IdRt3dbo67wo4ShmRWZ2CqImIwN8dEHiAmVWYXSyLGmgvW37Q5WKjR2F2el+4UQy/7p2vxlo6zU1
WBPEVQ3QzZaMYCmlYDTwM03TjkPK/eoQBSgXCjwSpuvOBx+4blIZatuNbMYp0e6GSo5GdW83p7w5
e9Z4Gh3t7MMRdqslGXK6GaE4YY8hp3OrsxJ1CpPXEPUWFCuzgsQkL3pmdRCV7FvLRRkzUcMeoFg2
VgcvEZImfaLOuLMUSrb0hka42MNlrs91JI5lPNMs1HKt8C9i/+6ymYMIBC0riXJ/26CsO3HUGgKt
N06f7yzpe4cRPsg5iglHtEtnX6bIj22BDvjB8fBqtFForNG6GSdn2Zr37Xq/NkRYhxNrxCi3fFP3
i2RyLrrGXuEhJ2YQ1PDTSyfSnUyLv0nEmsKO9/ifVhMwqZMTtx+qwA4x9wfgNdFJyQC4Npq91jCM
Q13+JoxPYR+k5ENkT2c7M48mNoVjCNYw19vctp5I5xIHv4eog6SMrsBvF/3vLqjHi92RkeNRQq5G
PT2FLQ05lgwxPiQH+4ger27E+S7ss6cw7Zf02sWOhuoRb5hLWM8IHkfWm3zgp5nRQzRJlxAjk8yx
TnY4+qHMdaVclUTZTFNHpoptHceIUj8s5nqbqGbcgC1xn0Ix9ewI4FMg/aHF9Jp2j8C8jqIUq2Tv
bGcye9y86/ZmCXTLbokP98eRr7xqacpEjckCYnFPBKTxrOyYJUnR4yIgFFove99fYRBcgoD7vUhY
KFaWXUO4JsAnZlTjxX3I2Le+JB24+yQYAMrcry0XtrwlpqUPnjLqo7NcyOXJjZ2M5FkoVlA66o6q
1O2RaiAx8xOS2ffUNaFlEC2wEZaVk47jDSQm4ZaGpNyvR81cf247xBV5HqKA8y02PZWUTXwkorHe
eoLFupn9NnyswuZVIIk4CZD/yB2peQj04789g69yX5upAoSFePlYiAu8kFNQACk3W6tmzO2ZdIND
jIqAdA8VGNKXCM1YLSdagWre0inehn481dicknc1u68Uzd0e2p7zIogcfCC46tN0aXkrlOIc9mhC
Jb3v3HSZbRElftPgzC9hRUhLMeX9NnQwclDDCbSHLh4zkdvZCjtttkbRwC8FTsk+M4TxfQ7f7wbj
wK2xJPpTQL5oBdCIHfzReExYr//oAqIKNeoaWmDxBLJ0zvYljhEzLcf3vLDsLRyARzr60xrhbv3s
5fq5XDg30UK8GRb1eUwZsiOANH6bYbp3kQX4HMzR0cha+ukNTW4+ecm4KEIY4nHgV0aZXdvIBSZJ
+MzgiguD2GYnZcXJCbUU3k2LE8KQ4ypg9B6xYB5KJODayjiOelcv74wfaIYJBDEDKKBPUOnhceVD
sGaEd5AiUStYzHLD4QnRJ92ZYDKuSympBcy5BB3cM+mD/L6Co5/VG9Wp35btRpyikRqYTekS3aFv
pejbnVVVv5Ku1DvfSuttNA0mvWyiybokiw9OYRDw0CCmjvkEq47fjBNGj6nzKfC4sdGLc1uKYdek
MMTZCdfGWM8bGaPfNUUGJgI0XkIBu+Ce3Cp/SlvSj+OsRWjcR6QqkcOWxOGO4M+MNIo6mfdOSe8+
9DKx1+YEACYNaHPjFER1uY0qwq7RumEynTe2/4u+mf0kbEee59h8rnSPJDQYMtB9pnMJYnvri+E3
r7rBOQocvbd/LtmbwlLqBJeZ5nKf9DRVLkaYV8eU4enXRQ3A/6iS6W+A43yFV+7sMCla104/P5AP
YEEbJx3HdonY4qQ4QJksUgdGoBzd49dFkHjH1GZwCeo43oqMJLrOPjhokWADQVcMnY+IIcXKlPjb
lQ3H0bWOLKMCyumxK/b81I+lhd2bEQRx7z5Ktg7bJAVm4pFDWKXI7+3kRMszObWB+M3Jn19JpExG
fxyXbY/zKRp3TtYsB9wNeJ+/X+duO6FBq4bJXjVUDSc/aZzT/Zr7n2sEYDwlvh53ocx/MCB0t5nv
4LZaLjrzJ3E5/rFJ6GNU5mzg5jQEQ+IF3uacC5Yi/KxBABQKv5A3NmoVOt02EFfHL6xT0/fT2bGS
JVSda1MbYfvn17gyRyb5qNeYu1pU1TCvAEHPJnJuLNZ0z6UVbaQFfqy1GeZE8fSz0hRkKsmxLixY
2vvFYE/2wSisPVHjHioQYg3dDDHQMJC+ZCWLSIAcAdlZ7SWTtPYQcZbbbh7/9+kwwODtDcSleklx
qVjznDzEABE9GVYudbBnBsvMLAnO/1w00VCd5/pQkmt7ISkMjaLIAPD1T11NCaCcQC4Ksuj8z0VX
eNHZnYDCWMwrffv7bHanLJ3D8+Sz+izIggqVRg9bwi3pQ80xt0NTDR+wP+ZuASNDo8rS82/8RUQN
tAZb1L7Q5oz2xRQF52R5qRirbl1OwXEYhuiUYoYhcRY8ofOsIh1fcg6PqPeSQzIx8QqW/5DJaXq5
34z2uUvDJEmm737h9ivcoNUupTmPjIcBXwhKs5hqeca129J0mpJ31nUQuZ3aumFiBWzcIVw23a4/
hlVd7SEPOY8WLOnNkBf+SyQh/Zs0Ew1RzD90p9/hUGUf9KpPLjOtOsFwhl3VPQB8zX7RrZwepspO
38wJxkfdwKH0a2Ne2Ulq7vIotciCa1BIDQm8lCjcZZJSIyGHZU3HvTkrZGQP2Kk5piADRIb+U2YV
ktNwRTBM/5nV3QZ5pPhdGuzStaHM61S338PGQsdVp9mT1dJ25rf/lkbVlnM54YCalJx25JzmLXKz
wXP3jT3l16ALaJl5ao/iSp6c4FkJ8UG+CrkND5wojB9Bnz/WhuH91YpDSDaYv43lYN160/wqJ/TI
8SRXnGX5auoqoJeYm4e8jZF1Nu28RhoAy4H68NWoC2LVCtl/OlSq3bxYH5KqvdTx8AGoRTBxAUKZ
mSzJW/B+V2X1qDrxaQyeRAasHUhiNtJlI3TeK1RJ77xdzkmKlZVIBVFzCz5yYDtuxGB57yY6Q6b2
ZUASJPcix6ClHXnx5f5cM6qOw1wlz/ncWW8yu90fBGQlvTmOfq2X17eiAr+Q6S4ZJ7ygJeMZ1ZfT
bb4ea5B+4DXC3N9f0HckC43ecs7352rXPlUoEJ7SjB+aPe3uf50ZyN+YTj3fX8EHTYGjKSP9Z/mE
ohburopLvubl7VJtuhwMGDrf70UISw+H7jgocz6b0AACx6jBHtx070yk7g/KRte5eYF1+9/PwFKY
4kZ83RkPMO6azoB2vrxdBmVpHdMG3t/fTg8Bah7EdOf7vaNIrj60Qgysy7vdP19Yp8Arg8f7LRKj
5RlZPEu45RHuZMp9NlqMcpfHegIMbj3Oxu5+kzpEQE4Pg9P9vTzh3Wph218bHTRHEYztexLE3ZPI
JJouXgHUwQLLRadzvzn5mKzvm+R+k+F4tQl1635tV9tlGJ8GA7bB5blRw7RMVe3X6xslbp06flcy
c54svpf7Y+xpds+zgxn4/vmlzKw9OXp63Vc9AgjROmfLLry1QnDDIi3/TBtEisyj62czYyvpqX+/
33JMcVaBwSo86HlAMly9dhLbqqMNA47dfvPr+JY6Xng1w9h5g/ByiJPPvEvF9X43mRZPsmncr1t+
bD6ldD2vTmLCt+vzZ6fQ89d9Lf/WqIP+65YY2heoLO3XI6UWLzbnnK/76nF6xSghv25lc/FmDSTt
3D+AAYLKM6f46z5fte/pSDSnL9FFEYSjtkmc7AjWmq6YEeJ1HakaAyc3l5hWEC/dzqymP0betbcs
D5/Q4h8LR6E10eFedwQEWAYBHRh2zH3jxd2VqSsRFc1iLYPqv6Jw9DZT3NTXHsf/yY+Ng+kuHBUO
Q6umbtqrNqsADoxxsK13WgHWNY16ItyXwstf2B2Z/yhKJuUdsRX7hMQtD1TauZLhmxEzlg9MAIoY
5pGMEwqnjlGon91qqMj2c5fDdHDAbDRdmce7B6cU797cu49FmXt7LbNf91v3i2yEHO7VqIVBtE4n
t5qoLELWSi6j+lhV8HRj74jrwnyMW2FC7B7SiyyvckTk4WByZem7IWOW4Ew/xLkz8s+nNjIUpQRd
TN9bhjRpsLLuVvvUcx8t5J+jNdvnsCrwqMd+uRsYvmocvIwiOOsmYUcrkAbOQ9O76S7Ochce7ezv
HHyhpIFy886odYMrU6PxAhOZ1W9FYFGJQYkCBzsFADb/0c5d/7HJrV2INvM0wiTeG4n/4SwfBeK5
93i/dr8gtfdd0g09dFSx9M8IAIsGHFwVqp/7dmr8ITomFI7m8j/c/xR3zHxbs+m2IuXT5Q1yrFYy
JCwmHSPuJo/HDMICBzUW9ofKxVRQzThaQtsnjXgGmzT0aYdh2RxXQ9OO1xwg77Y1M3Ts8XNLt+cS
LJ/y/lu4X8sDWmseTfn1/SbZDb+ZW9n7yUrFI/Nw0lXMnpzDeBu6MTJdTOZXOzLxtfaa1HhQo2NX
MQfNcKWFkD9CFzM7IlwKNzt6nEi3X0mhd11hBwTAKo9qBsDBpJrgPFPpW08kf5MxKcQPY6ghNml0
VYlukIPeLxbzBYVFvjXxTVHN9Dvmr5DQBkJ7Gd388UNIFH3PYjdLMGYVIXrvsUnOssutdZoYe0Dp
zyS1JxvbqgzEvZN3YW3LUvpcUsHuuhDthzBhz1D1sZ4JQkhwRLlncGxIXH5gMfZC7u7PQbqPyZwV
2xB+PAYs2fvQXvpwF8XmMZPxka4IWYlVfRL6CcsGucCZ+xjTb2EiNz1qyTAFyVPAQT6SR9OS5dFM
gplTyH9uw+wqj//cjN1+0kyaS4L3VDZN/36ovTz/64/3l2phDaKHXF4KbRgGuKGzkQB/PeK/Xvf+
hPsLcM6lrPqvu//9tl/XXcDJ6AT/8+n+/Q42v5Dm9O93++fl79cs5DnN6d//xf2t7/fdL74+439/
nn+/s3nfTv884/5vfr3l/Y//+ue/3uf/bYevV/vvB3+9oglOZB4sxEAGyCsoEAfwZfEOCsNTTzf7
9K+LKbylZrWMqf+MTXqZahODvpaftKL7Y2P1OdYqzG6qtk5UQxGL1+AdOqI4zvbV94U6KXdWp17t
WNdgVpKIrERFyKCO1WlYLqrJqU7AUf/S2hy2vlqWmIXxN10WYq2MBOmQ9rdISPck8tE9hdgCrQHY
upidgviVHbOGjzHhLKFamcLGsM+sa8NVW2OLHOMeT+Iyc0c/TcoBYg5dhOeA/NGTzokzCJVi+hBm
iGBNQqmr0CA2ybMKMqm4KJ2oxtRQF6sCFcQpI/1oNVMDrf1luWmWCXaWElcIAPr3fGohTqDEv8Cu
fpvRnGzttgGi17rFJpuZzOtsN899hg2QT00j4FgrRsXl3KBTNCLOlfUpEuobLmPkxVM+HYzAoNlj
/So8QxxHjutXnU17/LXtNvfyLTz4ctVykkqzAZm80722aXawJ9LGfDljRU7RKhbd99Z1zMOsLkgA
nD0Gxk3e1S9YLHOEiycPFegDLb7iPcmvDa3SlauD3wGBm5u8MTMmPLhyExZzlzBFPZUtnzaYc2OT
2O576aFVKHtzZ9v2syuCcunAvdWylDvPYOhrhDXZ1AFJ2KaBq72GXRyDFIyoOyYv2dW0q8697b9j
HmuPdh+SB0IeJpZ3Zjo5w+86W6sGYoJrOMGqci5kGDdeYCBNq4czs/ggo0sylgTO0Z7+9NLU2dh2
D8cLdhoGkeKaAZjazAHKfLpg+NmYajDx61eICdDnD/2rq6t8Gy6ZZSg+Lw2Z5TRlfpvjMG4FztKA
BdCx4wRea1juS+KBM6nucsoAjN/aASmFsMIKUjHe5zp8Imwwf2kF8u4R+0zEymhJ7nJw9TmHAhNi
FLYbM/bMfUv2zEPbjiWm2j9z4xIRndEjdgZ9oCp1CDsXtJdJEXEiYwdq8oXEDLHK4ba94eLGyGqs
QO9YJ3Q5NLDj7oe7/GmUaoul/NGVa4qjKtXDO0DNEG1s7e9M+qPOCHUHK8dwsaLxVBZNfLOxS5I1
1u9sKqcgyG8IbKZdWfEMYmEe62Zi4ybec7GAh3CgfpQN4Uwhcvt9asbbf/bwSPr0R3VGJzibjgZG
3Ni90svuX0XFwpqZElYv5j6OWkiMuXcAE18cCuJrQPvwxSratpHfc2i2SSXXWRpwajcIWZEIRIup
PGiIOQccG/jMJ/b8vA17/IsMDZkYOJms2NPI9myJaM9jxiLGPNu7YEr/yBILThTppbuPf2/Oq3Cd
W+nJ8N2zn1iEX+CNzsI4PbZF+6J6nC4+WwxRPRkhEaiCRfK9wnm/InydyU+Tfy8bhbkgZLYddD02
fICpnes+p37Q7sgjuCW1IIm8i1vwbXQU0Rl6c27v/H499HTysqg7lASPbwPU6qNofKzAHnp6tztY
iZde86VrjTM5Cvw3s6YS7jCF06Dzz8yDcAN2OMrHZh7YD8oLfnh0nIX12jSVPpWK+DoUxlShTrJ1
hoIfZmX+GZrsI+tAjXukclfBKoMZsrKg0Zk473ed8RSN4a1p0fIuXrgBo/oDBcevruSdGpBDhxGW
R7D0Djw2lrZmZPsWC8XEp6+en0m0hSVrVq+IB5EB2/GvMCZxrfLn33XqQiWrrWdQATWtMPeSxqC2
URFhq8MZtiMj9S8WnOaxTXXzWIo23zWl4lDa2S6KYt6poz/Oz3sRl2U+qBj/RIfcA9FETCfhQtck
q7/nDjp54fkcVFSz76QL9lB44EpoJ26GwH8P2/Ql9zHTuwQT4Lp2n0uRdHCubLqQE2LErMW8gVBy
lqBJ4jL0iJHf2j0Ofg4rzipIGgtrX/3QtSWBnq6AVaX0L1t9anIPaTzviXLuyJectkOL8w5TtriE
isZaPXdi1abD0cRQsMnYGZCdYRyZhDFup37JdRfGOQcoiT5BQCi0yFdorObW0G/YMxbYQJ1cMdoU
u7Cb7JPjMScaZ9Dmxd5WFdJySeZOy8+aznKc0NE11rEXvYUFGJW51+ckITa2UMapA437EOUGS+Ei
7XapV1589zb4YuJE654muMiBg0CB0TAp0/UlONCfLp81CZLZkAyboAL9R9+K6Z+rmTt56Cci+zD5
WYKbZAxZvE+fZo9SOCTIkO32rdekmqZxSpme0poWdkG6ecZREHng+NRk7cogWzPUmXkF8LuzEznc
YC1ItAg62QZteCD9dj5on7NO4wzeps9FhhpkP5BZfYkaxBkGBGi+1PGl8vtxn9OyIxeWIKTWcS5i
wGGfj22PCsokyIfaw+cw59aWvR81rVlRgWSqmn0RV7d4UupAHOEVMgtTfdNcj76fbPyIVJqmn8BS
mj/DfEQ7MpFWXoGfy5O23avAPENc2VQxqo92ctuHOGGV6Cr6bJNoOSDjNAnlL0SL5IWWmbPq5W88
yZy/+pZ7kMPFOauatGWmlz4Pcfka5FNF8rfzOpXQVuPcW9cCkLCqC7nN2g/S0qsTXf6EUqBbJXXW
/I0FxZZDmo2cUCyaLnKctBLqNrPcO3i6bZm0WwxKDadAKiqRqqkgf2TX5YcFJ6D80yUL7dOdJrpE
00cvBLKtmi5s5nZkLykRw0StgNhNPRrtgi+g7JW/yVLzYOcQNczcesey8AEiL94VCXtRPx4bJ8p2
Ahg6wPEer9aSS9QQ9hum/hsK7+IUa7rnsU6aVRP27Ow9LbHO9tE4e7JHRPiEKmaxiWhM9Bn2wSwn
aSruCLZGzkngdAT31CUAjhStbRF0l8xZ9LFG7T6AYTw6AohVTHT4xvQuuF2jiRgwwiRCXN0gyJ2Y
7E4dxs/oQ7+bZhk/dUP106ywR+TOW41JgKaqAdEKoU8Q5TFRLwgGXeQFq3rEZ+v4ldopJh0TEL5X
1WdvJAww4SRzFWU8bk7Msy+W16a0TcH1SK8YN5ItUBPotC2WqiPzNkYJAE7hxd3lVCx5qlFqzNmq
AsG8R9BDd3zALJpVjti6evgZjw5xAJD6cFGHckPiDincKfHg6imtYX4It751vlOeZkLk9xx49u3A
hH+iZThIqOja0PvOVRwE5efczMbelv5OQ2IAsxnEILvxwGR5xmxQ7mn30eEiHMrtzf7oq1jt4ME8
MTLzH7Qufuil5vWddzREz9qekIkPAnJswxGiC/1HP28/BmFVKGcxlvlMBWfMAxpe+Mt07uZp3pBL
+GpaVbOLjMGDiN4Scexbew9bEQx3Cgmsj3/Cqq2xZDeP+ez0L0MaEFBK9Yt39UcLB92CzmrPA+6H
EYNntYgt5zAnvL1pi7P3Gng11kQ/tx8wLtdr+g1l3I+7iUTX9RLImxa+s06NvEQVh4x3Eaq6A0Yh
ozPe7DFE8I6qhLByKlaO4V5rA9hLJRG/yiC+RTzasfwdDRodnR+8FnX52Wn3T7boloSXGIyvOSOk
MtlUHXPdXNojqXI4a1F1rUerj9dGgEqYds3jqCbkv7CFSa8JDtNoGmt29a7ldMHg03YYocNgm/Bk
bYK+Idtt7k6OOV2rVjEmLJaawEj3HiFWUTa/LGvorZmN9Xpu8evJGka27VlU2IoE5PKKAmzBMPdE
EDnQWZDKzO6ITxLcEvWPzjeGrOaN6UCJnCP2FRiW9dow0euAH2aya7XLbLBcfHUzMSGu3CgCVnd5
SVevBMxuWyZSq++jSzZNUsgXK2SoYlIUnSu7WjmATwlUpe2OqWJVl8F4cdzhVi+S/qTB6+v27qFX
em+BFNkkVhKcRn98IYsbAWOl/JMymUSDv3xJO6a5NqpqMxieDRlv66KINiiypwWVDxXQl0fq9svQ
9ahlkx7v2lC3K9+LK8aZuLD6cGOXZf3GURmQK3AT10XXYfr6FpXNBZ6os0bIdAkzCoBGLX56FwNw
2iAgF+XvuqOJhAEfv+dYXzkVtY3z04+z9KHrZo/VHaYb8sK3KMp+dLm5OAj+RMgl9yqOAX9n6oHP
jhp15BTY9+45GpNvQ+4ZF+IimCpKwhAHMjzgTb3r0ubINvjM0J1IPFau+FBzlm68CP45o72FrqTt
iyDQZjW81eGEpmmAMNCTXckJ+89Us9SYo5I46R6qnb/Q3sJcqkOdWwl5h/KcSbThnrYPSnP+9peV
Uo3BoGnjCOXsSAa7ibFY+86v0RLFQ6ij/yHvTJYjN9Ys/SrXag8ZBnc4YNbViwjEzIjgzCQ3MOaE
eZ7x9P1BUl0x86qkqkUtynojsxQzGcEgAHc//znfAehBSzR3cLuKlvZjo8V7pnqGkaXxTgjVBTjm
4plu3NPQkpyBQp3e54A/0lKPj1ESj4SXnP6OEhD8QP7wgFGFa5CVh0Oif9/GO1q7mGx2RKcyfnKk
Bh3GkblFwqICb/lfRdDdYrAjWlY/9GosDkwt7Q0RIOvNZr1oMkfeImvfO36XXUTjXysSmIE2RY85
NoGVUKF/8IHJ4TI2IWsSU3Ce0bv0TW+ji+CzmG/YKb3EOmyHyBqfkia3t4LEnhU7+cHGDHEqk23m
qAm1w8SA6yfpzsyzK46+9hiO2V1fo2kYqi+PuQXHUzr3Zt/DNfGT7mZAT1lFyrI2ELfUkYhLtmca
udd80QOlyDnc52q48aql0tHCmybBHwWEdgp/qWS3tEtbaynp4G7T98G0N2n5aY1xb6mxOgwWbB9Q
bJI6hfgTJUcjx5eeqYdoOR6bRyO24B6wIwujYxL5SBBRfU6VU22hfDBQS4hGY63oixLUToQPOObw
OyYYBk36uBOTzWDF7FbRL4pDGiV/xM6pcuLDCloP329m48P9BrAvBiXARocSmyEfeCCaRrjXjSeR
xf52BH63ak6aM79pulHSA6Cekr74PC5Os9rHmunAoxzAtK1tp70v1PwicxKekjdKmuhSZPq3BFKc
BonN06KAwPgE+kmfqytCJvmuwXrE5wRCbVEU5zRhSEkp1gbJ3BMhawYbPX8DKxEID9xWDnXizM3h
UhYvwD6AWvDjxCsNC7wm3l2XJ/4Kwx5QqpzURVWxFrZeDkpmmyTlsPbNpj1UE/ZpXFYoHo2J+wPX
28mkOpFboj0bsJXXZoJolOfsUWaIgSYld2sm9hSGV5uobs8aWHpPk9G3qk3KDegr6kIzAjB5acJX
CqBTw7fbFpp8z5xqX8ix3cRmLRBfeneX+Tg9jRF2c+Pbn+KMPSN+HG+a7ZikQ2ydmh5TA3rpRq94
4qr2lXTwLe0Z7WNbLVgV6cfsfCKWlMG4z518NyXZJcud5oYY/LzKGgt6rGNf584EuoxZKqErOFR4
Y5PgjWrx0cCamhNg83B7GCt2i5dWJzqfFsvMPKPvwug1ZpgD0TQKpCggHdEhU/8b3oxiz01xl0X+
E8Rda+PP82NRyh4TI0x1y8I4qC+uekVpWlYUFm55O/GsLj3hPW/WgWa812Z9mGd3pGiDbgnfBH/Q
JsGJFV2AxjIGj1M/1B9uwcHIduAOozq+I1ISbdeYjCbPocfvDqM6d2bXMjzPKi/vibz4If6SMMmO
0Ob0E4vwPvIDf6Pm4hB3duZNtX+nWdZ71QE4mDF6k0OAExp+4+jin3QoSuv4mMSzgQG5O3Q0bm9N
jNKBJvst4NMGq/x8HUYfz3xdLzwFzfJapaDJNvpbgG97O8fNq1vc1AF2o3y2Zqz6Q3rAim14bGEB
HmCg2PVB8cQOCDf+1LyxAJa3rcldD6njLOmt2TaMsPZaAJ/ckqiMNWuqYOG9bTDtrmo4il7TxsW6
tW9cCNCbrqeRIBIFm3plP6dJebZiO76U/NZ1ezSo+u1Z7WS7gxphM5kZmAhAXmwBoK5DG7hbrQg+
5sx2PNWJYzuDv1Ju4mMLXpAXvrkNbZwDfailPK2tW9LW2jYc5wJf4oqSArH1F0iWMCHyNRMnjUn3
IXuNkXlLyISRKB4hseDE9s3SOWKbMYYlX/heLxFdElOYGx8bEJwy3O89tWZr5ShA9fXVF5x96AyF
jJdBwhEQrQZFrKwoq6ckYsxkyHI6ZjpJB3zBGzdmr51NINni3sRXofCFI5xiaX8O2DE+s8fa9874
GQgLW2KbnuV+med2lXNiNjW/qIzWgSQbHnFHy9vagjjp9PMLwyqaZlIcFb/+rbLMQs/0y+hII8z0
ohvYTaFi3peGlj6khr7/9R+NJnY3l5H2+te/1bzMKV0gQ2VXrL/z8Fwokuguz7qjufyxx2C06oAa
nmctGJ8tjUZjYbU3GaN5dqnx88hA2g2Sl2B2tIup6191ZLyXUuH3CVOeI79+kdFjvGl9K9n/+lU7
w8/XVG13bvEzP1lTuepc1reBZr20690nPxoYfTraA1gW94nFPA30A3yb4n4K7IERGZf2TCdUYs9P
Wds7NMLRGDpqtOMExC03dQNPlhQGaB8oXsB+SUMITJJYEPTP7qB4qMQxtLFWXaNkfpr82nyODUyT
TVzliF/sM9g8JWsnSOBtpaxbVs9zKdJ76oOyst02Eoi5k9Mn7ZTceqkDD3Iyk/KL8Anqs4K9IfcZ
4EuX2tometZ1YgFaTStr8R6lmDdlNwCTR8qOw9C6z3TtnRXepTMT3JLW2ZfGljwbUHvZLFXmrmT9
2kp10/WN7iFXngK7qjdjIfQXy+XIU+SKR0INHPLXPVCfsPcAz05XS9JvnbYpH6AyH6m80g92RgyV
9tZwnzugy5qk0l7G+EJB5TMeTO22gWt4Pzes5777TWd/yZyZHSGXRUWamxAvRdL2yyTf2JYVmzwf
1D5waBjuo8LdIUTiN2uw/XacPueRoxWb74h1So5Y+VTZ74KISXpuhQdMB/iVFhm41Hgwtu7FXZKr
tn+ruxVzB3rxwhYmYVgB2u1D5Flz8K/UZfufLD+EReEiNNoWtKm2Nck3djQiDuBQ6wYIWFEO4aqO
zfFY2wv610ig2hbE0cZo2vVDiB23792tYC/w4ufdzjCHYC8muFvhkJDQ0ONxo2HieGkc41OEzh6T
dNkPk7AfGzx42xrk2ybR6tEjx4YZTOKMdfNsZWLt3xF7mh47CVvct2eH3peQYHGuIsq7KODmNi3X
sDiYr3c3VWTj9/YwT7+novev8G4ZNfBgPNBg9Ay/gaoPzvMwrez5rnP691Ixncmr+oThU7/B+aQj
kXFKrPtZ7DKAkCQXsFxh8ez3FfGDWATZueF+5hKGh2T0e4uCWcli/oXCZ7nKexxpVoraqY2YnnRt
GrY2oshT1Gbf7dJQX8uaLaKbu2+mA9ldOdz5uQ2XJikBrAyhA8qnn18H3GJaqhmfsSxsnZrVth0W
x1EonEczuk6R5Q3kPJ8bobW3sS54+LYweun2AgqQRde8ip8CGt2e6nlsrzXuk1FO39iABLSG2u1j
uq7n7qTlWnWe3BbJwipPMhuNG3gaVV7S5A7FjaBYdfvrf/qE1gsCsgFGi+LFzvT8NJioOUNJBCk2
C2p6lvwSpGJvFJY4E8KH1tVShStsRcldkjmQwV3YUrYONXq8NS221AaVoyiT/rlo28853OSx/ESY
5w1LEcx7meaHsTkaQNbXDcu9F6TwJcNCHWS0mzq0unCRpUffuq1lx5gvli99gJQ61tZVrzuOQu3Q
bTtcQ0PHIF02HIMSFAb2stEtM8GUmjjx2IfpcsM7w7F3BTnhchPIxoFTuynZ0KzzkirTcTijhOIQ
mihymrBSmDyKe6IO7LmQQ0rErJZnxCim7MYNOQFWXJV7DO38rP3sAPmH8ubPg0StAZHluubXMmYr
IB3oKolvXgn9dKCpBgCMQ6cfl42nEboS7SUfz9rYU85X3PVA0KmhkOPBMrbNXsfKsbMHoLtlxlnC
RZqkMcvaCOzc9vA09EO6S8EhIJBjPHHSO5HbbOfYnEi35aZCn8lcDEmZ0XhJor5LpgxnYfCJKoH7
g0gXj/sZYxFjTw7y+IEdpWP7ruXZZEq9JomLxbyq1z3HxDZjQ6PryeegCvZFPTe3FXnB0GcBHGNy
yDHIOMqSG+eucIrmq3KoG4GC43tuM+WHIOpXLCg+891sGfYQCfYxzWzcyf0c1T0ja51FTct6ccE2
9TzETOKoWU+cJ6bX1ly8Egi07uZSvo8o786Ul9CAWkYH2GO2lt1yvpnB6rrlmnUoOquuN892fwxL
IiB9pAKskd+QK2BRlxiNh0IesE2shRy4KIoHvbIhskrlglWz0ltj7DZaAwkaGlZAzVTBedx2d3NE
kYEP+/Q4pGV2QDvOb7IxM3aJ7LOL9LnF0ynjflLBlokj2zSb343w7ZXVaf26zjgh6S69pFpDr4Kt
1MkWMxGdFk+Kn4v6gocVC7mqwPFgdVfYZlZZ67dnkWiHLDGDtULrW7lZV9JWP31FoodK3dOEhXP9
+7z0NcGu8zdVvjjKY/KM0FS3Nu1SqwrjHae/mPbbAv4yycxVlkCC4ZDLQpUwzS8nrzZQhDk7nLnR
zZ3mg39ozGbvLhUmVM97SzXMNnbANLmzCXKbRWeW1G1r1bNRuBngBoSuuJShx+4l2kfsdGijBq1c
aF+hx5YlgcZGZ4SK8fZatUbB3mPsEDGHaeODtUEkq4prLRZHNhZt4AhQaRxKHNZp7DqbMO5XBbr4
MUPjTrnEOYb1FHA3unkV6JmMtiU+qIZyPOBISWtv9Qk4NUDrKzE4JkmsHkC/KUD2WwYhlCrHqvzO
kZkcrcxIAeocGvAM3bZZfUjy2cZRQ+GRBS2ETp8IKu0GbsqmbpN7xy0HOgq2VAbXmwT6HHMHqpWq
DFCilUBaScZruMwtSJubeyIlr+BKe37nQJhFRrwD77y2+9CR+nsN6cfaUcP6tx9LRx3lWoZhYCA1
pC4My+TrH0pHm3D50Pyc035F89aokE5bcQOzJfU4WDlbeC00qPfOXgxkezljb3mOLtIcmf/a6W/+
5u2IpeT0Ywkq7wfTnjANUwppmLbz4/spbTNxMxrg9zNoUiAlyy8YD7cH/ePMNXXvu6a8LfUkYdm5
MlDkWBqXPBEWOHIH497utGcw+fHRH7VnPTqKqmCZyI1rC5t3hXcMgUOTe78eP6c+GgEzNK+Jmzvl
x2eolimPSUKvvU+Fm6s1bzUycNV+5+J4bwsor6nMnlQ3XLOR04XR5dfc4Y7PYjhxvn7v18O4jTX6
Uv3uFTN/BzJOy4+5Lh5TmeunNKhfrNaaQG02J2GhIBvVFUm74mpBeFZQDtYyCwC4Yuw9J/JBMziT
RihvXh3IVz177oPGIPrArsvKp1s3j5EWa2ltDBNFyCzFvc28bkhxF7hDBvktyz9VWnfE6EbBAqmO
DTGV+6nIN4rdThVPOrsXRIs0vc3mWRDam5EhFmJ6A2xFUYIDlEZekjxH8h1hCCZERhnP6Htgr+ti
iJ4tfy42Eek3HCeFzf6r2Thxx61ZsouRdraXS5oj0MI3HwshHY/NF4hY11SpEb5QrW97qpx9mUKe
qVhe7cm6w1N/EEHDISTDxVNK17My99ac7JceA+Y2tYJDaCWSMY6RbDlTPOSJOAi9BRXsJ2+K4RFc
Vdh1S1iXMA4CmoSobdvVdxSlnsRO7rW5vMhiZCQkhpt6TCmEpZ8iyWRyGJeVEaL8irFOsP7ry1vo
P1/dDlZOQ9iuNHRT52z149WNR9E3cifk2esQ+2T8x7uop3twYLvRb8pDl0h1qHgIp4QPdzWtm0Bf
um2twnWZ1a/kd+973T1pGmlrvewvSg9uOpxRzBSNdq0GHwAN7Bt2UNlKMNNdGyiuJCEhBIoAUzbD
aeJ5SGrTnEaX5JECd8Mre2l73ZL8tjVB8NRR7BogpbIli/EH+Z8rAjPbXz+J32uif+g//lgj/eVD
q/T/lyXWDr9xyr75HH7vyP6hw5o27jqI3j8WWC//4Lf+amH/oixbOkpCqIXaYPOo/q2/Wui/6DqR
S8c0JaFIW9p/9Fdbv0j8HBRVs44ZWPr4R03xa3+1MH7RpTRoD1I4Bly67P47/dWu/Hkl4WnNuQe5
RthCd82fVxL0UJvJHeWRpugptjXZwH8ycAsBdcscvLNo4IpMJiyRZjAqT/AMvMsqCBF0bmFdxGi5
BbIkvUJKxrtjZt9rZY3vrba7mxidCk95VmOI8APPtHMTFFHa7Ssmz3CKDMDgtFtwiM3NnUHQsaKh
KkJUYF5319BVsq7IfnqUdpG1pfFiI0v8wQ65NDBpdX6kCSXH/Dep3eQQ6HUCakU1dmP3Pc7I79kU
clax4GoKRWJngAm9ncw0OrUTxxyhza43lgqBFws2uLbB/Vp1hVgVlrO40+2EcVWr9G0aLX7orJZX
d8pfGN11nt9GC+STUhUbFnO8KjPbh3EFEzOMjZRKLlBtZayMA4I4wpoZNg8WJZQr+I8t6r7lbIsp
/8wWE5QxqLANg7hyTwvxAPcAWaypGK8vhQt8WIv9QalkJ12bLLsL7dHyu94zwdvtYnh8S9GYsyW6
ZdE2TuXHbLNgyQoE/hK7uBo9C1RJS8m6ACe6muFqbdEj9buih4VQLsiJKBBfspo1VbZomsYQcFrS
85Th7VSylvBYobVmZCCZv1nY1pxxrg8lKsK6CUIcSfhmKAILzM+ToDwlk021mUWJTM1v1tNTkW+x
YYt9lXIIHCKGAXO4vAJgEKxblgNaMwz5Xnpd0vkgqKiuqNPV0i7bU2wMzEkosbHbwHqtkatfcwwG
DH8r8RhgUSGzJqabxE2Yc/G712EA2sTxmXxDjkANfO4kTXRHyx8MT2r9eCqS2bhRneF8Yv+PpSUw
1JG0v3gd4zw4d2av7xqgza+jWQkc53HWoxiE+ACMvJ2oD3T5n9j2PnVTzVIzaSGjA0w+BhIApNHG
ksZbwXz8rqD95lqTGYG/WQ1Mzg1MAnQAFILE+eBixk+HozWYwaUoE4lsn7jOmbBqtuckbJ6CMtTv
B2KnZ2o59EPl9/hNKoLOQ5EFWLp6yKlR63NWLZL0Ufd1oK2ZwzQpBq5XQei5iSdrQA/AKO8CRg69
3AmCi17M45Wye4YemjShlrltcWhmQ3jkKmLsqWlWXqEqyoMED3R2RDvcVI5tHW1kpQe6GNhux0Z+
HLQheugtW9sZc832TJMhgQQXjPPZzSr7mrQ624Q0DeubXO+ZQ7SDNXyzEl2dsTflbCvS6rYELbqb
Sg4xKFFt90kx4LsDw5y+sDXBVYED2DmPU4A7yIjG7exXPSwgX0XfHdqv7rRh1m4dalxhSDHBqnqI
ripIu28c1ek606zwTp9jE8QTvr10Tz2ICZamJ/QxNDGFwW4XfDG0LH5y+oF4ab+0e/dmRuDWkD2I
EcWnDIJ+gQ6vEim7t1KFwZ1rUwE5KTaFYOhVzoYbuI85OlJbZbRwRBT1JeHtgBPtNkmRVfFqWncK
ZyXE2FjdxXGYfYNI7av1hJcT2kI/DQySXHfXciV/wrCHZ82OnSUxHwzNV03Y7Zeek90+ChPjLQkQ
RSnDiegVsRNwWpBdASeNVgeCrJ5JQ6yYigK3R4sFJyYiFDFrUfnV7NTvkd05wH5BWR/DjOalahrK
N0pUUsqWRPWVNhYYwnVU4PbA731w3di4D9K6/5pyDry1fdffDmz74jVFTnRYhQzf9UMa+j6hApig
nmGHzgCa2yw3kQuoIdXicFdPenG2Eywied+PF5c758RyAR8Wb+e57ydmeQqFEkYUn+g1w+G1d0Uf
4QxysuwJSkF41xmABZk9RvixfTHe5HOZH1D6JueQgADh1ijZRdr4ihhUtRSSTAZ52iwAGk0ORCAv
Fpr9wEtBKo3J31hAcofweayV8U7jtrWlrUzbu6WIIIhHNDVnfQp6olfQXgqHLlJVDSPFXHlxDIWB
9JHBWEwZDewSDpzM22B6MQzrWsCpuqRaLKdPEpk9D4APAHRqWsEjj4B3k2M8ddsctmllnKuCbXFl
T8ZNa9X6PZEOiKVlHeFKAIgysnIBea9kiNor+tPcN/b3kgQanejz9EJQosArDXm70jWI6SwctD84
+fhZi4v+wadBfWG4dMUGm09C10irz/kqhUp6ZIan3riH6le+kn5lOrZAtib3tgpMRkNGNXLJR1px
jJ3euMXewMRaFf4AH6sheOcSccG9IuzokBpLzH+IRu0llrHcJ1oZ3nRG5+/FWEQP0EoEdkRLfGm1
QL10tsmRuokL98ZNnPgccXT9VLVWcjJyP301qtr5lMUzJgocV/EGyBRUDtor7oEhp99aU8477gmJ
Mo+dbOWXBNJwAjf50TFbTpEpg8G0S4t9ZDnzLhJuQV6rbSkxhVXuD4HhoErEBJ6sLLb3GnapVS4a
ea9zeHkuEVS2UWPzUQicTVvd8X3KOm2s7WVjClSxus9sEgoBwxczkWIjucq2ejvHF0TDgDYKypOu
OhlSSNXcMyGLKXCzvoDy2Q/muM2zTvuOQNHftjXdF0GcodIPtW6cB4dcdWtRJrGKhUDTL8KJQhut
zGED+Ealn1sIHlv8cc62RPW8Tdw5oECqmkoKA2pj0AE2QTybTMe6EW0N63UZpreHRGeB33VGxkGc
G4WesQSUEXKHWWEp4vKEccus4/Ns1Ch2lbTLa0fP4LFo/R4HdJoagv4lkwF91ZYiWFum29HPSeMB
A6jGd9qVxik1utr5Qs/U087+6nDlv3H/spg2AYBCt0mS7LR4jQFUdTOfE3HR6aLJYngZYsDDIPhA
xhCRtykR4lnBNAOMlLVFwVWLpAwL8WIqQ7AH6zhyE4wPXB/s6Mjk0E9TuixmPcV6MmsyeJjLz7n/
nXvkjKuHS75ZmTJ4n3ta7WOwcJFiMgou50sHkkDWFdgpaidQxfS5uJBlQ156qMvn2HnqgweF3laz
V1xKXrioyvE4qW9NeG+YEc84QjCCeaKMV3N/7mP7EtV3zJEK16Zpuv4Smt16sKDWtMNBE5gTcUDz
TQb9YVqYplAghFbdck8dpgpmXFc94Y7FMGAcyUk+VqV8UjWw3pwxezBvmvlLhY0Rpc8YYoCPWv5W
6M2nWuC769pH2LT1ji4X96BlYgSu67G1xe5mrHR4xJT1QGkoy4jRsxX5N63ZPVCDu4/rioMjs1kj
ZpfPbPkbTkNqW8kHP5Fiqb61KdZPntuObwJLSPoJrKK6miEJQrdskmPbTPrSejfvGHPwyAissN/G
bCJXGaYvXAJmAsukTB8jO04/R6LLtphNjF3b0TE4Z7BuAIa/4R9KPTAK9IQPtyUL4LpTS19JWzJG
HF/gZyDRtYDkptS97xK7xCTSZoy662nazpVDB3cgz2mhMJnq+DfaYab9Y26StSxSl2T+bFKcgSDa
qPI5qFB3h7LneaZJ+mtwQkBfpLKraMGdBI3fYtnGzJLoLDXKSdl4NgsiusXvk0OSRUqiY1RMn1tO
RuvcbqAuD6RAfKoCmTqENMam9pnB410Rju7RtfL7EgEOqw+uiXxwm1U39J/Yqb61M94C8qA7zHYX
Ggtc3GccasjzrqIZTGhVwEntalb7JBKftZ5tA6mDl7ZcULYuK3oUpdwRGuBJweFslY8wXwurA4PD
XS0LrdlGHR6oyo1D/MU0k9RioIFnKXm2RwufywAmHe4MzpWs/NQZtMQWjAsflROEG6sd2VCrDlxx
pj7PLMSrpBzrPWobxjnXL7wyl+ZOHyxtHVFzS8wM4nY1Cq+jWWYlaT5cJwBuD9UCyZAkITY9tt9P
ZCvldRwrtfScjc13R+vUnQynEJdSb51t05cvUWHh+9HYbt1MbLjvCSgnn/VcJ/QywxhuRMZoC6bX
is0czZuw23DYBWX6lGjCuLg1eStqiqlP3jU2ISufnhf6zRjPHzij95t21o2r1WrJqehCDMBU/NpP
w2KeVHVm720RLZ+aKf3FoMEq7xpwZKmEcL8FURHfU07IqM7yk0MG1PxzV9n+uayZwA34n2iWLdOX
JI+mla535o0+WYBmh3SiFK3LYvabNPl5jHggNalWddcQJshLXzTzg4YDdpuPWa0OdMmIp8I13cfG
SPUTtUUNRYE21n7EJNjiAZ0izcWlM/FTPZvttMH+ZdIDXeTxtB+gc75WI7XSslueUJYTyVMXKpgX
lQQAvjEBwpPd1fM6OvgGPgkOv02BM2KYc08ggm9GkuNrQuLaGxPw8ittaukOdw4nndrWCVGVLTt6
pYr8YdbczPJ0jN8vemlgy2zzEgSvJclGlP7OmBo7XvVdRXoPcRJrI/ENeR6dmbs8QCSgVFoYGD7d
TmxhBiaEzrtub+mM2OwpxcMYhP42D6fgxmkATk4KdrE7g6Eg62ftG218r3IywnWB9Go5bvSEqDvv
fGOmVY2SzG+6idcSCqOZnbBf6ze11BXxgpBkZM2eHW8sHmGHg+IG6BlryDS0NM0SdL2aWWK9xvZM
o2auh999YuOchAauj9rJL0anQ6kwxhl7TK6deJRMl2Hopi9Ga8MLmeYFtMYi6zVmlp6KqBivrWT+
VZECeIgSKPKzCh08kmZ1nCeJQ0HkufVUzXJ8m3H7XNl9MNRn73sKmrhkEU2x/cdxuUUcnrcO2e3k
2pZ+7MWzaq5R49QQlvEEBIsFvnmKMD0+9glHSS8ZAp1PfyzK76XblNfSaZonn+Bcv1G2BToo98Fe
haLB+lBV2iarqHTwOJOGVOnC43ifW4bTLF4BRda5pvY0xCfdJlb4pjZBX7tctQpVdDN3XfgoqMvF
FV1HjB0BemqM0vJqvMskjHrdNKnSGXiD5CdE7CVp/0Qm8jrGzLqEhBYXF8UBAJ7JSYCkQCCXb2VS
LUsZBPkKHFecl0zIkbahc0NQs3bhLzfPGjP8B2IQbYmTM0RfMZwRqG2Qb4pOzTfLceuVLQVj3Lgb
h5f/EUEUhfDynn1r/s+itP5TWf2/P/6x+e3PvyuMP/xhk2PVne66b6jK3xpIih+1yP/qF3/XLB+n
8tu//9sXmlza5bvx2Mo/KpfmohD+51rn83sbfXnP/7H0cfzLP/tN8TTMX4R0hOtSDya4iG10zd8U
z+UrQiqTYY+0lW2qPwRP4xcETeG4Stlg6i0T/fQPwdPVdaibtukYCkXI+e8Inj9r+SZMHWGST7MM
G6e0rnhzHydnbUnB38AKCK8YD0x3F0Gzb9992nlU6zX5fuIqHR90exW7++s2K+/d6GpSdO7D75IW
8yuSoEvAhQDuyqkf8+rZKp/l9BQOT/p8CStozxDGdi41mfG4s/315NzZxRdHXQJCUf69NB7+Ry7B
c/SlLprie/vjRffrhfTHFfm/6kJFFP/PL9Snh388w7GN8n8cmvQ9/9r8eLXyb3+7Wsmi/iJtIS2l
C4ctOZfsf1yumi1/IVYpFHgJm0uS4eY/L1jD+YWxq2u4QjiO5KZx/3nBGuoXG1VBd7nSuPoliv9/
3K4/TFi40f9k1Murf5isSsYAjq27lpTCdizeDffMx+tVY3rAswyzs4tZzcSfRQR/8+GD+ZOXWL7F
H8Pbf32Jn8ZbNgEWFzHS9/Aj4QGhuyDwIqazPfGcKBxOf/1qy3f711ezeTrw0bimafz4A7HTToJW
15mNTvYSmSlEdlOgH1JwFRQxWOju8NcvaPzZKxrLqISVQWE84Vf18SOkrKrGJTf5HravE4h+nUWZ
5T4xdJg6CCiEIxBnTsUU7ESYAM2dLpQR7WlIYeBHxQxCYE3mUEdE+ut39qdvjIeQ4SwjHdvlyfvx
jRm4uFM0WZ+Scu0epW4fDhSkGN0pWH7XtfMUpOPlr1/S4EL/l4/f+PCay/X2wTkgzGCydX0gaEDs
dJb2uk7fwXmucoxHIByJ4qw5LtB+F9PAAGNndP/GLPBnF/THN7BYCT68gdZJEGzZonrl0syrh2hq
yf5vfsjlg/v5GqN41uTWWaZkP19jsaLBhjgjv3G/uJ31nESv2Gu8VhJf3B4UcIapze5OOLLRswio
GutZ5bu/eRc/miJ+u68UrADpALjTrZ9v3VrIzkySGlhS/8a51EvGyZvhUU9NCh7ZvSmr8KBBlSQf
H0uXC6Dzuum5ypynsGmvf/1mrOW2+vkjUcJmH6xwFahlovjxY2cM4AR4iHyPwUBOS1AKAMaFcJMU
ZLfoEakrBkUqWBm685TT/FQwSta7YWNOMI4VMM9q9JCdLo4ZEfhKvQ6gYk6dRIAZO+ae1eP0pivb
E5RBjIPzVmiImehERKn6bvL++qcx/uwi4lZ2TGkvc1KGoD/8NBUZOTolCt+DEktfhL1uMZGnGH4E
yktW9bsyLLDBoQv53cYVeNy4uyb3NWzk+q/fyvLw+PlzdXRmtNJEybTtxTvw4XImi84NPOS+p6il
GicaO6edW2e3Jalf2AkwKaNt+DfXt/izmxhPgmkxuGW35P60KFgB4fy6RddM9MeYiIR0uJeH6FiR
IK3mgXICa5OEnwwoxKCajnEvjlUAsDbRFoLLEn3EjKfdQCy/6SJi+F2wXW7+eaZFNpq9ETUFKxna
7bWYL5x+15NFZd007fQJWAEt4lqRIphX13I5F8yTN3BZmxXjBzf15NxBJXlEuf+bG8py/uyOwpbI
vpKgnqn/fF/PIRgNrVWuR1Pi3sAuQ+nrDDfPsd7MsT+liJ79fGs3TGOBmXdyojnJ3wQYOvOpwwLV
Eeqg29TIbtrkHYWSyqr4GFuCgtXodSRpSxPwpkQlHGCucWGPmliXE2YuKo3nyr1RRk9qicJx8mRA
a0EBWzyz7T2u/vupps8aV84MwUUl+D+pq6wB2Jkq3Y9mz5RmxmEf7PJM4hTFSscHrkcxrvpuTUcq
3h2Si9pSkUHZKTE+1QybsZJwAiVk6S30xj19nBcr1C42njL8INc+GPCCwq15DR7rsDxNJhZARRgA
PdwNNcgnNqc46yhdHj4xJkmrOyVUeUPxuHERQ3zuhiLix7AwsjjBZnlr9gi5egh2g8v9PJHNZspl
mkfQRTQeeq2dvhJ+Pln1vIvNhiwco60GpiIO0ilktjCaAEpI9SIOD9Mt2MX98smTo2SunnpTMGxN
ER1p2yFvOHkmRKKqFUeNb8VDCexY7UHBwLMAfBcrOtAJxP5V6zpe0aS7IQsep7p4ZwHbMNBjReY8
X9bjxRz4wYTzzPzuXiXtVTXBvX8JCoGW2mwzW62yOTw2ZU/UJ7yr8/Q2SDAYNSGB42CjIXl18PEc
RzsAz9jYY7Kv1K2DkvT/mDuz5saNLAv/InRgT+CV+y6J1FZ6QdRmJPZ9/fXzJeWYtqs99szbRHTT
UrksUiSQefPec77D9gwIMlqjvOWatnYY8miuvziWvXNd7zVWO6TD6wb9jwRgnBYu2djOFmdsAoS4
Z41U62Xh/ib5dNUmpD7xKn3g7LOy8rVdfUxO8MyklGEsqt88VpcB7RZ5GEN7ZzFGwtMED5z1eB53
8UIldTjIPmP9WYe4pBZiCK605ygaIPMcU0Sgda6d1NMVPQOTuXnw+WnYMdfAk1aQA5epd0tCjvoi
f1RPJpwJclO/Tt12E/FO9IAuGjYDyKjM4GymffmeBCcu45PrtPtRm/cSyg1Wqxbcj1boGIZhHfig
bUz/xHyNXjkGJDFu1Zqs3RmrzrEeQDDKrclvVDEpwoiysDuirwmAqHPS47Rwi6B61f2WNcNm0JIn
GaOMbdcBM4gJdxuzKAwW21y7qT9xej5vPpKRqABo0sqvuOLI+dKkkv4VXN8epnA2gIEB3ycpZXGF
8BuQlMdLKulrZgJkgIEvnjRWnd0w5+Ic52iptVyg/byjf4yXeV1lBwOlivqvrKJfgnJF0jCvZj7E
lC52hHhclD6J3y65GQZ6Bn7/mCkR8nBbPREqCt5Rj2ussCd8JSjWSIIm2HNVhkA/UrZL2r4Z/y9d
JRmdwANhroKwjLVtPejx0gAaU+hYKDVeHP+nq3dQ16zkF4tctOts3SmTMa1v94M9MDXDRoSsPYwB
XKERsQGW96TukLQXIjfk2tK3oy4Odfgbp6FDMs2roeGpRrlVF3PrRgeHxWjIssdaNzfQGCpeSSrZ
Zc3w5kq5thHYk6ewc81nz+iWhQEt2xjWIZ+uqiESjKLMk7401Ax2xos0YSIEx4BFoc8yTIg8SQK9
lZ8MyZZG45e/34//aovwaRU4NIQs4f9adM01sjevNVEfevWDQPcd5hC8SDf9+6ex/qwJ/CzufM+y
oVDpLk7ZX8rYOLDTsvJ8f1VlziFj0i35DWvAw2FaPKq1rQBMoINfiIDy9cj6jZpBOajGiquiIMiL
0jPg9psbNBpjsO51PjgneEPc8REazy3uk6DETMfC4rVvwKhOge4sMZf+Uyn1VwWM77m0XzyPI5n1
yyGktWKZZ4ylV2FEdujw4EA7x0OI0dV/po44Q4xeDSCKGQQeRv6p0egO8y+G232bLfNsO9z4sb3z
jPbI+e0fqqu/LPR89Gn3Itpw75XQH8orE7ZHaoHtXE0Dq4XW7psCUWQ+fxshFLSZSs3p1pbp4D5k
IjNUXyMytMD37nJbW//9R/6XV9YfXsovb9TYZ1rWCF6KY40XUTHLlEX5NW7E898/j6l+0C8lJa1s
m6wspENcYb9Udz3YaPz/ls+QJv1S6vbZBVNa1CSFGdAtvIT3mgNaj0VWwItmbcpIQ0zM/gjRwPY1
LBIUNkG91/SeYREo7+IBqtsm61giZPcPx3njL94WajE038LlVjDvUvU/fEJuONWpqMENd6Q/aFO/
lvW8Ig9knb3wySEUALPhmAt1+feYAjCr7qDGPalFMaPe+Pv3Tr01//HWWYYj2HUZmBu/vHUafAJZ
jbq/yoyPsQEPondHdYqJqHjT/J86C39xfhc6nUQDPSbluPXrs5W2QIBV+Ssz3mcdWrzYXMWBtyrN
aWuVlDXtx9//epb+F5U/T+n7VMGsbfB0/3zcIM55zNqIpyxtKhI2xY5b1atRmpDsQZxanNrngegS
QTNf/RXV1CCTc9OZMKJLICZDslOXTJOkywyZPbMalNwThoVsNnfOlFLXpKcB4BJIYZL6UBGQXEGG
23pGhQVrd9sRt1MNII1wioNMG/nPs5FxAmtZHYZnz81ODFG3M96hu5fpNhJWHVdoEad42Xv+iYH0
WcUbtCAcGd6Cm4MPl1GtYhfPCG4RvbMzC33N2HBfi+7YdUD3Wnll/dHT6lQTi+gz2ajWoMoX7Ug9
z4yzLa1dy97oFdisiFcdeFLVv1AburonVAXe8Wd50yGPlOsy5aiA5k/DH+6SaNa1D/bEFcoZYJrt
g6HPW4+TnLrzUGqz89cPOHkQZcglE2LSw5A0UvOy7zXFUtXM+pwC4QYuUHAubuNDKJPfeu5VizYO
1Jir9g1c0wP8kG3PG+gwNk9ixeTk0BA1e8Po16p+Js2LafKm7ft13pPiQBEvde3qJeHWMUJUYuFB
IzqqFeYB5/YRYr9TkqLEdoO66YCzNqqCa2qTDg5dSTs2ePTQ9tHU809NyxbSeycyTPbpeB5hbaZz
v8GTDv8DMybFRUpLqKQjpsO2iZrnCbcR7TRwpvfTyZY4iKWqoWX/VUtubkoeO2cU7M9LUYTrpvVP
kwAFUMvDYJF9zSfRt9UDCRVXfxoJZ92UwH3UD4jIH4Bwr/pMln9zoBX0owUU5sNyyHrn4JmJEMQz
R4lEbkc+Dtl/i4cSHMhzTVIEs3EMy5wq9Ahwb7s3k2mViuaQud/d/IP/gdnmFBpuOwa8bY2SuZ22
XQrctIN0LPYNNZXdHg2sWBHrFbmr32uCOtHQnhkqrvxQvAScjgGpPYh8wplGSCl7r51QBMVcRipv
yoecMFOA1nCiXNLTswfSyi2SomAUbXMAAYYDzCp7VH1U3HFb0xm2Rmkdhqzfl5M8WKRQqN6FjJKn
eSJ/s6AtQ8ulcJKnnDaM6vY6LVqt+Jz3GFh1Z6fhqwr5UV3FsCzSgmhBsPkX6n6Gwg1hm6pZqK5b
VwEvWIN7xUfhnlMFSOY3+0kkp4lqAxDPrnIH2iLt3mUHaQNuHw9WHme6yKPGGFAGaN3aRfCUh+Ko
N0r/xdus8XFFfEAcj4yaQnt4nuRl1tvHv1/kfjE3UVq5uuPSireEx5ibA+uf1zjf0GN0SRhI/FC7
qVMLY++VaXeES2tEa3NOpd6IEjQ66Fsje9o2gYP7yr/+/etQk6A/7SW8DHr+Lk13y2R9Vz2oP2xs
hV7pNbxxf9WkXN2cdYJQWW3oI2XtP5Q5lhp9/fpkwnNJNsW76RL0+cvvbOQ+wDIt9FYkWRzQ7xDQ
OyklHIqjbAKv4S47E2o0HbXGTp5Q3K4rNhlpTRep/Rg4eHZO+1BVsKkL7xmxzpaBxkH3n8eOBUYO
8Jto7YzDNwQOy8nv9tLNgMd5w3HEShnzdFn3QuTRx0QCIf1A7RQn0WGYGuDb9aKYiHb3SIBUJzFB
4wBV7LaLnJ0xcSBEKwOebTu42PvoFs+4qxeDN23FhDRosBGWZMkuIA7K58BRCOtcJLQkaEU0QPk4
o1wbbs+sHi6+O4P4odNeDCQptQjtAHT4CRza5KaB3i7SMIfB7UIwF/Oyk+Fb7JFD7brzJTcYwbcs
0CTeHUtonkly0R3/Zs40X3LWdiIS7No9J0P63Dib3IoUJxwpHsA3j+rbaY3vroVvkUhFPMWbBvA1
vBmTkLXJDK6jmRHQNOEX+NATdPwDDmEoGFAbD3O4Ut2NlJMp2LUb0kQ0tZIVWx7ceIYjOCwnPd3Z
dvuNKfTPaUR3n3i0jaZbq/kkzdKTYgHRaNE1oXZ12uZrRilXDtlO6wPQi1TiVgWPtSKcPAnfWkb3
RFrtOC7EspHAcYMfaKMJJJsPw+tQcnqOsNF5+WMLwmrhsMOrdoKZF48DvS80D99U464Jw2vV6hv2
ICuhTGi9k2b6t4SXQc/6yQjgT7GjVTpnxLraTNO48OgWpaQrqLuwQYVh5fBHDU7AXGkKW2y5VKaR
uRrDLx3oFaKsQYoPGzCTV7WDiFK8GLCyRNstjTQ/SX9cAlWHaUVenXoqP96FuDEJqzyktBwFqiun
SndqL/FlhoN8XCFtB2qTJsSnsAdTBEzak+qBuMJ/DVAmpwm/Pnw6MfzQJdknMeaMmP1Sm6/Z4H3T
uHnTvP/Whdrrwq+w4w0gCwoNHHWRQJP9DcjXIvcJLgrsHbpYycmV3okYVlP0QuThMkDlb4EUUUfk
2nlOPfsW6yejDR+iurtYafp07x352UGSTsPRP2Z7Ugc+BzpwqRP7TeNCDt2LTX5Cn0fvbkTdA/cC
73b2lbiWhQuHqJzSp7YVrxURutoY7RrTu9pO+GVoY+XZ+wIQCwdrK55xnzzabbrK3WHTAx6gv6R6
A8D4OVp6P7CFEmNK+4jt3BxDtFIJ23u4dtNu2RUObT4S78jWzgr6oyX7oiu2QBoPfvfhRv5ana4m
PLpa+y0q4yc7CQ5WZmJ/o6zmbzExPKhTPX1PomxBWEm3PoffVZkSVfVX0rIfQPG8evZI6WIgOX+0
vJi2QENLAMcxloil6o9jrP46m+TEZxa5Yg7Vqy0P6vAWz8M/HOD+Yo31dMGByudgoP/HHBAH50RI
sy5Wnj9QGDtLVR6pnigRqyfVTvr7/cP4jxaBi6mKURfrmo1syP1l7qhHLvmKgH5Xfcz9ayKCo+CU
fEA61CNVlKr71i12E0Dvf3jq/9y7bOYRnmdwsmdM4v4yH5k8/sy1B7EqvWkxg0hPafTQfdipLk4y
o3FIkMIayYelf5VOfOJUeYpktouajncFaQ/X7v0l/Z+sg/87DcJzkfG/v5Up/I8/6E/6mv8ngho1
pfifdQq34eePn39W4Kj/4FOcYNr/Mpj+6zpHTN9lFeOS/l1Kgw3QQ/fMLMSyDPVR/7c0wfX/hcuQ
Y/rvAhrH+ZdlObZBUWEYgn84/xc9gvnnS4vhiytMi6Gq75C7of/HwCsudUE0W9OunHFIVjE6r5Ow
cLtOXsx2EwdwZsLyJZKT99GIcU/ioPdSGZa+w6Z1TQdmcgmyxVMuWyyFfdye6qgmFez+/f0h0t0I
t7LrvVW+8RP9n3GNIuw7BP6Ua7PMkn+4We4jun8XevffiCmag9eSeZpn/NoBIy5wHG3Hrlc61a0F
d+EytZG5j4tSbCd4NqsAIMwyy7FV23Y2Ad0WD5RJyKxpbP77AUfTR1xq2rHyCntb2mzaDvAtr4l0
bn/pHI14kgSkNf3VIysHWUf4WM8GSDkfa5Ns7AlySjSfnTq61GIGnTx3Vxvo3jYF+3dkrJJv3b58
h7Auz7mww7OfH1rDA+pRtIN1AeuAbTH2PnyhMfmOWmc3FAUnjTA4Y5EGBq0Ml+RvwplJCVRt856e
DUaUKYLI6w3gjZMR3lEZmfCsrOaH5Y9vRjD+Q+fUvK97f36/PaHyZCx6p0yj1aX7x8JaK0fysKWB
rUDrIG2lIlvrI4rv5cyRBZ63N+z1vBiviDKPleitt7QoSJfNzGTVdZb/3CGbWEM3LLaJyaGWQBAY
7uOoj/sw696muWdLtsPohuLR3rdzaoBm1OXN08xnICAv8JmhcUTKeDbWzm0IHVoPIVu1bz0KX4Lb
rV0ytTlggHRRDEejaRd2XYKBrJFp+mRRrmRp1KD6PPzmxujcDBkP+4YopyWCXz03TXdbeRwNaX1E
az8S9VORjrSHXH8fOeSr6TDTd4RRVHjFOmTfahBAEMQtH5px3RQ/YgTs+xAh28HToEmOTvq9n1IY
/bZPMjH+/KVn9TvTiol/B8fxcH8gIsB/4CKuy81k591HQWraquh8Y9kPIbVP5t8qOB5L6CvhyktK
rhtd4HrTNayDWWq/W012JrHOehmCwly5celvNb3q1uBhAM/NfbVtDZEwR+JdyCyzAqtInmzbGgHj
H1T0Fhrx37Smucls0PvFGFTlF4y/TBZq56WLBe1Hn6BU7GQ/mpZUKVurs4uvOpOufA/wlDLxCQeC
u/LpYLUA4lDdp/2Zkh5VLcZVL7s1XVm+mXh7FCAYoXfXTw+QPxAAI2X5kgResSxHctbjAsREJodm
a9lWvQ7b0n0UJq10gB1mR7jcovP9Bkba/JR2gc+sjAnSFPn1tXDL92L0so8Yl9kqLPsGNY5rP9fl
cKzUn+ckr0AxhQQ1AlPttrJO0A/phljW7tQdSNYuX207FBXVTO0sKmDPHIfG6d113kYXgJXduN1O
s6rmmqAptIaJOZIsLjgn/eXvt7NB/euUzTHAyPsxRwK8uWWFpKAfcRw5q7qvgHVK+WSkPLdbutga
xxLaRk7eFQUvBXkSEz+5GZL+0ax6+2XuJeCPIIufI9mIte3PGyexSgZ7XnipfIdULycYYMtiANMZ
u2VxFx1SLwVVlFCwmL1rvty/NQH4QnJhmsFFACf/97/Q5Vb34OjT8yzomJHjQkS8unO73NzX6bz2
pin/sB03YvHPoiWsHG5ZOkXJMcllSsiQd4vrpAIzaPVbNosHjzbQZbBJm1qIMErfUzvFdRBZMUQQ
bVskFPUFrLSTpzcA53C4TrZIjqWYBKkMFliKISGRThGQDWu61UCP4brleUNet0lXBhLDCoA3VKxR
j78XGIzP2myFZ3fD3dlKIXb3W230Q9Jl9ApvmFpBRthkHAPHRw/5dkXd9dCpe242BjjrrJibIquZ
VKu/IcvUHJde0tU/takLpsW938avc8naMbiw5gWXLvKKFXRQc2XWxv4PRcTj52r6R0KMEtn+oaHA
puYIz9GVtsxS9cOv8yms9j4p14h2oKiQAscKWu4qRcMjuGe62NLTXpXRJBux9LW2mfOua821FE21
Ub2krA42Sdy4T1Od1URYVc42HMmrLdBV4bWex484Qbs0AuRZSxAHS6/K5DkgqW3Jh8b1YYMfj4mj
3nIK1RftlE8nWxAnmzcEM1pOa73Mcvz92xjMUB6IN71zj3ZrirOpHtDnVWvZJXRnDSi2Cy7pa+FX
1bOjO+aRTRisVGvOz3UV1E+Su/v+HdY1/VnLxBoSbPXkB5H+3DdAhLK2No5CfSunANL+jIPHH3Op
qhHrbTDJ0ZQK/Xn/tnnDEdv+w8aH8OvPJwLqLzScSEVRLRmmIRhR/Hnn64K2E5o0jaW43wASyvvJ
HGp/q5Pwt6riuX9OZ7c6CzVIeWGWOT16up4HEEiBVI9OULPcvusVfs6wS35j8g9NF4TU3PfnGdwL
DqryFkYjDHx9aC3ICRQO41QFxxaN6ZFW76yi4bSIfDrDCXqWVWfVB379hIswO6uZxZQ41q6wo3lR
tZpDxFT+UtMKiTahmS5bp24f5uHt86UkFewrbI3LefTELa2Q6Q9QtpcMg2CqjmyJdMtaYKy9+84o
az3MZv9NRgDJ/RZfCcCiyUnKq9liNaFvMYo4uRjxkD/bIH4WYdIlp96xN9oMk8ZUiY2m8hmRMAEA
0rLXYT1M73CQcIUDw+79jPcpUKfhgb/PsU7ecJOexhHAa+z77b6AarD73JraWIfzOWkYDiLmU/M0
VxQjvr8uq6K9ZhWBO8Rzxys7ZRIfZdE18SZzH3lZt8bm+OBGfXe6v98BSjuIvITj9E36Y6J8OH/u
XGLKseuAZYr1ZP6AGRYv/LqU67ks7I1eV7i1ul4+hX1E/rehjJxFP9L9RYZiC1McLBCcJnGuD54W
fLdEWL4h6NfoZXlP5VR69t7ziqeqqUaUKqyzcZa/JROJgEPJZxizl6761jQvNdKEXe7Wter00ufT
o11l2vFt8sbvkmHwI5bXH1ZleMyvsOkMLOgtLmHfYhqsriIjtN7vSx++knLhN86lt+RtIqcDxCyX
TXt/MK0ACJnasCFcREvdHOhuT3ryJs222mWqVAWABAIxLnSsZ26CVEtVMiPhnmyQnr82mHi0i7qe
PmBq2/scKQP/glgMmcf+Qxk5/kPslv0xN4xLjpOcKUw6x2tAd4D9Lfm1cNIRmVSM6GaKhgiyw3lU
hVlNLPwO5hyIo6okE1E91JUBU+2+tUxlhckRhc79Rrk/uCxEm89/y9C02Oew8rgGUPHFU0O6ihkb
eP8xDoZ6/6bFgDfzos3f8yye4LPpBAD1NQERWI/XVP7U6FlLiFcyMf7yrHVotvKLa9UbSazW94yi
vB68U08BeP18MCcchkR/dlGntgqrWs7lKC+maWOmKbEI2oX9W0hiVstA5HWu9IUlMIAu3GIrRHcR
7uAd7xfxyCnk1O5x2tKfLTrzKh0TZ6d0jDUHStqrjPb0RrSPTTsSLmH/1I02/1pVP5pZuOfSQN0W
tuSjec1HKEmZCXBhrsGf59hehxoHmGZGS9QnzTdLDittsIHATVm2TkRgXfyCWRop41z+gwK3Jqax
YcVdWLgtzyWf68ULUkjgeEgdLPeEJRKlgHO1Vhvy/ZMZwmYPqa1b19k07kjPrJHGGNOG4vvVjwci
nabyOc2t4ZwJt1hrVrcvsl3il5y1fKMWq9zxoNhlEUyGqhU7KBzWC7CKF2LWfvRwE0EfE1ylRMj0
k8euecjoOO+GKAcnOpJZAPDzSqU8rqfGyZe55xeEQJjaGr549SXtxROC4SujoJ0UxfTaJ/6hJyXt
m6Z136kw2CS7ZC1db8C82ZNtIZpvNeh0NNYfY9aY+6TyM4IbovohdxyIf21rM9M3PN4Au9EQseZD
OT0VRs1csGyfIAWVXz5vMSdupkdHFZ7wv77mVeIs4ub9vnfMjfB3dWOPy8+tZOBtx6qFUoEX5C0H
vbvd19Es4eiXMSrfDECo70ul0b/O+jjuR+bXT4TdwZsapHWpOq7AMWncw9Ca1nqW688FtNNFeNIK
U24xfPMhoZPUx6j6gujzrJWafpt9K9rFpf0c972xZkWzX8mt4vAktmnJCj6ohaPrn4up+Gqbmfgx
jVhZDXJxssmfj2Qj0OTlknlorGq4ohR9FHbhv/twUTeSc/q2ClzvfQoRNdL3rcFgENnlRXvAr2KD
PgBxZGHxKtg1AkDBx0kK+yzJKQbOSYZeXNvx8yhwm+dRap4qh06lpus7Zm31dnZVNFmNSXF2oXf5
BU1sf3I3CZCd2jZ9Zk7cQaaqYZAa+9tppuutoKy8rR0G658oS8PHybaw/4zfk5acLA0u9FshqY6g
SJAsVGpi6Xa5e/18O4EuRxtIOsM1a8sHw56fqYNvzZiXbxpG/WXic0IUctbO0BUodttMq8jh5lxQ
EBQMjge/asYC4AXfvbRpVSCKxQWdzruckOkQGRMvvNc+9OLkeqH5xDGKeljE7mswy/zRn2rcm2H0
7MNyYxRIfE8ImmWZ1FEJepxKKbK0eDVaUX70azd7BQSE48/Rv8ATpyNckRl1zIzw8X56tELrYSq6
dwdyBHjIZm7Wvmyh05hDgz4l8Hdh3P6sa/HRGBUawzGOSOXjvvv3V0PuuGsmgz85jY1n0w6NTW2k
/VHK6Lehkvmz5nJ7ho6BEi3WnhHLdBBWNVZ5dZGYwKBWZJC7B9OIjPfkRYSNcyua5HFuhjsQNjjk
aRQQkTvh8+5ldcRHTzvCghWMmpE8GAPb0IO0CnVyIR621Ijr4piGPXYmmIZKyzsaRGcsM50TZw69
dnkv64v/ru2NLK5gG3Ry87kbhq+gpcKR40nhSYDg6quZMThURvKI+pLaBeM3LXGI+lC0MC/edzS1
aFbAtqOnMtWs/VDBHw9JNvARPTQ+zFVCORg11S+eI3+MGMCZ6bFSlIFgghCXcoUjE0XzoLkMFpu1
5js9Xna7XjcVExT0I/Ylnrl546yqli7pkfjpXy00VM/AggqVN+Qjm+fQrgfaTw868a7VvBNGqund
dgE4Ve5bYaqxqHRTYoenYzc7GnlO+JFzzzvKoDuQzztfWuk0N+SMtTbXq1J3TmDESQoYQN0c7w9F
9FQ7vXNMQmmcHEFCwedq18DQXsvKT06umJNTQqocQZEj87UMqTO/TCa0nGVKLy4cFdxDFmhXyC/a
ObFoMEVwfr4WYQhPIAkYpBqoTSuPLF0zYjKBVhMheW8/urFBNF5CsZeRcHLpq2Rg1DfV6GPq+moA
3aYlDu4gfSkaV14CjgZ2whAY/BBQw8rKnlutDXdln30LdC9ZVnaMBmKuxHtSLc0mNk7TzB+3tV0f
GTc38Cjd/LVsHu4H1ERLaC24zmYsnOxpTkm5uReNvUkIaaTTd2rt/guQkPhMknnAOFpwuk45O7JT
4Mh1akgVma0dkj55aCgtz5U/j/t+mI5jFxbn+0PpXSzSUTBvt6uwh9IWOtXMZLHZ1I5T7e41ngjM
9uLa2pF3mdDHsMv4JAqAHEVe7ms/Slbt/cg8kS60dstpusSO+60eB14hU7FLMfsZeoCGxhA9zHNR
kMAFqUN5wHsPQOv0HQd/fZpraGxpTKfis+rLBHRaF2fwuh3QFbWD41Mh016oyuBUG8OZovfFDagD
7/nwVfkycBm/eHmZXjvf2XfwyomODC+hGzbELYLhncNTpbHVVKrBR+8jPHY9gHmt0OybbZK/93mr
l8imryAb8ue6W5aiM57tRhjPQ1Q+6q128Ipae4ySEvF925hHW9EWilBSG3v1sONgRva2oYGDwy3/
EOkEOlJZcbpKvXDZVJImIKZWsMl+a5+R5yzue57nOi/QpXuyvtkB7dEfT7BZDlFZdjTBPeyndV0R
XcVPP5eu8X7vUYYlLxxFy6kqRvkQRgLM8MA8/rMfWECzX5C8dPjsEfrVqy3S+IauirOF7zbXZnAl
IuYUyrOs0FKrI4lsdp1XAo1pgotuyflWhvRagNlDLAFYeRvgfxxo1phgn/k2LQJr0c2t3OBH0fNN
jOsi1E4u1oMSvNUgNXkkKwN41P1LzA98ObpkWBAgXOw6d9xrlW+9RRIOuCSpBAzEtLx/zLiCi62f
1mujMF3VVJMT8BmpKUR07m4ZisglMypqfmIq4BGX4msrRLYPZLYfisk3NtCTbXUzUDbVnZOvOT6G
B6TmSMGQ2J7vjci+sV/Rr+N+sFrnbTBG/egjEPcHPL1RWwB3rzihJMU8ngytanZNzIA/GfkMZeBf
4bqr2DlgNIFBnCUkaBQKdTpd5YxMbuYK3dm9M14Bn4VPSUQEJaeXbJmUWbe0ZbtNKlldigZzweTn
3UsrrHLhDFb0oyOiL28GlGoyB3hf2dkjCScfnp+kxzYC3TpY0rlRIC2boQhXn+9DSeDLMm2NfZ5T
Drmc5t+KMXjRVeRFOfg3HbZWskraFaQw4CgsnNtRJJChU7O4tE7y0+7j6fGzCLAqe3xMMv/sN+7X
Ju2nD7MgSsRo6FIYtk0GTNl5N18vz9GQG1/agCyvLiFSgC0yWaRZhrosTNBYOVywRVJxvpLat9CX
SAy08pmRQ3YMwvFhcunTr9OsE4sOVjbOCzAFSyYENwrNchURLP/s9kw0KrRW9DCRNGL2idc0J+Or
XaAir72q4t/ybQW20HDnetlq2O8WTuQJFv4cPjTpne8gI4tVPVvFYY4IrCAoKFnZIdkiyHxAKlLS
CGuwf5tod/ET9YckBu0PmY3aKqAdE5KfRugaeTVzgN2G9oqosCosA3Yb/HlATkCKr7P7IfT+V9S3
SdoioMpxZgRqKOR6aXC0qFD3Msz3baP1+0gE4WaoteIrPJLea+ev2pQ9I6j9GtJ0ZQwPQl19RZGe
v4okhzAy8esDeGiWY4ehxBxj+9zVvXWOcmFAJCy/VsbgHJ3AcY73r7rJT9fhrFfLcpjqp/sb3KZa
gMij9QgQMZplAAT4dH8ohLcLomo++JU8GAN4oqU7FCMnwW3uSqKT1ApcewpJaJMqC/LOesFoWfx+
oCBkt1iByxjrZDpbntvOC0NoC8uyEPM1Jr0aNKVUu83IitFiBMqbR1i549IcfTr/CHcWZdABhIvm
4po1zcsoqvjLvXiZZjG+V020ihxLviY03k9ZMxXMpXXtnTPYGibwSpoiWCS5V5M/nlJWQ487zWaV
nUetEBsvr+VZtPL3B6IcjkFaoNJI+g8tdoKfbLmERAfz4+ewJhiB7g7IIYY+1L+PoN7A/1j1K7O6
elWj9ti4PlHHWTgXRzpcXEL3L82hveLKsSYDpWwQfxOi3XUUm/RFCehp/SSBThWkxxGP1yafUVGV
M3Ftn01+kuoSeqpPhTeVdLvGp9ik5URJ9wTFUR50x7eWfDa+R8DCVB199TB9loHkXpgCzLE2h+mj
acbpsQGsvm7jzjugpSAYV0vQADWO9bl8ODCnkiRZD5xz5oWlWeIcvuaAFp3xEf77uvSa+SzBmDyC
qP7xeSQJDeuVXAuuFi+jIgM4unAhGB3aiRZcP3BCAaV6KAzjVeRASe4rhzC/+kWovbvJnO/uf5wA
9iIdrx+CjYWi72jR9o7GuPtpG9lRGmL4kg74F2u3GPcAzsSywhOis9NdLLuzj83ESd+jGbnPQgP2
/hBV17Rm93P0KvxhaNfI8zZGJ6s/NHBG6elwTAwIhYMQZ7SmXC0Y6lb3b8GPnWLQGGSRa9TcvXK2
uNrUrIhOWzBoqI8DBL9EdacIRLx9dhWHmYHBAofrrqicpVTnGEy7y3FgvIA131tlvVdviBYk59xY
oEpMGG9PME4yJXFWxasXCrgcBkFqsaYv7g0apnDpOe7amwP/GeKzLJixzb/P8rJe5UjeB5sWGThk
d1TaOUuwmt37D41HO6jmsDs0T2GNPtRzwv7zKxBzztJimopabEfdb78QE2JdvQgN6piPr22d6xeg
R9/HgCYwPUADJyMNuvuDO/sOE0WHSLbItzB0gf67twesKu/p2hvvvgleF/OeXmdkxnO4nHpZvpVZ
9RKrjzXm84gGt93d99yyNejKq11zqk5lWyMa7r0vVFCUqGPdXWVlAAIyjefCJtXqD1+NI4YlvU5W
QYN62SBClvZ/ZoXHnnfp/mdI56JRHSpJUHy0RljaNDkfAGCkD2Z/0Wqve+osrSOLQrUxCSQ6zi2b
n4qfKiZyjNZ5APM8nUS6mq2g3IlwxkWnDh84toxTrunfhU8YJx3G7LnKO5zE9WAepR6LjS06VFso
+vZ1yJixJs7hKdOBGn1OFr2BCNMpAzRIsbavQruheM61pyG0SSWTbrm15iF4QusAu/7enSlN1Dfq
0GdQWq+aqm4e7g+6mIId2k8qV+RlCI3yR0NN4vBVXchXDx7AATUvcWQ+Jd5/0XVeS44y0ZZ+IiLw
5lYGeam86RuiTTWeTEzinn4+Uf+ZPjERc0MAksoIyMy99jKRfluwnfvRpIgv+b51Yai5CN1zrCKf
kkTuB2Dy7TKY0x1COOymj8spzzKCo5PnCv0qfQT47U8Rwo6j110y/HsaRjS3YmSHnz9OUXooHe2k
O9auG5PkYYFa8yBC4GrnQRhHgfMcTDQnmi45pXYkCLuP/qe5uaw9piZpwBMa42y2Y7qyFFRE5Okr
J2+PrHjdLzt/Qb/BSMqVuPmF5Wz72QBtuncuWtNNwozAkHWpsi9Di/ur6w7aoRrhz8o+Nj6FFJ/S
r0g9dbOPNq6icxUo2Prknv7sbOPc59WIuYJVHwo6/KEYsLh2S0I/GjzLiiB/Z9G3MU0soOsy0/ce
vl76LgrGsDGb/QLU6nkiyN7pbyb15LYfuurgu7NDtkXWnh18iMPv7z9tG0T/Ptjxyp8DUp+XC/49
IsL5xc6DoJJzQ7jEOcZVbk3tCbRyvwReYldbhXHipp4hDa9s7fw9WRGdzI0rOTVjyV+6WvvsD+Cj
PPMozSJAhcmfEeXnTnIWqYaOzBucN4fE7b2jjGRrllb+bODqBjgTXIs7wu+n2qlUIymQes9yGm5r
s7WE07I2EtGjvDc03TH+mXajj7aVzgowdXK7hx+4GDRZE3bRMZgLQRegrxnL8Mm0x1ukTTbwNL2L
1pehWYr5eY4dur1LFfn9TZjEu+yXG5eVe7HShg7yX4mcgmX2YzkVVkju9RimsDlpSU8fekwwuO9X
0zYZmVk1T2JSrdoUmUpPdzIIxgfNTruwEqq4UO/pOw2D4PNcKmx8a2OV3ckzDs5nBy+dZrSw0Hld
rWOJrU3jzpQkM0Bq/tKcyv2jjRgI2uNLm4C+udAshiS3aVGXNOvthKE4F/VOldr4UA/Zlx5DoWxU
44ZzkwQoo30LFayYCLsf70lvTJIMOZ80tr117nbm6h9poxzJ+pRIYzJp/owGkzGM5DD6aPVwyjU/
eqQ9SUp1edYqO/6674xtZ7zHsXiO2kJclo0n+//2RrxUj2mWpUccgdrHyc+fEret8pBm+d2sgWB5
V/WHsiFDpSTzarn7yjr7GrxmDpejQCJsXOAwGBljaGqWweL+uNz6SSQGaqHBOICmOaHTqmrjDQ0a
z56IN1F9OFMMd6gbnnFddeATCLp+FXqwuD7/d/snifnNZYmstlhrsUsSsk79G2ujF5Z1VG+X66T6
VIWAEfgcVEZ0sUlX3v3bs7MWiDK3BvKA35bqfdmkJeQyOBC3EkMYJFKJ3CZErCLOdYtn4hIoAaL+
1RGzi9d4Yz/hOPu3Yin4Ujp9xe3KSrnTx+8xLeh2UxCQu6tS7Vjf4VgytC6AScZN0+xL3CXu2h6N
uVzbmv/uSFourq/HB9ypGTqWlgMuDq9p2aa72DWI1mj0N1ElHhAyfIKpMLPbkCJWBIUFRyQE5Bv1
mjF8tOl/hwKW/w8GM69xk8/YlMhrHPtvZvqKSa+kj1z6zbPCkEFEc3zp6T2vkVKmGxdm+mCKBnOD
srY2xtSXaMEBgPp4FNdmdqwwiwYNF48WxlBNJ1Im8EXSomsv3tR6rBwUJGbbck8qjdWmUeZuWZ0s
JKMkn+pNV8MFIimeBBy66jhqY3MFVa/WMbwUrfdc4e649+83pXa/R/2CCDZsRg2kWEZxdPPa2rZD
FD/Lvn517k8g+HaN97FxHHREr/M0XKI7VwOZdvVAciP+bZEZ7SenEZgVDDOmeeV4kZrRbGuo6StO
GSe0KcCKddB+BZVxb6qi02nKfnyq2sQMI5hFpzSLqQcXsEAM3ZdAoHyKx1Qelr3ZqO97XbofE+vD
LhMcv8iUatcT+YSiaGnbRsYhHojdzEjkQ8Q2nOMSqk5HRHoZKph+MP8+ybj96lDwMFX9cQuAGk3z
jz0xaf91Or9hsXYA8sGN7zzXjbkds9p6LEwWt0Etb+YuwP8XCRVqoVNUTjpeH7G3pwCtANF9BbO3
xmZsDICejay5lFbT7QblfMm5ay5tLVqQ4zmhULwDwkVEpsFCiqvI7CVypLJ2SwMXnAmf6PsAPyR3
pti9E2nP6LS0YdLWuXI+Fsjzbv5+JtIIN09WDAsWrefmdNEynSbrEFxdZ2aVujCRFkShQ1+yqSn6
107VWiEmsjjtZ35NpvJYXDUPW2Tia6ePfpwS1pB9s4qVf2p0O73aOWDhffg3Eic6xjRRV0sfRwx/
Bl+VL8a9qcNB0Kfli3nvwnBg05zfD3gTrxYUcGSYCMUMXYdb4FgNdCmWSWaw5vG0HMoKMFiRMI/u
iUo359/Ws11cDc4fv4vOOfXt2fEJk6zjEm+Vbn6dZ5gr6TgXkKmt+JMoDbhcFo7RTJ9kHiajefJa
rULdxmq0I/lg0yR9fNFrgMjvx7ruW/9o6ynBGTTnh4PoCeFZOFu0VtrjNylkWR8VzfyRRXg2gna4
5BM+NbM9Hroq6ckowuY9JjqVJHapERLaB+skLkM7DvJXZ+CW8nDl22ZJh7FxHzv7zqCzP3qW9WCn
mf1gN0N1i9HKnE1pFlTJbXFZ9vT74fde0OibBDVgmOMTTiMn2fh2pv9USp83kTd6CMTjYmfnTb/J
AJNJqzY+S8+I0Z1QLJZuusUVsj5+14/TrJ89yGNcxVF+IhNaYW5AvIKNkcy2w70T8R5loejlBU0p
tnla/DfJKdIF1pHNNMKGrMeVNk/GMzSOMcxHWCoWTgzLPQLZA+7R3GwT5Iq3BS018X0xcKdf57U3
HhMIAXjhW9OPqh33kZuo98Kd7XXfE6GZ5hOay2AiPo0kvTwrWKBb5rNQt3iCFr/cGo5e/f1vnd77
ySNg+C8KZ0kZT3twZenNo8QHdcfniCKay8e2mu1nmBmr5UbtM9YBAsdNOlJvU1RUH8rSjV0kR3eT
p3V5Ru1BRoitZU9otfKtAbMHPS6H0ncL0nyC5kJlrjYTprYH2x7HXW5IRX/ISxBVey2IB4apy1Me
nJZi0+1qlpRFVT05MimgNVXukYXIeKlwkAC8m0A8NVduNBU84XKTndKc2MmU3ip85KoNTVwG8PW9
H4JaS93LXpWT0sjomtfC1Minui+zyAolAOJ+Rw33eytJJ2MTyancTh1ok5dicGw5lgNpbjwgiB6O
WplfusJkOvI0Yz0IbpvB8z+wY2apU43TQ5oqjTEjb3ZuMVUPVYqkWJN8O//B3FzpZYZjdUw2iyr4
VfRxVjlu6eTnNvPJMTxvG/OVrUpN0t9MErLtC0Iupvut4ic4Mwq/9tdI+wg8Tfr6RzwQ3CamSX7v
Lee+Xx1YZwppt5tMmdGj6mgfxLlhHPw01R5bElYekfFtxmyL03g9CvU+OOjMNZGJa4VvTkj7x7jR
pIvDShnGDcK8h0xJk5/fHVwTmVt3n4tLWTUUo96IXkhpj6NpkRwW9y8p7bAXDV3UFP23KCjMP8rB
X8lauDKIfJoV5BT36jjdc6JP9QuDt1oVkFC71eyVxoYwiWCfYyZ8H96/0d7mrv/phAX6hTAWO1tj
Jl4y+5uP6QP2SMENckJ1bHtqsrgMEkJ6U19e4vx5WTe4rTltZ+R+I5mduI5ol8qGOqoV7j41CJsK
YP9sMXdtXoiesHaxlgVk4Ebdk1Rwgyat96DSA4LUwy8MtbAIVwFjlLAOkn8Uo5G+C3HJe++GyVy3
yPqIF+KC2hB9dW4cBuoeJkiEyTdMENrJ+N9g6SJ0KdeFKx8lrauN1iEixGp9ykoYKJFNP7sUz/aM
0idPq3uyff0czFgPQ/+NSRHCO9syyEex2nkVlQapRG76K8lJCB/wRbtr0FpY1heHLhaQPkqyNNu3
QQKsURtPWhuYR/6fpCK9XTSUEkz+SRg3XGsjbkmGsJJpkwQleeBpd3BkXdEOltC1RxfPKgILgm4l
24AGfyuIEjec32ZBel+fOBvZ+dHalA0e+jpi3tmdgde1lbxrBeI4ILSiqXu+/4uVETOTt+qvUTjo
h6Vw3nxnod9MYaJRfRb3O2mcAGJjKpcO0yhEDmSM3XNrIpWeHc1uTwYYUEirHhB47m+uSj+ZMzfY
rA0nHBU6vvsp3Q6p89Of5U87AYiKPQ2jouJP1M/XuUpxZILHysB1QsmCg3qG94zDN9Lo3mGyNCyL
XCKt9firdQQK8pEqFcMi3FneqXHL0CvFsFU1HDhF+gfceHAQNM4bSP9EGZnWzg7kGJY2bEMS+L6s
uXkjzBBhrO/iSmJ+0WUqH0D/nc2yIZSeoJRRK/bmHBzm0UrOo56TPKjPWyz1f9EvTK/+REjPFLY9
hdtc9neLmxIKm+rPgNLDUdlkeJIJ34a2lchV2vw0uvFaI4ZdOVP71UdgP53V/R2wvGYN0A/r0QbJ
041g3Pb58IRwfZtPARXzgBVMl7FSmx3Gg7R3fowCv9k8d7d6RjtJa9/HOIY/JsyfVsOkEuvBHlJj
uXVagY209q5GY99XbbpNbEkpaOgPSadPe31JnM7alwmZaKOTPyUjP3Q68uPHXF9PIi2BCob+KpPP
oYKcNkZG8SRIzkOo4tGRw4250P03jHu0dd0p7PRL8gTxTP8Tl7N3HQ1Mitp2N7SxfQpzqb0kI5e0
iIONofe/gyGMphJFgFftAg+0LCoMYzsN+UsAo2F38IDUD03XPkNgIP2GSmzAb16SAjY6cDQZr+R6
knT+VIakX3RdyGf1EKCs2+L8vKqb/KHr5jfukAlpmkdxY8H6JesuuqlA453KRCSq88jnvdEdIrH4
nGdqW+vec0zhT42cYgwxaj8jcFQGapKr9WpuNw0+UzRpW2vVdL6zk14CJyIjzGgwTXEYCGzdDmqT
9r3kXvSGXWW51LtmOCcKj48ct/0+yndTqf8ECPw92GIHxoiOVGteYp0m7lhbP3QjfxzGLtvMUTKs
zVqPcfGqg11bIdOudH0j8sbaSCzMU6duDyIef5ie9MO6Kf6Wg3bPTRqPfYk0Fd9vwVyDtQ3Pw1+D
iMBt56ndGCC7xEho3BqS9QaNiBIhZ05rcSL52gN95pFP//iKe6FwPGNTGHBhY78kIcHwNmbfZzQu
WLppo4nCvYaArduYkdZbS+uTlcLzeE+8d34MEo/E83umhk1XETFrvml0rndaWvLi9b+hhpsnWuP8
q45hrCEcm2inz7AtyWiD7m6SGNP5TX6N62hX9HAVEcEfibkkAB6mcVZQq1mNuSpdc76KhF6GChQh
6RB7FmLsNhnkpbUxdEkCmh8NVg07A9aAAW1w3wr9Cj/QWCc2j5h7NwOyXIHwKuMP1uISJp550izL
ffBWPiElJ9t8YS6INgjc+i3hk9ZapjpZT1RMzGRG70EciqIfRqeMPUtVM+xNaBeDrb4mLeW5TeJ0
45sMA9n0XmQYvsmURNJGZTvog6Gv0Yc06op0909Bcx3ohRz0xKivk3dOy1961GoHS6HJ7d02D9PJ
1Nf1HGNTGtn41BD53QjzPPKX8kvE71wYDz4hVgcyOQgmVUG6l+RzsMKpx1BFozwS462y6EmZvb9B
Rpige/kQCle81s52s2dgRyWrdw231cqWyWuXWV8C0XhMObMZff/q10Fw5EnaCNmUN5HoHtFQQbf3
tfFTdwp/47IeWHXdMRBJtYWg1h3KIQ8LG/5/Kydnr7ek5piz2pnk862drIAw1U4HJ4vTi3ff2Gn7
Ouvpj86Z+s8CKFTpmMWQR/CU68UZnlh5wJ4jOImGHq5DQtDah4mM/N9yn+58GutemThtTuGfmh+J
F//0k7S8MDk567zq3ot7fFrKQnrjBC9eJA+uhIBZGfrwWL/KDiGxUwefk2h/V030aKYU06jj1gwZ
yCFKOAXx7DvbEdQnG2pIMm1jbLvKG86dG1wKQzUnYQx8WS0ZwUaWPMTQ9ffGbPIcUZT0iR89tGYn
drNPvzlvKu2hAXLaWqyJcUKMD/5QRPvcm7WQYG0c/rrp6nV8SwCFcheTx3OyI6ZuFTuYeCA/j2tn
Ps/awLcOk/Ho5/11pFN8zXOCFj0Xe6cUT9BLShce3RbpBiO+d5q9E/j4r/uWRX5bDOS9TPmvigCD
B6/yLnP3gITL2o0mtY/OiLrpmvoVuxH4rgmLWbOqLmmbQkolmwBafyQupHuRqnRsOoREva6FAVkt
a3vAB9Dy633v9WjJFJUIK7x17qXcNrbHUETr5z4jXLWhOrJ2RoqQQuZ0Y/9gTQq+WeGQawXuEDbS
ZLLCNoDl3dg89HZub9HeEJvkCufqZ6zUDcPHkdAzMvTaWbrR9Na7uRMj+aylCFQ6qFTRbFBTmw+I
ZFkM+RTxuAZujKqwtzi8iE3J5AWbkyiVyMunPZ3y16aw9NDLgiyshv5DqaI5u+nc75UVneYiLo9k
f/epjhHnAPssdjBUqQbrYo1yXiWj524GLwgNzGpWWoZqrcNfaebPg9Gpa2trNhXwqO9s8lghxLKe
vKGrQwHOv1IWi1rHzH8HtjavtSm3V7QWsF5D7wg0V/+i4DjEpnJeE+F76xFq1m4on0QjIFEP8Ehm
BFXwyom9gz9zJOpgTdWf07ghWbZ3dH/lNIa2sYe+OFUxGXC0dfpt6XY+7tZcJAtvhQop3VqxANso
wJt15gd8UawwYbW9W/RYNoU2tmj+mr8epV7UZgTSbYvBcN5K5B0VxKfeLlHqlbBrM/0opU84c9uC
4Lb+LtDLYt1nbTiqgvYMesGDZ9IVtSxxSuSzRjV7bLzsICdo4/5E6KVHWo2TnwDdzXNh0iHJ3aTB
nKHcUDv1L/RD/gzJSJKJFRlP/p2dDSdpM2PJD6o5MwKZ008P29l9CmiGF6u+H/p3v27lWc8rZ0NK
X7omcAvxGJDCloBee+OkNybwfB/X3dcQFTe4R/ZaWCxYE1KRI2f47Ex8EIMIygy97XjtdGazawG8
SFWq45NmD+XaLBV5vw2VsnTHbqs0w6Fj1ADgBeOxwX0xl0axr/Xqkeq9hy9Q+JhCxHsX+4pLMDLy
9DUl09ja5MHnPtcyuc3dJEOPCChiayC+VO5JJiZiLF0jd9IIypDW9o9k7H6p+/xWeVLfTdrXkD20
JKZdrCIjPWjIu3MceRS6kBsYM4ZqepMFrpTwGasdNBie8FmxcCPCZ9VDx1o3rTsigyspjhHfbJsm
OXjcnqu0N4t9zCXfytx3N7S48frA/XIyzI7arkO1GzjnUuUpISo9MtY0J82zFhmegM5rJ8ruBpqv
MJqIa0xp22QkO5qJDwpII4/LxrC6cJ5lfciLkuZhB2spUpRqngHtxtYI0IJBLcKyV89OHvNUl/07
zZ5iHZnMn1jny2OqSZ6pZdcqdHnM7kPWv8NlD98UUayW3f91LJazVN4Sh6bh6/sQeCM/dqmPr7Lp
ay85xM8aC+/H5H5U1tUHz2J2XV7LCsobTSfT069l/JorwAK3jYPd8qrkVqMN3I9b3HX7pyKqoVNh
POW2tNZkjevYiD+5InaznWMRqg5jq8xPrgZUl0tHLI6wctJ2RI4JFArS1MHfw3pBIKC/j0mLcE8I
+025rCvj9sVFonoVBsTlPinrtZN2jza6apLJSE9tUDgk5EXdrJKGid6nzVZgznUkWWjFZL4ZfLKA
iJuV26icsw1cGLRRgKsfjXuCrV6GVjUOO8fvXJ5So2DyEEThEg2YFXq8N5Lkh1Td76ZoL46XQYhI
pbqTNN6Ikrun5ujqSaOaw4iG9baqzxYJOrMWJY/LRk26eSuiLyg6pI97A8idU6a7Xq8yeCMG/7ll
jOkRGOJaq76/DjKLaFM4PXUi0VNYA2vvpub+CqKH2I7NV/pmxguwiuaKNxVPVJyZ3j+TGEmxr4im
whd8RwmsP0bJlB/RDSSrSh9xNgI4PcyVhPiLJ8zWHstsX5nA1zMMZR7L8vreSXM4ylK7JmAsu0HG
9gVDsSBs7YDST8PrtCaoAdrrdJlAIQ6GNTvTygt847K80EZKP1lDsF6O/m28dDQvy9swe1Eh7Es8
8O7n/r1l2VvORT1aq2JSxvbfq8sL+qTZ04rgon0Hznn8f37Acmg0BuO1bey+f9z9D/tfH+1K29qO
Bazyf5/998cv5yrNQsND6Gu4/ASWTuPenOpHFesS81M/do+JTNmNbekel2PsGjqbAZiXIouTdqIA
MyIck5ZzyxuXF0Y9xZWvw2uP3rVIbOBbugJgOR5pz7GOaIPmhP/XyIfytFAt0UAkQG3zqRrRKQZB
+dxNMda/lrthuPHPunnHYKXT15fv3dK2Taiaubd1g64udpk2bXtn+BGxrKOF+j+bXg7VpRwCrPXs
9uKr2d4MGOCvjUQSIcH432Ax7NjwAcWMm77j+AcRIS9olHE1u6OsINbDIKt/TZJ4uB4KA9NH8qo5
ZNP6RnEVWfO7sIh3iwgUe2ymwIT20da3wXStUB9745Inlb9rVJWdnT7PD7Xw9OOAUdRRN5U85F0a
nGIIbnsbZfElM4iTVkN29zBu3EN3RyZlxxA4Qv0M7mClWxkW6jm1xmutPE4NMZSl39+a+2bue1Rd
grJ8OefS+b+l3Mo3GtzZys7FOyN7s0mgBPBIsYmoNq/LYTJqT64/GpsMCH5lwnC4jnbVXu3/uzck
v4duqA42wG9f1Mk1LdoCNKfVk6vbqI+iYAWQWDgHwI0bIX6LHRJ87LCBwDITPGdE167JmICqAWoF
DhXeA4/ttZglxB5pIO0akSG1fkSqljhSEwSAvGycgKJ7Mo0h/Heube2/Q9LjZG52AQyZ7Idvl9Wp
Dm7kdwVPuTMET1oiD+iqo22KzA7dRTpBOWczax5NCxg3O1c0rPxK/ObK0RC3ZYOqWt4cZQPvds8p
Pgaftgn10Ynhd2ldXb6w/j0u5+E2zyHYH3ZnftF92jMJg3oevRZp754QGxJcPCGTnUTwW/Nw8HCA
yfusDEXWhWpKy1ee4F3sQZ2rp7bZlShTEh/GHnG72JhNQfSamwWoHejZyihrJHGRV4ZalNNKlS8S
67zz4Nly7YDhGVaQPfvw6OdEl3srY7FYDH2wTSJPEow6ZVVYuFhMZnDm5SrR0s8C0Uo4RVp3WjZa
RQOXyvg1ICl07WWzeCR6udu7A+FsVdC5D3qKt1x6dxqoKf+nKv7dWclegxn+oZqpCjWoO0cVFf5j
2riIT0cz/u3BRB5p6r7B+Yl3o6slh2QQ4hlyXfL9M/xyftWztCAh1/PohWBoWvee+dJ58mP5JWT8
/NHt2iceV4fiMnjzSba+xgL1vptbZhLitnUo5IjXkVdaayNNDeJV++qx1QrxmLZdSbSTuNl2MYee
67RPdaLaJwNjTh0t5G05BVQoT7oa/ixHmmpn+iY98YguqnqNzvbRBVN8yZF+bo3MKxAUzz3zd9Gx
EClIalO9oPjxnB/S/MThIoW5VDk3X+hPURIbz1Ez/pw1OvZVHjsPbmBp5z4WlG6pLX6WShEnRTHf
IJnfIB2GcWpWOuigkf8MhnLl1kX5KTFZuHf9cQc3g+AjNcbV3GafdPJ6zBwayKFmkD6ZrVvvc4rk
fap1Yt8YBKFK7EVWUeSkv0Wrn9LJ+6MmsiNojGIBoumbIjGcfep0J+V46pmyHn8DSr6w7v0nIJn6
OdWFOgp/VKvlUNZm/Ry5ReiYJMOJwrqWeRE92xEpDYEFyQfsPniOIp1KeGSp5hrGL3t26nUDFWqf
+dNPWqcWsbHWnw7dCfGQOq48fLXXRuJBKzoEHlYQvN6vsqVsHMa9+kONRFenRLtEcf+KJIY2cukM
JFZb20k0qAsgMT5g00JSQ0Afc+6fh3oWD/W9PhkzI1thtIlp3n3jCSEeEle81jyBR9gi/51yMSrd
c9mZ5u/v+PeBEV8jdyyj0/Lx5TxcfG7omNlNdXTHMO7jB5P0HnoNLZbl8zRJSU8VPU5h3aAfl41e
Ovpxum/+HS57ElIka/n/38uBjBAXEjy8vLlZ3rz8mOUTy8llY5ceCblddSphmOpFmpxTHG4iLsGY
bfoscrZa0xoPyyaYCizzWaXjuZhr7datt/jOFw+zQdsWfMo+xkSgHG2PibeCpvbo8YgN5mjdsIig
U5NHxmfTuN7a0TWTxzOuMFXN/HCy7GAda656tYKaRdpI4Gvt1B5FbgnHLDb1/EiD/95wLi7LZoyN
//aWQ6Ml/UNA70Icm57gzf+3acjKFKvleCzc5ORJoz7ACP3Riaxa6WMpXkoLmTgN4+XAiybO2Kgx
cLdU5+GjHoldmFthPaHDsm6R10BW8E0MDdn4igxdjdXxdnYxM6w9ewqtjLG3iwbY0n7bPHh4/l8K
IhTB4mX3c5YFwrRYvapaqw9j5yEPvJ8n93duq5/5LKqwgap9yAdlv3rCIdRhDt4yu9q7QUlzpsn1
WxSLCF6mBVGpMcz3uJ3OACHu7yDnV/ulpeF0ZHk73U8RTkO3fwpsCOvLW+4/SKVD8NH4dMwJknVp
foIET3nfXDR8ke66ifZjKqorq5H4y4unm9YM6UfsQRZKHIvUbheHK0+3jW1vzf1b41vvy1sbfnQ3
BKQ/03jewAsar8pjumX6mMJaZ1pSWUcKOvLNa9VFUBZ4WElGRtyTpV6OuturH1zoVQ+jbyYnPEKf
pgDYDlkvL5QmcEQHBWJ5x/LeWA17HMG8Y2z/qPPEOqO+dy8QchsUa/ddHIfkdhppAYEdYJwTYHdR
WTqe01CzRVbECtyJk4lw+2qz7PL9d+d+t+w7aKU2FS7Ka4BQkigjucmmvrm2QfGnocj8ldBKoZg3
/zilPPgY1KDhQaEvk9RGwVdt81oHX6+GnyppsZLse9TDvVu89R3Wx/qonYVHUseyme+HyznKtt1g
AOnEWRb0kGK8//2+74+ZzmuMEms/TGVPne8Dw+V9DDWng5S7bGI3jc8M3/F5nixnLyyH7gKtPpHP
HzHpFTvis9MzgVhwC5cXhsE3NnbZawjceF/lyNeKkX6HXgcwq3HzEI6iN10rVPdT7BOy7kQy2cmt
MHvr5nqv+LxGD3lraA8yrbWHsh53maONuDn+z/lS3D0w7uER09ztmik7osZoH009KR/9ZzgqZEY5
Oi0zs7Eucw3/0fKE8QteDQVJ0/3wHDyLNX8gzigw60d/6HrYerzDKyTPWeq/ltNg77JkfKgm2yFb
XTivvWtAkm67X1mvwbIYxPAQJ8I6ATp6d2Sw+0Vik0bP2SwEJFOB/Lw3/J1uqWBd1WmzN3w4dwNU
zTdmKDpGJR6vAaZYeBM7+qPdIJutNTcMZGq8oJYo8XRM9K24awlHW+ZHjSuLZI1XrRTVqNn+oLZ/
rjopPqp+cnZDAeEQvk71gXoNtVcSqGvnNubNkMpciXpMHxPqmBBIj+6B1Ae8MbjdKL9ZU7d5E3a0
BneUJgkdRkNtRrinzwqOzzrJxuatdJFZIkDEjDrupnM5OVfLrLS/PqFCmpfVf+KklCu97tozgTWQ
6AU+8qnKhgePRUpIjQNDWLsbvpZld0lHm+lOo2FFh9piHcPcyZ13zH1kGi3X7TqnIgfe8LsXbewB
N/GK+pnM0yVNrCBewQ2H7pMSeQZFYJDpDC+tLVFeApUketMi0cBNKZPli5aKgswQNdypi/oPMzcu
bdsbL8aQunyntM2W8yobTwgfq3UX6QMOTsXOb13rAUeM7gV6oL+K6qI66u7QvXgzkeJoO7qtTeUA
SNiPGyaqYKuxUN6p3p7ffRC7VSrT/uqYUYEP3loLCv3dbKVzEXFPjq4WYWns0XmrAmcXmbH3A6kx
VsS93j4EJp3GosZEwLBy7dKW4CkwetaVnolfuibJo4nmt7zv7N3cdaxc7VK9sX44L28YMxg2CmLz
zSna9EJjK+HP06tfOY0tOHLlGaBzYOL0mtCYMa8v0kzs4R2w+jHVZyQAq404FydillMrnh+70pge
88xzr7UebP6dQv3DfeCK2/KG5XwWO8MREg11IZ9ZNl47Gisfxsy6G+nXJFxWaFZajoM4Hx2mInlU
9w3eG86tMn78O5MJN36siHf0oNpcl/Oulyan1iyzTZFaKoxn2b8bMFpJdHb7MwT0/r3BW7glCeqF
RrT3ULQ8IvfTHSrsg+U3crN8KAvKAVqArA7Lh2iavpVqbh+GxpWvVmuTiCN8HPizCeWBQGI53qsV
jGLQhVqRTSiORApxr2qgK3453v/h7sx2I0e2LPsrhXrnhXEmC139QPo8aXJ5KPRCSKEQ55nG6et7
UXHRNzO6KxP1WkjAEUMqJKeTZsfO2XttitEGI+uGbXV8neR9PVrmG7J7buGUdi3GmekxN8PPrz8f
IkjYziyihzjN41ONzGnVLl9QN4qPGlp/wfoVb4NEbXaK29c3bqKD6TTmm2Jb+OraJW4noqjhKGg+
g0jKcWLF4bmLXOO5dyEeaX1Zn03Qns90Fj7VJld//WXVN34/letmwhhnS0PbMHSPt93yW3RcV0uN
2zNlXbyBJQKzjpj1tdt2u7CEfmIJiX982inK5GLEbl4HGwBbpXYIW4nC9hDj/shgfCz+czvJ1yOU
nShP3vNBf41KyYiro2WsYSFdlt1Vp07vRtC1XqPPAjxesk5MoaMDbs9zHhVHOr4hh7OjDDn4Yyeh
p9cg1koj25dGd57aTttpzMN8I4B+L3ARB9yju9k2+33f0903ahcTlXIczTki6Yjf9XodroSeDKsA
/folVHkRbAS+7k7JeoHaHfq5cB4XDI+WUlNosVxlhroEEKrgZfLiO5ss52k05ZfAvVZF5PJoJuXJ
yceXfIKCWaHQ7wKDiVI6PoVdt7bl9E4pbGoTEyYtuGD7rLw6IN+D3PW1a+qQcZR8Y5b1qwPme9PT
7AEcbp8alshvaho+hJGSbGC45zgyC/PVJN+p0TCNqU5QHIo0P/RWaK1sLVGeIVcc4yHT3jSJJdYa
DH1vBuHZlGHGMCh/tGN0iaS5b/UsLrZZq13tYnwEoukTYP5sJePZUPIjsoNTPLVXSOl+lgXvsyU+
cXXi4xfzMZjFO8aMs92m1dlF/pVZXHpHTdvdMs02EfIcGwK6syouyY2BRTOBwB5khTSvR6CRCz7y
rkSu5SQJ4+yBzgRvF/wGWQIlY84hYbQkzMr2WkcvfXSYqwnxKXbSgLwOBQVlqVyAiLjrCXcHg78C
ckMOO50TQiNTZCEttm/NBVXcYqP1SVQ6OmbgeEKhFQMN1Fk5ihv5+pjS+6YShD2kb0WD1wRJyMxm
HXakzIvmADGdoIfIYvxaNZ7MzVWklrHfSgKXHDADq3QafjbuMJ05LP/IAzhDndlvBzg6FdufH0eG
WMfmcE0AQD6nc3ItHgPmAIdAYcuwBfCFsSsL9ChOv6W9940pnnYObZoGCW8GPGS2RfMwbxsyOmCT
TyHGGzvRQaKl+rVE8+glPJB+EJG2qDmCMZ8+J/saBIcXvcnSCg7qRNGjiUBdm/WPoZCKF+rx4JdT
sa7N/LkLHAvFG08FmLx1Y2Cvs4oKDaXm+Ho/nDg0Ob4oo4l/edy7GTAK+qdAGR6jQkdEFZoJA1rO
5uowlwdtSB51F+eBCKb9WIQd2WTMkcByrdhrZB8xTxDiJKKhP6F4hZGB+A81zGF0u6ujZRGQVG3e
0gB/SoF1bUNdsmOlvebbLrl3pV54hdX/zJe3jFJ9pUdps6JyiEZGhVbkvrR18mmYyk5EyQ3XaUq9
yaStipUN004CDOvaWWfZk60GjNFEcXVEHe2iGtuZZmTryiaSZajyjVMn3/Q6faevg9S4T2iPrdM4
vDD/47T6I6zqY4sMrFBTbW2IMfKyeTj1wyqb4L/qEIhxxxQYLUEWxG5+Y6/rvNa2CmLXhr2ogr1g
x4oiZdt18U8xDyhG+uFZDLPi0WWc1tByxca1tebQB+Mx5/Tvz6ntM3OON07VBn6RdhcmN6tRiZ5c
NcR8WutnVwmZMnfiOxs7K5h2P02DA+ULOUZloRTMK0aNCWFpsBQvBm1zo/eLUjugX8DnEAicfWLV
xcZ7x1HFJwDzOY4JERzTEeVBFvktTTYW+uMsq8rTQlXztSn8oaTVw/Impyx+s4Iz/FFOQZOnzkND
sa0Vu1JOr6pmEK1RN6dKJhWLdpJiHCwwCGqwbA0z1mCAnZI2R+3WePNg0eaPUf61Re4xF+n8gHxt
+sJB4EWS1eognOFbM8wfgZypaat8JbHkWYP76aiCkAgVakaoBdJrDR5Sm7s7ndU3FlaUgJoRkZQ7
Ftu+Vo9aljWrrIM5EGPwP9vGZTDJyNjpJT/HFLnXrhxOFoZwtIfFU3fJDECCJVN2zcmapXPxo9Zp
BqUWVLieNZhD31Iu7AFB7XTUthikyHvsHsI2f3NsxMRjZ8CbKjJsI1H+ViGgusZ6dzEd7VtQTg+t
XZ3nTDIDqpXIGwubS4y2FEU/DxXZxpVaMv7vo5sxsLLQ208IWbUfLVF/jIp7GiKBACr7Rlb2ru9a
4RU1jg601FGAN6EqUoAvSoAZOPAq/bsOVBDgIPAwUPbIIAyELrrVk05q/VTmOiJwkfERTmE/HYJj
3WXjCsPZdwWRhNal+yidQG7Jk4UNmkAz0jMHZ4VxZU/T8JTN+d3MuLhjvmt08n6iK0i+b+PTXVnF
Vhp5VQi0vgDTGmHczsLTaJfnKB0fLKPrH3nmlqhOsS+j/APSZbLlBgpRl/h5PD0lCDUQ14qYw7nF
H0VFuDIs/WDPM+s2CN5aCcbNXMB5q+Js09ZwcUnHxvVPPI3WChRszQcqDPqhLrrLqa228SAvQ27e
bMk5G0UwD+mACG6RPXTBG+X20bG2iCH5YB4haPlRMxGRNKuwKnD9jj3ga/SeMh4zWnKTrxXJVUoD
uVHJWcVQ6vdBa/GdWtE1avpjkEB/cdP9KDhuAdsJ0/t6GQtVw087V86NUr+p82NYG3dEIBzMeNjl
MTkHZoiK/m3W2jPIsZ9mld+JPnrLUPFmvRtt2hQOdfgTEbyLW4P8RMMIbgotMsTMe360AWlvA+y4
PDYqay9wCOIVXJh+KzEB0FF05MjtxFmbzwGNSI/RZVIiG+gdSg43ROisB1nuzTr69Wxo4s2cB1w+
OPG0f5AgmWOBUZxORyzGGbeMXM9Nyn4jhea17IJeg21LiMrD0/8TbAVoFksQSOMmBqgCGMdK871P
Ke1dpfqsiAq0+3n0hSMa3xXbsq4RXtBXWlc5HRB6anuIuauKmmzX2kyTlrxSw1He27lHzeYSw5CH
aKVp+2RJvyroBR8hvlHI9/nkG5CW7ixRNCu3kO63wMhvUdu0n+lQe6Ys5esvY6m0p3tGNRGe4syf
xibw+Qh3XAtlw8+W72cHsY2SQzXTFweZkefVysLii+OVY2YPzSh0HOZHi1ulGDiUxwaKNMVw7Odw
+VWhKeLw5WXJFf01VrWtZRn651x0Ow0B1Bs1lkekB8NGEaCvnZSjkozW94EsQwJ0zIlPM/upLb4l
vcbKWeTcewrpJEWsN/D8aJk7jCNMZThPlSb2bQu3QkuL+6+XgWxPTX38J0KiMuVdZwXToZpmZdWM
drtTUazcQgdgE0jrt7LvIVI+u22YraLJtN/HzyRM8h/k2DJGBsv3WhnBy6Q6+irRLaxkC02rD/PH
X+ZPLa5QGqagvtOcXCB2L7q4i5vgl30YdgPpwEpxI6tjek1M8/yLqdz0U3My1aLfGiPNYsOaxzN4
yXLTNqXDbaPk9wQuQ6VfWJ+5GNcoXKYXhzXay3AkgCEdEndVgPjbWo0NSbyle6yq0vqoDA55bn9z
aptiBiTUv16a/mHWQcdYmV0eCwtuXD99j5g2LbN9jHTVKPgoJxJiflkkHKScilIcpaIxO/yiQVQd
WJ+JlnUXmJtYttP3guLTydT5LSTOZskvxGAu5/ChY4yNiUYqZ0Bvb+5ymB2TSv+G7YnNA0AZttD4
Lq+a9MRBStu0lfvjy1hr5B8j3kWl5bwHeHQ6MRK2rqOcLZZwQhLKoTWvCJLajV30JrsiwvrEjg3P
WSjypobyyhTksjhFDBWJMvdeN0HSwHtvN9R1cHXa0j433XiFAJ0/N+b8MoTFdD/WMy4R4nJjfWpv
OCGgZDo0Zod4PoigqY66OShehmelCy2glgsEIRPu2SzoDXQO+NUuY/KBKm0vk+Ix5c2cvv4nYsh1
D1/UqlyYM0buaIdK9BthV5dmoQlRTgiE8Va7nSZyaQru09q07fs2SsSDNOCG+72O7PCLuzzW6Ih6
w2UaAWiAaNRwM0J/2ImGiLdY4hnUy4atWyDYI1vgtS0w9v6yzYEe8pw+ws2z/Bx9PJpb2g5Q9YZm
OIMtvrWiFIfCbGFFO3i5vzizwaC9YrGV96pbNdBhwU5YZ1Cc4gR+k+lTIvm2JqfMeDIe4TSbGBga
4Q9BF73Prbq1GWyaweMXV6yNYv0JYx/FPA8+jSUmAfTjdK1dhUkf4/jlJ+QwU7CoRMut91nO9Hca
fmSjVOaPUDxOiXErZDe8M86/kQj1gjeveQS3QL79knnw6+kq0mqEdOSIXVdXw4NG+yppezLXyxyp
1dc9kIYG8koFyU2Rjd1dwPD/y4zmBj8Lvcquv/yU/U/6F+gAOLvXCyhN1qxuYRHts85SzqG1qBNz
6UBuBcEtnOTx64UxcLSXqv0zA9MvBmV4mlpLA6xcdbTF4vJSIpmjOukO/WRX3+fItdBaZjVGVAXo
6pfxNk9d5WyE5htiucADGqKurO5TKycHCYVZIaIQ6VoOysmubfMk7aDAHZXXfCq7geSG668LEQ65
gdOpMJ/yjGqCmWe8VfJ5SVMPDl/IepT43+2sG+8Ng4b8L3hWg7waXmHOcGSylwyiAeYqNtTwUMEz
YrAxPc0qw1Gd0/ExceB72L3+jSiJfNfN7loM4/RkNpAvgprRh2a95ZXBHG6hp9fNTLuNyPDZ6mGp
BUn1MHWkTCmGfCksa3xEDhF5lC7TTY+wOFULnNMqpg2GgvwKJEg/YN27QJ9yrmMVDxB4nXRvoYJa
B3Ho0lgV8I4WKsYX+bYvscRICcu1izH1SKsnIn4q1dOv3WHCkBiUheG1qd6t626Et93S3fRsrTBO
4uuXo2UPdNHrevX1sOLCpMv1qtZKv9Vcm/i/MdwVoUyOirID8OLeVyST+Hht8k2R/ZjT2uGQmVjj
NpTcAzOQTDjR1lvVysB3zUa7tA56ncFEJVsPg3VTpPnYl7BaI+4w2cXdo8OyiVv24vbuYq5DB/B1
KSHnSbz3bMFCjTOGxGXzNCzSNgeduRIZzkGWrbqbqEp9icn8UtfBt1/o4DDP00c8tgmKVBiWU5Ya
K9648O0FUd/NsbXT1ALS1jBXQFQHSEmi7Da5vhM4kUq/d6Z0XcLU/WXadeCB6WMdPSjtZIGJcGi5
SxuDaQ45QkB0pB3GLA2umSYM+2VWUe610ftAP5L89B6LVTbtGaqHt16MSL4zv5oD5RvINQJ9LUzW
dJWgxkJhuVYqxWCU9yiso5RNn+0lpPECC9igv94b3KgWs6/t4t+/oK5A4v+Ck+I5cdQt4YLzwRwt
QlqZa+wAGTLBn6S8wl1UiUJNqk3I5DPF9w9eOowRIDVqyX2RxS2xNnq5luGIv9tpwfUrgXnrNTYT
6A/YAb42WSc0rvre4T7afRG9//UCzsbcisR6ixKU7YWuRz7HlngDPgBap0OH7m9Sfr9Sn/+UIKNZ
puEgDTedJYnIXcIP/hDNqI51aViMCdcdyunTF4LDHTN5KmrnjN5dRlHxI69MzcdO2V34E9WNCSiu
9egpJETwcZ6O8+KUYCqtbWeW0pOTNIFHJllEYzJr7/p2CvZKmT0WC1chas15Q6efbmqoqLuw46Nj
ThD4kDGHFfJ9nGz6XrP7amtYlOETm1eSdMQuhEhU9ImZPx9HdSPbPUoTiPthbu6iqO6f/jr0QVN/
T31QiTejx6AbzvKf+nuUkcsTmU6arfhm4FaHSaEVNeFB+bL1C+ywR4QAH2ydeBXGScGrUs9YNFQa
mJHWglxKmp0r6FDlLhlHCHtUaProjmAQwVsYAmLd0mYrjOvXpfx60U36do1mKfukSeKnCV7xqZ2m
7//6P0QZjF6vNuFhIFGGsqQ/pb2rnWybxaMNjOp1DAS5flr1OI2JenENwobzVFyUgoiaLptJITB/
fnGvglQzdk1QzWsAhvV31c5vjTphz9X14k5r3ZoqjD93ArtYzWCcD7XSHvRkkWY/5nGW0QwS9YVl
dOP0Kum7YtQYb2FpswO6chW5i9nykhqjgkdSEqrc9cuscBWa8bEqe6IJWPI2KJWqw5Auklqmgn7d
5uGbq5CiiIbiwxnnD8jHzbPpVlBvSLc9WokoLioGqJWAIPM91cI9KMLgIx/kN3OMhlsYQ8NIZ3vA
qpZtgszU7itGghKbxgFTU3wJRYj1aawv0onB4U/r3AjLn5j6XyWwxs6w3B3QXjTgC9stIldIhhSo
fVtw5Jis/Ce+GNMwS6w6Yt7ZNtp8fcHq9Nzh7VLulIY9HMX4DR1aJ/r8LWADWzshEHbXgo4A44s3
EeRv0gliaChPRZxnwLhEejRwZP16+fozy40AEGBWvTBrf/wl4debBHUW0bQ7kmA0K4tv+YAIOTSs
+Ny7QX60GU6wJBHU0kcZFZUMu49Rv3YmnV+0wx/DyKnKNZ2bHIW1qloto4/fRhyyE3VLUIN8mGGd
+HRFmGcUmHMlQO6+n+gzEOgMM3I2v412jvo8mN5TNyGaIZP5g2KEsIRmx9q5alwe43I8plJRmKJk
5m40RH+dNfuWpJZ8H3l86VDk1sMU1+IwSgW9IqvNUtg3K4AH3M6pCTwsoLc+R90lnSFCjaWuEpfb
x1i/2MMhaZiPekmepTWXBnzrWqHzExJxIW36im0mgdPSoQPlQcIkSkz8VNquan8O8ISPWJSjY7W8
KBBFuDLLL4Wh88uvv4exHx11d/j86zXF+H1JESY5MmBvhGEhR7P1JZH8D2ttNCa4JzJTrqxmo1Xz
R6+p7LS9hf4QatUmLxPlm9kxjM9dDDhRYyXfZLJXtDq6Zche1Wk6GjrdV9ob1XRsl8YwZ99uFZy+
PE1S1tovd1O/WJz0suOAEBaLSlpxcOC36BKRqyMCCoJzVHXdt3C+qIpd3VJhaXeBjs9y0qxbGK0i
wCBnMet3k15GT1LLvkdj+z7nLNCVZY+ey2TnObXN8Czr7V9fpa+r8KcdybIwTOuI/VTh2iQH//kq
tW3KvFtV2pVoFnF4LBJicQpgx22rn7vGpcCC57LRIwVsZhLZe6h/tk8UlnkL7apGhIC4MrYI9Jyd
IKCFlvH80hUKd2ZlY/yKUQh12rPWNNlDmCr7AAEoQ8EOiLmGGhU4W/uEC7XYqCmrYIE17EDJqxxk
05IEnY/u34Tmfe0kf37DaPU0Q9V00+AtG7+FuI2hltipy53aOGQpfGHpOm3q951FZfvF9bVcfPi/
+giRQbcX1B5/GbdrKgIs/AiBh0p/lq5tMG6wmwLn4GDcET+j4nkiw0vrJZ4ymPaSqaPDVhC5DVuN
nR2rEeWRKbNwFwhjYD/6oEBSz4Iwmt08ZQZu7m48o39SVl8f838rxPL69/GU25/l5S3/2f4PyrDk
fv6vMyyvTVzEH28f//ZWfPzbtXx/C0sSLAvK92n/8Z//rml89a9ASxDZ/zBcqhSb2s3mdGSy3PxK
tFQs9R8u6BNdCGE4juaorDTsk130n/+uqv/QTdc0XJNoW9dlIfi/6Zaq+IcwyL90bV2QY+ASdfq/
/9eP8T/Cn+U/Y7KIAf3T7/8Ym7VEsv7rrjZNV+MJtl1Xd+F0aab122OshiEapBiBi+UEZLPgQETk
4ll6fIN0THwCImRA0jvNNtu/qWnV39Npl2+NjJeN31GtZa7w5xWkseJ2VAwAXl27A6H8FNssWepo
7oyxfgKdcS3Ig/JgJt0yg0IyHNTWQ062yLN8hu4VQLcc+mgu7//wUf7zEv3xkhAq+ueLYgmw5bZD
QQ3XX9ja72tbUyNfrl3SL1vZGCtsEw9hXYYb15yynZuLtUqAp1+ajBywL3qNYr+YUnubw4pcxJQu
tMFwjbmyg9hzietp65Wl958DM1WvIxPRS4gm6oBreLvaxNbnamiHE6PdRBoMqaY6AwhJ8vCxUbsj
k5gNOxLm3opCxO2yuzgKIWbJfVv+6MyxXpGfdW870FuZEnlJ3NaeHl+kGzJRNIkYKesBeqkyo01o
AL25GG8aNh1zp6PWCOrkndr4aQShW9bOJY3al3EUN9vVHoKUAVrMfFOuXTWbfSHSd/B+hF8ZxrOW
kXrnVgSJzNOdU8NvTwGK+ljCVpZS/KA6wURSdOe6sh6oej7SnPl3Q54z4XaHWcfrHCm1s2IEewsQ
ExuFM7KDNruy1U8DFAvf6UZmJkOx02ltAOMp0edmr3qr/ligsuBnuRi69hAlxkNvzjt0V9s4bPjn
aXT4Lg5mD2VQWLYrTkWK18/2tgupvgEwRERXRRe3049dwvjOSEBIW3ULPpIxos4ssQgDX83Z/2nw
eFobfpajW3jae53VH3le3wXkKfkzAwYvqHjjVtBxfmw6YuFCV4HVILVd3jmLA14wkJPn1OXL0zpe
sxEzMs8he1eWi2174l+F2giAkOm/Fa2J0zl0klsrSiHNdSi9Gr3dwr/wSUFVIHMozIUWpsCNINpo
lYfC9VsIjgxy63Qd6lWwlcIijkooz0nCeT+KQCYTo+VBeScA0xw9NmGUxgiVu+WUnXZvoB4/6WE9
5XWJLCSMewywPGF9ibAfZdm+lO1Btj0KH8heGqBrclPpY6eDs01Z87wuEdzdpo2kogNPgmCdz93C
T2/C+e3KQ55gb07VNfJlr8XeaWg0tKYbUwy4tE70afLpy4ZzxZhEHs0bIu6yuF7Dx7lmquHXTW2s
UgPdYO4gIRusfoncUtBaVeGD5RrGuvqSc1R5cpzi9pJoM5MkF19iDWcRZ8eE5Y3I7rFhsJc9ASbZ
EnkS+lk80ASws1eceGo3/hhH8zQN02MV8p6RitCdtRnjQx1duVSpboE7D/OlC/7je2UV85oqQ2W6
F7ZIEXjpNOcCiCHfEcGEDho/mEt+/JQw44r1czMrpB7RFdSyH2SDJC73JeSAiedSoTmioqPt+SIt
yl+XGzqsYRykiVdC2K4z86EFTOohAPsZqxZpl2bpQ1rZh8GMNiaeq3XSmYWnAobqevO5zZuXLrZb
Cm17Uy0EYWIaumUapagq5vAWt1pk2S+hhLeR1WgwaNYCaAfvQOemum9SVBorp/xAnAVKSHtAOF5x
SXl0SWw9qdH3nNMdsS3EmQcqS3KplE8hSqdm7tpVEYw3ATSA3vpL0PA4VDo/u8MZgeDj4zz357yc
BBeFnxgHwNMgUjhicm+ySXiVFiE+gvQn+kDxhLinA/GQuvk9bFK6ZEizGO9tEXz7hdJdG1pCTPUe
xLyIZvTPWi+unUELoqaf5SOrA8CDMU9Br6EXzhWJIm6QWt/YtDpZlq6KaW405jmes9ybUTFcyDDb
gGB4CPrktR1YOwei+4hHOw7k1atdsO7jvuMUlK+tgpUjz8J70403fYGQU49Au6gctFKtfKmM8TZV
Fq1dBAEJ5NaQvQL94kcsKh0Q92FIaEQxncKGbH8vRHWEm+F4ZRe+J0TgZoNz6wyIdErkPHdtTnci
glTT0kqcq/AoCKZJ2RAxuUMtEz9U3T4UavMSpHzIjvVoJjOo7oAlreyAgjJyYW9B4zr5g14f+pjA
3uCOOcu3IucmJeSAro1uXabcuozag0HMiB84xpa0o4y5cvPiOPOhpd0Qp4Wx6mfz3taGjU3mMu0T
+6oocJxkw/cRwku5F6o0ekXl9T5l9Yrlam0rfCa4HDk8Ah18DmywAKmMPpyAnZDW+nsF1Iyq9zTZ
WO+bmXNnUamvWVScipSNknqYoLs6eQ1RF6rF69d3tspCMjInoiMB3Z1E2J5Gvd0luevbBsmWQ5O8
qvTSPJqmd25olaBFbiZwVpDg/Lz2+DihxWG+4YMYRj0j9cuYhsjbzAPbFeB7nlYRYMhbNNimdmVX
ibw4hMnp9DHofrb0Hv5FXavKugce4jdB9h635caRFhOUgO1prvPXr92+IrHBhWdXKNFnH3G5+jG4
amgMZ40+rZ76joGRp5fnecyAxJZXjPToGwD/+8bM59ylnCWnwlkRDJo2yUfCxQuG2VkYmxujSCo/
0eL3WhavdWw+EC50mRJKBDJOGqT/3bFOux2e0AlB29JYGZM7q1PWBfadPCLqllnhZ4Dok2xh1yEh
Wrn2dvSRuuV9j04kduu3hACzdaOxAsy9xKVshJ+gYxEvJxckrNpqWL5wiEpYw+U9cCl300vUF5r5
hDWxMKC0aJXDUuCIrcrc1tdmHEml437X6c+uVFsCAelPs6jA6ckzlXLsRzoZRq3TnFqpbRK9vFfU
DEhVROOqSJ7KnKZBHJGDZqM5C2J5rFih14w6Xf87MdnUiSUXi0gF9nd2EQt2k68qOdKTYd05COON
MFoimT8rS57xoq2NQN2kuvJDoyEPuqB1/bFx3sEDeDmQQ9it3lIaMSZlL+1YUZR4uo6hdYY5AXCf
u9SaWONsgtaUAtkIkzPHs9vsNZAF80r19lUD1MWDAXi9UO9Cq30zAs/sg3bblNVFU4pHTuww122Y
UeEUb624346TZPXA5ZZVtIsm926gjXDQWhQbMuGgXTzhgFd2SIz8aR7IZ0lZg5KeLnxEbm/C2MFP
qoPbKR/JCGJAzhoMJ4DIsc3UWA3ABhVuep90Ojjv7DHMimdHM7gUw1mri9d8foSYy7PBARNzE1aA
9BRJnSRujPibtoTT5UTt1anmfd3Ezp4ppEezbtqyMgBjRn1c6PhYlQMV6C3VACvVQvOZJaPPxyAM
pdbud5WIf+jJfM5cV0Im6i9faFlqxXERTFY08X1Jix/dh/smQ/fitg0fTRs/HdopezcnFfyERrOV
Yiwz6S/u22zBCLVWsZ0bfRNmxBOrFTjQjLXP60xqQZmjgRnuXdl1ftLxNBrlnlYp9U6AayAl29Ed
ALZUvfHeuoAywRa0fk54m6XX178+afx+BGJaYpva0mTSdMfShfHb6UsLWlt1JXLqgLfqz6zAXcbW
bek8a415hwgZvKuXLiWjWmf39kh91DbVNjW7w4Nt41jm6HmNgrr/m8OZtnQz/nAu/OdPxtmHcYNQ
DVX/8+HMtayGbiTwuQSteomObaaNbk8L3lB6ZWOviSKhwZReZZR8Jql8iYMgXA1W+DbBhSNRx8XB
AS4Ca/epsrVx5ch2N3fs4zFVhMSNbKJuAafEutqWeeW7jvA1YAcrVR3/pnXz/30zhlBN1dXIIXas
306aihSOibRK8bUYcM1AIVAJZ6+ypsN5pnzlmZ9xtFuxSRRhfl/kZAE30YGl49jU1hGdqA/n85SS
BeqlI7uU2Z4skxZ+nTNEiJ3yBeQX9LzSI37tXgp9jwT61NME/Jt3ov45T9n8+lgM3XRsh6YAI6Hf
3snQT7Ho50Tx7VFfWBDiNqts9CT/waR8gLYpViqwAd9tuY115ftf36//z7mY25UDua4ycqHzoP7W
AnPitqtdidx6VDqYJ8GhUvTLX3+L5Y7//b6D0aMvAZm0NtylafCH5uskKwbIRsg8Bz0DmBomOcqh
7VlT//r7aPpv7YflUvItACXR4eVyOupv3wkMFothgjGv4cw8jdNNxYcwjd/TnmzpTEE6wfResk/b
2rKko72lXm6RZaNMTmsEiWrG/ZB1qFejvNi2dmgxcVVvVhQ8ZVONkmehNTXRh5IZD5XKjV7ib4w0
sER8B4vqN5qo+usgP9g07vV2EJ6000+mcVKY95G0gGaBOAyG5K4gb7LkG3iJQRvAWpj7knMNG9JL
vHhr43bQ/Jmlo7Adsriaei/c3o8Uc2eluYUUKIlWga5+Kk8BCKSlulmO/pZIbmpxrrryyUKd7QOW
KADIlVCk+/yuhU/do1DTRf009elnGEafxQTdICNdwuhe0sDZpz8HByjn0qjRzfnWURixYQRX4r64
K3Vgrvb0nHKejuVLBD+I4QEzyonAIjaJOkqOhqyfwoBjQaocLF2nxU5mt16Fn1ZmkqtR+FZXRhx9
x96XNQCeoX4lW+HeHJw9nvaTMlgX1Ag45aPyqZUcKpdDCiHcy4ZN/CWCKgdqxIIuhgEchUT21U8u
OhQvAgLDftWvddkd0vGAcnQ1DKFHeMt60BE4pL1zTXNqYDaMiLZFc9eOL660Al/ovmPfhiS9Ls8A
yDRENNZ0iZ306JoUu0HOmyzi4inoOWNGP0lfAXjOB0QwPLxF1RtSuFVEdEPPNR4mNN1mHn4GZU74
OzQ2N6hfwlrS+1d+FiMJSV04PRtYLB1VEg2aHPs0w2YA+iKZb9Ucf0SKnnkQWDOYMUwe3gPK+D62
9nrHvuA6RPLo5ScH+TcExEbwLZfcaLUuQYAoFHyVApi3PYVVcZ/GHAGS5BQuPoR0doUfEVJtdHQh
Imlf0758mRP1Qe8TtHtUguDGODktByqizcjKrQ96zY5dhNl9psDYbYNrwbAp62h8hSEbiLnVxBJJ
adlXXEMUAhlPlpazogqTEyRHV6ikQGJDOiZNHX9IjiZO8SpF9xrnzQ20KoEFTb0163LPSJX88Nq+
TP+HuTNZjhvLsu2vPKs5wtA3g6qBo/G+oTtJUZzA2Ijo+x5f/xYUUWUSQ6V4aVWDl5aWFpGi6O5w
4N5z99ln7SB+lQH2gObg/FMk77VYIhqEJyFRHlIVoy1dnD+Xj/9tXfwYvZE4UXy0vxXG/zv1fHk3
bwWYKhJ4WkTdv96d89K+/PQv7nfh+a77Vk/Xbw1O8//Uf5ef/H/9w7/k6/up/Pbv//aGKNQuvy0g
HPhnZZsd5ze6eFcnzXdR3H5ZUAn/h3oLibz526/4Sxw3pD9EmG2qqLE5KzrFzn+J44b8h2oil5tU
RjKl0bJp/yWOy+jmbA1ox4zASqKiyf8ljvNHksmKbsmagZ6u/SvSuPRpL0IcZ7uzNI3hboP3YPAy
P+5Fo1jHKb6IwKOISzgjMlGSqmDBlerWLTLupCXPxjwyKDtuZ2tFBjKmwkBaybJ/Hn3lLimN7Q9X
8xfS9M+tSe37O9JEGW6PSlsA99nP74ieJdQ4Yvk8K9LWesvJyhT6R2PisaiU4fj7F/tkOvnPV1uK
DeCKBtfg51er6PDX7SDx+QOpdeOu5mlEVhZziF8NWk+DmNGONEJDc76qReSEgXoX9eyT5jBi/mfj
gRv0UIXh/SRY26jxnblWP0SUGJdRXkYHpuwDVyEBUBgzJ3RegEiC8qXR4k2lszYZYk3pTWMFWbdz
ybh7E4CkDhpBS+VkjhC5Y2xvw5vWOwru0yBk3V0Oi7+/Dr++6EvVoxhoBupSFf1Qksg9EzI9wFIP
t0O/ioMl9U+MP2pshiRb//61PhUlf37BEt0UUVG1pff982tVRI9WizWPoQO3bRgkTCaONiiW0Peb
CkVqfPv9Cy6dqR8LruUVdVE0NJzCBrL+51uKEOBO0URekZQGIjEx1MU5h/gJ3inLt5iFdmEG0JOp
VJZyQlWxEgHRO5cZO5KS9Ed8NMdMrC4xjpEuGfAEHkP4bmMwbkwcnEBW4B0tz8bv3/jnJs3f3jjr
w49fy9CAZEsivhat005QgR4zISI5oUOWJBlzxZpJDKe8LQZlE1fkTIb9opRnoAv7SvOkofhzS/hv
O2m/fkPLosT4Dnv+91PID/eJX2WESYGK9sDW3LNQ4IvoGSsTdiiG73mubZh8Z7+dxkd5ZCitmw7k
EazJubvWnfAPJ8vvfbsf6ujvV0cR6RLq3EwguT6tFNSxUaB2mgCypHwwZOEszOGBiJjjVKWia6j9
lxGuDsVnQ58ojOjytMyCWh2CfvtU6MMRD+rVbw+q5LVdRec9S19pYz61KFtyy4Pvp5XbpuCuFUBk
hQF31NBBjAAXsjgQVtOjEoD8Nn0U4g6BdKENL7DO97HRT1ERvkqDeS8K7ZMkI3H5WfJsKjRiOhOI
BiWwT7pX3l6LTn4Wcv1RRkkWxBMJsLntY3rxNMrveELeC0LfxdEa03HIvzCpYSBnhx+AOB71Wlu3
ofaEIoeCx7ot+Wno/P4m/HRK/vMqSwo9TFmlhbr0dn+8Byto8rOYKgJ26ewZQV3F6jA/onwhSSyN
mTGk0yJSf/7+ZT8fA/98XRmvlSjRNxVpAf/0ukbXKbC7ed2YuIa5fug6DuN0mu+UyNgMlr7rGT7k
UOJMXJnfv7byi+XQYB2UYV0aOO7ET6/d03GocnR2bxo1cjjBY8N0FNypIjO1nhd8U3fU4OhuJa3b
GM29oRMS5Y8vU8fMpc8IqicXCJoz48hlU9MLw+q+UtTylDFsHA8yS/mZIa6RDhvD6uwheEY4lTR4
YU1gMNHS4QylAQLpvI+DJiF+oy4cq58eNQl5nsLmnz4yINu/LZKEW9OuxmJPy5qO+c/Xm6GbQZ5y
LfAQSshtaECcqcdO7VXAWhI9DmOrI5QbEnshBx9ASqL/2gvrilMOk+TaVkW3hvYD97yubxL1g2K8
lvRHvI7pc6hz2aVWtTXQmOcpQWIUIs53/BvnzdjJjXqjUNWTqnPKhnYED0AzE1Mqc/RMnOUF6vgQ
bcJCp6mZMLBbMC5fCztBFR+FhuBPbWLaBy4kI1krkKV3gkiq8BC914blAqXyAcLXxHES6/1m1Ubr
As6hM0sbi3gjYh2s6KsGoDbsGfPVcuMj5dDDCYb2iKUlKGlQhkpmB2jwcDwFigUZK1WufauQtMdn
iXqfDK9SvW9meJeqNm4p21q7yuFmjHQWYlF4ofkH/hXsuMU04mzARw4n/momK8A3ZpNAEQZ6pXrV
aBT4WX9ZlNUu83di4F9kDOZBohEsKu+IjfQJL1cAFbS9xXn2GjZK4owQh71xZFMIAUOYuYXKzfOy
nEJqkn4JN0JgDNngBNIDYs7mQAsim5SIDU6dlAFU5jAgATkZazjg/gTBiNF0XX9rk2RPgCW7XCK+
JjqpbaUZMn6eXbM2IfFD2WiJumeSyKVUS5cB7rvfP4zLHvfzKk+RK+sUZ99lus+2YFXEu5tKiu/m
Ogf8JkBw0yu0Xwa7XlkinlL/w49HEnCpV/7VV2bZUQxLNCSKFQShn5+IxZ2C8xSXu9bQPavzO6Xr
DnXFfdCQ7KKp4rYz1LWE4ekf1h/5kwTG2meRuE5ZboGalEzjk0LE/zu0AtZXVxhoIjKahnLb+R9J
XJ6MGmVakxiPHiA8NPTeVa266xADvp/h9RAVQZ3pmgnNAw4FF1I6433VZUiCd1meH39/idRfvFMF
F49kmSoaL4LTz9fIV0bs1T3BCvDqWtdKikNT0n6XdNQS3kngazmLtK64BriPkBaFEaC/+J1wSjXt
nmotovaitPdFfWP0+jZF8V/2WINEMThorHqY41f0M77JQ3XXKsSnhMyd4efoi/5ILQJhowvIXsRW
KoEMbhLfEfjozQBhaEJ9HTJrJ8TKKlv0GytLn39/Af5ezOLu0WVd4bxiUGd+KmYb7oBK9DXD1dTy
NpfFqonZJ5hFoWoQ1PTw+1f7+7PAfaEvZzVJpd6RP13tMoLSZPUMrNSj/MpCtocmRn88v9VC4taa
eqdThIyD/w/349+3hp9f9tPWIM5pzoVGGA8tmtYpbYkVveCLKdGF/P0H1MRfXFAJKxl3lLjc/J/L
DQmnQlPXkuUGAE+Guv0qaFeSWbDPTF7dmVtApnSGlrIDc0LUx1/JJ6IVz5SxbCbYM1ni/CqIVtUS
uy0gJAbEmEXwYPq6+BLSTaCHc0P6JCOlD7AuaOy+es3doqWHXmZFnnRyHZVAegy6JGM2Tfs6C01P
ZB/pYIFlAA+Oxcy16pmU2AjHhdEfY0IS7b6WbpVlYiFOsQOMgbpJ1gURc0gz4UdQYnkIaX8Gpmd0
ynYMi3TbtTnt/4q+WnUnp3S/CwI6bCsy1kb3AdFG288EGq8s+Fda01EEWV/FyhKdnAYAA4zed/OB
kFz8BTnPtBhuJRRHQQNkXsBypOuTvbfxa1Qj2nKkHmxgkZYNf5TgXTFU12VAF9PEqFnlSgS7ktKR
2IYzqVM45EIGXkVtadvMje7kEam64rCnsQEDDb4zY/qE3qhMj/b3Y85TWNe00xYP26REK58EoMXU
9l3aqwDK2GkwMRhY3hJwLytriF/7MHmHySy0usRQGPVMdETHKtehzFFqhlWSCOx+i5QK+adkomUq
bcJGqUxqSPWmNVz70L9Ak675amjH0kvm4NrgVbPmcl8XZA4N+UUfGIw2s9hTBGLax9GhCfzaBCAX
EpXw8ErY91PKhemij8R0xSh9ijodBkMew6uMiwskajy6lAn+gA0avho5OewFzTht/FRMidoQd1aj
XNIkP5jlcBzk7Dmz6M5Fza0C6M5Uv3wuS9cqroL/GDX4DhEeSaRQHZw29yHDshilfL4CSPQeI4cR
rluvq6g8DBJJXUbsLrlVquB2X5uhoPEYAuJQzGdZkLJVNPJF4I66RGqGXDKurXZkNl+Tb0lBoHdZ
Xkx+rTNYHXD5wCWbaN1iqwH0hWpvZFvIjw/8wHM2YtZRR66MckpaSweHB5xeGOkkympHc8CqQA3V
gZtLkON6iAJtyC5oDcapMuXNUk60Mat+rYE3i3Lx3AiZk0sG3aVgQA+nEOmM7kEni6WrWdcjIlah
brB6mBWNyqxMtjgqjuUo3TUpoWGhlD1DmnxMNQuTECVXr1dPiDf31MVHeWKqltZFL6CNMn9xH2hU
PWOuAJvKk3coeR8lMRDrMpt25DyBrlHvCD0LqKHpzJEvS/ZB/y2XxjcUSYfCe4k5K4llQISow/Zb
JeNPblpIJw31hlppW9LRcxjsOsQPkyAkUyTRWnbyTA1BmeJ1yAJ6l0AOX/T2GA7V03eDYjdTF5P2
MawKwtXldu7Qs7kQoV+3ttZ91ZJhNWC7R4NGnJ5i/+jDWfeF+L1R7hsIdatF8y2IMuvDqfG6IWU+
JBX3RlKdSVJ34Hu9t43fbjixnfpUwA6TUmcLA0eHoaOd7A/vwOwp7UoRKW9a6wZYFKV/LNWS9Gxj
zyEnc9rBd3guVg3ZIitVxBBS4QuoOR/Lc3vsrIuuzLfvYrqEJ0bvAa4LOsG455gmzApbLYAypUY4
lOvSI8PlEk4kTUVk7tT3oqY9fW8fGWELKjnfClp+ExrjPiDNrAUyocA1JpnkOBcHEBmNK+h8QUG1
uE2ZTIot5S4v5miNWYt0hkWkqbA5MMFhc1Q5ZmQuswsNLohfouIASZX4EAjQmdZmMis4JRkSN89t
PHxw2iEyMJIfW9l/YYrooKRGakcvKCa8abENXBTai5JOO67jpkrMr8USIiNKD3qUWSRXtdiU2uiG
Iu/qHY+ONscno8QMoYKJ3nWVxjOWV45YWo9lFhx7Y/iSQTvVW54Js0UEzAi9prJnMWeRBYKbunQw
CTDxGXBoZIxTVu/2OX2SGVdMpwOMZXaUqcH6DHB6ZdTgUoi9wM5rLnChxNOn6DYCM6cNR0N6TE9T
wVuY0v1YGC96R+uHROw9g2D4AYr0rgnXzOcHfAgOUSgqf3bHJgWTRyZkL03aYxeKbV3GSdDVPJYq
NDp8jjaHO8z5SgAWAsdacjPSMPEs9U0XFCaOwqWD0krrpmSwo5w3YFlvIi5MVVtOSRGSAA870RZ4
9KxsV2blSSwBJ2oCA8mDkjDaXj2NUn5rAhxqxBx+lSfr1g3qh0VXKEobnqeYnqHWrGVI4J22jCSM
0WteD68YUO1m7jY9c1lWGr0rMrKTruFJ1oQa0OryybrUpVfOkdu/10LukZJpwpVuDZu4fYDLTb8L
XRtE29UK5Zcu4aKZLX6LsqdlLxKsjZpPr9FEBZ0kLJuEZ/y+1tGVv51sLDr1HGUXUzoCy/LnP4hp
uU+WAEnHljsE0BLICBtz8Zom4mORcAib05cWNuAbQIGWtp6x1qWXZPLHbWYYX5CcMUx8cPaeFu0y
Ws0BKUZL0R2bfJtpaL6ghT4CVMrs74/VMCJSDXAjEvicq4FZ1jRj6l8Mt715mXsezEJZFwJnBK1+
6sTmaYY9k0oGV40iutd52r+7yLKStu7iatBAxa1SZT6oef81CkMSBpbbHXvgLbd0fnNlTz0m1qg9
jVNNM3F8BjvggrRgacJ6Vwz0hk0sp4J/NYjq/P21lf+u4Fh0DxSdprdIA+Vzj10tlIz+T2G5GZ6/
VYO/mTNUrnCD0KlzxIG9Qx4RG6gd7LHCRhvUFyNWoQHFdA570slV0XiKA3YVURkexzxG259KOpsq
SdvKJZ7zO98MyZ0iWu/7TIswie7vP4Tyi8OVzMuoimKI4qLK/HyDxHNstn0G2K4S9S0YmEOdsahl
QskeHF+auH4q6+qStnizMqnZy/VFDvR1GlADc2qiHErizQir1hdZeWaYzosskwzzVg6D9dJEMCq+
so7QQFksbnDvbgDpdhGhMZiNdgRg/1N5v/S6Ph3mOS4xeIB6jBeI8aqfP1EVWkrkI+e682RNWEzF
W6U0p0LDXQrzSth00jppwqeZBn81k1+33NuOKIeP02IVrCUWliQrFLsO7uM4Ad2vRB9KhI3091f+
l2/TVKBuyAbKo7l8MT88mcbAi1gFbxM75KWaudMBwRcYGEQ5e2HZMkgOxza1PCv/+gvzjSsiTQoK
Gu3TwV8lkyiKrNngEBFMKytnyl3N4se4h5U9mg9BrjiMvomOPATZPwiuvzh44dITISDw6ozLfHrp
WYsFTNKt4fYjzX4O1Hd1p2/nDs0Rqk5hSPk/3N7S8mX/rOzwgGqoOyZQf03/roL8cJWLMK7UVGkM
N61Yr3OLf+r7YBPhYkLuC7/OKswiiZrg+/JDKsu9HmeX7xf8X2py/8862D82sP/j13Nk/x82uWn0
/XBnLk30v5rjy4zbv//bLS36lyR6+bGp/f2v/NnUluU/GKOiAUTLWF9GvrhZ/hz4kvQ/TBWtDtGe
Bx1VCInir5a2av3B1BEyGp4ypjgREZqiWwbBVOMPg3uAhU5jzV662v9KS1tRP1kO2U5hjPHYWkRS
QRmR5U+iTDkTydEje9qQQzFZ+HXOJEG1xvaBk0YiBapYRn4SmSnikjmrLJVPmT44QW8wltJaJ0Ua
BC/FBW3PRZJt9FS9j5JYPwxd/1RPTLkUwI9sUuPNTcc8OxFBTXtqFPpv49Tuc6GE1Mi0ppOaenGW
+f10yVA0SCoQdya1qQht8F5KqLuziqQYKOPAFUb8pbCjADJBvth68C/NbTUOhxSmp15Pw14TeorD
FmBYDuvOzbFV0ysV+Pv6ko4gT+KGmRVCNU5zVomgafya+AlIjcSqm52/yybrGywkjTmdKsEtdE2b
gTqtxtO62HqmudyQ/fSIOH+nplAbm4hfkqoobnhG6yrA+p4RQj1KplPLkNl6ftrVErDvLWRuMIf4
XU0/JbOxOgQsks4QALDOJmAwoyDdiGAB2t9+DeLuPRWnj0Ap3rDaulVSHn0r3ORF7A1ZcZTT9oqU
uU/DcV9ZxYPRM7+RmuZjEBcPZWNsLaN7U5ZxkCmUvDRtKSrqMbDLxOvF6QIJkQOmXwNrGJ/8KLrW
YP/4hmimBdXb2JpXcMOlKp3w3vCDIxR/sY2oLH2oHpLcu4zsArDkQJlcTbU7g7t7gM/mDeVjK8zY
f1P/3JvFfa0TvBsYX2NoJbZWcagrSOGGeJu7XQqMRs+F58Sf9U2flbeSqacIi+yqiMLcnkv1m1ZI
+rEShB3y6S0Jl8Qp2pkrayT+wdQFyTMzAVuWPqkMnLXrjO6ek/nM0Yd+gscq19d1NbYri+91qMjH
k/OqXAURYdkhWWuruvOJXw4DpxK6e22e2kcVKW0WiWnX6jvyM25pUDarWSB7BHiJ0dPVSeVJW00m
3i343S6me5zac7ZPcMwt4dQ5/QaCgSZ1rFdsxAXILo18k7J5SCsmu2OtjegKD28+wTW7oOpnqlD0
oYApaaErnwrY7JydXdlsbXWQ4ONJINqUKCTXhAaOBWGdTbW2AdzvJ9MC+USbY5U1PX0U6RgJnE+l
JK3oJmUHNSVxaBB9PGqA0VZKYT6bsWE6vjCFDtZUL89by9OLkd60rF99kj+lmgzlYMSTXSTJA1k6
kAazGiydGZzzlq4V52nCpYMI/m9WCnYmbvWZvJfcT7+Fhn4XKxHJ2A0jHUURbIa4PucZ4gvxwCsO
bdYqrpVyrSTqU1OOcKAGvteKKCPaMNwQITk0RwWuT6yi3uj8iCti+9KAnq00HQYQpQ9bXlt+rWJS
pTFWbtJIosURMAAS9JZNqgmhDgQ+GOH4MMzJe2+BvtGsBlHBZMSOb+3CD/KdJP4Lk/1YeH0q3EnW
v00NyfGD/JIDkHB4FGRWmvQsynUNqVoJPaqcTRrUMh5CPPdxhhO6JU2RoWw5Y06yo6/QyRqyl8Zy
KoCiS6ZxExhxwud47QxxSZzMhh2DsC/S0IyuEQ6JHdE8ArNA4DpTMsi1RCOT1OFGNOjtHvI9MxJK
6CRwbQHvpQDeU6eMPOZAGV0IkwM0e2B0PXW40J+VeTTtSWlNFAxydiL6dKZFbF2TqBuVOMejYeju
qMDst+pjxeGXL6RYqdO0kyMi17Mpv8WB2xpxxyogc/mjghHVboERSNjs9CUutuFWQkPjoGCGpBXS
/jILMrRqEo/wlVYnK5nLVTnRWZPixh4lsMCVRa9fYAmhc2uecollf5gOoZ+fkuFZBPjmVIq6KlsL
vqOR3GXoD9uMmUMoVZhKSsW8wpANz5htgYmaVr+j1U17UukquxXFXQEQbEfmJsSEOrIHiXz4dDmT
RF/jirLcsO7mGbhrkG6GJrE2pZa8KbN6YBI0ciI5VJ08ae5DEjx5OmoyMbK8v/h3VnCVsQNvZpHV
XCHZuTL6nWDWX5DcnViVDoS0CAxh5ZEDdl5jOGxAa5tOWpFfUjP3PahRCudm+H/0Nn1P2RAcp2LQ
xwRRAQmeR4f6kpgCmH8aJ0AypU8MWOBYDeXz1MQHeYQQMRMIUat95ujFXJ9KRnBjdlUEUSlxeoHG
Lf85DGaxLQwgq3Aoz6FoHmN1eAfWkwEid/yEuR+J377i2My2G4RkLAGBnLtmVQaZvAb9stXE3Fhr
o/ReTNCAxUEhhjDlXspn2C+iEbLwhzRkG5imlRidGefo3NJk+sDsE3ZhlYnVToSxFgA81xKUtNoc
X0M+f+0bszMiYbBo9F5EPe4OpCq1aecyDAamXg+dHGKBLckisXINoyVYvpGC83SjltF9I8+uZNHT
APdX4rBOZkamGbsiY+RbHoJ4imG/2Dx1dmlAGZ0JrBJUdLBAh1goMWKZwdpqc932W9oYZQmxWhFE
3CoMGmYc/Jy6LW3aYxjMMRWTkOuzlEzBSW/Mal8PXwisUO9m84Gl1qI1yGtBLU0pQ3hWVV0LXUkM
WnvWYXJK3L7AjyKwoQNTjDnLgWox65T6GHnLOnYigtRti1EtRwBfvwLloztJHzHc0s4fMjk5JAqx
0ZJvmxiEALUsQjHNS2igICQ5YDB4RJJvW6PtlGUw7fvKL5yG/E+EB9VGJE2wBE9Ya4FnOIwc75jw
p7MoSvd13LxHTJfYAfrkysf80mOpORn9eO/rMalBdUCMghkUkKKddLFDxdZ7N5oFym2PW7uOXttU
fC76KVvVSdlcCDbbhb4Cm7WjRGvKN+KCNKavCgOj1fCaD0JMum8FAJ4nvxbHd7HSLE6s0nTONCRA
9tCaoSsO43PoO35aimsVtqSdjgkP0HwKagDCQsoA7ZwU5Uo1iTXoOpoGcVvQio+QnfLgJJTqEo1t
S61TE529Z67yzJD7tJq5TQTSUI5lbHxJranezqJGsC8WRrow2v2kwNOTugtcrxdynALncbJAuGKB
dWZZZ65TjqEWE7li1e89ECEmh2lnEDHDBDzkWbKKpHUWYTMGM7IarDb0yBSB6CLxUGOTNugNAZJF
Qu1sQaEpUAUQAbEwQgof3pg5Z05HNvajr33MpKcnkXCadfVhBLhsC1nAZGHDMbqqGrY0ZjesBPxo
xB6lWC9yAdlJhgbn6sZdlYJ0D9lvLMZK8yQhwl5HgoyQNC2DOXsqPbN5bXj8nlmBep7hR9+6kuGO
EP08ml9Sfbm0Z8rcWFQZN36uuvuW3s30VmZHTTsX6YUB1Nc4JW78aagvc8agL8sG+TmtZOfsSERh
QS1Z5jFfcLkxCIQWLb+VwWNJrJGku0P6XsnbQTqLpsMsppJ5kpzYPT046Ooj9o18Powd5KWUGyfO
+AVMo9KCG2vjMofmWoAaXwQV48XX2sf5Ls7bolSOoA0A600bY9AgOsOut54EBP1aOmEcEfkdCenf
IuEdy8xbUyV88zTG6X0H+yYnI3aSXbE3PU2uvJYoGyN+aScsSJLlkOdH+CEA36Ba6dKzwtSdvzaC
17hj4ZKeBYO6s7mztJTZIequ4tUUj5XVb+CGVtdBKantxwuk/VVf0RwkeZlRU9WfvLZkHDB7yOkK
qBkkYo4nxBnP4hdCv1c13EpdCK98U15LFGUeJMcuFdAfW9ubrQ0YwaFmgrvbMllFj5TtIVqN2YPR
LQHhqmsaT/lAiyQceV69qvwQYUoToHolycxT9Nq1cgj8bPSUN2neOfyyfSb0mwK/LGkK27ydt6DE
vZYiL9RBA7R8MaJkx/600oVLFFP/TLfqKkPauqhgO5mpJqfYid/KGKg6bIJhHc0wkw/QS0li96FL
o8IzrDE5Moo2Eg09Qs2Zu23pAxAZWJkefMuVqqXqU6QDUKua/rLusHUdaBX5z3h+oitkJ0qVtFs3
yY6ZrLJxCeYuysKOD+YdWReTm2M4opXrnwPpqCebiW7KlK+L2U3ETS+8SCR3iieRFi2xl9ADGi/e
Dvo+0fpVEW971mxgPIRtour1MQPXjz3gbZoSVJ9UK62w5vix8qnfxPFahMS+HJV5gNVzX8S7bDhU
XCc13/WwjSQHUZmIVk0g/9dpcDqP+0jf9+OX7IWbpYa39qCV9yytNQAP+tHZuko2Sr0pQwe2OPs7
gI1dGvpLqRi0nGQ9hbn25ADWdqBBOHvmfBbT3YwYCU9VXtds041XEWAUMeL8Lc5sRWYzdPnKStkJ
BaLaOEvYQbKNrtSPbWYDBpUrO5gZzHBr/TovQBAsV+jmyaE+VC/yzsQwdUsv/RmoSv2VhTXSVg0b
7sLrsgkMYJEICDEw93pga9oGGyjRpAIHEnlViZAl4EoAcaOp7LFcE0DhkwTN1XLUu660h6pdMXOu
ju4IdKTaNKENG1CPN3q+b2aonk6ieVO8ZXKEYGIGaeLeYp92BmntSztwuuhc3HiwPYiEKN7jr+W5
iAgAckS8ZhdaaeoDvEOG/nlGXKHe9A0+Ezf3SZ9j0TmAd8usm5iCyJg30OScRN5xW1XNK9LoMDhT
8V6yY7N2kMaZ3hTgFUn+MfB9MWobb2fMUyqNEnnHXUfCuArK0p83SXqTpTWtOW7E9qLjbKNt9dw0
6AacjTzuPx7REFdrQ/TZKiNX0aOBrUF+z/Y+LTgY/ZPq0W5K8j1as2Guu8zBKRFVdjzeslMDt4RT
U3KbiQXwL0zxmdq+0zgQrsFFZPw3X4Ogss7aWxTh7FmZO5giGgUORHCPMy0wMUr4nLF7ydEB+ihX
c/lfFvivge8y92uSg8Xe/7LkrUiOmbmFuDXbq/CWZI6VfSUBnuKPBl1dObTuR2AjAa3cN8va4Xwg
VygwHAPGgu8WkJd9N8hdNujU3IzCbjJtoPN698JzDvMNu0fY7AAH0F+e643RraZoq8OSGN1csZP5
SIqKYZ77xIsIYWBi6q3NrqZGlrwrh+daOhBUU+WXOnBKCJPaqqLueUI6iT5YO4pHEhCC2hMpXCUO
Mm5Aosjg8AYVGXuXIygOQaEm3360DZjWzE9t5Ewvk7xe+tGNYxFKILG4jw3huesE8zOWDQstO/Mo
MiwNop4N2Tey+W71xhM0V5KdSoeESF1y0IlKLNYFjMCRaCFue+FBoave2xSufb1rI5Li4TvcRST5
Jh7Ry61yITYCZm+W71CQCc5AK2fGrNwDDDU8iHZucg1Gwu0cRr3hiM/Nxqc8mj1dcHn6A+FW8o4n
gnnIMeqFoxG6+EPlzIGAHrJY5Gtd3iUKmPb1VD9a5pbHXW8PsnQ0+8Vsk2CzcELsk/F+EK4Sa3UY
Xbl/KuZYOuGSYisbx5ulYF6+N6HpQ1wksHDbPAL1EPDkJgdVXovsB+G6yd00cvD/+N2BHYKHFB0i
EW1kntja0Saqv4r6KXmGtZFOj0nq0n/tE3tYK6woDV5ERxDhzXh+se7YVhgcUwLOD9tKcPlCjC8k
+NQzSypr2QovSO47wIqaPf9GJkp4JmlYzz2UtYY9JsKVKYHkswdoPMMuobhSnZCsgNxGOEnVDY/G
JO8rEKQoASqikd2yupNw9yx/6BRPOAhbB7dc1p7DsyXZNaIWJa9NmBKPFJUEE7WcEzROtgZm3/d2
whZxq2PbKlxSqpCTElAlzMF8SQwqXDLiyE9RNjCKyH6cjr3sGMlBnN0IYjIGU+HM/AFVUSNt2bnx
Lkj6u6ZhOl03jcflBccumSuPXTe8i8NLTQBvwUzkemDaTi3WLLxTum0vibw1RxuMAdgOzbGAW1Yu
1lU+tLVuKVOEL9Xslv5ZFjfGuJ+FXRjsY/Wjb7YQl7N0M2mexdiNdJeHbiHdUaFT7BKD8xapax4z
YUxsIT/zRfuZ0/g39p6Gfbl1EYI5g6PdALkKHaPdEf4mFns2X4Htz9hb/nHoX6qGS7/FICLEh+ZL
TBbJzJ9jMtta5jn54ot3TksaRIODe5tvLVgQxWk5VuozYWAbq11TB/QkyihrgYRWaSt0u3pi+Vwr
8cPE4j1xZLbHNx7FssdCYpEC4+nxSQg9pXTHL7q5xyYlkU64HuttMxPV/CBNXtF4srB8IGaZgv61
II2MpwvaAwMKyYbVWrHgoNwXydZH36o9llyZ2YJ6w+499A+EKUQB2QmUm14veHykrvZGc01BA5DU
gNtFHEzrhrGn+Sykx4J81LUOD3Vet9pWI25LAvZy7Eg3QchRH6TGfkXyo0ksjzZYoNaG5tTCBs9t
lp6U1Qn9K7PHQ3qPCsPqxHPDRssTQoUgSW+KTmDjcAqmYylfqWJXmX4TAgK8SOD0vS5dY1aWYm/s
vujB9rU2OWza/TkcRrdC+oO6jZx/Tottr51181Cqm+pZDG64kBYPUPWglp7U3EJePDnPyoOsnQLk
BhYvlFN3UnamvkeOoVx7k6rjaJDWeqK8ojZJl3TFlT6AdnCi/lyyD3wjc8asvoH1KKRtdyw99Zny
ROAhw47bMQWz83d1sK+1QzzvCdQGaplzeJS3qnDKOJUjakLIUXchuCdOlSWSVnBITRK/gZ65sXQT
SuLSPBwo3CPa9KWnNmphAbuZ7iGwd/ji0LEskCoM2hLSBOrUVnyW+qWEqidrxYKXwQUjEBQFbpPN
7gJiat2cH2M/6Zn5d9g5o5eYLBfc+RLRDI+adVSWXrDNfdx7xAhZLRv/jiHBLNmo0yp6VMUjBQl1
LBkGRvNEZctP8WayKzs0Q7kSsdJ4cDG7lytLQMxavu+S8UH+Bj6lk/yoosEeeicZHG63+o2ic5Sm
jyrqSipI9TXnmRmkHaUjgbfQYGilNOJZVGrQZbInqWdRZXjcDgdPS+/z7xWJ2Vyjl2ni+vDdXf1t
d1VhvOTO8Bg+8ctmW2tdbg/9BUsylSAGuQwD1oP4iPC8M4s9Gh17Yuyfq5PxNkd8Fh9zFern/2Xu
TJYcx7Ut+yvPas5rBEkA5KAGT71c8r73CS06Zwv2/dfXUuYrq4zIWxn2rCY1cUvLiHBJFAkcnLP3
2pIYiQ3ZX88Q6juW2htKRg4Z5b4C6cAGMlUHVZ6shsGAxtwhHwRrCOwCSt4A0nR+xNW4Kom/NGW9
9UFyZFQKYdIeUVPgSehJfEI35Rwny99yxWIEbX2A3SVHS9eRgtTm10VesdzfOWl7jEzYrDgg9sGl
L9wux0oip7S8Z+ovMHXi2HIEDlbqGsNT9eaOjyF8PGIti33gbR9wZ4nv+Rs+AUP6xDWch+QFLvGS
7SieCn/vUNVWsP0uK4axthT4HMMdtJao2x7S99DfcBDUVMIUs+TsujtkuVTYXBFEpAqFepwf3R69
H89iyMnEOboteLaNG7DWQE3BD7mbmluYPcHj4l/ekk/GhrOZq7sx8qD9oNhy01U6POrhtaTfKBfn
oJ3PPgv2GJ1IEpw2df8shnT34rrfgqnjXmPRu0mK5TDC854bJIbihHQU/qg/PyAki63wfmnfG8YT
9nXKHRVvppAo5OMy0PQDEl58+oY+FN2ruoPp4hPvxZkNJOqql8wyotwcNzYRaz2qzdYazrXf3IQx
zyxqqUhHxLOhmNr20zvxXRRz5VrP4msf3IyjfqoXwqw5q4Y2ZeRtk0MVXHdqO1OoJq64Jz/o3lU8
PnayeSTRsOrXxASgLVueplBsyEk7yeUUJFhEy+HYzxjY6/RWNP5qkP1ZTs2DC/QORq9ksZ6Ifx1C
0qTstaF1ycF/V94gJBN8P9ODTZD6cQqIc9bdEdjn2BYu464l3dZUlLKgrdNkRC660yxWttN/4m9r
dvn0AIqj2+V1+JAY8zI7dMJgzbwF8XuXk+UQzoF1tiOKbcruRjFfYNrRrdLQ5mG6EFW6fJBXU6eO
Dsbim8gy19UyZueatPDt6NjWWqVOBWU3/XRwG+0QgX1RiLtovKcOqW1DwrGJAHedTN8r35yGpr/D
8H+AjPXckZW3nkXarIv5I/LY1LPCPqUuOhMWnrKPWHHqDzIjOAzNAVWsUx3xkDS0+S/ljzIn9MLC
cp/TpCLxICb+zUVnv2PstKXBhxBb0ap0yRwnrw/5ZJX8GC7GoEymzxkUB+x5MXuJk2w8xzwqJ7qL
rM8mrZ9R1VWxeypgPnX9m3TNXd9P67lc3DXxT2t7qJ19H+g7Qe7BjUdWI3UixLC4sHZ9psH3LSmA
oYhpa1cESOgUzcVQMF5WpMd5IcfPRLPM1yVFVIZRQgIP3ZKiFw5dsNVD0rOOQUMyAbXwJc3cn4qD
k33DtuxvFFeCIVlPnN/3uEkkMkGRbFwwHNx6tEfa7DmH3Fl1SQnJcwS/J7PDUusfWVwRfT5H6w5a
L/PScY34Fbm5sMSadDGiIXNAWRD4n9OKDmpdEGcWUyKBI4dLFjRkT8lkH3kbuwke9BgcGSLMnK3N
ccCgTdUVvwZxaygl2OjnbJ45aTWGany46p2UlNmS9dqyL5zJCgSMYmzgwNRggmM/yYsC3O0lcAS3
uUExX7nym+nsaeURr7HeNll6RoMUQLOkWg4qWqAX7pMXuh8ik8SfFLSuaLsztKk+lsRjCwlIZyrD
ksfL6Q91Ndy7Xkw+BfAnK2foCg5yG1/qNdf5KqPuYFIPc9xMfZcJrAXIJ1YipZ9dxOnCICANMS4m
9DDNDjHli3DL50T529H3nBW99GkFaj7lDug5yoU0WMuAbl/ZvviZadZlyY5Bs7TqTHxVK7LihMXt
DEtv9DktBA2PWd3L99GPj6Frf7UTqonZ4lhZWseMDLnekgs7aF+Q9GEtm9hPEZor8RzdKSsXq2JC
ci4GZgYOHdsY0uTKTm0yOy1D0NdS7UIyiGQW0hs28/e8yVM20+wKmLizy4SeN5E237NcFDs91QTM
tvEOYntFQHROTdDTIyh8ZKUM7Z/DEbFpJ0JOMuJN+9Lf2AxgdkKj057Opoe51mI22I3jdJaXz66n
5oOcs61uUvZiBOudf6GxDuZF9/JxMpCwAjb7UiUrZ0yTDZaojRNr5yb058++5vQewBSZNFNlNUL5
C/TEWIGLFaJUsJg/zCwoKu5i5L3mo7VwT2UHFrlPlTRwlKCg2mVt1nXAyi4GTmBR7jJtSPfQE54m
3Hb7Jr31jAPFN1JHweh867Ul99gE15Gu9C4fhzs/n2+ngSZTpmn0snEnGKYP7j1xKC+YgG/zPIj3
4UyLJpx5S0Mzbd0gPaqoNKdOzF/nNNmPEqaTQw9QDhGtlDm70e306Wl2jg7WHYSYBwTKp0brdjOL
pN4VlnlTCY0CRvrhrJBBb70ElUQ2UepXGStJzEB/lUFvcXkKkcfnZhM7dIu19ndufxfmXr2N40sf
SCdEo1AhmXkmq826s2rzhv2u3TRLDJW1pLIOrksEh9RjbbMZJm4h1TgJXXMS6HHomBnjQpfVREI1
bbk2xJaouFmFmzrbMfPcqYLJUCzjNwmRgSBj5Ox21Twvc7nvbESoU/ZI2HXJ0Z7GrttnPO3SZ1WF
3pvW7IGOGm9B4tCOHYuX5ZI7FM3FCyg32oK0aXqv3KXw51wPQ8Q40zhCq3jjKwYarkjcDQ4WLjBR
qvXCsbmZu00SO49WYH0AMwZlu7FDSoI+Ifa5RmaJ9/EF2vXt6Ir3uOu/SG2uUrs9SJJT18bbDuhH
Xd9Lz5XNpNZ9bSQd4AY0IDFOICQmn0TT4t0l25z8PCAwGU1JJBvAM9u7pqBDldUdYILqOc7k9y++
XXyIZmZKJd6LOIk4mgdss1X2OmUc+Ysq2xQXNIVHoQZLleNWxmFblTWBIQPpB/fh7AYbUUOqRAWV
2EV+HpMOuhJyIsstv5oheI4c3Pw9fIOLmtcuHRrXBm+dspk2I+z2Gb7HR+FjiQkM4OdgKM4ljuxt
MH/0ji638mIukrI59KPpNtI3tz3pYG4pCFlUwdcCd9SB4W0JFnFbjs23ORw7Vu6BM3T6yBzyfiTK
VGeRRY40/T3MU9sGWBbyVa1Whbt8M3BkL0PtjQGnfxRe9NKITBzFENIN8gprk2bTTYVjfG2G24wN
A0wOO2m0sAfMvjwHsvqGRe7YlAifnJo+lomGG21aAuB5fDwvbo54Uemaoq0VRXe3OM7GcXhR6TrW
nvxtukk9nH+mfVE7d2tdikPCOck0PoaWBahyr6fDEMYSz38MNTJE7cLzNXt3tRMSeWnUR1hY9wMo
qK6pXqNo+YGk4sKeZGCBrsrPSaWvs3pduw3hQox54ELPCJeZetT5I+oZWiQwY1dDoL+YyfPI0UK0
vGCQkxD4cRzA8B1dot7091FiTa74JPV60IwDCRjC2yvkuOr0CHAjJmvSyNDZKH96CiLGUl3lfB1j
MEO6L77UiIuwdtKobudx6y8tR6aWXm5rQkborG4TOWbbqpgHxifFS65t7MyyefJqAC6TVd4sSck+
WX9DUD9geqBWQDP46jXeKU4VoxKRJkjRuv5kTHCu2dIOsmis1TgWI6oHUAeXs2thE/STkqRCvjJb
ohU+g+0qI/8zjPKHpZ7OuiEnN9GEFExdBVK2PQkQqVhrSKwSDYGnA/p5j04z5MQ9/JqPvPhu1Nrk
JEdG9XPclkTR1vW0dXLSbHrrRWf0LG2nINYS2sGqkdi5UdMAhDbsX2m7T4nCQU90ID27WI9xAsn4
QtbqCoZz84y8Ov/q9cpsxqQ4kMtkrW3Rbhzb/eJz7sW8lWynhWcXuAg6qcgfGaGQDDZiUwjit0AQ
IlJO0ffKFXz5ERg8G9LFtqDZZ1kcas6oaqMNScSK0ii4C/3+TgeRYBby5s252DIY5WQJB8uH0Ft3
JH3a8EFWIFgL2q1N132V90GPl6tP2pclxuc1gDgnYjNPnXKL8JqZuZ3u0uWARZM7cureM6/gXYT6
4OJ25PQmhoOW9Xau6De5zfMwteeGGLws0bfY5c9Ik77XVrfFi1rmxakr6MbWHp2SSA4vXV8mO9QH
uCTrN9enmlwypyP9+q2SA3oehqY17Vv0ZxVtuFBv5QUHZqXRbk4cTreexhQT16DouFwtj17a4Hns
PPcaZG5B6DWtAjmkPO+Wc6zi93F5E+lQbdsQsVeVvRBpXzrmPpptBnxaMv/v7Jai1z3W8rLFl3a+
Iyp6bdBTrrtE2euByjUrSOdwooAW57I8Lc10zkjLBr3J4TlNvI9JAeEg34shbXUqyorhuiuA02fz
3u7dx34e9mZRZKkbev19Uj/OU/tcGX0VOxzZOo9hEajFnUfUZBbRYy3trWdVrz6Z0w7SKm4ImI0C
H2UYYQeoYEjjrqXqqP1TXechg5YZ2BrNoArzKfZwDhNBcnDU5O5dUWyGNE1vhhbCKtDcrbEYw0gX
y5PVN/DOc8HkygJe5KmDEQhksAp1m7aZvnW1DvfIgAvmTgFTGmwBJxlBMEbbpLeWXn4o0xZXoZZH
QYrqwWryLwCOg4071tvMCo+2GuTOFiRIA41r0OZxresmtPZeLJvTPFntbmnCc08o+a1SOccKt49p
Q8T9aRUiNOR8NqXkGNXHzNb6lHUFIKblKK222npEy9sWCH015pdz+HUrFjqs0fAF4SF+3TaZDnFf
USmMVrduFSlpHGt3xZjpc3TxxqAwuPMIv7we6dL5gbnJEru9CooEQZYa6algsO5Q4Vp1HF1hkQ3W
vvoGdyeCYN1gJZr9kyAteBPLID3IOaQkWJbHwIzQGCIK7pglfV250xrlbXsY3Dogx9vrrkogC5gr
s/wBwgV7eJyQYxms+/w5qmAFe1PK0U4u+UGB7xvKND5EtDLKsfIelDePB2TH2coMLuiMwrp2oznY
+QFtiTzh/CMJ6NvhiznYLrrO0kE2lS5ZjpwYR0Wgyddhws8gfK+zcb6tLvd3zbLUlKTGsV7XZFJS
KtphymHLcfd/vEQxBc1OJowjOTy6O5OdLddbaL+meI4yiCdtW0CrasXHWDnEHbb1ZxdODwg0YRyO
bEupNMNOVJmm5i3Vhvw0tFUE1fFUslg5SvR0nGCQKZrIJA1vB7udj7OZrrLZDo6FxtY1LPUJwsgm
6me4vj7aw0pXlDq5zg5q8L/UocSeOqXhLqnQAo4RvoU0ketFaJLgF7LutTMccJtxPrEgx4xjfY0y
G7e+TVS4O2RffEP7NhMm2to9ClOL6G17nI9lGd5E+IBXJKXBTy9TVBjkJHtEEZ21iY9jOubH8nIe
Gy4S3LlzEbLWH9aE8GEeSamcXDxQxgnFwYyXVNXY3mYt3MukDaadrAA7W7OPgDcPKwKSGaOpBLur
pH1gdHAFpIYUgz7Z12O4V72lviiXdkTheF9c5AimQTPWqmS89avUnKqo6bhE5KoLyBxD3qJYc3vm
17SXcjMzRcYA6GpavAO/4ZC3ptyA2ub/Je7TPNnDY1JMB3T6VK05khee408Nprlp9aeDIv3gdQfb
AKZ20+6rsoLXwNAnzB1/RlftPg21+21ERpuNxb7ybH2SEymc7F/IqpOLmRp9QV36q9ofn5pCdXsE
WLc9IgE7AkWtu/GtgXO0dXCOrYyniZzvuezUKmiNwCs02XkIsxknIOM8z10+FbCTbdxNGf1GCqey
Lz/jkCPizKK3I+vMS6xXr/VSammTbqPJ3y4d77fWnlmHDvr/IegPXTNGx6S6cqn9164qrwKMrzQL
aIglE52GwruqKoZ5+RjVh4TSnXiBgUQLhGfLMt6mHvokrZtvbcyfDQFWYpHiNvTjIl5naX85yNjF
pi28nc6Yadu0QKLWuQpITMYLaQV7K9QnDsjNanFP2kvmXWAIM+0CJiTphMc9FDGznRYHrF6Y8uIJ
ZISOVLjLkG8wtVZBOdz6pL+5NoPVxuPWCkJ6G0XI7Sjz1zbMD32BJqpPN7kZyw0JecyAh/xusVCe
JY18VfQqKLXUgajMjYjZuRVzsRCT8SFRX6R9uWhlBRk5Cs+26X+oxM6P7XasTcbbhzXfhO1tMIbz
bb43pt2FttmDBvUY5yUwumgeIlxxNFai2KHZ7yN+CbP+nNf1ru7dhyBAMWmNYX2oreoY+Z3ceZbm
7kN6loHZLloVHztae5rx4OL39UHWNp1am/w5RUIxeGMfWADHky1Ss52MGjQoo0cHA2/utquXmrFh
vgrVtFwV0Y++jcwLm9le1BMUvkJdtIekEkvOqU5OdkweM4/U+ECLVHHP6vF+ENNTAffgPvCHe341
KmHhRAzw2lf2/eipp0tO5ODMzlwEUbjHL1Cs7ZxhZT4xG/VjKDXUtMXJtsN8X7UsEp2dHJsZ++VU
7rAhFHeaEBRaPWZl6f4taPKM4XoUbwePKV4dWhh1vfZ1jOmXZ4gcOcaBAV1SskrTkX5B2Hgo/Csk
cBgHqA0J7WKYQMx5RDsdCcngxu+JVii6GusLoHPGulgdsXF6ZLqt5mrpOGrY7rZ2KCZBjaAkEHtp
WoVchF0iJODPSDI1VZL0m0GPDyk4RHi89kNVc1DvkulkVe0e2Tji1nxqdwlvJccudGgJOOjK+WKj
Mw+NDsnQIchyLefpVRsx7xkd2M/WYKtrL+aCJUmz7JVr5vPCFGBJDHYPCzFwbpb2SHwGsosA0wv6
73D33zeE/XsX109Gr/83z9j/h4Yw5wKT+b9TT5kadT++/8d/Nl++/sfWJM2X7kf7V3PYH//8x5e2
+5//Q6p/AU1yoBahyHSwiWG/+tMcJsW/pOsKqV0PFDyWL/7kf/NO1b8oVkmB4F96/p8o1P+yh2E2
U3jJEIAGwtOBFzj/HXuYuMBq/o/rkJCyCzhHAdGxQRaROPyLOUw5KoAPQWKfn6ao0bz6mr4RqT6B
pLEbDmTNwWiJ+wZ8kXnNPPwpYPzah6iLMnTS3UCCVX2fV2N0+Mv1vPvzHfw1kkv8bIf8843hWFN8
RFvBPr9Ymv9ihzROQKMlRMIiMeZjU5DDgUI8vCOY6rYexIMl/VeiIU9V2sRnV2YPVh15vyFO/mx8
/a/3wDWBEeIFkDJ/eQ91SZKnKn2KELPjtGZOtSpXtkVQw4heerFiGi0mlZvWKbLjP3/+f/fSEt47
9HWXSYd/+d7+8vHJNFTgVAUvTaLzeu6jcevKYUbqw2gBIOfQYwtl/7mHRpL85mMLzI+/3BSBLT0M
t9gTA4V98ecXb9hyWs34aRMP6z9SaKfAbDj1RzvVGGsnfM47YT2iJ+EtMnUNx3OQEM9OBBnqpN9i
Ni/34M/3KOQxB0OYD2Ts71+DXlyXynyoNqMt8BjG3o2s0vkY1C1WqIIyxO/2eIEpOga6Rh07HApe
uR4rf/nNXfn3b4WAKRvEly0uDONf+V6UWtkopWw3VPakTrEZryrT1DdL7O0YjmZHiinN/Ld/Jvv2
d5HQP5v4L3cjEZTQteCMOsInauvnb6XUEA+17/SbxiPXeG7cr6Nq7WMQMdDEKtj/hsv/swP6j5dT
3AOa0FwpHG7Fn18OkqpPRn3coy706OKPqGlSmoW9Y784w3wOsbJd/fM9/wtP9c+X1D4vGgT+xfV9
ufx/uenjYaTZMQ39RrjzfABhhdOS7N1ViqQwbH16HajEB+VmMCIcGq31uixItzZ0gcjTyHBkBcPt
P78n599cdd+XcBN8vnHe1C/PQl7GbrWwyDAhkVAYQX6extrhB5OtCxnJP6TVRDwHmklVZ/c0Dt1j
5reMstzkwcwlMhFWzLtqBJMO6I5WRm7Zp2mmfuwtnBFt6tm7vPI5iDykucSsNepCQFaBcSX56//8
cf6gaPz0LJHtYduujxeYlR/8wM+XuHFkreq6wwsbMHodOSpmscqusDBAZwL8gs55+mKcyYUOtnwE
1btVmGTf+3l8TDrA7qhh6Pk7wIjoFyfCfPHrZNp12uf81+vbWjnOtbW0wRVcZY0OXDbQFOQLDof4
4OQI4qKyB6JioRsaxprEZ0rfazccJceLcvvPH/YPZ/PPH9bzPMiBkFovNv5fw1aMgiU5xh0OV84u
O1Uhs2YEg2LQgniTFU60s/3oSgcUabngtNGEDk4jxN7tYsGmjEV3nZEksU6TuKcEpasQZni/OunF
39zpKi0AcBVdPNyN0xDsf/PmfybN8jDw9MFc9RTcINDnF+T5Xx8GD5aHSESCbjlevFvgyyw16UPX
EWUt+khDx/Wboy/b75agRJSDFiTBfXWrnMQB1kt65kuIiqaOriZRA1SpxDE3GC8iptDbmY46pbZt
Dmn8vZh960yTBM3B1OMsWfIGY+rk7DMUBb/5Tv645j9/JzzXrObKxpDuA0/++WP18yw8urL9pl6w
OFRRATQuNuVuKTCtlI4sPsjrguBSd0i3suX0lSFRc8Xg7MXUU/w4FUm5bWFmXM0Fu5Cfk/PmuBdf
LoKyN2eqxT5Y4oc6A51ga4HLGemNUzpPAEn6m2ZImDwa1a8TjiQbNXr7WKhoJ4AKAwki1QuTIJam
YuzXs1QEHFdjvJM6Q/a/BIgKm/n7krRXOivLt95ObkyO4e+fv/i/f+820CFaFhfzP+fIX9Zd2h+g
qLKo2yxzO+yqSc+Ywvk0OsSGITyOTh02/LUfTNFv1rpfAlIutxx7G8xz6dlgBPj583fj5R3NZEW/
RMiUweAc/5CLfUsDmTZKaF2PxRBvmTMrIFQdYlRAYGuTdZDjWuzfSH5IMZY5p/cqnDZDpTzIAHo5
yRiJm1kmPF8xa7vjEHlaGv9gAJfuagptUu1QtYrxWckQo3oN5YuMuYHAMiJFnDrzjhALj2C8slPl
s8OnNIF3hT/Om86pvd/coJeq++dqQ/HMCV+ySpIzQO3580XgZK6QIDDqbIQLzLB/FJowCbQP3o54
C3u9EFOwwtmOaJKEox2xGLhBTF7tKEyy35BXfmU38I38AbvxQCIF3t9zaVtfj2md0dWi7UEwaJI/
hHkB5Ibz/ytyjwh1TibXfg83DlHDDzo42VHG0cfgIHpPVIMWJbd2jkyQ++rB/0059Le9UXmOg/0o
4PTA/forn2WmNVMPOV3/zM2PCsf8YRHcpNhRsbyQz/a7J+NvdSmvRzGiLnWp61EO/vzVQL4tp4y0
0k0wu7dVYh0BBOj7qLf6+8KmkxRXqNOJO7xoMC79MnRWHPJbjVQqZ6Id4BeJUf4Ovn5J6L8Yg56R
xlh9rTF15eV1bDnVdV2Ex7hk5puE0t1Ta78VXRliGkpRj4yK6UwocT4siNKlj+CGjNfrsWf3rOL+
RnpiG3ML3Y/JdAxDL3txS+/ceJjpyOsOb0cM+F2TT8dBNOo4LnFBh7xcns2Ee0y25JqTUOtRXCTn
TpXJe9HSufY9FKgmOk5ugEGWHXzv4V+tdY6U5eJjxEpYvWtC54M4mu8E/flkqIpHj7bxREoORnz+
C5C63IbOs1YTFhPt9I9QrC5Qbjqcis77umhQ99s699eNF5lj7NLqD4PmnnJi20UMcRbtzpj6MGD9
84Ln/JuvFSMtZGESEDjv6MsT+ZeyL5+6WnGEBDlyEfEhIzzTDaszu9hPjv4+wUpZObmLZyVpnqN4
OdPg/lGa0L5toDZq5ExcuWygr4NcwBozTE3oAmHRXSdD8BH0Tv4aZ+5XZufF+p/fORSXv6/WrBTK
5zAOFNn2nF8QTqYOPX8IWfnIDUmPTdIRC4WM6I7BZo5UIZAv05TRxveZDkxyBlMwM1UuYi/ZYlRV
7XgjOAGulNXeLEJO68hz3xnwNAfhpzd+B+igGgME55VjqC9HIvb68LFIA7R9nvU1LZG5eGEJ72Nm
mFeyDI/TvAm6+S663EZBiizZJhhRTVijkxldtnWlrRaKSbD16uzTn3BwL0P4yizmxRtrhg0y/OHl
wdeF8GGU0M73xPjpZYA+bOeg/vQx2DM/Rg3jhd0P5qMHFCPppgk7jO+gTTTODG+oIzRJ+b27tLcx
4vMt/v2L/++IvoxZLXYo0tEPwEFefcMoP1O4/olcezJBi3Gst08MynAeTfO2Z6TEZSzue6jgaAZs
Zku23IweCADqh8/IIgfZAE9misBVHHMijuKnfBmYqJKY2PZIqlTVCYQ2qJZJcGMugaYtf5+tqLjp
o6e6rpcbIg6zrrNuIYhjdL3EfqmG27wD/oIzAmPFXAXWdmkv6l+/fF9ChxbqDIw1R16lMkOhFEz7
dM6zg1UOayaPamrbq6LUyc5hcEZnft45bi02UPt4q438Ho+XLzvrrmAbA55EbbcC2QrbAFktvT0c
crbp1gT4FmsUNPuCTMZDnvbbbHAhISC9g1BF3QwZDLxgc1Cgwhqv55H1IIcMaJ+TGp94mwbjeRQG
NfITq5W3C32Y7iA2j63NQLC4EJpHFxOXKR/4PTf+wjC2bbnrRPauae0jDEhpJvt2SqCil10Fg8LW
X4Dm5F7cpeg6TbJsZBthEjWADWhcMQeA3YtIbW2HFQoSM+DPr2G228mU7brA3VVOfXYjQ8DMPHcH
RgzMNRXdaYN2H/NGPqpwO8niPEVUCiqD4YbA0hkTJJwN8oLmIXAnrPLO8GnN0+NYDycivenhL/6D
H8O9LYfRoUZcvsCThQqZZy+FTO6Nh68P3miPMn05DvFy39gAXwSEsQ2g2quSsAI6rglQ1CHe9+Hw
Mc7BQmR1lWJ467b2UpYHYe9IuUhOZYreapzlvA1SdXBnzJmWRbCraksGuam/Rk8LHB59opkYzDUF
85ESf+Xisjy1jGfOYI2YmOGlq/EAWCXgvVwxe0dy8JhFuI0yLOTe5ZcUcx0fmpTwzaAal0OQMb/0
hLWnYZ6dO9Ppm+byw40cMtvsNx2FYqtHp79lTlOQBFDPjPS6RHwFJr62B/VZ2ZVe9/jmka2x5no9
UJMpO5iGQ0NTLuyWk71m5U2ucnytoq+LbaoD/GkcGIVx23Xr4MAZtN8BQQywJQXX/kWgOeirtHc/
yyR7tWqLk1OwrcoIoGBOA59dmZHfyIHFuS+02TVtB0Ch7Q9mInvbFQ52moaZXzBUr/3CZIg7CK1c
WH9rsgNMCHZzn4FioKpjAra6UDwmtYvXuoi5fkEvjguhWugXAotcG6zgpIptupZvSeHaZ/vCxYCf
rF3ANzbhldNy+PPaGYLxkHyZZPA8VowT8kpiY40KB4yCiA7O0D/tALNVqz5EHoLkwN35fXeuVYc+
0fmOTOqpI59x5SX+ti7hiyJEjpCLKkCOniC1e2TWPfk4U+rLnXzjGEJuMwlrKKn6o+9Z0WGou3Wn
LUjUAQ2F4pKN5C0xT8xC54Bx2qq5q2IkgfMQ8TDhjQmqdJc3w4vVuz1x4pQ9wAEwtvTAdByTXpUZ
gxTRYx5I+YVM6DB6iRcYGkxw0QfqApd9XscJKQiIU6ryvbNjBBDZbgaxTSlumHxM5bpEctwPOScx
WbzKEgiQUwX36Shv0glGRghfoebtrV0PgS/K2V3dVqc8jd5bf+CoWiKocDKwGHL6QEOA0T0glCJB
jj/bSDSFV+ydFpjuEn40QF82CubuKuy+MbydQWZgSkXngAWiu66zBW9aZ/OomqclzcNL3ohY5+Fy
Qv/7CaiYMX30Gi2wBtxZIIZOFHSmRVwzSWcRj6duNeW4qOzFv8LM2CTM0ZTMCTTNuvucKTqArPSH
04ffK9V2u6G5dy84RneJwadA8LbhC4ORWOuRwTKx8Tl9mf6sC43v0fAE6+VOdfqFmSIiBc4W26Yx
KZ4JmjdBkw1YX9ALz4h8x4iDZzaRQI8rMyk+IsMZFNojLqmoI6K8LZt9ZAYKMBTArDf62mrECc4u
mPYlHCnmypu0yz+AVLtIGKaHflSMuiWWyWwU66FVE1ZhnmuZvZTm3u1cIkfKa39G8KQZzop5LtY6
XGdJMW4smR+myXz2qDd3Lpm0uBXzjUt+/Mr2sdfXhJBkRXGjfPsFyBvL4qtCWgji9nGacHwDernw
Tt5azqXc/7hCrDY5k5ZoNq5gdulBmPIcwrkj8cNP4XhNbv+kl3HjVM4dWV642jIPfnRLGknDV2f5
+W1KjP0mDHLcjdnWs7OrjNCTiRtHjAiFUndTXYTT1gKAt3BsfDO8jhv8yDlDTjqmnnexETJS45ex
5MgGbdlYFetpYsRvI4YgZ5G10+NLLSoLk1t2vtizhYgY+ULSgbaFyrORL04Qvs1a3k61/XL5G5kz
wWag24ttwH6XIqHTcjXwEYjnxVC/4BUNJe7gcUbE0WHCzstlwsEtt9FlP2rGx7EPvsnI61ZOn95G
A/ufeESn7LBrihxFe/pu2gU3YCbHTUPiZuYlj97SvUw40jWjQ2xFy7emB7KcyP4VEnyPgl16XyHH
GJKanBl/gkAMMZ4niR81zEgDwr1zXXmf3CQfQWDj8r4YR7Jo3M0eKMm8SbnGZb+uZXsg1iPcJP10
73XeIeThi7xRrxeb9BS2xG+a2aSVmZbtg30naJ814q/rxDjN9WhPwYH8oRvHTf3THz86339uPWGQ
SfG/2rhCNOFFdAkqtVypOLWv2ohwCpFpaM0RIIC0XK5YnDHuAgKJdjUzgNWscnHulvaJ6Yx1LhLM
f6h6yK28lILlgENaSNSnuPwkHo5eSvS0TrjWHpFCs1ZPNtdp3fsoRtPgoGY13daMviVEh6ilzIne
qIY+hcArrkxtDm7c4/ZskavHPCqbOSJpisE8jtd6yrchJfh12On3xI//F3dnshy3Em3XHzJeAIk+
wvEGrL5jFXuJEwQpSuh7IBPIr/cCr/3u9Q174KknCokii9UAmXnO2Xtt7lNqpg1uGrR8na3vARHu
aC9Ga/RHYpVUQAFyuoeYZfiG0S6PCXkgmYq6bSkAKeJnjo30I4QAdOqAn7AW+7+HuAtOdq3LY9g2
7j7LcYNqDoCbfAJQtvgmMw/Gukidow4Kf2tk/lM0EqEevE4xcaxemT717uw9gYlF1WEV0GG74N0t
g3jnD3sns+ybnVTOfWQVGDMbzGrYH7cEcm9BqdOc8cozwUsVltGyuoQdhV7rKW8rg+GeiHe1qx21
SYEpn2zAKrE0m3OuxoOT89ty5qN3Io6rQ70YS0YgP7uGm/iOkiHe17gRa887GAnHqNxQNO/8zLtV
dnt1Ei7uThoYb32ld8ZI7qARP8Th9LuflH8eQz09ix6mS+YjUkNutqvj2jwr6EuQhfi6adbJFmUg
iBy25JOIswfKiGHVlUX/MJTRmaHeM8K8CafJgL6mV9siVurDK5KTqYx1VTvBJyhAC6CTuYujPHib
BxcdJjEtvjbrfTkn0X04g67Q8qjGALVM1qENxPGSllF9stDFb6iZPVgxCd777RxKcRzn2tlMjpXs
baqoVc+StJtY4N24ilay6t4tMmzWdC0xVVDo5FL9jC37FHppe4d58mdmEUFMoDmJti4LLxqpaIWD
ZptkQ0PcBL7AxMXK4uFyDLwKtsCYsfWp5mTE8mfUF6cgYysacnY/E81F1cVoLsz2T+6Ku77BvWpw
M28yxokcYdUhGS0GmgQCvprUCbml1rZ5KIFU7i17nFHgzfci0mqvDRQu2OQ2EJpo0cVlHzyQvuKB
32F4YJe5+8AMdmQPiT56LwqufQe4Pmy88RALQRknXB/h771Rj3JPNw/e59wMmwLZ6Lnr8vSgWip+
NM3EBFsFA1d2EKS/89o34xBypraPXPIPjvJwc9pOvgOM0D8biSQLOArHL7cNtoL8IS6GgSNGgilY
sk49ZpyIUVtNFk3i2D2pGHqd72mTaVKa3DxMT5tsjLxHf8CeoPKauBJbVSfPbBBPjz7Era7byci2
NgqA0bZtKQPBAua8tNR6bmuEXT7yOctFgVmjkX2sygYZ2mQem7bG8i/j8N2m9NCl/ijC+KETBlFF
XjHu0yYffvYYLDuQd1AQruSiD8dy7HzOS9bwTO25KXUAfNqNry5TcpxunnEGtldxE3IckqG4zLK+
lqNszow7nFtClEGL09Hs6uwBJh444cHHtJ2mL56TLcslUkWvoyc44c/stHtpWxf/aaOLbT7VKF74
XVuC2+w9gZBG/0XTojs7U3o0e+mhOPJg87SLt5VDGryOYPE7u+qhnrNLMFbY7aTWWwwY4qINNlq3
KvwzozDglDacQNTw7k3rHv0vlRIxCBSyaXainQ5bPe8Mhkx8mk6V760uR0ZTL1AE1PW+0OO2ENq5
jJP5lfm0+OclrRg9YPqyqEdfrGL8aLwQ7kpkEnWh3f0wzNFTKadfHJmbxwp9xlb5FhD0wIwPlltC
4ERyesnmtLjIsq83lsxJWF98mQ6O6s2MRHDTli0ROgGREy56uyHNy18uxJk2nspdZUf+rorBd8QJ
S0C/GKKEmXGyQMS9Cce8AzKUZlcVIZUemv7gu0Z4m9GDz7hjkOJX9ouRZBIul7s2OkVStJyDDy/l
6B1U5a0fvHzpOmTb5bE2MRPQtZhweRd6hFTqeuBihzS7V3Z9LwxfHJFUBmsNnPeQt92xDRHJjw1a
5ihZymN3KvY8rEd/z7d3AbvpRuXDuAFr+DiQTbLvbcM4z3H5C0XKY+Zm8jrjJhf5OU/Q6FLkftbQ
MO9G1YdPjeerg8tbziKjnOAjmkV5qzR+orzMwU2gV8jHEbnfHNj7EAjuFrRluxIOW6CDuY71MQg3
fSMm6EDWY90G/kueLtRQGVFLzM0VSJ13HNswQfT0Uce63tZzwURGBu7WdrIQtRfnq05akCaE2DeV
0904bZkryh60hjH0VET6iCQ4ppzzGOYCKY3chhLQYzJUzCodiQbPXQBHtfuQ+PjPFLlY61Lkwx6+
PC7okYQtoqzcA6A3fWoNoTZjAlrEZIfZeb71SV0Oe2tc0lCGqdg2I2MLp1zO/RF6eSxfaTE+9ziB
wDJJ98dMD3EbhhqToxhOvjXARyYZCGG1nM6Dj0aytLlTGWju25pLBPZeTMgtDcKUczoxdy1j09ou
fiLg++pkiYnZYF0Sdqhu81gpqH1jfFJZ9hwCwdGz+ei347AvXPgmszvCBapGRS5SEN5CMYCCJb/I
nGS6CQ22tKaG7BJOrbNbzDy4eW96egcS+yLySa4Tq/nM/BHCKOS9hjqaDIgWkTgkLfIA7tsmBxab
GoxEy6wcAd7IgzeX7dWPQeTYo6e3eUQwFTDpXcU89tzaZn7+/lvtzA+Dh9gojnR58SqnRq5KOEwZ
ODAbXBgYiMvLdebH6Un6EXGR3AMDAL5L9dZidQlTfPdJ4FYwnFp7H08ZgUyc21auWR4jO6xu1czs
1m06XiMXOTt5eiDHk/TbWm3r6Y0B6bkbZ6xyPbpSMxXAvDoUzairSZBSrOYpkNFTp3VwrksbRJ5r
0XOzZvxdAdBImTOesxAJMikzT2LGNh/kAY4uN/lsYlzdKb0M28BoFrpV/lMa4ojs2sMbOu8EpxOd
VQnJE9AbzS4QgJCpHIPhuebYPWVEJHvt3K3FHODyROJKKGYKfioyrJudeg9zEKRnDYmVS3hdcfI6
1g3vf+UmuxiP2bV1B5CiTVMf3DmjHSKciVb6CKRXcjR2FGtT47fdI4JjfC8kNzvyOebuv3l9mD3M
hO7eqS7LXgwEFp62v4hdgdJmY9dRvVM+BDqh1GSEjcQ28LaYAdrXeTrWWayO0gTwVyPSd9jznhM0
HeMoxSYkkXFl5pZ1dSGgFA0RQ5buXcJO7L0q2+TsB2S+GCC9bzJl2CYNdYdr0Ng2ShiMHSlhkCuP
dwSkULNpTlfhHNqPlXyZjCE5Z+Pw4lErvxhtwxHK0urgWeXa4GvbQSQomcr2geH+F0U1uS4dVpPO
dbY9BqHK9s5l7kx031RMwNEyTpJmfKpyywHxYKKZ5VSBW2/ctTo0dmF/rswBhIzp0kXoqwg0B5gk
kkKSk0SZfCopFrl4EoTOvfPWUQXKCD9VMUYHkj31tWodfXXgpkbd5J56f2aiPcGmDZ1h640plbWS
xUlODmE2GEJwflWYJZzpXvfBsDf64THP7V2CN3BDuBBVeTXJbWa3Askyg8FZorGPSKNa06rxto0J
/Bbp1HCQafIaVmA6Cyparo4Uaf88Gtd5ktjNqtF+4GT76oj+LHJ6QGUUobf2otsYU9jy8CAUpgQa
VS+MQwc/l5OCTC7YDYfhaU4mYIulsTNRLR+cdio5dUAdnVrIWrJUzhHLfLBzLeNDRfjvDOmqmyHV
sMuCPDvVRX8To8NVOQnzysD3SJUaX7VQv7A4FmAj5PzARl89wG1qZHtLUw9Db6To3Dj08CsTyyre
5yoxf0rFGaHASEFhyGdpk/2+b2rGqYkB/qnFHgpjSXrbkUMDnV7QR1mM1Vs4HSiYTB6ZR+JALctk
Z+BpwktZPHCBD2tHY38l7em7wk0A6K87wwSEjxKUz4ihoiXoSOjxKE4yiJMD/a5s7Qe29ThPMQmp
tEdCliW7/lJDxT6ViXEXd9bV8OzopLvko6e6gyIUEMGtJO6PkWSqnik4o16zuw2B91G7U70PQhx8
LofGjezyV7VsFIamscwJNLpP3KcI/FCQhEeoGIAEoC19/7H0f7ZZ47bHKiCIr8VQMrUqO4SDfZjo
/UHPcYLm+P2H7Iv2GMbKuqtNR+4YUdx6vFt/TM4ijE7g/HZwT0a/Uk+eBTCIdL3wlIBAPyEjRaEs
fPkUMVdlupGnv1zeBkjz6k81xbeOfMyfZofkpnKs4aYUovwoz/QhmZS6J/0H8bbn+K91ZXzqOeV3
MssJfLAEKf3VkUnIi6vzCkt/b160MNtjjfd6Zw/D8BBpLIoNrZj3dM5O388YwTyQ88j5EPAAgBSq
8ZE08XDLZpWdluzs85zOzka4DKKcKhlwOTj9F+yPu+8ft+3ohZoi+RHgt15z6JbXkhn1vrBiMtO4
ea7f//H9LXGSvI7Lu9QDLzAGe/iiy92DYOo0YNoCuovTOBTc/GI7kOGWkIjh8ftpfT9BN8l23+/S
3EMzFbV690trWKnAGR6+X2JJ8tvx+2Untao2WtXiJU4zMNRe7/zuoMQuv3x538LlDZydEZJJC9oP
9c18KLKSDAWzHW7fb35OkvfP5XOt8ldKeY/+ejyd//qDNtaZBSbHR2Q203la/vDn6atsOEwn3VIH
fH/j93/8/SPffwtaB2TghPH0+5/fD/DXY31/998P+Nd/s1to7GN/P9L33/7xO76/zXYmH2oYGdB/
PdT3F9PlaX7/7a9vr7VBC6Lzn/5+sL+/5d8vB1L+Phr9/vB/fFbLC/7rJ+hj4hVBmseQ6H+9FU0I
ifLu78f+foi8l8XRMprNv77+jyf4j2ddiHe7Cqvdv5/WP77bnkxrA5ia3t///sn843v+fqWLPqbI
W44cy8f299f/9Wz8BEy56F1QVv/1cv7xZv/9c703cEhhhv73l77/9u/Pc0BNsf5vmUM8SGXEHJFn
mRxz9Jz3LWM4Fv9N6dfps6MeS+ljmWU+vs87uiKDgXnq+5+JNlbdPCkg7n/q3ueATMP8rjMr9+wu
6ODSMttr0Ut9jBOarLUMk7+kCIvBIP5d3/7SofX/+d//aV741z//L6E1//yJ//z/z+6A0vb/7na4
+118dGP/vxkc+IG//A22+A/fNwlI8gVlCcJkFBJ/+RuE/R8Wexpf9nwfk8Oinfif/gZMEZaPmgLF
hOWaNpKq/4q/wRWB2MnGK0EVihTQtf9f/A2+Zf/LSGAiY0fuKsLvEGnESv8StbUhEtCU37NGui/w
EtbFU9KU/iUaF5M3ihsboMI+INZ3RRjzg18IMGcqRIaraXW4+WkQjbVD4Anc1urEqdAt1p/kHZ83
Ocouh8rF2xxMT6DOsPcpYx8ExtMQDbdi9tx1ED4KFnkGZnOEIinBIgdZrWe6y1ptUd4Yn6MNRjCu
PsVoHSfGllVtDBxpwfsyTgaLNPlPvQZT0tY2FvoGZVMtwBwxDoZQb6NMzUygwoLABrcShGQjCvCt
/k2EYJiKKMctxyaK5Ifydli8X3Ayu5ncdYx3Vzt+r1oovEMsN4Uvv9oH7QCk6Pv60MI+XwDSOzvA
aAm9QmUby++3fTm269kbvlp4T3PX31SFEh1Xn2NvsLsMIEhEDwSIhopJcHxCgTrUIWZC+Es9ftTV
cs4nm0DC4yvWoZiOWGe3GeiawfPSbdDb57oFKI0tkIzs5m5CXbYKlT72poXHOaO7U4ORk/pXjh0j
C4PfadQaa9n2ziphziHXCGI9hnrxgfHm2/KJFMSiOxWnaxIScQg4KWLRMWJarN4dGu+CZAJDvlaW
/vPDNAZnC/GfZARma3O5GWv1x5qYsE5jd0WReOsCWpcMsRZl8dZrgfCERnfGn07kX7tj8N/i9qKB
2zbT6bWUQ7+pLNmvCEdhMmE866lj6HI3NmJYw+qxVrNa0hc99RZ5zeNUR6fE58DumBolSY/HrtR7
RGEMMfnGu8qwwetUdNP6cwIE1xzdD0Jwxr3Ttcd0dq27sZOnMFCS8/NCJM+Mmz3xWYQeB1S88OSz
rlQYucfYpvNEs/7C2f4W6+TeNtJwN11rXQEMJngNJGwH0k7Fwa5PAYFHAR8oCNoo1Z8GQTEkvszr
Ubn+eajLT3h7AMCTW6XqDEAWyL+4VdhXwPKspw5iuO/45ynhtwtr2HHLHVvq+RW683BF4FGAvIRB
GI1XcN85w57xNYiIkkhS7rsicX+idflhcbXt0hbXhQZ9GFjNB/7B+q7LfjH/n+fsa+qgU+VO/NIF
bH5ZlT5byQDtMbUNrpfgnIZ01gMvqjcxNQK9IEo9UjUZz9JdsVwoVVmoR9Bf1FaFTzcvgDLfzK8Q
QpgqpJOzY/xicSbfJQ53fUFXCB6ICW8+cTX2lPQX1TaCYUASdzQTxdaYvV+zzIMTTR9x8t5nP3VA
qKvpCJqBhCUp7tseVZTQRkh/y1ybqrWvZk39TGCCLSyyDBN7XZp+++Ak24G4llvXzfXGkZipa04j
9jBZlP8VABWAjxhjEAyhk1wNKplRmrj0y1t8tCwDiUGmVDvbz6Y3q52BcGITe8GTuVK9Z19H0Btp
3oYn8MO6dqtN2fzJ+zi6VjNBKEtWmEA9UGrnjdx3cyP78WQYc3yqA4OImVk9M4l4mYe2BBrkfqZa
u0cyaSELGS4gbvWjCSvvZKKdPLHk9xRDeJCx1RqnwR6DPRfsoSNv79ySRXmcM5RSQ4kQwHZwKowF
4dthL9ZunB6N3HhowqY+YlUvr2HX4kCLs50oSbrN4o6kF54QNCtzReSG21qQIC2Crj3o4ygfxm2r
Ll0dwc6u24zeOAw7IxlihpOQ05sxf2uXS5eA71dIYR9xjPSXpJJTbxlo+NR4jiRqEMunZukIXCXr
Z2N6RbdtETljbR52qdU9YwZCQiV3Rl2e6/HBjaZmywdi03AnfvW3Cn0OkYWNtM8diGglPH0VJNHW
4jvWg9/cCyvx9wBdTv0MRdabSG0LLaJadGP/AGtA9Eqmox1MCC8+xVn5bCJh3VodRgZWbrRw7drN
vRWNmV9dLMCUTPqNiCYWQKztQcr9hru7XqIZnIAxUtLpg+0Q60FPC2+ZGvuVXdTo1br3NGuRLcX2
vHOC8U3TKZtbB4iva6KS6cnKBFo2iVZwS4fkx/RxsUUW92aqhvcgxMicxeMd0omJDcvcNJb9Grde
esJEDT88cS9sfve1FM3jXHyi5y5XiV+oe9xPjypl6MFHa7II6wCTmUekAnIG3453vXaDHbJonoNh
qFXcivHgj/XedJxryyDnFoJYTguUv5N/IInnzjfG8lJG4UevEck6uArXEV7pPAEICmiuuZYpxwAy
WF7pUDAWCp2E6tXe9zU2gHAuMeJ8IrkjaYx7o9JyPoUZ/yp3SHHsB0tWPwofVnQ2hqc+7IKNGxZs
ECxADhL+1YhwAAhxfhFiSeBx69voN8O+JlulzwKs7YbFCjjPJB+402e5Q+IyfEKyQhE3Fc4ur8on
4kzrXeZDao5IXZg9DwdNAPZP973G1hwjJuuaQ/1ucAGcFIzd2C7Kaxu14AYBQk/1LFZjyOgsikEu
hv3ODwtrF7uc2J05+aXImQR/Hfz2EH+uGKQc7aYRO8lwRkSZv+tE8jPqGrkWzfTA/kY+u01MNDNV
LkxzNKBR5rBtAhPCSNKvI8/csiP3Rw3xL7Vs/9z33MBt2kHGbg+TpX43Gc2jcfaHZ93aj2p5Qa5J
YEIcM7Dv6p4mimtdKpA6REYkP7KxX9f02Au2lDuEvWg2iuSPxl0OquVdCutMn3BC2hTGGxglxxBx
3aX0IgLps+DoWJbPiMWaNj3Mg3WHnxSQVvQrID9mW4y+BDRdMZFTdbylaUTEkfhivfvZRSQzgYPo
Fis/xZK3Fv7graPFk18VgM5q54B8tKFMmY9QT8Z7lSXDDsE3wrjBXoRcmbMe4/6HpVij0cVNQLhK
b21Uj+Q0IQyCVXBIzHgH7865BVOB4gumH+8CUhcGyWIFX4JvZ2YLVArxRlKXtJBHm7EKGhmeGbrf
9F5JoMa5BwzBNcxrBFthcYh0G2LDD6MBcCAH9El4X7nJQed74w1BVbyvethnkoNdufz36Ig/Uw5B
LCQ3cczA3zvVdHCWsEYk+Ri8krYljqsN2HlB/MNZFPhDPM4N2r9DJuOt2+JInjpTAXd+lpJIhdiH
yEBkwJyOM/u9+FNaqB1C3c5bx3wAoDJjMmKCEXimXhRfH6M9EfuWmeU2zlDbYZaXG38S9H4B+/k9
2keahwzEMiKqMErSqiLFIi2vHM5goeHNWJnZXldWfp5sRjG66894Izetq1NukOxi2ugCUbQlN+WR
ZNRO+Tp1gGPVdUC+YJ4cmZcUAMQdfzO2gmCSxIdexMh5G+DBcduZDVIOv/rYjUEvW6vURPDHrCld
WS2gv8YXdN+GBD4TS1NRY9Sx9SwPunme2edXlY+eEICCXXEYhJC4nTWzEm/ZYYrJ+dMa6qby6hx3
3jVEwgTk6b6Pmk81OoRRoR4cP8D06A23+IGkOgzZIIYiqHN8XD+C7KLTCDIFeBZ21YoLAFJQmLKw
9jY93hQMcU46Eove0EUHvNOcE6cPHU3lnpkNVkvf3lQhL8BBZ1a0+r2wUnmaniEKResma5NNMLoP
XkMjAontLtDYF4d0flA+vXkvW/e0n4517D7G8zBv4X5ACBmBxJap+uzqRQEkIHpB58KHYqInXfTo
ZjV1m3RB8tDeWkdD0K1bOfzo+gTOcjWIrcoI06oBY8GyYIQU+vupb/bJFBwMEHkrMY9MdHFbXPId
qTsRplyiBLO4vVVVnd6snkABr8TIIzkal0ZQHacakPKw8GMTdJgiRcElagYuKZxeoy+y7QAPBQJX
R3rCIFe6N9JzGcaIV1xo60lO3VRA4vYECQ6amdOYVNfR1fbWZITma8b2loicXRPD7+5EH+8mrrjO
bWZMKQ3J2UTmmTb4JeTpMyDB5F4HNK4mgCU2Lly0MMN4iWnjhYTBzLbZb5Brc3X47TvRSACjii5a
pUF4L5ggrbqF1lJyqVW+r88ymOMdqJ5frq+PU+lZ6NVwysF3g2jDFrpg/auZzPvGWss5r1B4GU+p
W79FS6CbGeI71WP+mfUTgBQuIBNJ4yov/Y09UIZlst2NcfdCZCsUmQCpPTZXACjUBWtd++2acixH
VcwMLxPiWjl5vIt6NJROYJ38Um7gjahHjcJNuAOazFYQPdQx7sQ89NYFARMCL/kYO/IiANTsy6o1
9oObJtR+ibMZmIWVtTkdaJl7YDL3nL/WPRoR9KFkcpXPLkUHPXmXsydU+mlKHlACaHLAOoDQhrxP
ja1MQ7UpqekBA7bPWcF9X5VHYDxvAtDTKg88f+PhcSjihMGjCfIzNwmGdNYtx6d1gPxgR1ob2sYQ
XVkflHsr8nZebhMlUDKwbRI+cQCeCsOK4ba4emq5lha0PrtASc+gOYr1UyLnHwNujTurucxVszWY
rbuBycKpn4F3vAbZ3K3GZHgMzJDqDsFBJ23IW4ROIb5FWFyRvQh0zINiWLntWx/bTN99Y+cpwKsj
SsJ5rqMNVH4omFtXcszOx6c0QHcjTQWFe0yWhC7IcQrfa5tim7QJR2RZiqD3hpuAvTAr7GPBzIL7
1Mc+GcPFLWyf8er8Iwpo5Ike+FtYAD2Ig81MwqFHPJU7O69lOLxiKaIdoWx95MB4AD4E5i5gsmIg
QW/qcMkrrD+GjND7oppgG9sHZ2KQF2RkqqJi3GbW9NLo2YZoKXhDQU5gDXlk2fkBrSphmHNnKfnm
U2Hw6tJwb6I5Z2zzi1uIgqshNt1GIboc6Pff312ju6O3waWamiOmT4ZZrIp1Q0QK2x+iYMmIHUA/
ktKc4pwQwQzU90GOYXk2etWuJjMs9oYMKQzTEMpSQmGSEroGU5ejoV7SZupnjFYApbHqwX9kJo3l
O7NkeR+lBCcBi/1hjjBzy7r/suiJMx2nCdSrZq+qLtn2QyX2Ti6fWFh2rnTcXYpcl6hcANTNkO/6
jr5UaMARB5/7zF4g73+LUt6j45xvQ71GKWhcXEiylaJrbzFRMLJnGYUD7WcLwpEN994miqz3DZCx
GQkBHuVgUgQu4R/kN+SF82DSfy46G738WH75WGsWU8Sx7gTZQva0ThTBCBqm+cDctG6h2yXh8ACn
DO1AmT/YqryhZqw3AobmnWJnySBnbxRyvk3bsIgZ2CfIeozbeV2pAQU6wDUcJfbPBmrn3uDktjVd
JgmjCH833oDBzuqQzk/klM7IO/CcfKV5GNxrFGlunsebzLkwbVzgUOl7RKAfP0M6xFhdcuJOpyW1
za6zZ/AhZCrEFE9zcgGVfh+54sWofDKB8/BF96DGlyj7KQehZnGOHpttTsuGGTdripn5gDZFBhdu
ghAl0BrGVr11FJQ4eRoy6A/5XOCpMqrnuLL+SEm6DRAqJ693HCRPRPSxnsqf3B3lRjvtEV0ZtEyH
aWSHy6PWFn20D39eEu8IkopRDV9z7K1TdpdLCwl55r8GotszYlkl+FBp/lwpDdfM2TfJDJEy7AlP
iDTxL7JaFXDc6gi7rQuOG9fhlmF5zZp2cJCwrjqb9cgpAjpjASordJoghNc4Whgc4n+wxk2NAF8p
mvD9Y4ZEnYEVFydKGJlU59k46HKODg79ugmIVKyKDoTpwu8M6n1tU4inzmtUNiCGsXEx537rhxC5
t/LafVw1MNvi0Ye5nnBOoAWWFSVz6TijZDeBhVJGL66NZbOxKgZXdUA2TZvcOw4tFEcNHUz2+BaQ
yXhvCv9UjGVxVUYHcmbYzJ7lXZjh9/DE0uLkufpgikafrI6yJ68B7V1s3GsEAQDEIwgP5UB3x8N1
q1S7Cn1OmJzGKeRSLiVkB0bFUwRhzdUjH17afYJTRsoWsCkVvvjwo3J6cicysDKtcSu1ztrynHs5
5Pam6Qg9Q8o+EYNXGfT2bEnA+HzNMpwAIi3RUhco8WnY4smyEouloyoYzqgPv41u4AWNbU9zl5Zw
OdxJmXIoX9TlvffBKFWei+GEy2ZYi9cG6D3awemqxpZHAaHP5SDRxniCMmUOECD4r7S35UUAjS5J
E165wnhwKK5WGM1uFtsizzPAhui5W4jmMUf/jIWYfkk+Ut7OZHTnE3mZTskVgbDlAhxxnHR9qubw
lY5yh7WG5luBIYQ3FyqEsC61R1CdAyPDZR+8s/0mhZqJp67o72HW+ZtUR0feJu+KzWeFQkls/Y5Z
sdRws9i7P1iRw2M4630qTWQdPaokzS6xLhy2K9EHlB+OOhUt6SdZLMJtl9n4olqUCEXW77uIYW0R
49yqsANvsQERZwJeke0ZARaInfa+MeITii5KFe6OHY7Sj1qW55ins+YSI/2bWjF0YioMINirAi4D
sNTJ3aSdvfPKQb+ji75H9PXUerlxMaCFlzFiInwg5lZnzqNMJF3gUKK0LBGDuyHJTgBZm7EdcbKV
J99verzB5XM7vJiQgvFjGCciadN9WhKvbNhiX5XRaU5rdKTYtjFBhHd5UyNwwCSy0fnHLMFn5uQx
rDH2QTphB75L3IbMwECfNMppXlB/MU0O2IJO7y7j2LKZfeJVJoRwEufwJXIIh9fiaBvWfIuW8HKb
PqQXTUdXkkQttGAXo2qDawPOOo0IdJbJa4BIbRPX00EVPezzmuxGNNKrvqpvBKrGq1Q62EsHd114
AafpdNyNS3J6UCAncm2aZX3K9EO70QOK04f2AZeiOhj0CrNqcu+ECVRYK2D/UGyOjWF9hb16RqAJ
W9D+Y3DYKZEek6oj3oWPtaTRaz+S4albilbZ8um3tQsjtwBQ2k2fCGYfGUGSc50YHEqBG+GKNB7n
gUCvobPSFfaDcNuLH1WVjet5QchW3oT9KaMV0qVYPaIu7zE4PosKVYRp39ANcsSwSdBEtbhKJjps
MJhXWE70pbCc/TdBupRVsJmyZxEI83CDeypBKEZXYiQeQW4AnRyo/G15b1H0rprG/1E2aAPo3t65
RUEgfBCzidEdcOYl/ibOAXGRjMtClGXrQA60ztIk3VsNaX/a0VSPODOO0CLJAAHysqGKxp6RAV0u
+pfJt+C6LEm9pX3pEDmkUSq2InfvRRfhfvHVIgBdwhQjZW4b4gm2Qrx1U/7QyfEushvvGBT1e2Ar
jmMNzUb2PSDJYXBsiijd2wMJjXVmnL0Y/4WrWtZnTTxy1e04ypG/0+Agcb2IjiqnizmoHslHvXOV
sDdWyFio6ds9q9zvYkAa45D5KUhWCKOMaBJObsJ25FoBqsaGHPygCUUBiOeoRB26S5U5MO66S3QC
46Pl5fbrlqgTIl06ezXav/KgNA78Hqey850XHsljkHfO4uikUARl6MTdHpnLO/YIiY6wOXocaNgT
w19Z7xd7zjzIgIdmV2K8px5pOP0VXOlFqu4bkQCTT4OIHBaS20VGc9OwMM03bZ5sm4qNkKHWBdXI
KY9TeI0qbLkpzK0DjP01HL5Gk2xcs4q6Nf4qAGLklbpFtMlk/JEa1PJo/UHA3y0dNR/16gD51eEV
LloiahQAgH8m/ZVZv/r60w/e+/kn56W8JHLprUXKusoCunAV+nMsZDz30Mh3efEGXPOji4jhtW2d
cW6liIV+455NU79V6Kdkalvbzu2+SFpGoFOGJEm6sb7jTnupQ+5vgho2swQVXDBr4aVzS0O3J8/M
tvGOiHMoydgm/1rGwymG8m5VxEj18lezUFxc9Kv+KH6gGcy2vwclrqhPuku2JBs7VUXQlZF4dMVk
s++65qeVavUQ5j+aKqtXhhXTE2qKaS/SajfHhn9EPLDJGotES098ahucPKuevSu7Ysex/t2aSGlL
1f/g6DyWXDeyIPpFiIA3W4IE6Nl0bd4G0bbgvf96HWgxETMTUuuJDaJu5c08aXHxGH/spXYFLu9w
TOMAs79S99wOSpLHMccueYrsNEblppvUN544TqwaIi684I/4E5kHtKtxJV/0jXTH56D/m7r4TXT9
yonHcRVy5ikjfzysdXtzFtYOw/VaFEV65HXiFlwK7h1gk9yK7jl5zGMTguDp6rByHSGdEdDZvQjx
VNPkMMk6IUY7/KtCkx6zpiMj3FT8AXsFh9os+1bV/hZ1c9MS/ZwbxTPuW3OVNnSImJWzyTTF3mtV
dgMJ0vFeEX/o4w9GY80rclYzts6bbe6dbdPZGmcAftc6vkoMyOtOBVqcQy9LxMRLmPRnEzn1oTVZ
fKH4ikTPv0F+gesuj+MY4DYigDXbsJCU6tKXBN7SBOau1OB5VbnKwGTmAA1cvYVMkCEtdPLwbJ3J
OlGBDr7WaBn15KI+QQRGjpACY0Pwkvun8ZWS1meZU04HbCtkcjJea45Ev9LIxzGoumum1Ns5Taay
FAsxSNJUkdnUm6GxPsYGnobqbPNF0lDDIaKK0dAPfCjreqyNu4Rygc/a8VMswGRa5bU+6s6maDjG
xsj4v9a6cxLrSsXLwFKNq1ltpunZSuVTaj1ySxenJkso+JzzSyLZ8APC4tRTd0N+hlNyo2CqDijM
CgI0kYx+gvwfYstRKaC9kisq+KmdnlAs8WryCXZcLcyc2qiw9IMw+woHunxHgeMNmZCl0Xiy8Eg6
Ob0u8XuavmaoxJV6g016ZGewLrSbjiiMlSzDUddVGToDLXYt/QVOyMgCcj+mgL6OXhPx1Wh8jxh4
l5OwZBOrsKXPhlVWX4L8g0xgISUrkSdnPBy+IpL7yC+118ztDGZ1oR6AllH3kiI9M21w5SGhiSNW
vU5e2MEB8qgyBay8WJcDJ5HClUH7i+L1cfUCWGfimzZznFHCWcUfuW3+OTm2xITaAf4/hd06fsay
Ka5NHu3wNK87uTqBjz5bTlu5KDn+pMGF0n5b2BJ2qq9snLpD/+NMOatW2NzsGlj9rqBMQQOSrw3R
eqmB098aj0J7MXPDLxNen7r4nqjP00w+ib8m/5ciaMUOjg1BWpPytv4oY+aTQ5RdAWUe9uAuRZRV
pX95EbwbarpuJsK3ukAqe1WQp7FTbMZkjztioOA0JsApEfUIbVwk9JNYyDdJbrvJEEKJgVpCRvD/
ZiRAMo3FbsLehMm32lFdtWlCe8fz+jKSuyIN6zt2ROIkPjcl10MJKRJFEu62yq+US079prOubHMq
6uiqYPlCI8BObhrXKuFn5GxsKlp9aKptt6rav04hzzgxRvpSG8Xcs1LyjEl9ZR238I5Zn7DnEWHt
9UtMPEk80xq9QshuUY2PUE3eFEM0CGoU7irEAyea4PFhOHPwMslXLS9JKWxDobV+WREEWhbRDe8X
Z7i2iD06nXJsMsIlUKBdJiB9xJwPmo6LrKZonQutaiieLs7khjm31obyNFuqHVPsYjSe1dcpv6Lb
v2jlOZHwLbCvLKuD0z80gJQKsBeYI7n2YQzENfJ3u7pSvLLpqONMJZpdqtnvzNtQUzHBNEL6YSWJ
0DfKYTNHJ820XxJWGlwiMNgTE9bp7VBgMHQIuhWsh7zYKcl3y+zFd9rTjU9joMCxZyFsyfdO8K+A
Stjue8XZSMo7lbP4kRD+B0CY6jmhrqJX0qNJRYbu4PKNn6w+NtFA8hrbhJlRStL+LasCE4VbGBQh
Nf2TAZhNJL8OzW1qY2s6yaGYKLmKwZPTrVrccI9/d1xI+JseAx2CkZQQZMtpVjyG6oei8LezybBp
db1xiRuAOic4lCBH8Ctor6XG5ZEgcKYL/d5wJj5gYD/kKqnPZW6TFmrIPFFxcSp5Rjpy4Dt6ptJ1
0uTlJqucepcudmsEMFJKBf7gJEmPsTlEZz0hYlJRYzv3XwS0VONfID5nqlUXkWCmDVx3dlOeI6tg
SCh9WQYUqqQHtWaSqIagcFG8+eOOVeiHs3xkYmKjYBCZbhT9XwQ0x83k5L1AaiLdj0vcEDTnSfDF
oGLYV8kRyOxQIaCTj/TewtJIwc9IPDCm3P1ZM6krBHRPVFzHZ+qBy8qO9xVvkw5LTVjgq31itCeB
Me/G+lPLedIde51p1XfXA8EJeFYWSiEHk/rMSeFHWQMFIibGmA6BZ/K65ZDhgNBmOmnpmo3H5JOE
BJqUgTg4kzOKdbTZ6j0Nej8gjR4n+S4zpR1kDp0eBANFNTtk1CRGMdFcbI70tgX5M32zZ+NWTyY5
K6U/OnnLwq+FcUOsH74Rb2SWFSAYbQ51Ohh5k1gksqlRiGZtzcJk1VjalW3ebqBcfkQXMjXZD3uC
daP1NloCv0FEAZEKpTGjFIsaJjnccoX9IhxDmdG0shKFR2k89MFCNJv2nWOszXL4ahCKx7g5TDbB
tHr87fcsYl8J8ryaWeOj5AGuxIYwYgtgMsjCr95h1O0iw2cZw1UT/oSoLUjV3XO0cf8XYosPAxXZ
2LTKmK30Xjmyec+ZMJf9kHNiUbD4n5jwKG3qVD+lfUuEFFPLzcq28MIACoFYgB15V0oSk216ZS4/
K1wejPJLbzFtTNZnVfJ9GzPg7t3ABBeC7aJiqs1iTGMZdnLlDNjrWlixl1XUKBTErFzTycFftU84
HN5M25POF12nuVmOtR85+yyi4lOdzS95uY8Sk49mQqw2/Pi+MBovDOR3Uvug7Sn0yURBeFA6GpzB
mhMcrJBvRAVnq4t65YR9gr13O5D6TfW3XLLvVaWcqrBrD2mNH6NIX6JkgrxC+2BEfRmJCX6VnexW
kfJGeUhzSMPQdCtwjgn658CFu9dgWja5ymsteTfERGWnesnSVHnNS9Sf8EGa3tz3KfOi2rFECmeW
dKlDhNbmIib1MbH3ouEy0OO76HFNpSgHnkMddFhwlg35rel2mbpDg3QNItP27LJsXU/OdUQBlJL5
Aa2In2E2N13SXrVApZlviNpjnpenVIuqTVwF40oK+JrUhIzWWN+LVUgtudDWCUws3p8UUK0aPbmY
EQ4h6iYGxWLzT4dL3azlDEsY/+xqeCOXt7ZJAQdRDLDjS1NpFNAlb0wtCscBKVl0ZVoZie9UXY2j
uavq9+Y9im5yfUoJCQtol5pr0OQMsmIV0GSSbadyD47TU9s3a942vbNusS2Dt/JtbEaiI2r7EXfE
1RnA6HbyVIM1czz7vfJhA7mCYrRy/k2MhrUO8ylWx5smk5Wb5fVia2tSqDv26A9Iv1wiA3of4GeU
5rHLYrYSYtpOKbwMxZQ3AJDYsQTZd8dGIq1HjcuJme6rsnPIijESNs2npFqvKThCEjQriBH88lpR
7kfW4NTAiHOeipWZj3vR9K6TC5BYyUkqCpo8Ibztqcn7VjBkbrRK5lkxo3NeNR8ldXjukBtnk+/b
vrZg5auVMW4y6lGzTjkOKUgyS3uBQX1zmvRBXM+vJ/Vk4QDKAQdtDBJPalCZfhf/K+xij/r5oTJp
V45v6uALZdul19GgGKyR6TA150c5y27YpCSYyPxYWwxYp+XyGZyT4qtogFm4StF6mAbQ0jh73okr
bfM+2E8RdBG79YaxvRXsyTjMqTW56+0zJilBsHstMeo1g7MNIno1MMblf3IXXBIxbxRTWiemCrqS
y6sy4SMPNr00b2Z65lt99qcyJ3F3l6X65LDfaxX9WXKqTlF2SlDL3HJg9Cq+x6jZoHB6jv1S9Aep
ty8RMBAnRpvvvkoWCUwZ3hwUa2Vm2dmW2F7fWx65VNxM6SXvR182Wk8eYer1yBwzwTVuX2XPIu/p
yBIAr9odUMjVCCZtWPtRP3Fwvs40KcqtXwPUqrF/Fp2vlqBC+F9Jyiad3mrM98yhg+h8+EK+pS1C
uYYbLtxODBU19CRGfH5GsGrxevVLWVdPTRJ9oB1owJZ+OpO2vwX/QmXRwEPC8hMkzRZur20R7a6x
Wm7IR1e4AHFQ0W6ymRnRa+spKkqADbJQVOUVbk6GHCzjbmkMZmx1w7h+Kfv0IswTSj/7h+ZoyzTj
aTXZeNMXrCvLdCk9vfdW5eLK3EAPBaa0y7MwYy0i+W31EYGsYquLj+w3ixRvknq3zdmYzTJ5TXix
ezZnmzRJTmyKKKhZKmcyA3tOqv/S8bFvxgvzMSpVftSFA9kFwklM44c9yyBUAq6W/CNJi6fEWruh
PBexgjM43kSAnnnC7kkX63g2QATbA47KHFpEFNYXih+YL78jzs6SAq6mwuvgnOKZ4lvgPbpxas1p
0+RwPCikzRLHrajwwDzmW8WwWWTppDiEtuMl/RLRbbfNAPeofoMvdmnpsF2F1SJ0hntlJrMd1Fsn
NugRN6JprYruEHcYyUvQqRSBK0epwL/LwfmTUi6kl/E5NexHoElHbhpryNsXi9w1vVKzKvZMqmPP
OgdvXBpYTwJgAkqFujRg8seEA43pSLOLl8RhWAUOvTS8liCqHDyWcR1gbhLrMn9B+d7y5bIV5UiG
n9Lc4S+q8VcXXHkDK5aPBegxbtHMAUCDzHail7Oh8Um2619dDb/LZL5JDk8aCEQ2VBYbD7Bw9l9Y
NseYRa4XSuFroGu0XtTvc0XIL0jeZ6XYYVcgIYtgIMXGfhibeqs31TXs5WMZsmLn0Re9yc6nb26U
OCUbET1NCNAsnOBYN5NdrWdlL3Wl4akyVttIp/S9VzN0PeqB+5mVZyB7tpPcSZMbVDy+Of0/J30n
PLNS8JokDuLfcORt7VEObVY253rjGqDtVkn9nsTWpmI9qYavzRSuMQCf8KAtVjJLeunYO2zVUC03
qYzPdOrAVQXtKUNphhZwyETzSG10Bbmm27GtvrWuy/bNwNg4hau4aQCfIVDH8fzV6zpvvEjvkBTj
azLbP2H7aswlkCRTus1w+CTrs5SPtAxx9rC5mn4w9fPE68vdTVrXVuUrmvqqNojQdknxr7RJ9GpL
QhEMYswm7nu0tGeaJT4NXGwchtgrnN8hCiXe+i0DpnK2hIUc67VBwqpOLGwKno80OyGuU5+dOlsl
STaTMvqAnO6JIr6m/pDQhb3FIwbto1rXMbfKdEx9tffSKbqwB2IhjNfRHsRxDiZYhM70IskJYJqA
iLuk8KTStTsTupaEzCuM2BDgMd9qgmftSBCx+Ml6zvVMDmkEw1TTSWbmw+dAuQvVB+/bdwFshFGf
PsphkF7KlluZgQurbXWQaj1KSXgYChL6+ayuqqG+hsKARV+WJ64YOxVkYkV0OOMZBJmYbTNb/pA0
nWuz8p22HPgByW16Wd/lRT9J6SIylIMdNheSWfNmpJp92Amh3sdu2oby5GtV6UXwbBqq3cMxOmB7
XtEEtLbw2OCX+oAD+DZU6Ua0nbwGRr42xvIBKm+naTxjmvJdt60Pw+TJf5h8KDWGqrhh2Ui5mLlv
2OzAjsXcUpgEPDur+lKXaDGW2BtN5hu7ZLwJwp0tR/9mxzaoUzIezMxHc/6xSdeubam+kOm5KEmg
r4jcvPBr9U2q3aO5P84YQL2EDYY8EYydYkgfM/w0rneFfGFzflAg6hixc6zD8gP04oR9pTwgmTwg
ZyCOWpc2UwiimJey7A85HuNCX+TXki0FmzmnShiWdzRDsa9vnes8EL0Z9FuUfOEHAAwwIluK5Gc1
qy21pXg/i26NJuQxZZ+xBePUarQDoKR+bRh9ij1cOpi9ds2y4qgajh9HP0lZQ6tmHQ7tDJt03xIZ
Vvn1c2GU6ReG6tbp5b2Q69tcEk5lxaxzcW6d4GZWygpbKCmi9Sg6D3jJWqdnL6apulLg1NEQrzGM
AZ3cS/UXJqm+fzhm5s4mNZeqze2CsTExKFsLcVhgGgRgpM18gMabhgKUIQhrkmC3v9DoTlp3jMuU
Ui5BoJfeRw0WpRTuiX2CD8Fzj4cCopoePHshnx0x+IBm4JcdbYslnptItKNHxq5hqUsN34555kWb
tGOr87zW9NlHCZIeilJcb7qs9EESIG9EF6EiCUKna/tmUw/ao9RsLAX6LcRJHo4ykdEnTBa6S7fY
xvYRk0gp40gg8BTkf1VrUJDB2nAZI039lqNXUX5a7KLplYK+nWgVy59yY6srX3NAMmUa0OLIPgPY
520VekLogAU04yCp4aNPaXAvQlaU0MgfNApgHwiiqyQKINlX2U4+YuaCPizu6tC+K110VEzYIWU3
p9d5IgYxBreJdYuQ560dOA+RSGvaGpnvsMyGurwR92DEoAS5ZaVPNew7ICwxi/1AOtTdt9xKXtC/
YzjyHDYHSij5BZwioMpuB/BaMps16Vy/q0k14f6d5/bTAjC2wtm451uNyBOVW+7SBzPuPaxo7bqy
4Qug6FlC3U+6ERyCcaLmtGzfndb0FrRFkxk+mkLrt/wlBL1XYat5A/0N72ln77s2WB7GHDv5yNym
2M6ulGmtr4NsL43PeZFMm2+HgIvDTci042OQYv0rE0pmjRt8lT0Z71v4GvbRwQneyH9zPyPhIghb
jfSOcvUduFIP6nfrYF8gmkXi3yxX+eBsOopxS5X/znRNuoq2X/p9eaScgw4qN1wH5aYcpxNjZoWx
GjMaez/LyztJohvdfvKM0OijK0wHJZ6tTWC0m4526ZWlIk21FoKkoe5aRfHzKF8CFOAe+lkAMKnu
VrhoYfTc2v3PMC28wXQ+TIazb+KeB7gDFjVbX5MtvrMyXmtShkOTE69VzXKjYD/BP8vkiPNv7lmk
jBsnDcGBsFCyDR3xlpe7bR35TNhvBPSRKRQCKt1ax8GTJOG7ouJQnM20YVbGyp7OvjLCx6CrtNvB
Ajoz0+EpM8EKA2qGFZJlwEn5FZQdzHwNHpemAueBGTJurJJmdqIpG03jtsfyd93N7d5oTeoiy+pp
ReMzsbFHRPOGCSHknoobHsoX97ZyrjaBPj8CjJWWOS5woJRbrfHF++PZx4SvSnpY7U0fcPmigy6K
icCHg7uwXwvige4kpV/Y4GX8aJ5mSxurs7gIxyWHTMMm2g5/apyAbNs+cuhUBhQBOxDYsylsFBPD
uHOh0BK9q0QoY04pdfWomc4tgGtqZf4o7uGe1ti9kzqnRifgxDgZqO11MlDPNCrQsvhZmup5Sh6N
NVCuh9hfjyulYNTvQaUNpTe18kFhDQyC8lkOz9pawwWlD894GeBU0eH+aksgS1XZ3uoSpbupculG
5ZIwazRaSP1cV3k27yNLfBn6KSwULqm/0OHdKK3Bi/8m2X7CwW3abNV1VifDkzZivLXIDWnvmjo3
VowE3OzNVHYjKUIUQp7K52gTOYnuxnKNN1d7xFr9TNTsI6C3WWU3IxfqKdGxcXcVa4oQSLUdd2dQ
vISQgleR3szB2llJsubA3IVN8FPEWB1o+NY69mNacuf2jyEnfgxSA3g2SkdX6klJsHPxs6rG6ySf
lIYiBoJC/TWU7H0Vj78rmGtFgQ9sMt8k5KGhLhwWlou93jhKVj2glgEZo5U64B5WGMVD1sv91ETb
sTLuppL4Duw5EpuChEQ1Y+g2t21roVtUhVicNNk6JUBH5cohtqnWzZUvW9NwPYMu9sK28FpoJ0aW
rWdDPwIwP4hMITpFs+CAQCFThMp+H8jKfDQb4zMDtooHftO28o12xM0QIqFy4+aFs1VaGuypEMWs
kop1huLDmbrBGu5x1T0JYIq1iqNMs75DhevlmCd3OQj8VIW63zZbg1mnkT6tiKeJFxMP/GWwmn1n
IvEOrCr4aij5KyojD376iCrB2B+EG43rhOBmNhq9p1AbkA4faTh9JbWvzgpvuSr8RrgBPpeeGP//
6oA7QBRmBj2ziLJt8GiU4toD9KU/66+P55NmaLcJ8yCmDL8EgTMyWnQxZJQy4tApDuo4u5nyoQkC
Q5Ud7WIl39MzwHQu+m2g2gomzeoLR/AnRg3PqFnuGcQBpIjLrtRrN5QTtS73IgIKmw4zUIzqPiYc
ZhmrwWTIf0WXvAdl+qvbBaz3+kMPiC02jUUEg1d5I87xwBqkuVH2w16JBVdE7DATqPfEPeBlj4t0
ninbDkgdm8+3jOqDKB3wz/J7Qu7NcqpnaW1ZDbG0lcgTrONc8SUzwuDQ8K2xHeXciuFvCswvjVVS
0y9G6kK+S/gv6hbhJQmOuqW+B3oH6ySaPqKkOE4sAAdaX3LicQSG+eDxscc0oiwgLI4bQt7uwAkT
I7yFhjs6b1kx7sn4kdHl8pvOXGET+RCoxlIxaZEcU8OrtRh48V7WfMZgyg89thYhLL5XS32igN76
MKdHysQXFrsAjlghflTrs3OKfc3bYYg+ZyTQRmJEx5MH/iVL5XVhA1dSa+3HMpHVDRkOoHl3lFJe
D1rtWhqvWIbYukmgIoojusArsqBb90sbpSA6prq9jTwoFd4gN5+Vhu/N2WZCWklpupURTQAvX60B
eKId+1VKFUwT3xIre+LfuCeF7OUTMTMYIKnIvYJdG1UTXKUte10W1Q14yVWRprdkZ9eUjXcN7X5j
vIusb9KV+1IPbqUepht1WSkVnNZCuuOA2c4FEbIQ1slmMips8rUP4/ejCnmmUBi2xqTRUkzIXMmM
Q2VtgUN/k1o5k1vDrZKWn9yr7oXTFRuwpgzVRuPWTvBd12Ibl8F17n4a7AUQbR2FwRrliiKxziTZ
5eTOs4n60xTCveqpjif1jD82Cn7wErtKN39YCWhJZDVj6ebENX4lm1yT9aYDfKNrWLg07USo6RhN
9q+FbEFOE+OsGTgHK3/NmYYrOP0VtVpuZlevDQU/+Kdd1X6W8kcXassmjC8nj7Kwim3jqO+qaeBV
Z3UrAZppjfEKtx9wab1PHGww4JTrjkWbjmIh2nCj2NMz6DZZr7JGJvQCDu85GtjqGjWkvCwysOBW
xHfmgMXUaD9UJh9y6tZ7xeKCHloMoNH/b9OfdvrOnQybfvUCEXbHYfWpxpYXJilDaHGGHr3BKLGD
TkjSEIh4dKgVCbNa9yRhdist9BotnfZ2Yz+F9gyk+OLMFgQNfM4tW0Kj+LJLdmDYPzN15m6heNZC
LhdQlMbq6KTDXVfocLELn/ovHBgDtcqV27Hay9XgEXHXIFp8t+P2RKSdiErD10DDiwVYUrSwcIcE
u68ig+4T5zrF6yiBKdcIW2vXSGU000sU4YAC3mJpvACxo0jbTEr2uRkvIOzknyz9i5CuKyPzIw1s
ZnAACrS20T0wH+1Tqlw6ofOB11ezxvakWZdlDNPlVYVT3LHmN4TlukbgnuMdyL4XYpx7KuIOpWwj
/hryJuXNFln5uQzZ09ld8xVRbx1qFruU5hHxm21kGt1K827Z/IRoOmbqazXfyUO48lJ4QW1BLUkP
ofIvbeg/7C9X/M5tjygt0UNYyYyhbDcowQhUL6zhNUb2ipgJwbgWa3lKK4ARsdrmrVR1sWtbyl3S
3ktNfRS82TDFrCvyL2mKdKtO8Q4ALfIoBr2s86bU/mjh3Iu8u5EOh1CfrYNYEutcgOROify05zQH
IdzELCbZ+8wOFB5nKq9yV24G8twhynPQMYmWtHkYNmDG6JFCgFJAalnF9CDa+dXmpgchbR+P0WVW
2msh9py5KPXZC4jklan3OBTGjTBs7D8OKjq+ODBrgxPuKgKJ1G+sjbnhWQL6SgxY9pIsezUIj7D6
Q+oJThL5hCbKyEST0dab/VA4t165NvOLbqjbodMOKj4q6dQ5P2kGGWZ0GM9qz1oQBRLKAOYKrcbg
mxJYnmwWo7VvKhWBYuuzVjUOjCu9509Dk9+7GYXYDIC2lR8hWOZpMafqZYf+ORwhCOyZT0ChxdaW
muqHhozdmf2tC/ZK8WJk6s1otY1N8XK9WMRDIvUwq2qV37M9e13Wncca14NxljRzB4DkmzWzl7VI
7IzkOsYRPUv3FCW9VCXXoRnCBbUbef3btqjGMYsMcLHHWCs9fdmhpuKR6/jqB/LcXMq1Ue1WCvKa
O8mWz5Lus6CdQ+KORnHUkQnhHhGKXKFhftoM0AqLziZ6nzOFhgf03m4UzmIk/sQAqXBTc4e2P2PL
Dd00NlFMyVlM0roKcy9mtlJklhATxVvgQpdkWdOAKpVN2deNkIueHiGZidvcWad0zB7FJH3QR+ZC
Lj0EgfKQuII64kx72S7JSeNN312tvzeGcRxxyMXCZoGeGK+Vyms/rcFosBMh3edz7Gw7G2O8GRxy
cy/KZ8lR0QU1e4l8XVgsuVXt0Pf0JDQSIUZ9S0e0DTbDeWptxNu2OkyMGmGhUQtZbk1A3jJ2kGCK
PYFRRc2OdVL9Vbr05mhsYRIGFdiEJoU8HVevRGQhQDaIJnV94mXttjaSfRJQguZMzzYI/+nZtFQw
uBJfmlDNLikHYtFIu8Qp2Z/1uzDoEaGZn8oBbKEdmFcVMTMQaKsxhHB44T3oJklqN7qdBogYeGRG
2fYF1NKRxAp3XVLsyrgdMDbANrsO/TVXCHskjYNAmh5rXoxaQ0Q+JWGEHVYfeAzz6SWU0k/SlO/z
FAIOWP7V0IqmfOaJMvV/ZkdJWuhnxUT9ARu31ovZyE6lgh4u8lMD69XWxUrRPijOcypmmTj7dNSF
AtEd6qlcR7LqV0jUvKPmr9xULrAgvTHbYO12C+UYDL2XIXem/zeN2T+1TCaWRFu4ym3lSuk4Rno6
Haa62wZm6qkWNb5WrJAsqJwzjwhs4KJhR6/90yRZo78TF0EcbgO5Z12UGCyKjQj+ue6KO7cGr06Z
c4vgBQT9NuTqmgiFgVGx72mYQecDrgNpzyXJjx9tQqVq0JLesjG+tgGJedxGhBtK0ulq843mOa+m
BZfD5nd5AWd6drIlv0MAlkL9VI7tnvjJHn/p1sY+AHaQR7h6CexffGsI4Oma0A5DJY1EDFc2tQ8d
ATZ9zXq1ZZc3yX/KhKs/iI51q/NlcLj3i62svNn6SNAG/1TsI+XiLMIclYLnZRufLIZM8TIis1dY
B1a1o73GlQm37WDUryE/ei6OcfqdgaGLt6w3fiNGpjwp7jJzbxTNO5HlfjxmF3l+iadmn/ThD500
LoZTd+jad6HXexKe6oQjhmIYsCQURaKJrqtcfgUJ8kKJ0TlJQHXp5dOuJrfiEJQkrOVC/SemGlB3
duy0cmNGH6KhkVG9BBxxOclhYjhhbLjZ9LAYlTL0I1T83mdNwghIgwYJjr6Q3FtE3h2fm4vAsXH6
ZG+Ophtl+qEVrBSaZk/BlGv3+S5S+DKx7gqC3zTrfKfLsEv9yGSaMnGz6r8R6ZRm+hXIekwR+8Se
rwC0X2g5U80Ciuyf03Ucs+AwZ87extP6zyH+tAAe13yt0FyEKbBqEZWIFX7eXe8/pElyRd1sK94w
dfFPS2XAPzclrJ5mssybxkVKCPIl2xheqqiwPyop31DdcLjcORRbBdkqHOQzIHmszNkml3l36ak1
vFCXQp45pDDCytdss2ja1DdW3q/lmghbdOZDBOSA58j5xwLjnI2vcnISHMnSEgnmm2EmdwmD0KDT
fVWgYGk9WKp+A6JgGw+P5S0YWSs3lCZXk+Krlf5wwBOiGOftNPxl4MklVr199lepI/6Acj0WyUMr
X6yYROtfxL5T1UbcKociv7VcvWP5yza3oA7cUL+3Ru4roF45GxlgHmZwjTGYczrRSFCszfA56OhC
04WZW2UTW1PfQBUYMNJOrZEH8DJqdZZ46SAzHYXkXiCyf2Eu/BCdyV9Z2z7r7TvnjdteG4P9eRST
m0/L6S3O+z/VBA1LbKVbgz9JXRvVYqul39y8aB/vyVSgRuBrZc/Wtv/UPjaew2ifoRb4PZG2ozUQ
Hhw6+RwWxbXqCnPliOq97kNzLahGeO2r6UeB5I3NmJRYQA+UqZBlA21DTdEl6YzgTiKjI4fBZ0tT
68eczr8xoJlQavmBEtNYQ0oJ5TH061zF1mHlxSbny2vakYK0Y6S7XFXM3YhAhqDSf8uEzFfmJDdb
q7jBEypfMoq55nzyWFFimK1qeauWTQZb4Wnwcp2CLyrfBNSKwvpGmy7mf3W/lapfNXkU2W7Afp05
TxWT4pRzHQ6oKSdZrSBfBI61yuW/VH3vptxDLatlLky5azq72gQblnhQR4zyc+bF37NWmXDQMkfy
QDYbC5TO7GGgYiXcYs0sdIyNfOzCPAjjnXSiHW/VGBJHdTHhSwSIkMV14GmWNGk3GbanqH7JgoCX
UFq6wFDcsMXjVHiEeRmUrvWAOnhpuNhXxi+eYj1mdU8s3OyfOEUdfK4gJtRkdmc8EvozJ+BnBrs6
B6wkIEEMdHvhP69/Y+wh0Vz7hEeJYv3VUudVYA8SPHO0W+xsKojS3zEX64VhZm71kG+57NUWMy4+
uBpn9nKjFbyOsfmMzm88nNTw2XaMOtG+DH/a+kWq7LVuf43DJu7vCWowmZI9klHsYAJUgALYAX+2
R1AfqiCFYaC7xXwrOw2DgowAcxADLU9EDes96ZU1xOqYkE03Vav23M0v4X/sndly68q1ZX+lws+G
I9FkAnjwC/tGJEWq1wtCW9pC3/f4+jsg1617fFxx6gcqwgGHJG+LIoHMXGvNOWb3u9SP7u9upODV
DzwpSy3a58VrWlRIsMK7jEleXkfHpjqT/b302hcCIQVpLyLqWEVBGsFV73i2aEVSqxM61C088QIQ
b2EXbxVeTuIT0uTO5dhNVuemoW8vg25Fs2U5awl0JtWKUjdXt6Kkv4F0vCLUC9GJf068c1u4K1d/
A3kAFGbh88QzKcNj6LSItClajAhNULFsPn7uHJoZXo+zUORbPeXU4MyG8p0iAMenb5M3azvMVxg6
e1qdDSkLrX5T8t2vHeL8ti7ssSnmOWBDcqcLhQSYvMK8U/rWUtf4wcKNWBKL1nAAmaIDgCO8CRN7
/jJqo73GLs3wkMRkOqSgykdoOcwY0XVJdH4HMWH25q1JsdYA4F3W5H4KIu0NwmJs3po4f1Wzgdd7
dAeavzTSfM6jUf6SGwPy8/fExN3AMbEKYGxDfK7v7JoarmSt1JZB99bwLltsUgaLVMF/93j1Wvvq
S5yuOaQve9GKeu8gJsqKF2R+9FwIVulQkKfyA6WAB0rYLDl19pDEQly+GDxiGBB9uTXo6If9JlRb
j1Nkae3qgoETGhiKRNBrWOwUN8O16Z88wAQVHLW0+Mrydp9gM+jle0WKm8bRUkY7f6oXU4nYBOHo
nNBkM6o1KUcypp/zDWOtHEWrON+1jJiw1S5D+WHzrhVGtCrGD1HxR023rLIW4Awqotta66ljTx4i
7pnuG5kmShMkuAyZmANlLFcRI1LVobVmUmkwRjXbGBwLCMQRRFFzsDuQi8zxpwFhVYi+fFw7kvKa
lSTkGS6xMyQMmEdOaZiKDJrSQYA7AnWbmz/mQfZYAZNfWNhKZcYhRI9JPiRuYsG0huda8BJi7TEL
QAoRM8SA3QloXhntr0ZTAEHG6b43aBjmq4n+ZcFwpyDFVTMeJDwvxhEbjnchcH+vwIdSkgSJy0Et
09a0QDph1cliYozdau5E0nD1AiQGVjC0m6iZWRtjam7LiBiLjD+UKcFKS/Z9Fmrb0vfvrTBbVb1w
VwMtn8DPMhKeq/7FZlSNvOYzTwrO7dDLV3ksw3PYimfvwSvMltFGJJ79mLgpJP2PLWXWUQJYNlEj
9yAHZ5hKpOhcKia8qGYRB8iq58D6EssARbDOvhfROKLpjJ67mwhzYjwaXeBgI8q3yV7AicEMjpqP
VlGxHJ1hDbVqPzGwYjFBCtkdg+RadK8tRkbPOAOwxhm38E+t94wS/SCCGA5Kvffo4phow9jqYB3T
hdWxDQqZvpg6ZJDUDuK7n4vJoJdsAf1I/AT3JINwE/+xyK3vOO/rVaZQCPuiCiAb6r/8Hk66LBkh
+R4EJNm7N0FiNFz26sul5Fu0Wb0adKO7zsczxgPbyO9g9TeQM4gJXZSGi+A1zslRKIN724w5lUdv
sUJnUVgYHTHf4WBuzTW3cXtKXTpIdqVZ7xH0qirkxGOv4gE7iJ9PxUOVeQx52DlsfE+NTevsfiwY
GImKB7Chu2mPuAUEWCl7tiaUI4tFnRK4k0vAhh12xyl7CSbvtW9GMgWMr57b91nDuwlFzt8SfxUe
taK4j2K48XbZp2tLi++gI3EaIKynIhTVAgCA9KeakZbjlCB1PrQttiCBc6te1Ui1eIZdczzGlk7j
jRU5D07NVD6Ayb0vOZcTY48s5k4XQNpQkgLrfwV+o2PT0ZeTlraEmsmHb0ZbZzHdqiw+ZanvwHas
f43eUZXDezN2mzLxroHZnoDJ+4syYdhoMy103N8od5qFj9guj03CHgI1Y04uibSeMYxeSwo7i6Wh
z2FU6qeOE0PDHyXpn9coAQYU2HhJBOS3QPRvQ1f/MmSEVLYhCVQsLaweGKORKzCJ4Wb10/5odPIh
I54ryj5qRJVlybc7Nn46hbX2u7Laa0eNPeAVb3C8Z+wY7NN0jX+n0YeW38jKCJuzV4WbRBBviLBB
Lx4z+xeJHjBM8n0iug3BbPgcTP+hxNSA428FqRu8IIme6UmPmU2goy58hFg5QyJkm8WqMKOFyx9U
yvgasknjnIJ48ZTQW3RHGnqC+VSAJLFBYLTljJezyM+idyd77Wu6/037bGq/B+tl8nlRAJCUeG2Q
Y0aZRXHzxVN+yAMTuVq2fU6pbUZS4CrcJIQKPqVjtRkjsPjeVxaDX244q4xxtJnP/cHG8+tNFMh9
yW6XJePZBJmwIER3YyXyIwpvpk4Nyv7oo4A0ChQMMe3xNibFmG21HzHVjoCIIJSUY3NIyIiueGen
wd62CdO0Sci30B5u2VDsdAuFVSm9z7zJDnHbPUa2XJTViYHmqkO7VDjRc26QpUUXlDrBCsVqYOZY
IuYr30bvrcqzt04MS1tLHyoPUo3DkA9zD12iVXZNccsnpr90CcIkioIZtLp1lOPMTGHQXkkEQeXZ
lAeCbC6V/hxG1Wso4XOpcdGweNtgMcpfbuqvciO7lLk6wLFZ5oQ4+BxYSUVZmCEuYqelo9BxaLBR
MPt4hREh9CSC6N3GD/eB1l2iGA7euBIexYVhnSuaWRZjeQuHp+OfVc3SpffrLMZVSx6srz17TD6M
stjlFMQBACpX2SsbPUWr0Vqg3BN071BKJzB22iY4hdZVZvV20pk5kTbNf7Tg0rshbN1Nm2ncKuBu
azx9dcOBSn/rcMzlNald0VY2NJtAatbs7Ybs3jvCAaMtfAq2bbIKXRuCL3XJHB5kIt/NlPUc8wFk
lLGymoFJjHwJKNWmEWlvt41FdDIpwimTNF+t0pR8gqp+5ohPigxvyTE1am4rEoOYv0cdQ0jyFKBa
cFJIPNwJpJho+GCmr3H8zTTzEAsP5cdJ6N0u/P4OIpN/zE5QP8EgWAcpA/bcvEuRkhbWMdAMaLrc
bMhIkq5YB/6XJNFmzOiMQaUaoyfW/0Xt+CeU4m9N9NAnHEHQMeL9uPeoWZQx3Ld0B6xYXeG9rrUA
2x15wzo1UDzmDF1RZFTsjq2noQ1hWmrEb7PsqRX6XtkEE2vFnRdl97N9MvauBYRHIPeYE/Q9EtqV
M4F6Eh9ZPPJ7EekKbXoMO5aDqT+A5nvVOQpFGpoJk3GmsDelQY4U4dJGVN8GCHPsKSUhqbSbaJPU
DLjMgJ6dOM4qaRH8GqAIqI7aJiivDpiMbk6cNK85xgA8CvstAMKVO7SfQVY9zEcrHcHJMvDafYn/
xtVa1OGFv0B1vzIMdRgw/2egALToaCDXbXxnz+LCfQMwUfP41ynPf3eEoXOqeYYzWIQEm+QScRBk
lNyx9mkptxI9MzVm1VbfGoLBqKmPsaE/1NQCo3fys4sDyXUQyUcxZRvrawguVt0QG9yeswzWIfYk
jKQ9TxxcDWY26MKMcS+kdrO64cic7a7GXJHUJUQxY2F6EckMZb7P+h2b1sWeo4AIACTiYCmGB5Ns
sWXcOb8DitiwfVGyYq2MN7ChnvBR7EKEEk29GWiMSopI5X5pVgHvicmldqOnlxFPnRnFU9SPu/6T
PI+tjQEIG+5eGS5vdTzuagUm0q7eWiJTm4lpzfMgdi41SWqVx0DPoXGYm7C6RoPzEo35aY6Ls+bP
By6y5Ryk8+xxrBz06WLPTpl5psPj4dDfYmqSac1Fc/pV4rwGJElPv5Mx3XRMK1QAhCFKf0dt9mhy
82u4G3jwOKrvBSE6aIcWAYibeKy3o5jQULcHvUGg1WifMFXvASo1WvCgxRjCrP6gt2howGDqXbjr
LES1XXJuErXTGUb7c+CQak85fUqVo8pl6k0w66LcmAEhPj0AItltO8vADoYlyCKnpAyWenaftvQM
62SDBYk5F3yEg84mYP72+xkvsSA3e6U0bx1HT3gIHdPexQWEIjwqthc8ur27rbvy3BWfTkUnK+DR
pzwo4e108d6g/+VzojWbW1OUF+DNVKPtWtUwUXR9kZjjJdWj1266VDTqc+N31T7FgYJXQ1oSvbVW
2xpBcWisBm5cgUZhQCDLfo2eV8TFLqMuiQv/y884WXP4cdOJPOGznYrfstoAvt4mIdkp+bPsLIDl
KJZ/IdAAIOTdT0kL7tn7iqCf5NVblv4Kmb5hTw7QI3Zhdgngkx7p0O8aP11GJbr7DYVUhgc6LJ57
/QpcCsAq4xrUR4b/Zo9zweWv1S8tbrYt0B+BrsyfY14IoHH1d4587yVndIyPGHygh+N9zGh1pnNM
D9qhOmIrOucTTV9tXKDcS62G5vZ7TNimlb4bOb7SyH4RNiTN8bXyfteZvmoonL1m59a/CI3cai2H
aiFunFJ1Bk1wuPe2ekGotalyxvwEVuUce/P4Lq+uk53cNPXQO9qHpu6ToV0zuF/4LcIY+zsmuQFS
zQJ3ZVH6HxkyWfJv16LQgAkD1tb6xcgi5U3fBtv8kOzlgHYHaA/H7W1pfY+BhutU2ytsdKnxZOaP
ACuh+GkoYT3wjAxrQTvCJEJemO876lC4a6jPo808nu9wgrjleba5KV1fmyxmAdrlJM02zgiPro4+
AgMafUokhR8tpY2wiAGEVmy8npHCiL1OPdQZu5tzbybyOvuWshJJKjP3ASSEyGsCz8odGJjD8Nsr
AFW2gDfCoV75WBJaWa0EMroFw0i4M9YGKdc+9gWtvv4zBJRBrYcXmRQclIUgyiEK7qLuJKx99cSg
ReMAmuy6K6/Um8RxOA+4gu3oPkyuCMGRn2rk0EXhsxdcog4Q3peg4+Zv6Nn27mPQXaZpOwePBfjd
Vva7m88wrrccYV5bMfc0yjW5q5lxgF64N1lp1LcxEETDfN2C4F+zYznjXae3SwViuau5ty5BOA/r
3QeV0ZAa4juml2MVHUvL3YLfOzqEsujyCzkANw/6e5fjgTanrdOUrNWVZ4rzccdzFWxJF6BBU1+s
7jsjCbUyTxZ7Gkwsag/zKdCDbtFXFyIVGr8+2mzo5YBVtl8a2qUJis3QaGfnGDVPCohHbDz59DXH
1CZ/FtbkAeDiKkp1RkfHipFjykjUOTf89qEaPoVJLpUMjPqSD++pD+dMG/wzMolspYEqU23lLpo+
OnZjZRzCoI34fKhSMuR40Ls4tdsIEsaEdG4ULN04Ns8+rwRvLe15yFBju+poDcEJQscRR6mx0/vs
0XbRDguip6e4yi6TX4srqjoiuSrYG1hu1jIq3LUf65ASLcdiJEt/pNahXcW4xFcOkgL0K0vNzdZu
jYI7TSR+f9hYJFSKJ1Fs8bw2AMBZEWrHNg6D7p9bBX5sgNLGkq1Z4Srwy48G5R2T9/TV0L1pU8s9
bJ1w4wXmNzOhj7bNolMGlZoF3z8I8Oh3HiRFhncuVSPAddQNhxDA17EBn4ZEvChOgSYJOyzqhLEO
Za7pdf6LtDpYgHCJtj9f1jbIsdAtUIbOP8UbsNOj0byR3ZA+omtXnOxrxDOfUY4WQO+i8QL6SR3j
xkITrWU8P5I+mJwjO+wmu8bUKXt8McI5BHqhLk4MjatppmiTScJuLZXrq6mZyJ0bXToYmSOPtIC/
QmuEHmc67zopDRyvemctTKEd6yIAghhP/rIkjQK+mB7BQinlr75KxLFhtHR08/Y7A5S5qVuRrlqd
oHBYNbg8oTXh/nKHXVVQRYzGVO/6kVne4HZy59rpvTuMJb9Uwih1fG/TSZD8LfHRewN1oztDAbqu
KFHdVvFR1VGB06Gw6bwQUZi0rcYf2F0rc8g3ad2t/pX2M/fmhANaNWlGUgSTTO2IJVzFqaaONt6F
sZ0DiWx5TJHJchvW92UW5Jh98U9yHgU9E/YXoMPOoanofntiCDl7GNY2DfzwLgjPsp90MtaeQ0cV
dyAYjTZENWOaLf5W+mR6BhTb1kP6Dt6E9K0ty33m76DJ4QbCbLSxsvrdDTvwqmy4KgIbaflhtXQU
N7ZgFnk/tVfeOHkU1XIIw2o/cQND6ISobxALaKB6SpJMnqT4hm/CIpYXb8jMSQWbtPsa+CZHQJ/J
Xms4u8lmG8IcdJow7UzaJta9z0GQzqQ31JJB0R8CK2YpL/L3EKnVqdK8nT5V6d5X+e9+pCOPXhti
kBce60E7KBuTn/LKfB0Z1jqDvbqmVKWtpiXxtkm7A1vbQwMRR/NgZhAUDmK2i0n64+FMLTA4ruk9
E/6MmzNuqWuL2WjTji6qqO3ktd6u0Tix59axnCRse1xvTOJJ/YP5zclgQAgBrm+Y4llWCNUgqJJ9
gEcG21d/wieN4YmaodxXCX0wK5vb7SFmw97G2JG4AosIk/gxH4ia1DdCjB7Wl4vPrHJnG+B3Uvut
mSnezmxhtKbyUZLWDEqnM7dDWT85Jma2KC0u0P0YG+SDgHOcWSQvPdXQsfedQrhJg3GbJ7TXcvCL
ZQ5Gz7dOSSvGXSHpIJkdpFg48OQmsIuScMFalVrMXzUAqYRnChZYIBEDgFNophtmb+BQx2Cga6cj
Aw3RkpeoMj3Lq14UB5qdCOSqn42wYUuxR9L4HOrB6NYfSLxNZhEMS7II2mBj90Z76YK6uyAr/rQI
t99PoDn8zDilFRyXtBtDrFSovEK2LCe5n7gZFui0SJaekPHWIVxBN3c+pcGKHgf6XDn6HJVSwnRS
G1o18CFGsmpeHZLHqk2fwbYx2cQ2XwbNsHGMHv896e4i1/oXI4gUzPZYEN37WISiPJtB+NuKrXAr
8JaiatXsVd1KgGwxjQqRAwFoQ3s3Ylx5ijEfukSirwwtx20aqpurMUQz55ZF4z6H5GqvDav9KpOO
eXQnCNPZIX5Nl2asE7yFdCxL8e+DKgs3A6kfnJ1cHt+01dYi0b5IbKBdYOAlBFYRoqxHkFKPAiCs
B5FtNJ1Xo22wCwEZ33sKbyytvkV00IBy3dFIX1UtAxw3A3JoNcaTFShcGW4/LKQYvvTQhBgXZgo1
d/Y0UYQlNGqhGvFZZX611aaTnlKu9QVSPShNuLDJ/TGJekevBJ30h2mfteWxIETSqe0E0zjlSWUi
X01nc+iU91996+cnZs35KdK/B39wDp4+qG0x2ff6EMcHW4Gy1droTqtK+kC6uR6Bhy/CCZZvxwCO
kzEubvJe99AgjyNNr7sSMYKHOsSrxUNA65ssxHhZFRjcC0A9C+sX5iVnMd/jpdd/xZr+qeX6wfTB
Czu1KvYTM+oYrRCpuQ9IP2QMnzywMQMpbbwhKrOubvk++saOPp6F+RPmmz9Qs7WBrhaRUa1xYvVQ
HytvXc7mdX9ga2rTrW42CtidOPCZibUrsmTl0GdvyvzsFSWqdTaXtc343DCpXYK0JeYKHnPYIwuG
emZRCFTdIVCwL1JEa3Y0uRs/cWHDWxqOcsAxZhzn5CQM9TKM+0Wg8sN8k58nCbZLo7GFKq3G/Xcr
NdPfkaG6sgvg/nnM4ptod6hB3xy7oLWcuMvJL5ITrchuabqX0JXJsdQ9BpJjWWJYIN2jErAStBc1
WIc0yx3sVjZ7gU/wZ497edTatTv2Hsi5tKCqrRwMIkRIS9ugDM/RNrm2aPaJi1aweW8K2zpZOTk1
NYo1zy7OpWNEuJU5mLE/5SsGUCn9eN9fJ1qhHVIvfJN6h9M3YeUMtdkulhvw8RjlVEPzHjTNdyJt
TtCZBRA4q3di5GRBNLSxBrkeG+DIarc+pD4qbd2vyUym3icoMtgIU/0ufPslqow1Pw6WrPnO1hOo
3pJUx8XJeBYX6VtSOf1xapwbAjyJfQ3eKJnuINYlz1LbKXyIKADdku83jC9Hp2DzxMloeVItyngA
VwGNA58KbnnHqan/gvKLhtI1TmaA0uDLXZtiXYu1woK5YBf0FHG4BhBIP0fYW7OnpkqRSAZxf9+1
RbMNYuOxLmJ5yohUAHGDEBZetqAlxIzxHl3+CbS1+eT5TF57CQC5ra1fMKn0fV7jLh8m3z1Nswy7
p3iQnbFLCs88SlQ6Eb/jrkB5srT43xPXMja7kX0TWXL6DJQw3ZQwf3Gk+RdRQn6c4omPpoCna9S/
hKu9+lHHsQYCoMrLCj0EfciqHDaliX8jahBF0rcAMt06QPJDqMLUzHUnmxtTh71OIBYWJvcQRAD4
zRDaF+U+6FlKx1WZqh6+8qBtKkfO8DbzTqAJYdLaLKDGUEnb+p63EPFZw5jcDkMgkakKVmrwcLzG
3D3AfjEAWhed/skiTMJ4xs+mGz25VGVhPVUOTLYcwGpoaNF65PjzGov3QA7DG617jVSBlciRn1VJ
Vx6aDLWEZRjPmAIeSs6VlykOD5La4QwY/8zkp9twVHtCLU+Sm4EOK695RcVobyaFGgAwN9A8Zdc8
WooZQH3qzPxuktgpRvCrS1sonVo0MVFFa/Rjvcl8h6n6MYwvXTOoUxPZzYqze1EaX9mQitOIiEGX
jC+l8E/QI+qjhMilqxK5da6AflAYhEN4sh2GjzJxj7rQ3rwB1R5FJr1EfTYkuE9jm84twh664hjf
aPPQ2BTlna08uIjw4oCtu4fCF/tOo25Bh9yujYSdqI/N4zA08YVJ67LUvLcCsjp6nPWkYOn10KkW
nauhcw5Ry8FhczuXbgWpePf21KFwD/03kmTTO3e8kkzooyOZg1FsOk0pBXkUu8bKqhqcs1rQ7UMn
WVkgsdB53WEWgOOjd28Y4PdjmJib2hu/SJCXW5vccVKuMotBTuOYi1YqxupZ+028Cp6WkC5Th843
U0h2whblLx8fcAijvEthruKd9PplbFbvvWNRYOQeoDP/3XDGJ/bObU0xvlMja1ffgkQz57RmIyOQ
GfMD0K0Og2tfF9qpYmqYDfEA41rtk2pkxULUK5zpQem5e0kHYwUu0WYDHwHxNjTzAZYQ+cSpxSdj
WE5wrRD4Jvu0dWZtRPgWtL55sRE4FVoAsK3Sxx3eNQglZv9cNJgyQwu4TDbrHB192DsR4N3MSfsd
M4mvRtDQRyACpjrS1SrG3KMH9Y0JINAkQJG7ng8aD35a282d7bUbM+TlEj5wslqj3U6tjFD7ukho
omLcaamnY+s0GZhIznzcyoSvCXObtdGmMB5Qu6MgQQO7iMv4F0JxJvSaS8Rc6l4qGT8EFTJVk0Vm
FaiE6IJKgAwcIAAadtVuHVd+GbKijRlk8NtL944QZ5v8unhVDsa0GhRxD3Qzj77ZFG8hmrzYLSuK
gCRHBODeG5qGF35PuHjBAQwczEQm01ChKKQTuwp5nhdpNpOr4uCblCPYJREipcmG2Tvgxu37emuj
uytN61wM9bPwNdJ9iuCqLLSJsW8xcEaz29hD/+JA2m/gwPY+8xSKIHIt9HrAbhUQVC8xYelZdVe3
6FcMVe/1SX1XENxW/oSrncbOyne7jixLSpVhIP3VLY019QwyzujYjw3snSA/A4X0gCxs41FicsGz
idP9k+wuF5ZhfuQ+MTd/F2QWkPHT+etAv+mafVdgT8Q6t6owGK3sqUEXEx6squ03PavkLkdeVkNp
X/kjQkp4M80KHfKwTCZ39/c8iQygOta0gnMQrmqXQ0VhA7GWYMoV+lscqY2NWjoO3zLtVngIU/Kw
JoDQeHQ91e9+wkv/f8jr41j8/uffPvM2a6rx9tuHFv7HzFYy2P4q5fU+rxqqr+Q//sm/cl419Q/d
MTiPKKVsyxEkqfx30Ktm6v8wbN20eJDwLdvC/j9Br5bxD92S2GRdyYDEcQwyYOuceeU//2aKf9Bh
cQ1+Ar7bVQTH/gTz/jmo93++/l9Zm96TFdHU//ybzu/gUDn6ebb/+uffpDJ1Xp5wDIJeTRdr0Z9i
Xvs8SyaL2Ial70bhvi2+BrNCXTBZl9poYJxZ7iPwjdniXJ+B1RVXL2/lvkVu3dUM+n3XPegq32ME
HjaFAq/xh/fy/l8v5I+vz5J/fn0W0biMYvAW2bxKnc+i+Py4sUvNf83f+4KqiChUSKQDNaTfRixh
Ag9teWxaXDdZlzibwHV29EsJJwzz6Fr5nOSlFl6LojEO9hTsVRrmT8h4l8AC6cyWsNuo7B5jB4uZ
cNLyImetzhAcp5r4Nycbz8qtPoiNJbUsIoY+5eFdd/4IdipnqxL4Kg9+GX4I0CznDErFc5lEjByB
S1QIZeDN6h8+G/8eWY5/3/Wmea4yGzt5fzPDPv1/vUXzW/BvHyFpQJYJoEDptrR0nVDgP75FpaJ1
Io2c4TQf9uYnNvPnkqjGOZY9ojbZo8JTdaUT8uklL0JBOJEG7UE1ovLKi5DSnWQJHzfFMRh1bQWj
2z8OMHrdMNSuxaDhR0lQxLSGd7W19jK1iDlzpZ/9QrO29QAkpS8K7wSnT00IZkngcYPxjn4XGUDB
1k4r56XnVQCNM22ycnr7ZUJ/ObVBOFfOzP5NQhw13yxuo9TU8q9vInt+B/70DhmucE1F0rI0TDk/
BH+4icpxrFM/QH1dE2HFCr8HQEZgYdD3N3J7PMIoTNib7KydV7KNFFOAZlAwdtFo7h4tEIFH12xO
TSfZiWYNcFtFay8eGJcTOzYaVnxSTZ2cgtR4T6Dbbn++1YQY1d0OTn4uYfgbAJNx4dDhmUpXXIf5
kkq0iDq6pN3kEmhGDzi+umiljMhX34SQ3cusK64VoM+eKpGcEzP/10Xqxf/+UgGLyArdOnoIZc7V
JM2zoCe8m0FJcVDkp9h28pPmNRAYfNPd0DiHe57H75KyjSo1JpUHxM7upwE4hsG+c6Dpd3M78Odb
P/3Tog2jQ2Ana7PH5aJlY3NkoJgdHSQzXjQuR7bjc2F71Z2Xo+b464/PYIX8948PvbppKNuhU0pg
tvrTDa6B0Up4fMEXOow9DPp15yCw73lbxgWxftXWFzmUZ+FET70JWqx2aDWltdhAzyAMTA6o64dK
PiR9M3ujKconSn8rHLH7mdFdYRbxuY4plZxz0nXlczHOMZcAf06ZQRfD9Kd0WxK0eSqsPtr+9R/n
WP/xx5kcqMntsVjw+RP/tMB1UxQr+q79cuj7X5Yb9Gum7AOpE2MI54hHCq0TCiz5EPTemzVmz7Wu
w21R3mcQOuVBaF5w/fnW1NnQD1Vrbn++93NJFZBd1UEh8EaxTTSTwVfdBrRzYmSrXhw9a3XOzBk9
TGy1s7RMDugHuNjdCB+06859Ooy3Nu/UoTRQzP38kBbreDNBiYAC8d0ts0il3Po+9SdxrypPWzVu
j8Jl/vLnYleYcHMbYgveAe3s9TW9L2WqD+XK+3h0gifDguCXEXBbJYosbtwub84Yv+leX16F3ub3
ulnsAKpvfEtRHA6VW2MFV5BxfIC7U5Y/JRyX1rU/R04gbWMISODwJKb0OJHDvazYrTbCbm8qM6xL
FZr+s68Y40k/v7aMl5+LICdpNZO33iq+/vojlv+Xj1gBajW4ffl8bTX//A/Lj+OGKhQeNWxH5Yzb
A4lzauFEoOm8mOpXn8DON3+iwoUxyHptH/51MbHxC0RQMcDMw2BVxZHEm2mjDRCi2NbmwapDDhoX
I06dOzOx8l1auejxHL9cdYnx3o1uA5vCtu7SrsoOBIcew2qo17Qby72qTf01mC7QMQ2MmypBxeQy
X7AaDx93C21j6F6D0fmV5hh143zfVOauKfLshBq2g06JjCiqxSHQ9lpEjG5MhwnzAlnFh8As//ti
48X667dT1//jTKBsQ0lbOpZwHJ4ZDkd/fD8HYtHGKjeIjaPbryzmsiTUATrvA+KDJK45rGxdwxCA
HmEmJZx/Lo7+WBumuEadzZjPKXct/8/H/7mgvFoVg4cys4ECpDjUPJUx4sJI6S8k08GWSIGqZlVO
JloAbCnJO+KG/EMHryc3Rwy9eXTvuPgYUnKIyabxtDUaU/ukW8VdbhnWtYrR/2dyPt6b1our84hA
70MQHJVg5syvUdlqxxEKpkVmVdd6vkijg5BUu5RB0llTRWdnXR/9vTNVV0JrymPb0hEWugdvb8Y+
Fhreg3xIn0GWHTVQJ/cReesXha4lLHV5/LlMc5w0Orh3ObjutvBqzMKxqZ3qCUu5idKySUCWj1Z4
rUa4nnojTnQs6NiO+s7VSuPeni9lPSCjYAR1HlCmboYuk5c0QHMUuUV7FaITK7fQ0rOF+G3v+ZFa
Nm2VfDS0e2QQIiOVTXKXdyQUTTb9WdKL8vc+HF7bYqhuwyyeClxRwhSysvciaR5TI8cEFozR9eeS
T+NWhKVxSKsJXQosKko1U54ganw6Is8+//quM//jIbZ123bZfwzTMWxD/OkhtqfEABrBRIPB5yC7
4pZ2ExEcBbz6iA/8JFsjOyZkXSwbA18CPWUyTH0GQGMNsm1I6l3aZN+VTAeB59ZtdnFov3iZy9Ze
BV9x6AIp1qxrNl7z2Hdx49SMTAodOdfY97uG3LUwHN27n0taUteST4MbJcD9w5gR90U4vfz1n8zd
/+fqwObgzcmL1UtKw6VS+fcnrXSbvnWskdnpvNeP+ePPJSHaKwqUcesNSz8xSHirEzBrTKPxdysn
3ePkI9mgi8Nn2YuMuR/0/bwbwmcnC7FPd9iyf36qPNXtE8smF6lHsAdX0NuinZBTmG/GQk+eHAih
CxsVIbXtrRNJc9NMxr8+bcLDz5f1PAtpAqbJi07I78EyrdOQs9+NjXPPfBlxaVZba87028yDjJ3V
JcPyod8XU/kcddUjWdsI9sLyK/JQfvtB+V/sncly3Mi2ZX+lrOZ+H+DoB28SfcNgBIOtOIFREom+
cfTA178F3apKiVVSWuX4TWhJKRVBBgD34+fsvfZrkdzu6xDDToKSSyQjMVLeq28htAN1X1vNF6Yi
L4jI3GX73gj3g4niYioTZJpQzGAyj6+DwYZmoNRJC3bMbJqlwsH4BtCZqRuqEcfGhwf/uQZmh4Wn
CGisp21JwxuJk+rds7u3/enVa5Bnjnl0qyuxbrL8EleAlCtrlzjJm6sMBhxIk3GtpRgtEtS38cQa
bmRg3HqXLmjWbC1fvE25uov6yYb2E0bgy+kdxQjvMeNBPy2Se504rLbzqKIs/ymO4pdKPNi2usc5
Ze5jE3kOaNVXeqlIg+z+WTCkskSbMnoldYdwh3Ps6v6y1bACmNnwGJuCSREEtrrfyo4um0eyoXgE
FUNLPfdOPjyFxGmApAXdVtNLkzYd/Q9bFuQd4txXQ5FtoGaIRaX7SLzyZ2UQxitJjCJgnSBazVLj
LjWnGfQChqFlf2eCulBGFW0VGkL6kOCe0aCskfqAfEUF2LUED0GS+YbNQAjH/a5s4Hvk02xkhMJI
bzJ/H1x9JiTIuMVwa3UY5lKr1WjdnjnzzCy5lcuY+zFH55rBfWxNQBYu1BxaitjYBfldegXuo7Jc
RKqtJnaSUOc5ks7qxA0B4uEhRyAkW5SBfajFnKfBPzndtqXfJGEaAV8fghtQ+MifU4yZJqIKX9IF
VXgTMDiKbTrChCz1j1Cga+1kEG3CMAFCO5EV1WoP4JFaAqQXrouXn8gH2Gh8lt20l6VF8iRU73iw
L26JfJnPEymYovUY41El4UK/xTb4xMgrX9cmfqik5c/ZEJ2NzaqH+YehyRCnc0QUo8ABtjXRmCLK
iWhy37LC61fRzi+Mk20M8OcardkOQ1U9ZJrzQfbusccxcR5oG4wVBUZvcjmVbZ9gWDJqlqG46NO9
svKvdcAsJ0QzCQpBB/iHY8UzdyMalbZVCyyaWMy9SyvjYl1Dtm9CFIqEQeOkSp6Epr0JE8RkETyn
RUh4pbbr7G6RPEQhjve0Ud6iLZxzA5ZjADhzaJ5bD4ngUHpfpophYTZiFU+6VTlvVMZrPKuBnS+6
qFtCC0fA50qnO/ietGnxJeMH74eA4ASoGXfZITAqjb4opJJeY1YjFQ8zXcKrTLw3O5n0XdUrb0Uf
A0FqwGw6YAaOVhV7vhMJXBza8JEXdPo18ASPVhTv6qAIlpXHRmgQvECDWpMHDaYcouXke0m476HH
ULaeZo5N75PB24/qziv62QaCHNyMv9YwsLdxPBwNSJBIEVtkix2nvCBFy+Tlr0Y0W2vK9Gkq7QuM
l0Pv8gRW/bDLFE9a7hpyrdOxgLzjeTv8yXaUvIO661NjTiBs8rWfZxpq4CvpidWGgAmbFF173E0g
TSKw1qqXhzKHaHQHOxbDmgnYoM7819Ys9m1KBGfRo4yk+Hui9BAnr9fFiWzund057oJ9P8LauKg1
3zz4rnrxncq9oQWD/VN9xCk/V11GAm/SLJtTqPhFe9fD4Wps7JwapIlyzDuY6ABMAllyEbx2Z7UR
XCycFsqqDna67RwMpW3Cy2SO/xJodrOPR9hcJf6fMtTKFclL2iIie7D2MY0nsgR/SZy9ZpTvbXTy
9Gs02h+YQTDURDjpggoqhT5D73Rkb1U5TRvTH5+bEtLtJHugZD5xQLUNHtypeHJ1IqUYgAClrHv/
u25k764bpS9Z4q9p4OXQ0abskhsXq84fhQBLJW3sO8ktHsK7qAFqzgSmkBDRyujeacybHv9yCdp4
3yGpQl6evjc1vpxsAE/OBDo4+w56YkaR735qExU3g7U99751EW27uBhwYKXRNXfQLlsWIlo5HBUN
f9jsib9Ix6ZeIoTjrmQUjMmF0JMrlpJuXQwURMOISkl3z8p80E3EnnEnsKKC8YlHDACgeLFhJaey
JkAhJbEUI/+OGYuzpgGkbSXwgCj6Ll1UOiFa2EU/RdneVOqmaH28g9Bw114VFxsehRI7uFfwH2mX
Otty0L6GqMjODQxyRFPtA5vtk+owMpEqaZyqiJTfHsRRqfl3nXT6W3O2Z7Rx8g6apNt4aOcIZmVc
aVoMtiMOYNo4PLocuTaZUXwz2oBpepw/Gr288417xoDB0i7qJwvf6bp3wSpa9XRqpVhzqdFei7xd
kpq37JVPLDsMPsPCkmmZDOVCjzQTBze9oCw+1qJ86Rn/UpF4XzXV7lCpjwufMBy6r/W3LmpvOjod
i6pi6pQNHcKSiAZWGYG6dUN/g0jGJ9QgJr2kS7xVz7R6Vyw1fB6M80CHcnpeytTsIcuiPWnNPkQl
rJ80y79OQ/4ArZb0KoRsNqIY1RMLlwQV4k6yC8Yo/hpP9qWKhbPzRuL2mPxaCys3j16t0PVlb4iv
5ZKw7JkfLf+t9vsh+dPHlq2JzQ/VIYE+ToVXm1BBL26zG1Xe04XMj0HSZcc8NbMj5wprYQ/uh6Ox
rXvGyjYxwTsVlvomJCfCdh38sMJulmxamL6goGOibSWKKv9NdhgtrI6mTd7BLmmN7iVOxxcnNaqN
mznJLvKHx7bpEX4DLTW7bN8V8xG3RjsZCbDKSJ3UJiJxKWrGRYpiuvaIQKgG96UuaRNmxoGYF5z7
Ifqk7ntEI2KBaISo07zFZWPGWI7bUjtUxYSqR93ZRR6vOw8pXjNvfDZ7vQOrv2rEOuNHJkevJ2QG
7jjdPhse6oxiHB1/pRIfFk9OGnGSwGxmGKRTDyTPxgtDRGdn1nq6ko62VfgP1raQszSGTCm/7C8l
7BCvqw4lihdmqxpIqiL8Eoz1raLxWIEmxL+RnbQUfnwVvIb4gRGMnGOHKbKkHur5H0YczljgnaOn
hfvQAcBet9+jwN6J2qQ7XDz0U/KQNAP6Fc94RGay9IcefRf6gd4WH7KZSKw0yV2TiMVgBhIIVXbr
hMASOvA3DOXIOmNUT07YAXDqtNOH5ps/uCgmQxMnbPsC0YdgBKQ5Lc2DgBNNWiMOCMdpb6XdIxLN
0sPCFBNvVpoGCXCKOAULD6bb8SMxIllPmNT1UqyFH9O/quJ+q/vNIjaRiqpIgsqaGnODZeLYOsTW
KgLp1vaHm3E/CPxZ5hGyX3QM5y9BpsBnWc5+rNFX9UWxURpQA7/UIdQC8I8Rc9IBR9OGPppImAEg
Q5J3Yj0N+FQqKCLLPJcbTydRqZt8ELiQsdFqTIRUVpg8df5p7aOyH8FkcHylSsWIzHzxMg3cg10w
E9U6PCoJ3sF4Us+R3wEK8HZx5F8g4cp13OL7s2ov2gL87CmTpnMi5DMw0KJuMWl34bnIuW4uo1NX
oOsnHXaPcLE72OxS61qzMREnqAWzmckrFJN1O1wMGG+5t0lDVSY4/IF8AIEjQk+428Vsshm18FtY
Gte0IBW8bzAAmaCxOJuy4KDqX0mkaWvULfZBS/LNZAjkFTHHhHSsvhthkTCLbatFQkwivBM8zrdk
jmhExoNHl4OSp8mmGsiJ7rHZGjgFyYjDnOL4hhhJoLhXBXEKPMcQVDO17EPY7Mk03OF6nQ7GVJ8H
F15EoUVrPw6BnY02daEVHdU4vWV6j2ufDBpl4fzxakBTGC5xwDis+ZCSiEWdDrZWkuUHqAQZMIpH
78bL7LuunXxaM67NfKQyCXKJBMHRXXODdWc/dvVjCY5AjNHEKFphJa10NhGCmWs0K7roU6jlGSLA
SL3WuYxoUROyiKCQDELPPPvjF6dIzrHCtCimEJom5wJbn95whAbrSpKAEkw3kYRnn8ZsRZIIvL4J
b6sAwJA9TcQTowzG0+xMSKeI666+R9gNh8wmQtnAYVAOZE4qpJcMXaKnTNtR158TywguQTM8miwq
JYbUdZXzr2CchxBqhoF8Fy28Ai60YpTmEBV6wNwhGmc7QVZVcQJ2Eq+/WrnYdx6t9qS+0XX5JoNu
j/LFZvfr1nqTx7tZ5e+wvuwqPcIC5jdANNHx64Nadr5DzIlr3VUixAuG1dc1X32GPoi0LFjA5i7p
amsllHnuhmd35Hg/vfitE3MUJ+67nG3nkzn3E0YPraC8SRKhg3awHwGvXwJLTt/ToEfZA2amEfIS
NvwYeRicyhJFHzzV3aidNIn0NZNi3DuouPnlhhTdBNnlqxpJ0L5r/K1N8KyIJpDOcfnEtP+NJwxz
isdpNtVwWllaVq/I1H1Lg4LSvF8im/WjCVlLmeCxBIJHUC2lJir+XCfWIQyaatmGL6Sz7sqeFxAt
5+9GQKYuCHWUwAeXgUVYbVC+BAYoNacn7iqOS0LLOAjhxFnVk3mftRBYhNbvSXZ8wFq8CuPwiClz
JIgKQUNokbTmB9PzWBgPwwM9q2Il2ZAPwk72EfMuDOpkD4sJkoKDZxobyRddWbdMd304QSxXU5u9
B5SkFdzcwM+2Td99K2ZfeVFX+6DX8I7nza28uK1GRrVBKBODjYkxTMsiycgU8wpTiAZ1NMRXXPUx
Qhrssjn90YuawBq4QcAPjFK3YM2rYjDbLQ4t1XHEKgL8AIkBD15mxjLqKjDKnXNDUXPvF8xgRtmt
697pMJVaH7pkXWRgY6lkg3Lp3p9uw1HQHhgjZLA92rikIj1Mh9MAJOJ71+NwFGRQeoMLBaFjT/Hw
3FJbE9PbftRu/6gG1eF9iTZNV32EiLq2OVrnzte+1AVUgayJ6HmwFAUYJ2lOIGgKPHynpeU168Fe
d3145H6lIyBSsZLRKfap+VMwnMaYE3KXM2joMhTKPGceMOWJWTTDDsBoA6qbyryg7xRL0+Ii2S0u
rz7dNAVkEWiJEjtXcNXwUKy6Kn1EP6MBVZmTVJTP2TbsIKYnGbQ8KoYR7ByaXW5HodXsWhfqYGZY
pmORoMZcq5G4SWVozf8jb9clVzh566bVN73MvlTmwUG3vR59a1r52A4jN6A2CwZnbduPFsrWI3HE
uO/xePJ3pMy2LSkBXn6f+RW60bbLkO9lX2D+irXdE3MrqF+rHvgW59r5PhE3kQ/biWcItATagxuY
BN6svAxUIhEE1rgmGIaobkL6TDGw7pkyOwJQdjRcghz1TNsOq07TUAvTIigZRYHfyT4GaunOfhF2
eiQIPPZRA0KbOxtu+tInZNhYIrg0vhVvrEp/JzHsEk8AU5KxvdeIGqamVjWUUIDQYth4Wc+tQ6uO
a528huG56UvAYwlJtLCIt95orngUnhIzGNZT0JX4QI2boTHhks8gPX2KumUC/wv4LqLmyf/K9AaT
HaLXGxUSzKFb9206RZdrCYfwULbltYzqk5B5chyC5gSyENCkjzY0Sqx9l47FMrRrkENVTGRCpi0J
JisqyJEpBD25ySb8AvQ0+CZ/izyMJcSZok9C7Ncn7H5FfShhw6LGzBBJmsMm103OJZxmf3yXDEyQ
a0ec8tbeSqMOiHBjR+p1rzwgsnzKKzLm5tGRzBJ6dEH0VFaYr9owfggccNYlAhMOJx22+LBq1uAM
jELR8m5mOpd8H5pIHHoU4X3iL0fTV1thITHpXGDPFMkGIaFWlWDnx5uTkIeFtxASTjMYi6GabSxv
UU9biJ8LA+YA4C7NPE6kCuaF/WYgjFoAeLEWErhipgKJpLamAqe3wUwMN9gcxxlT2Qw9knu7ei6w
Fi0hVEJTKeNrkFlUcrn2XmdEOA5mANRtgpqvdzkMV02taH8/5iPywqmzz4lhbb2umBF60y4INg1I
LvwixyohVLoJ0SALjDBaZ3/ZRnWBdjX4art5t4DFfmkdvG4KKvoy8+WdFiKaluj5xzh48fEbE/pz
0RvVw13DTU3CjA/N2r5p6/p7on8oJ8BNE7CIGPIJ4i3i+TSsF6JjiSCSgNt7XJsaR6FSReuqbbK7
Jgq3AxyAHcLJFlfaMLp7q0a6gtMEcowkJGCqXtOBfKUbTTPp4RMnyPNfrTI955OvZzMeCLEMrfzQ
OuGu1G0IcQMcPQ9JK9pUzV8keMLJ3y0uJoMQQ3CRLHGvRwi+hwhBe8/Zq4rpD+CfGOcoOqxRoFaL
mwyAwNJ3vSc2UlapMHly+jjdC+B6+qRRY/u0+J1BncXIKpYPdJNoHhAkkXYmlg88jTq1oIYXhvWY
Ekfvp6Vd1m9xr2nHfj4Mxo21tRESB3O6l8N4wWnD0zA16WYyoQgiXrc2eYWFHPgBKgG6EwYOHH5i
ugF6citin8yXCmewx9xh50QKtlBNi7hW3ZKaONAxzGOusYEXVGk8O1u8FfGvFeUs6CI2r0Uhu5EV
bXrHXkpelOntaARgxenNClo9uvRMlNhih+EtQk8b0yjHogFY0wjOqZS7dmxYJ83kGZ/Msu3S4F4z
h30PsmYfkXUC3EV96YU/7Jt7ozLVKVwN9MvIXYAz4fbEAbfeeBvq+sXTkXxzJ76rFaJRTmZay4wm
pshBsfXOEANOA3hKHi+2C3CnMnXrreex72eRSV3zxlrGGzOYn3BIjpl7HvXoEKNRjahIBpcbyPJZ
OfuGBzAFpr2q9JZxi1fsJrL6Fhm8UtTe5Ne68CkG64uYr/nEXHQHHnDr1tVXtgNBbouAAacL2Lnu
TQWXYcuw8KMR03tJD3DF0etN16mRswiUj6gvI3qZQ51kO0wZMalIMHM4vTY8wy76h8glq9KaNsDL
XhwQSkERnyavl0Tm7qeYg1ccnNDdPdG6psVRWEcwEjRSK+dtcDgtR15AsZoWYK4Yfxw82pfNiCq2
84J6xs8upBsWxHkwYlChjmuaILPC15yzbAClQtVapEBTGVjc+157Ad9A+NZA3Lx+Fwd9enGifeVQ
CjkRkdJOFeSoqBa0196T2uKzS2ll8UFuO7e+a+IJ+rXXSA7OJIqLSJK2Z8IMb9UHEwg84GEKnGqQ
l96dMrT9zkeWZMvK1c9W4oLMq8BW1DblMqNNdD8Km39PSysYKqjCtf9MwQ9FhHql9a305JTRNzcZ
zW2b+PRv5sOKqEegiFSdfYUGrzH0B+Dq+gMYy62kYgaWODBecjmjB8Is0K5o48VpR4jkeXBl+2j2
TOu5B0ygpn49iCVqRP/WonDB7T9N6yCf+mVcFhxjRu+IYqS5NXyXs1lQ3ES6U92CdQi3Ce6FUjzl
ffkRxOxAemE1NyzcZHxU/rgdqdw2jum9AxY6SuVWNzE01apF1zPoZXgpFcyPYigp22mqY9Hqvoq+
QEc9k4nCiHZdole3eaaTm1k2zbcY41ahoJAYOWGtzEY3jceks7LoCUQpuCuC1PtTr9rs6kEnVVSF
17LYZjCergwK1x12K3pgOYR9JyYZQfLnuX62q4bY9sDuzhAU+rPb2NWucalZ2/gNRJN1ieMqvkbG
ZB0nK3xxUUhff3yJOzfFos6h3fC8Per3dMafllfOB8geTH+2WPpMpCOLGL0iz2HThfgi9XK8693S
uLQpRwnYNqgaDgTSRsTdlTHZT5SRQ+NDpOMvAaGZmNVqpjG4a1cE0DM2LU1xodfVr602sVeETjcr
0df1BiZsffXmL1Vt8gyG/a2WWNXVK0Bc8cu/ZA0IqiDRjEOUSQjbzreg5MzMkBwtONvZjW4JEwe7
qUAVroXdAwrq/fwkneGkTbK7z9JHjDzqypm6vw/JT1iNMMC3P77V5nRhifFmM3rO96LlwV9qq7R3
8wc4WdWDmRQfiZdrN66qqwc3l8DGoszb/PjLoFGs2sH0gM3jqqnQe+6xsNCQVhk4ks54sHrmqV2k
bXyXElSLjYFIHBs4b2Tm9zLgEnIWYVUO6vzeka2Aoi7M28zkdknKpf1SDISGyAisF8LG7BRaHYOd
SdgrOw6GWy+EgRTW4WUKQNdgPHgzOtN+rZhwgW5yd1Viune5yZBj6OzvPifqedMxeWjehhSjXKx1
j5VBVFddOnexK/SVXjQK/VTbr9qqzrdz/xRQvSLGb9bqZUrelPhTEcjK9qOq5IMjbO3qiqPEQCm6
oP9SwkoxmBLfmAadclP0BN+7D2Ew50YKC+1Qy2M9VLdOzFi5Yei65Ccet32zpgNUPeIKUfdzQpqu
nwD+d8+F7hcoKW814sHYDrL+MAZER+hKBiCLmSTlWnAToRwDfPjgxgZBi2CaQ6OOgZA7mDaT4tYS
Phy7sA/XiUjkSaQd4BU+ej4U8nP6rHnKLH2pnMni3gqidWczljILsdb90n+2KLcOmlUAC7E+ytgM
SLIpANXE1cPYC3kwKjeh6ZYTT2aUIREF5V0fRxIC0SCXbjTIE3JbfVXFSOIYk8/u87RAgpVvyS+A
oGlVChC1sO7gzeVgAOF7q8a7x7l7zZPSOXamd7BgKm5cmkhzPgfI+TaAAp3BExubazX+GKRIxh5u
oW6MKbMOqmXZDy2omXG2DDTTPWYec49cdh0eEEIWpGHmKJWnV9Zff+ckjiBfAauLjdUxEF521cem
wNXODLOwX4y6t/dWiUS6bAaTJyG6RST6ElMu3BYVzAsvz9ztxJl/W9fqkjQIVIIq/ICN697++JIP
9s5RmdiNSARxi71Ds2AzhfwBDfNrQhuB0BK4qLnLKHaQJtAM8phFW2EDcdej9ILDaEfWuvLsnceG
t07qHlOJzY1aChzoum/vjSAg5BGCZ+TZl0TkAwZS6aHFFSSRooIZA5Ht/IY+6DTg84fIUC6nrhyP
eLLmVNiIs4Capbz+UIPl0Jt9RLB7UCrjWwZWv4QKk+m19pzq43jDfBARBInz91Zhr3Qjdo8/vhQR
OmkRPFddlt85WUDUnsRr4rYvAUIWuLGpeYikHu5kUb9qhSOXMou/m5I6wg1G+85FUbkovLmxM9Go
rTHu5ACWh6lG6tglK0jYZAp6tGJUScbHlOT5xdbQdTlWE+I7ZsDPYYukEq/57p31qS+vCbuy2adU
XIVBnp4OkXYccfXmoJ/BtGbOJg5aJHzgqrLsnVCb3ZhM41kmdvno9+K7UGjVobvfRgOHCjdJ9mUk
w5vUgokDEPCkYaQtMcE+jQ2sGQXI4zYmoUNXY3mawoiAACZ8Paz4u6SxGcVNmOiE4QZUrAGpclnp
nfIuzljxWnrRrUEDBOkuyojyDinMdBegRb52LiiRQsi9nA8oiR6Fp9wxMcehTHRTMESgB9eJEfg3
ZS5zeniyx2ij9auEFWoLgXG8mwYTgEHp3AYDUWtFnTY3cWxRd6b9Jp7/HDNwhQ5iYZKNc0mJdFx5
tTHRm58BrJHDEhW3cl2PKlzoHCofg3Lurcdmf4MtzTkOldQZzWDxighB37mjPz2RhrIVoYzelg3o
uZPuj4S/Bkoudc2JGRVhKM7bMdn3RZqTdMmX1I9pNuSSkWqPANZrUf678VfXf2z1bIYcAOAgC5HT
S6oM/5pHvkfFQaNJ90BsZYH3AJnZeyjUF8mU7WxO7nXSWeJzoGKbbihNNM9oGUdXsw4xyTCc5jkb
KhXd1TvY2osgNfQ7+mICqGO/aVvdOIjCNxjpV08TU+5t6HLNDccFAhS1dJ1UnpEhne1C5D3Lccoe
skDPjzktspWftogQTfDkmEHLs9XG5TnQs52sH8JsqI41OabnSgue+8YaSYEJ7jrMIB8uB1FVAxbM
yQKDIGSt/qpzit7aM0X/sSd4bilftbY9kNzHjuhn1sqmwDqUboDAWGu3vBr4dltwigND8+j0Gjgl
4bWrwchw50qAe8wWhoWpldqFfahhfcsHAMQUKZUTlxtb2AenodvIc5WsGoX5NSLCfJulzrguzBHc
OFvPMQprB0Ns4zzYHQFoeOqR21jxUzBtNLu2D0Zhv6feuM2GcObZ4wHjJFeu+sHJOKOIApSgBtfP
wb/alWl38oe13bn3HsPGnOyme8OjH1UF0VsapnQBA/xnykf00mpns9Qhf1TafabboAEokJbVS+VE
FiD0Vn/wcwDZHCnowU6Rd2DouWxwTUABcujcafSyl4kP9yagdYSqorpxUqLqfD+OATkmxYZePpMG
HUWcp2LmIq6vHAxlpTx7Q5gvpiY0dmYWEJRWDqCvO5FckL0x66+a2x/fEUUPPtQjaqPO8/hQRP6b
aXUt8rPBpjcRtrs+nIot4kBjSX+1JAyzLK9m9x1taH72qBugCHK8qSfrJpAlXxgzLSe9DFCUBN1F
IjS6uOQ/HF3DugRme9WcSr/1/BQsf/wgQ00+/vgmN+5LT8hzGsgHi/r4VFpQLCRm/C+jU+45xOCS
z0juqS3lw8Efs7s/KyCZ8SBw/Nk54liGY0qDHgE0F6xaszXhJ+m2SsIOqBMCogjhC+qZWruz5/w7
AmSHtRmXzdGbzRARvOKF1gbZKh/hWPnhuLe9DC6kr7UbthSQRCq36KpOAFczNCuh8ZTFQUpTQif4
oiI+pC5KuIdD4dNerIwjDelZsLFBd++4qO2dpDlxPiku5RBDBlTd6ccXMTAMywfkND++1eKvZcSg
PpNOd/QDd1V3NS7DzrWPiHLCfRWFpJU6prEf8xiYc/1qdWxXrbKRGmotqHgzbl4yvFxN7GaXbv5C
zCJdTgPEbsTQCSkLaVobAyY1AvwUvbKdP6ZdY5HRbKGWKTqErb79NLSVvsiKaUH7GugBJcdistGv
cmjuUCJSz/M65hfD8XbCgXjD43xEwqcvCjeGG9cVzXM+YEwukpSwqX7qaMoVpDkmRIy2dIjhiw9g
IOc7z4gurtOIE5EEL9If4idGMvg3hjQ4NMbzgLDm+uOLa1KM4ayRm4LYtjS9LfwG/3IYrhpHFPdl
o5zFn++f/0s07Niork3HsaUrLVva+qfbJ4+cQuvm/sjgME2sQIGpyCjWX7tkEl9au7GAhJGh1Gr8
P3Hc9GBUWdykpEtVYrPhgsUbJxlKfBGxdQpdAPcsKtFldEDDGCFU/MSs/DMB2l+LNh04miCcCH0E
cKX+4mEpXOUN+1ed1dcuTUC06QWtacWEXNeNS4hvYP/nX/mzV8dxNSkd1zMdXce6N3snf35gglLC
cOm4cMLA2k7X5N3OxEekU9QqMXejdUbhnRXQfDZgY/75zc358/zlccUOCa1eRyiie5b5+fPWlNs3
pWqIQGqLjhauTayBN66MrsDQq1vmBrBucqwlZ3vdl9qNkwN+qf3o3FAYnCMN1V2hVc0hQoxXenb9
PESFOBRKwytMcfOlDeZ5S3ebtQlqfIJeqN/5d0Fo34bVW6f5r1NeNre6rBiCqhoNazGcDarW59Bs
tYOvsmc30Q56xhwFA4x/1DPko4zM4iMNiWeOY9n9nz+SH/6hXz4SLgj4WewnDCx0Q/t0C5q5V/dR
pLG9jeZbKqLXwTb3XRZ7K4haIRxIcYB/NKUVqYWABREhvJmp2yy72Z/855/l/3Vv0KCQoBM8l6dC
/npvsAyKuAiYOPsy/z7UFZV9tCdvx2LQ1h7tkGxNxwTKUyj57xvjv73Lf+ddNlD0/8f/9gev3pq3
//GOSb8Zb98yPM/Ht+ktCevm7VfD8/yP/u1edp1/GbqFP9g0LI0t0GN/7N/r5j//p2n/azZTwoVh
X6RpbmANyLFC41C2rH+ZJssd3AGJ61mbDan/y7xsav+a/9zCismDir/Z/P8xL/+6OQveF0e1YZif
PMsVBwcmviE7Kw8aYhRF4NPC78r84acP4/Lvh+QX8/Evq8n/eX3j86af+2ETat0s3+zR3IbuHE3g
S8mI+5+9wSdbRdaHflOV5FMUk94fFeiio+GZ2frPrz6/yl9P/l8//mzq+KlmGWlitUPKq2MBKNFa
RBiOSLBEaodEY9LeewYaWzZ77W9W319tWX+93yd7Ztck5MmNRMT4qtLvePeGCLYG27VZDn9TkP1q
5P3rLea3/ulXgozNYdYqNMSsOAc839wF9FhWoCnPypb/8KrMt9tPb4LPCamgD+IxH9PvkV5l6Pyc
WQn/58vyq6fmr9/h085YGpmjzFKb0DW69ddMJfotdHcIl0Ybb6VXBQdvpuP++c1+d00+LbVe7I6G
UTczNJe5JEHQZFuZxUvvlfr5n73Dp32lrm3ENOj/NoA7S0YOBseateuYBanPlpsXf/Op/eZZNz49
6/0EgTtItXwj67H9hnyWWjpgT8v+2ev/8B7/dNH9BDA2Ir58Q2vGJRdXjmclXNP9m5f/zXWYOQ4/
31PEEcO/a9xsQw+EvKCywXubMElprcLY/KMLIT897n7vhHoip4z47RYLI1dgkwo6UmOd5Nc/v8Vv
VhT56Qm3GK8IfYoHjO/JmWTGvGFCkxhn10UFkqY1bPXLP3unTw96FYF58L1u2ExO2yDLRPfR2Jp6
6AWo4SSdtGsYNXGEz5GUwz+/5W/uMPnpsY99AVMtCTnyIPVB2MOUivDWWnv988v/7g749Nhz3TPQ
yeRJuLZXbIcmNleWw3kvjiiS//wWv/sN5K83GQNyj9jDAKbMVAxgj/zSPMsuEX9zg/3u6n960j3X
F1kQpMih9HA0SJDteRZfDeZb6kqq9IiUIUT36PV9yQCWaEVo3X/+xX6z7MtPD7/lKdSCudNu3Mmv
Wyb5PkhPzDYD0M40KkgKT6dGHf/8Zr+5UPqnXd8DN6XRVcV16Tg589IEQ5BNmjT5VaUb3vz5TX5z
qfRP60HT10Fdj2W2cc00fxXI9SQ4daS/f/OJ/WaT+YF7+Wk5Yw6Lxpaw042XEpv9hYkdUDqDQy96
59zv3mNNqc1oDMr6m23gNzfHZ/gIuAmUyHgDN9EkOgvrjVk51y72Q4U+HR7TLsvgbR6m1HMJXIor
0T/9+ZP83eWa//yn31TvyEaqJmSKDSYUd1c21JybIp/5HXpSYer8Z2/zaXVIWjtwONEkG5sR4r2r
ie57lXXJf7F2ZruRK9kV/SI2OAUZBAw/5DwoNQ8lvQSkkooMjsF5+HqvvN0PbsNG24BfCrf6dg1X
ymRGnLP3Wn/6abS9f/Fn/E8viv/yiCBgM7KoiTmU6VgTFM+bBU1Kav2rDyEO2HxR/psjofNfnhAx
X/alLjwW+4lH9HosAWgefJ2h/hO9BXNVsaYbL+VY+SGC6aLvN9bsx9QWmqlsyUZHKYIMb0HZu9Sc
Yh6YKyGqV4BxJCmJ6wb10kUSSlqo7DHd1JGgnhHnDAqPruiH5ZIY7uvvmLx8nF4KuNZbaDKLxPvU
Fln9UU5WUX+W9FEh9Y2FmqNvLbCSYh3C6dmTf6NaT3s+dItvRfsBAHwbj9XDFJNLOHRRpcOngL1B
e5+rXOPECyrhPLh+q5eT6MnobYCeu1tBK4hIkB4rIgAZHnfyUss4wcKwZqCzxdQa8dP5WtGSCb1E
ug+9mipa8dlAvLPbdMZpiy0ua1d80R9Bo+tR24zOivSX+z3lLIUvYWnq+VKl9cgAzMHOxibFpv18
uUo8u6dSorBfKf6W7mc6MObbJGM+lzjL/WveYTXWcsYeMwfXYpppm0vTJHpegZIcPPJLqQnN1cJu
SOhPhtKEg8y2rrKvgpKp/TJkhS0/0ygR8nelhANwrhS2/Mo7R9DZbcgfUVpgHYDJtZRoasmeTYyl
nHUVDINDWsb00JT50hbjtjCt/nFy4oFLDooYOZRSLgnLSZtT5S82X5eAY+0MIC+RvvMUABDoBm4c
INopKEOrfqhtR3QvECN9+4F8xWAu3ugJnhaRbobnhY1O09O8ifscB1kJ7Awe2nC160I6iGl2DG1I
Sy0Jqzk7DR605oNM3DC7oMQJIV63actvNvnXMdvKBJ2GsTwU+RB+EWXpq+/IZQy5C4cGNExpR8b7
VihmQFaPWU6WjWWwUpfCigiVWQi46FvZDoWNHTWgBDHVEjaje+/3TVJd0K2V7stg0Vx9snCdxIhB
Qb/GFDI0wR29DuOmUHcokcLmgsK1O/hhm8n1wsB+3Jn6GgeiLu4wiSG9l1LGUciOEM3rWMEBEWTl
1N6EBUlgcL5tRJ3S9+Mx4ONceHD5FqoQ/U+k4ysCriQZRVoWDnNrE6Jku8IXLoyprQOxyad64ROT
ssZNRI14iHdz4o8j7kA/H/uPUvpu+KrseuhOIWoBXM7BgjwqBt43/rJbgaTL8ts6euMtmer7rPWa
7ORA/pny3aTDpDg2ThSxBy8635dPrSlnPFgxJK4n6VdD+xN4TaT++G4RDeSGAnl1z1BF09Qdg96V
BlpDJhONL5cm9GM0m4SkjK5n4qVw2jMJzLUdHUk2qMr0oahY+yKeNGHdQwxNkkUfJwpMwZfOoly9
hNiUsl1HRITyUO4bCh8iEyb6NeJFnjBnOn196ePaWva8RUIWNFPXdcOtqENtzmTDHbNfWDvCgUzy
0GbZmRPoltonxbaaCHckJ8gZ2nnL8J2kt51JFueZBRUn7jRArUvPoCmj5FogKc3asjtCC1UYiOWm
6Gxi3cmceEAUizntE0wDHI/KQ1dFzilx54R0v678damqQfwKp2Est5ICHjnMOpbl3Tz0dNGuDDmE
JomMivsxuO7FG5O72XYoKj7H9ajm4ABNKm9YzNQq2YH5mcYXOcyM78FBAufEwANuIN2mFCrbiyY/
WR8NSRj+C2efpnixCvqUdRd71DbwnrqF9cBjR309Bv0QDj7r06WpfKPXxoaYE1HFco4miPzXYJjk
F7RISR3f0T3VLNKQCRLrtlz0z+ix7cCip1GIouGIxrzeOH7LoA8czkJ9OPalPNBMo44jg9wj25v4
GQkEe8QZ9iIyt5jPVYBO9gaahHT4DstmAtbcLZ26IbOA+8du58UgEJtbFtCFdOOrsHgOaqLJlpNU
RXQe2cm79Xme5twzHFRTmOp4BNxxfCbRp0KW35WdsMxYRj7Xkn25zCk84Fk5ffhM+pk+tHEcu/1m
D1l4r6Mb6ZnNYpXghg/0aH2UOiXgPhBKkznvRmdZDu7cosaF3S3rkgU+VLC7OhzjmojSlCj3hOIx
+Uzy2a1w5EbaQz1M1qFB2QsYJjmOQwT+19OluxwLr22sX3Nkh+N5opljtn1sRPipDfzpcxjbVnfp
I9mBBKGH28GTrhJe66MRfEKbUKlXmeYlbPvJT9xNT46puXGWKZdkuRpYQkE0t4y1XR25as8IOXW3
9BiVfC9rySch4Di/dbY5cEp9IPYBJYmGu1VPwC54GKd31di4xXY2rqPps+dITCAvd9WlKuzhFyDD
Ojs3rQctdFWGykeGguIg2HLrnoZ1JawW6+I41bF5zCFeL2+D9GZvoypfZb/yiufljeywnt/PfpST
e+DJN9ymi582Nwnkl3g1zVNA5JI/2GXb4cygQbwu6kiFNEQx6VelcZkevblIA2SHQU2XOAwta5Or
Bs35sNiB/doQO5ltRMHFtJB2JbJ/gwh2CV7y7kr24HHtTL/1YA/yI3Zcv7oPcXwliLShe++HsQ8J
C8GSavDRi3oEEsDTYTNQss3RjS1jdEfkvQ73VbyQ5R8Fe9I/Osiq5rF16iG6axc7tS660gm5b+5y
oDL6zG3rlz5psDL1pQyD1w5dSUOuqkwIgArwYOaZEk5tbsaobKkWuoanEC63oi37k6QetvwWfDw7
fBSwxAYNmjUAB0Bs5MMvuOsasri9jGDNVtqP+6NVjbF13TaDwPcnUpq7ASTaY+v1xbyLmxlPA0vk
mMC8ZvnRc96PW/TAThNc9/UeePegryV/Th02zYjn0sW/w3I+WeJnoPJVtW/xiJTf1+eIPX/zvE2I
HrFfXe5i3CLeLQEayElrSzQUDOdeT+l+8TvicNRCCxJ2U+DkgoR1J/w9VoAifQizoRk2KJEorFRW
HoRflg0c7oGtVql+xkEzs90KPw1DqOK9jA5zEcWXkRqkfOkHjz3u2nca05wnAXzPFb5pnhfXFxUy
L492XD+6NQ42G8Z4eiIUia54Jp05PYoFcybRiqWOQfsMCga9lB0Sc4gW83AiDuKGv8xIUhdrPO8Y
cF0Fp8E2qop8L3RrOXRtE+Log3b4RM6c2DRv4TRTr4J7ZKmzl3iz3qZy6JASeJZMtvVkBw02W17X
l3Cu9PA8hEW6dKtihLe77UrDjavu3JylW16NbHZY+urwJslE4Z+5ghUA3ZkMbEoVufUj5WJBaD/H
4vRsk0RsHqsZyNKG11BefQw8fcwbxQ2RvECYdrsXUHDu+AtmiHTPbtu1M7/b9Vt8pK1rjXcl5R1s
udCT/wCgwDKRCjtZDugnPMUIclLTZWnYRH7UrbtMIM8XQtfaOHQBiY8v00FWQ5YfG8sNyB4Qesqo
VbZ20Z0FDOcB7HGHCNtawCftUtsU3tHxYdffBTRVzRmdtOcfhsTUEUVNVdEpA/Ssuw8jlnx2NjM2
IV4PVZ/0z3GvWTz12EerNbm7nCTnYINWvh0ijvotjWDT9XvsG3Yf7ZI5L8K1rJvMfgpjWCDx3h4L
soWVkVJ8hPUcLDfkABvv2+R+LayVHU2jdG4Sh0MblBSvzqecPsyUXVVCjGSfxjjycnJNI1KxAgLp
cLRrTXuS/X0FnytpmpL6vIyo+zTU9LxTAWxHvYV8InfpVnDAmb5o/EMRJs9f5gei+eChYj4ICdgt
RgyYK00x/+Z8MOW3aFC4kXgJDZs741Shj/2xwwXWaAWAgmir7T5ADs/VH0uHvX/uGVKJPRmPpfk9
jotfYP7rkijj6epToK0M5fVv2dYpdjJNLuGKL87Itu8Ng3nCxIyGxLmy+7AEgLSQcOqFJfhEWvo0
+dXblNd4H/He3bnXM+cfFKWW06ErKSd2pdT/rPpQjpqqvZXUfNe2VUWv9NYPJWRXOv454t3IySfu
PqONmuiCITMrN7OVi+nA1ok3tCoX035kQYKfDsSJcAD5YBZuh+tCWs8/PFBAzqx9JHW0uP0aFe56
sEAjvNKEJx8YlwpUawmY0wb7HeTxg0oHXBebaUqj+SYoedTt27q0KQE3BBZvnMCO0LGE9jLdVm6Q
ekRbhUUnnfeE4ORd5sFDSmBBrac2IsdE1DHEE4D3HphFMmfJ3kJJtHBtDBfUNJOQ40mHfkL0a7FC
Wl0w9ubmQTDRp5hrFjPvVd+40JboruWEiCLcGCfLrbrhY8rLJLpdfEQKTwBwlu4zcnnaHWUoPYcI
eAj7m3aNhgcCiWvYDOOy4LCey1LGO0WgyznaOk/TPwmu7/biQnj12RTxKftgclv176AMsTUb1ZTf
msdqfZq0V6hd69N8DjY8dTwYWws4A2qvCsxrvbaUk/1l6+6HZoe5GFofEW2oJ+usJS73m6qcmOid
wBOzKW8OMhwhcwaVw5tvaTgI21FlVQ9ZPKbmCKiTtZa6wrKPMW1QuAdzUlkauIbDjp6q2yCTX5im
nATXpD3idglMwVzirho8yk1czXoam4GLWhQHBTmuXQ4WNjnFTTN0b3rUTUafKILKY7gru3PnHqao
Msah/Jdn8KMGqySCEfrjJDUpSuaDPq8JT5W/oqT2whvI40DfIBQMliT1wSFeboSjA3kzWV5BMKGu
ahm9DGVkfEQQo7aafDsDgopui9i2kWxzqPW9NS2QUHXv1RJZ5cmp0jZ5bkhw6jsggbF7aCzHjCQM
OKJ8OkOihiN0BLB9MPOBqO1Vw2KGEfPgDebe6mpfv0RGz/1ZOhIA7arLRZclIDdy8Meg2NL2owiw
+2AJE2Gyi7jFWWteMw0swSY1VPpQamkDTsVumfq3hkdc1DayOZObssTRz7npXaq5NPLdKSbEproO
zFgh/EKKsindvyqxQ0sBfReHgiq4x0S3/p4JofDG5C/AQNfX9VV5uFTzOy0wXoSlcEP1pHsq5eO6
TKVw9kphNKeuxDBx35tEyc8owutO56POqTAtoE4HanBxOs+HNCEiMu27ah78p6gZbK6fSb5k2UPP
WRFtq4tP4w4/kzRbr66d5oUNuJxQXOYJrSceyJ2XbAVjesTFtXGxzKmpy88e+abhsmTGSe/zVtvd
gWO07+wNeERBasRW3YU0qe8+NF7p2ndwyXS2A8KvvYuKS9telTUFs/MU2m29mfiAjs6tP7sSk0FF
+P0yC8O/UFGVT+dprAUaOkQlocEwGYYDh1wrQbyAiwj1uXIo5qQ2yJRILa77w5xBXis/KWaaaz0Z
MhYt6Wq5762eaDvDJwOG0VleuFNM5Up6llvfxgwSzZeM+pwRETdXx/7G0NMsa+GqyHkW8Jbq31Mf
B+Ix7kcw9LHye07c4VTJGKQztRwXp7fCTTVkogybbVDZgWJI03OoZv400b4JWwM5SJYNDDYFJRUZ
n8j9MniHBNLa77WPwnOkVeo6zS8Bcm94Tjm6gNyDLTwCtutNG7lbNwvdK6UNvOLVD6tyBSBROGXw
yTCMd96G0XNhPUdRwIRsJTtHM0EpF9uW7UkURWDeY4/jGi5fD8eVfij7esrzM3/5uekOrSNgoTzn
RMv68oXH8kgjVPNNd3dGxLBbVZ5mRHkbW9R7rdOiIsQ9T0WPtyFTcuL7X4Jni8eTTSjBUk8AUmOv
/uwXKMn5Kp/nBeDDQhwye8gzwvu8z6NefEIB8PK9gpGnuBeFC5jbJUx40BRAz5vNaLcFex3LdAjH
3Vk6VHdn23Co6oQW3S0X0Wj+4wa8YDezilX8TZfHqV+APjeYoGq8B6e5YiaPuVfkMXaWKB8rSk5C
8uYGC2st/U8QFkX7rvwx1odmkPBK3Xxe2jOfsInzVdWc7g8Ua+C/7vyol93JZEXfnrRXCp7vULsC
z+VCUTvBHZ6JwTouWIOSN7c3lIK2YUzc6zClDHQ2fLjFwErGOrDXFasrdG8Aqag210ryKkXEiR7t
6r+bi7FZ9VSwe/tWFMbA9vXyKWumD1yLngV7ia+22uFxoslBuaIDUTj2/ajomBTlCKi6VRlEkMXt
c6DaXsqtPlmnbaf0tK/rILWPFM9laJM4n2hn7wPMHYVz6sIUhFWgMuADIFoSWR8FZBRzrwAQwRcL
McnRlx1QYhQXHpwTwnYZkWsiXmxjQkIcxCHWinuKXjyUx8fWDo2qTktLaP/tr73E/3eyaf9TXSM/
7b9df+PflZkbQmndv//zT9u//xxzwDUp9E8/2f6VGnrofxoMCW2f80v5jf7x//zf/st/ZI/+RWbJ
vW4t/ufM0ocuvj6/xp//7Fv465f8PbHkeX+zqcnaJA0CSrsyYlv598SSK/5GkNf2bNtl6AA8io3R
PxJLliP+FthSAuKO+MH5z5Ely3X/5oN+9SKuzE7g24H7f8kseWTv/mkJIx3P81yHSGhgE1O0+V3/
eXNVRZXvqXq0eXy18ZZHb3+kj6Rp0CFdb7PDzDwO+WaGlSWEdtJOqGxm1afAeMDZuXW6UpB/t7Lp
+jvlhvku44PkzuWtuZtSr7hTvaYjlbVvcCzqg8QgvwKp5I9hupuS+akFBQcfoZggeOVvBe2glWc8
vQX60mxUlx5TwazYXu44V9A/HOj5tsWSX3LjPdhLFK2jvk2P+DDddUo5b120u8BrGeiQiN96kv9l
EN+YhdKXLit8FsKEsyLaFTdjmcC65Ll2ly3FjS+KE8+96/TZW449MEw6Q+atzO32iff4795zX9gQ
mWPPzHhfpM5OiJQ1CQX1VaLQPJnQWbYuVJVpKs80JfiI6Cf7gl9hKsANr9A0rikvT+9pq19C9SkL
sE/qs7bm9CNa5YFB4dl4IIzdU9dkM5/f7XDyRXmInYkbYtL3h0UWL4pnw6YqUZHNU/hnJH/y4Tq0
BUwwtOtiVtG5Ginp2oNApYNX/iioe62nDb1U8SSMRBE1OOmjL+srZQNkUp8N/m6iUL5zp6Y+i9Le
ajgC8PZGfcGzJBmS2z8J347T4gBjqSg1wETtD26UU9WGrnToytrZ23b2Ule+v8cIBq1P8hQOQwdw
QWt+0BTaR9Bk+bYcZXpUNa+sorGGTRjP8VPkDPlGOwUthSW5YdIPXQBu/PMY0t1XnQlfwqk7en3z
VbPGepvzZYZ0mc9bu1bVXvYec1aAPNqgOcri5MP257cwiJiW1224SZuStSHczbb8lbSwUjO2UavB
at8ECXloOHm6bquZUeE7gVDnCdFXsTUxN7QOveaW4AK9sLFDJ54/xH5zdv3cRv+JfK+qw22BqAwO
lv5AnYN5oixOfZyGmylvbjXnDBzKWgMETj+ChTb5oAZ3hWP3ikJFk42Aae9CPUA8UTEQm+2VqmaA
BC49NoROHBjIMAAG2ndw9tba41s2RQ1CAUv8TO4sOOtU1WvKs565vf9dLkN5QCfBu43JJAIr7OWF
vPf5GeAkBJIQG+0NVZ4SKGotifO3t1WBwMgQmeH9kzyrqntIRv8D4Wy1YRbDbmLx4303F5sm6PHw
zk67Bdn1zMg6PUTaPvGfUNw2OaVD9VYrliSA4TIO9H66zaquOxUMHrifKC4XbnUzk50hdVSCyjE0
F0BXA15Lt4UFuMFu4Dd04oad5RNvOuLpigeDnxlGR5TCGIec44BXo0iujkLT/eHuD5nvZsJEeUMv
XVwGkHOB4KpHq/AxAmSwT33Z0IyUZ3Y9wwqty/1sQUU11VDvwqL7nGKIr76G1lr0uxma4go5AyZQ
qwWPG6UbCzcbr/oEnFFUrE1X0UpakvTNDwpMXVGBijSE8AtYbGNbylursZh5McXQMSgTsKdg0tXs
dVj6z0FHSZpnzDIGajPQLzoG3bJN6+Y294evuFZf8eKjCNDtI+qwZ5tm1C3urTtGvb/9frDXTYF3
re75QtryZoko1dSZYUdPeoP6B1CmmF3fgQnesBp6D5qd774ZxtsLg106HBu7a67Z/eZxKtUz+wp/
nV8vZbAudtzoAVR6oBHD8Jim/ZlfkczRqbABu3QWi805LHA3Z3dtlCzQEGV676SiPcgyv2Q8yFF5
TJt0nk7J4P6mvMHXsvlBAPKUhveDsPemLKN1NnMlpvOYk4av/8x2o9cuL/KNM8HQy5nWr1urZosJ
vY2HJc322rwAtH1A+EnPp2b/ORYiXHcRElWd+j7vdf9A32ffcbFcORZQitCON65YXZ/j+ygLHxJn
2qfs2YESHzkQgd8dgWK4NSdZoFbInTN1y0GUgWjFZqqqyk02w/owQ3Z28v5piJ3x4LHGP/UR57pr
Cy3mEbUxVVpu2luZxq9LIG7j4ere9KsNF+D6vhrnzdjh+bCdaZfaTrpO9HttlRLwYmQdC0BKf/EO
KJD7Z+hct5ReoRQPWXuAwOjvLRYD27C2dglg2oZ3D4uHT4dnThUiUuOFy0QveDF1+qCjmYhAY7YK
ASrsWSymTSNi/iPHdyY5nwWwym2QOBdYLdkGudxo2wl2ZXSJGcwkJ6y9DbN8a2384EaawMVeMb0y
9lqZQjuwX9LVXNP2W8z4wzW6X8WMfJMB0bM39iSQ1ZAgYOGfIq/fEU2lAauH18FyY0B1VIDGVP4Z
yuY2vSr0TGcOLo+q9dx2d4kEK6OFDwM5QZ7kjTBcHK6x26gK2OPm5psZGDvW1LNWqre426lurYvB
YVPObw5daE2zO6A+cnbRV2e5VcEykXwK2tFt41pyR1m5XBX4NnYxI7tVRv8xdSYAQjThSKDORfUj
kJLWA4Vkjw6m1JLBfjX+QYj+Yo/Bnq+Zefct+14SuQ6cFoZJs/TM4IuboSvPxAGPYT14vxImepFf
Q1JEKCqLhH61gCPhd9AuBmI/QWSsTWhHrClQPxcx12qtg+KQwiC8M3XVbPqJonJgu91m9iBuSeXV
6ywYzoviaT1X891YDPW2q9z7ZnJAG38tCrzIOIPCbabwh14DRycpJDLAed2FNIemZDzWXbYLLXNx
eeAcwqD55Yd75ugAuWsPOkybnuxxoJSPpDfRjTxy2Vu7Q8UeseVyI52dQrut+VbPTrCLVMO/7bKD
Sr+ZPtIa7/JfDEMTDl/kSbh0vdMd5ROhHa1L/u1P8ztI9oW3lfsJrxLTakXPMBlQYsVRfmt34Tvj
xe6g7XifsPoey+xx7pJLGDHbqboIxEHPw115vMnbrLtnQ/WtQ1YPjcuSLx03IW09nXF+g74xH1TJ
Fh3TMhkGEgZb+LCwbHpkzimVyzoi1YCbwQNIFrLj4gvAMlVDJNiyutrEms+mwSt/+O6QjQVuToF8
a+kXUvExwp0Na2QuqKaGh3D9NHYii76j620BnkFc08XGSbj6k466GqaLdsvkkWEOG5+jzVOf0dEq
DjlChGkJgPQpN3aPqnqcP8Jy+M1HsVgn5qnIAiDMOvlkMvwI5MndjBmLNIhiXPcfuAY+WE3wvbRd
uVf1T3lvNagosc8vm8UfwAottynGqptKAF4W0cYlfLAaWY3FMvpMlxCJtMuWdjHfJLq/1cuc+hy7
xZoICq15Sz0k4rdZ4nzdu4l3KT7nnC9bTGIeIHk8ahowi0ORPKZo3GZnCEgYTZh68P7PWfpbBtgm
iYkZYw2HrU04AdFSxn1m1tsDQAjvKidt7pDTmrVsGJqQBexWipEhyYetJWsAJV0C49oq76z0mizo
5O9CWFuhxJcp8FMWwZUvLW/Ihw3ESvwYtEKznLBgrhnVAZ2V1KZi2peCFpozKsCnaap3ttz4kWAM
m89qP4ocaK0YVxMdORAz8O5JtzvcKfYKlOpK0DgM3P4rs2oYBr73To0JcApaTaWdet0Nmk0WNNRl
4mIdEACJWYKuyDpH28S51UsVbeSCdaIrKevWUfJU66LY+Rawh8qsr6uVlWeXKd9Y/RQNTb/2zOJv
0TytQmG/TKkAjuUXPdOYvt96zr2fZN22a5hIo4wFfq8v9SgCCtPEFxyUOHnl3ZugvnSO/WpV1rub
A9ufYfGvujZ7bzUHf0fdBeKNuwQudlhrsb4i7J0JIIEb7AOUBFS42W0I6UFu8fNz4I4bDPTujXLz
D1G1323TIjlA74B1PGtZq45Hep8716msfSTst7iGSVVIq9vFHlKMebwHcrHzy/R1OrBDcHm08lsm
bC9XS93u4E9/ijb60YN1W4Ydq1XrqU7QbsZFUq0lH8aM2ttbp10IkamAPyg2ziEOlu8htnD99M09
ndofD+DoTuW0uxlp3Fpjz22nWa4HnfxFNHW/HScd78ldWIyoePG6dfKtK24Co4OIY7l+mmjqjUle
fJalsde9sTyoUUKwERn9TZ7IQ95ZGEZpWhubbx7Ns+w4hMXr2FvjJmqKrwkOXjrgo1ssXg0YAGBz
ij8JAaNdKXqLCV9/YtcIDJvngxfFztPQlLdtEuq1k155R1mJMj7+1VuQr0Idtcc6s/azmNQmE21H
hx3Do/PSNCQelaBV3BuAXEX06HMVXQGF8skR8VpPu6GFxr88kRamVi9C+xxBaV+ZMkHDbDuc4MJq
z/STsHJV6IMWobOOISOtnDbHk8QCG0bE8OAFY/fcs3Koa3vDYpK/PbxeApP1NtJ9cYihYRYVvG9M
eXJHWqo9BCECLBgGv2gkkyaCTmFLdzrw+bjmoHUqays/O9PrhIgOQyhyJn9eEjql4WcX6ocQ09Cq
6707M5jtdZm3GYouXntT/F61+C0Ki1Ue+Rvm/RVfQbA0Y+9/0d/6QulwWLyJpS2UH47J43KEIQjN
/NFqrvZUgmgIU8vlbHL12k7yfHVPbgSsN3Qeh6n25qNR4kp2DLGQpR6UFT5KLyDaCXhVHTfDoObi
5ZX7KcOW2pCE4onGV0yCQbd771RCsl4FSt13JYMQdwb7FrfwoBBTa1YrABmC4aYc61Muac0WFYE2
UgWU5qsDO0SSO3T3uXdIdn545L2mWocT0V0ntp/ypiEHVPpAmbh+Rf7E88s9+j7CWi+gRk3B5Tcs
HueQWm269uE3rQFeYxOjA68SxAShXDW2ard+OV7mipTpKFlDFN2L6lVyDp32+h1ghJy275z+HCi8
1ruRRGNz3xd7jA7Li2zZMhidI7u1DIdBr790eVPsKie/cYMJT2L7hHUk2bYcWQAejekdk8mzjF2b
Y0so/pCH+i0UB2BNcCvuoQKRmGTeyY2UjU9TkLFN5KRumdNypB6suzK17RsHvnct0ulkHEOtBoPz
WOH+jcq9/c6hvT2kkmRhScwX4LR/G12zd3PhHVidyH0ZuO4pbcJ14df3MSiqbXPlN3RB8ZQOhb3L
Oumc1G7ubDg40uZzLiDVaPEVPv39B9vLtyasfpoBh0ZYsiToVL31iYrF4fhYknRjdl9Sn/WmBXl1
Nq6Tyel2FtspYGFhcieDWiDNaY6ZnH1YduQdVJs+WTZ2gJFUGxCzHzU257Jlq8g7lLPHbpKIe4tm
xC0evQ40GLdOr1feQgSqNtV9k/f3kKn+cKqzaWVLDeiGh1mfPicuEdei9+/7YLhdGud6MZrgv9O+
Nj2cJzKAAw/cLZndRyd6GBOG3IYL46q1ETbV5DXd0t8MbnCAXXNyeVExzk+fWLNRqS/WPpGFDQp7
vR4dnfPxx93N0jSc5k60p6Quli3Iig9tEXBTIe85p8Ilbs/Yh/M63xXF9NwV5M9IlIk186vchJgE
UkylIqxw/DRi3nJnHy6Zw10VJmi9v+o6Nj3Svk1SXVHfHgP20KtOfRv7BMFsXjsF4OLOlBvszBlB
p8feyk6cZpyN4CnFuOurMpmBNsbi3m455dnOLuUD9xg1VzN2N3zXOtgsHvdYOOLlQdcvkd+/Xmej
xx4RxXY0fBwu3D/ZCUz7nF42T90gXRNwI/OKiMEkgADIy5ac9RZ/7Y4ue60iGUjtZs3WzPJPVBS3
NpAz1Nxghxux44B89vzlj0zmHSmaaAhY2i3OmmbUwk6/DVGfcP2eQGGMaloj5Ppqq2xnvOkj7YPv
AMAa2ziGLBPl+XS85oDTH67i88NckdNjUSSrgn8uFXW08ZmApX8evXAi0oWfxk47njGFs1amcdet
DcXSjTgLiBESkh/k63HmBjQKwmokdH/HeQkQg5XBussN6YYh6/ZmfO3w3t/oICm2+NZAYPEtCoAI
1VzlNgZcSkd+cqNbEidD3Z0dJgL+Qmx2PrdI4LYUjSgAFaU5/fUDcD3y1NM1i0aOyh3Ma8ykbQce
tD799UPjVKxf/vpH1zU8Q6+/Pq7BjVfZTxfMnDIE3Cf62byhm/rGEnMOH9LpTj1Xkl09cwhqycgI
E3wzdo7XHHAura/0K5yYdW2P+RnyELSpGlpSifdqa/M5RL5uJf+DujPbjRzLsuyv1A8wcHk5vxpJ
m2QmyTRLL4RrcM7j5fz1vcwzkZVRjQK6gH7ofghHZsg9XDKjkffss/fa2hyFi5bdW+mA5bJjx85a
eaePfNZGZpurPRpomUPoLKkfWU7zAw/yOXLRwCNCD1tuDVkoPO+21hNmE1SZDqQvD1pJpeqgaSEu
f1aYbcllbVk7k4LHlN3ZYRrpyY5087qlfFrTog7YCZiBnbT5Jp7IyLaQAQ5T+V5wVwgt0Kh+VvKQ
yzzc3BW23g5rx3al/m1j4g3AfUI5FA+3G7A+H0M61sfGoS5NZvoRINeDFfIRq/y4Mwe28w5Niyer
GkPbazmTF3a9Exo2htKqhy11j85gHHouVmAmw65bm1Oz9NFhVnQyjZZxU9FbsHaDuYV0c4jQfX0x
iBdTpvIcty45etYNm7rmyV6bIeZHN9SurLmWY/lW63p70zYQD5qMFpOuKcVGi2zKNO5xLsVHdrU7
NcF8FEr5uPbmgK46ytga49Qo97XI+jhseTPRCc0qNKqcRVlVfymU7WDWELziCOqV2VQYRHQT8iFd
Sq0z4/El7QZ0sCVXezeTq34h/uwTCrkBfYJflY6TdmVIwXCg751sBPTaD74niDAaNpBUjXwR7ncx
BpnU6JAfnjKSTJse4dNv1AkmWcLOnqUGe1DXCEZIlptc9hoGOH6OydXOJdx5VQ72NimqR13Cs7MW
xNoUjl6oNVocxLrd7TLHeE1qjK6lbF9Y35NtACBHqdold9t2z0Y6xJonb7haXlIq3sAd29HH1SaG
je7Owgt21xvYcipgI1d4ObsOzTa2tHjwJCGIbdSucduP9TunKdOnECbCIhKODqelVqcvDI1/0y0e
hF1SLMYs4R3HdQpQJv/Jlfae5K7YLHG+FXCvsNpQJTT04gUo35vU2LnYSPwkOIA3Gdk2wuCJgNkw
+uZMXnnbUSJsqCt17z4d1d0wA3KpTYX3Wl/2GshIuhOMH0XTFWpQ8sKueAtfFzAtQ8WQlL/KxbmQ
q8GTyPPHbO+w4KkgFivvYEZFQQ9HCBi9UyUrVPD5hzpOOJXQCTc12xN3tgT/qdraPK9XEdZuuPZL
2R3h9nT7cRInrAwc7RIKIUy9v82mgfyHAahKr7cs2+uNYejUVk0pkOfvuUxYc+fJOyAQnuc2Gvxg
NSFVSH2QqBcb3+y+iRZoHOwg4MwQXOnBsFO7tba0beIld1isqa++qr5iBgJcONYWH1QSDoVzx6GZ
1tCehF4jz6oGW4zVigowT1Q0YyDKQj2Bsw7mPJ/yHdkXSZlEKja3q2GgWFsQ2AFGM8m5BzvWpluK
hx5yVbFvHq5FDvmpX9OrvU3o/ogzmCBQmx3MJXrvxNm21/xtqgz7xptFwzLBMe46EogMgnyEEO6q
MI+hxuOKzy4E7XQKtrQPhjY+702Zd2d64/d/vgiCPbsMWtfdS+fwj9/w59/3WG+WuZB0yvIbumuZ
JtTWC7KHXQ/lNm3KbJN0qXX584tXv3BgxPyiJ2+RGjNORYP1UMuMCGGOOE5fGzUHUd3u8noGKuoo
kgxDUR0iY1rCVC++xazUqUic55F78R4Q2Dvs9CYcVaqFhXdLMsTjJoJVm1AvwwJeGF87U+VdPlWr
TO5y0NQZr/pTYrN2EYL6JnplR4xwOWTmgzt5zF+2USDz8ZOO1l53vPIm1/vhKZlz9Cu5g7w57KwC
aCW1TT/Wby7AiW7o6r6wmqt3ZuoOpcO2cB75eGhE8QMns/pfbZ4eIKf+tB0lSTH07Ji2EYpeOGdC
Q9P9qYGh4NbO19ja612dCco7J3k3ClavJR4dmG9adK7cNLmboAmCRFuGowdOI1zNCIdAdigJ4VGK
lOzJPNFF0jEYAWGk+4pARmi3Xnt2JkoC4zqCkyqNLUqnfVzzlrYybWmDuHaqnZUM9qaDa70jPif5
ix+TJZZBZ5YE8nMWtBB2sYlti1o4+5V80DOGNaBt0BcZ3h8Qu8OkQ5xXOlI90YY35jHyf6b3CVgM
DsKg60erTllALPFtL3kajEh8X7211Ttv+sB4TBkuDHzzjS1Y79sFvQX8EO49+GCKK2r+8iHvkj2g
LF9ne6zjvHRJZ912tTJ82k1SFhxrclMibGJoK0Ncz9vOEe2DQRGepFLrluOQTrkklhat58llUfIo
TD1FUNfuhMWf7fTss8DSCPhtXHf0TpkwSskr4LeLN24+jZCcya0wHeBiHW1+4tQmq9X+KJNjXNNG
34uKOb5Kd3i0tbXfdYsoEO871mAd1MOazzubmjKs4r44DrI7ofh5vr52Szi0IyJmRPuHco27Nbpt
V+OiF7hRyD+ip+HIOvREANkXrb8YtowbbV4oCGp4hPGkSIpkDu7HoSjPanCCyOl+3IF3Qoyc3ek4
/dBqJ2b1NIVtzXGcRVbP05Dnog3QKBQUqlk14GU7d/qjHa+/xRaqyIGlfKgtWB+7QoP22P/OoK9u
GuhPQcKaZuHp1dCkotnX0LY5YfxGUdeArlLccBIgQw9Og5wZZRU2RMlHw8g76Kuxdt+1utg6qH2S
mmFCFgWdLayF5jQqtlVbnSbF5EIbFL1KmjMH7cTMXP1yl14HU4jPVk1zDij7h++QojwCEEHGVRNV
aLEtOFyEWc2nIPaSiYnONKvfgGdKDrQDTxvTDZtV+1U7gJStRtuxUnJ2jmUdqQ2mpbWPvUPeNcxx
TROC1gSmJeXHkkCztnNfjPJLCnnPpL0npQbQsNF+M2i6G04MgQWzGMsjq8ol+fYSYGdCb29L97lx
jXUDHMDe4vB3A9mLdQPB+aYT9inv6NfpY/PdWYaXeV390itftR5LsarnJwzU9HxLzx8i7OeEInm4
ZRajXd+juyGR+k6fh/Fa/Xa44gNkRYtsyEHnpBCh628svf2Jq6LheysvivqVMEvNr3yR5d0yJSRX
ZEkvsodkAFVMqaE9kpcLnMjwqGtXuwnj47bUPvoBi0NsnESSOOxakLBjdCd/TO1T77WBa3q7USde
Y8o2pIUXNlkGFqqYVBEQL6Hnakg4m8QL//XNajVDKA0KGOMiD9WoBWQZvoj5pCHpvNPA9oe6E7mr
UWNAbVKmByLQ7QjqVuZ6JrRKf4ZFHDBRYHvU74he+NAx9F0HVH1jKOehLeclUF1Ohidhl9rYG5Mn
Wjw2v0U9UAXiNi+IQPHBLN0fOb46WHUC5jvi8zwHvWvDEHzEPzt9gl2Aaye4cEyRfZZQDEgxZMNC
K20CYPM4/hNuaivxuU1V0ccrVgOLOre16agE+66SaCD7zWHiBBdzhMEtu4mz+SC7+H6xo8ofKxj8
rMNpna0RUZV3ov8CGBhyZ51mcg9Yjk4QPT07rvtb9BpfEmm2U14V9vGS3KsIVLKbv1WT88BfdiXO
9/A66OiYzKEO1phqp9741Jecj/5wAbCJmGunfPVnJp8RuBm9MOaC83ZdQtecfKy63a7qZbkx/tgq
uVB1eZYTGVm9dW4Hs2y3Gc5B0MnLLkcOCjK3IOzgJAfqNrYt5Dqgu5Y8drhWU3EqG0maV5+2WuI+
YzbiPEsmF/O2PGjtq0g11uMtq+QFkcNNFFrIzOrNy8mHuzLbX8PsrDIVlUZL/MN93uQl1wS3b0Yb
wJjDdZF2Fj3ec1fn8DG7zUFURJnXpDnMdowyYD5YnvXh5jFH3R28MEJYaQtKdUwwxTIzOC62h9Km
jnPQ9jXZPDoj0WWMCSl0HV4KLwoK9vLeV19P1Vb03DonmZGALFn+NVe0Nc6/rRPzIXM7o8exDb+V
ZRY9bEYPMbsWARx06nqW4jwW3qeHA3fXNDPfnktObHHeiD/qG4cqrt5cTH7kZ54zcpvaM0++Ph33
DQ+sTeldJd94OtVul2/p7pAPg+Ocijnya6NCzO9jl8mMdbLjkQZ106dZVOoei+aYAKlD+hR01ul8
VxY9BqUefTlRbvrgUEy0o/Gbu/g+hbj7Ulm5FVJ++1FVZCkRMCx/7cjjJ3rv7BhJjrPCiAEwCQoh
Szc51ZidmownRmfflOPM0qzzWWmn73aB1aR38UlEzo1S5guFngvUZ/7XROct0hRRziKryqCVdFAu
prj6vLlHd/ms3mDZUVrdAuJdPUYLwuxriI2UHG55Xa3Har6sJdU/xAnZvDoFSR0EOQrWAIXSedDy
edPLOFBpy5bb61nzsxdb2n6ETNtSF2ndCY91YtWSHnMGiH6ypO4tra2CnGRGr8g6UBZdDKcqx6Js
zDkLRUw6YCMpMCJ5TFz925rp+ODO3y+ZeKJa/FeVUbyNo2XXiwTpV+kdN2euGKDKGMgT43U2uOLb
jlm51MIx4bqoSUxGRvkJzdmlxLF/HAZkMYaVikvBx99ibweC8BvTbnC8Zt2wNTqUMleUl9KTN8YI
eNiz9Be94NbVm9FpEMS4KCZtOLQM85761usgSAFmhY+JxAW1Nbn9kjuTAghqTgQEr2ThlfdyInXL
nopSVSqKyeFEuBaU8Bsw9HqMXuZEg4v6uJ1S+1OxONgNOLz57My/64UdRa+8M8mbX21TTluvB4HY
eBlGRF6xSHN2ynlkNsJzBXT/VrGnXp/b+wWKtj+g0OP26D4UIViftS5rs7TCcCyNAJ3O2s8ltQ7l
+ICqwp2A5/OGANlFMovRN9RloUlmqSvMYrf2ZRLIWdlXWQDWs+vQhYZyOIj8qy6zPX7UIWiagXOC
XT5oBjdUZyAqrTxahzKyI9eJ7YkyvPWIAflB4562X72HaJY3ZPRhG7BX1Yb6wsOGJ10TP5V6be8W
8trBshCq7azkTN/HtQLH7s8OSUh/Xo8TNSXbYuKj2c05EOuk22Bka6JVu1mGxwQHMsJ6T8F7T+2f
MK5BynnYGaLOz8zR+PhXLlgpkldKr/LQHe/J2cq7um0vaZfJoOrci92+xqr6cHpOLFPf8ZHKCHGY
8A8Xp4YojKDlG+brVJk5NGjD8dvh2hRpGAgoHfFLbq13+hylx64DlI7/5Bv0Hguq9I3DavtYDD1W
+ZG+BjQ0Ci8f3Mq4i81PNsr47BLxpip8XxywAiIVXDHWeIs3bQsJDX9bJ18Ed1Gt6M7WLMwtdsAK
cxRJ6/LDqKm5ZlF/79Skwfk4JBUHgFEuxZ3tJjujpy3HtjuAxAQ7ouuZI4o6ah/Tw+SIkyASZSYF
u33H0wLDBiVAwwPFlySqfDu3WNVQI7RzfeG4wRSzsBxsR9tOufat0xrJWSRtj7HeB5PZvg6YaYPR
oNJK72f7yJ2H9kg3nAeLaomaxbqrip+iZxNUEuyriz+ShX3QxuaNGDdl7Yu/TpTXUHj9VC2ipKCJ
0r3CTT6nzF78ZGAN0fLQpw6v39myvEldQa1icQ9YPt1qY9sFvF/RseTRsQq2DfMwIA+Kn6xMcUS0
ROdzXXTY7NJ7tCvHWVhk2bcE7V4LozjFc63tteQnI5aTKKPkErMfkKgulnJ3VIdvyyxiiTqDAHE5
gW4suuh8ZtjzUi4vDfFvr+lwdQK0l+gkmWrIQuV0ZS2Rc1t1h5Y1x2bxIuorwNRvivxz5jCSiC/T
6R1K2KZ9hZU+dISwfPcqq9caHdmjM2+yZP5ZyKH6TUNTh1wgDBtxEgzwjTGV0YJUFEdnKQXIbxRZ
U+E1KQ2R78bexYscU7S5lpo/Y1SmRFPf2/3GbTS0vtwAqr1041aPf1dSe++bDig2yQVVNL9677qR
69EHqffuQ10tv5K2PyDscnIDQhmk4qFuPPc8Wet7LWlbuia508jgbG3zsKCajvC5qQWch7FjZQQI
mVEJADEFVtUePMX0jEcGO2aRcRtk32ho7G/6jlpjy+KuNHFBjAlEm3m6YZg6jsSGA8Pk4tYjly9F
/U1M+HnKIncDxi8NLDmZW3PqLosWWXv8uKEkz7QTffKeOcj6sVl7YWuMX4mBmWFOzxCmorDJJQ2A
5VFalrMjN3LOwK74eYrOS8/6qW/J/scGniibis73hYfMIXVxBpTrYcHGhnnCHo5NHHU+q8I9JYJf
cpgw51TVN2wx7KRe6wuNls/MGuJd4Xq3gy6p/L72J9hF+dZWMawmAwitFatAR1BWA4UEFQ/j8HvK
2DZqonuv6aIT47LcVQWRFINN1rVNl41KIQ/uTBKKZrqNvYrkWNb5i1XlOSmM8acTCSvKsqbumyLr
IX7oCLQJE+2tKipmw4WNDoWQminVXelAYVfzEw/35mB6T16Ro4nVSbobM73ELpLcLixYtjhwsQ6r
hmjkLk1yFgPRZ0VH6hap6QuA7wWv6Fmvrt3lGXp5MqP+47UeIwIfSebsCRy9lAUKK76+Nu6qg6Ga
Ww1HSjCgffgpwp9gLMtkmm2G6jJZnM0kTYlVU2L5lDMfrxKODyD9oLXz72sZAwYo2sugQ22MYh0Q
VOrXoseUyEXy2jR0UTHnlSBkIlLerBiHIvkVqy704OzworUHZYz8KcN4r13OIoVpO76U2VNO0eYW
3jsNwfEXTV0by17jXVoXIrCnYsbvoj2IeUx3qhHUL0baW9LFLwTvURWF2R0oIPnUteWsOzHaPZOT
SkeTszaEUecGzQt0Prz6oJxR8jkbPo9iFiHUhPfK6zClTqnFZ1zcVAzNB8La74Vgv+W5bbRxMm/X
dSUYw2x69jrjwAeQB9zIGT1yJg8DvY2ONuSL3y7tUY85U9km9rs2M7j0FpJ1iYHhpl7sS3Lt98s8
5qURL00wj8uZ23zI68QFPkx+XXYhohHdN9hLPMt5RCBWfifp0JyBonM7oJVkmvdlmz6l471jL3Kv
ARw5OjM1Jss0PIwT5wBj0vY6NzMWOCxXU+U9SJU/khfd/PmniY07faEn0cgG6ohviW7BrkBf2FOQ
eYTj4e1EogIYDS+5ZkR7dT1bxjKkx9x7Waf8Xste8lXa24UTExdH/RCpC7Nh5VM49dYYWrRnhDt7
yQLSON9ZLdNqIatHFetPVJ5wdkmVuJkTdWCP/yT1iollyn5z6H9bm+Gxc7kNK8p9pp6oVrc85xaf
+irCHddmEOWVdk1nGxwxRnxZEV6DwQbqcf10coR6cqLyZGcNHb6R/ZCJUEaxdwRVAd1ncDDZLByg
Kp1LK8UDqCfyqXba9ro0+b0CwAra1uTJkYJEWmjg2OYLGUZG2hsiiAhpOfvm1h1AXtm3HdmvG1Me
MluydMpipkJsXSvO+17FmFCntAiKMVsDzjus6fadqUzmcqRcOCGbqdF+tJiNOxC5gOO1j1jZ0iDY
tviHnPIEYeWlY5vtg0YiEaPXD30JZWUsKkxAJKCpL4ZX0Y/PcV3em1m3X+xEnCBLfZr0HO5VXN43
5pAc9P7dyVMaP+PkhboDQfGd3W5zq99Tf8buPlruMo+2RrO6nRuv3ZXsoqc4wjtsJBp94pNxO17P
xlelWeSZT/8golK/K8fsHW83/dCxv1xbJju+OMd0WLPz2lvsPnZWVP0MaEVUq6VBEmkqtHJeTXZ+
O7aA28bW7vGtoegt34OUOo2f9X3FkaJgC0hbIGgYWmOT8bEzUL+MuCd1O72M80h9ETCSzSDWwVd0
Ip97rWXfO/fuVb3AiMu9qeRhHzBKYpNtsa/kBq12iTW8dbGJbWrMfgMIoMEcPH+1ll96otVbmxnV
aLaJQy+x3Q/PmT09aKslQ1YjZTDRf4O+dOq62MN7YB6I3ny1Hl7guWKVnOfArjJjwh7sIP7mx0JL
SOhFW7aR4UCAkJJqd9nWuRfYEhMjwAnnXNXPlUxuiPB5IaS5Zus2URVEFo3J8fVcujavBDZi9Pkn
jGlqR9fFZTIoYC7xyNBWsUsp0t20rJzyHlFi1WEu2Lx1xtAcOGQlhznNj/yM/X7mL5iyU9eIayMs
Zx1D0KAZeVSdF6O9LwWlJoOwf9V1rmE2jJP9kqvET6tm58xxczRdr+IiVMzU8Xrr0LrrjwjEJXGz
k+2gW0jhUOHnrr6HsJZjaul5hm1W7rFl0f6AnMLM4bb0MnrR2XtUZmE8MCMfNVwzLUlJzgB9REqB
aAqXZmAbZkQrmd5zewK5ALWl21myOHGqiTdDOtzTCQXzgHxWWI2CZb2ezEgNF0OVw67oW0hhDvaN
KCF2GmmduRnBNI9rv13thDEBT0+ETjSL/tGjZWwxMRqzh+AfNzRrPIIwFdhn1BC3HHX0On0+663G
cGd/EIvCwe84z3OSLX62FgyjXO+ZNX/PrlbvJ47dm7pFOZw0WBbeWoXYEA1/Kfa4ryibUKMTmCXy
sUpfXZfPW+FyprexaBbjjVcAThv7iYBH/j1OEWH8yeNR0x4TsyeASV0rG+J7ssIsbw0WOa7S63BC
3t/8+YUyZKgTDt9UWqzPVD6MbDs1qu6rEo6Oib45ywKfPScakMgZwgkTIruVY1RR1wmqvw9KvUt8
A68jWaWJ/6HVJ6+bV78gos1qE2lRJ6GVYKnsNM61Ub/cZGjmVKhzqswLnYsKf0bqNrdxn25Jw59k
Nugh+fRf19IvAnqsJbPxfcQQywmatbuZitteq482SXdeuuiyCBhQmKu3/UABte3dGMqLjvWqaHbA
9nu9d2vxtK8l0k1eoOEki37L9fpYFnzYlOb4It1K+AjcDqDFzQQqtnM1HLDw80Ae55O7KCyVutjV
o47YGUFuTHvQB6mhV6G9MvdIuckGJ9o3XHJUhlmAa5bpJcJfzKjKq82hHbOSZvNqq/dS9Q0aN8Iv
SBF/JEOjKeECH2fGGvWi3JYR7t6opQjFM9XNAgqS6sCgGRgwTLNaqZOyLsJAtHaz4Y4kZhFiEG39
2qMwKZbRubPynbkeXGNyQq+0cOvQfQM4rJqPs8N+sSMxz7r3RHCL3jx3SkNoYgeCxC/SabSNK6aO
2anDHRtjlUKc3jHNM/VjR8fF0na+Krq7JIOGWEUPk4ZXd8i0b6p8QtIDtl82xS2nRdZKAiCIcIvz
mtZG4FqUO8P+umhOdEN3LSsu1hGTV27BK95iJsl9IuCKEi4yBeRRgHxpigukLEtKh4uKF4HOYZPg
D2O4iUOtY2gdHD+ymtMSXRXcZTz0vf7ZUcl04sPDvS+/qATZQ5nAJtb6PMbG2zQo74A/5z4pu2Yf
J9tmMkgDxukH65btNIFGtNuKDZal+R4Cor+kfNrypiD/hMGOrP4vZNLNtPaK2WxiAI3v88JJj/EM
HamIsFFRpvVQrg+AM05xz83DGQG2RUO9i/ECGnK8Y2G+k0stdsIeNlpHu0he278478DxVAyqQ+t8
wHeqN0WBehI3xAgWVcj7P79EqXxYul7ze4yJGzu0HLIpRU+GB+NphZ2MNFVZ7l3XScAl7vGeF4Fm
w2FsaGNt62o4M1fy2PXwahoCA1USdRuzVlt3Ngh85I2zhx/sM7Vx/M1QBhrHYadhc9W7dfAnk/x/
O5Z9Tr9Ydda/+78Hsf+Eq7/+ldL+/yi8rTvErv+8VP8ZD/975QQd5GAou/84qOJX9f3vKe5//tl/
5Lh10/4Lqx0lEbagbswy/pXj1k3rL1pEhCEtPhcOG8Z/5bhN8y9Ldwzqmvi6I2mf+M/mCeMvm/8I
tY2GQVjfk/+jFLfl/Z13DPIX9RmyD+UTLoEf/b/WqrS1a0uN2+Az8JIHozsIz3rrZeXukhgdVM+K
L9vKPjWPNigMQ1AN0wTTCvbVVVR0700ma6fkUriIxWbGQYDtPlvTZZcaQ8UZvz/qy1jvpYW30HTX
sKhMCpSm5RFm40r18PgLT8MHf40IRm+jrfrgVxqwuxxHZeCN4oZKr5NUVPeZ2CPsdn0xsRQB7J07
X9Pbw8Cxauj6ARkHJ9OkL18lBbw7smLPekeDpKcIpDIeglgFaulKbkkMcQbrnBPSw0WLWUBqNnuA
Kvf4nj/yqKOIWJmXBaQEPtb81/WfxqYhr8LLlxnEexvQXiVAXuIlHiGO+JajMzZ3u6G9Gi3Gz0RC
q9NrpXPCg6eE00mR/YL2g00DH9i0atekqcWL2z6kWf1Ued+JXqUUZyc3K5NiIJpX3bO3Ivd+VeuX
F1fgxmqMDXBqNBwkR4r+No2zFnvIVSzXjIu7vscq280jzJsECW9NP1OcGBuXfjwvwliXkE3B3reF
oPLerutnivVE5e3j4BUnDaYIY1kqQgxSgT2v+K+0+gOKEym7jq0RRCbgreZ3V+eMyWBmcJShCCjX
vHB2zTaqNTG2lz3dmvlv6UZHgmmrL3rgn5kJR7OqvyGwspa38k+Tgx6otH6jMEPGznieYcSQWeYw
5Mr0rjS1m4o7DVua7JPdagD35Bd/2WdaUiY3kOpA9d47oLmd0R6JoONSUhe9zo1Qmg2MJ3b5HQCs
sOXQT6InHQ8d9gkzBsOUjvq+XHHRVhatpU7ByJCIFw5Nidvd28uIy8Ss75HYXuq1/owlgPthXV4Z
Z8ugBDGENYw6KssuzW3ioutQTDfkLdeaPd837YcgfcYxovqYpfuRy+TMSmxjifKLx4cPCyaroCZd
v65oi3RVfJiW7rFa4hs8bgShKv500svveHxYXv5AboxRI+el14E1dw9joXNBIWP1ZPQ9/G5rk3wP
unZDDgjOwQttn0yQif00VCnLNCy7qis+NNngfVcUd1sTVolFqttJo/cRcGmAKRtyWj99WyzKtpVm
vqRmtAYetmXG/gO76j4cO43298q9dZSxz4towO2g7I3d5d+Cy85sSUiWI4Hi2Fv9uLkfVg7TI43X
tsZRZX5oWFRg4Ml+I2UeIWKTltKsR82+o3I5CbhjQmNd3kpR3+eeXmOle0dWGLZ2kWBtKZL9JM3P
eYnoVqwntR/jHamOz1g/Yk/RT1HBhrZ50WfCh+DbsZvMzh2tuJf0GvycDXX2PEtDuEIZbBsgB7Ih
744F6ToKszf3WOLtLNIIG1lR/+AsUFQss+DnxBDhtMfOcuYbNTUfWV5mO+BAy160xs2se0NoKmw1
0KyCdB0AJIKaS9lNrZ6xjy16lfNl2+i2uwFxu8XqEcxkQYM4R5VpZi6AiDeelryNI56NDBmFFyhr
1VslyntgcLerRWAOa61rlxNhWTqv6wQ/uSw/Af09gHEgZhu9enL8Ns2C6l2IWRhu5aFQOCtbiSQA
XgKC/B/0IO5OVAa7SD8d2iLp6zomHblBe3rXsB96MwaWpX9m7X/pq/wbb+OT7uiXqI6/V3FBdUZ8
QxTdYh29z1l1NQ1REYND+MJktl26CR+DfKwFM2wtcYYMxrBX9cSBBvjslk5Pqn2rU1XQQeB0UeGX
HYIj6mR9pGYnR9kEobHXdDymnbXvZzys8Iweu4UbqoZzPMPEw3YCoNtlMXOYR2uI2niHuVrbmJ0g
fVv9xrLNu8wjiZ9yZGmH8ahWIFktLfs08ACYBiqpw+cEUYa7Hhu/wCunszaXEMBYl9qNIBBGq4lj
93ftOj7A77JRb/SdnAkIwQ94G0q+06jO+Y1rtksaqv/Ig8cp/9brJ3wMLSKO0+FwzBbz0V6tHsw+
nIncLu9nMg6rx011tq7Xv4tCoWUj9rsSR16RROfU7HV63gMULVKTRcfthxeyHady984dAWtaVV2w
JBB05CgLRYFbbpoVp65eYKHiZgQxbTE7szegjjzOPxXgpIzsGIIaSpwy1J3Gh6pK2rdoru5zbnpT
DPXTAk9hQqZA5SP6s8NY9jF7eDrbwj20vWPxA8FnskR9OxgPkfhZLNABBRcoht/0N1uMnRdZBzAo
J93B7NKsrwZ2wBAgVXa3sjx3ODf8w3LF9hh4EwaX6qHgZrTLJY+W5AHWsgokCWT/+gSSOBzR+umt
xQZNx6lHhkmcRYlxSxI95G0jA+HyFlTR/GJin0sszKRCJd9jOp3B2t8njfRzHctZf7Vbj7wDrPeb
jLv/EkaKu68JmGkjS2yP+MISLQRKUBI2JxwLkdUievpe2f0LTwYc27J7y934U+T1R/7kokxiSxIX
XilAATkES52NM9bzE8tsmxZMnlQGf8zMOR/kJtpUaYMPKXoRdKXzXgtp08e9WADDvZc6dRHiXJwZ
zWK1uBeiV6w1c0C+ody5otPhTyJzg1/ENPMM7IN8lOsVgQXLmINRtbGlrgIUMHZEHXerosPFWzhW
oOuaAfjwqamZWsYU30WxpwzyZNidChZZwALM+SapdiJbTH8T+Jwx5u2kWqDVpyBenC+hc3XlRDtC
T5tOmot+A5dD51Fq/7bM4fw/ny7+z0aH//Z3/Y0D9f8I+MmkluK/Bz89V2n/8/0fN2kVf9flvw8O
8voH/zk2/OV4DAuUDLINtKXjMYz8A/+kuX+BhTI8oduONICRuUwU/+Q/2eIvKp0cR+gmuE7dAvH0
r8Y67y9Pl9BrDN3BTYRF939Cf9L/3stimZYlbRMoos73hq/O/i+NNmI0UmwoyXXcrn9b7ARpzOkv
ppGH+EGgZjsn+YgmEZ///DKLrNmT3ypvK4kYlozJdGya2nrRsvTTwOqy+7cX9P5/L7yT1t+bdq7f
n30tbfIYoXR5DWP9nU2V57ZbAKMnONGM/YFVFbIe4bCJoet+aWxiHYYi2339v39+qSUflrbS3tqJ
D0eadrhEdQgXBEXwPdEzzQOqMp6lyXHB6xt4yIhPQSby9aP0cqii1q7Uxu7E+1Y+dQuzBrSZ6tCP
zl1szV8xsOZDbSt6r20hDklpTIHRk2Vjb5un29aa2OKmKbfuTIduCIDQLGhCZVV/h4dkGqV2K+MR
G5acrz6tKjkge2PEw3DyIj3t/n8Rdl47ciPbtv0iAgwGGSRf03tTTlV6IeSK3nt+/R1Mbdyzj/pA
3UATmZK6ocokI2KtNeeYPOCMZJpaICZidsz0SjHerooY02oaHxEwa3vkOKhRgyC+Et1KvEInvsYM
Jb5HBatvVtryaPf8vV3fQinlh89MJ1aaMLtjiNh6leRT/Ja69LSMoLdXRYNPTpZDtMjtPjzht0lf
sMPi22uJ7vzPz1YpgjCt3nUWUdJ+laU53JR6H8PQBx9RQapqlYvqAnDO0Lkbtwy17wxTF5gp2l+m
Ep86MIxXKIHeeuobSNMy3GCtujGqLJDhwKNnHkDmt+7HL+PapcJaQi9hqCxRbXUqD/eTwoDq9/4T
WQU9X4L/FLjNuGNIFDDIVy+J00330iSMmQESLXgIQxtkdg4KRw6/4MvJmdGHW5Nqww0ATQaoJb+m
0pJwHULxIoGeHhJExIvH21j56RUNr0tolTJeVVTio6+03+9aXRtPgZ6iNfAP0Vik+XLMXZSsQ6tt
y1VmC4tvNiyCY2xke+ieK8DntHzrqdrSUyzpch8xbk2XGF454DEuYJt6FHThGbBaH6CTMuWB8XGx
g+M4nFXLeHBM+vE9mRpjpYGcRYucMO4V9os59PUdy95wiyNtXFhRyTR8cM6AKOsrE0nU4CGqTM0v
fjXCmXApJbBLaVvR0mRK/VMUKbYt3XmPYKOtOdit6tG18SSZz3Fkwmg+hKOsTqNe1ie+numg9XKn
MahJS/yRvOgZcc/jt6XWIffoRItwqqOjd4Sg/tI60bSr7EWG1qtU98yMxh8jLzSsjB/MylYmgQ6U
4I3OSJ6lJDQRjtUFjnqfwNuYCHe93gxxaN8LDGoqRqhkNvZd0Sybo7exmGnNDax7fDbHPMCmp5KV
8I0na4AT+fjuEj/6qcLXSU+9kz5/mRm/gHEOW2hbXxxOwUeZqXPdmPqpnS+kHWsLGszmSooUOQLQ
322YYXzMbbuAl1YlhOTQUOiq8kXHahQ5frlCSgrBoYHjhWk+YlaDCRmQ9/d/WQz/uRbamEd0vEUW
LSXD+GOtBv84qtGmZdwIrzuNUZ+ffOR2UpP22Ryu+Loi+HuG9UrtqVVSeyud4ksRYocR93aa3Cu2
Owe5Fc57M8WKEkWgtUZtSn6Mtv8cN7n1Cua33Jp2vPeGmfGe98OZjvbi7z+IsP6x69CpcoWl6ybb
GD2zP1Z1kRgglStyXapKh4E1ROHxcSn7+j+v/ufXLMgJy66gibYLXE5ejYVYuG2tS5WZ1b0Wvrmp
uhGZVETNShifvkYUlV8Q5NeHLspugxisZyl/KlWCvprfdE47LU3Pq+EX8FaNqjrIKqDmAhCxLyU0
ihXfwBHj67Dz6IxfHfCkmF4K5zopJU5FMFxsSn8CVUKNQ7GHhNtyPjpnYuBU+91LFiB6hJaecKLU
gidER446xFGv0e5BC6z1IHGH+cwLQCBN1GsNY+O9tRWwDSMc71LL3U3fgKorqjLcpIVbnUxYaL1v
yAN+1HdcNCmO1cHYdVqLAWS4lq0/HnGEOFvNNb8NbCpPvpdp93BP1jINwRJGl5AaOBYGYU9mn34f
y2g8qt5YpxVkk45Z8PFx8b2CcsEzhjtDaZTXvdtucqq9dS3b9EUY/oXs8K1mhKbLPDUnMLzA6EB5
kS+0BAVyEJH2G2nEH3B+r7fMNJe/n2YnMJeBwQqoT3qsb9OgiZnxMnCzWNeg7VTh3se9iDuC57Qb
mPFVFsOc32uwjrSTXJCFUWv1RjN17Z5zN+BNp94u1YgA0O7xxid8LFEQjgfaTNX5cen7xtsMKcia
uqSeRD0AWCj38h5Tbjkep8T8ISFo0D+M4N+iKCRKgo2EtlyFebMLFHcRYXWlM+xTzMbByoR8fEIl
D7HC1I+VO9pnyHwBiFxkLFXUxjuXCp79VDqrFL3drGuqkdDRV+uH9prOWrS/P1DyfxM8OSUpNR8I
Lcuk0yzkI2btv7LnJu7K1tbTdFlPlnUsCmOHt11bWTOGxioSLu69GpihanZOTA/b49EgpOtSaiQp
TUNdXyM/Sn+YzCvRZ/baqjJLpDAlFXUJyegiLAHRUrw6w+Q84TB7izt3/FrkDNOCoc5PCbjIooiS
p1zHid6EEMRNYSwEsuBECEToTGyPorPGf4lGNOaF4n/y4x4/uC2kOS8h0rJ0e14y/+sHJyozjusZ
qx5HeMZpUQqulZOk1cL/BXghe3GLsUe61B71fBhWGdB4iETiGKfIo0b0aUd/Il/CiYZbmekIDXzK
L8ylCzc0iq1l5vY5AJB/bpXx+fcvzf7zS7NN0K7unBltQoAVzh/Y1XAQzOZnDIpBcPstx2kAaL0/
V0kT3hL7lThJQiriBOAkchoYGu+hraVHZ3TUOUs9uSDLbdfnjneXU+/dC2hEu7GdB87zr7VasvWt
6pJ7HXAea9R+v8K6w0AvrPb9/Lz3g2Twi999PBKHNS1iLQQ7Mtio0iZDfjF7jqaG1t1+Hx0SUkWK
eT5eGsX3Loc1xgk1WWZZThwe6s1zNF+QL9nYTGL7kLUN5i7ePX7dU6rbWlHNScHCBm47UbQPTdF+
adFw5FZXHM1aw6fY+J23exzl0+bimLV9FWFk3qYsi9c5+PalC870FA+MJ1RSZHAXaINKq/kwVFks
2twbX1QqVk2fynUdFPq2QVD592+OOPE/bzsLU5RtUr05DImMP+MLJ6xibU8KApYGN92mbXRAkD/u
ZCiYpXi6hGSS48u3InGTkaU2vV3WdIJ0/4wqz734AZIyKArRq184kHBjEo6C2rshRfXPVUpQFMYs
sRauiYoLZeg+alwHCDb27zqGCdGHmXx6vBKRucjwSDWt5m6b1DBeA0rKVRrTKLfRQWiON34lxg6p
mh4+120xEQzkfEWHTVdIVPfHRdfmUX7p0cup0/Bs4lK59xoTmCwx3jHfLnU9+siCUHwIjPcriQB3
b+Uqeh/Cb1UbQmQso/7axahc3CBz39q81ZZSNCaGQkK9J+oAuF+YYPpCUPqEaXnS7eR7RxrYDdZK
yn1PG9cUb5VtHFsDZBWWr4l59uicYXeoTEfPMFAILI0UdGFkgEzrmxyiIcybENMGHeVhLpOcxl5I
LwCMYfa4U7pWq89eTEZh5O0wpfYLp+Vk7zjxtioMc6+Rx3Nq0Elv3LFN75Psw5UK6XR3dqqWpt6O
wGIcsdCJwsBqn3D4CLq1Jo5l1hrfxxCGV2QjFeABMNaj8OU6C0MS0eZX6CCoYgo/OZdmN618x/GR
KUb1tezNGMHOwBlMafEtaFP7YJOnRKRRVlwwivKKsGoIYjuG2Yhy6eldZVJQKyRXXYurt8Z296MK
tSdpTzQNIXx4C/LMNlojxUtESCQ+FlQYvVOKFxhIQO7hbK3cNj9qnm3eiD4sdnh9m9UUOb+nzL9H
p/9HvU7gyJ+rmnJMZQrHZb7ozMe7P452MC9VrbUmiSau/zW0MQaWs6u7ni8Y/MZ9r5NAQxM8QhTk
4vke0Rf7Qlwff+LxS0U3OMs2AvqZqERjAhBly2yI2q2TieyGZ0nu3d7+8Xg3Cu+EtxTaZ+sRmzdV
8lKaz+2095tR3mT1/lgNK5ej0OjmzsG6WtW1mLIza110tAk5PM5Jh79fPd4WNoMQWL6oqHWnegnZ
EGyE676hoW4BEmG3Y/ymxYCiU1Cr6KCGaYetZ1w5jWa/MSH+GfV29RnBAAzx+SWR2wJ4sq1NneCX
wWp6yRBxr/kz9c4gqmNrMbpdwfqp+sDYFxhztYy/OvehvKWsteuUY+WeKUBDBdOUqMnaYhXy8NwB
VF5MI2KPEyB/qRjc/UTU26KgKF8B7C9vGja5exQiU49tLOyd0o78JuAkD/Qd35K3r5JwTzNCfonj
8iUzos+wDW8+cYk/sjrGHxDvfu+s/og3jGidJ+wkcma/rbWkJtkvcYsPD2OFHWTtERQmWpTeYZmb
cOhornK3psVcMMIX85343SWBNNY78ntrhTyMsV/lvxgVCzQw+3Cdxpa5N+oAJkvBQyJbuyP9wf2w
cE3f+rG5gnqL11VTnRBKUzY7aJFMcUxiXR2ncRLPgW7/0jvzTum6pOsTPtHTTbahaxIJy/FlF4x2
sW9gIuxLzaJpVOKzJX5pPanJ/dJjkF+YGHIQClmMu5sovUYB5kp98NMnWj4R3vcBBT6MlLNGzicQ
Grt9NYp6Vh050bJRwZ3DxrDvGanwXILDJhLJPxlEaC7a+a3j/WoMYe2FISIYggOEzUaJ/1wk5JQ9
YFlER1l2q+NOp3TO8e7Nb8f54hlRvp5S3EylRrBAV1VX1IdiC4IJ3iIzr1PHHB/r551sT4KJqI+I
0miqC0k99e9XAB8rROyokR6/a89/pFJZhqKLVarU1RlMjvkeEQ+76nQZX8iIEjtgKuGxa0D7EYFl
3kNNqaVnBPGXCvMiTuLCepuEe3M0WByEpOhbs229MyEwYR7XEEHaE4DY4ruyO39Zhm577dpIkQTG
mLpJh/w75TcwWs/e+0kD/cYKpiPlBdRViB1vWeHdiYT96ekEoKnYR3EZxE9QXo5GD1ArBQ+4RO8c
XuiNPbUAkVWVgKjDewyXyobWFeenpqvsl6r0ohdFdPaTiK3qCcZRtBuQj+Nj4y0I+/pJREQnTeQo
4PDysUlOzDZi8fy4RFXyRmemmI2y4pnAl2kjNGWtEAY/t96UHHQ/hUuMVxv2a9FfokAjF3C+jCUI
mqkw2oNLyM4uCGu4AJFZvnRDeSCQYYmo389WvSxwCT5etgartU1xyFSm2Oelto8kIDvWm1e9gl1S
dpXBg9B/UnaRoAT08Wg2jn5s0kk/MpoEyUoMDld4FtYqnhgCBZO3yYtauwRS1zd5mdZ4YULn/Lh4
w2WIymTHyfmby+kJNkj5iQj9pmel/8G8jf0cdjMxFTvNhk0Ew1hcIDaIS4sn7cLwuNejjWiMbt2V
QfZilio/VQZkAK8LsX/GJMs1xfjMJCh9Ub1CcNKSk5YnbnhC6EB4cmLMRYdqtmHhj68yq2oWmJbC
jWrylWhOax2ZereRhf1ZTvY3EyEFWxpKjqyZaTyDz4bNI2kEPKGxFryO462UQruJSVuIyd8jPY0+
0HS40QwX9OJr29vtYYgdXOWJu861adXCVFmSb0kOAqGx+D9hfIqcNAIfyvxCLzjaEdC6kuhLMdaV
B3Lon6p47/j1G9uZvapbeYh81a+zAUp1bkCSIQ4LAOUP0qp3UQMz0ZVqJH2tCDe104SwHLAf1PIb
OTFr+AHTKjUBXQvIXi4pm2P2TU5wJMiLpNknzVXNchgV5yyRE2f74RvTVIMGQ8b8D6URCaaeuc2s
CtiPMY1LwMLOnICglbhMma3/goqjwCHF2ZKjwRc3MpJ1WwdXMx++6clMdI39Y9dmROP24hNEhcUL
7Wmoklfp26TBuPY94/91DEft1mEhQQeY/2yGQT/oTJTQj4IAHVvb3zTM8CEi4+IsXVqqsgy37llO
UCycGMIRjcp4kQPwWhUCSLR8ovHMFll7eJqorzF59lASc1lcoMo7i84loUjp5iviJ5wGMDY2ON3F
yqjXsfCMnU8UzILTHW0GnNhm9y0tOSQq2/qixtJAXGTeo6D5xTP4nTC61rz2Ut07OW7MAcBWT39+
oWvM6nrPWLJdIACiJeXCzF+NvglvP+YYDZm2WUkUMUEzYZwro3Oe0YHFdfNGgDjuJ1TvFRviqra6
c5v64GtGIJD5ET0UDRJpFRuoMmsRQB+r6IDUhYarskf4qA3YvMbs2CjvGS22s+8m9sfxl6oHooBR
2ltIVJqg+kQB6S3Hsjp5ceThb9HYQGYIBcDjw+QyXgikxDgm3/oGuY1utnc+eLY2gUcvRr6oe/2R
fjmqe5vOhwE6xcWJsrL5RlFV1FtShdql2chpRf6Yv2Ie/RW3xLp084lCxGOMH1y90IuOY/ZKUsB4
QOHeHFsL9CnR2/xsymCAjaK/ZYSw9EGPuc0nNSnO5ER/ypyImXOkvjWtU9IQCaB22cSnEWMZ7pRC
9k7BHsLfchrAPTL/FZZTAbWdeqEMuR3wQrP8OCDis4pQAa0OOEHo2q8hKl5yP/uWDQxh2/izIhN+
N3k3p7V2PGGwB30jP9Bd2ys9f5fE5CxxhWwsDgasFzTnc9nsGiUvbfAUTSUJTkXLH2+wjHfdd6on
fcnMf99a7biltbKNyjIEg1j5G0AQctMQY0nNOZCsYKPHJv632+fZu+OMOVJgVszMGvvneIgXQQoW
ACDZiq9UrTzKWRyFyG1TBxdLc+28+BPhdw/ipbGXYgj3aqTPjzuao1ULlHCkp5wnxo4TEHcZpN21
YYCp5K+8VqM8I0FFQ67jEa4wisG6hQnKSMypxB5x1JL9dq0Ggj0a23kPjGFWodiHMvWvBmCdRdUX
3WboenyQ5GCghsODC858OcblfrAE7W5PP5hl8RXRRAbjYC2MkuXeeCYd5NNqzXZOYn0v9PmkJzIG
cBF6P8C5LJoV4Js22sQKzbJbe69GijSJrWoVSnpkSX8ox6SchXDxemwiTB+AB5EYB8wAaPpsZebh
4LA5W7f5xacCZLTFUN/nvGvrn0ih6B8WaGSyZT6ZaifbZDUMJu2MfPziRBKhs9vDikZrZpRGtfbi
99rEB4BYBbxNTeSe6Le5XVi4Q0DQSbdWuw4gpKiqS419bInLapwl+9WxJ5Yl0LXnpLLRllfEEA/R
iHksRsBY+mW3MgPlLuqi/PTs0t22lEjLbHR+DmXfYVJQ+zIKSEUQzz4o5YWU2WfsRyfMrtsQYw8a
zGHfFs6KsKidbzpvfU2AvBkwWIqDUlujLcOV7yfPtjeplaD6XkOF+5Zb6NqJICyXJuFpuQPPP61p
AxL+6bEW4VtqXQ5tRv1GAqH6YkFJGXqSp3wyzLYkgc7N0vzeln28MJytT3QU57Dw1zQUCK8qAXgs
9QkTIVDVDYrPJo+uUY3UJkAxhPF5g078LWsdAiG8jD5EzplCC4xNDMtyVaaSpAKtHVcVuQBu7x44
uxHGkPuIFpMzvYU7GWe32DFRmw0vdjMXzb31arEGtg3oMlX7hz6bBhYU/4uXud/EhLbele/CR7Wh
+bvOwddY8zP2oU1OhP8jl2w8glk8jyQwRGGpH1bmqF1kw38um7VVxngN8LM3ZZ3sHawLmbKeAwDy
tNJtNE++wTLLMhimB77SJ5XLZ0No+inwohN9ESi3rZFT7wuMKz0LGurUe0vWTdR/1mFxUGY7nlnv
rSfV0A1PIYX2hmQvKK12n0vw0nb4RZfldvQjBlAFVq0gWyADIsfQO/a0VkQDQ2hJaCfAiTztlyUe
bqzyDDdS8TVgQLyABhTqOjCfDkaUkGm0THvsLGZZzhmHjK708BfnS2vNDOFqcBBuJv7ajflp25xO
27aGldCB5BodAYq34mazxu8GWsB2hjwoM2iXo1ZCmKo6idTyNv/2CNR1Inxtx4K1LafgSzk5ICVq
211FOZBTtDBo/gO5E+Q5kIBjb9muOXGx88ADkKtihW/jraqTD3sA59gPmYa2lsF5hEXD4cBhtU2x
EmCGMkcufUlQGsQ9lotJLuIsYKMmKlN6clcM7hwSNRrzgf9jZgcfGOXQS4RN6aTim5YIb+UAq+Gg
S0qEgmTUpt6a6HMwszk9pjz3P7smftKj5TgZ0xKzvLlmjZZkF3pwmZJs3MwOQk6j8gRm/kTpuSqx
+a7DEL494p1l31N4EE6/aTNEiQS07JS0jF0paPRjYaUAYmLy+FyClnWWNOb6yCTscwKFwiMLNtmq
LCRUxUIwoV+Y0TzIkUQzgAHcmDsvVCXNOlb8OBsxKMujCH9J61iHdrlUTnUg6i5he53klo7qui1I
MGLQExx6WX5hTIDnmkTxRWBgaG4nF1DHSBvFYc/R8x+k6M5kSuIA7O4ZZg6SKsYF2DV/VVh/YWs5
65GJcedFa3+mWZql9e5OHGtsHe6zp2FTNexwX2AoxOatP1t0Ezugh6R3OSkgQ2KbJAiLoISMS/Sp
XDPdJsCHGt2HrrsCQQcUKqLbzn8iUcSvW+irE4YrNKNmSx7rlE6YaUfv5tPrpGta14tRFfusTi08
/vkPz1awtrlHxawS1+e4aZq9u6m2FFUt5x78dp+tRiKXmrQtcg8BqOsFarB/ZQm2F0p9nWfikkbh
etR7elNx0jw3eqXjH++gkc5v8/nilSxh2T4PEcWn6HNe4JhDQunV9e+9ZBuRz/+aYCjX1g3DZnzp
mAKTwB8TDJjlbuL5gLaAD2GM6goHTyTcpLbpMyi9zPHg+sdPbYo9MA/WRd1EpzjKRmwnKHRMBpZV
qOBtkJt+1my10lxxMWjSbVgD8+ekbsSi1VBeeIMrN04AwLmS/OCG68vXx9sSFkNk+8jzehctbiyO
oTYgPdPcSzBFAvsKTHMkeiQltQoyLIwowbOxyItyQiFjrEhR958h1yMu0IsYQ5wePI9Oe88nTDha
okeEGjbqFrP5OHBHtxD+zEUypPX9gsxDXw+ztmGszI/q0Z6OiqLYVm1g7ocmApMbV8YOFM9HKdrh
0rbFR1Ba1qk0+3e76PIz89n/XOxsPIeNVLu/f0Pmn9+QBaKE74dhNVYN2/lTItWWSitkzTbfcEwO
iHBa1KNGAlPVVfs2BJk59Sbz2QKrc5U7e+L+tJXp1N2OkgY6eMapFnFE/B5I6wNLCKk2XvUBVcH8
ElFjRa0/vAIWHK4KFzKNaKTZxsHGaPHVyBpMqVjryNgwn60urrZ9odRGq3niYtV+bwUTAXB26R45
0N0w/OnkSyPDb6E+vEJdrc4B51j44eHvH4n8x/wDURr2fLQEtuM6fDTc1P81diP6vZRD6VMrJc0u
p2X3Ae8e1znk1Gny4EQ0BlGagk5UJGIAbok86qye2K0mzOkigxbelhAcdGtnh4azJyiIkZyVoHqk
4XfX+pjqhlCYH6hVtmVABAOCk/KUJDoct9wk48yqzmE8dGuvq9XGoTxYxZXUTyjAD4XVkBTmau3e
9mf7lYjFIi40eWgCYo///kkguPvj+bWUDsuFaZBhmsz+nT8+iq4jeUFF4MAQrWiyOZbR1L2UaQAA
trS7TY/X4tJW+YcDg37ZpDVNfEeCUnbH2xD2iFBnOVrW2e7u8dZhGHgMJZBahL/YSFFy7Ysyb6jD
/bPhMz4bGqFBnkvIYyeI+vx4y8h+AyH4TY00Afs8zJekjrtozs0Owh1NA7amlG1RVcGmRH/8/wV9
vh58Sxud+w0shF3iS1/ii3jyY828MFSTrybqrLQiicMxafSK8VcrFDwS0x7LbSXtRTHBpCGKNziN
I2pyDHvmxdG2D/1RU+FVhDi4e0yZyjH1ia4iNi/uvF9lweyZorEI90CJvePjkmkAjjoEWguoyrBq
sl5t4iDPv8QOtIDgGUuQ+Tk3okZYcD+LQt3zul1HWZR8oPAuF3k7itMUUI4NThbvW/ZUmrlhdkx1
7I0ZwU9PqRkuSjitT5M4PJQRBevouukphR+iCcLP6FXNMWS+CGh6luw4SL4Cmi/z8jz6rX+ix0/e
ex+Yb8mIVCSxh+QOpNjYmCkwA0IIk01oy9tDCTLadffS4vQNx7S+6l27w+CT7BJFJpLd6N0W1Fq1
CpnhXQ2c8VsSkqGHzW8FSQNxoYurno/atqnURsi+PLlq3Nu25t+H5jPXwCj8XprTQLAuPf6Odlrx
FTtdccudHj9ja+kfI6TNlQ9w7qinRLiTE/wzZkBzRvzjnX6PkBTaNdM/Py6swT+8oMEyKd2GrTHt
LgLpEbI5cnZF5uF2ZdAHKdR7l/H4pltR9ab7wTUtIv/DirVLZ3UnrSmuVdnkL6HFV0AbFugnABbN
svr30C/vup+o5zarv4rAztZWkHqr5nFzPd53tUOogt5APZm3HscatLWYb0JRmE9pgXZEVbl9t0cU
1HS+gJ1zebxivtcBIqOlU7uavcGeWe7dmKoakMeaGPn8izUQZiMrfzxbIBQ2yYDXvCDOfI1+RseB
xkxDA9/e+DDVyjKuvlj+Tuqa/4sopYOBEdodC/2qaXZ8rXJ2YRggSL3nOVzLfbwfY7QPJNaYy3yo
E6KkYpP+QtivVTKLy0ZSgjneT/VS96lFzYZYrTAmUYeKeV9axjWNoWuRL6nffn8zcVhWC4z38THy
CWlPiopzL4RRelvEjmhGWdwCQ9N3Uxi+jXb5pOWoCH3MxW9ZTYT5xN2kyGyf+mPlZfY9jHmcYEJT
mc1vFdqkexe3JSA9SkcKnnBFwLt2aOJYnOpI0mHIRLTRCVxbe1Y8nOFasTxrr+LD6yZsJBle2EW0
/PvK+s9tF58l0mfm68icLd39Y5DoQ4rj36DAdy+GJ1CmS1NrncvEGWqFHOl7ZEl9rwSpdl7IRMxA
dboWskjXdo0GLK49RIWlmT+Zs+mW/uxPi1H6QlTpJR/S8ow2gOGSVT95EpPV4JXFh6WrPQCU9h73
1u4hOwpLL9s1BNbjl1BfEysM9jUMaAItkx5sAWVTclDzHD0aIHlokUjWD8lIPYuCRk/E//ah/EMC
yIci0CMIziG2bf8p9MHq13gGfmWaR1TGorHr4zRfiEg0D5ybHwfGwQu6vXBROHEYiJe4I+hoKAt3
Zz0cALqZz5WO5y1JwrupugOBr/L18ft8hrs+pb3WSGer4i4mr9O921Z96+PSP4cEWi/EljhE7Dk1
YONFbVfaBdc7aXLw+WRwq3TdOxdTvi5puJPNhqgo9NTNivT0TQonWEUS5nxqFUc1iPRoFMG0rXUn
3v/95pH/x65sczaxTINDimH9OYUWeqAbcv6cAtvQv4+BUbAOMhNDUBs+JTomMqCeb707mBeQ6QQZ
hS0i2z7BARgWWCYAgbgizY+S/88rUkUSQGBl70sDdRHCwmvXic8B6ukuYaFZ91HtbtiIfaKvCvDz
WqsuJo7cZWvyqPqEAu5ycJ+YLF+n+dwNWo3Qs2CdpAXe2aDtnpN4QDHWMjykZfYvchUDi8H/KjE4
otjQ4hjHc9fgGsCf/N+nNQBAUQy5Jl9as74rb4b85EHtG5nf8AVzkcQvTW2pfemc4ieQSNS70qGJ
Jmj5/xZTOe7Wg5xkkaqzdltYSUyI6TUpqzn7MjwHfeHte5XWp04bmn8RFZj/VIu6ApEX6jbTsfjn
jxIJ7gEgJJLTl/0wfRvNRqtJuCzXHXhppCuHAFLWaghhVsWx593hU9LhCfpsZ4YJ0teQdCpPt8Md
E9VmYzdBcB7r8uWhlKNutVD79SSs+JZ+eLwyMnPcBmSMevuHBHoYu/HqQic365HWdMXwvwdQWNU0
1ByfbKeiugW1W7yN9ASjhwxNo6NE8jwu264frV3opp9GPaXXbHgfcVusuWnrow2U8IjdD6VyA6Pm
Xx6Afy4U6ACF5N4XBuvWn6tnZwLXHA1MRRyc/fgQBpiDpKl/iTW/3ukQDgnWSr3745XvSmsTpYY3
B9mS6NNbb5It6GJTlmIv6D8d0X9kDZFNKXvcZSwa0jEK1tykSaznRNM3Zl2rFyUrcB0jejMtHWua
U9VGTG30s6ytnCC4ADRqoHiQ3La6CZVW5yIHB8GU0UWPION/O5n/865HU+fqJqQb0tUt8edd4xe2
b3VdzKmXNkAekw7eMTfAayCWUY4CY8pkvBlaS55piJtn4bokycyUGHeI3NMYRu8P2U0X2Oa5yVkC
gj4G3R/Glz8UIw8piTZ6b3//Dg1zrh3+l7rRFgKZtDSAIuqW8afgGw1ZDwVXQ3gAJRWRkhmfHquy
AkDVJ1865kbtUO40aKVb0ojpf4Um6pJMrXqvHkBwudW9t6NnDq2g5lGMJEASbxzCcqzHVnYkPwOW
eBM2T0VGyrOXWChqZ42Nl4iBWEtTLYmvre+jPR6KWGZnFe1kmWbIeD215VOi/UMu4p6dol4+5MGS
tsVtMI3NvN5jLT11jKy2WNGvRlWqMxxU6zwYnb9z08Y7adFUn21gwowd7IU1jOroiTB9qQjW8zhz
RtIf4OZ2ihghkOa0/odzVqanPhTykmYqvrc+NDtYfC/NfHFjXI9hhBup+k6Dur7XKsH3XAWQv4Ha
zTZ2EsvmnooVmMy/HZg7yRiyVuvBEyrKZJtaxjiP46ZI756H+WLN85NUspVMPUiXwOgRy84XgFjO
KhjMMyHuJHLPuwJ5ZBoObC9f9jLorhgothXRhUo7EaqCu9qWnL66cuflWnxmQTPWRZ/lLylZFPTU
cc047JxRTzd+aog28jr34HHO/n0pkhQw55ieGPjOKa1mdSuKHuS6GTJn9HSiYqexuE4jbBHDK2BP
ddPOLM3kGhJT3LikO3CKtej91BAQ3scY7GRoMbgMYpJa+jxakfiZfegDRCQDQ8DGctvsgwbpU+hM
V2Yg4YogBiyMlfPrId3Lx4pxVUflKapyN7UjjUysygqRm5WDkJjcofhwPEO9tQlgSL0Y8wvooNmD
02SjggIJyjYwhLF7nL4C+G4AMaN7ErfBsZ9IVO7IO4eJQuKHSqwvWte8gXGBzl3aoLsa3BocANBd
eTGiX1fzk3WFf/zim/+PsvPabRzbtugXEWDaDK+ycrKcy/VClMvVzHEzbX79HaTrovvUAW7jotGE
KLndskTusNacYybOKSYMNPKt8kDC6lHPPJwdprcuaue6qLF/S7Kp4vf3Q+jZwL2JUmsrm9Z+PH6j
VZ6dW5lRiHaMZzINyrWWeLASo67eFyjc7pqsV9/LefMbepN1CFNS3tmitwdbtB9pL8t7gtWppdZF
QUVapvvlAukKmrgAQKllFdt4LpRpYTw8WPRnB394KErioDcwG4GiIoqQlkqeNSLQVgi3vve1FT11
CHYvIUoVwaexkdJzLfJtyHMXet+wowrrY1XSk5vPEMqxy9FHQSUmM05iFohMviT/NgrtI2M6zazI
Z3by1beSWvn/PXo5/1UjgtEKEgVXIa4SHPp/jL+JR+0htwcyGWiSNqsm9r6BwYwfRkO8e4bx3Rp0
RIo0wh5l0ZePSQU3pxzbW9Mn5WNpk9FFYKXcw5nYOC38C0/qzk5wNcyakvQR35azhvZgbwJf1/Yq
ysq75ZogODfdJUZA9zY3zrRnymNGRzAhzv1prIMfApHSSJfyMQItcCYhaEdWBhi5QRrHyHTko/L1
Z0kWrkP72PSl++54NHWCTjb3ed/iBbSrx9FE8R7npPF8rY8km5Iw1cVTS8eS/Mu6Wn/p5trJ+Ulh
Kj0vB1KI0DPKhq/OMDX4jZTf1XybxGPxTUu6gfZqHp0wZRqAybhop3T8t6WB8V9rY74Yz9KZFqk2
wtH9Y2MVk2rDyF7lAAECb0PtzH5JrfAwquFn30yUJw2noTRs/XSH8fugR/E2iw3UUG5v0YdDNxiA
aqvAn6YuK1eV1NYeMpIEndD+i7xf/Ffp1dVtlqxU3TA+CSIU/nPlGsCJqcj1yijus2YY+IqXclk4
GdVxOQV/V+6GDk+UjGPjbLv+p5B2u9X7Sp2WA7R0OgWF+2IJnz0tMTknQmuMHVs/eT/VUKd6Cut3
QE6T29DPSHobFZBbaJfEDl0UpelfyxnZUXBtiG7CIAEnlhnAv7pWZjwMIRFuU6lhFF1RThvuRTLY
905Zdqy6HHrNQ9NcmnHOCDKG/q6ZP0buUW2dZYWBxI/TwbFfYlbxF91rW5IDzc3/fS+a8+f0nwsJ
XRg2hk306vzz52qwoHOQD3UOjWAxNw2tBpYM+c8U4SnF/3eXFgAxSetOD1k6aZt0zqfmgwGV9hDF
WbxpLHLNGxJPjtaoi3dRlidPb9u1cLtos2yVyZsliYPpcrnZcWcBIXmTk/3+//9TbM9jTcQWWLfN
P/8UU6K7MDU74/6YLSbZZM+90mrNvRRdutKEQhFClIHHS9LzMFaPiRtgh9ErPEuFfC67QLtbmiWu
X+8lnBrSYymEJeJkL2998qD0m679mAwoVH6v50N00wXI1LuiVNa/9BfM+X77zy8HGbVtzxV1S/cp
evznRR41E9GccGDvzDZ5t0cqx1nfeyeyrMarLsgy9NOQ5naxg41grusU9Vzod8ZJq1wTwBLvchhP
ZheL1yIkXsxVpXtP9b9bmxrKL23IzlboF3xfRvJv9+e8c/zPtz5vsNlpuFS+fXsmX/1zZ1n4Jjtl
A8Jc2BOsDa5lWPeTE5/Lof0VRjGS91SYmBR5FIZo58jokOvBQTOvtZP/3jbZlg25hU45a1bwjPLd
FDRqvRh3OsF0V+rGyV6irF2ErXSuL7TLdrRM8C7NxiSzJuzPQIFKTpsyMatN1Upoilh6Z9YWWc27
1ZVo+Wh8rjFROFeyHkhl87TwgEPqqQ9b8S3KkczrQh5c3ytfbdKdqlh9J80MQq5z+7pjKj0btwRM
stLqkWYuj7L5kYZW6l+u8P8e9LisaToZ841quH/WLuitYF/SSwa9icrBeil66oEuToE7VzAc+6N2
yXGNZs900WhvllDuXmoB7GuvGa2jIMOCftOp1EkGqXjmYkPmxKzTl7dlS1/UqJbQWZr/0ss0/tT+
s12xeTv0yhzPhE/wx8yiwrZBt6vbq4qyQBVYFJt8l66gALPSCm+HZ5dJz2qumqllgPSFnLdeONCm
mnSQXssQKzl7Vrz/shc0/twLMtUxvNPZNn2X+sGfU17KxeBnXodkOyUPvGP0KtCUvwkXUGKvqxKk
YEAh08m7o13ExLPNg1hCFIHoddSeKdPlv3zLxp93PW/JoySDXhHfHmiDP6e22nIgoQ40AOfUMlt1
9rWHLLUpAhpmpLg86wNx04Z7xAF2Gz3DIkwvJhYoG/7NtGGb+p9rNdfGo2v7NLBsw3Ftc379H/08
whCiUI1wRmaIaqo34xX2bDR05bZtWWZ3zdQfmzC8hjBdT6pJ7VNoZM7WzyL7wcswneu0/TPsxus8
1oNN3PnyUhdclWPHVJk78mDaxnfRwhNiaxFtRCnk/fKiZVOg5CpPC7iJZYzrVga99eJOqIqW00wz
Xj13yGfLZrilPUhDZJorbUHlbXvLefttZOSeFw71Cmt2vtc9cEmSslh2U9MhwCTEegD8ZadnEZem
0cOMIZxp+VkUdwOypcLbyIEs8kaj32rn/h3J1dGH3wGMkVTudlMGP7MUWrEBYT8v4nK1qWo7WtcA
Th+/GBDYib2LSjv/Xp8PeZdazKD0G0T9IHLtwUxyKvMtgEoqI/O9HZrek4NAZe4B0ilJcAhsyqZS
9KIWV4+ZUiKiGnxSHhQtXRLgNEw4HmiqiIlYICrOxrPndI82w9VVqdJ4RiTENK8wCgbKW1OXCtYR
KS9bEbAbzQM/JhaL/GVNb0u49vjpFnrAZMDqq8kdeYrxWbdZY9+Txlp0YfNilHSWkB365yRNjH2l
N9BvrbZ4doV28WQU3TczQupLvjB5VrQdMs29Rb6/9pzYOjWRbe169DyF2/7KmsQ+BKbh3aClxEeW
2lxzyFLIT1TQCWSLXBsTpLwQOUWGSlicpVcVZ6uZfj+Kzq0WnScLxMNqCnL2fWx6zoFTTZexpLoT
WzEOn04cuH2o/YdG8bhdjqwTykc/BYYAQU1CrU+GvRuN+a7y2++Kqu+9DYxq3UXCPuJ9F8ca0BLN
HgtcK1fWNF7Yjol9H5GWTIw4iYOE3IJtp7ejka+8hcPsHSzl0XkBorzT1EDARAwBLDE9uny6Z740
ZLVjbanzHRuANEvr9wF+KR6x6dGpS0j5NR3yeRn7ddPNjzRbPahaL/fLU4bWMnG6w+voJ9+mqrS3
ld9DTCj18tI2dXnxYX+ha6XplMU4h0RNSKjKAyhNGn5ocjYm6r9KtLd6Pgy5d/xijQRBTJFpSIfL
6OXtQ5aJ17h+EqkC45XU9Nb9uAIVNhC3NimS9JzcBE9c+Se6Y8YjCyPjUWmkYZROneJDs3X6NRw6
m01xPqjbcqYLdFJBjeg1gmUxVxIxTAXX5REzh3MoA/3Jkw5r58B/ThNyikbRRXsAV+/mUodvnpRE
KYc9z93oeq6d9RSQ21A42Yl2W3DRLAI/TTLGP3CEq3TdA0ouSyu95djdHqVVaGjJ7AlcWAdXKcNw
Hlzw5cgTbUC/WrVtD7wCVjEfYR4fMLjs6rmRY3qExK5yhVi9RBm6tuuW+maShP12MkwJS1qMN2H2
xBVPzHd488P7oP/uhpM6xoLaGdJbtFHLOf5j+L6q+1wK77lf6VAsU3FpShjUmd0LPK8Wre8MraTj
Ns5G2voNEIE6LhCZXtvKRSUj6sDFG5i1j0qgiGyyh8KyX75eoxjxPVxKVPk4rZ3GVOsMUdqKK1Zs
B7idy3/XjHb+MKpbNi9/XfSY25hyPu+B01QV0YUFULZuUmVs0lxvLxk+Abo+xnPfiOypLuCI5QxM
syGoHT+bIFZgxYHbdlJqP4MCuajq/fuKVfUV1EK9DUYAGsnsQ2viESRyZf8yoApLuJ0kAuwN6da3
EpbiQ+lm1b3mceWqx7+f1TwzIsADmdsHQlt75RQ0xBNpHIqFjpCSERjYUbWr8MHvQWrBKwyGd59v
/hvl7ZXLtuV71zxFOHefUpHHa1BG46OuSB6KjbbbBroi9iudKiazefMo2xKYY67tChvqdzZFQJq7
0aPJBv576wTAA5f7LhjRmFjViEp/vgPLHjkBlgQfLpwPkqRFP3dkvXnOa5c1a+1RaQjmhOVZr0UE
CUsMT8NUUuTjBQPoWO4MwQc5qu57AYHgy+28WJ7d2fe8PPKBbzLK9NBmwsK8JJkf7jAlAodEAUsx
tW0oY0GYN8+qegoCM9yPxJrn3N/ncj6kJmZ306uIMm5xajCTP1e+BuOGXQd4ILb4aEWcBAceTpq/
oD3cjb3n3ZTm/OW3kEeCsBzOeCW7TWaZ+mo5XV6QQfsM+NzcZy7OjlUfGenZQxrTREq7sOBv7qKc
JY5YYC3D4EU7jYphpqjFgsHsXmRAQnZlALr7mv/oxOj7f/5RdUp6UU+eHiwIz7iMDDpqtTw0u1ek
hxui4izinET4Gpf+pweG+vClbWvpWqw8mtYh8NGP+YGeWtl9EIhyXRCL1oRO99I23XTfimrXaQoB
LViVoSYhcGXhF7jTBvJBMyj7GI1zykN6VX6ANWDRreuo1JOkqe7Lvxr7MwJt/U7gnrFPGm6efqZJ
VmjhNvS4L33hT8+uHdmorZMq3dp1Nl1oVJobvTXDjexq+rh6g8B3XnhFXTKux0QiMXcRCXRB9mYC
9CZsVnin3O68R7tUL4FZrzsNlDacScI6//FQ+WjHa9399rVXXLaNQ26LYxgEBSM1UZ17sYxmUvdB
AUvP34SaaGChmh7IxzG/LaVeqVnq3q5+1EluvOJsIhSlZUYfTzLU5E0YiERQpyWbTNhIQo3SHBi6
dXtaF7BTqaLj8MyusyTfibbSxsRizOujReZChFC97SmfbjJHdeR8CcQFdUQnQqua6IliPYGvkeWf
nWUpzkLeOOXwVpzKD04mSc0eaYbHbFZ/RMNoMibWrCbBQHwpWf7WtLTue+C9qT71Tnbo4QzQGcqX
08xp0fSmNh2CKTO0VUoTaOcEGI2KzHDXSSYKkgDSXwsehd2o+gKlgLkfT3qcvaa9acBORKVp+yil
5sWcVFb66HAm/fFeKYz/rtNDVJFdcKgkZqvlNG7c8cE3pn5fUXgysjkIydD/ikfaMl+XBwpvdKwi
I9emybASGt6VZvQThiLQ7jUp16uJhboRN+LYVEjHe9Llg1hLNsBb1fc205hwfYPl7eBtF0lEmUnQ
RnkECXRWSAz20Oxj00biO4XVkyr7D39svDcD5WLOOu64HNL5kYr7t66JrAvKw+TmB+GvOrLUt5AJ
lKu4M3eiqtQ3Nwb+oscm1lt+CqnKR2leINjHl9pIN18AlZ7+w3d2DagnoDQ/IDC1Dz5dx60OJOMl
BGMaTZgsKDnhtnXC+j6ph0NJtRK9YZ6+Sje/s00YBS3d9f1kkrJcEdD0HCB0ZDBwzg1152to+BGV
8uihzrLq0Khmk9uJcamc1rhktNsuy2lS8F0MWf3DpM58X8RdAVStYrVs0cxdTpcXNPnwJVhTXr9X
5B7fQZ7Of07EnBi5+TGN468GDMrCSGjK+NVj6/SY5GN9ZYFGIE4VJ8CsZo0tHn1CA6VjQRIqm33l
2OWqVY6OylFavHPSKet0sLAIIwsF2lE4xZZVHA6+Bg4X4RkkXpXmkRv1a//EqkBudJs0uYDE5Gtp
G/YucAl7CSBNH8IB3HQYhsOl7KqWSF99INkrbgkHH91taow/J+6yC8viiZxss/lR+tG9wR310seZ
gffHxEhAjGQNuus5qjQAypDy6CLNysAccEdX6JzOi7PlVdHKaQ+rTdt2VO82lNr7eWUP2UsExqsW
O58F9tOrMWf5YSpb23kzPjXl2O1hfDurWfhy8uYdzoB7V9NkelzOlufdMbVqZFD8CPqt/33o4XQO
18tPtfqP0PH1o6Nab01lh/CozA2J7uDgzocyoWcIj5iHsS7+/P3L76h9+UsbBkSnc3VpqTNVqRas
xxK86jiDgOoUEBGYLHDPdkDuYrKVjueQG5Z6N4JCt4vFtQXuORICDdfWbR6C+SBygu7Yeq3yvKwf
kyjBriKjj6AURIR11kYBHNrqs5YnzKvfh+WUpeNw15bmSFkgsK6NmT20ua4dbEebuc+VdkKmEW6E
Ufc7ZmfrhcZeyA623ACXyS8sy8prYjvDXYL+cVNMdQKiqRMbNOLhJrQt9T11nQP3jnoRebWnLtxR
3jcsjDE5EYBp4HzOoU7Sbds3gcYqzFW9H21PJ35hFE+QsV9SvfZPuEAesOBF54XLxV2ww8/GtW8Y
6tokhNPAvlRXO2/x99T+bf63yJybk1rjsQwD7bUz5Ksd+9q9B27q0oT5jwDMAEZQ59O2SaFK0+gl
Def0kdoxjla/9V13fHH7m02K3FuB2Pca9fEzH+1GD2r3VyXZLsyErckz7x2RAiquqPu5ou7uAFBJ
tMaD/yy6bCAKJ8VbDDr+2TL8bK8M2Mu6O2I4YUcc1RUbphB3QlrlkExmC+BgVt9sqIm7doZiZVKi
5iTGmCwfkEMTjKaTGrD/YF3Ln62cpLEQQvhMocJcNIr8Z0u+ZoIe6qXVxM8qat6iLGVTRIufjeQQ
UoHK66cQKfkjE0K6w0Sm7zzPiwHI3y3speVpOo9wl3yUZ4HoX6w0/EZMoHaPCcOGBD0T9IyADSxG
MPvglTE5GT5SFm1HmwLgUMJMnQXy5kJROKLOh1wT0tDBTRA8OpFfvo5g15lrbfZUcRG9c1sEkP3d
kvG89VdOif+nGcYU+lNV4DtI5Q+yWPbeUOuvekupwGT5AU28+isUmn6POBfX5PwIdTGBlHSs79ls
81ylswtPEbUjmGNkRa/yQ2o+xL3M/cTCBB3Cr03cHGm7T0rtYlhldG8lI05yt2cjoMgm9jsWmPRr
j2nHL/PyUMORWYd7ITRGvBaxacOInBGdtaOiPew7YSS7tMHDK+ZuTmusu95Ozm2WERdbVj+4ViHs
GVFPqSHbJmN7nLtmr2meOqt2nPoTw3P0arp4QmILVfnyatXqH0MpCrJIWJbMy/VgPoSjUeGgwQWX
+uyP/Ghsdym/mqpCbGwWMoemHjHDxU+K8vQ6ccr8kO+yGbFVxFBNIqvqd96Q8iEXhDGpSiU75Ylu
XxiG+UKE8hVadPyByQB4ZKHye11XlxFwyRYqxnQoy8E5hhWLttIzt4Vyu5052dWlckd7MzIVPgV+
5K0qoX1L0qi6evP1kM3XgzZfD9GsT0ObTk5Wu/E9m53gDGE0U1e7tcgzVNwm7OHkCPiT/8bx8/3f
q7tliVeY1alfyJAyBYVRJ2jdkL7HxZ3ZkZ7agug/xX1vP5qB5pxJMH92PQNGW+w3Ozii7LWzAhJz
04hyX4/tj0b6zbPvd9neZkzbscvfR/jI7js/Zz1kFNWviK8s6X41WtqvzDwId3Yli+1YEiznaEn2
mYu1l0Ohie38h4RQsPZ94rEmQHvXFOX0nfDT/O33hK17FyAh2r2jSAZDDsx+P06dJ9Jvg6fQN55z
putLF2r9pSyJMPO8MxKz8U0rGuLuHFSmddDoxCrDpDK61wXkKQOA8E6BC8/KjScVtY+dFATkJf05
zt3sNZAGI4A0HqO6exAzxC0jRvkusNSmRq3z3Lvdnef35alnfwtnpkHNVLYaIujCzE6hHRQ7TSTi
YjgRIfOp3j4uFgJd84kkGnYD7qeaUhF1LhBBrYgV+pqi2i6n1gIL6gd7/VE61XjxzTQEDmw5cEXK
Eo5T6XGtTv4G7Vl9GWuCkBlbWRFnWA34Toad1hBUPxVUwgQY3O3Sv+jT9KeLBUZATL9LlMWdiVNl
pYP38VCOfPFK88z6zL2+p3g26efKaPvDFDfPY3dNKogUq1BcKeJKwgT1+shJtDw7dVeI/M4LBQGI
1xWJm6FvRxcAndXrxPCrZYwbTtXFqOlhqaNKEm+Gj/TLromQD71xhyJ/OtMT0dedmRrrzE79bYE/
WOCz6yHmziw0K28RVBWk/iZOg4m05681BsAyMPA/AQWAAUmJUqXotRy4C2DM23a5DTrVP/pXSA/B
zUiczTIl9E5VPMhGh7JrExdrM5OrESIbeEh++1DLn40CASkbp93TIhpfR6M/SPiSP/SY3llvIYVg
ZYg9hLXScih7K2Uh2Tmb5RQZFQHrMB87a0DQtKiZRjO85Zm57WjaPhmC/r+rVe9Sx38azGXMUk+a
Ky2GrIBCNzVwSVQd+etFdRU7uTi2C0FWDH16gRtIvCcr9EPtC1CTQ5Edv94WTm+bW5wYqt5r4rvI
nppzxWVJqn1FW3YBdbFjSyltznd2rvL0LMFz6QMcg4lGPEvTAUNal16+Htpaml4yA4kkuc0V+i6M
pmGcm0dCaIsbQy1J3Kry7MODQV2PiLSpoZ5iNtqmnfVvNPa6C0q/QzcLj5aDnxjaRvDm7/5+rnV8
dcmqaNvolFAprtME6HEzrEU8kjZMkNNWMK+uGdBbFjZJfcpHs1lTKf+oWis6L6Tl3iYQlq4D4OlZ
21MY3YBCLKp3JVkrGGTVNyux8BbHSb22rKg4Nz45nctOf7QauKJ29Bd9kIBVRQDybDKCZ1vOULxU
gaRe/t7J9CCjRCFRGfOf3xpTuoc5HKwcwqW2Vjf0KKY64zltquaIp5pxXfXFQ0VA8LFMyD1zm7D/
YFe9mVLT+VYFrty2cxusiAST4by5HbgQ/3GQZn/LAdKfJ6n/JFA2+KUnP4d4fJTMUMeOIJ6KQfkU
G6xg8CaQ02GjljHG3N9Oo2J+Hst4jwwlepDEki+SUQ/Q01Mr6bQTVDshH5zTKzUdG7SD051i6nLA
7POgy1kHlBE1KnnLX+VNJ7Xj27LI7MQ3kbnZjQSU9n7ANMnsF568ZcFPihaq0/nc/XpIxPEqxSBF
tnx5kZPSr11pdKtUSf8Ydzqtg66lkz2S+7ru2JJB95khU7XcGYg/jyhcqdXNW9xa6RARBi090+x6
ihrlc2OT7YGeBJUFKPCpt/+i/QBDouii89jV8TklHtgrGnaknVSbxjXsVboHvmz+IqnyydX06QVZ
0a7Uu1/L1ydZHj2SxbRy5orrfF0/+BWjbLQmmwECQqU5J9eX7YeBPXAlwyR7Q85PbIJy0+MAlHqd
wAFfug4pVOWbmZunXppsDiBG3Pm9Qv7qtT30DY+WO0nC0BhKIJDUfgFB04jR+GszCFVnWeBNFYSU
vk/+rISsLfsUYN95an32l04oH/QqiM6k0L0Z/B2vLNdp6trZw3KmT3fjWOavWaB38HSxIHjZz8jz
k88gw62nUu0ttpJpY48OOc6QIa8NwD9Hxs+Lj26o7Y/YHRVwPIgAKaqj01RjGfCMNriSotBvbCX6
xyKrSAsPpv410alotgUpHiE5mxt4FjUBsehU5nXgMp814qVujeHF0PWfWu7Pq4aYzWx/qbwHQOHq
E9fpyNBem0+wj6jE10Oxk3axa1pUwTbxb+fE9WeSNpCEu34aYOrMTy4vh4bwziWlj5U9EbL4t89u
eVTiZXe9DuxwLbTsE4FCrlXacTCZsNlRzMfCV9Rc5mcdsp23k+xeUwJFL4Wt1xc1Mqk4jcQWPp8u
LxDJWBNX5NQ4WmrhH0sv2yyv/v0j6UAztxm1lwHm8U3h/ThoBTiVIq41HEY851ljd+Fr3KGOgkGv
o7FM9JCE0WrqzsOMpVoe5e073Z8W5rVPo6D0vO4sM93caooMHFsfciAH0EtCmvEvGSbPg4wow1ej
9kl/Bc5FXLkIElNys4UTnTTfzM9/H6wEeys/8bkUHMNcn71amEfr4aRKyzwNrmPdCeV06ZsZWd39
wLJh3XrYFpfRRJQSjV0JHUofu0MvY3mXhVwkUZR8ZlkJRgwn0yFOcVzaOv4LJbpmt8xDXSfS85CZ
EGm6CxDBbONYXfREjexQ4EM9L36PSLXjDrnjADqEUcHHTi/f2mj09r15bInOuRMM6u+jZt/KsZj4
I94YU46hCydLsV95in0G6kFRWx/17kdIOuM+LQNScbr+MAjiFht2DkeZQmiOfFoUuiIBy5Jt8+6F
GdJX3SHQexY2alP14HUovGfOVjaiKEsGDIXumFwGw29+IGbjXqiN8JIw996ExmeeDVZwsEgjILyd
tsPE7mdlOXQwftd+2cNvOos+Xxxjkkc6PmERreUp8XFSdcGAnVbi5qmsgXhqIFO+CwpzmTuXArg5
eHDprPKn1mv+qXK8U5fQYKOCKk50lz8yWSs6JpxV5BGAVbNroK4/AvDagO18/07qyVGfy6aNCqoN
OETahh1NAQMz1YdW8ifWQ/mL6vZfHQLcF8bGZFuLaDhR/u8umr2pieCJCZ75Df6cHIq8qAFY/czz
qGoj+sHRz0rdj35z+LK5Sr3E9QGq2MqG6zBXMpapaQBd0FmIPkNRdOseTtq50dh8GIoIIVHGL+M4
dLuvZneX9fGptI5d3jivrUKmhOWdVNjGPKF4EmTalfTAqY6dGNmoruf47qSJZXf+vwUlE7TKKWCn
s4tieS4RP5knR8RIeXSV6FLuBtVDByeuDJlXvWn4tWTtCfE8V5sPmOSRH8+nsQrSi0hY81lyq1pE
D3cDnX+2bBA+qHjaj4OJIH1+1XOz8GRJ1ij03o2nEnW13/oxCa41idkjHAhaEOYxDmC4CKS6qeOm
L/5AiJFd59WB5qTzQJDAtCqCMHh1QnuPGM+4y/rB28SNp6Uby0NT3WtiM3TWmzZXyfz5sDzqPSsB
D2SmZ5p4r0g3pgfpOumtFla40kh+eNeKiBjwTJwDCkeXwghwluFeevcD278bIMGe2t6PX3RM70YQ
GMdF5mAlxCdQsTHVnmnNYumWqFsfaTe6Pdqr2aj3MU+DF2K7aUeEhFQ58Ch9h5sHhPDvjV7sw/38
e0G91By1Ih53kONepKfmfAGpDYfCGR/wDHiNHq9o9w5YSEIWFHPzb3nUO/X3jrwdmmCU6ybXCK8O
oeqOdl1k7nRWVgmx8iuWBeJcpeMBChpBpHNqSNQTNeYaxUNr6MahnXvP1IdxEk7FS+fAh0Mm8H2o
SeNoAmP6B1w5NiZk3UUht6SGwQi1k9HA9wDNGRLwrTOaiZuA8TLU6hKVfjjV57jQT14d4FkV8Mz3
DUFTq6Jq0nPRclFXrbl3+jw4Sjbi9axfXl7LkSydq1peq6CxOvZDwcSIoKOQQtRy9CR+69brol2m
wfxg4nz2DKKOvqr+sTen9X31ytzWhI+ehxvN678lkcGI6H1oKnuEyoep0xIHEipgrkpc5rkZ/rJi
xZasJlpPVEpd9bpFjpCkZEIFY2gflkQShRG31/Lo6Bcp4mCy21aNZpiHVEdQvexOXW8adl+XypdT
GpN5TG2B7Y7KRrm1JuKf2qQi+5beEG1Skzu0o3EO2W27ADNCQK+P8xl5ZHRUFxx8R/3igdTXBzli
1hYRCQXLPoki/LhbfPCDE5KtYZImubhHLOp658Bq3LWN14L8YdYnNPLjc+R3KG7nvklQPWulKt5S
X0pEDnHO9FBZm2gKtUPQJc/ZwGUt5LANW8M6LU11L6QME+bxdKiq9LnImu8KX8O9kZFxZlYk82m0
C9k6SrkH4ZWfnMoB/9RYDxpJ59+ko7G1Z7cwZTQVZ+LWIsMKGj++q9oWPFxUf1Qm5VObneAz/aOn
zIjKg8+aamflAaooiqO7heSvZ6ThLDdku6/mhn414f/hfaxhVHbfhnh4/Hp5wkSUaR7AxMrVVtbk
ygOOoK+kodbVXgFbBbsINJAdFgdHms4nKEKUOofQD7JdjSOd6iJATUydNZRpOW00t/VfhxEAA5ke
XmuCljLkrSQ7bhbwWOUykKJv/spPQJbgf+3HnUFEu5pPYj3BpF0nqR7ujSIlwizWrpR7xJ1WTsFG
syH3DD1tpiGZ+wdAr3oTGZaH2OlKHeNVz2R+qzzt5pEyeKSog1hkqOp3EzfoajlEZeduvmzufnxV
lMW+RA9osqB/sPZZRTNJRdXCOCz25MGnQxTQmwTkEVC/aLzSuNjajhmgvErHPJAqOR4W5wO930aE
5U4LOhsmo35cug+LF4T2ahr63MpzW6PP+xFIsKd2KcKMTdwSVdqMI8DjEkWQFUebIQygatBQ/yrF
1EiIDlHjXlvEP98CV2WbKup/IxEwcyWJHUHqrKy3qKQiW2mes0X4q56w4e7sZgK9kcHaW1oROuit
uAxR6A4UL7VcvA1annxGGUqUnjQat6JPuNiNA+Sm25ZrHj4SVkn4xvIkRSXWYc0qgsDH9rwcIl3/
btISYUnusMdLprQ9xBbSuzgAelQOFxelLgNgThbQIp/UE0cZ66Rh6DPYoNQd0XhCVVu6bxl3W24T
a6nfmDudh+XWCqTNzFgM9zJYuwKrmNsF885sviB/eV0yfIYFJlNhaAP2Lm8COIbC+esaC3UtWeUW
MC1mT+uum0sSoZlne5nBRqrnkMcWZM9psiprHze+3GByhX/DnuxA3oF8IN2R3u98alSgJhfKSRRG
xjlu84eApIOVbAbnFW3AgWI8VeBarRdLiWQfstFoDz5QvzLvls+mavib0rzb8dHIxr93jZwm+qJK
zJz+sat9/x+nfAHabvldQ15mFIlY6w4ZTPqyd5LT1NR/LVdoifSKrsZAaaxIsOs34QB0wbMuWvlQ
Nx49/cFqg0MCqJ9w9gZ2ECUhal4dQQSPTADE8zAO07G2KPR5sFo9E6yBP0b+DdvvT4oyuyFE1+L6
kXtKqu7DdAK5/VqthcxfWYYdl7Ce8pz0WfhIc3Wr1dZn+z+MnVlv48aftb/KIPec4V7ki8n/Qvtm
WZa3tm8It9vNfSeLy6d/H1KZyaQDTAYIBMl23LYsFavO75znWNDeItP4L+NaHJunNmSgmVU6o+aE
tCE/Nc0zYWlAHYxC+PBmmlJxVFFRK2XyVGQIstB/rH1vZ5KyeNoKZJ+uGTnGT0GdJY8gyIlO4H4I
kPlu1qkobv3j7fKSToSktoNQbjgQQIKpHuFGph9z9IYyoeXP6Kjw0qYujkojL+YXfYRWnzx2XhN8
V/yJlCSNCe/nyENoWCCER/2FBk6qLFyXMith9CRY2O7+eTPbGeaHWWc+K1NDgeaXEILDYgLaOv5T
S5J5G5YUx2dma28CncusiIB1z+TxkarKugaUPyPI3QZPSOWwYkClgY+fZPp5qMAPd3gQGxSGXdTm
4UbqhJWmJYkqRmuZhVGwDiAPQQyrCspUAKDj+yzKFXz9kaPBNFRmrTgWsZdva6KNb3H5VHl5vsnz
PmHYEj5qIle+DGDgNSfthZaZGCswWqHlTyKV4hmRwgQywkRgwiRTpO8AbDV410waTUD7iVNoXDYK
SNY+YZ1dmNEPqSem8gyz5yFqTA3vRJZzwA9c0Di1TzBIZOaWY8Q95Bhs39Ik9AI1ZAROIvOtawfm
U+m9FbVUvwh1/uj5o58VrMPsXOtymdEI9zzfow2vQs3AcL239LJbzBH/1mYNqszhIUlt+Sgalggr
iS+8VBUMkQxp/d7+VhWuvmumeEOgpw+YHIb9zUdW4rLgHe8fQdxbxAr14X2MsZiqvQIqpmzFubUz
CxVwqRMK5HoQqHs4NcoqzqO3gEaHYuk55TdHVM5JgAOs7AGSrV2QN2U/splFJ1OMYtep5KNtnzek
SSB3g4G9uIBJwG/NuUHAnV4GhZZsplLsex+kiy+jZj17thRihpv5nm+IZNMxPF365fgu7ba/K50k
3HpBDH08ChiJyurRK/CbDbXGWq4k4gAIR98OiUHOOmNQQYpWe8jTSHuIdXD7LHaG1+jbGhzssuZq
sQ9d+vHmBSjsxUdb2cQzme9fU9e8E2P+qdKJcB9BR8HwG/N2yTB9x6bwdk1rPjZjpByTQFIb6vAN
1cTNv0Ea+8xNxt1QYJYBPbTXEKDglgE9nAqh7gCJUKc8hhc9sSRtdMmPOW4qbfNDjWpr13OMxQRI
nYTCvhj6f5x+xtLZQaiLv3lei+Wmr/JDQevgorYsmpsnYaCxxo9WpZE1daJhFfc9IbcyMBd6DM5u
XnwHB3ZJFlUXDWlNmlJ/TpQ4WtWGIvYMz1MqjFJz2YNkpx6kLRiFYwBZjYZr7ey2Gh5RoDdxjKtK
z3NgP1bSXMICBCPQCHuNM8V4VkKqC9PgG1g8yuy64jyf7VngOUR1j0r21U1uolSbfjSRotO2AknZ
ULbkaB79pI6fIHPxxpxgc7elz27151kSL5MIcIuHo2KWxCnsW8K33mpq2e7bsHFe7HhY4xAf3m0f
iyXmNmWvtAaUoMxhAqyaF9t3qpUOYu3IJip4Mnki6O24qL4ev6ZJ+FKkUf82NlUEzzwaH03KaNdy
CDeebA9CWiY5TuPdwpmCCN0EZ1bM4Nx6Gn3anp1vMzUnmA32Ehd3Kp+CGIMDBRDf+hbTl8rFbqW6
45nrxLXsS6QE0mcPqe/gDhZCblvDCh8TGNucHO50qruWg0sJlJ8pb7Ot/qYTDEWhAueUWIPblO72
oT8jKKYbHOBU57UOcYKoptBs7Mtl7zbiYpMCWyYDhIUyBUea4v6/M5TKfEiq8cf8t8j/++Mdozrg
kSETAJ/+xxm5gh/xGEZd+Sq1jtJY78NsMvOceI5xVnUIfKpWl5zKMDFmtkTh49WxYteJr5VuKom8
i1+F9J7BrDDEo/stoulxGaXwBE2bhEIPN2BtBvqrEmiMcMLKDk6w551++GZBNZIy73ayaaJtoesw
IzCanVuUoKhIz2UfNuvOBE4wTBcLI0UqxZdN21mo6/te6h9BQhpTL3l74gzMvoEYGEnmvmpWY5Ki
p6Oms5rshZ5y8CPIVyR3svyqYV9exIneH2Se4RwrsvoUeelD5NXVZahBx4mWZmsFI+5KoRd5Hbu9
dTA4eC/70CM4h3i+rYQp1oVb42+w7VetdKoTYkl96vUi2TCdpzbR/ZqTK8YUX0n7Olzw8vGOIP08
cJhbYGbJOreM4VJGxgse2OJBTUA36br7adFxuvN8fIezDvKnLCJ1ZVOoymm0CvTJ3tgmWqmhRyIY
KTKT94B9pzlGglNd+MWrC8ohQugCmmM8c2oVu9gxOa0NAnNcno67WZL3I0y3kXzJfY4D4bRbTPLK
3A9e3y2d3O43+ShZRidmAUyOdqk7OamdMLkogQgoq16bXUwpnFL/cSfO1qoW+y+R0rT3AbxM6Jkt
pz9Mb/Q4LjQEpIdoaN5cZ5K3XCybvhc5p9uuHLfrRGURFGCXprGsVKvb2IwxNn2QJ5SmQ5Qx/HMx
1cgSJy9O1Tjqi/mhBqpmNzLdXok9hSBlRjxvasLpPR1DJB2G7ZaAdPXEHJ/hZ2rmX4ZyHbjYL295
nNtaZIasc5HhqSeZpOmqgO3wZHj5k4gZNWAteRdOwKYuRqUpS0wTMi4e56cGC9waQ96etbN+kGhy
gHKSF6Z3xvNoTFBj2fKCU8LJR9O0WxYrPM+AaJ5q/jprodjOhlw3JFzSwaeQ/lfTxXczRyY4kni7
eAScGxsh3uIoo/ZeZNaj0lj0v8v+HrQb1YRAoJg/q5ika+oHGsILlzwz8digDqvM8/dDGg4XtvVi
1UjLJarU0M7A9W4rhMOk34Z8XXXt8HAbnXkQbFd+TrFYkyB+4Xqotuw97A377mE9hywoVvjjYduM
7fN4mVlWWoJzLhqZPwRTG1rk08bFfIysUIoPggxbV99Td3tybDM9zqKHX/icI/kEDdoDZwCsTSXV
2SGb0UnpxWxlLEKCdsfIAB1NmeWNHFEjB567Of2k6h2/twey0NMFbpyEAVjtC8LKZvRuOAHwtsH4
wUX3DtDPyhS5cZqpol4JdrEanbNRkTnMsgG8uJbuBqh5G1qQnKuicnwrLFbH1t+nt1O1j/PIMWyL
fzA/mF0QPajkbzDYq3KdpSbGJ4ZPL7d7EfaleXnX9CpeFH6OeTKp7GvMhv8GYph/joRk+AqNa4RA
iOtF66wjs7Vq3/jlU56r6w6vKvWP9rhitQt/FKOEx1vK7iBo9kT0dFkwZP5Nz11nnTYMdmeVmh3k
6vb8tI5JveJ05dEiH9sQV5NDr3mbSivrlxEj6J44aM023NKXYUd9UKSXa9vyva+q1K+FKp78Yiif
TDf5QQFj/EEk6kfXl5u407o3xU4PXN3M12gA1MmokZl8H0RLYJIrGOXJgzQCROzBJaTT9Oo2y23r
sXVgbU04Ay/uk3uJGxAuLSR3jWvWBhzDz24qs3KDyty5tUvLRZRe9H7EyM8J+6aaqT4V90kdmguh
evLV5zSOPfJ6Q8M67aUwnGQR2GPywnGaZy7Lqvu21KqdHjW0EbTVSmHj/Vi6XnXw6TZdlJOFb/6Y
L79ETvtfbYkXtUxMiF3Ri0/kjEReaby6OgW2qq5EJ61NOFaWcYoNNITyH2LbW1nTUMhWnWF3W1to
JYvuZnaOw/l7S4r56OdOv5gu1p9d9+a1Phu7YSSxveSEMgIJL/C+pLpEqdVi/bEXqPdxQgdz3CDC
h1TpgFwhY6BO5BpONhgXp+eSUp57B6/KURZ1sFbzTn+XkVi0bZJvOQ3jtJ+wOMKmaaH3DLkz5ssE
cTIj943rkObq0vBkvPerR4jTxrPnQ52NmVGviCCJbeVHnOrDIT6ZDr+rlon2waw6ZkhmcTcmmbLy
CtABC81JhsPtrseweI1c1yzx+JhVWP3AjUbRR5ltmyAxoTMzq53WTFUfWmIjZ9EW6rlklL/tYB6c
bk9gJzD1iwjjZY5P+JYMsqgZrmzDXBfTzcxY6Wh6UI2dixKz/8WAH+tqtr75HMdgOKdKjG3eBeDz
5yypYeJBbSaTnCkqlbY9IFU2qZj9Gdy19TU1Ik5OhdMuEtBPx9tP5mI+9iYL0py2qYMxA+6vypUz
i9eJSscFsOBdFyRi4ZOvPplm4u9iZpm3e/NBiLRLzY64qB8CJ9COOptL4t4teIkp2elmWLSCYJhk
y+Iw04Y8lSIX36dvJtJS3BalRMq16bUZA89/BW+ZLjgxWd89jHwuV9NnWXTfKJ4iUJ/5Yj3LfPO6
Iz29XpW9+D5aREWk1VpXI0+SpRPnXOtM4xxGqrpUbSZIuUFoQcMmVJPCaJbuWFyN1CBpr00Qd29Q
KNR2jR8UHTeH1I+bVZTW4TYxqhr9MK5PCTxUztlUsoa65i355sq5JhrM3ppTPuLCUcnt9Gu6kwGc
+hri5sg1KZs/8tdPKV11+5r5i9G7GPtSW5drdLxHY2Zf/CBB0WQqvsbGWbM8RNbWyJX+RLYFaxYi
1BsvKWK/1BXdu04k7tHECmYaQnmjN5bN2J+o6PmeKMBHR2Lt5PeOQudphMx4b02eKJz69cnQnOwZ
N2AAKVEGd2SlvGOT5e8e5+XjfBOFOow4/ECQHs29DArCW6Vn7knCoEU27NwrLAvPsaBspbFZ6xWw
cnfzw1io37wejti6stm+wRPN3szIw5+FfXJQFW+fTLYREprtYoioQDK7zjgVOmaPqDK7bdJSGuFO
jv86lS9Jm7rXqgurVarWzk7I9jUai/4Qa06EXKKqVzqtaGJFNNf79QysRIFNDrwgY9qNKjBEFv4L
hNp12wBPmtVkIWilbMmM83qkPszGsgT+zeAFXCyhvDGM16WZokd774Mh6ZbFs2wsS8SNrayKny4J
ufdB6YhsA2G9xUxbW/MZ9iKo4VYTK2pOyjd8Vz+9hJ+lS7qrWhXJMugIeRDDTJY58bEyTJ/76YEi
+fD8BX5nRbd7f36pWrT9vVFn/Yq4VflKmHgVTRATt9HtdVL1yb4tkgr5rlv5GjouSYGOrgIapIFb
oIHbEPLTTLJC/+1xaxbrxzrV9ec2vldat10JozEulRhgFgTjZz6orBeFol5EnNcHhe6STaRh0vEY
DO96tUsWsINCFuAWqo+GLN0Wd4kajBM61F/nLZtcavuiV7UU5QLAyXAXlmn0GoRgYg1GQY7elHhj
80Pp+vFrQa0z1UBULcxf5ZXZ99Zzsm3R0WliupRla9MFZL5pPP+p4JVz9GP5x4cKo7lCR/SOiTty
ygxM/4EkRnyavz4WjAdu2bAm4OVIU277CPZ0ia8GqJhOp2kWd2fbtiRGHSnPqcNUkn1PvDKnj7Eh
fO+qBOh/1VPNRbSX+TiyXYzow4gT32FXVt1S2qSO6AyRj3mNh0e3at4qfbWZrR/zTRPRDeoYJAaj
NB42Wftxmzh2gaSyvGicH3S2mCjJX2WEz4unqnsq8eAuOlUPd0qPv8SdbpTOAG1p+cgxJKfijC1D
MWj3YWqIvY4mCfcRL0fXSvEej/XOoETgpdL7HkFXauuUNPZBLT1CN2E7eeREJPD92fYRhi6qUdO5
y/kh0T24WumgUzjiVps8SsZjnyAK4j7OGWLY9ZtStCN/hmjFHvghd6Lu4kYZU+4QJYayFqDJrESV
nhHKBEo0by9rUw/WUQADz2z07jTfC+aHNpcGXaYPqOfWVQMOZvrJtnGvdakaHGK4kUYxHu3y4DDs
WZZGztlmRv+QmH6Iybtuq8DvsH7l2tsgL/poO++RNTJ5sR8aqj/uBNN9AjQEfxZdFQeb+YNKUAXb
QcHUGxclwGdM52UVjQvVTbKNbiT9omvq/JCaA5HkxOW0b96FhdRW+PeZ6pjGVMExJcUoHn4N6oWO
CewtVhyxy8F7L8PCjoEQtua4lkT5S5Mls0lT+5rDTd4EVWkcas8b7my9Ii0YGeMLPTwfuqkoX7XJ
30gg/Fp19Kmjgg55RrSYxP2rmwOc6FL3vm/tqSR2Gmb7LuyPXuwb4roLbeob78EQ7gtz6C9RYzFt
ZZIyVAWnZcb8ZwX8Hxpv6J11QSO50UX1YRDU0SEVDUtbNskhrIU6sXbWMULFo2HW2dYvXHvJae27
FsbkEVoEtiYdjMNYmPXlpgwVur2Q4wgqgs4J4m9wrJrpIcRTdyWS3Ng2PiBqXZflkXQzz16DB54I
qbqjyk/d1LkGfzxEq/ZsM7tQWhjSEAHLzYxl9RFm1t7qyPu1TLC2OTXA26Hz+z3eLPuiDnW4lJpd
/qBC2KoynGVu4p5oSaEBrA/zPdk9Z6tmg3XUmusUkP+oBtVbjXgGjr2KmWrQx30NvuaoxoznwGeF
bUHYQvTNo+7790Zm9G9cpYbKwdc8HZoxFlYHsoRk6R3fvS8NnV98utcI8zOV2ywZ7dMUBHzR8+AY
tIFDJ69uPSNR+TmJJZJkFZqcpy+TDnZp1sps42t2eBdr+rDX4XIsiMMOW62V+WIeReOPMk4dRpqF
Pv2RIUFuut7P73sgfGFwnYnvzMnYfXtypVhhSehA+k/zjYphluTl4/xAkIQjw6OZG7+cpospTUsi
l9rGj/VhYc6BZqRvRgphS/FpISAz3dK2Oue1lkP1ooqMN7sKjdeq0PKdwlybKzEPDUT4ZWy56jEq
vZM+FgJnLdZZro20aJR7XxmQZczv80WZpkz1VKpDthiUob0ZDFs5RQqJKy/sKRM7R2GHofSOGUuA
6jrZgQLEl7h0zftejuVOigYouS+85Ty9V2JhHUWEI2V+ynQ7Do9mHaxcs7/OtkVS6uWpGu5nXD75
HeMu78vj/IiDEVWGM3X+tq8VRmVCFBv9uwGsMoG+ON/MwXVbkrqDc/aWKvr7PJUMJu9oohC+oN+Q
oGRhmNs2a1Fjp6tyQqzQTtLHio6felQh5FFYuvFS99wOpnsaZBTtBsep95mmlKtSl4yqUZHKsvBf
pQ01KjQp9ALj5lwpp1/PiafQ8DetbIq7OgkvytiLXaSooJi9ulmZM2U+0GwuAnb+8/YQxss0cO88
errcM5Vo2FtbA1tm0Frb25Ym1+TjLHTTKOYsI7eWN6F7HG1+kTFEZUfV6Qyw40yCttT/PhTkZDgX
80siE8IOzk4RDq+TQn8O+u1010H/PXnTDZN1Z2sk9Yt0PSYXIiI57Jo+fUTwymut49yZxfeNXnPW
SCr/iMxGHssYlRV0hmXigDfrp2NGmkA+zeGToiahaTv0kt5TT17uhkZpt7XI6YyMs0vYmNmiEIO5
Izj0bDvTYFppgiePpt9Iw4hcEUbLQsazQ5sU5sJoIErgDpgm1O3orSAZFRVTr7R2Xm9msCEMknVQ
9vbC73wK37HFaw2uQpJbGIi0MdfWt2btzrybjgBKrhafoaNcfbvxPjTvhYPMHbae6IelNx/kg6Pn
RIT+lsFSuLpd0tyRul1Zs82qOah+8qa6BKQ0X/i+h2bs8qUsRfWcDB2cBrWyv0wSk4I83ch8c5Vx
LSTD1QzVcb6RnfjjHti4RyTGcZtzTrDuHGpbT25uIZy7obsmnEICpOjkS8sLZDcfd624MOmroAiR
p+UnmQPtYuZtRPbLEcfBNl4j3bdOpg5ywBx16k/GznuYq6kjOAuZYAt6e1pwOSDnT2j7+Qajj7cl
LNgt0t7742PzJwaREJrFmLFsg+6dlQf/uiizY5z1/nk+7OYCB6tmEbKl23yeHfV6bD2ECYHjCUlT
Jt1LHWgmPmoXWdG1jeN8T22tpwEOS7UOclADcU7LO7la7VVPgq+GsrUvTq9LEiWrzBp70otEkyIL
RyPO/Y7qwynq7IVWvJz/TaOlXK1OwADxr69byfgky0KBt4B+z5u00w4BrVVJ+p5PqVjOAsRrslo/
lmkP2yJIAY2M6ZF8ESzp+S4rGZMv9UDzo3EnYcWgxdSn2R5WOtnAucjs1wAuqYwTsU3ZWDBM7ZKC
cFfdr3uOMibtSV1wP9/UenCsyfIfGTACAd02TbYhBoQ+2BoKf6kERDeRxyEVm05V5VkEbXOgsRVd
vZTnYfpQMFX9+qyaq2Y04ChXgESU6lSGcjjV041sk+nGolMCNNu6t4aKqx0Dhsy0PkxNyRe5ytXW
D2k6UwOfiUk9ctFReFPFqZ2/hiqGX451Fz015ZERHLPeSdAJ49ZbqhXerBg54xFmziKcVhECYf4J
m8SHH+DHmR/9+XFF66HuaWKBRYc0XOFMx63BoHKyiB38vgwdFHTzzz7qLxDOxafkThDxERLlFpey
lE6wS6On6VUR/sNsDKoo44G8yk4Gb0L6qGXVN7V6CJGNP3tAJUsHlfysZiNQG97thjRzfYHFr1j3
ro8NZ/qrNdHgLiKaaEG4pNY9fawMTaeRqI5LclnLnAamGZsbUasD7IciTNjFWceJsgSPGwhjwLGh
veZ4hBaFXRDyJf9FI29JVaqGvcBvOXDYI2pMybzu2LkcA10tW/Wpkd9pnVNfI43BJq//PbLtVM2q
Mf5HH33OXdY6LyxwmbUseBBflHMm5B1jBO+l5+wL89rrseyHm9kj7gzV1U8QWWaDod1l+4yC5cLt
v9WW7a00K//hO0p5iOfQRRkj6Q0Z8CoH2LCrKemdrSinggHFYymCj1LTnNsjTcWQ4RBNRyTjk3EQ
9ndYu17mR/ONxCJnjUBI50ci1ajWzKZCpRCuVpL0D0Vf/tSQrqOIKh1kkNdZtFUpfp6KiO4CBUNY
yY7/nf3wspiK1FOl4yaKAuwIirYoPbzoS7D8QCYzdEsz9hj8UiVvQnw/hMJqNzq0M33csitLeF1b
5rEUb51BGGYVTQ3TjdXZ6JKw2mTE/IEFi8lemuHoUq2HcXTUvWm6r0RLE+Jx9GWz9ezuGif9hm/d
OZC/SjcG89ZF30t/a0/lADQqVJex6atLK9V/QhvOqPW/ki6F606uJeFCzFV/xfUVCq22RoFdM84Q
8YrJMia9rcFe5dwaJD1aOgILjh16BC9qIscEWFbZO4ByXGR1I3e1a70RtjL2lPUx6HdrPI0Muzfz
zqRP08X/TpHUtL+1Jsx8VE0IFVXahrr4V6Zf1RgU/NUwX3MpzGdXBxtqEgN6mO/pPuU+mEXPTVmp
iIudSrF8OB6VuKjPteDEW0XsA+vCqM/ldDMYWHb7RujLK4MpJouan14xvOygAZ75a1Cv49B4Okye
gVJNOO7qxcFXE/r6WEpozLRQlWBdYf3OLlafZjhI+NjYaBLFxXFW5sBRLAyaYdk18RM/QnW6LcXB
VG1TBOuy77yvxi6JfRLVmZp5Hb8frwSkD4oZNLyGK3/FrCQ7FJMy4YeAp3Sjor4khc89PZo/LoUR
bRNREZVOCPow1nQOc2pfyG5nqCWNuaG06MbJQ+bnVbXs2NSt26IMtv3UUlZYZslmKE9WjL/yJUhQ
9+LpRbS6oWJD/2owqyGryinZpCdu5aZJd6p7+773aQ+iWoRywklkTBi4L9w0ulBvYz3WKHSrpgc+
Ob8X9fMMiIoVzcIYB79t9gTxnozP3cFBy6bUfAIIWjad2DYiw/lmE7LbrtoMYHF2qoymiR0SmMiS
bwjWUztdBDE3nQhsoc9o2ULTi+mmuqphHlyTaPinmrhfSaY2HG9mZprKe5XUn/sL45JAbgb+rWca
kLT3igSL5JMmX/QjJ2mhvxSa3x8qEF+7OLbhvPrWRS8ku3zbZvAHhPdZEDEYotrZ2zoFwXNKVa10
mwnjARPBZj7UBYkfw7HBEWhhnpVZ8TaW1cacAl9xrCDdMxRaG3Y87dmIsv3T22x6G/3PhYHf0YAB
AxFYt01bOL+gM1WRDB7vHIKDeUEUzGBCCtfUX1hNyq8l0++8O0nozdA2pc3W3ZDekqv5qDpT50vg
Lys9IO9vUc55y5yrnQx2HQMmupCZTEGcoBZN5TQm2m2mOQLqk4JXL9pYUzY8Lfvg0arRkRi+VNtJ
07VaWNCrIKF5vaLO88YqGU2r25ns4bwIlbXVONZUWqE+Me7YSYI0vMOo5DTLDkiJtI628HdD0DX7
+QJFnJOAhak1u5kKpUVtsDFmk3fBu0gfx/YubXUmwRPW0DJbZkNFXiOa5B9hoGZY8PiykpDX2W7E
d87l4Tm07eqMXvOjqdv7IU+7a8zpd01Vi3Ug6DDeNy3XdpKEjjI+QuuJCUaTecp52pAKsI2NEC0x
YYSPVisRLQKj2aHZP4k2LO8Dwor4F2w8sqZLzhRFwVgYIawpOMT4NeBpbULi6N8KDKdRXjkfiUaU
za+xj7irXsu9L5krnJuq7N0ZymfPfDYm6wGdCAutDfiVJ0EhhBG6V4spmcLe8BaoTtvyyqZ+3TlT
In7AffUPNG/nV5r39JKzqV+kG0TwstN+wezixXLaXNDj17nJU2vlbyVhnX3dw1o16IJdOtIIeQb9
jUtn4c+s7w8q8fWjW2o5JGTM7G3W1Pe59LOD9HtnI+q4frJS/w7qzn7UtOI1r5CuWGy0B6VmuJOw
gaRxk9IYKcSH3afgsiI122pmGFwq5sWrgKEqp8QcV0ZVciTUm3AHiyjdMZo9ktEYjvOrSCk6mgAI
OR5I2C7jVEufCD0wmMyoCXdai5w7xRCVrv1MShre5uDeiEd3P2L1WXWNpryYfX9HGTFL50gArGBL
cu0qnO1Ooo0fqdrymuvi58oK1cWIo44emnaoIF+U+JGhA+w1C12CdlnvgW2m99BWHEZVTTtXdYhD
HRf5M0alcOFWPYHLaf7KTX2gKYobLbcRJKV8SjiwXfqLOnrWsXJM6nCDApjY9DDyzOEf2qz+Rgjn
D06TBcg1oHa28TcMvlt1Psq6Gi8jpWruSj2sYRao0TruG/Ohbesfjc0EdebXuOTyAWQpe8MceamO
WP7ILXbqKmcasfcNfkJM8u/pmMTb2Yg9KtkHvgVxAfQdL4lUZdt5ifyPz/7/+V/55bYW1v/6Tx5/
5sVQYSdqfnn4r6c85b//nP6f//6av/4f/7oLP6u8zn82/+tXbb/y80f6Vf/6RX/5zvzrf/x0q4/m
4y8P1qSXmuEB9Mdw/arbpJl/Cn6P6Sv/r5/8t6/5uzwNxdfvv33mvFum7wb+Ivvtj0/tf/z+G0Tl
/3Etmb7/H5+cfoHff7v7SMK/ffnXR938/pv577wvXfax9F2B69cmXHX3NX2GvBKf023VhW0kdF2b
Wjdg0TTB77/p0LjrHGMv/7T675rlWiq1Rw5rhSnEb//1e/7l7/Xn3+/fsja95Fig699/oyDsl8oI
Ydk61i3+ZRD1AgDpLxdyMnn0xKc1nkoapeg5W4SO6+K5DsolUqta5N4bBYZiS5qiKIIjGSbgKr5o
mcEF3yMV7JozYY5TlpfMVjjexJyjS7q8WUW39vBUFU24VHR0/4jwUBR0+gaVZF2o6fckdWMG/95b
NDJp5bA/wv94RilYjiAXH9xq4vEG2rUiBjqOGT7FUm3WqPkR3GMGblW/CZw+Og8Nb5EqUgRL8iuw
RJ0AEbuhVgs/x9QC3kIx/IZZBWhnte8BXLk/eXexqdCWDbubO3VUq0dbhsyayndIKekhskGp+qaz
waXdUUaNOI6AvbRzxg9+zDE/GAtCzKJEnW29jzh9FEW8L1vnrfSNhgF822976KSFf1cx+Vlmna8s
a61demF3slPzkHPyl6hmMmyg5GjlQdJLs1Cz9JBX6k+ZiyuCwTuW5kXqCwS2ntK+HG+S3TaPmcKm
I0uOdEvhAVEspNh8xe52UyfVXtHNXRbplzCPY+YCj6DleJ6tcSGyMFywYwM6I2id6Z1lqZUfUA2b
5Tj2B61IGHBo1Z1ut69jHmGNIv46WGUPFlXlIlu/O271mXnF3suHPVdrZ9Xmya6n3AhHX/qWcn1e
1ByvljAtT2XaPvX4vWVgMinuvw9m31LUZa9Cv1p5brzJfIue7ooG3GC6xnggPLMOu73XAuoeWlWn
w8vd8yCmNLmsmXM4KrFWxsZWPtzVhQoS0xifNBn9DOKFaVNYwRAWLxp4/JWEG6VW6p3ptovAg4bt
EOHeJabjbnQ/Z88a79xQgxVIZ7lNNbO0Bcz6guLHDkQOzsF6Oe38YCyRcmh/1goloGmVUp3dg9o1
laWmYvkMRrdcNUX6LJ07OepM4Q07gpjTkFhzE5wxpr6ogaUe2rwZ914T0T+kBMxdkmHRrOAAYWV2
H9jIbsqaYsYROIlhBtWC/NVZtRJrqcrahYRtfhlyiBdY3JIwdrdqyKQxyaLLGPk/4BER9R4kBIfC
Z3AVLWXhvWXOB3wkbWUWrbkJMgQCDuK4cfP25HY51J2amq9suA8gz+TWq96/VAF8lk6jy5UI3HqI
bcADoFM1Y4iP7JnFwsSMvIqM4UUvfKYLjS9Qq5X9EBHqtrpt0SZ0r4RggifLHOPkiOOgf58wVsci
cxqc9JgyTYHH8EK/hVy2ubK33OTdgFABTKc4+ckmlZaOZOhsVN+6C6OGHNMo94nxpYc4bWMbmm9S
naqIUvOCbWVb9K80mX9QAu0vEHuCBaWRm7ymRlWUY7MxVDz74SR2Odp9rTjENOuzHjbUQ/BZhEds
abUOyFuFPQzzyGbTU5Vvap7o66TN3/2kOeZC+dbENk1FgNI5+y4xVH5GMXypLK4WncbG13actz60
traBTy9zw43b9E/6WF7lmH1vaDheJEqVoMVdDbIixGOYmRp9J5a5Tf45He0FZsxgHVriFOolgSG5
S31wXOR6BrKIGSEyQXCdTPV9KfPDGCQ/rYBqUMjiam2/tK3bLeP/T9N5LMmpbFH0i4jAJSRTTNn2
VtKEkLp1Ew+Jh69/qxTxJhXXyHR3UZnH7L227IaTAT/XlgA+2jlHUZN9jPNO1+wsaFjAWQgBJbDC
Gm7314WdgsnJGXpjpKt+uFrpze9J2X3bwbtCIztMv1a53es9PcEAeJcasZXkk4R47X3wijrWS21B
ux6OtKXhOBvH1U5PbjPfM3QES5Cj7YHk/tGXr0EBwB+knEaLfMxqCwYhHKCExboTMbGOWzIXz8Q1
AoWWCbua37ldYWgYpgN4sqOv148A2Fy350ArkcCa43lMB0YBq8D0WtxC6mEsBgZR9rnbnTe61bDF
kH/sUU7IEf6pMvv2sDS9C9ZobRMOqt+2Dx63rP0HYQcOH9yq5Kqzzprb+2w1+3k0ZBG3I1PqQZg/
1CgJ9lqJkdASigOnAQM1/+QHR4YwTth63GdEnDH7DL6cDVeQ2yIcB9kPBHREBAfLvmlebCfrI+wI
JD2sHoCwDTsnETtTo945KiPl7/ZpRo1fdvMZIUGdmn/HgTvKMzTRdvJp8BcjxKJuYJBUkVflCjTw
q2sNP9E2cHPGXZ1/KNldxAxAvDThNGzKep1zHCOF/dt3KydW3fiT6Yc4dAEWAeLREPpL/j/mlZQt
9zwXb17q+1Tg6tHsEXsXvXhjhLUfOrT2pO4E9D2eGfVB8dSIdYSI7tbJkr2VsH8jYTK6XPRXY8Vp
EYi7bexecOmxgdqm9ODMSFaBzz0W0n5Klbryw3xo59pHgjETiUIkcDhWnQrtjVTVnA8NG2IrRiss
mOXMv62x3EPUp/SfJSiyxU1M/AixRI8A8wOfsF3/oLvLsahV5DksfRYzovxcbzjdPV4EFFLW2R+m
nK+6NGC3IbROnYDYShJEQr8/pmo/9mL5JlCvDtemvwxidxhj56cene5MKkNoQJ9fN/PeoM8OhTYT
0KzZBZyhGa7d1D/q7F5rYsLGwoQIalJglGRLVaVDFAaQ5Kad7llvoi8By4Hn5g2BkIp0IX6lK54F
4s8Z+pwG9bmhyMyJP4j8DlJnNyrW7dRnfc1oVTqKyJ9/LxAljvByP2kp63j19D0SGdh+tMx56xlJ
B2uhERRsc57VrLeJ/EyDP3iOc9uMFZbkEOQ1LVduRrA6sRitTqKy9N50qiOY+gk+9fLTYuY+7var
hRP46GEnggKGqq65b8qqOEhFzi1fAma04UKzY74TsFJGvWOzK6+lFa87oYWthdGkz8FGeg9B+QbF
KCQQfjy1wn/1DFrOzfs1FWzHe5f7jwHHYVynMcZg9ItgkT+C5+NKoAqi/h19opjwcLBYiEAZ1Ulm
34mgv519OAWIQgDp7lv9owkRE2/yzcrvVCE6q2+baB9khWX6Fuhnr8ASOY7dhTCrCtvn8tAr55RS
rMUZ4xf0kl4VOyl587svHrCHmIe9UgXPyMAxNKDWILasgqccLy1Cfn4URWQtxY26ahyR3YW5ZZnH
cnE/5e1Tgnj77C1be/VrLU+pw4GlFCHCUAp5mj2mo4WI54I3zrbQY/dV18UCpVhYBvNlab3qaqgG
vs2WJ/g1dSLhLRhIZSw3gqyFCku4f/E7bDhPlyf82JjjLllHpLHnqJeucO/ZD3+u7FLWVTLSrqrv
1tsSMKL9HZBDNot9fygQ3YepHD56fJUihXQSuPPBLzePQee9W1MQGZZ+8o3tPFjrx4LaMepnSIw9
C4iFnHW3yF8lDQIqrvXgFWQNu6v5Jrftb2/7VqJz+bR2gjfYNu54kPDMbFi4ar5z4a5UbhKPERZU
OeubhZwRUzFwtQdFe3aliv2CegoR9RAH+AGtxX+W//n9xIit9zRygCHias2wAJsnNgdlvP31pd2A
+C4BtBnunemd1O6ivUGitxlBduqC7qrd+nEmls8WRWzYQTTtRVR4NRtU70NhdoIhWt8vyO4j6WNJ
VOU31Nw6KfrPwNBvHgKpdLFgInjiTybIDhzNO+GFAx6DqRveYYesKbr66cPHJ7PoltDVdJoi/KZO
h0tLnIGb/g3mPaIF4auE8jrkeCdUd7er+QMr+zNy4K+t/ZIWoSitZ49RY04n3ylfhxWhCDpl3BfB
X/TgbsiOb45XttiyF3+zdvxvdoHp2BWyY5hBpBHdbJRISdw5uxR6Cn2HXK+JmC62/2i7hojL70uM
1r2UbKwy13qopvEMQhYvcbYd19V87tvsIW056DtCK7zqk91YiDgsHAbrd+9V1OzeLTDMrjEuPxq6
P9VB+71bknD55mgaWRtB3uMqIebFzcewzqyJZ11TGYhhZMCYLhSh7lPx1AuDGOPAuuT1lsUkVRAH
h/mKMdEvdq/opTeEn4cpK9/J6niwtxzzrCdC4bAbbBZOI898co2VbRozQHbRr2NlvQg//TQnP3JI
KQibGoCmwE3XS34We826OvfTnQe/fAVehvNJN5/b9ruY7YOgjK2QxaayfTfZlqnMu2insqMBlBKp
qcjYEJEfXBYMzGI4R/kkYr80YRRYcC4xH1RW90s3cFgK2kNHcmzki3g1W1iPM62PduaLHyik+LQf
zK4WNrTI85xpXS7Oohi4sm/DKT+F4tXveYuHlWFQnrXfm/DuhmDf4tmgvzU600Kydx0rt42CW+Nm
+TXjZpTO60oSg5Ny3jXMnncSVbdME2ZEaJHV+0f+4lhu/nYCJ/1gkepw0I5DCUmWYf++DZ9MQsu4
Z5fVp/e5t56X0R+T1MQyLGdgXR7tsJ9bX2orfg5j1x40T2zo3yJdU7N12GdWFy0K9Gq3zA1WztYA
AHan0MxAZQ79MqL2b1M4XZDGGsHDXG6PVoAapR4sBDl9PMAbCLHPfO+2cDg1shCT0okcmza0FIGH
bYaaeRu8i939WZYmzDJuJzSAx5L8i9Df1H9z7/xHDQ/n4SYp8JGypysIwr0zk1VZ07P2GHz3NzhW
bq1R5o2KorME8yho88lrfdnbpUyKBpFaUdQqqndMnJI7pXHUV2+O6mgvVhlVo69i2rI+3Mfg4FnU
MR3f58htAMo+7Ao+6XoFD5yZ/ZI4kA/iRXp/RbPzCRf4K3SeN1Sj6UPXv2yd0qfaDhI9Vz9MwAHh
bBhE4kg4rG6jIJSjkw7HrlkS+z11KI+DugY7ag3NXUBsiKqQh6ExfmIrdqXSZ9HeCC+xi/1LUhdU
mLYep5u+ET9ixehnO9YObtwKFK45ktO1EtoTiZVDdy641IyFpsEIgldn2mOzk0G8S+gu2XxqxsDl
SqKCwcoSkbFKK+fRpHf42h3h//Ksqj7aEs2rJkS1asBtyOpjKju6RbUsiaeIkxhamEvjojT10cxj
QbYrCRlvlWpp9jGHeZe+bagGODps37RjZN+XyvdJXn/LNkBrFXCjqNdFoknKvq6YyOva9RI89DyG
wkTT6abJNHHZZGUXZyu7vNz23hUqznDWTRea+Zuh3eY27HmSgxpiqF8HRKZr5GrSAAuvWE66yI5+
zVawRNQX+n7Qct8s58V1AX+ldsI8ngyYTiGKnQqK0c0gZCkFvtZZQ3noFWgeAQc8wfCH8MalcfPM
mxuYuBFlFLHLOO+Kj/pnUxNCheGCjR684VNVNC+IldZwxDJxyLX6oX5Zfbq9bI2LUWvmblzd+cvP
3ASFi0A/IlfUintD4ukIt2Qxp0h3No6bjjA4VdJ7t1twCQgCidSvzebe2Q2/fMWZ89hTVnhlUYcZ
CvdYzh4UKL5YWX5m1FZUumKN60FPOAZv25kVA3cV5M8jQPEr1MTkZgEPzbmE3kb2d1Y00bTsgIMX
K+wqjvKSDjLqisWj1pNvG9xnmm7w2en8Rs7bFTfIURVG8ebsgoi20uxOmBRRx1vFqTNNyFe7Tqyc
AAyIM0ce8c+smIojDE6ou7v9G5RmBaIpEob86/TzTPTH8DugObLrWMwExE6NrQ6b3mjjt2w4qyuN
vxcP3hqhrbWijs+zVlV36lr/Gzg+SlCzOv+b6zj+b7ygK/IGXspq3pPGDT4Y2F+U59Sn3vuzzDSu
teTWkt4PrjyatJwVjuIpYu7kPqQAcM5ApuRvHxxGJBzMYBvIc/qDmsA0Pb8YMCuyEfCmZFSVB+5h
su0hYr+CVMbyx3CiQT9UajtJu37hJCBkILBXFvH8xfJ2KFGtf2T9i7OATXUHfd51VwPyUaSE5UxL
e87FHa/xhuoo1go4O7k+j8PkHgePXFhU3JBqOEmy2faPXYOYgBTzx2AldgAPvY5brWbIB2UWLkvL
hU28Gx0tj7VTkLQn7VM56Is2h/plDeR5bqr8UNtIRfx6g7SStzoZDa1+kovDXhlcgDWeW4Wxl+D2
jQ8kecW0LGepPVR0PUn2hX2y8nZL0mbHTnr74zyNxr5S+xg7wYcldPqGleCQL2uym9bH6PlO5Fs5
8gga0VXN99Au1sdhx9tbFOAktH0ycHdzlBb7CeXxcPKc9E9ppayASnFA5feFGOFPZlMb4d2gQB0Q
gDwNzbQks9DPS97cxjdwKFFwMZWUwRbV1W3yOb3OdpPel7I6mzWfn97FJtI7iZdmHYUSRVi3QUwt
moex2mCXkaEhvXg0Z3HoO0jDgTOhHFYjnpMAMZwkMrzrrbCAX0GqL1yJpawgxhiZQZTEMcuy9EgJ
8qN0ZxsV3vg08KE6NPBJI69gkINP/cDnGQ5hy3hV2ow/qSa4TZN04RNYIMqPXWkPTMT+rmzsLrXJ
cV50KRi9gvubEEhC73erJGbRdEj5aw6dkGjyKAmzqWGygs8WA13xmE7doXXMs3Tz5eoNw9kXWRt3
HcVujweJ6Uh27KwtQoDKMHLqEFAM3dW095ZM0PUmuvD/+SRI4MYOVKXU7cNAk4hSetzS/5TGkF9V
MBWWwWc2RB2srJY3wVfM9UjNWzbxp9DNreJwXgMwEbvTm2cedSSi8ynbwE1pgxvU7/pwygwz9vP8
fXCY5HikQrDLgI0NKynut+JzDgzkmFS1JbvIh73QfRw0zh8/yGsSiQZ5dYh3iCiJNwzn7W93sX64
dQrJUqb6mM4gQDLBEHUxljsiC5lEp9KDbb0cg5u9sApuLN4QJwrxWrTscaCW8d4YiQ9IJYAy1XAM
2Ct2AWpQZCUNUE3At+iyd1jtsxVpz/5oOSoZYBBf6HCcYnwu70eN1xDDPYX0HrtB+eIWCqZ76eGC
sIUBLyQ77rJVCdFvwBDRVxW+h9Kf9jGm5XTCxXF+ehY7D63Gy2w9jabVv7NV0q/7lvHzLEGQcd8A
pMWEkE32YVTySNpI9lQNz+R3onxZYweNXFIz5EzmnufDHawuInKwSaCilKQv8XgNfn4gbnGONQ9H
tUnvMfO3J7EXp8BzjXNg5PuLOzoGtJub9MibX3Aisa3JUDgTcXItWls/jq37kq7gYCotIO71xZ+0
g6I3OBTeJjKTHv0+HbMD7s+sz3YqO0a30eDk5XExZj+y8bujjTFnBgIUmaPpeg+uIY/zrJkNWIOM
GH1g/8pRhvoyeCpZ1oPzQ/xGkqh1wNy+oopS3tNg9sOlaNT3vtbFaRru7G43Kc/rArkkE/2MuKpn
BtzLQxXMcbuWzXkgY4zbUS8n9LWvc08dZu+mOBK5TB1WEO6YsTkh3pJpMZFtx3wfHhxE/aRpLhdh
pV3sSYS7LVCGzgaoafjT+2bZzqtJNUtDe9fXc/CwcNxG2Rp4p3UWeMYx8FQ2tpbdfrFJsHoFKwon
xmtQ0aj9bWaS8qwUcVLz1r3sFWo4YoJINDEIzYP2U77ujvHIhoQ8rhsOQ2/WsWmNLlFO5SJ2W5+2
FmM36+M+qtEcodfuNBeXSaa85mDLe74ZAxJF6fiJ74GsGtOLv7ZxqcD//HvhsNERqFXjsH6RRwHa
EEn8edPGchyhu0RuW5wrROr3OR6/WVlIwGDPP9eFSrlfKjPSJnlaPVbfyV+o6JmLuybvlS/4zaJq
W5I5hsuup4fddaDtYlYKDLOPJqV8Sg85gv4kPbTAiHleuvbbGxi7mqW4lmgt7gy4puMCLx6TwBM0
QRYzcile/72M+9NumdmhRVYb4SJcMTNgOutuOgm0g0G1GdF2i1pvFl9E0OEOyyZfOy9oTr6NwQP7
0K02sP1Lo8+0bmhk7gF32XckN4TuihC8oXVMlsbzmRrTXFcTBRqO44phuAQmP44Gj4r8XPYqvcsz
OFAoFgB63pMQ9gWGFxaOXjFrQLnJ5S1RjluCGMzTWgb7cc3e+5KgrbGjfBrtaY17E1SsSBumXFnb
UDS48+OiNlpgX12yBYiLQaxTQIkSzSCZ4sZth9MoxE/0KAfDVeNn42D2gGBCzmA+ZOhX8jyyMSF9
3rzDe7OMOGg8Fqgre6bOYKzb3wCVRgXre6A5OJpLPHXpeHKEgfFH1HYomubTzNWMtIN6zm7+myBF
PeYBEQFZC7du2RxcrK47YcgMzsFY9zhHJAW9U507gmvHqclP9dSWl/RvAV/w4pmCDlCtHbhMeNjC
WpsT5f2hqN3m4t8URmpZL1lVffVDwIRwfEBhocDuTjaEFvQUeVt/Bl1rw9SxzLNOm5wEHee1WM3I
8PbggXecbZyy40AwK27lHCSkod0TkFv9QMsDOqyCWD9263ZiZrbHtUwjV7FMKpf6vtWpuKsEo3R2
ogOLA0bZOZNxpyxCe8l5YxkgacFeY67X7WXwVX7v9LDrhznGyEYoEbhKvPBo1pxt+s/fn8d2SwEk
lG+wCSfu1iPwIKTsEXhegErNjAbdacLJ3yQ3h/lZ00JRgGJ/XSEcntlKl8dBHijxDSSyOMPRtETt
Ssk0N8Z/g2PyvZb7j1x4f9t5HIgxXM+7kQ2XbPP+lAEwtl5NQQRHro7mkWQTx2YjXErxvMERxcaY
TnHQQe82TPUnsAlwqBp5IvwGyMiMJlKT8BHtVg22g6/Ax914CUr5KMpKHgD9hk2P/P/fl8Gkvg+S
mly6BDvyFmEqIv4IH9dxDf5r7aFMVmshStOr4a925vdeOflptv6jy9KP2yDjtCmKM6PztyUgrNHV
VD2z4YsTzV0d7tmvkkAaOA+rfky9fg5nmfHo7mYeWzMuaXdsJd0ciUDGrVHUtOyG8U1705+c2fhp
mtbTVKqF0a/FxNjvWSWV31sljKPH3CYnvn3KybX2lM3y4DZcl3NZRGXYqu2nB0/y0ns9qh5ovobp
hTY7gsST27evjGeEWlmMde/V9PE45GnzRe+JVD6tTxNw9NzCMNsJ9l35LUNeG+mvlMynUHk1eQae
dcKUYB0N826wEQTbdsvSpEgVSwD0+YXAmJaK3okHge1nbsFzOTfMIKJb60eT0v0hYJQZrJgb2EA6
UBDX4t0wZPW2geVyCOWIp4FB9jjacOpI302wh952xQPdUQkgkawsO2Eavd4N+2Pn+wBcyio49Lj6
4nna2F9mdp3IrHvmeC6STTv6jBLWfFw6CJI1+LGsCZZrOk6f+IZgUUtSsaXDjYVD/4hWMjbS0rvW
3DGEDHJHdSZilH+1db5v8jR407nX5ocYgBSqp3WumDyy/+egxFZbHRSoAAAMpBd1BMHapravVTHd
4Hb6VLH1vWpGsjh5pzO5biBKJUxPo73BEidK3bLqrktNvp0ZXOrCWa/AE7drX1E0+5IyfN2ao2ut
71yQP5VROodBzL/SmRHPekMrDooVcW/SE/gbkeG8NK7EhzLV3ae9MzapnK+SLe2lyN7twmFfPhN6
yyfhTZWA9OFZ+PTVvKiqfAemxr5K7rTym/nmIv05tmb+vdB8k5i7xfomLHU67fUsAtvuNlvMo3Jf
zyzrvNOMAYE2jxFRvey/A0qnQ+9xJKwlCIBmmN8RPhiH3JDPqt/no25N4tGIuAhJSh3udNdOkH+D
t7JdKBUXkN3jgrMwxa3BuGLDRdqoO7B51tHZ9fNc48th0/AzY3cbda31FYzu+1qtfKwK/9truBtI
qMeszcIv+vcntXZGBsyCITlnYH7dckiIM0pvBDeVkxgbRjtK+ZrwEBsP+sxGTYCIvUKibCZ/vmJS
Z/MItyOBG0mPuzGdcmb7a81WdTA6zz+uY/VIeHwdClbMlCzZ478/ryJKio9Aem4pZo+7Od37RTdf
PUa+jMlaSUat3139/hENjKYbknjpHOPS3l6GurnkHkHwt8r3wiJroi69NEGzRgajYC5cj7FyRUpV
wATt4s5ux6/qN7I9n32kGSHZAJhJFuI0iOYNfSaVxNt07aVg/RI1ui0YXt9iYND2twkOgd82n5Be
ZyvdunvMnAaM1zwdsW1A4pwMnJswgvnd/3+ZOgrgkvXIcdp/OstgJnPH4bVPASILPciwGYV/TMf0
ixjgI78AG8i7s08TiQL3YFzzO8IOXjKFth+jE4vU9LdH6IRXdu1TJRi1ukaenYOOMbwr9ge75/ZH
HI84Kqej2Pj5MRsJ1iOPLkHeei8vXnVTEqAwM0nR+JutReKv6tvSWM6HfHCAJjEysNblRWL4Z+Y+
J4VHJpVN8gSDh/0BLMR7DTj4ZM3X/vYEIiZZY9b4QTj1s7hYogh9oKIhBJAGWzIe0MBl+jVo78V3
Vxsd+nb09l+gAaJ5xb815dsVwR6E58URZF9Fa2YCAybiUeV799Bt7nDvolo3WyLnDEJIgxyVmXbb
+n7nC2SOVvSXuuLrbGoGc4G+xzerHgerTlYn9a8l8Gi/qclRaozx5LoNYnBmmKwdweoXXcF2N8/B
EJW38Ec/f1TF7N+PWckVkAJ8o2lHRYWMt8xJcSOklICCxC3mV08bb8ZNu+cMQ8/Irypj6saNuoqV
SBc8rZwrUSNzvvJcv0AIXUNZuFvCk2XeB0t5bRYbAosHE3QOBvZauR9wTm3tHc3hS7PAJnFaObJe
YlhiK2aiu2nwNtcjrbxy2BV445Ft/EeBRQxhy/LujIlMsRNa5s0CZlvmbdbKsroYXrNiZR5c0PYE
Y9TWQXVwxPqjtmzcVvn4Pg5Lzuq/embjytVZQ9ruAvNo2ZHbQRtyOpZ1/YZuif9804zj92kZiHR7
eqyNHnJ0wXLFZ+h18VoGOgyRjNCVaADBx60xX7XQ5GNkE2/jOqq/pT+OybxhF+oNOo1/v29Px8u/
f8oZWB5t32FirLdLhYVmn1j7F5V82XtnvW3uFjQGbMIn66Jyg3kYC+fEKCsUHFmsd9pbs8v840JW
NHMauUawHNxT5QOSHdJq47FzgW3c9iGiFPmbICEoYQfiRnuaffiPPCbpSfgDYhCD+DpmivSPDtNO
12JR7E9rODEx843isrwEO/pD2VS/sTkU5F57J4pVbk238Ah8LYEapOmx3cHekVhwyZT1Xmvupmm5
LebZemxZ3oVwUwBJGdpKeiv74/Qj509Q7fFIGxm6ZClcBPEh5Pc0TYQwW0ZdwB5l210qW8AliRfZ
vVMj+UKZlBXeySI8jSO9uyxSPpu+iWzLAHzx7/1Nc/NQq/0gsjKIMOSiAbv9P1cXAKeA0YQW5EiE
nPzTLno+QshqohSgKFgPvD27OOOFQyXG9EmP1mMwcuY1O2+IR0OCaRJ1U4l4+ky1E/a5y2gWeAfG
oEwdOjv/yEhUu8w5f5pr2ienw+23ZFZC/rM49uQRuugfwIB/b3iXLt4wG1HjKgZxVAA5OlBLY5Gu
S/PbE/571tgOEJNx4WgAY8GkODsNRs8KvX6r8E0dDKfdL6s5fBogn5Pqlge+zr1fhiDHp3hEK86G
tnwQSIYxgz5PdM/nf+/ThEkfz9RJoPIlQL3+xstIMkBLZTM+9Z1fn4nwioSbk9PqT7daM3ue+XGZ
ychGSZUl00vo+CQrECBEwiqkEToGaRmnVtc6YRSCwqAd+otbr8hNfPFBK8i/3V7yqYC0xkgz4tEA
vHd7+6lMyB8Cspw4pJTIG6d7yciYKG7f0r+XloCTi9uRHV/zrjC3BAM6FLffPeLfheveT9yEuM+s
0+ZKYuxveFDb7jRGCJv1CnJMk2HHxZwpjJGR/rQnJ+7t/WHhKT5v2ft2Q6oxqoTMBJ6OmhJrb9GN
8mi507kkTcZqCNpeix0t6UjllAeTfqCm3TguBrw6HfMeQukuEOxYwJX3BDdZFze3z5322wfOuEOx
qOU6GWPNmKj40xhEvkq7eGCC0Bx9BEphkWomPTWroNs2/6aMPkEwHsh0rH4NndAnc1fBvVUV3lEY
2ze5PsV1WbpkIDUhwkc8xSasodIpcqTPyGB2sySBnlHOQ1ag3a6D+kH6iv1ZM6Ux27UKPrh92I1d
WYiaX1zDD+7QBkROA2sckGsd1QVR1jgs2sMelONhtcQWenm1Eggysl0wyge25AO6oRF4X1+97CNp
LMwWcsm+/QV5UxVPqvkqBUBgr0ekYADTo/dmxK6wYED5bAPUerrt+Zgu9WtZXbvFuMOVSeVSWqye
pKqZhBImn5fJCIfmriAMK15s1CTjUGOen9aTK9Y/LXt8LQvzYA4qh2xwALmd5LPUT4bovpfmRaYz
Yt3auq5Lhk4ZcuV94NmP/JKv3EgvZtoextmL6qyOqyePiZmibmR6ELYcwNvCjlmp1wyXFbLoFJN+
L2Kb02uSUIh7q4pqP3gpMccwO6svg03WLGLT40qIcEg04o4eNNexXxeR+NGnTC8yOLqHonPruJXg
WD3jyaFajnk/4XCkxa/JALZAQt/EchWI4zD/4Srk0TWGLraYXLE5rBlTaHWnuv7YVnqNCWFPo971
SST5nYOUZVa+OnFgowu35HvmMWRCycAomuyqcar/lmZ/WOf1N77Dn2Nu/8F1eW68DGVbSZuawhdm
xwKgkp8n8WxkrImaeGMCNebbKNn2HoqtgzOp+/V4RuMDRmIrv9xtqWO3bdGwNogFaEa4Sq3vUqFQ
2O1vrs19gCbWo5fMSUYKoWAlPQp/UsmvhF8VyM9NAywUYHMje0xX92/rMe5qFvZRkxx/IxACDW0J
BhQSz05V/FBVnBXWh14g5/dcTFHTsmD3qZRR2TV5ZGX7yPgIhExhvVkVgDpCzZ1ZvAtnOaVaUBSh
gEu1+VymmGjSLY+5LFNinIoIuMlXnZLPtiOllCvW5zUH3eYrXGiGOGAx0pR1L7N5p8yL5zp/Rt/8
lLX+rabxDRZ+1BHO7vnDR5rySPEXM+Dw/nopjVixIHcYFAiAScN4lIgtx3vTAw9LcW/2ZEiAUNRx
t3yx06uTAV1XNGr9l0wd0nyN+ckLxLlum/w1mCng0w0DtRHot9zGXG1wjR+RSteJX/N5aaVJ+TJZ
Jn3hAGkYFSIkyAtkz9eMVU1S3mOtaqJuLAlZNd2479wckK1+VeXRYiuX1LllRIuDVl3gHIuW3MeH
t5BTn5dvi9if7VtEnQ+IOWRhXBwIigJnKDNCq9L5BKkRXEVOuNY4qv8mYkKSbn3ZSn4Ljvog6rc/
beMwIJ5+su3PEotbISdCoeirD5a3F6SKZYyC5L/MyBM/XZ83Bp4DQCzbthmB9CZ7e4IaTXQNPqul
kCUrGqi+SRxrAlNSm4jEyES7zCRmuXsHLtXlXnBJGrpYg3VgEGJBoIP7EgxrjCmmCC0zn0LHh8nq
0AU51X7MRfuf6RIsIZcGHojlRDM8IbACK9IghrAINBjm+tMPYTNSn2CRok4aBzLytt+oUck+Mk5i
Mn6QXRS50r2ruAK6TvwYUzECwQhTiBVRrTmj0GAmC0mhoV6CJK0EQu86QAHjGKzsKdDYMQAsqLhP
aqNObg/4LPr+Pl3Lkyenqybpd8bOEu42L01uAXBfTCcuHfIK8rUrIi9dnHNh7WzmmvVs19t2t9Mm
xX11E5V748pgREKFd2mNFdTQKLdAM+Z2/zD0CFAaoRM+w/5xBLqHcKA9tySDCPFU7aWDIom3f2sg
AK+EJZi/DX1TPHv6C8o+pNGSE0eR7KcJVOpWGa9+gPPBufOpEA8u8P2EoOcTar8LhRQ7mRT1fR38
zrLuCaPEPU0GNujbGz3XHstwxCQsJKNgGkkicWr4LuoR9SBxKOWXqIzsEFjkFfSV/QNLcTLQeZfF
2a3lfVuwAxoxGpizmwQkH2f19tEXK+PQjCim4WSnJv0RRwghfVsETa47mIuPuu5oARFaiMEK10D8
3nbv4vbTaQMXLur3ZV7L2GfKc3hYJRN4Bg09iEwepnKNChu68OQULcEEMHeYk0NZ+TUPI1qprrtY
9Q0fUksRpjbRjGU2H0s7+9MycjhYx9EmddVECHLDnMXaG17KPvihjfVaatUd1FquSSAeGWQRKOAD
LGOPnLSaLGq3Uj+yJq1+eqlE0STy/cB7eGitrbur5g1WQbO/z9USXC2EXvHeCqQV6YtdyCsWrRS1
+3aEvd6el9Rv7mYpWq63KgbZLYFjl048/Y+v81hyXEmy6BfBDDIAbEmCmkwtN7CsykpoLSKAr58D
vpmpsbbu2dCSTE2ICHe/99w8pr2ZsVS6XUlTiA78Wui4kzrRautWC+NNZkz9BnsRUuFhn2tGv4UR
WgWlrrfsaPMWqqzbIWWJBG8LyROREPU6pu2zshy8OsJi4pJiypjrtnjiOkN/hjXT+GilG63jWDwM
mmWvo6nmb8iQUOVl9gEtnR80Bo7K5yCbkKOLGiGBjMWmtOiSS58saNlT1lc8802/2iBXJMfFG9ec
fKjotHI3x7Qv0X0DJJ7GVRhWqMXmEE3FouApC7rRxkPJIaSKaQ7goca9eQPaL4y4HNERsr/tgDZ9
L41vHWz/HjD7Y1sn/pp/k/uEm/5oMSSsOKLeM5KBVuXE7QUE4aCGAEB8AqyT8QLJ3zCV+uGiKdTm
TJVo0dODXSmajHeON/An1Zj1ZJ/IazNVQBfKYgxm/zcesPlgZM2OxBOLPrJ/hqVf0YjpjT112GYM
Ba3RUZy7WrrwvYtTNm4mFcLgL1E2ivyehHT/EmYnqLw+IRYI0cDLOiuzGC9o+PcpuZZYB1xzhb69
3Cm7gbym9PlJRNppwhX0YRgy36nC5PpH1QdHVbC7j+blbpI8pV7tXKcmo8js8/hjrDqJR8DJj7nk
Zj8XTX0YT0Y6806PIjvpZVQf4xnzhmtX/jvxNPDXG8kmSdfsbQ3y/VnEIFxyOb37vpUe8CzYvodl
SKTVB5K+3/k8iXtf0/r7weIm7sUPbVmrD+WZcuOjdjvOQzwix54ZtKe/fQq3DwZBOaHXBE2F7DI9
rNEnh/+aLZggeTxX5R3+FnmCJvkLUeMjgEXrXU3F46z4DRFsCCo/fgVjfsgEY4kkkXzZBiHCZao4
I1sGlyuTTvIlKjxqPUj+m7QxJHse5b4DqJtjUXy0y1tBEQk1kYvUM8oP097kuvEHnZN1FxO1A7CO
Ayy/xlqeUhgZO0rbaFeqmH2m1j/MyADBXib9c1i3h9Qsdsig2VTnyD+itH9z4Szt/VgTK7X8Pn/W
jLU5KfskDQUD0BDMwRDY3f47u0yI19SUDtWqmu6koCdWzhtlh0RtdsalZb51uX2ECOixMBKmCWEc
dKQaI+51x+ugPSYIwT/NsE82uWyOIIDzfcYCERAXzmbbxpURT3KP4Sb76hg6bdoOLVApmazQ06Rg
bqF5+9p3BVdgrcTxdlqN3H/PDvR7UpXYHZJrwqSaW3bMlTXzW+axxgYpkChhzcDaMwBFDu3y06o5
nMOcn+lm0OFU4RaHGvuFEVSCgzERrf7d6OZfDZrwDUwKfFt65Af475GLyxxvNnTFFP1npv+umxAU
3eBhA0OqO9InXsfVPksheYO9JKw9Y9uZ2cMPEq3xYGlMoXyMWEHWcbOuqjZHRXrHLnphBxcJkYTx
3pfdkzEn1yZOkyA18NmYPRkMRWlOu5Dbq4q036bkfSClc7og7y/xVVXmBa8Kozuw/8fBf9X4AVpu
RWTFmdGO9JPEHEqEGeN0cp3PtlTVXd2n4OTmrZE+92LotrHfnQAGI4Gzi2Y7jzaOt1FD7y7j+gqG
WSBIt9O6fVIe0i87vZaj8ALaE809qYkMIdjJdjq/xUyy7tDpU3IMybwJ2mkYPmkx0kyTHcTRyibR
vrNIBoKG65v1xWgcWj+TyB6iQTyXpgawxfF+UBHEVx1r8rqNeyAGhcf5qHNyaaSN0LMDp6ad8Cqf
0ym5Sh0fYkVQFe5JnA9up88n6lk23mbe7hmZUch3BSDi6qv32X4jUgRACjJuvSi/18kMUS/K2n5l
LQNS3CqXztC7R9IPFwS3YiVvxlORlHsMxEhk/XIKjOXNibOsfBoM4zXTS/8TTbRai7guLxmysnvf
faBqZmsPQP4j7qS2dnoQ7MqwXvqJBV6g9Jxux141LfMHI0Ac1n6SjbwYjUr2kFY8YkvRxiBL1J0Y
g57V1jXb9Ex7amTlwAg35/Zar6NHsrA8WTg0Hpji2sCfchqJ+xxzxdKJLb2IOBcrZUYtw4psr069
aSbSIMs9mdbgvBhdhJJy2ejXcRXk3mBf4jDPkE86R84/+ZyaL42h0cZWXNaWRXOFAbRiA6NHAuau
h6UAZhQNy6XEd9nqaPWvpDOODvDPnSp1LIESjKo14lBOft1utRlUBETx89K4LA7Ix6+pUIA+E7bB
juyvYZ+Fn74t0w1eroHcYmjKJcfH73Vq15q2gd03u5ZR0SFDaojuj/l0H1ntrmAezipN5oNuUeEM
NvW+F+lPdlxvmFm9iJwWDbsjc2N6FBTpcg5w7Jb2h/ZDmMDWyuIXa6pSukIZ5ladggVhLAsvDBe0
w/qbZoesECWqnEogGTVKbQbz4r8JW705+bDTxPDK7oY01bk/Tn30aAv1K7bJwRQsr0Q6ouFVCdvU
IqYoZN+5njlU6eQ+OiYHnenSyMzbDyorEntEkQkj0LY9xH2Gyt00MRY7TybWT+Uys2314hQ6lc+G
nuFQFpUfml8/GIpNk1zeY8CvKcChrn8kROIlDjnotsa92Exij/ikmqSd8DmZvTbQFzsf9jPsFP2d
ZTAkAtbLUp8eWgM3ZbPoFzyi7gHfMFo1vQ/Xmo9tp1vPZCETYTCyqRtIKCTU0n9XGlKvprXfI3JR
VtLWST8dJUtpB2OOjKEOqIeJYCKle9foRXNX+rYVFFCQ9lmiDzvppg1mL+M17sVqmrgMdCXpSbcl
M3uDKA649k6ITJgsohO3f5qMufGUJnP1SB8Hoh3ZoSxJ8PhGq/nw8ajQEqk3qcGSkKRdzwSoUNtJ
VlQ2Ic7BOD9FLBJybPQVW9rsPEO1npLpu8s5SJOGCzppx+0c1g9ay76BieQv13sGw6O9zaPzRLgM
W9KiuEYVBMsOv+UH+migBLis+hGL41jazxOhU+vbV07cjEgfCQHBr24bK9QItOJqrT1KrArvrXx1
xoFIHEqbVM0fbcubW2XQBhzry15WwrHpZvzYHdc3fQLO4GOI2JYBhLW2XMvb22NinBaCPiKStUO8
wftkkvNSTJkeVDi12eKExrv6Z5lv26citm1qMm6FqYxpRvTXGFvJh51096iFyqdsLEmWEYBXyWDh
D4q4HQ3MyS6alaEQHMK729cnRmwyYq3Evu3cSzlVT3o0wvJzXLb4hXZWzsXQ2NPoeGD29cyWxbM1
82OQ6M0FSnisZIOUtAJQ9T5G0fxU2qr60DNui21EFEhmatVHydHkqKFBRc20LeuMBVEN5sGdc86M
GJJLPbKs60V/l1jxtz4IdZ+kon5gjXof6il812gxBpPhIvyA3/xObPl2opu7zpqw3ZmTfVdQjaFR
qoetvcSemqau3rNhwo0KGfIwz71FfT5oF8Jky9GfPuFQhFSGDpU821IA3fFHAXc5ZgT3YqPoOWtT
XpNFFycfWVt9RX55yUvlnennDU9GPNzfrqhRNxhsKYJ+477K3zPt55+Xo5qsVZveaj1g+cvYYfdh
Fu+s1v8AmCpo2fvdFQIv/dYhFB/CjsG9zHl/yboxfDSa5B4dRZq1KeEUVLmTPUzU7vx9XD4DDRIV
v+UkljDFdj6k6r7zFpyCHukPSWTMjKLT4QEGJT2f9OqjJnmvdNK5XI2cWBPj3xMYyKc61K9kJDD1
e/RUPu3rnM1uZw1PPcNmkkjY7lPmbVuQgux3CX4tMjb/CKn89/4tq0X7Eo3Njjcc4YSI0Y7U6bBl
QMYinHiMcFC1Xsf5Ea119CBj5plNNKdXE8j4GFVMHFoGMKnFFNBvYiqOgXszVu+xRR9MW+q1yYbA
YwqOL2jkCKdIziYxCSTSQOVShynJ7UF2jKz+3Wu3z/79xO3r/r729+l/fO32ifh/f9Ht6b977e+P
+o+/7fZt///X/buf/B9fu/2ov7/t74///1/7+xfcvuP2xf/yGk4hWoe98ncYeEmhUMXEbTnVjsKg
oaERy75u5zLezFEpz/SaRlYFvPx6749nGMQRJpLlwyLFi4zrT8oz5imsNnGxhzoq/+/X/J8vv30q
qjFvwvk1gtv31Ybrc9OGqVz7J93CcjwVOqq8wWf3q1moJs34ZTBMGjBL94MRXL4SZYRpepzK8+01
TPXl+fbUm+vo0MPb6Gg+omfUo+kMtbNbKUKQAlqi6qxE/VNK5BiW1YVb6cvfniOmDdeHWk+1W53o
La+A8dDaj8w/iWyrlQxnOjMGrdVYyyUAEvs6yfDNyCosZWI+12jznRHSptIOozuRdpBTrkWTw7KZ
vnej+N0hbKV/0qaXecrM/eAnj34/12s1kaMwNPFXaP1qah0D9dxlK9OJCT2cTz1gg01naBmLswjU
oFo8GUTBuVVgk993LJdfzvESeIUWYQFFFzsRsQH5s8GkmG9QUnabvIs2M8n1aIVY15kJ6gGV9IeT
0POxfHxUToctEnSI1RA0t1pXsgS+Wk02edjDyaiVCvIwfNnXBXKbEGAPPaRmJ+eeBDC6sYZKvrvK
/gzp4hfN70Fhf6CfZB+bvkGZ5EQQadKLb/PGGYKEzralpHCHYt+n+ju3Q520ER1bfqyx75u/p5Q0
EOpxIIltzYY7JBCrLtbELH4jvQpSW/l7ltGzaw8OjGdtm1EgNoxKaUVCL0ddP9RQ4pe3UecYiQHr
JtNJGuxjCG2mbDYQqCV+EM1ZJ724dy37hCatDcqsTxHUoSsc6wjZDx08xeibSSqInlFrniqoRevQ
p0PrJOLCDnBEteruRolxQXfjXaz7bJwj93nOPcoLC20Qw1I6uxSCSw8ChU/T/uAyvpKCHO1jYe0N
XT0CMgHTMCChivOYoEzDWTVe8pk3U0L9ShrJ7azt+16dEx3FUBUWyISBNWwdAjo4uZBmC77JYMCv
943kzUshGnkUZmUlQNISxhllSqBlRtYZpq21DcH3rQr+wovJrp1qhzfYSVAtWJ3RbrBJbU1EHYcW
Oj+qfZyv2IRtN4lpVjrROTHGwGL2vPFoti35NqR/NymAcVy3TJ1nPqkIVh2y3ZxGX36ogeCQ5BBm
bu7TUNA/lc5OzujcY7JcwR6D0nWdLDQWz1jZaXnS/cgn84g+cxRzwd7+/7i1KTZuz/N+0fRKGnoQ
WjqBacmLPjGf8Z7bbhe0JsBTaBJPcB9Xpu3+aRqk5Dp2+k55cg0hhitu5lBSTTgb1dBz6xss3Cyq
9nFqQUKM/j6rjW/cgqD3zDg5cEIcupqeT0it3Fp05iy7J89+UHeq8g8hjN8VeazW1s914pnqsj9T
yuwsrgzBoGcjiFolwyXnQrJLRUNV7xigLW/6EqfOn2Ztq7j88YTsz1hHmpUDUWAraaUgpcqDwp5f
o6pJglavTo5eolHISEKgfNgQRNVzobU1d8lleue+0e57qjCf01rkeGjLHN8a9Y1hjzoT1oyVe2ZM
yCrLFL2XnUMfcELiBNKhJUliiw7vE3Fttbd17Uw3xKy7lrV60Usq9djECy1dVSd6m4HtFVCHRarO
ViEkpId0M9b+k5zRE4YzgxehA69clobbbX8CsrekPWRUUC24nQFc2cnghgM8EY5rZDro5rP0bIvk
vrJnj7IGt+kwcC5YCB2hNlvInMlWsfjRVQvTJdSi7JwW4WNfMwFnzzitjXo6GQDS9vS53iUBBzm7
7UBYv5wpRVbg0EuQOjq6PGOWHtvp6zRhrkviZGcSLcesexrW9AyCEkrNCmOCgbe9f5tqAgnSKltZ
ahEVfSJSBmnQcpcF0fJWF0O39LeyAwDO021ZvD2Qe7OomcJ/Fk1XzCPoAJbGv19x+8itp9+VkXzZ
FVeyyfTxHE4YcTUXRNDtaU/Bfb59lHuSrBBVix2q8Bff7gtmzXZIVpl5J0PnQ2+k2jtqb7pFSS01
4smqeOs8YBK7ocWrx8XuvGj69KuVYKsmV/sdk+xVpPZd2GRPkQYeyOSmibdg5TW+zjmUkCrCImHq
3M1SZhKJzUKsR97eAWkdtI794Kn4de5iJkWW352H5WHSMZJrOkpUxQ/KMEP0ldhg7JPsU/XnMm7S
NQ7HObBNKVCslc+Rpb25Rf9NR+qlNmTAXDg6+l0oTmS3zsP4swyxdk5YvXkOSjhXuNtZTr9AfxPx
0VoigJ3NWhutUNWwucho2U7QrYOyYBlLrHsnddcaYVJHc1lwanukNE3hU1RJuzUceo0GOm2fzlQY
9UkweMXK1xh2YnxHTo5Rt6PFth3RsWdJ+cyMGkO7VpPT2of1ua8U8Kew2+hmLs7T8lAgyYTmWqTB
bA4pet4i2ob+pyxhnjOK1ijxLBfUfhYIiuO1YUTjuRmg2ImQA0fmd4ClNTsLd87OhVanB5Fbx0b1
lxEOHeMnEKch878zO3kkIcnYcGZeprL90yzu0dtPGSQ9kdp/vj2xEYOtR3ZUe6al17Rj+XFbH16B
/1RnQB1IQ6ODtRh/4+6cTFZ7Xlzy51E51tER0FyW99mc0om2vo6nKqnXhCDg4RAhEIWsPjR0T+eY
hIzC0CD7/Z6xj59GXydXFkkLcytjoyU0rurlupKG/Wx0EEpsPznlLtpNioapYMjWohMjcYlfXZjc
AUZpPjez2pBJF6HsYYehz8vRT9MmAD00r/xJPaZzZAemRUDP8scvDdy+Ss63J7eHoSNBb9I0LKHY
4PZFmzyMeQcLQ/nuOu2QhdzuziPTkEYHRWe6Gau19hZzZ8f0vuevHFfd8r5iH1vuVtF01Djat8Vr
klpxtrSqPNuZ26FzyzEVtfVz4s3mDg0kQTJknwufQ94Kf97QiApyc4qPhJAM52p5MMvmhN1b3zfM
l/BGtSxAbF6wz3y37TovEN/R/0L2McEi81P7Kx78ve4UNe2tvt6gU5VU+ygwo6eR/BriZVAqqNkn
gsQszkrBhjGQIjCSV5tsltlxiM+ZnJjKTVRvFGj4XVGg2c5nnJCFqel/hGnv0CFQzzrc/dg6y3um
8edu7C+mYp8C2WVTLxCmvIB8hVJvyHApRNWdLbR6Fyf9d8x2xKqY7XletP5n/+9PES7DHJaJHhaP
BYl4lenwj6RLVdnou3rWXgt+4fnvA4nGxdlk77krufNYyQgRgqTtbRVmbBT6oQq0MBeHwrVx09eX
OtGOE7EAUMRy2pXI+8tUe+mUxqYtbI6qc+ygmOVjWxDX5NbeOe7te1LkPqUG777pdlk/pEfEskzu
xF2BEXrPyqyfh2VTNRavKRLVdQ7hhKKBBf92dicu8QrcYKI9gtozABom8fl3reMphvDhOaHNsM/+
cqST78wIvpA/dAefsKcIZe0aoQMbcic8MKcwQBr637cfKpa7yu2j28r+97XbU9OklMhc8c/XquUa
u33F32/4l++vl9Oz2ppxuil9I38vJQnsTVxNW01PjPem1N8sOKMP3pg3D3MtXm8v272tb2sbNMTt
6eTlD7gRKwRWWX1f9Nn37eUlLme7wMR34DvaJcqEDuoyAY1EJ6/o2jEKWxgSocHL6+0Tfz/beycV
dfbl9qUwLqh52OQ5+9iIP/9+lejS7Fjb7jWZKvM64f1c91pLA355aqge+5Unxk2ZhsaVLILyanj/
PAE/Yl5vL98eNCxUKarJVexPO2ZqKQu4jza4tK7mMP33A1TfeC9iNDbYPOd27K+3L7g90Jmxrh0w
yU0DL3xT9lhzYtuDcjC64orH4aX1xvc0ksxPvkYMYMckK09ajebMycwXX8cBorf2pXCodnCQEqr9
Pw2OW/MBPR9bWvKpJkHptmp6lM5lgkEjAX1o9m53wqTPjLYAUNcvPx7zTXsEKP4/H1kDQsg5Y6C8
fNZlHgT9Z1vmj5GDRFIjBGPjdbo63h4ki9jaEkAz/cb3j4sSgTpZ3/VYmpiJs7sCF0/2VnJGRAli
zoo7ukO3x8xEX9vHbnOsiZXPAPrt2+XZ7SUP0P4woNTWeuFsYuuTwJH6aLpjfYQdRiHrtw++NF/Y
QJ9jAwEuYHycaMtHt4fW6shTliA/CdsbaAmXdTtvhkWE6hXSx2xFjxK1CctHZCr3CIxpBpA7vo6d
84eqkdjqtvyjDIrWmdhC9qf2cMxogwdE3b/fXqI95eEg5+AUqCh2eWRWRzUQ4wh8CO7K8tRlX40Q
tgD5g4vHWk1L8ylUib6PerVzph6bLcLgboA/HdPfQ2wHRKFhr8GiAlYqFjxna14duTngt+dAtFWx
srLR2fzHJs7ciPeCiXmgFh23ORBkhXKEcyQiCMnRWqZI4FaClABKjoTOGTIkh8T4oQJE5OTG1Afj
lPN7FweeVZb1MfHcX6ZpkchTNkzVl/fjn3dAvNQ94NPImvMtw6+XsYZydHtwtVDtIPzgcMR/VqQI
RfFVvtwOwO1hylA9Z4X+GjrxwYEDjAy5pb6NG068fTc7F6HydI+kNat4OjzkbAIRiVpvkRpfQaF2
29u7yYa/Ot7ebGieauVUuYdc2giDRHNIY7DeQw8TqMqwhHAKO9auIoUwMAYc/ct78rcz1gw5ePkM
wL7wf/KKrqLto8lugVAcPfYdyqI7o6Lw28iK59uvZgJNXKy2++fvWBp/ept389ogWn5fIMP6l15Z
19PQpnsOOMogIk//7k01L2L6AYyEY20FkTFzlQyESOIjs41Dtnhz2I4C14qTNybx1fH2Ur98BCq4
1qxnK8eGEmbOB8QUtINZWsbbmbvC7V4w4G7Bf7f8o34K+IMBjnXgkgWqoUdrH9oolR2DkcSDNCmj
2l6HyiivJAeXV8vocU4TjBaYbYL0rnEuAFESpFL4RbXv3qL/nlgoV53URPqf1nsLYvIPtScen/7s
tiJ6T/X+JYx99wsz/p9s7DNaJGzEMXKycpgTiK4ZTmDaU0NpaIImNV3LKlgKqzLxvbPepOY1U2zw
p6Wk4LoKSKowrkaY/vfD2E+/cibhkJKgoMrOAyc2RdAHNOcrmsJnz4ExEk6KQEKdt9zOiRmmf7FK
9D6kq/fR+YM4oGfckZea7Osygjs29pISl9vrMWIns+pCKgHGwminNYw1ww+NE0Yy4dKoeMZ9K7i+
Z0AdJEMwSdTJDoFylDFoYmO9N0zc/fSkv8iJnfbutNjmFXiPGYpmWPRYQKqpwd7TtrSpcGrlybCL
ZCEPU9je1xyCLZG+yDF1QDvELCHZnv2jmZnA8RLt5DskFeQ03deVNWJXznqwH9Du2F8eW6AWByp/
vndZMBafbljzQ8L8kna5sbMRxl5b19sIRzOvceYOV+4ZW2kboD/HARgc4oinGiQfHY3aW8GnsJg+
zNg+UZB7P3mBVmYsfnfRCKUntahHa5avYkz42wFtI13NaAE6OiOsz2JEoMmWloQUE2TxeLS0EZVG
+E1qSBsgCRIYS7qTRjT5bsl2PKrsXRboMcNYh8vXK7b9Xf0VeWrHRPSh1yEDsXl6Q0OodpMN+qNU
vuKeewFnnTI9Hu507xcWLSvH709oIZgXOmebBJo5QUV6MODr2xg0qRpGSzuZfFLPIOQmESjgasHl
Bh6v7iCjxJbc9Hb7PhrLcGQm8M5Bw70WmFrymVnD4IaStXQrO64sZdR3raPvqOvuNM9aI/hYmiOK
03OKf6Tdbuqx+QSYxx2Reaec462t9zaK1To6ewt3SWA0NkmlKO35WEeljywobVddoaGAb+luJOmJ
riP30nh4xHWZMPoHoF7iJrYH64i/adrmYNUKjYLNdqY74M0JUCbCpzuFrKnwX93WkCfNF4d86KCP
jDA/GmJt2D7aaSCxtNQKF2DjWs8Ig95paT9kjTB2kTs3a8uC5RfZpMu7NNYbb1zkLlwUGhBGO4xH
7CzVcdLsV5YAxOY5DdRZgwBSsKOgQcDmYbi3zEILBJLq0Cj8Uz2Wx9FnQiwz79R28dNAd5W6GYlf
lBGUnHF7oPyYLqM7uAfSDmnJDiktMTAR2yHx953ZPvQ9ejStx6wjjUOMjgG2bnQsyV0ImFMNe92P
T0yGumOWwWbS7Guugy7uEH18VZH/ZVmEr9YtZKC0Qz5VDCe/s8xVXIro4iKf2BjIUfFSundhjb3C
a/o/LXyYFZF/HhQ4lPfEXcdbo0s+x3lw0f865TnL4nrf13RAVUSrRy9+ZvIraGCaNKuXP4N48DD+
naSsH1BzigB2AnC7OnppoEIgajQBmEToQapM2xTWGDLJB2HLZV5Tt1rAuRSql4V6tANUXqxl2NRA
ekNjZQgUvyVqukOGcoV/YmtQoPIfN3vKqGvBmHKXEt13nEb8s4WbIyIFb3zCDBBa5ZlaM947lfE5
Gdwi4fRGG73TX7puNPZekVFJznC+qHC3MKQcj8W9HNlmlp5H0VfRvIFtIwryO4RX1oSZOHurE49y
kL+cTECjNAG1FXQ2pjrdRyN87Aw1GzrZstvl5bUZbLnyMxFe4ruet12U2oML4HlJF4MPEte0YlS+
7Rh5jJJG2jhs+fTepqxGUT3r+Pc8UuzS+OjZmNk8+curQFEwX/AXW/CR6DNn1eOeQJ2b4SssmnUR
NhdtrkxQLUMeeL58K6C9G3B6UAsZkGjNApCYkHctl+Idq1RmkRhDE7LYdWVWri1GCcTc4e7wEu3D
0cW0n4z5h2OBe6/Frm8wzF7xM7nhLTzwBjVeELepsZUD2+uCzB/mZwcaf4zqjQEOzIDfOfEXlo3c
awY9NAP30o68lY3Ae41sGxhtrI5IplAFuDMDKNhlNZsnV7PGFRG9DESdrIA95D7kSf04Ce8VDXer
0AQAb68Ye6UQrpGJz+m4Ug26aWyKrxgQLn26VP73RPWYyGvzVz8qv5DgZBttIWHSGvdxkC/z61+i
XShfNIpRvX3afR1vNdzFvLfQe6XF+9InDRTDxt8BGW8uhV7sR90iC9xBqFfmBOxyQxLgHIgSjJ81
/a4VmF8tkpTXUwR0YEbvzZ0NgB91BUeQOAb09OBr+66GwIxiFpw0Q68GCdB9CO43k355HQtJhifs
OgbW+nowXyPMKKzew3eM3pp2hmIWji+wmX8nEoyrO/cv2iziqy2bC2XpuxYyPhKWhZvWME9AoRCv
RVB4fa2/w+SP6ZuuNKBQNnKFBXAnjqa1rQ0vpIk7hxA4Sq7Z33Sx7qVvIh8pISQM9TrM7eFUgtx/
69HkEa59mbpZvklDPPfNW4wibT3i+8WqVn2MaJ0YY+f7yISqF9pIj1FnluBJEFczgMFSWYpLrWS6
9cr2YFjWhW6Iwr6L8naqtIvpyWNViG99FpiMQPuhTBn3pKrdNWg/ZPczm70RGH22Jf3t3C0CE6ko
OWqhnYGS/UYYWR5UMhyBW77aonlzK3XXHCbpPBeRx2WRJzZGd+KiygI7TzL8EW5UHCPP+6EVGg3d
O0s4EiAXfXgRaxSZxoOU6b3LSb0iRe4rBaS4qtNxM4jsjjLARfPVo5HVm2YLyvOuaXVIyfA2EHZr
DKvQ5dejib9Mu/jadLTpidpWpwgrUnmAGTkT8X3RWPfkERKeqRDl4L1rG+OU8f4nepwFuKmeEMTh
xhg5Ha0nozGMi9t60CPdZNr3ZCmVNcjnYTLfR1sv1iamtpFiBzDmuAtrcZfI+gsj33PIGUg7Rh1V
qv00/mnp1J1UZu2gqwZj9upO1LeYM8+2e1Slv2/UTyuzO4sSd+X26lenVTuBPmHyyRTvbXBHE47p
uoYU1hcafnGMUPAGkRmDzh7KP0nBFTqIRTbxi1bTkA/3GeNZW/bffutWG9qzKfnc6q73G4jgDvGY
Xd093B70/r6xjTRIPW8fm6m9b0vrkMR0oSa8znvVx/6j0K1HNPQdByY0NyPFIb3gK3p554w8eUdw
QYrzSz/NYTuf2z77k/YzIikmHp3HGcCNEyaoSH9NJauabjntSZRUOZhwCd6oHKBHHhO2tqG/asoh
sLDhwSmkX1Y1r5xw6auF/zvxAEqn9MJmhMtr5RBgKIDMxcwfVspF+SZs7b1EewgdR09RRbK8tKZj
gibX68DCbkv0kb7pyXkKiMd+Y+ooA+HGbzHAvNH+EFYiAaG6xp3l9g7wxI4Akbardxw9GgMC/ibC
VTSyhFh37cZ1xz3z+fCltd1gEDD5Qul+cz+rAtMAfwJ1DYkZALKtSidoCbVYJxEhvTET0qq3w82o
rOy+6SLv4OJ31iWZGdi195Hvp/B/fLZGJegeq6a71zPX3DgGzpE8RibRO+aZWS+4q2W/Ax1LD2Jg
AUQJRG26q0WUrovepok7bwzgUrRZyDHJev7/RSLpaUN8EubL4DvG0Y8sInvH9mLHOBfkmIwB9Ofz
IKd7P8TVzFbTW+uQR0rG3lty7BFpYD9sxEwIwEALN0uzJwhbaes/huZh6iw4MSEOws53nU3ToExn
Gj4KFJhsFTZ9xCUF8FEz8oMWLSueAXOeEJNdU0R/Cl1Na89zByjeSDINi9tYt+Aqy/iXZuMtdzv6
twk7UoiG2R66HwESdzP5JLLX2bg06TdxeNnRE/WXwEyN8JBTyD0zAmXWOFS/3cbEE+92AKJtn3RR
GpvQZqZtL7GVecYfx2LMYgzEbNQ0BFZZ7bsH0n8oU4rxvhm+2g4ioOexkQZOCf/sfXCIjv3nmgSF
jHCDsEdFC6W8Ez0iiqLAAfcx2s6BcHEL85tkX9FkD4WdHSFEvKE+t5kOsk9ppc3/C04y0ppHkZEP
m+X0naPqYCyGWb4b5HyIdpHqqiUWeCVBOiI4g2IMZY2I7zHQ6FiXDQNisz2rsMvuRmp/uy423sDW
rmZzIFKbe5XOhVMSSQw8q+bQDz8W2CQYwR9pHFLOTB5j7rLdaCpCk9jq0W7U01cP4GQQ5Q9DLr5J
xco4iNRfDRPqmj4RFA9MovNoHlrQ3gNRByj9knAL7vFP81+UndeO5Uh2RX+lUc/iiC4YpKCeh+t9
evtCpKW3Qf/1WqwZSW2AHgloJKo6b2VeQ0bEOWfvtW3vrm2nfuP7CYeKDWZ7hlEIDlaoWU5NDvas
IcayQdaykQrNbt3QLYgcuNVDvc+6tlsOzLqAMPKCp+CJrv/sdw9esBXEjL3Uw6gPp0wEfDJli6U0
rTg4jQeaF7dhDqMsmuTabhneJ92HXUX3hjE8WYEiWiFc9nb/HVu5tvYfdYqlFud23uL7cW2Y4NG4
MdJ3mGgHn+7ueuKYBsEDnX40gsZI0W+z9ejvWOZeVVTupHqnIhJnH092PCZfk8GmWvYhQnD9MBQ9
0w6OW2SnbEID94xExi5cROQYSjaZn38HfQSXPXLqpT+yyNM5YQpT8fsxMA2JCQq5p+ETXNYRch4Z
Gwcj4BiWM5SC9/KFW/ASBOnFysMTvigN1bsFSlZ7AiWNO2AKdlnCkMsRgn2xfcoS4AMVIjrsUu4G
tt5dlrXaCoAOXZiUvnVOZ9mIDqVRM1XuGf3OIuk8bbae7SIZSHDxCrP2lgWoNraNfE9lbWnJEwUO
JKxUO5omP24sn/rQpAJM2aj0YOY2dA9VjSAhDt/TnqeIg+++YaXuY/k49Eir9QT8voMQlJSi7ViH
9QW7VbaEKG1RHloZ9rphlg5CqKJBbVBgEo00m2erwt256bkaqgcRQoDIjGGb1WrLgn89mkW7get6
4lguF4PwOAkxG5S9ePXgVfc4kJD0eCfaKO/CqZz1NKjdLmryK7/GsCpM7xKnoDLLKHyxg36ri+4L
d9Z3GUUvUVnvQm3QFl163VHPW4TyrUSZgxiy/bfCC0cSyFARJBHH8pg+G7frZLySUfM9jiNZhhMM
o260IeaZG/I/2aCrT0sj6572NpS31D+44tum0bAQOuf8+Rqw2XD1mR03es0aTfyH0xVwB0frOe1x
YncT8rI07Y5RWFYrk8O8nYc7Bsz4R/0JX3KWrVs7ZmYKXlNJltrWQawC03YR8S6Uk70SEzKEUQ/O
Q1l99lYENgRSSpqaW/Ri68Ru7lKnHFdUOoFrg9Aa2ze2pQfRoNztOZzhrdDmYJF24GitW59ofR7C
zN8QccW/tl0OFtRNMdNs8Mm8s7omLuG6cnDPuDilllI2D3qWfaLkokpssscR74OpVLgg5OZeeXrN
8aFAax2zrw85EXVWG3/NdClvGmzKkLY8WX65GOnD1HoF6atmdhjCHQg88C1uzKUGieidPXkzBo3a
j8JsNnpZbvMInYqNmz5oDYBuBY4DEAMo6JMa8XqD2NxN1LRzDaxoQwzWzZrxuZ2qoYAdrdbGQIJ+
dkHkb3hwuFhRIdQsXV2/Depw77QxjUW8Kje2c9Asbfrw4+FZE8lr2Cht7zi9eoSmPOczeWplhHM1
BlJGb5r5CnWXidTUzupDQi+zVieF0wdvpVvBRpQVeXnPhSxPxHocUFAjLbBcKp1BQ1Tjn3t64Gs0
ePuxG6lXPPcprhAuFzhRldUg0zK/QxE9TI59RuLDEBoUnmNGBH9Qbbfh+DDW7ecUZw85p4h5rX0v
BReM1VVHbTIuknQp0GQb17FnUFi3cosKqrIlL2k8oYNzamogaa5caTHY78p3g0qymCmlwfBkMG/d
cDByucJB6+AKEhXihcBDfeQRNN7QXPan6SAocoDjC85ixktkZiBSZfjdlGerirWN0VebNqOVzf65
cIZkMyXubHxvaamZKIRac9WDnFk5RnhjSzwlw8C+b3b7nuEPXQIPp7xTcA9qd4b1lSUqWbYlkLKQ
zblIKBcYiIcIgfQPpD23gw0XXx8xUkK9cNz0zUvr+ljA0eHTSj7bPhxQQ8YPw1gkO9sTN9CF3HXp
WMQztAaOGnDf+WYqqpQIDUDtPVI4ehD6rpOVtQ6R1SUxbb/W305ZcKpSooMK4kV6nVhdF99R5EJB
ZFkG/dxylYlqFkrlL0PtEIRDgFjhRngOChmtILNZS3gn/iqwosvUG3QFSGccTf3T9SxeROE+VhUg
DCr9auen2gfxWNCvND6Ruq8+ssrhZSNU7bT0RZVQ7uLggwEaa0JMMIxf4zwCMwKq67sjljTKx0cw
siszpfKOc4PuS5Y/GHMvxZjJnoDtd2dSS5+szMCtEL1UnQQjEGtr2jIHnezZhWe4r1nKnY027Vqv
5b3JJFaIT6gp/HI0a1CUrlXmtkBFWA3cYjs59MnZz5Dam8TjShCHQU38jJT1rrFB+yaQFRmnqrjB
VZONx6hU+y40odFLjt4a54+Fn4X31gAxlGC1W1qFtKA428SDFMQr1HJRZYeUMGjcKvQrR3s+ooQL
s3L0RVmXYFl8/yRSDEcEWLC/2/RtQw+FSM/JeXK0JeKxY1WmlwEb6cXBPQOX6c7sg9eaqcumrzzQ
/fmVETLVhhGEOtfhBkm694Rx9RKokUkGBnm0bLM+qHb4YjRWrgqFnqL3YdF6LiQPKFEq7Lzt2FbQ
MXXAjcRONLKdkTZEORTFuYlo8tTd1sjw9ZNp3bYmaVoB5QJN6tt6rLaax6JT5M++bgeHGBVXNOci
0Oe6Rtj7Lo6ZbhK8GQ3voLG+6I15o/OORatek3JH07nTCA2I5S1yq0OPfHRRl8UDHQIAEPLcshFW
MAe2+G4YuGnjyeu6jW8Z+tp58ILmCe3Co9JgqFocDAoylQim098F4PeLVSe7DH966RPDy3Eblf+m
qxFTSBzrItYfm01j+O2yJxOWKDE4fuy7C9WED5Jsg1DXo0PICTvRV3XDG9mbV0iWolWWx0fz4ukA
1SoNJ2eeXaIOuTK1Lpqjajqi0VkH9Pi3cYgqlHk67u3rTIvVtu/MV9231k1Qk1pXQvPUI+cjFz7j
ae9TL1FuSVHA1y2cO4iCPoOhXdoV9ypyXovYjThC4UoNMwoAtITvmTzThDmDeYjeSkR/nRWv4Img
TO3GjdRYlVw6HDO5tK3zBPpjP+4JcLmjDUlLw06+JJMQmgCatbbDl2Aiv6iNTIq4yD/R5RjpZyb+
2Ud218jmyMh39h1LGK5N8WgVNHLzmMPvIDmPWBTJdjh99nQuMwJcLDfY2BYWW7qCB3AoAhQloAfH
LWziejoUuMrmvJADs1FUGQuvtTIo8vTpTExfXL2s60Fok5O5snr3K8G3JfTuNijHgkaf8d3H2sX0
cGSXBWmnxZdZScCdQjs13uwNBHeuiRjmxxDeBYKzVu9NTx2xMbWd34MdUCvfr7NjaQj4uRZ4ndYI
4Gli43bTpyRobwctB+Wde7eMXa8c5BxLmAfxGtDGV6FoBE9DzlHUJXRnlHMSULr2HAjxGPn10W/X
vaQHIHUsnHGF7Sfq6ck/wUx5VB3QG7zFFzbZDp8+sUdtZ6yLetz1JQyvkkDNXVB5160hXjG1ROfM
Vx9ymL6V797ZcrhyUSfW02NsNh1HrO4mirgxULYcVEQ/v1Lm0dAOQylOoPjebcUJX3Abtd5zS7eJ
UxR170xL7lpj0fGxME/cj0zaOUJzEIwazlfZmjtu54rmraQA5UaguAldOMsT6DzhlWu3aa4UwUyd
vA9IvFw2xPzZJY2YHOHSqnear7SOEzYcdVsP7nUdEDLXlA38bHsL2QZ5oJHfZYXcAU43DQtvEHul
WQX0JIAF+g6ANqPAEEiQEgawSyXpIgyJ/Up46DIPZI6n1WLbN/ObMemCldJvybmoJ/lEJOz7lHTX
7OfnAI/vmpwaiHVdt0/a8gz+SD74RN4a9Pg9c7wAqX5KtZhs8h61FpTBkymOdvPVDhO7K6jfdIa2
2vrs6CPSUBnW1mtNsGxWdd/FxRtwcOwMXXmupM+JwVi2jVnyxt0A5WNw6V8NUFsXdjVtNQXqB0Lt
hPwEFEmCAIGa9dHS6xuBfqAihascWOExAAbLjnUcanO3stC0EkhB98Go7Kt4JCCSGYva6AZ80TJN
ehS05db1dQ2wlncucwJadFATUU4+yEBgQ8nQmvDrp6pzNi45efSGCSnRaJrkTbeKPZzNvv7dF1WM
+5JRkTneFX73EreJfbJTJvUpU3JL421MWXj9GnWdI2EjmchdIYt7LLrRspEWRwbBlaz15bcMDbrH
9kojPnKdiUSumnqVIoVC2mS816XGya4slxY5ypqJck3pR9EH2YIZlWuVTwyBu4Vt92xWqrnyFRmG
ffZqWMmucqvbEmC39Li02lQAnwZVaWBlR1rEDS5g22mS69joD/5E2pN7I01RQq3pJxqyb5xFtG3G
cUm4RFwEgtunDYdj76h7Rll4JyaLMbFwbl1lnGM0DlT12rQOPOslX4fQSiHymwvih7ce3BrYCQ4p
oo1xSDoI2rJ7gFgWbwsaeAuPxd117u0R/H937SUt62GWoIAlN7JHOTA214AojAUKGZ/eK7Rv2qgb
mwYOjdeSFFrN22P9ZGMK4A8GgdrFvgVHiwAnCFEGy0xCrpVGkiEzXO/Y1fo10nMuqEGZGz/IxAiv
k8SmeDQbZjoRqq75i2MQ+RBINW70MXXRk+awv3xuTShbrrtCCtsCLQyAySeIA2hRa3wG/YpdaRNw
Ul6KOmdwpQjba/gYNDWuU5EcOecwdbHygKm4yWzKxaA+RFZ13VT+N0GJ3opCrFqO4BlRSYfYHG7x
a83kMI9YmgiZrOt98Il8Vo2qdgy/A7ATDHU9pQ6jXQ0L9Dow7zIqHJIicf3QlgTj3B8xFZFvbyUC
uSSZ1Ga3inxOrF2J+rVVd8KiqahNQNfD5JpYKwwhHaLCyo9IJmM8ndrVscuhxoau+uIzgCUY4xVp
RYOlhHW/lc0naIyNllnXXc5pkiGivPRNdzQdcKpBlxH5lb30EwUoqWAacZwt4BmbxpUIow8t7/Nl
gL0YrsPt2A7PpmsSPULOs480BSfM2lWlC6f+jrfuxlbIGTEv8fA6ebHGTj8GWrTzzDukDv2i8YcL
I7Zx0W0aO4BMY4Hitjgz6hU9vCbuIQeXtxxCqkUzOdcFdUFjkyyMQWuj+xGA9AoAHXWZ4ITaHrib
6m0zcbuSSu5Vj0zKvR0hvrRjNvWkrh1YcmY27TzRkT2G+GrhO7P7bcwZ2JGLnOX22affbBqjdSVS
8wp+1TJif1xVsJ4RHRUQswF6Fd0LmGbeXMr6vMu2oKa+UV3cJwnTeNeFxeeOBpQ8glqpv3EVFAHt
bIUF03KsDRs5weamtaK1Z+HalG9MzGtwEQjGCOEECgYwQ6Ar0ZMAcL7/rEpyBbK4fi/G/Is0jHJJ
+N2dGPUObzKGuUm13tZsivtCx8FXumIejDBujcndNrzxWAV+tdJbglISqEYi7O6IEc1YOqjqS79I
NrHwrhxiPkNNrmuDKVAb1Q9mHX4INxhWekdIcp7DFurF82TWLsQ1iB6h8Zzb9k02aTEEKmuXJN5J
izFyDHob06AstkKV9laqyl9xK3bhY6RQ2ZH48G2zqgxl9tylPpGRdALzaxGeJ5U+eSHyNbLr2HxR
DJTdF87YDy0sNxHEnpKIyljprwaqryVaP6LwRHkfhwQwDz71y8+UNGYNhsYsOzFAvrAtlQzzKvYR
hmgZ+zkoMOl/9z2leR9Sf7eYjSJ/fOfkQRNTsiQUboq2LOWCbhjH8b6rfRLD4nfonMQdGPiBGbJX
m8W1vvZKAtOCvngORPI2+ytWFgzSBo7CUlJBr9m35JrWKqVKPKQUwROjYXhQ0s82Zk/3znCofsFC
3vsFnTig5vtE9vrSaPcy/Ii5bKBAVCsMDC1udeIhuQPRFAUVinZ8wU3pv1pkyiETWEusSlfDS0/g
1FjUYuuyOiG+SGAk+R7aWXLSiIKSlyy/QRcCBdiNX0zoMqiAFDGVEYmbwnEOSdb6J8diqehpTJeO
IoDFHDfgd29B49glCGmFum4VyQ8pdW+po9zVBrPYSyRvMG/rZOuwWNdxf1cRalor40pLRwYv7k2M
bGcdCo2sRh3vniuSz3k9xXAvSVph4J158spMEBb15d7SS8WOznEfl1BKPQKlMyKQgiAYim0GX/xm
gqCN3tuWRKAuAxfclHSgFXV42+zynJEBy+f1BGWuQHNf6+jhgmGBb8paV3Sstm1VfRi6dyYhhHaR
x/1a+NbD2IR76CuCbJDmVqn2hgjmIMGjlEvT2yIwfGWeu0LBG+2FDluKgPdGdP11mVGPSGbDTDQI
fsgrHBra9G2UdMl1av21iUM3G5tl73BHxnF3U1sk8zVGtPIpuVeuNq6F5GgWynLXa8Orjf4P6heX
Pp9vbUXOJkTw5EvO1FnZWQcJPoVNDxJWw9FpC9AXJBFDMapEInPdYDqqFJ5e6PceVzzKibIGXtql
W2/US+aFzLcGMgmXPXU3wpSqpFStNqTYRLuslDYuMnbtwg5Mhk312vZpAthWaW88y8rQtsWXloni
Qvd0pAtqMC9Fqx+BmV/5sAGjmhipCgAybcGAP3VgxqaQrKepY7HrqKpUUD+3NkE2JKHD6VTxlYzD
nTHnseTeG6Dl+pQEwDoTQVBb0Kbn0NvHNRNU+O/psZ68e6NBhTVS0CRJ+t0Jn2atiXTF7h60oD2X
qTRWtR9+o4xNFjFSgVhdRaRlTaWXL7n2xcLtEEsA4IeT6BOePQQ7DF/aOm+G56oyvz3DYYlt8mU4
gjyuwhe6xQ5BSyTC268cqOgSEV1ZIzdKh+qYN+1OG5t9bQJDq7W7uGr8lVMnl5RoMURMa/LUtxhV
ac+Zb70f3MN/fgpk8Ozn/lduv+moUhOt/4os1ExjcNaFwLBQhscM5FFqGpciiM5d7zNERPCbtkjZ
jEjYl6r0rmgaoZwhEqLJ03EdJy6NBUfDquEzeJgGk6Me7pE2K8QC/ns3h7dzVGjr8MmaOWBjdYcA
9Qlbo+SKaD6SnulU70JSy6L2nkA27Ofa+MIw5KH0relESMGHvu1s3sKKY9BFH8NnvYw/ebVI26dA
3zQ+l25N7vTGNsWnyf3BlJF3UoLMzDICVPSxcfGPFU/ZxOi6bU9J4/aXn1+MQHyhk+w3plaVFNT5
LrfkJuViRGAd+UcNuZcChrSkbSSWmQcS9tqoYtC+iR6tSXahsQVceGlpNcwvcNXnJEUMBoz1ziRD
XRnX7pgcWABnXdO0r0tuyawC56hr+6HKtE1W6Z9R6LxVmtle7LZcJZrz0Bl42x0b7k0sSespblxE
AEfT0J5rByVp2+vZxrGwfhEp884AO1lHHqXY6L2MWcmlQmRoaEXNcpj6F7wzQOES+7s2ChCCdkoH
gafUDdStaZZA8NeLiyfzB4H0+iC6fQWL5mwpZLiaVvFg/daiP7eCKQKqF6fucpDWZ6KNRNFFAbin
htFh5QPlNEtARD9++fe//+e/fwz/EXwV10WKXyhXf/9P/v5RlESdBTTbf//Xv98XGf/9/Df/85g/
POQcfdSFKr6bv3zU9qu4vGVf6o8Pmp/N//xkfvs/n93qrXn73V+4F6NmvGm/6vH2S9HL+vkseB3z
I/+v3/zl6+dPuR/Lr19/fKARaeafhsMw//HPb+0/f/1hGM7PN+of79P88//5zfkF/PpjX7/9+eFf
b6r59Ydj/c0yMG54BppBW1iG+eOX/mv+jm3/TafP7+jksNumxeH/xy95UTfhrz8s729SSrIrmRF4
HmdB+8cvTPnmb5nib5hRpeN67MeWx5X7479f9u8+vv/9OH+hjXxdRHmj+Nfej1/Kf3zK88uSltR1
KIDCY6Gen4Hg2ZUfb7dRHvBo49+mQRQJVsMJ0nt0UzQmYQhDYCJ1wzzh0+/AWDpQ6LZnCqhy4Q4x
C6DFCRSPQ70uu/6slDppM0J3KuEfxlBtZkBRKXRjVdUatmLFaBav4KIwtHe9q+/10jiRHuSAiyEt
V/YU+3lNhOVv3v9/vtDfvjCLN+/3L8z2TNs1XE4hukWJb/3+haV67SVoAHXq/zBbWqGprkDchFD/
ANRmom93DWp9FDLtdBThlJ+DgvtmZID0aBvwsGaXjyYxJZLITUszDI2jLtK7htqIUVjqsppBpepd
iTbcT4lRDb1pY1pVukFfzdmdjRNNjL93uzrb184qpZ++yrWhvlbHkGKmJyG0XUHLs9DH/VwqpwBh
p4tO7a/fCeNP7wQSDhoT9JsckwwqKX//TjQOIISWd52RD4oxio72bMGCmSdZ/aGxEgZjFo0LNx7q
K1u6gLCPWcsnM7nTWSe5cA3ZIQH6O3SAkWd1WBmhUlCWXP31EzWNP35kHDAJLiRFQdi2bjrz939z
LbLXF6TD2nLFzFTbyDryYdY0t0TsMW8fjHtLuniIW/egvJDQill9UmXjU2x63R5S8rAtK9NaB20k
1ilsA8XQxY1SdfCc9D7iLEn43xj8iydt//lJg4XmRrR4l+dW0h9uoK4aZejlGF5ghaqk+DD83F4X
VJo7R2+2jJM3QnDJSC2Itq2J9sQ4iqS69HGhr0yT/NcoAyg/1mD16Gy0qh8OEWSRkCnOcfSynWnl
3r5p7SWRQyXQdvGiUv3BhaZ5L7v+MhB0wmFNK+tPDx4ZSRjTEUgFuhzkfSBLoq0Teu1eMygB85iJ
G8BCbcmQ7vL//vCEMBzdMwzQHZa054XmNx9eVEvH4crnFNz0l7AL5L09xCep0YzAsXMw1SPJ4AL8
nwOzNwAQb0ykSRPAY+800rDaATVXMXJ+xzVUBvc1Lf2zZzXmOs9v9Vh+/fXTNcSfrzWdNr0A/W5L
x/NY3n/7dEVjZPglWaSc0KxxFc7dU78ivkdXEdV+AyjW59RaFNpV6Abh1sTRQKOoYNyVh9kl9sQz
sEnt6CIbW/71c8MK9ucnZ+sUbpZpCNJm/3hNlSkWHzfCyDdIzV5TKeMQKBpQKZW29vT42un62Wmd
0TrEWZnHHbTXwX5IeGrnCFMC/ZkUwWLnuWulkfUUs6g4ZlZclElNR8bLkwsYbNlz7D8qhoy5lxog
K3u1zcuigmzq4Ku2jaMZp/0CqTm4W9dbo4Nwt7iyGd8XSXLsVtnoVSebeDo+Rq/Yw9F8Tpr0Nm2H
4mKMGPNZn49WbJOnMbXRTdVW3yiBzAdHd/au6+zsAAhM0VQQzhx0LSzoyyQPWgRLV2BMhpuAK56J
NAf4kv5YHnN+6ZOXNGuKGyvhIJYwVgjr0r1tMhMWTGK8QQHWVnUlaEXqhNSlafTN8NdjRl5kqy4J
dQKs+3yH4YZUWZUecHMB+Wq86BlcIxM7j2XHioYzPApzG5byJhvCklh6xunUY/2aH2Yti4Qs0qDs
7lQ3w+z3bV00e/xMyMpQd7auN9ygFgYEHtT0Ham+F0NNx5mN2NyEikSDybLPyojFzp8wWf38U2ur
g9W28rrN1DElmcnI6AVUeMlXrh9zR49b/GrtJtGmfTF09q1OaChL3nU3UINLlZ6IcqAdbhCemSZI
UtsNiI1sg5Bwln1WwGpcELo2Ls0t13S7GArThmlRA8cJ1LFvDaSDrRYd+s7TDulEd4qMxuAtEJIO
DnOrhsbAGmgCmDBhmPrOAsTNx6I3T4Ajd1ku3ecatQkMGetBCE0cJ61+NYl+XAX8zlXXatnBTZOr
LHSr7dQjFY5r6N13IZyakyCGbq17QHwNq99FTgOXMtZBM3Sfo6nuTHodL0EkV66JXIC4a56DW6cH
o9B0gOA8daokSNFT7t45kUaEmga/vm/c8CDgjFyahJGdGbR7N9H2+G7SZx+41ZKuCgloHY38Dq7H
HYXhtC3BewIkRPXXubWzVkmsX0lHOOfZaUTY7U3PVXTCvWHeFF0uzlNF8m8MdMLs9Udc+0DsGDah
9LrTRGED8jVuSMUTV02uikuVvJv+p1NW0ZkxGvQEAQgO13MKS9satxXYoSUm3QL2qHIOoDgQSuZJ
eyZB4V8tMX9cYVzD9nRdkmuEN9zgpPT75S8fJ9qncKEIgjmNoE5vyZ5CTJjYe5em2aFwwQRYpElT
Od7g+Tq7srtJQ8a6ExShjSQDZdKKa1uO8T1OpwzeDEtN6aEBoaLzup+Bi/Y5zjHN/YvF8Y8L9/zM
Tcc1JWdWSdDw/Mp+s8+UFPXBvBevjID0zLYO9hmOShyf5i3HguGqtZkVe7Xnr7EMFPNtDs8pNGjh
Nv0GfqXEXKZ0jLOq3EyEwhwZJjwMFI5rIP7ZtonGx2gAvKeFOp0tc6iQ6NjdNifc569fCe/3nz4F
y5SGQzlqYIal1/SHs4NtWTUzOMzFfZjB1WHqa0LYeQpFlUBfxvsST9298Dtam2AaQoqMnajUfS4G
824IYkRRyiAAQhAHheR4qtRXPFSLoklTvLAgo/pc4AH2A2aQGfNopzU6jOlZubB6q8S1xpqjA5Ww
8vEUG3V7wbm4VVFlHgDjXNpS+ld1MiDPJl4EGXuGh7a/a5zuHFt0bUDKj6sOLUVn+I8FJSkst/xW
FXjayMfYUo5wJQxWe8vxTF0zy1vidu8XNeAS8LczoSCLqpMfSf5f9RK4hCinQc5Ed3qLfYFmoa9M
dWwS1z+oAdnWDOPIzcjG1Q4epSd2qetVcLD9Pjz97xfPzbx94GKbnP+/0WaksZtyPpTHB6WzCwyK
rD2yGlAGkMBrqXgXAQ1dCBwME6yUrdWackmmTH+YIvWO/t5ZN5mkMdpqeC1b0MRtG+51ZBeGCs2j
7OyHku1wp8LmhEOsuFLJnrvFPvi+7hBENDRLh9bKAh9ZsQaFsxSh0Z/M8MYqBvcYDUCvaVWe27LP
zxqhh+cS7XQZhuexKoYjgvVV6NSfORXhFlamfa48vD1IeJV9Hgo7AvbjKZ6vImbZ7c5emelXCtrm
FkKGsZgS+R6PE5AOvXsYbS2+TUR3oIUGWwYwEoQnYziPchI7MGav8KHErWZ/EAy8sKGg34xAmx6C
nrAGJoMAfp2S0FCzW9Owg/jdjOahqSeXeAcLaQJLIg4qF0FqBaYnwPr5M5YrRPa4kiFXK+N+o7be
mr5/SaxdiFWD4bUWoi/qimNdebez2m9n2eKkZ9onVJgaO0gptrWffiGoQXJYEa8No+/dUTD+7Hi6
6E7ADJVHzTauLall+W4kOqEaghAioHXkx6t17J2rtCRqPGQHNyrvMhg6zO4ynZXMW+h8xGjEEakc
QJCQRMmwpZ1q1/NUy77LkTmvbOOm7kKx7dtgX9o0qJklAF5IitNgVopCMrQ2bdA+Ee3GGYLEZYKD
dw6mziuyzshdtONXliHUAXl2H7UG9hRkMEkDD69MazwTXdHecGsUowlFsasuXRE7wGmUcwxglLMp
1jtS4uacaP3BdzOI6aHdHHvhE3PX0dQcxSZpqmHXhyF50nF7cMGZypqA9Nxwog3XGDosUqlbB6Fm
3TIeqqYbfwJGhHZKwAY76V1p4yoknNR08ROkQbALhuqecJRkE6CHUW6YH22dM1frx7hMPPLRPJ0J
TARKcFUXMt53xoqV9aYzkuZgAKVa0u9/rRuMXKP5kbeB2Dng7q8xUCJfFRYdu3oazyxhMfNiD4/f
jIz4+SUP7e+kER8dhRVsJuPVtBg+Uz3oFHXRW+JqKl8aNXcHZS+/y6RpN9JE7PrncoArlsqYJRPV
YbRoUQKj0SY7RAOaoeGEXki3+iwY/19iEmwuBjqPXZqYPhl8kCpJtPQ2FlEoZGDSAan9znrwJeLI
SBFBOng5flVVmNMS3xIBa4VCogLxOVq1Vf8NXDOCLeeTeaqZzNAr0GwwzLZjaWe7KGMI0xFCPDh0
sS2xM7WpvtaaygIvD/yA0dwmrQrv0me85UyLbkxGWnUQZI8sQiYjf8VEIX2yiyy7ajm7rEY4g6sI
M9bJb5vsRBORbBIF4yuLBFty52SbSVbaFSl6FfaHe60Ynfs4bq+03igPnAoOCQjpk5Nnw1mh+T1V
DTZfqW79aKr2dUNnwotERk0KI0Ehjjs0KMPaduz3FQLg3tHM2/BO76q73hmAjUQGCasA0oRLAkRZ
qjcd/Djxd9lzPUYPmWH3h1K2+kLmnObBC6WbNEZ1ltp0R7vJzg4jPHPyj9DxAgbUb7vE0G9TQreh
Lb9lBuciayjHmxhHf2UGx3JO3/v5J7OEHlmB7V56xHie3Lq1Tj//BP6EsN3S3XM8e7NrUObkjylS
22bg3TgOLxn9320vCux0UBsIXlmmEdwOi2AxwkLTFvd6B3yMfvvZI9bwXOGLACKGvxFF9IqzgjuH
8gB8c3hhB9MMtB1eSbkUO/i+DLEs8060FU6I0Ax2dt++j400zsERRjiuYJnU6ZmNOT13o5/uw4Gb
HlvAcZpQAQSJ64GCxMWt/Jte4apSgbqaCpLB9aDaNqlAYoHe4B9fhjnn/uf/o4uu1qkeEsCQaIJx
QKKYt9GQ9xN/Q/+pujY9AO7FuHU1/GRhFWRLhgIcRDt4zIiG5WVM38HL3sBgpZNhDjAi0nH+93l1
TaljrVVvZAvDt+MtQk55CpiYYnXS0uVQC4LWBrdl2h9kez2su7Njls+dDpDbEDW0+tk52ZejtqUd
1l6UGokEFuO5Ff4xUr0iv+C99DtjT/gP1t00jlmKteDET79zWItk7mfnII+HNepYTM06q73tdN06
iOzhpMIHl/SCK0gFuJTYcYiquA4FuISkVEjkoM8HY2pvM4+6xJKqobqc5mCrg+VM9kUJ+9Vg7T2H
hBjsJ1GQ5x6W/0XUeSw3DixZ9IsqAqZQALb0RjSiKLtByMJ7j6+fg34zbzYMNVvdokigKivz3nPZ
xwZT2ypJfklpCbyB9YQB30WHaThilwWi+o59uphaa90ipic7Ypa+Kx9u4jCaN5pv/U51QiyZnKGC
1PTw1Mjy180q8Wl33d0LK/8nL/EojpBdVflGQN08ky6NbSopV0NrUEvSweKt5UfTHomPwi1xI/0j
WHIgKnk74+lsmrOipJYI4SwfMnpdGz8mA1LC7N7ZVml7lul+8BiIp4H5GlETPXlWcunram/IOny1
bT59e0xG1D3yVw9GVqTe+IMBKI8pI0yb9BtPBrt5jHgMtd7eDcOPgZ16GWYaibulVm9bohCFCWwL
qZZCbg1vnpSASYczkV2Kqv4TNpyNkelkI1e+r6OdMbNbKf1oNw5k59UFYV5oC9Agu8QEF7GNIObZ
DFq48LW1cbl4nvRKsh9LcskwejisUj6TJLa8S8a4xkNksygLIyGy0lsyL662QR/efK500mo8dc28
mmhnSr0yqjyi9jp5oq/5psHpg6YSjd/SyskWkAHGsLwEodYFv4NdvrrcookTvIGcQt3tc0fqQ4cx
rSpXg961j/XgcmZN9eyeumD6J4l9D8GhfmhmcOsoj8mo/J/WsmgoBfofsJdHiTYOPVph4wUgpkTq
01tmKLHthwJjAjDM0xiLmKj0XHvmTA7LwKljSArPQtacToinPGhD/dy0qoGvhKgamV1+JaI5olZI
7X0KAPA08YutDeAcQjUW2Wq99sBmVO17Tv97fXCSBz+ebUpk785uwOoyWvQ7qjJ0bqET6MvJCq2X
WJDyhKQ/+pTKu1WFOWMJyvFJjsUKqjH/Hl80Piy8eKml9qHf9d/Sdr+FFdgwXF2JsNjB4pXlxbOv
kVkoVWQ9yhx+nAcy6Ey4gIkaJ5ZH5OA3ssviDaPLYu/7Zf9QUrxvifmsLq2He6O0rO7GuY72O669
VeHQv7EaCzEd9A/WOTd5kw65uzis9A9LWu+RxO2ofPOEdcD/Ixps5Y4bw6XluNDNl9wjSJhmwl7F
E8aKIWlXpiP1P8cMj7lhZ9gNfe8kWutu54n1GUASQt04DBxX6IyNYdG+di6bvox9OjAxHiZ4ARL5
hjc8lfihV0Jo9mPjQo6OzBwBv49RlJR7/SxqPLYBLXjOImF+UqKNdiVy+mOkcYBgxCIPZqAyIpyR
7/Y25Z4+ynUSpPU6CBINKQkhmoMNf8RuBCp5WjpRn3QruwbHmk1o1dMwhzxIwNoS2mtJ4CbQ6Mlq
Eroo4wu1IQWxedc9L9t1rT89aNQ6KPQRG3ttBv1by7fDROSvZjRIPSen7bZpFP2yumSr0Y1HFJTh
sMdy+dsnZFI6s/B7CtE6mRY+stqrgxkOcukcvdnaEaOOyh9Z1qJ4PYwoyJsWKEcNquBsoQNc0OZo
VoUHqkS12bfLr7NBtESIZFVoSy+zyf5Ajb3UyU+infKYxkcDvvOVnGWMokw90WbVCc8hoRWwA7Ox
K1duXJYEJcqPqhiinWOIJ2asFnTN/3vgtDluCArF8fLf52obXIxl1x1S4UE+cHL73wd7/qqTElQP
sv9NUfrag3btfc98yOfv/PfVvwfbyPg3dj0jfigMfKCZNbiU3im5YVKtNGG78YDsE6QeoG10F08h
rxX4moFJ0bdb6h90APV/H5QnmCFJ6zCNDc/DFVkTYktepmZtW02Y+05zCQp1nXLfGqaJNIOHIHFf
oh5aSaFAzs/gxX8PfgeZsiPAfeagVkckw0cVG/auKcMJD/tsW8+IBA/58Mi+TJPjAMgFZ9YxnHz0
Ff6/x37miRZkVWNIKqIHku5JfpWcQSGjHAxuwAOH12QR1A7LtuCclGkNAvTAeTTygI6Y6K5TmC4a
ftvLvz8FXdlf8f5oS3qo5ebfc56NLBdt74wiEe6Zpa0458G+AOJqgrctvbM7P8/H3+I4jCmKUfCO
vlSnkozukwZCHspoJu19xMixiaoHC6jVJeOU9uzaPUE043ileZI+p2b+GQAyPv37uwhR+kLXrZoY
Gf7Sc4U2i8NJ4aaCPJQJ0GoXJ/0lcQnulNZ0UqExIaXnISl7ztoVs4SEyQ9HDb4NwtdET9a9x7VN
bAkgeST+7eXfVy2wlLpOiDWMaf5QCWK/FqhlZkGlsW1k5jxqsWMTJa8/m+PgHl3ucwO90FkXbYwn
XY/2Q19kBzsn6bUaFAVd5smd09H60lqEy2WmPYHQAp2tp8Y54XC7Lyx8moDEkmtm6oycKFfeUNM8
2p3V/2l2umQgrX0LpjELrXL8e03i9qbLVPVgpG57pCUK07WvnvLStt6FeyFvHA2NxcHLLOWsdtGH
BbM3xOcjQNU6//EorBtuP7/DupepLlrTa2XISEmD/BcIjWFDshjHH0E7aWMn8DPQZf+yaUBU630N
xxVEsv884PBV+KFVcCyIi6xS61D3SYv7T37YLeo8NWWwyC1MwvEYnYfupx616sQM1NgZg7t2Citd
m4Quv8Y4yMG0mflDO0jM1EmBmyPPb9CpjbuRwCmfv2uYAnfbqPbZ1vLZijkdEjcQW31krhYnwZ52
N4r78ejqfX9ilpuc4xy3fVtpl1yM869GvaygJZAk3MPgbiKsxx3v+2NK3/wxdnDY+17bHv4995+/
gAPjN27Ni87eVCUAYch+P2kkOSlyXeLuErVGtq5l9YQk4gElPRufG7+KgZEKqadwhdLQ3wSkmaaN
icp8Mr/SqXlRJPAie2CHIFIy0/ZBTa/Kn9DGE+W7FRlubImiK/JriIK6dpBKYbmvAOAty967pQTf
4FFwb0XWPzesy4wQcrUNBk7ahXEkc2dDdRSvsB5AOLCj36ongyEq0PPDrSznpDAnPdPRPUuJjJYu
IK7unChYHWxL6KhmXXIpyKo1FlYRvlhDGG5EpSE/IyB3IS3SmT3TH/BtG8PCr9RWJlEMZyM9exp1
VPBTY4tBskRl3THrdDnILWi+kims74wuerdjvK7cxfjwqn1t6W9DS1ZX5o/msrIAsBV0OTdYC5kS
2PVJZC3avYYTTic3rUOoe0SgzZqkyXdyondDhAnGc89eZr7rsX+yyrE7R9aFiT/270H8QGY7l7Nx
sxvtLwW4IdKDYGUjo9srK/sKAlvs6fv6ocZIihQYE9bdMSeLBklT1CxjCiDwEjlxeDUXgO8OuMej
9A6W4rfuEWzRIfyMprZZlLYC8U+E4MZiQ5ikH14Y5qVr5uTdSvVWeR45u40a+8ygwU81HVWTciot
bPtSB8RKhK0YrRkVq5O4CbHtmORBtKXFN2Bjmx5TXenrqazO2UwMZaZAJ9NmyJZjEXLyl8ZqkTVw
5lxM/bTNs/FL9yvSKTTDXcH5cys//pdMtCbMbBbvr7R07nE5e8y45hI1n0n7OQ0WLF3Gog4sZp56
fintox94/pOXYd5L2wfTNuOzW7VbMsYiXO6XKZXpxSiuZZzsbLfGBintT866H1pqbtvafqU9hINO
0M8wf2SWPMZmux+UeFdoPVCczlRGn50ul6g2nbcgtb8bMacoD8FDGNQnZJbYcdV71XXiJAKT3W1c
YxMjGbcLtwkAhbBFLoKqZmmBV80T80FjXGb1pGdL9LJTBAoxTqJy0dmti35Th+2VLuNGvTRpTBHJ
MK2Dd5tl4V+gVz+4eQljs9lpEul/03DDpsEMStdXeWpd/DGCdmbwSuJpDxMBd5/6TMOITSdj+TG9
do94aEeKL1q9nLesyZqjaTaHPuN2svvhTaUYNOnonJLArkg7aQEHwOte0v94Mt32JUZjW43du9Rd
KgF/WxrJnQvkJZT1uRY9ICu/gg0GtIdh1GMHcoMrKB9glIfILReJ7YTLXvNvRm/ccg6fSDhSULFe
8wzi4SQ68CguouzSeEqC5E/DZeOwygcWFnAIdCvfjhQ2xvwkDC4eNISrss0/uRno/BHhSWvSdsGf
OQdp04UFJ96MNKSjVguWxWhAyyAGVmTj2ZSat6A9B2QvrT4QbdxohIW5PBcOBXQCTFzK91Yzbpyq
IMaF6qWYBtJVEDv29IEXHP1aCmeEq0xlH6w+ONqZPSHcZO0jvLLeZYX9Hbn2o1UysUyUv2NkoCOb
tFBEha+t1X20ZvEexdklSdMdkn5J1kx9LzzJpiWZxLpgbBOoD+n0A3cShFLnIQuMfSiNIkkeZF6c
veSJ0IVuIUot5TSr4b7S9L8WyvBgP+bKx4Dv4FOhozqt7RxMGEDcoFhmVvXg6zmLI9yTFSpDQNx5
8WRwHolqmK6p8oGUgQlc0ot+qQbeKRPhaa0TCKRhAhtGUHNB3J1jLpFlJjsXAdhbGE9qS39sO1L8
EbyoPaRp9UcHmRzqhIAWr4WmWZfDStb9No6Uf7Sc9GZVxZb+MRUgQcrYlYNfACgO8kZcMXnpPtmb
vAiPnoYEWkTmoWM7RWkE1CisFkO4IdkaukUs74yO4n0Kt9v08V/g6XmdmSZOpiCu+Pga4jXxZN9o
p8kWaXpvjr3Y1AV6rTbN0lXAc6s66wDTAC7jcDqLyZ2zlT2ngX6lWSdOEwHVwgshY7bOIk0LsnmQ
du88oiysCB0seGv2JQJN+gK1tfIeBBSIVWf9xr3fEhbmr/smgJ8gYCPYlB+0DI0sPKnZyDp4OAiN
Dpw3N9BqTPu/MEf3PvXRMY3HU6O37+D0NEKXK6t5E4INIib6sMfGEAy+tpOB8R74Hao7taO3hAFM
ioFgTvqjNg34ZVVDtjPc6JUEe9ZO/9cXZIsGcXGy8CroDjZMOfhbjXdhGQKmwi6db7VgpCOQeM8l
Y5i8VvcpdF/w95/RIiHM77oXw/ZQTGndQo+je++5a2UY0Jc6hCGYVZ9Lib5k5PxSSY/eBT3RBCPj
UL7OwU8uydsFxy8RL3QjXqQDv5yXGCApnHrDyz8o5e9D2OmIz34q3AWLjupzER9lCc8kaIsnv0zT
hyDnpxPHulQI6jYGIbwjSbzH0nTTxUggZCu0ZOWV0Vc/7Q2UF+CVjJuXIQIR2iKq42RD/oaDtAGu
XBS9Z7QL8nKkUy9zNObGY4i3Si8n8KLe8YSVm35lSaHSlO21N+S3NkX7RIbXWKfzZqGUQE89h98V
Hl7KgYEDEmZM5BGchv6uHH6Ql30w6QS752tv5lQ/QcD/0pga4Pc5l32oL9JC20edIhubdtci0Ob8
A3hQO3K1Yfxh8oQ//GVN4kemQbUhJAZDd2pvDAp5NMcc/PWoXmFP24tMBxvAtd/UJ80QxwqpAaDq
R0cO2lpYf0ieMTkIzspurL4qumqmblJWMb2IvFrbJcERQdmvV1GMGpNRr4T60pRxMvSS4MC+hjGc
wZpI/fI171D6VzGeCs96At2EQi3wXxlhvsSkjC4CP/hMBu1VRwSEZZOwP6WbS8EMWJbwudBuxcfU
GVehawYXC6fwYlI9zYj5c/W15jK1I0f7EIWlJGOIhA+iqOdO7+j9QJ+2l3ok4InSjJ9om2lRL5Cb
ZIJWCy39yQb9WqvZGGOhc58pnpgVwuAtrtJLb/cPIUYne7SujT5c3QD6iWryiG6VXx6dYSw5e0zc
0P//56AryuMAqWdT9MW9t6rPnqJro1kNBhXgG/oxf7Pr2D7omk8+zIDoW2Zji5GjaI9dbf/vV7YS
1pJ3DDtpzrXlTdI7+hoPtF0GTNwLBAX2ckhTH+uPWzE1LQY4nf+N6vuX3NcLQStKMxO6XaV+aGdK
87+v/j1kNqyjWJKebu4gFRnrmkjbZQ8eaNs05i1ITyTHzOMxvTqXOVbO0fSXo+OVuzifSdyjPCRE
g8ddF7yFLQMLP/sSU1ps6koPbml/0jo8UmFmRfdJkB4cZUXIuqTDeq2Vvskn8r51RRu0LKW3aLq0
OZW/sT3VK/S/+UfZNQwMhUaeNJwsbQy51OzqOSEyZJtb5ZPQzL/UKKdNPuvyfWy8kU7LMqrz8aGk
5Ytd78cbquQ6OkSMdyihZ9WP2rYUsEUwnaoRho/ZtM/QPS6Ag1+9ANqTfGOIz0lDjq9cOw8G2eB6
8h7H4rFqHUqO+kSAwUYoFjObiBGt+nMi8I9NR15jkjNrYatqHfA/dGC9eSfcFNBC4OQQu60+w747
d9I8xTijO2E/y4hisfEfWubJOO6JTk24adHrMK+bI5yc9JsFatnkw1+RFy3nmRGHRrRUZGxQNJng
i7zhKkCHrwHKeHr0qNLq2ATBfkh/RWAdsvY2oRrO8gHjOIfbRNuGtXnAuf9Khvhrseuq4a/1kS1M
GDypDNddXL7kgAEWrXXN8dUssgCHN6d6gNxx85t9OT3nZrb5PzPw6AHjfoA/7xbGs9dEuLzFJgjd
K2Oq7wxKkecH/E/FBePwkUztU5A7r4ln/dh2uRv7YleDmskicuLdPr01YB9ExvQBfjF0yWz4Zsi2
q3PvWbUjILYGogz3xSK2qmukD4/JpJ35ECO6Q81RiPTYxe9eI/Gi0p8o69dGMx8tyE45rebpWuag
iXuFok6eB9lvihxR1+Sy36fZV05B3xEGS+y4assnSk4idjUaS7xjf3FGlKDjvZR+GUML5O2o2/pF
OO9gfSmXESqY/meY6hsnKh8gjNxPwtPuSoSM7NyNA7WBBhH2TEX5Vf/kQlyrnnozTqGnzBSylKxS
EZobepuM7jmZM8jChlo0EPerExEfZO6R5sKZOVkHA0EoUfBSj80lH97zjly8rL4SM9otur59brTo
gq5kk7qYulJMqYjjq7sT5FuDgA/wZOwl0RxETvZVmWzhkAVL+Pb+xpxR1trYrwa/tPGwbzUp3wit
pdphiWPF9NGj/OgyuiJrOTdYflEN3Jxs+oqUi8ZIfSfQz1I8nSxkh5pDRBjo6a4FLKM5WNslR0Ef
A042cceGlrPODGMryeOx4DLYORjZTLsqQ/66qfjSc3mv0/CdAGEMnNNuEKQGNLiovbx51UR7tGV5
sN0NkP1z7tU3LHanLt+FofMdmayIcawQnvQ6SujkJ0zHksOPX80gLnzazUdSuI+ARn9xtbB6jkSf
baGh/tlh6nHEzI5+335k/pBx5G8+Yz8/2zXia91/CYrhIYrUbdCS13Z8ixxxZgiGQEQbF9ko77j6
goVsomdD9w6VNi3hmn8w89wNyZ2Cf6vs6jHpceHHHOqt4ctC7zbqLwhX/2qXzs6kkk8Pvb+pIdlU
8VsIzWLB/A9oRZI+dY0JaA482bJup7eAbC9aB8eiz1OIxejRLQjfRFe893S/ECFww87P2mZFOra+
qQSg4qhmrppD91vA8wSpzf6iWzOCtnf+RjquE+7SJWhWDHb2PXE0MhgjHEL6VPnLpm9pylACtnNG
SBr37C1+gCbFfJlUZa49Ra5HEZ496Y1Ix1hCFG53UsiOaNK/htR66j0FjwdeA5DbVRWogzQJiEfe
VHILC6AOsbvgLZQL17V+2BCOESWIe2sgRi1wHPCi6+JdGwkwhfUqohRrq71zAZDacf6sG5s4NK7T
2KGEnB5KdtfaoBBuCGzGdek12VZwKzqKDm4f7nre4WnYahxbwdg+6ClwlrB7GIr+I4yyq4oRArgz
klDtvdy5FNyGawcYQPw7DnTYI1E/WIU4dByvEApetDR8MfL6FfL8Ci/pfhirpRHwUpS7b1t5csgt
6jmsqqYqVhP+TFTIYtM0scXHBt8NfdkRxVu2xr34WufPsc/UE3cm0DAXhFBDBHJkggzKEG+0toL3
bBGrblqnUOcWVRnmfEO6kO9o7hGiAj0O0Ra8ks/KhkpfWbfJtq5emQF1DjaNgfjADeoPFJf3Wv8t
MvPByjkftAENFCgj37hYL055JyYuzKqrw5pmxdVbXPsZAlVxACLyCL9z33bDjrnU2Qp7qL6I9FEB
YUz6KLr4UzouB2tVcPHR5/Yd9WUbCKg1MsxZMOVVls2+wze2aMbwqXGc99x+gQX85dQQ+goGUsj2
9mKsD3Ynnl2qMQJnzwiIGTKSmUaM2TrKf5y4vihRXTqy4Bduvip1bkAiRFYZWBjykNl8DPfmK/XS
jv4dHbeXvAA6eMnnS9iIFmM36EsT2c2S0GyI93/jgP63N/yUBQsfv/tsANOgUeU/WnV4rCdemw6o
OqvikreS8Qbe1GXOhuTSOHBD56wrbqdRub923N1zMr2NVP6moRw5alG10wq6MqKnY7glzygugrOb
9y+QNHLXfqkq3SeAg3IrHhZdnt8hhDNXUC89SeALTXCtu9vAmpZJXF67trtntkIsbd46N/3jPn4Y
q79BOae+ST4mDxNV1nq70IJS0QLFFkZxDAKwZpPe7Aw8Dbgu82hpd9lb23WAkQOiWNN3qiU1x28C
sgjoOeTNS4WccW1ZbC6WTeSZu+sh+5A3tmm97sUyi0Mk9ANqyQdRDgP0QP8pdtZSuKuqeh0H+2rO
XU+/rF9C1d9YzRYEhFztcQaYRLQLxineqyJiNsMnYGT+LWq0Ly3UjrG/dh1+NG2XdolcYya2PCDp
ZsQJztSpk5XeEabd7UyAN9jrWaikwZhkApEQnTM9oioOtVcpkmBl6AxJTVaoNucuyUfx7tkv0Kg+
hVmcUUV9EUo6LrBxDSBIs4qTGtqvASlkecOT9ihEjjemo0Pi8xGBaMvpHSZvdlDDI6+Gtd8klzI1
wWGwVI0xGg7PGO4BQiVS2+acIfCHNvZrreprVM0CQAnojwn6WjAfCifxNLrtrg+JrkcJQSeLjylM
voZEHQdwnos8CuAu9g0NgsTZ9j6XZmjQf1Nh82d2470pRl59Bh1VZfGtT5EpGIoGmN3++PP31YHo
GZjYS5RFnFZa/KLNVJwLt9yVXlst5p8caoix9fbHaanZ9AldXYe4pUmYy9TcuGqqfu2S+pmUDF4f
S01s/6Wzf7jQtkHafE8NaU9TXEExboDvJEKtgr74Zq63rIjVQPOWwDiMqz0KS8Y8zCHIvsi2ull8
ZTD3FlWG9w+pgNnza+iVIEGlH9Y1/hog/slWj8nbsyjJdFz6AL6yNyR8fBYBW4a81KVDI9JP/zK2
UWtiNXD4PYE/0w+mIIgIbNfT6ZZmKFuVvNGLpqhNKPJS3hSGTfUiIbyU3o+7xWawgTv8hd7qOXCb
gxlWR8amy8AtTxE+KAjUTKkTdLcVGK+mGc+aCyPFck7EWP9EE329IX2d0A54VQwpLkT+R3eeIXgM
fwzeylIriz9NcYOZ2hfq1JWvms+mSD89o342mNeKONoQWEISGwI8zvjTmkB3RINDAnm0LklIaeZO
AtMaa/xtVEVlkxovdlizLTfaA8v7anC7O0mgFWB/KltR7pmXkzFUXzFUXZRd1IDivBqSGAZsO3lV
4TGumHNoGqBrzqvH0g6OynZvY+BeaLl8tFsxGY9uKb7p3v+UafhtaMnWMeRx7NhtNBtIQsr+VFaQ
6fWajpHdgA5PIEeHxcVwS2tGyspFaqCuzD/UwPgx8MqPKHOZb+FcbGadhHcNBlaEppAkknWfrVCE
YXb1J1tG6mjvCns/wqCE9kH06KKy5SoSv92I4aYfjonkoqyLYRcEUC3ZxzuteTFS64Uj1D2wgWU1
06ltrDs382PuPoOu+ulLdqwkad5pxAx6++miIQBHR3u38qZfj3WLz5FTL7sWt1fFogwgpjQYrob+
eBhq3np99m1JP/umwt3b1oWO1ncfM+4xUfe2TrWoKGaEbtz7q2babx1xWguv6N6nCS+J1j16Pu8Y
YguaqJj74c4R8aw/j5r8SBh7KNA8AqJpUyXP5aTfW4nNyNOeynmZ0FyTiUBO0ecWz+7kPlVJB85U
9c9zQEFUD7hHabIuqyT7iMotQh6w0unwARrsiKhthGWVNeXBhHxTld1XwKnflKxNetpdRtM+jqFx
JyaUjFNG6vwEgOG0juqnDn8P71q2L/X4ljKfcIKj27AUunnwEQz2X1KimemqJ6e2zh0TCrNJL9eq
tO8jcep0D86TWa2c8Mxw99VLiwsWq2vtls8W9lbNj4+APD6RP/1FHPvq0X9CUrNUMAgXyvS/8Is8
DxQZqP1QQtYU1SDX4IKCIh5E92EkKcuX3h3A8kKn1w/AGzdJKIhYI8EKAeM7DtdTovWH37A3n0Dv
MD5ct+FEFDdXsgTruzAqRmdIu2PX+RyNAtTSgMSHDViZ14hEP2iwN6/klix0sBmTRFJjnOZ1eAIk
SGLgykrjT9+LD1i2IRDB0skLn4/K1ndj6x0ihxaiHx5FssW3RdYMC6ergjuY5h7MX8SyNF47y2ZC
HzbVwrascTFIbYHfVdIXs6plGKdfcaU9a7X/HcbeTENJDWKS+p/MNBE2+I9JG70TRjiP/BKxSCxt
n2Ka1GruoBDQOBm0GO9kvR7JBVtURn2O72h939LKpsEf9M+eph07sjDyFkmB8+ASyVmOE5YqdZkq
iWqtX0+YvTugedprXrerRHiHtERCbB0Ky7yOlvYQ1v5xCBvcDmIbFs0x5JJpp9UAfrjHhNXoNibi
ahv7wSZ0xv0wwR6V5dIrnbcGKl8n0g2sdTcd31v0/cTiYuB07Isft39uVXJoMJCA9k92kyIs5UqL
ZzIcLGjB3NWICJzxElBgOf5Au/sey+yvqmKU7B7H5eRHi0GEUPTVS3fS9gK07qKuZx+3mz00KV17
O7nOCnx3YJondKopd0KjWGcAusOZImcy6UJk3TuXSYIf8WeEaqH9lJmNeoPhZiozPqxZj1lG60qV
H72ooTim9gtegqMegHxCyMtkPwl3MNt3LjI3IMoo1uuOWXBnr8RAbFleNMgt8z1DsXfVl3gOyg8L
V7MIuldj1H/itnuOSxOt7zujwrtNCT0aFn7h6ICkZKszq0mZl4si+7B18ZMK69nx4mMdAKRm9IQu
/YmM9tQhPGIynA16rq3ba9yapIME4bWQ6lkhVZhN9nBLRrWOBkjf1nADEPQrW/fXuhFB8KlnyQZA
dLXK++jV8sO7ict3HrTDiISfSBLje2Ox40hQJqkzHKXVfuRoYHutIxAPfMSiMst7xKDc9fRbJJuf
bpw+y0r/wkezynTCsRKFGc+CktXLORYB94Qf9V9tqR3SNNzSdXzVM+0X9TiJdV58xVRDvc/MWlf2
eyNbZNHexvBppmbW+yjdP4shm/2sFPYibyqRuNTlTfsxrQ5gSZoQtVI6D/Gg1i4W6aVVFkjWh2ox
ylAuR4MKPS7bc1GrrXLrP0er7vHoPU0Kadqc7Wl2fzTD5gZSdBMQPFQc3fQWoIHwOHzpGXk6ZPEh
TIQFL+H6zVPi/i/T4z8oOr1WvQ4aDqzA6U8W8Hary5/Q9D/lotk3//kvONQVQAfcF8SabUPPknnK
gvbstfGjJyk6ahfrLdOCm4ZzAzoXuWkRLigMv6nOItynv202J06YLesdvga/T3JGy+Cn04lCogO1
aPqoiwZBHcUTgwh/WtR1i6krPpv5tcKs/M+zYIY927gGfZevXI7mmiBmiCV0FZvVa4JQYMlqhLpW
m8tJtJCSUn3RVXrLZOgQGuOHasQK2TCfro9Syx7Vg2bMrVMFrs3TmTOVJpdXbQp0hXG8bgyN/Ot8
fMFBQ1jnnDDdvut+Vx+KP0yo/mO9gszMTHEwsqcWYtXGpPa2rCkAwOU4V/Bai7hOf8e+1LH8Vlsj
7+h8U/YjJCRoZwC5yDocvNlaLTnF+NqhTIuIsHhx9nsaWJGdojvTyssoEZ8Id8hWU6KZe5n3NGxb
SIWtl265SIi5TWkNT458HSoCKjzb5HeG2Rrb/XtmfBppgiRb65wFQ8SL7oszLD902VI+S4YZzCYM
ut1p9praxLyn/je3MSmHurf3S2tvxaJdV1X91cZvsjR2UtJyjaUAddOqkz3QArIb77N0hwe34lCd
jZeElJBqtG7BUB/dFqsHMgkq7L0XOzGSDoctp0N1oGhWN5ClbPmhISWRA6nWk223a71gsAoSg2TT
YeKHwcLdi+pnGkIaRFV7Nz391Ef6i1uCvRTIZJ/tgjlVXHbW2krF28D1tjX6eUvK9V1rZTdgP3dB
v9NWPfZtaNiNWT1pwfQXBnm9qIIUgb+/rye0RIFxIA7+VAX2czuYH5YvdwyC1qSZvfdx9WVn+Xvr
TRfNF6/ZjKi36ZTTHal8Noekmgg7QJa6xKi7Hg3JnB2A6L5ry4eMzm8wjlReWZszRpjWhXJfI8m2
LMSQrlEFYLTyL5Vhv1sx0U1l81QJ7ztVaqMKaxcr/OyjF6CRYvJdDBw95g4ylDwAXmn8klCZmTpa
FksvaOwziYsKGNIaXtGTH97awGsepwaudZg4b85TNUa/rfofts5juXGkjbJPhAh4ILf0nhQpv0FU
qSR4bxLIp58D9R8zm9koRJVaUktk5mfuPZeMOGlir7NUuabTAYcPdR3nmvcjDWCztbFL4vDt91Nc
7BJMfzmf/RpNSaCMZSt5KiRtyPPPeWa11baCCVGaM+gYGiZHSEkiRdCXU4svxhfEeaFQRAJB/IRE
BX/Qqt8fd0emy5sFbnbRuGxHy4BBWLc1tcT/1KqB8rK8iqK4ogYblzDwGfLnHmekXvfarmV4b016
efLj5n9vjPlhaTiszRU+kcDgpSesVQZ50HCImu8RxZZj3m4G2pxT4SDsCXuCh9C+peffNxR94ZJh
mtgq1oVXZjEXM2vwibQQCGM2Ov0QSXjrMUoNpo1bAjqixW8KeGrUBibRMlvmnLikfqLuraNTUnXO
iY7ytfHrclm50XAwm0Y7OrzYj8p2B+jS03+Pfj/0+0afP+P/fdrvxwQzuoXTAILwkwCcw/wGULVa
w/ml7/2/H2P+G85GJIIn/z8fw2KSLJvcaHHbOs6xDXvETlOGjGd28hkD4zh2PvzL7z/XhnQIWAVC
QOyBv4yDtr1wnZF54sXDUpvi9vL7hv34aCzaQqIQIFxgLbEJb7uMid9AI8G0NjWpX83COdoWIVUj
AmHk+3sKPTTy8xvdhmRv6cil5kdaqwV7oK54t+eHFjdxP/DjJX0cSbq/CC4OFmFmNio8e0xizzKt
//deP7/3+zDIfXslFLLyCPlluO3ZrOCesq1ibTQRM6vfx+Ew2FsuUEQVkbZOzNI/9M50A4c462a0
zl63Hhfyf4+rZkOlliyJJR7WhtJTfeuYfIMwnEEImgqJ/2Hs2CvXn1dPpK5ktP3HZH6TswPcWw2J
jbbVNxucexpOpZyFiB0b4Sq2jWEP7HLtFxBQ4KxUFy/V+1PMz3c3FYuy2jO8/X8Pm6a6CKs6zu62
rDDMCxl73s0dlcfcayUNNjZJyIDDaa10E5myvcLE6UgjApcIA6i9/r4ZAxKQbR1ifSWak0Tusa0K
73PwM0xYka2a03/vClCgtheGx6kS8aVT8kHBkuFI4tHvh5JY/e894XensvGvXWM2pDXW1hXPvnX9
fa+ta/RJJpbimhGZkWXeMTZqbxP1mdxEume+1Q4DKMTRLZxoHk4D9OImfiNrprlQDJHPPn+4GPV0
K/Ks2HRDoV1cOX6VEdBNV5tZqamXP9tD2u257pGxzQ81Yk/wDiGMSP1xZ/du8RL3mv0w4y/GPDR7
0BBePP+DHbb3+P1nhNE7aRc5PuGm2EirNTbUzHqlTX8ak2WoDmP+EMCXffSi4hfWqT/BDJB2BsO8
+nSJcEgSfKODr4Bt4jnpupYoKZVehsrTl76I7L2bKNZsjeQEJhrpqLKChSjzjiHhoPSrKN17Wuc8
GJrpewt3FMjZyHlM8xsXVb02Fg9lRuh+GeakNnkVOFTC5ahF7ilpCYvJyQ2hfOKhaTZz68p7cK5C
hB1pvHGqZhaBhj/EUOb730dW0rM6dzB99iWC4QxzIqu7qFyPmbr7tl/uI8/Pj1bUIC3Mc1RDSuxg
GzyHrdldLIq5i9EW8aZvDI01UrPGJG7tCb5ijRRaMVqRgMOEhDpWr1W2dq3MEIx9S++Ay8U9BAZp
7dZgndscqKjhNUBgsM9ebr/vxlMEqmX+IH7n/jxaV3Q+IcHODP4Mvl69hle+6VOtPuvd2Nw8LAOr
KcUjy1BrYeWd/EC1S1Rl1qTIjnlI53v2+e8fE7OvwxDZGydz/CWOvfJPCvII9bH7j4kbapu2Mp6p
RqxNXPhqwcuQw81GZZ0qOX2mOksQJiB35Uvn9PvxgpaSOCanPIRu2D7FAFeqoghYYRjNUzr5LJ0s
yWKmyiz+0kb0V8+CTZubZwng4hCzz7wBv8JX1YWrJKdQjVOTuWQ5YTjXPIwhDpHLvuvAIg9Js87y
ttxxAGzaMO2Ouk3p9fumQ0F7dP2Ulyw8BpfKiuj1c2ir6fT7AI55w/FZsyNt8mQzzV/69+s7oSIi
0/pbODYphb8fkkweqCwDWtrUOAhrlNeqgxal25iaTTYkkzcxw6v8n4G7M9J8sczBGmQ6qeCEKH1k
AWFTNmNK0LRmuAzCGhqZzS6kwbdrcRfkY5jvLORhoZ2MPPXFHxzWf0gohJxjMKmY9G8cFvkiG0ld
Tsrq60tgjViYEwPFzPZZBkbm0p3KuxzBM0zxuY2qH8CcqBNH+4O1JIEZ2JLrb1cGn+b4RN4mDkPm
Owu8hvwjFz1oirc+Z++VpcVezSzwIbFfR8opFD5/p5xhK+b0q6nNNRC3WqMT6dK36Q0f463wGGyp
woXvUT7lHWr5yeI008PiX2bmd2FR5UqW19Pw7McGyOihfiHd6l9F6lUTfOfUzESufHJBfE6IWEvn
q3DFHw1pG3BG7xYMe0swUNfHU6GCvdOiNM/HF7Qkb7L3PmI9OGduDf0WO0F8NhJxV238NJB8zwXN
0qfWvwR8cN+4caq6KWdpA+tu4ZvNzdWDRy3OAzuzioUbCvZ85RXE8YQifWAAWaEdhzhKe0pGV8T+
5aHPU40xHRxk2Ml7Rqph3YV/XZJ8F5mk2LJgFJC3i6oMZ9CqM7HM6+Zn5UQQ66ujnUJCK0i3tJPg
HnbdXSRAPstmk5XNH6AqB0mgT6fLXdiVb1qtPsyecJO4HZ8dXRD9K1YcC1ciHCMGXvJBL3MdnPxZ
5AY5lR0+LrUuLZICQ+/qq4PVNTuRF/TGLVLd4ByzCXBIj/Oa4qbq4WYboBZUcmQ4dZmh04aLVhXj
fxO+lNY7kcpZba3CqTkaVfAUki0QR8mrNKPjxF9Wst/uInhtxNqcMYbeS8N4jaLwqjLjEaCzQeaX
vZRudI17yO0BIPFSsrgGO6sveiW+R8qtdNJugL2/a4Z/HBOnkOg0NU+3iD1KekXAkJr+FA7LjS7s
Vo7EdFGlz2GS7AXYIU+B7rT1dYPUQNO6G5TDHWAn5ORsEoTFyDy1onTp6fJcJgnpfHZ4AfmJpYkg
lJLbf1EOjr8Y0GmXev3IrsxS2b3gs1AEpUieKETUz6G56b8OU0Oquk2N/3SR8/xZpB5hO5KNX1gu
iLdl4dYHaPhbsbVluBmL6rOsY8J0Lf8tDNobSt9rRVauPalnOpWs8q8AFf+ZwriDjPrr5di68D24
CYVj5Uw/IfGJHMdXLWwuGeDI/nVqhn3cV5dYTi/9QNqhmt7y3PjsnEktEp4lGb2R7sgnO5f0kXLY
8FTYc899h26llkL7ND2wdgb9YYKDYmXpEEC64cVyeovdNnr3xAHvBt8PYDn9ToU22mCszpSYURnI
V2S1F9dB1RfWBT3RqD8nvXiWApUQLA9cPRHelWFg1mdWqHx786XQmQV6tbnyBJP0oGjPXK8XQMfk
SeGe2FbATkizq06GzhblXoY04LJmr2Zn59Yy7mTQXQbBWHFk8+VqPKcS4pohr8OdKTjeSKtn3Rs+
YeX98Sr3n59gMmRBGjdIxRKt+sd01zyHODv8xiDCmsUf0OeT5stHg78O62XszMjbwrFWLG/ApAXe
zjPqNzitzLa4f1gxdT3yMwa3WrG0HU7hvoN6PkQpL43mpVLZI80s5in0C5htIrkqTQpWneUEPu/+
Mfgb1rvxtvbbiX31HINsHNVEJmtJJmeXftW5FyzH0WZE6zwi3KmHkQYvCDS5itsakHXy5jobogLe
Y52gIDs5ZGP0nVlkBwiTYfM8ASGoDS8WKGXtS9H/c3Eyp5c2+5bcSNe5m590Jjp56geb7h0s1kfb
1t+mdO11j3DMg5e7zOb4oESBLzfsZtfE+V85GrfKbD68kfs9jNKzHXYfXtM16wBWcJIQm95448Zy
EMDHUhXbqBkJOOjiS5mBIYt7US/ZhoKssx4TvukQxUDIVthHzMYacyLBT4pTgSwds9wuSkkNSQSL
4t/ZgC7bZeLrp0wCuIgC6Ilsywm2U8glpwPiyxWAfgTugiOtJEQX4SbT05zCi7Upul8S7bKU9jSo
JowfGma2IEuXuQWqACIOrwTOBWmU7RqCfO/5/IkLYojSDm1aASKRF8bRA69kiewPMrgIhaF1J+LX
WkbKO+tw5xlydc8T0DTskXyv2nnD57WwvBr2kEBjSJDYH18T7BrTj9zj3OswQUdq2v8+aOIIoT63
CtoohHzMfXKdG4TMsU8ZZIc2yY52zHHASK4Df02g1qCQJJWZt2RVtovr9gOpZFSy/uxdrQaglb23
PvkXZfbt6rxO2uzvJJCGQR65114REiPF11d9dGDpzMTS2AazZ2mErbWMsKQsjF599NpPPNjfI6iZ
vMTt7fTH/3KCGpKhmkhuM6FOIIlQmeUoJTUb0WGgjfegkkQwS3fPt4etg76zsccXH6MZSsBblEhx
GJJu3AE43aVNmh565kFVXGs3yR1qNpl98d10m+kO4ui4+Zsxyw5IZKszM3jDDMhx6UmQGhquqJ7V
zcO3pnxpxOD/5t83e6dyzVMu2+DPmk7Z2H3VfcgLYNDttREj7I6NHFQ5cTpLJr+oBeyECEOD3Xvl
b0adnY/C3ACyQw27wG/Ha2B8GyBneTKxltCE9ppC4zi2wXBNY7042Z3UoHRMmMvTgJUzEttI+AYc
9DxliRy4V82Br31J9IbgNtXvpsgl6Akng0XY8Ll2MeEKApCXziRcFBFutiOT6V+ROk/smtRLkGXZ
qmrJlIg8vFheJbeVlvkrs2nZtzS7tB+RQDvlvMLEAJb8YGbiy2ok0/htYG9dhd8jEi6UPpvUO7eP
gP4nOtNz5WFLmnAFTdZAEihGeYYU2StkoEUxv8zKg5NZr1XVZ9tYYnYaYbEy0AJ7NHr5XKhGGDu8
dIdYW19Nve6tctJVQotlfRUViFWoHtFp/MnNSb8bHkD55I2Mcn5FcCHbRP/MlKo5GmjdrVKtmrE9
oKZccJ+wo6H1xxJeHD3oV8bUq30N6hs9SV4vqrIUqCq4Mnov3bOBeItl2tPOteHNmdY6xqGJbccO
vle4FfjkUqolzPxXgyKZpVc2rWp9egfL3iN0+xvrvfPkziKqCrw+TS61TObpFeGLbMUtfWLUIZ1D
gMlwBVaU+vZFthZHAyxlJDOwFchuAW02WqcBguEdtx+au3PqmP0nuKFrnmk7NsDah2ikWOsOJaEi
i9YjaeJgmdzOeIneKkN82UKqJdSPjdsAHo677psrZBma4TkyHERPTTQuVd6AGLQzd1VJyvLaBzdr
ErxlMhRyws9Q9cEKuPKIfTc4cdbfwkizji4tyCqbQx2DafqWKv3MzL4/BsI4m7ZjrLoJNkIZuM0j
bGxUQ7BrI5vnGLE+SxUO/2I9fIwAvIR05dpHjI9trV17MpYbY0JXMNYbkQDnjBuHvLga1CSijHbk
946ph9nuS2CVBKTWpBKlXvJetPr7QIbYitQ5TpfEuYcWsCmGY8+dQ5039H60ZOrYLyN/+O4yd9xg
S+G36hAiMpIaLmp5yIfwb9+SwC33SYZwI/f+OlZ7rId+F+vRD2b+AygFIvcmnZl3Bv4Zvv3aDbje
HOFlT7YuE9iW+dLs9Y+6V/odWupWIB8ZxJfVcOXLIkWE7j51ths9UFnBysXx17UvTiuOkd1+xq2H
tGy4tpKcO55xJUcuPpo2s6dZRJitphrfTILd6KSz/OOTSYq0bw0gVzf39D1y1GzZFqlYES/91kzK
Rkxk/amY8HUZ/Tw+nTeFUnAHPPnZ6RKPl2t11JuKVrJuwQinj4i6+lIjoMoy7Z+pRQ/b0bZ9Ur1x
Wt2juCPxPsxvcTdcfGs2rVbOV6kYvVttd8mKf3D0z84nP2TIAGBhmaZcOSK2jhq/HJ6XXrYmJj5Z
JQ1X8cASDCOIV6BxQP+wZOUYrVVLkYyU9wVl3DEzvW907sO6sG0+sQmYoIRRs7RL+y3A8s2G6jUn
fAAMrOTrmSBjygobVllHw1K8+dxy3L/44Em8o/SDR6HIAJnq+CC7ODxGPQKolPotMDVtx9ZSu2cp
lx6Or23iuOauUSOvX4qFUFPEVmJNpR9xy2uE8WTpWpG3trA9EYFNP1oXrJy7goTdLMaU1SFH2Ft2
/UmFp5a+Xo37iKDxZZQTedSTdRrZfnAfp5zGyU4oM6AivfslQyuDxXoPoGNr5TUVhzgqODN9Ahwy
rZ7TQhuwz10cEwvTJz6jzzaajrKtkls5Jj+JUf+tbX/bj2POeBJJmxxYtEnNmGB42eS9x9eOhcIz
eBD/UFUGsjj1Xhk9hKsAHrsaWxrvP7UC98IQ4owk8j1wMdM3rLLT/GzRNCyEZGZWgDLpovhPp7Pk
ZMkP9EmHNRKWXCZouNy+aYGOUA1EHYp5SyPFoom2QKzuFu7VdROMP20lYHCykNIVmQap31y6TgOk
olV3SkwWIFp0HFOdxFVuDyckJCfsYOrgxm1LWtHPIQs/TJnTr4ONW2BJ83rjGjBkcmL/XwVmhp6B
LWFYZ6thIh6zQ9a7noyq35lSOuyG2k+XsdaucfZ0KdPWzgLjfUi87RTuirCuP2izvKVWZcE19rRg
V+MdIOkSslLp1TdSKIot5wYvPQcDfej+xJWfrD0GGAuCwujNSHJaTFoptr1oweQYCROanm4mcwll
q3dDSZ8TJh5WvzYGGOXsYS2zxKHoXytqOWZH7LwskToX3e+3ZY/wmWuJc1vTN8qsOATd+InuVKK0
ahjzlVd3EBPRMPrVaLK3mJt/73IGbIA84zJlRwNuLDH3eW5VGzY0b2HZQYUKB+vZGdkf9hGJb2Zp
4UYKnOfWGacDnOOvcSrlXrbduWy3QRF+xH3yFFbts4MTN4G1nozJwbH8j0iF73iGMcg6Cd9ONs++
M8jZ47iQLroIv8Yy16JDHELqnibrbfiNUJVjA+Ugjr0Vsn9M6xOQPpy3NE+TnhA1E51Bt2wjy9BW
Zhj/zYR26WCIFMCbzCDyVjCOYdv5HXlMuO/81t92llvd2qI9sb/BGO8MNA4N4oN5RR8o0GgM+AgT
m0tLh5BSQqPB9KtpUxnWpbawD3rRszP5r/6oBDuElptH97dBPpwbfVsJ2YN/5gkbqildq4AKpTEy
gDFCYHTzEQwZ7ldYBq+Fm55Tne1tWcIycDpv06upWmgrN/FuCWNHrOGY0pygWLHmJFlvDh3vUK7G
QX9yMKh0AZ1Dm3lb8Npc2/lYkkKKDl/Z6WVscVulwtip2Q3IKQ6m9QtalAPOAF3kpOWvHX9XYtf2
ro1bK7TWpQ4ZEmXOyjLbHDcofEOmL/ABtYOZjGhn47rbTln9ilqNraEhcvwGcGUNv8ep6vr7mFOV
JqnAbECqOzX/nehgGCNuTipeofvrZL6+HC+qdllAP0tMN8VRsy50ORPaJuRLxTEgBeaW+eZBn20O
acP17wg0OfsQgR8O46Oj+8wJ6mZi1mjO90h/Ave8xKStr/y2otl0oyc/h0NsGSR7IsRbEaFRnAph
ZgsW1QX9r/fR19GqETOnNBLLlkSj45A/OEQ4CkJ4OGi3cCXN9hzhM/LLws18i/ggqrQECG1n0VlW
Vn8sIxoH5uH4UsMb4qidlX9hqq7CrNmYqb5ppu5WtEaNJTHdd4WPu7hwVobnxiwPufH6uHlLqk2S
Dyi/BO2VJoD9sFle+pIRdVprpPK1KNJbBZxztMxmM7DjWkQeuwDLqXbkSpebicEt1VSAumVI1bGX
6T7KbUYevohPJqiESAYrK4pnbSPLY9kb56ZOHoMX8YO7qvvA/STAFm7DNo5Wqr9yzYhDqNk7mxSI
hfvmp8WLnrRvEp8AlKzXKDTWGPRessxtl14A2qgYvEOeltVOY9Tq27zSqAxDVrm4H/Ji45Lpc/X5
jytl0e0FsKFI2hKbeEoNxsOWAZRoAtHjTv0Nh1Gyn8ocNK3jQFjFs56W7kch9J+qLthbE0ul5fMd
4t+FE4MQ8Ej09ar4K1FPLRUbVKbPMrNpNm356lhJvPJrRCrB6APhrqKv0Tbf8qyiX+3yTTBza4pV
hCdsYVvhZ1oSdwv80tlMZkwkHjLNld7OcJyu3tvxW6z2E8vMpvcekLPdtZ7A0WrKxAMR6FJuMdMf
SAfdJn6FDiBgQJBgqOf2KcilT22eRPBvYr9hVMh5aWWafjd1+U9LhAn0JbQAZbCMtYMU2me8tyf5
PJW+vkXZYbK9yl94hsBVHloXGXZRUslIti3RQh8M7SywC17KsfJQFjtHt2juGPkw1+s0H5N1aozk
b+JyqRatVi8HaJ2cKbJYNXF/9wQNOiGfYMi99iWtkPO16efkULxiEjsV9mcV3MiV/mC0WhyM3P32
vBzEBqtAil+ej/WwZutMKotH8By/Ll0RTOkbdByZP1I8SPR7yEWsnMFahgJnFriz/qq1Cwpbe4GB
YE86OzoLABeEV7VwJoPSXudTcWG8jk6oc//poXPBFGGc4so4FxO+7yQkOTCyzrVULEMQDmx0nhiN
nOfh1qPVsbi0oPzEpNqDEoeusuTe6OVfKXPz0OKASMJqVQTDhDzZmLb49AxUhcY4x9AynWkTA0Gm
0664BN9KN3813YKgXjwy0hxPToP3I5DznziYYE9NlIHowVqLfswdvM/MqfB2sCgsyMT2jexJm6bz
4Al4KW91SAy0G9QkfvUesov52HmYvUGxk2B6scx4l7X1sdMif8+iEE0gCj3f33IMvAI6XGsNgryh
b3jdR8bWqBn42cCfDj7P/4os5HXojrdISz+xkeL7kvXfoO0oQzgbdlWavKZh0vOzc8rFhPcQV+Ws
w7HFtTjiBANufh7DYd94jrv6aBI93TulQ9asjw5bR/lpiCe0eM9F3YN5TdF+E7FFRbRCDppvqN1R
9nDgjm7D9JHXfEAOe0jMMkXhCP7OmIadCuuTiZ2CTFVu9jZynXXt1Wc0OUvNwzlJumqInaBg20HW
6ZJZ6N9cy8QJrc+XsuLTWDt/CGgWSPhEvjJ7EDJ9PHbYhDIiyOZhD+JIZrYAXdKjgUkZApf64Ojo
QVRqFOd1tR0YtxkdkpsuSWcLo3pF+KU27CL3pNCfwrC3tqWA3QWLbEcJcWm0O4bK5wHfxYtVdTCc
Bc8+JzBes4hc4YonE6Mmlv0oc0rPOndsNYQR5Xu7JfLRh3/iD15Iy+U826i60PWh3+P0xME7u+xF
1h158TKnjKNveI6sRHoNkqWVbKgvr3oUbSaW1bxW4KTIHjWMx6/F8swNHHB/1zT+k2rGD3yYD8Xe
hp4W1Tx0H82vxktpGzSeA6HhkuF9mDo/nZ/eRfztJ80f1SbDIyBUEIHXyq4Mtg5ee2dO94FX6Til
DNtHX9sX9oUDa9hqrD+oxth1IITbQOMd1799ALarUtR/NHgLGwgqx7jyoqvGJpgMDXRIuf1aEd2G
2pRO0vTfJiPZqBBsTQOXY99Kx35i1VUyOPtCHAbRPUDv29gXHR7oNJQ/DDGmQ2QVYPiDMqEuAKAo
u8fo2tW6Jp9h54yaIoMTUlNg4WGwCwN6ttEM66gh2FNS62dlue56zVpNDk4CGy6Gx5gg9OtDpNQt
iRpt3xkn0cNKln7+KD10TA3mx9oPrzIO8Oa4HlxijJp5grC3d5KTKPXgRLrGlcEag1QLxpcj5Bpf
ytuoSWs/Egt1jvkCy6ocX9PAESfMxG3FUGgqAqLVfZ/FDWm1iLr6fwQp4oVBYRb0yV1E/nMF92ZB
nDUwCwrTvJmWhoeRQo3WVxma20wxxC4bcysL+9rkHIk5TeSo8phqGCaRIjREJNmPm3EZO96FIrtc
Sbd/rZiIQCdY2WGLZDyCFNe1JdhkKMGLphVnzdXXrjI91k2KK1IPvgM7ru8ZvDwQ1u+unRpr4KN4
bTToUrAFQUEVHiD1RFy1qMfL3q4JBsvXZoI0Nilpw4wgYTDCfnEp7I4tSU7cOZHOK1Ov131mDKcB
6g3PEmMdA1pCC4tRjOD0LtCosjuA9r1G0ZYPxcpok9eBan8pch8zZeh0eJPVo5QW7VMwp0HX/T0s
+qNVeiRxsNmHTbfyU5Zb/MIWkSSHlFXMG836PFYQH6GZ7SSGe3qZP1Y+JmtYnzm8OWb1Uf7HtxiD
ZyxdkTgPFHcxsMQADuqANp6FHGfcsi2piXUfwDHikm6jBcx1aPtbgCzOFxs8tzXV0ZVqZ1WV2GZu
IZclma/bImQ5Bnj8Pa5Fv02/YgGkHrPec+ehDsRJfDIHqivF/EG3dmC1DMrmCoeq7XxGOex3pU5R
qsDKgztpJa5c5Y2nICz3INuj3WQpNHY6LHSpN3M56nMuhCdNA/ohJxZMOc7GZY9KJ2ZfsTShNy0S
DyNZNOa8uomogQOPRLxk80W7jkgRX2EyUSslaY8DspBbL2u+Rvh62H/JbyAnAJZB//BSQOF6GaKx
jl46s/6KIF6sCjc+sPZNkDRCOGC/qy2Un61TKXEsd0KQbfFWhtizHZ9KaXItfdWG4qcZw3ubR2+1
1/rrQRXnphTvbtCGy5DBbFu1+MgkzznDLLNt5eATg4ZKnnijr7MpO09MUpco7rnxBUtVBKQSUu22
qW1Id0K+ln31QeRFfUzNflqL5JbG2jnPwNFMRZWSFpv7S3Q9VJAl7wVmlb6ItH2y0Rcj/eHmHWdm
PGawW4wwdaNoy5k1TSgK8nDVDHG9ZyoeFORGGlMwdzwMVGHPLQej/mJ3Ph8aBu17a8wTeagecXoI
/eRA6kfPR242P9WybOKLHGAapKwHyXXdqT6JzrL3fkLb9Lkz7R/2AmCEogAksVjjpaKnajSxjsgC
WkFb5qik/2k0GD+1eVI6PhQr+ztMc87Dehi0FRSbazWvO1AkP7DLPY1jch4icw8bY+mJ/GbnDTUv
6lWDgFJtTDay9+da4Lkr8IHpG5vTriWFKB7ljgSmq9a60LvJrrTBAy/ZkO4KlbJyozUO+zcZR7Bu
nYPe8b+aaps+e8ZJvtYie1uAg8gROoAoPbQM15lWHRK33RG2sC/8sFtDl3TT53GIT41fPqvQv3nS
eyNW5xWqIH1Nf8iSdTJV0E9YFpIJQe1sH3w/uGRm/QSe/qhP1X4Y278pTWGHNo0a8wsqob0t9ebh
ZsxlTSxGxWn+vPkn7PLo1HqQ/PHUkCL6z0MJF3kZAnsdcbNIP3uXb9RO73VlPQNGRcMBJaK3pucR
11PLnL1PKVEK9eoI41kkUb2YivqbbI9dYUwPFIZPughfSCW4DOo9teqTbxTXVvtoLHFy3fyuZ8WP
ZRqELw28jLOljtErYLzM7jiR0U3zpqNb4Yiz9VWCuhod3tOogndQKx1O2rhPf3+L2Yw8c1rCe9xj
g8ldTzdpBB/VbJ7NEWZhE+/4rZwD/PMF5gmteEMPseJIuUKrBsV4hwq3Kxp5sHHQByXGJRKATDH8
Tb16P/8cKJvOAgvESD4IMjVA++V72zmMyupdlJVfo8Uy3y8RRnVgJXDtTax3VXnO83JPVhO47+jq
lwzAXKyghfSfgbU+jb61HowYGjnuYh3WnQy/sojO2jaXnu0cQ+ECjODad/hh29RJwSygRtD06i5y
QuT4Czmiu1ouIuTUK8gjN0/I5SI3eWShdpI2weZCZIyxk1tes7yGyHIRcXYbTROCEr50Y8I/EB3q
mLE2f6Ko439v6A2Au/KRmbhaq8R+npEQ0hqP2jenwjFy/ZvkJYURJKVXE/DgwQlVlo/vyZeroZAX
LppPb9QOeVWcFbOtWEUoYroPlVuXyr/xezmmkXsxCnFrTfk10CwVajhKUAsdziJ/tnb3d7dh0OuE
jHyHpYsMqrB5loQjqqRVTQdV6T3Jb9WLOaib7ZFC5sSbFrNH1FX78jmzsmcZtjtlG6+9vbfy6ied
y4rJ2iUMTVl5CsFqKXX2EZqF1r8GxXiOrAkEgX0JDAKl2TguKc1ZeFYQG+c5Ogtx3L5U2vGkAVao
xmXNHHthFUHBCrJjGICKNDXhU+v7OkHFqfaVCnAmZNGyJmhcy4NsadYfKmN2VojU3Xdy4JTkpbUf
h8k4zEWIVcYfXfWn7wf0YT5CZyAv1NL6F1Ecn06MPoUVaJrahOFRe0aevutnb2Me1HenvMNovpTJ
uKHbvzVadsqd/B6iIO1IZ7cSNqvhcAc26zTWtuqBCJvOebIM1uneW2ybh8EfbqNTPMG1+AyQoKFG
WRDHsaUn3cEwTxYm41IS+ha6jWmGPVhCM4K6xCXyJaQ8mb+d71UfGOULYe0bZWy9qbxNWv1sC+s8
y1rxNoh95YsFOJzJBwmot1+97TxCTZ4tf+3xP9RY7UtTMJe0h+XYt7ehqVjj5GiHTFJKDeMtM+pd
h6K4b59Yna1wB32aHfcygdI/1TxfG3Og+KWiMqW9LKwnBv0L2RSXLjNusVbsNV4Y09CdbS0+Bbzw
oKvRIyC4yMx7HiGJymA32/+HqTPrblMJt+0vYgyggIJX9a0tyW3ywkjj0BY9FPDr78T7jHvOi3bk
7DixhKivWWuuZJc01jWzUF5DUym4n0gVsPMv/8QsIBn1h9A8aXzjc2W475UWoHCbA5SkKz0z0qy1
3/FyhBrTCZkaARPa5UVIB3HIAZVPLFtofdeIHjnJLcheaCF4DTKNoI5/mi/OOsBA2iQzRnXJjMj7
aZDshaW7SX8ggkfGiJ8deSFbAl5ntmbL8Pkt4ucz03GvU/nMbffFdq2jD6nLsr0N+DzUiBt3Etxr
sWNk4kpK3FEN4EvN5NoUj9L0//l9S+c/ZmsrNimiqFu9vN+T0zKl9s1vpktH+sqR4RuxqnFzJ0wI
A3WTFfsseUtZCW7jYLDXrZPvRLY4POym3LueoOxiLTUEjVz1rJDWc1B/+lGFnYcUs41rlR9eyrK6
ShE5MSXV75XyHuVoPEPEI+h8WhB8GD+nEWTpJwOP6xBoooz4Rm3/ZdvwJmoipFcMbFoJtMboHwTR
GmtIlpzsltRrqJyhPM7Tc6Y7c1sZDS6f3v7oZvvZtEBOULxUu1D19crSdAtlD7m9bfuX2Jp/TRWp
XeaAqUCF1M+jelr+mwLm0iX6PDKwsRhxNBi9i1yl9dc2k2jTF/9aSRfAD2eAP+Bz6orA3Q6J8Rln
9Sl1nfhss2HImwuBkohI8nvvuR7X7wzleDb1EcES74OdkBfTz7h4nZz1dfbLqjG4IHsFvJBIB6tP
ODxsu32Yo+jXhHtKKNw70Q5fjK0fJGIZ8ySudv+iuUI2lTCY2HdIuwVj8HhKVhj3otNUMqaK5G8N
cnWV1PDh7Rr+uGxd3ORgZstkPPell34wRdsPTvfWyOYM4FuvHUEH0iazxeKTsI8y9X/FeJlWbj8v
UtoyArDW3HKFvZmwXeCrQPLtgq075PqV+SEr92cnrR/0raBhs7Q++f0tJ0t25VX1bcziale15V0E
Cx/Vh9yqrOCHL4a/C231brpHk6g26kAmq6QPfNm4xq5hp55gDr2hRnsU9Uz77YX/JiDx6VyBj6vo
Jcf0L6leeAfJDEXfT+2qP+ewA7xDy1bDqFr6vX1YBcUeBCvSwU5eEuc2dos3sodeVUX+Tlh0gXUD
URWCAAELVrMe06S8qGQ4hQliAc2yZtVgocKl1RAaxlu7JSeJpWYMgiGNPmQNWdf2YFdDj4J7ugkD
hLmU8KWl/rlW8tV5YbT3nQIMUj88WjebTqQq/NN8p3XakfLcOuk1mrkNOCZTcI/8Es6F6KcqOcUY
bD/YtxTrNm3/RmWOftjw/tipUSJna58IJXZ3uubkbdqKxJPsltCnHDqajXXTRc7WwIS0w32tuKC8
U2vJDA579sD2cGlpIthuiid2bdEJLyg04+Sfazjeyv/pG3Z7XGp1/I5gjmu5HahbTzUe/NWYIvUr
mF3fzAQyf470ig3Fo/8WzvXm3mrhuYlTONOeRmAWDwKF/sXOrVeNq4y5DB7VruZW4vcGCQjK2bqT
uTOHUG/jlhdOUT+2brFFpNkTARDROw7NkUQJ+ufyL3O9NeSYX23nRZsuyUuKSDZhWJnz3cRGI1YC
rE6jfvLGj1vQD8/VHKSEp4aYzrEIRkhR0AsiFBcQ5vC5ESPG/ZtS6Fa34V7CRQWT/0YesrVP1NrN
rbu24Cl2ld7BLoC9g+poyynOWa9mf+Ua3PMSL7t15nWs44VVaUMIXLtO+Rp4TUE8nGz3kMIyKDoj
/mNuyDSnhbe2LW42jpXtRD4U97b/ldG0rPu4abayxpldeqyJhDbeEfefhBjdg2OjjS+yPyQuxL9Q
1p25AS0leGRi/ibWIOpZzjDVZc+KPA41EShu1/JQQfOjwsRSz4BkQOwUjOlDj5Wa5yXTNu3HNbrF
DXq2+hJX3IAIH//p5t6bPxQXgqmrd9vt37GRca1qP72ahSIUkW18Pzn2hmFaseollJHE8Z4Fe8G9
06G87mtyxqfnKSWvO82cCM66ZuaHdghXfzC1sMUR7zHav4i+Fbsi+sXRKzYDY4RPM1efjlmSR6DV
wYlJjppsL9+qzP5Z1x2+72CL+W24xHsRd2wZYvvT69oP5bAhjiZ1rQzAVv1Q2ixxcMkndmrvTcuK
N0aV7cqJj8O3JY8AYjP9S/6jvdZZMGxlFV7MgkiXqbOM91GymLH6qrtkx4pV9FpV8tY3zquC4Tg9
4oEjqzV81sG6qo/Yt7Z972WH0XD2kWWCCXLY2KJqdt0c9sboPvP97hGGBjreN5Auv+slg4vgekYK
nY/qypteEKPDYohCjt0JTFbuc8Zlr/Hg3xmAd6p71C2bHGceP1NzQtFPbS07IsBo15+5Sb9CFriH
eVBti5yLZ5ruWYUlvB3VDUjRR6KIK4Ij2uKuW0VKcqzbcIxCNAregLpvdp7piS+jU+4q3/gRBUG6
trMc6kk3QvvxaFy96lqpiqwreN/domevnewHjoKvpdtAZ7WXCC+T3n8q0J+sxjEhP6O55rb/27fG
f7n5KVXL7kPvvIAZ4nDVRcGROIAv6MEmMa869Rr14ohnIxoR2+SL1L8ZUFMRwajCJxeCdiIm8P7x
DZkK88WfMhFvDY0CcxDjpVii0xP1hgLtxsT/krv1czNcuoyRkU7zI2gtpz74ut2R8Pa0TC9qNolT
/7Bq96pa7t0hyWFoPeeyvC7fsA7HTSwNwkWbO2POS114eH0xQ/SdeZ6HaIti6r0JrH+J98B+9ZkY
3MQriIhUjfbLYPofCM/Y/VQJjIAQdtuAvhDRE5zufL5L74x97NUyg9+9gu0onCvwhmsqZswnP4MJ
5wgRhIE0f5lx+qsW9s4pwrcwRgBbQtilhLynbvWbECfUR1X3herpxWj8TYteYqqbW0UQVs0EDd0N
C9ay/+nM6jpO3lOz8HMyE3wPvqTkC/r94kZYhlVp8bvr24cK/DtGkGi1QdH2h2kaV6LKv8Dyq02a
/PH5J9ntEsQzoozXAbv88W+Go4uztX6oOT/AgljZTXFBqnJE/Qbrzd70Ab7hoF9wJVyfnZmlG+Kl
QD0U1ZGcjQdhaKTB69K4s5QFbOF9REC3gnTegFp9gQHxht/qwnqf5dv0Wk09Iwtj3RpIMT3zw7Qw
T5jZ/NNovtD4raekPzhW/j4xDgt/WhFDxsKl54nslCEgSDvPazgVnOZHE8Mm6xLuO/1+WOrM0bvI
Jn+2Y4ZTkiPMasmA/DmZ/q1I1ZefuX/6EqtrioS9SM9DPDR7GEt/dM8kLY/dhxtHpAG4b5GqPmTC
2q8K2Pcr51G27pfKsjcUF59FffS77KPE+cP61fxV1NU6H8JXtHM+wZjzV1m1T3mFnH8qo3+wdA9D
4MBPAUrR+POb6DzSI15zTowV7UaJBpPhKcN+n8u5biw2GsN9RPrpdtkDd2C/mZL4TRc+Hs0ZrcD0
1ULLUoUNTtlIDpFtP7fDgvNBpB3TjQxU7SukkXsvj9/KjJK6UuFbnDlfAtay5Yd7H5RfbzbAuges
Q1nS3wIbaAEv9lgGPUEZFk6QJvgMouIHqK8krbYTwWCImj7iGKXF8r1iKMUBdXTpcwNJHW9c65HV
ZRKEVzf6G9hsmdxvmJ03HiY4I1sABuQN2Qs9I7BW9Qdo+ZfeRbBngfhXTKU75EG4AGo+cKxrQkSC
lUm/VyjuIBFtaUKHsKi6aDzKD5DOlzGnjZcJ6nWDcxLLKXHqpXhxovhNoVLJEz5tqvP7dRO0LNf4
k1H2SvthYd5C9NCnFEWOg2DUqqNPPiCPsc+uws0dLgVegdwLHgYy9MTEdxU35VmW2c6AtDs4fAZB
xD0lebdV7aK0dAHGxSmvO9Wz2TGdAOb6aJZliuXI3SCzn5CN137M3yhCOCbzPG0HF7Jen7JKjZpf
BYGca7ID//Uy2Fup/WPK7E+nrN/qLN4M/IBroTEz5ekeysUFibKFpCn5ETNu49+mec0M+2hH7AVT
M7jQVT7GuEcaYRTQmNy3MTq5afKjkMWXNOM/XT6drLZ6jqR+2dTtoh6josVJxmtThOj7+xYxTof0
AvjUSkv8ga0AuhaECdqr+MBhjifMqO4K7DshUO7KqpyY5QRnJSDSycPAKgUngO4YV3jv3FfeGT3d
ooiFbBCg4E+52AbdHlRRvwVju04kSFK7XhxLAXVJYECZEeIpjQ5xKT+MQP1IBiWZjPKjal5d1vJW
jcCwt4xPM6Ni74AYOsVX0CzYCk54Drm3op4wKKIFls3BM7aWZYAAL6466SW5CwnDAtA6sTl+zIX9
Icf6njJarElXMFOPYUtdWSvDXfKuxZpT47PKCLP1JnQvORovW1j/ENrQLMFXc9gVrvzEPg/IOIeU
0edUfibkwKC8v3mRi3+siR6wLjA0sAkKtDxNFbKSRNOaroakvZWR8TueTFYs1k268y1ws7PhbZ1S
PadVeh3b7HnQJtiMYlfBiprE9Ogs0CCd/3tOEcDFSXTKdPPcuPTYTT5fnAgyQ6/Ll8gEjmdvo9L7
O0e9BuWGTTKW9GAtbCtoBuhNHrDAroPy/gWO/ZQVzrsdDe++Ni4IK7fIr7ZGVb26LMttR78ODgQv
Rrx51d1othCw6f6XlkdHq/tk6odpRAe20xyZXLU1xxEZsr3NOzZxwScOq7FzNrPjDVA4syrNDMX8
bn5t0/polg2ap+Fglydu9I9goOBvWpYJfXOp0uq5XjBaSQLFv4UBXRLHgT8rf7MD/1+Xuj+bxHgN
yt9ZjOTXyR9ROdziJDyEo7gz59+pcd6g5Nm6ot/E7cLJbanqyDHIv6wm+QKPEEGadH+yed079rxl
1P1aEajtnP1K3WxcQisNGckdMEM25bQhbRDt8PAVG8Hi1PI+K1+eQ1nsfGSJiDBPuVvuNX1TjEJ/
bKt7Wk3PtSohLuiYY2Qdsk6vjYh1B1fzfM0Y+HtB+hkT0b5Srbmdcchx/XRgLFm7PPjE1yvXBsXp
OidVTnfhybPOmOp1xCC0s//qTM5TbnmvqWfu/dh5I5rldyocTETDO4smCjUHIuBguAfK6r3d1Y+e
H36suHU6vvnk0cXZ3WJ5Dq4NlBR4S4qUPyP77AGodAKRLh8tVamr7ImdkJIefGYxE9xQ+aJ162ru
UMbbNDivdRm/hSkLVlkJsBG8UeNwZByFOljeTYKc3lD0YJpoHDC/6BkhxzD+CDsWenn9IuNuHxfI
uri1VRs36b9miOYHY2zf41LY62pA0OPWcPD61Nh7afI6N9AD+9knm8mb960On20ZNUcy5Q51kTO9
D3O1Y6P6SCdMVCObK6JxUnFuEFnYlbZ+O6Xlr5wqPoZmF25YITr8s416Xw97YTjpJsnr+NWJ+/gZ
lfb1+5kP+uBF3Zg2X4Q7u1dR/dPDGL16rezAFJF98f20C3Fat2CIuH3l0avscHEUkpBFYPZmEpBl
7BgvCDZNOgi3O6W65WndTvsmBi7czT+8qK9Pzv9/CLinbScFGdAIPkOFfOd/f+/7f8X6ilpsWPKi
YUr8zx+NpoQv/u/z79/uY/A2I8z6FIcBs+GmOrmuzwOLPyK/5XvYFJxqRgXyGaVcBe5lgT8v/18X
djQKOdKN2h7L0/eDT+DYcSRZd5mZMESNIcacyGVrTjjs/+fhv68BN0ZHog/fX//+0n9/4vs51UC+
AXnMCzL62PP/7299f1+RoKWbS+D6VCOjQxWn2Y6+5Cl4pYbUF8sSfxmi72RZkKUw2f7BBIQArzNg
GfvcDw1S8xrP3kBbth6CcQCdhA3G65oLFBmkWDkLZv9PS+N1buy0Oudo+9cwjUGVv8iJTzR7y5ST
b5kGU3ukELWYLjlHJs3ppiuMu/KjaRPGAeI/8gM2skdzn7Zlu+uZtj6IxfhjVNNJaJ0hOmFKFRCc
dk6IVbmoOGDVbBhblLLpWZNZeu7SCskcfzghj495Ixkvs7fj893gCOO+Wk8f5BgOm2kZNE2sFfcJ
hrR93LdYPmfukxHDmBYSXDXTENns3NDAEl9kne2B4YK5OA1NouNy9KP7SrOfraRXbyO5SEB7kUCI
QnMoI2g/mVvspspGgrdwV9E4TMe8H/WGEQ3KiwDzxpiol6TFndNVjKCsVuabmpvOhYra4Ypp7Np+
Ag2LIcqqPzNpVRdJCsPFn4gkNOgpIpKFboj1rKeRPat0J/nZ1kzL3I8RvO+NGsrYB2jq6IhL/1oU
Hg1/C8N0CXwmQ81pd9nIYtsXVvQ0dvFf+IVsIZ3xwHVJrl/CsifvOvMG7ivYVriYMVOZQGUYZmw8
Oy1ejc+2sJIY0yPqJrhdvCMJMUm8BNvWif21u9A8molsVO3Ks9kN3t4gXvZUOVZ4DiLp72rt5ieW
IQeQHsk5Fbba+A1Z34H2I5IP2GBNKUIwJP2Ut7nn/0oRa0zdhTfsUgVW9U7eEB1KXKbHlmAJw1Jc
KgvtxVOsPlBShJWbX2AOokfSk4WxDWuMm83FwaeM+PTsX4p980Bc2KMxGu+1DavN1Jbxo28N91VK
NIAdEVTKNJ+pyrq3KDRWZrU1M+YmY8IWunTiCNMNNoCGKQ51YdugnQHNGlpeeYgtV92MqnwTf2Hq
G1erFMG86jLBLxPn06OrnBjpu4KlHKE41bASleddxgDhtR1kcm/qHIScU/noTUdjndhZgSyBTUdY
ttlONSyd3TmiYDP99OGJ7yST9J+SDqnOPtgD+nUiTazRfQnLmfNIKAvhAE9nDNv7OF5yg0gmf+md
3L7Ncth+/2baJR9cW9EFju2PpJjdX5LNPJe1l7KZZSSaWwTMhaxU70yufzNe4ZNFBPNVR2n0RspB
sfbaSh6/n7KgNjBUOd524kym9SjJXfOz6Vz7+smfS0JpuXet8BlNP2MKde4Z02Ow0w9k+rw1/jh9
6grso0cwlh0RcOu7iF/wczR5dQ+H0jxrYV6ZFwznzEiH8/ev2IJzJ0MeXSWpeGvJxXlLvQ9FjZTN
tqDGImKU0vVvPrBkTtBtPGXSLYnEqV2C9YQ8Npo2rgmntWPnxcv3d0nh6H0/MypiwQzaoa2hgfAY
+K5evn9VtGX+368Mw3A2UiKin9zS200eClHhszUD75pzFBf6XdKnB7G+G5FK/y6ixYkcjA882Zgu
hHkYrNK+Dss6eCpnxe3EIITdnUvEDwhmcGW8OjCNAUtZ1g9jpPsDoOmSkmEHDHKCd6+xmnvvxB9N
6dVnw4XJEi9gljnN/vtSZTfuRlPCg3NAbbxx5GSdvx9cMRVnZ9j7kaYOiNDYB0VfP6ON0wcjIk5Y
G3a1JhJLvBX2xK8iM7kxge5ZLgFRYZKNCch6i2PJKDyX+c5KWRG5Y2pudYxzKGYuvR0MVA5u3kE4
n+N68RywGy8uOujS19Af4nPfYFFqlndPSprnrqd9E8hu1mPuwH3DRvoH80C4pmOvz8GQLwfwPYzz
7Gq6mo9GJ1PMdI1zEO2CHm69ba+QTmijQHDnDVclW/OeL1Hki/14ML3XkoSzlTEws8pIO3WNBKIt
7UIUzO2zjVPnULq8FwkDJBUld9OxvX1DUMdRDN6T4xjjzUuPSTLeZDPbn72iQoy6dlj3NYDU3Aki
8CwkXDtoOnZmyH4+cof8kFSu+W4KfFtsUeZzPTrmviVDg2Ad19yRUGqyhjQNg5/dsCgYsCn5gG/v
ad3kW9fPSGmiUoRB2YfnVvVwyQObQVYUxPUO9yGG6iCs9jE1/kegu10mRf9i+USGViN23u8vI60m
tlgwJHTq/KPRU7qfCxXt6nTmY5cSF8T+4W7ofPxTtP5/v4j+71cKz35SQzjc+26JdghxgOCh+z0M
o4emF8HKSi3Fz0L+2jZFMR5QXs6HehiNW9Rx7jeqmn4jnF2XM8ocdOj/utZonhwlTm5SONfRZzc4
kMa0rrFHbHRZw4IjlGyPDXvcNCYA8oT9OQ5TlMsOuJi2Yd1nCk9Ag8n9U5gb9dZhQP2rpHzQQfXb
AHZMO7nMnTwmtT4z2levGx1SjBgDpwtBq6waxp3FLywqO0U41kkKZ0a8AWFuzVKZEMVBmfi/uu4Q
9QSqLs+GOCU8tSkZCSx21zFv9C6UA3Keqm4uVoLn1PUvPZ5b2LwCfjhb73lIyHVVWmxmiyDdwdhh
J7GxbPjzGtoHgp8lL24eWAKgRdz4per/Bsn0d+oN9Vn6zGwKIxIPqnTBLTEzrsvMmZFuuCt8x9gW
ocGEhAbKa6Lhd+/q/bSosPSAq6sW+swGxbwqy+TBLa3r99NJCpxHVoSYck4vXciaYyibF7fF0Tox
pf9+Zs7otVRmUBS7ISM6xCImmwSibVV2qro4XVfCew29GrEnFgL8bjCcv5/CsYi3bMaAs7FFakn6
wTFvVAB7myVxkLuBk8njaIfhHm59vgTTaLLIzFdoqgu6IGvAYRrtrgpwVNhVHW/DFMjbCLrpgvdU
7aijKjEegUURRc2bsA4Hy2dlSwlBbb0K3BBdHsldGz24xdGeq2LjerX/E7E4RJvWe5V23WGqMfEK
BW56GPiuqB8OyZj2X6EtQPz5jn3BdfUx6no424WLQHMWxgea/yXbHUkWw8focwTKa5tcRyLyqjsy
/xdACdGnE6r6YI0+NekSXddytAMJjE1ehvhAXGT9iNnDPQriXHatE8ab7699P2BwYd1iOvkpXf6X
CCHB0bF8Zv4M5+rFvUzHHr/YiCDQB+Gmpuauz1HLNoT2lRaYLSgqlKh78yDtX1MHu5Wug3MdAXIP
C8Ut0WZcUMxq3uROK2594U5MLbG18CnxOeysyKE5HT8ESPutZDZ6s4FF3DLJKA/L6MrRjv+Xqqz7
GMzSpvlPvKvXjxvTBSIwppX44FbKIJIf4inURv+OtnGKlm5UR7/izmfNalOUNklrHF2B02uMwGRM
SEq2qdHll4mZ90ZLcnOqgOGFZlez68g13kHllLcIOyT/WtZ1FBe1WygQBL51lnomOlf1DQnmQKDZ
BaDCHVBAN+iQd6mNRzmcZhPCA69bUMhk16Eo/p3YcXTtpumfVcj86jR0s6iBdq6Peict0+klbFET
G5O6i55A60nJIw4+7sGNHEzuOAx+Y42yLxUMzDSMFS8Rxm6IxvKJxcN8ZBr0ApiouwFDEABk2C3M
vfMZUAr+CI3pOQ4z0Dsd9qZW990x6CRkhWGaNvRnBCf3sjhYs6j29M+vhHD2QI0LxQ7Zgj4Duah8
+v6rYKLByJax2H0XnnbQ/057/BOUuPm5q+l6urZOPm1HnXsxVHcZMlhu8d0eauRMZj2JW9Bymkgl
zuxqGLB4gDG7WP8x5RQe0Dn8EoUar7gBSBxW9i7KCRithPludDo6ZGF4zUb2m2SsPlV/FeSlkF32
Q1AckZNu3GJ3C+k3++pBH/UpppJWw8KcZNM+iyA+dvEm9AkDXCVmujc6nxQ5wmqiEquT01MouV3j
v0c9GaKsPdu9O8Min7R3YaWktgYpoHttuVu6wzfpyPKlGnW5xeNaHMd8mYywip8oHmyR4ypPgbXo
SLkHvx4H2BeGs8VKQj+qQ3GlsyXrCs7dOg+I0QYzfzCSClZib01X3Xj7uamnW2+dgOiis2aIY/fE
ieY1Wq4yn3DxLI0JlBgmVM34OsYakVPsxLum6XazMxD9ZlIhe2a2uJzL6WnZshSmeLMXaWc1sCqM
geRDCrlVTsKwEWUNjnWjPTcNMtc2L/zNPGnrQHnCAN9Pnpu44RZlLlbeDJ+LbIIEBDBiSMms9jI2
RPEUgsS0pG23VmAlGxDpjCJAvWzqKZPbsYjHqygzsBFkzHCWuPIeZMFVlZTJdlURmj2jEC3Gcc8S
PL2IULeIHhapPviTDwEXza7s/Cq7Nkc3xj6qlrk8ta6PQWAWpyBxHh1wjuv3g5RBdgYV7pxHWtO+
p4FwUDOuvQD+vInsZmOW+Gk65fNRJLxIyepSeUnz0nDNDYvup2wMZA7wmzacquk2xw7yi5NtUOVO
FwNtW4dRpitSjaYj3+E7srb69S9h8+Ip7N/bjBHRtnTa+AfMyB8WAIc1qKVkq+u4eBUzSBU7tef9
5JFoV/n1ebK630OI/61sOTDV8uBw6zCGjDfHIIEjMmMstZnX7lnJgigIlPmeyE5eWfn6V0/mat2p
IdjAJ2wuNCHNxRDK38YeYWNkHRWPMWB1YnKKuMtdtRxwfXx/z+8Hp7J/sgOuCB3h1gvkmiCM/Jyn
s4FgndZUj4l3JgdnNyMt2EZGqzdN3/KhG8zxjHkVKkm1N7SXXQt7R2zReyPUO1VP8mqW0l/JEkO2
RhnXB4Lp+twn90DH9t5NbH2eVHnCzA3dvLYkPsB8RlsnqKwtfz6m6RheoYj+iAYxQljq2iMjEPkR
29OVAI1FBDojEbWKS40Hgsppvn8/VE7vMbuOnzrtJPcSPzbbpVsy9eom3I2KPHEUffRzmIS6fj8g
csKSQKYYHnDU8cTujLsipYvGYqkOXhe+8ypmF6okkLCUKKsSGa6e6+Ipy8txH0M6Ws9WFd8Sx5yP
XsNVN3h3i6v7PUUWvIZ0ww4Nn84uK7A01CNgZUd1IN99xV+He2mPHsV5wrKItpisx2hyzkmEHtUu
R9aLyIyf698lg8Br0xKv7gkASJkron0lre7Yj6RZ8JIySc+6bdCZLz1Otp0IR70XJF7uqqL5VFLF
OEEbNJJx+uR2NXVltgqdLHqKtPNukkK0tUaD8dVo1U9og7JTPO0zS9hHp2Aii3ai2RfJYG9LL/vD
NaZODnNiZshvoUEwbD/i6jWHmbujk52cGXV0GwtvTQ4cEg1Zp3scru7JNu10C+JDbQC42Swvg+lT
NOkbxMfhOI7Gwo3Q2DxxLvSAX65uPn+OTlZR00ztJpSKGEwfgAHa9xq7bH9mbmfdZ+kGJ91Uj2gg
4tWeRm8fRP4VF42+GKPRHgnqwTQnQgNiNjfPyh+iA3qSbF3j2TZKQ99VW7/ZCYSuHGv9TgqOgMlG
DI23BJulBZKiSMVpGrIKwps5vndDsBo4rjcdRc125Ey9GU5Vr6s4YLErmy8cWfoRehNKhiSp5ud2
7Hf9TMVU5A6dIa6Kjnitre3LHx7y2GcMZaQd9ds+hWbC/OcEXlSuZDM0uwQrdFTF7QlhxRwkRw2Z
dGUaVwjvZ6WpxmxdQjR0Po0Q0ygiryWSKYVXjJRljRbAvNeBWvIQw/Y5aXLGu1kJKUcTfjKU/oN0
FEKH2H3D1rARoXkyuBDKziaPXQTCOBFfZtS4zfRUFKl1F6w8ITDkF4uUH1Eb1sWty0/gosk+6ss9
EjCCVAfrWpstLxE40jtevme3fe4jwPhtB8N+aofnyHtWHgLYMXVwaYRQT1BFdltjidMFS2OcLaZJ
pbp839SCrj/regbnu1QIdbFkL9CvHcCevHRqUhcZ/AXzmJ6/n4x9RQKV6ezMEaorPeA54Xo+Jm4r
j7kSf4YQt1jtW9veQw+dsn5Ya9+I99Ss9RXNb7DKFar9JQo3bqwOCRcABIsBy7FQSDK0SudVMork
03Aok4yUKxx/RvEYimhDKW38ccx1MRfBKQer/N+szgiK4OjNw9UG0YWwGbIuKiTep4qN1oK9me3O
+91ALbN7cRkX+JPIxL0e9E+vZrJQxk60ZRSM2kUwdEiPZU/qQLVUbmSor1kazht/qIuNQgCNNWET
pgYspXiMd4bmClYE1ve6WLM81NjQA0Sb7VGmU7ItcN6m6UUxubvTe8QATmS5RaLAycY2hsj7Kbjo
siJNsVuEell3Gs1Znc0A5d33+UxU9l5LIZhYNByuSTbuu6GCzDhpfZQ+C4E2lBUqM6/45OS4CPbZ
bP/ys7kc6oJt9tqTZCon9iDOqIpYEWWoAIzcRTXT2O6RwdzNSpv+SXQGzqy8imjVyKDE/txuA68j
x1RB1Y7tATuRsckYv51KVYI9e5NztAffVd+6vksYyarHSFsF4Y/w4jpjih4W2W5SFXbYuJvQb9Uw
UtOwjNb9kH10Y8Y0sAEelwCozEtWNzluMma0uNu0Qp3HxOgYNdR3CT0oRnm2kgCDngNjuLN/Lo+J
H79GEWrsNgwZ+9XOcQgTsFgT8wojVyU2pbgDNlWfUQ9b0NCtm29X/qlH6bgbcl9s6rRItx0J7ifE
JNgqhs4BikmWQu+iJxnj+YkhYXrTbE9Hm15qjIDtAdN5LouxPw7L+dGNw8mvGgbsIQDl2jdJClne
Qj+dvQPxSrs5j7qzpX59lzBavs4amLQ9qj2ZPofem+RO6kLsWcIj/w7V37QC1juZwQuADkh2sjxW
FHeWnLAmzDj0WaG03I/JXwyLBYh/GBOfOCnc+Duw4vHWqQO02Ah2Np5VBs8Rle/FSaJdM9jxRUMu
wTD5/9g7syXHkTNLv0pZXg+yAcfmaGvJbEhwC5KxLxlxA4uFiX1z7Hj6+ZBV0qhk1m3qe93IKsVY
GCThcD//Od+ZbA4IHkDaRfB2PU5Dg5EFZ60/ODrH7Y6Mr49TYTpOpzGqvFt9unB9TGQwqrN0I+eI
vEgCzabUtAUqsWHkR+gKAToEwNIdEsXo/5eOGFYMapqiezXxCjvBWJwjQR3H7/9juKM/tviFZnu6
zpXXHRxPGufQ09/zgXSGxWgcElXr8s6UwcFQIMIEw4mbipM491tEW4PIOwAbSq5/bbfYgbWHxMHQ
IkMqmeOQMQ6DkfagMdVZaTGldXC38Zu5HJCX27TpvnR1NZ2EM94JjTZXvPFq7daVdc3g1bruTLjg
NLyifMBn2TUz5T5ONtS3xUIxmvN7fG/j6dfaRqjONt149e23//jrf/3H5/if4aWE+MBcp2j++l/8
+7OkZyIOo/af/vnXxxIpK//1PX//mj9/x1/P8SeSVfmz/R+/ancpr9/zS/PPX7Q8m7//ZH77H8/O
f2/f//SPTQFSdbrrLmq6vzRYe389C/6O5Sv/1Qd/u/z6KY9TdfnLt8+yKziv31+oyii+/fHQ4esv
3+Svl+n3V2n56X88tDz9v3z7v8VXqdT7P339Bbf1X74Z312pm6yyuuW5tvQM49tvw+X3RywhdM/z
LNcTnimF+e030t9t9Jdvlvju2JK9BQ+5aI6CX9+U3R8PWXBSlx/Efkwawv72t7/6T+/e/383fyvY
7JYxW2aejaV/+636/V1e/ixX6I5wDdocXIexni4si8c/3+/jIly+/P9Qs0V5gwKfXWNxzYLyTFsE
hHDLJF0ZsaU3CImirOBWmHWMEo3KSCuzYdH6+C5g4Mm4p6XtXWw026HpirRgUOOEVdLA3engYss0
eANgAylGkFoNoG7otl5IgeDC+c4rg4hrPjARsDk1jfRYwJCZz3EyDutwriWJJa9YJ2P/meukIXv1
4c3XCZvtXpvuAnLeO9fMs03mIXiQLqcnYFXqVroXCeKQjZeogBpVLtsiAoZfyojfNEvsCscCw+Ax
YlWfNftGKh0IA9/BjzG33H3v+g6kPNnfoyExThE9BjGHOOkY3TX1D5eAfGDNhIWKW9q7KlKSPTWb
57S2NrlwtbXSBp1jYFuthSjbHS/74DvgqukJcjcsy7spLj5STWo7S+vzPVr1PbQ9vew5DpvkocuB
6pAB+obhaMepGXdB9kSnmX6N5hUvweRkFdiA6PQvuimK9WyRXB7JH0eQN4AbBT5ZoKMy6MMjhg54
F99k2BEdsOpNGzRXvCacupD1NrFrPsfyUTV24Fe8XBw08CpPybqOOXJ5c3lrPBmx+hmkVPkMML5q
mGd8wUjRS2z/7AJFgmoqD8qj1xTHPDgfsSDk3WHvley7khlEi0vvDYrbfDX3sjj+ezn6V5YjRp//
04J0uoDDicp/XJB+fcfvS5LwvluOzTEJC5HJlW//bUUS7nedEZGpGyZrAcUXLDt/rEiakN9th+G1
p7su6xj/8fclSTP172RqPFs67KEt3TL/V0uS4f55TZKGhMWke4ZOAthibG2KP69JscLDY89Ucdox
WjduYeGPlB/jTHbwAepou3Vb9kRi7IrrarwN7eQ1aUOHQEJEGs4XkUHYo3bfZyOmrDKvtW0WoXDX
2L1JbrnEqEO41R24gEa/JrJ3kFyoaFWBwczco05tYP7HunhqWOYOPbd4cBvO1qxi+L+WDtObY2aU
G5teH170VBKcDSM8d5NzBrlXwxuOJTlLvGphT8HfRPBvpdNeE/YkPyeR0IboLf2jLUtQJDMLxHl/
cPtiJ7iOV/J10Gu5DpOYbDQnC100lC2ApVvHpnfvFcZDWwSMAekZ3sZdKyCPPRnRwiyBywFQdAg2
9EcgzK/Rmo3t4Aj8lMl+mAhKRLHFPOpgpkW1xhKsrVJhwg2uAOCTTWNLF/dUXOS94+f621S1zi34
K3OlUqzqjHgQfYTAgaflVwCo+1MMG9vrXcyRWvtBIygHaeMua6j56RLYRM587xQUp4DStoYuvVNC
ex1UavsBnnFZiScb891J4WwXgGBj6fiaIp0r5ujaq40XtkxZzlG5L0AeZo0BHXmuXsgBVhmvfc2z
RByEqx+Sptst5v+83dhE/A9Kx+Bqez2/OVZPGmMM5m8swlqSwVmoyj11B0CnluBr1jP9EdVn1cBh
ciwwJzRbyweZJI4veh1CrJbuh5LOr2YQcsMgx9ATfQtXHh9t72wYCxLdbul/cPTQF0hRrM0BpI0C
DHSOgBeUsQYIILsewTmtdM4afK2K+oawrPUuQnBSI40K67pPPjzq1Ed7Sp/tFZvl6Ew8AlMA0Q2z
0h4bc9SvKsy2ST4ek0mewnwebqvEPtl6mZ2wXZGFD3s/Ie93Htx0InRAVDF1K+s2ok+Zd5b5JUxD
jn8kdEV7dEyaPhtb21o1eWdjonGtd5oLh6PGbwoJAsF29lgjl0Bm80L6grk2aMYMHaUZrRWpmOKq
7p2faeYFB1lOW73Rf06u5/cqSNcpKdI1BpyNK8gLKM7U1DyFfBAkszODDj1zGfG7xDHTAn5u4nTX
+KS6naNNXOU9wfYSNm3XXJlThpcfjN3OmvS1Uch2baC0bsIlJOF02lUXQCNpNE6tbpuFfpXar65j
P+bdsE06pDAKdAvYgyQutbGlXY3jhhl18tx4jHwNe96m0M0CrAdlmrw2cT0daWjbO9JycOtzuGr6
g0nB3aiGL1sA5JZz9eRJJ8EqM9jrzhqAxwlCwZYcXxU/ZzVnQMcDSs9WdR69FcN8P1smV+b8nGRl
vu4wK6w14UJ0aeg4sWd5SEbrrSBVeaVN3ZXdXdXhy2xk4QY3A25gc6De0rQeShAVHGGOIFWuMUX1
q8Edp620f9Bsb+wzODxlRPOlnOCUm5b11NZZz7SYVGzr9p+4jhmS1YfRAtchXbvaKeGs+ghGdRsB
fIHKiOsmJyBIHcELrXSR2bp7pbwrXH/7me8Ajlu+to41wGMRD85iocmfJ/tBzIW95cI1cbDuiHDS
/MnseZKR49uM1fuipB5wZPVtw/jUMhIUqn3JEHbYm1QbLwaYqWAo7nRdnELV1/tE4v0lanBQIkUA
jJIfxpDrV7YTv1nlXB20sv9y6K0ltrjRAPAza/h0q/Tk9OVRn61jMdVsUXUyrdK7MGCH9+0pRkkT
FWUAsnYGOFreRpuVqBIM/ObwrassiJkN3p7KdU/EBzF+xcLnL6KiQ46IhsPL0FqF75T5viSmuE5q
OJHjgvoL5YfHkROHiTGecLXc6THG88BCJMfWPWLdnTm/BlgjAgmq0Pyy2Of5Ho1KxMWw92bWcBuo
wU8IucFXqy2fXuu9CiUXQkUbCfeaWxB/dMdHZKsS7lYMbsXWsOOWNc3duSN0INbS55Tw77YRLU3L
VLGWY+wX5XQRnbybmhYchLwz+4QUYT0y/Bm9aB9Ww6ZzKfSIw646uLxrYwNtwQIV6ZQoIxixyI+c
9cH8Uh6sZ4PS3K0pTLIbpAmITDImmdKzmlvcbC2NTxwPQpTSKlX1qz7hWsYJuhk6vzeL/qa104+A
DwVcj/yDXMIsiZOq4kMbSAglEWMuJ2+HqxDROTLJu2KqXd6gV+Ycpt+QhF+JhrYf6sFXjJmYhATH
qiy8PY2QEEC1HzTC5FF1ncOUse0KtLTUCj9OduXiKa8d+snQRs/dk9mkGuUtNX5MB1E8RjuFiEEk
O84+bUWjEcxE3AzyBkG53siYCimsIN2+jCie00ijJ/PSz2WMD20SwFsSw3bG/rlGdAStblebZnyw
yCgQ61Mkmb3ggSsRrGiJo6jrfpjG8FByd9p7zE0qk0RkWNzKDBqT2TC0HEokX+i9LRoR1DPDIdin
YRFtDGwfg2kN2+yDYS7bo8CtN/ogdqE8aAAzTzYl324O+wqAEyzISX+O9Ow+mokB5ukofHTp6tBK
+4ITEN0vyalanLmBWgmm21KGGMUV/BF33gDWUAzKs4Nn5SE8LZxJjLgJ0zIbNUKHhEBSHssmOtVN
R3Bw5K8LOHj0srxYLEorm7pmGI81sAvmo3QUchbZOBJfgItVfD2WzwU8IotXntMZDTN1nby17fS4
XEptOVzYhn2VHrZekKkHe9Dw+sE0dPn5Kwu777rumveKvuUNtrz3SH+tPFTxiHCpOSXUkNB3YJm5
b0tFdJEyA1dsqB3BB5Z8abMT78qCQd3gzNs6RNJJvLXbGuRZMwjCHpXDmjtAATBw3TUm4AVukJTv
bArd+Cnh4bMq6rxQxpcx7/JutgE6sZlzpPK2ZtGerBn7JcoK9nvgaytgdjK2bmyB8bePKUFq54wJ
I/BVE53RVe61ku09du9kpRIYZKAasM14r3ZS3zFVyfaimdzVjAUJ0FYAS0ylyIGfoqNWw01JvWHu
O3kjDBNLwicG8IrYuICsc+8t7OVwJR3eW/3ezF1SN6AK0E+vYefF+6mdfpYz6jSRCzCdg/EUdERv
FEOJtKpuyqC1jm7XPjewxOocwAchbogEj5Ea+r1TJO9JT6GCtMm69JLqcU6ot1Zr3XsZxA8rowMH
NdF3lPUcMrODOrrqE+vg7eo69kDDGVjc1E9zxH4JgW2dguvJ6vRpSsgt0toCwlorIXjl7rbcokRQ
aUJVV1JZa8NtuRj0ipCZl8JJUFcxIyq2ZGQrsTgdQNQ/VnVwYu7urMlgegmMNbImk0FJnQP1sano
YqtIafCyFD3lCXlFUTspVXnFu2jQnVKfx9hjjFj+CBSfBzdmB1PSnGYNPb06s3hn1v1p1S1TaE64
1QQzOdKXgbik62LQzy18RtIHgBWvCRycPS9EcBjFRdAeYXZsv7gZMGgJTollHYWc2pVYqoSK8q4y
8zfbDsROy6W3mSp120X41FT5EwMNwwP4n15KuRSzyBQk9jJZ2KQpibJB51+uUaTchViZ8e1SmGRj
qUcDkc96On5K3WiuwPn+7FuyJnnPOq8zwOc4yGenVl9emEvwLA6WVpRkfDf9KtwOMsNi4+CasqtP
jCRfWflRD7HAhGym104IOY8QAVH3QN93ffvm0gDAKF0ezZ4OeUBp6c6q8wuyQ4dVGNzER9tPV/Ew
vk0NkCIzbV5HeaQjZN/mNuFZqtliHJysk6bOgS+51o0BgdRCSI/yJCTXdB9qVrwp+4CSc3wgGQO9
sqHXqi+nr4TJX5OQHxJj4McFGLi8AsuV6NdudSvxpaw5VPlpBLeM2lGqUZulE6ZIAMUlcrscafxi
ZBslSEN6FpSFtjRfQ8oltyS6V+xc4X+4hdogq5/xxN+qGvEnLheQSFGRMsmhdbveY1/TImyJPt5a
Lei2MWOoI2grKY2901zRawG7pOFIk0So4hYpuZCN8ZQwHsrnB7PRH8KOOpOoK9XaMwnLBwkbjOws
0AQ3ugiZ3Q2PsaBumVFoK8kcmQGEToAWS3VdyXurfwSz4saGoYEq5jUdK+xOp5w+8Zal0eTms86e
ZRF+BmXHRkhyr+4zDy0fxpUdnWdq03WgabREqc1r43E7peqCT65+5nIu1+w9sbU3q6kPuQ16UM70
gtyBV3GrKFs4efFbYjSTn910gvCTZNuyiGLXjJYerECrVol7lPq90Yc/gI6HB7vrkq1gIDZxpKPn
FBpY8ZEkmXWrOWwRbHof2xmTc5FSVUvMkeCwzeqheZci4hbTGm6xsaJXUl7lUs99U+aAMwMPMomF
IzqWEDhFtYkZO5ANz+azHLGVykRnHehI4bHC7ya6q9A5KYXPHSbW0cC9oCaX+1h0M6ln8JShVp+Y
HH9MNMefLVIDj2VLc5drmyQa8Zi6pX6YAV7exsRHqoFOyYHLiBHetJMtqoTpGc9FRNZU7y9MLHkv
yvnEVqWlwm4cD5MVTQyMospPpqhaN9zIOHfu8yHGe9QE8U1F61DX39oKc2WKLrHrz7aW3VThdNQA
LhycltgOADCsdxjfRpG4Z1hUG/gI70OG3QNVB3ju+IQt/GrW7ATO5mqa6kNZF4/NKPawlz/oBYLi
pbxDyO6kYMRAmVt3b5bJ1+DNE4Gr4tqJgCiZwsVEakG/5Pn7rh0SWWnTk245mGm4V65qdudQW9wf
3kW4yW1hOkzkenuXg5BPmHKEGXFmP2L43A7vsRl+RSObFHupLTMLAIyVc1dHotvA4lhbqLErk9LU
TR85Lxn9WvhEPbntjSw+jxYthVi5FlQmN6IpZl5SZUyjzM64l+Z+1psvveZYMuit3Cauum5TqptC
SlQimk3GPIVElkZXWVQ/dHqLuTRgSyc6Sg/i7JKmEC8n09WOaiCJcZRRcReaEhN7f0242DrmIaPS
At9AOtmfrWFBOfC0z9qz7BUjP86okYRXRtY3ij1q29obw0LxZuO26QEGtUn1ODikmEyhXzF289ZR
rLZFQKAafLN3TCoVPLBnJqUe5k1ySjDLw22eXsYwfGOH9QlWDoAN7zsBlBpOBO3sBR8PPAzjWrTl
g3JoYQlgeOYKw9W4mBZdfXJPA01lBxPhCagq5jtv/lQC324yDU96NwBzn0A1LVDjsx6yYNK/c68U
XiwCMH4MEYfo2HDUBWzTvAQ+33e7qnAOc1uZ/mhe925j7FBn2C4mXNBZ16ottCUMrh0nBQVJfSAg
Rezc9rUOf2gzqQOO80BHGepN2iKgJQgMi5VaRV7+XlX5nsAgv9SsvkTOHMGrKBWMDAvQAgHkf0vK
/4qkLHRGP4wC/5sZ1/3wXnz9acT16xt+V5QRgKWHZOvpuNFdLm0U29+HXMjGbABdKR3TFnDAdHTr
v0nKxnfdZi2geM/kYWkuj/0x5dLEd+zQBjUb0rGggruG+7/SlHUHUfsf5lwSVoinm8LDEOg6cnkq
f9aUbcAmnmG5D0GqGN4Ijpp1EF273kerbGM9xL/YZLNDL+y86+2BbkbPY98WPEg8GgkB+EOjGHnX
jLY9TpYKWMxGOdF27GnWpagatr5Ut1FnKgb7sGYNC/iI3YmThJ/Mz0dY0qASqHyPcaBZpV5LKIYh
EoDqtrkWYJ68KD0yVvu0F/9d4HRfqVPUOxCqSxzbE6fCbLauNhxJdrEHNijO9qoheyXhGwmQbXp/
omS9x1gHp7ptgRUX5togWLcphIbfbnR9W68PqFXVdmiix9EFFTz2mdimTflke+1DW7UPhjKPFXv8
snOGPXifiy6eYLeAUjCDTWE0n4NBD5E3Yikn34ukFaJjulTA6KrGABYGx3LZB1u0GUTRns5X8mSe
9tG4/XLjN1ZN7nnYrloK2+w7wk2r3M50atzL8NrE5uiPMVoBRQFLPWqc3VWjFXEvLql1YFMb5i1u
quRQTeYFCQ0smAVSQZHAz2YN25QhDJz0FM/T/PXQx2MNXWkVUFxG/MaMULvYUi5OFoDkDaO3Ut8U
rsPSSje2V+2sGO22GAkSc0DVI++1SoJhVbNgw4BpjlGZvlm4ELdJoWsbb4ak34IgE/OYs/nnSJqO
VK6kBgd1b+pu7TR/H5SdbxqzPFBEeaS2eLGYJxhgbPGUogVL6IcHip4OBcBacl1Q6QeV45udUkAn
Sh20wow24ceAjesInoVMBx/DaUaBITAB1M+Zzhk3TEfT3d3owCnVidYPSqYPXQfWaQKNFWa3WTw+
Z1GgTiZBDoAxmaQAmbW5mq0nIiAgoruqug1wJwbKTlfdaMotHiOfDJTmM56Gc2gavqbZg4/fHQ/4
yCffXT4i0c4xkhKdKXspKMiL+HhJXZy53d6pDnuhLMwMdwcnJALd+pLfyNYG5AWA0RQHFd62ic2B
w5u5j/uw2RnS/UGv4Hw2lrBoemGyCx2sw2HbA6qqjH7X1ejwSeb2VAOlP10zlPskAiMYwfVKMM4X
qKwzqDbLNn4aOA9xvmdfFkb1SM4/rCLzQwfrTN9ozxQ7wr2ZAEXp8gZPauOSn+rNDOuepTGeeJJz
7iDMh49iEhMHGlhsQ7BvCkyyOgyNNXzy3ThOG/wZE+1uw12aUDbWYBiifwvoiTVd4+kL12TGKLuM
0o2dvXsOQUE2DnqPHD2vKxqDd04Ffm32iuKqUeY2CxWtZNwQV+hYG6fCAV4LM/SxMiN8jGDwx/JN
BTm4yy6dfW7RRy3XDsBXxxs6fug+0uWlFvRn5OAyoJI/CozUFFxU+WGs84e6v9B1+LMTmkAo4gpS
OAnHqHnul0A58LiPXBUPhhvFfqvanyZOGAho1kmwdiV2+gNQEIADXSLMNvahy8L6wUBuEnP5NGrJ
G4D0fRvq66lY6JnLKV81D0H7Wpm46IohP+fst9ewabKViJxzQceanT3bYZkDY2CdsxpyvJEHrBxL
104PB4B91DETNih9q7Fuce38wE9X8ibnTy7bScOEt2NOQGisJWTkfjHN106ctVZDqLmbeORoK3XQ
RSm+8kK5R3L1xS72JGRYFJM4moyDCGxqFKPbwRvAcqEqJkH/EqdgQLBhl3vP9aCplxJJGKcc5JpR
vQwRO7nKeh+IYp8wVYD+li0FJyAb8c0ypFBuzIQsdcVzlPCJCbNnBlFvWigrpiaw6lkcoSHQfl62
9Vmm4qAUcIiCrbZjvNCNjMOhBDpDzrgJYYfaQLwpvBlO3meWsBjSUiDWAIGeiug6r0I+vkJPDm/G
2FLQMy3AS+0qqDFn0OmyapfB1jxCqrA/m7q5mtRQohgXu0YLtjFRSijM6DOjcILNTK571dUombPR
bjAyraWA3w1v/VAJGDsxtA4WwodWy4wtob07drD2GTrjJ6dLyjpGJNR+fpgGl0MnzZobzgmHpGSw
6eq3OimlpnOC7ZA/I8Z+TbpL8jE0sZuSdF9HzRBuahAsAPzcfRJ74mUKlLV4GummbtoZbBU/ti3r
aWkWSVi07X7b1RRpVSyHFVjl1TiHexxjzc0Q2Ac8sGCpPdkes9R+CQYx7qMO1Vo5LTPGmHLpit4p
oFuYZ7FG8IXp2smob0tM1TCzLOh6Qj8rSzx0pRTXcUkVlXKNXWsPjg+jlsYeiXrBEjvbFG2Y3QCu
ruckxzG0jdTR1TmRJ+H4kgtKpgsLvSMzUl9zXDI43rGwyGObuXrpSiiOY1CATrPTEX3rys451cRD
DsWruHQRVpDRABOUEaYY0vjBKm13a413VUeTdIVkuauim0wjeRp5xQ+3IfbNphsdJmtJ/xT9DCJB
7a0pI2ZLlY1w4LBnDKX6a6NCNeJABqHTtI+a4lF7mxFHXS0ghjU6KU1IRjeuhqi6UvDltjnCVXwT
goJKGm9d1bSM6wXEUYSAIHsI2UeRd6Rw2tZ/TPF0AYsB5zO7iWVxG/SM49NJp+c+bLaDKOkHTz/w
28Mz5+zT1tIXOhyIoW2+2K0xEebQsfRHKj8fSOqGhPPTDvxZh2hBHuY2t4fPONNeg5AyCpumEx9r
A/eMHsthyt0II25OPJc72DgzWY1ZV5OYRdTmQy90N14ki2HFBPBUdzlsqUZeYnZZZVD+SO2ngerc
vPYo8ZCiPoRQTTaZYrgX8SnXww7oFhdqGmw0krA/ci+4DRroGGWQnEsOkX7o1mBPtuUIo6qc+/u6
aLt1p+S6B0/JbBDKv0bwip3GalBEmurpvqoYfarSBfuUd5+1g1yuzS4MHWOuV2pKPiC7fAxYBTgI
DezqVp4+nz3JzivL5kXu1p7Muvxkhxuo7pjNgBAxH/1U5N1QIJGzkQJ6DUOUgDVuw64EZJg82kF6
R+Sc+lpzn07LeWuiSUkVT0lxFRj2Y1azVCYpsGOhycPUhTS2YyxiV//hTTi7GxjRafnqWsVeVcVD
rKEgith+rlXxQm0CaFsLOmuuxX5TynLrTl206bFRaVDr2EKpgxNDskJBpOeaPkLigDTkZbntlyWG
JUOLbzPXXBlF3N5b8+OoOvwNFtw2PX5NiepdFZp+BTSPqUtN5XvSxfeDpDc8LfTXXkxXtCLkT8aC
t3S6UhxHs70yinnbm/MFAPx5mB4YcXWUwlxPin1Y1FMBPobKWRf18KPvwqeS3awj+ntsGMFaM7nL
51hQjJ5pV5233ka1q8Lx0issT/z6jKF0T/eb3/cpxGDX9dWcsrOv2nnLZMSfWot+4gHESxxh+3Wz
n1rkkcEpKa/XZu54Ad6PvCd/NcFhiINmuQf4cyuRYC3bBjZFk6Jsh27nVbRa693Mbki7sRWvUST4
vWDoXCO3dx797w1HlP1c0btmkWmA4BfHN07MgacoTeV3lkBgdLOeEXttrPDNtT5F5FwANczpcWaK
PA4tLYTmtA2b4GfSQKE3HY1ZOaGkdAruKNU8sOoEGKrhP8YsnUGydtykZmIyCN+oKL3M9ZYkqVFR
Ee2K6lAFGmbuvPUJVGhcAm1zwrj8qgb7qlQMU6qi+0pm+ATrYsreGBPcB1GB8FK59OqRx6XMbzJ6
3S9kifPDJNSrdxagzGUGxeI2sJE+GyJHdmAp303K8bZ9rDtrftt0hrs8XFeia9dWPLP7cRlV5E4f
bkFgGfQZFEdhGum+IabC3tE0jqGiFqoUHu01fSWYVPTbAm/cRtXDedLNn78gGrLQsONMC3wgsC70
lohDsHD/9LT+nMsxPFSMsuH6RTSt9VhQeGatX2jaTqtN6yB0G4U3aHpQ2bGx1ho7f8EdSsV8k7e7
3tF9bey8l7K74kSDyOM1OP8jfIKYsfKDZjR02eRVtDH14N7Uxlc85ySoaAn3s7moTjGbA4MYc9uw
0rXMEvKqPIFByXf5bT94McN+95O6N8hvVcu+tKPaT0/5L0gIDCC1moXBHp0D/EwnoHi6ZPCvjA+R
0WlmJ9QPh9P4AqHEdvU7N2Qyw2APgVCK5zrABhR4DoyinUGGHzYTZyMTAyHoBPoOYVQHeb6lAA6+
SSeLDUXUK25WJ06t06kKYtZc/TMZ8T+MRJ4T7mUMVdN1VABtByAl2HhtqoHgn2my4Gse5E9u3Nij
b3Kw6jvNhUadpmqZT6r7vqOO10agN9s37jQC7DcbiSA0x5OZHSkeNP2qoOknaMejyY9SlX7bS4i5
SVQONAEQ2A0I82M/czZ8YF94sgCmBZG9IcUFwlh4k2Z3wYIdGOR+GoMTrdQx8zhcszi+8PUUZ88B
GqOTAKsLb2MbjnfzYFlhTm118hy1g7tKSR+MAkqu089rq82uVQATFYspA2jw7rKY6HJu2s1sW9zO
mLOWbXUd2NClknFh6Jb3hEww20D6amoRbr2OPY9nxoAUhQGem7OuvR571/L1IjgHGnnPpN4FHmdc
AkpPQ19F61Jg+JI5ps9BrCPnXhFJbrJObM0k8dPelXx0c8CSrrYvSJox4OyPo24EXGYkfyO4xnqn
VjG8tJk73or5NCqyw7TGysIjDXI5a7u74SjLscbgqG0qytx7IW573aUe2TaPAWz6QfSX0SHNDi0B
BH3XfHkdjnehiKXPTnE7szvRsCmvwNA92uLaZYXxCYO8N/H4YOK8GTQybUPBTYVGo5smhQfKGgK5
JD0yl2b7HbT9Bn+vtTa5sWR9Om4gVb51KaEyzb0Z+nV+wNrbATmgrnoew21pvjtxeCMNSoE9w2x3
mpFe92X2lrItc5t69luWB8PmVu3COMk8W+70YfyhUsrhPOvz3zrlv6RTGoiL/71O+ZCV/aWI/6xU
Lt/yhx3f+e5YLm5Vdie2rqMH/k2pNMzvvzRIDPmY4qGD/l2otJzvEt3Q0B3s84bpLOrmHzqlZX9H
pnSkbmFVxfuKrPg3BfVfcePbLi7af5ApXV2YQheGJXlyqJ7S+yeZ0httI2kKeiFhd1HawyqXLJdW
MoUKMA4Y1AzNYuqXEVnC9TY1XLnYBiBTatQFBC2dVDm+sJhk7ToumoeEkfE+IySdttcu1SbgCoyt
VA0bPIFZVrndDlL5u1rGY1hMD/hY2zV2vBnSGBEZeHCbuKPPLCPggy5GP3pTkLKF2FeEI4xLjX6A
LrKnYwEd2mnL2zzgMMDFmKz75TyETYdtfMKxcZgX6lfA/+fkHduRqvFH3H+Hooj2acEOU+LypHQJ
ZVbXxhvHRUaIyfDGRl+tSqLlK4MqhyKIrStGbss+T2zYKm2xfVUbawHs9T0F9E5mEo4t3j1EK8Qd
TtPN2Cy8yk3Yt/s4si9D1eSsxvR5M9hkLgFaFRc+XTLcv5uBcWU9mHvkk3jDOJG128TWb5IVwgRr
1zSmOORmEwJo1JsNhGlWRkW/A2scER+D51//wEl6PVedBn+QPUnXBPjfOxKsnrrXyor1F5QEuuEN
RlSTMX0LRcfkvZgN6ENuIFcLDKdtDZgxqWJIHM046rW5x6XKqAgn6ryoSBKTMoYEHXcoihfGKRuf
Tl5IJuNhwhGKKmrGSk5Bt2uzMTOcR85o/6iTaEdoHwV8zNnBqldMCrM/VTWVkWyduhR/zTBoF6GF
L1pbXIqB7ivWUOnbdk0sG8UGLyzk7LR5xIS4HRKQM67Ln2m0DS8FYBXZVIYvwToxCqYfi86CnYlx
qNEEp9AyM+kTCwY/I0kGnS3f8ydmflpzy2lbJKiq7cGsm89gi3GVJLhVppCnPKkXZ9xU7JZXuoPB
GhYOQ64Y9iU+JdqO2K5IrHkW57l1XZS0v4M9dobm1auor7AF+ASanpOYnkSjlWcX2gV4+QbJsxNc
KMGPthrkVZiM3IEysIMKKQeLnT4DpnyBkbwembFJD/NsZ2tPehqcsVrjWRHzOWsbj08FxlKvgkgi
ZgSyyN3R1GPfF900bPOOGr7Scf2kIXQ4Y9DTeGfKieiEc59TjMh1YKVYyf8fe+etJbmSLdkvQi/A
AQdRIxA8SSQnClaSKnAOB/Gvn416wrynzJrRR2ih+3blrYwAnBwz27ZJG55F2IyW9kLae3I+peVT
WfAfk6U58Pi/GiXmHxzOvENOjKqNEWukAFTpHIVtFq9DzARohh5Pdh/Ks40dIptLqqTBvUn7c+ZK
sx388gWPK/RhvtuhlmuTsw6beKiPApwQomRvbueWQHrFSmINFXQwQu8t11wSzNUH1lzF8BgAZNKP
h3HNvummtLfRNFNE7hAEKTXCnsBvlrl1gxWq2XvC+qGch9LCwETbZiLHFn1TFJLUIf5z0oScyEcR
wmp68Pmx25yx4hZx9jkXIDbnHEvhmOmZAatxTlPd7dpUuUyALLGba/C7cnVJ+HcU9UYbCqAJDAie
R6djeNZQGHTk/L1EOdg8RvEbzBaVZf1MLPKHwe3ovxMKfwvvIIffYQske7dkvLVyZPxKCo/0NjcM
H4IM7Cf/oTHohbAKiqUry7yYifvuJID0l2pcKAjdpmAnDyAWSZ4GzDoUj3ffgDvVp7jH1lokfDA5
asCOOr9TEmGtaTpkXW5JHvgQcRKOy+pKR7UsMDw2Gehqb6GR4F+IXtZA9fzydzbLfuWvdaDW+SrL
hhFAh0xj403mVjQN2wXb2Dbj6e49HxhMzTKDnYMjevo21LfSF1Qb+f3PoI13aJuvo4dIHZXGpZDC
pI7Toqew0kddcgIP9HMdB6d/SyVYO8nvze/mcHFLd/ZER0vuj08apN8utRheNsFwyfKAXLT/TRCY
bld3IIWwQFOP3txuwZ2KNtSAh4eSGO/Jl296+SnB82VUM0WBxICXpd/2SLmLTwM5uKl+M5Cq3nYU
gJ5banYFBc1K23jEmNvTKU7dT2T+49wmZpjq9NpZ5sHvL7nJJ8Gb+uz50LIkqfvgEuX90xAl28aR
0z7O8l8oCjMkT86jXUc5KVoEV+Hp4FY/lU45fRM1NgzAUmlAf7zRv8EGZkjDNTsXTnWamuaDQfh4
nN1lJXDgB4BWtZmUC7Ir4QXsTMxgzYAhcb3cN+bv+jPEAogJMxyJ8W0DY2Q/DQbGVbzMOAXyQ0v/
GibO5kGWVMsm8ZJepMKgAr/yutbcejZkCg1XaSuIZuzUEuN2N2tedodfxYJThWSIiiTq57wE1lO1
Yqth1RtNlR/y0ji0MWYgNjWcfUL6YY4NftUjbtvB/ybVTWKAcgGVnwsFIdYZi3s/9WP8VmV700av
HBIOA3PxfT2ZMScU/AWTSA+Y5dsNLJEH3lK8Y92dsqAHAhneGhPvfjTcNBYaxTDqT0Y+TdjO2QfI
20vNuAhBoNvHVX1p89E9ypnpX6FHGfoS5jyrQTi7xqMfMDevOv+OO3u9U2F+qA14i8Kpv4pslmG7
0tW165J8KUG/VZzW44T5RNXEd0vBLc6yKQDNl6cE8knJFBiWFRvEXN5ZNvEaz7XRDn2NTlR4dyhD
vH4qQcat3RFcMbXbZEdXsxXtHFaO8cXML8NiYlui27rHFntIkRnAQPDvp6NEOfm4b5fltmqKFiM5
Z5NmZPYxbrnuoHKKGEPm4l0Ya1CbCWDBn6PlRpWEUjy1czLUoaxgrW/9hifL1oQIkdrQ0kzJy84V
pnSnj8FOAGW51PpOqy5WxkhSsEUYJ+PrnRoPOcMtyVF4klniQCCj1rus8bOjq9RRBLzMiHA/2Mo5
jtUpPcSWfxjF8MAda1N7/bPFaIG7PcfMBtuVJOoATwkqjOwB4YCvL8w5QA9u4j1G9a2yGz/0moIe
W7dlpwmq/exqBjMOBnU7r43HIXPCODX6bTYVwUdUh5bQMV1KJI82OdwjNMZ5hBo8AODw4pE6gmlr
WE5xWuYOvsHct2TBMIZITYFxdEPCngZirwdgobO3SQ0WzA3J6ucHn5KSFmQNsq2WPU97x+muo67l
Xo806DUdlsy5pw04a8EJooGxHHr2bs7zdicGazmBP/jT2H6yy8uKh1eAPWXiwoCMPo01l7xpbDs+
gqU5BwIt04ucB6xLPTBFCy8srURbB6iT6I4DUtPRnAAKcDX3k8HbVoP3uETBo/Ti5yXR810nMWMZ
yHJhTovyxjFNJMTkhAeMY5rmVokeRHiAEoPRP3q414/ZIhdA3AzEZEoEgfZ6jqogEvmTuDmRkkLg
uy8etZ2nLqM5x5nP6Ip61xOmwIdM/8MwtFiFmUnpnNNvlmLwY/j+Uw+ZH44JNeFtCu9jTF3iITnO
HDEzyYBNgNV5MP6SMW5Yq39aIujhEi83k1nCRvMmWAicxU2NsIytHHnC9w/ZVMU3SqAM5oFHbcmU
g75IqyN9JyRFcOW1Y1Kfan4K/RFAp6a1MWVygzDxGXvOCsclKhfBfKoWm76hRGOx29Aahb9FnCAt
DxCJ9N43emRIt1x1GEytQ6uGlEZOI5Fyz3EcUd9jOS+qCF0SxvIUte0ui99lxjkQRQCaWRodgjF/
Zdm+K83ldmj0I6aE9la2uyjhtNQGLocOM+v23XIfUwGE+TR97MM2foktxfzV4lkocCoTpDhqB8t2
1GR8BGsHJtWYwaZW/smPAUqILjCpqO+3Mriz6f0+9eM0hO0Y/M1L3XGU6d5a7OlYFFcL6HNPDOxA
rxeRrA5hEOg3P2F2N/nQyivRN454AQEEDJn5pz1VlA4xzANDNH0VqbqJfTrKF73E3IPyB1hCD0qx
AYKSoP9uYNrLFxsEKCSNALpm1tT46OzZUearUinIw8l5jDP/npKxU1LgE7Dg8m0rBVcmWMf1dMSf
a36e5l52AH30Cf0prCYLHZ4P7ZAqeQROghRRX8hTJLhZFhINM/3T8q2YYWU5AXQoA2WOXlCG60m5
5yzBupev/HCzPhLN4SgDUWZT1wsg7i5IbuyZXg0WuXLrOcFhKaJLtBJ6hE//k3uI8BDv6A1iQpeW
t1D86qsLi0K1Hu+Tze23bfjZtKReuzl4UQoVpTVvxcjyVhYVeW4/Jq1ZFVQxYYo4mkN75/duyUfF
nrBUlrGbmRMDH52ybdJygKHx5zdKsuQ24TWyl+gHR4h/FHzDlC3lx4Y/O7KMHPOeKg1WHXEWRrZ3
g7i9tG1t7IyONut+BNcTkKPiehdsSBbSSpmNHO8zAhDTnKGvJJpndsYEbwcEOCKZ0yQ0nYwctcJO
jNDO5EPfnVRUiWfb+uha4HCjHRRHFYzXMZfpJsBad5yttRsZWFgyVtbZwk+9qY3fpSJsWkojVBCC
j2lNU2SiE2fTzX5wSdvxI2qZ5EM5zMNA+4JRaDXtiiE+926OB1/U+6IleBC1tbUzTPMmKwKwNABZ
eHLTo9XCmK3NCdNRk3CPnbPHIMUm0MUL7kh0aUS709w0N0kRPHlZTDebKb6Sac1YDRX1SmuIvq9u
LYaG25mcTRItYRZU5pZFHdO7GNKDaYE983BNEaplgDHT5ZI6TzEolL1fLgnxmoC1zeOSK7CzgmE0
n0FZWxvVDadY5Oqaj0u9SnIJnkhuo95hkQr80OJxbscJdGmCZUeFJhovO447Y3wX6wpMJ2WkqXwg
eHGzxOmhc3jXC5GYFw9KL6zNZmupR6mMnhTu+GJMOj9VE0LRIoOLnBmhU3tvJKbAbxPnh5Q+9Jh5
N7zJ2qdHno5a3HNc7EroQGO//NJc0YV5l6LXc7Bzmt4Jyzn6ikq6D7BO76LO+Gr7bF1JH7kIbVD8
vQubW+C10ck1Ow4pBf7ZAg5bznqikjrdFYQMsZ4As6wc/2cyf1SKm0jYyYM19kEo7UeQw+KE8qUn
gNFwRkjf2lwFI1VHOzHvhkmXhyVFOVEBHWVW46m9JprL3CTi7rEo92JhcytzDn9rU2OP9bqC/Z0N
7DAmAezDvATBZZgwxFgZdp7cF2x6jMnwUM3qFoAlbMMk3vSKbYVJBxtMxbA1K7N823Wq3S4ZV3fJ
GQNL2AXuN4sif5t5Etyu/LG52MX0d66GYtfNOWJ3wh0Lk1m1Tn3oPS3eS+Tbts6ru7Zrz82SHKWm
iitZds3i/yk8ylGTDKRStBByE4ovVZpRvTe6e7+KyjN/57BdOJ8YYgLtNHQ/ZTA/dNEfBs0/Pmns
ucsYcFlBtKOGq50rVmrnXXXdy9TZzPQiMoBkm9lwdn6OzFGXaMtWTfNA1VrHICqWbWz95IpbcDYY
1c6OSc3iKcC7Nx6nqvjtuAGytWfreaTGSTGcp2nsd4up7mgw1RssaygggQHfhuwgDsSQXtj0QL3K
NsXaf6rN3AZ4JvY9UTq0p3zngRulJoadfpL4GYgcaeaGX1UiPiyzTEKUhBz8mMeT4AKlWiL5QMxW
Hpog/aJm+jqbQu/tBCt9EafxceJEdkN30yEBhg6IKd059Jpyhsf9waQED9wUcDZ35mHjB8ZmMXS6
U7Ih40F4gO1j8o513+2k4jjj4hWEZsUd+hq7Qbs3WiIEM3al3DKpUqoX5/4t96M3SnmyUEXoqdoc
ZoJf6wvOmmUAazuWDW1BfNE33eDe53VC/9KUUkRtPXJdlfzMb7qhyZDAFs2Q8QgRnHOLGE4N9SPZ
whbecJD/4hwVgP9xuOo7NTUT0y0HnKuDWMe70YdKmBcjNV8b1z6qilOgWw9Yv/HBDOusM60+AcGw
NiFz5BU5vMR/b9oWadRZWA+66DjHPILJ+K8K2btPDNPdyIoJLAU5B93ELsfv7EyE4NWEpAeC8Q4a
EznpBpObvragJcmPQAkw+pkWbw4+JjsR6Hf4VaWHDdEU86NOlN74/kPsTPdUXBwX/yURa0/ACbz2
BIRu2eq0O/ZWcVNmBtC7Ln7PG96q/Oyho7HErT8NoZvqjoGuXALbnRITBit+d8aplRXvZoeTvz09
up397oO+FaX91xeSlQXkNGWAgJvunDZ+EqB+0WkfugJzp/bzdy81zC2BhAYkanqlR8i/by86KBDt
Z311Vc4pKqKSbF5qMtR2ciNL5y+XfowslEAy7keiC9zu3Dbqy3TS0COqcLB44djrWSP5nL8tz724
LiSFQP4qD6jwrNkBXTqSeIUOCQb3rW9mVPHa2BQlEDaHgNHJw31jxi4CWrFwx/WGW1zBdJVU3oOy
qXVqEqofytp+nqrhJWnUFCa52vlzY+7+QXHHjmR2XSuxISr/t5u9d99o7kdW91vK4U7dkj5Tr/Ez
pTb9c2PzR4u+40FbjGM+UjiYm5gNMfo9F4bk5C2b/UgfFIFrVM+ZaWuFRrWreL43zsBLiTlg3yQp
KZch+3Jd7miRflkMxZzdS5/GtqdC9oxYWIXR2AGP75kOOkW0ibwYcl9reqHjM3jDeXXMghemqnHo
VYxUiqjdJzNGHUOSLjTi5UDC5wMC54V/YpDRxUydeYoJWAqhjrkQxZx1zOmF/OGhabNHeknVdtJa
7Gi03yQT/22I+OkYUXcNeMRtaxnWoamzZ2uNsjvqBt0cHlFRBHj17m1s50i3TBD95lr55kddqG81
MBGzG5EAC+cybK5og6F/5gY0bEuA+dt/Y64gTY4j53SYQ4wkg6BpmZ5r+G7Ww9h3v0XRZGFQ4NsN
XD6N2Z5+8+JMCQMSpm6SQ16ofexletcZVImKsr7z1yp19KWwT91hS+PCW2O5Lz1fK5mPgmhvPmFo
sl8YDBa4Prm1e/V4zLD2SqDmB4fOEQixoaWM5zwp0JkDemC9gULH3WwcDcw7oE9QYAFGMOxXA1jk
YHxg0H6OK7Y6v/QYx7gU6TmqCb0WGK0xkU2eiDWxnJeW+kji+Ef2CWno8SnypAHpznorZ8ZJnq6Y
48zYu2XP4IIIMY+X4L1ODPuxIC7ZcLEmAwdaYORoiPrM78w7kZrLgkQ9P0cmcxHDReRvavm5aIfh
bt+fKr+AWt7iAWnMd8ow5h07MzcPVZ7HVlGDmtAflvB+dihXPMcdcgc7QClyvVOWAOTN/YBS9oxn
o+5DQyoK331bHnKXD4LJe2jZi73LOucdJ8i4LwwS1Tm7STnHX4ywUX/q/uguCzbwlBkCJqF/iyth
Z4NV3K1p5RX3kwmstBc9yKgWiFQ885thTCVfpPlyUjoVeGwVA/xYdu7JSIHm0ukT+OUYxpZg3UGg
Huv8hnkurja7ffM5vWz+v+T7fyP5Ws7/UfK9Sb//dP9T8f33J/5L8TW8/9iuXPMfGGlMYENIrv+V
TTEs6z+ES6AMWVIyunGd/807gnYkLS9Aj/Uc4XrS+28Etv/Y0nUYwSAEoy9IKEn/D5qvICr+PzRf
8jKmhxsSohvSlWfKf9GV/4ZgK6rSErhmt6rpxWNPMSq1FGVxwWQybbLaJkLN33Qzlj2Knun/RBLJ
YJwIYZF3ULuO++52dLGy1uOngpzPL8RdXCf6kFZQjcqgeJzH9VTucbNELhthffJWlXVzI7v4D0bL
L0vQmjfG3pOb6XOiiUmAGigObPvMZ1vz0MCYiJmL+deNFsi+Q6o+M/smTrMMcxqjq4A6F9PGZhZg
GiM5N37G8m6wbTO005b48hK/pSk3Qq98U7AfbdFekIS2KariuR+4GI6NU20EFqu9jvYmGFKm9t4t
A4yNaTmfymXuC1LkJRDqGOngoVbGnzlovz3TwF/W3if+zH2hxkqZuneKX54EG16+TM7A4nzoteA+
eiM91dwCuakur0YyLUyXsiK03eQtqpvpNFg/0LL8sGzHUzxANovYgQpw59aLkdbdwYdjJjXroLbE
U910LDRYbsi2fUrTQ4W3xNeYY2fRzKpFtENP44dbBCJJf4Nw9pJ3ItMO8ysiQB2Wp2m2DrW1vMY4
TBsTOrpaNJff8temyWwzpbg6x6G9DIyzUBw4QrvU3zQ5Vl2yoXtufhcW1aNnVhCP1Sdud3dAOI6D
9mAVXG491d/38YMzUMlW66ciYHjUlYwQYw/v5CdzXnqNUGwB9fmiuzR5xrgCTb2C7xTPcxFOQ/BV
xT6hB3+52AzNbY8HKwchsek6PDtWDII2nrFrUXu/zfDtzGwODPVncjWdfVUEQ5rnKu85KfOjMst+
z4PsXBQ3s2Q42CHQ0bAO3ilg/FBWPDzUtB7g5D87fgmIweV5SRkU5BpfFwyXbCYzG8eMDCSRAzPo
YiqijM8ZfOG+BZ/bA6kPKHA/TT7161W8Y6vZzJSxhkO6a3St9rCo/lACIS3nVDYDClRMzJ1si0iE
3EzahhoYPxiiZdCtqSYi2Az7F/+Znd9kGrOydnx02qr6kwScIoS3do4hspkMx+NZ3Xu1cQ0IcW5S
GBd77hZ3lpGfjNJswsF/cVvjE/M4cwE/yffDMj3fRq2e2F39W5gTMJOsC5dGpAPtfdVmfJ8k9mut
ij9GWjHDtLhA+lV18tP8d3aKfjf4zt86RY4p4teJh8tddMA4l0A2pN/VzMfkNM7LT86Ea+p50xaY
BfEi7+iK2WFonPZtNT45TKBW2gIrjYsHd8r90CAkw6R/Bh+avCCNemTf3WdOZ6JlhwSJ33uYt6f4
t9TVvPWpYECSKDgLwiXKu3vPK45uVwiqQym88ar85Jk9qSHs1SLmONxDCezjFlGGIg+6vC1s5QVH
l+LKKyk2QSFf88E2d2kvn3jsz9wzT57RvZhBc56W9tjiWKezkkPiUoz4W0S18zPGELV/8XOIGkGL
Viv8hIH1gdKti6yqF5qg1lqX/MWL6qckt68w6H5UwbWCITPplfhx/YdjXxbHwCeYNY6XZYrfEqt/
p/n1vs6ALBvIm17K7UYIg0lUOT4x9vF3ndW9xDbNAg6gj564hQtnfc1a34w5iaJqzbFY9s8Ca6Yj
KxFOPniNcmjhNXcgk2b/oKPmAzG1Jk8Bn4JIees7A3cbn4y+D4llmZixODreKyf0bSzIKn91izWR
TIfpkvlvDMMhEkzjJ+aRbpssyljdA/ckISkPYm7cLgxTPGoZ9Kj3VUlHVDd1FQZ/hmUcz5CYbrKp
/HAaItuwCR6VAkIDEBDEeHcLRGgPXucGNZbuZxg3QNgDjpXpEwy3m6Ujl0jjR7PSx0WkrrOB4p4O
4g8oz2Ppdgz0RyjTw4F99MMvsoc8YpBFEY6yQMyVmCXALSCBjs6zKANkens+Mx9+QlZDCZ2CA/Ma
8r4EprR3TCZ17KXz1FvQQIzI3rfz8mXWgzwOUv8kzDojPd13Pkmb2sKJZL97kSy3I0ubXHiry2ju
dm70t4vkucFvzvgN2vHi7tukLzaoShkUMfMrku19FvFij71t79VMNWRSczvHaXjnVCCuU785uK0/
bOc+udbtc1c8GO10ccf71nXxBpbR17Lg15lrtrGJCaokVT/3DMXSOvqgE/6mqUzeGvzdFb2rpnJp
aLfsa0Vx1VKh4HXjeXJQ5YyoCse5O4weFSoZ0atsAs8nE+s6xjWPfKE+MZ2LfVfXDyIV7K/j06gh
Hhhc+gYI6HVNn85M7w5mWAWKZ6QyqmEkyTIRMoVmJu+NX4HtJU9upU60TnL0rn49IUXIHPGztKo/
VrtwEp7855orLXZWPtCutq+dBBUhppxJL8+bN6+ieb9f4L/2POdb1yKD5eCD56tNP7XWFzODelda
dNH5LDYGxq/SeOKG5XEp4uLvrFm+cQ4dsXwFnSasKW45ZrxOxCm0C/068mn2njv5BE0O/T++tySm
g5HWiHIyt0OFV2fdb6YDYJ/ex3FjmkClR1rceekMeVPH5b0L7HiXCqO9+LH1J9X6T98vGMfCFIY5
KyBDJ9GaT1oBHZssPmGLxvGugmDlmFxZPLs7q6bEqCOq0DLze8ZMV2JDtKcsqBXLDHwk/lukjnHs
DAbTXqof0c/7Xem8uQHzsvhfK1sFvn1Gx7CXV+BgzO7c4r6i0oi06Iq3O5PQPbp1FDFNpIA5oxd0
9l976v8wnhhbLuy/DKByN/e2So3dxkXr+PfMKSwYKGn0SJJU8Qfz1TN4rIFOnURORizIypNercIV
zZ9cedh0neold7AdAzZ5sabe2QQ155V69B9YIe7nJOLK1WNHGBvMDF2t8UFpuZMsGH3PH/Nn1P+x
U5y2ENkbxqLQU1ocN6s1kHqC3yiGV+tJ8Up5G65AMoCNXW5Tl+tw29XvTkwCziqCC2FpOls8BB6Y
ft9NTQCNCehja/VMFuvvAvl8cqt8F7l8iPAz2Qo9UnG++U7h4zFx1zmMr6jRsJ4HI38rTfvq8b53
ASpdinpl+GKL9/rVHDlCCExKyCBIkBqhfmFUzJP446JRbqYeQ4sbva37hir0RcfzOo58Xb+htsPM
HI/m0XCIUne59V5Btkyb4HbqMEBg8d52PocFbOYMMrvyMZmQUtxFvbcT5IR8cOgbw688QPyDYP9E
nTKnJuaOBWPNOcqPc26jbvrt0dC8oetXgtJwbnAXWGv22admBwOBx0Odvoms/13VFUnLpT+yGkbQ
VOmS4wEwJvFnqkAeNfJSD9+ikX+8kZNQrt3yIsSlrzAF5vZ+dBJn6y8lJAVa0Tdk1V7cwf4YlYr3
NB7fryMj6pM+ooAdTMBrcE/EibsXyCoTNbx1WgynqcvkYVhywqJlWHVddWzN9AytmdFP/Ej0kd6j
iApMF0di32Ow0Iwts8R49KDab4NFnnkCeF4CvAXecCMX49xECRg0RQwu8HozHAIF+VPYN1w7mDvI
6TI27Xe39J/zmKpjAoyQI9rF7+IOkpz3xo2H1qgG/jrHKrPwgFuxkUjsLjTLWgdTD8FtE9FeA/CK
w7iB1S1laqksaoRzG7NRnp2x0GMrz2ikjXTh7in92MWYCCigkpsWAKaxEihzK/hh9pNiebs2wq7D
9XzVz7M8a4vvtSrzLXBHSc3vxqsGBlVZfwS8WWymkWS5wS4y5OjD2vbOc8117qmWkkEdCyWIvZUS
cmOo89DxpQ8umVS6MH5bca6kOI6UyVpC/PGEurh9OCnjqlV9yjFptlXPLJ8T8kTX8Ca3opBmo8dU
vXhp8NJmc7XtsWKpSpCRazj4Jcx5eg4HhaZ4vJnTN9mdlsB75e3Ciybs93Gx3nQl8aFwaXH7U65/
rIlDAXuS3XZnl+hs5Y4lvoz6Hqt7xTxqPNju0SqxICmvfZ+wYZbDtdZrAGYsv83anrZUCiLueK82
mso+c1hECs2BhFvYy/ov6hz1jhr8kuTRQlnucyKbF1q+v/+twaOzXIlkv2Cuga0Y+1w2y5Nrr/Ae
galTVuwUDYn+rotewStdQZDd6I+aImbNlkwvxhXs623P6xu1EYfQWg+7oq4f26V81x6iJqrDyYxv
lc8pr+AIUbYWuhk1NU1yFtAYeXmdI1efipFUykS7mKm/Qsfif19uZMY7PLN8KU54+UOulLwNcu4S
qUEgSyOjNQx6jeTUSlbNLmLYpoeOw8ha6LhcYycgotu8+HH3BMiJzPX813UkbQ8WNYbUx3GUSpNw
dMSTdhV+3ep7WOLfNogYTQv/Txmbt0umj+VUm0fS6Q1j/pjeM5jCkCHB2iVExUbuVhrUQVMIEuzu
JhLq3RIZ8h7bUM4pDQzgkM1PcWpz5lE1e0CmfTqc8I5SvA0BeTJvTc412xEjVyWRqgwvpkSyYRUZ
OOeSSXkZM/pXobGHWUHurCrL395NeNxjprHe7BahEXif9sUZ+scCO8aX35TfsmnPuZyfs9zZI1XV
G3NeME9gckskwpnQDP8S6ymXCAtBLK6mVE84oem/I2LdSMU+5qT1MbO+DSlB3rI20goHnk+s6Wn0
p9h9NhO+IGVPn07PQ1LihPPGvR/xmpUFGsRkd0g9TYSp2oWETlHsbVrqu8jl0C57PgBL81HYs/OK
INaGzUScZjChgNh8x0w8kx3FjC8YIqr7wi+OFf0gZyd3D8UAZk9X/bj3VvCyP39x2ZjwGY23sYTR
JH66yd2PkW+8qyC+g/l0FT71Er3H9jGAuAoAYsT8vxmOo44UmNVmk/GubP0M28Ipj9LmPXFKkxU+
+W3BFmA0Xy7Y3e1NSjH3oCb5oBwi9wlm2LokUFwuDXm1uGBsSZ7I7n0kWtc7u4PisO3gXjgvLVDO
OHA3sLfv7Wj9q/pktWkNSoIrZ2MYi9PknlanKB19hLG3xtJgjm7qEN++NTtfcaTzs7Ak9CLBPh1X
5zHVxTXNwYcYhXjNQbfqibBxPXcNXwtdeYj5GygnyQkUP/9yTOCKCCV1QYRvi7PjLp++gcXEx0OD
azg06oq2eUbroUGzWqcR6VwgH7P5lGvcVirA/E+YMT4AFDjHbv3XCp5ozEIzjF4RUNd6cu/eG6NH
zj1eDgo5lZG50TSbXOe0eZjGjrrw2Di1cXPfZzH35ZmtCrLwNo8YMJkuj/vEaYdP5l4IzkRRy1GK
zGA5Yu4xIvx+FgSNYvGrfVQnHB1plQPYXRmhWBRfV0Gg3jdvJhE/LlX3V7FhNWZy4zAP13g9Ek/P
4BS4J9U+qC6KE0Mn/gIp+uxZzUvepi8dQc6go+inXPezunyEtE1AN6GmqTefpn+Ra65juM46Ssqp
U+VdCqb2K27IlcyReDRzC7UOIBipegNt1How28YkJa8470R+ffT1lQqrGlwGWdDun822xz/mGxwY
09j7MQjXho5mUfd7+TtZR5Ny6QOnC7MKnspxuKnJhVRtu43dAkdxxMfVzdW+zIZ7xA78IHpaDq1/
dSmt0/RA9vRC7Zax/fGQfEPuwFiKdXsepeifEwpVN1Loc2OlTGh6pc60w7yTVegP1dLvdY93fr3Z
ko3EmvQViVoSxsy+fBsHFpuuVq9Iu8OxJWdeosXfTqhLm3HtH7YheViO8QrfKsxogdwQXsSqnYlX
TaB427WrwBwpLEW6Dk1cciaFWq4HD49l/lFrLKvUwN3aMbFhLsrNIslPgPlLBJs48BXTFz+CZswi
aJ6NiqoGzumvtIkDnbTToy7ehDVQ42iZYceYZv0qTVShDaVAB08q9sVgOA9w8BC9Gqa8xct6ybRz
yhxqCAL7CojeURkIZ1Mx7klaTzuGauRvE4t0n82IJq/no18QH+2ZMu+0W997bvV3zsZrQxBn0m5G
mbGrWXoSFknURqLL5mtsQoXpbJp3YMa6fbCSg51vUxHtbVa7+2BNVzuJ7FMAk86p1DeBzrdCQYmT
pUGCWXrWW9rjFuowsqfFvC98a1tbdvCyrLTKiTA6jwA07ZwRMP6/G9gZ17EOLljNplCULn5FcZ1l
E50Tu8ZmrRHc0MY3mdWdE9cgCA2VrY7dP7MPVR0nQrsfkrsefvapZz6Hcd89IvBfLOZiYcoJgAoh
uKyNvlHcc2Mttt3JLHEllE10lPjkecdB9cRNidWLmArZ8tdR3mbCugbF/I6lED6TiA8RbqG9csWd
SYoU2Kl5aJm0btXY865jdqsq67up7HkrY9rXmMSQHmeVwiT/6RnDk+j7j6m3GM041EJNRQ7fxs3Z
e0fNo5kiXUPNcg7aa2/X/6CB8r+0axZ1rbEuTBzacIbMANT9NNwP6P60TRO6LQQ1HfHRyMSbDZi4
HHkQoNNBXJ3wrhj8QtxVqDZKflXiPVtEtyAtshV6zcGMuOWuKFWzBrabRh+8bS9uNO6xjh31RAIU
jiEF2h3Tx4aziBVQEmMxytYHb9GPWe9aB76G0bV3k7muWc7VaiHDRjXT0zqiabGuj3FtPjgeJjvf
gWNfIFQG/p0V8aI0reCsAJmCfgVjN6wmmNtOMM6zDJafrMY6ms8G3IRyPmX/i70z640bSbP2Xyn0
PWsYwR34ui+Uu5TK1G5ZN4Rkydz3nb/+e0KurpJlj9yNwQAzwACFdnuRkiKDsbzvOc/pLpsSa7xP
d8ISe6gL8ktG1Ew0XoYZMXlEVyGzpdlKKMEinL3P5txT0o8ejLhqVxhh4HkVd7w92m4KSBCjUkF6
7KYP6kvlafORWn9q7WRvoUc88Xt28SGDuUmhMdQVMQsokr0SpH2cWdXCrLrrBNTymTUXxjau62MP
omGLjZjZzNMunKK016CTl2Y+I+HMKAehsXvSY6j91Nrchpr7XGX3XYPXa0ryT/aQ3cX9hCbZetJ0
TLI+yLKV5q3IaxOo5eqjziJ0MjfRXehnL5kpzK0umwPAG1SXZXru4xih8YBpO2qJkZCkI1Bz6kiE
4NkHFWT+ttHPXV2WdBNo29tOd+4aLZl9o41MuWcPzHaoNdEmpPokV2Li8JBL80lzUOuZ3bG0UxCg
IPg617pqDYvhLgWrBn2uE+KfBZyb1FqIMcH4x9qn1+WpjfqfYn+M3NoOI7J1gH9Doq6u+1Sne9Hk
tIjRcrg2TTDn2fFMn/Ma9v55vu9ldorxv8w9cGDdA0gmbBrNzozEl+e+iG+tcrhoK7wREfLUJNWv
dBQwPWY86kh4l4SWPuiVe16hJloU7bgFI650JxmmPPvr0CMdA04rSmhBNvKWRWKnqzy+n0fDWCTh
RL6QaOjXF7OxLgv3lMQ+rJFJey+nipAySsjVPE5bUcJBy/3wXJfRp4I98elQ8w91NAMBkLOeTeRJ
6nCgVemCVtw9t93V7HcvRsd0FMxKajFmd3nuTzu7IvjERiuLkPGSwtdDxsR+0oOPX0EDQ75bP8CK
x+ScFtYG6wi0SWfcB1Z6FGKaqckxYw/OjiApDxEhG4NMp6kNo3ExdONzPJhU4wmJXqRatJIsbhDq
8ROg6z06VgWXvYoOlmJl1xNbA+yKUFumFUbsZal1u94iawghjeT0lO0o4kw7IqHjRQvGggQNujVR
c6YBgUBBY59gX7wwGv5DYlC2w7mw8uM0ImA2IUAVotzGo1uthrE7jD2UZTwYX+KBjUriU5LFcbmo
HN6+KQMwY03lJ0q2u4hq4YbC/NeEtYcKszbsWySi+Pi6fkX+idylov0M3zVG6uaGZ1j1j23Oxt/K
r30X4n27QPSEzHqqa7GjY8PeXjNPXMpQ22l6rkiJCq0UkE3pbHFWyI1o9xykywW91JGyf/G5K6dr
bhszPpkKa8tpFsLrHr0M9LsHOOikk/GnHFQEYc4kirKIF4M1LDu7v8skGfV9JrMNaI+jjoFA93Vq
EcXXcD7XC3CheuZqDLFyRcTgtAaIxl7dZ1Bi0Fw2Tljt+7i279wBQnFrmfeZnUwbiYLQ02S/qhrt
qJd4kwgLfM6RNdqWkWy8DgEtjEJnZ2PLID0FdW2iZNthPlfpEe0175aJDtekI7ExS2oybc32rybh
nETb9r6kVeJBogiz+ZSOOXFeY67vTJ0AGZyMvlJ80nKKgQm20N94zk+ZbeWn7khtoCn0E4s2jghX
tt5Fa72XcHPm4nPfWKdIs6vbqQrIeClhKbabcNDGgzA5Z7ftdKfXLpsfbdrM7YTuc7qeLBA9TU1A
d7UNTDa69ClyCKMs7IK6cpTBXI7VK48UkrY/XDN2GDlIC/LHTXC3KF5Fif7XDx6nlvxtO3Dkciqs
lPaiTJaVUuqUpr7r8+5mbLwvGoA85J/R9UDQnuPGq7ortrDvTzNVNy2kD90GICx7wvSrbpv5qnT6
e5gKNmSk9CHOw5vM5ORSUoSNKUft2Z1avVqHg+nAnJFh+2NaMniXeLnvezugYqMvdSGe0lDDEAXn
lswZsUlNjT6SYyBHMpB01rs86YhlnsR9r3BBMJtRL51Oc6BvfS3Q12wbG3fH9I7lTRuoBtbIh1L4
YlmsZEXFqrBVRiR2Wfhm4SYKiWATdXuLHfmeyve2xrRlZWwtPU5YVJIIqPHtc8MFdQZDfhsE03Xl
D4+YyxYehoxN22RUHBk3Mcpaj3xZFHLYjGXsPNcR6kjTfeENmU9wN6hjtzjPe/MafycBLjjBT5Ig
ukW6QfEyILzgKseSwIkAUULgSjjnPOeYOSXATdePw3Z2kiMx8VgujZsuqh564yG39Wuyfb8AVydf
GGBDYjKFleRn5DPhB5LvMHrNlwZqozuCjuAZ24vGANVDpWG1ClP7xchZlmtV6RNBc1bhK18YzQma
tWNtoFB2m/GQ5R4Ip7K5FxowQd/CrVXkZMHXzYFxNjntfYLge2V0rsuYrCiHlvrdrOfLgq3aiebS
4R6+zkV/7WFrWs8Wou/krADckwoBPd1qTw3gt7lSJnLHN12hPKzBo1m5CxeHg+6y0YrG4NmeaxpK
KMWzcDrXDGa1MiO7iXQEUqf6K0bNWW5NxtYP+eOgobsb5s9QQjsuBOmnh7uxy3BD1Sonxs/ahT0k
CnCdnyHJp7aZV+vU6PeYSbsbfMZ55dHSn9z5tA7sfdY77LdmAn8r3uRbDxXADEbzRAdl9kJb0CMI
RUv67lSTtX5MdPvSFIOzT0DuE9ljKkC+Xay7ZHAXlYzKjRd753qpjxww+leRWHbbgNs4hnZ4XQdh
jomJoKsWcRmBUh6L1JDccNhMblDwPs68sXuJP+kmhtq1qnDBrCW8g5vIrh4n4LOIXfpnpy/q69f/
Kcr5c+O2IL3VH7Vagz3Low+WE6dSg3m4ZYLtF2Y6JOfCqO1LkXDjMLGy7lvdtqpIB8Dl0l8MRuWe
Ad2SpMq68rSQCDRA1JmU2eOcgnAV7n0P+YuXc4poLc0/zcJK7Lu832eTl0Jabj8PyEJPTR/5Tky7
eisJDWJGaZ0dN0MsUAhU1wHut0AlwtNPWgUEK2xqDzNSbIlqGZAfA18hnzZdGyK3oJ93HiEXrvWG
36k/atX/E7aFs0rae6yyf/x5WcKz14Fqz05YbJNOC6/0qAivoMhvZ/ykh9ffsecBfRbR2cFa160h
YDzToBLn+mBdRyCF6G2w/CN99zZBZvhL2x6aOyYgFxor3JYm37GNEp/iaqA9YXnjsRPBIwIaA7ef
3t31ttwXjGf1lktRnelteNpLJ7tJHZ2Ouz0/iABGRJBlzZmcYWBWZmBs8ONde23iP1iEfSxa8q/X
RisnEPZseyiSgxebK5/+4CGduKd9ndi7rojqszTk5JRS/qd9Bfe7yYgGaUWQ7vDI6xvLNx6zQKNN
PbklA7FAIG+GLP76fNbSTN/4pl6jiwcZ44oGZDodVQTGctMPUpyQlCB3JRCzNe7qVSgD6+uU2WdN
U1BzpUB1ZC/lnISlP1BgLfcAksalZmr6cbLLXRZjYw5KQ79TuImdTEW2dGxklzq7t2sX6v9o1Q9N
pu09f3wmg928mBqvvnBc/yZzwXTFpfEpdIfbSWezljZptC51u1o1x76efErWiOgt41MsXe0m9fvL
Thuy45De+0iZ6AB69XlOb/MUVdUCJRfhxSTQGbU6lvqTxlPpv4ixa/myMzf1TvHjsVFMk1XrRdTt
25mMnKCFy2OP6bohumAZlM60t91mxrdmUH0Qcbt1rIIjf5egyZk1sfB7RJuWrTlb7nu6LlI6jK5W
EBU+SVAF6qxHsskm9RtvZSf01CrV92V6N69p7nNhc0gIBHKI2I3kVni12lHHzxzNWoRg7LGD8jpg
+k5N2AUUh8Ep0cOfKp32WFCO80mgI78ZLFz8dniGmkDs8zYhmqYN6YVolHPhox7wm3gXjZFlZHFb
5A7ogXehRRhoZhkiRMIoio3fArLpNP1Nz1lwC5qIJoS9wTG+IHuJ5M8YbfwgWw3LKxqsLELLZzyO
Xdx87SJg9bmmeCpY3ZDAhYdOBYMAbMnWnStRzIDmOAtDb2caj7kMbE5rc3hpA9GlpIvx3PWD23Gq
sZ/O1nhhdaLbZTX278IernlI3gUlkeAcyQZOqvYwobS58bRYu7bt05CfsSyUzj2I8BLT6QrKQB5z
VPQMTCgX3oREHlthcdq3RQ2JNDnrQ94d0wWT1VB/PnZFEm5iXePQYreXZBhGhGzP98gW7KPf6R4M
0kBCgatZl9LJJHekoJBJyMm3CzGprIV9UW5onS+SKdD3FF/Q+3uYPkfXyNddGD0Qe1Aj4bJH3Fdx
kqwB0YhD21VUXKYn+hgaJh+63WZCF17dgzA3wGij5bIJG2Qd7crLmCJWhMzzODruLkAeduI3Tr3r
JUriwMEYZwpOxhbu5j7Xrkqz4GDcsUQ5ybz2V0nQ0YFn23c6uZ/zOdZubH+RqSxu09NhxaWSQkrW
P5UTexgDhwS4sc9JzDk98Wf/zJ2rG7bV40WivFivl9gKyIT/pwr+V1TBxoe8+pOwax+/i3BW//6b
JNiTvxN5DFheNx3XEpaNvPibJNh1f0eapUvkKYZu2kTa/UmBgmRvSInPTuo6ZFlD8EVNwTr6979J
oFIe9Bdg9a6w2TnKf0sR7Hyff6pJAX3alYiMv2fUB34OQbelxZsE1cQErJc97VwNlWfoRvVpn42A
MEBzg1ADi4BQzbRsaESRkYn2Nkrd5M4NdaT+flNYX9tolHf+lCViMSdG12DYHawnjsk9isvMUVbX
mW9rLalbeZ9Hmt4Pg6ztqymkichcXZ+bdebFFx4xhOHWNAVAD0GoRkR3XuPoTWAEZW1BmWOvmcOs
M7PSkiDpfQJB44RZA1U5j0wHCC0R8ojapD9tjdxip1jNkx8t3VSZIbIZsu2+1lyADk4UcgwIYgs7
rOOVK22eYtWyVn2HDjUmlFkxQG0I/Yq2DrbW5jUEdWMAKzgPxZg+cICaTi3T9PbgJ6NtNs24Ebpx
ptkqIht2KlGVKDnmYRPgSmtpIcX4N1s3oUvkZMAhRCvhKFUiK16ySEv2c+HVS8ckH3WT4lrc5rrh
PTS51rwQaRKc27F0DrBwvStHpOmt30t8+9VgYuE3WMOQczj5cbaqgRqpG6nWOJ69zO2rTy0Uh9Mq
VZyhJrXjKyzi1UPejd1VlpjjDYtNhmHdRaA2WHb1RPPUfjZNDCduKVD5uei+IKDGzZWLvw/9KUDV
i7m1UH560qyOo4ak1NFc/YC6lr4HjV1jZ5pAfHAsAUM6QXNGiJgd070geAhZn42GgaOIvjWHItiG
MU5XSuhix9aelmMJiJj0P1dU+0Rv81PHd3K4EBT4E4QRA7VCWFxwnQoEOekJG4kx2scGupOlrqUz
MVwjzAWMN9bXBMoqc3KF4WILNwumV4OZ71Ora/ikZ0vA8wj8VJgL8ETGkTOv2S/7rJ+0VU1n7LFN
JRVIi0Y7xah0Gs5yRGXn2ICx3TuONZ46c01j0/SBZS3dIEoBJZeO9nnmttxEnq3NiCINBDtpMTZY
n0XwVatnx0RmIz2CE7UqJu6ssSgIr8xKhtHK4Rnug9iRV31ScqKs6zANF+zOGMndgG1cG2V6mVqR
cxVJrD4nDjQYDo7IjE9NR+92FQevEkl5ZW7zUI92FRKDBSja8CWjltJT4Ar6L3XnDJ8M18NPwn7V
WlG0CNuV4bX9Pcb2cVp6tEx01AgOmBECNWGG2kgfifZpST0IBQ7ilW+hwziZfL8+VpYLybvwBQsk
Y0cmSgA4fuk0J93Z7mwCsYXhrUIHu51kU8oJke1CT0CcH3yWlHOPsxTapWn1xpYNIwGRYsThKMcm
OMfMbluvpnQaJDiAtx6RPLu+J0TcFPUgSIgJxEOL0JXgi2yO5KrULaBdeaUbqxC5KNLYEU9zWnYt
mxp10E5JbGZ8tMJbFeCBLdhkpYpL9vOdURiShMx4OvftSmI3ywvkSh1s7ysPuQERleNgnrlZ1o5r
YWQWITkZBgmcae66mvPpIozbVNn3yuLBG0Mg4RLewaWtRfYmmG0uBu/s2qOUtRNaX3snMdbis2Y0
nIPuTtFxMmXfLyFfY9aK/OmqaOStDM5bt/HvC8tvbkuX97PPbHQg7ZiITU8618t/yxK/eSkOj9lL
8//+gxCXL0VJyCAknn98/9vm2++Dl2L52D5+95vV67J72b3U09VL06V86V9pMP/qX/728q8s3pI1
7z+HOJ681Fn3Pm3mn6s3VE/FcDRsj3KTY7N6/xlgrv7KdVk8QTIqGCPunD/Xb0P+jpUF0w6kRrxX
7pv1m7+ii8RewGQ3oOOP+bfWbxuE5BuGo2UZusO0ZNvCNWxO13y338o3fh5Gl2aXI5lHI5mSoZVs
So5pg+9jVwf8MYB7u5KOveyT6RC4idJKbcLR4iyFzCMU56wbWKKJmpnuerpFAlBFjsE4TCijtc3W
R1nlagjlgnTpkSTbPkBwRnPUbd0w+ETu6m3X0X+saDiF8VZgKABq68TFeiwBlBKnpWFKDWIqrW34
KTDB/tj1cuacgq0RCI9y8BmbeDT2yS42iFalFUUjclh40USmdkYJTubxjaFb977XYxwONwN0Odzk
Z7a1MVT/MkuWZGedIBRbvhkEf/Ayf8u77KKIwBH//W/kAX14Y9/BMV3d7u3Mb+p1WxX486ns2hco
VVZ9Za0//iS104JYA65x9/z3v/34CN/txMqqTKC88wg9eaHJz704+8X3//FH4aQMUFSwftkMyHcf
UDla3sh4qNcuRRs9Rlh1PSdrFHsLBI2JfhOgY1RserdKDmV4ZhSERkh7GcdHJp5F3WZUhenxpOFp
g77Z7j91KsZd3I0MHJKGmd3VURehNcgn9b1aWMcqNtem6uMYlxrKYoUljAEn+lOxmspixRkFZBWR
0wZie0LPc0XVoEGfR2cG1rOPb4D48Q5zA4Qk+4n32JFS3aA3L4kubBW/0EPSAV4Jf2IzfonhA3nd
pw5HbCLyBawRE8JxTV8s56ak0l/7XN7H1/HT5/DmMtS7/OYyMix59hTwHGICbGzPY0GjxAhIy4KR
8PFHMfW8G1Pf/8Q4Ct9+VFGavRcGI9OCMVOg0imKxWSp/OonUjPpTz7HZkOO2cCydfX3b34ksN1l
SsYd5Sp5E5YWfQf/JKUPpWXlRgs/1d7eFsRomKe1Tv9ROxRFz07vk2Kczyb3Gu0PQA9oSj67mI9v
wTunIzOjugV/XZr4/tLMphv7BinXWncsoNdoCaCrJZyx8ypYBU216W1QOH1w9fHH/vwh//Wx7yZk
D76EX/Y85ArhoQXeCFD/oimxCvvNL8b1z4f1Xx/1boqC3BuVQcdH0S8nm5U6Ufbw8Q/zq094N3OE
Xa0n6L1qcrfxk9003S+mpp/fLM/FEmsiwrHU378ZPrZuIHJ1mGQ7cWynLx2N8YZNpOd/+fjn+Onr
YBhEvFkGIin57nUAcwJ3r+FzKtSbXr8puzt9vv74MzjY/exlgKbsWILDiUGM3Hc/DTVxXdczRlxW
J8xww7rkYB1G7k7OiMsTFSPgQ0JF7pQN64iarYX6L4g5Sxh3I4U5DrVfpRUdI0xYrqKJdtp427cd
5/AIOC/l8eiExixqwJ7+mrXPxts44QyV5usQQFQehkeNbJKsS2gCQjstn4N2WOuwhTpvPrTOF716
5vgM7rk81Ur9VISHnvqby2nJoj/PPn2gnW88N+atAHlAzdpqTqB4LavZo0nJ9WNjSiveGlxZLKvr
AP/skNHlmcudP44LCgJLn5j4GmmQJk6Jf9+merdth00JhqIg9ULmL/ppJIon9PNfLbO/s6352vXH
K8q6rUSLOl52qfOVg/IyBMPSC7CdsX4d0qVylcqXG9eEcHMLCO/YdCMO1AhRVy4ifHu4gOJBV+8B
dvKJZhoba7A29GBOSOxZkLwuK2/FELkANnNIGrlPqueOLcS8dS7b6gtRfD5ro/oRhtxCUwXgTMNR
85jbX4L5oTM/1Yl3WhWPFooxn/03boulOXrLZJjxOZEPPJAd5RGjPNrrocFIRNRwN8rNEN4OVbWu
kuLU9jaSmGAdfBCq6HMSMNcEZ+7VcNGi5ypi3XWTjSu1Sx7P0mXN7FgpMvRUQWHtp1A+u924Nl3/
ehiDlIAkEESBSPbUks4L06QBEAwHA30/qXrbzmk2Y3Xth6rCSkhKsyxhzXZyWEjdJnY5AEmA/dDe
6tgyBrU8IJyLR0rehbUwKGx2YPRHXak0nzSgfRO0XlNbRNXzyD+KwLog1liSoO4huw+GFfi7XdWa
Oyc4K3jLLCck1uiRbHc2Z/qae54H7EPbc1P/tiNIaUVp3daBnFQn5UJC5stKY5UVpNIBUc36Y4OM
gX2INzUgLtBodU8yXNVxTdXhgMN20C90lLkz3I+4Ca+KDIGiYS5HXCya0d/HirmIGqXAiQ51cFl0
AYo/guJjVPudx3wsz0lxx0sh15BuD7VjPiZ6/BCZ8zEH1ABv7aoZXGrFM1l3X4QfnDqWRbUp3LTd
l84Efp7Xd4ZGb9a57auEzO5yERSI5F8G0MrU0xbmGG9xpbIRmhZa3VwbhHlQ5V2k1HnCC2WbaOJn
4ZvYzVkPyVtG4z86dEgJvjcHm/sAiRleMv2Pw0iYryCYjf6TPQMjAwsHrXtfpsm2lu1ZBlgylOX5
GOQPJd+tk3LlFsdCYg9zUC9ieg3aY0HtqaCXz3H5xLb7daRhcYrvoMbtQip/nZYxIK11Uj74EzF9
HUdo2wS8SjBbgJS8jc9d93rA6O+DBVVJgP2ojI1y1Wh4w9hMymZhB+kldI3dMHSLaDJ2STCuCPhZ
p7a2gGF1Z5j11o7tpcvon72JriKAGuhM1bj3JodkKRyDSsVRZqgjUCbBItgBcjzRpmw7F/aiTpG7
8hMmbnttN+Omlw89YV5xfk2Lkj5BWw6HpiAZOYt2YZ49uLV2GeF7GElAl5NAZT5sRm2vQeCBUE7O
y0OMGMPgKeDbPGmneoXzZ8E71pbFWvBBoizXZjbsTIzWdWNuDb/bjegMdDDpQMBXPaq6pPBWrk7/
k+jlivqbjZkb59uUxVuCDUEL0N8GaWCSNpw4Z2EdfPKYoLSk3Wfyq6KaNjomgu5s6kEl2hX6+70V
BZeO7A9G9WAh2K67kbLHeelSjJyQ51H5Qna3fuVf5juVgadaWwbT3RCPBy2O72ofz7sIz2q8osLJ
zkkG2iJCRQmMDktLd1FDy7vffrwKCrWUfnea4VCLowrQBFUfXbjvlnTCowFEEia+HubyFOwsaxeT
gUQKh1hPl3jVc46EkhB7Ek411TrRVasnPEt6/ZwgaYxt/YUW3tWx/YtL+2F5fndl75ZnJ3GhtRZc
mZ25S7wXRx3LjyQs0GruwP+uvSZbt/g9P74hP2w93n3qu62H0cVwfBsIDhoiZc+8a7t4A5jmV5td
tdf74bYL02Zilq6N1uD7vUfo0FnUJWR226FY10E11thtd+1Fp9cr9IHLYvRWYhiOagMQh8h6qB57
c3eGZf8epcRJaqxQEsA4S6A5AAcAOKfSSzlbIzUiS2HGp2HempXBoVFVnOdlEUCOp09PBa2dbLhd
d+1VG920+NJHhSZqxIkhVv3W4EjYu8iQaqRDtJqLZCXM+xLpisnuJGhWIDfJ1+EBGMaGAvyhNtoL
cGJr13jBvXERaij6eOds0RPfmN1rDZ78ObhI6dimXnbu9/naC4Y7rJkr1xuUVJdwyHnhiis7mLMT
wtvWFOevsVvTBuy2+eTfIQu5hyZ5NXM00WW90aRcpJzGSif+Co7+pOtc1ABQhQlAVKJc5d8zYl7o
0Fh8PD7EL57c6xHrzR6YKdCvITSpYUmrcViH9bWprVUZxwVb33OP5zuMB02xYe4Fgvvxx/9QPxKS
+pYqRsGtoYWjhu+bT28ql44/uaLrgmzVqFuXu/AQUdgkZ/zbEFXlP+p7F98GIwW/t+XAd7/9x02R
8d/3NcLvv+If59GXGp751/bDf/W/qfqoSD//efnxuv3tLsq/UMj8jdDr39rw5bdN/ZI/Pkf5S0MZ
8rXAqQpFUn2fPzBDtvhdCIXxMan50QVSadbfmooaf0WRB7mGbtg2J3uPM9sfIdivqTPSlZzVbWE4
tsfD/qOrKOTvBOHynQirEYIv/7eqkvI1OubtdESDQ+FmbM92DCGM991FuISVlsB0XxZ9to+gjMnS
Rl9Ol2lCssDOGWHSrodOOUg6LvxKQrWrgSAEIVHDLS57FUkZrBNIylnIr2G+V18KsGtjNMaljvJB
DojyUDDVhYuBiwWSgxa4mSjKF0VtXaovUZw3Eu5PZJo8JbZ1ia4gRiMRbWV9YQ3FPpoUV93ZZaN1
mVvWIeusS+SyJJIWewSEBV1EdRWxkbFz3WROtrdGDKqNfyPZOaqLHEBGS8g4bOMrZInq+tw5fiIM
6JB35h3IoVJ3dx5+lBMcI8u2SZ/oFuF/cfEd1NvJsTcYrTZeGcEs5/s6lcpYMS69iRIJd/ZSfaCm
y0vNzPeySJ7CRl4Cmtokw3FIyqu4M5Gx5vsRYWXA91DfcESNHTrtUl1UnlPc8jihkZwwEqutrkbd
0D7ybtTXEhR6PzrmQV38VGH4orBqQ/otLWNT8uwQ7mIBzAmAdW9Qq+9FFmyLFvomEJzA2oF639mY
LuzAuEz59No52pJwnlg9ooY6UDMc3JQCRYrF2DgwKAnUzvZ6ke4Fz8pvhl0OZ7BzoX/axiE3ucPC
3qm/z1NzA6ehgD0UkQJTutpG9sZl5lpMk8ZlXdb3KKov7Z5jWGJtSL82TCKuiQq2O8J6CW30XXMz
8LOpX1lbDlF8K+xsQRJaxZNzMSdK/4U0+cM88Y86HpEI71VYHX5GRiBPs7fJDs8WTJKbQKytCPYs
SKEh6Y+jeRjIsI0nH7bFi/qCXDM2MtyEHDWodJB+bR4EI1Svv/0oucj2vYYbxU1ef3T11WaTLauq
5WczNmlhbtQtEaGz68r0qZrDr7oEoQH7nhPgLsCeQ7gGrovoa6puDVpwj9H8+sMlxb7nFhKFu1P3
RH0PNdqi0dxos31QlzfnNPv4TD0csK6eE5S2M7h16t1T72ffDUs18jlwrnKTjEq+Xa17N+QdL9W9
JCx01Q7GJgCRqJ6wSbhO5YpVnWV71M4bZ0726u2zC+cwEZo5le5BvZxtkCHitHbqR1OXUGjuim4w
7hjjksjRXUt5RPHG58+9OV0H+lWkX6nPU99TzQ0hA2zgxwo87XESvPTqFlGFngccIhu9GM/UjYmA
ziN9+sXW7bUu/G4WMyGyCYNODY0W710tr6s53YmAFoNGVzYT03YGfqNucqRFT+rKQ0EoTl3DWW/s
nXozq6JF+4jwilmiNjfKINhrwDmb+t5idOIkA1hpbljak703Ggc3Y8LiKb1ZQf5Yad/2Lt7vOZl9
v7tuteV4s6iXZd9LjrxQJ9LqXr2eQZeT9acRZPbnQvWTj3Hfbx5eP8c0DGF6qqpuvLs/QxyEPWxh
EN2GvBzjx8ipVmo2TjCCTxGSR8xPEWERDDv1/NUdy3jDZcykxyxg+9pN2cJuy71D15qkmhuHY1Vm
+xpHVokdW5vJzwZGhI4hccP1QMK7mQS3PTkmgd5fN1l9j7xXebL3M9ntaebfqH+uJlgSG3ZqnLaW
/+jiW1GvV29X9xKdhSR6vBqsQ+LtIhL62ri+l4O1DWZz7fXOTdww5/3zNVLXjTn6ySakQ43J1pvJ
mF6rt85P9hH5aIO8VnNRIot7NV+kaqUaghe9plXCU1bTnaicnZpycOHFGM2Tp9oJn8bQvCyFdlGB
rizNg84FR4BlSbX5xWhQJ4wfRvGbp/RuNAD1+2MUq1ur7s+o5aR8M7XxThfSOoSmtft4ZLyv66qB
AeXQckyFGGSj8v0ANBHCwz9zAJoy2NVyE4Q8ama5qtRWH3+U+dPPUs1WQYdWmuxcvhvsAIBqowEO
uiyYYdVC/s89QoAcVy13aqippU0t32qqSQYfiSQW3Ct1dWqRVAsmcMYDaoxlN5iXahkawbMyQNT9
URfexNpK3S9Cbzahzg/FMoT/ZaXu4+uaMDs7l7fAK8lyUaEYxqVa0Ab++HU6LbwbJYnvGcJQwEkv
z/cf34cfzhGv99yjKu24bPvc9+cIoWtBnrsCrFSzdhznUU/4kX1eJFbyCNh/F7xwZt+oi4W6tgvY
NEwMhI+v4mcPw6UZLml/Cxrj7xoGaLYqo+2seNlyv9RYUyu/Wo7AZv5iWAvVwHk/rl02rIwz4TpS
f/dZCcIa3Oz4rqTuHNSuz6+h/yOyxHlAVMPr6s+OR73BJKT+Yti9081ZlrrdhGo67JZNh1v+7sCd
iD62kW7j+pp4qbOcWYo5Ad7HTv2KiwMyVH6duuhqBlIOWAYLUd+r0aa2jXGV79W4VAuLWibV+qG2
xJ1pbMfWXqjxGnT2gVrsxpIFqMZkP+TmpVpAjNE5qOlpZlaZdQDvDEc1yavPmAe2cExxoa10VD17
u5AGOyF14/nrlGWxIUBZqnZFaqX3hHNTSl5LNjkBKfaRW9zXwlrTeFfzVbgOtepGdZbUZ6ntokG3
btQZwyxuWnwxdQetN09ThpkaU5AcfzWq1UN895BxpNNMwfCkcjTfzSSJlmstCkLebvZjUsSbGSAT
pAcCi4l9DdbqMtU8T8LOhqxa9eaq7UPEtX48sqWaJn+8EmB9JPNwVlZqj7eLqln51NsFcWnk6RJ/
g02qPdZeceoBTIe340v7oHYA6pVTF6QuDmzD3mEzqiYOhJQQW8yD2jCpTZHBVarNDKrtfU1izcdX
+5OVmSKQbiCVdB2Ue+8mRY3NRuWNXOzELKAQZ3K4UZtvpACrNP/FPsD68dbwDsKG0emuM+O/Nsbe
7DegR5uh4zP1FOyBeVqXQWmdNmF58IpjG7DucfjLHW0FT+9SPZmGe5CWLNacrbpILLNiyVlyB6To
MGfuoZHpUSPiuBPhk5pvYUFfpn27nPGqm1WOaKq5dyC5SIpMrLYidg9qc0U61MJokW+z1KvNlzqf
+FAV1Xj1Rb5PWYcstqdI8g5q2h4wfXrkt4SA91zYa0krdpql7RIDrJgeuIePH8lPBpBaEdHaGtL2
TF2+a0gXUMUkxIv4dSFSteYUEQzc6WRw6MM5Oy9idlY7d9aMiJcxG6In9QprBumVibZ3mCMqDrnf
Dkqq/B+ssWqsXp9rW95/fLk/7hpQI+is4Kysuu69Lwzh5xhTN5hi9q8cSIL6Pqq9VeD7N1Vs7V5P
Alqwfv3If6tC9K+Vf/4rdSR1OX/q1f5nCNQMXt8/N95KKfdH2UcJ7P7+t5O6y1+it6Ug9e+/VYKo
AkGIplegSj5KXM6s9K0QJIT5O/MRL79NnDBAaqaAP+pA1u+6aZk8U2ztkJqYIv6sA/E1nHRc741a
/Z+6vItvk+G3kt5fFb+35xDx/XaAzzV0eo8GbTcPNTvtje/nzBkrb4ghL9vlzmPspOtATE+Zk5Ip
MXk3bQSKctRjm2C6YiGd9P9Td2Y9ciNZmv1FLHBfXgYY33f32F3xQkgRIe5GM+7kr+/DyCx0Zk1P
FxrzNC+OkJQp+UKnmd17v3OOQ1isdeK92zwPmT7FvT5N8jIG6b8Za/gvnxYj9BxZHHN+E/7+tIqc
Q3oYwvLSalKIljha4OqcAKaUlsrVXz6rP9+Tv74H3+vCf64bf7wHlo74wTY9m0H/f1k3UONYely0
xb7Rwzdy0cy1mqeiDLG4Zd6qid0HulKrXg6HEPTfQobYf/UR90VWAwoE6MjYMJVz7XfnpG+OyXmH
QKixqF3ts/J/QyslAs0XdaFM69UEmvFvdnTzqOJf1r3v5+/xXnFZkDbQTfdfVmCPUO4Y6Hq+nyl0
LhiuhdmMv3Ji5as8WVUgNsr9nBCAvxtHHGblljDqv9lt/Rcf2N+ew79stjRQJcaoUJj2qsRRlpkn
e/DJS4L5Y71++O8/sb+vnf/HC/7e+f1lNWshDOUZnOB9HPe/BqkuotZ+xmLfTt5nnrgv//2/9sdh
6O8XCB0bygzzbBrfl5kZ/9eNhdQapCuocnZRoCOms9q1gWhxqRpksIGe7gbHodY4yoI60Drk+pGw
8doGJ0vJ3HwXCVyesFEh5mRLBihuTprERxWAZazxc/BXBC/CzHqGurNxhTfFpxzqLiyLcYMU3MMK
mReJ+ApunGL6ok9q4h0pgbE6eowoGaJ5ReU1DSmykdBmC9r1Fzc/qMEC4+MREA+tdCsi84NAgbp0
g569JnZwFSZ/o6GHDw5tosCX+6FSw0VkzY+BmYOmvNh1YO/yiHpJTYd6LKY3u2RgvZy7r7ZAk+dF
JDVLA39XOg0HEePUUoYpbz3TH+u2EBaN6QomHnmHMamztZicvc2wALOMmCnwqGwHyMiyhSbhRvIn
7OsQ7Fb9jkdp1xGT2LlG8Uk2Jt2oUL4jH4MKNkENgRIl0GI/anwYxE6q0aHs4IjPrGeKC1bWe6lJ
oNSoFOFgUVrtC+tCpjo+ZbTTT0H2I8f4iRgZmkjHlIVpGQT+LXSoMr4Ofo0WU6PpiBP3yZYm3xi3
pBEKc8rOxM408x+6mPY+DNUmsQnd5zFAr/pOGKJacJmMS9upjpllpxtJhxhFtDNtBm/XFUG9HryQ
WYYA86sH1w+nGliC+Dz4hQF8Q2u3VmBXjzq4KGFBqdObkBndVr56LYXAKXHx4Xng8QvND2hZwyec
um7R1o9O7C9IIwXLyWkHJLCESoPwiLzqR4VpD2pDQz70VfTJb9jA3Izcz7hSFwIz+rwl894ocfab
Ue/f44LJHJ5Od3agRg2ktxcQ1ACGNDTiQsY02gAQci/0BZQCLGvZpsJjteTVelsPnZesARO2vlwI
p+f/Unm78tJh7QMpjWU3AuZl+KfN5upSc09LCCtRHHzymkZyIyC6BDxvyvUkUvoMUc5vz2niFTT4
cluk5iEh87oyguTBzWMcZ3b7nNXygfEBUDrD9AlRRcDC7KHhMcFQMQvQ0JVjTpmZxh0eKAr6wqCR
mbOtZBt4CvkSzGueiqwTJKVfBbcOqzBPUG1fOinW4DPxBLwUOFFm4si7a1N8HnH/eYwnalj3pEUH
VffSYOGBSSE4BRE5TX6qKH9Ljf6XkrqErPkcxVMBWAoM/qwfao66APQTMvEkE5+4C9ZTG1bvUfTO
1Yp9f2U7fr22K55Q27IND0p5blX/fNIT3b7J8K1P4vxJEWpOZEd8VlfmWm/wcFnBG8IhIAcdWZRA
0RAeuxmFm727wn6ZZp6bjIM3xbtAJ8Mnb5Q/JREJDcumiYOU8y6xF3lxtRq5Cq2sveptLVdxhTg1
IYi1CLA8QD4B8F0PEIO8tyGvVrXWDquyCu29QZ8AfPe4Hjn130f7UweYLjznB6QKbQN7Y+0IauVE
84cfQBNXQVxwW0rEc2SIRx8cHLpDp7okzBrpwvA2DBtWe1I3TGh0GYJjO2XUqOqaQ9Khr513xBTJ
tmhJi3enmc44x/YyaI0ffS4udtJztSYyPvsQkxYOn+sit81pK4Zp9n23NtkeMh1uCK0ioK1ORVC9
NOvOcjaiaZMLYRmxgkHfbCB2kuoi0FvnOo5Ps9OpiRfF4wQZch0QAQ0l/XPR6/IWl2XDOE3/ASVV
YX+PyxmSRZO9+x1YkQ5n2twkho0ruotutUBfFBhJsPP9+FDxBhyihC+cTA0Xt1toU6rXGU+stHxZ
Z+NvthrJUlJMX0PVYABFo+Nds+yuqrw+TUxmLbn2mV3rVbwysGhpCcNCDnm9jaMyXL7c05ZuoR68
YhxWsQAlkqv0d2HvKz/UVg5x+aOFFxGOWGgB9NXOFopJl+69mapHQuH6Oc+mn25YP/kDsB9wcyeL
cativgFO0UTVv/GgMh4tMBOEz9yXiFseRACgIpWP1Duk48bZyjUbmNNMs/VW+BCWsDYHH2Rxlcw+
MjWsMA/4y9jOdpo0X4UW+Vsd1/zK7YSHXiNm+SFHH3WXILGdQ0so3coCtGoNAblEOIDPx0cXf/Fm
rvuX010MrgTjm9ZrJaxHVYfXLjTAoQ/mr8ZnslukTr3k7PqkkywXRgPHq7wLKRG6wptXxM28NnSP
aT9QafT2Rm5cGWUQK6tmbqG3wwffajemTPKbXsLAMBmv9kMpT0YOAbEeiWfnYCrEhM6eMm+3tmLG
zbLQCJaVXRDPVsPdD8XdKYEeN4U8lBQHwQHHJWQEenfRIqklfwf7nG462TYolVb5Mezke+2mKXzA
fA+MdlpGNq5zqoW21jHs5VfzkL/3JqPf5NOLtTMEPwuJoMGbriinnb1eZUcklRs7/TOd9Lchgr9u
py1j3i//fbtk+7RPjbnIyJD8v9ZhpFL5EJAI55tAlLDRYUApK3xMUmMT5sJ8cBogRo2HO9c3M6hi
/t0HUEmcyrx4rgm7DjxznHfxuU3pDFdAVmDr+nBiRHZxlL+2XeMH/FiTwrz3FHKlm6HgeOKPKOjH
4OiN0ENtk7GVoR65VKxI4TG01UJiSd2U6JNDP6VtFYvlpIWrSjB0X44U3V1Iyk7fL8LQexIjXdR6
PBp8mZIp3Reh1+8sC9KYl9RvGKZx8LXq0yvvYQoQjYkU5gMtPTlmbncaPT09eEbMHkRpz5A5lr7K
PeapYsK2Qfxmw37zqR2Ms2kjapCOc7u6WcJ4KqJyB5NzXaQVwUQ0k7WDgEvULLrVujDzu9O19drq
iktbtEs4LY+WKa7B0HV7Uw9++mZ+zqbCPinqWCyS2EYz1jC77m/gVkobOkAL4o7s4bTIkd3DH/U/
VOZ4V81DGQRV0oqqczOvxEmZXOE7EXFN4EhOyA01fdjP+zCnl1snEttWUwPVY2S0vk+bvWRIOdUI
FNmJWvk499y+eoz9YFgDITtGIPkWtKaBLdRyx371VoILWHTKZrxzOEc5G7J2lnP7IDPDQm38EfJE
WI7LXtnQZFyGodq5wu/t/PCHVnTv8z+TSfvYOSCEmGFmrOpSEGqYewGBFXywXExM0qXvtcre+wYA
c8MRCDVHa5ItJFS6yEO2TaDs+lWXHp02uoeDDvExuSgZ3a1JP4GkAnjW8Kz0+CCc7HOChBmb7cE3
mq1WuW8iUZc6YkJbxUO9jjrvIQ/cXW0WL7G7wnNyMx24YiXSokVlOw+N120DVHj0ZMdf/cjmMHMB
5xg9eh3Cv4AVCGYUBA4X5pi+T52RweU6El180cP6FxnodGMI/ZfpiQvwI38GEQJVioudQgG6dTSf
OC9E0lZ1VyahJUeBsrXXIis/OJXSbYu9ZMH694uRt88oZvhwALpG/w1Z40zcxiE1GjPnz0H9lgf2
V+ogpVUImIGRAwscup5I5wfe4FtkGNWlL6tnbWpJeXcF/k3YFG45PYoJRBRqp2bTFDfbJU7WRZa+
jOv6wekGpkn7odsqt9vrKs1ftOiNDYBJ1pvpjHRXlzMH2fSjpZs6y9KNG3gUuNOptN3Ymrp8yjzR
PkovUe3eRvKvSzlPmZh1+IoQNKSx757DIL0wS8rVLaMQtV9w1zWPbFqRL83YnllyZKW8GeLk19T/
60d27u0pJ7fLb/dHf3SSVSu1d1CHoHzNL6GS31Yt/GWJv3YpU/Ejay812ki+kUD5MhtgqC6NM8ZH
aBsxBVMd6dsI0mMoIDVbMvmFLRYGorRughqKHbSrmmMJZMxnLHvJytI5/Il8yagQ8+tVsgk7yWFG
HDRbcm5oIFFUaqUPTbh1u+yj9vqtowLnjyP8/6i49/9Stvtr1e5//X80/kXJ6/9e2vvfefT1LzY5
/vt/lvb+AQ6NYro9K9vgPfAnf854+f9grIq6vu4zycUSOE97/lnbs7x/zEF9uBGuaTqO7/BH/5zx
8v8BNk9n/AushKN7vvE/IUf8mS39y0pM5Yy/n0ajbgeMDvruv5TRFMlFhZryYEXRp+VwM2/FI5ZX
TrMFmZUhV/ml4QpVZjvg7ZpHvfuqATJoQORyRxjJPtM4YBdGemjGssf/eYqyJ3d2WzbRUF4AFYFm
cfJj7U3hihwLTUyrvMBeCPd+OoqL5ilvTYSbc1TIjdWvkap6dFn1CacXTtx16jvpkffvMx6Vu/Vt
Bf0rjKpdXJXvaSubc1rtJlOf1hRQyFO0en4xzDC/sPmFDG5XYmtkcUZTItnmDpNb7DY2nSH7YxEU
m1zP5SViwj2PAuMQpSo7t8EblAWABVN9SJ1x2mRsrUHvsF3H/65tjI7tadwW0UXvaU6Lfm+ZOoz3
eWadfS3cIskEOQK4AXzoSzSk+b4bjIvZgD6dOgUul9MYy8Rw+X7wQY5fXIZcF67ls/0hBgLvQeNU
g+eVaD/EtR6y8rpwu98xjJxdN7+t3NbKy/dPkamgWCcdviqT9RXfu7tNifhDDp/filhULn/cdCQH
iXjGspyzt1pGVOIljLrkbOV2cvl+63EPs71RBZvdrG7xezMm5DSdewYK+OfD9y9lE+DbTTLAkxme
p/il8IR2Vsw+svQZdBukMyeY5t/M5gc77Gn5JMapKafiMoyj3GZAhhfsY+0DKxgDaI13tmiRnL9/
MuafCMWthqGc1oHOxqKKRw3Tka+dv3/6ftBDnHg+8RJ05tG68UZW+U7i6kDE/plqbrSz9Lbaq3Vm
RA/fL9DLeOe56JIlIOLwnM4P3z8NXBsZSuHj9/Od5gtnUmAww8qEw6ppkVrGbkaV7PvXNMbyHfzz
fGnRhmurIL9rlbCWXTIMD/hxmUBxcigZoaXwnITGgcNiuC0tq7myK3BWOvCCvT9QBHVlAkhIa5Kf
aQV+q/BZWgfo7FaBuU9k8TEmabLGIxwfdNe1Fl3fQKOfa0qD3oOxTwDk45YKt1bc9ZhQ7BcVgohE
OFG8NZn15Uq3+9LszzRyyDdY5MQFQS/geuJXPPQo3sIE/lE1sGiUwbDsB6d71IcQtq5Q9lm4FFkK
SiFwsdKe6S9qPlBnPXbXQfQ0hKBWTJeDukgeta69xGygIcTB4srn14GL6pYWQfZuFAgdkiKQaBMo
lkdJxsh3a2SIJ7L4MI1tt2m7aG137XhNiKWvakwjD71mniN3Rqu0QfkB5QLI9lPLtoNyWdg8JtTf
npVXH2wbWEimQu9qgWQlT+4vWIPDHfok91z1hYvxjIpkHWCutaIwWiYpgqAAJQr3N/G7IWTiC8xt
zhA+mJDCl4Ony4cxLNW2tinOkAKZp9BrMKvK5FimZb+lVeYLPEzeieMRG0985jvk5CVnPPHEVj54
6lqyI9n07jvC/42f62kws/A5qAkt4wRbepap3XRfX9ZYQZhIIdiXzP5dq+4/Eqg3+5Gjx0VyE1tn
ZSle4A5XC78Zw6faoabGBgUIp1v9NvP4GYaWulMUwO48pr9yiw9KWDZVzZGNmXMXrjGAboSbmoAK
lQXFZiNPfqOlJ9fDteB7zUdS0LfowvBWBeS9RFzFO02Ex1Ybp3vT4kUESuOexB7ONOCdttNXLTzl
93GQqwpUxmuX1s/OjOl0rcF9MIKmhF0S39IpQu/EifLF06EUp+jwYkWpeHS7JxiwxY0ZiOvo6M4u
d+bbjQF7Ou7jdq/J52YKfwQoro5h3Ny6No0ffKc7c2haeoCJf0zqQfRkMcs4y/ZyyJ17mr5M3i+8
385LHSpilQ6ZSdDWZWyNdz3VB2haNzFSLfKppF6qlhviqp8i614mBsk2TODlYHCl86XhjP00MUc2
1V2+kpFMAbN3oGUDftXxmdACSPbc1+P9rEVZE1hs76BsZ4tE7579RFS4sRw+zTrfK2lqK+iI9T7P
NZcnzNMJbNKcEWKpcbT8M1u8aOsnxFkayli0xOu1zOGRlqAuF2MqOaimoP+TKDLWcaz7dyOvPose
ZYyOp2RDYD584Nz79P1iWgcQskBXIbLQ36ReM9ztbHy1+qB8SLTU31V1x1qmlS/ZII07KBWHA2gX
bztpQYbN9Efs1beec8KpLCrtSs2d3etMOEpKS57Ah5xZ/YpVT/0QuxIWCSSz2hsooIVMCoMvcc5y
O9bdKfUR17ds018IDm+MrCFIJqrgOLne+KYHlxJ+01Z1gbHpgzbcixRYcF9XNX7sBNgSdRlSeqVz
nkzO+ybRQL3ifunqjCJnVNFHEQz7LObZ4Tr7cqQc704EMrVMtQynAElbQP/lc6NNuy6L3TsFrAVN
fW3TVJi9yco1dxRi+P/AKF2Ezqmr9yXDtua4hV2q3YNiCraTDgnf7V7U96dW9h++MuRNNfQY69Tv
91E1ncsk6h5oDz67VQvdkZ+YEPxFuza/y7b4sqq4PXbjcKauZzMX61xTbl130+vMpaWLZ3oz2gae
+ngfrOJFjFX3wDdmR2jbOnsieRm9pr1bTCFtpVP2Gyq5AQxvA91Q4vwM66m/iaaXj0CQbirIfo8J
96Isjd+RnX5yLG9AUuNx0M32a8RB8mBPO7PW3huvL3aaqWEZy9X0kKGvzJGLfT/rcKibbRV5m8Bn
nBgeknmvwvhn5QrrFqTdJvOTgMpadXNrBgomrQ+3BhhraCQuROfA9N5gBFkLqarojOLqXg6+cw3L
T73hybLNe49H/kMDUQV80nqJMQN9V8rMUgPRh5RTbm3CGmz6/O2Jg8JeAVA/ZwXnJV3w4ijd5A+q
b15L96gngXozq6ma33fFoaooIUdGLXYajmWyqNgJknNdFTIDvh8eRv6F+wxjpBba4e0uk+SuNKVR
dilehwJbhVeU/nL0uU7SOnghS5RZonyFtOyuZ3jpSgjziRghGsY2sw+Wr4HmlqOx/v6bCTjrnLXT
T/wZ5rYMpfZictGGaTTcczL4e4Aqe3ciKMVgj/1W9OyBUCAfG5qDBxx73XwXE3qXvyWddsDXpPZl
W/msgDH0zZTIq8Hz1Gvd3SUlM1JljLzLG/0TZSnxWLFpBmLM7mMIx99T77QnSLF8S31PW1lT1u04
pm+TIE+fIcI9IW3qHgKtYBStY7koRHNqOqN964m/z0ZXGC5Cx6Je1jgfo9E5hjWXPaf94FjQwSmb
aYA+tW3s2HnVgGpN5EprC+h1qqtjmhkFh1hyW3pFt6Kg6MV0UbFRY6NeLGJnkWcxba7cJ81N6luf
Wj/wYPl7pyg5xLrcALJAZBtDojiozJGtYswayaJI6W5gK2B3HubajnfFbaeDjT9zCT6HCpisjYOj
YTQJtUIdsFMwbJ6yXWJt3DpZGD4NmtFSiMfhNOnNe6rb6b1LrHrr5wBTevIBsRslz7omAXrUfAdj
C9SYly/7zLSPAcLC5VQUyTkYI2tO9vtvilVsPWWevh0Dkl3x+BpzfyY0PF3TShcvAfaezgleOd5b
N7SSFL8df1xa86dlJNBfMwTZlL0ksDS4fAezq70F1EwwU8A0EeJZj6zT3Jc7ndo/Nx1lsK0E5+kc
uEAo15tB98Y3nreTo0fQjvnuj89GM7/oc2ZXcnOZqV5r81kMg/7GXXKN0DAgzqKLP5aQII5ZE3J2
NwXR8Y0eZsHG1MdnIcfg5pg0Ejo7o92BGsOfcZzEn/3+VKtaXzQsmpc8psZUdkZ+wcUr2QFOiEFq
Oh9Z1dEREspbFewgV0WKGkqDBoCJgdaOw6YmSFLG/jzTWiA/XIW9/5ZZ0manr39pkSyW5vCgQASo
yR0uTa191HGZXR2lfhktVazSztrz2LYeuwLgNobuYFtGxLE2pqLataDfF6lJkb+ISPiOJszdsS5n
ltGcC6SqaJrZS5wap9Tp4mNv219Mw1qELmETJ1Pbb+GCpxuK5jRX8iaE3slQcPE+tAQIKkm0R5oC
cCdim219Vvg7HuNRnBxd9eemK1ZM0X74dSPeBB2VyMErBvCzXaoieo/rBoxJz0WJA43Q+YCag2yx
tdMn97WEh7sfAqi+c0bShiPBjAltJDrM6cgQ5TDU74WGODxnouIo5HCn+rzsv6IKP+r3Q+wN9PNC
7VS00bBMLV/fjegM1vOo4Voao/ZE+9w/GZPx0wTu9FRy/tqOdkTZUEu2cV3F1LEMucamzaWJqQN7
77TWO7XKU+RR0HmsFWCB+JBK+mOt/TvVhmHNySM8qJr/qP5uoo3jIm5YCe2eiVOQzLE8SdvKl7Is
kp8sX++poZuPySjMIyqbK87WaiFqGf8URn/oGW560S2ZbzNd3yYWnNZetqSo5cTmVK8uQBbeTaHp
HNETEzBHYzA3WN8JIE+7BHC/swpU9jRkA2peO9jS7VdbOklM2cIzfrAy9VIY0TIdZH92oE8smpSy
dFTREVebcgTDEOOqWBpkUhydj6CJ8T8GEGll43CPi+VReMkuzc7u5OF96O2TF+nTntGNx4asK6M+
42MKpwIdEKq5ons2OYrcvh+6IurpStqYkCr4XolIg2s/+AE2N1stcx1RkCM0CIhTnj3qasgeHRuj
VYZTmo9RZqvJtxAoVoZ/q/iupy+8XDoM9smvHO9BasZOQN4enCDdaGxiQq+deVwIA+oWy7ulsoH8
Utcs0J+UxAf0Zl15q9jH1Vr3FgyCwXyoOpvzkUupgCmvqTFfROj6i6Zvp73T+m990QCl/k4ETh5x
oKrOTxg4V74K6VYbDeCywF7DaYj3sk8QNmsX1ablTSbqtXFFsKPoxRdy/jzb0lvroze8+nhdlrKi
mh+rXltWY948zY5kvVC04ioEp8rI262H8v0G2PPHpsGLRitP+QtXi6L9OGjlmkBhY6fBMkzmcnJc
VKtmVNrxPx9AKq04kaPWcouZRhBeeRXBuuBLsaNQi+vBAeEyddXW9vrx2epcZNYOMO842OgWEspu
TM9Wr3/mFYFq1a1bocvjsKuMqHkM9IFbJSaVqUzSLee7AlNwEquDam35x0M9/5RFVbQ0kX0ux7Ju
6c3tpHcORfLUSadgHov+NkQtp3n2OIYeTKaEsC1pRnkYCyEPek8uaVDuuqZIF3rg2MKeqJVGV8qd
XHVoyLN4Vm4dK4zsfRK9qsEjNZ4MB7+etQ644dOOA1CNf7tU/o8kAw8z1/U1ebcG7qoMGvTr1JP2
Pu1AUg/oxrd6wD1zTJMnX2++vDAT3K4MnbCYfU3QWVA9GxRrZFbtEyCom8Yz4dAl0jj1SJTaOMs/
p0bQTrFG40mJEa4NvThqXfXSU8TjOsN6Zluw5h6kfwCC1ResH/3D4BtfgM09cBTDi9UlnF19gIpO
3j60xCRRHJ2h2cOQB4cPPrq0nrWx0jf0SMaDBCdzyfneIHoBF+URJ8/T+DkX7rHFLnUPLNaJFoPz
kd10comMvlglUnScf2EZeFWD56CxAFvE2AIcdbT99M1P64yhcb0656FRoeZg1BFRYXXPmew3UbMv
miRpHsZS/Ciotr5obVetYA1tbdtAlkevf13Zgn6ew+w7H4KtOS+Z4WvXMf7qVHMmvth+cD76GQT1
8Ox2uo94HVlXVvZ7FAsV9KuABkSIBIOxOW2WY+YE9KZLPx8L7HaCTJ1PWOUpSi67UYfP4QhFiYVJ
CauxPUQOVb8LFJUAPTGPqqfdWgbxY8+2uE11UrAqOZDGwKBioijJgZ2u07B/I4sGKUNnsqPzoq3G
hOGjo6pDoUd7ibZt5TdxdOh896Oxg2nbsSP0J+E/pb3lba3cSFZeHWwGcLD2XNDpyzTchbrYxVNn
XaCZVCunqhzSre7HWOfmrXRSDf5r8sB3P1l2DVutuPe/NCtj60Gh4QUGBnHWY5dS3ZHCBlcCwPix
CV3OLMo6p6V+7Ee/WPnSsNZ5PcpzPTrrpuLMbwiKkY772OSZ+Shd6+jVxa8ulcRbax/RWTZaINRz
GJ8m/S+ve8x9/TVKTG/XNB7ogRgogpFT4wy1Fh1J/+aFexl6w4bDO2Fd3acWGzk7u8LN6xfk5vKg
MTgWASnJYNpTI2BUZK9L5zbmWnGjz/QSlTkD2qHFaB697oFDmZOp6do7rDYGURBzKDaj2YdXtq1f
bENnqSCiaKGa41AIl3xQGWyzxMvoVffOKba84SUWEkySt0u0kd5vM628fBr2du5ujcQsLsywP5cV
zqpeih85rKM4ltVNRZqzTJ0hRdEV7W0MLZemY/jCHDwDDFa/1FB3rPuKe4/yske7stA3ufl+kp6/
LlN2VnqmvbKYkuSp+iczK8+V38t1O4LOSWvqv0ZzNuv8zZ7IZSdceDjYol0S2nfu3q/o4tHQVKVk
SsTAYhG1r6zB0PMT75DWNMZkSry1jcSxpVJOTQ7iShHjjalBGTFZ9USZ9uz5XA6s2B/e0IGPtxsN
wVbHhIr8FB59jKrMjZWKs2atFxGCMnRMW735SKcixtAcaavUpKwzg1kyx7rxO1Ta9QI79S1REODn
gZlVG1sogyEC683AtI9drqKfg/Ip81OXQtl8VMpUTwlTKgsLPVltJNqM3KesK9KdYxG1TcZdXRly
mZkEvSP7vfUaKDyozwH621SokTDafjXsRnP6ctlmRH16sbsIx4oHTYNgZpH47QavLcCYKI3Wg8VT
smzu8R4WwqVRELgYgnC8aDXqJLfzD3YNm8ML47fALZ9wX4ynfWo47D+5kaws0ZoP9bAPeive8Tts
cJyZg5tfnd4fT9Kku5wZ4zofE45uxKOu0vrVeGFzrSVDPVVryaVSE/qcPGbqzLKuflmurWGCyp81
aplwR77mod5fv3+ypTRXWpZdg4pxTQyB45nPsFhJSH9sPIPgMAV5eICOhYgH9vBaXcxIedch0Jal
GOpd56OfMoayO9qMlv3xwHQuFDTcLUteJQaSIi23TqtumR3eE3+VV+ZHzZEPjYmNBaCuIoDfU8ny
o5h74o08VhjGulBN68jsf+tZ5F+xHhbM0/Z4KqY+QVLkvEI89rcZKObdGD3zvx4LLjfg79GeaL7F
stg73itvqbOG+7GYKloSrsDGV3XiIUnGcFl5hY/HvGgPYZ48FUxoCKs090UVHQzqpbucdhqkJxeY
mNcNhzYTwyH2//kTlYRxW2gO/WvNR3+mgotgoLGKB4U9ht9iDvGUNHJkRqhqN9TaHrpc7Y2OA7gr
rb1J3+4im5ZulAoSbqIl3f75l37MhmnCpboOCZMwvsjD9x/E6Uh5BrHYxtOWftbKi1QIGChIO9sq
Y+DLncyE3bGevoZ94h/T8ZU6gWIkIM5ebYBS5VQyfhYHaIVrgz9Wh55PWXICf57qzNxOnp6sC+b4
b4YrrpU9NTvqAmugQlyFaZRgE8XDYmvwCuL5lyYzI9sG4viCeSlUsFgrn8MyRYuSfE0a244s88xX
i+8nTFzMNxUr2a2R7iGXw1OD3W0Zxl91Hj62rfULL2mE81LcRa6BOSUM0+QxvlEVuMjI7faYAdxJ
NYOavxOdDATbXOeCE0VzrGvt1cl6CpGGeAb2QPUSf/atE1gvGydBexxKe5fo7C5dbg2pEzE7Z8CF
7mz31A/2Dka8R6q6kZt0/N2z81nWw/jCcczldRu/aB8SvnZ7ZllYINm6/Yh0qGkaOcwlX8pmYUrn
q/ecYNFV4rdRQtuiBqMt6sj1MD0VHHOVjQcg19ddC7O/o06HnnZiRzNDFbwfCcq+uKH6SJyBw6hX
/qpfTTuS61Gf8n0pYmrcMjJI++oMmpezILVwmQF09I1dYn7zpokdb9ocmIqL9r0Rw6J7NXnBmDOy
DxDdraeN0OAM+lnNVF7dNCRI5vn5pYzeIpFuh1QvDnrrvrSpbV2/Hwwv4UBY3liG98U0jitjsMxr
WdrTpuaIs8Bm5Cj9lghFa7p0USAFRXEJNEp8ut5d88CC4GF3BH1hiv0HV+e15CjShukrIgJvToUs
8uWrT4ie7hkg8YlJ4Or3of492NgTQurpmamSIDO/18qAnpwumRWBpQ3Mi0aPQeGXm3Eah1Pita+W
l5p3cDDjf5cUbHxvSlNyiKKpe7XfEezKXxlLerwDt9oT3v9NPm6/cdSS32E1qr2KU/AdzdXPVeC9
0HNHhP4l4+E6xy3rpFi7yoVvHr3UornJvKGQpk1XIpZnfRA0hdwJLqseP5c2jWO+KAqvyGXxaUOH
YW369NAR24pGjW4s0sE+k3bQCJLg3c+lmUz9vlj5ZgS2vmQlrWLGpJ/RTN9Zzmn61TvqaboFQJL/
Y5/PFL01xnQXqp3uPv7Xa41qkvGvRAXEdEQVi3z460XTG40wRxB2u25Dp7atfZpB9psdTQ3epF8d
RRB1Y1ePYppuWdLMB3Al6kgVSAVBLg6T02yeKUHY69rsPKyWc4jj0wOL3cV5NFO+wDh6hLu4qSRm
I9E3honMLp/DZvS+ZpqtzjLv/9/Lz5/lSKooDDDMyOwFp4a5eOa+kb4UefyIdU7jg/KfsLxUddcY
aPuki7cwIT4DqVt9DdJDGOtV/W3ySvWO1S+09Qo957ItrSKP6G5BeUc5wxeGHDvUhBFHBifNL7+j
GQ192XumD+1RaM0/SWByG7qT+EJxi4s8qPUDBw7eetOnTVPCg3OteAX5Wdm3s6dL98Wds/YkyNvZ
BoOXfml+RbMry8H55+3i/HI4HUctdtmwxTp5I5ickGVrTr6Cjp7dnF5rrJRF8iV150+ZWs6dAjyk
9saINLgddlmXxp/DVFjRqI1OuMCtfLaBbLZ1V3gnbAXqMVsZxZ9VHvnDGKGf9tF0oDi50rdhXnVw
6G0iCxOlkQsfN3eU+YBw1F1WRTn8D8TU+rLQ2iqKy+XsQa+8ytEwDnOTpMe0U967huCwKbVib5Bb
dbJaZaIfsceHs0zmGUm0t22obvtHrpcWzCAsJwpKAs06c3+26NeZrQ0+2H9KkV61IBk/sqaeqS01
yqODDnA3OZy+DKEGGtrtISq9qQ/T2k6wgErzhvb4E4OC/g5bRl18b5+mLH1HJLW8xwAMdyXs5887
vRvTky8J4AxaTh0NDQonwy44LI8xbDrqXFvRX7iQh7KTRGRyFuxSGr/c/OqRanoUAyHmvek1ZEui
8EwaPVggM207mkRlRzEb5KasGd78gjKzdQruvOHLkzU/WobyLycJcQw6EY2zUz2sziP0aO2PaOL2
Q9JOt/EbfbpzZGifGH1+p7U8jiQuv0F9attsNKImp4lOOoXaMod5rNJev69MtkULxhDb/Vvhp9NF
2M5rIwt7j6j2P7dBJMIGMlHIWuuAPO5VcyiflOMHtaCVJsWFIwXAxdz8qWMCaiHaEWEu3auUEVBi
w+ZRvEFLZlRypkCUxoOplAwKqlg201T+bcSi+IJYGjuRHOZZJ5fRFOJZJVRI8J+nsEpXR4YExIk4
tLax7r7LkSBtU8liN+f9XwTvFuB25Z9Tk0SixrwteZITy8Su7OLm3wdSOyFdNSgn9XNuHms5xr6+
n6FurFR/0o7dswrK14Bq6+0Eob4bRxJ8JlN1YZbZ7b4qlAFDXm4QX/lHxuAm9FN4fgQMVLSsl7kt
kewNJZKgZjgPdf3P0o/tPkeaDrFhf0C0jzsF46npxj+ez1JmeumAcaSPDEHwT20akTQ11Hx0mydU
qSzuaF96f+GBRdeUY8E+Nlryp4RzaoMWVSBBdX6l5ZhX8oWZB3VGaRP4a9P4FbiNCZGXMU+sYp2h
IZS/LNR0oU4sdGKQAzmtlH+hfo2FV4ZjXCJumQifqx0vjNEjQbPthsIRv2Or2laisV6TtP+uHW2J
zMb7SD49XTv5bH7bmpqEbb+2tNSIY925ao4kmUborFjYx23nsotYOgG2I59/YvZ/aRpbHuOXlxCi
qyn+1fGPPSu1r3k+dyUOiUHF46bsqICRAHKllXZh4uTQeaV61V2I3YAmNYcJf5PCZanUeptaZ9qq
mPmuj0lXSnTlbeEn2JgJQ6RcZ84j5oVdkLHeYdvYyJZzPsWLR911aKNlvNzhUvrqpZ0dW21xdkU8
J7usICg4bit9F+SSGTfAH1eno8mN5948AWibD132Ynr6DviSNSrxcf/PxBFXyFQzyJBwHJSF0Ngj
HiS1dojY/8t3Xqdhw0r4rYDXgYfwU5Y2re7IwZCDGnB1PJgp+uXKn1DTYG3LegbWzpi/xVwQglPC
L1BViMMAoMpJEYtM9RfnNv917R11jWeGvumFRsYi7DGojaX802dJe0I3BIUkSn27oFj1QXXOGCQU
hUv7fHxpcQbtIYMA/tmCxkS7upUOULTQ89qSbAv2fPFT49l1MKu+codT1/QPZ/RBpgSa+GLq1nnB
e/Py6h2tkHnWYxd0r4qfrvVG+zWirMqHDm5bWjQtCB14Ow1DS7HVekrhgMY8AqO3de9fqIqu9lMS
g6DPeihYn8MW/jXQiaJOHKmfkDVdtLzq767VHAu2RLO1zKdhLfLmOOUL7NguRkPcJI82bYsoY8ra
LigcNgndLpFVtd8FtD5NR9I5tzKcNEw/9trfLOPNEkzJez536khD6n8NxrQTaHIAuuWX6J2LaVeO
9C9XJQWyEsGJ1hIIK/3QkIjfxzHODhkamj1S/X8abf4q6mE5yoTAkixPYKAH/RQE1jlv1ly2iuF7
CWS99SZuVIdvHdy02A3Jq6toSypx34S2hU696er5Q+HMg4cpeGZE/MAJJ1eBDB4VySBVZhnKefoN
ENTt9VXALDtu2mpEdEOS2pCJdO9ZI9GsRqMfC1JsSFXgQFxmhEcvdmQu2bfEhr0vVHeY1fyd1X15
Lxxj2wkEFaSvnRvx27BtLI+sjmHaoTaM3WTc4sOUkeH+m82OfeGu3Zrogg5th5uzF2iaOgfeUOrW
3mDZ2zqaG+xpVbTCuPTek6XrIlk5H6glGVFW3b3oDzFZtwGoHhpJLRxb7Rs3D1rRsfpT8gxtxnR5
cXrnNeU3dsvmjeX9WlJgNJQ4PdKsfpGsBEQZJ0lFPSR3AZHQFPHaU079qc7tSxryrZW9ucny1NhX
Y/46oBlvTANycK0cs/9rWjOIysFDToiacC0o2xD1zel4AaRxu/KAqsWiH0mX28IakHfCUR1QpLbV
RCkfmr2+vrpUqm1qI6tPmdl9dLnOyth6Yp+2OEpbdWAWoe+kGobQ8TRjPyZBv+vMvsG2+LsAK2/n
7TyjFqWTTYQLu7sZY+kbSft2/CYLJXthJSl1ZMUH3MMoaq4AoOf8lbp+STv/s5i9GOQnpx1VRZkb
gLMHPeuoUPOFFB1+/mGBFG1/yVEjPbuptm7SPftsxnTs22Dqs82xn2RXQtDLYzwxNlWOcRI9kfRx
sZCZbM74K5dbkA4pC08jDrEJZMMHq+d5u2uGdCsqS+4tc5jBgfr53c03jq8mAv6mU8E2QEPH2aW5
te0zK9ThqSiGIZi864+0PKDlSzT7Vw0FUmt6uR61WizMOfo9k/3AYoflZ/Q+ejwIc8d33fqYDs0U
lpsjqyGy4uxZ1U2iZUTHIEI7aP2orItjXE07ov7+isC7yKWKMFAcqW/otyIRqCG7F22h5bt1xfec
lS9d3kausjXYCM45CWWmG2qljasT6H9c8NTcD+6W217SpICFKQ5Vqy4oaeFy6yLEynaZ/Q8rGcnQ
dcS/y369JuMwgg8Z5D4nXr4vmuQgTE3f1JgWdlYQYdKcdjbNphu3du7aWgqgX5K2vKWxwn/NB+zb
a8JyIX65sbkiavJlWSzUMaZDOhW5JwCSCgs/3i093+k6FPICvplMGXLSGnJfJ57L0IctNWcxFhxE
1o1oN3orcX2becNRS8Ub5AenBtaCDbwbrlPFzd5ZI30aqIGZBBEQIx0GDtk7he1zSCy0s1cWnF7j
q1kqoGOHr13rSFyxJ3DnOQW9K9MP3R9LKHp/b1hwvlONIG02axew1DZ2Q1BpT6wM2nMamgr9cZFF
QWb8KhF8IcwmNBr9brsvWWnvgZEOx8XIrbDqxqk6xcwhF62W2kF12nhIQHY2vjU5Z7TWy5Yfqzx4
jmzeZOBPp6XUwRwqu3kzmm55GFBalrTwTrWMnjS7P35e2YG7pwptvv68ozPNuwuHZdynas1cbghm
3UsqJu5EUSDUcSfH2AtVZQ9beXzC7FMEdWaPMvuYZJ1Gyp/EwVD4MVI9/bewUu1gpNTcdl0vL+ZQ
f+emMx+LGTlokQb2hl5k52h5Sh1q27SfiQWiuYz6oZumFDkggKcv4gZKMDtqK6WWVEywIwoEgtfM
aFzKmU/caCIzlu7RIY3ILQh60vLQDBLrXVdT/wr/Fi6cFchboofIo/mh9lNSfaYcnpq87n2fmuZd
Tu1E7WNeHrEtc2oTEPPe6Pi7WDEOyWbS1lBKuUMCS3U9xdKEnd6bvHQeUGM2jqs4PdhDWewkIzeK
3Dzg9gCGd9V5Ysg5o13b2uQIbCWi2LBfC2Dn3vigomDa+7588bWKQCqPJFAadxnToX05nd/ntgHX
pnsI9XSqnosBeJCbdCc7cpm/J0GKKCUNYhZfKja+sC9ehCvVRQLjKXoRnKp+q4wWq77IOAKxfmzr
GUkRFGYeAfduRzoVP9EzysswYfYuSorwpurqqYsd58w6lB2NAwo0BWS6aaUW37v1onBphnaGPq3V
erj3juXKWy0Obe9XN6Mf/tUp1yX2wdXumpk+M6LIdyIwqJtUVNi1Y64+3PV0SAACAg6xVMTXN0Nw
8NEsnNFTdGdjvcxW90kTLcW1SQwpoNWvrpgJYPfEtWokGbaa8SxyN7hksH/0aZIIPhbLcWhia9/V
9fuMFD4sWm4cQXPu0RKg+pV/cZC8wYl38RkQTfgRMlXr4HRrdVM8LmeRof9NfG7bKle/WgoOPrQu
Ns9oVGiiHA7Udn3Hvfvpll3wRlTYlzJj45rN2YskY2FjDQnEmFEPuCLjTzQpyT1Ph+HNLE36AqQV
poufHhjFkru/XhjD/G1tkWwpGqRPiWIPMmdbvSXxcnS5eR4/73iUST/Dz1VbeKQdagNv1nr5efVz
UY245W5WRA0dgpteJ9Ys90qUynC/aMTM4YJxQRM0Liz7JR+CO/3kC/WAiJLsQC/fegvfQIzeG38E
U0BgxJ+1Knamw7Y0kXoD22wZV2s+BlPcfhtzcrLIe3z3Vh2wUU0bc+xZqBZSQvP+OSJTsDRbftLE
xuDeaVtvNounAST9ViqkVqlbNCdrfSuL4oEOoIbmqB995akTHuf0lmoTajWt+yocb45S0LJoBiOL
ZG76u9SOMw7Aig8hKIZbE1RzaKIQQ+rodafE938Hqqre+B9R8lZ4BFsy99zKvn1tiqrcEfCpTp0r
9eto94Tm9xU64j15HYgwnYQshn6Kb8oXPSF1y3aUmbvzFt3a8AQ1W0Tb2TX1hBtCnlRUOIozaZ/u
Kwj389SbpvrdYEHtk6E9EyrBCaT3D90q1nDtRX+4VFagCI4Peovk2TZUeg/aMj06OBw3KRP3q46u
oh5v3qwuSSl1ug7QomhzjlcR83aKCEcXZz+W4lxo2f995aEwOE3VBACRTOefC3qq6ZxmXbGtsjV2
tDZDiPv4aZQcSBSBGoshumfldPKZD+KXkDwhlWcnV2rywCXObSaxxsCeMhDSpMO2TzV7OyznMdWc
XR2bOgcswvgTfzmAl2qntiwXAAnlhho9k6sA6CL1rrsa2vzdg6Gd5Xr5efVzYf4cV/6Jj5C5+p2N
tL7WActOUO+qRCEhALXsONc282bckI6C4Nf1BQVtjZ5gOsyciyrUHw7A7UU5+fRq9jnLTDZuXUaq
PS6l/qNP+mcS0CszofY5dSRDP0sx+pS+B+JYViPVFD/vE42bPO9SsNa8L/BryeHWOyi01neDn34U
LRVvYfFZdd2CPShdbnYPjKj37BbF+mc//2AMknlbGYu/JQg332vU+G27qV3OZq49aQJXl8kYb640
5NMm4rdqDUKvWcCeVVv/0fVieOjG8KBi3YpYhKzIqZ1hP5g0hmimtF7Wzjci4MDg+Krn0LENZsUR
CSAsg1PpVxGAIazBQuFkWkjHKea8OnIqrhq7xyFPkj+AAfk1ZTIixRoNm+8dssxJ7oF+z8ZxOrs2
amJUsiQMoHve+IVF2MycmAfS8NiostY4GYg7N56a9MgZCihGz1Mv6z2nCgSd3nz/2VIQolvXuJyO
pmHdrXwJPkbG7SMHHYN0KIT0iGFvDbng97IVt7j03eh/71QX3KxuM/ZKj7yMgiuODhaN5mi/Quga
+dTxyXIwCts1CHUK7Bc4GivMRz6iLh2Ta25k6bVZFjoOGzqVWzvw7z8XIyd66OcygH6HDjraHQfD
4Kpk3hxchben6tfTl1X2x6njbOnoMyUKjH+3PO66m4duTMxgYdLtJhTvxKwAMmSnn59VLx09IoY+
2zmzMDApc3hachtJYKpuw9iuZE3F/Duvl95MaXgWr4GOBdAEWew2TQUF2bDj9Xk9M1z7e3eS5Qms
3DmXg0Y4krR3LTYKdsf+zrgJ7eo3OKVVEIRd1aDYqdsM5eTwirU9I+pmVe+zpwFVtiUM/AQ054P3
LbJp/jpKQk7URVT0CjnpqAiemEOoMv2qUxGKdag199zvAdVczgjx6GPttvt2O8FVfzlNmh29HquP
NdTXpizMqFovP6+a+agN3vQMzGp6abGM6yC3j3i9S0b85xtr1gK6Amv8KIv7p9YGA3OxbHfcudNm
0XG/GYWnNlkRkB5ieXWkOV+eEbRvBpay94Uol26Xu14alVqDKLyS4Th6+TsQ+Ro83/RQsRgse9wZ
a0vZQi0IMvXZFB61oLjqSHxmwNbmPx7RJIeZSplfBTq72lGvPortLNPFi4uLam7bZ4vo6xg3KdI5
N563/WJYx7Fv8S9USL9dKkHBGNS4K8tcvfAU5Qi+2+TmzzmsIlztieYq9aKrXpCvPZPDwBxPjgLZ
8RDyOOSqd1ykMFy12xy8qfnd2P6MGEtfnimTs4h166oP0yGX+LucNEt5qJ+j587fnpdeC4KtErzr
v92pvuNaMj6n0tM3UwqWVnmgIn2rXrOlMhEha91hXLOmk0p6n/H8agv5UEk9/2oA20I1pDtqfM2b
mWEZnwbtRo+0ppXqWydZk8ypSn2P5hqZ3350Ym5eSX4brwIKSExUY/wcHWiU3RhN4+OBBRGcOBmR
BJvPx6SQ18Ad7gCJOA8nmdzmWEtuS9wrehKJ8GxnBoqxo0onwUB2rEdND1E398deM8mbQsN0RLtI
R8IwqV2h/rbIug81J8F92jNVIsn6TRzMtMkmAcXo53UoA1JsvMp5ZVS4kC8WZ2n6ADEh/okD/DYr
VXH3Y85iZolUq+PbFejmlJ51+3j2b2LxYYKUjJCUI4sajQOnHioJnvR3b5b+pce5/xuZDGVxJtGs
TTzRyJzwn9TTOOwtVZ3lR2q7xufi1+/9QAVE56QxRIKaXluhwJQmN9i6du2BqZN7V3iBiKwiJi1M
kTlHdc+FAkrjBiBuMPBlaISDg5xc57dF1tjGRf54zuB2dqaVIbtWst8mMHMR07AJPNf5IRrn/3sQ
R+2CBcBULwSkgYCg9j0yDHDAyOli6Gf9W9bAPaPh6kR06MsWNlPgKZL1deDnQ+dU+I90Cu4IfevD
kCDZ6Ua8mSU1NigOtA+SwuwjkuFtYoInt4vV3wo5/Dv0NgANIT5sYP/7JsihP+Oq+lcFAE1DbxaR
n3ny6eijfP5/f8bjqq72qD1LKrz1mKwxV2+vePTGlxnrI6EQ+VOnhO+S5Q4ZEKJPoxw0BtYflLsT
TkryUedfNZvcqdSNQBdPAOotxw6OY8M49HvHJkPMINp8b8QLDrCURVQU1ecEfFwPlrqnwg5FmXVI
BhsP3VdcHWPi1zdTl77YXeN9klriEMjBs4siN0OF2FSRiRt00wR2cNMmNf3Oq+rWqVw8apPvakmN
MRrw7fg87JfK6d2N9Pxmn9HNTYoZhzh7mD4RKHlnGk0YkJOcXjEJv9FnnBidqVy3ue+87+wzt3L5
EmvmVz9P6WFlxNgjR1scdXs5wHqpc1uuZu4CV5GXT/7hZwoTragiffJ+G8qsjoVPjo3IvC1kScPf
4tdZIMLLQiaPbDAEFfaTCesr9uUAG257CD2CnvqgvrQOqYH4nDSL6aKCbNshamLLooAPCov41nI3
Be4UVq5+rLUKjNfmOZYovNjIHTcasgXaeN9M3vK0bWeEx0ejwrz8jy+T4MQhW0RlYbkcn/9qTWVs
oR6p9J2x62XgkIBYYErZL9Jyh11MYIh5dAfvyH52jouyimSTgSGD4hGWTEj1SIFGVki5cwQVUJ1n
HLRgzh5CKvfVjJsPoadnDRgNdcw1aOvyjtoAwQAxJ/TWdausnPhC1jQGgkDoxNfIq5YG48YCS0U6
Ccds96vH1gtChY6uiqe/U0oMe9vmxkvtLSnnOtoyGrj2YDa3S+ftMp9HAMO0DxzenPTRAvssqFEb
PKJKINtpa0vcf/PUnA6z78gnqmGcgqXb/wry5jxiTvyPzWxP7vpB16q7KV9YPS2mtQZZbbbPZt/d
WbD0X4alH4gfaP5QmcaBpBYmpUumu9fIwU7QL4ep9h+W9v6oT1ZC7KKNgFh6Vx0F8YW4pPicF5DE
4sFJcu9xerEufhLYBMzwOGbdkP129cylq6ZsmUqCDikTv4UOusG5J9eOTPIhO8I5y+DdZiiAqkK2
Wi7pL0QdMfMPhmjtvzQO9F3cKnfTMnqcCtY0DGQFWVHKXF5j9JPPFokKN+3yWhi6F7l5QkZ272sb
GOru1K65ekXdwjAX7nTQuTW3wyqBQszfRvjW8F07myJr9sbKxUjvDNaNCNq0FgAM7T3p4fDyNLM5
k2VJiKk225PQZGMtd+O/Y+3oZGq5wY2BuglJn3Z3k+x1Mq8zhvWm39bl1OA9b7tHvwg6Ip3pX2i+
Lz9PGSS7tHx3SbMy3JkIUZ2ius5ic3TKfpMnJCoM3XDxKgsf8ZBHGtlg07o34nTJiU10n2KpX1oO
y2cmAcHJE+mMVi3/lqVev+Qgu008rpq9dgfw/Bu2VRKnJ3feLN5pfCZEOQm2Xq70MCm0YKPRT7ou
YEQFkj2pj94/ReK627YsLn6BpmFp53zfNDLgWWNrTuVwKlz2fCDLkEiWgxp1NN+LfI/b+DU1JX0r
mhmHfAhIntVNa6S2d2Is1jJ1921TC7Aq99dAVksok9qM4tl19y55jQiZt3ESXIYsGQ4qzqCXxw6X
ErT4bBHuL70HMsFHNUKoyLke95VFknZmwK93tA/jEmqr0BiXL5HD8YBcvWmJNVHT3pGCE6hXb0Qw
l/r/NDkmPhQcG81Lbq2BagWzDx05LFn9NIwflpMQ9TQqdR75W+SfE9GEhybdEL7v/sr78a+0W+4t
F+QKTfc/Vcq3hqJxn7RdEOJADQMO16WmxXt8eM2RgxHOxk7sQBgB73JFQwCy1aZNe3ZetS+6zD+O
RKPp1BaIGtWmGoqoi5ET6gNP8bxe5H+Vm70KAg7hTZvu0qur1WhYzWYj3daAwL8aovgW/Uu2Rf2t
hkHbtn7WR2M+Nu+jF6OPtPcostQHqpmHadpsDUSq3FI9Nk7FUMaHIhvEM+HoGprzy2C2ZuSaPwA4
Im3E2nAdS3bKZDFDMurNxnJdYw9mRYbkOF8peMHwb8WvBpEnqAz0x4zd3bLT5AwSN4dLptmfDK9g
4TjBjuY82Z/SS1/H0c0x4sge24Xu73qH9qfMdT7FlCpWe98D9K3cT8hsSpjc5rZMSu7cvGzuA5Oe
hXljP4/MZ9lU/FGgVy9lr3pcJXyys2W86KO2GuuX4rrY8O+y/juTAXEnCADCFnOrWtJsGwdXdArZ
IWlWUaAKYGJ6sgMGUMfQ9QHfOB9sFa7oMcvo4U0G+4T08HUk7XGLCf81ASPZEVeC0LXoUGP4pEWQ
DKdNNqjgrBCP9oJkJB+yYvFXGMT0dsgKCWvTK+c01bVAsMHyiSyQU5bcVSM6UX0Ovpd5euvYXm5j
p1mXjKCiLGfZwll2apHCRUFqfmSD12LjyIhsmMYgSvS9jwjzqDwSTzuEbmhbcLeKcvqc5l8OTcSK
etOjmfiboexo7nGoGtVh/8Nqaf7aHiIZ3y5oV7Zt8YTBcS76oG/GUqE05kO5uKvm0irqc9OL4ILO
nxVhTNXemPP2Ni00tfYyow/E1u+VXApWZoKw2edSUmZlHWSbEsEE8YR+c02Xa5LZ08Uy0vniu4O1
UyhJNuR+9Od0yYiHWEwA7tmMMLL66Bdr4OA8aTdGOe44/FSRbUr3Mmmpe2H3onqx0ig/DtojfM58
6EkiXJhtzj8XdkletcATaK/OdLjbO9SJ8IB/jYI6nhzz6M4YcPOVemsRN8iMOJilv7N6R0OMWmpn
fXgKXR+irG6rM/azOCoE6ox0NxVzHznGmgociD9sxT61prN/RlMkTVedNGvvJqQr9sXoRGZJw3E8
VADt689mJahy3HId9UDGiR90Dj0eppNrjB8lx89n6QXqwUpE7oN8mnalnTo//U+45nj3FtbtnNS4
scaXXRpbVxWSirfO/t+lYtYAsiS+T6ouOw9V/ytFi7dPLSEAy7w/qW5Dd6nBs8JSNi3QHmNzpmZ0
D03egaCnzhYJIAJ0MHBYQEQfVvW39zw+qTn5O7XlqUA2DPooPj2Ix9QPDkNV5Cj+C/KLNGJeRoFi
gnMZDJAJf5usRAopjA1FzU0duw810uJFueUmsen6rReCgjV0S4dGN97RT3jbwu2HiGgzQsnIvDXQ
ng/aecyr5ZJYHuJqpufQy//FP4JXYZ5PdtklIWdzFbaOfQoQQ+84ElCqZyGASxu0CiS3U89JnkHX
Po1xRNiSM9AsA4LUnJUfAsR6E/miNtLJ/LDVnguOgXAa62uAZRekbDCjoBTlbp4lySWFayLIJKCw
atKzwah4Ez6JuQ5uKgdDV1Zl5tUjAXBJ2zukwJ5sAAYp2wHRWB+ZzhYk5P0ZBr66LvZvWT0Oh3mq
jUPdCDKBFpyJJRnkcf02aajjdcPLd4rskaBG4syjYu88gWiIsTIFRJ5Q6uLVcAmt3vSuFdM7hv7X
yfr5jkcx3SUp8XrQ1QcYyfjGvDDTWtU93YZVO+2IonGdzsEfPfyeDaKbxrz507sdSW9rLBSJtPnt
5xVhc7/mdhmPmTy6RWwTW21uMFzFl8qfrX1OwGEoCCRc6GxghrDINUUNsHG8rtvmHCJscKKoN/Em
Wal9oT+c5+meLxo5HML/5PfcNYnwIm6aD6UnaD0mxLIZs2M0mjqJWvtiqn/MDP25iklq7zrEIsHM
UQVnNu0i2RHT2yUnXApBBbB45qLeL7v5y8y0T6fIxSkZDGyS5EB3M6VykzLLQ1+0/wXwqJtp7v+4
uTTDhiFkZFLYoPhAIOr49yoZXxPNJ0MTzebBNyqi49qXnCi+cJXCCX84ETzi7Ka1Y77NBIdg4n6Z
NdS25tvZsLs/BwI2b3G7te3a2PvtfCHyjJ75HO88R/wVHdoN/l+tCuheSzWxF4V2qKg732Vapx/T
nVDyRDDUzL0Qxxig5OYWIK8kRhdCoTX/ENGVhxBwSMIp7R4VHDoxL9MxzlGoO2l3sJoVy656uaE0
gZPjZD76mcxoGG4Nm7r/LOjlJhYCqbte4usjM3ljZMubUxnZyWq673RIXiwn/TuITt+6sdvgGx7T
bRK7GGrDLk3uI/J0YGdmabd5IpjgjEBLEcyiVrXaPxIvf9ktR6ORxjPhuJaYJwI49kZfOAQ91c3O
NPI5ivWuAWV8SXLh/qb/u43JkcrhBzbrqA1XKx+10qdNOwFhzMjLN/I8DNN4n3UGd01z+h3F6JtF
G8x7DrquJInZTFeCXkV2Bdr/2tFEBIMoeJ6dgQdpSO6xJxyCgIls67NPacb2vvK+e057Sx+ZKkXy
CVr90D29OOeZ/5wr2oEDaartohGY2gkYWszSKP3gawEG4mxYXk31afwf9s5kOW7t2ra/4nD7wYFi
A9i4Ee4kkDWTZDJZdxAkRaGua3z9G+B5cS3LCinubb+OLOrIQgIJbKy91pxjpmF7MxjteuDOPcg0
+wwJFDsU9VKICOPYqzxlPWPYtc8Qz4uERc09TZs0yuKLEuGpU+OXqM39PWtqT/TTjEWwok9H03ZT
2RPSaCZLV7lv4HoUDM0tqO8hRBc/iS8oTJiK2so9dgVYOLM2bCpRfTRONWwShji8Cdk2dsO3xJrT
bac7NawMlWFdGd5qSnM71UgF26ihNdMjm0GWHJB0hjtW12z6VF9t5DxeBEtTiDpnec9BLE4ErwT+
sBwl8ov8Bi8Q01grDTyt1JZp3CLuFHTUO9EC6AZ3LYKKbm9C+mRhC30Fndm59pdVts+DAipB+O73
I/aEAnHIRBmBmF5BZgT4GUZEvE5ru9/bTnD2FaRZsUE2L0IFXPztS9VlECP1Fhv08otUGHfHkIaQ
aJpuLhHHmNA2V2NQowspKPdknp8DPdHvmkyl66M+M95L160T7LUs1a4Kxy+9XK8oGhjye+TCMvYC
i3fOQa96Q1pA/W6UfSHC8h4/2YavWF5x7dx64Bkfls3OJJ9wMxK9nDrarQ5Sd53UZEzME9rYSfP7
gyYa52iUziUZGsZWfUUMI+8OX5m6fWwCO6FJct3iVnaZaTBj18uDnYr6fsj6c5SkGPkH2bNHzV6l
pnc4CTFAm0jkkOgyVsPk6DaiY56iqZSTABTXNCy+Axq2jji7mwsf8ipPmJNoEYpF69LC8o5TwG/x
guvz6aa3vnNQlRF08ryFTYbhHaSH2QAZi7Wm2zg+z50fJ/oNrqzvBp0S5uBYJH28iXrLOWHBnFYi
Ms6jsFp6qVri+XngArtIbhTQ5G5QosrUWyBZ3cjtgcxy1aitemvSm/cYdbIDlP0BSbMoOssVfV+s
9blO9g09ehe5bJvG8R6mzMdYAgJB0oajpec9H0YK8WESDmJTNON65H3qBhbLSqk95f6T4Vv2pvTn
4NRYAdFX6izWwMp3rQiKbYG1oChVE9t9Sb6d0tVXoQLsoiKe2xMYzA+JVezGksn5kI2A+WoQF3ne
QBRW72f2696sDv0K+UFFlmJLBBLOcVZp/n6SoviIJb1ivyPU1DE0eku1fvSHfN32nRtOffQQKtFl
NMC+UIL4YLSQYmdl7e+oeVq3twx9MwgqOG15D0em2y8OBBVl6EFo+TX90hTL1Xjr92l2s6iWNpw3
LayGiR4DW+mNTaYditlhYpWF7aYMw+exN3gjzQnub9ZB8OKsWqrYoJNz26HW1kWKoQo0KxNlod/j
t3JrJpAbHxHmSTUDdJkWKgb29CvDicWxm45+P02Ame3TPIT3FOt3DA/vRUpZ342SBc4RG1NRKtd2
wpCdd6W6qmLOHkRDyV1rIXbIk8YnUQN7g42qtDDfTbZhk9rtZ6h/wPVH+rbIGXxTgSs+ddbaNAZ2
45n+8FULpxmfW45tsSA6qU57Qsz0qqo8khvWkO8VtFsieRyx76V0z12rX1tYIndqwca38hF5m/Sx
u8JIEZYaTx/oksvrNAuLAy6QQzfUnOZgHQpu4q2Dw3H5HNDUPu1qAuXZ61f5UMByy0r6T+DHy3wP
9xgkFANFNkigwsiP9/x5nh/6BOkJ6j2srlZnbSJyGHlig/kQCMmIAd+TLQaPzVN4K4f2Eua836dK
fSwyZymBE+u6NO7niXJWVDCegshOeSyCJ0LYEZyGkJlqMe4xr5k7bEhsTrFAGXTxL0pC6Rb0qLGG
kEkR/RJjJbjs98ZgUhmN8hAKllkoVS1AIQg2kIUJui+6aQ908GjblnZTx0rD+CDd8ZgSy6FVr5UF
3J9OO0wdOX3A1rQ2LXI7jDLtRWpduG+dyT5h6Vk3eVfvUwERGOiivo3UQluPpW2v6MXSzOCCtEEq
j2Fm97suqOiaSzhHijgMkI22WtWhHVSC9658qZXus5xFci+WcEGSYlfYj45s7sJdA/lgBf9oPlZp
hI+HtvytSod5olNwbEXkEHowr8M0M17tmrbitCrqMETmisYpK+UuTSsIfwVLcwu9iuLSulfxCDH+
l4+oTB2ktvgKzfJQQyh4zbGrAQI/VPpQfEZhf+XMBQERTn/bYuG8YbF9N2fjOs5M81rpYEs1CfkT
Fj55rWMdVprq+6yI5rpv03sIgWIyzbuOpnYzWhhlYUd6X7vEAdGFMkfyZGafhH7bD62S4sPLRyg9
grWm7qzslJTUYLQDuqcaMiI9p/BgpdAMB/W2GG0Ny6hfXgW6LDYALwr2IAX4IBvdU7hQBZq8RkkE
AAlSQeXpM9pqDKQmkZBjem8WwYat+4OcFCoAPQmo8yrlhqHX0Y7jD3qK/bmV/KUuoErhdTOQ68z4
I/xkJvZoI4x4YLCo7cyY+TX8a3y/cdDsym5s71Ja5UnPK4W+bXeXItbaDMwpNd4feVGpbEZoF/Ri
aNe+2rHPpBFwmLOkzODrTDRpcokVPc+aw9cvQWPScfv6bYGe7CBrUW6yniZWm8+6G2CkQO2c0cZE
h6s0iwa2svry8PVzwdh0hx1mY5Szj7YW7n1fsCP/OmZjT3A1lqNPPiL4pgAPhycV0QaC8a/f4StC
Hfr182C2iYprkP/015/WJeRyESDlj/VAQdTGL6Yf+rsRU/lItNIhbGgt8e7dC9lahzrssRkGY+DW
SK0PemCjvmiGmvtu+fnrd2WtE0RoMjOuxuFAu2s8fP3u6xegnXG26oSGa8gWQN4g0dEB3Ve16j86
SptfR0gQVmJqzCeBE38TBUgRjCSUuCeR4UNNblZTgfhVZH72RF/UjDXrKcyH4AQLf3ltR/aT3pN7
bbeEaKHV2tpZLZ/I5PjI/Mq4aYY2uKpGqDBx79Nsr9SnRDJeqGrrLQ+JsWmzWXtSTZ1Ri4jokiw/
VkJ+t+n83VRRn93bOlKm/G3EsvNk0pi8wgDPYrn8mNFe29ShX7OO2PoTPZ14hXR134xDRsKG3zzG
8eNXTzLthQ68GZvNV8eyngMHO1GgrUiUmP+6AH5sfJcdHUjAvvGVYVNAN/3nFJjRE+8z7XrO8cGk
+IbqzuhvRSwoSFral2GVxU8m+Jt1FZnFjnLMwm82qljxQ5rXjtEuGzYgNXjtHuPh/utqRwk29dnG
GPP1o4FBaY2uSN3iGYjUsn+iJf1NT4vxpk/V4qFcqFlLw1QZ4SUBJHPW4M9aV1rsUBImbPhHDPJh
80zf4zCIn0UdALtDoTZURXRL6fjudL1/ahT2kvUEBbeXyEzNxeQpTPg3tpVFN0VVy3uC0jx7+XOd
JsBgjgyl6BR4gryB59kYMc2FWXP8+jGilanOxmPYtNU6x2HjAnCwV32p2M8YciCEtLF5YD4pnlNm
PPxp1OiIfPpg29i4KwbyN8Z+SPc0ocJrTIV4h5FmvbD3P8xVBEExjF5aqQHpUK3JDVpQEiOOc7cL
2yNeLvXSGfF03VXQqay4lc/JzMZVUwwJkMSSz3j/80aoT1aYDcdosHVqjMJ5Jggucas8Mq6Ic+ET
xJFO6VPskoj0Bz+VK2fu9H1oD+ZuTIJ2TYvDcdmPs+505bwBJ76vZthMgW2Vt7pI3/TFHDtIm51O
Hb3Knnwg5N7BawS+nq5w9JxF+g6T5C1V07RGN8O3HvbRS0RL3O0ymuFipMUZtEdgcKkrsclCh7Fu
UJwCUKjxVzhTvqPRQHOlhZdQ9J+NEjdeUczzYYZvg3jKt65pXmNqG6qD3+fGc5VJ2kQxE5PYMPVn
rZIfbTHhaeYz3sVWcxd0g/IAFcvr0phqT6M1quspYgKiYoAXRCobakTJjKnX3DGXhoHqde0oDGx9
FSQSGqtkgvWcrL+udTCLxptx/+Aa5dJnRIa0ZXrXDPkNtXR9JVvVoYlrintfbb2aaSJkJockUIsH
10ZqbCuJ84JNonGnaFywrw4t2Cq4k/nIwNNcnqcqHa6xrOR3WIYesCJML+HM41ChEESe1iNOVVrl
mbeZ28yYi9II5BArAaP/5c+rSoELoo/NlUp2yqM/ir/+PNRDdVvP4DsNFoUkaarnOYq+Zj02zI9H
JExE3ipF436dmVZTsseiDAnoNexH2tqIi5BzZ2P4VCp3EYEWa4V1fGcUdUvKUrWy6so+SGcJVhDO
pbUTHLLT4NCh9a0XXSXbYpx4NiO1Ku98VT5+/XmrK4KqQssPoVHnTxmOsAAt4Iuqzm4fMqIJRNmt
g3nqQYNlNfucadj0WbePzDJ46OhbE4kxOm60/J8YBjBObErr2DfJKTb6/E73/ZMNX98NKlM96j3b
n0EG/Q6r5PhS4AQnuBbLvP/QZKbYKbRD8Z+F84tRJLc8IzlCIxNoSWncRVP/bWa3rVN2T6JgqhES
HSElG/Zuvpsa4EzMBYKVnIbyGcFyB2ASBRrrj+EqXUU3wqofmqca4v9zisIDrT2N4ypn8fR53Ex8
F1Cb1Y4w6u5SpIyRbVrzjK6m4i6HMapeh/F80SwU+hZETC9Xq/YgLZYrLb6ulADMmxF356RloZeh
fk5qFu1+bL5BHDZfEnpmRsN3pzR0pMc8V3kTdxM2avYHES5JVvCNWqEgaHr/jkZLCywP5E63fHn9
MjbuZqe5tqLAOuMSeyFRI9yqy7vUKLnHDbGocyBx8NaTL7HyPWiL9Dnjhb/vVC1ff/2xGnZEXlTd
BdSJhI2Tw/Mv3miyRi/+lJauMTJbDOLefkj5eHo5hy9OaK6hsRBlK0ccUb1DxyjYibSDEc9Ah2XD
nvdxRyKnBpXrGcU3To7l2us64gxtsUFVvDZHwca8CASQmkB5Hunu7fyWlGf4KT7++u45jGn0zZ01
3oZG+G3O2hsa2QyrEbXAWgMSgc0PdkuZRIAMOn3jkBC2giLgYv4pXqoAi/icMADMxFi8KMp0yTSz
umuHITz4FmwZdjI7lMYUJzp3HVlAsyHrnapo+ctgYrlRruDb0I6vKoHxqLhUDZy4qbB2oRZiN2+c
+WXq/BvfSKpL29X9qWIG7zpVPxN+NEM37HPEl9hXLgaU1a+/XwzttRINocdi5hGRh8gSnzTr3/Ow
otWtwUHAX5ZOiboe9Zz+g1TVZ2zgFdkuVyDYtKNuG3JX5Ny/jiP35njIDFpAkcGT3FXN7BnjABnT
NN5yLGNAgJcxJk+OEmIZ7orHanjsbXAGBfPRA8K5kefcbF+cDjUnJRZImrcyMJENqKlY7Dz3TZ+x
P4qtaV3DN6BFqL8oeUSVDfnj629OvXkJ0goKtbzPevU9zgG3TGjTi6gmoFBJjuwGEANE07cpDr3Z
tpKrvmfWrbQU2WF6LHQfwf9QPBlmNm7CuGnXEZERK4t2GOUaxMreqF7kNNNOiIW9A5HwEUWoFYJU
uzBH50lu2vhYm7waROx2jOyJuimvGOtau3Ei0SvgXWbOGmceY82IeJzTqq13yMmMdQnljI4SZbid
MiINHbbLTlNgy0L840ZwUV1KqXxV1hgvFEmK4/Iab3ETdj0XVxaOPIJiNe4tYz58PVF2gh9LSv+9
7B00tFmyzfw8JidXzPSg1xraaZwP17M5YnScZQ0O2783I7hbUShdXiMRXW/DPkZJ9VDmTXsn02Vc
q7FLV0dNe/Gd8hwHOfeYY68cE9Xsgsga2BzvtMZ6tDq0iAzhqVhSjAc1AX1Ut+gaAmuX8omGZXog
9LBfR5N9N03CzesBHSOdBnZ9UbMe6nEkpjQ5BsJmAgwHYmwxQNOrlu2YXMH8feRZ36Jre8LW+QSy
gjBMCxGWk8/NtQ9mZdV2VD5ZPUI1ZNqfq0btRmVCC35iiWba8+AXCtkfyndKPMhEsuI1Kem6DyYw
UdxvoCuq5sEgdquRgXppRcGzqTJA6BLigjCnApYx6u2kqsk2rsj3RZjDG7ittuygSQ1qVXWfTUBb
GypjttpY8cUQA8JJ/Fc2ctdY6cjnsMYJU0Z5LRIz2yca4t3lGssmSl/qNHoPsQvgfU8PiH5OosXU
wVN9iGeMyHaCMsKUHg1I/F0Aq2EBknwIapsDXdUZ/lC/X/p3zAwj/UFrFUpvxTyQaQUhSXbiNJTQ
CHFgJ6B62cwanflg8537SyvDacancvCLJRWW8wBd/hTasLD5qhJq310o6iUXrH8CI46uOYcAF+BX
5IFdhiyFkvToNgFJNKxG5uJQGG/CmcdAEFNB0y1XeKWyLOrMcV+FqeHBWUzbE4vnbCkx0ysoCI32
wIDe2AQNNFC6R9aLVJbsL/sc90p8i5gsP4UWFXms5s5rq2mPQZLkpFKwc1FZxteQErJlMd61RtWz
BMjRy63yudbUhjeZkZ50vh8lRnQYzvTGzI5SCQMw2SCKCFeNU+BpYDGSTfbdbBU2Jnpa79K4r/EL
qxgcRJJ4eVcAKFSpC+kCX/NdXzE4gjdqzpihyKhnP2BlkvScsJWbWclxFAPXvSaQ53sGTPmgtNZ9
gF/5XHKRV7afnyqNtcgeGuMoq0IcYb430NH7QwXm+NXJZLyu1Sk6aFHS7HlF5V5LYp9ThtUqysbq
NustuZ7ME02Yfgeaqr4sPn+WbkKnymu9V3giAFDtakF+mu3olgeD/YgBgpzb+D7LEbpa4bF0bHhN
5is9kAkGB0cJumvfB0zr0yvf+nNEJtBjmw49tyZhW2ZR6KdiMZnZ/D9O2sAbYAiUD8cPPdL8pi33
37SiGFPdMoyjtco/gDb/Amtv54dZdDUZGO+IRyEfiZdnE4Lj8ElXpQqsV53s+n0suu+MXAc4H7YF
oKBh6lvsHKp4dwDzsAo7Yj8qX2PNUj94RbiKyRgtbVASd+FuVqltHcYHq7LPQnrm6RuO0fYGvSEc
4169XwRp0VJLdIj12jnFOMb+cvZF/jp3qpvbzP8zi1fC1AP1GsPmUKoOi7NO9wk2klLQ5xQ1G7Gu
Z4ECLWqRG3KgOcV1cJRvMVv1DVN7cBYdYsoxJ9mxyoFpKDJ5A1C1Y7QNGRsIMOi3nMwwAiJ2vEUO
GolIYM98iP3KHZjt/rqWTbdS2B2A1USFMM13VtVop6oPdJRl/I68SdBZXo8tGUc1tJtZwYVp5JHJ
dJ3XPGNzJjFWvuu10feIthN0/hTc+KGVvcgQJQyW0mKnRO1Tk+rkm+t8oIhJciGavVC05p5cm9aL
lPZM0U98IU03PDUwYjtUuE00vOnzsMgiDkoSGLDAps/C9yamyi+aD2CXZk3IlIGIE47HbYsNgp1x
pQ2sYHHhKSlNYo2Z6anCr4iZGJlmCezqlIdDvjXMPl+DoEW+RqGuMHDZ4m9EUjwkd19nR/j23bJA
Gnk/HJVkBH5pMaMxbLWFblyhX0m1u9JJYG2WAc7mZamlfQcMuHbJoOqPss+5qSWNha9D4IQ6t4bh
SkVpb5N5sm6nUv2oiRF+MQjeoLG0ko4R78d0IICCsrTAf80mT6GoXDbmOuDs1de++19bxAR12FGN
Z9+lTMmqcg83JVo7McV/VzSDZ8OgexmrhCVHluZ1XS9k4ACl2nJbqRoCySGjwlbJBNyOehm8mIFy
hPk1XwaGpzhr/HybR1ilvworiOe7TEFiTsg06g+iseGzOqtAHniufTKcb6ccL/s4+poX956qZEc6
dfba6a0rqnzU1W3hYYjTdqLNi21Z21cty+dxlPzAx9r33UeUM+Vg1VyimgX3qKHgRkI4Cfu9QyBS
kOSNsxRNS6pyUm1HIhSYkaLjzxU7I8qwrztGFYcgn7ghNNo9RYjs1Q+r69aOv0PpYx5e0odQAu1u
7geBz+LTp/mwI5doM01t67Y6bOuOTAwzYagVODWQrZ4GMe+lqPZdrPeR29UoYR2/+J50bBxpUqwm
BErbMFTyLUM1XMzB4NZQCuUiy8ppCfQtl6p3JDpNgx9pcfGNIw6Gtp2txZjOcArXszTEJsmTFyuJ
MB0xllu1ZI9RtVnnarADFzjWC45y5eAj4qmzyxw33H8MtehkccmUEn2QabHmtSP/UExRZ4d2syPU
t0a5RTsktzB6JorWbiIu8g6QQqxNPAS43ICB1EjnVdti1MXr1sIb5QHK5TOkKHx4SxnIoGd5VQNm
YRhSEPRj52yz5mKft9O2aCNWgVhCWvPvxlJ4Ywf6piPY9sjb4AHeNfYabaKYzUmKMSO2pKCW1gFd
qhcDDFlesVjr6YSCA8y0C8rHk+aNMiTjOq6CclMqIzYV6xkZx91Y5J6aQN0w9SHxwn2QWAhBGIDP
SchISe9O8zIJUrMavpssSwTDrRu/ytYHh5KLfNnKIo3VUUXFy8QMSV5IneGmxPisXnv0jTgAdeat
YfmAu2Uwelrn8jA45lsPco7i1d4x9J8H+yKCGYXBMgUrjGIxmJorp2x2Yxbf9sl8xo33SOHtqWCD
iaJ9FQIbcxH4p35K9nV3orO0rghGkRocSpGytxmTD6yQED6iAGJGtpVdq2zIpdZo3OGPz3hyVfCg
DnLMlZ6meESrW79+J62AlFR1pCVpGgdZtDu0c9naGM1p04QMJxz204OPUJNkHEeFTWxW9WZIscv1
7YfM0R7mo/GGFvzbyNu3NGJ0StghmaLc5vERLH+xD+P2yUCKv10Sp9csJ+ST1qR1ZdWRvOceXZeD
KIakY7ex2pHIbyTmUwgFWMum6SrPx32kcbVMfzD24UjXOsYuB8FTNTwEauSc6ZTrnMO4Kkl3NmV3
LODczoZWn+I8QsuvYErQ0nQj0v4u0xg3kT/mllEE5Jk25qocnHVvhMvHUtdp1SMlnCFWwWkhwXLp
X9jPo0jfxWxdYWymJac8U0F2faHDsZjeWCiJCkbj5EFUGFfMTp8F0kakU8Ea4NzMzVxEvC4N1x5o
FqrYcZj3FIRnzVu9EVvdHgpE0NxMsPYoMJvRC4aJ3rjlawzPcEmjriXvay79Ta1np54so4MBz5Pl
EjEz6ysadD69VZZIRJcvmURRGGdcE8tCDW7N+5E8QILSzgHrvDISqG0Cy0cJeUB4/GhEmk9TjlFM
wFu9e8E3ULvV9D5ECkDupOEWJVMgMYlsboPvbZTT6Q4n2wWeRIknw/vMDxB3oobZWEXerlCGT4iz
5nMZJffDkG960NBb0dA+7g1kYTQGFVdtlYridws49lI6Y7QRNFi9osUKNlPGxaeg12iw4dkcrfTQ
p8SFDbK9Yi8GZlQSOY7jDZF/C+XJr2zWUB0ZvI9r0ZmkyjDYhPVe8N4yaRdrSn9r0yPYNlX1WdtK
7SYBSBrilNpSRTJaM7eIqWJnQrDVuj0BEPEI6mKgYBE4a4kPArrqVVx/MtME56SBQpJj9ej45taw
DELp63up5m+NTbiJMN5BmnXqlUVBUBnoIcVobkxVpWqFW+ipxIBPJITrNfr4qPyw0Z4gLsWV6k9Y
HHxl71TquXCAhwQM2AUVp50ZDzUYGYbgx1JO9wkOAZO7iDuYd0qfARGOm8xhcKTGcLwy0IViegTk
JtP4uTSpDLVBA9MWIcSX7Vs2NCTBW3mJzEF8mkoI+dRclZqqbHS6CC4Y/mNlzPtgDtcR/zgNVFRc
vNhLFxKjnL+lgXlJx+kb7sl6leZMrNBaYzOFX09r/8MgX2q1K21JaQqBgFmldd0B3pR5GnIRMZdU
0IZWKO6nmL4onS+KARLzWDxCjO8zc8H5fTLMl9Tp3hKQd8IPPpU+41/S0B9HBqfSP5gjXgl0HIYH
3hiL8/xqWCz7Yhluwp9g5lNsBcP2K8eyCQFCLNsqTQlgvwjWavCOWqQCMICjFu6WWJld+ArUjZdZ
rHF3M63t9A5j65x5dEOajTFI+AKPtJ/cSDglmmAcp1rocBtWzVbVu3g7W9mh1C0oarZzR1KEmxEV
6HbQl0ytNr1p9m8Cc+m5SudOzWg/SybvvCUHo3JbJDTZrZ5gXe+thcy0IbvwEPbygwnTTSnz5kTL
btqnmXbkoUMyTxPeLL/xN+DOwaAP9c3cYIMqZQzBnAqTle59LPRx14Cv63WrW0U8lWxsFf8qTNYy
QPA+ySDzRAKOSUpaBsWgXMUphqcMETHTlpzcVo8rhAdNIUEOI02myGlnWCQTxFCM2yD/SBIj9c6h
JHbxK8D2/+f83k/l5z///lGgC6+nu88gKnKievMWrfD+2z//LtXfBf1uPr991m/t57e/XVr+p/lb
8f1vp+ijLvLPJnr7+d/5fwHAlvEP1TAtneAzXViq898BwBopv0I3AMwaQiJhkiTvsr9tw3/+XVP/
oTp0/B1L5T8YutD/lf/7D1W3dBYsVdiWNGzN+p/k/+q6/Pvfyn/F/0qVrEJNszUTabwjHUYw/PeP
N+Izg4bP8X/Yz5vOWCjR2UZoKU2UpTnyhx2aenbNlwSrhdmo0HiG+KqQrP0IrJSnyii2YcTLNK96
N4mfnSp60wq7ox4oPaAYFwfwkxE75y680oM3zQEPj3ZcMsZso3U+v9skak1hdtEKogS6khHD9y69
TYlYUokcRFBIXTMgxkeeX+QfRvraNBiJFw0/mgBFwPRSqXInZcOen7As4ASGtadTTc2duP34icdj
RVjXinZTSNbQjMlwqe+dU5h8MzUKHT43SKkL70PXnNLLrGG5FXfpwiDOa1gqPhtHTdvnuOWc2rrJ
Wz5+mlNxTLFAXgVKKx4/IyXM3FacdDl9NwBt6rrxmvjBOw16U6NVNNBHP/faydEeYL66oVwj7kLd
T8IMnrXoJgcZMyGT9K9M33Br3s3BcJHpzZDvMbKvzOlSitsSHME8yIO0cQaZnWdV/pbZysqsffLd
AJYUpk7tAawGjq6DzXFJkyDzDcnpbWN8NkyTehBLps6oY+ECEbMYq8mmKHrSEcYTapnTqHZ02Eis
KQv4LOmmRG8edDb1X+LZwx3xJ541P7ELe2hRg+IZjrZ2/wgGZRPpTogO+6UHlZtXdEV1uzr0cfFo
th+0aVcOImujTi6NHu9G38o8sCDvZcF/abP3QmjPFZbR0fYVN6rFdYK4eeUMyY3fdEc2Xd8lRpTB
WOPNS2yCuqpbIyJvo/8cqdnhBu9Kfziaffls0/EF5OE2fUXG8Iq1eZUXxcZQGxc381LZkxDC1gbJ
YUl1CIZfBMtoI2ULxbBVfyv5fHa62PugFXXwVvR0Y9JBk1oNfYsAVIuxuwla5FoH1tmmNWYJ9H3F
KiMcDfswWVhHklIx6yke+5kypUAeVIy+ams9mzn51r1xwo/m/rD83P71mP4t77LbIspbnsfl4fz5
4RW24eDkQ4trGca/P7zRaAVmhfzpHORPKuhf2ZNur0+r2pqOQZvDnbxNQcH8/qDmHw7KgvbjiiES
nIEqZvyzGeToWo5lReh2dfj9QbRfrUs/ntryKX5Yl0p4hoMRc2q0cje9pEQS1Izkm8G5bSANhzOp
KnlPq/Rd4vwIrXsrf/V7A8QiAtPqHXDJnof2f3PukuQmS4hl7f4pLN0xR1oVEFfOXfPetxcIiavY
vv3DqS8X8D++1R8OwuL/46kvsiM6t3qEo5SRrTuth2vjyBbQWCmv+vO8BsYNr3T3+6NafzjoT7cS
EVqOlSV8q1a2deIbIU8TfVr7/vdH0ZZ/5udzs02dKHAkRNy2Px2mnutumI0pPqNh8mYPoXbi+p7j
khMEnt1VvO6vSuZj/K/gs/jFI/LLG+nHI/50uwLlSOeG1C6I8BoynBu21Oe2QMCvxx69Ta+Du1DT
WsIixnCMjAv2O45ebyIUGxleOSelM5/TkShaa/OHq/Grb/rHz/bzTV5PldEy0Ty3m26tbUwsdS6u
iZ11cbbWhkZveZLXfzjmrx7fH4+53Ag/PFhKnki79zmm/0nn2nke7tINA0JCkU7EHUhX9bINbln5
hydHo5L67Tdv//txTZS0jrIcd9xARdhm226jufjJtvb+92f4pxNcVpYfTjAqbbgwI194ogOG5P17
cMq73x+CIuv3J/NT1dTYBdxKnOfnal2s7FX+Yr9nrtibfGvxmTvZzV3X9n5/0F+tiD98ceZygX84
rzQ2S0l/Jj6Hw3joBzoopL/KJD8pBp4YPDv9nx6dZaH5zcNq/rTaxckAh8LhiALB6Eqsg0O7IiSe
totbupH3p1vkV2+zH09w+Tg/nGBV29AUtK/DBbt80+6GjdjU23j7++v4h/vD/GkJokc+65XPYYII
0lv8LbaActCv+P1RtOV+/s+LR10tDACtFNr/fjZ9gMIfZFx8jvfkmDIR32e74oz0J3JHV9+gnH9G
D3BONn+6T7Rfn+B/H/nrSfzhOorWVC00ZfFZ3+IDu9XuTbJsj8odLbGVuoHWGYPofvHXvz/hX5yv
rloaWxlV1ylGfrpZAEtY5DNZ0RmF38oYnm3j0wwKpqb1WnblH77DX52jrtrSwjbraLCLfzrawp2p
hVrGZ+Z/37VNAhkKH6KXuR3+zGtjWqte8DHR7f1TXfKLJfvfDvzTTWpEKdEJZHScSYS/HaySIEcV
c+X4mSz2BdpR6L/IQvCL/ZLvmI7xSQN90CnnCXHz76+49qfP8tOdDM7ZH0TERQgeuQTNKvfmXQJ+
goeUGM5b+Bjvf7y5frEK/dv5L5/ph5srDq1+wikPHmrtb2m32vahcBW32SDPWpEBywRsQwzH5Ol0
OJ7+ePjllH56qnSVbarq2Gx4pP3TKedmXBJ4T1m4HH5hDTIsdUmjvhoRsawYyDme+qc35i/WJY4J
h8hEwaLq4ud7TZ8pZbKJ0qgkB1qBVoeFWiHmUyk49ew1RQATwplUC2Ovzs+5zr6npp2ZlgdkSe+C
XLIweTICY9PGH7+/BfT/uB4EVDgaUApT10xkjctT+cPXMaEXqye087cTkh+9GNysEt4MtgXivu3O
hvWENmSvA51RpvKdrechJRLDR3lbinJXFNV+VrDUMt2LANP+X9LOYzlyJEnDTwQzaHEFUlMlNYsX
GKuaBa01nn4/1M5uJcG0xNjMoa0P3UbPiPBwRHj8AgG/TRb0V3j5YCsiaFukVJbOPNNsfVnB6RdD
C5uKoqVo4lS9Tn5xjgCIxy1eP9YrVJV28Sr714dTvFqq9N9ydRZqdtSB+lHKKAJCyB+TO8TlOgAA
BhmToe6so/6bQ+G+vB7f69Is5Gw9Ur0Ig2AaXd+8mbm3iuniptkHzut7niM/Ql1ZyfEkq077uYt+
ymPtiJPiTKgiA26+LPyabxOgqyK5YdLc0XVTlmdzbZQjZdIylKMb/Tat6D6QhfcIPYZVE/5O+386
4Z+KE681yVqWCkIPv/tW20nIFaDIBsEtkHi4QoRV8tWl+v0tb2e/bLY0homEHDpMylEUzHtIE4cC
KcBuRARWyUCTFQAG7gbT3CuxdK+Diex5gYloOS9M0LcKqqsSPS9VptmGvu/8LDC4qpklhqkcJWPf
Nb8qI3rQgJwIqo426kizOEHqPAGYg0DjKF7VCS4iQvCWoS+78Eu+fbR13VJ18FaKKqmaNt/ICAjx
7hPV3RFFro2K9Lddo9Qntj+BPzq8k6JW8kfbCYk/n0euGORto12HDe+8/Yj8jrpa+EFTpn7Zp7Mf
NOXWyT5FIUyQ9T7vjurW22mvxX1wFa/aXevZCIuthhWYu2wTb+UHs3Quh16aitnJCS5aGLpoZB1N
7a3pNThpNOn6+8tBvn88v45PnR2nu1jEP0L+v/GhLbCG/VavlO2wchMntFHQQftqvRD1W/WbRZ19
SyTRxDRJJap4CHbDJ+nkcOtyrBf/sFRpv+f2l4yaesinC5gqTdMHgFCOHdDvsv9pJgtTOO3RCxky
v8tXgtRauVF1xwZnb6h79GtsPbqT/GJp1hYyQp0dOhDvx4BXYdaq9bDWs23MQa+ARGgPqwKN5qvc
cbDQCRfy8Oz4DHrtlmJCa5x/qYC8BH0EwOSoxjwwq/E6Q9S76N4a+JqX0+Ls+E4izaqhqXsGqknx
tPnBIYS0fbR/pjbk5SjfWyFT8p2EmX2cjMyAm8Ct7ji1G8ZVfWwDe9rV/ipyYlt9G94kp9lz0/u5
dCdfDD2rJmmLRkPSMkKEyYG0qap3CNXfKg+R8jremEce9tD54tjoQiU12g9/XKsgoDdLR4Kzm+Jk
Cma1xa9GpPymNY16cCPih9r1S4Vz2lfftgW+m6qmIDVGXn7dd7oPDAhy3zRU4Ve+cfdoIdnKb5Qf
aG8t5ahyPnX+RpttjbYakkHVk+7Y6rItKfXaMAxe9flEiIGdl+haIPHl9oFjhtlO88NNowUbxRgP
reZCX8iRGPnBEywPJxOg6RFBQicAmSaYP9XhOea5QlQDgL/iFVr1LwkPqHlfrQVa43ijgeTQyVkM
qEI4I8G4mDVnq+XJVE6DP/kGDfX/fYPgjq/qp2aLTK4NH+ZB3i0lhrS0bLM9WBhAoUPgttQYfLuM
TXA/3ZdL3MccoIFXSzeZpXWb7cVUUGs/E9kQSQ0nt9GfAMs7BujphT2/NKzZxiuzDgkQka9AvA92
JkDZjblK9ojmgVLgG7fUw/l+AP5TY/7m42yDda1WK1JEPoJsw+XrobrP3vsr5aHiIQizHae/gVyA
ff2P/26c00PuaarE4xAXrptOyxe3drBDJMamWzXYOJqv+ZYvfBukhdScHm9P46kIungJhnvMa71v
bjijOdpWWtc3gGeWYi2soTn995NtgPLMmENDYY9jVPGvPhzfPiAqDhD05XhLY5tVMJSdYx0E8lTB
pA0EjJ2+j23ICbvlZtyUDheKpTkrX6HXdmbgki4gLZDM3xYUFa7ZtjAZYnX5qwluvEqrzeVsWdh8
5qyuJAUKAia35aMQSTcoB6xyHVqNtRDl/BHzb/kyZyWlEWhg9X9yhFU74Pgqr/sdJMv9CEfeqanR
N8LKXF8e2/cnlq870JxVFgQgAermTGnxO7nF+UveeDfQ396wWpg6MkfpuBDw7E3hZJizEgMGq6z6
jA8evbh1fLT8FUYhTubUu7iiNzNsZH8trfOthQTzwtaY/vQ8fTRRURWFBoiFMNPXnZHjO9fkTd1i
QdpDDcRmFt40Cg4J4pkauugDzerLo7WUcymrEVLTLclQCfs1JrflAFlaqT2mieJg2XxT5mOPdSWm
hYPxktevQqivI/Uh5/IYhdUxLuS9VyhbdNknP85NwSNLp8MMBH1Vhy9+duf6IiI21zxT8ciJjKWQ
A6OToOGI2aqS8F/R20mfG2gC+P4GG2ZscxApjTC1QamufNBG3/Y4SploUvqljKAR+mBAZ3sa3A3E
CLkDbJZCxRKdDLSVyaS0vQEt77OSH8P2J6g30GlIlCpXknrngrnsWiwoYvBviLyWaNV3ubT1Omyi
/ety8F46Tbe9ErMJnv3zIkHN1N+xbNvEEncKyAAh2BZDZnu8Pcd4RasaKogYP9b6g9sCcmihuaV1
tKXVBnDzs9FdpzesFayH56b+bWYKessAqY33vEnRfBuexkR7zvzBjiI0bEM/XAtRt1Xg1In+Q4tx
ll4Nthcp+7w017kAFqy9lkd3j6IrwmNog2DObECpgl4DsOw9MgLMjcudyb8jCytFaKwWzGuc4x4k
SSMKbXNUAUQCoTjDkV9HAUuHTq6vYhRTglx1sGhxZJimtHrW3WBw2oI+iSrQ2PChg969EhEs5OF/
Jeo+5hooMaFEbEbvQiLvPLlbI0TCNTPfN/oPqCtoiStroXgce/HVy9qbOHqg5QLvgzsVeDhNtQcD
pYMK2RglOCp0Ke1UFu5CT92Jg3+bB8gHInzcg/WomFMTHdRE2oky8McExc3qOStw47QidL5/FR3K
VCOoPv92SKo1WHSkE6O7Qqtv6sRELVvHe5QOFcrpQ+OIDVLJcr2NUcKNh/fUGLZVk6+FGCd2+RdE
a9vAejwOn6AIbgtB3KFcc116yHZ6UHRh1SGWsa/TyMmVH7AQ7hC93tBuAp2HPKeFEEGbOTngaBRg
EM168wB4Nth6StDWcrPcZm236iPI+hJaoSWmAtxkQ9hZWu9uM4xWC1QEDcXbdH35CbAZBjMSGMJz
JDzoyEqqxoveTeqSwbqqGpCB+VacTIMVoM2NawuFh0VIuI8ntJGS1j9SH4h+r71MDFhVQehnF4/3
vfTcmL9EoJ5DHN2osvTLa1CRqLV9qeDkEPRofMlOph4Sq0VjQ0CSz7A1MUX24KVPm2MsSpu6hcGK
CmCuVy++0XzKmK3gJUpbkIVI0HiTjE2iSPvRSD/FMt3WKojDodvL+F6q8NnKWt0hgrB1wRuUQsDf
gv586LRX07+RpdqO/Y/O+5TUTz+cuNG2KaBmnUG2MjC8bYutbFKcEvnJRXsiKjgEBuWr3A1ACoC7
tMK1GwAxTEg1VQdoGytv+vCz1deW8kvCajHD9jDDkqP3vFWHyq9ioMOixyCZJ9XcjwT728khoVfv
a55CcjTwNajRVipxp6M535qrchB54y+F6H7Mt4N2g0cMXAL0v1z/it/u4xqDUrwZISGdTzIKoI/Q
pdYezGyfYUJURdxhSthXTVvtzPHWpQoYYHZRBnfC9B9BB+qOnCXyyJY23mDnUqCf8+61m0b8BGK8
L3kAK4x4I4Q3anGlN3sI3br5otPkHhFlarFfCbGQUbuDpPRbvMjXEZkLRWUjd/cJvqPlM2B+tzc3
tXInFkhbUl8Rxg7+6a2P3rsNwtswepdw9FTTlzT+qAXVdtVJa/ctGBsGhIbYpyVeG9KHbj6X7lNU
cqoBdd7iriliJwp9AT6wIzfmQ0OBAYKOSpzOXnpxdSASKeDrorENzkSaoq2Bqj+izA06YSKpPFne
D9W9CTENrYZNiqRSVKdYzKjohKEyr+E+GwFKQswtwCymw9YGm8QYTeiMiEETO3qG97rkblI53OJg
vzKQoBeejEnCt8t2EqYiIRs2BZ2rDo9uKK9VIb6l0bDHgetVQniqYHqzQt80gNIB7619GpUoK6cA
VYUY9FWmvIxqASn/GS40GvXIGTbPA3BYaZCvPEy7R7+1O6MCPObvZPMj1Q9uhkLFW4LmtDD+6pLM
FuLruD5CM4G2EwLHWru+967AZdX41qnVixsVb1WJO+WA8COYYCn8ERXwJSue3+oXvcATTmGrSZxF
cIlo0KsQ4YHUL5aB5ShlE8tb1HrfO2V0wCTeqp36w9KUdWNydQ/vs+F1xIyh4DotGw0s/moV+Nq1
isKpmUXbUc4RR4F7U0z8FiyR836HW/TelZQDDvSHWNlreuxgPeEgtrkeDO+uLB4E9BnbycgjfvPG
xwZ8Xl5QJnAraKmCUNzXI7OHJOetQK/LDG9igwa04Vi88pSFuVEGjNDFGx9FM+SdN9nYgQl2VzAx
FVSQAIClbz6myQWCwdWhU++AmNuW/FiXt1hoOBq4OAH8YWfdZ56CV53kVDlGaApO5e197/m7dKLX
iJiNIHiaPagmlqZStiJBOobdyjLWxqR0FSId11w3EfllQXVLNRRzJCfNIlttNgofZh3wdwKadHzq
S/GAcM8hslB3NGQ0xIBKtgg9qnsRHXEF4KcAAG+Q3TVvm6sY7UofkWEreJWS1wH+gtL8hMpki0K9
QnF5L0dwy+ivFNGLmXM36jNeuQ4dWpR5hVs0EiLcfm+GkhZh4251tMFS/x+o6PbkGyAZz30mriPr
ZyQ9yA3bReAtqgEOCGBdrWhz48KWeFdSjqdBv8q8ay0GJWQa+2Yy4uZ39zFq8zyBqu2ND6bfS68T
FWJ5iVtuEhwwLOnhVoaNuq5oquQYW4OHd4zqp+rHW6H1H8rmBR4+fj3Zc+XriPsKe7wmYKeOCPH0
x1CGa9WGayhchzb52bwqvxqJ3Y8PWhRPRh0dzKC3EdVLGVFbgfwZ5Hu19q4a6B5ujK5QW/70eMyB
1bKBFatibdhyKund7JBK2LtaU+Mh37Wle9sj+VLKiBdotlZ7WwQt7FjDHRkZ9Tj4zC3OExjfDI94
9uGZicMfJzn1uUgRvLKibT1+isK16KPXORi3PLSsi24S7/RMZOR+eT6aJ4Z/XcnDQdL5v3X/tvdH
JzJ+ZoWx1Zv6Ftjta6KYaLkoO7wlrrqediSnr3SAAOdFkKtlnNoNJEildZAh/Yx3aAwnpJeTTQy9
esLLm9QGOU2dsc3XaWSt3bRCeB95Bf8dxXmEWd3DENYreYCFIID+7epdmWtcj3ZKaSJn/hPHCHza
1U1baJRJxdY4Ncatt0mpGGP33vDoa1AEEhy4FJx5q/BO45yVDZ+miI7vozkamxDGlgoMSNFIzNTJ
kB/jPB80V8iv09zh/A9bzfXhHynHAqF4nIepdz1i1oIq7vBOtF2vv+1UOmy6d6OBu067A1SCrn3x
G43z9KPrwz1DY9/8B/XySnx0M2nVmwI6NpPlxVUigUE1pK0l0snNjB2GXhi4JBvgfY7YdejdIpET
CVQYNArEAfEG6o//q2BC/PZ58D9K4zYryJlRDPBzTvgImr+D3HdkxATKptlFWGlatQmDx3s1C9yW
LHONdcAuAAdbibkT55GT+nQlIAbVucldHokw7Fqw9KKGs6J9xrcpX0HlfuPvriTltRpheiLvnk0q
/QxFnshwMRYJvcBxl1IzqOtkVNam9thguil6rzrGjJXSHRT5aYx/xdaHWD+lHrBXVBqy5JMytRZh
HififnS1FbbyK087wMEmiVmQxMfWiut4zPXLkDccYfHzvXxJPNdf4AkP/jyP8/wzu5YCOER6Pjfa
YwUGPfM+Ibk4Bqq4l6NMvZFvl19V1XXAlKb1Df0r4rPV+I3IRRT2mcuMtWm3cL8+20zQTmLM+jNJ
X9UGenntsTmgvbJv7woHBRV0GrbagclObWVh6s72YU8jznozfozGlzoSsXMg4u2UFagzur7+bXkI
7pT95Sk8H03j4VefwETfAL16HTQ9gnC0DUERqU5+N2HcmlWHRPoWgt/SdE5dyG9LdhJu1smDHet6
NUJeR38Pip+3AW9vbVF5dJb6k/LZ5DiJNOvhFbLuu31FpGpNZ2Rd3KDmGKBIamPjvfMfMT29iZ5G
Ya2v4Ks5eLXTDEb4Co/XpU732V8CAgGUCuAIkDRf+yVqUeAQIKftUQh5AVEw1taXEDpnp/VviDni
bYgsNMSrEpohogclF5oR9YbUxUIbQXWpBvwP+o6GgMfRYCGBznagTkLP+sAspgeqJmOrr+OnArER
eIsvmAWs/U21aVbCFrVilJpWqXqQd4u9vnOtN80A+gMnCAaAMSs0fjPEYlhV7VG/QZLhoTwOz0lE
jz/fib+K62GlrOv3YJU+W0+Xh322wFm6LAKD16cs+7qmhelagh/1dKRHf5V3n60m8pAULE3uuUa0
LoFcESmi7NHZ5JqllCGE1nbHEK9BbdBWYZrD6QvWOszBAf2LfIR8G/QrMYkfverq8iDPvmUwRlnT
ZaqrMe/0QbkeG+g3vJcCVUKlaBNuCpDR7BhxAwnvEL/zHvx6OejUE55XiJOYypTqp71+13JRF2dm
fcna1LFl19yqrMnCx/hxOdK5NQSFY5I+sMzggX2NNKR9TV9A7Sbsi6RdS8aj239eDqGfi8HGV3VF
U2BNzAkqMJmRJZMYjcjZWTDxMmgy7HFTPurcEbN/JFjpWYllZNTjWCLj2HKdWLddre65q60TNz/o
oNDaTt4YY7MZshsz8bgPDAcLY5Wax/LaBeWINFGRosUhFbRtYI0r+Vofq6uA1qMo6YfOaAG8YlIS
XLfTWQ77bk160+k4wRe1RfXDlx/jaKcJLwUKksOVgN6Nq3KvRTUajRtHGWg16IotQgXclchlBtwK
URxZNc0jipUrXem5dyBtaSp2lJZ31vB2eRrPPiQYuqrp01xqkjlN80lSKK2khkADumPG2RFb3W0f
P0uKukdDxK5C6QrJEqspN0P0UDX9VpaFVY58RjDABl/4JWcX9OSXzJ406hGpG3CSYD7UTZF0m1AK
N6DEf3kcPD0BWf2wvqo4FsS98Az2bpMM5rVRqDtXM+zMlXaXf865T4thqKahiRPs2Jx9WiLN8nt+
ECmMTmAu/WiTl8sBzp4POMaJmoqeoCzNS8Bgga7U+6Y79tI1HV+nOIQ8oLrtVXiLWP4iNl05OyJ0
QC1Arpaozk+OKP7ic9KJ4BOkejsO5t6nWW9ZLW5FkPZpYgrji9x+KMXO90YED3BRDejmF+4Vhq4Y
s8KgDw+BJW7rzGM12mQ9YmY38FLhZeyYtFyJvrgbPW9X6lDcuPJyXUBNI9kjHLIPQT6ldXYVosiw
MJHnBmaKMpAIsIiGPK8EVhTXErrivCm+Y7ezrkkR3+Z+8TSB4ccPqAzd1eJx61y2ngadftTJvsFC
SsvcdOiOmhntlVRfB/5DU6FiQXsA2TBbQEloRLAaYrltpu02hS8qcT0KJcAoybBamINztf3058y2
sVS6MsjxkZ8D+QlUsOpgz3jVXuFBde3fohTiAPuDVbt0AluKO9u0vuimWUN/6FgWT+jJOPmAC2GE
T0u2BH75HslQOYrwxQSUjMjp7JuSd6MQgtHmrEeZr648Hc8jtd6ivbpwkv5+7JoCEYZNj7j1nw/P
ycoGRdlphsahUqRxC5/MLg1MRsCrlogcyfuYBby8eN/z92vA2RyGGYJ1YkVAlM8dZArsTO0Wqtk0
OV8//YQAm/TnPqeKc05DoYpjmSSE0PSQPy/YRlvZZYm2JjqKGsptl0ckTdXxWzzWSFXBtgBvn52u
ZM+N5FKymgmq0WEotuFlwfiFdsN1xSUPszwb0rXyrvC25kgcaTdLx9fv25MBY/gBndKUwODOyrcm
yCaGxD4DLu4r5K5K6d2Qlg5xZ1Pyb5D53SBHZlzkmtcCngiPAoTRzMaPfSOAF7St5xEKmgTCOVpb
K2m/MMHfryXT+ABgTzcf+dvpXFI8o/Q0vTkq2CK2yvjgZdXawFxBwrMTCxM7m0Sza9NW4CIuxD6X
r4qErQM2KKLOl+Rr6dO1AVPDjmHD27dvBFvbabuJqKGCn4p+LOOnziXvSbw5O81qhFj1Wo9re478
cfNzyOGYW76NszPiW+nm8vDOZY5isFNUkWYaCPmvoysLqOy5IDVHM+M16DEQDu0Sx+9c3pyGkL+G
0FtTaAWXEAhYWVZ+WyfY3tHx6Jcur98vOdMO5FAnKWwBRZ3VzAbpV0igZntEZcEZPtJNssWDPbaT
Fe+bC7vhXFacxprK6knZ1Bury7KGWDKsD7cIV2334/LKnOkYfR3OLPHSrp7kTAgh3mOQCsMXKMgN
Cp6gdeMHdbfEW57+3LyIqSY3YEhBMt5Qs9mr4xxFVhfwibot98puIg36/wZO6TvjU2dYpoZekSxx
hpkjTdAkC1VENf/gyxJn6k1Zm/EVK1Xsq8FGKb+HPb1ohyq2MJ/n8vA08GzJBKMaZK2FGMBRBZkG
VD9l3an31TbYDne6DUzf9oxfE0jx30CXnqtgp8Fnixmh9P+/WFb3pmcp6Wrg5S1NS+qIjurgxhSu
prUdmAuOTBRTFPAzMBsrbyNv0EjsJxz97WJlPff5V/nyK5JEKxsi0dc8HmJJRSyC7hbwBM7G9O15
FwdwNBqOcY84x7QWW39v8gjxEayWzlN/Fvt70v1/eGt2SVfzMuyMIeiOKQoQwto8IDePlOFDm9jd
r2FTr8d1f8tj38/8BnOZhYQ4m/Fk+3QZVLiVzE6ROW67qJSC76I5MJCHjB4l7z8gbkzacd92zI21
Rf1xw5vcck6c3wkn8aeEPakheYoyVZ2zEzAFi3btqt0rr8Zuok/QOZWv2/X0bGrH22zheHS+spwE
nm11o8e5IBvZ6uh2lPtkwtI57SG96h1h29/8G0Tac9809STgbOuNYlbXTUPA7Lei4EVuq/ecjlYM
FQt0p9VX0kO9xv378d+QLZg6aN9S7CT2LMNrlM1LRL+6o3IHumhVHiE63sg/tC1a+A7PINXS7J77
pJ4MVp/lNEQrV3JjBsubGc+rW+vK+qXtku3EWPtRroVt4q2Wj4BnLtjU1b/jnLf48robjb4l7ETt
kNfBmtv1ZjxMxG/XMa4X9s65FYXPoXPiBTJI0+tr7loSpEbeOmko7rUNCuI7/G/XybV5bd2jeXTA
mfeal9XV8LAQ91wR5/sumoooIoo+H2UtcjisIuKOdzzeg0xC89/RP1uTXu3wo9sov8FqAMrPt4uA
7OmcMk8kjWMSZ3wCG3MWi6axsE2Ut0dk4+8FTd0a+IV4abpTPdkJO3VVTZBAI91oER/PVt+gPb9U
ss4dOzSVhZYBTKL6MTuu8VZXpVBPOHbQLTt0WwAiSL82P6R7HKSceB3fAz9a/HKey+jTqNPMnBSq
qGtCuUALHyCstCkesnefTPZf/ZeJ5YK06QphD975F5Z6aayzFMurzlPljKidg3ZsuW9KFLScduf/
BmoorkoMYG00zpfo92cz7GSKp591MtixkqpEdLl5Y5dteyBOVGPbiBXgFnV/eYRLA5x9fxqtHmKD
rvxRUq7r/kVo3i///TPdTrLkZCizD0w2eih6NgTgAf/a/K2sEC8AUWADSph6JOm78CMSF5ZtaVCz
b4vpRRh4psTUrUeO/qj6LDE8zy4QfcqJt45kwfyy6+meYCZJ0R4V7VooUet1n7GIUOiVLkzflNbf
NrymKhJ0UkWU5m9CSYzyfzF00/RBPL5ttsEzzXKOqM74GTv/wXstq3USbvaRdNFEwrqOcO4NIgQ7
7+BdJ3vJqR2ku2x9fXlwZ7f0SbDZV3EIu1zQ82lsQWlbxU8sYKpsdTnGn47AhQmcU0mazpWFFu9S
OgbmoUKppj8I24kQqi3spLMnGo3Szw0dframzrZSW0tClKs8300NwXafP05tl96RnBBKY7DYbzlD
WpnW6m+82c4SvBHx0ZxvgZ4cFdAmpXI0asmOsiu9eBZpfKY6dofie8NZZ2FSz6/c39CzDZbKmiCJ
/Z+h6lsdg+B3aeetAYWuh5V4bb1Eq3xRCUg+v+f+Bp3lpiHkRRMPvAu77wXkoyug4qKDg+xtu5E2
vhOv+lfrobaNG0RU18Ai+fLJb3iervNnb6Ut5dXSFMySt2wTXQbF3PL4j876Ol0VW/8ufy1WNJ2d
8gA670d/XJj288Xg/2dg3pYZvNIMdB+CxPSE2e7T1aSRUh+Ka3MzXC3VgrNFVOc6BiSFY86fdD/5
BhmVhBWu2HL1z393IXAu92FhOOdOxUjL/H+E6RecRDA9D5asyHC4j17rTnIfIR770DrFXroBwUCr
6fVyxHMHxonnweOzSl923tBGtlHDIVOsj2gIqk5VQ3n0D3Ee3yJvkdue5C7sk+96nPQZTgPOUlaq
/TDl8FofZS9aFSgWpzK8CzYPoGQ1R7G+rq76AfRhJFlIroNl5LI9Yp8SVMP9WKc7Ke1uYgudj6Bv
bbnHVtj0g5d4PChJf5/F/ZWXVNcBDzyT6Z4miFsRdFxoLWX7uWTXLVhbtExw2Jy/90h1oeaC2DGO
HvNGXA0G4TlXFefy8kxbZl6qT6PM8qHVBWXssTE66gEao25U2l271zy3daRRvNXy29yHa5CNC220
c2ENiccsi5TQpPmZ2q+M3OX+3xw7H1BZzIU3VG71qN/7he9E1U2p4d5FL38hOc527DnDK6omGqJp
fbu+NEpee2pcH2uqdghBQMwMEcxt19MDkH4mOHqOPLT7XvvRSVmEXYJ8p3XeeqyCzRDQm0pUgJI+
6GVcyYXYWJeucX95Rab8nK+IwV3DlMCGGN8gG31jyJmmVvURY/sbZEY68bdu4PuK/yqGVD5+xJfj
nSvxp/GmAnhSEWShRig3aepjkf9qQk6ICXAf+FCKu3SyP1fdTiPNDvZmE+D8lzMyS39IuldxXChu
50oNj9mQ2ESawd/QJkUehaCfGYmJO4nioqZv6hu5QdY+BAQtA/a/PHPndiiCvjRN2Z8mxutfZ67O
hxBUxlgftRZwfvVouocw/3k5xpmzlEmXnic6xjWhhWbfPD+XVIQlq+ZYB+86doK9Vz8W8JL6WOKF
1b2rlauwrnaG1S+dt78nIpF1C0mVPy8g88ZwHvcemk5tc0TE3nF1HJYT6U4OgK3Txm/CcoeV2q/L
o/2ei19Dzmq3VghAsdqGV4mRHgJmPuLIcW74wO/rcqAzBzkiGYok/0E9gFD6unYVMlxGk/dQOg/W
W7ONbmoO+MVTeljGLH5Pk6+hZmdGfKfcABuF5lhKxxrRK2lI7Ax6zsKIpn36tW58DTM7H7aq2+LC
RhjhMX6qbG7MV5bTbbJ9c+QgvFA0lsY0W6ix7cteNbrmWCHoG1xF6rXW/Lg8oKUQs8TvXS2IQ4UQ
Muk2wGQQAXFYgbmwic9clr/M2xwvJlZjCdCYeevuy+tR5VCUbfUnlJIA2NPKmgji3XpJLOHs3vqb
fsqsnyNiISab0+BSy9iqgYejibsJEC9QXU72hbaVFenzP5lPy7KmLtYkxPY14y3PUkNTrZtj33NJ
ij4Nt3Ia85/LQb6XeCaTtr6IRBkCvHNUQSvmStb1f4L8jvMrPM7+u78/20tGnYbhEFIg3Ca2B+1V
LpY0O8+uzMkIZtsoEHsLi29GEBTHEjJTnqROG7w22bslQOLi7fnyiM5gJL9O2WwrmWOqyFrKkEDW
YRXUrTn1QC2KV+MVSuwHBBGbcZPf462xsIfPvEN8jTzbYV7ouT2i19MmhgBi9xv3t3fV3sUbzDye
iJvUa6Qu196ypPDZWvV3ko1Zq9wfGskKAsYc4t5oW4mTHJKt+qRtK3fLQXzTL9SSs5Ns8NJjWsBC
LA4HX5O/taQotNy8OWY1NDIZfDquYV3bYmDv76Thc6CNmY6oEAoo50wQQQFimsKTlNFHk5nUkqrI
rLiB1QASRzOXhrZ2Zp9Usiig1WZot7yBOSpeHFHyni5pGy4FmW0WF6sSK/FM7XbE2ciPPWAEj4O7
pMi1FGU2tQrQ7nSSGb0dJLSgq1+o42EAuQT9mhWWbxM22yV+LLo+86ndyrCchBZj2/r18kY8F0FC
fRUnialwzU9zlSS1qp8P2m3ehNDYrBUmnws77txUnYaYfsLJUdsTxQHw56jd1sqLAeukfTa73//d
KKafcBIisFQA9RkhxOAxjF+LZqkfMiXNyTHjz0KcjmGWVK2md9pQiNptc1AP46p/HCb3rz9v2BTL
D5Axdm+uFQjBC5M3Pwl/izxLtAGPTNMSJO3WqK2J3I5Mv+i6b1I32EqnHcxYe47xNrDdzvys2iUi
z9LazRKQvnSKeyHj9qQnOT7qClCvaOFUupSCs4IcuMDWsbrTbv3izreeymyJ8DR/d/8zh+S3jGUK
cDVjnuSjKypZZVjaLRd97VF7w495iznDT++6xOvnl3RAHcJOHnnXaRbv3rOi/y32LPvlWC1CbXC1
W6qQU+7TDW5FV83bsMIZar2EMDg3lacDne2DDnB6iDGfdptEr1yu7ASS/+WdNu89fxvPbCcEXiqG
OKhot+hdrUtrR+Pivt2pnBuTdgsU3zouSfEvDWq2A0rw7cCeKeh6DUyDUQ3V9vKgliLMslwUrFoE
Uci0eSW7K7AFf0H/+Vz9OF2YWY5nSa3nscvCqMOd5xd2XOvr1gfapFtLb9XntuzfUKY4O2WY4Gwb
RZ5CbdFPAUnlINCb7o21J9seMAuRvGuCTdNsLk/iUtzZSbtNFC0VNRLDwgNeSMJN4qt2LIjr/y7M
tN9OSr0/ZC2iQexljWOji2Z4hfRKGtYLdXdpNMrXMK1k8O6dMYuh2TlujN0mOnL9wlqdzzvYgxyq
TCglsymrddfs3MjXb6s6cyL50y8/Lk/WlFbzz9ZEQfq/ALPJquqU74Tl6bcGcurQYpyh1neMZl35
8Uru21WZhIdWWNhO55P9b9TZ3LlGrsZdRdQqO3IlQ0owQc+9s1sv2F0e37T1L41vmuCTZOgUTc6t
lAkUW+0+yO9bMVqPXrvyONs38t3lYPM7879K399xTTlzEq0SUy3OLaKVyAw7abLhWWQjJTbvCP5a
LlfyKn1HR3zpXXuarvkgDRCek3Y5YMX5Kb4o3SpMFKZTkOxhra7DDc15L7K9rcjzkyes/o2ryrn0
P405q4h+SeoUMjE1rmam6ajrCDMnpFNX8pv/4NpIt2h7hG4Xpvhcvp6GnZXJoETSo44JW3Qfam7t
UgRvfNYyitNbvwtWQaOuArPa/wcLy+u6zqO3CLhnvg/HviwErPWm0Xr4Jj/h+TUB49SVe5eWL5SZ
q+Ve0rnUPY0525pG5qm8elEuM94CpHayx/rhl5FdAnyuUMW9PMRv6wk+GEQ5stU0/bCWmG3JWIii
UPIxVfZ4Gsqa/p+iR7sTv+3/IIwh4hpMx0WnpH3dIbA7BV9tteKuLsWrzLyK2+BBkuuFLJmS78uG
mAZzEmU2dWgWxAaCTMWdWgarTnkrlMSmoWALaKk0rfq7lYSF6VuKOJu+WjA1oYzH4q4t9ccs+5T0
0UnHeiVI+kNjIUMlFM7lmZzf3SV1NshZacsGYCVjJRd3Quo5vgQmM/G7ndAqTiDBwZ70enwYnpG/
Vd1ya+jyQyr1TupJ+6Lu8ff2Fn7Qt6L+5/fgSSIj/K5J+mxr+iNsMqnQ+T3Ffa2Vdm6gZWHcWe1S
K+psqk4h/jfQvEvS4OWcQcAu7kbf33nDHhmi9ei/XZ7e8wv6N8gsUfsmRDKsYzRyRt22RLtHGCmt
f+tduJbEO7XV7csBl0Y1y9lCzbwmDBmVhTSLGhyUIt8YxfPlIPPe1r+S5u+wZnk6pJXxP6Rd2W7c
urL9IgESRU2vGnpy27IdxxleBCexNc+zvv4u5hzsdFNC855s7AD7oQGXSFYVizWs1U8WliWfzPQA
kibQnX5JP7Mm+mZxUEbFPB/mD53xoL7cFi1aH6eu9YySgxRjfTpSO2b6AKhDJ6SCcIb9kbXh/1ke
+4iLCziZtZGCBRCGP5inqg5cuSi82+tYvxWv9dxgdnAhI2yGsGmZ+sGZUNMJZrv41Tz2ezb6k9nx
YKu5m5C9CnjY4FkEv7C6FDjh7PcL4dZYY3iYsvPTQS4U1c7cQjVBrFxWwM4RBBaiI2M2ciGsDpOJ
YNQIR5YAuzs+gIUbFNRPt/dTtCLObRAMFOsAIcF2qgTNK/L4pJInHeS5s4jbR7Acvv0qDugghWw5
bRXuyuH7ktEDABwEdixQQR6/N0l6SWpkdkIDtAFwOZL08/aOCRwtj9oLYMYSk8+QUFsVSNU7OwBw
kk4UVy2H//VVeq1uJucuSj1JNC3Clpkj8Dww+m0ACouGD+Mo4hxix3zDcnm83raeh5gy90A7QDMR
vAkUxY2ybwH5hfZGcNyfF/DL395IHjz+v97wd7MFWgpW3BgIICuA8Y0QCgYKd1ycCeMvEiDgbPKr
88DYewJ4mANUpSdJjIa8rSh/hHPWtWhF2nQqhE/JmzIBemmsBDfydohgsXE2A1UFtOhdG/CI5ogU
KJ01esODAMD86V27N100qYNPFZBQCNIxFwxMNIHf2FBQZBUUmYV5KM/z7Vp1qKeNHiL8amI88BtE
5yFKu249vd4+vw3XgUoNQCZQ/gejMd9DBfRqCSzeMIRYrb0xLp0x/yYBQjGSHjVlEGzmhve4EsYd
V0ZBxB0RCKMNzKA4aAC1S6Apt5e0LQUJSKzJQKmTMziaZhOQbClc7vw9BSaakQCpWpQv2zofVPn/
EcJdxWacB0bBbskY8P3ooLf76QtZ3kNT4NpFi+HUL2pRMEwjBPt1lwJs+8cIgNUC/ur2lm3YEQ7m
z2rYai9uKVXpQ6AfQwq1Po3TfQhm9tsCRMvg7twkHg25jLFdnfyl6B9a7RcO6F/K4LXLLCNpGlR2
r8tAysP4XVDZavh+eyXrBAUYwS/3irtsR5B0mDSCmM6dUdTMWztSAJagPRvfB68qXGAIp46oqC/Y
P8rlG8FzmsgYVKn9AvwHTfbUQBt0WdTgKJLCBeyKhvHQ2oDlxHDg5eTozUuDXqfbGygSQq51rbPK
nMhoM/LjUtmrxQiW7cjBWKf778RwXqAMLDPORqxFMveFYQBVDwDk1Zd/J4TzAtKQW7SpcSwWAA/x
+reXuLGN+F+qHH8HmU2voOUdYhpww5gf1h3jv+h32RvZNc7w/lf3KorHmKgleJapqxFubVnKGQjK
tZ+gh7cePpWL4NpZhw1sHJgNSQIbS1bBqXWtBaqVp+nUJa0/LrDWctCfs8L4oUgzUAYiL6MBSPIa
wBJqya8lqtFQSXfjYrmkG49jPp/jHJhAVWhH4zEx4v3tU115Q3wbeu7A3Y3ZNzRzMg2+8IZ9iZyN
GdatL6OlGC9yFLcX77aIdVjBZFC2cjb3tWrHjktJzawYMgAN9tA+pIfpEJyVL9TtXe0j/1k4oTuJ
nPDmuqhqMGh8QNjwYbWWjl1aZJAZokQnVT9NUTAhEsCZdl2gKaBmiyL1x4gKT5YagghCJIFTm7IF
q7yqQ0JSlYBi/mYCZOn2yYgksN8vDn/sl6Awe0gYihdt9rvw49/9fU65pmAekmlgh4AHb/ojM5R/
uQDuLm9HWuQNYYcwxV6DxokWqDV/sQbMLSJi1AlVecir3lyaNrEgwgIDiJS9N4pIVQm7aq7eMsw+
WDyKgg2GyH//fnEMutx0+Zg0rd+ihOdO5+/kQ+sxiFM8AunNNX8ZnwEYlrv1vANNtYMGFMCfG3+z
zItvINeqMIC9oBgbfMOClh25APpwKuSkZAp7a52cQs9znORG1LJ1BntMyqfecOhyu/Gy5wSkVPUi
HGxiCraWCHAOwMqorEf+elXBuNQqhsRbP1++myn6K39pohTZpg0x/I//iOBH8MGAgZ2iWJShoBcg
f5fK579QwAsBXKAC9sVJ01UIWMLFztFv32YiM+LZWxW0XuMKBGAa6+sCCg5nqLkZTg0Jls430/QN
76dHuY8eg6G9k9LMr7oOkx6DC8qyY6h0nhwMbg54NfCtOLPRuVWdvoNe9Cvalz7Hy/gqkwxVhwI4
hWDKaBcLgMODKHm8ev6zD8b0IsAYMaayKj+MwVAEw6Ligylw9voQiOPTri6UE/JcHim+m1F6JFIk
eKCse2cgFq0BOGvmClaUakZW15OiNZ2PUQIDGYbuOHfyzkReWVWn1zBNQFZaucj2pR4FFtRtRWDO
jFdmoPhioAet+azycq3MZCmbXA1Q/FikzNZbmKluHmgT3lWaINTb0mmQkIKjDxOiGjr9riVZZR8s
0lJ2viJ3TmguRzqLxoQFIn7v9IXPC/WETnpXdz6t7qTmIZ9+3d4s0d/nNmtGg6LV0qLzpfZIw8Se
ATJ9WwKPGPDbaC526ffvF0tI6o7OWYFdQhl8OWe7pTzUiQd0SHc8Zpia6FE1FoQE2yrwz8HwmRIU
Gw2MWkH/rKFwepXlPR9Ho8eQkchZi/aP/X6xOEnOYpIXFQwMJcS6b53JtAQbuOWcLWygaoI12loN
LxVFAwZZNLL42nyXdeNhSV/VRoj3J5LChQhl0Fh6QCGlAZYE8krFTrG+WV6HUUfNqT8F4EZPPQxZ
54LK5eYGXqyOywL0o6Kity7t/AL8C0CIBQGGQBkIewivHMKFCC4JYE2hBLYKiKBP9dv81u+nH3ni
Wki62zUmW55bV0EyEpNOAHyXGPMSyH+EmH7bZnDxFZyz0NI4masAXzGfiBOBIMQOXDYFMrvNU+z/
zw1pzAP/kcb7jbbQJpDlwq519UUtMWIlicLuravFAnU7FBJosSs0Oo2YZR3oSedPpdU7+ZS5dV6+
zjVYNPQvI4inTFq/U7US3C0bpo0hIWSVGawqspScvujWWJSt1TV+beQOsZpvkva1NPZdoH2+7bdU
5vo4tbmSxKnNmFuks+Kh8ekYAh+/afZxPgZO2CaNHZHsJ7DwwJumafKjSoqPlJDXOf9SyHGJ7AW9
J6ZMPWKYXhFXr+DOfu4LxAHjLIFFpkjfMlA3BU0+7Rn/lD58XeLuICu5W+RaZoPdBYkq4mkAxK2C
SGAPW+9MYJpQQgxFVQny89c+Sw7KNAsBv+03EH2KK/SpSc7PyTG/gqIwsPU7MD66pcDOt6SyJg9M
X+KBD7BbLnbC+CW4PxTEmN3X/i1+Sx7LU/q9AlD8h27ZIBhD4A6eGzCr/+/u80ou59hwLQ9yb0Cu
avmTdlSGz2MnWhvbMU5VrmRwSmk1YyZZLWQkx+mcuWC7iMCfpD0x+AvzSygeMGC6xwvE3KFsoBKA
SUAe5tbAG0SnvdX45mcKEgdHtfX94qJeCaSv0gl+RR/zbuw87Z3cRZ5oGmvDZaOxDcCXBmIsZdWR
0BElzZYAq6XGVys/6Mb9bcvbVJULAXwnQtga0VL1TMCeAHpHuytTN/SKL+Ax26PXFTiMqWO5814g
dnNT/6zL4GKhDjjXtdlBbOspO+2cevF7CaJAegCIuIWAhewyL5jPmL4sTK+3W0FRcOMGvtxWg1yb
ZdBXVa5KEB+H9xMAALqzOh4FS9yUgfluArZjE8Ur3gjlhI5m/p8lfm2OKcikQ894oHaBuXTYfuI1
n0WIf+vOZdRclAuhnAUSWoPsY8bLbNh1R1l3Ej93lgeGAtacUldWPFHv/vYqUZ8D8gi6bnlG5w5g
I2qoQaAZPOraJ0sFxZ8IUX9bSVkR8L9CuMivCDDTSSVkAvSn8JB75X18fySP5BcD7FS86FSagBe8
fXybhnchkju9Xqpaqc2wrip4suaDCuqp2wL4OVUWq+Oo/iyKO6p0HC0UyiBBs7NjeGiBG2g9LKfo
0N2LAMw2LnKDKCb+wxwNoBo4a4tjkuKyQ8KoRmW61Bhc0NkKv7ZVIdi1dXWG1fwuJHGGVYZJVmgV
TmqMQEsNxG3QsqEcgzltGzyrNprWYrA5ilEHt9TwUi53z5ZJn3SdCrmABJ7c9IAZux/qIXeauwUR
RAuU3uSkjkI6YJFYTjFLhLuqZrAUVXDq88d6+gI2aYGeiGRwmpgtS94aM2SwYYSycCMHlFXv07Ox
R4cJStIoSIIipft2W+yW/rN4RcdEEDh0+ARgEGnNEtACSfjgrEqjHeiiEu5W5gJg539EcLoS07bv
UERDKrZObdLWnp7O+wpw44kKWIxJe8mlF6qXd7JeiXwz+9P8nX4pmlMXnU7xkAUVS/8PbvXY33eY
7hjdGjTA8U5UPBRtJackeTzEZNEhbKpLNLqU9ijqclr3xDGzu9hKTkc6RLY0nGHgww6sSpIdg/nh
M4OzoUC9APJoB8aDn+gj/SJ6+2wq54VgzoklWtzIVou1yWCzK8u3mSqOVQhVZdOBXYjhgj6al7TI
WOmkc2VHcVMPg84aiGSm1pEfx91MENfbE6IxMSyiaIXc00RKJOCbdxAN0tkAvek5OgvvF+DSV14L
Qo4DXrNutv+b6+fyQNmL8CLXEcSZFmYg9/Zr0BKR+GyKYFoEy+Jn48Ed3muJVLZ+ighoAkxv+ZGJ
ht7Yqdywst+vvotF0Now84AZ+Nj+CLUnOcXblXxqoxxdzN3utr8SaIjKOZNZ78BJp0ARixAgYfNP
KflCY5AVqo3gihNtHOc6zNw0crPHxpXxF6u4H+hXZRIE5WRTBvqPiImXq7FKQ8V6ZsRZSBDvjN1+
TOfPJJVlcA2b9+2IufGqe6b67FjgwOti9RT1vWMEICuMFPAtowiuZm6bwvDr0uvM5ceQheeKZM/G
mPtBHThWkL4nRj7ZYb64f3EKKCiDMgzB4Aq1PisDfRhks/UVBBjdAV9o9/pPPRdVBzY36I8cPuWi
hVPXaQXk1AvBSLLqqdlJlQfBK0UkhQublsjIuiyBlKkwwT74Uwu/ggfcvr1lIiGc4qYNNYsMCKh+
0YbgLwWFdvtNLZ5vC9mMoEEnYBgEL1mGqHrtTxo1rVs9sBAfoRkwOaKz+Ffk1HsdVRUU+e2cuFlr
m3fygQoGX7eX90cw5z7nDpxNegLBMzIR5mNS/ySiN6xIBO8rl76OrAYiTAA+IfgEycWpsUSp4U0H
82cH+dZbpW07jLhCSoqJw2keQTRdehp4MbNgevl3p8XH6xh8mBoUD6HegG94a36xmiuYkeNz8jp5
HXBLJLBGYlBahAu0bgxnccTFIjllrEH/3Y4mrp34A8zr6otmV8ccxJbIn7YA50VzzV75oCBT+n8A
qm8do4oyloIJfRS3eTikbu5VYwqU1u8zuq/r78Ok7jCO9hf3xIWUFehfWqEWqKDxJWvhISMAcY53
MlB+KxGe8uZyFBmY+IyJBRPZ1xYnVU0jZSW2cgxrO5aeq6EDZ4ho7HvrigW1xD9SOPMKOtpFC0lx
YIp8lIc3XXqVWw1o+LETlV9uq+XmisAoIaPOiLI8P2Fex0mvp6mKXOZQuwY4r1sVSKYYnLstZis1
pGKGnXXnQAg/qAYG1dCqcwn5tr4651F0XwITK4c65uBWRw3t1WhESC2bIoG+DNg69PuuunBlqdVk
pFEbv8VdG4IIZZwBRJxJTjSlnlQvXl6JOvm33AkSs/+I5A5OD2Kioju28aNesQNwnLThc1F/YEhb
cL+I1sZ5x7argYlh4NTilJwio9nPMXZw3GUYAJysr/ks6uDZTGyAERDxCybW191rY9qHQT9HcPnF
a9nUh26YEF6anqV35zrM7hZQMo9NCYjp5FApkSBBvKWlyEPJmBZABIJ8x7XdtSF41YcapYTYTE5K
Y2D8fEI9TfAqZ7vGh7aXUtjxXoS24IWvzTJpWGnkq55nbwYpdllUvUp6ctJKw0mM2Qk643DbNERr
43xKkAVRVOtT4yuS6UXLGcVqMIuL3h5bPgXD9dQyFVVHZwUX9qRTS5omI5BSaecuBJU7MCOy1jGt
FvykomamzTVdSOOunAUJyyyJlsaXlunUW0hSmp0zDu+3d25rTRgJRaUMUPNIyHI7N1mS3lgNSlmR
9D0G6XGlUi8cSxsokKdyEBn3ek3A4cLOQf/AMQQw/WvtCKPFtMbGSh4X5aOvz40JkqhEFDiul3Qt
hEsrKGakV3RJ0kfZrJwp/Zb0IBQJqT1kP9Vl9G7vH/tj1/p+LYyt+ELfFYl145QQpgGwMk6+56EA
JmAjG3QtgbOobLSUaJDD9JFq8ScliT7pY+9ZgQZS6hI23O0DvPnVwLqvmlgkW3RenHYosdaNhR6n
4JB0ABurnsunvraHQ+2Czpv62UPnTMAHB0jo7V3dPELoPvpBDUMFJ9z1rlLkmKUuVxNQgAInDuxb
uZQ6upa4gLY8yCIkhq1VIoOOIpLCSroqt0q5bdohwQ3+OMQgCQlLO4wzzCj9jaowFDoZ5UcL4QKn
KpVqJtUw5elj2loOXUaABpWCIG7tfdFsxIJEmbEbrbqXmzHuZ6nHShprRicIRsewZ2VbHoNSdfCr
W8S6Mwvn/LZ0FPAE6NvD5YIY6Pe7/cIKkqWfFlpI8aOCCLiojMJBp3ZqZ3Nx6ADlG4z9PojpDnWf
jy5Qv95WlvUbTgPVrgmCUVQOsLH8dHID8o5xrLX4MTrLjD3K6Scnd9R+x1i5rY/GAfRFvTd+3Ra7
ih8gFZ3SSEZYwARV+FpyMVpyrFtB9Njn3WNaVm4Cbh29z7xRk08jAc1M8uO2xPVC0WqArDNBWIKB
L4vPPQ8kNVTJQIwetqqtDaNdqmjQTgtv6t4zPXQ7GbNSnXoY8QBqKwJ2IVhmIGHWaIrweA4sgbqt
DOf39zDcBMyeAL2RM9MuiNIx1BDKB7Nky9lrlM821UXX7vrxdS1m3bap9UkbI7M0j1hJjlTjoDya
gXwgUeCaZn8fGua9mVdOAwyuNkV3l9q65Wwca5Xu84p6pV6hvPL59mlsLh7w++gvBHgEkBWufdSi
S5Y5gabcX7LSTqd7o3uzhCB+LKS4ul6wdAA3Axhdpgg5+Coi8Ja0esAgnJ8lFIeY2d2CukZqLo/t
pLqN7DemAkZi6XmRyJGUQvqktXyion6JRw24bNdvDmmeZilog94vR+uInmPXnFNPC8HHnpXuHEyu
Xkt+1YznJpb25pwJ4rp1/l5HspchSmAuQMazgHPNc07zoDGM3q+iz40R2Upce/04300mps7az0Wh
32eZtDPT2gPIEnBmX1QDRJ7ofZjvjUhYnV/d9uxz0G4Ay0ctGR7v+szRFKCTKTJ7lJxwHVYL+AC6
yA5POloEZjQThl+BIABEU0GuaMPwIRcGD5BRtOtYfJZKa5OynbJh8KdYShwkBHahgdp1D361UP5e
0NhdEnKSh+G5kh4B7G7DQuwCn0jawVnKt9uav3b3bBsuPoe5xgt3H1fpJLXpOPgGBYDnmDl1aTkm
aiv98EXLdTuKMeSm5E6YChMxWwqpGWj50lU2nsK3+I+tnGaK3g9+B9TYGrNT4DfGWE7jtv1sa3Lq
jtmbamS+WsvHsX8XLJzF3NfmCPx2dF/D/yJYAEb19cKzRVc7CUjpfvhm7i1io+i4Y+QbIcBLQ1TI
RFWkdcMeaAPRRYd1oklq3cRclcqgRnk6+H2j7wtNceaZKVw+T85IZ7RyRd5EK1dNtM7GHM1TOkd7
ERHV2tGp6E7GonHqFhpuOBvUWzrMajb1/jQB8AiEZvJ7E4iyiJtCoOAKQQQh4yFyvbPpFKg1a7jx
Y/qNSpmnTIB6S0UMwBv7yXJcFD2sDFx8FSrIMWmM0lRRljPKyLZ6LXO7ynpI48Xpx9ELZQ0082Xz
fVHUI/oq7tWoOqqxoMmGRezXWkRloG7CjWCAGkg5TMcvzAe6ZYz6SHs/whVdq/EBV8Bp0st9X4yC
R/+G54AsIEeho0Jj5QdOVirTDJ+BIvkgT3ZvPExVtDNoVjraYGKEjjS70XgkGcBBEoDTkQywNjl1
4qx1Q9IdjUIUwqw9KJVR/0AIgxEdNqpzvXYUDaQiXpQefbDpA4Zm3MVG/q/8yYqxxlu11/GkFjwm
eAYEcBoxmWg0/H1PryK1PukLOUQuy6+91qsG0LkA78Iva1tyzHPy0WU22QGL2KaH2LXcWNQJtHXc
BAEbBSGIYhDeaaDVUbbyNkR7dgleDQBclovipNYpF7YZbp42sPlVdDphaBqwiNe7q8wzSD+rnN1P
2s/Zk+z0FE7A7TLuRxc4y36z73+Ilrd5okjkwnYV9o9zD82k5saoUvS516EzKr90+afA625uIGJs
jHOYeN3wD6cuGOvMKvUOqypeQtlrHSTeh8Pg0J+mrbxNC0Ns3rU/RImEddMYU5wLwezDLgxVUxJ5
DDS9QUtl9VJ8y9zyXnsomLoAAmmys88iqqp1m9BviRaEYhgcrF9cgiQ2tAWsR0gRMpLQV4YYah6H
yoleQTbkyHZxnznhl9vbu/a8SChT2AZoxEEpxYdYyqQMfd636EzPwfORPSoBmlpa0XQ10wLe511K
4UIG3cwyM5q1zq9CeFhEJTkGPabiHSQBwNINRSa/DhOuF8W5mbRH5niwMElgVuBFXqZdZxIgYipu
SVpbLwMnqxWW5zqDPzGThUTaq7chjvFitTwvZtynS1DXWK3MSLoWt9qBMCt1kYdystkOwP3iLp6G
ehXylKpqF5qgVLB9phgUhr3g+cDHqUsadxowLDt/yHZZVTtF99onL7f1ZsvuAWWBv4Pee32Fe9+0
5ZxpdQy7p7oNwqHDpJr72yI2lQa0yQy0jqBIybmzqU8HMqpS7yOtfJxqC4O7utd39S6eIweN3AJx
W36GkePKBNIwt8U+58LcZTmuzBgYhD5FgD0nka2BkiMGyciYCfZu01GzWWeKVDwyFvyd0NaYR5Mn
rGzY1W/EaW34GDf4lTq9G9j9o97Zf4PrCK1ElgtMWEgjIJzktrMaAUQb5SPmrA7mk9KgUUh16/fm
jtrdR/c6nqO74rtxvH2E2ytF8IGgizEQ8Y3+wMEBkEuJTR1PwXt0LI4Mw1I/Tk/mC7XlnXyWD6J5
tS3tR4rZ+g/L82pGt68zNdalqAfEwg8q6bZJf7VUBGy+ZeLIxOAfjtFYjas2/dRrUSn3fhARu9E6
Rwsfc1S+e0J38YBXVyNA3tkyBgxPEpBM4BgJb9PF2C5FEuPtEeN1pRnv+jB6Vg0qcTV0w17UO7C5
PHSrqCxUJSto+AXhILDHp9aXksHWLP2O1Og/lO6yMTl1kuGVQpPY8iespwdVdmTW1g3T/bDU5oDQ
HM/X4rjkyNnZyW6ukMd0IBvjUW75CYBsg3dbQze1xQBAJthugSnBR6R9k2cVWnM6n1Sx3eHNnKaf
a/o/16Nhe8igIFv4G6yJH5aQi7G3SopJpRAAZcbyodWY1rTSY5o9V5iwub0kdrtxly2G02WW0mbJ
I9676KXUxn2F/rIlLfbWlB8A3uhaHbEHgL3p9UuoVl5kdgL3uRUuYbCGyOimRnF/9bjSNd1UEzmA
qTuzM78ad+EJDm0XPoJXw42eRM3bGwqjyOjuxGwx6gTr3Fgo5WM0Go1f1d/05vuMrNTtbdxeEDCz
gTcKB2bwF0JIqmqsWE+E5is76sjvyw/JIZi6OLKhAcmNRTOjm0vCoDRL94ECha+PGVmThBNh+aVq
cTLEY8YgKulsuBHYmIXXPGO0Rnrx+pKLUrORJa3r/P4EDO3sxTz1rW3dFZ+aH0iXf81f+sHuX7rv
1bvILW8u7kIyFwIqagFDC/D0i/EmGa3aUSIRxNZGZgqzgBcyuLhPnUBOhuH4xrdIuyvqxJXrbE9K
tOyU2S5tAWiMmns5fOBoBRfdhhvBgx62hvq+wYoh1/uKfu0gBoUfHtoKKCIYUYMFzLlU1GW5kQyn
kINEDEiBcZfzzSat2VZThvQbjIw0NiZJH/Ascaxn9dm47930cXqQbUw0W660E1gD2fAq0ElZY/Vv
QJZzezvSVO+BDtP5Rsiyn8Yunpyg2JWRVz0DR89DM3wpelxuJGwwKIRRPR11QNRxeItoizzrNQOz
zdanBbyV99EnhNCZHfwkdupqiZByY+sYgUCD/gwEtthoLl9i1mRuZsCyAUIEKD/WTgYlaVYJjHAj
0MT0EyIUhYHbra5yYCdXmpbiyhmBaDcOpR0XfkW+y8Ke3K3oC+k03N8W0l3KakavpNGwYAtROonG
hzRi7y4NlXCCirEWen2EoQIajEBrlp+tbHhRyHLKSf2gGdKhB3eFLVeKwE6YllzfTcw+8LwFd7GJ
HeBeuLVRVzGacFW/KNp9MJd7pMh2yRydUvU5LLNPVJ127UQErnwdzlxLZb7pIrTXGxJX8KyqnzTf
ZJqcSI0Eag4kseCe0nrXp5knsJa1t4OFyASDTCb+hxrRtcQy1/J8KQIVU0wD5m7Sp0BzpzsdOEpA
j51RkpQkWzRQsUavguowzAvQmwJOifDYIJM0dVNqQSjdh4fUSz5JuW05yqGpTpbTeXTX7OvqpLny
YVQcYbJ6rdbX0tnvF5usdiD1DgxIH53R82uGGVOdELB2hwVk2NZ7MOxk7d46igRvqdTlqrkrrUQh
VgvM/65aOaR7tlJyMEVHurk+xDZgelOA6sEDOOaLoRZmJKm/h2NA7OtowOE2vdxpC4faSEV58qEJ
T/3fbu2FaE5/tYBqy8y2FuwDnuLGqPja7bQvmn0g3w3O6Oq77h7zFoWEGE9gOxtOBOd6IZy72iIJ
sJXBDOGoermKm+067T4Ifrbu5JU7oEkHh6K/L0tX+HZc3zgQrKImgNZXinwF54wx2xVUaFBS/fxj
dsJDscv3Rvto3Mu7whsPmGkQ2OymIl3IY99zocAaIHGJWUHeLJ8SzRsGm7bPKACA6cFy4gpJ1OAr
RRxhHCdn8cxDtRdhQG8kADGNiAF1C/Ef0p18bYDZtJIpC/FNrf4e5NpdH2YOPuxMq+W4SMk+7wCi
E0RPAbkrwzszGB0d6OVNJx5D2/BgSNSjYQUT+owjjDv2JdGHwOpaxTfvR8/YLYc22RP6aDiMeWLB
API+Vo+yiElm48Y3r8RyXqSV+qHojUaBF2FBd4aChE2PrSvt851uCC/8DaOGOIvB6smYu+aNepmp
EeQRUfyEaG6b/6AKajLSj7QS1p7WOUks7HfzoKLhxbLW5pDkVJ/Ib/fI3Ed+D8bnXbkDYvVBoMkb
lkOAEMh6MlAKWOWXehB8j53eEb9pPZZFLh3weiu2WjnGvvCKPeAt/0IiAgyCZrWtSqVcz8s4p5T4
y8/m2D51X/pd/BjYhZf+P6bAmOpxQQTKhH+Ece6wygDyZmQm8a0u3velYUsov7eDCO1tywIQ6iJZ
RkEgumr4DCV9KcI6IH67SDZJpFM7LU+39239HEOm8UIE53KAcFshRRUiMCG/ZuOuVhN3MEaX0M9z
KDyjzW1DNgclZXRYY/bk2r9JYSVLKKaovpruZt3tzsPRAMDjQKEPrhQ51tPiJV7siyrIv6Pm1Xmh
gQX6D5QqlDOvBRPQKKvJkKrIPGaN21jHbsYYfvMJoB9e46WPeuv1uVOezZ/VjIuU8aMlT39zfxMU
A//5Cs6zGHQKTSXMWHwS4ZFbO0kOgIVoV3khvsAtWhuMAiFCs78ALtVxzBeiuZ1H36sehAtE68AH
xSiaTFKRAbLA+dYec89rKTXKIjSxx51LZw9z83vJ6ez0PHyUL6HT7IXB5pbnBFAqQU7LZBxW3KEW
SaiVqZwSXw09C2C20T5yYs90zTMDM4pjtw3uWeYn94Wit9wbRq+RZJJNoB7zjwgV0TzRS9wRlCGO
YO67+xEb3uAoDoboj3kpKNhvpBXAHojRCxVdUKjs8EnsOZTmQALcK8AxTTcOkn265LtKaY+krzCV
jUQ2qZ2h6Y+RGe1uO4gtm1XRa4QUFFp/gCFwbTox6B27IYBoRQ6Ocv09bBpPBZzzbSlbbuhSCueG
QrNtahO5Lh86tIvCyJuHLwlmPNr8KcYo121h60EIWAPVkSFEKgFPU75hMwZSYV7V6F7rpwnJp2Zw
Otzsox7vyxDj/Evr9rrk0URzDFr5yzwI9nTzPC8+gAd3WUYyzIBKlP3FBBGtbEkvuEBAAYO2paJx
0jp57JLkPIXGsbJEYzxr4QBupEAwhvZSE6bDnSjYotPcivIehjp6wak8mcfpNJ+LJ1H8vApnmSDE
bSa6+1HY5Xs/IrPWwIaE5sHQqGyahLZe6QeTSgewYziBWrrjjMEFs325fbyrW5MTy+lSZ9YJtTKk
UIImsqMAwO3vtwWsuwIhAQvCBiIeRts2503jMU8qJaCtr/rDGQXdbCd54R7dkYG9vLXHDN0AidO5
yzeB3BWIGyeXc7HKqC9x0SLBrXbJy6KXJ1roNrJxD61Fvbmu3TDQPS0P3EXInryG/eRks8O+eJug
37Iic4vi3bCT/LGxzc9oN6YnFc+xCJXD4Dx/Q2Za8xDlaUhzunD5znzI7mURLfHaetmXwGrRPoXy
wiqKyAYDQzB0xMAnCFOzSvYmMu3VafhBF3Oy6TDttQgw4Or0XV7ye0VKnwXHwBTo6qbDBwB/F5yt
LIhBofZ6K9AapswNQJJwj+vIcxg/Qg9ptF10GD9JYsrw1b3KpKF7iLWfIrTlHXAxl3NQNIAvHXZT
uI8PNe5VMJ42O1w24AGSEjFM35YFXYrkLKgtq2poJ3S9tt6cHkCrulMOg43LPNuZ9vBWuvFONMO4
5SvwAtIwA4R3J9pbr/c0CNBJMEY6GuNOMTJH5nHcocqxF7mkdS6B7aaqAt6HtdYgl3wtp06WiSwW
0uQsR4TlsR4lb7qzHHUPUFYnAvW6KIe8vbR/RPLNGFk4L5jyh7okDE1obx7To+L9P+KhTbUEiBAg
D3WDqvytJg2z1pIe3UKt14X74gUEkcC0088aeq9aOxXCp/yOclZ28Ecgf4tVo27WQ6812EvkkBfX
2Kko4SQ2+Vo8A2X3PnS1X7dNbxWMsNO7kMhdXW0f5HoTBpghzD5VwYthgrb57baITfeC+onMaG3Q
I8iXGbQuM0zczii6gX3yN4MtGjE89myt3kVPgk1DQ9cpaytDUYOPI7NSqeegR7lo6r4akmJ3ICr9
i+Ww4JGVKgnrebxWeG0YFkbR3fpdbR4WfTmUUfWUSr1LhvhgDsodbQ23K7IPJUiR6QHggOADttQS
ZDO6ggkZTFvziWgDWOiFEsgA7FLT81QlyHZr5EvfyB+5GXl5fVRGTFGoyhlq/Tp0qHxX8cftb1i9
FKA25m9CAYpJCXiZ6z0YMHHUo4MYpf0udvQw3GlpgF59DHNglO22KI2pIG8Uv2eBQJGAoJnPslij
OVsY/sZyC7/otNdqwXB+8EuuHwalQfsr2c3x+9B23qygjQJ890M0ORT8TA2Rz1Hzo5k+D8Nwb0XN
oZ7vJ6WzMUvo0DCybBScFwCnEGdGx9gwfC6X5vR/pH3Zcty4tuUXMQKcyVdOOWdqsiX5hWFZMgjO
4Ex8fS+q+vSRyIxk170R5ah6KSMBAhsbe69BydSXUhjQHdVOqgVsqV25Qpa3JsyJhyx/FEruUMXc
MiMHic1QHStrP3r5R9Fwl2QQBk6kUxwjOIzPTGvu7MHaoNXttvLb7XVZFhanbzBxpP7vukzb5Ev+
wNomzQGEAyFehIEkpYE+Fns5IW5aPsl140qy5dCiCID62EZG78ihfWSp267xGa8cORk9RMAb0VBH
r3QWQrqmNTM9QpQkcKyMh19ytcJAXjxlwMwApBnT1AD8XRRtRGrLcsqi6oJg9agYuTf05XtXsSBK
mFcZ0kqp7ep8vgw3W9dEiZqoTOIKNWPi2flUrF17rVw5Pug3IP/AFyRLB/tOgZAU8pLqkh7hbmwE
OjAq/rDVMydqAN3qfjJYArcOeUMhcQ0/fnU1QXODUKOJ9GdeBB6FMtA4RsTHLwDolsp/OqZvbfYk
az/q6E8on8L+xcCqNhYUU+K42Ogdf4xN65LHisdtBv6mRVb6p/+AimenHG1hwI2Rf04aKrM0YizT
PuFpW12UUfc5k+8VLf3FBPat2ZmXLnzPUtjM1cqGCfPYQQQ/LQCo7YrcqbX4b5oOQReToKCmk+jg
kyVZ4uiVEaDlCbKYEsR6DFsX682w+bazR1c300e9kZya5T42L6rQVRZo5Tuk9d0KEggcL522/K3G
ECIF0jPUnFZNTkrz0fA9tXXXwBeSpQ+pvFfHxGsly1Fr7hh2Bo+/EF2b5I9awBpP28cDvNy0bjey
YxW2jmUnblcavimxrYjtA1pAYIC9avyHLMp9C5RGiZcPqC4QFNrRLnZJ91CPnWM2P7tavavglhxL
sC9OIZKU5yAMlftIaR9QJjpSzikYZREegBHeLcJRbTS8w9Gt7T6QdeqZYb1Rcn7Im94remNHtB+5
+mSCW2OiIs9UgHtU2w3pbx12i2hKSLb6LmE9tFLa5oPmcQJUY3Fo+j8F5H2Jkj8YfHJ+1I5jUh4K
WBCb1tbi77w593jKmBLcns3cKyuyS6vEb+zUGzpwN+2wwu6GagBccDuNeLqUBbX6lqSgL0SdW+pQ
MejDs53Blud2zPyshy52GTqpnx2oCVD/PWaqgtd2p/LqUkAXQmF7big/+vpOJECKJbG5zfI/VdG5
rbZXANKGV8MO6sxuIo0+3Eq3mWp4kYUZxKXbgMrcJ/5oyL9yCwaVPR4QMO7Tz2w4pFAMkTger/pP
Vo2TQXOQWsJhOhy86OhGGBsWwEFMoeTLoP08nHEROWl3zEzFR2/f63rqS1kZdOmpiQcH/lKgFpeO
6LHpQMzsSQJFy45iq0deKdmnXFK8urO2ZkZerPgE9b1gVKWNKgCTMfofSj34pLgzES6Lnu/DUbhC
qx1CdRQQioDFdmBG+nGQ8yc7UjdGnO9CyGjcXvtP2Pli7cHSmfR9UTr9rKJ8ua8qKcrLDmIBl6yq
3FoULgDHFwMbpdLTgJXdDoDmFiVbNYI5chYDUPSsCdB/a8yx/N0okStx3R3MrcLeuXZfJQOYsmTf
sXZDGUrM+s+xQIIMI88se7DL2lXJQ8x2pC+cVg8dhotYj6wfYmBn2wrdtgBrxMBpb9vnsJTudZGe
OBxAxaDjvv+riUMKOEFRSVAUM9A2jKGL1XkxYoZJ0AmvN6YuHRrF3Ov2x+2VunYBgdRkQlEEWd6i
Fip1URqGMl5Upv5AKcXnfr89wJX3E1Ljz9Y+2PELxJjWKhFtW4jAlMbopOZ41xn5gSXxpsOJk7m9
AYU06GDWfHvYJdIJFznyZmvytUPCMH+SjsSkiRVDPl53kt/lTnEzP/agGTQJUlK32yCIghIR+Wu4
wiVf6PvAc75xaMh5AfXeiW/S+/FrvYFUXHtnuyhLtnsdb9QWcpG6A2AsjsX/T7efXCk0YepIX1Hk
QD9YmVU4JOgD9nKEAteALVZw8qL22UduZxvRPtVTRmlCpE59IbHpNPAAss3WabQHM7mnxkHST5UZ
n/gweiqtt10jHlj4qLeGKzg9KVr9DqfcjczNIBtgpJZlAaFqYBTEyxX0Jjlom6HpFdof2bQ8bAjQ
fU9U7A101zTyIqtHYT0WOp+4534MEhXj1UkafqXSq6zsGAnQeoK6PN/nefzKsto1+8JnEnN5z5yo
fcia0g95/wEjmF+FdW5HeFO+JgLFSSm9T8zXXKQeICweUlMnTBNXT8/qaAZleZBxEfUEzvWJ9YtU
OLAZmJBq7FvjQwKQfpZHfyUJ8bOHL5ONKthIfUaQIGkvbX4vQPcLNYFb/q2z/Xh4GrQHrT8r/Y/e
+hNraxVmZUr75uELagigLqBOBsD2LM3VFdLHPEE9pUryUwwxdoP/0QGtNCTu2LThTmUPv2N5vM8U
CwxyuQd51XrC++iY6eUWqo1ub5rbSjL3hPJNQ9p3XQXFVCMPZlek3u2jdi3BVPFGRFMauD4A2r/f
c0YvJzbsPNoLAeSUm9RVo1fDKDdZla7lsleqaeDhmeAgoIuCtHK2LlZLS7UpZTBj9mbQQrd33HTP
yabyJ2HzWttGALWvxK9rTx9cIKhrWVPRfSGbkBsdJEaY3VzS1BX4JzCDOLDuWBFY3DOA5lUOcr8O
h5petfMtAD0K4HgnTPSCbqFLoRw2FTyAkEz1vuL25/YUe/lbvoVHr/YHT2Btm290deVjXisLYcsh
dgBGglf/nNCF4GbnvQqo+VRiK0GxjB7z59rDnXc0nkHT+R+8t3Dr4K8FJxvtnBmgbwIdCgV6nJdG
93PSeHkkeV0kHvrxL1fWnXyuhUaQ4IEehAoaCGuzWkIrcy6JDrdCSYxHLbS3wiy8rDmSjgRtBssr
te892xKbgjcrtQX5alKCFwfU1yaU78J1gFaZkjIZTkjA4LmmfCT6pZYoqjbQO830p0hWPYSDgBnc
H8LGqeiTIeHhUajxPotP5WAEloQuM053F5keZ/WO8be+eFD4O9Opa2BP9BVgw1boQHBwo1vdBeBM
gx0iJCdj8RL3AQdkEkKWASm1nWGIR8se7ovwrtTzvwCyOLH9Q7VflbE4JECnW/FdhvxoAGe8SuVN
VoNVgddjnBkPtLzYNvPkrn4My6cSXnxUip/qiPt5knpWJ5yK/KwMGEtDBlPiFnKbdw4nUR5yVxmS
S+SNtoLCyHBqq0NdHkT0GpahE0WvbRt7uvGaxJlDjT1ADWOz6+mfXIJNCv1pQPSmUo+ldulLsEkE
Jt151fCQQrBUMY9p9dpD16ijltt0xSaq4VLD7hM5YPKpSKBpqvbHocucxh6hnc5+1mJw8upYGHi9
DBoc+LRsP8KdQSjnJi58oSZ3dfLUyPg/yO+BB1bz0Zaxy7MHGu+j7q3LsRx4r5WJ5Od4DVm12FX0
USQ11AXKrZGXPvAEh0jpXKs61SpEsp5Ej7Sjem9jCSRpyC3stOGvOfxWOsmVQKquQgK90m7XqOKl
hBSNaFH1aWDM/Xo7al+LL4DQGojXGgrp86Z0lcBQMTQbaGPAaK7MbaePM1dmK9Hz+ij429GpxGDz
LCxFizYNkxpMNUo8iHE4iYyRtGYlagGNfCVcwifuPwPNsy68euW2gKL0pY7aAHZgTjjmDtyFkdpj
63bKe5y899mukFxBKjzjm4Bmf7Ko2VJbc8bw0FW7rMPhwg1mP8n8XkrKTZmfBLlro609aYeoo9MN
zzCgI5Y7Vq7e4G692OY2lFpXig+Z6eTkbnyrovuy36Y0kOPCKbOAtucm29vvsv6eYTcmdzDx0uPU
EfabIjxYhDi88mPJkcuA9m9x9ZLku4H+ruRgaHsH5mmuohSbWoZASP+WWsxrhwz7uHSV/MCJq+XU
1dDWgYrJW1q9SdVBMR4QJdLo2CFZkH8TvqmVn4USDCBycqcpzyRxxmEf55uy8JTwpKQHOB+RcW+X
0D7+lfRP4RCIcluYfgpNVvxXlgRKf6rhEpTc98BvRkFauVbuZcwViQeVDrM8i9IT+ZYqf01AS6VN
ae4rUsFzyOubvZE8aI88erKyv3L22hP8VZAOPMcN90JlJ5dPdbHNpY1RJhCO+10xz2p+FMahRh+2
2ctl7JUddwec67qxAhU5bW+9SEq0MVvzGIUgwwrNq6AdruZeW6V+BaPANIFGA+YJXFCUlg4ofa5m
nq36F5NOzJK80UDJpoPh7ptq+7YKjGD+N7fu4UfttNKltY+Z9EcXJ6XbaxQmVyga6LlJnNiE1EHx
mJQqfs8zMK0N2Yfdfa68qqoaJJDNGrpfZW85pvle2TkSbtWRSOmQEXEBWW9Oe1etTZ9o76CGO3Wo
OKY1upn1cPtwX0vJvp6GWZ7UMCuRBw1MoEqxvchEwYUdI1wrmdWvpGTXDjgSFA3dXOAEyDxTrVql
Bh0VahRqKFxz6Le06BzRZe7tCV0dxjYASMBbFV2d2ZOmalNWaLLAhLrKUfOfkbiXQe67PcgSPIo0
BMSm/zfKrEM/aIpp1zpYmWQ/AYNqw50MzsJH2LxsWvg5P98e79rT+NNfAGk++lXzZkNlcjWsFQTH
HtKJOsl+qDHYYYniyT2gsUb+l7cgM+Zk5ZNdTfEgJI48GqBokN9mCXvEe1WHPN5EH86fKtmRt/oD
nsWF05yrPdTODv0qo167Ep6/DDmvx0AAmYM0gSH7PaRvgHmHLQv9gBbCH9lF4XSbWc7qQ/zaYwGF
DVSAIOwGwsxsmmqVK6guwWIArNMT2I5uZuNt2cGdLC6Yh3r1PsmUoIusn501OjB4PFZJdTCRBtz+
zNf2Ln7G9EQCWAnn5Pv7SBFqix4NBMgUmAEg+HbVR0xXMGZX1/fLGFNA+FrvkhmxYjVDYxzIZ3j/
pWDA/vtZAC8zyfRBrWPBxDZSi6dZBh3prPjIyD5huVON97fHuPrWmjz/gFgDZmKB9KzVvLMjBY8e
9rP3YXXzKCwnCpQdzDfuo22GPtPrGv3jGhwIEO5PRBnApegrfV+6ugkJqzKGQ78RQWPvRuDhS6fY
2GckEu1G+ObPHnV0Cm3uVbz+lTj9bexZwCnCprFCC1zzyYCDnzn6m679PDX+OxQMn6C57mZxAKLa
2shX9gsGxvMSHxKU6fmzS4ESqBaBd35J0cOLkcUOa8Ig1wpw34aYfsKXLWlnkGpNwRP+xNmEG266
6R0A+UGy4R4xt3bmpb7tDXfyRV3jnEzLNns7Y49CMgcAIwLFgtmjMlJT+EypOr9weBPD8dhRG8NL
kiOyJrXzu+Tn7W175YArUM1R0S4E9MCaE6ZNNRprsJo5fCRfef/aqE9iWDsZ0y5cTAlkP5NgZhN1
8/tqAqgh20VtcpQzkR8igBqO6omt4YUUkG8gZuGzCD6Jjk6Io+5uz29JDAOsZ9Ka+M/gU7nqy6fs
evSoZYrBi9ERgar76rE7AqASGJ5ibLu/9RFGUH59qCWXPq4BcK6dkU+kowEUADRCZ2E8ZnUMvQsG
JeM4d2QU/fTCcEhfI+dd85Wc/qrZIk+wwOlpDmAYEFvf5ykP3GxjSx6RNsE+VYu3OV4tSWs/5BHI
JLD55Wnp96La3F7fq8NOkRVcdOgzzKtaajSUaROK8ZLBR0yX8iCJdUcJH6sW6i9AvNcEjNz6x+1B
r8Q9uIlMPuBQuQftYj5ZNbUjW0p641yVii/r8TZEeXhQWBLUND7UCMIFjKMKkb0OCt1jVz6ysFcc
boG8E7XpNukgy2opK9fMJ6Ll+zcAcxY/yAToFD4t84SyrOoIuoCafS4x61zmJzjU7XIzAq62Dwhr
IJRXwJglRdeLtcciRc8vVeACasXHEfabshRtE4h5miMq7jR0ywjZP8D6dfma8oo5Elr6xvCzruuV
5HF5QPG7J5AfAg7igDq7RjJgBWSBKuJ56hU31WM+guzP4PUIF6CUrTXWlxHu+2izi6Ol6LkANILR
tOKXgG9FnuqBxk41Kg2dBsGgYfBFZhyaAmJ4FcSDrGr0Bcm3CaibRcLuWwPNYLWz3hittrd31jIc
Tr8NrQcAtAmQS7NTFGZSSsrcsM9ES3xgXndhmbm5aq6swfUF/+8ws5SnIToraIthjNZ0rVF1amiB
ywQss6iAhuSaiOa14Sa2Aop3E7JsnjSH0dAJqUnpRc5VeL+DwW6aribpz8yaOq5AzxbxcGFQ4+ji
Zjvqhs/Fz2TMg6oYNlpYHfS2/at3a+7ny+gIZqMlIzCCggbNmtlil2NSSSWKABceG4ERvScW7lWU
P1ixZkL0maPPTyaYfNjiKIIv+UxpFMOItlXoZdTQzWmiDuWwdFtbbFd02qlqR+rESbxLlSdNytau
oOmK+T74pKSBgq0M2SOUp2fzhMA2FBY1Ii5o5ct7cMQ2kZe4IoPvgqO7ypav7K5lgvSp3DGx0aZE
dP42MyuqaWnVikuS1Y5WwrFFevi3x+T7CLNLNTZIWWlVLS6hPu6NVN00xV0DOMLtUa5AZpFK43mO
lB2SLosCe24ZudLqGYFp94m43S7xYctCofkA4dHkrrwvWADFtrVRl9tyGhXfS4WU4KRw/P0mTeRm
HOQeo3ZB52kuugie/VDs6R6ZLfjGitfmzvisrB3StWFna2oLtYN+NoaVL8amPQNIl2+VeDO+Jjvi
xX6UOBaEQQ9a6cvvK+s85ZTzDQqNU9Qn0AgzILX0fcZ9bEmDqRYCbV+5dRU0mYEWTjbyplH2StC4
6/Ku17bopIOJsaCfvcDCqQO85iAcMl5qKBanIyBc6kokv1IQwWf8MsRsPQd1TBtB7BH6GfnODPim
2ka/BSyhgVz3dO/2Ei4j7PfBZitIMlSKxyoSl8ootiQEREpqd0OhBWaX/Ohk/eX2cMqyF4TxLLSC
kHWh5TWP6HotRKnVxghhT/HCns0LoFw+xPUnwrbl1V58zplbpQ4izEREWycHXP0FE8Nm+jOBVWYz
plEkaSFqgxdhO3W+kY0/igtpOpRB3T/kD4BTdzAWt3810UlTXdnXDra3JqhxJQ3Ek+XLb5h22Zfc
XpZqi4SlLC64NcfUkT3lQ4U6ih951bZ+AcClstwUdaEkaEv/9hdYHXsW1A1SN6jdDOJSoFnTAKDl
AaaR4e2teZ3PzG1RWm4EE2kXbpDBGpPqSqxQQaUGsHqqNgAZ+X3iOo+UMB6ouKSV7jC0q2OIybZH
U1/pcF55CAP//GWgWa5WdmDNQtF/BIMgfkfeaU7gA/Axur/J3bgrN9GP9GEySIV47PPtBZ7WbxaT
MDJEvJAdIGuZcyyZRqXEKJi4aOh5JfpTO8pelK2Jk12LEhjGtCEdi420KA2FMgwiDRM3GTguzOk3
MaI9kBM+e6cQqVyt6105t5oNyfzpDyT05pG2ptDWUPSwvwywvLQkyU9SC1ipc0PgXIEXVGIBD2i9
yI29tl+vrOe3kWdnxUhIa+WN1F+infnHhN7bY3HPcKWNF+lk7unLAFzN4+pdOt2Vs6/4bdTZKYkk
02xkmAVfFKL7pCvPtUS2pqQGZZR5qjH6oQzhcgX16dFGkyjZ3N5E89cpPLqgJAGhaWwhdPDmr1MW
GzoegeCJ6AqU2VqgA0PDSVPda5nCHINZJ0MefjWq8Xp73AXtexrYRl0cj1SU51DD/X5As0KVBtiU
TIwYOeD78q7rHDuAX8N9srH9ELIw6t7exwdlq7+iQift1lZ+fsHOfsDc1K4J4V8gevwAhmxFjDsN
qnu357goxX8OMdFZIe2A5GEehLQxH6LKBoUEnDw5ACBzT8GBbhygjyadDBY0a+p+U7T5upsw4oRv
h7AQUnjAO2Zhr9Mk0hkhJL1H+DFQObkLY6j9EyYcu88CJBvADasrzquLQP/PoKDr4nGsQMd6dtHB
1QbKYwloFeAaeexQwnjCiR+TwgXfSN1Im4nf4qQfvfDU99srPD+y85FnR5bHNeJ/WE9u2KnT9/ci
fQ5lsfYZpzxouaj/nd/siIKVQcKqwPxsCNzvyyAzXFikVT5cLbalSz3yb4tin9NCmJtu7kk/d5Zf
24B0VrmMaRXCTzI9iMSpUBs0vNeaF1fOAPTi/jvQLAPsQ0nhzbR+RWK6UXaXhn9vf6Ar4QXdfIRs
MIxQRJqX3/W6sK1x2o9ZyuBqm+17aOcU0PdTRXEfJZGToecdE7ryVJi2+eyLqWCzgAAMhUuU+2bH
gIxVh16xjeAStW8CSPBUhW4EGx9b869IJef2JBdvZ3wv3I2Q6oXVD0ozcxpoV3Q8ZQ14XGkmdoVM
95WIgHUiTieae9CsD0nHwfgR0LxqPm6PvQATYmzU0SZHJ3BaQOKZ7ZWwTOumoSMITZF1IqzfVpYM
rD9Tz1AK8lmR6xtVB1BFEI+iWe3iQQxjQXAKhAsjjcdB782N1RJIwIj2DOKda0QQwTDVF63Inod/
f8tO6cqk14d3x4Qamfd6w16vW5uS4ZyrFpyWCXN40T41kfHMrRbIqF1imXdgS32YWugqoQYMRHXH
qgbV4SgNlGzNSm+5Qy3UhCHbNb2f9YUJAmRCi57SQj9beuaWlLrWUEA6aVtAIFKEHTJ3vBfqNc25
K1cD5O1U1NwRqOFYMl+GOONqH/G2PcdpfhpFfKyq9g4R1mch0oyRB0YLeBVsuXsNOBKgkgyzPOEB
vMKWWd4X0Bk0QDxBVdPGO3N2CyO0WSNLhvZscAprJDQAVOFDgMpTMh0Y7vpHK/5tKRVKjYqGXQZW
Ja7/heNCI5KWt2Mozm1YnxvVk5sH4GQBo7mTUtO/fTrmrwADjWEwveB4hjMy6VUhTnx5/gxKWI2h
xtqzxZ7HEf3pAeJdrYDDwqqRxDyUfg4FJaCJXGYu9WCroqqtBHfRmYDHCFyu5tSptu37AvoV406v
H3ihbNCGvheK9dxVqt93QB29KFq2Eo2u/RAdJTyYmEx2D3PoVyOJKLPzpDmnUudh92yysPRuL+v8
zExzRbgDp2BKa/Cv78tapTphMRXNuQCirmwngKOx7+secxqCpLPPkJ66o0W+uz3s/Lb/Z1hIxk8O
t8YCN01oW8kMep9A+ohnSiDaPzAvaZ5vjzI/EhgF6Sgqg5OT7hJEyuxQ6qgdNYCf6wHtKg+9FEeP
7U1N83PLjPuwXqMaX5kY0NWQ9kWTEY+5efmTDz0laaPX5wG8HkqNTcGaQEnub09sUZCAHg8qu/hu
GuTMlmzfqGqGAkra7Ewh8EQSHHaSvwi9/ZmV0qGQ4ZOtDsd8hCqzjOfXoLiEPCaG+jOqtXspaza5
kR1LXB+tzZyctb0LwcN/GY8+fyJyNpwjHVJUczRF0/GCSDAjPNPcPIukC5TobA8g6YCTKrIjzV5W
1mSx9NOafBlwiiBfIoQsAOyMUwzYeHXq0BQuFx7YZpMEG/WNnfygnmrbYUfrjm7aYBIXhHbRc+zz
13yzClaYvwUxexRz8R7C0/eTVfP9xzBRRZ3VJvRscx1y44CWRrR0tRoMDv6s5+A5Vd3jkHW/7dTe
EEhF3V6MxbH+PvxnmvNlLYyc9ENU5vQcUTOoBEdDNAXFsPKFjeeo0QFMW99Byy24PeyiwvDPtJHs
QrLYRKlmFqW7OtM7MyvoOdGJNzB1C09zDvJeHiA7DeKk3LHW/KNpEVS5xubALIANdOPf6mtPvwK9
UmAmJgtFILm/L35ZEl7WrQUEoQykYQhcbri5PdFr6wvIAgRC0UJE92zai1/WV1EHLYVFHz1bsOiy
BXtOI5E4vcwdIdSzVm3KuD4OvF+J1otc43NmX8ad7XGbmQMjBcZtbAdYqDLQG+BuGoJSfVQ7hQdk
Zg/5v5XdtIij03qqgBbgLINgMS9/yqlWan2PzcxHkLNa9qy3kUsKvomV2qcQVLQgN3B7gadP9DXt
/2eiwP8jdIOPvMiF5b6rCkbpeawC22o8GQWrrHrJYRFAh2QFlHUlckxuYZAghiQ73hnT1/7yNZMk
GsxYk6STpbwaGgD6he3FnbbSqZq+zWJK/x1lfiZHjtWlA0bp5Xujyx1L+dvzi9SsUCoXT5jPpfsy
zuwZYUX9OJAG40id7QjdcGnEDkqYvTJuHQdD9w1CsWuketPhrXD7s63NUfm+kg0Z0ctvMbaMrnUE
+b2E/er4e5b/a3Gxf2YJjgYqtlANn6MiYlYBiqET6dR20ZkCEl2YRSBATIH7uZvXRlDpql/rhWf3
TdC22dPtiV7dn2hywm4MfYmFKh7klxUpKzTpNOp0r/Vv8gAkO2hyBDVqWV4LaFc36JfRZse+LYww
a6ginQjq721JH7RcA59BWgsv0+dZbNEv48wC5wAOlV6GqnRKd80u4Ue4b4GVC01WSFnHAIFZ1cqZ
WFvGKfJ8OXkaJJ1JDe+fE2AmjqpB7wpXNO8iN+J3LF47GdeX0YLlFqIKdKVmyW5NpSiR4Oh6sqTi
rjDaCOxrcifxkx2/AqHmakUD1d/BNzNxUkGVjprmSOPRMxmetvVKYWPtx2jfp94PSs0qRZdOSfFY
VodRuWuTtXLeMguZsHUy0kR4t6CYMfueViqHag0+71mfIFkymMrA2PP0KCuFW0oXGfSXtFDcUiAb
gujJ7SOyAIkiB9bguALzZNxY6kJUwuiTGk0rjK7ck70a5B7SsNdqmxztDcgZaCtHK/Nd7ibkmmhi
I/gBSLx4L4k0V7Uh5vzcT/D9HjVolu+bBNSoEQBt2qw9/ZdZwPfxZp8Qq8ioadb8HOsoiGrVfhTo
x8XUzXPucovCv2d4EFAtuL2wV6YJV1QQhpFgAQY3T7IsMyxZZmBYvIehBpD7MPDxGpL5ZgQIU9g/
/NvhsHcAJwGNE3UV1L6/b1S765k6UAnZM4UPbnhvhSFA9skxqwdPZMnK5JbH4vtosxukT0ZSSgVG
K4dD1u9i+zFeA3Qs1w9vXXiDoig7dSw+kW1fgk44chtuY7p6anTwQTmypkh3kP/A7E91Cpv6t9dv
sUsAMzBVEAdAWICd7fymKlkHQQmzGE6pbHtgvcWgCpijyyJpk3Nk5Y1U+FFJZfAIVwLetP++hfPZ
yPNrA3jhUIeRyCkDD0jNpaCOjJWm6eLCn4YANBnHHED8xT1ItbhP1QxDNPpHOCCG03Rrl7BbXcue
lmnNbKTZZBBohN4pGEkGFZ7hmTvwNKjlj3x8aXq+yet2ZwHzsCb8c3VcOFigsAjJt6WNa9qPAKOH
6XDqe4h8cBG01kcGdmVO9lr1k9WdnwLPJvqVb3dtYQGiRfnCmpS956E77osedNxpWCGcrId5WwTV
RfnHEP+9vT2vT3Dqa6F6iObdHGJe9eAeWS0bThykurZD3qYAvTUeVRGkRR2YqbwN49oNV11fFmKX
uNQBqQBH/BOshp7C98hSmLmtV7VqnCAk+isUOYzsQR6LhxjN6TT5SbX70SQbndILMQQSOtNVavOi
j9mFWOUmbT9a5CW6pD7X/IVZwqNJtwGW0SuQeDZmv7u9UIvIBPMwhAw05Caj5IURVd3wDLQsopwI
filhH7r9SNWVWHt1jIlhhM8O8Nz82ZMMgAjVSH1PLT1F+Y++fOrVt9vTWG4s21AR9rDu6NouWC4i
q6UMskLKyQx/AJnqhRAJa7uzWmrO7YEWr0bU4VH8wLYCNR6qyrN7o5CTosvzSjv1teprRQW/PM0B
CsLJQCnI4bsIxMDKkIvIPg0J6RJw3yffmTmLNWrpAGRiq51oWjsQ9dkO5NjUQJ1aylZeiwzX5oeH
MWrR8LMD3nI2v4RwCA5auKl6QAMBipFb/XGUmp2sJUFkW7sqw2P19pIuvh3m93VI5fuBybLWMLKM
aieSPtbsI7N/DMkLzszKO+DqMBAmAdQJiKuFFAzUWJJGdOgul9VTIzfnuqB3sskCACDZ/3Ko2QPA
LNI4jgCaPdGeHWg9ekPx3HIlsNYgcovuGjxzoCUAk3VkogqARLNg0wF8C7Cvic8Fw4nhKTBSpz3X
7rCtT9odRIUntZk8caJ7UEjdidAT368Kml9dWGSmuEogHbrw/bVzPS464INPtS9dyifJGR77j+hR
fZA39qZ/Mj8i34aU0MoaL6tGmDrYg9ij0DYHa2L27umlPsrVHNKFVsP8FgxgKBh8yE+xEW1ULTx1
qjhj5ZxEebD6aG93k8xW83R76y6yIPwGtFUB4zKmfuG8hkRInZCoSbWTAeNxs4FHLueP9cgfQao4
wQsv6JGIQR1gjadwLSSggYKuIC7xpUlizA2D5cCWneRGdQ2lCYZI2TTo+xfiEVfaWvNoEcAxzakc
gcUmuLnn1zYdcWUXqqWcClZ0XlinR71lH1Urr9H8rkUfCOIRvLGgtQlq2PdQwIvMGrKqUE+xnWLt
aocJ4hghKmXKAJPS3B3Vam0fXdu+AK+jEggUwJIHGyqDRukwJc7Q3Dlbf6H6B1V+L/TqVz2DXL0b
PUC4ziXb1Yi0QEdPp3fyYpr0R2BqOF9XyWhIKAl8xrB4G9vymMbppqf8oQN7G6b2raOAvd2j763I
/GCDOZYaTeIMcrWrinFfr2nGLd+2s98zi1soocmiqvB7yD6/M7fJPtEc5ZV7kwG7OCUBKvxrAjfX
thYOD7IP4IImSf3vXxz3zQDvk0g9ZSPd1c0PGyYFFZNXIDJXRzGnshZACACUTef4y+OoawvO0dVV
Tr30WKLoKszOiXm+cpFdHQV6kzBxBJdzEYxHqTKGFL34kznmbja+xgY2j7kGCLi2Xy2UrfHY0+D6
Or+hCY+gopRT3GNNj27QO5A3Ps/vyzVozPVx8PjBcxxOFfPWu12DzAF1R/Ukk9yNSmjSxc99fqry
teiiYfG/Peiw68Dr+M9Ac6BbL4Nplg7YAr19bprHhv+9HaRXJvKpuvvl4+fs/3D2ZcuV8mi2r1Lx
Xx+qGQWc6KoLxj173J5uCI8gCQRIzE9/FhnV3Zl2nnR3XzpsbzYgffqGNVhaTnhpHU12z7CpbJXx
AOotJ0ijb/43lwLlwFoLjy+AuqptbUpxLB1HXQtmJiM/q+JaZ0ndDd8cPb99aphIgTuHyAVkyK9L
2qM9ooRRWcfVkXRimHqKb67wdR67vhgCaT6Ex9Uo5dOuMchs5Lqo7WMGRttNHxuH+ZhvrA1NOapu
qH7BzMxO9A1LZcK9QBPhdyjpL9zPNUKuUEHIriPbhs3xr3epkUZzS4XcUMUEMSgLVDCCjmhAGkG3
gvl1gOeNMQVNCl1TqMD9L0jSP74BLo9W6arY+rmQ7CpX2Xnf4CEUV1DEjIqseZOii53Z2LK6BBxp
TtxmuIB81I7pNSRE4QRSOXCItXsDsjY6fB3m77ChP06Gz3sGZ9VKSgJ88QshSe9qe2gdJB7Zkwtf
vRW6TkLjBeikUCUQmnlbBf6/dyf/3fn882XXrfbTVtJqYZganLKOhixfpUWgVkvScbaiYmySxtPD
nhbfFKj/n1t1cY+o5nG7nxY6H2hWljqWgHEzPLhzYiWQcDl62wIR6dzcseti01/Y9+P+W9PY39/t
f1153YI/3S2blr71VWahMAELNiWrgcKK/32XG6i7yA962x/0Bz2S/w1y/u8ySxhhrn1fJNVf1Lp8
p3ShDYESYgYyMEOyxVmCjlvcCRaQmT3Nyzvt5DeR8ncH2E8X/SzKD/JhrTkYph8nzw5n6PKzoYKk
1sufg+RvrwJkFcEpZnwlDS5uwbKiMK1jDS6C53/QEo2N73gPvwmPBJAqdJksVAdfpp9V00kJF2Pr
6ENAGSV0gEHlN8f9N5f40YL6aXmUrcFH2x2sI2mbBLK66WR8M0j6AkJH8MFdwMh+dZv9qkiRmdQr
rEJZxwGWY/WuPxcX/KqIaKg96SjoeATDo9gMIJ0UNVF23X5znP3mTf1y+U/bvdPMqV6ABTsKMSQ5
8FOTDYk17Tvq1XeX+RTk62oyWAXJhOMiVGjUUyCLB8/9bnLzm5oJXEqsO4AoMX3/DApzDNsaPQ9p
wDIUUQVpj0m3Nw1xwqxpA9zpN8/uN8EDCjdgD4CWjcPrM5N8nPXS6HWUMrUsrsfujikZoMlqFnQ7
mgJi1+9/3lVfNMhWXyqcB846JLK+tsCUcATqh6I7tiAsDNs2be79Jy9YD+jsO4yk+XXtrxhJZNTg
IgMm+/nuarbkjfCEwsKElKyMtIN51d6tjhfVkafZwcUsPuo22nkJbRrAYzsSV/pehN8dhF/D5K/f
41PvaBwrS2MVvgfAdwmR8MGa3qBDHhSOE+ZVFnJMXZ1O/27n67+7f2R4oBwBcowk7FObrPSgTmC4
ljziaIotu43ssrys7I0Nbx0c/rHM1YtXVjvTQufD3XL/kNU0MOsXr321y1eGjnDVPXVATxnONgdt
CHVCODhvC0bgVglKLDxKyIWcT3A2Q+gSV+10HJDvV8WdnY8b2kxB24PFsFyK/E4XK8+TbQDeAWwO
4WFaAt7f60u3ESZLYJ8NqQQ98GoSOQ0EeJe3DnrUOcSA+uFFOOg9+wmoS4EnX6A9Znkf/XDRuOdC
9FHdXMMuRUHSPD/JJe27GUAcZzu7ZcrU1VAfWL5+NzeYFmirIBOTlh5a87VhvJL6WDE7siHvolln
0t7Y5qsDAUZBygTg4oR5DIrMUCizWqhTAwI/zSD4WKlV+5sOaoxVO93ojb7pB+usyyGoR6ip1DAT
GiAzQjluA7CWKuSmE/dZueVGD6+MJRDOdTHsyxkfoOuhRL4/InO0tBd7Bm0J3fiOJhC8iEdUTcWH
Od77BXTKl3vY8kVaCSPkuYIG5n6CAJ22dGE5PC79TvhF5I0Q66YohvMmdjsRWd6ZjZcZRMq9jp01
8dbq8ap5zgDINlwWDM49xLVbpYJmoKneQ4IYJJDee8rB1gfiL6yJHrjjkw8gtQcLhL6DM9P8MUHV
vLH0U6HE09jRTU1kqPs3NvyTXA3Qa37jQvQX6W6FQMmh2zdD499HeVYNUFF3nxcGueK+uqxyM9aK
yy7HI5nnwKj0lDcjnrQPUUgRTBDOm70POQzx6CwbaP0r0iUWJhAaUIUFCEDDs2YVSaa3cVE++iUs
LjmPdQWlTLRlai119OZgtPe9D1dICdVNJz/0mrOzWJFoqAaAYLmFyjEkncvEx+3ZoHd6Zb5zoIsM
H5JDj9dI+jJ2IIZp9XVc+s1OAUuOoX/QLDRhTbtB7y+YtEcHbqKFBY3Mrtz69baEJp8Ju5K+lTea
IcJlLM6uPWx0SGeqAU7liDpZH3L1OlVXXi4DAhFbCDuFmQfQZEaikmtRX5AtFIpBrocMO1qVHYQK
92MZ5cMSZMSGR4Bxhc3gCPDrwFeo2Zw4oxPzDDqMYxGM1RBAyvWoNe9lB0IaGI6Ky6vSfKBr2mQ9
Fvr6GbQMOjQBpOWeuD88ju6A/cO6q9q2ol4/N6yK/RYS9VMVZ92+syHQPRrx3Jux7h81fcHSaiPX
7aOeQVi5qBJjcQN3qoIWUPjG3Aw9FKb9Lulskg5lFTeelgLsEjCYmNHWgOoe9E9BIjby+4qYgT/r
W5aTmDaPGX9ua/CpEUQm/zmDvjWU2EORf+Q61FQpf0BHIORWu/WnyCPbxniq5YOU5SXVnSAX6tYp
96qlEN6nCXWfpvbSH959aCbidn+YH2Z+0I1AmjtvM1awXWmHEogtwwLTA4rr/LUf905z5h08S93L
tnO2Bh2Dge+7aivlu7m8uurdpI9yORKYhej+x4IoU4vbaq30oK3kTdHATmOvRbW7q5FCajmoy6Vz
OUOAtiXvg4RFC89iSNkj1KYtNEa9Mdv72sdoQQjUttOsvXGdOnW9m4J3oZHLkGbfOhit1cmvhRr8
d9E8BdBgpb59BgzDgINr3gz5Vedi1W5eNlj9Uf9DMWktG75jZv2mK/7r9T6lbA4lvIURD+RekQXY
YZ8a91gKYb3ahoX6y7d02N8ehD/d36fczaF5pqMTLY8dilBoaZ7q3bCnYR+Jk30gmyL+tu//NVv8
9Q7XxOuntBsubJY/W7iijKbISRw0JMqLbrOqYWfBlILJNO6/e6zf3eWnTohrliOgTes17TbRoQrU
fTed+k0v+Jfb+lx7cX9sxaLhxdkp2dG9fixvtNgNnXSMhpPYsav+27uy1uzoD4vT/ZTF5CqjerMu
zlVt2zrMuzE2kMJ5O+OARwu78mIHf68Itk4xjxEsIXmSEgQkIJ1mmMag/GUbnoybb517vibPeBjI
mQEvwdQBHfJf37HmlU3RAWiPh+E8wJ7W8jayi/mG7niIoRYN6luwWOYiZn5Y7Mtd/03yDgL+10fj
2CCCreyRVahhXYU/rTJZ0Kq0qY4xmn7l905Q2c2lb90pSMA6S7JM4FVa26nf6ayF54YeATyOjsQS
oEo6LeTF9ZbYguBtpb0txblXYwSdg9DTimBSx2l81xHbS2QjXu5GYFKdDfLSlKe2vzNB6ChdGUp7
Chjpkwm4kHmqg1V6iqzpgBoiYQOWrVOazqyMl9rdrOcITjDI7r64w9EooUALXEMGpgVSIvvIOyvx
+i5wqJOaTMLh4Klxr6SvggXUPzFsiTUfHW0JMZzX2akDsb0ll+Pq6oPhdtNc0e7JtS+zcl8zUGiN
90bjBzg2H7maV2ZmYM5nTR5WQqEHN4LBnq40NTCcreN1W+gb1Zqx1M8Uj9GXXZr1dtxCydgdngfG
MDiH6IV8z6f3jjxU8wPcDgPZarFfjIFyqyhrzi29raAyktEpFnBbyEeRMDP7EEBFdMYcCeBXcj3t
5i4sJrDvwRbjxjYDk9Mw1ZNXnyyw8nTY1RFS7gr/hpdY2VNiNrfcRSfR3Wl1fq9JdqgM/ZF24JYb
0AmH0q/WiZtRKwMCmzt9LiIixLGQzd6XONzBfQN7MWzZwTLsqLLfSoyLeDbELcPUlYlIDtDIg8mG
bhz6Dvqf+kuLbNQTWwOnlbCMAC56IUxi5irblzkJeWde+kDd5Ozeo1nMgNGUZbZbs3lRnhc+hRn4
76Nxazqvw+wCMn4PbH6i3I1BTtzbDB6I+ZAZr10v5jOMR6Bj3z4I10HSZ8cCxYq27KkWUUxkXZik
1SyeUWWrvvsGef6DHPgprmAmve5gWCGuSIlfN09fKVc0i4+VLmD/ORcJLYYt6wAUAyB2nl9l6wdZ
n/R1hpd1CXmKcKqf7OI2r3ar7rP1gaZO4G187T5/g8USm+4B5+DwZxIMpA9vuJnzLi0tLHg8MbuL
VXsQ/YVR3ovpNvc/jOlWdkVqjlBaVu1lUYCwBPL8ihwn9RQPcIYboYVhXAGWkPZOH2OzJ6Ifz4Cp
QNiax3nOdxCk39dw2fF1UQZ1bsTL8ugyK9Jgf0imFU6fv2qo9FTtHPq6WZWoAupdLcu5LBcIupJV
wffJqrtLQRWEmSkMMfSEKA6zHujsIttzb4p2r2SWsolC4VPsrDzfmlIlBI5L/qigrGCHg4YjjcBy
Yyij/6MqCATmNeuOTh1nWgdnnyIU30FA1hThy9tbAUyYMKF78bm29duJzqOa1THrXNDyJ7yjKi5U
FYjm/OeexW+Ocgeuiv95pU/V+zxUzGwdXMmFEn4PVXr4INheFv/5Kt/dz6fDxFBebaMMUkeiwd5A
06JKHuvcgknJtwPU318KaB2ICAINYX06UC2vaD0Ksd0jQrAHe981/aogW9RGdOunwPJtgPBKvzsu
f5OdrF0fQBWhJQSy7KcbrNt+4e2SqaPM8ZLqe2E8/PkJ/jAL+7Ik0OfwDc9HN/Uz6snRip6NWdkd
i1Ldlh2LJpC7mry7cadXwzkYtRG5ox9x+VyWUPoj/cY3kYwDRqg0L6RLA349In0x3VmSPTrMAGV5
DnvyUQJWBDJ8UhpmZE7vdZvtOmhdT7YWZ6a9UXoywVaMZq+DdZ8PKilZnbQDnAR1mlINtfWfb/SL
VMSqx4SjGo0dHP3QS/6Uzlozyh9BTHpEzX+YIIxrJQidN6hApl1xytBDCWSaxdGfL/u1NYmrAr8G
GRtYInzRlNGMqs1FsVCMp+FJBB+gUZ9jQwHRg7iT93b658v9pkj49XrrgvopuUEHx/JaA3e5vJLd
Ugf5xsBQr7wTSwifhAgS+OGfr/h1o68XXE1dMLH+jVjYAjJ9bzoUk5RuM1agX4z6XpG7/+lVIIxo
YryPwKX7X2QO7IUM3Mks6FAWErkQTkDteZ6+YyH+JlP/9TKfopZe2kR2Li5TbtvnbgsX86hOSQTp
yxh+ClXUhCL8nxcgqyYsIiXELR3jCzCGD0Nn6WzgAMY0qQ4akqt/x8v+mnPjEmD3YsqDOesXCCUw
BTBNbwU/tgpNObOJe8tHj6UJ1GSg6Xf+D1n2f3ud/m/+DqpJOYNCrf757/j5tW5mSfOi+/TjP4/0
Vdaq/uj+ff23//yzX//pnxfNu7jp5Pt7d3xuPv/lL/+Iz//X9aPn7vmXH2LR0W6+6t/lfP2u+rL7
cRF80/Uv/7u//Nv7j0+5nZv3f/z1WveiWz8tR6L3179+tX37x18Wnu2//fzx//rd6bnCv+Ek68Ub
/fwP78+qw7/qfwc0Gi8CMCi0tjHA+utv4/v6G9P7O/jeABZAqAQVEcLTX38TNRKZf/ylmX/HcBrg
fwgkoCMP7zUcPKruf/zO/jtoyq4O7CgA+asaov/Xf3y1X97Rf72zvwn0B2sqOvWPvwCZ+VwaQfgK
HwW8lA9MGAS31kPwp+iBLyCZ6Js74T17nL3oFrI5cFSOjpRXtfJ5mjv5w9KVN+bMs80A/+tcXVtG
Pp9LrCY9I9eNiiwtc6LZtVSgjfUBOL6wbzhHhQQOIeqdF78eI3fJjwuvNQCC5EvtVdsK6vntAP1p
WfGruWpSYUJ81qk8HtQ1kGJWMaRkgdOfmt27qUGPu2salDvjxVLJnTEzM2TWhHmZEnvfz3CcUJgn
I2qtfp62iJU13xr+AiC2cLDke77PN7oiq1HJAD8W4IopQ+JWQe2w1fOE8yVFncNga2KscGPDCjW/
TzWrh4McNe7MCa4cxL11Mp5ybF909amP/jCa9gQVod4b8eBBJRd2EoNu3Oij2tsF+ufTOG1Ktwun
CfRXt2vfOLfujLHfdNA1CGy7CSxlRY7fFdEoMhpkxQAGduWEI8xs0YeEyqRujui39eNOIaaPpAr9
Xhn3KFSOAKfisAZv+6j4YCf9iAHAYMuY6821NQ8Ay2ssNEvhX4MiAc+iGoGmJLO1ayr0/Q33gzEd
Icj0HuvM23tQKo1JWZ5nmR8WBjM+bppNAJZakRY+TF2NYnoDYKLJnHQyeciIh/a8Rza9jpY6F60R
FBX3Egcmlm6voJbM5JxUer4lttlsG9PaLQXRIzufAl2j+U613Sbr9An8hLKP0NguGhDBhn6KtUHb
GkjCizFDm5vqOMuqQqGfrKOuFamo1C3mg2/QHbgclUZRZswfagaaqRLTg1Eq/AVT8KCKwW16J6W2
8zcMotSrmdWBkvKs0eKlyNFyXLCmstmKM1K6sDrIRYRo84SVpHZLXpcntkw73neHhbhXBVwnUr+B
t7YmWOrb66hbR/GTdWdZ1ReWv8vgrwN/twISrxFszXlzpgV/7MQYiRlWClnmo+DNqzb0eoUJkhzT
sbCHIOu8nUPnh9lcfKhAXPv9TLZ85Mni0suRGVPiKFhB+WwvZhu9a607UuqorbucRvitbnOCeYnm
+id78B5ZJq4LsE7RCJkDEHrjib363JyBYRnvJqlEJBYRW5O7Kr9bYpNN7MVf536UXVJOulTT1mId
wkmaDokcCMSpKjvyorySzCbhqBYj9Br/VRYQyqttO8h0Tb1lajkWXL8GmHXtU4iPshvQaGqW29Ib
26iu1GpsrJ54DVOXyoPKQJlRCB2TcYqrqgtoNtcwfVF86w82C6Y2k6BSSBUzrt1XFZbhIDFTcUtE
Fe7GbkvHUCM5T6asum9cxIGpzlGPypPqIUuIzstTw7Qr/uFNtop4iY4JKAcW7LKIeVFZVjr3Nk2Z
0+1hOvm4ZDvpOf3Zz4s96kdotqzjNX/ezouiR6ah580+Jg2cmgzjlhoOB4r6NK61m2ySXWSWRMAN
0oZoBVMX3RC6DZ0Dn9lo1Zhy3zVOdmOMJ1qhT9D0MhatHgizysPWeugUYN4ZpSGI333SUBeqbaKN
bQVhILRizxM5ulTuW0+/JHNLQsbAPcmmOvZ7mP/ayHthaMmNHXF4E9WqQuFq1ogATXMesnqM5SB2
DeuH0O6hpkHaHo2ipTPXoQfUV6GNacB+2TEKkfTS2qkyS6FPvW91Z4BxMoQJ3dyIKjboG7vkx9nM
j/rU9AkgsB9g98JBUsStM4kLgAt3GLOcoDQwpj0g5GE/tLBz9u/8Sdtpln4Ja83Ul+U7YfV7JjBj
EVl539v8ic7qQCD2UBgC+9Ekq1w+uiQTpr4m9xZYCNcFtkTzaM8M80in6De5dGMq7eJozeJBedp2
9q0IyvSQO00lqS4cYyG3DabInd5+FJXW3BhEWoG1K6BBhP4BIq9i3tWkG11SjMujsJ9ZBYl3DF69
1O7Jye5oFVj7rKjRQ3D1QJ/K1LXQmbDYIVf1bT+QblMoiP9O/gcH+wAmv/UYNI6NgI8ZaebsSk0/
MYkDZajoQzV4EibXU4H51NNEjCtEmm1n5piaVgn8kcHedWzt1FcFCYeqvNDKEnMpI3u2+h1pYbuq
y7uiheesxeSunbJnOoNJ2TQOZOori4ec5JCWtQ90GJ6mgo4Rm4c5amsbrs29iQLuw5RtFhi6Aa9t
GGqiCYmJP1z6FnSUls5LyVxdu4V2Mbcm3KG7scLzvTM1lyHKU2/bYiobTKW6B8Lp1izNfIP6NTSb
ZldlHIvJgC6dfs45du1sklBkdoWB37bRDP+s+xcG4AdYe8u4cRZz3w591I2Oky6jkWhwJwqXOhKA
J6Crg3qxXCCWW5sXImNPS+m3kWnChazpwWmydDtGk3a4aXVhblxzwIhxKedkyfgEVksBZy7IWApM
74shNkZBrnL4fA0Qzo+M2YUlpCHul9nyDqbDtc2s0QaNNftmqDMzbDslDnVdwy8hz2Cr5ZUPpHwe
Cx4LV2G+uNqRmvZ80qrFDtBHSku2cjKW/qrWBXpE0xz7cHoz/EKEncDrM8Zss5pBWrM5RzPPb33I
6Eeafu5QEUfOIi44mUu8pBBGDvDDGODuDnwFzrM7YFuWuOao3rzlwWnpg3DoGyb78F3V5g+NkoAK
2wo4etLFMoS8gKatlXsbfSk+BtPCONWDcjTHtk9NT5jplD9oJV1Ch7/ryDZMRNvj1DsPc+vIdB7N
DZdIL5bcS8pxIimezt7vtTJkJebg9QLsoy+s8qB6DcPnFgRbVz/6ZbOt/SzgPr3v4MGd5iJP0Q67
NccynrU+i5ipjxHkm6LGGeuUE5JF84TXaYxekmGdBTB0DoTK6ktfYKF1rXk2IA9SeW2yGOxmwjKd
hTpUdLpzzLy8XDZDb8BTV3r8xoCCyUw85JWa7qZVCcv4iszHHgZzy1KoxOzqbWFifD7JEtI2L3lt
FfGCrHbb57DlmSR60YWGAf+00rzgt819DJG5xmC4rZ8zqrmhRTGDbup5L616O0g0hG1ePXtzf8mM
nIME2HY4vnukRRj5RqoFYnYBxh5cDg0oEntJfKt46gu5p7lhBN1C0KYt/MeChtUE9xO/xeucjDqF
Npc7G32U+1SPe+7JdGrwXKgOc0d4CKfmYspwWQIQINt9p+hNSVsWjmIyIodaxa5FAuXYYOcCZNgE
qKbfdQ4h/VJeeYYMkLdxsFagEUhyiyM3xWHb4RiImGvAKkxmGmz7KJr9nkJD1bpymNoqafshFJMN
pJ7djVb7L53VYEOZGsiL8rqb2liT3l5fShw+Dc4RTH4VBDgtHEx5g5tqcLIbCn2eDO3XFl4K5pl4
6j0353FjsP62sYy9w+VN6cgbpuqzYWVGgnugge6Sm6oGBs9AXmNMJGJIuiNo1eTrmW+FTQV1Z1KD
J+OtBxR898xs52TAfY3lI7yI9NBpgHfU5LCvLZVoiGcHNvsSdwL7Yo30bwhDWjK03WsxQHTEG+Ji
YeqU2xwD+rJxQl0gUV9AEub+FOd6/uijKx2S3jxgzKWCIq/khvaWDHtPXmaFLRIk2gy5VJEo3a5i
zW8w8anvUWzacOwr6y23DdiMejc2846jA1dYA7UGd2GEXdediAEQwXSif0GIOM2E5EEFKDKG5Par
ALbBGKcHuI15qXJnODU6mFBpQ2LZCH1ggl6NdQkMCj9lhtWlFP1EMGyKi6x86R2amNCDDQ1z7o/m
Lgee1/cvBt7ukWk8akM7xTbtrk0PbCcn64bYWlrMAfmeIp0KoUkgA3vogSxafVu1Yk5twOw6Ot0I
r332eqOJiHkq6uE2B+YVxqxliEh+aUlozGW9cpFgqTe/6+jaPSfJZA7gwk7PWj1a+1F39/VgmpcS
8AZ9KKoQ2zWPqsqNiYI1rFPm8J7MJG7eRPkjQF1ki3cLzWS8R+KPwfJhWH2WQBVuX1fwJDRdbVNr
1RjBPMmDeySNurI3E7VOFeD0PUoT8If3WhNgz/dlERJJz2aNXSncOs0YgJg9Xs3g2pE2O6GPDaNM
Iy6rmUIsYdzoEGlL2gw2nQ1C/lBfU1C0AiSQEPFaxMmAlFlgmVbMVRe7AnpLQi5xSZYxEDkk3+2F
nSDZt4RzM2EAC2/USbnIwuAxAwfZ7Sy1q9mfdmibfpgNxcyHXHtyUnEzu7fAhSPndpAg8Ba7VOOQ
BBmEy4Exs98lxWjF96fAowXkxnvjwNh57OG3Kxz7DlgsGIli3L3asu+XRtKThiDm9OXVOGfYph1G
Nq0JNJZwEPd6wP047FRt1m6bpXSjhdrbkQFpMvcwj9V6Y1+y4cZh7ZM9qJsJnFLAWbeZZQhMqOBv
jqUeGU5W4I1m26Uj5r5jcgsV0wq4+sYMTIM+eGpvDZCwxdsFALX2LgtPq8KF6Ze66+2grmiGsJOF
JA58LHqnCzO8mFi6tRWp2b+EFYvbjipyvSKkCqfjgnGyTsrI9/t9b3UPoIZE1C8RlCDcTags1rFc
v5l1AL3GbVFOl3wcLt0CmjGeea5MGTBmflQmUDr1DcHG7uZqq8GmIwOoDgAVrBBJMBqGXqU3YykK
2Jw5Jvbh3AUNIArZ/FTS8MfVG+RyvU4BA6LwtYffKqvGJsgHAgSRHpiWe5VD2aTWhm3TAmqkN5EL
td1NOUC9fdDNwFpcO55c85WbDGwT2OI1NTJFkuPpwDK+dapbuNDnoWqHM8SEupjY7VFX3jPNCjMh
1YPuFEXEzq3lNvHAKCZofcIctHNMXk7Yn1Z+2U4YzbRyCLMcDr2eJrZeS16R92wMQzzWvhqS2pl1
+Np6eoxTf0Au5sPA0q9KyJNi8iUQGQobVLaKpEYBPllPEx1WtIxcQ4foYNg4vgfuJsSQsFQGCtGS
NJWjBQEQs0VV10iRGLx96FxQVys3wdc4Wos8tabatgWDjyu/UgyJoa3e5FD1YTGTjV8bF0qyK5tx
AVvh8qnt5JuDPFt/hhg0+CI5uc4XEjfZdFsJ65DPbxbz3/qq0YNlymM1tS9ZYRw0k6T6sHxAL+Ei
HxdANMtmb3vjBdhfYSv5bVUah7FTiW+rc9OVDyNpYebLr0qpf8hOvVHgtNxM3wx6acY/PqF4Utx8
8Kzlw6LQc6ohxq9JdQePxhD6dsnSa4gAPkSb2/xEFe0xPXntQIsMmVOcBMyz16+g6X48cnYaRPlk
zKiTbdFmIainGnuCRFAyMwPthylUHK2qpqaxIuwyJ21YZTVqGqN6cKrVBWAaASo8AVd4S4mP9NO0
b8TgXMGl8tQ4xdPA5xzQN/Ba4dEQuYY6G3mzH8byijm4qEVyDEh6MEBgNKWGywr405LPtxqCbyE/
bJ+dQL0NhmaC8R06Kc3w5JgZQtOSh4XvwDl8uF3vQssEViuSO9VA+1cOR9VVVxXFCFhNO5Ghv0K8
u3Z5tVFud5M6+51XBVD/QGWEV2FyfrGY9TYXmNIgM3yy8xY7O9sQr7jqyxZBJH/OOImHBY9VU871
er9SaYGd0VPF+RNKYGhdmKiwi8Z/LilNSH7InanBwWjiHel8UzXIzl3kFME8sB26WdhwhIaFpl/0
nXbfOndz2e5tAqGnDIVMMOYIaq3znDkdMJ+QLGRDBrS+X19M2FlFUZyKAiZ6tt2HUhl3UMGSwayb
Kpzhj6Mm68oeWwIAXXNXQokkgCFQpBTZc716MYsiriZ6ylwF99J84IFfH3RzOqh5eFGTQF42Am6w
zHKvIySjET4DIucAKpEVca7t7ao6tX55NfjqrfKxwAD6BJXKKQFDXAfyE0KPh8y0aEZg86Z4Wnm4
esOnNKvayOHYEdb0gfIs4dNwawtlAFiyW55ngpPZhGdRTY3DoOsfUy1eeS1ZsHg5gUUA4Hngw5+E
jQfdWuymY8uphdec7+NJgAOK4hCxuMXAWc/QKG5xWtSAQ4b9XOzsWktwrj37RLyvr8/1xcto4Wk3
HEplvp9KhUwAsozAVFtJRoHDdfPurmeyCbCp7y2GchXdgaWZLrAUQSEbzOvRhIz/sBy6ZjE2pORP
2Tj/P+rOa1luJMuyv1I/4GlwaLyGVldL8sWN6sKhhUN//axgVU0XadbNzrcZs8wwI5nMG4EA3P2c
vfY+687zbuZV+87aNE3QRl2N1D8zmN0qzk0fBp8jhh5mlx796Y5HjXHs1/fZ9/vCarnXCn5g4/S3
eQEVOo0fdT5xMJssqv3yKfTm98ZNHxtZ+iuvqeq9bcZ1LgToMS2YdQNyTmeIA1Bd+6/N4FRMjJve
Zi/91/CTv6W9PFcF//wup/wiw/zv5Jn9j+qqbJjf/1f/Dyoz9lWS/++lmWeMs1/+U5j5+d//U5kR
8Px/Ielfs4stMmXwA/5bmuGPvL+wMzkox2F0/RM0wX9rM9L7y7uaKEl5v4q8BGr/lzZjy78wvlph
RAA00g0K39/RZn6zC3loFGTAyWsOSsgbR8v+VZnhNFX6jZ69lxrWBPZ/aN4swCIrPHN7NZeR39n7
nMpWxiSX2u7rt7Tyub0dfS87O3yw2OvreUs2CF3K0H+y3H65hC7I2Vjn9X03JfEfpOhfRUfesc+I
Ps65FhZTAqF/T/1yxrK0myZmXfdVc+zqbmAStOVsGjPCz9C/PchgZk+PqvgP3qrfrKX//NGE4UdM
hcBZSrTBrxer7D1l5lQPL57MWeDnvL0pu9nsUgI1VuFEuu1Y25+6xH7MBqsDx1L5xlEpU14MHey5
cdXGiQd7q7IBAq4pPjKG4F3G/A/xb/JKb/wXe8H7xEbMvUUaC4HsEa+/vs9iGd2im1T1Otsk+FVt
qG+DSlWHRi/BbdUVOy0raz9lZbmNzSGsC3+LOzQ7jfnUrdlqxz/gNL9ljlzfEMIfdzkp4rS/EY1/
fUNctNybM2eG5aj8Jy+27bNd1sdUOmZvfLY5O+ey6Lyf2Taq20mk9nO5uMyfN4h7hGHEZz3Me9OQ
mRu38/sQgcwbhgzehrW1FWkynsrGQdzrRfL3LyaGw6sni4QmJhL8vNj/oV2KjgBWF5/Kq9uYYd0R
A7VapM52VumG22JRG9rM+nlxijPT98zbnDqHcLDnc1RYm8it/xQ+4V2v1S9fLsZqhtQ51+nkEfMZ
fiMx9CDVgvetfwXiiU5DZa3cFlVp4nTzbahtQEmlvgxDEFGYduWlD+ue9pQj9yqyi0uv5q2XhB0b
Z1q/UgsjVngOKYgyfBeuFV9CnWGcuYb2VcAy+x4B4VGoKF0XeTWgkySwCtTLHA2Zaut6ItpjNpDH
DDSXWzoatrPNgMW5MG9NQx/Vz9Lnpnb1vZHOOZralCb1ck+BvxzbCMae5iz7p1nIVqd2kWn7eW4z
ehemiM8OJH/fy11eR+3F8rI/3ZbOr4OZuC25lCx/hNHRPLAJs/r1tgwV3QHjL8NrqJfuU1ZuF5kU
+9DRWI3qyd4V0v2WJEW7N0sWbUtbccyPLAVGlORrUy/TnVaut8qzACd1DFJa++6dQ0l+sJfmZlCI
AV7sLJ9k2H8xg8zQuqd8Hczo272qn2qnQo4NCqwqjfTOUxH9rejxn5/val3EMkvDXDLj9LfPl0xJ
nqrYeh0EjZyMo8dtUrv9hT7LtJ1zkv1FVayghdLjf2yB/0IAfpH87V/5pOuPJoHSow9CW4md7/d9
ZRzd1qrEEr2mno+2kL1mWYpy2HjpphVEAHrleRHFuZfztPHJx1qnAVKhdPGACOOX59opW+AwukLu
6Oxk7Sz3ZmJuNGY1xE1dJPQJWxKMPFImpwVE1ciUrMnZRR4Z5/ZhTCY4eHsu1lY3UWe0qI2hm1Rb
Q1W4ydHToEpLoC3GFwhVf6F73p3HRX4S0rt1RuhfhpxU/Ljwq9cu1t2jO8zZtvXJNaiGPFv5S/ro
+dmuiVRzUo0muZApv7qkRZt0ySah0xoi3e/mXkEys270cXtaJsCEuApX0RS7R8cSR6b9hthvlqOU
rc0hX7q7rAxPeZIjQ9dU5LV1E7cpA1uziSaMHp4F0t7Gsey7unFhx1sn32cq8taNGPJji3q75m5D
ME/MloRsQN6MPj6CFBq425Yb5XYhzSGaAxmUzYbAVycPxntBecTc8eQlaMRVLOcq5k1/TDxJ03Ou
zEEhsK+6MAkuw/VFFJkFRbE8+dKhkwxMLnjfx9GLrSeGC9yw/4yfPF1+QpmG/R/9elMvApOitZzy
PO0fuyjYwHfVt4Is5kE4G9fk5oDe9UVOPGGNXZgXiJd1rqttHM1/MqFc8ZrfVlEyg8BSrlF/VzLl
ty0yqpnRPbcmei2iqeQyZO8ckF6SMaWRKqov+ciYFjHFd73xwhNDOsNTnYWPETjFPlBpf0mmrr/g
Ems3fU3+TE+bQec06CiWk7Upy/7Q1zk+DLDjjehphFvEEzHbTr50zgPi/7TyNUDioIgICorJ207Z
doiF+oQ+4YGxWPuhy8STCKezBOhZtR53zB8e0l8h0OszyqbMsCSf7E82kt+jk7ohEW4kyAgKnWR4
XDACX+oheHAnqbYFqv0qUyRYxsCwX2YPUj/QSX2XeIXZjI5yj4awqdO1L/g/v61fgdh/vSv2Webz
seWS1PXrokVU3piUqspeO0Z/0dd1WE7dIAF9ds0JJan9Q8Dkz9zRXzdUjr1Eq9keZ0rSqn47nEyd
df2IY8qtoMpLZvKHyOi7DqT6OI1hf1LlON2HS/p18RxkCSaKWziGEtVkdy4imD1Z1Un1xdEfZ/dM
t43BziQ6kospzcEoF8eJbXDIsLicm1nco4j0W+TOdTKWWzUwmLnWvb4sox3v2mw+qihbJSao3hxF
q5NAiXQzswEfZOLUh3Ix8751IE6iqQPO19m5kDS94Z8OSSDyTyoGf2GO4h92kt+s4j+/FQ7eVxAz
4FLhsPn1W+nTiEP34qavqPo/vD4QDFjnfWXvcTq6j40JPKINfZ9u5jg/lZH/abS7f6Ua/q0K9P+j
wtFlu/3v68bHH3X/NU++/aP6+Eenf/xjTR1Z/Wcdef3r/ywjZfiX7xKyQYI07TRPXvNO/gn4SfkX
eztRO1fCM7jmz/7fIpLCk7hp3FCEioYEFkesgP/m+7y/gK0cixKSmCabv+r9nRoS2uPXlYRqlARN
SG+q2au9nSfp17tDQnGmia53wgaYiaUlHrixI7Rp43+b0pfShdT0HYzkVe20z/3iTLtk7tOdNap3
R3jWXe3kBIVVc3BUVSi29DF2ZXZJm6i+hQ7JuDi3UzaI2zEdw1uInzkTt1GEiqHCwjlE8d7093U6
nObQoR2uZ7yl7uIRhBtYjHyZPnSGgM1z8aEmH/dXaAg2xB/NHt0dIqvaDLb2eSfui+mTQ4pLKAaq
RuhJy51uXEYvwLrt2yxiGnTsL2cThRk98PhYtFP4qfFRoAOMIXXYFNslABeoE+c9cEbaV4U77UK0
hbXT5+4pCrLjOFXf6ynuj70oP5kBm0cRWjvGNmaXMJDtHYFtMGqTg6impie7pIhu86MJ4uekt/Jb
PWLPkpQi0hrPQ9SgnCwWkm6JCtfY1UJkQKP2bR1Vu6IU+UZW5q0r1Yi/v633iz0vKxd1atsaa+9M
KZB6QjNW+tfAE3SMTWLSr9NA/0vg3Kd9NWy8SR2imQGatEQ3fuLaT0v4Wc99tmWHZ/xv/JzaogK1
JDYynxaBPyqROwliKY221pXD1udJOqSFOTOeyFDoidcOsOvDjp7F1DyJuomPid8uuypJcd1rbyNp
3a3bsRGnHvt5JceHxscPwOkHDvP6Qr40sfWWD/DUlxfmbDlfAbg0/ULMT24auGekpiilMaDmcXkQ
8aGyjVq1pVmeg8HKNqolZ8krKT6pdXorDG/mzJ9eqkRv2Gp7huhslK+Zb4lXlVHny7IXRfxu/GYf
xTl5TvOTIMegc/BGV+1nMoM/Tx2mMr/v1q3NFITgKjuKrj7EdXEMB9i5KAOzYSNfy/TaNQV1wCRB
v24gss+vLHMv+zym88eAeMF11dJ0UDNTRIza2Y3JD3K7BWeZTGAd8lFvLGtekS0fwxB8ZxILbreh
7Nau4QI4i36qxm9NLL51zM+jy/mgbIeJ28Mt/dD5XLGtrvKxepvzaEMWyQ+Ij3unHN/jQiLxMT5U
Wvld0MynqtPHxhufogagQeTZQ2xwN4018tVI5Doy1kM2D+8Ycz7E8Emb/C7O3VflJY9li0zoLRcP
aj/xcsZafbGs9OvsTPdyIKU4txCgdRXeZPZ0P/vqW9CmXyJtHqKqhhk6ofu/Vp4CZoucCrccP9Ze
/AeWjTZB3Ow+DYV1KTx3XwGdjsJdHfzeX/XAQUSprvC8rPTCXRm0+4WWLDp2dhcM3p0focEmr552
XgDqMIv5D37jTBsr+RQa8wTj3O9T0gaYQ9/umDHTPebeLbVSTy3Xnnp+ZmqVHIG66kc9jVxFM5mT
8cR2Hv1XNy+RIL2VCrwZwNhK9ypGdesX/9gYplQHybRnbuE9JcVrPk07Vyseu8i/9YXNYD7kHuoO
cFYeGYm2Yh9KXS8U0aQrIEAtq1kwyUOIccasMB2XGHXBTex6XbTdS5ICNxa2h2nb8balrvItcPMY
L8HWVhFWwKQoj4mp2iPtIQYQl+bNVFwpzxoBPeR0H8Uei7CY3uIWjT7UUbqqgqTn/gi/kEqm17VG
fczkwbA89uV26JOP2lpgd/sKKcodj3JeHqaO/nhaZ0fTZ/kql4w5jGX3bZoBh4nM7L3x3SdwlMSA
Rq9lzR+3wUfeeB9E4FIqyeBguoxMVriGaKhPMNLLyovibD0upwX7pnCGrwR93PspF2sm0WEla/t7
bKcsYpX+2l7G0EcDyqt6fUXJXDId+mTGLks2+0jvPOvRQZcy3zB9ylkPdvM188Dm4PgOwQCT5dv0
OVy3eeIx8Ha1nT8ty9zvw6m+V2aE2xvxh3b3g1u8BBzY9zrOQKnpo40WYyQMcQneUO1ou8BlBHZy
KH0CE+KU8RKOhgZvarXmwtVnI+Lt0nrTvmLUJfhzi+lep2DpYfPoBfOw8d3kc165/S6ooN+zSN4L
vrvZaeN1NIPliMzq1lUvJ8IZqnbfF4DJ4zJ8GGUlu+ZK5anuUmae/Mi96p1ulbuaJqZsLbXqn2TW
fiKeZN1VHoSGBjKPJVWwjpqVsbMXh0O+8bEtMy+HabeUs6thOlHpgLhp90fnICgHbkF0yDSdqsXT
j4M6aV/s8qZ4GYZ6rVJ43D5wH5LI+4zgI7aj130vu1CsiUdzL1VEc2QSxUMQtCSyGPcJGVPdu9Rk
Kzn0mDr1AvcuklM4qI3tot+H0Eki7J68EU+r34UjqjnIhwBeDugSBj27qJD9w9TKZlvE3rDy5rZZ
Kwc6cprEga/F3UzA7LBf8hRQod5wB8bEycdxMq2thtQLP2mAQmtvOztozICHcwJBQBN7K4T7NS1A
PazFJ7QowY1c6ODeL/w3aVMElYUGfBj6NeTarW3m6mspICNk2XKUuDqlfWymrcmnW8IJ36eQYnhS
XX7Tfy2EHB8LqfdqRpsn2KcIRqyGhr52+KNv3q3iU1jDTVm5t6yH2Zw9YFJutOYY9N58oIVwP3dy
NQUMR1xksB3z8FDbBMdwdPyMLG32zGrNAWHnLXcTJLK1DZiovFZ3kWRNNZoWfhKGX2J/4kg/d6QT
hWTqzIPed34qftIKi6t2s8EGUC3wWsrC2rkU1WvUVfnGtePhsNTJj1zV4PrJEB2vCNMyZCChev5q
7HIXl9G3JKKzQfDg3L/bSmNvd5xxs3TRXmAj2qKfBCvDN3rvVsF9ChKwqkvXbKd96Rh9Xpy6PcZG
bgAKQaH6et0Hy8lOykdQ5SfOhxj8ZYG8ag18YUH07jRJcAhG++SHHR2ogb16mIZDAV8zQSPvG8IY
3SY+WyIg26tXzSU+hC1tZVtm0c6f1DseVn+bBVceKXc/O7Nbr71ouGuSJN9g8Q4Z5UqI0jSAii31
uWFuAmsak91rGQNw8W3cVNo/TZKtrhmj4tAU1ROf+QaNALDGXdwNuaybcsj8VSPK7DyNyPpetJ3m
/ML+gHl/ult03m38Vk2blGhV/APacJvomDl2p3Bpxb0WJ0SSK+Aa4db3lxZCkaFyhlb5MYmWpzz9
nOYWYFKzINLGRA9kklmHam6ddZjxDDYFl65jhQaeuJb8sifB3ZnbE0DXc5qEX7Tu0lWkwOWFBbM2
hs4xaEfegXaqbc8qM8zWeVroeOhSbDVsYp0t+YE+uNpWdiNueJprN70ZSCDitJdv0wI4PZ7F55bO
7C4S8V0oGqhZA67oML8Z24x3HEPohhEWstOfyhmG2DMphQNT0Bqs88bJOGWmVnTwWjJgesYFbLXF
vlmqO8ORgDsUDpm+EZ85SMOVb7nduQHO3iwTnpi+SB7zWbbrsfPzs5NBfNTSO8SG1a8yKQJtAdxF
Snl546VsUHnqvVg6JU0PwN+tepsBFOEboXBcDiK0V1lIsFJTWHg7Zrlq4ra4Og2yvZlIIHJ5gwrR
9lB6fboVSToc89FDMLhQZahNiLWFiW71Y2v74lD47hc3Gt7ZU5r1gql8Xc3iR5KwAHW6XDDPVDBS
UBzOXLP89SBHuVwH3DfkChEcFuoSK4ZSw9bSLbFeOQkMc471Iguybc/qttHaeVhA+PZ2bfAHTPZ+
cJoOYtC11vVxzgJqBFOpnct4hHMuXWIY+JhNTJJ2EwIPBYFg3bC/S9aATV6i29eF3rcz9zxe4yM9
Pets9/FLKzt9Sji8pJPZx0NuP9WyXOgQwmi0+FUnXF8iV/NtZUOw8WYTnElpuI7D5TYjl/0m1uP4
iFuA+TqWh49peMzErA7Q7V+GSB1snoJtMpfuOk+xbJRJAIU8jBdjSIVOu7i8BA1YixURoIGs0FNH
2jvIb/vk+iRTzSFVR9duq7AfQWrshOow/jYbiyuahsAobrtwMCk/rAR02lb1s+d4JafKDCdzfnVn
qP48teIJ2EneLXgsUX0eM7vG7VuX0xP35aub6vRMfMBDPqU2pW+ZnIQVt8eqwbbmEi6WBkv6bOM0
udWtvFmWab8UefD08yUNvzlec8QMHz6KVtTbxLHMuhmWtznO9XGKBpabQi2XubRJb1JkfiQNXizN
hkxD4InAsvqORcmcVSLrdTeSclHaJNEE1n2MsIr/o8s2+lq9aOuoo4JkESeqbpUnrx0uPE5DP7+M
tGrzIMg2nl+p04Drazf49Ygkw4RcxxvB57unOcSwsRTrRnbzaVDB3RB7yR33fyclI97r8AU/5/gw
hvGtV2RHt/IsCojFOWQpVDq04gl3UL3Sg2gYNVZOa5cYSZBuLjOTi7p9VcvpDn7xuQrnYc92xZah
mps6t+2Ll2q90nTXD67r5nc6acQ6YzUlRsV/HRxZreMlunE4Y3EXuDnLaDJvM8m25biMjBVjO+yR
J58aPu3p54tDH1pVg3sySXI7gmJexMCmPMr02CWl3CIH7pwS65TMR6IcshRYl4A4gh2XM/JpMUTe
GW/TtgswzJVO97EY0T3ggNxVfciMyhmeyfH5PomAOMZhEm86NzfcxbQjQHyHTWfc/v7nyzgVT7kV
voxV9SOPTLVeqHDBlJtw46My3f58GYti2Ud9W62QTIZ9LHvwmWUcL2TRjRv0kWiV45E8pdcXhxiC
VepN9mYGR7/Ivug3dc90WK2s8NQzrhWlIc1XHueNQBHqR01eLzp96/06xbIZ1lfFNXm7nsXcNHXW
mPeLJ7hf+jEtLO6j5YqOGBM7Wlk9Z4wuVMlrUnkny6ODadXdF8BRIr4CweDToq+OrodG3hIx8yRU
V2wAYipKF4uRO0NBJqPw1efS87eyHFZOprKPuvL2XSqKL1GbEYGYTP3ecdj3KxaHo9PO9m727exM
X6BcJwP5OIJJv53HBkKmBnNz8qo59e2ryoP43TK71k3899wyKJbMMGK09WYIlHoR+KX2YUCV9POX
BJeIXQHqsP35y7ary53Krrk2nE1dHSJVFAYEcbBJvagH82JmrzjU7Uz28/WXqZP0x2nB8ZVA4jbe
MN/Jsq4uTUYku4vkg+vj3VWceKn2OgLnCtyXSRu9KJ9tfMnGaV0LslDyXtTHgJMox/Zw2DG6EoWc
1sKN4ti6KUkHOvRcBxoDkrrUkd1zGJJBY2Mt0k3UP03hEb9eCuck5gez6OQgnB+FgXavGCywDYyV
o0j490WfuZdspv1caxpHV+OJ9uhc9TqVJ+WAJ43MmN/PlFVmoOiUI10oEvm46cuGE/eERSqvwvRo
9w2luqnEsfft10l71dXVaI6VV2Csy5f+nCj3y+QuyApTfGq2Ay5hMvWcC2wzSEWLCzDwkGKMFzTb
0g0oDrCNHkmheqqGPvvsdJiJsHhtliVskNsZuDlrF7SQ/tgcz2xcrdynljW8JCa3Vp1TBp+7Ynmo
I3kbdtayAZ4TO4v2/Xp28/BZN/W4qjAnqFyxKEQ1Hqey+Nq0HDVcrC1yQhi0ol3oUetpaNo7x2sf
XRmfuiV4AL6iqZj9cGsSaprhI1i6d/9DOLO8tZg9PTRtcsmEgcXFWwuA78sb4UD0hqV+9tyw/IgD
hgxYQBEhkumJ0U3fJYjc8wxSTMbDvHOnBstEjgZg95a1z3X64Hi52JRxGB2GeMB6AA7blsnAqO/s
VaXCvoi2tdbY3IlTFCWFLaukspxtGGt1sidR32Q+cZXKIBAWsbUZtNBrLKTHrFf6Jud3qnx0tyYk
AV8nZXpWdP/3cxhddBWzZ0flvImZLIRJlkaNlx9RD8VmslMWliw2N40LE+gWjkcGVXUAS20OdvOY
S6kvzFwxx8mbdgPugXOuLGxeeX1xx7I6ZA3YglfPNptwN1zYJGGBfQzgVcZ0rozb8sLMoeY5ztPw
yfPEHX0y/5KH1/wkF1ObCvNd7KG96rhUK+VO06WJw2353aqs6kqrEgMvl37b94s+zBV90qr9Psl+
eNRwxHMDNB2Y+dayDE4JmnDfgFvX7lJs/cJ5BVHQJxmBKONi/WJxTvua25y/ndJ8GVQ/3lhuPW+i
PDc7coq5LoupV14X3qTEH5yZrGvjY/YYFwxfEGEZWdMQIYVREGejhrOB1uZH0fhyU5Ocx0Ql594H
IlKSBza7M4p2Be2Hj8kK6CrNci2RCgFRJ5pcCainNO7FZiP8qlP3tV4uSTDRCyPC42Fw8bTMwypJ
ITgmhtEqkdZHI2h00UM+uRoiHMYZZR1Fumx7zjsbu4PsbQvI2cACte5rOuqNf+SQWJ2oSQpCc4cn
shxOlV99C/G+YVfxs1WJyeq4BK219Ro3XAXWdJgmWrKKUDNXWbQ98Yiodmbn80t9cGg+rpZmtFdq
Cd6cVhJYTQ73Q2fs/mL35thmwbiZnYYPGthqV4asJVLM4brCi7ROO1piBWL6tuqmdd+77iZGrdoM
RbwvMtTnWCZ6DR87Zdah8Wv1KeVp6a5O9STOH7qUe0y2GnN+CloQxNpZjcOSX4JyuMRDte5qfa6H
0Hnmaob6PSmXcU+DYarn9MLGcnBijiGOhMQODFuVTcnUBW17SBsA/5EEwH6Giw4Z43Zv2UNOWykg
LsA8y4500IIg2W10NWUH7fKgOmICZDbd8RTvna5Dh7aZNN165Xb8opLR3UXN6FCx8/lneBtvCh5K
ze/kTXzDe2ypF3Wwcxd8TmVP5k3Y6Xs3S4gbiO275HqAVdhXEqk/Z0y42keTXju4BM4R6WGF6MYj
brT1sCz4+yDl0aLLe4wqeheEhoYdXhNa0NR2fmx9VwvrrNNDS0R9+aALm7If6xJhtlfIAidCGycF
ThnPunXA2ktjMZw7UYSIehaOAGxpaVKerUxy7jdlv0Zj3Lo4sHc4vHa6svtzJgswMTK3yrjfLHnu
Ugj2+cYfnHAd+UOxG5RXr60E5raYjdmoTu7BHUHIOK9OQ3kT6P5jmsyHV4O7g/DQatP+QLyYWqWt
YIwOJ4NltCDQufNQAuj2l3uiJu4QVAj9BDjfREP83Rb1OosyyHvQnhVPIJ4pNP/akv0OJ+BloK29
J33hXBlmrf58aSpGbIBwojIN+YPFLr73FtwQEcstfFRMoCylkXbtfTbhP5KyOqR2CkXdXiMVkuk+
F3G+7tDJ9rx52Pk6/kbA8s1QJc3eTnD66JBm1s3U1gnqMLWibGjG2hNujn60MXrGLVVPfrFP00Jt
HOTUubPHOCBT5G90lJoDpWfCeGGts/EhRPuprK6FpGmv/q4Aih2roCkauUpGR2y6kmhwMPLNyFnW
7mrxOcvfGAPjAfQnL0XGya2Jmnev4rB1xYPw9GYJX1xJBF+23FsDPvu4D16z68w7iXAA+AO4Fi8q
3GchERxi6tXKzkl5SMmtTUZFDu/c4F8bKcmnube2BYE9Oy/J1C2Zv3QxFl+zjrTf4pnPrF2GeXXb
WRIO19eq3bVtdUGKTlatQ7EUXPcRE25Gi1NenwfRas7jV8Q30IhtEzI5u9UlGRnAjGuUOdCfor7x
7MdWlDVP5vK1KeubMCzH9cRmtx7D4GNmuz1Oef+5KomRbti8fSXkao7l/cx5JSw8sZsmVYOHdA9O
S0iiwnNzP9pkm7vOuXCib6B8X3Um5zP4xaeBM9/WvuZzWPaNGYy9GwNXkqXhjCueUGyQ0cwZOcd+
n/d0cryiJfrB4sAnsSjh41ZO/cXM2MkjK6u2ONkxfVpEOQrHlDg73LeWvf5GBPF3HBbNaSirj+u/
i6qvQRjfWkRGLkCAVRr3ra3sGwGHTOpkYbZli2W0LDCH5yJKNwAKfB3LSxGk3iYK8ohkhOYsKlvi
4BtuO8TJ567jUNo9LSku4RSjR+Il8tprvQ0XFmNbcyTitEvV7x59WiaKJOabMZ85r8akN3D/LA4b
ZY0tItf+w08jtDXCUxT4b1d1W7GOJdfTQn8OjTscK5UpQhqDm4gGjR7jZleR7b+NhuXl5/sSeXNM
rzWgXsRFGQfxuE3zdRI2yzGDlt1OGLXnOjJ3KZ65RXZMFuAyrjhGPHN8u++W9gnK6jUnV7K2tXUK
44EIRkYDmIwsYkIB+aDLbkwHBLzUPouOxrMR/KpN7ENr968Owy5X1azLlefQ0K4rTGe0nObrJtHL
Teqlr9kMWpJUz77O74pJ3HgDCd59OL1pD7QruXFLesZtVN8T2zvTAtMDi1rZMZ6qX+eGDnbaXlPN
9xmTUTalfRocP9pPUfK9ypd3ERFr2BGs0LvRZ8g3Hp4Ip4Zuis95Gn9ULodlU6vnTIUAZb5PG5F8
a/ZPTVB9s558bm7yKX7Ycf80RphEgdYegcxefeHymTpOyyo4djlujipo7vOCQAjaaThgXDZ8q+/e
wqi9VcILdozweuwtV62ibmZuW8Upxq3VZ0cMPvtokG9tu70VBotvNIfPZuzNmS8cSrXeux2H2m4h
q9y4cINpccSSHCNiRA1sHtzdyMgXcjowQsfsNI549azuKh8p/0Aszat1tWXeV3POo9RM2a43zV66
8S5wG2KhZ0LpAE93mqBUdoBypbMQIEvYH3OJ/iDYFDyydNZZsXN8wjAmK7nGr4rlqGe8SHC2/bBg
KNa0WoOB1NUkBmcEla+JoB93BWLimAzvvYzarSXoDWvL3uZ3YZt8qpyFmIaqO0v+DfBjkYpEbGke
rzMC5i5jk91XdbCdLNr/Uw+VKglFUMO4rBnmBKaHX6qgyuuSpdzYRZEfHBNg260HJPgKlsndu2H4
XXvjewLQnznE8zbC/8oZt8SgI+pVaPWXDGfmmnkrNDTps9KDObuqmzbToAFd6V6e8wE5321CDJ+L
3seN/9LMzbzqR/JFZxL6twwz0qm4IXjEpUg0pHFASepsTREuWDZfQ5n1Z+rgKNDPjZTqQmOUA/s8
7bpM8sSM3Fi2b5EJv0AZmeTD/T8knVdzpEgaRX8REUAm7rUob+RKtl+IbrUak3iXwK/fw+yLYnpm
tyVVUZmfufdc9BNhrszk3C7Ku37F8JZcd7S2UnLKaYs9u7IrymnPTY6jX9YXfolfLMNfi1k89kbx
ayyqYC/zlu3xSBVJlxe23QJ2RETfS8UHBq5CtZlV1p2ll9l7MfCkuwYzVgnuwWfO4WTyb0quOqQu
8cTMfhM55quZUBbDFYx2XeJDBzHnkzsG70Zbuqe4obEbZfRQFz6uwVmfzZwaPh0ep16wEsIouwX/
gb0z9kBeSTYu7Z/UK45q7NYAyABo/bvoNdQRbiCGY13OJsQCGyzpKDJF52SW2dUwPuhentH2vsNU
2ihd7LMpTl+cWoI4oX0ymukzGLvPbI6+szSN8Amb75k7nFQUXwY7+JkNn49qMz10XXuhloxLES4Q
rEJnNBmtmQ0tOPcKm1lW7JAIi51vQQligRPEGQupza4YvUdzKrk1O3QDc3Sz20Ts4sll4SCiDUrq
6tREUEm63G03KZsESHvGdpn5Oxomm9IeBg7DSN9Kez6VZaFA1iCAGA0TTofv5rsY3AFqM97igqcz
q9BQaDLshoIJgj+0L0Ylxk1TT91etsqih82bsJ3TewnUYGt/c8qx3+uZm5TSbXDhu1xdi/hjSd70
PP2NeexLI+I5cZfGVAvWr6IJjOPAKkwOvrg4drruHCAZ55FwkBXEeqvMdNgROQvqalmsk8jm0+RT
LOYTaoRKQQny1YpB6deZEsTSMIsasbNl5obC5n5Rnsh2OdB9DiniF9Ja7wgSOCEDYNGi8hmtwNKe
Zzfb81gNZ8NlzlLjr7gWGa0OoVovTGN4D6wFl6GVIDWhwMKLD21oUS98AneFd84JpHqXbkG4hg1d
Iy8es/XNcCMGR3WOpj1oGCMM7MHOVjc8BmvtZZYFkIcKh2q7kEX735e8n5azGeG4xRmoewQxbJFI
wmZWORHlNhbrkAnNgJFl58LDoF2yDMMNme34y5ydUxDPyAAheutSAMbo3g+dprv03GIOcTm9ofzK
n4bOOdlsD9mdxH/pXjjWWHyd6mB1GRvj5oGoz+yjjwvnwY7exqZ+mwd3fkx657lCfwTrBH5/V9TU
0uBI3gE49KdY5kH43x/twZ4OvQly5r8/+tbibECE/S3z3toNJD1VOp4eYH38WZcAXP9KnGYpjbfJ
bjMMT67eGq3+lBRxAlPSKfGC78kcPqBp8RdZZXQyiBfzTfPdtPRyiCx+P8OnAoi0691soxzfB7AH
fILn5zKzxvduwXRY4/SzLL1Tkyb+plbpUzkXO69HY8GHb/RikGgIijzWCYc4ad81a5Cm1q91J7/r
NHlNDCveu7MGnVGcYQjLpnrt3tgL7KeyDljCLT+WZT35rb/pXHUZK+TySIYYGwbqaWLqGo35bhJU
lUDd0I85gKVwT0+JlCfDHMKutftdVLALwa2rQjAbGlRlYM+/kb2LJvdCACFsM3l/F/oeI5YHC+Iy
+RkuBwAWChtC0KbpP0trubYVLl/QeXPYDKCpB3lSBatW1rNUbZC6fHXsWg5zeqPyaAca3IYf7zXX
FLtrypQMwF+zcEIW6pPMkmM+DWXowm4SA0iEvja3dPfFwRizYlOp5ov55C+S1M/BYpPfabKI1xWq
c1Alx96oXjPjp6SfYXEeJCgq2pe4lidfx0c3C64z8MCw6uOvVO0Da2h2tsjFarWtH5Rg52T7yNPi
++QGgAWk8sIxaT6NUaQHjlFYPgE69za7d5lFD9it25mY65n5aVg2WNr7KjUA5cUwSuSPWuYCZ3Gu
di48KOhQJ4rkJtSxW2wpdKLQs6F/NdXFjv0/dm/9gZeSIG4hn6EWu8EY9rHfvnLaDLt+VxhNAAgX
6WEnqdMLUnZ2WV7vs9K9ZRhzQ1CTlw5MSj0HZLo03k+cBSIc7HSNSOFlJlzmOavrZmskMULADmVI
+d6A/GPMboa5gKFnth4jWQPlROPTywVGd3Ic+cULQ5/StSlpixXFT7ncaNwCHYlzlRbVThCKGMJ1
zW+dpR/1AoixmoZPBnK/KRbQJsCVUf0l9cud63BO5GqY+VSFwEUtrznG6N7akY7BmX2DgJhGXhiw
ppuMkQf1NNHNeNPrgpLNz1fNiqv3JqGofDgFgdaCpW2RkgQ41P1BdE4M5U3ueOlRCdqKVUPbW1s7
nkkUYZbeNPOaK4OAY/FTbBZu/Wupy1+TTQIsu+dh6ySPtls+9FNVbRNDFPvegVjkFiXaeEJSlDM+
zdpb973JRzxVr5WI9RlQ+MPgtN3Btks3nMBWhTbxkQgDzZ+2L+zQrIZPT1L9AjY6maP7YI/8CBO7
ZFY61V9yDXeZ0b9QTdwDI7otRs7mPwrm17YQ+yFZTqUXiy0b5XKLhqQ5t1P0AtehOiSM+WotgRV2
Yl/V9vjAuCFBXM+j30c8uSmVwpBY4Uyd8R54AFNKw92motiih2BRCzsTzaTEj9/SDmJL6X7HRyUZ
mKDRXB3I0O9zY6My92GR8U5n4k+CogmpcMyjL7ptbjivjv93KIEWDj0ZkJHj3Z1eXnOvyQ45Kq/Q
zR7o4d9s4bxoaAVxi0qSbVu6+pt/g6NiaZzrl9z/a0XOQ41XrYV1t6E66vd27Z2TGXUY/a3cHJa2
XkNiSnPnG5QhTPY37MpI3lzNbJhUNvlohKxi3QdtAWbqSN7xRX+3gnVgzFg3Y5+7yQzCf5iFhNp0
Lxr/dZi4+SdnchAGo/5FI9pOFgoWrT2K+AA+SGV+RlEOuGKAK+Co+A9dGR9UpzyXMr0VhHCl7ra1
xPtY6cNY2DksMzrR+p7aFoqO+KWqwkxrZwuVRMJ+ODbYc0F8MLSKoW+d9Ugh5TtITITXXQOyHWZV
kDydDd/jjM4YzQuz7tL6ULmpOb0wEdXlu8P8olDsyGsTVojrLU/e/OJl8tUbNLC9qUDwUdfHielu
Cj/1gJaNQ15qDFNxg8qh+sdvQbWfVfW5qXh/hXnVEQHlfBi493vrc5iBQ82kO0HCYEjQrQQAh9Ak
R73lfdwce8BZaUnX5hSPY2sEwDJAR0G3CXVEBV8lJZOeEV+laj+ZXATs6bNHkTmsIQXAnjxlFiAL
Fq6oGJ2OIXiDKCfuhjsyLISEaIft5uABPDuM/vzpgsAayhRJrPXOTOab4/8mqxkOYz0TQxUBTwlT
CT4x6E5JXL1E/9qY36YU6T/TB2HDs7vthfFpFEFx7XPvNRfubQnGSyaZo6Ow266/i2Wj6qVcEqCL
QpptVn0YICcUlBRd+4TM532FqArrKmiABjqESwOYB1++BwVswqo8TgO73A6trLE8qbG9MCmTG4v9
COO06jkQbwX6+U2gF48hyJVnGOKMYmro6hfVL+tgNjn3IxNzf8ofAUHs65q1Ph/uD+Htu8ocDkAC
Wcwbu6tds53IY2BXfQdJppzFUwTvkN0/vFAF6WwTi9h4qSNP0oR198xoPkWJpWWwv/0418yTUEY2
XHEmo6DRks4xiRL4hBB9OuN5sDO1tyrBfTKbYCdGD++mQ2iR2fZhs0z2MUmoV6bijKNHwHQJS2v1
RgbFJ+qsbFfNYKP74KELxKMKeGuwtGB5kjUn2PoFLWAcshWuQ+0wbSGu6dwO3XDyW/g7sXQALkbL
trAjJFCjrM//feEFmBC8pUAYI9iFcUakl9D1JRHZoxYWLEQDexH9K+6dmi+utUBakhXEHT+ZKOSH
co+Vu9m7dnSZu746m23egVda/zFzFGqgkkgWFyXOtjMN+9wrRekJ/3lreigNqeTvbHJedArbN4cq
8v8v8/rHYuHHqn2fqiUjrcGL8weFsAYeoc5DMTdMw9CllSfEDVuG0jvHRDdhGcI6B9bEwNqnH8v8
+e8UzLjJk3WRXdKf62G+pkwz4aiFhG5jYq0u7vISzz+IDZpdn+p7HCRn0S8bPN8YJ9PuaXHNx4wx
yyKrU0pmBjKZi4NqpFUOIBlrU1jfRunciCm4oct+WDrgFy6zV2+uTnVkv8eyJbLYO9fcfSHQIYSi
pXv19FfiureYbBW/JyMwSv8ZLqvvigvDAKXkpRUeWbx9xpeU/SeyJZ5nwUGq/JxOM95jgGSUjcWC
kL/geYR4u2CQRDd/KoK8PxR0tAEPqStWtikTtpqf2FXHss6uE9tUHjwM9zJ9axqIawy33pFnHaRd
Ic6vDb5t7HAkYfajHGn2GixyINCKRXDRpuUmTAxeLn2y0OvWaCVwrR0ioQMBw2ErTbcZcvCJN56B
363M8dFn2vn2aaSnnPhK88GD/813Mp+6BvqzgfNFUzpuYl8exRigqeLAEaqC8GSxt9d3MiGfRJ+3
YVxZpzyijsJNQRSIPoqa1QZV1wktC+0MorVJvJYTCvmBcpVR2ofkzsQLc+pLGW9gpun3OOInziy6
ZHjh3+ZoHlp5YCJ9mSDH4rBPHo2EC65o+QBYtma6INRTtrz2xfTU1bzwTM2Rpxq4/6zWPUBCyFCD
BCebSLyNneQn9jDQfksOTQu9rpka6/1aPqAL/VQZhp2MgYhN1ySPKs955zxQmIekwLHRFt6xmVGX
RHr95gmzbqnzn8CPUzBc7T2u4z88mo9TBDO4jZ4RsLG/FDSkDL0Ymr32tftDivm7GXvnMtUVVNDq
uAT1JyaZdQ33VhUUsqo9SxG9agaV6/+4cGZwvESTgIMuahffyjop7bqcwL2tAHztOR0XOWRfDmdR
veXleLcH78d0pvdF+dtyYhdBR8cjOdAGWJ16WubgmjkVm5IC9C3DVnJ87h1HXF7b7B3r6zy2csNh
bXPsPxmq3y+D/73k3HAeI4FkNf51XY1yrjh1SLrrChmXEsB5k+YedMixsv6sqhj0mJS/Ret/l5pi
YEU0IRTh9mMnUNjT1TOjV/qg7YB5N0BixdXXhbKbjgxzrwUQBTwD62S6P7VZDJOuZuzQgOVehfcD
8r26lz8BeD/b959L/l2RQvVbCbJBC6ot4p/npwHJrKDO12w/5/YvgSgu6z9AcbEkZizL0bJf6hKQ
Nib+reHqdtN0iAZtbP1Jb7y7H2Ne/p0wDzR58Dwb9RXSwq5q9ZXmGY1oyEH40FVJfK1NaOAlZ4Hf
WctORxbnu9vf/by9dtH4x7PTCxHWfxo7R7CAMcb0aErZ/4EY5LUWwz3gCSyK+t5kPlsrO31j1neY
J/nO7ChNKe4ocdsCxfyEaH9u53s8QDvzsIlry3jOADXlgsOw532c3CWgxWNtO6fZS9GJt6Z1/hhz
zobOnlhAoGmPTLh2U7q6iXzT2s6uF4FnjFxi5395NcvKZITUtOZHAqfnWUOm7rBnyUil9CUfsXxW
1PvblEqwRjGUpJTSnrsaQP1QsK+Ay9RmOzwIZ3SZqA/n+s3q6JVV/qkSj2uZO8Ib+S0S1AIOjnff
wALT1Av8pqV/sOLqOfdRHjfuTUtbMYhqueol46s4N68N/LQ+8iiKiKrMuvJEeAH2PZ88S3NoQaj1
HwQtPzi5hbapqM6Oz5taWz9da/0bF+YbkrRGurhnpup3ZhknG29WZ4Mv0+N7mqvHclquS2e+G/N4
Zcm7GTgWDzDJCTMqoFy7QANpb1+zBaOIbYbMexElxBGmEdgLgX9m+ftrnn+7dv/UtMzdS5nthyk/
8sgxWiy2HmPmSWVH2yuPwFR40zqpGVKS2rOTjh651DiM0JQhVpPd00gUO1C+B7b+NOeUtYhSemmE
vgf3k4Obb8Il6jT+T9TWH94ozv7ERzU1LRJPmwEiWPkpg0Zth+ZFJazPWg+EFd/GgHXPCo5Ld8bA
H9EyAPHMt/b6jafEf4YTyj3bnPTAv0DIhckjWn5g4yA0g9nq6v5kyWvboUYQur8HkUCYm/x2DH76
wVl2JW8ZITLxf7GvHQ9SHT2P9W8Sw1ifRsisVkOAIdRj7FVsaBKyytIo5FRGddpwrHBD8AoU8a/S
wgLHCBz9qg92NljkzeREggH3lgbmSerf6dBiG+G/+R6XfPXfkeOl/zzFmTNlPCJV83tWE8tv9s2p
1GjFvFvpcjL1nRnGxhQyg+Gxd4D9tS9uw9JqyScE1dYRxsU+coxLUyI1HoL5PcvRZ8sqOEMiPTRI
cEGBQRVw3csQoz0bPPsLKNrz4HBEeEH0bqhpAIyc3ZoAyWNZDQ+qmF3A1hHb+/bWRcOLNHilyNhK
d33zrGLzGguGgtiN7r3vfquhgH0HgKvzv/qCdiXW8isy/xCYWwI5Z65eBzliXi7JLAawKdHv40Pi
ODNHVNtFvI2H8gyn45N9JUGwJpyEbv4DYcM4Ob58YxXxaAfo6Y1ImdQ4049OjIfUz2jsx2ZXaf8f
DF4zJDQOx1Uuj2VUPM9WDLqv6D67CHHZbAZf87Dm30Lh6eyph8B+8wtt0Yx1nwTd4Rj4yepfuU2f
uwT+bzJUNBM6cjBmKXYs2wPyjbEKKvyc/Uh0lTZrG5dLvxxIGKSFR/TK7gblO0Ut+merguzMJDhK
vMd0mp9JibmPVkdmbU68c5RTAnT1UzXydueS+Z1K7c9aGZggrYtnWV85NHsiMsbslDTi4FC5YCH4
svqgP8uM2NYGZ1xbRgOTKLcPRY+2QJvRLsjKoxYi/odp/pDDcHPJ3Zsraz3S3tKl+TF19+n35Rte
N3NTCPPD5ZHdzsP85LXWZZpd8wVA6J6HI6brfHaj0aKYVv9EEhNfMcng2E4neLFYeSq06dJy7mWo
gwZ7jaDo0EnqwChP0x0kXwYDXGmcuBT6E1g9c/BQg2ROi6Qo/+uhoT30rb1t8fYZyn5MKjDCYKgw
GWlA6la8hXf36A6oEw14eLs6HUHmGVyfEiGUkXq8atk+n9SaXzVifw12LssgBunc4cPIVS9hToTL
vBvMxnhGOLWFlHNHdIFe3ImuyzheJsmtGhcoOBaZtk+s0t6YDT0HSB+1ExjnPkM96iIr9vO3znnJ
nOE3IgrrMRt7JyzJ+yUZLr1EC+92EnjLKTVf3Mo7lECjP3p1rjLoX7Ylfg1Yl48qLW8YKJKQ3gNl
H5ukuZzcW95Hf5Nlt3B+bNsG5Q8TdnNX19PT4C5vnqIpwJsFz2qgTS4RJBu40Vr1LyL7+dp6Ytd1
g/NM6syTAqodZm3v47L+iRzIO+XqEmycsCZ70ZybsKfv27udvOWr8ZBL/5ai+NHpnJ5bMw+T1ecA
UgePVJQvmyWt3BMYbjlQbA7qXzP1/4xV7jyASAKMnO27BF9aazXbUndHhvEPFUd94+J76/rpblIb
15pXEH9tn3+kizlcuG344K8G57arxv3iqo+G41g5ByMxWZiu5MHSVPss6ZlbBy6xyT2JvZMTra5J
/zStTsxGjdcxtcatXcYlxSMzltFGuVUadyEMnFkUAAWidcbo29bp/wgv/a6SGr0lP1WjKLcT1vZJ
1LFWSZZtFaGga6OCZjWcEuvRY6Oj7ZJPr+XPoYCXChv6wTIfeX2NLTqRZJ+huBEtZpugJtfecm9g
R9jE2ej1LdI5x/hRphwQzgBL366IRJBgHjbsyYqLWNGCJjVhNwZfKMu+Izw8qPxfSNPK7zq+BniA
UIRZ07arUb25TsR8SiX7BJJ9kBjlYY70D4ikS2Goblu2FtDlJUPcZb8FqMhJGIfy6PkThQRYRVm9
xAQ8hG6Tj1vVPY8GBaI1jqgVwKEOOdCLOSVAy6Zvyua83iZRVV8ihmjm3o8a+qZSvKNcdJ+dQCDd
Qt7Lx/Qt8DV6JLPOr2bZ1Njb099FPv84ireXAuJckWfLwpOSuiIgQE1uhWvNaLdmzed/iLt/hdsG
L8CUV4Xw79GOSO/q2GMiMKE7HqkfRiRcruGnnKErOo+BBaYgbp1sCXYSJ+CLeMoGe8UWcf1jiWj3
zJTflEV/YI2ddwCUVCAYIOuhyJLpmk0SzDGaJfjehKkubjkidfDTR/KGMHzaq8g6oSXe+2B/j1PA
/E6OmbXtq+dKF8/mGD35gdWf//uyZN6r01rm0fpJHU61DhkAUp0EXVJB4pkY5UGgR9opf7IY5XZq
J1gPwbH2/+WsvxcH6Iq7FFhbfLVu2Fse5QdYKs25GurXwomKLRZ6Ln3/OVNs/9SEA2rMfUTBMBeo
DuFrMzt4aND5HzOWMCdjLdy7efoF0pl8p9w8LRrbOwO265Q3wXOUOvFxAcO+Ydn1Kpr5A5ypTTTR
3XImwcHVI40SJcNQFG4De0lkH8wErOegLdx9B959lzIyS9i0XWL0VlypBBTUI3CeyrTqG6ZJkx6e
LHCJpNDNTBvpm7Ivo5v90Q0rW5N2CGM24SIOUpFDHiXreIxPbm2nxmYG+bZfU9WD7jbrHpC7ai/z
+sWt8xhEAvpW3Vn+gx6bgKMsOfkT0Z3//SsotItgsJCiccIXsB37mfkcJhiGidNDSxLIKnmVUf3V
q3Q/Z/Fw4MIyN2neezu17tLn/yLPg4WKwkHSVQect3VRkXPDiKPvPALDh2vguQ3iJI98BKZ2MzwB
2O0s8Of5lsIxOEUuicIy0xtnDaVuiJgNcWRdgnz87SGGor0JurNfdY+dxdjQd2F6tFZCo5yn+1aJ
jwQ76gNKQch7cfU+jn3BZFy9oksbt91Q/sYl6WzSJ5eBxFYz7yWOQzPm9vzQG7rphDl2eQiE+Jhm
51F1wfwgC8YatT+i27OZYhuoZnRU1ltRIfSKi+SdqEDF+GmPHOVL+53JgnkM9qPeuC2KqgZc88Ev
zY+oNBlUtdnBrlwnpM+sIaJs2goF4jLiqeAZO0cROw1TQ8TPhW5YgNnusRmTx1r3zaVtmLNNkjAO
M90WYmCpVNfvvRXZa15LWCE73TYIlsIY62VQx29OPWKbA1+7UUQsc31kC7Z4T31hL/6qXaN+Tjzm
NlNbfSFxdCjiDm49szaivgVz5B/SyXhE3yu+XVG+tMzTghowYmLHO9JCcsTY6Z4cBg88t5iRyrWA
o9DzYfeYjwbIe0aVaI6LKcZMXeF6CmoielEcfritLugoMmZzxZdsvT/wbb3TMJcny17mm0gXeD1K
8UAJrFVRsyfyDHC4mz7EnVkdgj6iE2eYbXIufHJjzFys+XIwO2P+9CYU5H3YWb3YtQ3/t7Yx73Zj
3dza+64bo38vwXAb6B8eUdnQbMuwKV3SgpKqP9Z5K284p2n/jKZ5R9ebX5IJI7ZylnrneLmDhKfJ
Gal6eCFiPu2iH0JX++ZJ+CXBKw6fF7Owt1VDp8hL8EbLxLIzMQ9zHBHs3hePclmYij91OO+3beT4
jwZQLm6IbFumUuJkTy9+q/8EUg9PxG1l5EEcW2NZWJql3x3lB1c5tvos8Zh9aXXx1qVilhBuBa7r
XBv6riwkHLQvuKSC6abJ5uKGwxCU2XKfTvEuV8kPl5750UV3a8ABWmLc3pcBSxXPrkCcT3gmgsKI
QVrAT2jNb6RM7TONEFasObgQKoz0+CzZb956v9w3S9W8LcHwHhRRc3egQGBbTRdCay4WjerbiHBi
nZ0uR7TY5lg0T0aXMaQZNNrQUp9ig1BwI0UFNUTRscugZwrZkb6hpr3XIjtQqX5LQSQAgUJra43p
Qwf5P2ZsX/n2sROk5vhVieJivjY5qnvNnhAfaRLt9XbVgBLJSmTQkvCx8kxq0v4/HbozfhUtNoEl
mjD6so6LO/J13HbCp4TDykB8vGcZGO/GZLBvw+j7R0uNCC1Any9t1/9yUgZigZMerIERRpclxLp5
SGl6DkV/iS+qdcLR7Ig1yTXtKnamxbGe62SEqpZavzr/kNt98Ky67GEY7fVtYPgAV+WhSycfXwaz
Hn92YKi7y2sVZVAluPSwnpyM0sa2mWBNzF+subevy/ql6xHO+fZYHrzs1QK/PDHe2BpeC1K1WTy2
hYdSJgWurxiZsEbnNQ5AyQeXkYBst1kxWWCKmFdbGQ7pcSJ1xaNhH5gYqUb81Y43bQTBbXTH+tw2
vrsNHLvd5Z33Yk9Mt9A5X9IZdEAZWfPOLpDsNVN1ikz97rn9tcuoFwyvXkvR1tpUtroZVQ+b30aS
AbiDRPEeQ085dPYp7uuznY9e6OnMQAi5EZKsjmyeo71pQilYgoXwQY/QesuhGWimQ4a+8dHyTdLg
uDsqd4ie4Fioo/B7GDe6PbiMS7aB4coNt7besSd2wP+TtJE2VXro59Jlxrr6FE2MLPA0ENNnX4HG
NV6iA9jYBdHkQDeIM2cNfKh8EU6erM5FnhM3NkJPc6DJaLz70Cwz2js0JGNNxISzDF96zK07AIJn
vquGRGy7W9QbDMW4s7erbVFEzMmwbK9UASzFuMvsiNS/kgJSjTtLZCyrR416WTYXvJZfqU46zGTq
X9mCtZBQnTZTSX4Jy/69K1oTeczCyYvsuG+Ga2fAw9OkA6KODOU8s3y23HMvOaHTxjlIg2mvlXWM
jpgDoXp2T3D2JfYStzwG/XKRivWnRk908OAxbCM7OWm8xFsIpu+ybcVxjqfhmbRDhbjJjE6epkLt
VcWcD8rm3kmMv27cJgT7tDAIjdEnoH41AybRbonVPxoY7gbHda7kPi1hH6f3OSqcr6K/Rw4I+UAo
Bg1R/eOyED22bikec718e7h5kBoi1100LKLBN/567Ja2UUThqaKC3WufnpsB2b6kqLkw/x/PS+/8
ToSX8VijUzemcZ1EgV2fWUW51UkUpbMHTmxvuz59ZV7AueTHZyq5CEYer15g86INKUwgJ6j+Dmr5
FRMHP8YBNCNkL+ZcJ6ex6Z/5hCLAhyPWfHWGax1m9NnbbLCY8jddezbWLzJemPH/9+e2UXD1hVfe
u8X3d/hOKKGcAmMqX2KvZwfqmKiL7bl5YIiUPGqzPVrjMp59yotz3xdXagEOu4i/xchP03xdKg7d
qgzIoOpo5+c+NrCH1O4+QADNuFYJpjXIJ8zd7FEGF2nGetfJfiFbQIiPT0eh4mTfX4Ql0bkomi4u
G/FcyGdB8h57jfToFuzHzUnJM3XgpS2pjOwl/7v42EeWqfkYWxR/jExi3l2DbtUnD3s5jaWFOHZB
JSvkBIE6SfaxcZ5Q0YeZ4bQ3Ha9mnBV8iWk5xwle/q6MKHuWZnNjFnzF3LE+qSRjiIKbJhkYso0d
SW8JiaQ6tQiNSQP5rgybJC+XBxvBumOFbI6YM9QtP8CYv9dBYm4XwEBk/xSXJoHgZQ/JkZmBPqDj
3TKAZDcx+z8gic6KZYVdSXGJfQb4fqp23cCoMkXGHi5txgI5975Gb8BcZhb/yAb9wfxKcEvJHo5a
7q0vW49PYm2yh5qxc9jRQZp9fGsdsB8d0IgqY2Gn4vHcojTZUIuyLk8URViyBLdx1luWdQZHRn/z
EIqTlAGotLeJ7lImVBWIAXvCZ1iB28u7YVhwuSYUiU2B1XAcYa4tdpBvWsoP7AMDYqjnXiD5nPEB
ovIaWLeRyFBzY45zYp5Mi0t00ShW2vqNxCrj7HdIoOVwTlGhsMNM/87zX2JY8OIEYKdKlW7bvHD2
aGhOZdZvQGSSTrqWwIZEVtB3A3GdbozK4WPQQ3CZXzCkmE9Ra/lPTWZ+5+BvMfbKnQBGcslaeUZp
nr6CcnNxZMKs0ZWbvE7Jmiwxdw+40OyNOV3VWAbHGGDtq/JaZFjOiNw8cVjpc67dG5Em91Qitp5t
rCBZ7G7i2kse3Yq4x27yD/AHU+z9MKOdX41ZPKlcPFaoU0lEQWGY2xdTi/k+UbwleDrvNqb7VySQ
W1eDmm/schdIIiZnxwIdm2ETTLAyBQIin+QMRnXLzS3TI+tR7q6AWNfFH5IDu9qzieq70q117uz2
J+ao3CqZkI2L0JO8ChQLZmHtCTE2wx4BByax9DD5ExF6ZRVg/YrrY49SbTMWabELnLp468fs3Y4T
4GKm5+/npvPeAc6RXiV/MxtosbyijSCIlP7Sg5LBRKCv6w/nXzqkioUSJXlPHs6O/t8EI3vSTbD8
kbY/fUctnvAowZfoMy/cWwJLCHwDyuWAh5gp8R4s1ExKGdLOgftua/pHlcwRigE37EtjuVZZ9oES
jo06ilPaC4oQUUcPrnLMSzYn33KOfzdDlt98BnZbpWt81wzZW86DrngNkli+YLMxLomL9J7MCfU6
d7pCtolrSXFzdbnwAPFCWp4qor6G+bNzYz54NWDzRZIF09v6xe3FsTTdaT9Ygr6pLcVrVMfszCTQ
lVX5P0DLgUjF1AIVJSQYdeDAJa6KkQdbimi7JISNDC4X/mhThMS8SNL5ELF8d63JOU5z+tQk9as7
BOojtov5OK3ldyQwJ5uqPHLQsuSX3T1xipcJLkmLWu5/5J3XbhzJlq5f5bxANjIj0gKDc1GeVUVX
JEtS3SQkSkrvfT79+YK9sTdJaSg0MDeD0+huSDSVkWFXrPWb7WTa3lJKLNWwFrpKw/42G2L7KrVD
jO50V7tBHBJ9ACQbzOKn5HbAPYYrlGmivhSNA9WclEuv+ULZlQ6kiGR6MvNuvPUjZAZCkd1Ko9Kw
h6FQgsCNs0JKeBMDaQW9N1yXmrZn982X9YwmEOj38TrnOiInaAwWN5C1FXTfh3Kcd/EYOpCCHbEC
djsC3K0s/GZx4CqSXn5Gq3If91iwmalz3esU6DLEinXvm1+32m6UlHdwLe3XpeSuXJsWChMlvnfG
9AWUvCBnhQ5aOke0wLrykTd+SDJmIdoKhg2U3TRB1TklabykIDAxpoj7ZRrfwkjrkNLj3g6YAuBO
ckh36KX0N32AXrubc7ro5bXeQ49yHFRuRDkY32Ss3xPMz0/N6CuJjnAtqg4Zas+bPod2cyo6CvpG
11rAXxHg0AY9OFAJLja1ow9Prm8h/ahV607k89qllE2dp/8uOURBbo23TSBhOntpfYqnLeIaELMp
HJ4mKRkuNNf2vtHba7+uBUuulXeZjzQ75Nf5OogRmtLKpySOhh9uBfxPYsJ0HuoGWSUxomlce9MO
pQDS0Y0FodlvnVuMqYE36FHxNUZRCi9F/GSH8VKQGD3jcI0xD7nj0cCUtmjNfos7n30wiznb9yJw
dl1R9EccQBHR7vZDJrxVPA/TBebK3kii+qkFUrxwy8E6NNKxt5ZTQJ/ohmpjVbbcdqEwuQ834yNY
AcwlKa0fch8eHKk2ki4mOBMtRmLYGoR9VdoPg43NDrC3aFvWLZG21iH4NDjYdSOOBmxPcnx0/WOT
uchOch59cZLmSzWnZ0eXwVNlll8aou0HI4RXqNabmKGsiDroviZYEhWh+bUeC6oTnBp73zbHB9/T
PkNxCB9fFHD/kcDv4/+PFjMWgrr/vVQwTjnRt+ityYz6jb/VgYX1l7CFDbPAko6he0rq/N/qwI6J
dYVnmpRuXNtB2frfFjP2XwgH8z3dQM9XwGr9jzywcPken4M+uIFAuOeJfyIPrLR//yOv7RqWMGiZ
dMFASs92XpTY3/hn1NK37O7iWODb5kdgOgQA31/1x2/8BpT69Ltn8CYOVjrcfkxBg/9P+eoZvjWg
2ZtFX+F+AaJxgSyRBQ7ccqWbe1KzawywIBFAW/74seKtgQTvxuaCTrlpU+r1CJ6Ulvmr57J5grtE
YLEKRiCjn+zoc+Q0lBg+x5JCkhtigvYUG/G2svNFBbFwYpln2qWUB1lcW+Z+wLa13bSIwH7csLfu
Cy/tMhXzmr4HAYdR0Nt2dXEZBWh//AzM7OjGE4AsC3ZOVHIP0B2qGqTPP37gL4Mspal7BnB66CQ6
g/D2gWOYmiXh70/fRQAL0fqfrk41vdHHP6nD//ogpdJuMS+xfpbixaLnVY87EcFwWwe4k1jJja0i
bwoFIjCfPn4f+cuMkuh5kVYGjsMmaOjvRrady36QMTV0w/hppMQCdrUqx09RmeE1S+hDdt113HXo
O8ugnL9W9aABBRXIAkn03PszZoukbbQNTtRrgVsIfrTncvg6s2uXcKO0/GdsmIc2765qeW1ITjTu
v7X1hWLzyraGbZLOq45yuMBbDj157TiQuI/QhB6dbvXxu/6mS02CXap5/OvplrJKeNWlOkg2VJHR
G+SuBx2u2ArusW1R/uPHOMiUo+dvmEjIM1fePqaLnUEZn2OWSWihV/pK+NeA15b/9GV4im05hjTh
CdjWu4locwXNgI1BbahuyFJs3OoLaZ31xw+RhrKHeLPhuJbhcYGxDW7sGBu96zOznGE7ULeFfhvk
FI3VpRFmM+DbaCtxKxlWJigHceN7zWBfNyi7lwfcO7wct8PeaZbAcHFQMEwuG5sMI4SUEmkuqKjq
htJAIT6acJB6QNDBNI01KV4ilIecGwFyYDsbZhHhpmf3fuU/NxQU/GHfep07f23tqOg2lPnBwvrx
ZCfrNqvc/NptUsffyoKAdBE4FaUzogh7WkeG66Mo5AKpPnaazP0tbqOju8lDoX8yuUCWe20SeKsi
QRt8H9tOH8F3REYMrkwi+6Lr6GjoVSaKh6H3jXJNAcUaF47JU8mYh6Lbe2Hp1mtDpCB/Eqh/V8rz
jOoW6qgJtkFGDYERYZSYZB3y8jameD4ZVCqzE8A4xLeJeip9yHe1T0CyIOLq5h0vAxg3GLRGHlrs
KihlZTqwtSSRvb2TuQ0eKrGGFzpxGjfVxowl9Wbcqv2aq5pZyTMUILLvIzISzlmMQ+avxUzItSkG
C4jfrnKdxG0R84twEB1/BOAZMWChlSEwXiekgEM6ski2UzwWT+Os0S8+QlXysTPBgCwBEgNwabnp
dzetjXvUE9bDobv0rZzIXUOTCD1HFOYhnTPDftZOpWXrKAHgisZD1TmbobRKbFZgoTt7oHC2dg8/
1U2/OVFUA3FiHBvtKyZJfvXYdZHhPMdJVf2Ya4raWtqjDRKQmob6go6VTyZkgVJI5sykVaw+QNgb
hmm+0+oiMFZJpCFt1PcRoS3F38hoT7XZGmSTjLINz/rMPWPDH/167+ueB+rJgy0C0ixlaGw44NSf
yd7ZgoRX5oJl8txpCB+JjMn3Np4otVNlMIL7uEJ0eBUlSZZua2F13o88l1p3RksTlCtYNztDuhuH
NRiw5BytkgC/T1vxaI4DiY8e1j2s9DLzHOuAmLAontFSjsYUKcmsbr5C28wAVDgTBhQosA7xPYxG
K3rokagbr5gvbp3tIlmAWQGiLiHLluZQ2Z+9ofXdXd6SnPyKEIyPYmCUGv73Me8HHxmfup78aAnO
T8Sfmxb+1L7yPcywlmRi/OjJ1YdAXKkqcPRZT0Om+oy8Z7yUKJ552EJ5FTgc0kVQ+khK2LY46RG+
SUescivvk2NoGKEtKhwRBDYGpbe1/ADsHpVKvAYClE++4pWrfekFPk87+KEFGtj1wFLRkx5UumNT
1GB9cW2BTV7l+crqDbA1LBM4myHls8fIbln08BmN+5Zsuc261IZcHsqMQjeZxthB1m7IyA3qGOfa
iKFFrXGNwFlUwEGE1EGu34cAt9HRbPHR39GBbiAVaFJY6N0R85shgSEFiDyjfM4NPpwpx1iacjvA
iZW0B9qjwXam0PazH2MllUbKtbydoziHyeQnEeQ223H7RxRHjAxmdtq4u9DLM5ARgGwppuUuF0tj
sCM01jUzu87BaSJRZKJTdde0IchbtGnkjbAqoAXjLCNvRUK+uK7KyPX2ZlYgmg4wDhxIY9jjqS6y
Eht6lBOatQ1YlKqj7l6mDMvxgz7N9drV0YqAc4g6OkyDGK3DSS8iip2d7s2Ed0G87Z3BMqCo1dG3
rO8THfGjJJg+zegndWt0OJoKx7pZz299MWKhMEgWr7ewYIzl4ICVajqgOYjEchuavnzJ9I0OPkJ1
Vn2t0HSF8EkOvD/6RTjqe6sBL4CyDaC4zWjWwJ6qoCQx5gjb7xBtle3zME0xMOQJmNcqDCjVwCm3
YhteVTBHLKs+hUqiufW0xIO+ctbI0XhfNSF658oJ+2C4WHow9+uxSyISUUSWLkpv1P5+uqnV+Tfw
MVtJuS1Cl3mW1nyONL0iRdolZfrkzNrA2IKnxYbClN+r2J/SI+mzSZyBc3TNRq8kthUlS9R7dHTM
JHZFNfbGEzw2VHoJfDACIiqwrVJbG30ZNH+b/PxP3yz/F7nLqDvOf39l3HY/iNl+TK8NZdRv/H1l
1MRfRGJcx1wJD80jUvr3nZFv2Y5JzMu9kAjn7/vavy6NpoeZKbYxDjct07CJs/59Z+Rb0uMfB8in
4Rp8+59cGV/8Yv4TXlkmHFd18AlA05JLraWi81chaY9fipd5CbbHRYCMFOwTAd09xXX9bobEmhuI
TNrnZDh28i5wlTz1nbC+9QBIKvRZZHQf4yFsTnczYUMes9TJ7ennaHpuuf286tffXD1VpPdBU+13
AWeAuGvIGhhZaJcGmsJ86aEWxZJCbHekhPOHx+Gh97sHcmfnis71XegqnH/VNymFu3LC/WGh+qUd
asyxtJc/g09ezuKYH/Vs19e7CKi/mT/X5T2J7wU4RC88NuknUGJT9ZxRSIwgN+PETKMzhMpACk9+
tTgP0aeBu4wnjsqKXX1ILs4CAVz6XsPnbhzPhG7LKfzkRMdseE74CcN6HupnO7ivNMTlgCV4Sm0i
pFbL1t5XS/UpXXkWAEoz4AOfMExZuh2lzAwO//OY3cfaYVLHAGo4D1WLvwcll+d+JOcqntFNcq1g
bYvn3L4bxjNSQeqzsb5aqHTt6A+b1n+mdcn4HPh3NKTOmmVIATIqtpqGYtJzKs9Zd5TJcbaahcQw
pUclseyfjRHoB5/D5RWqG8K40Fgo6qbFGfdwEd3DIyfzFxMiPWsBTppngUA6ZCH9xv9ptefCviMD
zzdT4C7uQDKxPIcdmQD7oPQK4ujZBTXGFx1bw/B6rWfHNK8oD9+Z8Can4RyMDezVY85gIK4I0opp
HRzb6ojW1oIs+cLQzpQFumxTceRbKXLj7jejjZU86BJ1qHU6UwxCOZNU//NQHtXaUP3YW4cg3PFE
5J8Bl5zr9JP6DdM/++FOo2ekjtxNK4wjUCcH8bHRjHAht8+TcedrK8hLlDMLh+PSbaAnHGDVLYxs
x/uqHpO0A5gRGrBKcyzeylosx2zE5xs0DP9V+tnFOqR0D3X7bIX3agWq9uv2t9w7QDlF2fFOp5k8
sDLO7QioDqgldwoeb9loQzP/LPlcm3dq+Zf8SHHP2Nfds3p0aKPEZ54jZr9qFz81BHxkxZj5+Deg
R37kHZiZTJy2POr2M5sEEd0ihSBJBYsvJ/4hpxypA/evuWvdx82jeJkxrAVGja+IgTLRIY/kwqQm
+/GOIdRN9/2W4RokLygHkboz2Jdfr2CpRW7qAPAlBZ+tImj/05Pwjr64aIBTzJYmoNMXstvFxxZ9
AwPGETUqqo2Xivkran8n9WzFSMSSWZEffRclvouJ0NjHDX2bA/l7F/YsjBfQc7fJb71rJxUO0OM9
W5viqhXNhX/H9qS2ttZZst2ZQKg/fiLZ/d/0DSRKZGg5m4TnvttO27aKhoHZtHD1vQFPwcf2XIee
RdHYL6H3xtnOQ83DoIiQlTmnAJBiVMA099RaJwNUWTa99ETjY8IDJGjqooUi+3btxWm2dWyuiumk
fou/Rc0hDXYO8MWXn4YQ4KFy7/VIBKSrtlUoJsQrQ3RdJ7lSn10h3YsKEVYjFtSYDNiptYgra5E3
l0ii6ovmdINdjA3XWhwLsjdOeRl8Pn6+oKAFvxejbeCyp7a9GMBi+DV+IPUvwkF+djppOu/p6tDh
eEFQNJYPVUQArvQolAeAB/uW5Ga2HIOv6pVUfwTy1AZKeNbCYgZkw8UxTnX61YpojavtVKMt60jw
tohNPpT43OZbk37pCRCZanMRXiHXujC4IsbjiRFWvVsjjcUf6cqY13LpIB3NTXa+oW3VOcc3whiF
xO6ivqCaRf8bvHZWHS3nxLcBnCMRsDL0U1RfGDsGR3WYW15wLYakDSurVQVXXsrRYUwFVz02MFb4
3UWMB1zJBIasnHgx2mUkaGAzjBF1pnI68Wn9/DLUuXliFO2GjAtoQm9ZBiu1CJKEAhOdQvPo1ErJ
fDVbD/WTAhDUCBrpZcUVLlQvJnCa1munVAAjCj8JvUCKVrFS1VuFgwUCnHIiPcpRoM1kb6eL6ndJ
LaqGOSe24BEXqu005mWC6nykbiwTDGbV37NWoJTCiqFB6uvq72Olrdu02+bTpRzRnAbHrH31Cgtk
8LNf7qnV598HvVozzmrUanBb9H2FXIKKeDR9o/pPvQnjrZ6jpuBAemOl/qB+emayhOjLqXmqpkCT
8S4xLJThyLDWbIT8iU5k1CL06ws62s2XBuAS9Q1AbKK4qL5R4UvCmaKz2uLcWA68J7OEQRjti52a
nNInFpaaHFnM3KVJiaEM12gwSWepDvMdabH4wtHXV9uyJAVFn4Ci9U1vEVwrGJD64JctjkHFremi
Gtw3anDQy9HzJRPKcZl96WUmD0VecVFQuBxZmmxGqoU0FmmvRQ83hh8StJWvqGYH3ilHajNkZDES
ehkO3V3qvCYKl2rzUjMtZQ2rTxnR+CkgJSrItBGCbJKnHKAes8vq05XaeNVPlUCa1FzkbobUFN0G
RVqtKDVzagrPNDbFWYWOrSWrJjtqA7/AcKA2yLom+qhQNMr0DctCcxHnY8DYVNRb5XW2ogq3Yq3r
7BSMi4Y8Yure0pIEleACBfzupBqgPrPU0536PDyiMBdRIDMiDE5D1991xJ8hIjwyMZZNQHqEbstZ
fL2FFk50oXNYGeolUrVQBiXBy7D5L6tAvUvHVFXfzlDtUEPJ7wDPtjV7MdjE3mrfE8w9uhyvZCbP
qTCxOUGDUu1XPlLY7Ya03lJ1pmotzVffqIFmi5+6lr58Q51rTCMMR9W2M2MhUFzCKoNZScG8Pqrj
Tu1QTK5GOxUaQQUDwDxSXamJC3D/JWdQx49YeAertdPNp5FNw+3rtWqmOqVyRwe+A6WM3vU9qFEO
Mlf0vRoadiLBFhyUD+pV1XixKjzOBfUEddJmL1NIjXmNxJPaUGlXk3BwiGqtb+ykA6XXLJLjgDGf
GkfJMW1whlgV5Vy1RkrTBCuKlrv3NdbuIonpDWaDqlHqF7thm7JG1NNjSOjch/AceYQsNwg0otiH
eRHV1+oAM8HWzJa10FO5Ui+JXhRW19mKrk1dJFLpbXVeqDmmzg9BZMi31K44Y6fkr5QNJLovGxwY
QX9cQySsKrqg0DdqHqu5q7qIIVCtmXiQ2gQ9NkDV85HfMEdPao906WdsTGBz4vqk1k+CXm7UbtXx
yQNfhoOOUlsnpwRghJdtTx1dfx8aHeGqOpStkUHhnHnZX/maOirHkTOWtatOo7C+sO7Uec1mxq9q
Kbg4i0431NHplwBsWRMsZTa/qTmqPVCn99VH841gvPB/5qXDglCLQn29tPhefcEvjq6hicgkDehQ
IKG4mIdkeWb6WDyoOKq5pOhSPFmFCTh+LNU0V0e0ehG1ryWduTLZx9QZzsPU6DBggu5WG8fHEdHv
rntUGRwhXN3STfSS3gaLI9WlwUOojto/3kOgE9SRoAIR3lHndGywj2I9q+5UYZqaUxy26o/0H2+c
cROegofZxA+ELmI9v6ztCV6nrjbvv49T+ELohXF0qW27ny9q4aq9owq+YmcCkn3FMnUHAPq8LNua
moVqu68yYP1sI1RiSGLyePaMmn1xyC8Wgex4Ur2ivggRU82ioGWq0kmAYv5QXpJvSzIv0apr24br
UfxRFbt3JRkRCnjFoL3gbAYb9f4ccMwddei2MU7b9RcwXZxbYIjZfDkH1Smq9iGbI1vNf/VnnWjv
ZW+ig9ltPWSxstiFz8zJw4JUm54KMehXZxZAJE8fjzap2F/jX94CpVKHIpZHCfftcIt+lF1vw6JV
E4vRpqmR8QWiiOO8xG2MethtVY8ScKi31NSW41wm9l8VthDaqVOfHyNSKb9rzqkLCFD4QSJDdd45
NUEI+7cKaLg78BhVj+PyoVaI1eCfwOYyBw95E25k32yJMdSPD/ZFjfOQMc70jfpP7Zgq/uNBAuc4
ZyIMZ6URQajAR31HnZDML7WlDrRCxRlsjSZzRX1JnTMvezCbZ5o8OgbKtt/UJ5DL5faprVVkoILA
rtEx9mJ/s08qFn15a35MBZNEM8w6/kR4wwWB4g5/VceNOhvVGfrSU38vThWmCMXR1dgi/w5wJApr
CFWyZ6kDU01cdUi2Gcl0RlqdI+oAUOcGKalFm3yHB8VRdGEjUtcGDgnMGRYqXm95P7UGtZhgmP88
Zx2jDWpzT8atas2lQn0y+4sKTHz9qHZ4dhq1bYPhUO1B9Bhzi0Xm3Kl1Ik/qDFT7b8nxw7cJdorY
XGTyqHZxfr2JtbWunziV1Dta9D5f1KIHdRKrsRyQU1RvpU5OHs/GqYZf7ZX8ysfT9neTVqeawZwV
pgTl8XbSJmCWsb0gJcWWw17Ev+qEUycGT1WR78eP+90F2tWlbZkuqDidm/Tb55lViEhF9Pfz1DwL
yL8w45lqagi41qgYss09zuRwVTV7Oe2Kmr2brneLWwIpQhp11aOXGcmJ4/8nffdxI3/XJw4Ja/AX
VKSB2LxtY+h30kx8CN6sUxWn4+qggh8VQTD89MvL4/6nE9zX0XON2dbP9r/UJz8X+HJEcP//73+9
+dv/ojS44ZBd+e/z4Oevefe17V6nwV9+4+88uOHof5FgNmzAJMhKmArl8S/olG3/ZZmGQwXGdXVV
4n8FnZJ/6Y4wTE+wSwMAeu2sLvhA0iUe+AaAQcCuvH+SB393ppEGcUFfma4gyQQWy7bf5cG9jMpa
XTs19mSFEir30AVDSvNI4ogQt8f1jNT9dJNm4saw62wJty5dQnooroQBXDD0EP6csuQu95GwLgzv
UdjpBka9vSi7LNvOJdER+k8e0L603xlxhp4Fmbl9SenW64YJv/U5XIMufAZA6CPlJqn8+vL8akh+
k0L/zWsKXXcwzKHTQG8Z7/aPMbKBSXhG81CYBiRELFhWxc+66+G6p5QxzRg+6ezr1kF4/YaTpLiy
xpgWIjO8bvvR3zAc1/UQ+0v8eP2eILqtigpKKE4UkLq2eezACoERwpXQASDM3UAPBhxd8ulTDLU2
oKR30Ftv3sjA3wSGfPr4BRn11xk/NY7CQSYBtAhbFim/d+M4Vo0dG+PYPugGxkC5gTFbAM8ucQPt
UJsoMok6G1YS3sm1QKPNsvSV6yP17sUNFXt1xFj+NQmW9qm15C4GQCQohy4C9JF3f2iq6uv/JCf/
1VTPpOhiALJy3ifg+lrGBTyj7iGj65cV2+8yKnXUSoMBCDBK5J6AujZb2c1A+XXZ9kW2EfPItJsl
onHBiNX69A0jHiO1nfs/NO4dro1+BJbPskRg2RZopKlN91XtA/2XVGBSPT/4gQRfm8xcklH9PEbW
vYWW2JVDfX7lNXiZxUw0brUo8UeoVQJ1uenkt8n0ozsj966tyJcgasfNH9r3a+dhjQs+TQfqxd31
Jbp71T590qbRrgPjwQwaFyK5+wnDOI9DG/vRCP+ldMBUok1q+4hScrmyEFrd2JmJIE1vHWUaU9oO
8bmKZHystKT807mpkqdvx1a6lm1KS1im9NjA3nZfp2ODS3ldPDhJJa46M5UbJ8fcMey8DW5WqMJ0
kJXRHN3Wss0fTae74howmcEySmOk76uSs7xCrA9y8pSuTbQhHXj3YGMoBIBh+7g3f100bK2UIKlR
mqaH/+jb1uJBgAGr6OVDG7uQGcowWidpdoCIHZ9m6zI32HyPOtJRbY7Ky8fPduSvXUU5k9ojoFKQ
ta66bbwayRwHeA3ZJPHgjbLemDr1C+7M29qHKu3EMCbLEX0cOafWZ8xziKk81L5qo4hXMXrH157X
VlelAx/JnK70NjrI0Ju3KA80S2nDpEqlh2ZggbKJb53xJciXbmY/jRZmH14vUUaPLZRlnBGmdF8Q
9T5HzfA5MJRJW4D1b59XZ9cJn4dAc64RqCN+HeHlFENYPxWJfCYiXEdxO91A4Z6uPKx6TE/PHvsq
XeopdgHMUoTiSlD/afacNM5ziJT6XduakFLTh7Sf/L2Rhd4y7nSxqnxR7+xW3MWQ/zc6lF1ECsMV
PnANdt8QMUwhgI1APYEJSwGwgDS27Ivhbq5D/96Xxox/VHKdRTiyfDxKv+6rVCY817EA4PEC8mUU
X41SD0UWdFnnPAQp8iBxPvdUBlDtHYSOVN5whn+1c/sSLZ3U2A+QXfD1w/c4zuJl7OZ3kDmyK+Gg
+COSxzbtwwcdAElgI+f8h4a+vZyyqxIP6I40TWCDzOX3DTUcbZAsfudB7yJ8C+Jd4ujJuoTZ8Dm1
alz38LElAJgXRc6Fo5Pjn3Czxi9r38MHzTDA6ZqS4/B9HsHWe7B6ru6D0wOyN0jki1zq6AvD61Cy
QjjWaTt73b9op5vYe0d94//him78sn2rNrg2cHNo5FKI94uKrVNoXaFxwpUmmkgIkLvoPIZt6yOc
gVYoGaw9chTzQlRut57x4+TGCdc/4PaxhJqcrwy3Mdc2lC+rt0jY1uHVxyOlcPRv90ja6OkuwANb
pRGcd3ukzyFbTCS0HirgNN7UOSQjtTWQtvnAVWO8qgUSSnEA2y/xTdSMAQLjA4NMqaEd+bx+AwIS
iI9lZ8e4Unnk2cjv0XVBb9gxtT321oW0tdukwvez98IIp7U4vWpa52ust/aNAxx3lU7cbTCXGVCt
j3NSOOWD6eHc16AyC11Q7JNn0DfG2uxLgaZohWRCaNxrSMqX3ucSq+7bBnv6fCLbPVeiX/iJJbd5
WtwGbVBugxStbSQWjEPtxWKZRhBFq/4M2ekP5827Yt7LrHcJlR3XMYTD7FOb7KvlCfIEknTjew+R
3X2twMuB36rx6ChCmLpBsSkt6r5+VNOhMZnHLuxDVimEMRDIiu3abiNMG2+8SvvD0eL8crZ45NOY
bairc0czHXWQv2qZ5hS2A2s4eewmYmqzzspTDfSowO93Rfk53/qofsYNRZgqgQg/hHpysEIPGpTm
/GhTO4CLGfcHmNbwOjUIc04bhtfhFKFLmqN6aZeHqBFfYpHkd0hp2Fh14g0MLJGsAvn2K8wP8X4f
Nbva1BmGw8D5IBz68xcLe8abLPf6G+yZiMYtY94FVgWjPQp2aRc3u3GgNl1Uvbey8G2syQuTn1va
uYi/ixB2fQUu89rU+p6iBXq+k23LO7fssdz0nHtOqCuJyToFPzc+2cktxEwEVlPLPkYVniA2sh9w
gRBiCRHmcUukMIayL26i7iExwvpGF/XtbFbmPij9h9ANMFdN2v4wOMWD5iG+CBA6qtYhooU3JXtq
nWvuDY5V5rKLsmtjhjT48XKVL7DxNzGNpzgYnilJBXDhMtV6fjWSUkervdJt76FJi+ckD010uBuM
xSzrJvI9DgWhp8hdFeZdCuyQ8q12liURTE94sU7EgH+2WTNGiNpnSePfeA3mGHNcL8E9Q/HE+Pwg
267deEX8KSG9wC3MRGwRX4fHKIXd1qgBQNmP4CSQFmKtro+WZo8u/AQZXsh4O/hF8+DDeW2Culs1
QWTv8046W7MmmjJ1fKcDLd5iTJYfOW8Xmocdc4ShK+YIxTcTylXgo2GYG869HU3JlWaW8VXX7idL
Xgo9sLY46l6Fsr0BE12eStDjbmesla3XiP2PGFHMIpGFrl6KUV+Yptcwbq9KF6sihFD3di2/9WE2
PQ5FvLcTbMKEc+QkC5Ew7hdpbu/CitRbHQClyqsClfMkzjYuhOHlEDn6idMX7EyonakylbdRTDhg
e0WwSgIbsVlqI7sCKJGRt9F9HZf9Ppqx3VF/izoCxhrthEVbehpCZCZJs9DzbqJi+my5hXaNP1dh
Kr84F1PJEUCJN6bo5YzDjRdWVwEo+LWBUAmyL24GvAs7w7mdHrIc7IAosAmtkDpHtgGxJ+02BH25
RGAazLOH5FHDpl1V6C8G/E0HhgpNb4HECLzuQtVmdIccnYHazbfJQhIeGgvhkk/+2MzdAxhztBrK
OQNGTLCO3dKyCsxk6bvzlQ3vA1sX1JQtqHNlgTuE6fUjNN50MfbzcFCxWDrJm2lAZw8uR4F8LPm5
cbzVG4MZW1MatKwHmJozmSMQTJXdoW9sz/3SqzLvVnkcAHtq9xL/7j0keHxrA3/ruf0uEsP3EfM/
mJQAlgu/P1uObx1nPOOv5loNh19972M3uzOdpN2GkcT9MY+925f/GRWfnNbtTUf++zrMKu2QWXj4
cnD18WSMS9LrxQ9UUG7CjQgaCKcdsnUC18cbo7oNa9Gt9S7wd2W3nsTYH3T1P/wya0C9pwoE8a2L
RrUf/uxcP0TNqx0PEVz4HP3RnZEn6RFuJARrxzijCmM8ZabnbRLqPjCR7W3eWfbei7ppgQ7lrSUH
5tvQr9lP4nU4oTwUJOADXfMwjI6gRzUUfLLROkaxmewhZXyLmST3gaNk29xvyWiQD+cPRHtPzdwG
V00XKRkpEBNdmn3Jgtq4MhrXuQL2f9t4iIPZw1xYS7PQsJ9L0ODzMX24T4UFk3qS465qZLsBn2Ut
LaiRd05c1tD562hvQzrDphBNCGDZ5CCyWN/KtGxuy7psV0ENjCCw56X05/C2tZE3KzTrIRhFdNOa
QXxjBum4rQaQYGUNcLieQvgY41Q/NiELxwidjH5eNzaiXxgH2kc7v4QuYuzovZB/HjpqNX72gxAP
qtlomfeosdH2OJGQF2w8HWXE7uY087pECXHj6zny8bK67oOiv0JYtlgWhY60NIB/qkfAKnU3wXZS
m+Y1eH/YppkeX1PmO3l9CQBkGp3T3DRf8qCV26ruBgppP1zHQTm6D8vDNLgA21Fe3oyV0/6BgPae
sEWETSZO2gDFiSx1/f3VOygw1zaJrB6wlKqruN/5eXvMlA1oDJl1nKSJlA8bhTNqz7MbCmgKhEgJ
6x7RQXNXIq9rVukaIDxiJkFD6SsuvwxOeDIgWvResjY78SnG3nPTFsZWaxApMYs+3xUJ8SBOqeba
GMzn0YyDK2wg001W9hvhx9k9QOeQUBsh3MFoqHO6lbk+9IZo/5CEf+HYvT8JPVX7IubiLmS+SzLF
ei1Eyd77aE14ZCYmrer9daCBR8Dse1nmrNcGSP6qlD65J92z1kMBjCIAHru0PFQp66j+qQwOLPc0
iOZzz4guA73GsW52/wCC+914qUSECbcK0gOZjrfn9hhKjOwQhH7MUeTAZ9t09hiaJHu7HFn00P4/
u8G0i4YKsgeyDEHqd4eqUdrtE6WOJpo2rAb/UPqNhgL/eKmB72MrPKIwls8YvHyb5qTboZh45YLP
3aaFQ9Wx7rJ9PqAEmKmH4mwh7+egLhH1waXGDsonTZVxJkgLhIfVRmtNHbyb9gXV9QOiof4OzyT3
+uMQxvn1ZgaHi0FD8duSJAnf5TnwnUhjOxyix6KSGyxevnWZNt5xObejYDwGnWHDAvhUjkn71FRz
vJ7iAW9ZysG7OozOSeZnD035vansdFf2zMhZBtWdU6J+7czWoXK828JKnZ0b5A71XyveB7aTblDB
WdW6K56wO/pJygE+S+lmG8weq5VllwUaO9kxdFoHFj7baZTjPVSHUuyngkhVnSKyas/VqNCohnFD
7nOG2IukZLZqajv+NKOmubdTXDNI2CHR1IqnEecxTM5gxYQ4d2884buPRen/LBu0ZId8jLAx3M72
ZP/w2XgXaLKYAQ4pnfOidZobercNEUhb6V7yA70wcgu27Mlvt39I/kBYZfK9XUoqiS9MXbArk4V6
l2dMu0KILELgskbQbenhZW8Jzhuhjfp13YorYvYZzE2B601hi03SW99zCCrHGEeCo9GsGs6hUxVP
3LNQHsXAt20o7NX2wUqrL1Zo2puicrhL9uHV/6PuTJbjRtJs/SpttUcZ5mFRm0DMEQxOQZHUBkZK
FObB4XBMT38/MMtup5R1U93Lu0nLlJQiGRFw/4dzviPTjPiG2DqNgJHuhryT+5T88bDkQbixRXob
FXcyTSzwtl1zGvzgIRpUdh8H5rNtpB+Gj3vfafs/vnRE2vGOuMD3NrC3OiNyq5vah1xM2Q5aSLkC
j4TaWTp0qYWVr4HCOWvOL7WyiEhnYTidRN/hQ/ULf980OokgpTh9NgAc3nDwhvLg6H17L6sJrIsY
YW+ikaJjNk6f7cXUiuSYL53RZGN6IQb9rJus1HU25U6zcINGCkczy/qN7WjDjQMOofLHu8F8t/u7
uMinFwKqSfHzu26bACe4qcv62qex3NGyoVNunU1fGvFJqO6Garg8Iah+9mu+cZi9hKh3uF+Q0xjX
1pw2ZffDNefqNAeD/ruBTvDXiQ7mapv9D25F76+j3sRpDdXpbX3VjSt8DuuukQHeRp3oBCLWQ2hc
xE7g1brRSD0sDH1XNMMYeiC+Hbeq7rxStFe7I/mxNL5mqrdYPUxHzNn1JUd2fIplvS9yt30ao5Hl
btk9G0DWb/LaH9g1L7qrgZgtvHwAWydhsufWqn3RkxzOcGRek4oL+Xuab/oqbhFu2I8lSUkm4olT
W3j92o1sUIrJuLXtqbmNYajEg98dweN7mzpQJ9YxJfGm1saIjQt6ZetRiNTdcvI2GJUvQxM7e8/A
LzDat/CQ3JcEc2MlXYi4cUSHVYHpLudXsC4TivLh4MSDsSk9Q11TLQ9RmJwI2nXuTD74T3Uc7Ilv
1KEgvhLUCtgxeKt6y/nia7W1g9EJ31GnjRibY1aMgFpzPlFG3L9nPuuzFbx16JjtFWzyhMC82+Ms
2A+5OZ6c5SNmlkKuJ9GnG1Mm+aGQ7E28Il6E91N+rfNF/9Rz2sQOGzJlPTaDn7w41fzQtU5153pZ
Ssu2r/tMu9qpIbdxtYifiy44lx7MY33KCathbXRuVIt1UJGlW46PPRaNs8lecS20+hbTF7lSuLNG
Uv5W7lirc+zmCzdyISn66bB2CXq9QTvZbWUBbns2pXnbe2Le+jXZRc3cPac98JTRxaxXVMa0LxnX
HXrDwTFh5MODTViTgyAgj9zhu23e+wzzp0kN34LkQ4B0v+9IZtq6iFlDLSfjzo9NUkuCpatY1nwq
hQHbtG8z+6sDN6VzIztKa+XQ6jKQcU5VhQWjbcx4m2PMA3ZakwtuawVHSjbcE45JuGLkbzXHWEEm
PFejyTlA2AzL9vSL9KviFvHBdo6M6loT2nLXlOZroxwQMstajykzyTBT5tx2vZxJPWKeBfW9LbP6
zRryS6Lptxx2pD7FuvGHM4x9dvxR3/1xqP9Xpcq7Oq06+a9/fE7yfz7rWYYYPlNkw8Lx9OsAAUSw
P43Z2F7nJplOBEGnj1AQoRT2TrzQAL9i5FziBtV4Mtxvg+caz7IyYGgzLn+lXVCnYEj1y6h3a5I5
C8BUpvVsRCxRiD/euH1vHvoCAIxFdOUmFxEn2DJR6ZTvbBn2DSvo1hs6svlijV10D8Tcldcps6tz
QUDSmRafPB7u2Sc2ti20wkY/9qOfrI0e9rsfD+OyFX2C55XdOjpO3twOYnpnZFfkpGM2yd0QdFR/
wpgNKKfEuzinLPWEM8J07TBfdHDUtxgnbKpTmZbOWqQ8VrHp9Uw4okfVjefRk/2VspsVg8q/0THl
B52J+7nSW3srcMVSWGjW0UntCbqn1x6GwZ3OahYPLafDPYvNja9a45KPrXkvJDRAD5jMpl9uHE2f
Hv++ovqcI//6llJIueZnI+D/2gskMppK3TXl1datnc6zeIrUFO/ylETgIUieWAu+OYMLZanJ1m2u
+dtyDoyrZ/IvMCW2DTJakOA09n1rnjzVOlvLvCHqEtobkwQGIbwdf/89/4dZqeP47JlQmhk6ufS/
lBxxbCdYnr3u6otmKXnrjzpu0is8obT9qCeHz44und0UdKTSuPVAiK8iwsoYv05mbQDwH8oLk/fT
339bgfOXSgjzq43VD0sfk9LPSulP47UmrgtjYOR4lYzD6aZ3hdRJKvazajfgTj+UcgIMaiGNhZ5P
GpRzCkR/okY/Vf7c70ytvdUHG4tZzHzMnQ59J1ow9PDAOMqtMwNCzOxeOzwYHUwU2ZxEB3dJBuMc
eq5KTgxHO8bBJEdlYxAwENpEI/6roAVjlwOwzeqbgRTdR023dxEk36ESknzubuN2jBniXP8aJ/X9
SEjF2SmR3ma6k4NYq6P9EMNAtY70U2QQ55WzhoGXb+cu67ZxQVID81vQbDop8P5pTlqNCMBi3ZdE
8Y3taIe9HzEUSYxY4IOoXjSCse8qnpNQNuaHStJpF0zRBRWQeeFXk51U7u1AOXFn+hjQW53VdULR
H0bMLW9EOfUrYAnGPprUh55H5smZIfqP2NiPVeMgME3JXEqaxr8P6tk/9V6yHYh3OwBZ9hlcuuMz
L46j1HMxEqYUj9FvZvnWryUxO2MkDBh/PRNGCIvZn/s1ReOjJ9M0Xh20+Ta59BM/1R0hjU/WBOuX
iVKDLCB1wzavugsxz3tvctNrkaUHCYZmg2ABGi6IhBcHCCur2wAewMWR33xvVjceUfUksPRPg290
12RgXBZJ95Ftq1rxsCHzHkqWY6Vh3nJxXv7+Q24uO50/nxfLz2ahd3BQAsHysX7ZBtQsPJVezuMV
QmS16cwcCIWhLlP1o6NN/UL21WWAhNsPxFjESbFnWHIj3BIdxCSibSsTezv29mOqZ9Ym7Yh/pN17
hKn6oLvDnjOG8gYf+m++6eVA+OWbZo+3cHBw45p/GXy7MaeYpwn92rZiKx0+xbXtP1dmeWGaJjnp
J3uvz2C79DrEmx2znVhmyqV+H4+spQuHQ7iu6a0KU65d4ZBT1sJilR2bKgmfQgfpyuVvhWZi1Qt+
Bil/ABXbueY5eapD5Mjf9F3Wr7s33gcq0ADkju3o5l86YZZgU2rM/nw1lO3tfKF9CNtg+4cU1Mrc
U55A9m08DIKiRV0hUivUnfYAoTMl1gOiezcNYm0OezWa8xYfM4lxmtJ2SrTvYzze8cYzPDVd6OWy
kuT88r5FU/I+a+U577qeNPPya5EGgmo6Xzsj5JWigoGeJ+pVTL/ZXHySin55/wLW1kvL76PKsH4Z
gJR1SvBMYelXFMpxGDjVxSiBKReCx2Q6l6P9EUX44OD2eFueaVSOTvqlm8qvSWI9d3p69hPjMTBO
oNTNvWn8Tsvyl3ESb0aAx5uHnk/YYsj++YG32P83GG+Mq+8/StNGQS37V52la9CZ330L9rLekuNU
9V97dno+eRxLNI8gEGWwvzcBJpSq/Z51KIrTOqNkThMygOfyN5u8v9z1jgmnEM+5w5qRft39dacs
U/Igy1y/EunwYbQ0qXX1pvlWvSplta4TtG5oXsyw01lqLxHhHh9eL1lynF0SlRPnfWrqc0p7tCHN
bpNlIwDSplpbr4TUGPu/f2h57f7y1HKRBpSZnkO9ibL/51cVvJOVV41lXuFMtGs7t40TtIlLPKUQ
/CIPV67lI+iT3jqbovYw63N5Gk1t2GS6mMLK9+qjrHICBhOgy6K1kfU3HlmGdjJ+Q1lCixfquUcT
ikzxkBp5ueli8jSsd6k3cm2Zmbuv0aYSJi9RaojCvoljzAVBhyXKDapiP+J0uJBkTD1fsdmKZH/D
HIOUaahmutK3ifWWAb1CIVZd6p7Leeq77WgXzbeuERxBjPUNzdmxZmEVaZxA7hJpPpMrookgLEUT
+m2DGjx/qV37aVSKDM2Ye1sjCJbnVv/CD6aFk9nejSiZ0AFgmfHtxzyLF1p7vvJnNd2w5tKcW19a
6OB6CXcmSU5kd34bqZxcmwXeMCOgaNLonSzQGO12vLiGE9ZImVhbiv6FndauFmm1dlVIzsy6Nbw8
7EgeCTXtsU5hbNWGJg4wQ+5F7t03I6FeAzEcu0xBmNO62mar1JJhjDe76LjQhA5ZA0a16+XRBb8E
hvegN4+uh6mA00o7jbX9RkDnQ0Du8apl33uu0q+S7Chi1rGUSz/f+E4KNKSvoOByz6dOYl4byKqz
zuJpYEd3KZEhbUafsOPKa67G1MYPcdWS3UqiZJj65YNB1+QUfk3wSTBuPHuhLcFpJLnKbu/FiAwp
n/Ot6ArgoksNO1oGmoEqpvjRuuk3JQP14a8f9gUhaFEucIhwxf6qCzdLx9CMihRoBmQfkdStm09x
VG4cYxGNYd53DJzagrQowbpdQHanoBc710KA74N3ucMgv49Ha19PZfZj+Zck1tYkKrd3+RzF29F1
edHzrAizxGfugsX2ZBsFAZcjKsvO1daJ+ZCZzU6Klla04S4phlHtZM8Zz/GWXXCPmYcmATEcD/mZ
IvK5yTvzhuXwd25CPk0eGi3hyy+jo3AeZ6/lYHp3DrTpu9isl7j1H4khtGcwOE9BwnBi4vVYVctf
9vk3khf3UXXOJinK4ZirZTpL6IlBAGpYga4Ne3OKCUwXxIUHgKYJNyDv2o+D21J/tqLauCzuYQmt
m/cfaHlPsEuejDvyMpYUafGlNt9laZpPM/Wj05Bgkgr1FcKYy4FsjQeFgR4EFOEvZqKbT7FMAdpl
RbRrpj4UXiUvbU1mnl89MitoNtEcuIc0a4dvBoJgEp3bE4Ez00USt6foWe4H30q3/RxYW5zz9+Sz
g6ZxHQQLw5j95qj8ZBT+dD/y2fG43pEMoabknvz5pBwxwXiO6sVTpCkw3G6U76xSI1rRTeS6Tesf
Q5WRD58W5PfymyvVq+g0DHBgU6ZcTv3qqQJMhIyrvURvUrKGIVGr3smie/isPbtKmnyOvOPIeWbS
oz67fcOStEx3yTi/uT5cBbaPd7WpYLU6mJlEH9xkMjgqEuWAvU2wkwngWdmmRXdOqbKa0Q7do+f1
SWA1H8rSH9Z9MGln4VnefWrW1n1+qFQS3xAAjZ1HS82bgeIgzFVTbJUmEDeSj5H01nRmWcv2Hhzy
LmmMaD3GtsH2YWxehdOKC+/Grm7RBSIU0hP2g3Etuy9mq23HrBkOkJTuyzzwOJxnjc1qgjkkyuBd
l4vn21QnLS6z732XfrAz0/aEUGPUiXhLtUaz11zs3SbuOxDUZTKuCTO0f3dr/+Ua9AN+ZHxOiHit
BQ/685vbW5VfcI3UT5GNSyXIYMvP+yordlmiY7YbinYbJcoPU7JGOWnloxNbUPOwDNG8fRnIGIf8
NtiqOepje4x1L6YzJmFtrrx9hrx67wZoK+1GrUqDZAmO/d9d5L8ebdD/HJOLPHA/Ncm/tENuOw8a
1sz+qa3KIFSuGm/GojiUAxmd9piHQSAdvklciaVtbsaccohkc23fd9Xak4NxLDznx99/T9ZfXlTw
O1gFWNrQoNk0+z+/qKCiHPJwxfikF1wTrYAz0gSswlrrxW305GCJgbCSEYY+ipwTaWjVSq9cps7c
v8ssOCEF4iNLX2GHwILjA1tFkhX/QMM/mczh9eCtsMfsNNN0Xjj2JSprCRFGT5YbF7mggEC2znS7
2vZKizYcWXCSobBKaTC0Qqk7Gp64+/yp/1fGl/+f/Co61yTE2D+9teu37u2/uAVS9Lhv5ce//nF6
U2mb5j+ZVv7v//aHc8Xz/4mqDk0dfZ+Bb2WRc/7hXOF3bCAptreIlnWAiXwy/81vskzMKTQaAcWy
uci/+YDIWnXJv/5hGf/Ec0g/gqNKR02Lp+XTE/TfM1T5y3//eaaKuu+nx0NbNiM2F/6nAvRP46LI
yyhFJID6uBhupIu3V9dY7iV98Z73xS423R33+kqQOZCmHgUqIdRueTQK7cANrm+SvkuO3KzG3itM
ujo/x8PnGNUOKBzHQmmeSM7CDFyaG0tWxL+rxzbxzx7Mglxo19FskZkxqAPWfouMb9okQxL6NtmI
/oMJXmJ0I7DZnuLXJDzw6psorQNtbQZ7PavPvHAX15DnbuFHlX4riOyh8mwTsY0t75Qp9NkzTCbU
i2621mcQLgEjfFRVdEWY0GQsP7S2eQgKcCWkW/pNTk3cpNxL3TMgtttoIm0s+U62bkgckomBz3uc
o3nVZS+LNEbiyan8lyFxSLwd0+fUuBWW06A96N+ciDGIXj+1tvndydglOZZ5b+jzZiKhMahldgW/
aJJ4kevHkbzzKW61DR7eOgwq1Lb+BHQk7fVDyraO53n4UjbOZUYTdXTBrr14zHbA+GT9rivb9mtP
miaXz7TOOwxIGy9lNkfAI0J1WIDEwVOFbrIIVIXpLRefMUv/bh4MbiZX8AcNecW7JD8jYFMxiJOa
mWgCUmyeSuLOnpiyZnuj1s/FUHhrmHn1HzfM/+pY+J+Z3f4zcPwnexyf/X9/4eVZ/ek/Np/P7T24
tenhQ6riDysdj83yJ/+nv/nvp/86NTz930jZ7pa/LU7r6s9nwNL6/r+dbquPIk5V+ev/8Mdx4f6T
SbfvBi4bvj8fFiYmN0huXGPIYRl/LUOIfx8WjvFP1gXYRID1WnwMl73Jvw8LYG+obTAHIaBd7htO
s18Oh787LJab8r/rPEBzxBHi7uA2/ZyCfJo9/3Rk6HY2FqLEExwVgHxIhrvkEmVKW1wjq2ZKaD86
SORDSX7Bn16f/7D5+cV29u+vjGPctIGTc+ot46g/fWVIVPA1mdCs0sEe8C/l10zLrk4id8b8o7H0
Q1F2ZwcLaVbbX6LBetb76U3Z8+0YY8kKjuURbyVEfaM/BtZwx6N0e5J3vorB7V6Uae9tMRzIcCS4
MQ0tmVQYTas79vyvf/+DLBaCX15EbBAEhrDHch2MMlgPf/5R2G5Erh5FJonn4BQNAm+ZRZfUJfNz
1rfG1lbBe19JO5Rejya2nA/SrbSdrK3XeOzeB1zQ9tgGoYv+MQzZj0LRjfKXDN3WSnrjj75TjO2j
xuDvJdYz0NIbbSYg2GoQ3ViBGTaR9xaTlLmWJbp0eMaoCz9iZqBrOVKmq4GBWhswgRAkW/ojPd/Y
BU446cNXVPAWeJqN68dvQ+WwIG1zD/2eeda8/imqfljsY+8HvfpmeyQ0JG2w6nDSrGOTTPjc5hvu
OsyJNlcqIotVrwU/Jh1JdJdoJxUNd7WrnWZlZ8xx2/wW0dGtku9jp8PdgrNJiVkUoVaiGbK8R19V
bGRZwltNQHxLeRDFHJOSrKWkoQTPMABehUJCQ9rrHVtXQCKlLKt11Cwkcl8cpa4GzFwFKaNW2BEF
R1emo9ELmGKWBmKLcihuM4lF2+8tjEtw9fQOJzKqM9SrVPxzlgfHtB0GtoHV0fIwGggukrZh1RqY
VbotCAZBbWrv1OxT20X9zAQhW16Mg4MykUluelYy1vYBJOgLwZ9sfNNo2tkl+ZSO1WzjhvEv5oYJ
9TMMIpM402IZ8CRMV4RrYELPihfawWTd0JSFTouKWIj52qTvjuha9u3xYyCixaNE3+H59FDJEOrS
kweUqGGLnW3ldIL9enIxW2un1fozKxp2NRAN162rP6aqg6Hc9v6BxMd52m6tccjORqmxdPPxe8ZJ
cLJaprc+C0KAQ40WqqjZ23pJWh9Dss0UsDq1O3dVG4IkVOjsTiiH+VqhRuLazu+Doj4Xcfye5/7r
FGtfIyJf9d4GX5FJmiJn2jfOj2aofTT0qVr3rnGo2/rebuXR8ZqdNqq9ruXWBcMKyVrVzDfQFXdq
pKN2kmxrsxCQTXwsrfTgRNFazVyUkSsem9I32OM4RQgc6ofo4o03whWc2DqvvNsiql/GGY0EIaiQ
32BhTxDHCKFzerCUI/a8tTGeJg3xaNV0/Woc53yfyTa5jYV7M5UBr9pUx5uORMlwts1jNM3nXgPM
gzrL2LY64HBr6nHo6tuuGvs7QvVcPP+wzI9+q0ggxU4aS0ZjU5ZQW6Qs90fQVtK2Sc7WVlhtzgwv
i3Dy9Je4Q+tdQWDQB3lA6Whi7sxviGUyN4NVv9SGdzt66MpHxxebIuAzVRZJscpH5xuqSoaJIjbX
ule9FjpMI/c0d+R5VsECOWJsTSpkOHX6sM58cfbqtA2TUTP23FAE0bCwqCRjraHsFztDsUVZPexq
t30ko2ZD5ozYZCqAj1bbW6tWAI0DDbW0BuhgeTryscZVYlg9XBkA20jL3bNl4a0yAj6weitqBN7T
SdYenlDmf+5UPSZldPSq6AdheSAlbeN7gb8vLMkjZuPrkHSetvFa9O3OihmMjG6nwWIhfHy0HFQN
ZbYO7EqGWbNC2MCpSJTeOigI2QEP8RgzLNSsmDCIqm1CoQ30X+A4WHtLjeqz7aeNVckNn4wZ1baJ
c3bKyV21O1T6Kbr8EURJY1E8RN1aguW3AyTMhtGu8BS7zzDXvRHZvv610byYx6+LdlmJhsqWisyc
5t2yoteoNax7PZ4KlgiRXFMFt6F9tIv5GZ+nFbaZTmCydu+k/bvmz+YDhJK3JOOxzqIn5NMC6Y4/
As7oTHbj7tZwm6dWc+W266tbrXJv0oFMKPTL9zpky3X5glNjJrsQAwu1/NYSvFRk5/Gu1F4XAs43
wDXlL8OsslOLPYMQzPt8qp8dr8bP1PrGLqgOU31qO/RMWmKfxJPR8OFipDwYwZfS8nlvp/ptTBtu
jqYVJE4z7+frnJXd1Iw52EjCxiZY2X/C6T6GrgPMxk3cN3wbX1RRsV7MMP4YozC2kZPtmpnpem4B
X/Odbiv08aFqvHVRCAS7OdVH2037gqVxXzSvreuTd04kQ3uq5ijaGolAVl7pT14mfkiruAXNdJhj
uCxelFAn2CX6dwKo5uhVaYW1d1TjoEUA9lzN9Tb3tR9DGrxknBqMmOfHqp+jQ9kgfQoiOcPdogeX
pDzV0ppZM5on0lRrGORNtqWsA62pXunDXhWJVqGPIpyb08Yf0voYjV2xsoUbh5bJRIJZfVn3X1HU
jYdgTO7JhPZ3s5+ep8j0Njo540BMjzRQWsKivFXZGKYifaa9X04C0a2bAWsLwaYeCPdVXxYPOsoA
HigM4D6xk4lmvacFu4g6PrW0WFxbveZfuSrBbNlYiPtDlRPgKmF0GFB1YHDBXS0ntg/V4O3i1tZW
0icrnXfQFr57b8sOgoqyfSQqGClQByZbw85YD0hGvigPjnaNlV9JPkK1hyHZqu+csR9RRRjV1nIF
AcIievA97b1LgnTtkmyAS8N7kaP3WE1oaMqyOvXQ0YP+C/UaPwvufMfGKUGjzCKxCLYz6rHS7y8R
kNEDgs97FNMwbsr6KXE5SLrpW25686Foue+52y5K9KRsj4jt2iH3d+AVVeq8gDB8M7JzTabDjYjl
V2RMd+3IuZJ7yWWuZQQOi2ayycxvMZGq2JqTcBBoc6QFexsO51mTw4HoeW2bMOAGnNj90OBBaQpl
LTLOPN4MA5cFUfeAY2ssOUTlduj4d6a5U9NwwU6JCXY0nyI9mZmJLYWLmYv9wJ4gnGYbRkLh3dIH
UuMm001mlfXKR63LWn4d+fHVtIJHGlvWvknzpanZOHGWLbSkL55ifjlHzvvgeSetkVuzcm5LcmWH
sftmeCMKdHNaqzgxwoRVQMj666szBh4IPcA2w0BuYjAbyP/65kE0cOYGSVR5DgM/0958hZo/92zQ
wAey6TBy4ZIKs5Tj3h/yB8cZUJRO1a7HMLF8M6Yf7RI5bkaHRZJj3qpgfG47f9qLmsFTm1qUMp/p
n1xYlC7ktQwDwLmpiU8eN+QOS7nOxvUxrclJZAlOrlcin6Slj0fJKiLIsRthzsz3euQfSPedxoa0
jcGu1rvMaoN1gtINq0YAgErlL+id3cdW7JBuBOtFjLhtELA+wjfoCZjL6NVd/zHzYw5kI4rXisGt
02lYRTr1LAtdYe7ruBcMcU1ss9mrZsxu3BJz1YRdBNXXd1QFkOMCxVBiSPBWuURI6qMCVM93s5Lr
ZG6pMGhEdIn4IvG3AZnJoWdYgLAswtktNrlmOpRPU/RD9q7cVXWPMEcpJE6gkLQ5vpmEo47zKDda
55L61sZZqI3yMHTse69UvMaV6/pgItHdmSjKznORA95z5qtisPyMuX6TerZ8se2SLVQWSPyIqt3z
kkUEy+KN8aj1kiyilSKwnQlpSNicvyq04gsJAK9VM7PoH5+7JMMYNpM3bvDVoiB+DxSRiACrv2VO
FuwrC2p/PETxq1U2Hzki5rsiD8RJy90bLTfvue/mF9wDBFDBWHWaKtv0uP/xRbhuiLX9UtY6WxXW
mCcGOjxXeiI3eS33MCIGWLzGSVeGT91H4K6ti7cluZIOT/nAEphLj9bwaIzeTWPW0zZGGcyk2sfV
E8Md1BA8G0bAC4i+lKvJA7jInDrFHZNFrrmPU+txVnK+cRQRGYb5FfflNl0YbQKaGVgjH/E9Lfhe
aFO1Gosh2CwiUm32m1WszG/TQI53k8UqrHP/xSIFa9WITlHPZ7dlnZxo8gqNhQMTJidioVsV6d60
JGWqDkTYZlOJWZR/uBNpjoNTWeDyiLofdPeOWIN61y3ULxIJbTnVN+74andy2njxRNec7gPmUcXU
AUlzO//kuGlOEzLv+sl4QZkxbXNsj1C9tWvbCHPb2g7y0YlowGoCQJP5wPvsEuqzGx9ZQovQ4OvU
bc41l3EXDHATVn6mayui0cXF0aOnsY7dh6lun2TlHute+zaOiXnwWHFUBf7s2f2mFVw7sUbEut4X
CrK3OXPKswDu6/4WTcx3LUCj2oqAmm5Og2M/tMERdMGLxfpg2xDjw/q/fR6blBUcUmWdGnNE8Zop
pzzlAdNIHh4cJv7WJLmXX1bEPbJVakREWkabcKSZAA2j4A5vurkyUjIfldmw2MktAnJTfSf1+VUx
7KsnquR6SD/o4+B3zZQKdSuDTdGPZ+ierLa9QIS9HBw04pAdi1EQUW03FyJh0Fp0UU90OiBFoc3q
lPtev9N0szkkikc/9gj4cGKyWdNKe0GTLnaehsqzt6z2gFOZDNY0Lw9MoYuVymjYbFd1jDczsOhY
BcG+ALsryQlfGszmogxc45zGLm+pcnNJgRRMIOUtb9PTmbQdyRrGRPJyFNckRfTPEj28yTO5Mvrk
ro9BRgwllT38kW1pTTSwXXvRAv9qoY4OvfgdRT+ZBNDapmjT28EzOZTf7FnHPGrY23nyvqisaw6C
wBfBha1N+oFrkEcYOPQcdXdaUCf7JWWYnrhaB2gO+MiStMXeruwMdyP6Q6HrnJtV7+7IF3cifLxV
0X1j+/dCKDEVX3+1bOndUuKlLvsxNWltSMRMGMAHBvpo3bl+9dYFHkk5jlAh4CbzMe8Pg15L+utg
NQADdnA9dzrq8a5bSjbjHIh6P5BPsitVcbaF990yDYTFJZWHI3DStYYzbWwEvTEWzbFHgqARI3vJ
excAXqoX2zqdrJ0rg6vh5PHJSZsgNDoAnFVG/GsdNDvuH6DHJfFRUJ1wp1IxpGlziKpKvZa7BJ96
37PdNbiyXJGAyB8e+2RgnsydnbTesfFc/QYBPi9UuSYrNQlNL8bdarz4fcFERMy0WTjW9j0mnpkP
w6phc7jTiuil8io0kaw/ay1LL01Gjm+aeMHeMORx9jQY+CkUPT3ZZ3XxEZO5mtgJvU0rwOMKWlW/
gsrYIVIbuqbdK49SkgK63ftsyIBzQEgYF1lhxDjAuIkIg2bw/ygMBC61mf1wIu1qjDnN6PLMOUGr
8ajK/pwedJnoyD1iD69w0ByFIGd2Wf+XnYMeLicRCyPRWhl9/JQUTL9LYQYrM6kRzsStuxujznzo
G2OfiBr3FNnvYmhY9Fpuf3BKDYODlVH6Fwohex9fm7Hb8WdaMag7vyWmiBcrD1XJtHxG9nL6/EM1
Pf1KagqZtGUotiFNeUGBtusNU7vUcx7GxiDXKGXUttEULFifNIO4lGusmv6m6byr1wbBSREnrsuK
R6s0goNEjGvH7ReVjuXdH/+I7C9dg2CBcb+OVyn0Ldvfp7g9q2Hwb2ez5gIxi35b9MauRm9AEo0N
/7sXH0NuX4FCoQ4IHLmLfPGQpfg2dQHZIvHJIR1IU1DTxnQMbyOC9Ibyxdpg0Hgh64whF3I1IoZk
ezvW3XnKFJG7I423TdY9GAR36G6cJNfDwO3d9WxwjROCulrqnfrEQMRcZY1Dk+ytBXbgyzwCFyfe
Nc7FXde6P2qVPDlIYbetq9gJdZJy0LpDXT7vMAQ8yAo4EP61yLO/5w3smVLsdCu9iXVmethMyHjQ
xnIdyQm/Ny4MXGW8EUsl8eaR2IbYj3mLp+8d4tJoLQp6y06Q2S5pyCLU4DELuK0vGxIlcWatysHY
ImuxdnYwdLh3Gw/iqLaemROiuGeOXKQRKQfcXX3tGVTRKTyaHpxl1VUGjyh2HkffB6rJwrLPj2C2
aNJIXlr9H+rOa0luJNuyvzI/gDZo8RoRQKgMkZrkCyyTAtIBhxZffxciy8aKWX2b04/TD21VrCoS
CeF+/Jy910a1/lWWdbuORd2SeAI8RIWkVRcY7Icm9x3SN/RpJKqj5BNBsfa+TKBXXYFFZhZPemJN
YJgXHWeVEendGJpv68B7wddavkeM0jS+0efnw6M2kTViZ0+vod5W35H9Lj1V00/Gwt7X5IM0lL61
LvtjPaq7XFH0FZLzysdBajUQW4yak5ujxOKYiDnIDIPOhKX/KORbwR97dmyJ363AqlQ46bDKZg5f
9DyueZQeaHACfPcdg8U5anHlV0NT+kdtbMsN6IhcV3HrdnzGWC/WtaYqQZrQezA09a3uvDXKTJvF
P3yY84IuFzSidW6ZK9bBi4eLGsY6DrCwS67xPJ2sdImqGCZrq5OX10AYsC1hvLij98v1+vdibSj2
19SoKMu68NswaiiREAmB6Wc11OnnCMBzcTFOq3q5ybWwae5KoKyy7+5LGnA438yDFC36L8xIGHhw
n46VGXiSjmThEIad036HmcxZIU/JFTeK/QAC0k8ke4ZNPJ9lAwsFYlHycunHgRliiUmGQ4xzmTlQ
AP80NrYCIMysqjvIsdT0nXIYy+cpjsXBmbnR9OE3lTvi4wUHrlkKuKgwJBIAzeXoKnSUsWg2fbtt
Z7O7i40ejWNJ9EVVYSnsx3WZh3cJI5K1MzDFTxq/TV9EydlvbKoaX8iAn4ngFJeGDDrCJEru0Uo/
9A4YTc6dB/QR/dGW5FeO78Ng9Gs7nU592XB2zAjqNpCtYAD4ZtMby9EnbDjG4VYCu0xhC3XfgFOS
DwmNFa5XNtrMoSR66iDoKPIdqNXivhwvTjREawgo8KqQcprJHG+XB7kAA+yMSLosfs6cqPSRPp6r
vMlxtwSpsO7KAr2I12xTPYZp1tivpMdtSEmhpDSqEIzunREkCRxsm04v9MTsNJAWO4QOLqgy+ZLn
mrO3R4UP2xCbqYmPdjeVCBZxBVcXp80fq6QxD82c3SPyze9LMZ4VRLFRa33Xqu6cpsW1abODUjh+
E3tBEglKWLPbhdl8wm2knMrih95a09a1YggLc3qoVRsLkeIsMYuc/w2pc4CKu7U1l6wgOpCxhhb0
eoq8bE3F6LSTXAlu1dA0+NDC7nunia1LrtfKAaDgcfhhRzchFtv9FY0Gmm8jc9aZQnYL/bqNN/Ju
lWBq1tmI3b9oIrJzKyYBfQ70Vo1IQFSEQppmnRxLzVozEtnoLUwXw/ieEHALcHFoaMUwI8c0vJPN
vASCU3OXGILXjoDDKlyb/DGdYlB1yBkqkR7aZMohPpZwD4S9ptUbgI+Fymqe7IojYO3SGciTNkMj
BzvACK2V7Mt5Z4+teedRCKZ5cpIoO2kIivcE4kzARveK4lTh8FLDTY8L4uF60oGiwtpWUmNfy3g8
nvoO0iKsB9CJ85mIyl1GRNudmnBblbh7qI05XXvsTLX5CgaTXdRoWAUK81dtz1slyZIt7z7Npoit
wU2ZPPX45bSZA6oAVWVpqbMaTRgvFd10x+wK/FnTo+MQnR1C10F+9zDNUEkY8LE0itlAZF/uHNoB
BbJQ7kvmwWnp+5OImtfCkgeKSB5fSXwsEuj1VO1qxZlJgcClblk2LRJNEwEMc5bz7jLJ+izlGK8j
c/5q6+KX0Xgvdc0cxx5SH9KV3OteCHpZVOvI6l+9QXvpYukz87G2Q1JfGo5mRdu+TvhPVuiTyd6Z
mdZEI5QkFFWds9cYcqz10KxRNYV8jL2+9mL90bbK56yziKEyfqBKx285xUTYWuo1XQ4XZdMNgaG+
aLOYDqMy+57Vbwoch5bVyKAFy8ZWT2BAYyigcGpIyOjekynP0CMgkWgKakyz7wLsAdrJXUcBJ6dh
NTlJ7BNvf55F+2WW2rTvVHUfztawKwr1a0jK3l3HL+gOj2HizC1DfOyV3l7LEYpzQjiVb+rpO4np
YMVwgW9MWsSTfsosZzoY6bCfAZStXQeqR9/T37STCaxKpXybbHUd8xsdsMRPapuze8QX3DiYY7Nb
mPvwbjtDT6rSuGpNaH6YJzvKi/hZAaLkh4UPmv9XLTXvYoKeMAiGNsUYnZWsXxQeOn3azNwBr31C
oeJAHTnWAiYQeyFZUO4IxYu5SBh29dGdoEgmJR+YMXCjsZKLVScxOQwN/SG+W8ZbpHwtQTqVu1j3
XffY0udhe8lpxvqxTF/6EVbTHNuBzKIvSiW9i1Ms/iaL8SLK7FOHzdOnZU3lg2DFjsendJIPaa3P
68QpH4okfkh6an1dVTZeOj/pY62tkqxgPtHb76EJP5++CBdRPpcpiaQE92K6K4Zfhe1cQbrxLRYj
N4qT/RBxAIlBsG0zz/WpRZLtkGXxmqTBezkZfrioLXGQt/sZfU7XlHftQDsYzR1FVS4zWAD5hpC6
zk9g1vqmK7TDRHWRRnwwEGfQedfGu15Vz4O29BaKpFuDduCFEvZhFnIzeuFhnlJjx2DhGivEmURQ
pId0pAmMomnTdL2+s/B5I508qlGzU0uk1AJG0UZWd1IMtW84tOMGfEDz5G7rWh61trU26kgfs26d
XZjkjzS0Mmf2LRj6IotVtNf6gvdPjw7ee62x4i0236s3FM8eQKuVEhqjH4pppaZu0OZZTIG9E+P0
wCivgyfS3fclg7g2eQa7966W1Br2qEF8slMaofa4ljki+tlISds8hQK9Z2XMOH0UlA19pwKzaooH
3uP3xI1+dR3if36CNJ71VWnQVUKpvZk40GFCLY9ycQxMOiHRU626G2HVP5y8RuGPqKFrDR6sWz5g
bVPd9qp3fezPxfCKTkpu6t4CwJQNq/EE61auWm946SsrpHvt3GOjlbQC6x9wF55yQAUkr7ElTfaX
amJBq53cnzHBbydwUysPmzs3jgm/lqUv+QxEoUCDvhrrcp/NEfwlRu1BMiKV1pdOCXv72gFCto1S
jQFYzDzbsYy9M9r1OnIyJ3BT7Qy+7+J9CTKdiQ+okdAfkwWWn/Hdc6KayBUECdM2zYsrMOilXFDW
ITZQ2/FbrUyPggbUevK68NWcl9YNfMyKUBFIdwnOYPNgjwxbOSvKFd3BLKgNG8aXLL6AH0FG2fYY
y9tpfFHLwQCRU2+tEd9CKCvAUcpz3/SQp6TV++rirSUm9qEd20tXaG/Vsmvf1CT/lXLq32uifmOE
/7+Jq/5/UmYudrT/XV/1uAgl/8+xrH++/V1jpS3/1V80cUP9F9o/DODA84CGLE7yv2jiuvkvUiRM
DEoqqfBIsP6vzMpw/8X51iTrTF3M5/rCwflLZmUY/8LusORt4hHD6IeS87+QWS2Rnn/XWTHMWGzF
eAXZytCLfnbyWhlt1llRouto2iyXRIj7VcgyNC7KvsjwdkjIT4z3Vb9ZCkY5Mt9hdKgv6QIa692a
ZXAJzG7P2TAmjPzktEraC2AQlyHndOGnSg51q8TbIeeft2P0S5Ftd4oxfhn1+CBCiffIS9h1HAl+
bKX00thAJswOan8Naa3Ra9bGneLN4hQbf/B4frLbLbMc1V3UsuhiEeCqn0P3ahkjy23r6KrCZNx3
GpMRI8LQbnchXItT2dc0p2ZSH2IisA8N4/WyYNmfprb+anQuBQHaU129RANLoSptgbc5+SOl9XfH
zHKVUBhJ/UVb5/G63Ex5f5OkgS2PW9PJ82tWcrJ1hGUEpocaqtYWI3DFEl+C/MyjSYEqNkOYhqqQ
9dOvWY0VtK64FpBWEPtQ6Ngb7fQPntNP7rXl8nhxALRzD5e/+MxKiBPOhJHelNeRMck5t/rSp2/3
juRZ2zRKGd25CoOsrA7vSm7OxQYN6YUaR+QZvyWix7XTVdHJErZ+xrXOLA03SVo2d7OUt1YahUvx
k0kDimEx/rJzUiV5pXF1p6PYer17YITEVCdk72zfmUS4H/yIoszgd9IiYiYhtIW541AxO+N93UXM
/ieHhpDZs194UbVqFmDjsBh9vTkCZ2+4f9Dhf6IS3+6SpyIrBAO+cKs/6/BFaDRTJ4v8ekNbIQJ4
c5q+DJi6ZLseWss60wuQ2nUudpZMF3+kU754dtkGBrHsAWZ1f+gQ9d68ZJxuFDjM+rgjBJ5so/RP
RptP7uePy0VLri8Of9dB2fm7drBRmRY6XlNcS4FfjC9nMyj2HTVtT+t9SrYiJClGzaUvJkwXNMw6
L0TdG/7Scq3cde7zIBX3dWzz4+ywusDGJVV7SLY3M7Xde6/IFlP/b2vvv9Fumoug8W+qUSBvqoPu
HWeqYy+o9cUL8bcPZU4dT1ptmVwdo3hVBDqlBCjVfWOYP2ukR09CWdJRFWiNfqE9qDDDn2gzPxl1
Xpx7w/tqKWCjbv+Jyy8Ra1TKXQWob1N6FR2Gon6JZzG/De2wMibnKZeSWnTCbTkNnP8twAQLQcyg
UUHaQnlK4RuEc+PctQ5vXD1P88ZKCd5aUKu1TMVTkxS+0jV3amVP95VTbzsU1CgdEw7Ps7F3x5SZ
jE3z4T/fp9uy9vt90pD8Q7nVcRljuPmkcbWU1EKN0LqXasE5jdqonds+9RtvVv1hipzghtAUxVDu
Rar350jar6U6EbVQcR/+64sxwGmxE6qkxGBB+GRQ6W3OGTimtIsnB4vC2MyvepaTvWc2OVLNDIRB
yAgjF94jOBF1lalRcs7j3cIe+gPY4p/7AZIvHMMacllyNczPS5nXAemrlUK/EM4b1NrY7UcV3Z6W
WftQeCdnNKOAoyx4IPLSd5lep5uYATtt4ZkQDjopuxqO5GqcC/RWpbNyBCIKrVPzP13o8vn9/gQX
mbVr0IN1lzbUJzwc4UtKM6HaukSyN9fRQHSErGcOuw1a/sFPECAe5PJwp1TX9oMSvSS2Uq9cjROz
ozjf//AM/83lLK8SVYROWUIx8/uH1zoawyzFGi6TThO69JRTqCAQapQcqgVmwbW9APwgJdEcYfrr
w5/C6yCwyHr81bZVuj+9Vp/igFjA+B9CdBMdo7OUUZ/Ez2E1kqMhORjrA6l7nVqeI6LpnRWjjnir
mAw/gWYT/YNq0qh7h4i3Vn5Nl+UiZS7TMmh6gP/CBNNCBjJkzB5KJnEW6jb6t9Ix1y5Mh1WrzOpO
iwnA+sMdXd76Tw/Y1GwcW0u1x7NeCre/LWWCzxDnZqnyJrJqmi5Bo+h6HFKVdjTbhZ/mFS2jcMxP
MhvhhLm+rqILCZP+6T9fyY0B//lKYBC6bO2gs9CT/34lmtVFLmGO5oWEivTOMukOR/aii9L69JzR
3NglTK83YKDmozAXwFEvAgh+ylba1roU5nDJunjTpgOG9rnfKQjn1+7oZvtYlPS843GvpPNZQWu8
YVxh0E5O4TL/GTz+z92BV9OwDQ0gqKoTZPL7D1KpDdrDSjfp0drp1gMR4M+kd83KyKLvjSKA+QW8
o6wfDeOpquz6HIVi71i1BNtciOfCQKw/kMOCfDvU9robD5s/3Ot/VHqGsdxmEibAThgcDH6/RNq8
mY251rxwFZuaIyujauBlHInhdwjzUIfvDsg3dMltsp2R4QuSF09IOC+1nL/WtTndj2MCf5BeQ90M
wu+twttWcynvSMei7Vq5/u1jMxOF+X5ehIQc6DEqmeYPP8ryVnx6a377ST4hDTq3Yo41xOZFCPtL
FCcHdLZ/KKluBJZ//Bl86JTvGqXK5zeTxSyt3cjVL7o35NcyjmzfHJgb5qkpNoSX1kFvhgKDf/U+
FNEXlM4/b78KulKudIyl6yhOES0OHXWJMtC4iWpoy8zJmqH3Ak3IbRoxQhEGuiePhrM2WOVeOvJt
+XB3PYCvykwJH0lrmOvWuBsj70trGFemiIu9Nyz4PQp7LRTj6T+/KJ8A57fVzeJbVNnHqXXUzzCr
JjVmr7dT42Lq2IxT1XvUEk1d9XXSEXFIW0FViVKuMeuQ9lq/A2Z3zu3S8S29CYCCQ6tnLmrzD9i0
T2bTj8vilKtzerWpdT8XYIrVjnqBSf9SOO4dI3LjuS0zOk+pbh2hF0zS1o+GwG2XuHZ2rbI6XXNA
FQhlmZwq6HYljcVD1Jnqw9KwWpY+4ATvud2l17Cp8VtIt964WpH7LrxtuXwGw8JkUrXQOvYM3D8q
eQyHcDSIdCUOd6JYswuksk7kvaQuFV0rPuym/ysu7hOj5vZzc8AH2EpM1b8pqGbLswZLb7SLno91
kNCRCkp1uGNizA/Q4+ruhLa1m5nsBvQOAShPdBkTphuthEivlN6mw7m7RJ/CINebC1Lxea0mOhZ/
2mUdafEw6GZvrSfMWTs0no2e02ld9tO0IrdrQQtohfx+u2N0YY/CUYqzXaX3tqXIwIxt9w815L/b
FmgYYIQCq+wtfLLflyqAPJoTZvzIQr6kPUJp/GTdbnJi5RwylmJUZ+H4DUsjUMrxG4qn77Oidnd0
AVbSjI1TkjrfE8XZO8h0jrRRn4kpc/1+Zu6qaigqexVSdIMrUZ2qt0SLAhgb7h/KqE/8qo/nhsWL
+slywK58zhjLgR2aCvKRy+38x9NCsFApwFXSIfJhQeJfWIpgrQaEEoZpva/VhzAciRp7UEwolm1N
X0+tQ5ypie3si4YRscKcM9AM7aHvOvLouyb12yxJ71gS3yA6risjpppN9XY3RWm/mnoOb3nMkKig
FfLfLxM40S0bBrZjmp796UDk0ZSJlDHVLhEwTtjsgaonhL9BKG/n2r2/lbKsr4uScXidi+ylxkNx
3zX6sCpFdx9Xfy5sPpnSlrqM7Ze2Fy19hzv/qbCxRtXQqyKn3Hdmmq/Q7+08GjY4u75rvYv+23Y2
iZzEx8cDnm3DMOXbtDARx75vDiVzfzD2rxODRuwxVny6QWahglp/eDs+0feWt4MOm0Yzb7lcEmCW
3fpvNRiIv84xoEZdDOzKqxQ47haFvbcFoQ1zxmXCqMW0bOfCg8OXmByiVKGdb10ETSEHNalmmslz
om91ZuDBf3627j9rBa4OxhdoMi7xZun+7eoGDQ0Q6bYXQWvaF0PFpKVQ5Vdwr84q70iFZn+gV+wh
3Ayr8jsoB6IrBs6kwhXOIW/C4xjpYUCOhQxKg7w/4WQBGUCwKLGwbKyeyVK6jGrc7NVQNPkVWqh2
Tpq7pKzHk2qMl8pQFCx2cPiMZhiIJOlhGE+wjcvGlV9vfxWNGjusoSd7I62Q42a1Q531Pab1EsSi
AErDW+8IzQ7MrD5pdiHWH+eWWL8qQ6kwCVAYIUY20s+aFiWg/VPFowta6zDN4VPSPIXIthBxgSFS
KObB4I6b21dbaUN2TeL03utR5zhSyK/uDP2jL4ynUqOn3ss29+tCndeamdEIihCGKHKAzEZQBhyO
eR/1lrKZSu1Nw5i+qXRjSwy7HdwesRubKEAVHcZ76MEXhgXXWHX0h8esM6L9Ryll8pD5hJEU2QYR
d7+/hnnRI7jqhr8WqZlh7rlSdyZJqlur+tZYKpgTR8q9U9hsBe1kbGqci+s+k1/cUfh2msuHsbL9
MI2cc2RYX8yQ/QkIGtumyioLGkhdGQZEIGNE060Jx/CnQiILG0xUn5PNRJW8BDV+JNCUpF0ZXxDJ
/tQNB+yXAovPKCrUAwBTGboRJdPI6k0x2/Koc5Aq9RNWnOHawWbqapOGQijEflpyIBD67FBzndt0
7skpwhY3QIIiRjOnvYnHB5WMtiWCZQg+UmSyCC19mHYnUg3k3kxzbC7LETd3FLR9SahsxFg6vlLb
7aLpS0EySj+DR7PYCCbqj+qd6UqOCGqZPDn5jzjHsuBENtOVIteZKvbFKnXwRrZ1+PO2I+jqNHw3
4yji3ydqPEkgvhXeu+UV11yxca/o42bMPL9ABXQuOM7WlpqcWD0R9AlG6mcSATdWZGVkA7hRUHTF
FfB545euEfsfFy8Y77qIOmpr+iUHZd65ZvK9LfrhhInup+IqAePQ4jlv1UNr8zs36UQCw9KUy/N0
fcNAgsyxyHcHcBCNw8l2FD5VPf/RhpV1Navo1VF7d2U4jna9HcN1Dz9cp3r9VTdJOhhi9Un059Yd
py962L0MHZzFrO9+uqD3twWerUGZvouZDAMbiFvnYM4gq6nwJ+7tvq3Ak9kmXtIIcY6fNkrqz2o9
Bq467yWmgNicAX1mM3ptSjQ3Y6ymLegdGkEAsQUwen76TdcLrmmu5dUSmxtJdVARVtyW1n5uwfIj
x4wm8d0pUa+W/WY0i54nRsP29q2rBFZtG09Z65bMtgPe7jVcP3TTGnXv8qYrJaSzoiIeRomwznEW
QBOk6/uxGIH69MWxwAJLRcX62Y7J1s7D+6kex22fkxGs1KB/UT+BcvZ0C+VwkNeDs3M6hHNGFLlb
0iYjvG2abO4ZwBGnh0QARekJSaZzP0IIWhMP1a/dgUSIGOROMWrW0bjQX8S7o/IWLlZDZuVEerT0
Ijq1n+mbiJfKmmcksiH5TDN0dM+r/S5nnjwvACZH9bByYufMLQKsiXYlorvNzI2eKuq29aphvVRU
THXDtZX3eIBabXw1ruhoYhq6KHPbLH43RGo9jG0T75USYIVorEB0JqgkqZ44QtOvUel5lXmWBTFR
yRvuUOQzLzWctVjan55Kj9KxiB1gH1lAkdYxISSKt1QjmybFQozI3Qfn9FqkZn0cW5cYhaUZJM1p
IFwk/q6HXEpWZP1aeiG0jFCoDwBXH4DPnA16HcD/NW8TLhVSFJK2AOCo2sUp3BTAyndMFLRz7134
o/onXTN/jEDTVoM9P1WeA/t93wMJ8RWPd3z5seIGk2YbIYsYq5FxwJlolu414yy/Npbeppek0SFr
d0YskyAa7S9OnU7rYZZGwCd1CSPldKs0TP64lT0bmJhm71hkqrqLZm1/e9VSzQy3ZaMek3CGDQds
YZOkjKINrXL2kfhWdl+8sSSiLQIauhxxdJiJQdbG+xt+zcozBSjO8mpjyhk3bt7/cqsKhTI45opA
piatCGRfENm3juktswo3Q7htpDbSLNVfYpYmV+leYr57xVTpbnjtfrR07HKse5x6Ozx7KIXxUjBV
IEjjttjdTitCjbZSTcRBacSZ+IzTUDvPWVXJ0zhgHISzG67jKCHGBGyVCic0h0orp49nevsU51me
8UAr2xvfqkKyed90xevtnw0u9rah6YnBm9A42CL5WenI3tIuOo5SfR8tea/KMnnsPe5BkWX1YyFi
IiQGw7wYaatubldadIoBgZczx9yj4QUPfrotpioyqr4lLvD2b4VZcVehNz0ReIQ+auqso6njZQNP
e59l3o9qCGlNpeVPWvEB7TbcwkWiAjipk4c5tuAz8QhyNXoH/4y9wxPy7I0hB7el/3Zry3H+rH1i
VPgCwlPtqhOvjoaRpqoC6Ls/ZWUVJ6Q7+drCZQ7G/6/iMEa7HpVZdi2IECtcOLi36/XiGcVkbTIq
ENrL7XUdygYqOiQVxMdfrNlpTkmDekFHtb0X0/QMqUn6o+hOYGyIlUhM+7GzQvvQG3Rr6ZS/5rH6
IpDmHOce9Z9qKu02HOGOdzqqdBqQETaia+k03jpWNKiTFRT9kRTAcS0KHSslK9I8q9MubcfvZYk9
yQATEcSJeKeNx9e/tOzNCkqgzM0wuL2Kc/amVW59R+raEQzkgxPN06HG2pX0WXJwoqbGW+gyPp5J
1Gs68qb4UiGEd0WNqUZlHJgpj7Unok1kNs1GF8MJcaZ7ryjErZhtveMWsXmOjIitXoOko8Wvdhnz
vsTcyqsF/LkAo9XAGTzciqQQofVGmcS4RaJSXEblxdSBQixLMx83+karqe/xBRMuYjv6po3uszy2
j1OJ9DAMqanEkOYHPam5r9iyI9OqAlA1jL0Vpdw1Wa740so6vyPrYbP81mlpxUE9KFkg+wlrwTS+
FqERPWS12GuNC7bOMPeiqB6gEaAqAvCmV+5asHss2pL3sK69k1k4d4llFUiuZir2BDUkovHtrDbp
Xv/FO4XoHKDzGmDsoa+zDZT4cdtk2C4HTm67Ulp7qc3lxrAK+fFcHCKcCWl9NDyBuIS2ETvavtJA
DdaeRDXYzBvbUMKVrJLheuP9tZOzrRcopTCG+7kUaG7Q8R7yks+pAz+nqO7O7E6aB0MyhoGIYA+Z
JC2va038UZXjSPtYnPTuvpB1dodKa3s7XKJ4wPcwe524x5v2dtvm1UqeYdmZZwB2rAVwthmB3t++
a04/RLupITZcus+3Tw+2mntVYKSaU9CTz4r9jbbJxzLEprf8Xccvy7BST5ZV2rRDwYRrajLgTY/R
bg/jz9tB4/bpzahpV3Ejax/wB1Y41eg2w/DNjjntuLf/A9G6wlUfF5rYgMpPdrfVMk56Z6/X6r1X
ccgyKvusyWxhD+cnHJwrdSAAI+rK6TBQcrNXI40wiejkVOzsbsC0qYIq4JXaRhnMOCh4mElnowxt
alZyow5922utgJJl08u3SWF3deOy9qn9YaAwWYfAHdw2rqo3o+0oOApIsiFEG6WbKqcq5ASIumLV
E+hz+AhVapEoam65HtWRREAy5YhlMbZdsgxDls85J3XzUKPMHbmuvdJD1+MEluDL3t3ulWYObCG9
rI65Z1a71hTPLYN/bAnEiNoRuVYldqCjaHoDMvrcsedocE1pg2BoGU9J9NUyFuvA5A0blif0tFb3
lXryuzmy24XLPChMCFUKhbVrlUvYxE+ZCy4Mrcp4zWR+1RJ8yKGUyinK0dnX3U7Pop+zNco9zkGx
yNv0DTbSbCPduF1nCJE3oTdNTHG74nB7oeaYVQiRGCabFA/7NO3aYdDOEWE6TGirDQ3H3ZTHPeJD
lSeFp09WJYRId9cSBFbL7DVJtX4DlT+EkTMwGzblg+htorpJEw+KELddOGfvQEBnTZC1yiz6PCh8
FInicgCFj9ORmp5BoD9Eg3mvGnbiy6bnLhL7+PEW08pWgsZ2gnmZz1KL6H6ZKJzql+pJjTosIQqH
ebLRf1iFYuwiYJMrqY8zyesHWzWK+759rHoEmIMYfoa8Q9u4qqjdLXZ3T2AUZjIYowDYqwPhdbej
GwMvO2OY0zL19k0UJRsM049UVJACILUsGQfd9tZyHuCA+ijzPbJJjFXPLMCXRYfRunfVnVRFScU9
4AxvrfFoeSQEtAOSy5T+ZpKp7cPs4M2ZzRmLGQ7mRcoRb7O6wSdt6N4ldb3n24hDM/J2QzLzcLj1
Huw58ZumNq9qDoXCEPzXE0m2KKsR5Kn645zP30SbUIBbGJ7Kxr4bTrcTx5w8JF2K+jiOUq5O30ZR
Fu2JMPypTPHPHIoK4FTBWQIupBphF0yUsNzidd5APdE/xi1u6mGj51C6NDGqTSn6Q5Qdm4ZuIHf5
a5Tqj2lkvlZc0bkzx5+O6TwljMEOLWVM0BTe2fRyiRpaVY8o3F8rPM1bJs6IcgwEu3jpDL8ypit8
D3KUCAsg9DJrkfT+JLC6QyoNpxrw+ItmfalBEGSWTW5lpKzxrz84YdTjq53JKkue435buCJ5jYHh
bYawyB9bJkWzZ1UPt6qxYQq0GkzvTlvKgSgTxXrWFRAsSzfdYv50hpCzqaoy+zixx0Z6tdrCxEx/
n3h9elSY1vvSxANMS3sKpqSzNtCD34nMSrdFhqKnxsF/kpFG5GpcyaCSQ+znpjbsb++OE+bkPZXY
Da1aN4EXmPRiwiraVqrxPVTwokXWAvaPsvsZK/U+AbsMu0b/Qt3aUUYwox1d5wfaad/Ox/mBtLaz
Y2rlNeH9qE3gRx8qEyt7S8ZhWLtYmfe35oMzdBArkoxPvuRNEFgR1hPGkzuDBI8zN20dq+5ZkWMG
RI96QlGvLOgRUjUloN4yONCRNI0ChaohznKCp036XHGLy3eBFbd4gA66kO86WCsC1sIfmblkdCwn
30Goj2WaNPRszOjM0dxYpW5Hj1UecMk4AQE+zU4AoiCxInmUSvRmWRZ+cs5VWE2bghtAw/P2ALvB
+obKtbyPHoaJZFkQLC0Ev6I/3x5hhDa9nYrpzsHdkRHth4fPCrQu+9q74PnpiLXrwTTpuneJ7pPo
QiNOOjyfOSe7vi937Vze4VNgsIXb8pJkZ1SrP/LUzR71rvhqqR5cralttszZThVw/rOaeG+o+Vad
q5XfYisnmjR6u0UpuYNH+nqFoylp7ysVjgI38Aw24Pixf6IKTjt0sXE9aY9pPTJ5z73DDcIbWdpL
aTbvJfLde51WBsKx8NwLgTvWGliL8oaGR6Ylb5kZHgAek4yR9fK+iTICdlT7fTDhG0Q6O0fY9s+I
THhe/TDfuyNc2FatN54VJycS8hyAXjlyjqjCLlCIx0hvK18ZwhYkEY3/YIjH8FLlzsoCWX205+ZH
4vpOo9s/LCd/g8m7Mc0s/6aqXxrSTYC02D9awmTq0HNJQSIn3AmrnZoqSSD4qAgojXsaX/kXWp/e
vkQdx4qSf0Fxme1Y67ug63nJEj2Am57x3uQiIH+k2wjAQH6mmXng2WI4GpP58Tk1jdIHY4MVGCVp
EE/JvEFLJA7IxJe44HuZwbgstREqThg0uH73LbqJS4qaEPX+YOxVq+JUw/nmSVWLH3NqwaMW3l3r
iW0huKNmTNreBD4bmllS0+lof04J+QtuSHzUFLZv8DLpBLnNnqFkdQcDeUCz1yJSiD3nkC3Qpn7M
z0Qg/QqBY+zylsE22bv5Js6jizOkmp+Al7hzEm9xe+NYa7pp/KFKhZLJsVf4zr3dMOjbkEI+Z3DP
JOB/2DuP5rqRNIv+l96jAyaBBBazed6Rj1YUtUHIwiPh3a+fAzBiokVpijH76QUjukolPgMkPnPv
uRk+u/zXlBZ3JEQ9R6W9EWFO3C6ko/WERKu0EvDxUbYtTe0bHwxPCUYamPSplsdvMrP4t+ZGC9Rh
tFxr65Ajpfk+CA4cyBsmxKu6Fw8Nq/prE7e7MO0/tyq19uw9e0SUzWveYB7xZaaTAMSw1Rx3tooM
yFoGVMKkYVIZT1sewgEuH9jzbkzznIHqGI3qQdTBsO1Kj85HpafKNj/F4IIj4TsbP+uvqNVNDuPo
uTSzZ8hpzB/aZNxY/h2kNXvVWnQrKcM+PbrtdGLlkQzgaq9ktLMq91S7ot0iCEUA0G965slYlVg4
TVYxx3czOkw8XHhSvIw2qYyZgd6/YkVroyZaa4yCN/DvTkJo4TpOsVUTollP3Np9U3R8sBD+QuuX
p1h7ORt9IJZC+B52crxBBTffPh9n4Jp3J5X2s6pLnONGDa4ryHZZZfjrjgfYRptQd1VIoo+ZzgKb
K83r7MeBaTEUEbxNTN65dgNEcExbo2A0Tp3pvZCWtXezwMICRw8eza3rSBonKAiDLsPVUeqQAASm
Y4AxKPqu246+sRksWIx+ik7L9YYdWT64xrDbbyOKstg1iOLFgUjTxUq8orGZcQxh+IKI9KBX7E2A
ndx7LYAuZif5Rpf90dds74gE9VcZEm1ZdH630ch+K8ZRnqdSPCZFzxBP5vk6lWyydC278RUTKUR9
2b6zh2M4ZNfAPVZhiEqR8N8mqTaNcm/7KJi2BFGJ7YDdzPLdjav6p8z1fjElZGRVf3YA9K7TRDkr
2rxjPZjsEnvLX6dZfMaQgZbKKKl0Xf+Fr0ftpm58sqPk6yQHb5XBP1i1WncNKOzpVnc5lw7ERhDp
pQeZWteBBNrJY12LX4msvoaB8Rh09TpsnHIT6tHneGSgEHt3Jn9ypUiK20aW8dShaF0BjbQ3WRXu
vN7+7DR2hf/JtJBDV+6BmNUEBlTECxd8gg+BDCWPnPyu9KNoFduQMRI93Tem5m+IeYzablcYMt3X
A7A4P3kMJj1ajeH4uRVUgkVOVWZhO9maDayS24jCdGu7fr+JbPGsBj1nzBNHbIrqn2lcH5uhw3VS
k/g4R6AOsrvRPN9Cs65Og6Oe9cyZNlPGm5IN3mjTTfBbGPdullxx6RbHYVDrOgcElVDPQxEeV65I
jn4E91GbSjDCU7z3BS/QYEB8Uprz3Qjj7sSl8FW05Y1N7mlhxHvJomjf9vne9jp9rTrST0GmJUzB
YbVArYfLvEE23u7XqLqhCHvD0aSBBZHkNJvGUbMdCdqY5wbAhnlXRXHbJKY4+jwdD2xKYcKInaMB
JSz0gjHLIAh/ssPXgVtr40PZ00j5XGd+mx9i71EbelqfmqytspIbpL/UCvUR/O6102nY+TBnHE10
gXB3dQJkFGk+np2sPY/ecZLxtzI0v3sYYyDAgy2pne+BEf7M2dY4GlP5LPCeylRhdrFxcXtOYJMF
GKX3aemeRqN7TYCO3fbKhrdcxASUqR6RJGgvAxbpubXVKWZC4bVmtY/I6rozo6a/09i5KCZ7tSLT
pqnb4XbS/JtYS0K8uiDAYOAleAFBAXRZgzu/NIKtEhZGxSA1eHhbP8Kh84+lh2NnKOILfVZ9qk3t
0e4b/UmZnJ4kPpo3UxecHAv/pyYwESKqci9+3n8bNJXdGvprSZZIo5XJTT3uDDY/J2l0UAizotx4
zLMOKZ/yuaDzT6T/OCk9PY6tIOLLtsNDLypcDoqIRYvlguyUQgPSk0qa2fIOxjVSlkFn0F29GtaE
3ZTbOZ0dEzqiY9e9X36QkgoOKgQ74Mnce/tnRi5+OpNun5Z/VJFuvYm6aQT8WdiX5Qc53valKWDN
uq4vd71XlqdUeF/iWoUXxrHjumAosnEGNnu5ED0Do0aji5tt2LJn2zeOMSPvgLlQZbKYG+DREaaz
XSZ/EZyVfUyfzGaj+xYCpH5i2+YB4YIwrZ0XqWdijP120LyHoIFtyFJo9gqQ2O64RNkrpKnZr8Cp
GSAFnGneeGdPjfnsquFrVSGvKoKCrSQN2Wj1/Y1mPhoGpm3MEtBZ58n/Iriu9cY7WLQsGoPZpJ1S
+qjopaKotvK1WVruIY9sIIsJChu3br4ZIAWMShV7tyLTp4klmbo8zZkxG4xP63jFxjPz8u6TOyLr
FtNW9WN138bq7Tcwanz0CtSKrq0hoHPsaWXXXMZ1Mu5UDHdJuci+Gypbs6+vZlV/a8niPXUZ4JzG
RAduW7d4VY9ZwWhF2OppkTEVvndwUpMt8/wuhl77KV2t2uqAcFeJz+kREoy8KH6QOlk3uo6H02RG
cfZMPDKV8zXTOrAIYjz5unkn/GE8N30OzHOeYhMvoW5c5ItvkipWKU1oF48jKvQVf1P0Nu8LIrbB
YzJ8ydlYbTxGPyd4OCFLPYVP2SM9yU/d7kIiENs8xroEQ6pkk4zTcLChv69cIhniZCJ/TqvTfWkA
pqPhYi3Pgqyd5NluWVYx9GsJFW/wL6NBRDcvrPLUez2bfAXPjZ2dNW+2naLYlnn14pUZ8wAjuWtl
C/ewRBLluA3Xzfy2oLcUsJTJwgZef9t7iN+iHKt3IRR1utMmG0QiZDp1OrgkrgmEpnBHNSXuqarT
3bKtKdzkc42SbWXZlv2oKY1neH0Wrk/d2Qj9lOdU8E7h2ntc/qSMhXhusnHX+466MjQ6OU3gntMu
gt41VzI4Q5eZZzC43YaQFbyFsGeBzbTjyowcf9fD4YP30h3xTbCPcfpHSIJUXHUHPZTgaAQJrCzA
C7tmffbjojtL68aFCWkZsjwZyuw3tMHhDiWHugll+eRyizhAeoCN5Tutl+IirfHKJ4qZUOKZNzBt
AiNLfoqwqXZNgEF9+fACCZNqajN7P4QiuH/79MLEveZZfTe7M8lKiq1neyA4N4yxJ+viNtxp7B54
0NjlJcpl8cruHZpYKY49AMvzkDDNaEQPHULU4uA3CAAEgEqZZ8M2Ipj7JkvfJrpFiZ4HdleZ9p96
rfXY5dEPz9dOXqmrVQw/x04fLmaJxDr2vyynzQQF/xyNJUJ7P1iXfqwYLEByrUhIbF2/Y1JbZztv
qC/s5rMbHRah1wTNvV0EKDub8ApheruEvCTDJh+9lRdm0xdXjc9xwtdG6ORwwlCsU0tzMJnU4/eN
gefz7cALphTvK6Os21HQ0HLrMQSPYIWvW/IvtmhwEBzq8t6fPVcdbuWg1japfhkZ5+yWVdgolXUm
aOdlmF1OHAP2ueYjWlUpDDpXB0i66EsjGzBDT+7Pcq8acWmfJ7vaheRzbMsaOKEbuceQHtyXqO4G
JGePYYPQOu+TG4SdcD0JaF9NtoOCIPN5MCNI29aNdLmZJ2u/XJ2MErIDE6/VspQqS/2FlUW9W2Ro
UGXc1aRyY7NcJgx7XNgppINpnMzs34Z4H+nD91hTn5yMEBGjirZl49A/yeJkMuYdDHd424QSJcjy
wS8BRrSRsQ1S3jxN9oqrdUsNMX210iKFGFCvPKd09qYcq/3yruOsnl3e8/4tz/uDDPwvxJLvlwuk
NUQ502OKC41jBvaZ+BuZov4IJm/fUrI8jjYiw7F9sOg2D0kMzHEAa7XFtvSt4VM8F+bE1zbotcOA
uuueDHqzRUQmI6PatHp1VbkfbpcdCNepg7jLov8HToqdY5YIqbnUde5kV/1YBloChsE68KE1BALm
t1no/hrjISyDWYtRouM/6hbMlsy4k8yxSEuYwp3ZkO29vEe85fMY9Qm+sb0xKy8KV27JXngCtSJn
/WpojdnOzrJgx0fJUpvLY7at1YhgB4hKDgA6vzMLJIqpsxEGy16DWTTTwkEdtK5nk+qHZ7smSFS3
CR8qgLw1tr7hSAX84xseg9wN78d30WN5QW8+aVlx8e3uuLx0EgbgdEMA3eOCUtsui9AJVBidTDsy
NrJ85vllkMXDxjy0g6PNoJQSasy3ZKhti1mhE0z4/zrTOMQzawJc1rJIQI7w3akGjlEGq8tSJ4J0
qDFe2OROKefbLiUMhHSNcswp8yL37XHvufHLVJoUyIyN0Wnl3Qmz2cVEqbDGRdCtsBn4O4baIziN
yidbCexOUMFEKh7JPUvZ1Fowl7yyefbr5FrPOche7cYHqam7NtSHu1SIO1etkthVL20x/TKsmvkG
oJ/vXT58hzOfXFgRrZZbeKoyNDtJ+X1w4K97rCHuYkfYF7tgRYu1PDL8HQdXcvSc6GtYovvQihzD
YS/YcySZuX7bcBUx51dwg9YLvEsFwU7E/rqU7Xgqe9e5RjVQvuVi6Uyh39fcHng6y6eqvUN5h1M9
PzMmq6+o2aJdtfXpj0zGE3OWBo9N3/OhQZVZu6/s1tm1CZwDjAPuwdFAmbRmx9fPU3Hfonv9zndE
ZwZP+JAGOviJ8gtwv4qtd73HwXhQgxWd3bpitTjJW9OH3azCtttHo9hJ30n3Ku3dHYrJaYdiuoa9
wuazNI3vMjNrGG5TcEzZ+62jpJaHLGQc546/4sDL7vSK+attQlvLovGuL8xvvZtGF7NGWJKXvn5x
kpZKY5GyKEDDCNVgP6vYRmTSW9Nh8nr91ph/WA0Y+PAh0BnFu0l47mMeGEHgddslwHfwy+J1nFgf
mNXkPsF+XRluG7+wxLC27YA4xOCW3SJHKh/DaqjWrkfbV3P3xuFnAMCwXBw4bMtJNRBVtybCJN1I
jQ+oychwG8pxjwO6OKjS3ltF6+DNdWryt8QWRaw6Ihs5DA2/K0O3s+gi4vo7IVHqULZsSVJWFkeZ
nko0Ywc7iO3N4NbGVlroZALViHWqimwT8GDZZL4HnzkUsKwmNi62ok8tpLf2B2pRlIBn1+zg/OHc
s8yYYNTCZfQ5kfemCViLHQl286PI9Lt0PQWpczTi8ZBPA9AqAOLewL5E/0RgFmsOH7xr0bCTn2ta
o7FvVAxAR3VdvA4VJIJWmV9zoKlra9DVqa3G22HqzkKl4u2MQxjGktOKfmhR5947eQuVK9TqW8d3
Sd3Or11gk4/mRy9jaA13qFDPoyXOsfLveKMJiih/XbQ10XdcZytJycemHecDze42pg0vJLvihve/
nhKDUsl2jrmGziHJ4JAuVXPNNXjrlYV9rso6AfLKQCTA39oqg2GrrfCo5cmRdR+yKU0+c7EmexaS
MyO0mCs5SkgsV2yJs3rYEG6VUIxaj42l6UezhczoxLdZrml7p2FA0iVGuUdw830qSSRsIXNnsmCP
UX5adrAhhL11IQWw7gyzaJzX2nEgsHpdIto8QXAHc1G19JWLvAIUwLlEsDBn1YkQKFsw7fNaefSw
04ns8BdL7/Tz8gDrcp3aWlVHZ3TfftVSTHsqviAaKvdFBh+pmlXK8zfLzh5ljdYcjInsI8085r4j
zqmOGASJ0K38sjRwwOW1NBN71nbx3LxwgOXw3Cn71wFxH6fOqWibOeVFZ37qQOGsMTzQjPkR2BY5
ZiDSU7jKuZqbk/tSdf7ZIX3B8OBGWkbePdsmcMmyFf6h7CHhxIVOOH3GzRLZTsaokm4gAxJzoQF6
0wb7rqPvB2mWQDm8lhxlae17W0jsXGpdKi3dEcNcbXBWN9yRdKSpXUP0N5R35dvbjMLhfpjVXrGr
RUcHEfqsktJ2gd691HP3tRTJpZz0g2XfWHguEGs1JkIO4gPIGIhx3zGRo+giey3apnYJDyoojsoq
LSAC3UNFIsIxhm805B37Rrizqv/UGIFzqN1w3EqOv141zaVv6eTSsoECEvrZri/T4IZLSDTMYwXP
EH/wj2zI+ss0IFXqXA4nDmjCC2N6E9vb1JBHU82LT4VnYr3kVhbGAI3TRyjd67mgJxHxfaRbIPuD
Zs/Xuwd5cLKjMoCvHP9I4nqAnt0MVyQqQcJKiLjz7wERxKTAWu4pJJVUJpZ+isuaIW9R3QSDedE6
ciWxe7/6hsFkZBhx6nT5Vyccfkxml/Fk7U/pKLnFfGb0NqGIUgc8rZf1fiyDV0dOyaUmdDnwZHbI
Jq7s1lEHwa32Zp8OkFnTnzGvLpEOEo2AdipwUXogJNWLPWAz65bBJqoIcZdnyn1Y+jiP0LnWYYcr
7FliA5E8SEN5HoZRHR23Z8lmPPgYtddW19so34j3zB1slSYFxCEy2a+gTrksCgh/0LLt8rA1EJMd
vN6vNkEJkK3PYoeqGIWnpQwWchaznCQiIKdtH3nmADXEKM9gIhWHNAakR6U7+F9yC0BlZNKumEUA
6RV+P2DqPlDcN9PQ7BwzjXeVWVzpXT2mHTMKRoV7vA1n/Lxf/DL0PzDn/cW8g/NCEiLpGhZMNfOd
pLxsqGxG1RjXRXFIjq5/1Q0C/8SpI4/k2HQ0bq7OQKIkoy83g+CwqA6MKiGBO2Xw3PuZgSZ6Zee1
feYLXYEJLV4AZb3A99EeQDAC26EELC02ZjFFOrzRf/Y//O094O7VpWULx7Dke29LO1RMeopkuurm
JBG3yxwuoSpugpLuh4w55s0BKw/Usj6guJs6jtttV4WKZmUQBBnBBBoba3itrX51PAADYxGg+b9a
GV99OBxfiVABzKMN4cvYKX1txvEH0n5jtkj97l+EvQIRBmazNDBNz67q//CXRJXXE0+quW/uo5xo
VzB0gJVycod5KHgeHTIqTzwLExoBEAx+1YhVIooPzdJ/+rfJ/zMc09OtOfZLvrPGdnXdxUUWaNel
O9QIBv6UsxgarbzblHleIuEY87U+o4q0hCogMwYmKrSrZ1cObC0GBKfG/AgNkGpXFXnpTMcSZ5iV
Qc26m/1EMAfcVSnFgYCx+vGfrwXrr6/fFvrs4TJMy5zdqP/xSdKrM+dpJu1aWAX4tya4gkmyVq45
2Iel4GC2swmRDzOF4PD0Qk3bLl2+gZdxxSD8pNn2j6DQ4YvV4kWvKGHMDbD54iVvW3Kz5ItXddVu
7P2RnHA/2nrwHWExcUrlMQTdjHCJbY9y9xioOEBDKjvI9tBLx9z9AFrzJ5rDcnWGLRgh8Ha5tvUO
mOCndu70shRXNkD0fKiMb/t4OgHXLV6XWm/5En2oOgwOjGNCUvHWi4phh1poUdrl7I+3bT8dLRXG
59zDdJGgHO3z8Kdj/1j6Eb1x1fGDL+lPS7vLq9YlCecMaD3x7tBhkmnCYTeta4XhfVtG0UYqHODo
TB8tdjcrv0FNbVsegZBlC6mTXKJeY2OWRkjHRufTIvwY+aPH3GRPaQP4BG2qpccA6i7NXEUA4r6e
tSW2r6/fPCNLW1kbcNJkZLL9MfwLBQ/A+7l/tSVhiPScH9q4//pOIQ+QBusiyn+PQ1CC1XuYsUCp
OeTXdoSYaiymHyTOgmDoJovOCIcjsddb16tOugZkPzCGFFyuylYmTO69TvjVPuLQQxcry/VSBC1i
Vqa8Apg5oq2UPWXLDuSDb+nPQ4lviSQTA0OLwzt4d3XBIiqcXMMajP34oquIISNA+HU6gkFp03lU
0/bZJbGYzTSkRm6DWK49UdOoY0YNAtWS9VqR5qbp9iUGuupm1LU+ezeUiSm9S2o9TJl4LYryF9Iq
YgQqOBk5duIdfnVrtVx9pcAvpnDe1D0w/hkY8c9v8k8YD7eQbcL4sHXLtrHM/35ezLCKnvg2E/l3
w7RlKttXIyUvBQdVw9JX+GfRESl+CmvTvQtm73goiSrr9L0ib36dtUl1qhrb3vR69BzEY7LJYV+u
ckCMHzyq//KQcPke5kONm8eS+ru7RtM7g00I7q+I9Kld0vKRYYaD1xu6BF3HRXHSBE87sxzJQTNZ
hnt2nm4CGPTrDz602Sz6++OKV+LaNsFBc8yj+87x25ulOWldig/NQDwXDtGvxqutG2K/a0vf2Knh
4kOb6qMVMcRmtXROeCCX2XE5/p3a1VZ8bOoDi6v559Hv6pgzuVpN3fOE8+7zwZGFwyPnVOkkA99s
lhkjVDZA68Fh5HBfbjUjlxs0+6Q5XvoSOoXg7rLZ+Y4zXbDF4oi/LwG52EIRKOUekttwY1YoJpXu
/sJ9jV2EOuSDCuYv/lLCeHWbb9Wi5XD0d08tijxlE6TmXGe9P7LdU6cjv/cKfG7L3eR2dAYl5mH2
zt5PCJcbo4jE22g1rdtHNdu+U0DFH3zRfzkCOKYlDqy5MAGj8vvdgS1ZAz2a2NflZjRlgZ1FGr8G
YiTXFskFGzETOgqNqOgF37LM+Iyc5v+fX8jfnnQ8z22dQlX3LO7Z31+IVhkkbbN6uaZTPO4tjSdu
bB1jijJW7pAd6NDGXcH6mkw8qvxZGKuo5jw256QP6XLrZiZRnDifb8JA6/axb4OOHYubZVJhlz0P
ESVvRE1G2gcv/S83C6+c1twxcO4bzrvv1gIHSC3iOFdHlOZZlv1LmivPXfl6hQmIGgNAE6uoMPue
k+t09l3MOXVvMkPAb66habjPe9KRlv87jUJAwCM+GNGkOCTt58wkgQRGd7+tS+MR0KW20+JWP83e
tg/eyF+eZfNhOcdHm5yV70urgjhLLbCkew11TwPpp3VPbe08LNVTHmYvvRtewx6qihjNPesHuUt0
tkXqRvUYSpZO+g35o7pDvsYNhs3USYbb/iwxt/RD4j/88yteDu935xTdsQT8A/pn1rz9ftU0wLQZ
obf2dRFLdjbaSJEwL6rHaIemhMU2kTA4FHyMS9l1uXj1QNxkNnMx1yKyy9PH+FZEyZEdZ/LBo2cO
z31/iuK05BQVJpl8KP1/f3VtWyhnikVEFAxyW+WzkEQ9YG21lF/vjfRbg0Sa40hVbqqofyzz8LCc
Br4cP7FB7G9aCAKPhWO8mGh9TpVzj7y0R+TZape6sAcyLVeB7lNxN9D2+FVv6z5Cn7d1Yo/3mtRw
99v7xQCTeM13SlnyeBKg4Hw62z4iI8MgxEjOoroPvpq/XEz0ObOd2aXd+YOvldq90IaiiRla83zQ
3eApx2nJxMAUmxDNyz7U22e3CkLy7Ez/uCw/yI7y7oL4A1QJB+2fX4TrOQ5QI8nrocD4/YtABduL
qTbDu6WuCpiOH4sMLAV5TG2Sg1Ri2FxZzLDIg7nWuUGdkBUhlRw5F4WLMQkrTOcY8Pn02RcJsV81
rz73ItrZ+6ItI6Qfw6Yt9U8prG2CbPN4t/yYLIRyRpOFW8oL1mVN9JALhrmy66aLoRG2NUakvixV
vBph27YK2XBC2qM1i7NrBbd5ckb4Xlh22ogoAbb9q1CXDa46Jg46SxmiD+aMK/yW+sa0p09ZaH1Z
zpLcSb6mJINuosq4SWtl3IYBIS9lq5EIXlu4VdJ6nbRnaaivbUc317IBWC1TFF1gsYrLz54z4sGN
UNFOINJWSZg590MvPzFOQT4ZQ6Iesh+5SK8aSlyapZoZa37BImndB7m7W5T8cYPTNhblxsb0eZ5Y
4TIim4JLJt2HoOso4fnmWGMgSc4wKR8L/KSYhIvohMjul61XMBp9GlEv/BHlvX35v1+nICRn3zR0
tTkG+vdrAydHgg+P63SZwBqZd5sJh+I1NH+4+oC6KRkZ0hjjeFz2ycsZ4rZ1dewQC3zwWv5yYHjU
qCZIQ9PhBH5XqwYeW1tW6tHdEJAcbOSjs128+0Wvn/ARdYflJSxUkp8m/sQ9DSshGYlx9LLpaWCc
u6nqZueTgIqnmCCuD17ffGC9O24910Tp7sxMrT+mGJ1dW3lPwDzqVAVWkyYgq83XKsO22BZlBeDd
34YDcvoMIuTBmlCHhzxvCwIbOKoceA+u9S1ssHCEqjDWxE0dZRd/WNQsQJrfX6c3o2pMwFqAkyz3
3cE7dr7XqT5I70JHI4QpUxdt/iGN8a7WHfRuPLVKW/FiRaWdQ+QbWDkA24tOrStvlDcY/fC/GuNW
T5tm7bXAG5cCabmgl0ZTg3yzsjvQHzqKTnuswU6krfkip17cWFj07m1giokH3dssnG3gjNbKGaOS
rMvoU+Zl7lnW1Q8vt34aPNf3OtHU2+LO6R4tpCjbwid6L3XMp8Gi/e0Leg2h1Yi2O5I3Zc3FMTLM
TFdVpGHrrAghsFBUrw3k1kdu+DRqiyOJXp8W5X0hcKxqZYA4Bwa3KuNnQ7GMTHBYI3+uipvKVntp
eT1k6QoMf5x2zAAbLFlF4Z8ZwP+E+hDuq3hQO3bebFVCp7oJy/4Wpz0fAsktD4oECcCxMcTLAv9x
iRXCdgfrpq+Zb2mAWu9atj77VBuL3cQRTbxVcRrS5pAXd5XuDCcXnfsmLvNLr5ADpzGGxckjDaXt
x+lWZMm5apr20IXdnL5cNKt4kMbLMkQuukTcFPZdF+XaLpJ1fTTs8Utao7IcZupDVtQN0S0J4+QI
k6UxhNbJrbz7Uc9PY8zYeUzL+2XZMfTWq262LELT4GmcXiadmHeYD2ey1jCfUhIP7N6PTLX2i9lY
Ic7ZkCS37U3VbwN7GrGZCx3VUlCwdfFPJJY4P8wIPdz0ESnY/LNyZ6BoAJl1IfDNY9Hfz62gV4Ld
daruglBjEm4lgpjxkT5RXAb2HKcmLO0V+QBnlhHmVQWljlqN1MtWEAo2RwasSNoz9znk+TDTHr3J
X7MRm/YRUowN1K2V7NkufnCA/FkqQ83SaSxNQGbwE+ai4T+Gd06TllOqxeUdE92GQXtxKYFznkdj
RM1owFy2kd6tyzxCj4B6mWg0nCs8pdCkAmWrnk27sZ7HKHz+59dl/UEqYsUCrMilhvRMKoV3B0aI
JjTN2AvfQ+xDpubWK9P3CL+ptRO7bDRdXntHyt9quZ+6pGLjaWKUnOcgC1hJpsXBEcVLyjmy02fS
Cm0qMYNEBJyXP4WWKzsABAsRCMwIIV/62zZh/ZxmmAEDsUNYEbGvNQFoRNWD0wkYCQ4yJD8tdw20
HkQp4yJdN26dyaZe9BlPGiBLV//8URhyfsj85+EpWJ9J2NNMIiiX/iiWJHv+wm7H9roMzpbivxjt
A/08Wd99t3XL0dtpjfrcNmhG1oy93EtAyPJ6McvnGcqLWhISVK1K477h1PUi51MYpm+DuIkR6in0
gutSiunisxJNc1gO19BnT2uUnAN+XItNnzuopqU9nBqq4A0enOxGfe197byUsx1B7NtYVmitXXI9
hjwcMOIiArcRX50aP7uBhrdvWZk9UsrhhYyBKY4N+cTYp8hipwkTeUNibufcdr0TbPIp+N6Tr/U4
mvLTQl0Z9S99R5yZYk2a2S077lS9mpb4bpE+d4LCR2ptMm1NFbS7xfgVy4ZBiEVigd5Rq2WtnTP4
VBtPsjMNLfepCpAsWsgH16M7olVwrX2d92uvOBmauaYf1J+X6yPzynxH6/0cs+ZPOs84RpEo0b9x
kSyLAkdoR5OFzM1S6Y1DhQKnrS6SKV1SjKwbQ3nPkjA98AaiXdlGLGvKG12iHK8rkjRUGv3U5FNg
WacaIQmcJQuL/LwtVnXGblFs8wbqqJPLZENUYbiTOOLY+dcAKj1k/dbQk5lXrPugt65ED4H3Ir28
Tbpk5858l+VvKc2iYY1cldflTY0+VWOQ9xqOBAXLhau/a8zyMYK/O7doBro06tGpwPQwfMXbVGyD
BjWNWWXEFgn09Lh8jousQrjBrJxKXZ3XW/KsoXhDo4uYZRhJWgRnfdCj8HGQoXGEbg3oxrwzjVbs
ZdU8tATQLn1qaDtPJmTxpy76iWKDkLfMEUcsorhpcu7noL1oQoF/G/IryXEKwEl6yYMxOefmRwOi
9y0Kc1ghCdcT4NuIg30/MbdJ+xhjo9KvftuHh1pC8JwS1IykgRCDY+MptsL6tjLA7fGI6g9uWou3
8u7/gx+exuLnf/3ru2pzEPMPP4NI5b9FOMxw8f89+OHSDj+zb6qtgj/+o7fcB+ffNkBSR2eELV1m
gzMq8y33wf434z4eKfwPRJYOC+9/ch9s/d/U0dgx586D8ZvHayAhoQn/61/C+zcPdP4uj80JAyXK
1/9D7gP9w+8HOuBQXoO91MKSkuH9WHks7DCwWkKWzLrBM5U4zLsb0k3JLAEAUp4jM1GHmAqmSxzF
eou6WHkvQ8ETK678epsVlO+gfreimnCX+SIn8c/7rvnVS0iOO/SxCayJXxFFWKflOvN80tIBfLDQ
3BDJNWcVx+B2zPRbK+v7HkfupFUYkQ1Q1raFA9AfXiuz2PMQYC9XVusq9G/H5lz1zS4sLfJZ7OhX
rleEr83yO444I6QCLK3h0gn3m+HDfmdwe/R7/569w8YB/QuJa87iiernWjLSxbWGXjAfWBcVW9GO
myr179Bm3CKHijcImpjdja+exIidekfZ5sR524cs724IITppk5dfG58q3iZS3sRPBY45eG3rJN5w
WKwJdBpya1yJSWtWWZTjOctrCkbtwWttZ4UZZONq5LXlgQ4gLzPbbZETj+QjnBiKGvG1kj8MoodW
bmDoGzlhXvEb8S1gUjivhb1DoqlvbT9vlKzEWnkVkWuwxR4C3J4r6xfVPgjS6skb9W/Ijfo9ebzH
xEzurUEjTwi7U0lKWOvR1XYyQjgZKms11ZjXmjr4kbaA4NidKxAW7HYrUr9ENj6zj7mkgLOSgMdT
Lj6nDrbFLLztqpLs9aCOMWH+klL/htYO1xfr5Epdkqh8knY67XKjf6oH55OeBaAZJh+lhOxmzGa6
XnShTMIn5PHNJTGmH3hZrhH+JsTRzOsGE/rX1oE4t1YZ9EqKta+VsfV/eK2a0xcxY0j55AzWD2Cj
+rrVe9iMuvsSierr6Gl8PLKg2SgE0SItGzmNaz5DBXwDuI2sxNIVD2zF6AjaRuwyG4+BZ7cXQl9n
y0a9CqIiWwW9fM51gkBdtnLlwFmsXBRcVYK+2K5A15o6SJOC4M6yRAUzSZI2a2Ml+cx15E7JZzP7
b/bOZCluZl3Xt3LizLVCqV6DM6meAqowBow9UWBsq+97Xf15xL/3WiCjqtg13iOHMU5J2eeX3/u8
RbLB//VJWNgteewFVw6J/IV25eLfbTn+3u9RzqJTva/hgyHdXYQuV8hZQhpUjbJYsRukm3K7HdJC
LNwGZXihPeakgC/1rHhS2aPQqT1jEbwmWf/FVNqdb+ePatBHmNJ7i6h02YTU+pNRp5waSaeKVYf8
UvvG6sJ7ZDxPipqurZawjFQ8tNmIPllr4avelgK3MzhgQ3fjI9hgI8yhlZjabZOU36xGXZhx/mQr
FUCPHp8vqd/5jjtqQ2Mc5kXzjezSdsk951pjaS9F7qDdbG4rjcxOL6xvyJjco4f7mUAUI7lv2GTE
3/TxtQMrehFFc+fI7CVVO/9eOippeTd57h0iudg4OYirIApf1XggLpIHgNCs6ocrgj3Vsxp01OFs
yjGu9DogN3696iF1WfG+rsjlQqJOaqktfhbNGPvl/NuFGoC45FF3ka06CAvdJt/2dfCShhhzR53+
Sl4Ex0eb++oIJNC6N3HZIvP8qIXFc4FTDkHW8FZPG4i9bXlVDdAotCZfGVX/7LZ4CbhdeJNyV2iU
mrbsuuglEOCah8D75pU4nkUW1952UX8PU3nvK/4CH1r4VM0d6U8bXcqbXUP+tNGYMgRHiXmkH256
TEe9gZ2ZasPzAryL6oKAg6S53hFpYrgLzKxZoCYmOzS9rgCCruxIK6gSnXEcRXR3RMDdVTsYqCq7
+Fm69RkOC6sTJOZV0gp36D9VK6Kl3WpcMBr5V86u/UpzSK1DVVNkWLU7EnbyaJCrrruKm2A8zEnL
Aq09qc44uxTxmGaIerMo90g8vtSGuNIQPa7SNgWckP3pq27HBpe0saHP1o4E3rixfpSy/j103Z+s
OzcOB4iUoNyiaocHGAdcLkMExAUVD6HRtHgTDuQAqnJcLyon20kyTE/CeCGcERWaRGmSeU12vp6P
HolhEtwsJTI6sDosGgQVUFAXuSFzmWLYq8bPyqWTyt9EoW4lyT1UZrZQYxGQ/kJEpTTJ5k2aZWPL
d0YQAIPNAVN4snPPARsC0vDSB92DEDVqGF+oy47tG96G0bOvtxEoO6w0SZ/cMAM5G4QrWyNETTrO
XKhlYLHqWPGS1tFvJQGM0sJj+cCkLO303L+Bf1quJFFcAcRbZX0Oq2WwyOflqL8Fs7/QfSi/eRbF
kARHt3g3Wigdh6uibQ8q0dW9qsYKsn+kuWBgl51FggLBhIVfJsRP4paobST01cDuZCVEf62LkeIE
jQls2m0BJphDSr6voXIvlMxLVq6LRvCLYyEhs1FGeV72nTu7b4Fn+GQOcQbI3ehKyew/LAUHzLit
ZZA+ODH0LD8B7NZFokL8iWWkYr+4SXk0fC88qnURPHG9dU2g8w4rC5gE1hc0r2t7qLe+Pyas1MGz
m7ceywI0bL8eHpGAFIs+u2pHMQ6bFlI2WUlN/JL1DFvSUhMr/AfXrlQh4tLr+0E24o1TDdeJBThU
dEe7M7dk67rrokz+ADxMOUoU3Hj56OWlwifF2nReA1PSV3lISNDsX9KaI6TA02oXeH90133OyOEI
GuPJldSOZbm5dTjWK3Z1g9d3B08phodql99tZ5QmyDgSBkZ7T4Dwn/D1/+7Zz+zZDcJd81t2iDzc
a7y+vN+wj//jn/26ZIh/cZqzyNrRhMLFrUEI5J8N+/hPbMnHHxGo0xW27//esQv9X8ZopAPahitd
FP38r//asfNPsOu5fhzTLIle6v+zHbv5MRw1pl3o0P7R+POGnFXfdvTvwmQJYWPHNIZ8haMguary
dRZ121rurxs7vgXuwwYl2CP2WiG0vWZlu1alditzh6zVJn450rfkShFgWuXwj/DqlQhepK7YD2xp
0Y6T/l+uMWIEW1GhVuPXKEzXy01OBDnXnr04vIWFu9XjatPjfaCDVSDuxcV2t+37/hqTFbI7cmbE
bott0d4QzIwaAqXSPIx/ju+MKUPtPjtKuS4CIunal65mPHjNCrO7A+GngzUmtif1tcqIM3xxpxvh
nqsFMqLKNUE6jNpfG5tXMqtNBGWg7IblWA8+QN1KvWPJWsag7RQZS/l0gY0nSqNu2/JGCMXQ0lSb
knuQsUbGt0nlGt12gYM9H65328SrNqFNlgGgLpU7t7jejD9K0eiqXoUqh9/xrHZri+F66MkZggJg
Kz8zTwdyQIX3XLFAjYv16E+NYt7LV6rFWSSAOsgdocXaO36e3Ee3rcJRgRYIwmgfkPXBzVsabZKk
eXBoxT5pty52weP7Kdz2J5J1MKhtdOrXQ823GOFt6FfrfGCHFi0MqVoFLg0dIEyStB2MyE2k5Ivx
M+OAvQPO0wPpxlbckDZWbXzOKX1OJ6GDjJ9LBJ2A2R89ThZjVY8BTgs75M7ruCBWdgURFuKVa1GX
m7EGolq+fqtBcgpdEs8HZ+sAyzbgj2U2KY8R6PsEr+uoWY0tO74o6hPWGhRetOBYBYr5T/d1ynET
9M+Hjg1UyuYh46Bik2su5zIbiGg/duGx0cCwbxW3WpZEpiCuo5rdjh9LUHU5/tpbMbA0sYJYj/+9
a8tNOpro0qHbBuQRTAhLeiIzeZH1VCG/NjYKiVX4o782QQm8hcgc30sq+SqR8rWJT1Jkaoexytre
PBSw0NWS8ebkG58tGTuFlSuxoAV7NBu3KXji2MVrI/yZtNgYj17AOAKG8cv4ah0DRrAvGGtn7G5v
Xx7329DpQD+Gt62DIq5EEGNVqzbvEXcU6w56hJeVyALrVciZtwCeroOca6VdgrjJZEeugEHWm3L1
Y/xdDHfYxbGvpm2L7mcNqrWq30ZN1Wu7jJT1safEgXyX8JthVqNhqVeW6u/LkNEV6bfGkCy9qLrT
y3Jja+EeEdtbe4yVLGwOAADffMim6M5YFIs1sqBbQgGLtzeE6ms38dq26wfYMrvQ74DncFAp4Lpq
5P8Rl65YtivipWtMvOFdeC9jtfgAV8fWHF+qzajAvl4hqEOrX67Hdhhbz9T3kYKwx72JInNlUHFG
bxxkE0oMFTN+sEMWfewhg+AzRcymXDEOYyUnItw72Yjb7q45IpaE9MYvYdXdFu1wPb5h4BElLaKX
uh/uJFvdSWRZ6D26y5ZhqPh7D2if7N4TGn1B5rwDnPEHjd8XnAnzpruGbvXAjRSE0GbVMKzH/xnT
esjIF+OfNXUm9G9VFy+9QDvgW7uV9P5aQkA8jqqxJsYOEsvlZiz9rVkYaQW1EDvhbQZEOGr1XddC
UeTMQB41NJH+2mIO4vq/Iu91E8DlFgypwOKlldHQuiehJHxJeb3YPcS6QQze38ds31xGYiBjgUxk
WHjaTnN/jj11yKpVyLgmegg+5WvfEjpJ80USvWYRPP2uXSbMRRrdQmKC66KeWHu4L2Xeh9kNoMet
zDtnBuDW6FowrjTm7cgM9pZFTTChjIuFTTPk9OHaVTFz7pcVc6RSxrdIjvfeOIFr6i4fwn1B4KGL
aq5dh3UGNsTZpMywCvPAyH+1GNyotlHLl5th7Jd8eK4yWqqC/JEvDb1l/DUjH54yjxWIP8cHKClI
K9yxYv3Yw2JpMK8yo+6+juKXVNcOYylFFu/zHittBroSEUJww9vxs2V9uPYa7TmPmoc0im8FTjWj
0/b4/+JxwnSM50bqXgXFj9XBmesPVwjroFF3cJKvsy10MvJxhuu+M59Jmb8O5fh2rKHQ3mVWvzMK
9Vk3EYTyn0VnwNM0DuNnku24lFA1d4226Ly9H6o72QpHUeBm7Gnj38fmyET3oJXNQwPhKE93Q9c9
EMu/E424xkCbTXS3dYvkFv7V4IdcqLKJp4ahMW6LrnrQmFHGr48IXYggXI85hkndb8cXGJMGTOyz
Y9CmOHlAvmzv3yoXLqcd7xsocq4OG4R+6+T+3lVYMViVCfwtPes7iQabcTUeZwi2VTvJwu96dFC2
hztFAo8q6nuFDcXbju5/d75ndr6j0dL8znfp+cmHbe/46/9tT6z9ixsGg+zZMbVXw074v3a9pvov
EqOxKpVJYdS5wPrPplfnnww8RzCmQ+bMbvn9nnfUJZDipcuyiQ5D+Z9Eqccsm/9cOkIM0WBkIhKe
ZGZVQL2RPtjuXV7AUAD3LG3SFsb0uzq4+6ec/5PU8V3qJ1X5//4vb/lp6ZOkUlIGHbo+lscwYdNl
lCDeNAtZLIugiDanHzHzAW83y++26lACIS80wsIybwiXoI65YXe0bHe69I93sv+unjdP53elu0QU
DdKmtCMudPaikvzbVA12nmP8cTVxddkzxuuDd8/wsC3KTLnTj3pa/XGM8tGRjHXVKE9D1H87/Yi5
Sho/790jrKAgO5wkyaMtubvU72/aUKxOFz1XQ2PTvyt6KNQ21AOQ8ZIsPxA/AHLTZF9dL/km8MU8
/Yy51x9//u4ZbWrYgdlIqHDUDHvhBP8MNumJZednPmKmn75pnt49ACifIXLd1I5ySFZfgubSGcmM
jfJ62QdM0i6QjmdcslD/OLRBaEwlvALkIjwzyuaqZzKGib1JmaFzD9yWrB9BiRw5glV4+tU/pp79
ZwRMhrApKT2xSZQIem+8co/Pnku6wnZ3b8L4rDr7KmN9O/2ome/4K5lYFJgNOzjCpigJl76XP2et
opyZJ2aaeGrymdaD2/uOR+FSpSzwhOYyRh7S/dAhXTz9/nOPmAxk2agjV6sC5Wi3yrghecBmeukV
1pmWmKueySDO+hSj5MyK76B2wClBrLY3uuTcTDdX+mQc62pkyCjsozvctLCRimG26liS5Re+/PjY
dyNMV/OmMZGE3rl1ToqbA3wpAg59YemEmt6XLtVOoptF5N7hGxqYa4LrEbz1VhfV6nTTzsxyb+qJ
d6+PckOLOqnKjw6QQQbx3oJFsZHJs9vaYXzhQybjuE7jITd0Lz+WdfrCteDGD5WN5nIHl9rhufVy
7IyfLPhTObKLdWwaVJmFAnrY27hCLgq132COQIJ1v+k8cSaxYqY/vcnC3tUYmQBwPTILpbViyo9a
6C999AePp5tjZqS9eUu/K7zmpgf/8C474uJa4l0YFd+blpvZMAgJH51+xsRo898zn5gM51xt2bHF
cXbE3RM/cs7K9kG2AYSaibwu6ttG638k8XcdgoQToGgaTHK3fxv4DDoe8vTO23A9ckjxkzceVGkr
tL2a9Qv+UtfeRoPYT4pRnDwSK7MC55o/WsN7kbiX5j7DMO9b5cz+YiJv+8+HTCYOG/PurO6c9Njm
3r3ceM8NQJ98kLZ+B3/eKfQ9REiiVCDM3RQ6V5bgzXi6EucaajKrqG3XDJZdmtgvxSZxfJuLb98r
r/Ui9s6MmrmONv78XV9QuZbkkNtZR8tAreq2LxbwvtNvP1f0ZFpRW88pslwzjrVhe1u9tIFeEYY6
0y5zdaN8fPG0x5xRFZ1yzE3l1nCiG1TdT7gEri97+clskhimrQxykB4N0+MKe2gr+1vhZPlli7WY
7AusNoryIhfmsY3FOvBr0rucyypGtj9WjKP5SS5DtTjmlmKtY9frnrxA0tchQYtfF1XOVBlkSFbm
cD1qIaAYPOeq8clb+yWD+LTOyBtmGleeTB4y2RYFdEnSVhSykuNwvK/Pm4RMQPgcp79h7hGTYd2m
PsYgIAKPhWduAhdBRNvegP76crr4mSVvTJ16P66wgYoQ8uX2MVGq577oX2xLIgoIM8cyznzBzPia
Sj/gzcVArEHF1LISL1JkfAtNxgDk9AfM1c9k9MZ9onmkzNvAdosdWJ4dlMGvkmZetsDJk+Hr1HTO
ytXNY5KVKQgMT27thQbV7uvp15+r/8n4VckdIHknM49BqY/yOR9bXK21UevAEG2zoTwzkOeqaTqQ
iUvpuRyQVVFm3wIVjrYfXpuwdU9/xudtjGz4YzcS5MiGXoRFQ6EK6UfiV+JPEnMTc1npk7xxJKfs
t1XWF6hwe4h5PzLFO9O+n9cL92IfX1ztixhXltg6FkWP+0/XD+wAguYbIud6fdnbT0Yw4JzaSgbV
woRF7u21DVlTvhLsZqvNZQ8Yv+3d2ogiH9uaTNY5OHsyuTsegPDGOBMbmWvZ8efvCi8ivc8ULbCO
8JKS0gK4nEBvuuzFJ2M3UfE0dkzk2llEho1HJjwvbj9fVvhk5GphFqp+JYsjhKgBhn1lcjNZBBc2
6mTcklXp9SBFxTGKMguEP8l4peufmZTnOuVksKqNyCQSwkiXbAvcZM0KlYJqKovSBuJ+Ue1MgRqk
8QNUEY5xxCijuqrxF+fWCHjb6dJnPmCqDAvwmw8LbPOOqtPcGzF822oQO24Hz0w3n8+aaPI+dkpZ
14IW9Cmbqqy6U1GGpbC35R7enWoFl3XON7fodx2/acg4Rs/DtpDbQ2MDf9p6dVKMCM60wFwdjT9/
V74FerFTudwGaVLUsERbZeMYSXLnN5px0faEVIyPj5Dd3rZj7liOkaleB2oXLyIMD+ym/nO6mWfm
BmsyfgUOPeTYG9HRTcxg42H2iCEKxmKnS59osP77RCNbkxEMY5OMV8uMjrjIZNjuLTh0Waq+Fprf
AsHnJlq5MmLAbAqGK4e0vgLWd+j4S9ffVBJG8NjgtnK8G90oXN+/QkV5ZsYd+9nfx2uyvT9WrAhE
abgEC46g3JYgT9ehfKwhU2dYfjTRsD5dAXM9ZDINQMvSTTKUoyMMmzA194K0AKGfWVNnCn9LjnnX
/ZC8Qb/VRXQ0K3znVGs9+MNmiIczI3Sma5jTJXvgqqoy+2Fckx7rgbRdrTOC1emKmSt8MvxDq4CI
0+Mei2cxkGtV67fmmFl5WenjpPOuZoA1hxHoDOfokOC6UmTJwU69s8+spzNdx5wMe7M2RA8bZTiS
OliSKJgly6Kxf2BVWizrDPIzV+vn1GZjZX/STc2x/t59iexBoADzyuamMaKlYVv6um/bGqAsicx4
eAVEhLJ455Wueebr5lpmMiO0mWi0zoRtYfR5e+OQP/pol3ry+7KWmUwItoXMIdIxE0kU7BElp3qQ
g/LMm8+Nh8mQrl1ZN5OSAIPc4qWVwnW4Nq08PkCEKc9MaGJ8z8/aYzKgvaYOw6F1wmMW4IfQlo8I
NX9JDlRL5ao2vhX17yJF/xTkVymAq7y+rNrGG8n33QANgjCCrHaOOjMKGLkYs7y1rMFeWJ9ul7Gg
T75rquvkRr+tQYOHRyRTyiFTbfm6Jh0IWYqfrCSTkFnQl8Y6idxNmPTFmRlsZhNgTGYBu8+dTNOU
4FjVZI5lWr5JwvYZzqq3JJx62WQw5jC+rztJWGGrqXV4xIszX+gVopEGB8YznW5muEyJi7KnlYGa
SuZxKK34+6CnXEzphM7aMw0zV/5kAkC9qoSOJoIjHo4Lqw53ql2cgefNFT0Z6RhYk1LWVSHWS9EK
E5XfnVN+O92d5oqeDPNY8nK3FeVw1KIcxJWvLOs6PherfAtdfdZZJwPdG6ROE3EZMBqe2Dmgmrob
mEU6564Ks9u+J0Gofj0blp37lsmQV6oUGp7qOAdsl/ACKhVtAcP6XHBopnR9MrI7s2sy1sDuKGSI
M62v5xCwkTOeboeZYU267Ye+72MPAXo6CI6ssvqdTQIKOZoWvMyg2QgTI/EoMjZNgfak6tE9nH7o
zPo4TcrFB6vMei6yj/3opILSpIXFz/yYYSkwIKk9/ZSZaDkZGR+/LRuiMHctzT/W1gARXa/bL3qU
o/9qcEDIdZ3E9/bgeAZpoEim1PRW4L9++tkzjTa9oxRyHdZN2UuHzs1vu5rk+sz4c0HRsq1NWowA
rUGLWeVh3GaQH6ripBX25pm58NP+QOmTCXdgTLaND364MLvVgLGDmw/LYnTrwb/oxu5DbOVrktII
4l72OZNGElYTBojy04PwHCwKsy5YWFV47kph7nP0j10AqjFeLW6QkkS4A4KOv0VEQi8oinynilsL
c56iP7MbHov8a86h5sau8G4jFuCaXOjCTzGgVVZZ/WLSOr15URiF0idTcW3HsV5VlI7Hn7twICjQ
Kp27Od0IY9/57N0ns7ENwAy6cZccvErVf2kkp/5SrLa/jRt3eBUY0ew8Vcqeyxzy8pmO9ukI4YMm
U3Rt1/gfDEpy0FpLYasCox+RetLgQHb6m2YeoEw6VqaSz+lrLSa3yRCYizRNlPrWaCXDer7oAVOd
+WCVcg+7PEFm5F0zKA6JJZ/hbc28+zQVypSKstENPTkUmtn8qbUmwWHZl6tLFl8YgZMpROlcNZLI
CTg0kKDTJSa0yR/Yhur9RRXzBnN7NxLg4jscrdr0gOtE+iQBVl80UnxO5z/TV9VJu6pxXtqecOOD
DovaBzXQd/mtS8zDKhTsviC1WNWZ2Mrcoyazx4B7bcYSVTN7/CAF4QknR2arhYP9Bhb1CVLs0xU2
M3WMSpn3U8fAtYAUhTyHaakjSdc3vUXSy5eNtGlKVEdCrla0fn3g9oQEZbQJXDGdWy/mXn0ycwQG
jnxK4lSHSArN1wBn6bu+wDJCSx8uq5vJPGG53MwoMkPBJ5qxUKR8VQuJtHv96rLyJ5s3o4J/YSHE
P5SFby+ktmwWlSGLqwQ03CWHGNjAk27kxI2qlMA7Dp3nIKoO8A+SK/ZcC83IpHWBn553WVNPsZO9
qpslHJHsoBfpH4RI37s4iC7rpG9I2XejOq293jKDoTzoSrDpy/IR5hCC5eDMWJuZ8qZ5OVasx3Uw
xBTfBA92U2x1vThz/zPODJ+sbm+xx3dvrkfpoEQINg5JIJnLpmueXclaYQ4BAAz36Iv60TQbBwVY
kyeKnx/6Qr7xjfC+ZVoqhHXuGPD5mUa2p2k4Q439laS6+ahqLfHz5Yo1dfCBK3FVdwW5EgpoiS7/
rYOJS5Tg3N3rTLtME3TM0VnSwpLu4Guon7BNtjUXrnU9XFhx09vX2LQxNCRAeQhj+ZCkGJkaGk7u
7ZnxPfP+8mT+UNUmhgIRFQdNt7G6CK+jNPl1UZNPaSCIWh1HL9McZp1n3aBFavfCsbxbVcVW+PQj
ZlagaebSUHY4wuRxfohNXIplqVOXoY0bdKhm/nODxfhvN8A4JGiRl5155KeHM/rZZH0tggYVu1MW
ByXusMmRPdKCiYegW0zQnSgt/vJpgRhh3esqhtWb0x86s468UZ/fjdFaMdMeEnF2cHCKDqoI4zax
Q3TxdLr4mV4gxp+/K55Eokb1pCw/CM67GVYd2GxUiyou/Mw6Mz/OPWKykED/SvQxae3gpkb8VVa8
9koZmosSLGgV9eMHBFaCn4o15AeUS1jP5VaHPygYD8k4c3yZmSTf4pnvakhOU5GVoZofFESKURdv
xahVsqE+gKnwv1/WDJPBmEtKXFuhkh9kX5K+1V2KVlB3tcuWkGm2kWG2Q6TazPNq78BgQSpmSDDw
Tr/6TAed5hm1FoGEqhb5ocEHW+6UeyXJt3if/Dhd/EzvmWYZDY0Esa7q80PUB/bKlNnwq8jmzoyu
udLHRn/fuIZeezm8kIMR6AD5MA3Gte/MYWKuYia7G1IcYvzcnZxzr4fZiknahjVe3PWOIm8vq5zJ
6FWiSMOuRs4PXm6j9OxcK7GhCVpVsT79gLlvmIwuw6ziUFbN8EBE4JAZ8XVkwfcopMY5M6l+3gDW
NHfGGOCEpg7Dt5eHW7+xb6S6vGhMoXT/2LYhnuxOWtv5AUtHdW9qyGIlM+i/nq6ZuRcfV4l3Pado
605RcV06+HhwL+Kq8kBRmGe6zlzhk27pYBuZBiFBDTtJ8YfobW/pS2enzM8b1bInHdODplpIrotl
HzKo71FSsirnxaC+QkJJHk5Xj001/L21RMH1sXpwgVFFmY0TWuTepH6M3U9l/ZBypD9qe13n3cpw
0i+RfNk69hc2uHTDTi0bjzCQU2yE4f5AL/7z9KfMNYby8VPcFHhviXjmMITlyrLTjfDai/bG+E5M
inbJFEn1Ijvkua8uNSRwOFYO/SHuhksH2GT1zU2sWYouyw542+xL9JtFMZxZVj7fgyHT+/j2qhcn
mS1T591A9FAInNXa2Iy23CVaK0VRanzi+A4zB4Z4uik+X4utaWoN7uaeF0aMCzdTCfbRg6q+xcEk
DVY55IHTD5n7rMnIjgrk5q3E7tXuog3gO1BOgf+1lSvcZhqBA0iCI3n7fPphM2NxmmhDrE/zMesj
yluYvzQwGXglSwP2ufKZKpvpvdZksIM6dno55HTkqVm78cz0twcp4szaP1f4ZJQrgS3lSlinh1Ig
eUwaJd+kZZasLqubyeIzyHFUtyURcNXp1hyG4A4EP8uouSiWaP2VYcO+xQ67JjrEjV/esHNHct5q
1Zmz9VzDTod25oCNkKOUfYu+KoF6Znr6RUqSM5PS3EiYDOsBr5dAs8biy3RTG9GPwJePET5MEM/D
yypomiWTtxUcqjBLD0rprxK4QzFgtdNNO9NxphkyaipjG+Ez8aVVGe4UTbqznLTdXFb4ZACXRQso
SZWTQyqSYm1mmJiDujtnZTL36pO12Q1ElukhcbfOSv6wCdgl+UUJJCT2TcZqrAdNhDdCdjDtQWxk
Rx2WipWdi7bN9MhpQowvtYZddePFQg2HKnLHkGd246vF4yXVTlj843IwoLgaumyQsLLy02OvO2IX
F0pw0VQj5Em19ylyjNoTFpGEKr4NBgenViW9SPwmi6kSIPZ6LccO3trj09CAp9fJrMoy7vboniNo
ZX26ij5vAjFVAyQpjgnA5vmItnjKBv1bKYZVl58NUcyVP5kxexeQi4lZLxSWDodyXeoXdkkCYB6K
M5kPn+/rxDQoBQzCU4TbWXs5ssAw427SK8VzpALY65z+IQyAiscGze/g33hZpU1mUqsSUU7yuLlX
tOIqV8rH3tRjTHiH5kyrfD6i/4LXWuTus/t1jH1VyuA4okE8QnI3z8yin7fJX+qAPBMSQjnZ2AcD
cElttPrIkiZ6aOLo3Enz8w+AHvZx5KnDkKuyF5n7VNdd/anBf6C9M8JYxE+XNAEXYx8fkMpy5SSx
PexzMUgYl0DPfa3ymD1rISfZuVDOTE1N15tAy3GC8z2xL9PhF/s8skUaQGBNlr5e9BnTVUfK076P
tULZM+Tw+a73vlFu0zQ6sx+ea4bJBCjJkpJIjoHWsHWecyn9Ksr0ot0EyMOPDSAkUxsNzfQ9R3x3
B1p5O1h5t3QN+6KMbBmryY9PgDRA6mLe6XvJiglhmnYPa7lxk6fWV855js408PRQWCm63/ldre8T
vQ/3tZF414ZUWLveCZ0zFTXTBlPrWRWTIO7aAmXf+IO6Z6Iiw1S2h4umor/cLHWvAS6Zh/o+L1Xr
C6zr6M5PK30dJEXx5XQfnfmA6ZGQ25i6SYdc37cYgWK10+THfDDTy+Lmsj3ZN8piCKsA24O9iiuB
+XWUH9aPEPv2aeWE9q/CNAr3FoOVYgRdkGN60UdNT4pJFSaRnzvDvhUdR0N7UPaZ4wxn2vwteejv
YAP+fh/7roqXrl8aIR8VSDUgUWtvJf5PB1fNRjUSuMFWtUz6FzeCEyqj0PalIl8SYXlJInHoWxcq
tlqutfiNXL53mRQcK0C1XD1Vhv0No98XBzPehRur6R6labXr8hpuLAx41lgu8S+rpMn04fUl3jR2
ZuzLzolbPAL6Or7SAEakq8seMJlEjBLE6RCaYq+7GSbyiV7ji2sp7kWRWhxYPrZCXffC9Ws04JkT
xz48OR/8smZG5Zkjz8zsMRV0FHLTG02Ya/suToJl2pTJddDDyYKy6Z15xMzg+0vT4eW9N1Sxtlci
iO9x3xo7qSOIdVn9Kx8rqE8xB+NuSN0nQ5ckC9Kd7aVLks/j6eIhJL0p9z4bCZO90gDqPQLzjJVX
4ZXbwQv1DevoKw2ylkPN2tCx/shyc5XaZgDDOI8XRug+Ran6PIj4ix2Gz6Wp//SE810qugDMfb4f
EuPKd+xoqWNpYjeVfMCI8KaQAXbZtcB5S23FOs0wvpP9753dpkurFb8D03B3fcyQclN4AgQA1yLo
fhdCX4VltkqT5Dnt+q+GYJOdy9qTmaUuzIzutsVwOdYkZgrrqfbwrQQHDSA8e0xKe1tEGDxH5aPw
0i+ya6EXoBxsRbaZI698LLQ9UX8hM+VF0s1sGevmSyz3y1DO9pbpXxMB3lZwHPOyePAqbV+bsD9s
ud4UfrUrsCTIPW8V6tnWNDwgddESx4NrTZOBMRo+5AXe29OHYaO2tr6oC2ECYsuSRa4NN9gcrhQf
ZyQlPNa1sffz4CokBSBU9KOT99pCshNsj9SbGjcvB3vtxrDWjj6AR8f71iggKvf7VJGvBq99cjsN
TnfNOQ32uqQ9do3xEjvlgVDRodUwsxKuA79wuCOus8OvzlvafvxqR8Dfqd4gEdFay61HkqWIJilh
sNZxLSljmMSMnqXrK9+1oFj15bCBT35tNdgnYxGpW+19rDTPeWjeVpZuLlpXLpayM8DejLOXsaab
oL3z1ZLzROQ/lFr6VY5A8un5jjDm2nDDBjh3uKuxG92kaX6MZfkQFP0vCF+3XqjVkBGVX00WXan6
KOyznxqcIUIBYDrM12T6LEdSP35WUFIldZnxwxgnHjFkC6jRUO/qBk5qH3YYexVfVZLKNsMgDlIg
HtkGGQuQt79yvEMB6SvfG9OLjzIehkKUzQ0ebo+yHUhrvIjh79e9tAApTf6ur37BCepO9H6MQbOi
77BOkNZe2zSrIBP+KoyV7C5zTG1ByIKE0iIz3S0rgL80s7Z6UIPoCgx/ce+VqbvIhv6otd1dDjB7
H1VJuCUTDhYhQVDaOPlu+aaxlQbDXyaaBOQUIL0cBz90bMw33KusEriTHUbxhoi/uqj1F0GeYUGb
qb/sOFjbvXwXGM595KS/NQl+vaW05aIX5SZkhUiGYoumpdo6Pf4EtZvs5AG/hT6Um2UB1VZtmh0B
26VtSP5Ss6XkB2aIjx4884WwnW0vmU9VVX0jmIeBTRBvUcrgH2qGj7JUP2G5sW0Jly2UPrgPMBha
DYVdLem3N7Wi/Oit5roywxvVB/tnl+swGmS48XK3zG155/TYSWahv83jJIc7WWbL3sBVudJjUJiS
vsAHsFvpVuYdS0/cZ7HzE8l5tqiNap9kXbh0AxejwsrY8254RHhxvlBamdeMm37p4zYUBMmdXFUH
BQ+QVWdmvzLZ/xqgNVn4Af69Rekfw5qMVr/Cj6I2BninvYJTQTDytUu5WlhZuJW5++Mu/ycM9H4J
fblf9pEdLrqyV65iZsoF/g5/xo7XWN1Xr2nu/z9HZ7Idp7JE0S9iLZokgSlQfalvrQnLsmWSJun7
r7+77uQN7rNlqQSZESdOnJ2k87mGOBdTcL4WxmzE2PuORuv9qxI1xGxphSyGi9D17XPXe59um1wW
Hbx7udzlSf1m1MWOMWnM0VESpdL0cZHUQOaqq+RNHDz41101/eWP/5DzHkRmmzb7FELHRwBUK6Tb
1mHlDRwVxI+EyzoyTVGXZlj8nUtAJbgAogamrI1Frr+kVkWMxf9Qpz7hw4bcd4azn/s+dqCE0XiF
DigWI21Pa9KVIbiCZb+t3Rg2BonsqzLBZDGROsKwu5ut1Q4NmZO0SaJfNHjjORiCqGr9A8zxqGuq
PsxFExtb9VRt9Zen1xfYBkf4g0TIL7MFHlb6dtQyWcHSLNn/HJJj5etPWHdHzxuekV7gDm5O5IgU
NlW2ERFptz9mD8B6GuZll96OfG8+T3q5pprQziolIR2ExZ3r3jgTFTioLLg4XRpLd9oZVeCRCG/d
JYsTxK0txrAqzN+2s31NhOPrcs5CF2Yab7D1mfBFDxSSxVFrQCGBr8C9+NPDIBuTkyF48pbsrg9a
EmXM48LCeZjocZeW7XNWFk91mQcHDVspkmorI50BJPTKY2eUe4Jpd9KaYCx4rAaTIkewzxT5hKt6
Dl4lVijtsHRGNzaa7S+dsGazAGhhvZ3cXPL+EyzAhLobo64y7HiUajgVa5c+66TOSNLmTsgaEIFt
srOm9eRnZvcoeyfu5SqeBesL0FXLXbpN+ceYFLw5VmWR6suD5Tn3aeC9lRTDjvbTfU8C1M4hNiTK
y9ZiHcv9MxtmHqq+8PYsALGI6g7v2cpsx2yXIGY9m2gLqaFLTOOn2Y52qBTn2Fo0XeQsW8YVWfzY
BuMz17TWIyDf9FQ6kGAs6BRsIrCaYxp6NxizFfed7cSrkdSQ6lYYFOwHMc6Ged3UvHoIorZzt/Zp
7IKNjlZLXPKgbZmuB9+F9sAYDGcDzaCYPPnHHBfBRGpLHvUwqYPVTPURm055zzy4/Zjk1F7TqgVR
0jU8rblJwnJnNm+JKdkTkx5LQ8Gab2FRNSQWGZPYiNctmiCaTdzrjk2aqqzxpq43/ACASM4soM+I
/Xz5Ymc3MyCVacrTB8KBp30zDMvJyp0e7kehp3dGxznBRD6Z/1WvbwG5LntxM/TVN+V7VKCGkLGT
2UM0ZOCIRiPXZ1e028e8lvmezUZyUVVvHFORw+0obsASUpsLtmXnRYifPEkl0JjKjSH/rCd8UMUT
yLvxSUODqnajk1YvYsMkzAhveGzKiUBpcoQHPO5W/iEbeUsJ9Mr1tGastZHujPUJPG4FdjAds+xp
qZfD4HjDUVQrwBo4S0uUw8XmQroRE1bVvadVXl3cMp+PSWMnP4Yz1T9Z0qwpabkMDbd2GetQZcKL
0z7dHPDULbaCom4l1EHy1Q8zkWpXIlnyXR/AQ+6NifjvTLp7RTLznqV6fQ5WkMfeliR3RW6xHE37
cSjypfotJmE8zIHo74MGxpBJlhwjJHPbKc96Tjbhh02qnF+i9O1HGjkXml5Cmcrb9lSuNjEnM/k8
rzP1KRymUV20nO13RoNL3NWDRbHkbDuZbIQccg1f1zbPvscAtlw5Zb+tqXnq0vo3SSn83lVmRDQV
VGzL+j1X47xnc8ghEb948YVQIVJt+eHbzBrNLVvB13ZFDKFFpSEBCNYDYNbqIKCPhBx/CDNilVHa
J+kL9KI5ylZH4dyzK7YDSAQ2w20y1zgzgoc8rbPYKVdq4mWUe2tV4mRYCjiUWu33rBzktdp6jsWu
/XE2VjDtRD12wrU5/L2XcW2+ZbMERCTPdkQxv1KlL/LfOpqgi24Qj6QAl9FODpiPOeGhqxwcvL5h
3jkradVNm8GUTPrynfin7tzVQXVpAsemOW8fDBs2Ui3W8aS1ssM2mYM5dtLE5fXV9bmczPKfwhMS
rmpV+3YpiRprMzD3XsJWyqTfWbcMHsupgv4hAZJXWaoP0nOcOwlL4wMGiAW3Bvskt/1tRDCBm9wT
FWVFm59B8hApFI8e/GgHJSmGKpZGLWzvsCj7MXLagGPWHoevvmvyKNiKhaRApePUq/VXEXh//N5b
orleJ/6Ww7O/CXGS6/IAuMB9FTxfJ9/vQchadXlwZvnUFKzqqmEIzc1O371+4lJKi2+eyPni2255
tgvjtouRkIjqdbEgEYfPSWlxWIqBFG+nt44OuPkIJAn56pVrx0HtOlHLNxmVuNEiaS7VpcQfTMcF
+qxsWy8GQ3mLN+yWuCQYNyoAdId9JvLIdqjTl8WXR1tP38I2h4OVdI9rjyZalLW9a8zxlcJr+ljz
3CVF3vP2g1fejy61fZN1eezqstpN7ZSeQL28FYp4BcnLM9+QSJU3t7915X6beV9EhdEuYdr4v/gR
Dbhe3Xpo++WZ/heCkmmWYU+WU01o/T3pc92B9ab5Zxgng/Vf8TUBtwJLZc6v/tI2sSQXco9IUsaO
WuZnONBObBM5HOrbw184yguJHncISpdT1Ff2Ao2mQ/3h3q+vfrNyfmkzC+4Tc1gAWfRfSVW2IYjD
AkwdKC/lWrcl13wSEYVhHRk8+We3s1VMSr/48chJO2wZNfWSU5q1EIj2FTPMo2Uk+V7Xix33OnD3
Ysl9Dkpb7PKRvdNktb8NCa7KI3P4WmZdBgxBunwyxc+4cI+0dnsFCW9C9hpf8oxyomuG9DgXRXma
9TTHonE/3Up3vG2WGUAVoiWsYv6f/mrlSXm00/ItTWqIMLY1ed7BnTb3e6CtvzbrdCMjwUyygkLu
bVaVTm5WCWo/pXZUcT+mvo2JghTwey3Uiaz2P7nRWDttkNxNEpB7rpf+sxKze7Fz637iWbhoRmQh
pq1iL2zgycvidRBwtt/N6kMgyziUyiTL9pIGOpbzMF1sBiBPEDa8SPaJu+O+SSOdmAgg82QcurGQ
V3ewA7ZHjO2x4kqMCzuf/uVF0RIMlYn73ii7gST61roWjcVR7bofuq9rEssdevBqcYg6bz7HoR8u
YJXVtbS68Us7M8kXug6ejYGvOcjuW851G421x5oB53BY+fPyy5dJ8ilNDyRwnWe72VHP2PV0TMf/
XjdLA+PqBiss1rV8hD2YflrKF86+T0vUfroNmGRZOLjDZP1WlZO1Dtd5vRjdzibXXX+1waLlPwM0
iH5NWztB92mXxlJ5JFodmNdtXTnp3QkPdjNJGQ5gFD9Xo+nuxqre7pB+KUurvPCuNgOLBytZqzun
rHVKlJIE6doQIOTJKpX7MhgsjjBK2WFr62jDwAyLr213jjkZ/5qpKu5Heq6XZSCf7RgYRFUeCM9b
Ceu1ZkLhnYyidR42OnRXdPusY2d+7moBuMtTNAhcq4yN+24yd3Vi+79cN2m7a2CW9s9cyHlvZevy
XQYLX2vO1bazzGS6Ua5qsCxEKA/7sSD3bGDR8DTwoyZRb4/mvsD/hwjpyxjTDUqFN0DiMnzeSQaX
wD62OqZRrji0RY+tf0V1t+cMq51pHhblN8dtzZOz0XX6WUqLtOSgVo4JuFHOOkwy2b2pQK5fIzdq
yvlgIiaYHiATL/WWu9bg1+5YtYya0ShIlB8yQ4VDkxf3vMCWF9XZoA4L/sQfk2bwaIGn+qXMvs5D
zxfbcjRAt8dF5Q87Qb1YxlNj5IDeq+VmKoG4m9q56bMaIIzhkgYtzYerRPdjZvUf0+nTvQjWf6uL
PJAZ9frsq0ZO+87rjb+j19lUWithQqENsPCPsKT/0NoB29ME82cf28ou8ojv6j2n9b6rCMYv2IHm
nlq2QJ2GBMI5C6tumGXWDLPnRgdc0+GONZj6wAulw67w0nMJJiWUxIvf4ZZcnLCzx+C6ptS7KYpN
XKT0DSnBXXHrGSM8Oz7MSFSuiAcLRHws+SWdsej2j5PlyIh6EzCZDTYDBO94oIbr+Sac+jADMjvn
zZTFM9FFVNfBzRNG2wfrtpHoIKxtTtGQFtZX0KnylOMSp+RKuOENiuPnegqCZ9+1qgPhHfXeA5O0
4yxvDqJmmdT0q/WPKLziQv579lUUXRANXUf3Pifl9LyWqw/CrcgutO6UEhgVdlbg6XOJsf5vSyn3
HACqZ/u9Mu4D1II7TgcHqWhtLrJK6qjJmuk4cgiyjp/XT8roy3Nr+sZ+XFVRxXOXFs5DE9iXoWL7
zukVOYs2wPQh9e2Dbq3lKTAFhLTa/mx6VUXZnANpW7L+XDgTEkOKMNWpJjsvdjYDp0/KM+VP/8Ti
lRtL20jDTk31m11P5XPKXuWph3Ucl7MeDh00ygfagDk2va7+0g2VT9OPG0BjUGcrqlhWCLJVem39
0Y7vRNbGnW7lWRXW4wAKSFf46IjE31UbJwH0TSLguYH37bbN+8ntuCe0Rq0rkecymRnY/CZYepTX
SD1bh/jgZbvC8uZbQOYH8Y/g1rauB69D1n4lnb89DKewNmZGMIrc5f2QKftauVD/QjTY26Mx2Fdl
Z//mBZSa9uE9GIuhTo29+Mh91DP3eSJrgCzpvKvc5JcJN+9R/I8tlGv+YIm5vmzF/Ic2tQ4dqbyd
yUYWipP53jV18WUJXTNhTOsXzov+KcuUepwGuzkn3mZ8lHIQP1gkrcd0AfEt+LT2dt/PnyWU1l1D
YbNnAKNp6pLgPthKNkwWFk7cwKgjYgeYkZZifnFz0mWceRhDkS7dl7kp9ZHOq3HF/AWYxEeUVGsF
5zMgg40VtC3Uo/ipu7Y6mCOdjujbbC8gRh4XerIDwbV21MB0/abXQ1luhwTSu2fV6thi3aUJEskx
nUjc7U2oPQnVJauR/8uV1rvMluBuHZ0nIk42Ct1psh9Gm1heI0kr+tSyjKhbTOIF3I1TdhGxmSdL
ZHBcn2i7W3akrM9+0GBR2+KjACV5sIiy/UVVOUS6GdtLm5vepavtesezOYfjIPpLaiix6w1X8aKI
jYJgNh+bQFr7rbBBX6Uq49quWy59VPirPW3Q6vrMfVuNPOCCJ+MgXfmsK2Ll+CM02ZutXx3Wtg6p
1QKCzQwIisZiXs26Img5UOZy3zuLy12Zi3gRg7w9hS46KFVIYzn0OWMdsOvQLnu9oDfLoR2vgZfM
OzvJs0ejqCYytTZD/ZqmkctIjmq3OWmAwFQ16PWlFHu7COZI1uz4d7XXx+zW3tCp0lZfTVOoP/Qd
Oc3sFKQRLSJs45we3HYUtxxhLJHdWuzT55mCPgt40MkYhvTrMu6dbFUPzjTnF2ok+cz0xf8xUx7v
ht9YWGZufU5af/pNASAPFWiZc+Y5cEGDsVq+bVM3L+vQze/t7KSweRttnry8YtTBsti1KdPltelm
Ebtd5e2DVhfPNjtpe05xKt2aqvzIT6R2CRLUXZNW9Y/JWI2F/ER/VGJs33Lf8h9nWaF8lLgj42Ry
FV1sXh7HZDN/ednMjzUVKxEIazDNaieDjKj8ptGAFjk6Qivd5jcjKYt/U15N5IUGw0uRqh5GW6fi
AXEvHEzPfp36IbtzLLf86BQrKb2//H9F93myv7lxXgN3KK/AOApIbQEs2rQDGuFjwr41ZWwEG5Dv
SeaH/usaIjiTXGSFg6e9jykvIM45sj2YbeI8NtqRpzn3WVBeTV9diDlAslCjlVQvxpBPVZw5rvXK
2zwfFli6VdzKfFz3wvO54Vd3PN6+ILMIzWOSDN2zVShOijm1WAWaskftqvrcjRoe3aBDkVvFKQuc
4TLLbdmLdXB/8r417xurpidYl/mfFo51zmpjmtkbYNRwyiwD8WxMpLgGdTdFXlvNJ1F2OGB0X3Yy
cvzae669P6u1rPdl4rLTXXDItv24vIChzGNP221s9eKiSbN1dN8zEYOfXG3wOrflsAziwg7TpTTK
l2xUA7xQ+4T6e++I5BU01H4gYc0bRY1q2b22kExC5DAuJYEezBU1FksagaT8sqnCKTK3yPIhqUKN
VZ54JS4K76/xEfCaU3llp1kaZ0EVhrB/DkYGWL23d3zrvDWjeWsH4XfTaHN+pCb18DDBfc3Ga9cn
ZESztNnmQ9zCGdiVzAAikdihOwIcq2+ZG8172RZRqU16aLqPPJ/+dI7z2ZXyLNuSbF14dMXwMdxi
pNruziO5fJ7yPc9bTLz9afSNl6y2eG2s4rDZJoWTtVsBqqTZdA4qBmfSP9304aVov42mmkOn6H4Z
QXLsq2LXtcuZzIfHZVP7amqhgecPvcA3bFc902LjExLvdfLkOdHNcx7kD/ZcwOql8igW8wMV7F+S
6QdfGP/SbqWwUpRCHelwDgaMqLIG/zR6852X+/lF1raza73xt2aW0I96uBju9uDXyYnC+CQ4+sdZ
Pwebcd2CdKd7/d46/nkMvBc9grQbE0jABjNR33knEyOSbnk/JTKNA0dtB1TrcC3dKio214uwpZWh
4oQNLWnc1QlL15Ym+4XLtXPF25ykJ3an/wkB06+bdqbL9MsxmN643XLIAvcwd961LBp1qOfsimn/
t50N3x5v4pECHYrq2N07rQqp5SPdDqdWbivysqR+9ecQQwj5/OxSQnNsd91my7/0SRUjV9rMBSwt
s5HtDQ9vc6SkS+I+5y/2jXEdZPWkGrUPOv97HFL90236t8f/HIyl/iZfLp5c56uru+vtIeg7Mujh
LA4kzfVTfW+0DISCrP5HDuuRU+uPsbDGk6QwrgJzxz+5G3iJEkUFpRmpMP3wYQDmkQqWY8USFx3c
8zoGO3b8d4JcsRGqOkDiqJKQ9CDPFBttjUXNxHzKaeeSaaoQvKcpI2ZjSC7O3H8pJ7/vvdR51Dfo
d3qr/UxOTlb14jGoEFELi5Le/9N31rHkQ8ggYo6bOo1jE7MvAjea/Kyd5ZvBfvD9dU8CEsn9g36v
ZfooCwZbc2X79KNzcqiH+tdCriof3fLKtQbir+0GtH93jMy+emma3ji49tzEpg/F2kqt/jQOkMuE
Wz7bdUGAWapOVjkmewCc2S5wuLlSt3lBfc6iwpPTuRldG+GG54gPrDrzho3sftQO8OF1jcfJfOTj
9SJl+r/XaXny+mW/1PY1zUCTDdJgZt9GBHDEpuBgxPl3ypUwd0RARIyCXqCj/2hjugMEk/EcNnHj
zxdREk+YeOrEL8xklodmmGYI90TM1+HUmwzA69o9DG76WOf+GSzVS58Oj75rX9x0+TA36yoyP+4p
atHxCE8LFxN5Vfvub1stbbxxG3zzE10ze7lb5nVne82h34b7NekRglLbAPqc/QiP7kZWP1bf/s74
+FDmLX3ARNVHNeJb2Kj6EDAgBFLwPVXJs5mQL+4P9l019Q/WKtVRz+2/ZgWSTJo3Y1Ztcph2z6bf
nXotr7y0Q9QgdqWoHUFzJ4tREddcP+XFiFAwVsOJhGs33PrkgATbHgAde/8/xI2e3zenv0zaulhm
7YSOj5RLoHS8UsZ37fAD1u1Sr9bv0rF3pva5DK20iqaeKV3jY5yzMvOiqnqni/46WWnxCu+gj2fO
qfnmwvXaF8ljnKTl98B6NFxR+66oJLXQ/Iz9ZG/ZxpMQ5SWo2l9jA6itSk8VFMGD3fno7UnRxBqB
KPJEc1ZjdU3QNh42T0WD4wNCL5t4MmwznHLztCTOJePKyVAO5zBhABmyOhU5Llw49oEIMRrtao0l
/9qiNc5nL72u6wDHuvrM7ORb1uiAXfF7cNtDNqMGr0OQhmMlnDjT67tiboH4tHMXa2RMRFM6A2BH
LbCKSzI2b8W2UcnXZuxXZR7O/vzYVISz9cudNpPT7PSPTGm5/zefY5UPrKxdCE7LPO2Y8D74qX4Z
mvKxrcsXNW+QtW24m4tNXPWc6596mNaY+vHi9b3YyUxbJDHpl63QtwwwbztQgHqPIESZ4PXVbsk5
l0TJ4CfHmRZmjeoiTrZLMmQ75m32Ekp7+tXVS3ZkAhwVgsTFCa8FXXc4D2DjyeB8ARTPHCN96lvr
12yuRtRmCrKsRWbMfJKtOuJqjAU2InX7VsvA+qKioZTIXtaMcqCT6HiLIa55YO/dYmrP85riaMiY
97EeQUgtYEu/aWOIDL+08Ir/f1stxqMb6K+Ibiwb7Ynh1AXdg7d1d/QjW1SX8mbuN0Nn4uTkZ7l9
1P3F8dYn0N8fnmAmbdjyrawZ1y1mwuTVaP2oxddL8GGuT/ZU+FFS+PLOU9VwxMtM/nVACLMq8yry
U5hXq3Ofu8HPZCQwW3Fvwvd6z8bpFZ77vko2K2TXktKinP4ayvv0AjTSrs7QgbWLvuS4424Ua0Dh
3/4xSaGL+G28l3LxkUeY6s6L/JsQNZHCenVKhjOC2PNF3KVt92RkmqpagywPuG0sr/jjeZjCA1Jh
wm00aHeza7BRRVEal1Ghqz9WsD63KQdEtX43gXgi4+WrmDAvOP6zv8qaenO9VzrrmAQMzMpHXoNy
qY+4Bw9Dmi6x78MhasvtX6CGmzx3wix5kNN4r6bViwJ7PHm8E2659mFj5ltUqvmvUc63CbnzJTSL
m14+LY9yaf8Z2khPbVEHx9npjHCiBMwr/YTC04VIwWcv2d7kxKYhD34SzO2OzPfshhT+WFbmRGJw
3saCV6TkGQoB2plHEi2WmE2Sp800GLebL0zCD0GTvxN9hilCqXvIOrTN0v3tUpgVnf1MFsJ3UFhv
LMpgavHf5DK9lGZ35ijl8vPR4ybRQGJf/w6Zeafq6dkh+ihd8Q51s/dgtyjmLPXRCdUUuUVLYdUY
1dtamvbvdnCDW2kMGb5r32Rg3Zpmy3shDqGOXLO1I3/V6aM5pkBRCRYFdMkIZYVdCIYzxR1WpUzn
UYZf4KoVwCl986SVD/p6cfd+Ty6nUTldZBnSjmdVAMEdymTXt96jg3E5qo2G4VorPjROwTvy21Uo
uz6kOygQx6mgfGrxMZ4WvpAuSDWliDMtFvtEwyT/lq2hptl7BkguM+4C20JOtSjP2QBmFCy7Jzoo
jLCwweOirZxfm8KKEmRz82vBDfyKmaVw0OuMhZlpxd6LarbmL24y/YGwlUD1rdNdKuvXIvF/bXx3
0WaK+QGJooiXvm3Ohc1J3WcaK1Y7VuFap3gDVhP/yMxFnFnLs4X481gZ/BB1kr+5erqfWt94lB2V
W83jyxykj3CdJ/seseY4pZbauXBjYhxFHmQOV4v9JKY6LrHyRvhZjGczRW7sV0x6/QCn25zmZo+u
0kQl4kTEPKs7UsHKl1S33XmcSusgO289d5Wen/OVI4HCZ408T82vaRZsVy+vt3dK3IcmRTBw9MiR
HjCFF1thHGq6vFdpCFiSVfEYlOZ73bbpta3MlOESeaAdkiVbQ6PHxG2e5AE0Ac1WJ77nYXmutcgP
k0dVZ7VijIw5L8LKTBSGaOufk3UVI4gJxcQk/FEr6gDPNTF1TOW3ObdXIqpnerAJfas0mlNNxX7n
Jul4yenLj7BwUG7acsB2U2BFG9IbjkklnEnGM0ztrwRt49qCSbeV9bdb1uWJWKd2r6bBfDK3kf4D
d8GOrMtqn5sMqDR46Kgp+/Sxw7p9ylSVfPlzXr1aZoWNzK3TA5vj7bEeSnEwB1aYKJvGXdazDqID
Qxz8TRZgiq0R7xZDoSqviYUQ5RS6HhPWrM+x71jD9FxVYmPi0w99aAo3f0wraRehnrdxn4AFRZQM
Wn65ubl8shA38Mkw8u+phXeZ6U5fXCOCa6x8d7WThCUsdv7R5iXxiPTKl7xlG0nnV+ZQ96QQmZc2
YTBW3fDYXntbK0WTNu4MDcexBD0SE0qP4O4pa28RU7Tvq9U5FoF6q8vhbzq0Vpw1TP/bzYaANbBp
jlhbhOVQDPQyLQHwguJzCLCZTR7tUtLbf3wPaJftOq/CHFAdyIg69n7rxtj7k1NCYhHyMqpiENhl
vFRWE+NZK56LyejCqtrayFrHImpHRpNMp9e7wuv1Y+MwqcpX7BClCnKUQj6W3pmyaNUMBeulfK6T
FGvX0qxHK7Hzs7BHwUWEjBcumIdU1GcD9qmu64w6lEmH5WbgP5zsvgqegtR9mEFsP+S3Z3kjDY8O
HYfhYjHPFvO7MXdvgZWlYbsJeZIquBR5c8qrrdInHpXl27dzvvumGrcvGALul5kNDdEd3iLWqHWZ
f4cM8F042i2DOjjxiGgyd5qwkgJwcG17rhdjfMEaYKxmmSM6rjXffiUx3WOrJEmdTCxW0PDC4X2d
g2QoD6hmrgsy2srdB8Mz8AiivN5sm37iPYmK+x+nxPCnkFiR+MCqbIm5I/oBm/rW92EprHGJkmpM
09hqMumHW1kqFTWd5DNYuy77at0RND201ME5Mdmwzw6VDnvJwhyhRTeaOFDDzpm354SAO3ixpKFp
EwOh4gwb1aezTeXXWDr9iIFCDR4D2F4sx6wOlvdl6W+XftXo/Ij6aRtX3xWY/PgrpcHPX9OvWWXq
fTPPdKOpc4M+9AUfyy7YxJo+2TC2FoxyBS6DYWwU1RU0Z0H4v4eWwSnBPJJfGe2hK2ThnJCa0qfV
Mo3Hxq87ivuuk82O1eryLJ2CrcGJwcKbx4e5XGurK32yA3l+w5HmW4eGqkYzHh3HUndYjvx7t+rw
MI4jZPNOBdZldgvUf3dd6wxunFt+pmVZvZvYamRoNUPNnyWRoHm0WX/8do2RW5NMBR9JKtGroC3B
JhYV1Zjbl9r2jYBL0cf/4ECrPhsjunFkpKoLEBHWtjxsulUs1nmzBKPSFGsbsemOz45xB12mkBMz
KatNH0wxdFgiZ6nfSs/qCT7mQ6bBzruPfEHrBs5uYKIj3aco+F1sykGL5UOKwVO4P2uRbk0cdPb6
t6oZQoWVstqXfu08PHyCNOBwqujIaL+5qK2hys2oUQ6Sb7ZMvopTlvEEhQzhGZFEDeFwN20vv1J8
o0QJOfe/Uq/kmGc2tGEvWXmN98o2brEijqtop307edcEz6JV5flqnA3bxhnkNMpQkWStVEf1KKRG
D5Flsl/0hFNCBNjgHIHcf9dJ5fCytCYSNq5mq49HYfN54E6nvhXD6vfHkrWXdN9RvLfhLEcxMd3w
bpsinc3oyA8MmoF8yl0rDvSMk6GevdB05/1MKNuI5sScbDf6PiJ64tI8RG7hDfOu89I+j9x8nn61
k3a+Bvzvwfm2idRGguf7e2VOq6hJczN4Fq6236uxzP+ifOKoy9aAWUWGqZmizr+ZUWsTHBsE27lC
KilzcaySUuiYHha7DlFE+nWVrXSY/U3WSOvTlSYToYV5iKy34UApStIPRUWhwkxt2x/drrmzIzPY
+0TidYdd6yieHjHn8uAxzsmONvbXOUZOmLc9T2n2pn3fYfvBz6eXoGZxDhsoAjfDU984FIzvHmq3
yvNozTJv/Y+j81qOFAmi6BcRgSvMa9PeqSW17AshN3gPRcHX72FfdndiZrQSDUXmzXNvrnPefF+z
kdpxEDd8RBuPREifY68W17pVw3SgqeXylflChodqSI8dP/t8HNJ2yBkHG2AbcDLzvTMR6HdTqC2z
Xb1RRZD63V6U8FJ7w21MxrcGoXRH05vKj7TJnJht7D3v6Lif+dQdexzcQFi18cxSKTMG3pSM9Dmt
LW89qM6BybE7rAKoCwydMlsiFPvDVP6YeWwDrFsshubFbGXfyLXxV4buCxaG+m+uiwKIEoDTaqNj
2A2jCFC3W5yiuT1gBQrbfjiDB7EXtZwGcR+6srLJ0KJ127bgPO0DM8gartSl/lj5svYEDnVNLxn0
2H5B04Erw640zm4j7tB5BUABspPSi3aT9JaZwY3qlhH0Grt94NAsHVmLr/BUeSwxYyHjwPFOCcNe
C9lwuJhOUd9Dx+oOhlcxERu5tl9+W07XJtPqr9kXaRtMk63MIB8yoeAFJOKSNzGCQZYI4Wq1yjbm
VUUyWLm2apGrdQ2VHq+kVZdsAy90w7kKozXhVXJHix7DZV/oqkpNe4cWCMYS6Vbtn+RkwDY2tfCr
m5BFuEqtHvhzGLgA5Wm02wt7X4/9VMBnLgKmD7G0lFUx8mJ7iufxy53z32zgbdEvqH5Y5ExmLecG
zA7xkOY/lTY9ayk1lUw40rzGZCol50864xuv+UARujQkZblmcrbNzQmlr4Dt6eYLjeiZydNhNswT
o/mdrTsOWln6y3bQy9gbhyIa9/iAdiHjX3BDgx40+/a0fvnwbAJbTR6X/gt6Hl6igLxQTN5dcxoZ
gfawXzpLMtPkUify3ozpZbTKD8rbm8du4a0/8khkme1uO5gjME8I5+zKUPmud9ZGQwwxRM/aG+vq
UHEwwiMgfSHrFPdShBFHt5qjhWIQMBTrtnJ0TjrHZsCQ8domhI2WhFIHVsE2rzqpniE8rm1v3Md4
2KXx2K8ZqNHTTl6/x8c0rcxuPlpx/NGn7ode5levKVkhUl1LbXLYe5N/oBLtQyOnowiR18LhhTdK
uoYJUAGbB9ZtPaxp6kCoVdtQDhQ3MykocgaCEbtJHkx49oys9d6DUPbqw5j5d/R91Evf37JveR+3
1ZNRTypwdeO0nEf4k6KnWbrVKmLDbRCbdNpZitbaDNrGsuaCwi2hpOClY4n+kVVURxadWCx1rf8K
yzhwh/9FQr5Jhy0DWQIoApzEMJo1cFX7anJtB9bYmYIhRwGNVmeHEvzTnvTX5XaEfek3XMvn0eWb
bCzVBxYjl3XUQgRFoOJtZjwvtpQ2898t+sptn1bfCbcH+EW2nQb+7Dw0B0LnN1HLtI6Auu0YEzFb
hclvzEobey4ueCvBtrSXOJl+csM6enyCtLw+Jy212Cp2nRO2i6ukJRU1Udypq/+buqlgVZKxU7R0
wdRo7XrUFhhMvwtQtsjSmXf3w3WGT61zj12tdveZukyehirfuhnYM13T0VYjJTE3qIOYUA/WN1tE
0Arr4gWw5Q3WuNo1mvbcd5glFrNU0KW0C0zO4fN6eQ4TkESz0obASca3IU1vSe6h6xqQTGYr9+xt
3iUk5XDgLeRttLGANRdJRxmmYJ4vnGKvY/7xgPbIG0KnkNkf9TVwBJx399GKkQrEhIJRk9gnrXia
VX4MPfdWuuLV9/pTy/uGEX/9kLNQgmJ0fs694pEFUidbwvCEjimAyMcjn9pr3DN0N6b01BUg6WD/
U9J/RIOYVq67mMtE/bTcENSI996gP4qGbudk2sC8M0SNq4cOOj67V2VUbUO7O/UDD2AuXbVClN1Q
psarwrB2Ya+eHeYNB06KuxL2Q54RhDHF5SrT5L/lssCXo+ku21ZpoE/lKLdMqq+oWM+2Hj+Zo3x3
SWmoGPxUU/XRDs2FCJwjlpnABzVYa3L+x8zikFn241j3wybOs+M4jPouKSVeRhSpiRFYZ2SfZW/+
9VrKN45XMs6jvTFYt8z2v8nMWDNyhVBKPqzZeB3s8dyika/rWl7I73i3BJiySLd93v3EYJvLZQ2T
6KByTwtguWIQ5/5DWsWTy3SNRcpsU7AzkDeP1rUr/uWCcYU5Ri/6IoIasbyyPHLrOOrkDNRYYbl1
E/ljypCijJC2TVMgQksPsQr/BwGgzmFQ0zJruU6LwEH9cR/K5CFJu7VOo72x6npczXN0GVSZbEx7
vkYIqV2HcTJqP0pcgOWk3hI5P2YiLXgTLKoA4HBm7rUkfeq1iT0DPJaDivdx4Z4olZcQEUJ1o9H/
HVLt5GvFBWSs3SAxHXAEMNvF3v3t5yFN6qS6v2hkZbuRRvnBj1Wx1qVvbWyLFxiF7wssb2DX6YlN
Ty/eMjmo0pPpV6fY7L7cOP3XxObGbszN8g35KLW50PYwuvPKNisqXHHNczcoeNpV41805mViAlE0
8vJDB92px/i5kM6lbpxNK6LnyijubLI64hU92Ma4LRumKdlSthJZrqp5m6QCY3ee7RUWJ1lJ1Fxc
DSvTaT7SLAW3Sc8mv+PWtM6cG69eRUQb/6cVpqTjVBl/dsiDJOptl+lnUVZrWcUQQ/0BaY5qLqJP
b7qvJJc4A0S0KqZ61/ITignx3KRmH0KeB8atmC+q/WDJM1vrHusGbNP308+2b/8xBHuqeQ1gp35h
yajYdb1jI9yKtVtxW9IT0a2V5zh2i02OMLACP7SDLkICc/zwDU8Xic4aEyB0iLwPMc/wPPTtEeNR
svXmMqOnbY61HqPo5sIEmfFx6BinqatuIb1TrCXvmC7OoEIM3pR3c6bJWCPYbtuSQXURYYRw5SH1
1UbLxhtBfLekFjBG/TH1nTNcIlpJFP2rWWaBzz59MSf/h+jy7dxQJ2B7qGpxSeqc4xvrZG1D/iAl
lpgIJq96dFrrdZjEX2n7z6lHWV/w8S/P31hYO5snx5XjsWiqEzE0gci1C2G2u77wT+HY4fPrG2RM
J883fJ1iVUggUjMWD4nBTyuqsVhj+Gn3fZa+WyYUgIiZlUWdPW46Ve0M0iq2FusWN5Zsnmlm94bW
clq5JdIpsHw4PuYhebBy2HcGYBBJ8u1UXrHRfOSDd1BV8+xPvIkHC33ZH947x/+nGUJtcKo+5XZ4
8ER5MTxOidBHEtWm+JGiLKDMYiuKfKZJX9u2Vq0TCIbntmFKUmGwXLD+5cSoo11n5ju3yTbLr8Pa
uUZGEX7GsVPtI244x/FOmLJ2HEFnZdRMRqqXdKT65Ep5LMtp4/ahqvTDYHnPtomt3rV2U2KvLW+6
5WJ4EDVnDiramPaPtD7vfl98d4l+S+zu0rTYVd0iC4iS3Fbj9JRym2ncLb639FV8mpRcvyqL952G
/cjOCtKCnFQdgRP/JBgFDrRdPZrLWdOkn4apXmrkynWDRwK8mEqpcqMHTYX3mmKlzh0/qLIy2Rp+
sUY+zj9KyCxLTH+uXviBm8R/pDSeud/PAxrINWLL9WliPdanGtBBXfnUt/IWxj42Zb1+bfL6VaVa
uCljjM0yvphUz4U/ndBf0crqc+bUWB+97AyrsUl7PCk9smac4quHXdA8KivPnXh6C22nF8WuwIVb
DCkiNiu/xprGTPpoQooaoNjFJRw3n1Q+FFtlR2ddZDwhxGR1yWNFXYTzK9750sYwrdwjq7ymQOu7
XabGjZ0AS9HSXQfd2RG/ekkj+U+nAqP5HOOVpuVQXxl+C/XBRrNiYzVut+mNuMFs4/6A5F2K3PvO
Q3cX+zMrSMmrrpqtyZxsRd/DWaxWetuv+4Xynulpilj/nEU7bWODmXxh3Sx6kNAzPuZeP8pO2xZa
/zSn1jodUqoS3T6UofGYOhxIeZj+JhJxotAe/WKmR6niB0awe9kPR7MWHy6fbdBZgpjLaKslzmb5
03XElLdKrzEIGRhiyqA3XI99AWMxbZwi24yyiFZa5G5izItj0a7RcCATqRBzqS4DaP5gF8e5kC+N
3aYIgOFtQtYq+3cvyj/Dqb9RxKcL9bATjDsgqZAY5/Acp+Of14n9yOEupvGsgxOBv/blMVWeD7sn
drqmPzW8TKH6H6a52TpegX7mYowvy6fOiN50cCt8wq2AhOZedIM2TnbLkze32laruLnxDK/TKNsR
Ww301tU7DB6Pod8EQiUBwPvG6j2QaO8RYftzTrRnlw5N0uvynWzsKcTpjtBQyWwL0bexWpII9Nc5
NoOEISbyhb6rUg2wu9yPS93rc+5afQ524z/hvwhcBdkopGVvRJJdpryGiWggCpGmzYxfVPN7Gjbr
zGt2E6EQc4OlaRb4omoeT0wjvz73YU4FXAxGDuOI8lxC/+MYy+L2jQGiFtCxA3bWdFggcjJeyClf
u/mqOcmqDEZBg1K582uhYfYq7atHZe4k3Q7T/LPSo21oNnzOs/8Xato9NYEmQJDsEpnPUc99Vu0s
odao0mstNzejoe9a19uwyntNRFSgBqhWKvB1JJM9wR3nztSDJgrPhFtf27rbRSHKbFIdqbCvjVUA
6/jH5aaFxEGEl4821WTd9jsr6TBNqU3XmxNT/2gnu/FlSuUe0r+B/BoCNeUnjMALS4DBeQQStTYq
TvatqO8+Ru5pdo68vde+Q/OD7QiDQnxQpo1D1WM3meKJF+qpMcwg4jMSfcUpEG9cQPIa+XF0h2Q1
cjQkvNWbGvlRVJ0TjDlG41R7WF5pQnn6Sln1ennjqMFa51333OrzjvUGdzGnd1SgdGsZFvozOSlo
UclxEvoawNzHNFde/VwSKNCZb4vjNVTunaCkPXlGu3ZmrplwRvICMzaQXqQcWLQKi6uqH40A1SZd
+aMiv2x6MGR4StrxHvbRBfFgDPQ4+yBv6aNjDu469a0SzmuVdQpXnzQCbm25MsfhYLrRyWWQKHgX
Mc87Z9HwwHvprc79a9o6mzEut77hviNRn2fdPCKjfutFth9FOy807W6mkA1b689LQ1TMoXtIYrkN
oU+7gVh2MIQmaAtc5GjDAzdeufDpy+HZdNySo8Qrhgxa4l4OzaUayYPlCyozrXkUKWWR5F6oKBbu
qA/GsjiHPutOeh89YUDBs9cpVWbADq6D2eeojzbMre5ek7nelI2AjeR5Nnk8TRoeg3Wjmn5nxUW1
oqAaAl/dFsHA9fGAF/NTNFZrL35cLgV22hEwQXswZbTFFTIAjOA3EP1nFZJzh7lA6Jzz7AD47UR1
SJruNDbO1rUcSuF55RnyHnqMPayaQYaBx9ru9x2aDkkLEG/RBs/QK4edmxr3qcfYZPYHr9FPfuXg
QrOctW6Ge/TwnIEkhsIudnpqQF6HU7j1tBk+yjlP9Ox9dWEOnhGkNJ6ZMewJqxjAtMYPxwpfGr/a
4XsgyyHdmYn8ghaAa2kDLYt2RVatjMT5rswlXulnqSZEKvCeePHR46jjxryJ4oY8z6CY0PJC9nvG
xmiaHF78/hLKVyx/iV9T2msrDSsjOyKpvutNOM232va81QjPWS8CpT6qtZsV/2q33ahuBgDMnbWp
vSaQ8+dEFj+yIGZF+e5G6/C59m8TSmphy/QYCSujZHX2tE9RYM2PNhfFq+J202Uj/E81LvtpWizO
ZIJUfmB0mr5q0+ylmXCxa68VGBG6jwtgiPgDXPgEzbzNavVVuDFdPHjJKhI+okXqXmKLW7Ksjr3V
nPD5rRo7erT5objhj2ULwiX9FqUo32TcxfCBfz2XS6Bc2cAqsrXf24HHqtTrjYjK08zRxLV+0PMY
cTf/ojh+JWTSh401v3QKojbfaHhX6kjDCqyfeP3uYh7l2oe5rIs+MKwRmRwOiw/LroxjmNiw9MMt
btNtN4uNp9mb5Wmz9J7QmPZcOuWDH5Wfeot7avmLaa+NNLm/XJjvULhnFqIeNL97INKDqZ+5iQiO
iERLfVhv8FsEpvROGpxKNJqnusyPyfzFjbD0WB/Lu6+MnX1b6k+E5z67pr1KmMMviRckia+GxiTT
S66TZiaXs025NVT6qmp5aBZgPQb5BRU44tvug7SeOPHRxhajfe7Bqjn/v0KXEzRXdRO4CGtFwWvT
1I+KnjVox6RYJXr9pXLWQhcWmUcMXVcWn1vlld9Z6f4rPNzIKQMg4Ga2d4Uxw2RoXXifWQ+rrVUr
cbLgnXdlNQEPO1B5Cm8E71XrWa+mS5t30CheYW3yRi9fNWd8oojp1viRtqNA37IYWjMlnbtdBwyD
13Xam7PGOtm+pp0mfHGSBn29pkNqziAkTCERqRz7YET+1wJsi1TV+7xW5Q6V6LVNuw8Ith1kMAWQ
zh7UKNATmpxixq2Dq8QqAM6WHXpB6U9LYghkWQdWlSTNpRO5CBqLjJJREYqSDw82Bc04yuc+6RB1
FOXG7N+nsnnJTDTvrtpjQvyxWOpbCLFlhk1qE4u75RB/F/G8bXNKzFw/S7yNQaizkl0m40VAwHqm
9lRgegpUad8VB/9EM9/kFd0bQx6MRCX3d7X3dJTmwhCs1KVT9bWm/eHrk2HDwUHBjoWCROeDj0tI
0T+sUgob/CVPZJF+KQxWFDbWlQG6tkokaURT/CstdGcj+ZZ5+Ta5PQkOZrdPjPaxiHH6d+7dsGIB
uxvtoZYpC1nDg+yWn6upA7Ju5wcBcTjPzrNpi0eFx2Sl1x4YRU9diP0LfpcbEHcpT1mfn1Kvfssq
TRxKbXhvCuzs/Uirg9HhbHBOrBwnJYdaD7x52Cmt2mq9d1f58NSkxdUczPfSjV5C7GUM8BwyeDI8
tI1M/1JHfZrcjb6I/zTpbJY+hdc3akC8pld/qLqZog97tenekIcTbBA9mBIVGYJxVnbuqrM9+tnB
/C7wLeRmfRqtBMKdd6gFe1TGwxmycFd4zkfn5PgkK6DWwcabb9LSpDX/5pse631Tl4QbDSlRROZy
8s/PKKVyjWj4pvtTt3U7Zuet2srGNC7VjE3YajHnOVHIbHMClam68jzIdDiEVe6vlpOpLuGSre7u
sItilUWluxIYtdfQjiH/y/CB3gO6NKPU0ii7yB8GAdL1NQpKupld7RLy5p0iY+3Mcb1JxQxzxmXp
nc4GoVHpyWZZEaGA4GG2P6enhoWSq8kZsYnq9gcdAsKTlvzqeX7CcH6K0uRTV96WUfvZqFHG+qrZ
J54NWhm92QPUra952Jsz8wHv8w6bmM+Yy30Pff9g5TO0TKJo8KeHskPjxnDi987dVgXhaNqPzgPG
mHZvSfmyLKtSHPWRWoLujXlTVMlmaPUGHL0+uGZxrEfM7jGhQiiSO9PTb25fPUNsv9Y2mjzulEsY
9X9ekh0nhazKn3ixcutsEvBSUsfQB0WEtvhMcUJ1stEDJndGviW0R5IrkMY5kqnvrufesoMx6teL
yigm7xa2OjV9X7Ub0LBfp5WUrCUQKtzzzZ3Le9r3X2IWElAHJ4FsEXiq4Y+ec0eMxKZPjf1ShvRu
+M3dsomFOClNC0w1ks243Fe+8L9Sj/dTET0X6Bmmnx9yJzv4VXgcTbx2RKxBGh+NwTmwq/7KrnXO
kVkQd8KUYrIiQojzIB3qezuP5G65Z5LKosDJvIFKcuwCzS1uRdzA+Kb9Hf8yIuhY7qI61YBle9gi
WEfa+/Rnaf6c2n3qkVziXN2dka/P+QQh8OemIJIOUCbDfTplonl4wI8EBkHi+M49qplIztZF2OOp
nOwHVbuPhpk/dN5wHyP/PeyUpBlrz0lD6bRcXnNhWST1duwVVwI4D8t3T0hFtEpMUq2WNCh0Q2to
1h1TtGUXUQzVZfCJVmp+7uP6agzEyZHPFNKPKC/ZMmsqNvPoH6j0Hquk+iA4+BIZMIZaq/9fXJL7
ECR981B6zX7pjyaqdJvZtwjru14Dl4q6uIbWtCfu6zi61dluEDqpxjvfPPPMl1fTQrBr6zne6S3s
eGfwNIdEuG1se6iZ6jTZ2mjb8sGDjd63iSSph22tG9BM80FFQ7Sr9DQ+qzB1n0xilGBzjfk1bamQ
MYzpB6nwdG89Q4t+iB3AWFcJL1s3avTeYpwn3CzRUF5LxWFDbPpBDBURSnLSyWfyl26HTZtAzrI2
3h1O+JUjxXWwTOLUFqLSVH9xBdJT81JYZABNbyEQqU1mglF46pl+m5xgeqT+fG9CRu5+nT48hr7m
XjDvMxEDmFmnIWalQQ3P5NouhZ71ZYfh81iQGFY1MQdVPtnHPOmTf40/wn5QMgTLOM3R9RCUndnI
PNI9rChVx72C+mBqE38D4MqTRVDqqqT5n+3i1PgEDyVdtNMmYrQGmuzld6Kuf+cHZiCee8c8C38Q
O9790d5XKK1k3NXaqhopjIowuvg6QQdV/pGOCUY5rw5XJuFKcqi/fNc+JR33ML4QoNR4em1UL7eT
Nn32Kt8Tf3diKPHgwrLHtvcnvfojr8YHYvr+Fqlb+PIVvzyVYk1Mgexe4DuiPdUdRWfPPDRW8Rum
/FfAQeLs7AJWOSPlbOx+Ql50VsfIJRLdD4ZIJoPIdaXxjA//MLbOFZsQZFq7xXR/hhAa/n+lE0Z0
j5PwMlaEsrbJqM6+Xe/Z3UATncrHyFdnHU02q4dPfVBfHFXe1umSG9DBOYSEiq3FHDCtq2a6LHsC
Ajikb1OmT6J3ATgmsyOAx92AFTyGmj7sEFI/xtk6ET6CiREH0LqzxmRNiNGmn3nR42j8FEV66cEq
AmklDPoG/wZJ/xilgon9mJUEI8qjE09QCSQNrFNNfqgQU1vq+b8lCxeZ7TcLAk7R5rvtc977Jc9C
boAE0ljXbkeCYN/goeXYXjkw6BubpTrAITWKh9MMTxRmxk7z+kdbUAmEBuGURB7wiVokeUhb3Cap
MxCg4gU0PdZ5/qa0iPjAOWKrnJu356rCuGNN5mJP7yfEL+NfWHef3Wx6j2NaXHC5ekdnWho62N+g
a1ioUIiKESYj5ZU/j4ryZuxoP91D29okadTFc5G13xJsDaL1Cql4QdrPcbmC1Nkz88MYVHodzUV9
0MZs+DH1Wd85c+TthlI3foeoLfwVy6+5aKZCyvBaRg05SGzV+MUtcQp9x36k96oi0g7Bl6o3I6yn
IsR1VVgZ69nmklCeMFrLTBg7NzNfDbrfV33iNtSwoMSOcR+M/q9A1OXMK6Nr1WEAqUrtxZKW/s+N
puLHgiSANCHhnpC0ieXSVKZ7V1cUQJ7zFCuOy3FgR4yIjekgSR5a8Xs4ubSOwJ8sfLSKlDQfld1N
ZmGUjOW4Foy64kkys5ks5GGNz2qYi+GcoNHcB8dTW690vLOeY3yOrKmh/BXH2c7pnoaeLFGP6e0l
a7zHRhrEOqRQ3GaVY1oWSUgeZWmEwFTNJckolOfBJh5vrsIrD0vG8Hl6Lidq9ahVv8g8zE7Gyn/G
H85sqvWxPWRj5fyRgf/ay/aG4fFWAz8Q6pTDQ0jio3TFqMPvk5ewiUgJ6ak1ut4uNj5Z5CQcoSAQ
Ajzu+qR06Sj950QHRu9cGV0qWX3mnfXP8jyyWYca1F43u1Xh1s2zlQ4fCkjDsaP9YMwFpwcFPV35
KWMX9mqskoexwnIvR8zleGaLbW9HhGg5HbOMzGmDUSmzJiKMv1EZHTRZJA6owrcxEjYIdXm3ctaA
shZkfsR+VIPzx9mFMbx16kbTevdd6KPYrD/AU+xNpNSvkxHallB/ZBPTOTWV2cc0TC+mOdxcl+wo
p83q97ZIq3NjwWtXfsSIrWSOmTUnE1T+gJJ2M3sv3YW1dWIzVRdyluPTaAa4HFYiZlCsQBvCnHKC
b+fmqJc9gLfWnAc3FUyZxJeiq7oKPb1qHri1FuW7GpxthYXzXz80f4bsdqR71OSZ5TczT2j/DMJj
1e/M0UAvMtJ6Ei3Ge2klmMpFQ/oc5d1D15o3lfMSEQOqBhbHKvCd8tOKaXPtvn+Mm57stvKvj/Q/
4E1vg4JDGJzQfot2ftTy9FLnpIYs/1EkJbUg5RzxQY/UPTDBroVdgoPaEUuGgdnxZDjlwgERqUa9
8ekXPeLispPVzft5TdJNc7LiRKw9fFZNOu37CJqLWEW8KGFP8bevomqnq9YtQCv8p8RvkwMaU7xo
snng+p7x5Xuz9thBsB3dyYvdNbGUcx80ipOKfhrkjpSZdq1Dgp8KDSPPFPtJ4EFWnMoyZzqgbKfH
YipZXZHgL+oczTpbEWG4u3mM6sexSfPPvNUNJm4AnEyDdVfP+HoTlivf0PDDM/Eq33XNyY+pWak/
MrZw6/Yo+i7NLwFpTzY7Nu9WASs6N8DQrW9kt7GrZcPJ75Mda/Y6zrZwYJrmJM6xtVz9VcpJAsXj
pOdjVsMR2Lvc9VOonzLLSx5kFJGH0ov5qU9+Q36aHOYnN7+E1PofoVrmOZ4ZlXABg950+BNMIGDh
6CbtqcE/vCx/giJMQIulHInvI5DnLV+MoPiVyBO8ooTQMxmjFAdUgWwTmQ23b0FsD+/1KmHzdKW9
CNlh185kDn9WatFWxmE1b+Dgx7cK6a2EyA9k7nO+EDjl/FO17l1j1WNohPny/unkSlUBoZX5KuUY
Ifo3GbtLl/cDSSGhHpF5gyiiFQCzTuvXX7JBnzMiumqXhKZbD2EAISb0t2rSVISuZ+unLpT5i562
jGpiMYXMTEeoN9yXIXEKrHx4q6dEP8QKO2Q1y7nGHa77+5StAQfSE+RekAiPpGsawElG6K8xN3pH
0p8VoS3sMI7khNetj92/YexYva2xPMblvaeZ/5yu4XhOsgpn20hT15M8nZmJemLuirmgxvw7TRi+
NAgoxloYGJ7iHDli0nxkAiHcRxhHalPPiG1SOrGztV08U8obFWC6W/kmYJT+R3QiHgwmfgLNqubN
ZOEFONkogCnNOubOsXP7h4yhe1XJelsWwCH1OE9HSf7piqvqP81zCNjKubzH3O5+jrUKHwZ/rA4F
2lcQhh2vd2uo1dEc5+io46r7tscIpcAq1X7WCzdwZ4kdmhXhT1PqJBccr/PRxA92ssopIWGun+Ig
M2NUarDKd2y7ZG0b5m9fw2mu27Ix97kfDhgUXEKUU00DGJuycMlD697xKaIHWnSRQe/a6davx+wS
cxddMAyGtFheZW/dAuZSYktHMfeL6SIsh3Ail8L9aNmYyR/nfCKhP66Hhihey/6Wc6cdqqnxn1jk
JrdcjJBwpt4RB2+YgGTCykiOQjCPDEIsZeSAF2MOd5rl6ZfUyglrEkmAgRrrmB2/UmcIpSEB+OY8
wCWApG1j2LercAveDwmC5EtCL0kkpk7Opmdn/bcnG9r5QnepcdTkopPKUite6zDWvBWlFssRptSU
D94gk/AwFNBIkGXwTS2ZRljiQWUPfZnk6jo0SSiIpnRUjG/U9hkylaCmieYtBJJYUP92CtE0UR3Y
m8paJoPtMJyONPSphyrWa4F06pTpv7KwHec4SJmGy7OYbYSyjMTDQJt9ZxM2/qyuM9rGUwi2G5j6
pINURAlrxxJX1TudI3NdRx2Cc8jRVMtaPgkhndfC08qn0tOyu28hywBSlLtSSftTb3JrVadpumNx
r7oK8p03kUSTKgWzXStS1C3clM77SL7evZgJsJNzSFaMbNyvCvw5WpVDVwsiOWar3/W8GAlTMLx0
nVpNuxEeHWpYp0344IquOEs9Jmek820yeRt3CmAelr0HfopnBWd9DzrGgaZmdJvKE/WbaTnFPafx
wWxfYj2TBj4QrAFnpfk6lCK5MW0zlRtzwG2Bg88hIkX2xwGMnSwwffghscb7q3S7fCTBljQPS9oX
y8fNlzdDtmLcZW1q19MDmRD76jRGs7PiUH/FlDLtuJhL/gcFflsAyAQhke4rfKXICanbcSj5f23o
k16KnroatDa79C1+z4eK7vVWOY6cNqlPNJgkNn1rRcK5mbUzvlOD5I++QVQ6Dmb5XEH4MQ928brG
FRjHFs9KnmxcMModmVnGZ8TZc4n+4+i8ttxUtij6RYwBFPFVQjm0Onf7hWG3fciZKqC+/k7u00k+
dktCVTusNVeNO9Fzm55JKvSiXw4aokiwxj9PDqj0wWSGnzKfpYhug4fhq/xmD4GBFd6qLpabec99
oaAmYY08iAmRBvMmiBcUBf2pyAznNZ1FfTEHs9w77Jc+2rLIUL1nsjo0GZMdxzD6q4GlrtiENa65
CW/8P883wv+kbCCb4J4Kr43bgN3HAB0pnxAqwQ++s2CrPSz4N8wB51QJtrCnYCjKaHRK8deXpvGC
lwGGe+7JKDMZlXpMOvxjkLQ4pV236ngescQ5mtbGlRQbexTXdgREDwFz14ljOiPe7Ew4KU6HRdNm
oLC3cfdGqbbgFZitOkx+Uv5kXEp7t+ewz+BcbT2/AVfmY3wwMJJCF617I4wGm80W9hURdQEqsjgt
2KHYDoONdQXjzY0E6zK5PV6+dPgSoWwe5uCn8hh47fJY0qU9FgplxjHIIepBomeNaCm4CXqKsXF6
UzMcwKhNuyZLsqc46+1/IDgwkuaZ8xKYOnkGDdBhyWzJ7px8g8mxnMejWnrgdTHdM6qOURkEJnh6
/CPEWFT7jqbYQd0o/TM6xPqq/YGpb+uBQs8Jd/W7ZTyPbkbrJljGZa7zZymm8QSVi3LcZdlIzox7
dJyR/XALRbXIdXkwJlCnHkvMR7nge9tysa9+xTl87ZrwV44md9WcmK85MxVQGLVmx6BmN8oGw7t3
OUZ+PmRAL1LbkchjH52s+ufIsDwrwzKv6HHNr3zx4T/SglL31TldwSbDzL33SqOLbLcKoyxZ9/1T
4r0vsSffnEm/i8osbj1puWy5/HI3uHnApAjiaJT2wfAW5gH7nqCRaQQlcHqqZwPrjnVZaxXGotPX
GLKktSckDBbdSN4DqiM8YDFWAA72rNl8qbMPYQa7Htx9WLcgwGMQf85P1/R0XAHKvSoOqKTXDXee
fjhGzkBSIHLPeda4uJLG3HtaYt/3Je1sHTF/xNqTOF3Ec7VHKsnqLxT8UcyMnUF+2Sz3eVThMw7F
7zyZf0kiHhZ3sjauNjcGVQI5XCi2sGwq091qAX5Lemak0v6RJtnVZfOEPJo75hX/CNg0a8v3bWv7
/jEsurNvDM9jH/N2wSBZDLrBfl8M3Z82TB6CLdMiBrxkwbYcm59M4LZq01+xE5C0oHSU4s/gqKJ5
isku8ICh4NGMBnrTqgEeXc726zKwGo9nC4ta8sqm7aiLsOZmJICim08NYRHSShG8651JWkXCQ1m6
F3y+e5VkF3NeLrrkCoCujg/x0Qe3OSMvQf2pgVrrOX1YVocKp7+a8lNWn7QolzILozxjB1r5Zy0Q
FeYVo3ggfUh2GQR3clmlxNObMS80Gk1n75d8wMkCqnWje7c/9W7gPNEUlNCPExlsl0a011mTBlKw
bVMUkWhiZZIGT7ruGMwklVPuE9uw9kSr6ohZFLC2wbf+uq7TPHKLqtZs1rIU4+hGJXAwxnrMLySj
E+YAtBUbMDwL8Ff4pPusWx6g6/Jj4AYD9p48fmk9s6Mry5A2FS0YCyEXpKJ8szft0A5flUtMw0i1
e7KrcbmVUzP+9hzGxaUo9LP2jAbUtOtA/jcZrSyG2d0Tt2qvikSl5xl0Faq2kUnNWCPQFl5TvCN9
B6Tlaf2eOo1EdzV3T4ny8gPGunhvGEZ3HIFgbMoaImG/EiBaV9jIYev8X1aV456567INBjLn8hGQ
OzHSXGEC56lG+eCAh5X+hp3aL9NXHLJQuou9MWiUHioezHNBwscO0JvYk0W1BgaI5hS0csQQ2VsH
mLAGQzvcSKkDSy+F9X7xAuBCnl+55z6pExMrOYzy3PXDY1qW1b4WDL3lFLYv7uTNfDvyxP0F2YCQ
ELsqnV/M2a0IHFnCQhbEnXacf+3kqiOgkmDL/BuzR+WhtwnriXt7bKIJBiXUE99jqDJjCUSrigzT
T/dDnrCYbNjEHVzwqxvKKkglTj1uDF9+K5u5k4HjbRdkDc5vcCaU+DxZcDoNa8vuN93LKgckWeHr
zGtmoKUhJ5gTeNqauC9OgehhZJReQmGTZbNGtD5jZhgTrXfC9IcTRmn/RjaV95XLqvxd8/zvq5Et
aIag+2MKGG7xivVXDOYbD3QzQbLOlnantPGn6cuCk2P4saANRDk+bYDvNmqocnhUdWDt2h5BbNhY
3a412CkLaf1hSjhsUQkPOy386hSUHgKVvvWiALHrHRhufnRmkywRMzOxO1f1J5Yr8Ty2pCd7nLKn
sRSwoQ22V1WYxheTa/G3zM1uWy5IFlAmQ0YPcrdFCwwZOEFzsxncwbzEDqWekZXIp5a2fW5UaX/0
I9eFHSO3E5n512zb+sWFu0YeTOmT46HSbeM5JqN2U72xRRhOJotiMgNoPpVbNHvbdAz6BsBKftIi
gAxduZfLpCITm91V4GOMEonJUHGTXPD6I8cbsVZaFqiWLnWmG09zyXamIMcCC9J0HkRa/UDMqx6T
Et3WnhOPwsWND0Uq5xedFYBQpiSN5qZGSinQT1VBW29nh8pMpH29ixsyurXZm6/N3ObY82WnLjgs
EZrVWMNh5qmDHEgIGqUjdiphZ2tLa+E/sF/Xi6cfdlEYf8OhHA5T1o3XgTCYPTtK8x7nJfptuoML
gAMUOi7bg1CG8k4/57zZCIB3adqjaCz5MHpLJb+Mqq4/5jFRd0CO1kvTciv4QmCntbFP3MdFORF+
W+OljrsgckSKai8EkYfHBNeH21PetMZyEsxyI6vT83khHhyUK/IclYxfRTh2LkRfNi9ZgOCQTzJ2
dlZRKCx1hmo2xSKKuz2O1a2Mh3o9JZtD32arCsXqt2FMWk4VTNR52JqaF8HHepuWVP7rTZdnHRl4
9eGZjH9HNQKIQXaxxUlig9jUfQ+3yrTf2XCLfSLFb0ERdx4B+16w+eMMMoATGDXkQxBo5a42WsxI
Lk6cLAsoHapj08W0Keh9KStxSexi1e+ZKGEofkvGee8l9qUIlt+Lx8sSAYVs7fzkgfxweKPiRm4d
QDWQBHea3TZpXocuruD+uIf178Mg48voHTPvV9P7hKm23wxeGPEiN1k68x29R1TF4XZobnOjdi3g
AWT8fpGBxelwlSkmfsvN0BX0gjDCbMMQRlxm5kNgAjYLV58XMKcvZ74Y6mn9q1jQBGfopHNbyAPZ
pChTRXU2k+xddeWtTBBc2bb5nZANJGPnmnHDNJCBdM+M1EXZa5i7cpijAs7tJhH9teXIlqF6heSx
F2GN0jk56rR8XfgfikKeLYfqtRnCaTNgOO+yDHWAy4DA6B/o2fQMm2pyEQXFFxglWwYsW8rpe2bY
36bNmY/W18t7rCh4Y6l0OThJH+t+ik4wpiO0aDZ3uVXuYxCXkWE2r6xVWFlDc5AONKJbJ+TWzm7d
GBxAIzL1C19jIZE3Fyc7A4w/oKOBFT4MpPE1uPnWRyjD2GpV2R8DQmUUohZPYv2TKUD9obOdoR0z
MUC8IQtsYjqyXChbGnTiOHxM+uHBaGK/+WlUXA7VPbemneXEH7ZiE6OLo+GYx85MzkYWHrsZH8UI
zIeB9CvJPOrEX11ffpV8xhU/bayQ2hcZILz1uUuo/XLXhHUU4gryL86y7CkDEKz+jPGf1v5s9ByB
x0VPteqj8/+8+IFk6YqmkDQPE3gkmhTftjc8RaUL1Lefuos2maut4FVAh9iaYIFBxdiEDi8iybFO
qJ3GoLk+hpnpv875vC/ESwm3M+MJD6zhFCz576AyYWlTs04ciJ9L89tI+s1sfRVMKE0+XKJlrh7p
AuAKEc8mDHs4e1wjuYysexdVQYHl5EadJrKH4tmYa3HlT/L5r6OhN2GHmnlS+Hdt8hPQhU6Isv1w
B0p654F78NL8FuAnZ1oCCdmNTSaHcrUltvtQIpLIm+E9kOUrV9yukWrX4dDRSXMPVYfGouPhWJ33
QXHHUUWxXmzZ/I/5d2xY0dItJghPWokJ3tj4mKbsI50kcQziL0bFE1SPz6DNbc4Zk6ffj0w0RA0S
cL6wUyCOfimfV/1bOiFQ1WDoymafG/PBSgQaASJnZrEik4ztlAbfxdT9ajrjTVjLuJuk97E+kQwe
cXjySxdhPQlguDDWD6GXn00ZuKcOMVRfLq/Sfx3STxOKxCbFt2x146e1xm7OcN0SlGNPqlsRLEP1
ThYuyQAZWZvJyhzEhBhG2kNmN/mw5ZeWsxarzGwiTcXB4e9nvsbY4pdLNuFhJU6FAi2Mn6GaGhdn
sInlEeHTAEUocHIeqTwnR9t5H4rkvijUO9wC+zqvEN1W93Z9PjsjvtKHWVHtcMbOYsY0hgmpz91T
KMn8Hjrkqy79yvog2Np7KvX8Re7f0VkFPaUAxGCM3SoVKlegB8ofbJvr05Dn08FVUJFAfZZa3jrX
R0szsxltUbxHTZOiv+wr1kaVbH7JPrSfKZ+XY2p7NfbCbLiaiaqo3mjNrJCuIvGghofx60id1GrG
8yu8FM4GDhjE5mJquWEd6yMlb4YQUmksu9JOgOYBNycNEPl+48l3MDxXaN5nWyewRPuDXICRKHFG
vkWJFoxM3MqZeD9c1AyEGTvS5fDAq6cqKz+hp4GZz4Z6X+Wcg1VqUD93z+GC574CAhEJzDJbj73x
oU3cWz+sdXuKNoF3/C2R+AXI5aJuGbdZ0/yk1kxoBANAnj01hXveG4zJSh78EW2gXXnPhCbT10HI
JjcGkX2a5GesP6/EGGxI+XttEgKoSANAjfHPMtDPZ11x417BsGhfew/oNqAQmwWFh7qSTpnwA2bP
wYgET3tsDGhQpZsbWw9nOXk68zcb+T+eT1ZiDAKDuLtm3Abr7digWtyQS/NP8u0XLmO60FjtUhYK
7HBnzB0HhdrPyYScSHnMT9IPCATGdq5yHuj+O2bmDwLo3CyIMyUQvZ7zQBb+hcCDQ+Gk18SMn5js
vNBoMjoL7CaSRXJLZm8fdMOnznnH1DIihZmaXceJ0Zh1vsPS/AND5Mq+ItJ8hD35Jsx3zuU8MPu0
LxalNPShL1FQdlTmZQpJ3iMyjFkYViJyIFDa1tnNm9RnqE0ilEbBI0RKYF6hWjcYLeaS7cGKenFn
+AOcarNFEME8DMl2CMJXGxhynxOeGYZDsms4NeB4hNzo7Ux0k8Vgekle1xcBkn9VNE0/izAvtOY8
iiVEA0rb+US3CA6gCQ62ks+xmq8VP37dk5KEWjpKguk1G40X0DJZ5MQL3IaJOtZI7E3lAMYz8HWG
Dfr82mW+wpmXAHWmScZxXzNBC2NSJ3oEGcQSgZvPsdFuB+3giFdv0meKWnP4KAVEK/Se3II9E9BB
vtmNAjKX0HW0/Vvbgm3VifEWdAjKXJQSKpnIYCnUT+ax6TetcEd4HnkpHsTauOpuTEZBiy4Iars4
OziG9Uwu4Hu6cq+47g5pizi4srotFMuRTZS8CWTsnklD1PXTfgb1JQzjy5EL0vPRP5RcoSm9Ta+Y
Y9gCTXWXYOIYiofJLKbihMuJeCdy88AElbTR5p3V0dGR9U8QyItPH66scC31OALo38XWHfwC3aNz
4amtCPirHxVqju2kp+4W9JO9Ux0u98G2eiaDYtkFq9YwCJMvZSz3pQ5YS+l/rU1DOGtd3TtUgw71
YYErkqjDB1ntsEx6zF1cH62X/yZZYfglUXtfkmb57klUfTBh93FNWnfbGx951Xtnh4Cl7yqb4je7
dsA0hQnSzQTdDqBwXlFMgeTYKTSAGHWuDEa0jukjXsB2SzZzgYPxxUAaxHLZkhkC1TB4WRJyuDRG
np0fSGvTkTgGPZmOPIUC3t/cyuv2bFwaAO78HySxnksnB+XkkDgpOr6Y+lJaazALSrVNmOJqqhzW
oTVmmyBYiXeUbwyPOxtdIIjE9fZgm4cgBvCOssdtrCfQyEEFXMO074o12S7mEyGoc4ugZkdDmG6I
P2W14dVi7xThf0gu/W3iiJqVwHJlPvGeaJMQI13zilw8IZAjvhrcA/0oPnoQCFkySBTm1d84m/5w
IKUPN7VfvC78IP/1hTn00fNssdchcGyVitc0tkADWFEXiucSMgsrjaPTheBKUe8uiArHJDY2JUlG
BxDwxq225YwPC821hSmAp1N12YPphoz6uUYnwbLBBolPDAsj4jA5aN52EaKhz1FrbV03+IV+/i1w
h+dq8T7X4W9CLGMFJR5rNgzPvCpuFcPzLtPnjJ/NFdObypS5gQRCGIuZrfwJ67E4K/orHD/rIkwY
tiGlGicuvJy5qCjyA9ghpvA1nASFlyZACF832VnEglo8fWem4OGLXczdaAY+DKX6xV5cYBQGfIrR
lCw4AC/xwVavcMdrmFYzq+mGb2ufHuPZObVDRtsQLDtzdOodM+/nzOqe0SMHp1BNwF46sCVAUPiM
sp9Mx7/q0P3VBajFu+42tfXDmdU18VD4Oao8Jtp69QNb/haZ8wZJb7fqSN2gHU9MCukKgruqlpep
J8LWItNOLMafPh7UcyiCJJqM4t4W/bNf+iD3Dbom0ldy4zkvzWmTsYMNi5L+kwjLgwb77xjTvXDN
9jjYrLmy//+ihZhON8n7E0c3LUF29FSGNFki0BJ6aKKqC/LjLFcYd8metE3mHVEODI/kwIJ0xv5E
QLCUH36aDQASfbDr9Yc1hZ8IsXZLE783HZJBzvUPT1QPZADnIU1OMp9v6NYviw7vbAp+i4Yvh1TO
XlfLJ8KWPybjjT3b+TtDvQhrt8uuKoeGgygvKKxdAeJWO+45pasd0NZmNUUME3HWulsnFFDX6Eoz
sl3cdbRhCeutH6i3OhJRQx3VhRuuIdcHbPh1tHg5oWfkHNlugn7MZBeTaP8NE+N/vqCWF/GWJ+7s
l4jwodA9jNyjFTagBc6ss5jCpyAHTHar3lCwiXe+iHY6mzPbbR0U+zCllw7ljRndLSzSU2Br2nsE
wIlcoI85REAl6i9TGUgL2avjFBeEJb9SrEtR09df3Qz/iS6gqhpYKHbHNk+Aq+WKAIPxn9kQerUJ
S2/Zziba/dYFK+9VvnlMlpGABD26x9FZY+w9C+oNAVKIr8qagYJidl+G7Jqaxtjb+C/2rCMRFlHC
3hujNgGcxJDpvHidSwlzQf3ALjibzA5MbG3TKne87TWyoZP3/zY19wMWcKyvvuwCAG4Ccg5FRjjJ
Z2Rg1Z0te4Jlqq/6ve8lw1EVfo4XCgbfdooz80/vNljHZGp4D273+quuCx/xBao4SRI5YpoV0NQ0
ZB/njjts5yJ09pgjAakS4zLzuXAttNqBOR/HcosmG9WkKJhvuXC5PcuX5TZF5bIrQjO9p8NsMfkb
7Zcu641DKjOY4t7sn1wFQL5aqA9TFfjnKR5RDDVmeTXh/xw5bsQu9kK0Tko3B7Qd1Q4hq3vVtQGj
xBEUS9O6iTAA9RPx6u91nQJgd/p+iPjtWzJ7AxyMrp1diMqZIjI8GE8Ms4vpI22+2rHj7AO5TS0t
jbObLyQsj6RprPnMB7dPwD37AaAhT1YeO0utDobHuheAOYpDNtP7tE71oxn55kkjQREausbzKDiT
GN30PE/WuAthqe2qjs2Yspihs4VId7ZQpHEKDmoxgRax8tLDXuZ0oF76/Gnq1F8bbAFPV+4dvcSI
nWiAcPnqrQSFDurBxmByt5NLqS6tYwfXypgQXpRB/TTrej3GHYYaqQ5aIOegVje0KfnX7A3BgbNm
PCx5qHcSySbsfDZ9Vs5d6vdxeUjM8J/LfbQ6dmu+lj5sDvTgC/yQ9LfDbmLT9uJqxgIAGrssvk0N
S4g53hXrumsMaYDdU8XEzOC4gyB5q4LhZ6QjQhMQ/ieSFv6q1x+90Psep/w8TsU5E8SZMxTdC+Zo
YdVD5UyHB6qJnTuh0oVfQcajhaUmtrOvqh+dTR0PuwBEY2HYD0d2f7Xd43HG0bCZVnNiG68mGYh7
PMZ4RgD7maZ7KcDmIN/NCGiX3wKt8GroivpMO2dT+dR0Ur4vUs4okEmrMdJr468ZNy2rLt4LJKtR
ueDqXw0ZDdxe1Pdn+OJR7zqfc5dvJ0u/ZnYDcSA92ARadJJtrdu/QXf+J120UWlHCzquVUmVXL0l
vBYEhFqtcZvydYxYXYUVn4a2+ZMOU4d2sjovWf6Yc6aivfcCq+lpktb3oOcXqTzs/TSlBcFKY+ZN
G3cwfq/GFH/JXm2mQalongrtPPmti1am+B5x5o1GcHCG7m4zs+vAzpAVlV4XiEvcjdgFs3bbpd2z
64l7qyy863bxNRQsjgBAwTC8Mgt8M+EC+5Ptb+wyPWh3Ok8FDAFTNywXjf6U9OLFru29r4vb+s9u
Rj9pg74vpoRJ0nJLAoJTUFf/KeWwT/zpKTTNm9f2PAbtd7cyTsZq/ggqdW3CIVzjj0wg63V4YBvC
TGzEIyn1GZ3bGVEJy2b1C6fIvi6rExKbe+eZB4HceB+KivVz9YSs+8lmvOUhKkIrBj+nSfJnJ/Me
Q6cf1v+NL9OdxM7+MuQypNE1rpSjeIs75nD/Z3lkHTKiHhm/U3pv2iX3gy8euyfCB9k5oaeLu/E1
WQr/F8MXdlFpUd4mdFqBBOsWd9631Vgnu17AQ1lUKxscUsGbhy2HHw7Ctq68+8B6jsSRBM5bzr1n
1c3/31qJYNCxS2AjMKMm0ifTjBqnmhY2Y74GUjDCbROU3ZTWI3tXRuZWySo2ccJnmwka6ayEi/s5
QeEwYF2jxkKKqdarZuQuBiVKQmoPgkt5QXfAAGicfkEyeQWVSZS3F3Mcr0KW1hR7i/oDSnw0ZUSD
hWX1pRp/awfqUEIUWelZAd5bt/0zoZeD+QwxNxm366S5GAL7qmwTqj8BuetgoU/MYus6y3wYZ9AU
mGAzJpvKWXY1VMqeugbzJpEajHKBkEN9PbNi+A5nA04VTuS22HHB7HMB/DpGThOLs0VQO3v182gQ
PrI4YiMZ8pSsvi5dYu16lX6SIb1dwBxwJ3AlSLo+a40Sf5etDjBts5u13OLfzNMccxCPFhiysmI0
04i3ygJPWy31cbVDVLOHdD9dc0+6DE7DRDJQpSgfqKJoBIy12jTrb7vKHy6rYgyYbK9chIV9wZos
9qtbk+IN0uNZwbehqtZAc0uIGsLBZBS31x7bjJ6zH7epLuuMRC/2DbPI8/8XyeByd2Lwn8yQEO4E
W0qo+uyA6HqvY+7Ojqlmb+vIjNF6jxmdP6MhtwVxADBmG1uYExw7fg3LZee2+qmvFBzOcoaGuIqU
9b0RSYSq8JdG+yJKvOoVhgFFoVBWH7Uqz+vPlcYp+J8Phtc3rpAoKIv3GLF+MkPucgKqOFD+/Pvc
pTYwnUdRrSm/TPqD8BBU471Q9T2xA3pewBFGfjKbtVtddtxou87BzsrA6v9cGquIRtOnUicwF4FP
bF4La4S+YyQFgR19lGOF6ERIOC673zzNIlvHCCODY1L4R5dWKUEKTqjrqkf3ngNlnrsieG5da4+h
CLWrLbBFOONza5NXn1uXgdRQPaanMrbZuZFlCHh5ekLTAiuiDLZORZeYhstnns+Med3g4qMA2yyt
81Hj+9ksFbZJsWwt7NvrE4rfYCv5+SeQhWaD04YnO570rkw+Gi46Zbs7m68tjS6C4OqjdLCTFqhh
rL6EGB8cPCtwjsGYggF0ekQJGF9Syi+zFSegUI8UEOw0BN8KNRD97RsBUWvOPUcyyfGz9wnC+Mmr
2r9Q8DAW87ivX5XK9nCuE4sd47MhhUlVjX4ys/UcC/S+6o3qL642g1+LDyzP0MG2DOa9mWRJuJ0F
1YNwom5k7Ed+CaOZKvzbmwNb9uxfTaIkUzxvix//VJmgftntxxurBWHbusxmA/EsneHF6sWlx3PI
2ARte1+wwdfXsG+dfcZD0Y/NGyOzvRNSKekGc4eDXAgg2nYas8/AwY3lK/eMYgoMN0oKGo2WLmJ6
jx16VepFh6MHGMvYn9jE7c2p/kQEAcArJ/l4ivPfs5/xOI3knLGQ5HBHqd+V2SuMhGNFtCtwseA9
TrurRZhI4VcelPjxty8VZmao7jthJbzKuf43hItL/s6URrUocIdjTN9P4fTc1UxYKI/WK5Zvcfcb
+t7Vrpb3wvQegcvYlnlwCfOc99y1mvdwjK+Trr6la86b1QM8JykpIc5TyIBqDKyXYfAIkg+9UzvW
K5VpJqwdOZmhHoBsXpp++NswGDW4PTckVL82a/CkEdyr3D80mpu0Le1ntxufwjb9mpnBHj1k8w8m
FC4aX+iaocBC7jP2nDnxqo6FQ7XcjUmj1Yh9wTQZJVjd/E78/FB2LBqh3yIGxz/JRLiprVPYAVMP
6vB9RLS98fw1G2kw22c7yOJ7YuCRpOufb6qlgRorN7IREE3IXnjiaspKP44oIrYsrI+Nk6BEQdKh
GGEAw8hm5+ivZeDU1wlqS58dG2lMV2bj9qGc0vSF3Y+m3A/c4glUlcs0GfBS7Yvli8aWxI50TKZX
e7IZw6oK2knb5tA74PCyczUmkgTd4Wb2+rvzUKzOcyGgDHCHEUl14qEAYtR+UeTbbD9sYz9PzGAN
NmxBWBxSf/mWXYsMdpre2G+8G36agH6Bhqpo99rJp11MDHRA3r0kMXVjjPUf2/EjZQqGEMOTCjM2
qXgsBG01Y5x71na3diApwZP3kOHKhjLwaEv1jAK32UosDH4/1VGPpIKS5G8x4FmlwkMJ9TJW1dkA
9Y+9KPVeR8fgra7sRbxoNAUXpFvLSpty3tsEQnjP/OUoea3/nMZlrSXzkFU7akr0/i6iK/rMHHp0
5R5wq9e/AiIRPr2KioXRPO6tz6ZSGGmGlEFmSdQpxhvvb5ckLzWsAZCTfzxIYJXHpjebHwiMVqLU
fCMf9AN77wuhoy89hIAkJm3QaoInb7AsMgEkbT0w1ydmk9ZDLiQRZc2qbkOD200q4Ju1INvgN0Ob
f5LaOBLRyQiPcO0uH/ZWD+1foKpBq8GWK2yYTwzHQE+3jgLcoMuiDVT0rCx3CSPnCqoVtAoxnhxK
lcHuf7BlEGrTHhOjuE60+zT412AliDRooqqR+iaRUGUmRFjXqSsGti3USniE5qMbW/FLjJmJ3oJs
H6+5NLb2D0ub7wOFIK8MRR7ZZA+mrXseqyH9cTQh8vbSvdp59pz16ziEefJI8xI17FgR1AfND2fI
BxsPxEWW0JelR+qz1KXaAw2OLSql9pwNC9ClGkBiX54aNwwxMtQtmtneKD5W8AR7MBSTiufCzDM4
KZjX4BKjmnaAclPoZYrsGep/eIo7sSzfjttcOd6OIaHfMLlOvs4fqsz2uZRPOKciP7XVGWx2B90V
flBWuruckPkIKoqxYSSRct2zL6Grt2k5qCKO1sy6152Xx5Awc8pLBNqsV9jBDE6Cq1uhw7hl821y
muItrXN2V5760Yh8jsyj1olx82TG48ke+7/JkL0GHVUJsph9ici/4E8Onf6k/OqZhe5pqVATTKoY
fgXk6FE7QqWbWO0qO8LR8DQ4azRcxlQuuDZO/iWN5uZOGe+nt49L8eVWw+uy8n9ijnqQB1ExzU9O
YhzBOVzA0h38QV2GuTgy7H0bE5R60JxK2GorIXsaVtFoRsHccE6vY7omf6c7x+sVbHUFnmMk/c6i
KK/aNXeAXZqSwILGq26aXe8xoCv6d1JVIiv3/7OEi/RbX40Br1VWsE3LixotBkEWuBmJGSEto0oJ
xhi47YXJQ+BECtl5I1b+Tu3gd8XKiULW/ddZ47SmzxK4hMxpg3FvomENVodj6xNS1T0yfkLbQ9/r
o9WdZ4aqdT9tfEDE2gZLmwFWDUMY8bGcfrqufUIn5UUaA3I/TAeiHiiJ1tFWmyc7L6CGnSbeFWM6
gFf+XHUy8zLcW2estp037mYHTVCKQ3wjZvvYE7dRGMXR1Iwyu1XCoI/KxsHorgyTpMM3UQOca1nn
DpnBjkM4146HcmVmR4EJDSzEJ8Fmf7vA/K5Y54kpubBJO1grDr7ELXXAwUF2QwvgAogyASzrCeH1
iFWpPFHBDE/QsclE8+dglxNEiMNyI6QipygL/kPaQ42+pDhrO31VghFsLzr22qX1mOmZcj1M2GRB
ihSucUr9fn3jxVc3QmGxeHmp3E0OJCOg8bkLtcDWFEvx12JPd+HiMVp/Jo+Xqlt8+akBP8l+8BTL
DSItYEZViHGzGsAhMD034v5NE8p5sJMYFk4ysKeqeNuS+b8OT2Pfu4deklCHRQ8S9RFd8S41wz94
iD45uNHRKW7LFkFUGwD4SNS78K0nv5/fWzZX7jx/NQVXVx1+BhjPYMW/lj095ORQw9odlqkh7/RL
OoOyWaYRWY/u5I8JBPu7qkR4LpWd7K0l/O3Xw0+D8o+GiCNNyeKkneZChg9vRr7HTYsP1n+yeGWF
rR8L6LzcMJnJqp/11eRsQ+tB4yWvb2WXnhq/4CrSySMz+xlGvbysH+WCWqvW/w8H5+m1b22lDyFf
xtD0sQkNL4AD2XEZ+8Jcl2UiJrXufyydx1bjyhaGn0hrKYepc8bGgIGJFqFbOWc9/f12nzvqc8DY
slS1a4c/BPvZF2skRTWRXG0fKNa/Iyh2og2EL0U27oLOOtbYMelZtLZM5S0w4q1siMEDkEPUA41w
tvP5HZVfdlGnb73RA++iXSZZW6y6FBScS56RNcVjlOqiKlzODJw/lWjeMYgDWeuu6hYd1XuFBGyU
Ado8uxD/hwJDh9z4RFDtqPfmNe/2HVsn24PnBIiCRWwdLSHoLyvtPg5carSXRWxqgLPV6VIwwjD/
xuW9iaNjQgc0pg5NkGRx/ZIVBaKLz/YN5DMsneQDsC0sRj6ca8ghwfWXyN8JsN0lI4NfycjcuYDb
X+agyBLaLhGbxm6JcMxgLQALpNKEueTGZdY5Q1poeO1GU7K92UzrsvpIAI4PAAwc7W2wH435w+dp
ZbmZBlrDXCvblm41ig8gYei92CdcCNZmjHkwWAj+wkJS24lRk6E77RjRsrdUMBD9MlIz9O3uXLDt
XxqEJuCylHQiLRwEsUexgyVfhwuFkddRubX9b1A8EmT4+KdAx4c/nEcNECS8OBtFXed5yn+59BSg
FrNrVGxcweAsLW1czHzZicLYpSNa5ZvOaf4gG6/Df8z3GgQoWeAdVoBGEJxDqfqcfZ7HWwPh5KjC
P9O6hh6t++jHhDkGg4xgXXT7nDgm76gokLRq+yvwdx7011HfR4FDxRQCgqKw1e7chRHGeYgTVp+c
HZJE/jpg1WZEaH7BHUVFE3b7+5CPq7orcSb9MzMucTNnMSG1Zg8fHjPecSIg/ffAWDRqZm7loXQc
WSxJILfPM1lJZX9h0+lyI7K9BCH+oCL3V1ADk0cfxK+5Pv/hp3qlXwymAZ2Z7GYwa7rwtrBPd09D
8yuqUzZCNhbnvU2NNqE17BoYSUordjrInZHF5JUPDQAZAp7yOewGVm+GhDb4g0Xv6IsxQWdhYrbG
FIO7gGfY1i0mmA73YfwJcxRxc3vFGlT65zqjdSILED8ddRMXEETaTQUFA6+RFV/X101Qjxkt5FfD
erXApdn1l4vSmkb60SvvccCQUN9V8+uANiUoun2IkkhbIC6jnxzki82U9ApTvP9faD9u4vCbVT8R
oNG/UDxPVFpoCFAx2chHoFln2G+MgeUvzM5gRgG6EyMUFCoPXPPsxC+m6+9gXCFesbeU6DjjqU5C
IOdRFRpbDfgvHyqwVSg+eGRgrxSEdz6sbl1aT4iuMYrlb9sGLCn5tx7CLNCKlVl/xcyKWNNcnzx1
2lqwdbO9RqBg9n6qYZ/gPLZTnPGQV5gsNpQUgsvpEMDRp2/PRlQ4gATv/bKn2nz6bGiEJ/GDW5vM
za7S4pXWTXKFwajuE+05ZG04brlmKLKWrdr23sFMH3FzYXVyFaibnbkA2W6yeIdnXJ6O/IBx+7Jk
e42EA1cNaeO9FEjE8hcRqkn98CDbpRp112FnL1hY3DidfDdHCqDAhGO+YtYCD7qcFrP9AgannzEi
dhBmA5U9mxt2eUq4JDZU5o98eC/gI9HU4HPH/LdBoQeUAAK76jFF1bLWm6eUG8K4+MHTAEOzNiCe
scijrxY0SuEg8aU9edmdaw+h5GBgup5tf+9EeXNBR2bLnLpacF8o1WnutfZTESdf+OoxVgqoMPHx
eAOntp/A0Ek0htF3oP7kPJ4/JsPecSsTQz3lUl9mNKZ9NMmNwH9nYFJH3aUEwxsq88rKrD3Pgrs1
RdohAO7oE6+jLl3RAoYO31E4v/HlJ27t4L7jS7MYKU4ZY22AVq8m/1bjwdr34S7gJFFpKg7o2k4j
OSBbLi9/kNxb4B+89nROEJ4b9GETYc2We9Ul5874kKfQt9nB1bF5JnGLmvAaFvjM5QqzGr6cWh4l
uLc1AArw0G2lorJrbBVL35tj/hRMhgRGpWvfGP0DoYtoWEOWCpJ1ZxUrFgmyFWvd2mP7iBNH9sWT
/ydt1u2HqHVAGKNxyC7qCfjhi65aLzY/4VKdUhz1sne+RMT18BqvRs4UFKtjN6gc2ceR+igEvjtQ
ExUYbjrtJkGnOBqTdeQ9ggjz6Q4jopnuBkiCLZ1ommU+WpcIrQbIK0oqK/uhQEyIhVrpxbV3EQ0F
TCXHCkzcpdluOHESD5SiDQRQZ3rbbkomVyXHx9jfGQecoiZdKM0DSyKJE9nedq21QxphhJceBY0a
hGpueGJddOS3smDwl1+gb8QOXZn2W0oC3wq8GFJnGhc/CnOemga0o3Vb1gbwHTe7TxBFCGRhqG1R
7Vv5vkPqW62w5FoZivczByb+VTRscrKDKM12WlXe5AVFVy2IuLaabBNg3P5TApPNheRK+bhnkrzr
aoQ6teJsUhlwco7Ql+Wc4Eo1igcXvY5eANf4SA0dk4XEnv+iy3SM0hwZQlvZEKuzSHvV/fZhFeoR
ufKXQk8ekzE9c6s0X1uOtf8hW6ObSKbZaiNTriCvnjrNfkF7admWT13FlmJaK3kMdzZTwY7w18iw
MMUid1Vjsvz2jj76haN9dqCgKIwhEUWt9D0NR1Rns2U6iwf1H6yssMhj1qqcsEPYRRzQow3979K7
87qPT/10qHqk42ptU3V7tdRuskg61K1AUyKhx6ndLLBx2XEL5IweqLSU8iY7Z67eaTwhH4B+cg8G
IU6snYZzUUFPMU30veLPKx32hdnhP+0SX6ZpOnRz/dcEC70M6/oHU69dnbrPWmtd9GY6Bp6yQj8d
s1VUUJyh+WIMdUnG8rv0EUQucDatdPWKpF5PNQFTiax0xE/djGFm+9PAS1D86qMJlJV10nWMSHFg
OihT8q56wV71rUPR66+JrT+FvmMtjASJFTPbD/Z0RO97P7fF3suiB56JWzx8djD+rxEyHbmX/NCx
5VlpxnuWN0cEwre17+8NIgA9s22I2McC1tNydJMnzcz4UrSCLQ/pl1zQdiyOxkTez5rG70Fl55jm
JuhnPDXCrWPOrGVf36CSt6q17uBUwYgeEgoXHIfpWGlUT5hXDp4yLpyw/M2c7Ggp9cuYYQ3kmtX3
wK2II3VttHhrR81TVWW0G/qzOsb9UtHbLY3MvYprul1p20DYkrB9npMcXGI+ubs50+4pKs2SXA5g
4Bj07KAwbw3Wb9bBqKVAtvPhYtVfCi7RkX5lb6v62Vdfa+ImW1bCcUjQglTe+kzN37TqXWXXFCp9
4o3RVmcHEBEuTGA0iapnrQBPdiZVlpym6X/VZF5zCPYsLZc4z8CD6PMKjGarYlZg/tDDWeQAHnOa
HFV7dv3fsH1w8nH+yY6ZGCSpyMC3yQ1rUsZw4kAHOcT7NJjYi9efM4bPBM6M1JQITGeO2cAlM75K
VGPSOoSx9dQkNzljWPBydChF9zmHLwkfzLsSiWWphXRPQSht5v49SGapcqQ72HBUjsMH1BmGXgwl
424ZaPZ2wA5AG9+5ULk7hELHQUEf1TzJrLlwpX1p6PBUoHSKdxNKdgwaPEWiF/j1cm6Y4+t7cgxc
CsjsVTU9WjWpZPY2IihjmOSO4Xy2ySxGugpE50KH5lY1TGDUnURbjMZWWvuWg5CZrF+CduVwmWxS
uTMRTsw0Sk8KQweeGx0pOkqcsyR0vHPPiSpTjxnkvzKD4FVhpQALIHEw9YN8/gBxsR+JrN4jp0zS
DVASvAeX4TP80Zubl7TIO7yxWVdeMG+5fzlWG+1frKUAgUl51bvvFsm9n6HxgtmPpJlpg6Q3gTWz
v+VYo2Bg8fBSoMaLPAugAXFTKn8V6FeeCUcomGmoHpz8Tw71RhSHKPn8/PfekrfJ381AposRPDyl
kW6/cTd5tZf+dCHgJFKvjqeEiO4y7n5YGEbMRFLfZwlGtTYzxgtLACK77C2J/rq+o71/5MG02kOG
SRUFZBVxavFNXCTyOuU9sZKNm1217K9HZs57huF9ZiYPJGBBlwxfV22nsyozlG1ZBW4/E0xOPeeW
TxIO+XzbxWe2BFVzpaIvpNNIDF/YJnGDrD+qwGBpd8yvVi6qpwNmYEMCTzmHQoF2Rg9RJb4qdLG5
RkkLaXfuorQ9SFaa5fFlHOK14/8WKiJoOEcAdQqG8txhJ8sa2OFeealakfDHixWcAUdFMT8nMYvN
fuhqAKtuGlcSJgy4KjIuW4WhteNLajYzUDZAFzUH8YEH2Hyk5vWTi9QvSCAu0ZpaJ9aTY3sfUhyO
GfoFSijO4JAIXgbnwewJcYXsgY1kus0KY9m6/84/2VcqGryqqyxCB8RvPoGu5triKX6TiAH6fxk7
32bnXihyGV/DXSmfYoJAJkudgDCmXwEq9nWQHRI5FOvsgdgPeDxmcazE+Ezp4bX62bP1Tcy3VSof
zgwp0+AvWfFe6wHrQ5pCG+CcJIvR30Xh9yDP2n0TS2dE8lk7gbOUkjB083UedQsvseFsZXeNLhu6
NFfG64C5CE7Juqr+3QOP2+8jkqi5ZCH7mknAQgp+nWIGLsacmbeus29yTGjteHbScAeI4BDyTWgw
SD5rOQ5CIwysyR3FsNsajyaSnCDyLmMMYj7SN7TAVg5XFVd7nij7kKAlRTWRRcK73/tL+d+BnCah
oPC6w4jsKlfBq9E1W8mnJaO9pPbgO0K8/rcOkcZbtV65jkhfInoPEvgl6nZJs/8nJqxuCvNHy5vl
zDEW4iVAlMnU/69kWXosKBa5V6trwjJPWjb06K8qylyTf9mnIfK+OkCIhilIb1gXr5WWkcddkBeV
dK5nggQ/Ym/MJGyc5SghAI0le23oBNpJu/P7Z6kBXHYiEhxXciU+h+ddROAIs7sE35w1UmuPhN0V
sX1ksSfqE7GHGyULlVfbhg5MQighH233x6KrIptX1TE4wqqjiET6YFPS4pKSUzJ1mqNyCwmHtv/L
Wpz6h9G/yslWIxYekkQT2Hz48FxQ1DB3JlH/1xZJP6aBJEMU4LW7dAoxp0XN460IBugiaOil9evM
LKulxQ4CWVoBGrWxnIEuuhlcsizfWMbcgJ64dIIZV82TwzqBpzSu6xqEdxSd5SnVqbOTf9M8WSUW
zI13DSKgNFfk+XLiU6HR5qi/kG1eeiWqgzQ8bCCS3V6aHCmRTsUtQIKgYe2NwtiAkl+H/edsOwiu
wfeiiOBYiLoX1JBBgji7ccCdG8HZmAaenHklhzoIViqFFImCm+2225QnITeEL1KZH50OXYIY7SWX
MHmX/5IKBX1yUtyL3BLffh45pOXA4MvK0T2R4rIm/g3ucmvJyrPzOzW+YZ9Hh191f5gSbbWiuWhk
QkoSyrLkjJXVIJdbk5uPesQcNF7znIikykAzjc3akxjHLW+EZhdytxI46LYFAP2Ns8luYlPRoHRQ
//SnW4NQPd+D9VCEXzNaOoOprjROSlIBZijAwDcU6kmykctnBeZhejGt18zxFjzHnDZdFQMclrOv
TtbSoZHnJ2tUTgJpstEI5JXSxJNFzMqGZLKm2fjvRBK4Ls/KpnzuQuUovUIuxaAk7Yt0RT+KiQQ5
qbHUFQNtfPYLZ0GkY/Pw8MI33vr/CVjn5dKJavAYsnhgJOhgvXYRiEkHMDbZjeQTVPEmb+OjMNPE
DzkMmDaAzbnWBTJPRCo9zSFT/bi4miUc05ypLmqYkmRgbbXjvlkUd9QuLdtGuk0lLbNub/bE7WAr
ogrI/F893WboB4eN1JqlheOoNKjkYCXOnjhuaJImDd4r2bq0wV/x7nKuwlNZMFiH2oE0MvdfzifD
16YXiY08QDjE2gqHabx7UuPDTcl0bL/C7zxLz4Y+ziD78/ylQXMCeRcP4Gm/Vg196QXd1Rj0J7eB
zS84a8vl1PCawkW4hXwcEkiB7cMi7iJYpKCu3BJ8VOsgJeHCTrFSFJ38KHzpKSmcNL8OXtIDpnTj
+2Tb05ur9znmiE5xwU202dl19URySBMoam9dFhB6I9KFatqgQL2Ok+w81bRVhCyBvB5TKeuepdF+
ALGz6HMmM5LAyYIareYwI/FIJLFn5cOmCm709jUpHW6EmMbp25LuUF9nZD6A4KJhooGBuKWvDyvH
xGsNl6kioDEYzs+pmsNZQP/HCtqrNOYH5gfaqGwJbtcOGTK7b86y26RwBH//V6MIkSHjf6+fDlqc
PKnK8AKBCQGjrn7zPO+jd2E02XT5w/pHCi1F8492HB0A5tNIMLZjm5yCynnN0cVYqtZFbbQTSvn7
ka7maGPAMFZ7i6YD2MNL4BQfpTk8vCY8BHG/ktRfipaURMt1mms9oYfQjsoBoYmt/HAqNdyCbO0e
RjSDaru5hsxeJBqRDh9twrON3fYzw+ebotJjISwAxUNYNSwqoCtjvNBU5CuSpM6WU4pIPHQYqIBh
hDgxlQ2fYCOaNoOuxa1nO7qMAfNhRCs+sF6GqnpqPcxr5/SG7NpBHmsxzGBLTVEZ7M+lll0Y21zw
5MZGqN8b/Rht/UCFBVGRzFqmsCGt2DxzBI2r1q71W5JlT33RIEiRUTRPSe/eEkUrfwI0sGHZK3Q5
6ckhfZhQyIZ021Ok3FD4RlUq1ZT1ECJipaQF5EHzrYni+0DuoQKggioDfzMaMdmkSQGZ4ZI1JG7S
dBzrHNADzZaJAq519V2Z4s6Z8CTlrCwcHZySXz7/K9O0UdbK0m+QdiLHepZDr+s9mmQ9FQ7YDOjU
w4Rwq5kHGstsatZFAq2lopjUbXVe42B0M5T+gU8q+OkUxTiNRAw9JSjtdXbi4vrd0Jp0PALwHF2F
q3CaIkITwFtXQOxpqbdGqhoxKarTePo2Ae4zKsOIC6mMW2sG0X2CFDOVyqnJQBVqNG6vhuevPaXY
Tl1oX0vGlUs1qyxQ6LaHsZDLkBGTxn7Ac70Y7JkhjHpR3f65H7pXGef3uXXrGgjVI5rAJLXM8LCb
QTL3XuudkE+6GesiHWVM32V5kKwMRvvrRXoGFQF8u/FAoY0gioc1OpcSMzsXIeQmW3lg13xoQXIo
SbtxyG8DVXY0DTjQClG+eynIutHihS4DHLMHR2GQCuvdO51qzn1udP8VAYRlng0VlRlGDgPbePAC
Ta+31HSRhRcb4uasGoUmLijRNfkbsV7T0B0VQzYDwa5iLWc0+Q3JyDokNexhy5AQmbEMfGC5ggaa
G6wjCMh1PoI711e6Vb5S1OcValCjqryp3bgqvB+5MDV4K8n6OEmH8EW6AQiJYEbR/Omp4/LcgnQW
YscHlmlqYlaIsS84QPF+BmnS4NIIARPkaIv3HSlw6l47YD8I1lLAFQs1tFlFG0bN4J+Q6EQJMpmz
51yk5HPOEHlrl2XZYorD15QREBSgQ8U8ym8eDoojJgWyNBqlJ8YrJE8ymRXIB2Ayfhp5GCXCCfJr
8hBy7LZ7LbiHDlpNaR9CvgmxxmiWVT7RSeAx+Piz0Y8r+Moh3bcmJiPNfwf/piMTUDHVXdZU85yB
iRDPQAbJrNgmW60T5ZlEwFYVFO9uE1TeOi6xMaxxRPMWFu0fEpTefsg7kzv0gEcx0+J0xdalAAhG
KSX/Sne+xFNRhruksCF2CWP4QkNSIc2SXwbdixwosvTUFh+4F7IHObdjOZNh+/Uq/Lc82WU+OHxH
29EwOFioxzh2ewQb+8bhPlbBmTdtmcXJ2kjcaYNGITN6nNzj6Q2h4RUfKF/KzpBVIROV8insMjJ8
6UfchbM9+tfBGr8CCzAs4lERC62xpi1Tx8RUr6bKOelUGxNsNnpJ244DOqVHwXuMdDCMFvZCRvPN
E2Xu8Q8Oxh9pqZ27OnlVvP6NSmhM8crBGI+1zHt6cEM7NDPopNPv7NZ8Cx43eMUlSodvOktbygS5
ZDXut+BPQA5y5PZOiwU5NVj7cFDVDzhRS5QrIJc8fAYaJO+yZaXxnKfjvwVAc8QDTMCtpWlu9sWr
pDuZ8z6q/hmiyyktyj2aICu5/5bSrLMEcXpuJJ2Utdwpr8z3ARxNqcsaSJIZlC2rR49ega99h3C7
8Iq/NmqAi9ZKn2aSc5uJqUULEwkKDUH6ZAYQHL7AIgKX4vafJGzyWRFCfcsCMwOTD3EQIpDKgC0b
sEirytnBo9zJBCLgmKth6/odaEeInpICFEiJwLpaqkReLArtlWjH554CayA/1dmh94oTEOvLGCb/
6klAE+uGJVrT7AycE1gBUtuRvlgN7nXi8ck2k/UmI7aI81kmoRKAKvSau67Bcp7Gn1WZW1eH/5p2
P4kz3uWOSMiSSKcCr9HIk2mTJZqzJZ2XP+/L5tD47YnGkuxJu0zY0OZGht1l+WBM4Tn5a92j3BSH
dyefAYngIV73jbyPLJQm+q5H5UzEnMuJnXJLnIbuMh3ZdO0U3DcmvTzZgD5BSb8iYIHyW0WPn5hR
e3YGTAlZZgeTZpogfO05/0UzgfPrrWf9+jTLZDiXaIgJ4HEMtyXfqPxS8urUHdBVoaMWG1AP0Dph
XOERdQiatY8AcAjNvMmcp4nDOaqQC8irQ4oioK2ltLTgHZMdyWZg41E2EXRxYyLjox0UOs0dZLKI
gaMNMS1Av9FZ/p3xLreLA9IS4PvhARGeCtXfszHkBqNZhD0xisZlGe1iBO8yInVhOLtBs77zFLnc
iugE05rwGddgt2b7t6owBejDLU2sjcsOn4oCMb/6Huv2Gp13gD1eZa3xCGd8b3xWoYUXhbIr3fpT
seu7NiDVBcapnKw3RZ//igxPqPVvzhCuNWJXXOq3CuN3FChw1ginBBFdo9tbPn7S1UraqbndbaZU
BbpbwlxLYdloxUZN1JtmzhQa1olBCy7o5T4lQOukWo0RvVMuOb66VlRtF1ctMmcSaKZgK2cuXJlt
hQweAX3n9OZPqFJpsAoLogPjuX/HmwC0xkYxNy73eF2G3t5lJ3txNIJzQ9yLMzgSv0vX3gxmdVBs
1JGljJFAKVNpOZplK1SkVU0xYMRi7KoJrP7AG+f2pyPSX6MX/8rKKXrUZIaicrCwHBbuYN2BGURK
bNya4JOO7bpBA4W2ws5A8O8U+cNH5+YnPwBZXqFa09TdOWvcpTykJo93BBTJRqQpg7nbhnWD0aUE
BYrCAJKVnZpHfDK2cr4WmJUCXle+tDKnJ5uXtIc9EG8aHT2FTnDjJa92DjeYQ0cqVtYRmBoEwsEZ
Ge5KDUCO8t+1WW0athhdTYhy0VLOTPTUPmSmLimmDCxk7/a0I1Ce2OT8d+n9xKaOIBI+i/1N2ng8
dMvxsedjgspijSzjSb5EG58dFE7Lyrgo5cVMeHuQBvQW4lBvV6Nt3SIlRz60uGlMLWytH1eDNMrB
HtIy9IGDyTfV9P6YTXDfdGOvOmSKJlKYsctA3uBAHKAacieAELMfzeAz6nGKnAxjQ+CPphxYxbtc
1pTAYqFASFoV6EspkKacOq1FQwyR4kVNX1uiB+1EyaElnPk8Cd+u8OkgLlrzibHLRPNZchWrYypM
Q0bMJdzoq+9RWMz9BOUV1XuxdZAGQe5uyq77i/Eqwro1Tr6aDd4Ye4IMui6aTiWdWIb561511iVr
MSkiymnIgZ9jEZvPHeiWlp4SdF+g1DN2T6gG8vDSmOk9jpJhMB3MmOtFfsVUu/OkcwCV+KFsc0Gv
Fp0mjOMA5zm/eU9KDKAtR9uGSXNxAPKMIDacZjqluDrOZOSc4IfBSqHQ2Ew/7ciEogaWkWiIh8CG
o84+GFH6m7tet0ZBv0U6ArZlAxDE68yt3UXZPVQdlG/BgqfMg4/6pGggQMAfKt0daaOl2kM9aTsE
zuuo/a04djgfnlUz/VMlI7hgnBAaA0qtUd5rw3woWXrxVYsbBdQcz2et28A/TXg8eXQzm2bXNVgj
efXDiDAHqWsDA7dZXdnoPyI1jBGObwYgMDTvyUAWXY7UmoJjW+VdezWJd5NvJcsZeehFNWLNCJuv
CHr8S70njdpF5RA3BZuhF95ZZ13bxHHL7A+RB2HI1V+svDzRteIE8WlVqvGgEZZne5GWXr8qDGDD
ytzsc615R/h8Lye5ofZPJCnHwB639JCWjZnd/oF7kbedA/vIyBuRsZkUu+tWxD38tzow2hMuH6ax
7Y2MCIv2Coux658VrfvIYTZaA93mLNq45M0YTB1ZrRvNYXaJuJPv5Tur6z7AE8I2mY+9G/01Q9qF
cJrYPfScuYrCFK+IKSYNa/VPIM7AEUDyWwOwA1kvherSC6k+cGGAYJiD3ov/FMVwN0hr4LGs5AmE
qD0bY/BVZQBwreoWhyYIq+HRT54DGg6Wqc4luRaLINQgDDJP68tghsaDYSzMYcjpp7lxviZHP3ZJ
ek107h69jgV5xG/nQcBKyzuyxB9SAtSxRgU1o6TI3o/Ef8ZxDrI5PfwxTT9/I2NC7Im6P8Z0ocdG
oEzGf0tfS807y25dKP49MMKrgT9RVaN6LpOtFq9ufGj2GZ8dkDEEvfGTjECUs5oQiagxs7t61Vk4
rlWSMKf6zjMLRGHqealWw2Ym2/XTYT2q5RbkP3JjDDJmsCnwth9SsoQxpagV7QKIVjYLyWVb1Qql
Xj6/upWzQk/TX0Ru+hODp/FL/zdHJqxAylYjox37+qWqgquCZDfNdPIdYk/7L5mZSSms8M2KgP6o
49UpI7L8TdMMtI7bNTz0W0bLX8fsvsah3W9WNPngkdNhqde6DXM6/YM2OeY/6irxEJFJcroGTb/w
gTSiQsYTRQhHAW8tAAj4NYjtxUtde8/76mQyynFaFTyyN52HMYdOpe3byEEUIiwQeSyMi14Nf1h8
PHlE05wJch99jWAdJuHVYUjZVRVTFsAFVDPov/sLW+kZ9lD7oHO+VnnEZm/8BYLNDjZhvEyM/wrb
2BY2npcRTyYYhHDlIuXiIaAxRf6HlihQI/QPpxp2yC0vUVm4VvA47B5FDM8ns+wArzaktbXb0XcN
LQqA6X3GzKl3Om9bydSLJgF6/X8ocSOEiasHzeKVj9EQt93vp1Uz0k4i/bc5MnVgG7azE8VrRmJo
rNmATJqjj2BFbbuLimrLt7YDs5QMHLF8Lt8X5+iVptqLsfsUB7OlqdaPwMYa0QN9JK91/EvENjLU
9okcANLwceSnFccYOqmrrg5RpqnQanYzWPxAhFN3N5r+OnBetXGkOdj9ZpTofqU+p7H93Ae0K3Ed
DStjXdU6anXBl4caDJYN/qLsaJvQRqflG/dI1KCzv5ywLnQctGACc2FC7og4zCJYlolh4VxCeVzY
6AhPGKskyTqc0Dov6KyzJinOaroA/pBgVkxrmiqopoKt61PStdtOsd6xoQSoceBOKqP5Fx4zmOP+
FAfdtlHqw+DQ/5cZEIcOIAr+kWKEf3ra9eRAruGiCOEu0V5BMjBAN2pezwIStuIVUnBIGyUrD/E4
yVOIjxWNAuRGyao4ybiRHDXI4GARRVIVlnlHVw5JBYoTnTmQbNMeM3tJDoomQocs7ZxzUvY0yl20
kKz8BNGCG6m9lC0qi5QSpk6e6/9qCAcrsfVekoCrgJJyc2gJ5tNGn8Yj7e2Nbce4cjZoOZB7j8PV
K5urWzO4rn13pXH+tgjnI32iPWkiQ9KNDZ3odG0wsStphaRZe2qR/WwVStp6qvaV1+wGFy26QaP1
ByiVyTzX7P5GwLs0Nbpxq2SikJXTx9wruwYdUY7daenhChvH9dWFtr7gxmF58DEzWag+uDtBjFa1
AfcL0CcZHpPajclZx60jiX0pKHTHEaWKXK3SZeVgdFBlr/oUnSREwdN9johxfmwvkjk4yWHgjubJ
TMNDbBoH8GPbtDaSbY/FQqe4sBXZaO3o7SbaZ0h27owuBYPFkRoLTk51R85ICpLaubWAApDzumqg
yCxlfI6ZrCed9mM189prhovD4dy6pIZRtffpKgR1zFydQsrtThM3xg5qVC8gG8dRe/JtcBHgZzVE
aWKyn7Er1so4ZGx4MKLVHp19CCwIxHR7ZxwQLCNzzbujZfmrPsUUrwuwlNEOlam/cZq+e5y4rmuf
ms7ZV8491JEZSmlTgFQ6uDGnaBmSbvrqu6HDyvLSEw95a+s4B8ANW1VTfVapa1vNYm424JUF7J8m
E7eT2BmDDWFTR7n3OdLUYZkOmnZSuelthlAYGQGKd0vaAl9ZWS0k3ZYkQu20vQFpCxkqThjle+yA
qUDewdoD1Fk4LsAeHPBZ2E4imRu8NeO07WfIFSUbVe2zR4PmLvyJVcq66kGMtRqcAKaaXdtsMqzP
nKr5KAs0lnTAOQDJeWqZtkanXxpzPxlisU3ff83ppwFfVqKA5fcfyWzcAtd4D9r4hY2jUTLkFoav
U5m+wh2NV3b5MG0qPd3UX+DcLU0t2gxkHDwHWgEIstDapPPmBMmxn5CVQqUMCoPjjw8eGssd7Y21
yreQusCjfICbe+QFNO4sQrNPRzT37bVaG+gTmOc8mG4afZNrwRebJhcclvOeFNOx6MruJ6yAHOC6
tjXpVkqLRTGsiLQYkXiOwtVsh8XJo7RfZgPMD/sN/RbSKlC5qvZeqkoNhwXZGaYEUvAoVnFXyK6Z
3Qfld99O+cY2LKROnBw7TGW6w+DhZBu/tU4r8FlMPisgoCHggI7isO5/ZVsh2b9JiHdA+yfTs0Ux
66NKql1F/OhM6S/o2fiMqR5Wz2UrmresMHPu/iiDtnINZ2tWzrEmhGRs8EUGxAFTD2Ke3hbtv8QW
ZzzY/qP9lFTKH2xyvg0n/4qH9Gek7NNrc5mAn5kNOiReioIij9Dp0H0IFCREaPpRTI2+Q88uNcnR
wmmfkck9l0YzPde9vnYGzdxMQfykoESF8vII41hfe71xEoP0xPnG+/BLRwhzlVJ9r7AFV3e47LW7
3oUkooP2/+wjLfrUzS7ez3OsoBFpM2pwsPxmvQ3K/JSYnLjtP7AuEAYXlpQ7gCUMZowSA5TIgJIN
KFZ0g2h9xTgvW8RuWftqEuyRrKQvjEmr7pwDG/adf/UV5C2RUSm8+qMcUVav7Lxfj/4NxT6g2gw7
0Mh8IIr9ozbVMXfKY1UNt9ElodGo0tdQtX9MFL/rkdmYZgx8FeQAFAXQqWtawwZ/pu8IODXKxKew
98Insq4tvKofq7bibdflyAzQufadLl+iYX2EWLRHaI4eA0uhAaS6CZR8TdgZ6ZHVezxocJJqXdYs
8gmLFrCjDqYpGFPOOO00TOkeQ7KbPnA8WUPtkL+YIprKFpaMxzFdVOSU/BL3Ha4UafpZOYh6q/Nz
16KkkDt0GLo8LjHDGy9j6R7KWe8ZVKnGMrXyl8RDD9GGTvpcZZzIamO/jBBRUr2955b1HfVlv/F9
n1lChG51+yz3HOaHeF7WHTZQyjtueyQ/PmLwOMhgP6PmAMJ18mbo60FQayulaZyVneac1ajmovQB
7poAVhvt52iXQBKIufYA7NhlypBC+m3zapPBRQMiguiFWn7XdoW8NTt1rFLw/SXa5zTLPnNzvCbI
04YD47+mZ6P7rRwckbKdaVddLDTwQYFD9WX/6eMISH4a6Kp5r77rjUs/dJG4qRVvHyCdvq76IUIk
h/bR5HVX3XIPc5qcNbOjAYmuZsSoGFKVtx5cBKURsyinU9kRPpFBf1XC/3F0ZtuR4lgU/SLWAgQI
XmOe7LDDDk8vrEynzQwCMX99beqpu6qzneEASVf3nrMPi9Ukb3dsMUm0LnkZvv+h8vk5yZPN2GWf
skpv9oCKuKx/Ir/dqKK6lA7Mu2n0DjyDlJY++FPI8GfYmZtsXOovG8YmHi+mfPHKkn38FkwpHzFi
1sHTq2puidXOgx6P4gjFSgjEilt49GbKbs85gPQ7vbi1t0sx4rk00rtxOvlZQHdjPnlNsTdF9pUP
YPdNNz9gbt3CiNhVqfsOrZ2J+py/ZmVJslr5DFt/Pyf+n9BsD3M1fUeGdSrcbKtGCw8UYj3HvycT
9h3KpVqZ1XrwI70Lp/JllrTS3Dr6yRMJu9GwEE5U+i20MShW3plZj31w3A4zf+Vx4LfU1nNiUwkP
unlgMPeSuyP2K7d7msgkQBjMy2kR7Vf7A5u8ynZVM/8LxkVDxigGbqaTbrj7nlNDMxeGmWlrwe41
QQzUtIszd7x2dvcehwrHUv6a11V5omHJBZaWzWBi5UNz3W9EOGLdqXehS1wbDUeshXSM11HrHLvl
DzFs3iiH68Go6GBlVgbnqqo+uzEtwfKahyUu62SiyP2SfCWB1LjeyP8gNYzFB7DX0f2LQSiChK+1
knBrPXO6462/2pb7RDY31ze+kF0kOgbK0fAjJ/CLouHLwUS4FyEXIC28r3x2HuaUd7TJGJGCejpH
JOY99qiQUDuzQ8txviQTu1piGedmEC+TzL5laSH6jhCXjQ0w2h7TGkhm7JB91h/S0LN2AUaN70i3
6O8dSxOvPtN/9Uf5y4Tt1Sbp9sj1WnHxZGPuwwCMT0UziyCaDbmH5qot5bCJe/DW7vgxtaW1byqH
ITUrFg8+Im5fqJZX0z9qyGpJop6QO6Y7t5yWOHWHgGXso9Y8YccisY0otUpitTSYFsJUe2h7YjYb
YnSyVv7kafgrO/voO/qfmTPC5NSTYUL/Iov65x6oo0GmzMrE6ZlEfbwlA/LWlubeRXu/aQvUlhma
TzzznIo4ezrahEMVpCdyN5KLMimWI8IJN7EMfjMAXm5NBTrhpYetgpeUQNwnS9WPnum+ODrhi6sw
MeaeR3O8cuKDnlgwSpAAzKWQHTQMzEMbV4wsQnKw2xHum2Itk82Kkj8Kw7P0izcZgTlrXAC6g39T
tf3P9r3gaQ4S8ajzbpl5tI+1Ek/uOFc7eldPFQzmVRTQfWf3CQVtyU5GHrFfPspuuGQ4/RUZQvLf
GA+viwABq0q57iOHan2C3D2P8n+npKcsKOKz+RaWM14SinPu3kxyqHUjrcoF+rvW7RSsZgNScm7a
T6paqpWkGFaOdJ5GEX+mY7cPAz2tddneFKEyZzfvObh9NazaYIIIqX08HfXNCJwfQzbPwhPXyuXa
VQH2WYl21CvqhIsYvMOcIsQbVbQfVYVYXEzw+v0Azop09y2HhQIy+b8qCgip0Rr7up0uEOYuXgso
qWxxFTvDmoiT44wQ0vGhtTVszVhO11onAGsqyEKE6TGgb4a/k9/v4jBi/JmcSgzZjguzzUqdDVGH
1yA2d32ffy5TRoOaN3cdTftr3PiV9yRNrk6W1O63jI3XrDA5HgBwmQxanCDg/YH8W4Zkibs/Zjr+
ZAadt4SwqFi+wHG50VJRW0Om6SNiMLioNbdNB1uhzogMKfbobY7CZXMKW0K2q/UUJPlprFxWCsb4
o99T7IuKLY1XI/4ghqTihsRsOxC9daBwDLnbZ5+JQ8tPyvTIaHwlRf8SFOoczjjaM0GyZ9F+DKFH
49ImZD5voz852aRdIUhkq24cEXysvjgPTBFWpc6u8BG57eXWOTDIyg2C7zIBf53QATKW0kaDpisK
g4Z7MH+aAnQkXohFK8lMtVlwFIhSPPu98CtSk/sNgjBOPnW2ivLcVuVTY7sYHn2jBYodWKdclQ8W
o2uHDNytT9gNZai+NIKBj8ccWTTp02wTlc0rioW4/i2G8YFkxVcLRGWeGkxxI4o/PzfSVyuxaVAU
rNLqTOPEb2kyCMIoNAoP9E2Upe05zBZTaPXMJBKQ2sideLg0yv2VUS85WeqXRJQzST9suh289alx
zxQuHG/IfCsiPlfSxxiZEXOlZLbNLe4IlkmuQt1kwKwc7hZAQ0yUmvCk2xYwnplHX/QezhxUv5Vo
uSQXp9ion5efnpNo4Q3eY+ToUxJTfgm6TM5oIvwojhnA6nCe8IMwii6N5tlR00u9/D7L/7UVmdEu
9GhCHmxUsQZHRm27r2MC0YOJyzM7zxumMnQ9A47T8ZBX7saNgpOdsT+1CI9UyuxI698lBXJrk67T
RN8KkU/GGbQaZf2EUw8t15Dvk4issWUXISF2VRXxfdDFtZT2nyprSDNvtiN2fJJ6clxe/TeEAnQV
wXzss+myWEuW3157/kkWxrtLGOb/jzXlXK0i2a2xznJgWJTpbrkx7Ilukn5oDfciKv9hHgB4ld6w
EcpV/5h32ncvaQFu5KO7B56mTrSuUCmmLb6AOu13aS/8S5f2ELqmghlmqEczp81M/NwmCVt7n3mg
rMElgOOzJFcsC/KbpqNOsKtPFHGa/Zb498lpq51LV5IBbjkNzKTR+DJn+liZFTibwGqgTKQ9Y0F7
RngdO4QGCAC4Xdzeoz4IYTzShWzM4acY/Ow0Jg7OibI1tnaZ9WtrtpoNKKT+b5SVPvykfDBOPkIm
f5VjrNgX/UByp+1UtB9QeZmkGj8HqUxviUyglIAC7k9yKOVdaRqkQ9hgz45VOKHd71R0AFVZ7YTH
lCF34uTEpQxj9NBbT8bEUBq8IvfvxpvuduHaB52wjyIEaF9tRjJVQ6VqFi0tO+LcY3V1wx8ASRip
mhNxE53DWgWaL6yVAdRy1A+DfRzHeGukKcE0i8YPh4a7qgzjtXI+27H6KIvP5X+AXnpc/pc8jgET
Gd69CkDWIShiSrngFPKyWFyQ4Kn/KCb8CYDgjH+shrfa+XAVqW99+NdfZv8lIk5nM6JjKU9B2vxE
BIxbPD2s5MsuEotT0JwXD83yTwo1hkBz56EGC0Ikk96uKO8ttA5tBDvkUAZeu1I94JkZqITn+JhB
aSlDa4drahruIxglr/0lKJa7yUcH7kaiGx9oGDjWzbIREHsvY2fs8/jXs0giFl8uqgHb0jjMjn5d
bz0d0g1B29TYeFZqehb0+wf5unxAfjkrb/7GZXNGdNKSAZIi8o1z8GN+uKqcDzTtFh++oBnmEy6O
OiVpobVoKuCKdAn+FhLN1uRJvgw5ibsaC7uZf5po63g6GWdJEcevRUcn2kcvED5P/Iqw0HjlWeN4
DAWYouIrgByLeQhcWYYOdpFgYSr/FBZJguXJ5kvki5O+c+Nn2g3A2AmkrA9jTNR7/kA/WPtsChYN
3PKh+I/Ogc7cndiUcGse7cxbfoCpFl+ZyzikOUldPdlUlk2G0BDc8FbX/Iv+70iMzvL1lSQc1MUP
ynF7on/JCIzcKc5GCBmKrvciRhje/UVpFS89ZB4oj4h/xoBGaUjhPP/FE3ngcrFe/DCL14q6/DEu
b6lX3ritHWGEctKoU1+3x6ntDxgO/o5JfBhLZ8dT1cbFDl6rEZhAeap0iS+Isav32sagvB7nAWO6
3PEJ+WWXE4dQr50lmPYAsbLpV4DTQXrdyjUs37XiS8YAN4livSwU1/7nD84L30jJoUujaB2b3XUQ
//zSQCdTbwcT0nJ5MoengsEHf47TmjgFxQ2xw4RIw93JbNShQbXvZWAyHT8KWmgVf02VtNzYnwMD
OBTVO4lu6YtjwHevEgYuV81JZdOW5DVi0SUNMvwQgBT3X/OzxOxkWD+F/+RmxTqkc9NbFnCVsj70
bVvgNsL7Wnr1sPYjGp+BSvDqfdn8jsviNjtnYxF9TLrqCgjTuil+lt/OIkquRkieg/Q8tbrYtcFX
V6iNjSPfIZShKrK9InOrIx+Al4Xn4zfGY2Tel5+5/AfEBEd7ezKWwQ6jvmVMEHc8RGtZXbqEp2D9
1JRUy+dYNheQfp/sD+3yiWtl3+cY3mktn82Rifv8gpHVcuj7ohDw1XTU/D+zptovfw3Pedlc+EN0
tZOp2dM4JdO1WV5rngZhkLDHzEMqYMi0nIHLb6wrALjqvVfhXor4wo+YyxDPIFEqzVunQpo+u+WF
9a0ZYeAJmxG9959lPSRWPAK+Cm9LPN5hhtmvM4wAcDMrY5tkDnc0FX0swrM4M/cmTD1zrHDq8G6J
Xu3HWf1Y6fyWJN3fKUYKLMiXgaLsfhmkdIIzPehu3hplfk0mGexxDjvkVNoBfhK8NLEHzpv0SLMO
zqWqvRNDse2CoHGJzzCr+Y3Sg1Xd8WPRpBDWiz4/pLnZ1fekMNEBkZ7hC2YIpf2hQzxdGU2/0ERN
KgY04u054aRHWwF/QPybRnSGyj/GKct+sv+monvKgF4XWYoDgumj1V0JzFgJu6PNDedrsuBiqt/e
Re9iDA1wNYzFo/S4YRbhubHaDUHvuwENiSe7P8hc4nPnpRw8mYdVga+f4FOuEPtRpMzK3OpOhcy0
vZ7pe5Dn1dYFF97u4mruI8mcbq1YQkSrW3c/9z4D5nwjMLcWtWmdjApKhTH+dcDEczS9xUQ3hm2J
rAm2UkDGE3EG8doasTRDrTyR6H0yCZ2c6ZWaAkrSBK3MAI6sWExqvnSt8cp5DOuFMnPoj2qKDkMT
bTuFJ7IeL5bBoN7QB9WTrxzIce/MSp4H6hidOOZzyehkSg3OJ5R4Yf2sjfhf11L6LAdpRcMZEdop
j9mOso4ZCaOL1JvPc5Xs5zE/yXZ+ETNQKTd8WkLXS/C+tZFAEqGR56MxN2bwu+zuDl/MQG/pYGkL
mhaAPzyr5afLh57hmgRusE6m7jzP2XYy4SD6bfMiHJf2STf9wVPybcc+4592DRH4OLrNtXGzRxlZ
d9U3W5NJMaMEGwsTJ4VfvvpB/+oU/TlFwm4ajCowNa10aD5H1nDseZQgCddlQvivCebJ1OmPsMqz
jGoCLFE9VmE57Grjs4Uois7Jfa9rdgEzNzv8PR3/dVbUZDS1HbJ3AZHTFwZPm+0Grr8eAdLBRBpl
x5yhDzkCQfe9psB/x8B95oL1O8h0cekFDdev9FzH714YImtt8lvYNcc26x61lRyaxt6YnTjy2LHj
4FYaw7PRN5dWIqzD+nkIMzoGA8YIntouUoucPH2TVnyejcjHNpyUl6BTOYg4ErKa5V02iqI+BLb7
t3X8hygiRiPRyCRTJoRiojJsW2w+hsvdpeAx2u7wXLUo8tzqwOO6w60HeTs2Gy3VHsvAqqdqrSOU
V/XQnMuMPTwq6Q7jJDdRr1hbCo+tI1KuG60LWqR9tYaRWJ/hVwnz1YCS5czWHh1Lu45J3Wkgo65z
a8IOPRXneRyueKGh0xl5/BFMFRCHdh9Oi3ijhnKHAWRA3iaI6HXfpNDPgljYk4IxK3uvPmTEFWH/
h4hiw6JnrOfD1hPFBw3rXZuob2cIwZqy6EMGAyArG3JHChfBT4HKl+xgN7ER4sYPPkOvLLUV9mMc
djWSPcJ+6Apg3UhDMkrE5N/cRDd7pGa8ux7p88jDMryVc3y1fCrHyYXe1G/rYLx5Sj3lvClW997p
6iMbp0PkAoukToNN4x/TYXiVSGXxTFz71OWKQmdr9jadGuGWAz6GLTTy71vhngJ7ODVZcum7Ra7v
k22PNNUb/IPr9pvOojUrEuMUWg7pnEZ1KgJ7P3nie3I7EJVp+pe7MWrOrr9Okfsv8Ihg6gcAd74t
eE3s8MkrnPeuZXAPXHDLCOOgK/eW2eM+if0XJx7OY8h4zDRf4ybckaz9AHaQzgG9RIXqr7cZ6i/v
UFTUP4NFZHSdb8wW1rEdokKFRdegTo0mHC7VsW3qi/Cm58CTD7PTPbdx8BbQIs6r4NSzaw9JejcQ
l5hUO4T9UjdZqGJj7HczYEOv7t5Qnp1qutteF60J5GD2Js4zW+TayYS/4/kYK4uMDnwrBEi5HRr3
MfstCkXHwoj/Mmb4ksruDoprai+ASvCjfAIy2TiRTxubNLIuRPwyKMno/XTqG7dN+yhj5joEc92D
RfUPfrF6TQDYr0wTZI3IHABCigtiqIZjY+hz1aA4nJKaSYUrNe7zJQGqDb/dKaQMZLaOQwcPcr0k
l8wy7x+mMVWbsCl+rXr4NybqgnWUhJWxh63r+RNF2P8ZClvHFsM/x3XcDQ87wpQ6uy+lNFC5Og3z
Z9Fq0jYb2nz1NO9odnqAHft629doj+tBMsRJyWg1DdluOwLWt3AJ5muUG0wUOxVT4Xf9e54r4xwp
zhCtg2OrwrPW9d5XmsQzd1eGbK5IIT/KFsxMS5dMsNDJljgQDHPCC3ZWuYfgYEj3qcOeYDt1vQ9g
9oHGMQjvKFz0nIn3mjNhaGX5GTXYKUvHep5VhlvRhljsOHBpaNBaAtycXcIannyu+XEW3JqsQlVU
VXBHdXVN7NJBfDfjrMq/5qljZfmhvbd0VW+jzLsRlAa4w2xWRpX+saEhgHDqoBxNjaY10jDLBogu
7Bay8NJ+H9tzUThXW5v/CpgBkV88RCm0Y4YEw1q1ZAQ1jCvMhuKjmM512JwxPCJ/Q7fW7Ady3LdN
22F+Db0LKxstHaFHVfsRyOBWIalos+KKfuBhLjOm47qOEVb5xr9Zjx+SRYhdd+vlFTGkHSaXmshT
WSw8cv3hKN9lOK6fuIcv/IcHOgXPRkOgN1siHo+n1sAYP8+fNL8ftQmxqCLNaD0PNlbIWO9sPnE7
gXgloeFkdJhLBSQxGUkye/E+oAH5LiRnhY+cipf9j4qdP3HPRDdX3XNDBl7SDz/aMh6rtu54fZ2I
RjxoRZ9hJSOCMscFSTSSB+Ava5vHoKbDIyCkdOYG//d2wbV7c7GO8J2GrfwiKfxU2wy84tDnVYTE
Dpp1T3T8eYLytlx/HF+9pbmGT0KgUN/TW86zHY0ivR8HZaB8gNLoGeJo6JpQCIoPigmKD9xqyvG3
BQOgJCsYe9HMtLK7oMwkfeyRgnd+J/n5c9Dhp/SK4tDNFcPVkYl2TjvMkz4HS/AWjuV3irAyKHs6
HOnraGju0PKQt9DCK4O4IbobSrgkDpNRw8RH3pqFXtXlziUcunwv2KvhcxhfIKW7nUjoO0w2LV6A
xq91JnbSoy3sFhnhvM2+G4hcFcExM6eNP3WvjRwZH5S32CLGodBkt89Nes8NtssBqgbYfxa1JCNU
V8jiPYApDqLF3iftUties2d0dDPMduemfbQPqfnQbU2b1jBvum6WfkB/iMT8kMTVE0kGr+RLPCW5
vsowu9kE2XYVRpOZJqgxdfz9JmQhn2dHjiRcweEkXNyKS+QA4PYtwG7q4GLGZdmh1UUjSKesT8cL
+M6vgO9AO/lnNeurbebfJhRokMbw9ayYkxkaqcG4bGDAyJTDwO/lyuZoEjf8V2LpZSEOKOat5tHm
Q5oxubKLhkTGt4jlrlkqgh1HufqQUaOGpoV1I8ED6GTVYYkgTQLrJp3xlETBzmDCejS5p+Mfvbds
Th7hOn1GztnoEqJoBUifnUPnzr8O4mNeXfrSjofsb0FMiPxcJvE/18XPULnZhDxM0NDDd9Xa7Jp9
Tzfb9fHQEGeBIBTxEJ/HnKKHwsuOZkzLH1SSxWtuHehM068fmQ6R57HSOsQiNOBLkSH40JwITswP
b6OB6aca9lPFkmCBTUmDBc1+yQ1KoLkD+GTNcl0UKU0+0ZMPVQ3MPxEA1Paas2FTWMB3/ag9SKNz
to6HlBtNGIE72lvMkfKdywJDncE7DbgZyyFn5JPjp6TkPRj9+OmbLaNXaSIwHx7auN0y/t9ZDgni
vWYMi9gpM9+6AplNsuTPze5nm7UlWjkkUwb5wFP6FMH+jpY6MkiNceP4yWtc+FfsGc+FU/Eb+Q6U
z5Gb8VTSWQdb2K4DKi9nrpP1FJmcjUZtbmQNAL4Ct32IiwXkK5CNcBp6LrGxRu2FB9Ma879cl/CP
kcLJrusYgDsiHJOmddRa7ArWK0hDYqdBsnVYteNkuhiiuRal+VJPNErm8DjG8hDL/IBS4AWNJzcO
QTIwyaw7za0KCb3euoCO/crftTWqTD2QyBv3D1k0v8b8oqKLz6pZdCiY0WKHFseEtnS27ryN66Qp
Np3QZCSOw3sxs0hIgUi1OASi21pUFN0cXQGH1y89agasQjCQFy5XFOFG0cAI0ro6q8WdJcJ8OzVM
yNxMPOWGdUzcEJmRPI5puBLBtFOmaTApdDCD4lGh7GeUlSbJfpow96eVGHH0pI/Ly1llHqk/tKIm
FJtpjkhx+S8TYnGTh4g47CwGRi9F5O9Eo/2N7udD3U2PqHBbUr+cHtlIc2Ym8c+XyWdeIL0pR+OQ
UsXhsBV04mnpRUmmCbn1IX80RrKNIvSkUaoZ2EM33VpDnnLJVy8mO6JDWkKa1SP9/QW/rFrhbINI
Mq8o6ZyYxTzxfY4vaTK9BEnECHq4N6X/Kub+PMKd5JASZ5s6uDacH480euBM1HqpVa90y31Mx+xL
gfsntxCudLb5mDvWVtLGh7y+CtBu6QL/a8txpvobE3PYr8HFD3x0QNYu6a39GJKL5lU1DE7PGJCc
R/lZDgZDrIbJSTF7XBoL/aZLE4CsjyR8DKuvlDi8YUyfey40SzbPVTjkBpMfAuy/juUPjbzfeGn0
+PytWRn9MzpMi1pcA9Zi6s9306/sxzKlw89go1ykFyQ65ygAM0aNKpa/yURPtVqsq271xtAB+KNs
6QABYINXvZvNYifz5qnyXCZQkCS4HqG78fobfOx3yP5E15hvjmb91iCOi5FKb45uQo0np0rtTRZm
7qfyqMuiZn6wHXSMlR2fxzZ/a0lsW0c9W0Dt44q36jI4hlKp85wFtNeYgqy0JG7MGpcwC2NFWwFQ
uS2xrVbFL6XwTVDd4RXglwtKBrV405Y0Mjz5ZeQWZ0U0D8tzBFRhYasilrUnTzzVLng3k41hZizW
dUwaOpsY1BjyuEHFAgKZnYHLwTU3eu/EFezLE4MF+MKiyzzWbJqtQmULE8mbxb3mnuJF495rnX2E
Yhi3FPvmHFTc9sUxVXQmWjc7ZzzHvI4+GEvSPVQzndtBww7iNBBsmVudNh/OSLQu+1AOjbRI9l4z
NWThtlisLQnkdsZMkweHwUsPKpVvLZzwMKc7b4Pl3/QLatqOxrttz2SwWFEz3HJ2S276/TZEIuz2
PeGMFnTvKvnhUdywAYmz6ZhHhDVIHgBE31SVU5k00TGywhDsG4mrqs7Mw5D5P11gSUZnM71wIoNR
23rHqLSuja9PrUJhGipCVoO+OQc9Ct40y2fyZxCq2sPRogEW1gnd3XD4Lfwh2Ges8znIoPx5t9Bm
VII8gemKRj8jjcXuywUZoP+ZjKKja0pCRdDjoECCOkWoZdi1Lz6XShJJO5Su5onjfddFqN2MeFpn
MYzo3km+JYq8lcZZPC7EiiYL6HkaoHjA5ORkVK1yTz95ubmn44IzzzV/G/I57dTF8efd0XgdmZH7
vF1c8LNEMACa85MRkAwUzsnVArXBn0WLRkysy9ZKi6I8dj2OLbtg5bT+exgXT1OY79D/nO0o3iVZ
dZklGs1iduAMN0gwO9G/ujEy9rCxvA2T6xyIFduF5Dv5LYxJcUxxY04Wu3RTtMfOJaC9F+Q/V9Zj
lCdE0ZucPshnc6qIvcdM9NiYCgN1Mz6YTgQDa7k2prH7SqjuvrKDax3ljx15ADBHaAD0HmixksHY
3mChbOqi98mk0mQGemRD68Q95kn9NHbOb4H4PK4fBZGMyGJoajjc/TkOA+TMfRduCPJYL0ldiVIv
qgo4NRfnpp+QWmwFn2730RbMZd2BOSjW8OhuUJM0DXCBUe4JCzons1gX6UhLObqjmtwMfvM+psW5
GP10PzSEN3Y/Rc/BsWzj9s9EJedFDDaUzXIpq0tHv1QysJiLdJUkcCjqoPnjhuahMbNtEBQH8tmB
gVgdOU6FgFpARHgp6fAaSLMMZG+gq6iRCfEBO2I9YA6qV3nFv67KJXHBm37rCrW9LtLHmS5VkBlf
vgvhdMF983Zs7WIZtIXXKIqeqNRfSoN+A21j/LhWfrcYaJK69Nws75HADE0mYZZVaxJN/9ZYzd9o
ld6tmAUvPZgstvWN1ercYQeb3aV1T8ES+YBEkPgZLeJj1C0ekgQiSTxYXc1E+1+gxoalDziwAzPs
MGrwZ70BofJcO3qvZHHxovk3x1rGVNNgEOFTTxNz5mfuGzu4rLPtwEQ4mOLH5buMVXAZ42g7tfc6
InMLbSWQsed8Jqeli5/KeQK3YkHfW+qTvLCABAxMDdCSYp7sn4JJjTsdV79ZWLAKid3tmIoSDNWl
384i0GSXDBsgMOkn0tRzFTlbSaG/XOqt2NgIizEVkSski+/NRfuPQzPKaWij2avbczcZ76hEtrLB
dFwjKxIkXBozXZten4g43WE0fIMrcrDMEGUC3kZcmlUL6BPNKzR153F5IacSozg1WWGY+2EIfjKl
mQPTUYjFrQhQPSSg+Plq4jjY69ZGT4yjKMMuOEzyPKbjjhX2r+wjjn9uNgXhwZ40Cc9DcLcC9YBu
iRelLywsYYtDm26lNjRzhMl5iY34Zvg1eJ466LmxWwxZKwn0KDRpmQRMG+KpRqMKPAqV2abDgsbi
3k+i/CpN9i5PGVfULW8d3IVNMTXJBWJ3gkG/3s8yQKHjz/MmKqzbpMrHAbzrQLaJC/zSxnO4pjEK
rcCG54MAy8oTgLrSYENEgbd2yE3fENnqHnqHtPfGQkGIcvLLmsKH1oxpfVel+RwDVkFaRWZICfyf
yv0KupYsCbMMN45s7iVYLBOmcHvvaUJLPi2WLNxLw4POgnVYDcknEgYkqygVYtQRK9f2uPuzYbvL
1tCCqlPOy1giex4lVODy3SOsgbhl7jfANZADMTTf0IFnHCYYplTRNTNfx5BcinHYkvn2lNJ3Yplg
18iucYSUq6J5aOd/lSbvPcdbb+bpIU2rP/lk3SIUEEjmmYMvTfBGLm2L4SUqGNyxOd6dpoPuKS/K
m+i1IWRgL0qnYMcXts/sn4ZSvhXlB+4E+swkDfPjD3VgX+bxGzLgqjRfA6MFjPQ7J3ozOeG9JsiF
i/ajlYQUJw0NyuiNTWSPlwH7vvsgfAiydKEYf8SrampIoZfbgpFsxhvZCK7y4UVg5F+uXr4CMohe
xPGHxczwNozuuSqhNkb9sAv1C7QoKL1R/FjG9ROKSOb+FapkjCBjL16DJmB67xyWbwTl3ClnlblQ
P9153mmOPsYPXCp5nEOC7mYEqxMj41rb6LHXqfIWSjhdA7oZu1wab7g0rx06KO7n+JrdS5gaCzuB
ncmQfFRaCjSkJF+30Cgkyi+d6H+Wj8VTGSARwTyfAigfZ9+vmF9G3r4OyWu3ScRFjF74xo7e+EMd
m6dQE5fQE6pcNXcstTQQ/ANgJKjE7rMcvYtbgnYs5qTYi7n5ykyvvs81ad+eieeMCjoHzkKv2U7A
udTa3rDpHUqb+X3TyH7Naf4NxPirYWKNI1ZcM9cmNoUEPZ1GZ0ToV6fM3+rW0ys7nei2t129Va7x
kGJbrIFD0c2leT3KcG20gv5fyDYZ6XTPebqpcrVrPc/c2yGbLC450TVq54aKopUH5lVCgS1vPv3I
+gMmdTtGAUFHwXMaDj6W9Gml837vlsMehfgazg0DOxx1dn8XeFoSIHo6VU+iQxhicE0OLz7ZtDK2
TmU5HjW8Q14FJlUDl9lsfmCqvq5JudX8jBylqbb7D7rEe6VIxrFl9Brn44PLLcDX5OIsbvfwUobh
oVsOKgPlX22cYzkcawyMvJIp3DcnyP7Y87tZI3HrbW5W1Q4l0Soi3CKuaTZGX5GT/SvH9BfDw4qw
ZwJmq2zZCNW7ny+rj4xOnFHptUEM6yUalox5ygoGDL3zx0sWWGRc40nLsRlCRi22lQoxYWtMChy5
2znPr9qcGNcTQq7p5ncZFAroONaR4MaRrJ9eIrADYmOmf7QNStKg5p/K+Iz34Kzd6DtyjV1XoyLP
MGC1A5HUZUtZPV1aNV5VaB5dfLA1BIJ1zhyezffCHYusgdbdZtS/Y5E/WWxAcZe9DayOlS/Tx6i3
/xCOFa5atsOigVeWTmjoSRfK+Gqavx2grcVfwUWHS2/umMUSjfLKfs9DDuoYVgi4wo5jG2nboQdE
4/LXNb37tLz6tGSfMdWQA44mg0CzdamsuyBcZ54i+rTgB5iFW4k5bIVMiC1p9LYT9t0qxGGeO/Ys
IkTMkvSNsp7+KHsmza9/dtHqLX1gWn/TuudFWHnLsJJm6C1t01/FQ9tgH7ZWvp+/Rho/HmAPegB8
FulqYtOY/6w6Jst1I36HgheoKhGL0tR9TV0k7f1C7+trrq4oFT0iQWJ5Rl+Or51GOPWOX3eoEvB2
MLDJ1wbT0Km3/mSYYBc+aZTXv61PSCsDLLcVAKwJTpEdDl5/N87BKWHqPDJZDr2EaUqg7hb+SCiQ
jjQ/WsPbdpH9K5z41yXe8AiV8iJHnOtVTUd22eABzGMvHza13z2kxKAYzXjAzEvyz6D3Zd6cCLG3
tyDqOnPJ83L/FhKXRonuWcYOPXnWk9VRIg81qBeEy8vDmKz/ODqT7UhxLYp+EWsJ0U/taBwON+He
zgnLdmaJHgQCAV//Nm9Ug6qstCNAus05+zyx72PvAfq+APeUrBQurH4LEgLiNfibV5AKt3aCTu0I
4OpE3h1vq/yNHPuVdPGx32Lv6x4oHYWdLr6mwuxL1jNGpXuZ+g9ztby7QbJDun27TU0TXEViNLQU
KR+wEeRM0fs3fsJ9WVIBDLwizjEpElgvDYew8tGx6yC517V6WmX4BqrtmBkme7PffGBL4UsL1oou
tPlY8P8x/r1jK35OKR1jeMd4mEGokBIuauSodqSwyc1nZP3qIMcG5Rq3lLUVKptCODuZBd+LXoBB
pRYmc/kYL81jyr7XGlI+Be9KXIvhtY0rChcZ3hSjPbK3DFiKotPyyL/Ri3jVxO5WfKGHyMd+h7Z1
T4JgAoSP/26EbwIzllla2r/l/OUG4nIdGXvMhnY9+ow0cIgMfJnWUgrB8Fv0XeFLxCXB+ruVjYy7
HmIurmTuADsPT0g5LsQk/gZOch3n9a909CPNojdUvwR1fPhBvG+z+k3rMT3o2Q4nJxsvhc4uy8KG
RVvyFxsI6E5yGw+kJA8zUHG69M8pwNVUgIyy/abmnB9xVNxE2NyugtH5IRyIZitgJrJq1IATm37I
HKbxd9IML5B+SFuR842u1JcNwWXmHTEtzj+Z6Btv7E5uXwfgH9cUDmF+SDf6xNBNW/w5ma6wr2Dm
ENRpmu4712V1ZZaFW3P8cdP4aWAfcpU25NCW8EtRPJEepRE/R5V6JSPAXM9YJh3DANqdDGLU1HkO
Wdps5SPDVP8La/E+dTWHWQybuEGh3lj1FWwEqDKecaNn4D+dsyuGB+XNL9trn/nFl06DSxr7exvm
3CK46YIEUEqpE8ZKP04J9DDH0dunzZcIl2+b0yN4+ZOLtwqFEstkl3jpm8gFsLgwr5CJ9wc2+++W
Bru9Xn1GbpileXDL49ZIbQ1MS0t8GNLgyyFjpvVwZmYxryj91NEmvJZ9SoYGgoGH1EYg9Lg7IGMv
b2rg2CFMNkYyAy22784ewmwcXfkFk8054d71asO4kAcMAVsMqp4oThe5P7q6K39ChMk/S8HALZhK
mpLuFJv4v3RhmjPycASk1I2Be5/mzess+i+nDo/+WPNYB9yY8XwU6Ux0nHmvvOrEsrq/Dr3Gu5uR
/0ERxke+QDigtWe+39egBbsRdWRcOrsyHJ7dZnyjP3ruIfGJGpBJvgnweU1CNhnl/4fG+X5qapA3
vjPD/WPB1vMIEz8dI5TSxLL3zq0TxGci68YboftLFarqMWTwn3lIJQmpvJYK4wQkQAyxsr8qYWtt
ccPZBM5jyLw7/McRMKIRszF5rdfbMVljTIvIps7L6YEx9GtbEXyZNLwLbpwckb4egbieO9f9FnP0
IETLtM4wR+k9PMCzfgn5VBVu60244xN4ZT5o+jmkRxf+WoGmlPneRRLag4oFRG3WfqdRcw5NRv/e
ts+GEWG8Khj0hqsT7VQm/42R/LeVnr2fPkgHNWDaQ3Zz1a1op7/uAMq/ZVhvfUWQmb6RdRudnLLn
6an+RoZ46qzCcllLXpl+BxPq19PeV5KLCEaHvYCW+Sv9+ttNwfXzNiKwYTrveCwE6SqtDZFgJFcm
4qLZDnU0Vv9BJsQRDHEUWoZ820qruQ7vg01CBNoLp0ywb3W4i1Ja+RaHxegV93WSHNTSnRjm2yvC
cEhqLEH2FovLVl3KW+aEwJG3eDGCvJHnXYUe0stZU8kbw4ZQluZ1ChAv+tObSIdHcnlvtgd4TCSj
UUrJwHJIEULqyUDvioTXZJgW8BEi3sXD8GnH/ld51V87YkQQIZQqMd4lmw7ImfP8rvLMHQBGnGXk
xjAgRQBH35tN1OutDP66gvq40PkPICp+tD7+qEOW2mLRqFVicOB8cBNzFBb8CqAhk5GWo/TaI2P2
yl9WtirJixvWL9EYI2tW4dMokONOwww7CZFnggT+2ucgbixpyO1yiYAfZkGFmC+79ZbqzHkM+9tL
n334d9eBb1pOsORlZCJWE0CyS53iGA4ripPiIWntZc1opVOpPkbfEqnCTgmESf+OovYVC9Nj3c3n
YkJLE/oLo2u0yL3PAZcuJ6fXCg0uErEqo17xM+d9gBp0lYfmD7p8MPjWR0Bqj3JLWDHxXUeVkUJF
2OpGh+VuW+CDrcwXzwoqHAIC2QWsJTyYRoxY0rwL8/OPMsEGuAQ9cdFp+ThPEfHuyA0r56VECOs3
AiCES5jpeL3U3tOEBEpl7rxvhgiqh+CPtRPuJlLRWfF1qPMsG4LNHuntSzr6XR7JN2QgKfQ1Ktp0
SsYzwZPjTSyXs5sEPwu8TBsy4h0xXfW8nPOIcrEwb0HJQtOaEhCqmp8Yjn+0E1EaboVKbK4GFvzS
PzZp+6kBO2Uho40Yzj80n2tw5teLzVhTsKdjonHv2eg7WdtHJF2AiyLvdfutBhSmV2Wg0T+npFl4
LNWKexMnTA+rTddxG/E5XFnkn1e+XW6WzD0hcemucg1OY+0ekb3HJKglu3wtL4ObPWzSOBllD8PA
JJpCAZvNWQmX4KpgqW56IBMoCKjam00XzI901n3/KgAMcXQSn0CcQ8P35wr5y3t1qmbnsq0oBjgZ
GiFBsrC6dCCG9gWFsSnii9zugelP0szPYlwfw2VJIPlBQSiad4HJGJrFo9sl9/OSEUHB4dDIcqPG
4t6mfmANlbxwx99gDSehvfoTIf0SuT0weL1gQUX8k9+JOYYHQ0AXi5OZXINtLLc1tgxDzuNQXxqG
jQ1n9HZWpz3mPWl/7KRufTRn2Kv2y6ZsXKpfLy72U7LusrK5OBH+vRoKP6PEP0lWIThQ0VtZMALX
21eCg+9Fr1h+opIBRQqBJtHOjVq7kxcMh4iSoo7EyZoaaF6NeZKjUnJzdTLg9OsuTRe8Bib+HDv9
33ZGjowEtykrK947g4jJ6w3JFKzcIg9ES0ZHnCj5ECfZ06yDG9shylcz2igZPYsg/Ult+9IP6kdI
j+07z5PXJje1b/3rKKlL4BGgHaZ+Ih9rilkfwA8qdA02ST7w+DJwwh3vTWRsGYwWuDEuIWN+drJg
FbcqwXZ6YDNtxkNb16dOUDwVIzAAPaT3W9vp52m7V1rciZEV+JZBJd0YlRJ+WXzN3DIlIU45nAEI
Ak8i0k9VRaOo3DPvGgdKrna5B6Nz8OQBGyM2FuYEWRP+82coodu/iYvykDrxvzWnjQ6UPSU6fsz4
htuZuwK5zEto4ts6zd47zPXN6KH6ghYyi3tGGreLX55kxVYOB4Fgw8Us42b7dz4bq2lBNhKqY2Kx
Hg/rqUE/HHnjW+wn7zMHBjX269RSCFeUhKmmX02c92mbSUztj1q/nQbLT6RYwujHbiweC7Ybaxn+
kovNn7uXbZKSeoMtXInnJVwOOSMyYB38NojvEzETdobfEiUIpumMqx2oXcPeTdnpbqVQKjNWDohh
Bh6PlXGk2+B4Y4QlkpCquj8Pefuk++ghCFfAvd5py4fdXkcGIcdy9B6qUQDL3C7FgF+rfEAbBMa0
du+g5t6VxHiBJS/2HS8U2nGMd2PhPUy2emlxHl4BHiXu0+iXRqb3WycUz9NBhwQUiGDHSudPAy5s
5mTginpv0uhKdGw0bakvMUm7WZ5+wA4hzSN9NtH0FPM/AEn+Mveb0w2W55XeHqQsUzhJSQlIk/wh
A8mydSNNP/+uzfxjqHuj7THvxzcG0qQoAIjpTEthXdx1VE4MIX79wsVxFdXHMKw+8469TOadB2vJ
Bgsuk0Eqp8dLDyUG5e7eITxhwtvYVuM+LvTZifgds6Q9aIJq0FqFe7ZBGCJFfJsufYIQt38uPe5C
QdsQupACAuKnYctPiOjXnlBwBlPfg/HeGaIxZuewX6x5cbGtguLIn1tGVZypPBQNwIuue0a3ByrW
AZ3NuEZE562Abnpxu5j5rh9ISZAaWAn22KsFun41zK95Zb+HAtl4GLjNbZDH/y8r/i04FSOPbJGS
tyWQ9m7EAUmdwGfRuveioxO3o15uu8qls+XnSrh6lQ80zpV3i2PPwozvibbHOIdmyg1AVgrfdVAG
p4YfenuQPaOeq7Xgrlz/Tl51SKRCzqPHj+2HzXn9glHUTHFZFeDQxTXg3cRd+q011qoUeWHc1PQa
0BKv8H0d/u+7VKbCDu2rTy9XD7PSv6Pr7St/+JAuOdZOP7T3uSozmpPGnuok/FkGzVjAElgcjGeL
RE070z315u3QU8AEa/uOoOI4bDi1xjxyxuGKsLjVmfFCWZ66+yTIHwJHI7kZgM86mJb2oClmCjVj
qXfyX2RfXF/mIQmizzV3wOT07fUaqX9jGbFdM0CeouXGSNqprfvNG+e68eJb6csbmbEV1e1B6vll
yBMO6ZmectlUE66T3A063nsj/rO1kzS8RG+zd+svTY1psEFvE6j2ZZ2z22FsP1s9fjb94FzN2Qjk
z/Uky2jTPJg1K0Fs+6wXR/WUu+0LCzhmCPYzDMSljFEBQqa/z+b6MTfR6wiAhSZdorzgXZoC/TI0
aks6G/6rEv9YxPjjUtSbiR9FxwYwbkFu5k7gjT2kRjwJAmnliuIYwQ1jfKe9DAH1DcA55ORtDd3e
3JCsk+9W36cjroN4J0OGol1VzLhHQci5aY4PeSbTAHabXb3jODQ31KYEDlLM9N3jhFaKCJfhfinJ
0pvFDiMTID/vj1yqu8wD0eJ36Axmw+QoYrqxxvYVrWPw5HWeZPXTUf+a9TZHkYz1TZ1lyIJUO/Ix
RRVawd8cE9bFCkX86ubVNVjgnwjp5jimn9hD0Y2wkWn95n4SwV3A1TOzqI2Tku9yfQwG1oZdS/Dk
RC2GZg7efvbccyAMa/RKmOkp6hHvL5y07A8JYfRvJyGPbJ//pOjGiM84Css1WlrKVIL1kF95ZkfO
5N1Ymv20omZOOENGoFnQCMAJAVlr0KsIkOsCfIDvY6W1wtQHr+Ncatb+0ax0MvGc/6e189rF5Z32
RMN0CyEAu4dUzCRKVgAHJcwpnGG28WEaUaLPvDPI7nr3qogy+C2OPApmFrZmB6EITSDvMEOlWBqS
pDMsAhyanMX1intv+W58tHNOsYk5+JGuXBciE5wvZ5AXy9tMzMJb7GbqPnf66CqS44OC74SFKRgP
EbSgoJBQj8kBZxFQ+f5zwK2kghSfQ/UehdHfJqE9pqSdyqKD7cG3080RYHt7aYvxMQgaRAL9cvak
PozjQrgyWr8g2xdGkdXWwuzwpgHXpse+01mz7A6H90O1bGCskdVlrtG8Jf+vQqzHgdX58qXty5fI
Wmb9ARM2X+MIGeuV1EroqP8/QL1a3FlPfGiLQs+fObemIWjOzOrunVL9SkNTnCuGd1IAbM+ZsVWJ
exgkUT29xU5aAty6DjOMWmrR86YRyC4cBnYXegMtVvYh8uYx9LPbvvZ+0DIgpBgxCPtCqVure3PE
SroTScTMHHrqQ0FAOfnRBqgSpETcx7UJj6ohNpOJe7tvQIVdZuHFDz7mAQZgqLCObTVsQIysPkwN
7QUmnBePY28I5JtvxDeLE4wkpdvtPY9Dgz3qS17JGBeny5J+hpeKkOnGtPDmVzAMCbO3Fod7n+wz
SXQttP+9zrq3vA8fq7a/4IUMeP/QiS6FufXr8HngN5hExxm63IS8KiXhEGOE9ogkoniBsaHk3pvl
ziYVQ0Nx2jaHxpdHFAf3Cc5rZedH6HVPwIQ3RWuLPQGbSE1oucJ6XLhASAkhalHmoqnwFCYk5IT4
I+AhIYwj8rx5H7lydy2DhdCJDiIJdk6uX6hWfhkK/jBY5M1vNptcxcB7mZMPgYn2OgQgDbQfHGQ/
xofayX+UaLbgiJbltPpG9H/OALFgtgzvbeHvOzy5tWG2kRnv7CFnr9Pizi8rTH7ze6zbU0BHjIWV
eBDBLqEnXcfjhZhE9Lu6Xc3aIvlJdPuRevI+tOtnzV9Q+265J2eV6LkYnC/VWjYn9z5zw5m101D6
Fyhixy71wVw7qJOWO5Rq7OYRf7YGxnYkdY/9nHoU2kjLq9dVMWW/LwM2PvOZJdl1Xo2v/D7neq2e
p2p4J8f1NuoXgm84ixO3/oXizU0c3nq9OndTf4EmAsg2rk8FG5enyEct0y9JQIkO907ye4uhS5j8
sy7EmFXzHpRHJOY3fdicl3GlhR06htSMPBkQ+gfu7E8PYWVZO+/rCnx0nrfEqCafz8lafkqTmr03
ZS9ZnJ+GcH5KQ/9p9JZzOuLAchImoa0mAnF2iLpIBIKT2D40QXnqxokwUUvs9dzidRNSKvjaCWqh
TSW4gFnCaO0Q4IgaafvSm13l6+xUFOGd54+HLm+ehhg/upzE33Sdb5Iu+OMlbKM7Qx+P4OEln4sP
SWRuL1mgdda8BjZhDFr731aIk0M0ujdH/9x2fHBM9GtFfSyD/m5pDdEvbPNZEFw0uKhrH8zbfdzF
gnKsfwxY9/PgkghUlxkWYiVO8xAdZNPLQzstbMnrubqz6KEnHb6oYrxbNV3o0tb3Gz9TBd1pbeub
sMyhzHrFbkOXOoV8CR3CLNwpJFyc81ulAcNfRNKo/15lbX7xE3XXmRv+tglChhaoCOCeQ5gGjx3J
WknE9CnzQtg96a9f2X+tpOsYEvtWU3IltYiOMGaKfZXQB+dF/reLLEf89Bx2xLKUKBhHSEQoruMb
M/l3TUa13PgbhlB92zbDecxyqZ2eGO397bzUuS51993MyC1dcoRUqMq33nZ0aGwIicXkkwoUM7VO
7m0dlbBTGKoH0zb3jNuP3A9PQcDyKfbVDZLydNtQPls+RC2nG98bb/skdXZELSEd8QBNdv0n3rC3
CVcKqL8Oop1YbySkhc01udMCT+F1AuCiMVybiSk+msq/r4bcA5HQQRVymnPAx40R8hz2IZ60Jf5J
VnP0OohOaqFRzQBt9m7/FFCsoskpkZIPHGYq+WjzWL3ksvs7psF9ZM0f0/mPsmbiVANoOrTj8v8P
JlAoS8ySf65G/xp8TU40nWwy/SHs8OQOywMXwY7j5FjyCZq6AtCAzv2hhZrkA3z+9JroUtsKP2I9
AgaTv2lO1lxsz23OiqnWj34NJbULHtbA/+s6MHbT3JzDLSa2bv8i/8fl1LU3Y00JTaLX2XUjtmdt
/648MrEJejpIjCNzE/2GcgWgpIM/iWBoDRPpYFuCO4CRXrztP0lQWi7lvwHzDn5Y4IXaZnZf9fZ9
TTblfz/foie9dufprYjMaUWUntUtepL5ui+IOEHSQQVUc5RO0Wr3cileQBp6Vz2TVmamjEoz1OVR
Em0h4PH10oNgErzcE+Pyrn2a7fi8/QfAtl7RchFDgOKSdeSu4XBNY70fi/Amm8aXNVG3UZLt2cmk
u8xALi0ylxoqJ8MP2RVLG+18eOUC6hXCNJIBP9sWnvgq0M0dFcotvxmgMQUIwDFYMjOb1Ct3BZhE
X0XotXKU1sgKPffgh03r73XsiJJAvKVL906wwOgvXGLTgsrNjwonlPNBYkIRfCFBqmuEumVdgqOB
m+34ew7PvH11TWTSR6yC9K1TmkUN4XFVoTpGQSIpHsdIbHMDdOh5dgbpuLW9RNiqvyXSGY/PMy0C
B4acDbuXoc39+i5CwoJKUuWrFrxg5L3hzO87ssdYqUfYuf1ySDIuNj9iwzGVZt7h3WGMxcGvSzQ0
qyx3gtS4Cm+4arv71Mqk3fUDjezOcWr0JzrCp7tLp7kYb3Ueivxby66KNixHwOKgVItJntOKD/Hv
qEIoyrg7NttymjYOkfFlpzbxUNIwtNlVlS3Mg1pi9Kt+Tr/G6t0vors0nvUbrF3f//Uztwy+A5F1
y1mmQYp3v5uaiBQgBeOPmDVvkzLqoZyvXaSayHntLEvQJqXFRWPZX74S7RVwd7gTAiZlkyi6BYAf
OQTjhSK+KaSaXCb4fa2WBTjtyG9X5GJGPAA/fL5p3JYnmnY8Hp7SVHvpV9z00L6YBo0IajuW1D1Z
ukjf0POwieQJISqmYvzQd5xMTdngTW2cSXOfgt4pr2BUkMpeNg5cqn0UMhj812ZNMu/C0PPdw6Q6
KuwEy6P/YjAsNwy3hwSzX1+BOT0ubh6TZ9yqhiElEofyd1JOjaYhkSMCRKASkU4eytLhIwqrTDhM
kWGLwSAbgpjRZ2XMWySGwD70nTMnd2xIcx7tSZfueh3E/JYbGtc46degBp6M7yVmeaqvtSa5/jen
ALmyvIlZryJd7E1uBtg0Md/F1OGyGByOkLKqtqzdunTwPi8BiIVLV+Ei++2g0LNOVou7aaGSQKwu
5rlQNdwIM3oYU24wwVr8k2mKjONaldvDdoxiQGVwkVhT4kaYh1mBrnAC/soc/HpPpsD14jBiZO1W
29D5ld7kBnc9IpDOvsC7jJZu2yx7mGR9SbD72zo2gcQUsURi+pxGzvcPM/ghxqihdAhZHRQfEFa3
WVhH7irXJ4bnWg/UdhhYZLsKftUCX7zDU9N28jVcXDM8r/GU9DOSwnAeHvDCOupNtEBubniHZ2DI
CiJNimKSjeMc7GqPjxocV+1SwFNCZdEaXXm2X1Fp4tFqOKDjFiiKJQtGd8mfHCPyisk6s+kjDvGm
fzd166I5MG6/6OdIJTL+9s3YGypJwuCQ+azCLTa6Wyba4U/RM3b4mddxIGpBcnPaQyCbUS6slpGf
/SosbfG7m3V18UlB79oL0nWdprcU6nhKVRYNLMeskZXDH5kRsA5XY5CqBFqc8dlvznnZN8khyhMx
vSyBJ2mdOa0Wv9+ncVrP6DSYl2dEPqDOKBn85iSNn0YLuXSkZdFY55kg88dH4IliKOGq9Spt2fPP
TTK9jensm6eyYXbmUW2Rg0iSn5mln+CsaX2SFnNnwrt2VWRrzbzdTIzFSlIfRSnJXPMkUJEdyo1s
c2Jy1igIwwH6v2lXIVgGc6bLrMYOOLDhfUfq6NknK5dg4yojpouZmLuOx2wYulbjfMazO6bHlBT7
7Ru3jTeXt4XD70L6SddOkKo4QjYmDYitwQkuJkpUhx4OdS2kOjkMw0cmwLnh3AWLGf3WKhQWo4IK
PPKzlCiG/EBPx8lPOm5jgboIvaSML5IanAeikMntLTE0hZe7zmmoXGwi+3jUMMoh6TE1umFekQ3D
ts02mmFjEUfIrYMFQ6zJfH/4NaVNm4sRU4SiTAp/RkJbB7imk2sOHdO8dkWwNM/EXZWLPrVDpxk+
LxtlavHFwBhGJU3z2DDBASw46zEKzwYTLSbfOHZjTE9p4rNcvXKHcA17whZi38D1bAXUSPR7BYMQ
xx/hnx56v8y2vtTNt1xqesQOn4PXyzCtsVKDtCRMhkX84u59l2F7xHlQgIoHcjiZIys8du+hN6Up
+2CHSfE2iS7m6Am/lYCqMleZIk1Qm3KZjgPtKdfjKlrfBFfwwj1qXM21sm0eiwg3+ZXbSycAedll
Q1zvjHKFQOmlF/guNx3RuMFyKJc0CroHG6mK5nqqg0B11/Molk7vNMoGuxyd3CbjvxlLQ8S8HntZ
sbyIeUaJc/amEBj1xcnavtLn1ItU2x+GigHQfdkL7DnHgWSq4D/YYiJwz2jIbA5oOnYCv77XbhAH
BMPMAIsORtZ57O5XN2waxvMZxJktGVeqSumL1ukCB/yQYC9rJnRrITx/FJJ2ZCZHcbAafmZKwI5e
aow9mEIQTgvx4wA0jh4wps/x8+x0KF3B51BCsDlx7Jh6RzfwMzpqibx2yp8m0nJ459bNPjq52Efr
SaUe6roiGpxyPErOdsUQMCliincIV0hrr1h5ZwUGAoTLS7ub5NBn/2W+VRkDkCHvGGfVCtMVY7RG
1zK6xsCqnJEJzJQPbOD61mMp1A8zYL49289SXYaxalB6tlJ0ttqF2mmbAL1jxSNeOqSvQLafLOmr
qChq2LYJBYF/rFtCfXIiRLXoHoBO5fkebvlAk0DWLNDwInG9+Xs2WT/+lHBEt7SUkPoLHkC+GhD5
0ZIVw2cdtWr9hxsq3XKXhmx24iPCANbqQKMwSXasovFH/idkPDSnyC5YlXdeCPWj5QRrOudjbhsS
ZJiWVC0M+qTDdpU4YKvdQzXgw76d1Br0mC8cuM6rVir4dRNCcvZgHGKAXT55IXMYKygOPN9dk19y
EdTiA7fCggmSjf0qnzPZeEt0GtICYgZGNXfsiRaeMV7PRwe/YnfsR9MSL0/BZziKg6mN2kdklVn6
h4MEhA9BitWQ/HjsBzENRUv+rzfOZDB48ooH6zlk+9HHf7EhpKzEILKSNYPSuEphXFVR0mXveTeO
wJSaMIwtWYqhEhY9huMXQ4Zddxkwrumx6vMnnWb5+mNC7cfrEdOR60eYvFzc5DsYyxlrCpl2nv+I
Tj2vpj0VXIskFaS5JHY2y+zIhGAA1Eg8eJdiZRiDAWF0z5DL3AjF9ss5pXPdIufIJm3S/3IEA5G8
mjgMgb8xIfMyZuJxag+dHo2Xn1TfBdF0Qz3gOeLah1xu7pucLcrOaBhI1Qlz7BBdJDTe6UsLHZFn
W+bKvjsCJh1JwtJOWb33hihCMZ/oKX5LGyCmf4rcV9xIuOcU8b9dHYEWYizetlzcYHvG+DexrioR
GiaMVKm9oKGyM8YdxElGOqr2GS/X6f+tQGFbRPVjgM2y/Sh617g+84tt7nudL25E6FpEeZGBx1rL
0aH0wBWikmv+wfIZSeESc0CgGHOICUssa0J6m1GI+WWGF8rp36VNWrwQ9DRHHUvrZRwQ4bqBjtp9
GwX19JdyS+WftVs068+IVQhBXxslPGdM2pQ33IHwzlKP2M7CiQTsthhd1GmpUgI6i5hMTRbHDLpI
HpaEgy1fDr5CGQKTZFnO+H8tAlWDK4X7gxw5aOrx4tLNRQjoRObLb0pWWf+X9kCuYJLzos9IqpVI
sa+NGBlZTLKYNQi2LN9J6R0pOP3pXzGhCZoYavNJfa2eHg4eolHQ58Q8ul8BO4uenkwnCVuUGce6
/+64ER3ftZsGJQLqDGQKzJ8Ri2HM6ZWUHVbVCi4DJNix7er0ge9aV9U1Cd8py6pwXurmX8G0EfgE
pQQzokkKD+nvms+yY6iyJC695Ywsk7di4bNEM4kjOM7J+e3lWt8u9Rqb29gDynXx4ZzgQ1I1IqCH
zFnAylhvFVjSC7r0xdDdtV2gTy7KeviPvqQ4w/fqyEnejqHuNo/67DMYBwdTN5B2MtPUm5coXLBJ
yMrw2Oz4JGz4zf2iCBUWS+2P99Ua+tiN0qbcvuXCT5d8AuBUQEdDtUA3MoCXq8Dg5anq/oWDk2Kv
Hd0tdc+vm1axIcMjhx8pj5fNgpjnSauvunxoKpeCjDImPM+gdXRxliVPJOJ1j00o/usG9dSPimH/
kIXkZ6H+4eO1E14GZqjlbabUCtLGx1cJF4HNuUlHnlJJZ3Dgt+E14JUnBDfc86OJ8qHSZefFN+2E
w/QtxnaOgVOb2PX+LGUoqMmGqHAheM6FzJi7NJbD3e2wzV4XQ7o8Kpg62QA6rUfQTTgjSiWS7zMi
4eI4YfBxU/egz/VVjBJiyzOXIJPfLI3mSt8OyS5pYU4tyglIdSDUjPHLgGB4uWtasrlgRAwpokjU
301jngCFxOREuMz5ecKZk6rk7IdFkR2XwY+Xf10cbbQH3rQiuSnzrohRH6u5KNvbMBWhuA+HHsjT
NbNFWwAZY7Nbp1f1UE/OXyzXggOwzQqf8By6lRb0SkpEBI7tokCjfDW1mfWQWXv89ZgcoC8+gD6n
BAwzetRLoaa0ecoYVM3fOOO31ia1oSAqMcrbdaG0J3E0/iFQYjJP7D86TdxqvdTVTvU52sQrvoiy
mNlVVU3yd5L1iFWKpYqs4RZPjHkuHVeJF23TlVH966zO/c95Aj2xYE2f7PKF7jSN38pgNRGKhE6E
dcjHrnT4SOLvHH0tTT4sQFyo8nv/ixMzhTNAT+aFI8OnWg0JAMeEpUjgTaBpryICG+ffMixpT+8J
5Fk75LxLlNh/nD2EpEERLNRvZdOcgioO0jLqXgh7yPy/U+rrigQNZ6Ihj1UsxGMyRPHkQIaMFXnt
jfC7XjDVR4IP/6gMpk2TAvpls2+D/WfMs6IKiiiiRhAFRnjrQLHhDFyeKMVIwr6KgkoUDPSCcK6z
a+MuNXd2FgmNUK0SyuqXgp615OM8sB8jByROiEJPERcrj4H3Wy/H3AJPD4Dkfzo+C36LGbwyWh1b
x63aRz8tiu6p76tFHzORDdBY2gkeFRWa34LCXtj939ddP2AlmZE/4+Yr8SbqX81lWzxgx+4EVWCr
3eXiy7BgecBUb+hJ2yRtA4VMhWqFsFfZ+eqJzUkY/OcoM+YROU4xfRX6rsZavW9dP5y7nTI4QBhs
DU5NVjjratbdO9FxU+CAtBVi7nqsRHY2KpMZBt4MtyaZf/b1f5ydyY7jSLamX+Wi1k00RzOy0bcX
7pKo0SWfhw3hU3CeZz59fxZ3kxmoiAJyUchCIIKSSJrZOf/5B5HS0V7DoUwLH2dF8leWRfbe9RSX
1JkgTlV8tDxpWTuniNCnEiik9dcJ6RgUB8AoOPxPQDXoALL4K2twpawIZ7CIUy6yk2Hm1n5mLHxC
CI8ftkipx61UZEeqQXGpY7T7RtBE6rE6JWhn14iTtDtsqRdJvOyVNTXFpc/xYK1CWgS0MqjyajdD
QYLKDcOLzs6mTWxMZAnWzny27cJSgCDgYGvj2qKLoN216lxfRQAd57qKSKiQ5sRj6PZdgI6AjmlZ
pWVJBG5ldxYpymwquzAzsx+RE0cby8Mrtgm67kaMAauNNqD+bMHs/YHG/j1rGWrjJSsZEZlI0LO1
XrveTfZTwlXk4nYQxrTP61x8tCN9bxkyVaA9iVaY2sAv72P92GAYenKNsnk3ERaA/GTDELAYTNR8
zILBjEdQCy8qMUJt4vZ1BN16WEDz1tgGZTua0hpH9z7pVlALs1sb8hqemuh3/DzJHstmDjaOM3U7
C5trvJZyWKwM2s9RS+NJJFC0hQ7E1FdH3kZOtn602VwAtDJrQ2E9reNk6U5V0iK4nV3mWlHdPmFq
ZV3sGvZOMBjJNQQqlEmDVpFAazd4VuH1ojDhb23Jc39ehgmSaE5MgpxC7Y5/ZoMXqBCE9BSlkA50
+yXOYa3IEb8gWHa71sMGE3W4S5iEOSTHuivRdXsMmtg4iHRdVCJnCNUJi31Gx8g/rZ+Ky54qtHTM
FRaqa7uU9JYlsrNX2MSHaImQU8npLXLcu6Gh1Yhs+lisgmV8iK18G2CHyGAVpV35UGJ8oOjWg96c
EA2/lhlBXplb7NQ8tK8zgoQd/AhxepsowQPiO+Mg3QbAhn2C9QgaDEwreLyMSdKiOksioHtD0Eu6
HQ39fIxDBpTagJ94QxIiJgHBfBs7KMKwYnUjfkPV+vawqJIP6ChYMP0zxJdRL+j5GA5jNNjbAgmc
tsr7+WQjUVlicoo5g6H0+rQod/qM10Pjab4z2xj7jKskqH80BeLAgNQNIj9Q16XLgx17vkpuNxOC
wmwS8RwQmy4aIQnTiUTpsYvMdZdWW3b1e4P5Cn4gxCh1TLfHtdTMNXlsKup6PBl6eUmbaZWySGb9
O17eoxyCGbYf5EuvIqNYm3X6WDD/gsU8k3Vs4mtpbR2v8AOeLADdpjS/wgA+pqGvzJKpe4Z1ZAWX
cXllP17lcXMje5gRNabeJYkpSuClG+6WppS2V/YzCnZ0dNXzqEpggtgRvUAAmJqLraNbgoq3kl22
nbGkx/xJmcSZ1j0uUsQfLsmzRngwDdg1h69PsoHfGIzsa0UOqj5K822MnHXSuLuUjCbdJAZqWnQW
pTd9DVLm113rnHgZT7EYCUQ1j4ZO9NCy+OyDR2vyDqZm3CiOZphxkuAOc5Ad+hmT5PPORSdVLOKZ
zNvXpiVZGVuJYEa5bz2Xc7y1p87v8I3O+8SH7Uql4TxY2PCXo/lkhMUj+y9WwjXBK/MLQu9d4Onr
wZIwH3mVgcRgmUFv1vCAwmtgxPfKCMfrBeyrt82Xsk8fcs99UH9R0XPdXOLmYyGET1fRZG9BlEF+
3onfWFX5O9mcWw3z4xyXkZDZIjx+rI/jtbD0q8qDsCD7uyV9TzRzjy+lX+XTF4DiFge/2758XFx9
3eXjISriXcDImXDtwHVWIpgPE9OoSVgvnmJrGoW8GkICrTxBhT9oQPfNqz57J6Sth9ioPptqhOTn
qHCLo6j4MYK/PEUmyXYRk6llWyykdJIznek5OT943I08M2P8EjD/K2KHspziEdaqlSKl7si3cEj8
RCCNsj3e5k4O6XF6L+eMDW+4burJh/F1idGcWpgy8DZWZPEYzcug7jobEBZxWOeX4AUGI+E02Hcx
UYhp8lRAO3Da6QzId6frzo2Xu+u21tbOTCQ3BEYwl+suqXw19Lcw6tBFf4ZG9k44DMl90q9YaxP0
vghULSvY0XJ5jFlUyoIBr3L4rN7JBSW2rQ9lDGRb3gru88prEqaXzU2I+Da2Spz5oTgWX/q4bLzU
uTVwgxexC+21Ww3ctaT8INb9EPboK5g0gOwdRZNdN3gJ1XLeh0nsRyRaKKomrowncMirXmi+5WB5
V+JjDnetil1fbRgT23ed/rDaFkWxzaYCN513BWCCiUSdPjRmfXLI0NF0ZwuQtVJbc02iNvjm3PXn
Gd9UKxYbfTAwjC5WrNR9WZc/368YjxCmWS/qt/fQ4ZShCQaUZEuzN7I7mIG4bsr4wcCqXJ/YJxEX
Gkr5yipV9zyZ6iO1OH6u3k7Gzh19985iW6BfgCI5nwpDKEfGFTx7eiVjDa1lhd5nB867bULtbQy9
VVIhVmLvw978IXASpCf6dU8er2FWe4NuyWPghKVV/wFr8ODGxvOCXJQvqZyaeNgzfXm5Y79cZ+QH
Ic3bc783UksJ5MVK3XV85njQ6yV2bhNzB0asOb0Rjwq74DsxWfAMjG0oQ6xt0TRwvY5Njsy+g6Ob
GB0SNsrsUD2TGcsI9XhrBrCmsjBOmE3Yn0x1d8L9WJCw1EhdKiB/rvAg4uHW7qP7WnePRYjHPSN5
yoerwR0ZLQf+orHbTExdMWFBebTTR2+l/r87JHudjaQV1Qb1eQtqMUXWdWrT/sOmcCd8iNCuQRyB
m1BcW9oT/gQ3snZ9taepPSutXJyuYLJyhFMM8Ones5TjuqHbSN1FOcC85kG3yqALZqxPs8d2ku1D
nVZa+aHqh7TDfWssmn1oWNsaraW615aFlWOCc+FolneGbBCgJLpvgG1e9TZK6JpDLawhy5hxBVtz
dB7yjEFNL05DO2/kgmN0nfRoag17NcQBp99cRdu66x8TfoybzWsn52lp2p1Lhvpi5b7tmacce2wH
c3tT3gASrQpqixg3bMeF5wp3t8deQ0ty3yAUWNUdeR5fA19i5Gn641wcita5Vgtu1mbkjREYXRKF
NCSzkCDs3o1dWb5iEBRpe3LHAHUVum9O5WmYd+NQ7uFhPmnmR0Dd3DYGByrSpBIgB7mgGOa9MiMo
R/S+dcagk93a4qVpppxMdqhUfDYVMpswxNAx894dAhCuBh4s+TAnRj6MZk6CgtWLhk0l7IM6Xbq4
V+N99E7A/B28dPiAhSZu59mGjxTv7Nl+KZvwNkNPutBNxEO+XyQ1CkKBgw7VPWkgm6uPDoPwhWHn
1oCZCRyVvGa656tTZUIsYCbtsSvVTl6vnehNy5KTySJXbtygpiulN1K/Tb33ZOX5bnLPhGcjeDkL
p39Qd5hZy8mylzP1vt8W2lvSkWGb45HfuuVdFHp3SjSsXl1GSFctOQiGRy6frDZqNy3Z4fGmvpGY
ZqhfFi1ufF1nDKBqY5cRuGGn0xv0IJZLx6EGFjNimJVjbWqwJRX6EyKyM6m/m7RF2AiHXcflUStw
fLbm+66bUQwVp7rCITFIjU2KXEXvkRggsWPM0a8zzH2slhxxItKU7m5yIIpSRTrY54xyWLdQsGTm
7Up3uMXUZzOGRHG4+HVWzqqGhagq2sAWWz2iJ0e8ZCz1SumHnAgFo14dl4SQ5DLbz9x+TYAIUy6M
IHEQIkgjRuhEJoEbRx5+b93RHQGK1XOJuoHukLuuLmfArJkHxL1O5O3zarhvXaI5KKM0B6PKoPyo
KHSbVt7GcXyvdgd1aDqWd2m4axWkD1CYSztYq24c9h4Vx8DYAwwQAoe7J3qZAip9xFx7R2QyburL
yumtzWQGWPrhAUWIwTSZh1z5mkChZ/y/mdHFOzR0UFTZ+pp1zPOugmzPU7gkylTf/FJHMFYQW6VA
JA7zZ60918WxHvBRYMdlknWVTXguqnIb0VvAsb7k3avN8dT08anPoSfxSuEyiLekcopIfZn3WN0n
uyRPDxr0+5qKzbE+yGPH0VPcNJCYkqw8VcVr3wWIKiR9Lwk7xKJv8mh5rd1gM7Nvenm71oFyVLmj
9s0qUbbbmBFwrJM3h0MGPPfBvRlSymTPuq6X2fci7b5Jk5NYYgKJSNJqZIJJHgHfSKAy9qVgsg4z
R9iELlAJKWSY7El02lvuuI9HBeSEzC+Bf2Ed3GSqviOaUJU/ttcd1ENWgsU4nXwc0q5DsFy1UWZ5
fdvE40uweGuY+nuOHLInzfcBB4PeHW7KwNqpc7nLsmfIAcr1gSnJvapLcP340YCh9iOF5tzi7lg8
6tT9tvaUudyTCMd1x8YLeHhSG1mFhcvQMXvgithUqQcsOu+odhZGpXugmW8dLhvcg406S5ELEXdC
kjUdDhTNYx4N74MwR19ig9Jn2aumHGN4S5mt7lSL4eblZko7aMYSsiBmx1YxMb2FFkPDSdz9pkkR
qmDoRLQjgSh4spUhtncVwxDsgOjT3aDYVyX6V906dZQEjBPx5o6/7MGggmpBIhefvSCkiMS3aSN7
a9/0ih0P1Rv7vFu1+fcl6ar8V7WWfbgcSriUOAD/XC4xYc9Yph7UsmY6vGOmCWfIRJjY2PcBx3vT
zYTpeGtVsc+YIxnsMmq9g0pdDFTAV63HqWbliH+CdhPW3WZAAQl2uepb9zi4p4ZuSukkwwZIm3w1
UUOpT9MPF5dNW5a+gdunIUmQmG4y4dxPi9jVrN9cJzxkyTfuYK0j4WxUw2fP07VJl5Z36aFhiuTS
2zEy3E0DQiREe3YB6TkrwJ/DjRfXZw1zAnWidZgX9/xgmd+oMjDhPU1g7AkqxqynayWsdcWxfF2x
5Rtp/INh5kYdvOptkQlOhjzVDl6jekfj9snJu3Xu0GJGEp9ya6WuZ9JHCLqkukadyRqFiX5Mp+AE
WZv1XWw9OQCS2VuBfJAB3FGSieRlDzWuT+pVYNDxrLaLlNUv9dtSgW1Bt8F5XVU/QzNsNMNA5Uz0
CmQvQmY691SRzFLW7SfRpBQ1jh9jYhP1y4EV47fgoTXEbhkAnbB9UBNsimi6UeYHBSVXpmVb3XHg
lFtr9fcI312F8Pl1AXswP6slwYfonbk385pSHHMEFhfa6XMaabiTJ9eCoXOBNFYFxWKxQmJYqfHi
CM6y5ZH628jGC07ItHjFyqoS5ojRShD8BnZGrLAyklF+VJEictiTfFT7Wh57W95lXgQ3MN7aYrzk
nXNyEhgv5UmVueoYZTCKHBf7SnWnqQ4XPOEQPQHAHMp05ldIi3cymD+Qs+zdCA1Tzr3k5VA/l3N8
54zuDVAdhpkmAYfqSWffI8BLZrBjN3dlMa61xTjq3q1RxD4VIa8foUPYOP4sUtpJkFP7aVHya82N
2jv7TtwtRrJWVb/GlljxBlbN+NTQRRAUtiV1049M74GwF761ydrkKOQmq33ZpPEgwEI1NaKdX1WT
qeXzvbqUWnSqMgooWQqwNVVOUQGmMSZntTQZSLQ3NCmbJhkZrgYMNrJwnwP5NG5+ZlyKaEqu9PQd
4vuegymm6dWkfYDgcVLtkWcSsyvylaXMXiESL4vxbdPFwzD+tLX2mrviZcVWba/G0pzI22Fr9Jod
B/Q+5qzF9Z4hbOO7ZAPlrf5iI4n22AU97FoiZsxXDnCag+FUVXjMjxbzU3jLXQIPRzYMPspTZGqX
CH/E2Knvcg5bhkM79RwYh76lgUOyTrSfzORV4qGRQRFkgOwHVIlKGc5bJ07sQus5zF8U5kDzHBne
QU+Co9oQ1BasSwfssbo4QUImClteraqOYNmAJGT4CyqAgWGEj9Jli7XTLgnnF4uQNkZGZ8ahd6oB
qzJ6Vp4LRcLGNGuAqfRsewX0JpdeYboa8/m5M+GDA2lM+XKO8uGDpF6/GyHpRTI/2F5JHebsC0s7
1Jy3Xl2voiV+VtUUhBWsd7r8Z3cML1Z17gK5wlUZD35f5rfEAd/x54L7BRrtDcNx5Dv1fB7cnTvL
qzcuiAjvBNaC2zTD1RB5AEZ5mCkswWeipOAs0LahKKXgbvI0ZX7s5LeS+UjtGPoxcrwtVBsGXdFJ
j8NT3xUf4FFbUf8PTBGwSSrxlsIE28X9FnQUld5RRWdnCvVvcwr2hstAPKbE99r2UlW1ga+53KfN
csnNwVip/bZ0+08jjE8wU/YWPgWBJ+9F2e/bAL4S9ql+AgYBtriycu2soEVVAGZDvmVqg5XGBKwW
BPg/m3V4Qwj3pxswuoeCy6baPtURs5yuZSypT9ZZITVG66xUOYUIlkQUi6Mw3y5GCe8OIbDlWYgJ
auzIk0MAlnkFhL6e2Tzm0iReLH1jALR33f6O0dKVq1u3tadxqrc/C7Yed+FGhk9qLzT15tkr0WWD
PI00gRH+M6oAiSzn3AfVl2rDR85LRjUXs+tvcLkjaY11nmflmqCWFfzQfZsy9He1wmKU1D2r8tjK
zDOExSObx2kak69Ci844Yhz5OB+k6JXh5UoAIWAq9CXpvmxzfCuciNBb3f4xJ+2tyzouLLPbIv4k
q5DIWPQtx07Pn4sRnaYjt3U6n5165jQhddtzeA+D7OdNg5x3MCpn55FTqscHR8rbNhEHLR0eIWOe
mMi+j1jl/uy5RwRjhJBxXKhi4OdBjY8ncfIXvasOGCjNGxKeHnESfBLwBa97c7kDZVylmoX0LT0Y
DZGYIPMmPXQHtVDBH5YVkcCZbQcaWmXdmlJy9x2m7poCoTipomT8NDry4hSex/6PzUHqgeVVDszx
WT94IcoaCR3mynIclLfBXVyhZ+2of5IakquGeW3ubAwjXLcVlBWXfwMF99K28wMBZrw1FKpyKpNb
zUN/g+PFqemVXYljf8aavW37AN2kp10hGTyWRXEMpuRlHHAs6pgp2C6XLSOynawDJf4Oic/PzUQg
k1eLUNTxo+qostG8C3lb8po8CubUl64fHzDzFZD72xuFKSGfAiOgNVW9EVRW5ir6HXZwrJZ8AV/n
CHAEDn0u53LVF980EB9aQ0RSWbwNc7LFGQ/X3JrhpYehHlL0wyisY8Nm1putvKqQfWKiWflhN3xr
on2Mve4YCOvGAQoaXW8z09PJzLpFSefD/1yrN6eUmDTbrTxZ+izXY2l8lSK9TeJm1Xm5SdLpcraA
EccoZDJXb1RvgxP7a+wMxH/TuNp2+l5M/UoCdY6DR09o7yOrgvyYY2Ji4GtNNWLDNjRU6LhhonjE
FQSPKuLJ5/h5EqZBjnbxXCdQhSAgfMDdOrQtj9dNE/KBhvzFzbQDmpqnMSTpS2g4Mznt6KsgBRyI
rLsAjpDRxI8TXL6rcAQlIUUEFU7fJdd1hBYyL9uAXtEjGthIvhcve86K8TV3hMI0MJVtmS5jfhzT
Hdnfrk1onzYRnBOXX4UDrx1Gw6MgEwUGDJok+B1XMZQBFG7IIor22M4M2+C3Yb1Yl6+zaKFK50+l
aCASjQwxC92EKlqTw7ZEGbGYLtN5tcdL4T0Kp0m2dbwgloYdxMhD6KpzdrxvWaEMiVyENe38btFT
QU52mG7oazksG3O276TRvig8TBXFNiRaKvrhaGPxqhXDCrrbfiahTHqpP3GYMXIGLKIdVhDzVBds
bbwWkkhpw97haI3Pc8dVJWSbzMQQrQif8er1Q0efV7GTvzR99iQG0nFJJ0AGD3FFNDijsH8STuHz
v5ck8vymwbgy5UjUmCmEmH25SFqQwDBLT+EeMgx2W0y9AYjow/juJHDmD6Vh+bN0H7wB5NlD42rk
+KpI89bClxxO5paMHJDLnNve0rcUEbK2DCdASchctnRoovo9HJFgZRY1hLe0o2WIfKLMyQki4YYJ
f/4AecY3OCoAE/jcaOUyfOsLyqgyOc6yupjk7XQECKSDgxsS6uYFgJ0eprQY7QWcxWZ2VMd9PI5n
okjkFQz03cA/8CyrWGslfHLg4hzp2Eadq2GAh1HSeeNGlVkKEUNLsYO/cAw1zZ9KEMXJy7F2jXaj
O7Aq0q2eTVuL0lp9Im8f0VZOemkpp0ttRsrn7XswjiAsPjNLnEJ72trO8GT31vuU46Tv5RCEKUF6
LzyFKJmVnjW6Che02rlOjy0kO7waOmHjRRL4Nie5LBihuikfpgF5y3XrMG1VQnXenmeSYy5zMkSr
UlS++odGbr4m2GXtCt3dezhPgMQn55CKO3ApW12BCwHgVCJobYCyyUKsr4dKyQzZjXC3qa/d1miO
OBk/9Y3X+wVGZai9owNxFNkVmUYvsRHkHIBMZls0fGAJGIbXm6TtC8hgSXU05ibcQqKs72gMEj+P
I6q0Pjr1VrVv9fgH+5JQCHJ758Zi3Q7GsI2yXO4Nu33qMHvGPUTby4wgNlPGN0UYfxuDuF90DdsH
tN3KSZG4m9ciqDIcC+vjoJnYv7eStEVW8gn0cRPJ+kZro1tlEdK42Ss+/9u4Hu8yLDMIBTzXdvBe
mnTEhFLBeA70p9S1HuaM4L9+krRhBikgah0mZolZzLIlHhNSjsQ1CPH+9aTjcEo980CcOiEItLd6
t9yOjnehkAARtu2vpVZK/764a+L+u41Gv18wI44d11pl3jJe1Cy5CcGzHVCEnkeCaL8ZxDvP8zXr
MZtNMfai4SWjXXunMd64oiUVkdJ/Y8/BpV6iYxLXt2xKO6NqLz2TLoXfSuZBkZ4VPpEBN5q5MBI0
M4LFkzNnKkayEy6zHQiiYd7OXfeJUgGjEutbr6Njm2CjaMUWU14rW8HSg3HjstVEi7kl8pzjg9EN
yRr3wG6YKZKDlCI1nlxsLAEothrx03M775FvXKuWTL0pwzBvgrChfCGx1shQrM80CnOk31caNgMO
3Z4ai8DvKa4ILLrNGY2jrnicQwTaHPbJyCwxT7N62yrj+r6An2eO4SYfolNqpuu86V+LIvvkm903
gjKEDJIb09Gx+u1WbVf/SBKSkEAOjCnd4Xd9TgeLxKmKOiM1oOrNhbT8WoOTrJU7fZ7u0PHD1+en
OuT2BvXe4b+TSitqTB+ZDK3osJ0WYDYWsT1i1xbNGvai6VEWEeVJ91mNjHPbODIUdwYSAQ5vDPOK
zr0EhX5qrO4x7xlLQNd/0Rxq4YkxucGZjZrCHwqUjHa3LTxoVXOPngFimHU2hBFhJB/uXIqW0cQy
rXU9IlH7XaJqDPXVojYEP1P5CHi0bQMSj67rMFUAn3dHsOMmKjHlkHQXeUJ4V5pj7DIm7HsoMNZF
ZN+ytzKKlCqOC4EAfkZtTMpBq9PEFvIdWiS6Gu8jBQqaIxFcTYV6G0aMWsUwEadhZ9VO8JvNa93N
610AaesJegRB82O0N+0Uvbb+Es/Jl5bagBqp8T0kGdQzzSHXpJ7Nq7gCYdZyTjO1wlMzulimtTUr
YArDnUDi9JTwCmxfI4Byw7qrEvHeTfUHA9iXeAAFh3d5jkMprpDvOsfBKEAYFbJEwCCZN/VT2aAc
MdyezcCGT9BhLibq7m0xregKatBeI9KwMKNbknjvACkChC2xgwmLVtOEJ9/qACVsLmcckoGiVVXu
d3O2cVpnYKY6PgpcTq5TJ6mvA4EfsCGRbsMG+ips96Wlkg76/MSA8xXaHFJ7Ud9QAt82eByCJmid
8iSCHKZq2KWZ30JDLAqnvh3oNKOBYtMR47ga+v6mM/uzWQ44wqE6RZX2wF3emXH9OGUSRGcgpMzT
QYsBGDPdeLZbSMQd4wxP4gEKx1BSDhXPiWzu6dR9gQJ2AOsO4oC5gJY9NWZ8F2nJro+9u5mp1hxp
61aj/2s0m70dD1OmerjEVKjAEtvZ2WQoh+wQRa3fZx1cs2CQt1nvnLC4vRRes9e0aMcw9bQQs6So
Hzc4NT+hXMLwJyhPAbaaZIeJa/NnSlq8NnuQKMh3L0nrbOFd3xSFxCusfF/Y/3uhv46OC/KnHzlI
vx3RP8RMFa5iBAaDKWbmFeImyGJ/ShgzyxoHDsZlSYZhWNk+No394+e75mb1ujNLiS24fpksa+8N
jBZgwQ7XYmgJNUwChH/FW9In+zzTjqU0oCEs6Dr6LAeBiMo1PuvFFa3tOScmBObz9GCQmn6lj+FX
PRHtanXZNZIzfrKuPYm0SFbZbL3HRDmfXIBCvB+2IdL9qSjhiyBI9xvZD5sBeXcZwpgVpkm8YlEc
2tL9URQAd3k66KC+Ooot/DFLGCxeMj6MlTX5vWE95Vn2VZlYOneOLHixXaZfTbRGBya46xKu8eRi
6T/0L4wCjqk0d/OcXCh6ogu03h51cP9qBNNXN1Ubo9XJfi52bKt7bcR2CboKhmrVxAFVtOQ1jRLG
JoGk01OPQ8ZVlBv2RyWn7FxEIeLpcWFluxrOhy4sgAsxAe4+crA5XJTRu0gzIEh3TIkvyhpCupba
2ZDO0LyP1Wz9SPCOOTRxnT1kOEsca/Rc6crGog5mcsA23Ro9j9RJmXoQR5MsDwVZc+uuDwkjwWno
s4lVmmQVO/Orm5YVVBj4Nw4BHDjdh+TfuA40MBkE9+z7o0qC0M5siOMr0ToMsFnNL7Zll/u5XsIH
TWIfYNYaFvsRvpi44CSMQmvsqWHqeuVTVzbdldEP2svcCscnQTD0Hb7JVeSJHQ/jpvVyPEsFXBN4
+ugM8Xxglk2FZy/zZ+SNzPMNPFifQVJ9x4vf9Dr4ntwJyyZaMoTU6wjNpWH0h5BdGnnjU8lwIRnb
M46jNbt5MnN6NvhgxIwfx22HFhe3g42o03Nh6/o2FO07UvbPBIgcQeqFJOAnsL83V5tuKRO2g6G9
a5750OfI6arWdQ7m0uV3OYK8G75dfD+0wx0hXtgzZkQXZBiGeQLdemUMjyyQfNtQMSAfoDQFMCIa
LzDJsfBiLC5BYj3q8yvdxusVl8lbz0JLXlaW5fN/GOSl3ntHTPEqG/tnmGcQosRy49rNa8Kb0g3p
8wxahv7tyRzQ+pq5X7uFnznizXXZE4WypgKOx8gIjmfGoIGJ9bDA4uZAIKNXmEQFMG12nfkoEzpN
S+jrqUpuJhO/rGpEP5QM7rlziEYmNSiNaGdrJxf7wtTpsEWBo4wojmHc1KSpSoXfWTWerUCzIVbU
MQnK0Hu+jN7jRJeXMasJLrBPehAis4OXgiOKcSVa/Y73BFF96qzlQtOHkxQIaELfJS3px0wkgmTZ
N624j6viOOj1ysXKK3LZjvRmuMdq0WdX2mVO9ZCL4m2eujsvMl87dFD4lhh7t21PYJW3xHvvAu7V
6GJoMuTZdHHIfqKKLuyrCcx8647GymHiBWbi+BiPMKts0JXouXbqvPKlgLXRISAISAdeauhTlcPX
QSvfaS5Ravx1/PSvJUaeVmYdZRk8YXO7reKYPSWbz1kqHmUYnXtu0hWGHAtuNASQIeiGnqw96L3z
ICKMT2lzHp1BdzdCqwm05h9U3kNZ95jGVDVT8nnjdhaDISCONDtNrX5GyO0bpXtkoAn67+o/EqFt
J5hhkCR5hWHeAf5SEwNDVr1z8LLAQywRrZEKnl2t/C40ezkmTtGv0g44xO12GA34jhwwc0OVzSyk
RoMXNC9Ss1/sefz0OobtRoFxdqN83zsgeldfJbiOIqxWiWvlg15EW3NetjgB3RoQwa+JQ7osHa4m
jJyKKxjQVIduXeH36CAzzOPb2Ya5GIUt2Ot80moHX0+t+coEdMYx32YCESHIGwwnPXi1m9EHs31h
Kz1H2gBxLeDGaea9hlH2TLpdSUoihvKH2WYEr6bMtpHoNIPJjveG6UgXMBaCeViM+HFYQKnYM2bM
O6CSCVCowmTCSEB2Ej7GE5PeuG+OWIGfendBbN0hh21LxjBx84aL03JdTO6raYr7imjLK8QDF2Xv
U806Wtx8PbqoCGQFyDsL4j88H6TgMc7xAYPQTXSAxjzL5cbGKU6npfuGEppMjKp9xTDkkKbDQxHH
MEujg1ubH+7UvhS6fOAVfh5yxlh2IGHOauwMszz/zw01eQTFUijvkodmHuUWsZ5cSQPf18lu3oK2
gAqQjDqEvYqBClJJNkbteW4sjcwA7HbcADPOf/3X//5///dz+j/hd3kpsxkr5P8q+vxSxkXX/ve/
nH/9F3Fs6k93X//9L81EfmdLXXd1/vzz/Q4NJ3/J+F9dOOpLTqL93mlOkahOHsPXujPe/3x1+99f
XYq/Xx1EWtBk1+a+RXpNNBzlFsK9q392cfWT/vLVFw+McJwrkxFS8lqJ7q4vxeGfXVr9nr9cOm5t
rFYyYig9ZDbbqLSKrYVEff3nq8vf3BXr71fXjBxH7LTB6zrDcGSgT9fTdj0JASM3YJ6IwOnPH/S7
22/+/YNCLdCDpEnNfdj253y0T0lT/sM7ZPz90tgq9uZURebezigd20DbaRmxSn/+3ur1+Dcvpfzl
pRTYNiWm6Rr7Mg8+KrNfR+AGoC5biRLkP3zGb+6N8P7+A1KNpeZZst/jWpth0UuUKdv5n7//bxaV
cP9+bcvCTMVENqNM3r+JGLFWy5zhY87O5v/5E9S3/Dd3SKhX6y8v6KAztSj60thnkXuyjGVX2ePR
kgFgegk2FW3Vrocccffnj/vNGyt+WcdMF+iNY0fBXtjBzzi00sY3Wg1PPSe2KLr/88f87pn8sqIb
Axmonshqb+mlo6/whi0gM2aLXP2z66vP/ctds6XD9KVsqr0w0h9ZgbUdsYP/4bsbalH9u0fyy6qe
0t4FxyDe2Ummg5t3sLparPDHY1Fn17WZwO4afM6OfabB4A2YR+QpB8k/+2XqS/3ll4W1BWIt03kP
E+aM3TZe0VX7H37Z7x7+L0vdS7tS2FY8w6PFYqMpVk2H6ilL1zX5dM7ln/2AX5a8PtCjW1Y47yXr
neCKJt50LpHPf776bxak88til3iC1WarTXsZzrHfOVZ8PViLtZu9rv8P79bvPuLXNd/VEjyuH/c9
myIiZSw1ZvMRKW76Hx7x7z7glyXPE17qRvcGivsO+JFU0RbPadnd/PkW/WbtOb8scdcK0rYz2oFw
NDiskzeRWbcQovLnq//uy6s//8v7GQ8GviJ2zZfvtPAkO6fcxHNU+01LgfrPPuKXxZ26SVc7Vtvv
kwpHz24wtoIRRl6l+z9f/3c36Jf1nXhT3oyN0e+FMyPtGzINRzS8K/98deM3q8z5ZQU3GHMRtrJ0
+yhnsBlsFLEnyWH+jquyWNYoDuF+QVlKN/+fsytpjpRXgr+ICBCSQNfe7HYP3bZnPNuFmJV9XwT8
+pfMyZ9eCyI4TYwPUqtUVRKqrMzSifdGO+3hD+hOAwdtBKgrOZhAKS7/Ft1KlYB30U0I/RaegWXN
fLVNkGbTYtuFkClhbgSNm/RBXT2h0jMc8TkFwS57XAtzzalIlTAH1THze45m6db3gVCOUL4LAlCL
oakObEHA5BXyu2FDU50krljZOI2xqBL30MaaCEu68gnSps6uYGBwdSWYaDdtBVWC3rUcYF0dnOlB
Prk72gJWl+WZ2C+PrnM6qgR93tA+tsCc8WRBrrYYf7i4/Xe4b+FT6uyGL6Rpb37oFeN0qCIQVzhn
MEMcMiCjm6B8bGx6pqj7Lf8WTYagSoboQO2YdT3O5niqvMRNz71vvZYzQ+zy+P+c4M75TOcNfJeC
XGKa9hiz4mlu4DRB4pl3Y7sHPV/t3sTISoiAUA6KATwxBwkUitEsD/bKKUVD/BksNeCfzvsELwPQ
MftDQPSClpPqLweMCY96IkhZ7p8S17dR7Yo6EX9qJ5w651FOQ/MGqn0Tb3cglcpAcy5QNkTZkZQC
s4x5L8DpzaZ4eEA7M60eAEBnwGIO9k9QLEX8uShLFIWHsigfwOcXoSQiQbHbo0/DJA6k38AnBpXM
Nhzmd8k0QKtYAn0IIIm/APkWRYD9SkgYBlBCQMdYsJ/MLm+/DzmJAXCdJkl99LiGoNiCpPBY9T+y
CgQTkDDLgUNasfz9ixFVEmcLKFDBaEKf2oICchCTilVHPM/a5XHbBErqBJ1224hktJ9sgU9zcAiO
+IIyRqgObBtfyYewb4lnptB+gmpfl506NLCf8Fk1tCu3E10KUZIiR1RnoAG1nhqbTONzlpuxiQfB
EbyVK/d3TXDZSmJMiwQcLgBZPeUR2J7QGGMPKD7WPdiOyjggnzfZyVZSIV7KRtsGbdwTVMRkdWiN
QgJWWFMZrnxXaQxlK9kQXbDUBkvF9BSAAas9NzlHLywpCYhLllcw5707OcJW8mGVdl0BKjDg3i3o
NJsQrgCHLpQUGjRCHHzbrW/L88wWuTePkuwcMJS1DTdRZO6t7FNdZ5Bp6Unp4GGyCNE5VLnQA8uh
ChpEZFhJ9jrjzX9/l//KOLRBl1SMT9K300caA+gEspO35QXpHEyJcd8E+0LPa/IUj3kMelnmokwA
aSw0U/TWAD6S5Wk0lyRbiXRQd8oA7kSeLAYRh6FrIKg8f5yiC1MEKP8I+iwyWn1bnk3nDUrch0kN
UbjcHZ6ACDLOcRlBIV1GQNEVhXN0Ny5JCX4jA8awaaD015kGyDRQDwu9sp4G9FsyC+Khgl0YmHJO
y0vS7BNREgHgdn5Jq3p4AmzGfYxyVA8csBlfLIhsfV+eQuNnRMkCAQrB02hBRQVQgkQCSeNEf8M4
az5sG17JAdRuwOlVIQeEnR89TUkSAaeShMmX5eF1BlIyQJMP1LSyQj6hb3bqdkEhgQpEv8r03KCZ
x1m5jOhmmf/+LhadtK/DjgByiyLKcCqC1vmWtzZQ9AkzX5cXotsGJdzRBYcOcOB1nmaK2y8JYQhI
F88S00o6mT3mTgojSsQTYtciAyM6qringQ4gsIp786nKDOcr5LbN1wiKfU99V89Cm8VheU26Nxai
xH9a2bQe3XF4KkXmJVENSUgwej1A5AZQPJRBQbDPz8PUXKoekFxDuuOhACPjKfH5n+WfoDOrkhN6
xsEV3tjyCSwZwy+Y2JfAFwOtsbLE+ycDcRX/c11HgBGuIRe3RdtmgcqCAbEBEGP9IA15jIvUi4N2
Za77+Y24iheCP9Dxu9EfLiladr8AG2qiw5EMX8KhRCkCuRWInC1Ww5f+f/2dGJPMwrQmF8OQPxNo
xDdA1mwbWvHDQNZFPKUGuRT4Ot8VlrRPE2pvK15+f7uJqzicgCSZzV2bXCobHdGFWSEZEDBeLf92
3QYozuRKEF+PfjtcILex90f3F5mG351RP5hUdJtSDVELPHk08akLHHKZmwi6rPIaCSVjMG8tL+F+
JiOOcqBknY1vF1+QS4C2FbNnXjRmXgAQ2PLwGgs5ymEixspxk4rzS9oJKDv7J+zAkQJ+tIO09rY9
dpQTpQfdNgjCIK5ohfZzzaePINRaeTPSWWde1rs8X0J/vcYRjvdgEK3dwBZngIkjxn0VzNkj+FqX
jaSbRYljbkGdvnYoootV34COeg1Z+zZ3j20bXgleQFfcwY18fpka51aioR7t0uiKyYPH5fF1e6xE
sMH9yAJ5rX1BOQZioYB0T/5Xwvijj9bd5Sk0YewoYRw6IMihxUQuSQGaa+jV/g1TuuKiurGVIKZu
n3JAjocLBGaQscPGOdQTLj7Lv9ya74H/f84StRYGCCxIYX0XP91KfrQQbYToff8p6ozHClRdAy8f
UeM/9zbgl4L8Wp5U41BqbQy8rwBfjMVwYYQDplsYJvQc3QZabXgV3jaFEthgKQGKHRwIUDTNP8rG
/A604jcndVau7ppNUetjQQq4Frj2yKUb+ovVyscRPEfLv1zjrmotrJoYH8XYk0sDC0EoyS6uYZs5
B+D5Z5lL+O3yPLpNUKJatEMzGBY2oRwHBt4F3jzxjFgn17GNlSl0S1Eiu0IJvUl4Plx8AHfQ5xQb
B8gDuWBXKotD3oDZZ3kput1QItzC015jZdV4aUOL7tCQJNGhAtLR5dF1hlKCG2SEALeHkC7KuIwv
ISc1ivVFB+QNJFe3TaHEeEvBySUBA7iASfwKAp2nEqwVwuev24ZXvgFFbULahxsSX3qmeBLhCD4q
hqZCq0Hf9qYp1AoY+jMAQh58eYmnjD2hOSw8NHYknhyKVvrlKe5/ERCmhLQlaEnBP25fOEipoDMG
xtIjeN5B5fArEcbeaR5QvFieSuNQTDmyG+lENGqy8ZLkYFCkvRM9GraoN2EbcNL899TOIpNXDWi3
LxGogTwgcIGEgjrPym+fR7mT0JkS13bFcH2h2Amz64tD49QzOUlXX0QB/ZDChAbgso00YcGU4HZ6
GYJznUnkj6A9pRy8x+iqQufk2NUr+UO3DUpcm22dQpoZDPdJB3AY+IDCGYrOh5V3V0u3BCWyRUUm
NGg71oXk1wwNSwA3gND4y8yik9btPsjIMTM/zxRnc398BTCtC1AYqDV3ibP2kaRboxL6qdGDtDen
1mXMxwGiUUDBUx6tXR60S1RCH4LkYW1HGN63ocv+C7S0O5u+ZgFan6FZ5oZe7eCzY/xHZ4K1OiM7
od+9ZPLzJi9RS2Y1QB2ibiWoJ9Es82pONRgQkggyV47tWysJWmNCtUTmjJ3pgLxZgk2yHD/mXRv8
yUCitLIC3ehKLhhbuxgTPDJfGOtfjdj44Yho2/VdLY9VPJSoC+FkQe87pKTow5T3F+SEtZNrzox3
UoFa84qFpBWFDsrFFcUzM8EO1Hb8OJnkhgvfj84GW10DmbptOz3b7923CHPSWb2i6i80Q6CgExW9
fYYwDrysq20pR630AEZadj5IdS7QbAP5Ag9/yjp/aFz7bXkJOnsp+cBOHd9G97m8gMP2oaOnqXAu
+Aeo0x2oadGdP2z0KSXoodNTDgaIHC4CfPcPQ1Kj7XZgxYqZdB6rxHwMVRk3N4PuwrifXEruf+tM
Obws20gzuFrqqQc5VCmuP2hzbIqz68bRF4qDf61Ma80muOOzapFnaNISbKCphI6lkV2twek/QAgd
glMW+mZKQfhbCa78WTc43oPEGqDgyWqzi8G5WIlK3QqVgIeGxugzVGovRueiiQ16bmApW8NhaI4c
tQLUjIBR5DnvL33UQH4ENBPoISvOVpVu+3yw54nfhWFZsBRdxLK/RKizQ+n2ZhoRGhPY09ANK9Ul
nYHmv7+bokcEZomsugu6ZtNjVoBSCCLba4e+zkLKoZ91RZqZfScvgDn3J8gJgfK1sVJQFYPVaZsP
K3EOWQJoV9iVRF4kzdHIOrCnuGgLWh5dk0VsJbgLv4/btu36C2ihrqUDLnuzuGR29Lk17GscibOA
DOPKXJrLnq2E+qzUBaYuAALTFN1XDqzldT11vHbg7mEYWndlyzWbotZ1OogCyD4ImgvUTa6g7Phb
JuNjZokvyybTeJRa08kttHlVCaIC6jLhqayLbi+BWNp2PyBKQLcZ0P5A7KCJno7FlUBt+zFBB9i2
SyqZt+ZdNAgRmjj7JtyDc7QEQOJdHibIkB63WUYJZzC1QP6pRi6HNh3kIyJofXitVYGCcHn82QZ3
0i1RYnm+fXC/jXvIghY/s2wAiRq3HqBy/Mh963dgJ7+W59HtsP1fK7k0IRwMreDOZgKNuTWTB+az
v9sGV+LZBN1CZklsgYgpOaKHmu8hk8tXMqrupyvxDIZlYqD7UF7QZ5qfhZGBy6OS5mn5t+siS4lg
2dmW0/SJxAX9RBx0tEYT5BUrt/mxaXxLeUAHM1eCV+EIoRUMHygo72QWXJ1prb9DYxxrToLvvB+B
BQ7SGKYvSJYfG9JDHYD6xjbT/8OVvRud5lEGviK7vTju3MnQgx0tGNlK7tT9dCVwM9YlhsxFd6Go
R10KwC4Bmy7ktrTw74Ps3U+HqFIYBdC+vMS2a54aFAEe0FW2FraaM8aa1/Ru9DzIzaECBeqlgu7L
MfL7DFzV0Y2GfoRmpBAEJQ006sEtvzah7p3YUgJ46m18jTvmABIiZwIZQArZsDwC/VBYW8YDjwjo
SsHp8KFzjL4Gb5jVHWppr3WaaKLkX8H23XodMBuVnFrthcTtY21DeLUubqMTviwHybzld7Lgv8vo
u+G7MaNpYU4zI00N1WEHBPmZC0YK8FuxcqNDKIGOjtvIZCTExQzPP1dUW4dvQ9eXb8sr0BjIVMK8
pYSU6L3G11fao/+Qg08MfwP/EoDXK0eFbgol1ImEvmIMbq9LhhqoAbwwyImebai2LK9AE46mckpD
4ackZovn9IhPaG+EQtCJWnIbho+YSrCjMS1rUwdVlELk/d+uIdmvGp33x22/fTbZO/9xAfMvSIsP
eQHK7F+ARkxnkqHXcHl0jXeaSrBDj8s13LrE04AV7YE+/xk7zUfQRHyvIYy0srk66yvhHfpCGCgu
4IKXV/UuJgPaKsdtnm8qx3MRU7wVtjiCqsoFKS3Qe+AIaB3r57J5NFcYUzmfk5lRo4RYLcRFKQjD
rJHtWAqlxyYlIFKn40yxs/JyqwsBJYZzYLQYuBabC8QIfBBIo4mv+VFDmPPX8lLu7wK62v/rR+AF
hzRNh4fmzCi+5Fx4VcTYlh22UO5Sxp5maaYsILcIWF+YKepxy6jWitx3fRSjKz5q1XESBihA36Zy
/BoE0t/h4e8BonhHe2g/LVvnrvUxh+KjZQjJK98IMEeDYiGxR3uPJyGynzoSrBjp7rmKKRRXhYI4
Q0+6Zd1KFnbnEkKl0BeKQGkdZ9MJjQsxdBb8WRShMLe4FGZUvFdAFZ5WjTndpjy8EF5+BdUr8OL1
yhv3XY/C8IrHEppbvVn27a0mY/vZB1QKhOPNyoZorKU+7oqUdy51qvZWdFZztEs0nomAQ5YBqP+H
TPYgu2LQ+TTjonhbdgHNctSn3nrANXNkTnMLXRCXR0EzfLAMGW7B/lmm2g0RBj2I782quZV+0IWH
oXL5t66E1uqKd2l+vfohGhC7HQvRGiCmdwPQ9BrgOYw/b7OMcsBx8PD4bV3UNyqpjfcx6O51B1sS
6JAtT6CJPvUxWQi7DKBx7F6Brz+xoN6BZx30jsFheXiNbdT2CTvmfApxqb0N1mjuE6c3DxUDOeHy
6HfPCOyskjriRLpxkFnuVRhv0XRmLD0W1kejf5XRsPKtosmAVEkdvMBtJYAa7XWKgRqf/GeI9B4G
Hna7vFu5COjiTckVUe4K6GHl2AIzg+ABeWFYEbC9GWhDxbl3QCA7+HTlyUe3IUrmoDlYLkFEYlwN
FkIFAZLxaD1a3g3N0Oobcm6LwZAmMa5hbz8Nzvia1s5x29Cz6d7dxKLOB12piV/NM4BlLFBrBGs9
0ZoAULsDAHhygDmdjGvWREcTwJWiz/6UYGDc9suVADZj3odFaMIoBlSFwhA9JtDYrLYFgPosnBKQ
G9cJM65NNHkkLh6nCYQdEZrXZPAt6oaVDKoJAnve8XfmZ53g1Gk642qV4P8Z6/Y0OMYDngZGaJ7y
/TZLKcHc9yJCnwE1roUh3/C2sQ+SYOU01nmmEsQE8rToFMYeV24B8U12jrO17xud+yjBy7sGIuwu
fjWAr/ug+2S1nxu8nC+bRJPf1HfgHhQ7rHdH4zqI9GSjqJA5/s6BHicuMSBkXJ5EYxz1Ebh3WT1O
PmKLtPSlr/kBarJrFy+NddRXVCaqMevRvHstKHN3kxyec6QcajorqVNjIDLP+84xATczUtlgYx0H
ROXd9JT67rnKg+cWtLtBD9LmbTZSAoAzO0g4cJjX2pZ7HDqH2f+Xh9aZSHF77teg2oiFuELsCEgE
FkPsMLW+odst2paCVPg7+CyrCpqv8KJieOQMtVsQ1y3/eJ3vKN7fJEAhGBT0I62TH+scZC2CrFxx
dVurHFRkMkjDwKD0L+WP+e8Ut3Qc7iWElthaVU3z89VXVHQ4Bl3t98Z1jCHKOJ+GoFReqwnef1uz
TPURlSYBa3vpCJwsw4s/WHiH3IV2e+yy/hGqpS+B010hJgh+QblS49TYTH1YrdDlJIosrsBb2UDo
s/9qdfYbRWvqvh7pATKrx+Vt15wHlnKohYiuFgDuGvJ/mbWP7XA8DB2UF4IsyL22/bY8i+ZepL61
NjX6M0u0z99Ch18ESf80YGmnLVClQ/PgttGrlO3KgnRTKfHNcN5bkBsubzI3rlFPIMxS79PS/hA0
7SNY7K8xXYOJ6WynxDuDMvDUR055g3zjc5CnLyJzwfILsfkR5fFly+n8QDnvisT3h4SM5U2woDhM
bvZmcRBhB6ksTgGuN50JDrnlqXQhpGSA1CS2nLIQLmcN3UubBKDhMszCiA8bxgc/jXLzQ0eOwcGz
X9+MuvoFPpzpaKEqtzFelBxTFs5QUlqVNwrIwVfwjddpAbVdyeiT0UGnl3OOnLC8EI2LqU+5fp9O
I/hKyptdROA9SzrzgF3qvNjOhsM481Gztmx32QTO1uUZNVtjKqYDh4URTJyVN6CoBsCwjTqGjont
QAxl2wSz+707fSN37B2jNnC6s+BLxEA1Khq5dnXQ/Xolx0RQPZKuX+U3C/rZT7HDrA8o8frPyz/9
3w3k/2oDlmkqNwcH4h32NPmIdvFlyF9EQh7Hbjg6w3CAoHXHv1TWxyo/BQY786z6jjv7gWTRsaMf
GXTwaP9jvu8NKNgmprUn7JyGxicOrRzHRLMGD0GmuPZ5qDPE/Pd3Vi7LBIy8bQCG38kSSEiunLV+
phV8lyZVmEo6Ihy6Pb6Y+lsbwDlM/1YbyQO4zD+PtuOBXvtt2d6arKc+Fge2kWY25A5vDYkusrFe
0dv1sRfJpeHR9+UpdHZSMpHM29jMsxoEoWDtAS0tpObBcvhz2+BKpmhrAtAd2lFvAGD98k3ybKXp
lt9tCvV1uOvwANODDuIGhF304opxPGK718ir7u4vRleSQNH0MITh9nj8aqDmYGZgLYzAUnskfuaC
bbho95Xs6ZcNZsJsSkYoSisdawqBudKFLHNGoxGsgyC9Xh59js3/i1mMrqQEywJlAzR5x1s1JZ8g
QPTSVfG+493v5eHv+iiGV1KCEQrgF1qcxkUePzhAn80BP7iNZ4WQhV2e418p994alGhmVRVyq4/C
W+rfhEj3yBvH0P8VZWdIEB0mSGkYIMIejK9RC9HOXB7aBCKnqx/ZujUq4d6CZLzvpS9vMe2e0XN9
LMEVQkL3K2+SLd9kMCP5b74aqg6EpYMhrhUZT7IeXmMJEdkIRCEpKizutucmzKPEextNHThoMnEN
I/ja2EIAPhLppndRjK4E/ADSl6at8/Y2cfeDZZcvtG8OvbXpAR/XGvFfI0GLmAxQ5ALNaT2k+yAq
oX6e+WufZZpAcZUwtCnDJZNP+c32q+eO55+hJQSmRfmy7MQaJ1K7jQtYPrFiHM2m5H9KwLz2aPGC
IFQD/YLCWX3dvZvQYSMlHplAV5QPbYRb5tvmo5QB5NmNIFh509KNrgQiRLFlW4Mv9sZzEJIL1GB7
CK0+LFtIN7gSZnHaN8EoyviWONx+iAyQMGchax63ja5EWNbYYSz7ML6ZtHBPtejTB1L2b8uD63xH
CSvoFLphXrQRTrrqZrTl49T3nmtOK9lBZxklrkoGjg+QKkW3Mk3PQ0S/gQ9JrpwPmrYI8X9txVmZ
1lPvRrd2BN2vgPoefySUHgw3OrAwPkyQN5tS+yjAX55xkJPHjxBsGKyvePc9LpvvX4/xnQSv9h6T
xHKS2umj2whRmbQ6g6nB9p9zCaUw/Ke/5tV5rE529NwW3hjIK+oLj6C82PXGtMt9sZ+yX8Bl7gla
+NtxbyXdrnM+Bu3HvA0hcO1ARf5PmvQzo1tXtw9t/G2iX6X8VvsvQ/Ytyj+6TnLA0JhstL5O+DzH
bFDYgmbTdBzAsyzxhSOgJjImn0YSHiF/eapr/9VOoA1ngy3OhyoagBpptRuqUztA/7cpb1gESA93
Lnnyjb9DfxvJh9aG5AIJDz0oRP2wPifDqRvPo1F6QeJ4Rj08tIUFmuV/P7oO1gi5NORjQu27nlnl
DZPCgdAC8+BjIZkDInV7PNDpS2vOYtk/DCCl8Iux+VMKhZCx3BHrlwT9ZAF6BztYexTURIpKU+w0
EaTkoiKCgHVp7JoO8kV+DpRfl4MOe8Wb7t94nHnqd3f/xi5rCGeY4a0O0e7vQ3oyHqZd6Nof/Njx
LAjSLc+jW4qSDCFl4HBXVMEtGSFv0NoQ/oLk1rl2VolzdTMoGRGE7ZAPaqbg1lP4QtJHH90BEhG8
EJ+Xl6BJLGqztg9cVJwzLCESICoKogqyE6Kkh+XRdT9fyYqgdeuMCfiHay/gTlC8Sg49C8GmmTRr
9Q/Nqaq2bDsAh4xG1uA+U0DXIomukhkf0kR6Dicr26yZQu3QBo/ilBZxIa5osnzMy+DRcnowR2bH
sm9eNxlKJTHuez5CTityr6Pt10fIKSLnWI8G9JxXQkKzE2qPNqVRllhj4Vw5RQps5AtJ0B0mi5Xz
STf8bLp3EVeC/AayRQFUbkFTs6uG3p3rXchlzn7ZQHffgUzB54nfTQCsi6DFYPhXoweRYJBNv5J8
ghqFA2GQ7gncij+BL11rWtAEBVfiuqQ5eJvQrH2lzuB+76IG4qSQBhjFymbcf+PGapSwLkrTKmUY
02tbiRNwKD+Syr2YCfmbTcU5R2lpX/e+R8f62CXi77IFdV5M/mtBH5JShmwHdF0k8i2KjLPTGnuU
yR6bkq5cDudr+J1DnCvhTlBGjTmENK4kBWOiDbmlGLoQ03iugvzUGBPZOY77xZX1GtRQtyblWtQ1
ZowYSeRVNuKXKcYHl0OadHTrlwhKaivhr/FttZt7mhLfLNz5ziHdSz34N5/zjyaqNsv7ohteeWqo
RJzTPrDkFUKoAuKDcZ4eojwUJdQUgQtcWYTO5dQu7rFyXTxw0/ba2wlUw6dTOfoPflucQ7SvZeiQ
TobyYxvme9+RH5dXpgkjtbW7ywIzhaJde7UNXOpse/ojRnObN6sAvirxWzdJSXtNo/CxiQENiG32
kqEDvnb707bfr6SBKu7t3rSt9iqz9nHqDChLdyv5fv6kvBMpKnqPGVVQDvnQXtFevWet+I7k9hCD
RSYl9BnYvk/LK9D5lhLzUOmmQy3S9hrk+Yln4uusTs2jNYowTVJW4XpR07eD74jmipaNV6iz/SY8
PYEc9DEs00dC8CEhshWD6VaiRLqw7G5KAqe5tjZ964r6bKZQDO6zlddETeZSwXsJUlKZFX5zzXJr
ONEEcvfVMIq9TH1+lGH3B0eCfxm4w/a5VSQr+VKzKBVDUKVBL0wg7a/5lD6xqbMPAZfVHjp63zbt
v9pKNppGK1NilVdU/M8GdKN2KSqCu3ZKN65AeTIxZDzW+C4tr6VP8m9k6uQ1Smv0WLIoX4n0+0ZC
X4NybnHL6Xhp+15ix4l96SvTBdiClX74RBMHoj1bTMWp4mCDgbpl0LnC40n5TBvIORqZ9Vyl04oD
30+GXIV5BcI1IApTCy9wIYsDwDHfNf1q0ep+PuG2cqGgtp9BqdNxYaRsHw/OVzIFH9NGeFMsr2HW
fF42km4RSj5x68jqwrpyPV7kFapuVcPJzg4NZyVf3U8oXO0WBcN7GnFpu15vpr/9mu87yXH1stIP
SSV/siJ+qMq1xyZNczVXYUI+UMxmWmeuR4boVtnZsW/LowHx4NGib1bdHqYYehsQJYrSfs8gPbps
Q3439XM16JthmphoEtiwL35C/ozvWBgdUQA4QSD2eXkOzT6pcc+FgBIw6A09F0JhxzCdHhitm8Py
4LoFKDEvJGiYzLGEr1Uc6CHysRw66NDzpjrUjK7cHXSTzH9/d9+neOgdsgCe4IiQQV4Roof2iGeR
AX1IDw0kt1cSmM5Sc9Z5N09WmoQ0tJudoIOSQVVV/e/JWGW11Q0///3d8EjvjNCgdDx8doFlOv88
iHLlyNLkRZUT1HXymoRQ8/LyOIMyq109jwHUD5Nyo58qsc4hYoaqjuV4MmRPJAHhnT0+5IXzKrLm
admTdNZRUjt3wpYHMXG9bsi77zaA88+RP4an5dE1yYQoGZ0TKqYB74peJJqXxBQPZeb/JWXxOsc0
NG+ukRy2LURFRE0x+KR9H1PxaEp2fphdghhviMvr0Gy0CoiSNg1JGHPHqxjawqCPnkKDzUd5+2NT
MbzULc+i2QsVBJVGwgU9aed4CYvYy+Rb1h58Q+5GAynh7IJaCMWUfk5IbobPm2HXBWV4XP7pmsNP
RTxNSdWBMS/mnjDxistC6wEcZb+zHO29BG24/bY7KFf7TOMirGsO7Tq86wfBLuXtPjXx2iGq/HHb
QpRTnEUhyJWdDBPE5kenRWdY4gY/xxEqBJCcLtg0bdxsJbaTrqkm2nHmgePd9SA6FL+aVV6sgCN0
DquENaTSCWmTwvGaLI5byGI3eGIXZvEbglDtmmyZzl+V6O5csxmgjck8mhoBsJng2E+z1FxxKc3n
MldxR/i8DAdXVo7XB84FZdi/YefuSSxfCou/OoPtTYn9xrse2r3l7+Xdv/8NwlXgEQjKSDBODvPK
ShQnvyvoLoya7jA5FPqJpkUvViLzI4U62DEHQ96K02nSpNpqmpKwNqGbiOgZYucj9DjHQzJOTbsb
3M48m37yu2ys4TjROtgEsTKZChko/MSMU54xj6c5dLvMljQ77kM+fcW9NQ6o9reGpg+ZGNdkHoSE
u1fo9Rg/AedATSZ31wrdOqvNU7872KPAgmxeTLlXjqAOG5LmUbTZbaTOya4cNBL47RkisNtOALXn
FcBya+ynlnl9XgPGyaCIXN6Cjn5adjxNKKlgptSMgspqCfPMZuyOjIz2uWGyPCyPrrnJqRimJJna
zoxHbPYb9MAaaIaHckfd7AUw5fPyFLr9VhJOj6fGKsko81IHBPXMdZrTNFYWJFXzcNsBZirpJqjz
su7RUujJIWtPxAI3qOiCNTjo/QUwFcyEbnhKoA+NfGwYn/yCeMFIHgrf3PTjmYpmAiYzhcIV0n3D
ExPa86hSGqm5VoHR/Xjle6Cu2rDsi4l5QWOYh5BQ+yykzA6t7a/RK973UKZCmBg0vceID8yzWo7f
3lTDvgygKLvsPvfvD0zMs76LZTyQCDaYKfOq1tkXvPbwuAt2OLvzeGdDqChcwRf/A3r//6sfE8r5
PuZ9XVhJjolsc2+FafI4NfkbVI0DpKb4kxGkD1E57uuu4zvKmwcWVBBNNE6oN10gYvCKMhcEmrfR
SDAVcRRMzCxlzogHnWXjwTCK7Jy60N+uZuD9smV1rqEEpkMgGEF8QryxLf8AUnDz++I2VM3K85bO
LZSgBNSIl5Y7Ec+kkfwmnbT5MmR9/3P5x2tGV8FGdQlaL0CcqDcEpbHPEiZ3vaymbU6nIrSpCQQs
ywzqQZFoloR3Xtsi/OPW4CX0zfqXMwYrh4duGUp42jWA7KasqGdHsp11Ep94Pj1vM5FyrTdAGdqg
I5J5rZGFkJnn6aOok7X3d433qEimKKx9i8UYPccmpL1/BtP33y7Pv2/78bPB3oV9xxjchxfM803j
Tx3H36Db8XF5aN0vVwLdDwPLrlP8cuIWb2RMr67VQznF2vYOx1SlhHbyw7wMI+INIEtFe2QYXXKR
r8EadB6jRG3qh9KJaUm8tqi7Heg+W+gwpH+WTaORFcE17L9mB4CPoUnLt7yAG/3BLTgYeZNDQ9Iz
bW20mZM9BEROU198AU7+NA4pmLjTtZvn/csIU6FOfU+mZKgLCj2T9KVu26Mg0e8CkvfCDtc6AzWb
r0KZyg6f5j2+2T2LilnOBr1vHNpwO1naa08Cmh1S0TzMbUvAHHrqOU2bP9h1bh5tZI6VjKFbgBLV
E/SG6wZ0qdAot37bUfrBcKZfeG9/XfYA3fDz39/FXR0VrsDzt+VBeVp+Mwl2gTiR+z0Hu/9KF5zO
Pkpo15B6qXHjIV5kmgeeJyYAw2G0Yh6dDynBXbQyMv0gt716ys9QRdvFNbSjYhcVAzPdVI1gKiwH
3AuFReEvnjnRZ7xFX9AL/QYG+ZUl6OyjRDjpZewHlbQ8C18uR7CWoe2za9OV67hudCXC80pEYqQw
imuijJIN+Y84LlcMoxlbxeIUfEgT26osvFywPyLAnaigp2W/1A09f+q988ucSKeswprgYX6M9lZk
/Ck762F5bI3Pq/Abt677yJYj8WxQCh0gFNkcaloD4xpWa6A33c9XotbI0NxfJYHtCTt/jiv+Hcyb
X5Z/vW5oJWJLu0aqbiXximZId6ZZAd0zmN2K3TXxpKJtIOzg1sJNicfcIHsrs8A5jgbrPlBG6pPZ
F3+3LUIJ26lKga0oOuI1PjQ88sa2dqW7+hGkM5HyojZUskkzkOV4soX4fA02HkO08YqFdIMr4UpB
7lPFVYUDGc9qRwGitNPA8z/b7KJE62jWkEpF74/XBOjmDWl37ofx86axVehMWEaZ01otolVE9OgL
s9mxQGx7xQQE+r8Bi+/kgEbgGvOC3mY7d2R/875Y+zrSeKWKl+lbkfEJDG/eCDnaM3jPvzNXdMd8
rKK9Ga3V0jR5QYXIBE0QBSDsMj2Wux6N7BPt6BG45pUP//tfthAr+a+FxiqR0PCU+fV/nF1Jk5w4
E/1FRIAAIa7U0iu4vbXtuRD2eEYgBBL78uu/V3PqT24VEXWtgygplcpU6uV7l1tt5xVZTJrzioRE
Ku/ToulOuH1/FsyMVoDTsx4E5Cpzp+bvblB3DfpXmB/cX99FtuGN7d8XXeCBvl1nwl+TafmrCl87
vlcrfN/OzMSPFuW0USesVTb20es0gRNvDb7q2buHLuTOG+P7tUJmxqyqDMXkNZPOymC4c7X8EoMv
EJzaVVKCvLGm413Y7FG+WCxuAklzPfNGl6XM2hEAfhLdd6QXSVwKyOf5z5AnvCmDYH8EtAEvgryh
TaYhqSwSUU6ixC02L3eu9rZ5XMz1JhjHSwQiYXBPZkyxBkoT4y+HiQ8Aiv8Tt342QBXmpr1l4kq1
v8Uz7vgya2R/5wT5wzwWz3Hhn68Pb5vG5UR/M42u2JqVuJXKPFefBq5eGjGc0UD2w4/1Y8zJ8fpn
LJvYxJN2A48Hjko0MIS9gJh3MQLG1xUPqDJ8zvW2R3r5fhxi1AhyQrkjAl2uMmcut+dy1h36l8Ww
E4gsby7MhI+qtXNrlhOVdRVPQzK1xx6GWKR46Nr68+Rvd8tC71vln+Nh76ZgM5AR/bzV8Qo2cZ3J
ht3zwHtFn8Q9mF0/gTrxpONiZ26WI8wMhCPag7lTlUU2R+u3PhR3suk/D0CrX7e/bXgjEo4NDSd0
dOos7sQJr2I/aFB/7D1n5wCzDX9ZvDe7uBwmEXgdDuBV5t+dov0a5eojRMV2zhLb8Iav9xWJonCV
OmNyfJ038pMDxOS7wU7Z1bJrTaioPzEfhQyls1EXn4SzPU19uwert419+f3NyvioEVa1rnXW5Dz+
RRbf+TqHov/nNrMa4TuctrrsI6Yy3VwAfEx5+XIOxULR21qJvn65/hnLJEwyu03IOZhz8PODPe0v
7tS/mjrfOf9sQxvrs4J1N87HRWYzBRWiH5TVHdjP9yotttGN9SmRW+ZTH/GsUkQ9gIE/PPtzsHfa
WY6GPzjswN08S6nqrBs7764ag+qurRdxV0WBc3S3EGh2CtTYdRtY0GjMhDk6qqmKCR3mWdlE1QtI
VfLnUq7NyecBO46jzw+E9dEhbObuHKmmPhJaj8+FWvck8CyLabJ9shDPWY7bXLCiyk2aeAoPy3wb
5ZrLTKhwrEvQ81I4oXCcNtGLROOZf25C9HAT73kdnJ11tM3COM+nGI06Lq90NqO5JRFQlknWS9vR
dStZ4qwJE5ai4SSPqiZbR/o1X6MzSpknVTfHPI726vW2bxhnuVJThKIkXIYw8qrmLpmR7Cw1One2
XcZ029Y2DvQIhNKj4mGdca/9XjQe8JZbBiUOSFxC0LTVO3HDYgxT0mly89Bbh7XOlqiqEhDM02Tc
N4YlbJiI3RFIGe3qpsm2QT5OIJhPdBg9SnCCXTe25d+biN11jeiQ12GT5Zuc7rS7uncBgyDrbaMb
Zl5z3ZBuJSILXLCs53n9C/JxOwU4y8qY5IzbJgnINooqW50tSpgPafVi+An+uI+3/XcjYNPA7waA
bVQWgUsq6X0lD3Ue7SHRLA5gsjOCk9Hxl4Ij6rVg64Niw8/O0Q+gqKuThkw3Pf7gLvr/gbuHMiMh
BW+yaKqG4BguIEYAcG+sv9+2RH+EpotKn/RqNA2Vn3k+HPW6q8FpWyAjDa/GjVYzGeoMDM2noREv
a7y9xGBXTdx1D+tm+4Zx5/a006x1ROosXuNzEcfHULA70dG09Lb760tk26XGUU0jcbngBXUGKNBL
WSgy3/UF3dYvChRJ+bfrH7E4sYm2Btm6N7qAAWblOHgobwHRqj7OEZXDbdmliTKVDTgyA0WrrIaY
67Eb6kdUj/eeGi6HwZ+AAWbiSsHlV9JqmeoMMmDQZnIQAJRslpQPDUsmZAYHyR11iOUuKMCyXibY
tCx9hDIlarDv0fDHXATrI3e2aedgsszHxKXHhJf11ELKbJBo1iX590nLh2l1jqMWmRjEky7bPUyN
ZSYmv/TgbjQQAWKcBHn6SWqaxFtMz7dtq4vbvMn7wSFOnUH1CtSoU3HnkkAeJxnuKeDa/vrFY96M
3naE+mOjGxCYVvPRg+rXcVr7Pfpni9+ZKkdAfPoDntVV1sfuS8HlB8pbmrTSP15fm/j9TWsC0xuc
oiuNXOTNkEGpcmxPb/rSr/251XPSyQYSf/zZBTfM9c/ZpmOchlgdlD5q1D66OnytRw50MeRRwcq6
k8TYxjdOQnfSnYN2F5WVkapOI/EAwdOND5SOq/6+PgWLW5jY6wo8hrU7UJkVQj52pPk2tG7qutMP
z0c9spi/1sWehJbtU8bGnbdihUjOXGfOqr7zrX7oUUkVQf1MveVz0DeA56m767Oy7GITll0swdSx
vHbSwomXKVnHpgOfCygudvaZbSqX777xElmjbNB0OBzXTUFHtb8DXOclnzr0uzhPfhiecGHaQTTb
pmJE81V3cejmMFDF8+8xj5/jZthjK7bsL1PNp85jgooNk9lWd38LUT3wvPskMIXbrGBs32kqKhk2
LYZvSuEkGweGLGfFupet2ZbGjOJYlXYeYpm5Ebk0TM6Bm2Dhb5Q5ZSYQ23GFC1wRlqdr27+hBIZi
8OWeUomv19fHsvwm6hqNJ+XqVygAB1F9jleabKCRS5ou+Hl9fEsiZcKrgbdqldowPiXTZ90Ez0Qv
r+1AHkrV7bG7WGxg4p1bb1vKoiyrrBljsEm6sjqy+cY2aMCm/9/PUFtU4FwokW4WE9r6Rz0mc9nR
nXuQbf0NL2Zg9+zqjon/ik84fM4uBVTKL2+8g5rg5tETRaU4rzIANKAE0Xh5gsewvVdC2783gk87
MeJ4A84gfy6OBZRKEipwaVnoLpeNzbaG/4ZF0c50gW1jlwUJbdT3noc7N1zbvzd8d5rUrGW7Vpmu
vOJcBlV9cOZtQbJB9rod3/9EZCKbnZh4fiRQRHMGb3kZEA9OWtLp07h4e/xVtk9c4sObOKChkQHJ
shkW9vvlRDbFTpzM/UMPYsvjdSd+3wiRSdBINhBR9V6DC3XVBtNBEh0BAiFrECNd/8D7BZnIBDjL
WBUtMjCRTXO4HaOArqclbMKPywwOReAg+kMjkYrf9rHLQr5ZMD+K+DZFI64sOk+pOydQAzm0jXwK
F/kpnMTOyWdbtMvvbz6jw2bs2TKVWevpL6hE/NsN3s4MbEMb8fjCjoG6e1dlxVhOIFApCMhj++J4
fX1sG8pw6hlKfg6ac3FL0fE/E+lOZRA/Sne87biOTArGtQliiE/hZkIC9eSDsT2BhtPew6xtJxk+
7aIgTvSM7BttfFA+9L0HVMaexiq/23yVjlG3s0gWE5joaJevamoX3N491v1Ti3wECbjYk0+3DW64
dOtVbdRGYZVNAhW9bf4uYnHjccEuC/dmW65FIFeigyor/f4UkOAx9/mPqdp7uLb9dSPBjsaIDK2O
KzDU4YyY6xn8l9K9ddUN1w1DZ91iPiAahMsFYgTgZ1wXe8zUlo3PLnN6szR53UcFmUiVoUb/yrrm
c1Tl33sZvVz3K9vSGF67qkIwATqdjFD0AVV5Wx6HEPxyt41ueK2HMjxdBcLADGWpz+sWuN88Msub
bgARM8JwHDZNgRt/DZyAnlJas/Ejn9Ww3vjnDa/1UMBZ+jGqgBOIM9zP03ac917JLFY1Mc8Nq0ip
GRamHd3vXNEH2oRf3GGvVdI2vOGrs4dCcw3u2qxtqjoRPTiraPGTVntt3JZdY2KdO1AJDziERYZ7
uFyfNKDV7Ann/7yn1mf7gOGxzHcWYGQW5LcB5ce6g6YumHj3Dnvb8lx+f+NTi9p0LOXlKAtyemy4
9u+nOP/t9t2/1/e97QOG09ZtLKECt1TZwLZzn2808Rf3pUcF4bbxDa8doS2ny82F1y6ddwo83z9V
RAXHqQnWmyoFkYkfo7wLw5AWuCNJcIglPC7Df1B+FnvC8DYLG87rNLFPAfSqsg7UHsh28DK4xTeJ
SbmRCSBrelBrBB2uR7TiH71Nf27ViDfB5V635ec6lh+vm8GCjolMFNk04wG17HrkPAM7bLI7TV30
a+rkGUT0ReI50Mksll8Rj7sEMjv3179q2VwmnGxSbKOQfKyzPne9Y1Bo/9h5kC0FmHlPefr9C3Jk
IsnmadOkvORybhEice+fAGw4OYS/tCD4uz4L2ycMD4/GSYIH2Yf9CQ8/gSseDbpoer2biyL8tKK0
c77+HdtqGb6ugrXsAoFaiydx1/SWbjz0dIzxDk0ifhude2TCpUO6Qj4m0HgTIN1r4Xb/cjywzmH8
7focLL5iQski5EdlW+KqA1GK8dj2Y3mAruWtf94I0kKyEZENxgbXzXafu6P7OIwa5XmAeXeMYDO2
4ew+GpnFKgcgIL3ynsX0B6ucD2VDX1To7YVU2yIZ4ZqTqOBYmSrjIkCLA5iEoh+QJS4+X7fBJXT+
+ewTmWgx9K/Ldgq7Omv5+AoeFvA0EiKe+l6CcqLZJlS32/lOhnO84yCWjWsiqcN1FqPwJ5lBhoC/
gKe8/Kg3Xh1JvCvkYjGLiafuwKsuJfj5UMcDZ2dfpGE0HkFJ+TJU042zuHz6TaidtsopKOBXGVLY
+SjCoH4Ivbg4Uq1vLAT8gSXr0HYlganO8gFd/lEz1odVQL70ut1tZjBCeRx0MxBGOD8gwVYe6nD9
OfVNAybN8fv1D1j2rUk72NSrjFm+wQhsEgeHggHU17PcSWJtJjac223RnlDTQWQFj4ZDOYNWOsjz
1yIvAa30/J18xHLBNZFEaEUJg0bMKAjH+amN9BGtls9NBd6dsY5PUbtHaWtbK8PH19VjM4lckfmi
he+VgT6sbrGcr1vivwfVd3zchBIJqHxGXQiAswIcDmKvp5l0h9L71NBPBdkOjv4lJmhq6/gJDYT3
7vhlE8FhKL5pVd3Xy3wQ7XC3BjehISJTSTjq3K1D6b3KeujCP8ZlJD/0RdzvzNWyL0wl4RUikrp3
8UTOODtXYfzAyPIUVsO9q/aYKC3GMpFG46yoK3whszpXXXhoaeuG6Nzv/L3GUcsHTEgN7yahfY1X
6jzQx4g259Lfg19aNrQJvyy3ZXMd9LXh9Q81LNDXQh2sFHchZd7SJBOZhrNDpm09yc0feH68vgEt
EzIlhouNqrWuECa5Rx9E4T17cb3zYmoJX6a+8AxJaup4nczG3K3Ax1oOx9aHiBaRXnuKQfl1mLuC
H/Tox7ddIEyoJvH7bqlKmH9e4xJ08u7ytGws30Et2JbKyCjA2yiiQWiUySHBdE9DDhKeSZW3VUVM
GFvd5mxqcQHN1r5+qCHYAqfv9rpbLH/dxLBNbBscvaLU21erf894tCULRLlON+0h/7IB3gTcAiSA
CtdDVN7V/BB4yz2IXnZiie2PX86SN0OHThQJv8Uf7/zqdw+oee3tJqGW88gEmHlEonRZK/xtysHr
2z0qWt7RRfxH9nh9ZSyR3ISXuSDERRd4VWVUlMWBN8V0yMk2PMQA7Xy5/gnbChn3cpDzhT4whFUG
Ln3+unV4g00I1B/3CCps4xvRnHq5PwVlXma14/DmMK1d7yZumLvFTrZjOfdMsk/m1zPtw0pkrMif
VVi8OH39rIm8g2T4eZtvPbmNOA5ZA0RWKNZkuITV5yof66SAcPjxuhUshjbxZc0IHg9cNy4JoULl
Iigf46j6FwR3Nz3RRSZiqgC3ZsijqMwKYAiJr37PHDRceO/aic3eZbu8k4eYMKmyAIQTtEkIzmh6
DsJlTnKNvKqfsi3O/7rgm0dHfoOI7xHcZM/aI4dg9P6tifx6fQEtzvif0uAbR48gJxjLrq1AEh6y
n2DHgZIKK0P/g9hG9iOnahS3HeOm6vEc1IxjTJFtBLQWoO2Kn6keopsa0yMTVTWJenZAVVpmnLCi
PoyQePxrk+uwd+W0rJOJUwhJ3G1ikWWWR5of2rD/jZ6cD0wVvziNdgK3xeVNrEIEvvOFj3GZhRAd
vA8pkPmOX/++bmibpxjnFV/QvALmW5Et/fBZNfxxrUDBKf2d9besjynX3FCtloGQMusRPNfOefJo
8FIL/zAEe5Vo2wyMPIBoDogfQ6V7XqvzMqHqtojgb5Z3t91fTShpiLfMJh4BCUcvf3gEzcEnteCN
pJ+ineufpckkMvGkYqMzhEUc1NJjLziR0PWyno/b7yin00mPTnGHPgaIT+Qt0wfqz+QwkBa9cau8
SVXbjUx8KRmnsh51iTviRr85JP/Ugfjl+gaz7F4TRdf4Kxsoxd1cLo5K1OSPZ4abxun66O+jGiNT
vFm2rahkC+M0Pd4GFGl/86b8JcsLaDn8Nm/0udPuX6uUr9e/Z9lsf6Dn5mldcwcXjqALc/DiaH8S
rzkqf/TUTv1Mdz5jW7TL72+O35mgiuiMKxYtV9+3CsAY7XC2E+FtgxsuD/7msKgnXmbLFn/V/bom
YQiqx9sWyMhPojUOZlGj2hC3rjjPwGke4ob+Pbd0D5pkOVL+86I3a8M8UIC14G3+70jxxu6j28Vg
ZI0/5WgyuXEWRnaCJGsZGcjFM7BgqMRtujNl/MPgujvPBpZtZMLnxjkANkwhi1Nl+Ag2s38gonMf
RtWOhW3DX5buzRJN+YS3M4iLZeM2R3cXceAjGXPvBAKb6nzdzhYrmPAzN/TmKMyxQui9OS96OvnC
/9FQJ6X5HjuLZZ/+wa+5QS9RrxvPwjE4+yq4c7adE9f25w0P8HMabgUen7INpAuzVE1SyvBuRpYV
jM6N3zAcAb109SBLkDsMdbUd+wEkhhc63KR0QB8Inug9eXT2fqboGuGP9XPrRDJ30jVoWoC4+/LY
+GF7DilUPiIWDhASRVvCBsLEHeew2cVwDqCuwh4e6KQypJ85q19U3H66vqveHxqE+P+/cauqIQ0N
FiedJlEc27YZj6pUO+W0960OpvT/H5x1Y0wJ6M1SHKXf677QAASqF2ihvTaa7Ti2bQKXW9Ubz/N1
SETrd04KCY48yTviJXXveTetPDXxaEXkgiZtbZw0agPvLJuhPyE36XdytfdPDWry/4bd6OfhtBSZ
35Bz3U5T0rPpy9bOp+vGff9mSU1Cz2rzaQUmpyILi+6x8yGxWKk7EGl+XmLvdSR7NVybCQznDurW
5xOZi4zMLrTIeneELglbdhbJNrrh1qput9r1MIlBaXkY3U4f+f6rq210w5mDrZO4asPAbFvLbxUg
rEdGaL6Dz7MZ2HBc0bWeKybhQNSyDMGG1LzoSq/HcXV33NfiYSb6DEonIEUeIojCcP3iNOMTWqNO
gG+IZHL3XmMsu8hk6Cw2NCHGReGko1d9g+riM5v1vdIo/g3sk6O7m94zqIlHW8aN0GVSReZQcq99
+S3o1yfe1AuY/vP+WLDy9bpXWExu6g8zzUVzwXJk8zxvp9H3+/sm9tydTMC2Wpet8OY8iv2ahcGM
0Xn7awh/r+UvAnq5gR2H/N/b/v9lXm++4HgjGEE9ZJPIgp9Bjndfhu3On7dcjCgzXFlPUe1RzynQ
z5VHJ1wj45PnAlpao3T3WDndAFCK2750Mp4OftSIE43gj+PUdnc3Tc5Ed6Cm3FI+cFAZtJ58yAUL
772iC4/XR7f4ownjYEAMMlfGTrrUJYWuHDTsgZ+dj0BeqPvrn7DtLuO4GnwOBs2VF9mqix4rI6az
v6B6dH10m78bx9VKIcu1os4JhBB7nJphPBYLCDaFeuJs2Fkk2wyMQ8vxsH3bgBUZc0u89U11d8g1
2UOZWUxgovBow+XMnQAGlgUup590MB6CrbwtXpuco/E4R8vseRyq7k2d8IF884t2pyr0ft5HTQCe
CzxT7FQYewnF/RzOP/CcjmIBUEAiml+H0HmK2LDHPWoxtKkOfNF7qgI28gw4JpmMOGaPqK62R0dM
3dOMGtht/mZKBIu5dpYKkgZZtHrjIQQJxSFg7tfru9Wyk6LL729OqqqikpOx4RlxJE0c3W+HcSB7
WbFtJxlnlecQyBsvWKJhaL646/iNIB5NQfj9+p+3DW84Mldx3QZSOuBJbMRd4On6CTyb8XM5sXan
UmP7hOHNzGu6uXYnnjUxlLv9MpvK4RmdNDvJgW3DGo6skFkS7TLk9vX2b+OoF194v2UYnutt/lB4
3Ud/m3fODMtMTPAaOBDiufKIkw4QEEymikNWUz0txbITsy1ToRc3ebOTIDob00FKnvnhchRu8JBv
k0iwZJ8jqM5UbXPH5xslDkwqNDJ6q8gliUH7uyarmO7Rj74TXy0OYWLWKp9rofDKnaL78/vW5NF5
iObb+J1Q4fv/NapLNs1VscZp1HjNQeMR/TjVku+crDYLG+4AIE7Q4gXVAZV3f4J037ecybNwt9se
OqlJelZDh7kDD7+T4okl+lri9vwC3XlnD1huOU+p4QtrOUds85w8VTHfDhCbRMMAG9XRXdsVovZ7
bcUWA5uINQZ5w9rRyMdXWncPvlAl7ovOHkGYbfSLd7zxgnGLeClHeFndjbl/wG1rOatY7vbMWGz8
xzt27bkdmOzjtEaPZoT20nZc0nbbU/i1OLGJHZmoT7oAz03Ivti9LqdkUeW9dpYjh7Bg2TMAwsnO
yWrJwn3jvKCC9H7v4VM9WR8vAKKpcNNB94faye9Gx/l9PUbYZnRZyDcGad1edP0K6Sjq4jGqg0xY
u8YfaEPWpPfGc1m4d5u7Z33LFjaRg/OycrysbXlaYAdUZfk5L4s68Yh6zJe9Uq9l3UweVkoIYcxz
wMEKlBV8kiZDQO78tTkXefECcE63c5zYJmOsHLjWmnKB0Foaje254eKo2u07K1naTPS2oiwNL270
xjoXac5YuH6c5jp69kR/JnN+BzT11+vGt3iLCSIcGqdwaiqglIrQ1yUCsKT+0MZFWSTj5Ac7W8zm
88a5G8ez6Aoos6STXIaDirp/mJr37kO2wY0ExEcxH4obE0tzUlAIEBT+kie60er1tiUyTl2vuwjI
AouUVhWe0/KO5/db3YZn1+vlTl+/Zcea+EGC+0/ZDTROtYyzmENBtG2apA3yl0tmUPb+x+tTsSyV
CQ1cw3JbJznmad96gXvIm4Cvp6bvFN+ZiGU7mehAEWvQa+QLpGov2j5tV7nnBU9fycIneluyb6ID
I5KPMgALRcrH5VPnuN/XINypdFn82QTvzdtUrQItPikeNe/zKPilADvb3B4McTf6m4nUc9A9nfMJ
ysElRLzBfd8noApMZpwXO2eSzcRGArVt4Fz1tYIFiq4+dFryVIfe3sO8zb6GIwN+01STEDi+oc5Y
gT1+UiKRZQ3Arh+1/byTYtpC0mVybw69omx7NUnGUuZpCuhn9BBDr3RzyaPD+XmL+/uLmNN1n3h/
SuhNMr4FgKMmjXTTsWPVYXGWLnFKN+tEcLz+gfctEpon+NyRtl3CfIO6XFHTZFbr8jSMS/7ltuEN
g9dDkLNgdsE6PupAnPq2B0UcAlL8723jGybHpWhCmwJ3oQgGFPFRRyJc70tNl9tKNaGJAQefRuGP
cb6moKVFcjO4bSnvuGry+qYTIzRBmU1A2cy9ZkunUP49+sXPdol2UjSLbU1I5oAbY8e2fkvrvvUf
QYk1AWHl75Hi2LamEXlaMKIW1RJvqWgaeSIDJQcf0gf3RbONt21OM/I0OkdCiUZDCA87JfiCfApC
/F15oMse/BOPBjzN//tWM8XxGi3elpYoJ6MGIbyDUmtzXAAWvGeuuxw2GnpJ57D2OOcaYvZdRZ/G
kXQQUasiPDKEPvTUbtrIZmxyax7wkkRbigsO2FqGuZgeRV03t20FMy7pbWpLJsotrTwmvPu56oPg
QAFr2EtrLXvNBPdB4pW7m1qWVAQTDiqo8j0tYMk93bY6xjHISVf0k4R4gcQrcEuCv1q0Ge+svE0m
yox63Fvw7lXhDHHxmASauyUtg+hU4sbkyuJQuEGf6L56nKP8M6/w0CQA/3Bu1Ff6A8HueJEGGm5L
h4JO01HHfHGBFtZk2lk6i5uagHVk0HHVr/Ahx6ueAU69lwHqqeRWCSeTTThet6EoY7Wlstr+rSk5
lUvwb8/Cl+uWt/x988Is3U3i/bnA3+dxe16I6s6ClNtngovHbTHWvDSP+dRoDe76NJj67RzoXp9H
SZzTNKz/XJ+ExTnMu3I1tES1Lb6Qt4M8VQ5U1Cs89+xsYNsSXX5/k4+4daXjNqg3UG44w1nEXZAE
XTMdarxF7yzR+7lnaILM56lWpJfVkjpkXI7LJs9FRMLDqEZInt+GjQl9I1dY/aKsVVEvabX01aH3
S+9+gKLzTvpss4GRKbhOV+fuIlFtISpt4fLHJehva/sOTYC5JKgb9BubU+IU/OMwx+oOUqV7LxW2
v25EWqdxIVUv6Zq23eL82vwm/0b7fo9YyjK6iStXIQtq4rA19XnkH2Dk7hC37V6FwDa6EWQdIQPV
eO2U4gXKOzu1pEC/eHv70rL1TUg3B7M3aYoBRpVtx04d2CA/+riw/ugpC2/r+ApNNHfO/BlUEOWY
yiDqE3WpRNC23nmTt63P5fc3zsuHolcLkLGpEkSjcXgpUjjzHjzFNrrhUn4wS5qX7ZCyWfEzqL6X
e69ebuPjCE0g9AzhCujI0z5tqf9QNdszgFNHZ612lsZy6BCjdNL7MRk2FfRpX+W/51J/CZvgwQ/6
LG72Hj1snzA8K6iXaMpxx0pHAbHSIvg4dysqG855mN2dG4rlEyYQ2pk21MjI0Keunp5UtGYlEQc9
0Ieq3X2Tff9GGppQ57XpRIhHFUxjkuu5b6vmRGhBHiaPBc+sasPEFaX3Q7j1bYCkwOTvcSLA9he6
ydQXujgXw8DuNl3uSQvZ1uxSiXrjFHLyoFVVYM38jXlJpQW8uoBMeCsHdgJyuN6JnO9XtsI/kNbx
oJdt8LuUKMHu8dQSJuD6bO9Wn3bJJbg1fE/F3XJSmSDrlSpeKvBuptBe+AcSGKnE0IoOO/m9bcWM
Y8RvKq9XUdCm6xJ8znPCE9X3eCaMq79U1JxuSmP+a+x5Yxa0z8dQl4JDQohEJ+XkVBDBAEz2+ui2
FTICtAKkN3ecCcaA+Jkz8CfJN5bES7n3QGU5DE2QteevMmI1/j56n3Tmxx7yeL7LLBNjb75zm/yP
TOXN4vh95Sx8mLu0jdTXSs5PqhEfUIa6K6k4b0t1HpUC7d1wU7E0NNHWkS/VFoPaPwXp0t8QjFdJ
HOkbg7bZART13Uj7ibbpIsDvgkyV3wU1uDKvG9piB7P3x3c8nlNStikR7s9+5Wuy4KC/cfCLg7wx
w6LRGHdRMEz1kJfPIHmnIomqoP15/b9bNqkJEV+LJQrZvLSp3xOAbQtOq+pMYgbGfZ+JfNvJty2b
yYSJg2U/WDcW61QxbNBujd1DBGHzY+kMTVptXXwmkm1Hl0f9aalidrxtdka6gBdPVTFchdJlHurj
WgX/Ll74wQcP5fXxLaeUa7i4O48CzxKDTrdGJ9DoOEer/u3n8hlaJztJg21zGUlDpELoADWBwifQ
drS0WV4X367/e5vtjWRhXaCMVHmVTt2ZfS4D8gk49V9lG+28Trz/zwMTJ96B6HOFPpJOZ65/LKxs
k8AJ9h4D3//vgYkT137vxCFddDo6MzkVuloSCkXvMwiDb0uTA1MBcijdqY1nv04rxsMkXCs3aSP/
tkJ4YPKiVqHK/7tLpJtD3XPdy5eq5uFpadcft1g3MHHoFToeR+l4Cq+APrRAen3ylFskrL0tegYm
FF3rlZGwBDOmCsv4fhj8+oGH7Mtt//6yqd4ce0haesB3wzqNY+e89NvRGeWn2uU7wDzb3jQOBrSx
g3cz2ppUUPZXHVQ8aefy0/W//v6hEMTGoVDROodc/arSgJEvoaRPZVA+jWQdDrmodors7yfIgcmD
qvKNQEl1QbrqgsAVmlbuN3RBBUcQozQJ4LhN4rfR+CpXTxyvz8rmcMZhES9j4EpCZUo5XhiduSCJ
M+RhsrjrXpS2TMpEphdMrXlD4iZFmfye+8unaNt+hA7/spbteUA7J25/X6/PxmJ/E6BOBMGbO/Nl
2pe9dwK7vofZrHtsPpa1MnHpPCeL6NH5mTpt9eyq9thF/MH3+E5IsK2TkRJsAvwc3YjhF9QLDhF6
g9O+r8kZb6fgwaEFeN5pSLO8u63YHrDLPN84I1Clq5/nCmWmwPnSRUQkfuzslLFsa2V4ogsNV497
vEnnJqwSPFo8RnX7uIExeieBsn3AcMcQdegFSEaEIUr7j07f9w9t7obPtBd0Jw2w7SYjRl+oWXnO
SpX6cYem43j0H8rF3W6Lo8zwPM2nbWaDaNJ6mz7zwXsdQPV+kxuYyOpCuRsKA1WdLqQuU9AS5yex
+MvOyltaAwITWi2qYdH50usU/DLfoH70PPbF3/mmPgRN9bO6PNhAslm00OWuQrShzK/XZ2WxuIm6
Zv/j7NuW5MaRLH9lrJ4HPQQvIDk23Q+Ma0YwlFLqrheYpMriFeAVJMiv3xPa3t0UKhlcC7M2q1am
BJIOd4cDOH5O5vhkIpXAOUtWnaa+C38MwJU8duB2Xvm0hRk3sdYjIIHW4HFxybMq+ByyAb5bopSy
Vzzq9Y28a2KsrTaxk7YLqstY4ZqcZOn7RLSnzC7QQUPjcmjWmEQWFisTb01K8GnbAg8aNJGRX7b7
ybK3Tlt+UtpeC8ElaxkhCOVo4Ja9sLq0GScRziKyCOxsx9uzvfQFRvAV7VB3Nk7TLsXE2whKVROk
qtw6klLV204N3n0lg0lW2tu+02WkKS8zhIuacwlVy3rvWKK506fMPpY2adC4XsvyUpbWwe8heTHw
j3fZyGxiGbvALpxqlJcGjUwRaHrflN4MMZMifeyDNb2ChVk2Ad3VOFhdXWFN9Ww5dhtCKW49yJj3
H25/xNL4Vwd4sQoJVRacUlQguhuHjSqmboMztTV9yqXRr8nkxehwm4Fak11eiqFuDlXeV0e/W23C
WRr9+vMXo7sZ8ULRd/KSgrpbo9cxF/uhgsjdSr5YSHkmkNvrKmucm0FewqAPI9Z37s6pHXqkZfZ8
n/WNGHYTj5Z9qsWFVuUP5lAS2V6ypqu1ZB4jhnv3KhLBMbicKvLgQXZ069I+X2kHXTKOsYDCGUPd
Q+7yojNZ71CPlQe0mLRxwuW0Yv+FJGSCuEXog5Kpo+Li1f0DrVAWu/xHp8Otq8WH2xOw8BUm0Wgf
jlNGsE+8DCx5Fmra0nk4dqRZqTIWVhwTKtzlNYSH0Mt34URtwd4QV6zbWJ7aZu34k/fs3X1fYQQx
7ROWJLoWl3bGJVcTHq9LvyblylQvOJIJL1MN6eZkGsUF/bI17nPFNBVRWFb2yiKwYCUTfJB2Scm8
Ys4upJvUoaj8eUcVmBt8baUfKkWKE+ju1+qnhY8xWVmgaZyBf1smuCYNvcgh4sSz8L7mCdfEyQ1i
4C2ueeUlQT/8WZUVCGy4e2dZYQKdh0DODDcRyNVQ9M7s7hi29FuQN5twECs3BAvWMUWXmwF7ODXV
SNjhKLfetZqX0kt2t/10aXQjI2lZZkMGjsdLicP1bchqf1d0RbDiRkuxbGQklYUNuoUUlkoNktRB
gxY+/R62/fe7Xt6EmSVJk/aJhIBDJc5iQpuBwGXTSqZbioDrpvTFSpbJ2fIrXheXKnM3JHW2ae7v
0yHBUoPrAchq3vcJ18e/eIyaVI6ykeYX2aRdVDaVjmjX728PvpCtTfAYsUNXFf6YX6raERuva+Ky
1FtvIh8TOt+3rzXRzf4Muig10+yiyvoBMNUDWiQOPTAPtz9hwT9NjBeOXrK688fsIjJf1RFkQYZy
mweuXMOJLtnI+X0CQggtST6p7JKUYisFhJZlZWWbeXDldp78+2CCrom28ng+JRkUhC8UzECbkmZs
2+Ja93CflYw463kZoF0yyS7Smx4AH2p3FiTo7xvcRKNO3ajrTrDk4vHhsfbUkXfzmjLCwvSaKDEK
vC93SycBFhXCcbKZ3U09NWsY6YX0YwLECn9gcvCn5MKd8qAJPWq7xhnVGgf70ssba7yvSij5AIAI
BJ33kXftG+HIL7cndOnNrz9/kRa4m0DONwPKvhyDYzu5D74znOyS/Lw9/IJShGviwkC1DhGopEku
A52+FbKLZpZEXve9nj6SxokA2NgoaAZN+OntJy59kBFmtaObmleExH7ZbUfRPThevUkmuVLVLU2F
UbXbZLT0EGD4Std5BIrkIcqJdR8/qGuixJocMFywtCICUmm9l9PYHnmbrdXUS+9uBC+uzlWV2SGJ
PUu+zVx94SrY3bb6wiJmQsQS2SVVom0SE4+CTTnowr0o8g8eSXVkh9CdShRfKXgXvsJkIbXVmIi+
TpOLcC3+2PuiAnA9kyv17kKWNlHKE/FHOlVecsl83K9Rqb+4tf9n3gxbqthdPKquiUlLM4ScADD8
QpnMK9xtB+77HixHc5TOc3PfemZi0oDoHQKqRhIn46zGbYqVgG8D906OUWiT/Z44KAEHE2wEZ0p8
AN8DAZERlXy47U4LQWzKNlM90AQaVCQu8mR/DeIuTd76Sq1UukveagRxyisP+BRMcldVKrJAohKF
pPyiZr6zfA44QHAn9NY1IWqu07Eep+VYd3zVPoKyJT2M2Uz23qDWVF2XAsIIa8YVFID7jsRS0y4K
8k4DELXGvLwwEyY4LXXDISNpQ+K5SKEP2J/Koj1UVnNfUWfi0njYO7kY8jC+yqFrxh/FCE7cfLov
W5vwLWucNBskFk7Xmk6Oz/4SYbuGLF3IFCZey7Z1l7EmJfGEjhBA50+gvUsjt+nPfSBXct2S9Y0g
U24Llq1k5HFRiIciYQcvnfdT299pHmOt7FLf6YfEwWI2K1xkJ1lyJE61Btda8EtTTBp0m6LBoUQY
N23SbjWHGFTjpWujL4hWuCZYyy3hlTbaWYHMDKA1JrdsKHZleOTKitqqiQb+jgZFNNVzFA7fAked
QjfZcv/RDt5NxXfG9xl60m/nq6VPNULQCaGv1Y4yjAM+fe5T/tZx2LfbQy+4gAnjcvs+4xpU53Ge
Vv0pEGG/pVnaH3uZrm0NFzzZBHOVjQe2sgIxTr3RwuYQ4hLcfSRMlvQ9QDIgK8mvUub3fc81J78o
OGs37WjjODwutXwgI3mY8+4S6LV7/CVzGaVy0jg8n0XI49kv911abgJPfAW0/6/bb/867Mo10V21
L9MCbGU8lqyvn3ORqaPCUhtNEL3a+0Bu7nCgmG+EDKwNburWjmZ+rap/xw4C1/y71QbP7QLpdTzW
bhaJ5qmdvvAh23Jn3JOBbMHZsUk9yCbreqtRSovS33jlodB7kRa4nrhY6TeHXYZkPicchPb9Uxdc
lEq3oztsb1tmIQRMQFqn69ZrXMZj2lgH8JK8H1GJr4TXkoMaeSqDFF+RDW0Qs3n64IQJVOUIMOXu
+Dm/Hkfe/oAlzzFMDD0oNmd85rE3uE9DHryRvRUX4xpgbwFjYDKW8gFnJGXYBXFftE+iGs657h4T
27sMueNFKZQMQb774/anLM2FkY6Cyq8sSlQY85zzhxQ6p1/GIdErZ22vz4ZjwtCYGDolGugkzOBu
aWSCjVwRZ8L5wrVeWZiWHmGciY0zYMQFYUFcBephDNJzkwlvn0h2GkG/e1cmckzAmGfhwLBI5yDO
q3SX1M20LROr3NKAuysu9fo8OCZiLKmynqRoyI8HqymivIUeTK+9p9uTvLC1dky4mDf3FS2snsdB
Yn2hqSXjlPC/wNnXbqw65FsgT5tj1rgSbSlue+oTiHLcfvTrvuyYnKYlzmi0X1s8hiDQR2q/9cb3
YFtE562EbgbdNa218qAlAxqBn9uW26YZ0u3Uh91G87TdTA5Ojm9/xusRDzj370kVXTt2w9AaFw8S
SK8xQH++PbP02FV0Dcn8a1f6WuI2QtETmgm/RxHUyxxsjW0ETfuNPV4K65C4Mhr9YhemF+1fc3UW
vnecH4BNbSB3sqnFo9ukUTuHG5SZkd1Yp0zvaYOJFc22dN6R8bF1gm0lv3Z0jbvv11XIK+9rQsa6
2lcpOK5RkFcfpgZXqm+urzmwcqcatAyM5ZF6DOcen6epe/JbdsC5GrYbyZs8caPr+4Vr7m1jFl57
EyMHJDnNrqzzYewExQNexefV1p3flcjIrvsZ3Qx7rGg0mbee8COfrFG5/+pNeu25RoGiUt0Wk8CM
FXkJTPUbYAfo3GwLfF+p935Kox7djY3i0ZztwsTZ0rYAXx/bd9Ula/SbTHobgVUJfwwnsivok1V8
ue2wdCEeTNrUOgGxIplpGI/l+wnKobRFFwoir5rnbcmqCGt+XuylpIdrZeA5+wZsoVO4shtZevo1
jl6UblARkcodrwW9dEQExawiSv18LdYXXe/62BfDBwWdZZPPUELpvlfT99SiG1p8592BOfveq+Om
fpIDjwb53AeXMi229YTaX27gdSARXTmb+XXU9tr0GymH0CZxQCxzLeVxvWDRCC8QhnMkx+tx3+eK
ZidIYwthwfj9TsxQwdT71vsSFtnV/BOPsdvA3NPiCzoBopn/qZs9Guy28xAcruXE1YnkDOJT9+oi
6467NDvXOHphvmxyOo2mGD8mfnUM66Lb5EG6hg5fGtxIlV2Qp2WRJSzmXvaopmFvJ+q+LGyi8XSa
sYp5KYt1X49RKPw3VHUXdJesjL/w6iYkr6Yp1fOcs7joPgEX8ViA8PR2OC6NbGQo0VXc8vOMxWWm
hii02YPlyre3x15YYk3InQhnmwZTzWKnP+jAj1jqbxr09/JvjTPgXJvs73vOtQJ74TWaUyEtCut7
ffjNgiDuFqzQb8qyvFiWzSM2shM6uuvo9tOWLGZkkFKAG7GdBItZlhMEkN+DFgQ0CveNfn3qi29R
otS1A8R8nLtlXe6yYpbgfytaVd/pSkZu4HYnQIfj+HHegz2IcFzOhgG4c2+//kLRayqPj7UMvZRO
LKb1+FNz59Lq+rODBa5O+MpsL9nfCGMJzQJG7dCLCaSh98p1g22XMmd7+wOus/hK6jQBfUWaVx1N
Ei9uBvd9Gcj3VtehIclb2RQsDG/C+cCXX6UFsz3sNcINIf2RcvcU6jV5jAXbmJA+onAJ6xEXb1/p
bJs2IBgLiuC+1kLHxPKFYcJE0GV4+YE9D0GYRK5zH1+3YxKzzmVBm2kALhO6sCQKwibH6VC/tk1a
cEuTirW0nbYqB/jMVcOje0joFCTbvKUTemAAzXkz1pa/do62NMVGBDt+4LAxLL1Y0wi7/LmNIERz
2zmXpteIXZaoystLDG0xNkbW0OMQYSrv83xmrL28awaLhNyOy7qK52x4pKU4JN4a6/WSWYywzTK7
6ttJuXGn2HYK1XuBx1C+1v6wZBpjjxJkk2IQA3Fia5BeRKS8OH3O7jONCeSDtTNLSceO60xt7U7t
+Ozu3VasDL/w7n8D8dVe3Xn1ZMfDzHZz6z6k2lvJxwtW/xuAz4WETB+mTuzVaPbOHRFsxFyL3VzY
5e4upzSpPhvcW5a9S+xYNPXDTLvTelJYevvrz18shlU+AvUB4lD4SX8GCPoptOfIHdPD7Td//QrN
MdFuFIt4qIeJxlDS+lR46Vm67g6auscxSHakdFfK8aXpNaLW8rK6rimdoLEwuRudQfCzsC26shwu
fYQRtsSpbeKy1IonXr2TgGjyKb/gEGXrzepBVndWuJ4Rvl3TOKWr5hnhO8xnAvZNUNa3ybaG+t1K
dlvoDHE8I4a9Us+pqu05ptO0yVK6DVL/AYKdZdT2xYYRqJ7Y9VPL+wNz+XtI2q7UqQsTZCLj2raV
WRI0c5zSPPsQ5GyyIy5A6XJffJsUbDPOftEoOel4ysP3aK89NKxf8a2F2TcJ1bgtAGyFhkBcdc1O
Vu5DweWn0OJZRJKq2vjq3mXNhMdZIW6HgGEe49Dxt33QofSq2Z9ALK5xhC0Eu4mN6/1pLiBzBisp
MaLxLnwM6+kR5wBPt6N9afzr7L9IJnMJpBeYdXUMjBzQNFZVxKqou6OT2uXx9iOWHMmIdFA7qBDX
7hr3B72LbXM7bHWZrjF4LY1uRrpFSruerDFmlV98pNr1ZMSIH9wFtnBM0B1oDhsvsLox7kPSPVhQ
gTqzxrmPOc8xCSDDWbmp69UwDYj3WU4OIC9dCa+FiTUhd27bVSXkjnXskCqLoPuyqSb6w/HVfTW7
CbtryirXIil1zJLwcaLkbQ/9CdHrtYJxYV5N4F1uq6ZtlNDxMNjXC91i2E8Mm9fbPrlknWtJ/MLt
hRXSoC6CIWaB3LZZ+ygLDqLH+0SAHVP7e2ickNdCDXFq4UwV3URoAUlUt1K+LNTtJvKOSdX1bm21
sfa6fUqtC1UaVx3TY5o2d91NOyYfm+16bChn3cW56pONrq1j4md2lHC6ctW0NL1G2A6N22t7Im3s
kirZuEnwjuTpvLs9u0uDG8ty40OEObeqLi6U+gHFnQRdvjg1u29wYz0m4WChwweDN3L4Xtm9iAj4
Om+PveCWJtiuLCAFitTYxbLASXDeYMHqZ6R+uXYL8Pott2NC7Ep3QucTTzpElW9t3Bwijp37RHn4
NrOq2IV0eQ4gR1SS+4i9nb+h7rQUSTvgi8LZz/bUEeSIhs016qOFiTbxdrqowFYzoD+ps7q3zKU/
aTC8uz0VC8d0Jspuxu3apNFZGnMxbENdH5Xnbq2mOzgINsdCP0K71iewEM8m4A5Hc1jlA9HGVpvH
MvH2CvREg1Rf7Xz8fPtrlgxlrME4fW8L8Lq0se2nF6gcPTYgdLw99JLPGpGsPJ7WgGni7VMNbgvd
BKDNdQt0TLrWSjW/9PZGPJcgUm9qUtZxTr3yvV1n5fF6YXJfQJuC2DpnVeklpI7VRJ8SqY89Gb/e
ts3Ci5sYO9cCq3pZJXUMaIPaZWkHJgjEwcqLL1jehNjNc93gJgv3J12bfoMaURpRS38Iq3QlBBb8
0myq8nkYSug2VjHkuoFT27dK75jmR2KtnUAt2ef65BfLMHJNgStZLWMXdxxxTYvubFFxH3+sY+L4
6nG+Nh6PdZwGIY/8eoJ6AfnmDGu0MUtvf/35i7cv0sIDgbor49LSxU6ls3tI/KG40/pGyHLo+ALZ
YTfxWPdR5qBvy4v9KTvPzX1RZaL45ODaOa5nJE5dU7R7QFOnY0cQ5SVrh+pLN24mkM8vQoZb1R5P
AAVKGaA9gO8n8Cr305chdCK3OHnkk9X9bKQNwpf2QFMoqmeHOvM2YFqIAkvuyg4QZP3QpuMGHug4
VsRUssFfckW67fV3/D+S5EDPPcEu7tp17FJkGWu87Yk5x0lvGfstwdv5ImIIgbpbFU9Z2KGa2D8+
zSWdSShiYDr2VcP3LtF722se6FxtQKv75a78Y+L/rrzcTdZXAjeHyjmqztuWfA5X/GchPZhcbt6U
hTbve4HEjwpLVewhH/1vE+NfA6tYy3FLhjIyBFJzUFcqxxco8ezQ/O1EIIoVIg5K5oBIAuD6lWy6
wAXumAjAQddQQfA7GRP9xrK8k1/bkR5/OZvwPrmh3o3yncMq3JAOEY6a7zSjkUWArgvCXBcynhKB
612aJ2xfzH3ePzeajvVP8AeutYm8PmOApf2esPKQ4z4Q9PUgEBk++JK/Cyv/TUtBu+iG910E2qGR
tnxrduvUS9i578Fc10LPZZMn3hph++uBaZtoyV5kIGpnajoDPo2zlrFyd13FjqDov2tba5vIodYD
01jnU+c8ev7XmkEWgE+xJ/u7DtXs0EgsuaXqFOQ9zpkQtnO19ciGbK0/6vXlyDYBPnROAsZkYJ/b
tml2OpiLfQh3jW6nktcDETpVv/vO4HTIWOFkn2tF0cTU/GgzsgENzq5T1ieoX/+4/ZiFCTb5oHLJ
uHQqZp+zmk9orh/Pvts129xZO7f41SHwyl2mZTiopaiHjRWWvZll0XXRALLGT6MCtNdOE2zAozY6
n2wnPwwuPWRWEuVTHrVYocpqiqzp0z3f6Zh0iKnt5xOteBF3hOx4Hn7x8nY7zOnP+4Y3Kmbhzrqh
eTidC3EqG+ep1fPOGao10MjrzuBYhhtnTjA4vCDTuWuDU+GKapcp9DCwkn700HSDLsyU3nWWa5uY
1HAuxkHRfD731r6YyrhXct9PJJqsHzRxn+8xFzg7f3du5fIGd2XFfGY15KAcCUEIMrjlPrGr4s7I
v5ryRbFoVaC5mCYxnyFq0mx0OZaHznfzlWJxIfZNPCobOUGN209nL6nd81iCpW9KbbVyLLE0+jVY
X7676IOgFh6Ip3DcfQqLmkJaaZ62t43/+ujUNL4DGgphBxA0VdnURV3iPTSFveI9r+/i6e9IYPs/
HTHZbc1YdR7qgkYOAHW2hcOU/0z76zVa40HZmdN+QxlYI7xSreTKpS8yihYumeUVaIc4y8IHU2uF
yyDR8elw216vBx+EVH6fjdAKBbqFJ3WmveNEaekGBzkVdOeL1jr6ARFP+t57e2qWDM4UDhUF1cx5
6ih/LDPSHu3eRXtBU6z1ACxZy0jI2nLVQEKqzlC3VUXkOZn6wXKnWVlRloa3fzcXVCSCEaC+7jz0
YxBVlIACgE9r+gyvl1TUrBcYE2Qoqrk9I3NNUGGu8vZccEUOTpA2W8pctnKUsDTrRsolFZFqDpLx
TDOQom9qdxwP6TA4mzkcqy2BCsvnJmjuO32nZi0BdoQak9LRk6xGe5sqyGzW1bByuLzwKWYp0eJE
v9HzQE+2/wb0xtvSdx6vQGhnYN8gIr+/HSavVxLUrCRGaPEBUoSnDL2OuF98QwMIBC/+uj36wrUs
NQG7rHUYWKMwfA2NIGDLIy28QzaqCJRnkVP2cXNFSx3TZHjoqofbD11wZZNcUk7zMFS+PZzDecx6
CNtl5NwU/lr7x9Lw15+/SPNTlrHEd1lzdmUtxAaqGrYGOparlXlfiJXACPQCkuKWFg6kEESyB6jy
T2XZETibj6Ws7loHaWAEeypakNQnHcJRhGTehzrXasMT9Bfcl9oDo7Dyi1IoyDEOZ7C6PuZl/4nx
NX7xJfMYEV7YWvdy6oYzoVcdnGreyLn94iT6zIvk/W0PWggKEzKbNzMYON1+OAcj3XlTHQsv3KDS
uatQoCaL5egBMyDDZjh7HnnXZ/pdqduVjdlC0vgbbFamHCep7XBmNv+zTvtLViK/evoh0eKcl9nu
toEWYsBkqxyonTAP5CRnGVbvO/0uS/lKAl8a2Vi2SyhUqj5I6UmE4jHheueI8L68YDJTcuroUk4J
PQFjXaLU8I4zEysXdQvNSNTk9i4gbpS6HINDtl2DICz9MEIHqq+dKIQOm+qyPSH1pmv1vijX1FqX
bGWEMaPtZIEoqTgryDZFXROEUP4Sa+qFC4HmGzE8J37u0Cq7jm7tQBu27azwec6st4HN79uMUxMx
6yiL1NwPrROIt96HLvnoq2Klpg2Rjv++gUVp+nuazio2SoBA0TSU1/xN6kiGrtTmu5RZs50akW3H
Umrk19w/lEpNK09dmBITROv0lqxmn1unssuPgBNs0aL98a6YMxG0XdGxHGx39MQp+9A75VlBYWYl
Xy8kPBNBmxM9eQwNYCcn1z9YH8aVkJep5Wu8LkuTYUQ14TVLZAKziJ6+q9r6EUD4N5YYNgiWbSFA
hVboQ5JW/va2rZbqDnadnxeLNFKIktLGB/Ug5Zot8ZbX0KQkVniYHXZwpfd5LP23rig26awPNhRq
bz94af6NxbsFqXXecM86aZd8T/vpoKbwcN/QRrSHoLMSQYGhIYve4laAgtZ1+nl77KX5N2K9at0B
BZprnYoKdLSe82Rn5DODzMXt4RdWJWau2U4NboXAsU6Dm+9b3SKxJ8cuzQ4Vry7gvl05PFj4ChNq
m4028LstvqJGI42XJucgV1HbeStfsTC3JtS2HRwCThwMH87p1k2tBwidrSwfCxtwE2prCWkPJYWB
pPUJtz8qnaJq+phDnJnXKfjLVqZ56Quuqf5FVIAagDQo9+FCbfGJ0OCvZhy/357iJdsbEW5PaBlr
MxgnFXLXJD5UQbvNWLDd7eGX3vz68xdvnkwq9dy6Fed+IGAJtBndzWm3JkWwNLoRtRCoZqMqIHAm
agha+EmYbkqarGn0LpnGCNw0tUfHajP7FCr+ldnFk6P7Q+XrlWpyIbea6FoVNKN2BvhOj2468Wbo
35MebAj8M3ZyafbTLfyVBLQQxSbEFsqTYTeM8B7WsIc69E5T2J9UGX63LPo+CMr7othE1IakLqyQ
qepse+GAWz5S7PpmDHcWoWug+YVwM0G1ELB1LSIovqQ8MG7taNKcYboqzyLQouharR0QLEy9CbEN
gjnLq2IuziE6lXE8HnwNhu5Yj/q+5cYE1uaZzThJBLbXHHycaKv57uT5fYJs1ATVylzzLBhIfra7
iPIv4FbS3dfb4bxQW5pkk75dgaJEY+ix7k4OLnM9a9g0ZMSl9oqzLoS0qRrsBRBNCRo1nzr0v20h
/ZY/FHPgrCwFS/NqhLQmdsE9GubnQeWXzi7/mtFmGVnZGv/D0tsb63HvzoWf8VyeW1uINJrKpOyi
BDDkT7ftvzS+sSCX1jiMhdWV57rsyLFwwMrMhmSthXxhdk1QrU6KLvS6ojrnef0NKogfndx7W6Nr
WPv6eNcHmLjakgBjL7SccW0D6OhkD1ZkZ+59i40Jqp2basC2QMwnn8+7RufvAsCnVyrthSRqCh03
gbCgwUrkOaD8Y+lZZ9FDJmGygzdt6n2wSnFfFjWxtVYXBBXI3ewTui38H9ItupPX5r4NnUucht43
CVfverEog4AHWY225bmVgJODXUrvaz9cY15b8FETXKtLYrU08REDoooru/pLiO7LfS9uhO8IHCQA
6yHUBtHDDril9jd2N64wKC69txG7ARrJ3AASxOfKdv+ELsnRzqw7hzbCtgUHBqdayfM418DaQ0Px
AHDVWpvOQtiasFq/93KtsSs+S91V38JKWOeOKLBWR2XIoEsMjZ4ivC/ETIStkyo0acBMJ8W7bYmG
0whU4d5KjC1k57+haZ1s8twRPVmBAm9BD3QCSBoK/Pe29ywNf7XfC7fPoTzYoxcXN3EusmcENL+b
g/yx8csyixpkaX/FTZcedP35iwf5YM5Rsu6qsx8Cyxm0YbpNuTd9ze1+beO/UAmZoFreZUXedDAV
E3+G6Ght/f1g7Sudb5JuiFy11sKxkPZMQsusH4Y+TPAcR8gHPKSVezZ+YSW5pMmft6dlIe5MreUQ
NDnzBHWQMxvrt56XvguIt5a1l2bCiOmq8OjEPVKccS16tFMKUSz7yxzeudyb2NrCJ3bJAzs99x5U
6QnJ2Q78UmuaTAtxbcJrha19WYMQ4FzmGaSi9dBvGTDtEfPmvzoO8ZDb9l+wkYmzdQLLC3kaZmc7
77/6IMrxe3ao5/saCqgJs4UyvSNKoILPRT3+NWKtnKm7cmi+4DkmS2Y9gHaYZFl2xjy89YlVRL7Q
a0ecS9Y3glhAz8nltcrOdNLP1dA+BLY6YI14UwOQedvyS+9//fmLPJG6OfWJGMmpzjMcfKiMbmmt
13g+l+bV2BwnvSBTMvcY3RMfa9nufEft3FKtVHJL9jHW4qxMIZYIafdTaifJ41Dn+8zjUV/3aexM
9f4+Cxnx25GpZGkwpOdkcD4p2dhR2/Zry82S+Y1VWXHtub5bJ2dpp3pLZHqxk2ZeWcsWzGNCYAGy
cROmHHoifvtkj7bYWL3fRVxmm3QM1qAYC3NsImClM7KK4Iz2POusxDEpOIArmweRPZfvf83Af/3U
/508V2//98l796//wZ9/VvXUQoa8N/74r8Nz9ea7eO7+5/qv/u/f+v3f/OtDJfA/86/89i8w7r+f
u/3ef//tDzvZZ/30Tj2309Nzp8r+1+h4w+vf/P/95X88/xrlw1Q///OPn5WSIBl4eoYKufzj3796
+POff9jXm5H/ejn+v395/cZ//vH+uf2Rff/bP3j+3vX4t84/LMu3wpACMU7pr06j8fn6Gxr8I6AB
vf7G9ynk4+Ftsmr79J9/uOwfQFAAbBrArahNrz7RVerXr+x/2A4O8MKAhQ5+jYP8//Niv03N/5uq
/5BKvK0y2Xf//ANUhr+7nQ+OHWoFdkBBimKh289s0FfAkc01b5qNH16Ua/cbV+G2OwjouQ0gQ9mX
6Vn5tYxsUdTbuj85bT4cPSEPw6zmrV2RaU9mnUbCBj+t0O1G1u2fydRcyfJA+wi9KpCrgUdrRg9y
BCakz1D4LTZznsgjC+hjMXbDps2eGG7Fd6CkCtmhsQf9kNVH2SdoFwydYtu0JXy2Ze/DHIoPgSyP
UvBxM/cz2XR9uxVuIKMUyAZdgjFsTuoNC/SGJPzZ63Mg8Qa1S7k4Cr8dtwHV1Vby4CLyYD56s3Ww
Sv2Ga8B4wPjx56j8dtPUwwyV0vYJ94hio3poWtvc3pJRBxFgLh9Kac07lrgeflTXWznLjc65/QD1
awCiQUIYeICGycw/u8yxNtWRtI279wHwiajPyqiQ3N8R7qRbEKhGAKlB7D3VR/jPrpjDQwah4p0n
wHIo5HNVN48t8f3jZGfdZoYQ3g5NxN845MAANmSQ11Bab1Vd0o0cHXQHuEncsf/F0XVsV4pDwS/i
HIGIWwlecmiHdtzoOLRFFhIIIb5+yrOcHqcH0g1161aJgUkgngfngwZ6FPofFN+CY1jYEwq1/kjG
Szq7SzG1L8X2HDTh7Szbq8K77w5fyHQPVbIA4xTAu++9HgemYswf0Y5cdo1mFsbPPzADgjvzsFTb
gjjrYnEL3wxomuAFDSlWwvqdvrvg0SUIYTaeGwY6dAyfWXFKJ5Cs7YLFhmLVh4GqTw33Lmaua+la
HuttZcAhQ/xw8E0zA8vHRciyWVUVDeJDJAe9jI8wSlGMzgMeeAPPuE3cWBce894eZOJvpvVHhOTU
r/WzxVSf4WmdKQxI4rkrx3Wceej0UM3B/kHwE3xdRGwS3bkR66OP3C1YHwP7/T7Zt8c92d/adl2Y
C+kMbbbw1jU/EMa+JkH8DiD229H6tMi+wlHWXCqnuDeR/N0dfD53SeMZZMVqiB0azfQMTTSawDAr
v1nWeGCixNowHp+1mmU6/QjU/uwhB8A3CJKx1iFPFsFt3mCte5T3Y5LfZmH+mrga7zca/jRDzGcX
P9ZgjEFu5xfaFusZC5k/Y1ifN9vxfIJp3/8fOR7sgyEI++F6NOFym9Ls0YTZeYl+Fjl8ph3W6fvk
CRyR62md/9DgI0390UnnOU3ql7R29367JFYymUAYMZy+jBRHOS4n2/Y38dQctvopdrrCw7vyo36A
/e4Zq7+DiGM27PA8FKOJMGNO4ekY/pVpCjkCqzn84yWb+ugVItoPeNU8esvS6TNqJ1yNHKxwugRf
NG9e5QzH9AnS1/OVhQYWFG7Eex53v2oAc83Dq2Bs1hLb16WyqgaH2X2omZ4Xb++aNjxTM6yMJGxJ
zUewhl9JvL65BSdWZFxMCEnwBr+bVHQGX+Y0CUlZuFygAgoSE7HX9RDcG7fCOhdbAxHpnttw5CYN
FHiH3rKoHjxX0fY2YCC8yb1mfWRjDtHnz1O6jylO6vL662ha5KLBAk8E5/GpVBCRavpUMKhmtKzB
Dhhz9yakntForcutiM4mATSL9fKW19v2YmJ/u5JxZJbI59TrCfRT+rnV/oBhNGFL3f3Vab+wVLXf
mGChifyyw3QO4vimGLrbbMXKCEnyu0abkpgdX1jXD3Z3+DngShQdxMQtAn+0ZH9HNb40rkgZAIM/
MQ/ncglnPP40WXmS5e90XynLZuDpY36Sc3hsTTsfMgVbiXi4zFFz5Qg+VA/ZDiYWeiN0d1+k4Xm2
9htyS5TJFXyxztOGqQGnAApgPNB+YjMJrmTRRhVIZc9h3n/CndiUoZNNRXTLFpPdb/mn/P3Hvohe
50K/ioi++G1eWIJfT+gvB23BjlgwHe3v35A3W5UFuLaLLrjHeHrNNfjBTVIholJIevYPGkvA6ZqW
JJHvYdt5hGOWqVBwbNpnYLRBhNTF5qDnL7/D/mnAQIZhUCJ5sr+sEOjhdQB8jHZBzedWv/g9s7jB
Gz7pymQTPcEE+d3sL0WAie72LWR6E3e0CtB8Q+vynGm7sGJMPyD7hcJv1sd02V9Vntmy39UN3AOq
xTa8Uc1T3vkPF/sQ08n4vkFgjrYgYCbNEXRUt7CNFi91N0zwP6d9SaHzMsurKcv/wiAR4qbt+N3V
NVw8sUqERUB77VyOyLykp04DOZQbXCEEDSG5OSLh5mAI78RFDPYFpd2L13WhP0Mtq9kpOKcJ4tmO
tU6m7rX1DmeDPq+J/7OIOTlguQPLQdl4j4nk85ounqWFzSon8zs/Oay+NdFx36FCuyQZhOxk8wZR
jKCa03wplfzOg3M47ZLVUbOU1o/3uL1VG6VjWXfIbdT2pz6ZZ47FdpiXI0CAFfOU7eIctaKs57VD
+A5SNoC0y/vcQRfInlsc+QM4ZXftiNdCljrhxnVltuqLTVvP4TX32szTxvsie49C/Riu/RMmJCfA
ACMHYpyz3Fxg8zZx20o4HVKEetc3PPf9cRDIgnGj08rqdmBY5McGpzPHje5VIJuRZ02LP4pAuj9c
o7q0/TGfBKIPMifW/sOJFVDPgWEswlswlnHVJVt48GtTs8kt1QIp/CFKb9ch0Kzbop9s3k4km142
tUJSoVBM9Ol1EGUPY4D97Kj5go1VzfVMDlu7hwf0eLQqAvEJOg4u8BYWZYLKIBtVfqKYQyCBWuY7
TJZyo8NqWEhJoeINXyPUHN56NrTrFVFi43URfqitwATYn+ppR1UgwSiv29+MKf4Gq5hYbJaXYOsN
8wq7MdDHKBj0gY4wEfpVeYwopwN4+a0iyKZW8V0NNW8teWglOQSEvqIe6hiIsGE1rv0lDGFnlRsg
uPme8FqPVZ0j5CLjWQ6DWuRBWCHsBfJ48VtrbjS+CXrCsiYGSWs0TMnla5TjzhPo9oTBVvpefMWz
+Ie0f97ysLJwemHd3nuoa8y3eh8uOMUMC2InLCY1BzPUyDm68KBLZ0UFQdrgqjV9BaiWnoiZyowM
XSkWBLEcidusxe1Ur8eZ+M86wcvvHcoO8W/Z3HkS0xEFwXrORfjg++mQ0wyStpJEXO6yRA15ZXaY
OuldYRGnN4/LbkW59uYNEsRZX/90svmzG/G8yeFL1smfrJ2YKra/ye/hCvp+5j6p37Pwblszegi2
qUEYM/eoqs/TSAbut+S7bYpKLdPdPNQpp+FYtVMR8N9MOLZ4LSFp+9NA07PvyMbHwI/YVu0R5Ye4
HGkf4p2lX0UdPtdNfyym5Aknv2NhYiKeTtO9zvu/WJFomWsaxbDVebP0wwcZodKrMsh/5FbwVUUo
Vj1iVt2sf7Xs7tBA4fhpJcsuf9Zb+mWSGgqI0lQrsumljcNqHtr9pm7cx0TwNxu33BazpqdhW1QZ
dcHfTe8Pu/cOdB8fsgYCjWxMhp8WFJcFuO3vUqlnbcjApzOnFoVhaL1mQbe8ZwLhEsm3hNLBcChM
hAjwq98CQBw+B787e3sbtdz4MGaCOMTcOKTVKAGkgozJu1lEbJyHvawnErO4xe6GaxPus7zgEC3n
dbdvrE/76Thv6qvdBeqX8Jyaby+6vCRYFGVLgAPvw56bCdITTo/jaV6nFSBJT0uJ9Sg+LlRw4uL2
qCTMQ30x3RctyZFDurGMWjOevHxrp15UOZWSzfD/xp+xg4QT+XJBoX2EO9JfgTr+MIRzwAFzXiXd
PNxA1idh7TihJlT9udhgGe6Tlqdh8xtmUTLXcem3BqdJTg7/PP7bwgwxid5sC1XQ/CBfyTZqHsKr
GME5e0APik0ubMMqmADZgX6PE9Y5XXiwaXAKWuz65hkMAdMu8nynNXrIxP6ETYLSJgDdLVIb1MC7
+CV13M0O6l5pZKoCZjTQfxYzFMZpdw6qZFrB28V/B+r3A7KkCS0yfbxAxg4PDnR9welxb4uUr8P0
b0nmS+dXrCP0/k00Ucx7GhxXv4NcPO2kotIdvcmSUwgPcNbGSlRTlbhig6GLObkdpcDUjhkvBOFF
gO4wbMmtypI3AlJdlYzjY9DV75NxCHo9THI21z5iU+TvTmCenc4+5zZAWZe9EkcbJDLjq9zOxzUK
6wusTrPGdFXU7tAir+GD3T50rlWPaqH36e9cLyOj43KYuHMFPZvRFywywAEDdUcmitCwLd9zEVd+
rLNSL6Yto4j8gUViVE7APHiL9S2WtlHItl6g76mnUqg8v84ybBvgSKeXuN/eyLyvPPVxdhggJcnE
b/cRwny9HhHbUXznhxCYoK6lOe01bVFlhlftEMxcKZJdXB7/MVY9ii27qjOlzjLyj56o/rhgaZFB
GalK/+d8ZFLBQ6jJoDWuP6y06RGMnwfAEO1NptG/7nq8wmrita4LtHrip4iy7KK8e67z3rNkAhZB
MhxMrMM1LCykOsbO7GyI8XPrAQMBbEqXEJ3OzlbqKtpQSuhYXVKcLg5wUyFvl2pAFiySKEKYkrj3
CExp1PS872gIB+OEgDz8VBfveT2J3yJirPYFjdIA8RNfaeIwE8JV4+uyl9jgiEotAlzMOO9xXcid
X7sH0ScH1PhxqcOD0U1+DAc6wdSjDzh2yHJeWwf9kTyq2hx9fEr7i4Epw+rkVoo4IGza6E0+2lPW
Ibp0yfx3HMKCE5NOPA/VD6QyGw7DjZYHJjjEDQyEbeJmRkJ6UkjLPCzW3xFD8CyjA3QEDKsJ6hbf
5JotPcKz1VcuT2sOh/Qcwb2QXGfGM2ivn9DTWiYkQpLI/PcIsms1QXyeYtuw7NcGBlzEFFxvyvE5
n9bDOKjXIUNnmYeRr1QWAkhYn/pg2Uo99Kg8B1lldRtzeHbxLETPlET0qkNLzRNo9fKDohDTQxsb
sCRLX80WH0d8b1RLpPTaUI5syVfw/0uyy5X3kCmPM9CuXbBmpwaQAfY7Y0YKdQkWFJ3xNt5vXfjP
2eJXQB0WLWhNO9GPsGBMR6iS0whZyFzNgt5F8rSa7HXYph+icT2GUflqipYybiBvDzTpsIOSy4ci
fevHEaL3yWXQz2mxvqarGK5M7zpgPeq2nbb+pFaKwzdFik9QSmU97HlRG48CZmVY4IaFgPhqk+g4
9e5JxBQ1dh/9ugbWdzHJ/v4PSiyOwLe2Ab0uRROzmOA02ulxs1B76MZqaLOnfGjrqt/TBAY4W8xd
hl/ZhPnMEQ8P6QQywNLeR0b9y/brjKgTQm3Mk0QbnqyrrKzoQGiBpD5ALgioQ+/f5YAHsgXLbPMz
pqoRp1DCK1N3qYvuX13DdafBxhU3JDupuQZIUe/YHyzkB8mvV9FufHpZirZGViqewm758mFY8x33
H3PS9WDq+X22UNMtnExZXeoAIAxRMFCEGBsOWRKUSdqn+H1jzbd75F5c+VC82GhAgxp+Ed9/5qAJ
8I2Q766oq5gGOBQo4hHT3FGHuNPYletKo05pjfC1z2hcwinlcYDvypIEqaBFrLLwkLBFclwH+MQP
o8k5fHDeC61Kl0YPuerfqY7faHe/7PELivSMO2m+XWuewh7LmCpqnmbFDE0QKIbtXzMsrxlqQtbR
Fi2Mfqxt+mcg7c8SkU8H5ezk9zdjufor8vVpHHsodlD4REZyYFjkvaJL8hXLCJUS+bt7+mAbWTUK
pXw7ipPScFZSKWEtxJqBCsXHQs2POW1fiIF2yP9f54fx08ThK0F8h5lffhgJDDUKi02E1srT5lDE
RIE1aH7iU96i4VJBDzS2H4eKtlPG+/gMuJNBXqFgtO4gtrG2CzctjsPm92qOy6m20TXMN6yg5d4g
zAuJxJq5w9guCvViYZE6y1XpZ0hrHNW+6GoPaVjCzAs4bx8eFrm/NT5Ht7AmVaZetJhrJuMVwdPd
d+BX8YzYg971Y9vLT7Kk71NC/2Chkk2zndHMw1STIN4F6PbY1k7qmGBkAYDVXw3zFxkj3K5VQkko
6b4atBZe5o+7Cx8LBXIqxKLBBs9hIEWAym02MSUIuCUhew7ScJWL6Gud53fdIY+aPYPPg0AH39vm
AtnngY0eLmFzIi9RWsvS2885BXQIz9ulivUEcIBeGyAscoZNhEHqZyuernbmPA3ydlZHAnRyd3sJ
mP8w/f7/JCCfQphD5O3faZlOMLM55jormN0IUGGbHBXUwQDC71goAKqSiPjH4T0kyPWFW/CsIYIF
EPGpnuOnYTEJLwCX8qmZXwMA+2xSs2TGqTeTt2+Z/9gX92qTymI4UJIhUaxpaoDXQKBdnf5VpCUl
3DMvW5D+DoIW4GUSqRNKVU03FuirDG55Xfz0avjQ83qRgCvErpCharwMTyF0vNFPXZueRyFC8Bqd
XLhTmLYEGzwtshI6TyfhNJrTJZoY9qHusYzxGktQTQhCgc3JnyksFpjxLhEMXvwl6YoLBDjRphUu
YWjy35ZYHnKBHpu2lM8UtTK8SzWTZPqzmOUmHCwtbXbdLUlTjUjvPBsWvnYxBJ5pt/Cuuc6Rsw6p
rb990TzbGX/suuQZN8htvy18fU4UEQCm3VaF81VgV3qE/TNgZIuIo5Q5BgEuHNgfd3tL5AEgDLBG
ABfTimmBXpaPoE/v+6xeLqGgldt3lKB9CLLXaL/bDaDRlEYTXwxUYNRE3mOVPmXK2nIwc4UrghAf
deizN4z8krz505sFFV53QwSNq2bNTWW67ZYKL/gswr9D/lvqKXFPVrz+Xdhbv3UJnFEwP5lfUiIf
tg44S6RDwvHMcQNCpvSouHJw7nDrqFiOGgrdwpEkpj7EbRn7IDjlcwBD2/GWZFJz0bT6gANVbnsO
J4/Qv6RNOLBmtGMJpQNdNnY4BMmvVUgW/5lsAkKMH1W1tvVLPw3Q1Yk/evDEWYyAxVEGvy2wOJHU
h9W2B09LgnnIRJeFizyj+Nsdari6rew2voGOdL/NBvVymkSVnXN4J4/dGZHzGXCFhg3BZbdJzWUb
T7yrRzZl4JQ24dIe4fqL6jRpHscp/vTQ0+WJXqeDWuELm60BgtIOY+bUJH1ZU4izpck/KkWP3g0q
TNGAXhFiwjwCx/3UbsHOphWl86w3oCC1Kn2GTmYMVyhYJttwWKV+JoaYEppdOxdCQy4h+G60PI7R
iLp0AQoQtWNJc5eWBVjTS7F8NpisaQy16h74oa9HEGQGZfhk06FaiX/xXWoO/TKzOnEOw/cRoxR4
6/QFOskknC5giUZlp9+axt50zsVHIYYcVXnIUmA7JXBWwtdUfYvgw3R3zUGvGFCruOuvw5Y+9VlU
WikiDJTiDfOZBuNxMJcP9AZL4V1ZwMNl37NbHezrue5eFq17lEAbkO4CrRWFk/vg6mtwTCK0l6Rh
USDhSOR1FaY0BB9Bb4gf4fuAsSBEGhE+m1pxO3V/26C4E4F7ci597hbyO2MDzQzYDG/gL4jGvd0O
yXDsGgp9DuY3v/AizqotsktFKbT+E91+iQTMW/E2Y0ZATP1EkwJgmKE/m1g+Q0F6nCVVUrULVktE
fJIjz9RpQjjRxXUMT3qktPUlRqmL0iG+dxofKvg93onBEGoWC+oSNFdpLSwvZkAl7QJlaW1YlAAj
jIt047qHaONs73OKSZbwsNPVWmEoOs3VUF/GDYU4LKrgxdj+klXFZWxCWUozQeB/Gy9REBxqWxTV
ar4gW/yWw1m7DKYsxhwUaCxMwI55XDQlBJTPq0oXFoGrjtD8A0v0oCTi3Y8o0MFCRlKxmIgblDhL
UiJJhVzK+WOfVvQWg/3b6fpft7sTZJTeimyAOY9c62qKga5sOa3WYYDRqr331r1NeqhPsCrJLlhB
PzVStmyqw/CSFh8gxvK8jmHg52AEIhu4mkNrLM87PKh0CY5JjyIrL5pLk+EWhtkQoW8YtgMaxUrF
a1fO+SWky7Udsse6vxoRtA3B0xrdEnFU5boE5Q1o40DZ5BtAdv7NZDEsJsduxnCzQL6NoqtYuL/d
Xv8riiZE4zKjrIbWa2mgKcGSIf9sY8w9ZkdekBFd1aX45ftI7obJnIJ9j0970H4IZLWDsMMP2Jow
GNtDADpzngKyky23VAdQjDC3ma+/7IxWWK34LWtS3Gep2rCAJZExI3+CLxgUiV26I6X/mURxPY0N
JhHohIFWRB7wePRQdBhnbKAql7YjrJ6/0qD4a2xx168pQB7ISUcYc6WdPK7yJiB+rCxmuVXdrzfb
nj5LHYRcoHsv5oJU2My0LEvguyIoTlaCwlZDLqWyXbDwKF2AAe5pGUb5u4i6F23X5naazHNbk1MK
4gDPsYrFUGm8gdX2L1bIIai9kImR3zJA2L0bXOmRftGR6Uuy139sNqTQB4CARo0uzA5Q+wFmtUbY
8OnI0PB+/IU742qhpuFF117l/Qzj9rxDU0cnWcl8x0XQ/feQ5++2JNMI6DCSGGLv9JrCCJwlnR2q
tl/fla6wY8LrJVb/Qvia6U0CWNYMdm8ZlnRwklZzjT6VLdbbqhXbg5X1p6INBvGQbCuy+Kse6bnO
k5u4OAg6r2UUhKhOm98JI8cS5WtrYtylrH+iI5AsOFe079L0KPlJog8bOJ0H0so/aUfLKBbB7dY1
1YYysZp+Ma9o80OVYi0WVuLTuWkK/6DD4lgv035R8XRIQzJekSwuYT3AEUSig45iQILdvRJjdt+e
ve/6gyLJdbL7hywNhyP61X7/bcOizwQB/wCf241LP+HheXTSc4C6xaVtf7DL8g1LBtyexOUXMJpu
kkZnrOnXnHtok8dNTNkapPqCpeDluAp1u4n9VhJboB8E668QCfDJDaz2SzzLz3zcXDlkwZvLdVnX
QQ3tRIhIdVn7nmICqFMKa7GgrgYw4EW79pjse+dRLyKht3DCTpf5Wo5jfo3IyNbELUe0DmdQIVSZ
4WWVPfbxKlIwOUm87vQpbKeyMHPzMAVpyt3CevU4FL8mrBNGi2ZzB1lITC+lzAGYw6x124Am1OFU
SfD9cfPikbeGTqVr7amXvgPkntDTuJEcbSjQWGuz4Ept0T3MUuGkZfsNM7yxw6OdXVWAf1rC285h
Uo+VijG6aSZH7lZnE8TObscztk9o8yHPPV9jIaIFcIVovk/JEfr1eIe4YZhh8XnPo0OEyVZp6fjR
B/F8GECoFHFT7TaFkSZ97vP03MfGgk/oumPbRqxxSGf5ABQ4Tfdzp9rnMZpTLi3aojgzHcM2qiuh
uPQ+pbm7RoJn/fJLELHeAJHR2U23NO9plCQYcU88W01adoV+H4fW4A6i0EmS7tgPCSQg95HtuWsv
sk2upiQCJ6dPXyAId5AZPcIlITuvPcxf1JC6Ko99Ue42BAaR+COVI352T/mGduZY7DPqAABiUvJo
0eux3ne0U/H8Axc3ZBo1H22DCnUJh6cQm2FA6Be08suILx9MD5YGXkK4gfwDHRPBqLGv0ziWY032
xyxXLQfT57nQDmGSTLerGO8Q915Bk0KGhO0QpAMngGn6osPkcZrxKuiuf7IIDLhkzE6OuI9l9Kdx
1zX3BcggUvl/CX5mKdBql2HwO+jNyHQitH+GGkXE5jT8ijQg91STP7HRzx3q35L22QneRwSATn4d
NTiO8BnOmN3xiWbAb4chNydjspzpwbYVOMU5QFSkszV7HnNE3EAET4psK1/DIGSuBFtgvt4605cq
L/qzWC7zslFUIKJ9HLIQ/jvBH90X/3I/+PNa7A0IFOa16d2XSAOeNKK/QEh8HdC2CHLsa4Ct8+Yu
Il3uazVfpght0xaG43lx6XHIvGIkD5vSGwyBtdbnVtm92gJkzgyi/9xP4/26NRKE7tDhnhQ5g4Ds
W5bPaVmrqC094sjSTzcou76T51C45SKwD51P5mVJMdtJkOtZ0xW3WFupqyJOUE1l6qZdxEeU5ggU
LjjZwtly3JrPaSm+u3z4aZIAjYfeH1VAD32yvUCjHiNw3KqkVxhJI9yUjnTfEvOvoNn/gYi+ny3C
drnGKyaA8Z0iaXzVUXfnNow/7QJSKPi/nzX61FwBaNnlfKddizzUhaYMFoysfW5+Ly2MKae641GO
f+q2UR561F2MxHtzvdLhS+glKE24yjI1+ZUBBCHG8GMwy86pVRMjL2ByeTYdhYQpzWbwiH6nlVZ2
J9zn32FmfREGQ/TT7rrDrilmw00PyMl1Dz30Q5u579BsprcDQeKJxkUcC3KAlLsDPAbWSh6GHyiN
fk1WPGCJEwTeMXz1mO1nWf1mEAE1elGMbdsVY9tsLLuaEyJIuZjiNVRTuaiIj2sLQHMGBwYCY1m3
nmaCnqSTQQPIIA+vd7pBObY2fzXEfDjBjJxHWxszbEbHp0Q8WJDqpNnKzRIFLpjdbyKlyi3fCFP2
dpUxKDzpI2yUT864V0jzI+FFxXdvuhPS9GkXOwh6SQNXe/9ox/CHoErMRftnpRj+St3c90Y96QaC
MtSgq286e+PWcDkhMN2Q9hpZcgWwC6uinMQA/KfmOaknFK7dVmGWjxk//FTtt2/Bn/MFvgJ+vls5
tFTxPpgdAzyjMToJOzjYN9ZvGOtE+gKV3MSpc6aWS5t0CoPawR+g/vUMt65/2Vx3lY/0fTplAaoj
kaKP26p2Wy4DRIQPe7BQPggYlIi2Q5G1Z9c0pejWixHPD91xoYUGq2icD70MDGv2oauyGG3FLyup
9na6wW512dHtMcagspVfadS+T8RLgKYjTGvFfBYSQNRqxXhpOnSJm52raG30Q9KOJzL2/2gxDp/x
sD9koyXfibLnrIe7LXL0fY9aEpWzG6+LgG1yI9UyyzvMEdSpQdeBo5uhAZ2n6Xlp6Dkm+XP066nk
g3Q7EDdejPTthw76+21Ew55ONkO7OquD3hJaAbHDTH+/W/q7sSDyymr9CapaGfV5csEYAvnN1/+a
LTk3YWZuf+llgr6Lbl+Z2tFObXb9yKftZczC7owrnbMO0fQIIWBSqiV+kqlHszEB2YFKSs6aKSdn
ROSXZJ2CQ9HavyHEwdiK4H0WuIGbmLs/DSb07QJ4zXgD4GUXngMSybI1rGTRRcAO+xJYnv0IBfpZ
zHrzYjsSq2/GAZJyWRwsuHNDzwdrg4uYYXGTutrzCXPaM1eGrrf5Ot71UL0rATf5q70BYoe9zo85
W5G8YvHdCPpjI/38G8ladfIevkshbSLQVPpPUACsXgGxo/gCoH3o9FhjEuiZHGZagYrgbI5PWvQ3
uQOE7Yn+yBQmQA3J/QlO61j5M/tR72kMrpN9w7YktAix8XkbrfHRJMkRkMTXGJFKYYd+rnPLMcJg
gFHh0gBQgddUXBWpPvhw/QBZ6XemiymeBWuHzcNUDWE2Ynxv8CB6jIx3hCtJm9t5jdj+H3PnteW4
kmTZL0ItCId6HBLUMhjBUC9YGSmgtXR8fW8wq1beuqt6evptXjIZBEiCIOBubrbPMcWv6fHXSOpc
9YqqPuNEvI0my1lnhQOilGfntKycTW3RCM0c7kJNt3CIXOSBQTxHRDfIkDx6fRdMAos6kwacTnAr
gupDmpd86MVSLaDtiDePXZnTAgKktzS2OlZgnluOk5cNJD1L6LxjR5O4SjJkh6iCHKtWSEURykVK
dXRmR7LaUWB7u8ijAWgCEVZ1GOXaQGbUrJQx2o+uu64A+vdONG3bei4URHNFYOYDA23pairV9cpk
BVH3cpEr9a1KAF460juOqukMyfZTF7TbVLFPYlB3sFsrtbFPjeHvmF3koRmJgiqQJR9YKErEWrdK
h8W1TfgmwU1onv6j77Z195TGySkj5aiosEBj4jwl/MxVQGYkJt1RUdvwfcE6OngZk40kBIBA6XgX
RToLyxHfAEG1XSu+x2Vbg4smlK5kAHFCIWfo7nqcXV19/DEfpG9la8tOrmmpvRm0s6Ij4YuEImXC
3ZXh9FQE4UvYuvdeOEdLBrtCZW7Iw5dU/HJltxVTeBORvI9a+Gqk/h0rpOdRWdhifAsq55xG4z3N
aXXbPpNu2I1TcvU15xy79VniyTs12oHk704JqErYrCdqaxt2yRWLg1ugc6BDo3lG9q32b3XZHB0y
CwqOL0rgbkM/eVcsfaWRwZMWZd9sYVrDhdX/nj4qTE53HOi+9CzEta2m3qEYBpUW7r+oYsmKkcJS
iu5WGFszpprp9syZYZFy7YfKiTD7xRiDTVuTeU7lsg+3vp3yXYl3dfBHEkA7Vv7vtRI/jaJ7npiW
5gGBgiTmy7bRr8v0K079T+aUX1bCpDuI7tWKgguACEUHOwccKg44kC/Rq8CdcodU6rQf6cLcSOVW
onfOq2FVyZ3phgtHNMu5IcnonojirPprwBc0MN6VsjuLKlj1ZbhSxASnNm1wNFuGDpBf1Bx1huOw
ICPbG/nJCZQjK7ZEaFcaqH3Gbrq3anowl9OrG0/HfuxI+o2/bFv/qi3t1LSspCPjmdC6ng6lMW4D
lVcGBfYD/tIsxE9zJjUV2ks6MZnp8W1wlJtSyD3fTXhW1VKbzE9N0h6C0kvV9x63p6pJyoWGQaOf
hG9h2X5L2rMhhhvAzLeM9V4SQx2XyW36mKb8Z16Uly5cjwFZgXpYGZwUbsGVE8Rrs2W9EeSrwg1e
ZQCOEPe3qHTx3IiebEfdTFgMVzM5E6zt1i/Bbpsb3aY3kb+r2u40lfbRavu16cptoA87fzSWgFtL
KIWV3zzZBFHtaBNi1nAm0z4kk5ln9Saay9Lf1MI9MxOu1N6j69i4KPXwmyQZsAg1a6WaHak37Y0S
/7XwWzLp07NpOKsk1bb0FX2ONf3aVMpdsUi7Uflg+5tjyjeHRZjCzziO/d2VV1dW50Iabxo35HwD
wqpdOr1Z4fixTv3+ptvyLU/y62j93u4CS/n7Dmd42hd8mJdOBE9unl9zGd/6eHhtkuiMaeZOp98l
q5HloAPgOPax1ppneLxbmE/3tPWfJOWKRpwVSQUK8DdXu7uSqG9qvBJWd1ID9armAPLpXKahVfMY
3WTIwcv+DMd1ptsG56xZ97Xy3BnhLazds5o6H/Mw4uDyW/a42HL0Y7dMy+geDeFtHklcZ/Q0Yyls
z7Heh/IaYCgzmNk+aNads2zG9t78mlwgE7kMuDWIg9PhLItro/Un2HqnuZr5nUXMaYgKrybrlFh4
L5uSlEO9HiN5VGnn0CbxdeziW6XI/QPqi6PXItCuodadq875qMmZOWWz0wT3FCXI8Kpc0mmNL7nn
dPI2D3PzrtS2XqgA3Y2+v1egIelgnlCP3Komu1K4uVlqdLMgxoI+eC3r9yEazprFyNhGb1SQr10/
94OOXmNXnET1A7Owcxjm196W19xQHl+sacKboYi7VlD/Vc7z8bjz+ezJUxKV5cNzk+Z7o6fMNKTX
oXhOfdRt8TeaQe9b6Z7DJno14uCcNYzRfJTJN4gta1WUZzp3n3zLeDPH7tyGyvP8A8zvnxkN5su0
hg9ukEQHOLT7YIxvVRQdaUsJVB2/GzJ4HS1YY2a9z8iyPkxzeJ6vKK13TqP9XZbplUXzrc3ERcjg
5kDYu1lGFNjfWPyz+IA64uKL1HIRk6e2/fHJcLqb6vBZnXWet6XC31b1t7rLYZejVxlNb2kxPc1f
ahLRleVbo1cbQ05PlBxf4q57htD9eEw6qv2h6wMhLIXh8BU09Dmy7Q88x29mvTKN7iq74iuvx72t
+8/1oG8Q8K00Mtdk/6Q74AdTfYZTB5v8w4j7deamRO7hy3wIWYJcuj32mv8x31GcK3qqa299P7yk
3Sbu47OuyUNZPTVG/zzU4suO8iuR1DO1gZs5xdvOV9cSfupx2aj9fb56A1wUUfgtJzK4jlAObtk+
w/S8T1N/ixX1DaTmozCJXu3sWqXiA1xjM8YmPSsaJogEg3T/ju/JNeMGnefJQWSbWZ+QcEeW8fDk
t/1L10Y3M/jZMyQLI3gVirl3VORFvIzC52N6zZPgpVPb81BnJ60QyywKNmOVfAkj+azfnKl+8td+
7N/r7Jf0+wuB7rMYlafQb87RwKeb3Z3i4XmG+yhsNaUEz85PttM/q3r8jgvSlZagx1peOre/K/V4
Y7lbUGgLx0cYMh/W42d0oUEbJEkGZBlkLZ/PBtd/fRynpe+V/iWY1B9hFdxIIBDnfc7fwmrzd0bg
J2HtXSc4U8R/HoPgJaYniR6qbxkXRT1a0N7dve18BCPTYQCZcb20ae7C1i8141Y1FxgTST9MB/+M
cA3gjjqeV9jEWIYFNZKvVTbbxV0E4X2evHR9XmWtjDr/asvmu5YFXs/6yWJFRfEoeDUy+kkxggaG
cmvGfN3AmhX2grNFfNtssmI62a61NhT1VIluZbrBNs4jLPHRCrNij83uiIr7BbBil9nFgfLH0dRw
VlVSmpFmRJXJ0zyz1262dePmO61K6c5ibwYreNUUoCnar118s14GZXYykGsvyra4Dvn7EGs/ulQh
TtIZFssX+uh8mfX4mhn2z2boL1l6GRX3ZvnhRrUMTBT6l1hntE2cY2k4G1FoC5eihRbcTElTmNzw
fMve2lX63sliO1XjTjrDPoKszDri5YWP/kxzy62jevZIyqubtg5wERzLxm/Fsc94AaiTnUuvMvWl
J8ErI18yNohl7nbHKc2vRjCnvqyjHWunoGjpXLqr7W4Dn31RKeSN6Tq8MklEZxKo29Tvjoh9jqPd
r1oS1a16iNR24WMG0Qw/EDQjFOxvqfnGXR9dqmgtiIcb2BTHCo4C36Y26AGhh1WtVhtVl7sQWEYl
LUkbRIis1yCIjkORLcnUnWf8D5k9tXn/RUPdauoZtBTaxdSrq5/UUAkvTW8ICGFgPVW12FcRTn7w
FiWEZ5GM6/k8zxElWKLqBke49n2BakbvXYYDuTf75BwQczjmV+w2N6uLbl0snxAbgLyWG9dkTKMQ
3peXNE+uDhAi+jCKORNUZ8iRBJQS4CSWwgIk6r8HXEV6zIjU9fei7Z/xn1ukceOVbjMDzTpZj/gp
wDKm4uOS90wqGT8GOi6F7kCjPPVhvp0EhNjF/ogCG3q6PFSktkbL/SmafG+Sm7BMbSNJoBUIklz3
h32cA9cgDihAOxud4axXf8aNc5zpytbexO5JN0FzrHDXjskypUgJp0EqwV+63Il6U6yU+Sh5nraU
izjNFlVcUQkdvb5/6vBbbPEAohK81FouLw4mQCeS6PfckVBDDqAm1VfW+nZGZiwY1rzrkk4vvb42
fGsXyYgUtrM3lHwbatOpJ3nrN84OkdQol43UV7ot1q1EEpSQmfHDxqv11GsuZdyv6F3g1bTLEJRo
fH++cZVlOTr7wPTrpdAR6PS7IlMvCMT205DtjCrcNHK2z5XbIUx3rVashFx3c5esLlgllU5dEeyw
WYkJW0MdXQ7+34Skg/rDYQ1ucgP1fCW/Zeb+YYC4QgpwnYK6usbKkTdHnOYzwKM5Xp5/hSwQJP9r
r5WTR0nv5tjjq5I0GyxST67rr4rVqLr7aDLXZBUiEqLRrR/CrWLkG1b9H3k4L9XCpywRH7F/w8R4
1Rdib3f623jx7fEK2f/hkzBnlVVimdQ5a1s9mNz6UyFPdTO3RWPFFmTXHrqgrFVKgG9ple7iuNnM
V0GqKifGG2wJi+9IxkF3dLgcIZ8A5ClSs+SZK6PWLB2R3nx9u4ScSeHu5wmvhcEMpL8KRntXJyTs
B2U9+PWm5ioM65tDW8cFq9xToDHzDfpFbaKz7STLuBq/+zh3mqncaxx10SyFYVNizlihm16NtEVj
uer2yRaFB5rbS+UPzxRMrlqiMASqJ7McgFTFEgZ3kTM6GSh25tC0CkhwTGvUxqfBNNfzZmZ0z4yd
nd0xrSF/yWxGU4y4JQoMOQgUhCwU+DvKtI1f8zPmw7pvxcqKt6VQTqxIFvFx8FeZDMhyhOfRmjZw
1Ku6HNe+dLfMQCujV1bopGaVEOrhuXmXp2TSm5+eONmK7W+4Nc/U0nsGgxk5t+TXzFRIQEZ0wZt5
Ihyj5En22VU24jgW5np0w4NCvi98IiOwl+IS9MCCBQh/45wzYW9jrbxEsXHRnXqj+u4mDp9LKrhG
sDaDNQq6Fe0rFkpzG/zLJFkNmuVGKtPGmqqP0gieSqa9qN4loTm36SODJlkHO7tcCTY1m5rypHNW
LXtYKhZDa4Tmsq/p1iu9HjDUoG9Lo9Qbf+xxdLaOFoXxIRNkt4aVriS7uYlZNobHmFPgDmim5dYa
TA/Z3msZ88MR4EUg8vNqjhWLF7v2MyX9t2hK9p2AFPmaLyqncvcVQLRu7pwxO0kMRgU4Siytn3G6
G1SKc6O+UvNyq43G+rE6FO1zwFImSY33qlQPbRRuFO3D98OdGPJVaZLH04+SSyVnkeigcDb7b5mp
nJqOClCdnlIr31Y7NTGupo4CWZhbQ2GE6fo1L8y2Q4tojWHH9rOZZtrZmbvJKmc3n6b2V3xOlRU9
x1YU2ly0ho9Tzmc1YvJ8inLkFr0uJlLQvfkgJSZkaexuyDgsuFY+O54zknAzIqkkQb32ax1JFEEA
/8eRv9KHce0UH6nhr63C2Y1K8KQL49KoYu2E/VOkdMcKzSEZsiVjKxUEsY6EYI67KxMkRii9MSy2
UDKLbpbkdSqphHI9D8x9h2V/tGUNyTmZrRMZq1V+dFfdZGT38tFck5qn1x8Mbfk4GzLuQDbz9WCF
R7PkCu7pSGdbuzYYto4DoRR1a9Grh7S1z0me7hO9v5eU4ZIp39l6t0tYKiPSZ7rWD6EvIIbdja8B
2+BKiCZ8LXPznFIah1U8NlG/DpvpB40y2C8jIxO9zVdy0kSzxuYylelpKJUnyyXWEoC0kCv0hjxO
PRddrq+oXW8hxhZaUGJ9+K4PlKr6ZpNrpZeFXzbrOpwHUtX3YueQl/kafnpDJsmbf+jKBt2Isq00
8336NBGTJOlLUGoUFcVFVYwVANTerp0NfSLOuZ3u8RrYYuO98XFuCXzHwxvgUFV0Wu7Ki5+e6qK4
RlG+i6NsnwXjM51vPwH4F2Pk7mqR7uBlj5kS0fmJTwKymdB1pqAVKj/DCJOqT85W5pRMCbmd6djK
YicnhN9NCrUlKvEj1WNjA2FUxGUFqqIii7rWcd7D8vt3Q6cni1Mazfrgj064MqaSAnHGSsCHqf/f
G4P8Z8+PfzMJOUXf66IpfrV/dwb5t73+O4eR/w/tQzDv+O/NQ/5PHhTpv5mHsPs/rUPEP3Dm0DTH
dRyaRT1cQP5pHaL9w7Js1XZd3TT/ueWf1iGK+Idh69yHqmWqqi6Ehq3IP71D8Pv9hyr0f3vd/8I8
RDws7/84rzuqI1Q+g9SdEMI2DXf2AvuLLRGOwOALMSGGOabEZoAS0tWpWCrIMi3qwatYOBTjS0Nh
Q/qZGsJcwd4v8tKQBCWNXJqdMS1biOsDvQYyeqq15q4kA/d46vHPqE7ZwW4mSoQIYzDhSBMs35Ky
xfigSfaF0YSHLKh+joNC9hGpe7qwJkryQRSVCNRdBWbtxfKjbv/nnwykyMuxFqGwHpV7UeYJXg9m
icvI78f9UP/r6WqgaunWo+a1uSH3Vd/J/WAShypR+j0WhrkXTmcil7BPBclUU2ltss4VQOwSQ4eF
nnZeGJvVsrfx1EfzwiSgQhVq1IZCB5LPmoxpjUcHph/LBlOIeMR1I7sAoGlrZF4SXNS1H9NBjPwn
u0iVwAos7CrHgSnH6DF+SMWXHiWvKHGLVZ0Xpofm9uqE6rehyy7VYJle3J2CVn+t42kil14NHsDl
jtRmiGi2+Exmk47Ad1F/+oRftpUcVZO+wumAS2BsDGuj2yu4guRYQRSKvQxEeu5FtQ6G3MN44J1W
sgMMWIP1wZEl+q0pq3zxJWcwsHTDOxZCpJ2IlYWJsFfR87NfslBLRjxFZJ9Pm1JaX7nT96wEC2qx
FqyGUsEzQMaPbTp4imNES98k0VUidySFHXxlGSUlHZ+HKjGhd0UHGDc26mLy0zXq2dzrteoJoX3h
IUePdxX9/6x4WrHUbPFYMeYEH+neal8kgbHUJBiQ0MgrRr/odmd7gepQPQ04046PzGZyslfRqN9I
zb1MSnavzP4diGmuU/LrGOPJUtSdK+NrP8qrbsVEvikawQE/s0XfpJcsyC5+lvwkx/bNrpyTP6rH
0RKvGAeFi4FvaSH+ln6OQKZDJVaO+z5sXESP9U/FUY722CgHShP7oq6XgKJk2JPKR1Nt0mqiOfUm
EHPXEjoUib5mSrTKemkQ2jsZTCEK6JZB32xQK2T2Wa87aHMqKhlcZ+tT3RtEFS9z1fm0VOT6Vuph
grGC2vnCSuJJ5pO7ouGf5k2Qd2gb3YM6uMtpQM0aFKtw0jlZ08SasAeDCutF4kzvhLgkb9ghD967
YuJCz1V7oxcms35Ku9pQ7Moo9CbWVvdedZwTFx6UbuIpNTi+06sQpHkzvZQQWYuAxY8cJvg0dHs9
QqfYFodwGBkEMjo9852Mr7jLj7FqDWdHgArjxZYfAnJeh9pKUTeo3ZOvO6tehso+TBHZisgRHrng
L5g7ksllFOwo9D0b7ksXxu2vKFVefdDHlU2l92Ah4DBcMhoWwPAIyEXmRV2baqcsfYHSBwwDraP6
rAUxaLrsQBCcTxOHnGdWRh7WAKYn6BWtGuHAXYgGeejVN0sEX9KooCtml50oGvqNGONx3zTqxuxS
5uGY6wcvnhIDAaDI0C3fdCTEXk8Quobf9jfzsaPdFNNSDp26Glwsz1R1OOQiRgik6yfJsu6sav4z
pFu6050LkqRnjY67S4qJrEmTur4MdZQcM31aq9iNbfUh/Wgr0e4CO/1RdjGOCY6xd2sbjb5NCJYb
KL0BE/T33JUejpWg6x3JhaEHJMhj5yOqsBrOh+Q+maT1jFxAOwFOblox1kg50nXESeBCJrHoxOEW
1OtukzR6D9EDN1a97Q0l8ejGU4NYj+EB84ZfEQjCkgD2lxvi0eGLydyFoayuOD2XJB76fdtdQws/
fUXfjhgqkAYy/TNQgkypc8pEOautNM7KL0WR5dm26KcJ3IcPwGq0qW21PaB6nfbqpYmcd5kW8Rpn
qRGSrqpf5MRqc0r96qerv5iVa36njR60Y0BoSdfYfgmDctM0BeVJHTNvUfdFTTjefOWQFVnzjY4x
lKzoCrzTWLsdtVCnpG3qRwr/9WcjEL8lSgK4oavpa9Qq5B6Jg+OKOLsbrGHjUFtD3V82Z78uKnRu
+AO1cX9KJOD0BFdODGgAIonxY5IYBvRhCbmSGbupMDDMSNpNlBj6xVZYhcKW1Nuka+Nnpw2jc6on
Z1fDBSajluX1TDKncf5HdsyJDiTGSuuwOAkAqQ6DhU/L0BsnvVUJKLVyrUc2ti8htjHagAa407tz
J+xqa5ftpqxIFE0ZycyuoQdPBIiItgSCKupYcvR9R4frCDV0YOLzAfOxFoAMp0KNPtOp18m+TB9m
kh50pADfInp3mBw86rv2fzIN/3ebUgf/NNfRDEsIipMu/RD/ZkqoMyfHEMCXxgfpCcox2Kmt/qH6
HJpO1wHb8YNV7nwPMQ3u+HRR+8Y6chtaoBaIelaxyqqgzF/xzIkPPj5Ti0GvaeugT9+d2U5i8HXg
QrP+HA1/k/Txa2/Z390OgINx96fAlOg0OF2wxinCa2Qwcg2PNWemW9C+Bn+ZwPUCGcTXqKR5SW+w
Osscu9z1s/d7awMWk8aWN19gJzLgCAWdUY0bLUK9igdd/T/Y4Frqw9rzL5GepgoXVwMTBzKGeWH+
3ZtT8RFQCqf/cgO0qCZLtixwn5qC0jUzB/dllxHxca6BzAEKS8oRU1G8BFl6VZTsG6rM1htFDVdo
5MsKqwgJ5KlXLQqkTms9LHC9DjsHT2ihWIdJv+7lOgC61cCNLugq9s5Q+F5W9ZB4gPyKnRub2ERM
4bYHw8SryUxpYhvUsCMIlFdGqj/3bXyTxVB6lfqNwYaOTVV9x6KLnNgUPRsk8UVwcu2B1bQhvxeA
7RubCtwQhNcxmXuqd+NXtwzSslxYVY8Jho3IfAiVdc1gYethuy70EPTHOE9WhSg/XdLcFn1fa1hg
meMPnA/UPZjVvcDyadEDyGJTZ1M8rQ9KCzXnOtUTAOBb2RNDoLX/Ka0InqZAy0pBN8SkbcIBZCXi
AVFWh+Nkl1oLrYGjZiH3UXS/1LkQzpmuvD655rZ7wxcP6wRlGWtk00zzh9nV9jIutfs4uD6WTNkt
7qJjmBjf9eK9QGVhDuEqd1GjpiI6F1aT4sLiyBWgrq6x3oyhiYY8WwdNjtw4HEsIWr/lyfmfodOH
va34O1iq6p8bfu9TTqjw/Dw9Pt5BFqVG6NyhGqwV2W5odZeO8BBkjfSE4qotK1VDP89b0uMcBqsp
vh4f8Dio3wcxb0x1PT/F+eUvx/H7oRWkV2k3cvd41e+PQ1aL2lvRyETNX+33Z7QaQ1dVsyp+7Pnn
rR/7uCZ9dzKl2BWPL/o4oN8P3dFaViq1iD+voL+v7vWu5SxjVPUo9KrXVsPdoqjsArRyRBA+P//7
z6Z9ToOu2j3+ejz/2OPxZ6aLK/0vVGbaf+3/Z7fWzc7SDoL946nHP3PLLu4xTTlIvaj3g61/6Boe
cGqL6hC9Go4qIB5qBpKiKMiAu85YJn30k6K8uy5guBGKnSJpb9TnwGxoizHh0uy3xaKlERS2BRbg
Ua4xLY3bKe1BwdJ+gWR6j14+8mBGt33PBUzETMLjprQoJJ1I1xDQyniZOPp7NiAw1RN8fNzeU5qE
ICd3VlkZ4jBmRC+9grqv0w6mCKhFZPmwIQLdUgsH/52QapTamG6Kvke2HNTfEiXbxpVoSCuSD4rd
0fa0gjfIxa4o6fWppdCN/kCuOIliz6zf0ri/m4JaT6bkT1NTHfWq+5XVNC8HdFa0dp2KS0IsDZwQ
jDPSO53KVryCUKtFNl47pUo3vhqj/VYHpNJ15jmYUuYA2tdmglhjDYN7nt1so7H7amtWpLQWIz64
hoH+pBqoM4PKpJzVOwP+y8ovK7vBrUPJ5Q5RqVEgj9W0WbGQPY9WhpvmQPcBZxjJToY0AqrNTRii
CzBIgx2dch4WMmURKdmHXVOeLUvqYgbWsGvbT+RV6Rt8SuolFZz3KIy0w1Tss65HX97r7wgnT3Sm
a7kmIpqSDHf6Gp26TKkpjYj3KCNgtxUU6okL+KQ0/UrJigBpDrSHpuMTkeRahaymQFHTG1/a5AIt
BmuBV9Uar0+f4v2XGmqXPuSGcnWUMvYIzlB+VUlJgU9HAYhbyhMT/bNV+9pzVN19vck+mnj8EJTK
KhvTGqUxCWV9vPDsuhtwBxpRYgdI2RvCmkXuKjcrKPMPq5jT+JLySY2Vo2fN1iSkpceFmRkBXVFq
6WUnyoOMkn4LWULdZ9nXWMFHEgyWias8OSG3iZCvCb5lCwxofk16W+/rzkcCP610o8O/sa2Dg8Go
bUTGzLsVLyUr0QiyMBhs6suZREzeboesaT/G1N7AYb/YBsw17gUhUqBRWwpN/iybkYoKiPRCTnGK
FWnUIbk5lU0CUyYj82IpA1pgwY1GkuJe4WlWIGAqUcYtE22aNTnRB1OdsW5GsA9TM9fR4L5Pvn4J
VJVgNKGsnFdJvtbQAy37LnOW2AV4bRRQ+sYlw83Ue+SG607tsJYwkj3peHytiuGK09Nnrzn5xYks
L8/tTyoMZYU1Y4ObN3YyUOKpcjAL6M4G0a2NQo84nfoX9v0FXbfWerATOrq3Ce+lxdCIDL9RnDYC
R99iuEpvZ2bWtP1imdQvSSsPlCDQ9E01BgNJKLp1yOJE7dALpPmPsCPTO9JKz6uzrvViHSehwJyY
Ocf+RzAYhGQFggaLKJwcebSXEzdp6VNTruLylwBjkcM2BQs/lYMyA5Yg/lI/6qPot2NWWOQq0Bsm
bn+0YroL+SIf0Rz6+zR1KIrWbfH70ePPBjeSnYLzD6TvPoyobeaO8Z5W1ocVGsWBdJO/yYYGsWNC
E4AO+9i9PmeNlMIqaBQ2Yaccljz8vf3x8LHpsefj0WP333s+/v6zz+8nH9v/7J48PujPe/x+eTB8
0VYERZxS5fvHP1g1htMSCVO+//0wkdO/bXrsZcROMC3/8oL/y7N5NuDU+/cd/t9e+5fPyQIj3XVQ
4xrYCNiun+1VLiFIOJ3w5fF3OeV80mM7olCefTz8s//v7X/f9c9b/fe7P7Y8Pu7v7/Yf//7Lpz/e
/T+9/M9zY2PTPMqp1rFj5Ptw/idK6W2+8ufv95eHWtPM/jnzs5NfptNSQF/vavyUtQEPQSVs9o9H
XWXW++bxjxkVKmJF/n48+dispcLSVn97DYE4e/7Z6fGa8vHk4+GfN348+vvmv7znXz7jP37w40lb
9gRvYsTgGm/Dfx3u49Hfn/z91iOuzLW7HqW2Qwv+3JHbXmqF/W7LvPFMTc51+Po2snzyVIFthlG0
jLT6sXOQX+YBLZzSHomaqxzSsLTxRRGUsyNzUbQxtXWDddX3tCQZYxcA1AOtJcNa/cKwbVWA+i+0
ieVQbMsUBPwzm7S7rRNaDvgdBG1lLIpMx7EgwxrMxjxsihUUg0q1SYMrjRGrPakAxJL0cG11Q2f9
PL04sdhgk7q0DOyX01bDF7MBTUd7/ktr9GbfKeE5VIa52szaALsPbBQwkKsGmGY6YAtNgWWj5GPM
ZHgXMGz2c0JS84tPH/M/w0dsrVY2S5hID9eWxATEMpIV0h0idIW6oTonW5oQfX8QtF6LfTMnabgV
XeVjHvVdzOW7xK5ogl5Tma/sXzRDfy8KjIFYFO4wzMNOHPYAhcaGTqyJp7ZuRJZYh4hIt36F1sal
PBeTy91KJ32btPzA2+ZGj0UbPVSDJxGZP5J++MRjdsSmCeei0XjNMS4lQ1oXq6DE8CVz6fLutN0l
0/FRxIUcK1tX2SMhHOFBtJ+FOh0TjBNDS/1eNBD9vuv+NNzuexv6V+yFcdANjngtwEmFlgmwi29b
xtqsFVgiKGabbSIVbyQ/I+ihc/2qimJKh2H/abkhhGZni70zMYWZar/T1KTmWFRz2Wl4v5iF5pEm
X7qIdndqoV5bwqZNhjkgq4OmXsSxE+2dsd8O+KAc6qBWNwkLDR0zx0M+qeZB5t6gq9aGiPLMvmio
U4N1SoNX9RAipXRTfx/Ynb+vZQAMQ91tRWJ3AiMcLAz9BEZ8AFMb/COqxRhO2CVACqWcRnya9G1D
P7dF1mtbzLmRFh6jLjtmOT4SCGxcBG8Remlaay79EYtVUoAjACqCtVhPfqiychZ6VGqk50jlEE4i
H+GJ5K3rCp/MuCrXiQHbaaf1SxK1d8xCjX2T+oDwTbesp7EkjeMgCJVPSaYoniKltZJR+BmL4WsK
u4MSK1f7v4g6j+XYdSSIfhEjQE9u2zup5d2GceVAT4Ke+Po51EzELF6HpCfptrpJoFCVebIgWL0U
xiZYxASq1d4uabt7bVXs8xzakVrXDNEF/1N3/bCvuOrTKC3unR75tRQ3+XdG9sYaZV24MnNYo7L4
rir3p248+xC38io9F3SJHFaK3Xw1Vg5TX2z81PXxLcw/d2PivHFdhDqe6PYi9qN16jc0UaG8VGGL
qumKKKje+la9HcEKbK3ZFwzQ2YGKEmCJAdcm99doVPeTP1Z31txd+yi1DlhIr3kkxqsC62YUNzhM
wKvhaToYosUYV1nvg+Xszd47V5KOBXdnA6Wz5GKj5F6JOm7pgNoOBDJJI45qb+sOi5Sv6znzxgJJ
fhZuBkWXhhLE2jh58Onl0KEhST8OmK0ciUmNHhOmGbt6i2HtJ/Z7z+lkw4G+gmuBFn3gSKH9nFIM
sRSS2+5oqmukXBywel6PbgisAXPqSvRBt28tDEpmzqoaAqlHmEQ3Hw9GxC06hOnBszGddipi3cEs
MYNxGCwmMVbdOJBXqaQyKl/7M+ybfv33W4pIA6yNuXLbKT3GLKAM9/Czi9ahhxdum1gAEW2c17xx
meY59wXK1Ft3olEMR0hthDEC5cqt4ZLzRnWK+X0RztsSb8HW82MINylwgLruIBFLe2dhH8pzBYJA
JcVuHpEOU7QzNwJ3MNoOOi8s+PRr0SSyqSLOxGo1ezH9Ly8VKFfGez3gtxqkUe5Sp3c2PVPBlbN4
l1EVQiY6CTFgvZUOG+h4jrwo3eNVZ2Euk1fDpgMSQsBcmQC5pnRPjT1sIoNznd2JBM80zbdo7vxT
0nA2ixfWoozcdWEc2MY+pln2d0GevE8lJ8e6w0YyzajjaAaBXTHyR0EuOEiWTh3SGZK1jLJij0Jt
AlZpRRtRchKywbjRqEqRsILtkbjY+yKurhSEw8nN6jsMebyRgQyR8rrvrbjrk7zdZZj+F2kaOi20
ys6jKdDRUUVuRuGYoIBU8eZX3+miAnHH/KmzooeF47FyoU7syiwxVqjhk8OAGh9O+NaVI+gc0odB
jYuts+q9qV9VkCO3shNsGro5RhAh7d79tP2sWTUdaaSQs5jjWs9aFvYumlq5L2pd7wfYbKPiGiDE
kknwBBqnaGHyWCrbSYY1m9Fv03PhBd9RYmKbC1p3BQwNp4rRHrXfLrkRcHJ7p9yTNRAz6hzlQT4L
iegtn+UlssJyPy0LfmkGT2XreAfPgfInwQ+uRMjwC1NMirUsPlgpC1ZtWC+JS8dyqoyTDNnDLIOh
mka8gTbTeTCSAjJhhcOkTNXGn2HYhk69ytJupHwFODHF9oMWtXssmS+YCHU3fYENJoG3aTTmo4bS
YIIh33Pwf4/zJr1oNMbw6k4WPtFNUYzz2/BqoDjGxNdGjzRWbhjD1ntzhM1sWUdSB+QZ+tDKIBZm
q+TE8pwVcC1CnjT5VPd9HF8z9yeefB/UCOLD1nRfK9OBilmin4xrzDI+DXwSMr6yHlFl7YKtVAw1
K0dTX8F/XqmgtC8l7MVVcaQLp66GM5zmcoDmh9YOd81QnJ08H44TDdUkiN1dkdhvA2rJqEccBi37
ZAjBHwYEv8oN88BLHu0yq7nwrwXnPAwei5F/sfQ4nLMWEg5i0nVjFhtzNptDvEueCr9Bq0Gtsaq7
xjbj7WAIJKXmssq6wdGdg2eJKQzUPZxYNSHaa1wQLeao691QZXsPVhGtSrR5JuQChm/JutatXGdN
AhbMex8ZZ1/IHHnSGUbwhRFHM/Od0IqfplygACq6E7UZMNCGQxXkhXkChs2W3iLkyhskmEPX7uc8
F9t+up9S8BFWUMAHooBlP+92Rqq+szw39sQBwUoaqHk7rTZ9Q5egq7wjcnMfeuouD4cX2aBoA7M9
PcrKevA1ASS9Areup/RctQUjkSY2VsB+r8lg9RuitYzV4MPq1/6LH3H34KzyjlzNz3hqmboYo9yM
Zn7bW42PYTk/Z07Vbfw6LtaxM6K7KsVTmM/1xkxsdWgdRk4j9ZXpfwcmUazRMJRApaYeAnA6bmzP
d1emFbyZgg/sHtp3n0HWoCqFTYT3v1HznUNfiB447asYMcaaBm61ngq6HfHsH+yw4PyeOYc0zh8b
IZBgiI/A5S8A3tDuE3/Xy7TGFwZWEENlktsDMFhXbtn90kWKbAv4BqDWX4Vx68ehcQBD85X7OOZg
nIj10iThVD4HezFOyRpYJOazYES+OOEzqJJ1W3f9Snimu0G5iLa8gULRmY8C6d3Rh+flo4EAGRV3
23IHhQRWykdl4001AjiJswTldUoKqomYBt6qbGcGOFJmqy60sXyT5zLUVD94Ii20D0ALpAPhwOqH
U0NrCWbjfMdyrKA6oyMokVCthmbGM53MYl3gNiRnejRTVpKxSZkXT3qHAnIhfU7fY0adky3OTs/0
/FXL7G1LROgplB9JhR48X3iZyKETDdJ8tgQ0u3Yb2vYzaBcUEdNecujcedbAtoGumvb9pqwKfNV0
Epn9m8YuQRTKplMB96AQKBGqhRwm4JSqs7Pw+So1vAXcg5PZ0RRcFtCxq69uCmMlYxAHm/TRCNtL
OXsXRss1x6Vx32vTpdepVwxOoU8vZLnU959R4v9Gotrgck13mUfyCV6peQ3ImY41W6cAke9OEE7o
nPxL+upfHhRIXk2IRx5/G1be4gF0zxXj9EM7Qejtwyo/4bgsLFCwTaFzjPmITGyA8xSIv3XrvFQ+
8ybrxXMHZ9t36JWbBvKM7b9GcfE5e/4+gaDahNrdGnX+Twb+Xe/Tv8b2T0NyGTO/ywlsjGUnP5Ue
bu3WmcCTzeluwEfkyVZvF2PQNH8ri3G36xtvmWe+RG77SjleWtSNk5+TRRKokVgcLkBnXKcT+rva
pMfdYZmpwlJxlfuPOnR2Q2DcG6Hl7SDr/+BIZCjh09Ab7A3t+Jukozac+0liYCD2yLyklEBcO8hc
phmGr5HfVLGW98norkHnTzvHX5SjEehXmtOnce7uy7x/6zVgicBVFeva9xTasCBo4oH7ZBwUhq8h
I4KyHN1fVE2reS7Wds0xqOycD9sZX32v2ypFTdBgE3PCLWzhgmVZ3+CUm3BWDVchwfuNyq5PQc0x
xR/clXef9RH5By45TL2LBKsS2yzwC2QBfz8NYyLwd5hQjkQBcWQqi+FgzshTMqNpdx5Sgm04wDMi
BWX054NZH9GJbMMohIoS5MdpHJK16Yz51qvG+7Kz+ovxaVrGeJNmOyBu+jSG+E1V239xWP0aE9je
VgYQPJLhXZrmzA20vNopCeox+ibcSsMOGXaV9z/t1KhdYxQgyoZ+2paarQf+x3ny8bMWYD36cARm
WLqUE177DISkYxbmExyQIm0Xb208MbYDUbpwNQkAN1BfRV17k+Z03y33fi4UiXFOELE9c62PErOe
COqDNRQdS+acHGITC1LQmz5l6VmSiLOFncO6aEc+ZznGnqVfXpg4uKjN8bRLt9nVQHAT5czbzhDk
JLGDrUbPs/ZudygFA5G8zYqNG5tPneOLvRwqfANtssHyYgzGDRDOb+RBn64PFm4wyod66WEOA1pi
b2caabUzp1qjfqF66kUIVgdb8pqy2tV6Piae/o5jtW9ViBfFENh4GUhCZAZbN9UI/8xu4bPY0RYM
B7PTotqqIA0pwvtX2tdc2UGx6m8s4q92rR/H295yDYTEJhLfznmrUlrMtA5+IYcdap8MD1QnsLOS
YY3yhJM1YVzsQ1TsmmgXRkenqoYjYcgcWNqsgW7Fx3TujQ0423NmhWrNsZ+GUEmeATONcWTMBErK
gveKeqhbdH52FVxSrx+2U4vvoapEtu0lw9alX1EG+l2K1D5MrrlmJMP6jW5ZY/ItK/1hedQ1Cs6C
kr80guGWZfSqHHcZUUNXg/FNTASpGvu2ZjKcUIRWAqK9yuyjyzh/44rC3+cuM612HKODnT85VX7u
8RuCuW/CByneZPXQpAZSDpo41G32t4+Ci6M9rUQVNStdDF9JwSFmtuJ71swWLlBP/kSBMcWaPpoe
tXA4iddM1v+m7AF92m0yV1/a6hF1DH5GES1eTG/IdgawvkZ5FoOvAbEUcVsYndDpoB7ZDlmhEZ+v
yP84Oi9Tnb21Ecr1aabnqQfojTNRQk7SbrRiqN38c83R2pB9A4ac8wuKie6+YA5Gxct1ZEeYSUf8
9rX16LfHYfLvixEMT5FHGy1ulzQJhJ/AJqxkF7ioIgZXo34psmtT4l1LIjhv6CeQDqqMHcQnLWx4
053Ha6Y7lPkl9Ca5FO8pdyCQSXJJbJ84pH7LiIJToeUizzYOU6XvirH7SkV/ACt7nE3UOWHin2K8
ZAxc9sOyirt9mOyLotnZZnQNPFB+XW59MceHpQ6FHdbXbhiqSzRzN48M73dprghg3ZoSylXt1C/Q
0NB2+DcxB95giN4SZQ50MxnMdd3KR4m2FQHgLsFgo7qH2/ZKsiQZMPR0xtEAeFpvNIYKXVrkM7hP
o4PiwumxXvgWWBjOcGWqx7VAhLRORv0okO9TXSMzUhC09fTr6DnZEeRDAJdR7eTUfvXJ/Go3JoT7
jorOz1PscaWHApAuVAVeIJ27ZBVI87nSocD7xsPUUh3/fUT7TpwgWT6agV3tbKLLaD7M5oj1hMJj
MoJ13caoNLusOdAEOMgshlUXM9lfTSWH3IoxEaseX+S1odvqjT6zicIKD1FFNJfLZOtQpeMx4KZA
EYcPfwvKkKtMKuxcuZ5QXSj/UQ0aIF4a3jIhlDA9Y/PUJyVDOeXt+a862SEDmka4XIH1ODPRM1DX
4qBjgPP3vzwmc8tTgg4V+cDLXfhg68ZitBMto5zC0KB3S36uck38lCDymzjjfa0I6Vum7KBC613b
zsxKgvJQKmbQaSNhrpAEkvAcB8bxCWZn6q34gL7XHXJrB/IQboNMMkDRWEnqqAyAxC/ZK7a3NhKV
HAyaf6hNyAuLS1K+oP23R9HP0HV6fedp5IUdAv/a20QJWPHZkScxWUsTjqZoBShbIU+ySoNAxZku
Mek1DJsNB9awZwfs2CZjujGfYCiCCoBO0p9QAgNfp4+4ssTi0mSkXU3AjghchKKcsoOaSf0urYnb
wgxAjc9uB5Qph8hg9sgWKlWvbajAFPz46E5553HzihSlco5sh/wTTqJPeTCQfcY2I9N0ExBBt0lS
4q2HWWCto1AgofJZK2vjk68x9OZbMCowPdYGbnK5dyeLqEJ+999DwIL9v3/r73MqiuZkjONejq27
75fZyt+DjHBsmH19miQyCe+/EwwYauuuwhARDrd/X//7VphpzckKk2Tv1UxqLX86Q5YoEO+a4bY8
EBHC4GqZuYFF/99Hf18rTPeoJsvHFFfT2UjIF6DBybOB7XWKSLb/70d/X3NrfINJ7YJytJO9KRKH
K3xElzvZxwrd7yZMnX9tIh4m7grcuXqE8wObXieKzAdnhCHdf6oKFHEgfZrNnUm2Eby0fTCO46qI
3NuhHsubCcPcwhKMVmkrHnEU1isMpuyE4DVpVZzZU1j1JyyaVqJ2/Vh8isb6cac63jT1mR4tctoB
O0+X2YT8xR+8gM9tPD/KuFnGEJI+iP/jSmQ1TuW+SL96XFcACxx9WzT23YiTGC/ri6WrK+kTj13j
XWxRfqPg44cTJJlhic6Ws0fZio0ZWIwI6wNpIFihjOkxs8pz3IzoXbnqwmp6D7UHMFe0PRWceVWq
v+SYwbhhGTobLXzUsLmr5ULQiDm5oj/TvQsrNIGLk28mCGCaxvS2o5uwN5nFM5IgpwWMEk3Mh1YM
d6nLuLcdzmOkrHXHy7aVYxSv41tIBApeae3s/VL9mr19G7TJidQh4JZFfJOZC71ogIyVzJK8UJf9
pyQgxATxx6hpMtKTqI1DOCmm/SHaEu1Ruasdtdh725P5HclWnP4e4mEJJnTMhzYX1/hQNIu6NPK+
KjHIy2yNP1kdWGsYfk+wO79G230s0X+sgfabu9i/k272rRmvbWvbPhjgEVYSvCLUVmZnPkxeFGhr
pYObOMUQOo7B2hjx6KHA6wz12DnFVWdA+lzQdwSMYPmGLYzTnjyUHGybHRRX1xoejdG6Wf7Tdvbc
OBbplL8Fc+dDXcb7Gs01jWYbspfi2E3WAXWLw4EmsFmW+vG+NbhmR3sBmqH9IpgFoGc3wE5rS5pX
Lk7TlCIMHQGLuNjGNa0gEFQ0/h38Xt05NKbwUM/+O92tqKkRJDelcddmlrmnMmbuXjaInfQMgzML
QIH3yXUQ03T0LDqtdDwg4mc4EB2ulsK3LrY54yEtHzo/XueWPgw1fbasVaR6Qoedp/roc+tQDeYN
/2ADVgez8UCBODg8lCUU7uXT/34NhR2xQcsXk5w+pqm8H9BKkDHbRxERglr31JG+Gn4dYeltmGSn
EmnRnjCPS6qKvYr0pq/8NLmIQzFX8migbMDpQdBjJ0+6rO+qhrCBLqaYVkX6TzcJHwTqBewVdmoY
pTtQ8yenSR4bUz0USIVdr123GAfwnMRfcQzo3pHkfnTTJnbpn2S5uINKeFPDexlniqi4HL5rdPzo
TOFd1EJzpE9vpB/+umGTgWlMHkmMXA+p8Y0unyfnOq+BaDejN1RrZH/eyusBFms0JBrW0iEwswsO
XvItscBudOAQBJNOlEEV5T9qKv/SOwqBa+An3NeYDpKKO8Mqo3VR+QIHgQ4JZ53fjdyHSyHRS9JI
3+YFU6x5ptny/20r6Ipk3ymLujlfdLo2L1vPGWxd4rFDR7wBE2/dDz4JeEXoPtM47BmhdMDchukT
/VK5i+IyPKXxFbkn8xK0oru6UsmedWpvZ/mtVxDSBvmAdgJ0yUHQvmMAa7I4sGqGmCmoPl0PSC7u
xLUbdXexkxrH0TYgQwXmjeXrY4ngkvsxxWjEQPbS+4zNdOCd0pngLTr8BrXO0cxOHHrE0apBYNB7
0pu8DoE928rbReZwT/8+3GvT/JmDqD/5aVBvEfaxC7iMRktYm6EJqHASpmbL5kwmFhZaF2KDqakk
8ALOJHAGP3UdMPns8+2YMSAsmgWDre13zwfR6OHLicciuI81WDobgp9tKBijo/vZhfWzQX4IgyGq
NhuU43ikVrsssXaihcYyz/WzmVAvJLH4njBEarav7rHJrDv0N4CzOBNqbvpAMIxo5/5tEJyVoVHQ
Y6XU584gtrnPMMsSqcj5hgSFTezrnxKMTeOxYKvIRhoyfhfDuyyiH280XmIb739ZEzlRFt+RK49h
YYdkUxQfxXbW4j6X4Qv5nKTEMBlxyn/kVjP/HenZBLidsuSH3NuTANXehWTmRtEtlmtjT1jiSsUl
GSe4cVqvgM46XZRDg6RkQrVqKvuSdNWx9HALKH4fogCL0UfRiowTefpZGiXJ9qcq1Y9G6t8wLFnN
yXL08T8dBHACgHgae+co7M8AAS/pAPRgaiRdh3bjocHHNxN/O9L+BE+wIW8K6OyAAZNgh53qPeSR
CfBHI97VCsZIL+fX1uOOwQSfhsA7G48u07Cj/8MRPrxnHgPyMBkfK7e7DiglbO6tjZ+HL6Ez3Xlh
u2NH3YZLkoSXPXCAauivLPGBjOH96jT5ZBW4kUFYaiEfGuYqhPfJ0Lo08MbVdM/CtSQXefhKIC1X
OPcsatjGJRFT3o9M0baQ59vNAKsPQZ+B7cg5dRFkhR5OkFYnzTQcR0H5mXr5s7cg+q34kdEQL+sN
9elV5+55GFPqfwLwCF0oPGgp0kd0ATjz0S5zqpkAAuvQnsup3yWu/a/IqF36vuu2QxDygwy1DVQD
PCFqZcWRu6hRwS0uLAW9tIEosmK4kYgd5IJjaIKf6EySB0gxXfuNXOiNzDidgQlBp/GNoQDO3JSQ
Wg3iNnaBtriPhKV9qITfVlWktRQQM3HAf/oZ0UFtJbeFMH4G22Tgl3NFYTa6K4Pss9pHy2/sHU4C
ISizJUjFLb1FyDEyG6iuc67vuOXou4z0dxvoHPxVH4RcsZ/Kfu9Y/VuXeV/lVHpbW83BFtJJwZWU
JHgU6WoRRnKaZ3ufp53au21NKZVhKgApVUrBvmaivJiDrzpjQDzia0Ai+JHUKC/jiLNkRhtrrjyE
q/VFIgvcZQ5sc+aN65ruxdZOEd1I/zeDBwKEbBd2wzWhC6Va2wTHFu5msnSp3fpobzjTh4OM9oTR
71BNzrmkbbrC8pQeCN5gN5+mL2wE12gEJ+4/Eqjw3VtE7YqueOsmhkHc3avGAhdjxfgmW6xplFl3
Ya8h6GSbhPQKANB47FNTH0yq2FjX/HTKXi7AnGfYzjBBPYcWTdJ58A6SftsqmdBqsp9o7rr3RDRv
y5tUNWO5DizGD2COCPiqtuC/L8iCIvPdbXmzUqw9hvniO+bXyIh2TDD1cSCDXJljCwjys10YCBum
UZECs+R1s6w0KbP/Lote6QL2G0MAWy3dH219pYb8Ze/+57kXUstols3plat6yZeOd3k2PBAX4lmo
W+esNRiT4sHx5MmT1q9w78GNoLVugGNGd6H2H1JmvGhijHtRBVxPJfyJTB2ID7or2vnqWITC2Q2S
CLo7pLajOpD0vVCxpNt6kAfTMnedUTwFtbHPW+OfH8DwrkEz+L33MBEbEwK5nKOYpZ9rqc6mt0pn
H3MYfzNTp0UQXtoa19En/txu7b0My4EDcI93O4cLcXjgUFimVC85xacTKkXlyRDWOEQmcMRJzA7U
2ugWrhLySoepFoYj3LD0oqFtsBKVnVqXTVSTp2JriCVLVScOokhfDLuGGx3haEdOukoVCw+pOI9Z
XFy7BC0Z0wexlEpkVJjoSbQJbCEYJNOKOjU3luneeAnRGFNuXDKb1Kbu2sXs0hxvvAkrWv1k4Ihb
65YacOxmYAzq7MVptDLqACpIE8NfEqcma27dbrjHmrFveo+zA2FK3COywasTksF5GMbiSY9sz/5Q
/NJHeBmN9JeS56eOSbHCEvdvNghELngNE0ozL7eZk2QMgaa4Rp7BylDMPM0woKJrsukczR9z6oF5
U29j0XwMYwskYOYFyoBZrGIb/kcT3Su6fHHq/xBCme46Jub0qz5slCWruaueoW2UqyHcG0zVd3R9
DrHHb0fE8DCNt7GvXv2GFAKDCVZK+zQMulNe8RO26KnxvpNhiqBDNOe6SR+6Jj85E8l+FSOqQbK3
9nX9oGjK0eIzOSqUO38cmm0UQQ4rCQjzRbtNlXWneqon3HZPoB/XyvWJOoqy5xHeD1FrH9yiwwEn
FSze+6ZMFHVd+BUmjMv8HqeLvs1tnnENc/tgyG63qLn9GLFfuvOc+lqSmVQZ9dpxKgQRDjYasizD
g9mOKBhMOihuFH2ZLH6tCL4aHWFZw4XX0hayKombI51+kz59zjNer9aqr3ORfDJ3uCvy/iTL+Q1b
45YuI60jP3keWOiYbI+3gobN8lrJ2L6gCPkpQw9x/znGcLqhbnNWBax9KFwQvyklJvVsZbi2VT/v
ewSBG1fn3xbDaXQC9cHG1uy04ZsdxR9gej5d07yONXVXjMt5oimk0aV3XrxfXkqzIWJTti1xZkQZ
1/2mc5ZBxCyfnZDNkyK0CqN9o/hraHSfbURcdNxemLaTVWIjx5bVM4hzZjao8Xjndi2dTrIpOsUI
15SUK7jP7cG/Jxbh1NkEiYZEjilrJ9AGRFN3Sek/r52ABLflLhw0V7uV0vUX1muH4DLr2/NY9dvO
Nd9UmBvXBtGkMkZWOu9ex/Fzm4Y3Imf+1wx0jtwI+iojOXSzHdx1zHKKOL+tqxkyzO78i/njPKfz
wJhWctzvJmRZGM2nssc5rj6a1gXCHxJZKNxbPSEzaSfj3XOgWPnkiU4yE5jG/JmGvwI3KfV8atOg
RQtp/uqyqQE9xtaCMa7Pfw8JhA5CwehioSICj9KVTLstBhHdFKDCrwJCZGcLF6iqy7XTWLdIQMt9
N7bJ2RvM5FwPUXJWpDwdUP7hIDTUiZqLi+fvw78OFO6rFYU0bjDPcdddm55smow522B5zC0lDpGb
yIvbucZZAqq9DCmVCNSSI0UkOTzzdLRLwToVqjA8UXASYTfQNdGsyUd66FidfLQsf12yjtub8RcP
f59aMmDmM0bJ1uvTAOmi558w3LBHj0RXzS0S+XQhrKdDBPgeadt6XL5mNTnT/78P/77HScGppy4F
HTXIWkykbE02SS/Gonz+e6gL7CpQXFCC/32euGtPwHvIU3s6B4vSJe44RLX+tJ2HMDsnccr28fdh
V+QPbM+4AV1U/Gh/EO//deFkdBhyOJYpEMcwsIIb6slmIqfY8m1sbUP9EBIOaEwxQK5O/iv8Irr9
e6i7KYJc4Kp9RKBsTYBeMwleKgRlGKKdB7thnNH3x7IDBMxNSnHbBOX571PqyUvc5tax7Ubj3Bhy
Y8sgBQMKhkETS7EN0xDurkmgl6Wai6/Hu7rrPmdG8wQVVCe8S+ljXOc7ZcV4E9q52qFmhuafNd9F
L16Eg2gw/IeKE2QTQ3Eklf1edNDA/OXdBcwF+ZJFYhTYwpxvkv2Wq3ze6cYq31O72CO98T/CuLbW
QRd82cFE6GPo05RyCnz8gOAHtYmAPK1qpm2QfyzJmcR/MU0tUAlyivdhvnOU69xtUrYp8Az/NlA2
DK0s2M5N6exAfdNdmJaZWS7q06hDaqG/Dz03WIAZ+bYXUXH4/7eYy/f56HtWIwU5d6f+IlIM/u/0
IaMCH1kbmAhXxkPX1+ZN1aJhiPvG3v69zREcH+IuWTTtKgtXPhe/Q8zakdg7MsE9xGF1hJLFRrKy
cuu7QuqGzgmdY3phHkLFraF4DXysPbuxVSj3k2apn7JTYyfxowUPApf0mzv044E4iS8p6bXNzbBx
A7QfWGOWo0fGHtvmW0ZrMGPnq51DCYiahcHkp0DPKC+TMeLgnCYPeDzJcwrnvZdk4O2AKOYx/rmJ
JvHKtTlOiTL91UFysBNVHjI/uOEtF4eSGyeua3Q4Vt7trMkdNyF17gkXqB86vCgNL4CPHBH/05le
2Yh0h4PeKJL2Lq8jSkcvuoySUJjB75vbygKI1S9p7YNFT81kBa8jLW8047CzX3UrpXR7auV8aTg0
w/i2gHQzRdHa83GSylc/q6LXca7ehMUgS3ZEsjlLLDCjcfhBNf5JmTbefgz2Mq9sKGxI2AoKgBVC
yoPPq31P6hPMKaXujGh6r9PXsVDVaVTkamFJ+w7bOjsZVDJVzWETQS8hDdW9KekFKNHIPdpNcXLp
NgiPxizRvOHWNWj0MYptdiLMMO7Z7ZV28U2A3IB1fDo0o4nI2REIxfBk7G0reZ2S8j6bvI/FpJ1M
DAHtdEL2nlsPlOTGEoHn7sTUDfux9qaViaA8lEezyD57zuabySNavegW133t1jeAyVgY6QIetGRK
CLI++1Q6+bCL6UFHrnPTAzYEUswPzUVBqI9vFpt+/vZjR732idDHVjXbHA7sQlTrnjmrWGcrQGpC
D657DtmgwTU8zYH10SzgC8SL3UMR8t2Oo5+K5QFd3tHyqohm4URcTCzSF/Rml6rCdCltdWMHo3Fi
1AwLuyQBielxAnWd3rk9Rg+hd+egHz9PBq70HK7gzoXggSQWkfPcecae0QxLjT1/Zho9al1E3r51
cFeO9fQWeBFOc64adPj1YcI/LLm+aPkWov5q9QQqZt8UsfnrtO2bTCp+wvDEOqcJcKGLQJZf25HI
hh7Tq5HcjFy4T4XtwKAGLseh9RSERDkK2/nqUvtrZtSDz2C6S8mdIKtuflR5Fp57TuyoaUldyqwX
ziGk4ZXWuHdC4Jv4Q15VNgAVmSuXtdejhTXLbOsSpg06IkgfQkqkP0IBe+VbWOBNzUi62fit/RRp
475STIpJm+pYHhn6LBhUESMFWLLYnpgnfltIfblO8FIm4W5I5PgukviCPa69IaCggJlP49Nozgq1
d1O40X1kmPrcLrhWPTx1wTS/6TYESVakZ1aKFYDLcht68Bcmodo70+PM4DaOszXKhNmtaMRLJayt
rgXItVxTnZpIyTh/0KXRKP0oG5NbxACrwLLtS14tEqI4PvXN8ICK66dv0+ZSBbjjjBIssThjbk+J
ey3IvS0D+DmgQXEDz7CmSw01kntrNuMHztYm/BwCo22B85y9tFqiZpKjs9gkAtX4F9FyS1QZhyxV
cZ2Pg/flzl4Gh9R6t6cZXCiWY7CnA8emDld6E30YtZXdaYmYMrOYmdiCFkEcogdRNDONefHNw8vD
uy+Zr1cDLFn72oA+XBONofZhHR6Y0mcvlud/pA0H5SnxbkZmlzznnpHb4GSHMvlOJRyQof3itCFh
9xbVLpavadVAPuoShjd5kT0pnZ5xm9OhIGPkVvH2HDgfij2TDs3uj7sjc486qKKX0gMEP0uEv05X
e69Vz5Bc2WQDopHF9NBnE+kKstlyACbHETHYihy517mnQ4WemekY8Mq8yxMsysj0Y/6cTQ19dbTr
HpJjDLa+j3agnTDNcqS6hpV3KWLsm4blW3isJuvyH/bOY7l1Zs2yr9Jx57gBlzCDmpAEPWUod6QJ
QkcGJmES3jx9Lei/0ef2310VUfOeMOQNDfIze6/t1Xj5Ww/rihfjlyd8g2SfGuW95rHQES6r+7bh
X8dkABUn+0yEq59MYVvbeug+QYAlN3U7JjeCgUg81NSo0XSDwtHZurSWW8YiUPnzEHm55TINGFmB
AKhAC94S/OZwpugXWWoR5NTIh41b5nspNIgXgC56rf3JnOCtAvae0vNzgz+G8bWV7FuV+mTm0HzU
6IfWMqU0toY0MBLoik0/GCCP4S8W5DktN/UEBFQv4y3BjvFQgtPh4ut9dKozXpyooFHywIqI7qNJ
p2M2sypsmzYOpuKCO6I8zEbnfPZOeQnrlGikIT//PL6m7qsNJv8VdYDNvJbcus6F2DUxMd/wJOel
JJ4R9TzV0atwod6Rf0e4e6q95EWo7Uiq2iWlheo8UsnKDfV+i4xNbqhBrMDNwt9V80h6X71HdMw/
Bc9nUxn2t84c52iZJKciwrWmNwWBEqPfpelFfDariYDEjthPFJP7bgZfVpPOTf6spG5U/qYSLF7R
Amso+Iq9LU2oWooFSs0wYLBM9wH7y0NcGFCBBGTEwk1TLrx4NzqzfymM0nxyGZbjD7EHaESbn2PE
9m3OPVvT1szmcRmPlroigEJdWEtxJOW82ECeI+2mIveGdCZrVyYkQZM14661bHC2czKhxC3I4Qwx
i9fWIH75aXafu0DP06GwgrIqq31SsxklZEaSfUrKltkFdeJtHEgUCrzgxqL5n7DhbtwyqfeQn7vC
Lx7MDBNKBwL/seOVywwfZWluTEEys4PyOwR0ozXvNCoCVrjGrQ857ajJYTctD5+ZNnAIuoldIJ1t
56wSiCXvbIseoA5P0fxus2kJKj9t9zb/EAN0Mg1CspFtNg0b3NzW0QbhtuYV2BwJN/XvBBeDznOa
U6z3b8Ql3xOG2cBzqPPz3GI10xjO4mjR0IU2NhkcLFm3VvjSpt2IM40OM5180u3CA9vrCsa2Ens7
XLjHg1HviSEqMZejZQV0gu0FQ5IbchBXcvlRA3r80XPhms7NrvHMU9t5Crlpfp2HMV3is6JjOJA4
NdQ1jTJ2cjJ5ous4K8RqabjGj8qgg+nE3sfMn3DYoLqoIhCnJutAc2X60wRfi8G72zLSdhsfMFGq
DjFzNaprfW8wbN2YAD141hCyjXYHTEAIo1gk7XhgZ63dS1KwtsTBHBvjd6l09W2a6lWG1QuCb+1h
qOzHGKHYlzUQpme37SZnnE/Yjvzww5TgXx3jvsin7iZLE5BQ3Gkr/OPGzmCmc429mWK9KZNPJ7uP
Ktl99TPO/WE5k5vGv2oN9cpQkeSmp8rZ1oyo4Kfm37xo67NvERKGmx17+YhXfC7T+CCL9A632Nbq
XPfOar1XhyET9kphwR2J5J1gL5xmU7gBvUl8AwnLF5BSBGWiBqA6Huw7y7lLOZReB3KN2DQzoaR6
ZSHh2yhtqR57AOpsZBHVppJMce78bT/wKFAF2neCpS97JJKZZWF+OSz/Nm2P8ILO2VqTIrqOTIMo
US1+mXvQYWXd+vumzT9zJuTwJbR5U1l5tE6q3F+jpRgpojq4FEMofukG503k24yU3XI61Z76lrIR
QemCU/PY/rGLMu9irwWOX2TbZoIT+3PqqlEGmmd8O2nL1cc7MqR4RckjMZInqFha7UgBDzHALF7y
CG2Owlq2KqpcD4ppuKunwj0aVuxuWU4a1GFEBmBJ2vxckJ1Sv/UakWznARpFDwtxg4ySSqng0qbK
rzmrNYKNIb5xwe3bsT/OOo4cVXW3YcjFR0UcFvGcPtMQ9efax3ZVYBqFAmKRQd4+EoFcYItumeZI
RDqMDVC8CqS/5jhDaIhTDK39lrEZ5tciQXlnI8vSQ9c4CN0601J5z6H/JjuaCmrb+IBSnzEZz5Wm
aVO2ohwTZHglO/A6xSW+eqQRIfgb6kPpPzUiDw9MEYaNPpfGNYxFciIyeTG2m+WlfQf/vK3ClLRx
Ydkr7BIAg8Tw2OSCwlMr66dSxSdPL11ksGiGNW+0mVYZxV20zjGMIp/nVLL9nSMH9y4s51ttYoVW
oiZJ6y57SKbeY/sZXxO/bi+gi56KsQd2aXZXdlcD3gikMpEEfIsL7MWTWnHHPbOOXA0B1tT2ZKll
vGuynmCdcOga4QSjd0ADXuLTI1zbaJEWhbjzlnt0rUWOuDEio9twaqdnz2AP1TpqmVU49oMzEJKA
UniXGvgZlPBHAMKhc5SlJPqudLSDyZxy1Y/w1YYmep20KcRyPZ6m2BqJ2bAfJKZPhEaxcYhK7TDb
xPv6ymxeK3ENYRHdJwXrjWasP92hiE5NQXPGcCCuOJeVaaJO8Gq4ztC4zUynkOzkB4zx8BQmxC9M
KYVzkSM7bJD9reG+Qa/p8gFPqP5dpbp+lS343R4vna1557wkmNHB9wtDIsf8W17nrvpKW54ReDjy
r0JFzChVjKp1sniyMxzJ5Yz8XDcQruN13CL/PeqWWe5MneSltryBPk4gDXymwEzHfcpwEvLmQ1my
V4vcOjkXEhGBMNTVg9h7EG2O2Z9NPfZktlqNvCks47sjLS4Irb6HYs/DA1OPYIIRPVcfj/pBpPoX
dsHuMvrD/YDyLGxUuLVAM6duBPPT5xhW7ujudcTAhN0b9X3roUcujapYz9Gs1pVJAznomOtRNdns
wxrKzZTMWg0+F53uUU/D5AoBDG647QVklxygeYCDkaO2hRW5a1ob8lhBTUv8PGoK4KZ9pHCPI3gj
tXsJZIBNzjcxr8+JXOESsSI7PL1lzYDnFHE6mufkVHKmHhx1Lytl7Hh5oK4oK14pc/OVMZTb2JbR
BqE891Fib8tEyqAy7UuZCkBFUY6jhJ1ZhZYQXeo61gdc6lxoy7bcW5L7ysLngjMLxEpnfvjjqFBK
zs+WliE495kSdhqKAFwNFStQ0iBYD6L1jk3If8VbVja85ELt4BBlohObxtzK3SlS2+AuWYNLUrGG
9LicCTef7fu+qbeTjOn93WkDmy8+EzXw0BL3dCCcmGRpKKbDjPG/bL34wLwFxwMO81U3VTDYVSRQ
+iYQvzpkXhRm69KLv8OQBCOmdC0yFMc2Nkrr2IZJ/czkwAThbjgrOxmPqu/UVhRswCaHvGLDsrx1
Bjyaf485iO0ZzMXGHIT5G91MFfjjfhim86DwoeY1o6kKYT8NQE6ZcByXPo5je2jC7AxljehJFJBG
1xh4Ca23atRK8NA8lhZA34NtFO9kxPag0cPuIlVJhJsG241JdH9OkOCQjZvcWGM97X/e88tdgfDt
FLo0/DDjcDkx0CLu1+/QAI9tcxhmePw4m7DXNeG0bWVVL98aBq4TGqsIdCBx5TYTVj+GVwq69Zx7
yZ0JgGoL85r1OzjUG4sM+00cTfUe7NttbHovie9ll84kqMgQ6uyAU2OmZNiB6ZDxRzzfhYywgRfL
fTvYD+h1bsdxegK4lt6U4MvCNl0mJs8qn+VjITWyp4qRrK9MnlXcPMxZNt73y2kq4xOphYulMAWJ
5tDfjpMfNIVvX+1+OHk1Wu4pnQ9VAVogZKW8B4xLIxIngdVwZEpcWFpb40sZqrdS892TU7stDFrX
5urny7NMXfzqlXFIpeq3ZCmBFtazzWx5ci8tND4dEPppojsxDeej1pl94+FKtxYH9Dpk/bjNLDSe
vjNZJ2cyLlIfvZPVnYvYgAOGlCZOMJwbsY4IzaEpz4hmMfqGLlROyMxU/cX+E2Rw2biB0ScNbksi
CupQbP2hxDxag51jU6laxVSL/r+vQFMoMkzQpHvGfayxYObRvPi92uLtBwlaX7Ns2MmwsTC0BblV
qB35o11QuKiFWgOKX5dNYM/Z1KnBUdtRqGtbDcbWdMjI6LgUowPVDwmBXV0C+XNq0xlYe3Z1yzmI
e6x/Ig1/x7Pe3Fh1B+Ug6y9pTz+WJtElscpfEdMKfm9SB72VDjBXTXyp4KwSYQ5bOcOcb7FqIOZ2
kzvya/WL5rIWmXW4sqx6BBC+Ns62kKAIeAiH6USXXtHY2Oibera6GevMICvIWukjfadJ7NJuMeKj
Qqd8n+k4PsdwYJsEWgxiIstkQGXgld/jythZeVudLIcCTAqSjmyfQqj0LJBYuOWClp3oqrRadWLk
fgMXQN8ZGlZc0p9In/Sw3GfJIsKmQTmVEzjWvhLHekC558zQQackRYDk4Jyvu0MNFOtcJf10nqn+
2G0tC3gT9bKZOwQMkozN4Wb/Sq8J6V+BZtNo5a1vA0ClriwnmllA/QCkHDYGBff6cWISIstBLtp8
+mi0pNRWeAEbA6NmA2FybXAsbeiIn5QkOAmClr9N0qfRa5vbxqhXSkQggvuOxTn0boajDDxq+VRU
qAidFt852ulNPVpIyIusCWbhDjiFC6IFp+y5C+0P8HjsYnHoeAbrlVywttbz/Fy0XO3i2rAOHQJk
lENJdt/p9fNstK+ZRdPDdsQj6mdMnQOBUYSKDcJj4VAnNz4xo76KjFsTJRiiO2G/OTk+Y7fkE+BT
ctZAk7UApm9jFhG3Nqp+L3Hre9MjdCbMK1K+7anlsDHa+eQuNzKp0oMwPUzfzavkEN97RI7dwLCc
b1wWVGYfhbsElZQiTZfDYJxnLuSJFp+dPH/q8e+BFC0TUjqs7NSLe7aKYHqXG/Yh9l9vsRMlqIRd
nn0cdLfbOFSMqKBCuAdet/dczry4Rx+cO2iV48rt9klW3fs5UfBuq771qI83JSNWgBaAYGOh4Zls
IKGEQo4XjM0btrblo65YoZTZd+7PE2Td2sMNk/M0o37kBVQB3ILDih5KK1dJTZ061iOBMY1xZ7oQ
8ZYfFeZbxr7ZiXP/zUmqj3pKwm1VG5SkYegFYi1MTbv0nZvADl0iEApKjlBrjvkMmkU2XrQjhusF
REp0zufiJmfcuJ8bzBjGcuMifd6weSrXTSzS08+Nq/ufQxXp7DbC4ciCft7X3EOR149H/oxDQTRP
ZFPUxcTmlOTjqCQE90jkElAne6vGxAVrwh5ssGk9yRnz5/oqp1uPpNq1HjJjChsQFlGHLw2R8ykj
aYKnZbNziLtL9fQNVQizD4Z5fSLGzViGw8obvM3sMPlM2GHFRVWtnVGwFRebrLXqrTYDeIEdnSZ4
N6tIw7aL8mG1FHGObb/HIDeHLHtWg+1vdA+1pj1gTCe8FNMint2xFczvuPxA0rcwQLbDUG2FHQxz
95E2NfalcldF+EVFlz8zfEc1UiIDyOGVr2ofBZU+I9TRzoSVg8EAH0gI0k6NYFLoLfam4bJyjJxj
E1PkK8m9U+ofWUh3lg4rnZUQ/WR3JodXbhQ+mJn1Z6yjkAxH9622IdgJTcNn+kqoZb7rdGdbWV7N
NQRRW2KRiTzO5o1K+ksTWpCCs2fbqnldm8Nr5eGOVTb+bmQqFLFpQy5V85uUeJrFjDkCv2mI7NcK
7fgKzZtazb7xUKORgeLqEsxovPIsEgF/3k5I7ytpahagTvUW9oh3uQ7AlVYnJD4qyOwPESVPWeqN
gXsoHYbmOSmMiDofyZEB62sDZwqFQ/GxhPK4b6Fv41JW8aPm6o/MnbBIN9AzIpQoXeVeNficnOIh
3p4RkPXtjMiIdgXsyaL/FEHMTAOJ0k2xmItaIrkNQTD0VA9UmFzikgxgkN0tscIFC10tPiYJhjKA
UWtiqndeKNArwcgIPfaOeTSc2vhOglft/JfJx8AUYSNedQ5V56hdU2joV5u+dk1Ca7GOZgk2yH32
Zw0wBLGYFfNxe7LvAJndYSHZAbv55U/FqZFIY/WsfaqU+waSfl21mrf2XBbVlkdfRuALVcVKa3Dv
puSKr0GQsKbDcYyy+t3QOi4D87AZZDUjgsE/nxj3kV6j5AFeNXqk+Vh+HKTmJ4Yx1IAJJCA2EWeu
T7dZFvKU0Id1Ych67djtzrbNpzqnyixOs5nY2PMsTvgF4E5eWzWpeyEQVpS5OmgdSip4BKsZZjDI
nxZmGJNns0FhT51Dkuge4sb7aBA2m7RMqr3qtSsNVEWI4K2O6KeyRq+mm9ljq4UvTqZezDB5rYv0
GurY9LHlsZWMQAG0bFRTQV4LMAr6EkAH2q8hM78XNYqRfbhZq2+HwV2rNLpMACf3LZJ0a7QBzjZR
UDbOxXRkuU9LPHhD9JFJ673JMQfJKD1rbXpTDM4DhlgUKfnwgmhmz8L4uY+mBwmf1sPz70nqKVe5
tFQVXA8vfvJGYCJDjdHPXHanDlSh9HVsvXTTEMYzjbSddRHqq3Fx1tFsvzStGwFgMI6V9J7yEiSU
jl/EIK6WasddxwjetyMJUmzPr3U57qT0MRN6yIEiVxAWQCFrL/J0H9NFAxCJBTYa0+q7VuU7IZ87
p6IjmAz9xWXCgrZMn9s9VKlwH3FZzMiTJsE3WrczbKQcMo/tf7ttygDPAMXfjeigRtYESdqcCXPb
CgGqJrK9O2xu0drIYWK3cFPCuCbbq5FPsm68dR2zPZmz5jwJuhzfMolNTG+L1LzECYt7mZh7LwV/
VkaI65Bo2IEf4SdJMBohJlRvrTPuq8YcN2VW3+YA4fwyYe/CgCwIr5HTTnsCjx8L2E50/igJ/Wri
gQChjB1PMFF3JcgGtx7qnSbQO+TMnYNWlO9uLJikrUkfUK7L3iKFczULmj/33ssRlWYd1ucckAkd
Jd0ZYZeFQvkXmVxFtelrGIkJcbotJLx+k/tNvvOqfEPAcxP0HktrhgTUpX4wlql7jyU3GFuTGIhe
Zmc7XLB0c/nYZJwSY/xF3PV4tBsOfj3GG4ivFis9d0bkt/yj2W0U1thWeq7NxBBsEcIGKs8fTMur
7hs9YRZSt4EXszTXivdW3OmlNrwYPHkywbwRu+FXB3suHZhUdORVCvnVV7wSKjCwVlRyBUbH0rAU
BvpZccXdNUZVrfTKQTVpdScrMh8zw79CC+MBYTQIOk2cQ73xtoaalnC3YIQxrI/l4WdfaRjGc9rE
mOjYYbMwMA2Qo05rkLYRGl9A3dlCl9OyEl4xep092nH5OOhop4fae1LizlP2K+M6It9m7svIpPqf
CSowJnk7uliSJw1//GzAnE4ZJNK2NjPPeFkg5NG5xBr2DRLmqhvHFSfFh6x4nJiXkYIlKxr9IgVn
HPQOBRfziCfdp8BP8/C5JNsDYWV974XmFecM4m4HHosYbllHvsqaBHSKy/VcRZ99xMDRm3iytngS
qu5r9ld1BZFJa3Qyl9mCEiyh1nqMwlr1+W+kSLwoRuM+JcSl7NUhmnE4MS6zj81y8/PWjOIHR6f2
mtquCNzF0Zgudktq3vpYVhIh28+bgAB588+nft7yflyQPzdUYaNadB0pHNBwgYH+vFUMxr/e+vnY
3979f33Jn4/9fDEai+L459v+9jHSf2DozIWxFnOIp2ERr/25SSLz39/9+cTPx+T/+Yk/XyeTenEM
Lz8m/3nzz6f++x/7t1//t2/7H/7Ynz/v377nzx+euiL+19/35zf+9cG//co/3/Pnn/0vv+Svn/Dz
hf/l1/zt///zU38+4SWiCbK4+cSe9jX6YxhMIgkGJKH7Oh/ZBubw30kBWacW4cZZXZLSO9Xr1nTM
zaQHP0+xnxtRAyeYl4H/lH8yExv3bd7sB6scjm32zsurxJ4JasWU/ngMO7zHlVEF1Wg9Z3Sox6KJ
re3QaVeIHF/Km+NtQ6YpGAmmRiP78HXSIEP064KLnw/HL1Hl8c8N4erDevZiDAe63Ck0W/uG8QzV
bonwFvJJ52e7zMq2ng69BfxhSInl3tSmfNBGa9qKoeasyQtn19W1vct+jbZr70Wsb+LezHZo9y99
0lXHYZD3Pm50EByo7OzFxq4XebFPckABo/GLIyDfFqmG5LOJAFj+XOucZZgKAqTOWWhgxDzaWI8O
zIFoXHGza8uNiMOOJaWTM6EN22M430dabAFyQ5+nv/28eGYh/vUChdPEzEXX8C3VwKUoFbA5zov3
EWUHIVk/b1qE8zUCF7TXtb8TFWIRdnVUg7HPMZSaPVlG2Bwn0opY5z+zDmbYKZFdgGMhSRdJvkJT
pkOpH3JgLuNrYrVInGS6DQtRrxKmV8oI4kp7njGGrBnW33Ud7K1W4Y7o0x1cGx69Ll+oTJSywFk4
EvtzbgzHmKsu/QHhK9qcvlcoa5Yu5JzQywWGJiGiX4au63Z91uYYew5SD/ch0UarNpnt83ByVIIl
xI/oj/LTAHD1KJfSzwW5skEFzNrEoD/jDC5ypKqAwlifxuNjm5doBzVzWBNJcSFjso/eBT5k5Pne
hxtl68xWDfRPnsEqFN5GmXGO0rK/5cnYb2xwubIexNk2uudoXEyezKkPnjV+j7ipuHO+PUTKrBHT
YyhSmgct/p319pMxpm+MfN/wsdB0s2mQQ8swHproatIrrrhwZ1gwJOuoRTFEoPedRXaJ4SR7pfdX
x5heZmf8jPXyJQXrmfYcrktZAiL0uYLSbWbzPrc9RJ1F/yLz9JzK4qacq0fm7tYZiMEl6voNqqt0
k5ts93VSs1cammIAMkBGGFylh+aUFVEcOLhV1wUZPakgXzQpxIc5AOfqPVpjOriTSyp3scRNpyO7
KTF4x0FKeqxoKgPL829CQJmrqqT1Ss0XRwuzjUQSstasEQ13f09jgVXFVAddmk+DZqBUaYo7gS+y
it2vkOGjVGQcK/xRQTIM+zmFDovcEnxLLh5q8hx2yuSqMmhB5uT39UDt2nd4nVjB73G74eYM20Cr
rXcNuB4Tt6uT1rfG0McP6RdBOi9kKeIG7JsHzwZ1Gkq0NJjWJCVA7z2JKWl58P2v0oJyVT0h5jlK
3XgpTepfXCfv4FhJQKj611Tn5e0g+AT3gCjdxwxIDAxifMhfLogkpkw3KWXLsh9yAgdsxVr3ouep
NfWg0eNdI1DGgiRyqB6XwOaGJVrGHxyF9pFBzlm25adFtREz4RX2xqQWwTNzbHXBlLLj4ozxdScU
jzg21Rna/DohLK7sEwBuBKrLFtDMdIrUR84FiPS5SZ1Yrh3zEZV7lIw3TsJI3qOmCphjbOx6jBmS
jwkDE4vkBTBh03xJFRW1C6pIjfwlkVWuM1wgUFHk68RDss6QW3iGfmMo/6zqfFuSdTL5S1yoJqOd
qTVoPuVt40zOmh7nxheFBkSht9chojs2NANrl/637hGgafTui5zi+zh+d5zklgHMqlksWlCQBxJ+
jLgArjMeiMc+hIl5n4axReHgEeBN2kBc2+uxUbdUW0cf/zatdvFUTePbCAcXXbd9lIjwIWsRWWgk
L5EWru2WAbDeNDdtnQal3n7US/B3yxOEqg+QdGNk0Ga89mxN40tT5c6x9cGZsOPNACYyeQVfhGUz
N9/nOSz2OerAlbm4v+3M+CLalhkc4XL3Ze6/zku529PKE/ydnv0YBUcGhFX3zrX5Gdr+iwJld2vq
6iIRj6z02Nj5pMXxkGeEd097WKjyME/xc5sAzBrVqydwXQ3kcnFy5NtZyDd0jRqgn+nCFTvvKFgx
JZ0633pN5nleg7pt+lcVEUTIMY4EKfroTBBzdFcvXeIgCNn1LbEGNhTtlVfMbHVuJomEGEwfh6J9
58bte7PM0+sp/2CV8tsrrW/dUdh3l/llLN0jBsh9XDgvVT89+404O4uyWjUYB0pTfcwzATg1vgE8
CnujLLptP1WQODJjlTnL5bIkcKFgcpBGCeEWjpvjf5gDBBA0eVVxPxKogM78lAvrxQkR6hl2xSa/
ejHKlowJvQJpE4Yn4T13qf1oTXYMdLC7CpaxwLOdT99eYMEYeP1B0r0Y6Tt40XzPRo+dv34hz2gz
Viiyjdm28D9SHKjoiBzkLBteTByb90ntn/ZNr4r72KPHakcmxj1x4xhdSTKZ01scuBFmBvdo9URG
e3IXdcmmVWz1ax8sqjPd5npMGERlJ8h4vmUc4/PiKTcWIQSFJaiIMVmVhwCQRJEtMqtrJFoTeBxt
iVnHxwqdMNbqbFc3IVjWDqoj5nqYkYO7siP3q4wJhDCxqkxJPe2a6qNJaI44LG9Kz83wAMfbOB+f
MOCDW81AdKThdzeSlMx6cl/VycnuvW+ost6+M/pDHcbbiX0Q+6KfabSV//+c2a+iTdrpcVJf//GP
j7Ir2nq6fqGlLsiK/fnU4fM//mF6/13Q7OqrSP6vL/8raNb6p8d57+OUIQzNEI4p/vG//gqa1f/J
pEEsn/JMobuWaZOT9q+kWcP8pw3miWAwx9GFadrO/w6adf6J7hhsow6m3TE8R5j/+B/kzJqWILNW
/Ykfc00kB4LxPgBS30WRaZKR++9Bs7TDMS59jj4RTSeBJykYE1uuc7RjN3bYYH8hfQkvvnWTZo55
03G4pLm37+3UP9iu+YiqDDOcsYDy9DpDwlz4vLhHG/t5FF1EEXWnuhIrV+sIwtPJWw/HAKaFf/m5
aXCRWo6TnRmM+ZeRvHeNN46TPkQ3ALK/GHmVu3kGDI3QjBX2LHBPK3H2hv5XNHLR/Xnv5+OS6/cK
VYYeiK7mlZKLV980jG3GWh8e5zJV0N1fgzfcDDNxXMQOHf3CCDFehGg15hwmgm6OTzHZYBuuqYh7
SwZQIdlIoMbrSyIYdHl9PaMJbt0Tao4uKHt8GygyyxMAanXqWv/QcGTsY5ahJ7dHKFj7zS5kJX2J
dZqe2JA7b3lvILIUtoST7vjT7UD8GN0VHYSdYGzMjYRcpXG+n3FXEecIXaLTjQz54PukRHK0cheN
gjkd+0PZbhMCAjZ6MoznxTyrTfa1LUyQtzmLxVica0u1W7tHmzexJW1V7B91330p6zg+UFIsEO0w
fGQoulVY87F4QY3MPNga4aSt4KcZ1DcEy6RfsDjIdAX6nsFa0az+AxZf0HihvbJ5BNeiQQstlA/a
wrSooCMAs6yy2cd9qynaY+lDBeKQCDj55yjh0dBG6j7VN7e9MAZiFtNAM6JPWTnfJSRKMskp04uP
ROjp4m0lt6oAlVRQcwedF/UbDwXIGr8zrnTyaJB/QRtoXbJ/aEKcmcu6bPOdYVr5qeroY3sG0k3O
BTEGcocXSXVHLY5fdXN6JCcH4G7ZZAeEgQe7Cj+XaTyShoZuCjsnwDR89vISqzjZCe8+sQrzlHB2
95Hx4E4RkMvEOU6LyHfCbdI4zUU41To32x0Co2XS6tm3vYTUq++dmWhbMbScHG5rnhoAw5UYtb3Z
45kZenH5udF8/5WYRiIOoqXfKGiFWpwvEpwLoIUuKmx+ujcdfP/DbiSrezf6ZcZDetKXm3Ier03Z
d1tRM1JRaK43tDnwYXum9HNVPMMTDFkkRp+CtpYnSv4bHhtGXtyHFDP4PSfn6KKRWEedHSM0VEHa
xsdeWt/EaXqk8VjRGoSkpRESwtKI8StWGFxZ0QSLfFrrlP1z1AVWJZ6KlIFyoeytUVRPXHSRGlZ6
dbD4r9JIZ5KIw5K5G6pq7GSRJuLLSCJeVcHCKyJG8RgV7JW0lAnc2KMhbbljLUI+N7FToy0QzicZ
MNSE4O3WmEfQkgHj5QAUJlv3WtnPcsx+8VeHa4f1EC8q+1FNaH0LhsYoEOZdj48AmaMZng0DZUUC
rEkn6mlTzCjqYDXfw6VwAhbsMxUTJ7ORTOsaYeLG7rP1MPQ0/TlOvWTEdpxORXyeHzuFo1Nn71Bp
y9K6Yy3vamzuGdxDuW22rSgeyQghi8Y0txU0A1NgegGAFs07o9PRa/jUj81i+lzEZx5IoAo92rp3
YY/MxPdg8liMrFSoq0SNd1rShwirCpSs2BUHmFcW/Ad81OVbmyJc0zrmBynxm2ZO91JrLRk7aa7I
DuBSQEomYrmcpnwCUJem/tYDCE4l7ZY7Pe7KjZ27/HqU9XOTHMpGwZIqcKRnLQWVq0yAmVPk4yjJ
gCtn4V4azjdxlD4pbfzGnmwaLLxi501wpfPFIhXxT1g26RJdhy6S0cW2VMa2EKyJZMPrM+3AryQo
yO2YmQCepDMPkdyPRnVw7fA+BsZmJHDPTU/9yr1Fi0hVCRL9ri+dYVOEu1DGy6oEdyVWEAmUgjBi
B91OZ5vOcVtMGB/Hah4CaeUPfVnziYsVKxfvW/8wA/FAhH0DCznEIYbfF0flWk9SksUcFBOyJxIC
+tWqN3FJyJo0hRx/nOjkL9Z6ySYrEbGgWF0l+Xhby8zehsmIG2rScCYZQGuq3sO831tIk+RbVOP7
jmeyxQqcgDHhK6u5zX/LPFmUL4tIADO0WWfsruwJ2Rw6TpZq/XeXzSe1IGKh1q4TOW6YSiBxkmI+
lJb14E3LZqd1acBVzQPVHkU4nuMifMZJzaXSIShslXIchTlRDmVsPDSGs3M9lr3eSGU+znidua+1
rdf99ph94E5LrqRDNCvHia6T5Ic4pA1MmLZ0Xd0Oy9LHMJJrnnBISbc7SQYo65r61SFFqyi8EPNm
RHBjuY9IzFnxVDsQzDwglYRRq6snq1po90u230RHZsDUo861N1Ze4zfrRqhGucMlHIvAYEt0TWRH
OIj+NzB+gZFOd2oAY8oz5NSNRnGAQXxlIYhjNCTDt7M7/WxXQOCV3eyGAR4YVhACMLAN5uSkI0Oo
blO3+ixdojmtAa6d/UHcnbVSbtPvikSc3Q5nE/cKjxrGLzGau8HMnEtqyXM1qqsEAofqfYRW2SOd
7BV+lNYZHhEKQtY13fY/2Tuv3UiSNEu/yqDvvcbNXA+2B5jQghGMIJNJceOgdK2l+dPv51nVPVXZ
M9Xb99toECgkRYSHC7Pzn/OdtY2X/dEKemAghJrC7ENvx45Mdp6xsyYFZJm9R+CsMtaQ2zG7RZyN
blhsY2nDnvcWBdjEDeELMGWlsW914TB8oxAnDrLvvRPJTZzdoq/AOO70MxvlhErxalxA1k9u4xT2
Sj0BoXoHQppvMh2vEVztfDsNuA3o2rkJRIuxoyLUUDvvFeZHcMjTougrdcw8HP0ZFTmeG61phcTi
Eqq7bJgXY+/ZSCFFpJvvUVBSi+GX37D93zia80qICi9JbucIfiBz3VerDBAm8Lz4zsTu1MZ97Y3Y
tHUzhE89YBpsWb3hXEQTkPFVizu8ik710CXtJWxB5MoYynWiy4eSDiioueOj3vBoQInEp+EpJjBo
vOsk/iSheqkzEx+uNZTbjGfdCqDIJz6jaCOibKF7vXsuCJz1gN9JkkwkqJwCz4koKLJNg/cSs+08
rUd07tGVXPwU+0bdsvpBQLT0i4EH/zrF+KTJ9fYb5brbuCTxH/bwmE2DRloi0AC9IqpBJoDpMDmA
mTFgtWT+rU0A1rfY4lw3XyW6OppUKoG45Fau6ukNu8vDmAkUsMSi4yJKKIaEiWVqxdX0DZeWVm2e
C5NhzIb7zNepAvFNwFYCqw5eIhI52LIzwF69spgbFZKiDzLZI1Yes0MDwsW6Gdl5rAE2HTmjd1rd
Q/JjtliF4lpX0aMJy45qx5ey4flfhKpZMKGyK1PsxqR8ScZ6NShUPFbY7mLADp4VBlI86xlsVgez
je6haaPgUtOB2XYu6IEZMVBRlEt6ooq8D2FIugQsrbnpxk5gQmDf9AoKdSIiiBKwDutQRA+tmuTW
qPI9gtKbmGrWxhiXHRJWfh0HVxHjuYqGdDg5iHFiYOWhWyWOlaCGyzgwNrduiqmLdnD2jbbZBDEv
uphSZ+3oPHuM/jSM7FvsQD1E3HyvXRZdfK28cO+Rt37XnosAwHQ597calfkZKsvbl9QaLLXYvBJS
7pYDooOD7446zvZb5XFt0hBaUOI12VejghGruTxD2i44zeacyMUozOpihRfmrqFzmB5qIjWhvbew
8GnyOgT4dbtGbZBEuBfU33MjFVc9W7XCb69u53/E0kHvHnHvqO4tNHDMyXDfxAX+tK4syC4gVKAK
PqRRfpRJdqOxbVobNfmc0I3uzCTp1i7T6nXiRNHalCij8KJ3dahBou75R2JGPA5GsMnMU844tShs
nVtb8/x96shgG74F3D7h8ILkNUNaI2bxnAv9syHXM5R1zaaEbrm6ZOjPi9mmZv2WaW160Kx1Q9z4
4DFGK9gaUSpG7xptPcD90bpWdp0txjBTZ+mP8dqZHEjoiM9Gmey7NvOOAK0A5BJHi0o2cVm3ZVXw
GLnTScMftdRqNge51j41ztxqXvCG9fJuLBJ4Ho5NP17fQHXyrXLN5KZ3GGyPpEi48aU31TRdVJvA
Dc3vokYXp7AZYMFzN+xI4997+fTQWpr6COwL3pRlggr9HnuMY4J5sdAUWFJ1ijylRkNBp3ADMD6C
mOSCvHRdewTzVJ7ioKsf/BBHo5J581IR3ST4IU4RwvGi13Hu1Wxaz4rtFTKjWgVjSvsCEH+WAPY5
7B37HP/40k7UiKLBMmVSz51r0FEyf1Hg3ZdSg3rMZledw3xCfiLIsjDhAOLfraHBA6Ar42uSpeTl
JKkwjdCscAQbGAdiGmXBBxVXtNYMj/QibUsMDEUDh6pvs/J2tF7qwo837HCZVmgA85zIJ7c0z6jj
5GvULHZl9vDWFQQ7AmPb1+JbHAH6TGjB6PxlUSS4gBDHGZu35yCmAzm0JCPEGHEe/8yTrRMj0HHo
S9PEqzjZR9dvuJ67dhOyRqhS2qiaHimS0yDuoycWGKcuDbONPfjfoqQnzDH4yVqZ1lZiom5L6xpJ
ljHQRRaelcg97z/xqcTkMQdiZ0DirNWkVkNBAZAcN3Yi4lVdOHuB3VtQVNrl6jQSvV7YkrBCjfLd
WHGxk2mK7yjzG/AxTAXo0OAow/7M7BvXVOOKC6ZMsP8nQlDFkmHeK4S19AA07JrOfKpSdeuAhSpN
HWOtrB+GGRI+6u3KCM3vKD7yToeKA2G0ObhJt5QVymenumgNWUWhGjIf4V6dc/96hHo2LuA4Vd3G
dVXJxrdfu23zXvK4PrYT1ccaMWkreHZzLh/dokREsxrAR1c7OtlNeawQczOcK+B2IjzDQ7HM1LAp
QywqjeUb6zmSgY7LKR7jV2qD6NhZTEVyo3mpk9uERB/jwWobUbS1wriZb1x8wyH2t6NISMKTltyE
YgJ2Ta9M4BUe+xpSrsIxk9WYa8y5WA9rlAxDhoNvQ1ijmmfU2laHTLnshf6WW4W4qfwuJ+cNdWWo
sPQkgVeD1BnifW/rHypX2WaE4HGkpQxCBlci/IWPRljO1fNdiiFgGNg9GOTK3BvBeIZ3zAJWm/3X
jX5k2LHyquSBdXzIlUPQmGo4e9/2zrkTXrb3azJJTSqGtYkU5dK4hkmo3NSOUa2m/q5Ph+E6OjmA
+IG9ll/RYTAoXD2ZyS8/d1A5XJah2cxADEMyFTFOax5yQ4CUDVZ3do70hAuSW1Xoz2lZtHsmtx3D
DbY2Yd5seEWQ77ADstlLKZuenCPQmJcS2P0uYkZII8O9ZzS0c7xaEd9aldxw3RJwaI+9R8YGJTgS
VIZryo0m+HwZOMQ0PIFlHA9uGPBcq+VXLMKXyeWZTTM89bzsQephFb+Vcc+/z0biIfUfhG+Tkygw
BqlnS/g3nVffyWw8EN6jeKckFxRDMp3UOyWVdPr2+yDh12MnGxdRhyV2smbAoR9ryzzwSpxq7g1g
6GOSmdWuYCgSB6G46XuPru6uVAClEogdnb3XPGExINRgqnFkbzJzes5HeJmmHrBppBSCbHLvXJMp
utjZqQOhuGlqFnaTjwQUKZYKNgwMbEzWhhwPd+ix+l4aoQcxmtV3PKHfVUHP5KA7DLXpLJZKxndD
YxxZmDI99scDfUMg+vphT9/jA2eIJl8LRRDBMdoHEif9UtoCSPYujUwwSVN8zZVLp58fYvfV83vl
M1LENsRy9N4zbYTAZRoXBX0ADMqwacULYbjEoJDVGI53dXwdi+pmPjv9IvvO1fRpgTXpweh2rMMY
kxpLvePKMeIes3H70Pd0LDiky3Ai+qYYGd4xV/VBWXB0vhygbXHgXiJX3SlKotM+eCRqO9ulgJrn
6SlIii+6veYjUL/BTrtPk2Ldjeri4ScIDVhdBZBNrIZkYgcMU8M4HiP2cZUriH7ElJKi88k+w0nw
acDJXhl+TdlOq3/6g0FrnUPzeI6E2lcTyIkm3xkAKDZsGsTC0ptTWzUHO3S2ek/HQf6uaus7j4St
2TgE6Yz6bhjt+2ykYAMvGkvburkNzKa+9bUKkJqZ2OcC/xaRIkANrK1FcNWVc0GkOAk0zGVmatXe
HMm/1ZG4EDFPwdXxaRe5ma3YeD/5odmeHZgyS1UK48G2+mapAenvM684q0h7NHW8mrbeUQxV0dBe
zATzgqh+FtPkyi8F29sbi4wkxclPulM/yAffhnUL7hPEt63KHT1aZ71N1A7qMrVTzx1o1zSryqPy
GCXxVIwL80ZF76leGbeWRtVaNL5OuR7tnNq/m1i6QO49MOM8N17HLrzlmhSMgFjUeLXdLXWjv/Mq
BlBGXWwj2d+NyLnanK0cZ23Im4vNTO1bnTK58rudbjJuLMWLLLmtBl70TStQl/PmsTc64h/zFsZF
jPADHH4sZ/1W3IlWvmAryxZSJSfHs9hCznV7zKG7Y1cw7DNy0h+l4d53E0vlGnGMUsC5ixVukuPa
O9K1z5m7r0wrXeYT5J3YBL2j4mUyAEfGTrTmdNgxYlCbIMhPyoDXpoIrVBmax9KcRUNdngCK0/Sb
IguEHZF6hPcmbckjATt1tfEouSQqzjSK4dlrx6513zFLXOB/eJnGizMwLxQmTx7yvSO0+uEzSPoD
XXRnYT53HXU+oeDnWurjigyBCqhB2QLmpxaJadEiZka4cLJ0YzVViYs3yrfszz90666smORxpZHS
ojWL909+SfE+HUEtBuYcrAXxQ9Ia77ar7yaIIdMgvow5XzHIewTZdcAHEkuhg4pQL3klH7Cx6ovc
KtGnGU40JCgNKHhgfk5s2mHd0a/WFg4dA0P1QbMD+2KWuvZrPI8OGYRGln3v6xq3QvDVTkftR6JJ
yR5gI0kalOVIqw+kW0bJj5pnPsH/q1zqLWPHoGhgeCMiHLnpW2T6tMFmOiko4iiH2H0yku9m5baL
2g5hMoEUtNLipCT31mRuZKNsk1aJSL3pAmwYToXO+giYwIiAzUps1jRzmOFNQ7CpKdGQAByeHVIY
QWuiRsrqrtH9y1RCG+RevwoS8TCjxIf6oRMDPaIS1buIi/VgrnzHh4Zseh9u5D4pN94RgnjwK53p
e7LrkxiQDk86TNvHLq6PQZvzxFFwOkNDu69hfGpYfTmrjHUIoyWZurtYOUAc0DOXAhnWQLsW9KbB
a0nvciBOWZB4W6oeKmyo8Mqd9mZqhkNT4m2BTkhrsZ4d7bh4FFPIYqL2b+sq2DXIFaBruTWoKDnP
YYdkaj5q3bv0cbYXo/GoNcFNrHlXhXWD4ijJM8LEGRTvgh5ZJNLcYkO09jLBGUssJ9/5ExDGEdO7
a4Ij6vFQmIZ8gdFx36cJPF+34F4JDtNNbiUJL/ZlFMeOdv7muv1+Yq6xKGHIY+yhzW8M2utAIB3z
zT1ZXHoy7CNxcdiM7LqyyKbRxhofotZc6xWJ2qglJi2TFov6MOz7RpsH5fuhtvO5PDbZZB0XrJk1
bLuGbYZ4BNV4MVDjsNDs4i5O6eUlcDS79e8xO0DYtHEDmcWK9JdBxIY6nK4LjoACd7FmrLIZuiKd
DsqrDyR3qNN7BK27KRTrLsyhGc1P/z6idqPX7ys3+KjimZ9MSVSRdE+5ibWKAyZps8KS5df1zuxS
sbIYpu7HrF47c/G2CDsds0izjeP8xXZZ48WFhiVous0SLohy7uYIbEoMgF4w/EsPBfFeIV9bYdTb
QmuzdWW773LitCIduecpsprM0VvoKqEzs3kculloD6EOEXxpm4HdfQzMkoqeRScpOY/Q3UsGBtY4
fUx2vvOoGi21VZcBcUlScdv38gEdsh3gD8S63V4mj9kFuAn2y6gDkKUDniGwB6I5bpuNAE+8GCtd
NA6QVARNlnp71f0NnJz3Ns/aPeQL8Cotl2YAS5iNAJ2CqNKOT56UKz6R0ZccwHWTnlvSzi5OHRlk
OKxy3bPRXKddvDcVT0IZmvVdKPynPAdOMlAhpycILjEvoA7EwKI4e6lTw9yl9Otsh1SnPSinCSKK
0+fUG9qNVSawgxk/HOFPl309HpqL8CJgemSglmaqjFUqajYyDAYWEiwh0E5yN7aOjtwZzE8GvHKL
MhsId2lX0DSEtav8ISzx53TwUKkjtFirms3NOMU3hsNCq5zoLvFhuaMz4C8rFHWCMftKft2Bj1vH
FOXFZ58YMn5/1SG4Y7rqGTHcxUTvAWqxyw/a7Cvugjtb/UAZmpdWQ19zvLJedT7THKpNGzaqRrud
cF90jTW+4W1FKMWLMye7uIi1+SW37layZUHECG6ZnfNCTDTOLINgGHs5XZjxjjllSSgQVazxyiOP
+aPoJ4nPpkJfdwVnJ+D3nR7Dd4ZDvOgbt3scXCgLzcjIq8GcUusonFmZ+ifWBsF6igdn1+F3g5GW
nHQ3ZSU4deVVaNwQG2hkTIuro7AR49KOobhBImBlDh9C+fVZZhRwVgO/uZPVeGxaf5/2TXFDTHYt
LMnq0NV4lSJ9oo6BIKrn0DsdDB+h9E59a9EmPjXxtpDVRYWZxXyUL1iZ2F7HFrjelARfSH1s4KH9
y9S1Dg5MR0AwzqkxIV6GLpbPlAX1QtrTeGoci2VtRH4ejBjbW2qWXMkYDseRtmy0bOU4IRtAIxab
golxX/YaH1mZbyoPTHg4czpgsN+XpSBM7JHX9bMHmgXm2MkwO622IYlsIOVgZQeCtxRuMdZpqhe3
zKyVIwpvCYwsPFERges/B+o1TOPA9kVbI8KnaBfkvNV4wYdJ7FyqadkG6TcYVd46GduT6eW3fCzq
bOQ0orKjsDgrurm4oYKCpLtvg0VozMv8DXXJ07ocyDWaRc2DR2+8JRDHR/L8byrl9BxJsGLWaOVy
rh/f1FZtMs0kXCMGY9hZgYtwzooHnn6DvQ9GhScVmjCk/KGuSuyvoNGScnilqsis0xDqC3dep7Qg
0NjWKbJvmW533wj53KteY1BrXcXIvjvy0UMtRzVg4Zk1pVLbVK39VlUIs8NgVOsiKu7MSXHKRNXe
ZQ/CzAplsU6YVdeQ2zKsBdyf66Q9lAL3Q+44LLFbxMCC/hqCqjeGwGDs1XNAzZ5pg3pyNBtANHlc
Qs7CarEtCvP2R866sp1rZeuUtk9hubFlem/hxziUwALW0mTXYiWq2VWlzkSe8WkYNTTdPygtjA8d
BpU99q8fCdU+yccDE9pHjMQgEXT1Vk8NgL/0W9MFFLwSK+o0CiYZsR7hejz3acrSqcy2ZOq0TSnh
5edznW8WnMMB5MSkyQCOGdHqImL+4lHGqztfUUO5bSiolpOFuamBBRzi3MbIgpe0zcdVhfN+PSAB
LQynZANHh+sBcZWCGL+ACutTJLciwGlA5tWW8PNSeksnwbS24iJAWlhpTUsGu7DqA1vCYc3O6S2Y
TfY/vhCukDsB2qt2i4ASIWZ0kRREvgjSF8wwFhxfn6Q5tRmoE+c2bIAYzV9k2zM4S5uVEs1TmaN2
tjOLJ8izTT/q8dEc6/joRCVawY//znCkyS4+tBmO1HEU5rZlPUKw1rSOYsCkEZfMnwdnNJYJbTBs
YXlsgJDjV5oja+eoovcQx37tj9bO6LRh6TLSsln2VxJiKMWTeEFweefjpZ3Gh9QS1aZMi2fwB1I7
JYkB81zJdKNE0tCiUEB4VHBIV9mc06/0kexoYG5FE/agoPlSSLP79Yutr1gB7KmuUjvfACHl68AE
wSzrcxAGzzbqoa7sY478vkU9ZXtrIwYcNKYfB1CfAEiF27FP9L0d/pJtTps4xdX297m3PKXel45o
/h4dbbWNL94sx9lSAAXMQBstxy6+VqW4sTvPXntwqNhH+asx0y9lTXbKYhOCoSW7CZlG6bW61CZE
KABCUHy6xRRomF/D+gpekyBd2nwbTDwrQNq+O/aQsd6JOPgzqrBwGOYrONMGYTvs3JHGSIWSkqBm
Ma6XDnvjkee8V10yq36b2mBcDHK8YxqzE5q6FwZPIc1Xx8lA9YpH6MCmiu7K2t1O41xBoOxXPOrI
xlnpzuBEwiGF/UBudcPN9BNJxWDmHxCiMj+xTtL+ojklkDR/6Qv5gTeVURkNHXoRX4TFBjo0kI+Y
OKisuO2Y7XBTUIsg03BIhvvUIfVfSO/ZZ57ArDpqN4HSTw4lnq7GQMnSk4excx9nVrWrvQ1NymrK
s7ZVQfo5GBl5aAfiCq8plLBk5Hg6UfxlsOrNEu/KqvGBhBs+t8BvV2n3Q6Lx94VTfvejiquA+dQi
y4CseDSK0AGdd6zunLC7S8kHxy5zRIvJCRIUjF+Jy7/YdQHVLS1V4qvU93fRIG5Hb3pitas3zvuY
4J6pGebPRoN6aYL97tR0MYwE+0z6kJW7MEuuBqukhdHY33WNMok85AyZQ9kTsTF3mMPCWX8EYr9z
uuGpFfb3wdPvrShi8uXRDf9V5OWu5spBgtvncPMTzzu1ufcaCGYOluYeqxucPN8btzpkRcw7YMm6
lh67l9B5ygh6kBcv7J2pJW/nqcSWnuDVsl0GQAUPJVXcGh5b8lhZayugIoZoLfYO6k5T7MtRv5tR
DSk7tNyKY/SmDGJiMq6h8rIkTrFpjek+7ozvwNYwSwfGomoNaz10tIWHp8gd2qV/r/fmVzyCqC65
ylx8G/h45tAhE4kK6uosAb347kwP0KBG++pi9+RyMPh+i3t8iXUR3llg3Ne1px0d09gbTH447JQR
t3w4wjZ4LzGXmKGrVVohvBRDs6pKLv0f3tB/fx//I/gsLr96K5sfpsz3AjNRFITtT//5n9+KjP//
n/ln/v49f/yJ/zxF7zVj6K/2T79r+1mcX7PP5udv+sNv5q//9upWr+3rH/5j/cPieu0+Z9dr06Xt
38yk83f+v/7jb0bZf+Khxfn677//7b/91Pzy//qX/5o+67fXKH79g4+WH/nVRmvpvxj4Uw1d4oXV
PcP5u43WNGcfLY4HPKyey7XBv/zmojXFL7rtSFy0nqt7lqMbf3fRGu4v2GstCMWAxKS0LftfcdEa
+k8eWsvShaFj/rcs4Tq8wj96aKHTUuzUoIS6UIRoEHU3hqEuZpWxeDdjd1MXybgQvc3kWfd9qhGH
I/Gy25IF2Z7eanulqYgouz6ipaLfLWPgTRMphoL8uWaWd1WV9SQ+nF1r2dTsKLdjWbKsMcRc9KSK
Dn4aUcpnWwcZYGj53efw29n6b3mXXYoob5u//kX8bBC2LEkcxKUt3RSeLWcr9O8NwlOeakldiGjt
as6zUzFiRDTBQopf3n7lEXrvufF3BGvSv9hHkGBujLFc2kZHzaT3+ecvxuDT/L1b2eAj8zgH6MPT
bddjvP7HFxODROCKTEDmVPFT4TTPjVtcI6e8aTqLEB67T9vbShU5YOWH8BDCyC3i/mTn9leQQIYK
Hf9NNxCMw2YuFgHclsraBeYSAiQg51a23PJY0uqR+yFC99Fw3Xjd2QYWnZUFHJvUiYT4UsN14OF0
1SZUU8Cb28FOH//8rc6H9dd7x2w4dwxL6pzQvFed9yrtn33ZWW/RKcLtbC16i706rI2tqX+3wVCs
s6gl/p34Bi0j/+TT/ofjO/9VD7CAaRqWjWX9p+OrUpzPeU7aSbjXmGDjIrazjZqqevnnb8/5x7fH
VYu9XZfowIb+01nl0BMeWVar44Lqd1qfVetBA73WI7bqtAwdJyqT1v/yn8RLb+v8NduDsPjTuQPg
x4J/VYg1tOrmCB8bRE/rAOZhqd54Fv2oMSiRP/+b4qdbw/wxWp7jWiaUOI+DipP/91ePKGlNiQZo
/4ZpWofUZ8FpP/QQPsDFsZQabws874HgiVh0tlj9+V//H84hG++1y1t2DY70T/clJw38ePBBq+mZ
i9d6HHfKJeeeI1fHsfFAOu0akAz81/+o6encEk1TCGn/FCigmMCXQIkZcaaMbOQ3y+LN9lgze/N5
7FGDJxMZ6s//ppD/eDoRh9CdOS7BsTZ/Op08X7VG0rCDt83qRYuCcx3Ic0HujYppj312NrybXQh4
M01W0LWJNGQQuf/JOf0/XDyObusuzymeOFw/f/ysS+kgCNnsB41o3LF0Q5BOOb+K6PPP3+18BH+6
NTj8IdewheOR6PjpY3VlG+uTqgYG7eUSVQFLT0gQaDefzSUDVxFjl5avf/5HrTmP8sc/a/I/7sCS
G4NhcGL98e0FXewoWhfidWQCBXaLkJyzlh0TcdvatLOxamcjKPBRhFgExvyDM5JIHjZedJv2Tcuu
HPERgR+fPEvXXeT5D1nNEnYIjHXW5x+tlj4gOp1QM6a9qze7vtNuQuU7iyJAFJg0/cF+7Tvj0lg4
cNXofYhSXjChLKJE246AJcL8vRbJsxFlj4WYnoYseBnj5NbFye0k1A1YOE5QBEP85Mu2hw+FC7xJ
yQo4tcIpm4pXp3BOphNuciMAbDF+oTgxvwVYaVF96ibvIc/dkTor7JBPUktvqQCkFwxgzlDvBjQi
kYGKbvdi0O8cYX2DU31oK0l8AA5hEK9ZR59Nwl06IUiH37GcZHOPC3gR+frOrNQmDW9IN+yFRPQU
wRkjdbVwnfpUmtT6sJ+NiWtH8ht59HAlfc/Z2FkNe8Ss3kzwwAdzBBDUxhTWtvFlpLHjA0J9QHLe
ZR5iwLBW4iirSBxDnwmf4ta1T/3eWlblQwQj5CZ30+toQxOJQF5KnViQTHK1NV0frgbZuBuM+dG2
MKyvwaDJtUxwBJUvA9YJiPr4Bxo/2Bdhn97jvPdNHqwURQw3rW0c0UKaEx/mF4Z8EqxUpzheUaww
iWANwGjAbRFtywgyuG4Ymgo1GRQBrVp6Ppa9iV6mYxpfFKdw8h1cRL27amz/AYqqnKZm1eqyXg86
hdmtHG4KnwlDT+VoHJfGRmOQe7BK7YnQ9NZqkfR1E96E5xlbH8H1CJI82CBoUStvwdgLavg43i3Q
5uI4Jfado0cKIlBBA7ftL0iI9AvL6rvLNHp73jIAQV8HLpWOxzadokfDr548O4C/KqEKjMCPQ2B6
o1lg1dPhPCZ39ADeG/JhHLX2XrPbnQw/AlfC8vd0f63J8dlkIHOwckPf6l4eLQ1agI5hVKys5tx3
hbvKPUOsqt7+qmh1h2oMl3Uc4/fSw8vlMg1DdKQ8UmywFPk7M+rOABa/d5iHcAVb9kpoWFgy39nK
gGrGPCofck99QFn4ntRK7LLEWKQAebhQWQhxraZRCyV64pJrTKfddRyo1umHAxA+yqcMK93Gunil
Mz3Y6AVeLW7vt7Coyti4uq0ZLANc8nVos/ku6cYgQ+ZRCMz02wWgsivSEXcDJJy1oO1pNalsyxKH
iRjkv7Wpzq7h+Qvut+qEZrU0umh8zkt55zuFvarwNyOW1dFq9vRuCIhonLOwTDFzbgunKneRjcLD
fMDGKxVdkzkIlvvJRZW9ue31gTaOQQcc7pb5jUBhwPPYnuqoTThBK+g/gXgu6UJwmr3Ed6bPrsG6
qOVWM+tnOrRJUpvXtNd0StEwq7anAUQAClz/GVpM5e2meWGCaUHMKbtdI8MePd6rNiPXx8oKxZ2X
jFhUWGhCDXvNG+MW/K7BK8b8jmmEoN3z2WX0vcb8dqLlQwHAJlSVMigdEv091MJjlGWwrLz8rmk1
0iKyPXcxcZbUw3afdC65jfFL+ipjMGXdkdllc03bWcttWW9hMkRx3iyZac1KB6V++oj1scQZqWPP
s3rtxSEG5Q74e2TMDGlIshP3L4xK9tpS5tOYpSeVl+2CkVBYonb6jk0TILNKTT2R6YCJOLXuoWk8
RbvWLZ0aXMmaUMu+xxZIbo80zQhGtzTdbSSqt3yMv/qmjC91qI5yal7CF1PKaxCcOe/6hZeU39rY
WisQTL53lBn+/daVCs9YvXWKIVjmI68qNHGsDSrzT7CqwAhker4JuOcHQC2BwpXjvtJQ5+uyfeEF
5fsEhsPKIl+/ZNDULUKFc5BxBy31QNnXAduEZUp5yq0KEaU0fxrB0QOCm8Z0w7hd7iJfEDbB2Ipk
o9GNpmm7GA9y0KE9920UHKHhRuQZccE04QbJlUsGoC+SVblyH+mW6Zd5KYJ1Jz2wTeNAq7QOBT0x
3O+SEsbBFY9YM4hdc7vDts+kzKkZkiXS+ey87Ejs50E1WQNrCwpEVKf90s7zF2HknAFYxwzoUukQ
A4Jz0jU3KlzXXmQc2RMPKw0vzIL5ffveRbTtyA8DTsiZ4NOGhOW7Y5TTJmz7cxdklyBq5crPprs2
Lh+H3geMGt4nqfZRxuDYcw2Y3nBfJSpfT3XJ+EqVR5Nuh40b9t8Y/IS7MnUem5SEScHAGa3ltVKT
yWdaPFKM4BEKY4ZiZY6+r5BqRBSbF+kwLjbuac0Yb4h5IxUa7JExB6mNU3L/7nWEfeirODT627Dh
u7EHvZiNdxRt88AsoeQ0WTWmHd4PsQ1OODnJGilVpMFH6WIpk1tVafpd5stnqOiMRh36YilCv1rw
vJZVjNcwxcib85SERUjO22b4X7XJV+T0O9Nojuwy3jDFridouiDHuyh+s71qOBizxIblfXBphWtS
m1NGV5/hkHXLjvgEDssJK2UivzEssHZ/vkoz/mHJb+lsGLGYynm74fy8r/IcL+LOEbY8fLpi2yFn
pjYQ/6n3IBH6AGYSbOqHeg7nIIOOEGxYB1V0KKgZCzwo/bXI2QWhZ3MJ8OyN076leqZTezri5mVK
fuNq6GqyeZq6vLnvsvAt08lw+GCE03xVhWl6jpX6hL2YMOvzb6iXfp06kiJpqkCrFNq4Ikuxj5xa
O1dPP97+/9fW/pm2xl72fxfXlkXTvv7bXfTOkv/z75n2OQn+q7qmufIXi50TOxdJKY3DVvRvKXXN
dX5BcbEtYdgO2hZbnt/UNSF+AXntCs+hc9Y1LI+faYquDf/6F+sXkxpe13OkTsG3w2bsb7rf5ffq
6H+rpb/Xn+S8rfjv3Q4RTkdaBpk5g5S8bmHf/eO2Q8sm4lfKSzZaU3g3WrKx+0wcddO+MUjo2hKT
QonTjlYMN7yJ0NUWTW1/C2eXTa+Gkz8G5l46FUxzTdEP2D2qatKBHpXuKsmuo+WqVa6Y2ahBP+a6
extMNmvFj98d8N/e1e/fBe75f3gfRP0tm7fBUebw6D/ti5ljpU1YwZkvBxxUfpAs9UYAyOlITY6D
vOQyMg+sObZh67untszMdQWAaM3w4om0kbWl6oSe5SI4WJl3MGajixgFt7gRw4CU6RfxhOpIQoB+
gkSnvoOZp2N6R8+LnjQYoSs9d9aTCvpTFk43cdEk+O7ASAb3xKKIY9FJNYs9+W3U/V/2zmM5cizL
tj/USIO4UFNXcEnpJCNiAgsyIqDlhf76XmDWq2R4JUmrnD2z7kGZdVYl3R248py91665EXTqkotH
gl6CRbC1FH1ZNC32dYK5c7d7jpL6V2U2L2RrBUuTNVVI80trtcqaRihQftxCd2M4Xju4WPALK9e5
OUuinOJZFEJ+UZzuweSgrFjfya/bRhrw8jgIaAXqCoVEwYmasyzC+nJZW89GYhlQmhHznHAiqRtQ
BQALtSk49lbyEFXGIxwNPjlWN3EL3yOwxGH06Vrj7EZOzbnQTQSxktwSOY2sE4GvIOxtzyX1pMB6
uiWC74xiKliJnAwxh5JUMmVri0yDZQu8FyIYdQPLhmvMJrhwijHaoOZKOJCGTw2Y/FWZzXrOwfqO
AmNhFHo4NzhehNLZWwcTC9kkfJ2TzXa+rvrmKZTYgd0xuSNGBZt662N+i3Tz0Cr4XvDO003xb2iD
cqsuYa4MLvqfIA5o/E4uSMNSo6sFy1BvuR6WYXltTm2zsMc5jSuskaK1R3AjD9LOjsmE5U7vjkBI
VNyNT1OvwEUXMIBUwg9BziDcL9sCNQlkzUXfAFZOnQKCiKAn7WpcSX0jJDtE4ycIvLBK2rm4aTRI
341x60/F16SBnWnigDtZ1F+VJL8JNRBxCB2pf5QNEZeQ03HttLuIvXYV9CaKvE7N9qYJ88bNsen4
0V7GYjpqLjTyWsu4voxYP01yJPK0jG4kx0RJFXodhSVx151RfbXgu9o6ZCwz920sFJDcdRKWwwRP
q5immKFc/Oz17CFRiuqx+WWG4Vm4xo1RaMvRx3nRZkG8iRoiwvVRLRCHpQ7n/pmhqM1N3ymsummt
zk1grA7qttCR1vfYlqA3+1yv6d8tEdZK1JXmrwjJ96FSNc+0taPDW6Zlvh8psp5kacirmlz5XS7X
TlZd+32UeGCyEI5GX9HInyp6dfDxHnyj+QZfQ8mU5RyTmeTG2ao5YVtL2xh3fXeoSTVYtibX5DAW
p1KfKs7PiGJIRNjYbf3o5+I75pIHWeY/VJXKMEIfGXdbisVfyJS6ka18CBrcfWXKhS5FzZODcIxV
aW2NlA+2edp12D/gtdj27cQ0cAHztdDxCDBGsU9Lt2YMuLczAAjiASuXSV5Q0pywwNwSK0gX2dU8
W492TTEeGw1gUyRAY5Bky0qlP+muaS4UQ97JqUWugq/MDoDO4cSESVATz9YP36rZoVyYxsZN5L7A
okRs3LI1Mu6kBkF4yA5QRWvFXYFUyJ60rQiYhdB4NMoOtaeOLdmmIcppPyOHgIlLVsVLkH0Lyx5Z
ATKSWEcukFNiHvu1piPDJ6ppO7n2DXQoZEi1v/bbajuk2oEUlK1MBGHw5TU+5FUosUXhPfQULsiT
33MdTghBsy2JzIf7SbscBtsrWrUANWBhSh37Y06GbcmKsSnS8hn17DHU6VsOo/3cD1ye2Z6WPcDD
JbCrZ7Xuv9m29VIQZGnXlGpkwY03sfCXAe0jeFvVT1Zo3nD4Io8jLzdFNffPDUJ+VDtD1J/5XFco
p8SsQsQTGAdkztW2lo2zgjMChTQ46zK/UzKHFOuCiIDXnREll7FLBYKmwrGSTVxGUCsmvGOiAdke
FWBuFXJZ6V0N29CwKcE4cJtIRkIRTwW7KJqJT+y7e7tgE0Ef5B4TF9EKcBb21CBcwiOkhZHRXila
8hDLMtsFIfchJUrDb3ovvjSKVt8j4BwWmP4W/NTpRxKPrKZ1Et5HA3mpat4r28kWxa2ewIsBfj97
wINgJ1ptjxw/uU30dBdILncOcZQbm1+TZmV4nU+0vcaB6VhGqBhc44FXdi4d7YbJZBwTf9oRL23c
4J3cosvXbksHGBqxPQl03c7YB7VJ0rFvGE+2FRyreoK9YsjKs4kxRebffE99/B7z6eQcuvM9cq6b
dODPYKSX/bUom3aROMXs9Ed4rkzZeGq70lhFIkfVFUTdOkB3eG1intgwhol9Sbt0a4N/Qm3kAPUG
+Izyz0ekkVCOcUotfCZgC8ltoXZ3JbfBfabKZh3YVraakkLZg9PHFpjVd7lW58xU5Ty5cjf1/vQ4
+ij8plR1rgZymrA7VaUn0xuFK/0NihZBqxLGumbF1cnKuK93RXCDkY/EO6hWxBLYq6GflLUf/0CB
p96SJqjfqahQXFhsCN38lUhLeZ1xsVtWbTit+zk3tcZ6qgez/wdCzcqutfqWHBIAjbkfokq7Fekk
DvmUlIwrp7jOpmwWQHB1rkX9qJYBnVF7J0pIEINwml3dh/hfCb5bxDbN1YTEDyKKQqqbYP9yZHO7
rGJ6y9xgA4iks26QzBcJCq4IHfliypK1bndnbDIMtPKKgeqQyYIED+EAdlwuPmqXwEttZLppnB6N
XXdsQgIaYuRHS1WU65wb3MrR/HuS27bh5G7jLEbTkmLOsK+sSh4tWnaKlWzDFiBSZ2MvARmKOPuk
Oa8JoBw7xuKr6lqb3nLW1JnIh2xHj99Eh8ZwdybSGN6ZTRyTeWMO8a6yCbhzC1JZ9W4gQ56oHd+3
n6XeHuNyOgW69uyUnCbd8gdEe0K5u5neiAENrXkNXKXZ5CrOxZhL6AJMB0qg9kcjMPh3AG1wC0FZ
DtG3LahiUASBkr/gnEOrO15ajX5qBOkf5KxPfnyvJRS9cNuughYnZRJT3HN9rvEt4TVBRA1Dg6Vf
imM910+6Tn0uK+OXSJDCQN32FxbEQMbomZoHR0dgD/XQnZso3gqKEEMNiQEm0Wye95wYBLoCug7F
HgoUmk0LeqHboHHvGhHdZ2WsL+IhQvuNhinojb1OThQ2xIx4XfWH38kfiUFFdYqTguS6+DQSYVla
UIsVHeyjkyTaoZLfprmpEF8P+U8Abrd1W8Lbse2HzCiOTpxsi6B2VgEsvRblMnr6+MWGkjR3OM6T
zlm3GLXl0NRrzNePqfCRBKnxE3bYW0g623qsnkaJhjj0zb02Bt/tO7wJOZ4A+tNR43/Pu+Ee8+eu
qh/1Mn6JANzOdpgz151rWYzXzFqqR16ciJMp25u4ZwuEJw+vkmAaegAsEMHWTbAbuwN6LsDk+qIr
gSJg7g4LcqRVP74t4+tOrR4n2/W43WvYwzVaDVRSsZCB9CMKG9d9RkfOQmgzh8GLFNmuQx3PBOHh
JbF6W8qAJIAweyxji/NBh8Czb8Y7S5i3MdTIXecSKWJuTAUIIifyvSHwJJohuLw5427y+SZ0gY19
6brIRxMiuKRY6gSQCcclgnxn95A29Cn7XigR3hfCA/HjlzsWQFqLsAoYTmK2uEZ2+EKulL0rAxLY
NOcM4nG6iRJ2/UzhclJ38QS5KDlxcmRrazVlgwBWtav0ticoaKPVjkVwLT3zpmOLhsfgPDWzRlr6
cbQShbGdSNzVbAq+bu5Wx0RV21utSAF38db8UnxJg8LajaB1Vq1sjS9zNmCW5U9ROpWnnqzxm9I0
nsBfzBnvaaLBPqMtu3j9f0mY1NY6FxMbC3o4dyYaxHvlEvn+arTFcJXhFqopGt/6ud/u3QxjhJVg
EQErMCvJacGoJS5bmo8QGbkD3AZOzn9wHObuH5ler1NwsfzOM8eAgovenpQeTzlrtgPoBADrT2Rs
wNi1HvZVe9PbgbxX/Sk/u3dDnfxAXpMAj3SVB9upzjpR9liZnaeA5J09DFT+I4t/Ep6LMa+P4juC
2i1ebQFlOWuxTM7/DFvKypnJiLNGORLAvowIdpXri60bG+UVjUUWFMLdSM7adqP7hMS3IYhgyk5O
QTNskredcF8kIbeLKuu/lrnKFjlZHtSTmivRpH61KOAvhiBur3SOvPXYFysnJLNqjpttrSg/loBh
ljbxD7tqouFsyE2m1F+KvrJOfR0SjdErpJm3eD+7ksuG4aK4x6iiHqkLDhtgpoT8KbG2fD0daZbO
Qpwl4oBuhN3ZHK5GkS6J0oo88PN3CsNoocRM8aSxjXtOvJbVR55AqcQYJYdadMDg8GjEeXiOy3WR
JdEGaMsV0RTDzeh3qNXbAvPeSP7X678KCTpfxe0vvQoD9rE7IosjT7UVY6fq+QlwG+jq+bQWibbb
8dJtX39h3kXUcFNrA1Si2wRJfnIogI9Jnt+M+hynmgy3rJ05JetEAocUGlLFKSMeO7GzsxE9JsHg
dXmcnXxgeOs4I3LRLxz5A2wT2bxyHJaIyOUh6bDxMHrgMt/yMPBXozleGyF5L4mFn6/F6eR1imXs
uh7BpIGk4aoW6rWq6dfuXIJpCOldjWN9DTwmOGntjM2tjET3pFCsRRmV5L35OPAdrOtUXvuAfA/t
C/BE/hfQspZd7LjELoTAuEeAZWX9o6jMQ6gwFef7amaT7yDBM10BksHmGPlHidMC+qJ21rKMT4k3
rSGm/Uje/QZ1YBrgyNK77uALf9hgqB7DpvZeX30/4lDpzHJcOVX9I5+icpOFWMGGBEM1BWmOkn5N
GgErAK06a9Oic14kJb/9z/docBjIBhtwqgnFqUnbZaRLzjychIMWWTNxSOgya/vm9R87lpDLZFJu
NRIUly49Ls9xE5xKXQLhxy8HiHuIU8rR5xpVQyvN9KUZI1u0jPzX2A2zsRLXPKrWYeFnw5UO1+sI
rR2hrCBdFf+neTY5gZMi7nItSVVrbQREN71+V6wW5q7hdG4SLok6rZmAzeCKKvGmra2SwBCcALhX
wpkkVQ3U0msA3tNIXSoLu0eFTjpG3vSLyHROg/SeKN37Kxr9zQGbSrs0tMo+ARLCLD5hDDSaZkcn
3b8BFhcuhyx/oRypHXES5Z7B0Vn15bVrcWAwKQfM72tnd+ihp5QrdeUajzQO7X2vpUgDYn4Q+Yp5
EuAFTAknbUztPLoFVCnI0AUmN/zWJtCBVjWukEIzNe2CMKFQJZkR/RYuNpYEPC4xeXezG7FJ763s
FxJu5/g6ydEzAE/MErx6+AnQat5UAuxvTdlMKdv7sGT+12aIhnTIcJij8D4N0wCVxqCd7YqmZHXQ
rB22N4J6+f6mr8lbJTJJzvlSDNx5CMBrFxoCOrjuyrGd5w5kAH0Z5ixLxUC++oC9bNfjZlYKjauz
MiiH0sdCKWfDaeROZ6XrlX2NWaLQDRUglbqJCK854pwOsGd3hrGrWwdyXQ2w3Z/rEpnqPqcS9+MQ
myvdrN1rlnCcTnErDoVyn9BixAYhuz3shXVnC1IAnJTbdnlr+GF7UP3xR9MI9VgGay4eAHxTENGq
KEqvgdRMVyC4a2Dy4o+w7i1VZNthfsoOgGMl1XbSh2w9P3vG2ZMcdeM2nRD9o+hd+CQG3egVIqzJ
XSE3cFbp3D3voMLgEPoVClyR6vwYBa2ELRhvla8n7V0FEZhubXFKgeyqHKJvjQk3V67PvaeZ7DDl
nplOzZWPQAQiR4YYBaeXLEt0LBWEyBbiH7DKwJs0tJNmTaoMtspjGDfuDRdobiIFmuqIcsO8bgtU
AaC5uK6ZDfQKPxDQpVuYibFvEgRr+3e6hLyAuuJg6LJZgVfdJXN3v+mr7KUUQOevjNCHKK3iiyTn
D8lhygoPKxFwXEyRrEqfnWworzGrYV5BhF/SFDxUJYbDtIShlGPzWL2uEhywyq9JJw7maOY7dkD3
mE6/0tpQj4kZABxp+i13r/hQ4isFk4YhTi0w3IQp2n2ygnBYNonPbdn4bvizVotWfFPrAfRsddtQ
r7yF/u+UynDzuq5DPV3XKg1+NplylUPAIUgPZfbrC32dMUD1D3Gf3BHb63pjF6eeocYPBog4M6jz
Q6CG+Y3GPgSjn0kGsP0YuCJZuxkHUuquYjdFw7WZSMZB197mMiFWLda3JioIT/UtLDyhklMCS2yv
9/EaGAhgd1ke4HyMjHrlZCHhErS5wc5F8ti3RH3R6ybpTzO4+Uaqg985RgUxD6Os7djHrWFcKXG+
pUbYLck7pyWgZc/OSKa3lsITi5KeBCobPwj6INHI+L5/NgRpRG1uh2ff+K41prMYYo2gVYskm76U
+4aNFAM8ThLqXSzsDPBoMFi/Wrv2uqB8TqZOOznz8RhKFFpX6i/znNAn21w03P3/fKIKxKHt0PTt
+vVIARGth1qPfG9wQuxdsJf2rz/ESTFxMTmvNauTX0PCkZeJixqGnYlc+5R0Kcy2FF5oGhwAUo7U
5NTwvmL8M/yKcj/0Qb5TeJIL1a6LK0RY4CFJWKNSp+yGeHIOmZ1q9iKtgbzGPddD3yRmK8+GE4qL
/lS4fbqZso5gUbQL2ySAUkGJzEtrO7lWWCvulLI+JZQau9roj3Uw3/C53i/jWtW3DCPeTySf/EQO
Z3fnz2tWILSbqoC+7viIjVlMKMhcR7pt72Hg3RkJZar58EKY11cu6u2Bmr+xmkmW66If61uWhJ0f
6O1N2J+D0lAfKZlZTHRmkElc2AII3/iS9D+nutBXUVWqRGijpw1c5TGBRgYHJFCLu3AkBEMzW3+b
quW3oIfhpXTDjR6TdNRByoUmO037100UaBjR3RFOhWcDUMPVJB2OOraCXwYN+D5Xqc7A6IqXvgCx
lVKK37sGJwNgzEufte5bCRYcQFXthSSVLy1tTEHVucTQYr+8wrmcaJV2REf5I3VtbePbCSWk0HcW
jeS7zPsGvrHIs4lNTbOBNyUNXnptLS2Cp0gJCB/rWsdweCoirbxtlPKc2XBA6qRXSYwqIe8nGh/S
m8AwysYoqLVTXI6K8JCLqN42sr1+PXgSPSoPNFA4CUyc8yzlm2wIrKCmTFoEwzwPA/fozodHRcT1
Tgmor+IRfYwdgDcJZppdlMRbZRirlzhlWweGf6TG7z8UZXbFApfdEeyOC1WxVyNx018ovlPRx0Ru
dLV1pcj+NqcmBQdmOkzT8BL2rrKDfcN1GH/mNasq541Ap1RbaeaBfbdeVBPaA2kKCphgLzk5o5CM
Ua1N6IeuOuOpg09x6xfJj6CnPYNVm5LCfMTAS2U8kApIZTDAcDXXUBsl37mR23lKDwvITDTba7MS
0zYORUTV3doGIpa5/VEh6wVj/HCtddyjfWALr0tzU5XUTBC4Hcmv6xalCXHZt9eVbsuTguCCGlLK
/XqIrkUlhhuUMb1XKTmeVKy+upGKE/2Ejro4MrJ4hHNQlfH+9ZuR7Coe3V7eB31wE1DUPESxyc0v
WYsWWczrUSlxHXhsbnCCBT2PFfGN3tuRpAUX5FZJlwnNDaht7LB2Wd6QXLZPLSO76clTwz0E96oS
qVeAubrBwc5B25wzSarK9AgmidhIIS067gnBD6agyV68nrf6wlrbShVd5RkGpwJUZy3zAzc9pABA
YEUnfS8ja37R+wfc0hmhBVT3zR5XT6ADn8aOIClYhuXW6R8tQBfEtbmk47ay2PSpa24lKnIc/+tg
9NJKq4+vh/dZIrwZnHVs90ARTbIVdD871EQUcSuUv4xi0retsO8iUVfkRkcjRj2z84aZUejX/sEm
6qOPWmeDNNFZNoZ8kArlDJYP2qDzXIOmhPaSgiflBiuAu8LRniYePMiibKfjaDXE/8boekyFVPtO
Mx8N7sv4+fBut+Y3qjnmQzH3JuqEupre2dWu4zLkpVqQ7hwOewhAiXLNYMoItRJLc54EMunuue0b
O63qb0Ux3iqpW37tTa7xHeKjvrKRIsVRgUW8C7fgL0pi/L68HnFDjP1Vh/W47KCz6wBKXhetoo/9
Q75k2BhW1Xyix35Vlr9t2tuaiV8EUQAoCjR3ziyVfvl+F+XBbDH5H/julkg6Bx4bkEm8oMNNTdvA
tKLb0BpNSB5swYHhXiekB0EbFRwA5g0ZSrd7fP2O6nxN0xXCzQb6V1Qjjb01Hcayye4Qk/8p3P4/
2cj5k1iDWcP9vm7k3Hbf0/atZkSf/4U/RSNIz/9AyTCbCyzMODpv+M9gA822/kA4jGlFWKbD0oeH
5F+aEcX8wxJc6FyGhoVkBOPHv0UjivsH7i1tNp/oIDkM478KNrgwBDhgzVwAGDb1AdtVcYzxQW8H
YJ4KGMQoXe7z1N4nFSJ0QiqvMJocCpGf6tEgod6+dizPLUGRqI54qptPbQnzT32jXfnzW9C04/9o
z+mcUH7/Fr7TG2NKU/K+yRyoutRwHetKc8KncZRiXUoJFbLHFJdA86z0LlgCQmKtbVY1d04jdU88
3lMyqi+4uZHqQgNTM/esG/HWBwl21MZuFVCDRTBN0ALF5XyH8d0957Pp14D54peIZsM2/mR6/y4y
e/1Zs6kOwQMidYHS5/efhVMvdiJV9e+douqZx9Cn+6goF1ZjnVm1q1XRZQLLVFp5b8bf38hoxO8i
Gj6ZMBTNEty9DYcXKy7WlZgil6YGRGTVlXmF1JNEru+2Xt5jyCDz2NwrAfpZYtEj5CdT7FBh7bk4
a5SMqeLd0lgmlgnQjJyA0UbEuNflI3V/so86wJqTwfNUNHKKUxK+6tQ5q111R53zNBTV3aTpR597
pZ0/27V+DnsTVDwVCM1xrzVDQSFgrGJX3eBBf/IDcxdZ/F0h5si2KP1atuAYwPsA/fnMdnKhLJof
ilBV7glYjVQdsOjF64jpMwAZzBLKARQyZASVf8yOuDhWGWTVxojZ48MdQpIvg21spJq9EDlMPyre
y3byrKr1emcKPjHD/G7wmr+UjTgMZyRDlBelIg97OwGbWLdIAWyN82xSUXIOY7k7YXhu/Gojx4Pt
5jcfjw39PyYbn4i9C7MVAkjXcOex82bPQfQU9CNasnMrCB9wT6SWPllt/AsESbUyYxNWg4rhQyjl
vg6k5bVB85RQb15Pejcu86tBVb6lOj1oKqgpRhGYUlMRL3vDzVcufaOPv649P4C/tsg/HxBJLiyG
mCVhrMx2mzdfd3DdnKCFWpwjXzn3uagwg9y05sQCEFsAn3LuGAMVFAd+vwfbUKh2sXS4aGF8pqXN
rUSZJRpbbBnbxO1pQtr849d2t/TvKTd8EUFLq59u07qLnLlHFH2JmbsLM6IXgO1lXaPP36i4ttFn
BPvKCXdRrd/nBYz6yAhIazUmGvVJRtYwRbaxvRvy8Bm7Jx/VPFaNX28MyfE8iJ5onGR0MLJ+pbn6
rpdk7GmAYry2dh4yiGsxBSuJlmcdcrBdKADSmlBybKvTm7SOCCBLjZ9Tk4QYNWDXJOaDLcHYqZ2o
N72wkDdESNGISIfANqnq0p1D7hqUZ1ntKY0Kj8MYzh+/H/Gfw4naMjh61WbHwv16sYN0kTGlfjBi
tmnjZza4F7jseyV1dqGZbmEnPuoRq0hUmDvVlhSqjFMcUv+gwRko2lGqlDXL8qik4S+10ji5IJhA
e4RT18OeFPWoKSiYF/ltxogjq8Hd+IW2kUJ/yZ3kNoDuBcn3aAG91ONygeic9k9Luw+p3HF4UKUP
1WnRF+XLxz9bezUr/zYuBU46wcaOv8y0CSb6fVxmQdEjswAmlAp8O7J/MLhOchv5wZ0LPk8bfZ3S
9ktvZPtedZ5qCyMBUoJ2OQ3ZdiSygAYjF1MYr+AeuOuXwnLA5oLeUsMfegIES51xvcYE2ZVUdj8t
rhxb7hFSP5GuMCyaMT7bVQZ9R23w39fVvUjNTZz21rKDHDLSGFqlYetumgqutpEolHRTbdNhpl3k
HaEdHRvi5BBZ6b/4Rmouh5r/JuSyD1qZYAafOE/W0CvCJDH8ayGlViue/1fVys+vStBMHn3ZYkHH
+tD0fATQmWTVMglBUUzaps+qZWMfg0EF7QBubKtWKmV7XrvMO3j/HWJMNJ0rE13nUs0NbdmMbbs1
B23r9/E6tCROYht2aOvCedcLl1sNvRKHbsVGBrBkaTyF143Snbi3PCBv6nd20nxpWjKalTnYJ5yQ
GLapRRyeFC9ZIIQHoGXaKNcBTg/dLMUintEFtQXMQIcF5IEwOqaZjjTAnRmpYfMjpXu8svH4ruyB
BBanC+Nl0zSowG1lreWhsa6JyiOrHYLx0EI2sVtr48raXbpBWWwLVYPGrvgoM4DdRSrUCg0f3WqM
HpzA+DIGw8HW8LE7ttGviMacpUZosexu2mXwi1BaEDpvlZShFXu6Sw36Ez60DxXJESqedQDNbJeB
VhKqQQsUEEicdYS8qPSnbVrByQAfRAdm0zvQkcYA6GYRT2jV4mGjFMnKJo16hT6Cmz9ikMggxa2v
nj6ZJ7+bMFm+hU3IhY4zW+Us+x+ef4IDcltPuvohGdNvZGgtbTstb4DALgeDmHYnBN88SR18cjLT
jenwkrv3nJYbJPTZup1qjzPhM2wZkh7jlzwf853mDNMnu8zrgej32czX5HRuua7NzmhdHpiagpgm
26wfgmGWe+ruLZf1W6dT8vVAtNcyUxwQxNN97GOIcGv11GX4VpNIHdcDcPA+oL84lsmT7pt3POOK
5neco8M0vAAWwxJTUAgTP3QXvcruYwRwrXMF54mgzKuXVrKqXcq4boZ22bJnYuTUzk77ItwjkX4y
B/8nYZAU7rT+SQcwxzB6jJrSwDfqUuR0nEWtUpa2jPTRihVUiG3/p2Piv7r7/X9E0UBP/2agzpSO
3zgap+/p91FG399e2l7/lX9d2jT3D3YzA2OIMJ3Z5f//bm2uy9UMXAb3bZy9SP058//r1mbD3uA6
zw2GLcFlK2Qn/JfSXyXeztS5tFmqjidVhVb532j958H412CF1i8wC2jCuTi5ZXlGiJlhSs+tjFsS
jlZCyx65Ke7ePIq/uT38fiT9689fzAFZOs1EfwFhI1D3QssXtEgo8Z1VNd64CH4//pTfz3V/fcr8
z9+c5wo1DAWVPTiA9OYt26Zy6X5yxP393vXXn744iiQNefF93zae1M9IW0hTQM9xwwJ6mOwrKiWf
XO/eew0XO79NxwCcTtV4Fs/IB8kQQgcb83r98QP6/Q7316+YD1xvHpAbVkYcGvx5v6IujCAyVU+A
IZHLM5z/XaX4m/f83ve/8MW7VoqBnZAbz50A0qLx5njHh7Srj//8O9/fvrhm4X33bacpGaUdGw3K
brSZwgk2kRtVrP6J8ufK9Bsn6K1n5BVm8jfTwZ6HwZsH1SF11Uu3Jq1oGe7w8iv1Kv+Rf03W0XpY
kIm1wJVw9HHtLUproZKntIFhvMDbvrI+eVXvPMnLukVW+kKPaimJdxZPZFp8pV5O8XXw/tmTvJjv
oRvloVZW0jMFTtcuDq4rq2XLnlPYk/aTSfPe65p/25unGPZI3pAnS1zUHMtKgmO4zAT6I3Laf/gz
Lma8DMKgx8zK4T+EY1KFnoSV1tOZzpTgsxcxj92/GwsXUx+1tjHkBY+qbBRQofUYBFuTygZ8/oET
aldpOizxWFxrchasVxOpxZoarSxY/3siismsy7UAuSKxbl8DrSW4hqQexKKQOGOZYdxPotL+Pvaj
e+82hbpRUDpyvSiapRvN2YcJwRuaC0jYaKAz49Ta1FWSelGgRHsUtgF5DUqq71pJr3yaIKk65tDs
krYhdRDFMyEkOYEcYd1dU+8N90E/DD8QtBDOwemNylRc6vZZMZXiaPgyPslBqZJFxTH5san86abK
RP74j0bdZZmkkqaeT8MgPR1QReJQ3O8fYpwvlTx8/AHv7ADWxbxtjdFOSL6SXqsV84k4AScwZlcf
//Hfz53/Xj3nY8Db4TyVrS+zPJceaI4fbhT+JOnlhPn9J2fo752UD8hLPOGWDx9/3Huz52IvQAY9
1m7HGoQMeRkOP4fmp4Hb3TI/2Wve+/sXm0GRciwNJStM7T8rZoak7ipUUURan1XH3nkZ9sVmIDMt
qw2fyVm6zh3qwFMbx59Nyr+fk9b8m96sLBIaozt0bAQTvW5L0Zautk1L9Z9tM5cnduIrnbwNmfEO
tnCbMzi72sKuQHQq2Sc/4J1nY83//M0PGGRN+kUXszRWBHEUgQ/2ezTST6aBNr/Dv1mz5iL/2z+v
K3nZpiSzekhxrHWRW+aGU6e/aiHPL/oWHUrnAkax6ooyNaoAT0TSvsMmZn2yg5rvfIGLwZtQVhti
v5AezGHit5otxCc8L+4/O2dYF2M3anugnBnvPzP9jZzwsIf+ixqqp4+n3ntv52LkUs7NhZ2O0gus
Yt21WNWgKH78p985CZsXRxjH1qapMXsWijhc+qQMYrgRLrItuZqI6/j4Q975/ubFMpjJodbMhHV2
6KpFYh3r+JMH886acekE9jM1adP5D1sE8DbJV9JBvCAmGsL4ZNy893guJnY5GAJDZCY9ZdKOKLx2
RRfcDZPyrU3zowjtTybIew9oHrZvpp+l0hQNK4ZnlVUdiub6DD7/MyTWO2N/dnm//eMaxUe3sxPp
JdI6qVN+P9QATYoq/2TteO8lXEzuNKj0WIw8oyqojijND35N8Qid3nVfJ/cfj6D3fsPF/EUbkrbE
HhGdXTxXybSYhq/cHD4Znu/9gMvZa5RlX6hspJqLSiDQvQhZ2sg5Ccvh8ePv/94LvpjBZQcjX7ZM
Mw40FqW+XBs/efrvPBlxMYEJvdArjJqcYci6E9qBd73A8fzJo3nne19S1IRQU8OxeDQ1HMCF0+Se
Ja0fHz8TfX55f7MriIsDDIT+2hUaX72Zi0YL1RzHVVcM47oJZ4XroIe3dBPSZ6SIyRY5CBrEuIRS
4qouDqGpuwdRqX4fnY6Is5gE2KYLrP0UWMEK+3rmBb7WEWUR6EdpxtM+cvEQffzN3xkwrz3JN9N1
jMKksUyWe5lra04V61jNv3cjzF29af7Z0nbZ12zrvgbUMzVgCJ7wxBOeBs7KXWSN88nAee9HXCwL
iT6gLwSk6yk+mpn6yoJDTw7P2qH58/Fjem9oXiwM+dCTxmTwE7A4O1/yBuVhY+UYTKo8+PXxR7w3
Pi/WhaHVVQ07beM1YTeh5hOV+x2+Yrb6+M+/94wuVobcdbBHJEnj9fah00Y8tXJZUqDI42Tz8Se8
9wMuFgZp9bWGnr7BJS2xsZkrwA6f/Ol3vrxxsTJQry+ScKLIZSkA07Mry0enrzE5RvHPXvAreubN
PMBs2wd6EDCEJNLlGUBNHAt88U+e/jubr3GxPjg56fBdjv24qp+1Hqdj89WgV5j6X3r7/PHjf2eI
XhIMARBlsitBCMgB4nsLSTUubiZR3X/85+cDzt+scK/w2jcPaMJFacgmawBC9eOTnyW0fOrEfVQr
cIdlE9OLV30N0XPRfbLRvPfS53H25hNjuGTE//ictIPw2QqCaWH5Jo6kQF1VlfbZjvnem7mY2aR0
GyMYGOnlaNYjkiT+l7Mza24cx9LoL2IECe6vErVL3vcXRmbaSYL7Aq6/fo4qenqyNGU7ot46qp2W
BZIgcHG/c2znh1P5QWKPS8R8Xw/eJ4/G5bFj6Ed0iQqfdYVopkWjijf/rB7/+pd/Nk4XT3ZVSLxr
inGS5VNvPdF5uB27txlQ17/7/RfP9ViaJoYzfr8Wz4qccLER+OrAMu9q4z8HFp+WBT+5CpdA4Jp9
kxUW56ugXgSvZ1iQkPNu2vl3Ib5r3vjkIlyynh2AsarS+QyK8JzASkTDrr75eow+efjExfNtQh5x
hvPfn5TXseMvo2la+vrL17/8s8E5X/g/HoS4GJyc9laebBhiVUvXhvHkkTiH0baklffffcj5m/3x
IVnSG87gU8C23WpjFtXGy2fEiZxqoXL/Mczmv1zDX1KuYzMdUwDJ7WYCu+HRftsQ6aa77Jun4bOr
fPE8uzhH5lbnuCUpUZr7w64EFPn1EH12kS/e0JRD46lUVKI4HV4YUx5ADFxVmMy+/vWflRb+6gH6
4xJovd/XtJuxN05V8tID9g8SkgZBptXi3gKQYzeE0xbxmPg3Rpbg2ku4PKZOwuvrv+CTMtwlUhlc
Gg2DBZfG9BfWDxc/B5qlfIPZQUPu+J/G1E+f9U+ukHHxMp9iWWlNwkqEzBoilq73kU0N4ptR/OQi
Gef31x+DaA9Ol2kx138cikOeOL/TQruv3e7u6yH67I+/eNB9AbNDTTPV/UhcDWzag7qanG/+9k8e
9L964f7427Fk2BMCHapjmJ4mNJ5YT8qYzZvoFh7cj6+/wifvC+PiSTcGcIxThXFINWm4cthKr7Lc
tbZq0NQ70ljtm29zPkL9pyXDX/D9P77OPGRiSmZZb0CG7kqLfnAgZf6kHyb0Q8lor3yZPbvNvMg5
7TkrDueuefHrx6+/pvnZpbqYCQBhZbMgu7FBU1pDYxVpQjNsQ3AOaTO21BhYl31GJdkn06poVcHo
hgHPrvqDhw7hBW1X+pqSL/4dThNpSk/Rwhbn+hkDkq8mXVd7bmW2knnGcjGN1KKz+rfeMutdIqX2
e0oagkcyEf5Km5vx6cyVI13T61A2I+cpEjYSoMGfn6paxOB98rD+5gp/slb7q3/4j4EvGlvOMY6/
DQfD/AVl8zgV0z4sAXdP6c08jASuy3+3uftrMvvjs4heaaS8o2YjpXJWwtF+G8K+zVzjt2qjt68v
5WfPxcUKJBQKIjgm3A1IqGFRV8xGlg08I0f+lGk6x4Nk/L8ZO+OTD7tE2QFTGywagIuNFv1MhFiE
Z3ubKRaRbu2hfS5IHS4mLl3eDsHYkz/13eUwUrCIcFXRzdWiOPWt9puH6JPp7BJ5iT49LCo5FJvI
a/AVm4pGT4zR2Iuyb987n33j83//4xJ2iRvHyCQLkA/0JUkAUdvJFzhBaXG/QTUh1yNuo1Xb4PtL
koweSw+6cQ/2lMwkGXlzKOxNmpGmIXENCkvwv/Dzupuvr/5n84h+uf6xmsrMk5pzuTlxNqRF3Pdw
HJonoBDgNgvkgqWOlUMO0sgW/GSzy0Yz2QBhOBt8/KggAgwJ7uu/5pPZU7+YPWfA35HtNAOgZLkI
y3plujrFqoke7B9ff8JFm/9/T8Muu4slgau0mhsiv0T6HJoMJYRirY7CXwlrzGvNbzUkQvgt3jVG
hv2kQbMdNFyz2NJK3a2Mvm2+2bh8dmtczKGx3mh0/nlwGzFVTYMB+b/YDVV8dHLjoWDK+/orf/Yx
4u93YNgMoUMgX1D5c01ql1p+SjRVXQ+eglZL9w7qLgMkw7/7tIsNUy6qtJ0SncbjyhxPnanFV/04
VFhNHfvoFi4USA2T2zdnm5+8hvSLycv2p5K+DU/QeQn2H5zZK7FQ75vZ90Jk87/3CnqTv49ck6mw
0vTEpNvWd7cxLQH4uLQcH11Nd6al6dG2o/hwj8tQbkbAQcAKYOeOw6CtMoAsK0FeeUEpHZv716P7
zy8fOlP//hepWY3FBERmc24P9aOjLrTfYVufmXFLI8leOJT7dx90MW2ZrU462s9MTuKSK6e8NzGx
2xbshx44I5XVAFHdNwvjf74//1/3vW1MBQqwyNwMKd3jLpiD0l4b7Fs8X12N5b962Ez/Ympp87DJ
zNgRmzBOqKvjO1jqM7mdUSWvBF1+Dgbd7l+P3T/flNCU/36RTDHbTUY/9saqaEWXPkRFeOPrf/fL
LyYNqFdY7VUsNmadyLssmpODT3/Cvxyli7ki9oxWaTlHG65E/D3TqnQT4xvcnQWFt/1Yu4/m2BbP
X3+Vzy78xVRBwQkngoRW4BmiGqjXVUBJ3cmUj4btQMqGXjgEHazIb94un7RHES75+4UBZGVoPrC3
jRWpVzjyd2dNnGM+UOPZOT3+yLq4NgeA1VW7LkpiVj04Q9mthRv95mGgdVhD40R3bm2uSDHx2Lms
RlNQl0SFhmxjQ5H6emguBGH/nXoug1KZZ8V5ohMvtTzGAZd8RRf3UFqEPFUYbXtTKw+0EiBm6ILC
nTeDT7NzXKARH2qtfykt9a6k6UQ4FSXQLjKVgQoBdukEe6B1RQk6gUG225ClDypxTDc5JYNVqDn5
RoUiOdZ+Bf0UY+D9EM/2tVklmMJEyiX65mpciI7+7ytezGVDS1d8HLa8iXVTW4cp7h+8gclgLsac
5uGl3freye6s4V73yqJfxWx5fiGthTH59SB/cv955//+x9LMtJ0oIwCebYjaEo0e2vIwEgcTCy0L
3+eimx51RGTGN1P3P69tOA37+6eF1kCPlTsWUJrHPQbwNcvCR5KGO0sV119/oU+H9GKSSywJMIL4
AzWmfjP07aNB2zhqSG8J6T/A6gHvSmJd1dPpJte6968/9pOXkncx39Uaec5G6R2Z7CIMsBaVO22e
4Kn2urZxx1i/6vQou9NrOENff+L5N///ejmKqr+PZdbbepGCldmAnflhupP70gKifPz6l58H659+
+cUcqGmtWSlHg2QmbciKwFLPBCNdv4oKWd99/Rmf3QwXU1+G1HZMtfCv86jmpNg3n6RdoqB0a/Sa
dj6mzTdD9dknXcx5ZaJzqoaYfNOxfdiYEyp4K7aTV5uKxB04bOObh+mTUbvscQW6SGyx6KlfEyvY
FLPuB5PlIJZJKP1/PWif1PD+Mjb++cC2RhRGbUejdINOXCwRtmQclq+Ii40HONqk2iZ84izJtuxn
9171HM+1/c109cktd9n5xJbYru2x6jFAx9VDj0xsOfVOs/3mq4Hy++fb7rJ31wUtmof0T29oyqw/
IuXM17kRURmGvTGtgSimu6iy4wfhVe6KJpBzMrEY16rUXOTgKSfhXh0C/vIn7lrhrDTDuB+jYj2G
2TocfqVztq7glIND0ACZAEILQQuU09JBHd8p7dDGyXvXTrBt842ZNGscH0t7UiDT5W7SwIx7RbRP
IjuFPwscy79x5bAywU9kKv4g50JPcQUBjg06QrUFwAaquECMq3Epxxlz9xkzUpx43yy07gUL8DIC
OwhrAK1cKXZRSPYjsV9jwsCuDSdato+OXwVz5b7nnX4sUnpRqlBb6FigBnr9AIWARtfW1qR/JM6j
VuKzMbW9OxmBn/Xb7NyleS5UZvnKVnfZDBcYaj7ODxJaqi7xxMwP3jCs81lc09m/Di0cez9z07hB
6PdqtdWvsbzueefpRUPg7GbIflvhu5xL+OA4OXM2xp2R0MDX0Cw+BFaLuoUdskitbRM1oBS7j4Io
dq1Vy1nz93a4dQwU48D4Rbokad0CyQs9fEowiMHs9+HSyK8zlTykpbVpZwRJ4sGEjx4RXwQPsZyM
V0lL35n7VLfOuq5JbPsdBt7SWihYguzPcYdDShiuorF/afL7pnuHBKLb8H/1GVVPEY/Xs+9d0f0P
jzMb93XTUW0fdgMxQd88RtMIsDIaX/IKAM0k1WPsvxS4jx1sSWIm4ZremPFHPrzlSbj0sutYnpXU
UgvyaDMpCyiiNZyUw6GGvTONEUQokephBuLtQpIYutvmrPkIP6g4LVVoH4VBNdYWYBwSBi5amx4Y
4xcb6YwOJ5ZbLMaBbq7L8MHq7go9uQ2Zidmq83nVQo+treZ3W7KrN45Qt2cCFLDbY+2FS3buCIU6
6kcwzda2DhGorXea/7Pk/xwt5ORDfON7vxWAXHsQm1hogQfJJ+ECutDTrMqgdZ46i5RAnkDywaOr
2T9Hct0KUnEd9UzHn/azHb7SiUz9oOUftHBUvY+GdVjvzcxFevdgnGk/gKOAWLFKsyMixO9zheTV
sVYzVKGhuqvJQvk1mPjGxq0sKABVdnIwQO7OtUsUMd7EPrAe07o5RxdtmDFR/KBcQ1uYdnEsLE6p
yvKDshLZ2LfO9a716rZMb5RXsKKerisX6ugwLzidO4yoHEd6u8IsXHTxrpy4yZRLUqtgHn1Vo3Us
ynmdmt02U3I1o/wxqpFWs+fGbK7HeX41hqMhabunPWy6ceorlYK3Tftlo7hPsh+hVhy4n1a0a+9d
kUASIrCLX6uY7VWNPbPhUkeiXeYmJgrH/mlULOpqCj3NlWv/zPxkpeFRy/qf8ZSvS80ki28wFREC
M/IHNx5uRUekAUF6ncbBcIZo9hZoWPvXXECzz71mATBsyAgIYtVW5mMVRkudR6OzfzryfRSvsVAL
FJKBcybw1XDXQq7onI4cWI7hra250RLE0Dok0e/W5br3X3FyLXUvee6jUwOBNBz5vh749XBh9eTy
CNBtY2FvdRj/qV5v7fLFM+RhjLyNnb9ihlsaRvPRzfnWmeR+8Kh0wsReKi/cq+mlJj8Pgkup8hCN
1/rcwyY4FQ2w4QoKa/jW65wIn2OmNrRC1wcwVJwIzS8FQnTLYnaCngmpELomat88Avk+BbEgWs02
Sqr2Wpv01QyrGsG8sF6xbi1KIM6h9VFBz9dZGWrl+5jdQD8PDLd4ilJy3waoVbXAR8JufArCDOMC
98MkqwN0mn2sm2tgp8sBzOVoZ6sp/vAahsH7USbFU5WJ0whCscLcN9VcktpV+wpmbQY5NUWkXnZi
YTZ6wDyxqZk3CjO7Duvmh1GkaxFzd3dqYHIfT1rGnCG8gzOku5Aqi5m6M75dCIegjtzR2UYwsSC4
vhH5zRFt6dJZxtG8rupxSciaY1b1YWXWjgzAWRq2oSNw6TQsRiWx9pZUqPmsD9EuNsugE+UN9MiA
PMLKyw6kD1ZeSPjAOOYdF6fOkmVtCjBBP0T3g4TjOp7SZZ2iP/O4c1luVLpktjtFOR+dyl9pzG5N
f4DLpOcLcmIklnTPb56B/QFtdCDSH5DiEJ0d7ITKW5MoyEF0bXmLrCzRQcLDvKoKTw+qOcKrgb7F
Zicc5x/60Ov3oh3zIBRFdZfqZbQG2cfclnMQtOzmsT1Que2Oo9baZkAcfrjL4yg5dfFk7FIQe7yR
fdnsU7ZTZTDgldtLA7ct0d0I+5c14RybGxujkwSHSpO1YaxGYPKBD5Vzy9GsOy45lMWlLhPsj0oA
/fIpeIHYTuSAM84BWglx+ylSrnds4rm9rsKR+I+dueVDPBY/OonjrNaPzpjvmkjLDo05NTOKwKK+
mcqc0DGVw03PAmYV0Si/gtKiI3TntVyNj5Mfn197Zb+qogbYofmTVHdyQGArFyXuRgMsxyKaaXxu
k99Q0lFghkvXKEF2tYeyNWiHl+2618ryMYn0Y2/nK3xxDF/pHDljGVZzIV8QXbFnbtNBnXQ4okoO
+VUzDtdiqqvViFD1KpmT+/HcIUPo5EgqfZ2KLjmUbt8s7Vp4C2MWimAX/d1ANV9pN1yVWd0F6Kdv
QWnlAPgd9GUEtO0JrnSaDMMh9ZxT5suUvA0TXOb3j4Ton2Xj67sCRdqyjrog97C4ca7L0yXTu7nq
nw1h7GSm7jvPOtq+szNLV1vT8/oivXI1gqTfeiF+H5Vw/lePo0OCqebYZYCBnTQYrznaJkIDhFm0
QarUtjSsG7csrurU30pTC6pOf8avIcHbNnuDbo6l4U0Hf56eC4ODEhl7L9gc/V0c6/fAn3cEs3IC
P2hqvHYNR21hptBUYnXwWhtQf4jSFpRj3ULIQA7zJlH4BWT69rGygJ0n4b4tUn2rRWJByeUxnAE1
ZLb9TuonDKh7+sxTlYL21Jf0pvX6aLMgbQBjz6X1CzLnvISSL7dx0buSmlsUp6vEDFNej8qD+i/8
iiXsWcMHYD4x43hld53M4YnForjr2gzevuZZ7FVag94xrTQroNloYBYmuIkHJHnFczb7TYU4r59A
gExjHvKvreTDNfFZLDK/hNDna8at7k3mwfIqFmdm1TQ16+V5gHVv1OZPNzRTutvLBGB+NGOs62b4
MYGZaR5owlw/ekA9x4WfJO7JGUwF7XFmQdl64k4pWl96CEggNxDY8byk5toFFFRth2YefhjiXAju
EWBMYGoHJxBera0dlLiP9Dk4WCQGUHXLZJ79Tdu0zC2YcnW59mM93Rv4p+GVAN9NRehwGCaN1GWa
jZrmQBwO/Eadag3lX0at/2WlaM83nmbRvjCZXrrOvNlYKVPNR7vOdN6itmqWdY6ckwGJKPnb/Zhw
G1J84GedZAkeM1+l+Rifki6TWy/uurtBaxlHd3AqZ28Vbs6KxqeMshCGg+5nsDMg3r5Vm4vKx7du
+ni6lkjsw3Jn5X5V7jtTpGrXj2QgluYU1yFTdVyVaxmNoFzdpC3UKg71D1yI5X3F9GMHPspbua5E
WHOAbmoZgIEIZmRQsJGV26kPxzgoEtu9ZjtLKhTGCTcXMKb6SMSMhDnvJ7wmsCWhPnP+jlwpZUO6
cONae0LQIa7auKpve2UZP8Aw0FSEoRQGnqHnd3CK5nqf5z7CFseyGPIsttSNExpqa3E/b3z2Vgc7
cmExWDCz9jB1ZxbFGJIOMSe2W9NukkevCr3rsurbVZRPI2IPb4b7alnjLV2cnbZ08rC8LksHWm8X
GxsFbWpV+V279RSAhhCFyZXVuvWJxGYWFLgA7mVjxMvBmvXbIWLDsdR5k6/zUjabKZqaPeeZ8pA7
giZavc60tec1zseQGMldUZjulYzi/Oeo5fmq5GSN7yTOcpzzctKEyBLDzIq9DQoAQpWFUC0ipgqU
H9AjZn05XYUAFw9zbKq14zXVuoEiRbsa0J6R10B88Fn7u3YN9sR30+o4JGcqdbFq0mTnJR7yMLxE
3mqu035fxnVx36U9FsFiiNZJ7mQHQBlwPeM2XDfnZaqtp2yXtUEHhi2rLOjy9ueUddUiHNTNiKWa
ZT1NYLbWdYcJEUFTSCYKhbuaMJITj2KZmeEUQC/mjKeSv42pOqX2HL8B7/4xA3UE2MBBSdyA9hVd
zfazfqUJLFriOIlweKhHPY0B86RZe1VzB69V74dcIgXjcbYwafBzzNDNc6Jpydl69KSRdt+2Iaoi
yOesT3TkRa1jwsoBbiBibGJeLdJ1Tr4Pve54CEN8qbWnR6fSlSiMgG+SaZUfdcislDjxM3hB8tpD
Up5sAJX0l8phXYd5fp1KQx49FZ4byKp51fsCXdxQTtCYpzHogZEHRsNKXFXT/eDbzbvv5t6jBk85
wKWKKKawJrCnrbdMC9CYqnC7+7Hy5M4v2CeW6F3PzGNvXbYmqEcYyHch3VgHC8/dIhkYFTMrwA2W
znPZNTpd28ickqyqX8Gzauhsxbw2q1auRUFkvmArmNL2BLzKs/AWyH1nsQsVtuYtdGnPCxfX79Kt
tOKhj+PwpBKIFcRdChbxIcRtYN972aPuARKRLVTuh8dRZHIvqna4k6VGH0vksYtu8rMiMLIrhmL+
mCoHpO6sPSsMHJyUJ+19ySHnLhc5dPcyGwLbbPHG9URZHVvmJ03his0HvSfl22e7wWse8gqYeZLE
d0ku50CluVxVSo6c98vuzYp79ZKNuktiqb5OzvNHh3Z6yWluHzgwUZZ5Vr3MWgY92ya3DqouOoVz
42yytPDptWGQ2YaZV+ZQJSe90Y2FKkygl2yRrvXGj48qHc2jGUF04cQf5TY/vZhtywG4U4Fdwaem
BcnYIiR1hudMWFCVi348ay54q9PvDnlumAO7ZttfRPnvLNcfOrO7rSOJVaA4Q9CkSW1puCWI7NAe
g1w4NmCYFIVW34+c7yNnKaidGH1xb5E9WrWG2wdll92qhrdnLgAd2T0+kbYt7/CKYGnJqYHUif+e
Z3OxmiqEpHBqdgNs9pU29j8GORuBZYU8sWe3FZKPn3rdzdezgU0Ch8dmyEX5ZKRhvWpbLGAcfhvb
oY8+pNMh0kYFdj0pQ7/rk7JYyoSG+MTwdpIGmVVOVm+lN25EZyCGO720n5STdafYGsttoYyzlKO2
tq4BFdXRh6cmj6hqjAkrzLMQIukxk8TJ1SiBCnEI2kGi93nnhpp/lUVNtGRa21lOpR0kXOSgEiRD
w/IjAu9zZndBZVNJwzFPXW/J+Im1VRrepigSD9n5+X3tGWOAGc5C/q6uWX7teFqOY8IUYsLhWjTC
e5et1tzwx9+UrjoVRpvDKatL1lqJk3krty3y6ynpRLqq0hGqmxeOmDUMCAWjA8Xdnod39hCC+6Js
XRSSERDIiN7iaTFAzd7BEOtWNUT2eTU6Hi3ruZvf6qWLmrqYtI8WXu1SQqO9m7H5BfMYUYbs4mrF
9nM4t8EOO78p/cBEmADwDa6niImth7UR34w0Hh4iHof7Wp+nR3aGBa3kfUeTUKFM492p3GjNSuCM
RJfpTVx+pLZZb/P+bK2Fi70ZJ52SXW5Yy2kSL6NIM4jgOltmnzXTIcfgF7N61/2nkVfCg8ba7dFq
oacmBqpvAusYr+tsuJ0E8maRxFG44iig/a3wFgctQqoxmMYSQtyAbecwNC2bKr8Q/H49T5JXK+pB
LbQVHCWmBF4isakvwj7W3horzXdE8g3KP6FxF1d5/qja2r1TEGrXqO+cXdNqzKmFJg4xKvQATDST
0CAnnWNHV2ueWHT51sprPLBeFN2mtz7upxIRFBoJ6rcOVRujD4lKjaz8izThGFG2bOMWc2E1J2vq
Bzp8+s5m0rDLLehac6mPln4C6+LcGhGXbuUXkw/hp1VbyGz1IjYY8/MmrNsIrKD7yh0FFsSEuxAj
K9B4zXAfZ0RjVCF0tGIIhVT9Yuql9e7MWAiXcU6ei0UNVS8NO9kqrH39qHFK8Zhb5N56WYY/EtE6
xbob8rzc6LmklFfHeDYXVuXlT4YERbSsvIqlM48xJgWybR2+w4Ks0oq4GInUufLH+hYwgWxOZVZq
hz6eB5doWhYNCxlTQaTJlL6MCoD5Js1z8sawDN385KShMW6EzuhCH3TDq752s71R9/LdSdheLLyo
TA55b0W/ZN8rFHkpKsuC1GFQ2eT4sS2E/UkfZL/n9WKw/UVQhNrTTOulJNUR9IKMAkWByTFAZ/sm
1jEXjPzWahFAXBPhjZ6muUh2ihLsLwWi7DGaLft97E030PQyvgqjqFxHcT3cMJr1fZYIXm+Zb7Kb
SPMk6McJHD8smXOaZw43keaamM4ygsyZ41ypERaMo2HnajicWKneKY4CduVzrorwxXFs86PHNoRQ
JjWzamnO3twt8lY6R0eDObZC4eL9Etg5Nq3upjfFbKqlTfoe5H145Ehi/jn4un5AY9thR3NlYNtD
A0dQMpfX/ugj42qzXwWy6Vc4rx5/QTTM3TrCHDlSJNai5kYllp4vE1edmabcs5uhTlhw9mP0U7q5
DKBbS8hirjiOaLNXet8Cjsv735LqBC8MiDdg7855uBwpIK/t6M6bmFV6e95pdYFYxQbF5o9jQ4kv
eS5DGONd+DwQ7Slp+9/2Jf8ihly2KtwR9ip/IxC3fhFlODC5lkFSgRiezp0Cnu7yAb13hIV5U3Tp
QascmHtQ1BZzCoFwkrII+oF3S8kmJMhLXsxIevtDMuseSz/cc1248Tpta2Q+1brevXXr+o4jXIN2
rcxaddZcr6YRAFjMciuW9ZsakvT2HDUuxXhky7BSZd+ziKverX56FZZxX8JiW4ia9XMJMc5Lj+Fg
HXWt3zQZ0A13cvZ6wv43lR+ukWw9AFsTb9WQvoB+Zgc1RIDg3CLvDn2e3FDw3go3yY6IlCukZClL
V5E7lLt57Kaw5mSi6C0kGm91f+hL7SmP44DCDKdzKdLXUcgNhu83N0Ey2VpH2VFeHA3HPwBf3Ju1
v+GAYIN4cOP004YpyduI0XukSrg2M8muM+c1bF5rWasBtmRxzgGLw1M8o0KN6ZBEP9R26hBpOEI3
lFD7F9t25nr9zbGceQHd/G+XwiXQxhsVUD7Xibd+VKdJABi4e46INa3wj4WPtpenV4aOr2iFPru7
q2MP5qSMZPOrTICjNXWrbX3wdfkZKWQaizxszU1aF6O1kFUs5MJm9XzMhlgTQZdObgM9XMtO2ZmM
uiZ12RbBlGhjs2CP3x6gIyhtwb3Y/Q6TEsOrVZgVdXAOdG/sttA/KkSJuz5M0HtR6GJHFLcWB2vV
3I9v5ViKe1EW6RPMLMcj7DL6vEbbedhZ+EaRtXLywpbbvgtzS79lzuQB1oBvw72Pf0tPlStlnKm4
rIG0667vjGap2hDmcNea9dsIyjxlWaRrmGwSg5cPwvkH9CMTqse5A9BieP1jVTXhSXMT86H1bJjn
nWyuq1Tv6bn0LKq+cjY1a0lRuD9UrlOzmm7iE39EdxNV1FEJp+liV6fnHy1pt3mpnco8P1z5+Huy
OfUFmlfjJcjw0m2TDE4IK9MwPBmyBRM69eS29Fh1J4cq3fVolOZz61rRNqrZqLMc8RtOKbRQ/tLy
xDgU9MG8+E1UPbtTUd6ayjQ3vlO17rJrRhseMKj5sWmNN9ELtpOWaSEOirwrxIVIRUbTbI+h6XJs
RdPebyBW1Iszb29FZfSR0ljI6VTVuzfxpNSjss3pSZ+sJ9ao0U7jNJdappumvypBLlma/nQn1GAe
3bzkjVJH7rAzvDZejZFpvZUctANJbKrwYZgcO1qKorHu/Sz3bvxaZjVTkcKVV9Nft2/agbJ45OM1
EYU+ZYtoTNtTNk3lzqtT8zq0TTaQ6RSPq9g2wFvmjqElQYGka14ggMDYgbpmH4rJXYUWMUsQ+zp7
ACdUtBTEybOCr8tsLOjLXFisWc/bc799CjuhfsQTzrx9LivTo3zecSTrasrGpYgftlhPlc4UlDgk
lwble/E2iSz7aJoNWZmu08NHZ6DSsQ4NGZ7QGqS3uZnwonfsKW6X2oRsIhDWSHU1LCYz5mBS8FIq
s7zZK8NwxoXZe+rkdrMH2EDk+sKe2C8G3E/ek9ei4l6otuLultlUbSPZIiuIkjE8yDaUr27q2Duk
GiGnvSMeTQj8HI81oHiPEZjc+54697mFNzrUnGod4tpOdyIpTBUMFtqjpYY1sNt2cThApC2iDK9U
Z+2SsKt+2P3MOUDODbGWhWzOV8Sc3gU7gSfyKhUgF+fcoTU2QaxK8U7pAjlGMpqpuUzr3HzkMLz9
kdMaFgWGFkFoNKLkl22YQEjHQiaBo9x5lyrLPfUT6d4G5xsFRZblIp28X2SDkD9LSRU/QkuyaVjC
bW0qjBjg0ta7RkeRPShDzk+WpPjszrJ9QSruvsyR2T6JuVAxu2GSD4sCfZ5PyQ5rHSIRNuvsSQRQ
VQ5Ut9osDbHqqHP5nEGBAs71rl5Phl2vVR4ZQ4D2ULd5mMT8LIa4++j8WVSB3Z8VoG3XDL+1BMYw
WwUMTa4sX1BOtpg+J94h+Wz1P0u3np5tHpFnqYfadR5XiAxjy38G6DZ+eNTr103f6Q4Cssi4Av6O
aWsACLwZuir66CKBFFzjNOCtHUuErkql1srFvP5YuFm7baSe3/idyg5aVnrPcy/zaxwV9r3M+qQO
XA6E770e5ufCL4V6KyxO3M4L7h1GOcRavuQ01xsT93ynR1rDT4UZ42378lDqKdZBAr9QgISI4Hy7
+jQe/NyflpzvzYBVAQRxUDvN6QYfbfVo5+1E23bENJo22SM2U7cJxKTkU+jNHMNUYVhsB22aYS+b
iFmF8Gd7WdXn6mYWNxwE6FrXagu3Que1Ro9FI8JQ5zqi7FFvzy5Oq8fbVuflcxtGfbTNwFPBBstq
57HxR7GdY7f88GxfrWzGioqIGiilYIlqb5w0B/gZZ/MvP3SpPeGapC0ki4fXtvT9X/FsTBKoejg+
xpDOTu3Ulu8zx5t3QnbFyc8o8lJ/75p61XtJcxVWuTyKwWHHQ/F8cAPDGwBFN7bfcxQ3UkQMzbNs
kHHqioBwIldVcSlxt2IWPwksNmtkNOGe2Bfs9Y7TgP+h7rx2HMfWLP0uc88GzaYDehoYUZQNhfc3
RJhMmk3PTfv086m6MVMdXZGBnrsBDgo452SlIiRqm399ay1DL/X26Kl4hsxV7MhrqgPjbWnyU64K
o0WQj/o29EpN3RVOS/EqbxPDGscnYdVfKutaCoQh9ghxVTKk5prd4ZGRVcoZPx/mmiQJuzi3cepv
hG4JmsDzar0s0kOKb5dLz2twusSFcV2mFaNgTS/2sphLBp5JeuEYmb4n41aFTinzjQdteaRz2bzK
ykFetgPDikTVtVyxLxcB0yDtOacdZmuMs5eGnMmHrWFigArgaUW1KujUumDGqLjmeCaT8J5WbuV4
xLA6HQ+jML1g1ES7piLLOeS+ya7iFPWD70xq3nRgFcnKc0HL+96Mqys65XjEnTaKKWDUB+eh5v4T
reFhWBGdFrmLMOwZQ4gnl1czPd9I6SSGlVgYXTQoJAhykx9lV3WqOet8Qaur45pbcm3U1nPp1VQC
RRqEDacVwBbICBFUjEqYVepaclv0tELyYaVvloqBLpxcdZfWoKfeip40f99kSFKF7bOGV7nXXXrV
gKGpj4gnpbS+dW5T5VM+txjLTcdoYS+sOuWAZNoNHZG6iB5iby7vR5B9AFnbS2GwsvKhrY0yNGat
5etWd7dDM6bXmeaNh9nJ0WKNuJuv6IzVHtu58OmD67TjVJCBO9SR+9b5LP8rYkSNbcM3kB66CA3Y
4/0zc9L8I5uEkjYS/AKzEW+mhoArdoCGwu9aD2pO/OAorgKossdNPzcUWoncf+rlKO5a2pLufLOM
KEPSzeeytuVG78x660ydDD2Jqu5RGkOuPVPQhGHQGoMzTY0ZcVO3jpiTy3gmOb7rY2MXOzrV9J1v
ckRpctFX6wwRdsXr+1eLbWjXrWM28Za5j03YspgKjq0OnwzzKmVe8ewUxTqrLDpsKlcOD6lD6fX9
PDCVDkWkLy6zsyJ7qdzYeo0a07nX4NjMVaKrWKzYXUXFAFPPGECiso5rYgBpDXM5ku5TswT7Ityb
HGoxqvatcgnhv3MnN90mfVt8FKiYzFaqKK0CdlO8awWY09l+aLCMD/Og3fUxceABbGUlHrR6mbzd
IKj9WM0zBnUGCX3Y2aoPaeYWd1WStGvqKXtG8P6on6Tnl5vBQ7pfIf0R/rcsHSejaQa28os5eRo4
Lm8ic9DAQzTuboCbwYweEXZeM4XKNa2dnse0d6S0mvzu3Rikh59qlxZodQhj9j6b1ERdrW+8UZnu
UuFYFrfVnI4PLSvw1u0682RZjeuFvS7kc26l5RUKZ/MYtfXyRGpssp9iQx5st033eSWZnGelccbt
jGplsLccxNQMb01j5Tdx5j42sEtPLJHFnummFuQVm1JlV+VrP1XLZdmM84ZtO7pvVKwfdJVWx7Gj
k1xfwK/c1FsAazrPp0RkMPeiNeMHiAT/wWCjY72YLd7QNt8kUz9SeGszO2RUH+9j3qBw7huGCg6h
Kylz92K+iUUK9yVJsb+1PZZaYK2EOjafZfzX3LMiZGR//yJDH9pmogqlCq3eYLrr2OOx13MZysZE
zXWLFjyuigxWC/rc1XV5bgLojJbCzEr59c3cKtKgUQOaQ6uXyU7TdVSGiA1xzW0oTQ+LZpqHWST9
ZdMs1Q42ERSLG0VprVoPBH8Z8ul+oL3gCtU0Ohb9iHVYxoZ3W00jXwJ7oNXQVsvDktjyWUsm/T6v
DX+LBqzKwCYx+VYRUU4XYG9dVFrbHHrNGJA/HRWMdScOnsYEldU6AkVja9jTyaBu0AzI0c2X7DPu
Wva4ZNQClTLfGjQLwDbCqzBNM0N4tOLiZAhqSxm+TmE+ROyXrA7qoi6UD5Uy+/WlPeX5Jo3EQnRS
3xJUozAqJcqrr1r0H7LGnc6hn9IaQRqrWjt1mpHcOsoSR5oalwv6DBAj88S8YsKVr33W0Kr1hr1H
8tBdaqclwm2C0LoiqGG8jpdB32ZlD0ohuOnsCzepfyWjMMA55+xTK4gFZ8em7JiHhzwm1OedOXIF
Gc3YO9C0OD2q3h13o28mx6wYs1ui5HFSlbiMofPBMyQB+coiD7zTXDRyo14j7JQvY0rZu5aXNmdl
kABi1J2pZkJX1vTMZINmoO+a/qs1ac4pdpeaKKip25XRVPfITk2lr5xOn7ftEKX3U2s1m95urcfW
oSGU6/8cdqCLO0ZIzdtM4Btn2aTG0M8Dioisipay+7hxr9hchwv0cv+9iTVr50Mm0duX6FPLyCxL
PhM3GQB0pIgPbj5RE0tq796b+vTDd1Pt3Y+zOUTTqgKhL0hTnK9KQkGZD53GWpowIa2/c63a3JA4
RJOOmVQPDQc7dhaoNcCyGueKBnhidUu2Zv9Kd4Kn5ZWV3victNr6zDLu2Msg6VMXRuwSQVxFG4ER
+x5lv7yKqmTOoPKQXQNM/rS/K80NmSrIPa/anszW1Q88DB78nNeuYg+K2DPRKHmm1H4ibgItBlzO
i70GzJdRMIbe3J8eGkOT1w0Dp3UqneaESk5eCHrbBl+pcei5WR7d2OG72An/1TUnVa9zp0j9ldMk
IJl9xqRl1XVGma8rNvqYC7QB7pZa42U7mkm88cy6uhjkMo9hERd8h1pjWA3llIQJp+3bRC5qUztF
fB115XLMOTeeqLkdLxqd690o/PQ5XfI5qCQNjotlZoFNiuK2TRLqNzQ7Cv1ElAFkwYxwWS9bc6Yp
zmKOzHh3nHk0SzKw961EVQ3oGJEAnbrZQUq4fo5Koo3ZVpeOth+aGI7WGbmDYo0/xFlWrzMjnWgB
BAxLJhinOGLmbpWjt3NkOp1mdxSUcw8y3ZbN4B/7LkkY5zsUj2cU5R6J++LG60TRdq4i+1rr09lk
4gR1wyUvvyyl1G9iFRmHRrPafSmn9KwQm1e2nbWfNgJocRKDR+E2JXSEFVit8yj7Qr0IwzDfxzbr
NmPql0dWbzhvYYy1WiUDIumGwNElDVqW1I9i7nS6p+wmO8p5srdNmzZ7Kdg1J6szX3LnnJ8U4xFw
r71c44Oza8rnh7kbLo2eAirm9XyDqOfz6avgfHSrS86sXTn51KwSKE5DdDHccvuAA7FlPIVS+MuG
O+UIXb24h1ZUWhgVs38Q7rkHftHiG047arNkvrZWI0WIi2qTZxegIAlaw2/DNLIle2ziPUx2RJJA
V6a/WqnMORCWLS6FX1DB3Q+tOGKHrJ6ENZQ7i1ruU2wUJkgbdgQKJGwTOWipr43RoXUxpTLzsjRG
Nk3X1C6GxG22tHz1e8Wpa2RM46srnIjLFUYJY00Q9PSQYtKijsIr/AuEqn7F4itC6VZU70Dru3jQ
KnlVaUvchym2cX+liOhHAJmAZ5C1Kpj5SVf0+1jI1sHoLiXEnFU9sQbqVyMTtH3Xl961zQniJTNa
FbQgxTdUABmhyCL3TrWpRv9OQ98GRwPnwa8yhqxx4chj1cixXZPnI5gz2yVTxtaCVqj1UC6LfcMO
Y9922V84SB7PTwIloV8vXOcCAMUsA06OjU0vGWfT+2LtpDaVx7zVi5u0Ty2QLTixDI7rmE/0vNos
kmcRhUVkyY1bMJL8FlUq/YzLQhybJl0+JFQ30Pa02HfMwSPQ6WEOo3I0VkkzLx+cJs86gT+GaBAi
FIxb16muRWvXqajuHTrid3iGD1QfYsASMBw0GTdh2YDN6m1nSsLDrOVS4nWg/JXjYDD3VUZd8TRs
tLbtr7AKTtckKi1hm03VuPKamnOXZB7sJIMXajoSGT8KVezSHdWaCov8stWcmEXek7cT2cLZKnZE
9qi8iXl5ohjXo5CrtRY5M2cyL71Pi2K8pGydDht9AB8tBfdnJGRGQWW80IMkC2+XVQzncCHk8t6P
tf7DxDF0EYGMJmt95Ik9Ma6POHUWoxvQisGocJSiv2oiTt1Bwb7B99dNN8pgij9OXcLi4ujF0c38
3jtqlumKdV0JA01csJgNrZdfWz0KLl3pzkMiY4BQZ+j7VQtOg2tQjRsrKrVdoVMd3Y0Ujq965nkX
GWNPLRgrf3ocpY5EllemcWG0rn3JjDe640hk3OamykMC0DgD+T3PZJzGMbnOsgOJrJ1UvjJoTHhe
2wy5bXTo2dGpCIOs0aPcYPQzNkFtt/OW4d+gHQlv9t2wzB33fTqrZYBi8d7sW+sGp8vsU5Cj6Wtj
wPx4b9FE628Sgx4apGnTUhcIMAszPsMynfhuwMjylqbLtOUGzaXbnATmrH7SPcVwr8ufDM0R0wrV
vYofiBdy6vUgNZtproyGExw1E0KhnUM8+WoiKhLKn5J5oXwSWyZ0AOq18/Mt3bYx0ZhAFBqt8FQE
dY4d6rEeDRcOtenFLm7ZPLnC+KYbxXsRQY9okPs6nIatMRsao5Svo6SiGpuAEZ8a+9woa1hp9RA1
zDXWbpvQRJbRSzwHSZUxY/T7pPkssq7X6d5t55Y3iLHCoZlQdFbWrM30oBWuxR9vxwRXSOLMWiCT
goR1y1/GdGXST05hCxeVoHE5kW8dfSrHAxoJ4Eg8joX2WhV1smtNWH624uETMF64L2WGYE2sR63B
5RepnW0tp03IHTGGetkPw2jcpZzE9A15YnLEEFHRG26YLftxm/RinS6tebXEHZWujFzTkknYYN5O
tnTeTJuTASLfnF4Jx+CDX2bKZbyyxKiSZpu246HtUOAewTfof2LIuXbHfj6YUcTdBqFq4xH7bQUA
J8zMJ9HZzAGyDL+RoNxtVwgtCl3OYhgCnJwLIjQ7Mv9CqXTXLvEtinWGr4YH7QAuR/soYvddW9PI
3Bv2EsOCTuqycZPO2TFMieHUAWvDQgzNS+fO6heD1m5jdpEgIZ/R4hCj+ARKkylDIlPCZZoZdTYx
oGut2cu67eMcpNlhZHaZp9P0m+5ftNU+HnW+pGV6uVScglJ9qeSqM+Nky+pGawa5f9shW8RrMmY4
mBAoX8tEyhmc2TdPWVT3r6pT8sri63mbeFnH4M9rfi0STqLq02UD0ZJuEivTXlgE6ySgHmAMQdPl
IWm9kesYssyryMjuWEZV/zKXGN3ASBHQwR+wrHNUcjLzQjTa/AuHn6CQqZ3qBzjMZDM0E3YIgOXb
VjDAdePSOzC9GT7YDUbmo1bLusKHJA+D5jRvgy+To3QUnM1YOJW5EokxPvu5KxJ2QqLDsqrrYS5a
ysUwvJTNr5o74GLa5H8CuberhOw35kxGfWSs4B9gZPpiUxatfqfKnsUq8uphbUdpFzOsSAAElqgO
gXhcZsPOctvlY3MxE9HzYUduzA9ZNPidBk15q4Zy30OpJkoTzbZmFBMhnpVaf0y4gf42OXZRXs+B
Km9nRuIq9rw+EF5efWhDa745GS1HtVaVbxTuyA/yELpdM0zDTo8iR1v3+dmF9GeF8zvb5tmN+DcP
dF3FlVbVc7+dRKvtXJilXS/+wg0h8f/8Et84J/9SVv/2EpHtG5HvtsVWTyd9by9KhHo2LT9ItN/9
Al+swF7fYyEYRb7NOq3nq2EhdHUTlIW/WD9YW8/NtP/kCHa/OII5sXIPlxENzuAkO+KeXOYHmlbc
unM/HhWOy5Rd2tSeYBjELtaFdWvXjdwvsWfcgAhWB8tV7YWWWd6eZ8bOgsIqJs7mVkbRodCrF3M2
5U20ZK6ztpx+ZpRLzLqGkC1XYoRr348ukNGfPw/rbDL+B4Oz+8V87BedbwuB/uT5RcRw17RcIgJG
6UEUFkv8qY14DDBJRapYc8PJdpZfT2FRYF0gH0pv10s7cF6dkr7+xdzbe1wKhye/byZmeBmGFuBe
cOkT3iTzZdQ871JGaX7nKpYiOqbybZJapROwIBZv3oKitEZqTq7KqZfvUuXFTT/gaQDrcX8oWPru
8/vigZ7sUjWjB19nWYt2DUxtvDR+Fz0TaNFoP5iTv7Hvfu0IibR6sh24UD50a/pg6yzf01bDGjHb
gMsVwU8/PI3fvdCX2AQiLPh8SqH2VuQOIdN8bW3PXbFJXGu6qq08/n+LAnG+piPERTVMGtkfpann
2waw/1a38upWWOwrYnDiUFRme/fnZ/L8l/7DI/m1GIMimdFr7LnfV8BChFef8//nnqIBn0N7yQHE
gV7980t98zA45//9b8tRTO88J6ms2ydtRf9fEg/9Daqw/uiJNH/482v8Fbf4T7/Pl1Wpmf0iE0jc
+8bn5uTlbLBDr73Mnu5vjFngy2hykEWu5UdrEgb4dZSEVcWRThB/trcNkd9QaY4OZk3cIrgNrJLU
SEJM29luzgj/+eEH/WYtcL4sbSOECUOmzN5LADZah71FfZiiLPSg1UoaWKNsXvtexQXZ6c5DMrvz
GLBW/gHBGvH9h5/in7Mxra+9GGXmWmlGuN/eq7R82HZY78qgNdPpUGe9VWBaH7UbTbetR1mcYTq7
jfUHYHP9gaO19z7CPO7AF0jb8ZSgQ7GtzR60X+/mUAhdPQ0adZgrQijm+z//xN89RF9WlGwp23qw
E3aEUlERfYYF7wQnAUi1LvrpXfkmV8P+Ej/FmDnx5japkJE75yAp5ztb3MuDWbTZRSFL+eyDUy8g
rrX/hN0xusoHNA0tLpewgY28Jy8aODzObNChqQIVWyKbwbwo0maXOeAfPzxF37wbX3s7sroix8zh
2+sQcHIgr/ek0pa1acYx+Of3+5tFz/6yGCV6XhGUNvB9Grk/ZpnpniBf1GstzilbtKn+sDd+95uc
X/9viwO8CkfGKe/3OAYUUG+5PEXWkuY8cXP2w3nou9/l/Np/ew14S+iFjHdr8OOdC/a69gwLA+fQ
Mb8cfipi++7hOZ/G/vYqoylNv+o7VlRDM2d833gXVd3Km2SGs8wr62wSBDIoEryNPzyx33yN7S+r
Hon3VhOXfb/PjEm7dxnIcdUjS4IqLwp748wwX21jYIRqyNG49LSeMfOfn4/vflvzP/+2flFgcYyT
fk+MBtNoS2SI/K5iRNLOknWTuCRxj1kK1U1SBW+Ff35Z4/z3/8M6b389SoFyWoz8gSaJhJp9Sx77
YkbcRi9nYNB2It85bdoeoyFjikYVM6aQqt7mZclZaGjUT7G/3yX/2F8WpFyCLnXQoHsvHayj02Uu
00DXMLKVk7o5GlBZrCXqc1Ca0Kuc9goQcCgG/adjyXdheeLLasWtkXFumQ57XDTmkxehlaxRYmDR
Da3FmE6A99Fvhfik6BdblTKK6ZERkpGHmV+BYWQj9xuDmC2Mqh0n+B+ejG9OFv+lmcTSdX8gCHaf
s3U+Rd0o1wuOFeq3B30torTFoui3P3y1v/kCfG0q0as0qdPcWPaZ1MSx9k0rMOCtD3Yan0vyALFU
lMgN9e1olXBaP6yOfzUd/MNj+LVoJOs7aOvB4a8fkafrrlMnDvnFnUndbhC7jT0EFVxdWNSDu7PS
nkyGevFebfwLF0Bv5TbKjGjNploedGY9tzl2qFCHin+Jx9Kg9WPKD4UifWVhDumGkCv545Qm0+PM
1ODxfPLlEuva1VWpVcv1tLhViI0y2gK1ydOs4hIcuo0iktudEZoB17WD5/tgjb19yvLI3/zwdfxm
GRBfltZKw98pBsqimyEqP6IYNabQTZPeVm2xKYEmI+jVBnMNa6OA/Up785ewZIrVFhnTVC54qLJs
b+vDOzJ7IVthKgnMCfxa1196Q6kftplvtoBzme7fF+eoMPH2sP/u9cq4ySbvgQCJTW2JtQIX+uHB
/2YrE18W426IugmVEmvJlLu7RXXGJbxSsXfPw6k/v9/fvcSXVTde3MSpvc7YgRKqjefqzQaXBS6l
Xg0/vFPfvcSXBZbFmnihqiUfRfbT1u/SISSM1d+0cfEfpXz/rT7n+6rgP/96/nc+GHu0+FXVv/3r
f/pv/x9VPvO4/Z/22/9S+Py/8ve38j/3PfPn/73t2TT+RXc8ICfbdg3T888hVeOvTv3P/3GugUZh
Mn0mT4ii56fqP8qehfkvmEMcaAbfIZTwr3Su/yh7ts4V0Z5lu5Zv8E9h/re6nr+MYVzTIItH1x3H
0k3DtYyv2Yh4dCeYQMJdrDw5miL9BQtwkc/eaWFYbkoXZri41vQRAh0LoIrw3uN1iJruYkiddyU6
n1PBRebEN0KXJUaQCKMkKRB++jhaznOZ52YArtMEalp+CNk2/L+GRf93jean93XP04VwTJNfQ3yt
kiFuZgKEy5OAUA+sYdZF7S/xysXlnc10wFqneGQtHrmWknUAEN2mRFoBb6IQ/dLmnCH9IIkfsss1
k6Wrpo9v8F6FpT7+Ij9zF81ukMmFfKQYyyySHdFOjjAC2clH8sHEQbkRRs8YDVBlCEzemgDbBz8b
QM0gQdfwdB8Jw9Vt17jVajbcy1l3Tuge78JwgYvgOVa1FPjxB2AxlavXBIU+0Ai9Z5HV0hWeB9QJ
jkPAHppHF2wub0HSqtCXtkeCV7mtoFwD1ThnMuWafJH6bO3y1l2WfTYGTsl+xE+GoEM7godhNkJF
1I1qnxF4QqH8CCXp1696dVFwN9qwt3DacvWanwqCk7nE5Rzz3pBisXCmqE5YL5JQ1rEKI1eZgfZu
SmiKoS873lRtTd416DyXyFCLozuRV5f53Na3VVmdSKO+ZQVd1zo576gMHYxrRoCRJKXvXEyRJTCY
s91YHKzaO4Rx0CKbkp7CSg+DGeUhtC7hL72xrcrolHdGR0Cnd06MZ1apGj6XDl8mMvuKGUuMsQxT
KGFoU7NxzJc6qs6JDVnJ9L+CO5s5rcmNby+3CnqfbKgSu9/sHqOG0K5UEsJz/v+gM3aCW2jrEL82
aMtOtoTCxNYpwhsi7e4m6+01D+dOdd07+zsBJANpY+SJQRZBHDpwDyjFj7roP1U3wTPHWBVjg9KM
viG1TLv3EHUxVz0Rz7uk2t6MeIqgmeF3mCUGbKheGDldemR/50TwDgEfB/FgS1xwlQwcr3jW5HTO
Sr6pG5JA4oU2T2Dd1fim6e6n0VrBmEYfpTW+pb5/SwTBiuSjp4JIxPOz1WrvIvav8q57ionnzIYD
ItE5cyV9mvEtTFHy6GqDu1JTxDOp9GMlskODkz/PopkfAUWtwy+DdafHRVwcwU23XmxcmYVxa02G
5MPhXK4Z1/1kH5GhHs3am3hZq1+RaHk5qeFCpfVrZHVDYDnidz03p9ScyUhprftkeXJ8JNGuJkLe
SgDr9PJIFsKb3SYXMwETmu3QDpbD9ah8B6F7ETn+BYgeMRTnYqHfCSo2ISekbJz/mrK9gfooGLmE
Y427qh9fNUaymMtIhJu1AZcRCCms0ePkFcehzm5qdnhIncCc9TvwnBZU93qMr7SxZMGDoCxa9IV4
6sLZtZlHNScPAsiawGMHpNFgMsAgc5jTwTqTKVV0tGt59Mfytorip7xCwugLcpbMAfsZ8xnSQp6B
vhUarTOsCpL2VoZzobsokhTq5CtnsIFvRhxnZn/SlvHBkzwHjvIYcc+/nQTTXg9Dmnjmm2rJ/60l
T8hYP+qJv6X3aiCwDg/KFMLGHhmr3OgjnM1SlURdpJtsKE+emePzJDLKxKBKuAhPpik7Cy6ChpUq
OonSPAxzEa3izipWlc8Qrp+hJ6Mn3CLHHi6DkmqgeIU7C23xdzlvRpTcWeD9zsbsBrmTwApWFTXP
1wh7B7j/d7p0D3h37+28sc9+Tr7Q6Tm066kpzZdFWvx4AhxDZssaLq9a1Yng6JwWxNd6LauZe0wc
p1mj/fGuI8FxIX6qLbchY3HfLR4uQ7Dc0DaTbdk6b56Mn6VI4UcT86GpiRzLQCQI+boetQI0xSnR
mMFG+2V+qy39kpH7xq5IhAHDdrDqOcr/4N3hibeO7cAcoOmIWbIKpOmErp0oSdDD9HyH5Rfvoht1
IQJKzdTR+fRSBv12izEY9H01QHeQbm4u6xwMLO+a+jbVbkn+F3vN6gNTT1UwaexZbu++auVwPxSd
RWKScWNZBAKq8lYREnLWCBxETIPqFe0wteJDadeRrcIUyxGRVVSK54dBVDcVMSY4I/t1Msc96at2
tdaH6ByW4aA9R4tYj6a50U3sU077G+zqrczQZFWJI5g9coW98imP/XtuRYQXFSX0g7YcGzV/Mmjm
4FAVgi1TIMnk9oHv5ZsLWbyvU4LRSvLEWoT6DRHMaPcdppalyvwgrYmQKjTAvUsOoXxUn9bIcpJh
HInchzoriH+bFADylFZrMqGI48Sziq5JPb3nHoGhCZBmMIGVgcIhe7jLnG4ze+S7lQpXFH0xgZMk
7k5i89Q1LSTkZJTuBoWO00g5vMbDVSY2tm22K2HVFvd68hOqAWQcMWCFhXgmBsuDHmT6RzwP/nm/
WyfLENIq8UJMD894Q/hejYtTLOUnZMBF0TT3sItkBnjEDg7mjSzTK8sMcfJ0OzWPvzTfKXHb9QHq
UL0q9WYMSpukJCKEFI31jfWWWaMPw10/aNHeKvvfycSwbO7VS125H705XpK++Op28WftDSR9GXvM
Je+LJdpN3PLNXar2ZeSRDEZ701T2gViV1aC7V0KfT6PbXvbWgINDYiLDfBvy2pDzboiZKVlVBpgr
Rcfd2tet3xZ5TEF148vROoxL9pZYDblzFT8rLvpnAVezSiEsWQrsk4wq7uVwyjiLbIxoqMMyd3aN
yvSgatCFF+HetpzpQr0UXShG78VQ7TWD5DwALiEfgZAJzy1Iqp+Lcl35+k3P+KdSGqwZkH5u+9q2
Yl7oeuTseU4V2FLb1Y3YOLH5kBik6VtTvylFvxkif7iZs+6mt+xTv/gXZ54Kk+3nYLWfYxPfnHmm
Ep4IkqS4pWr7GYjiwehx5Knx1u8xT2Q6uWdN/DTg5+ObDc5Zn/88Oa2Trjdh3BNPY5okh4phXFdT
r6DNF6LLx/7eFelvZo+bxsL178B1rMGV7ttnVxZ8lwj2Wkm7d9iBSK50BnlSIPGz3gXIt/6qqGq1
Jrj4mA9EdmcODgPnjaecfFdff6Dc/De5CiqY6xakS9uYoyLKqa8+i9hqANggxOym3vYu3mizmz/r
prlsDUKiyvmuqTm7zi7pMXOLv6QAMgGJBj4a04euIRTVHmfcL4QZOnZXB+aD20Fs2BEH+9wbt3Ey
PeRV+8YBB0ZQ9iFxJktA0dvZ4lCTdRLvSmf63Z5dUCUQ8xgvMK4aWfCiBW2JtCaYzoaVZWqLTRYT
MwUTJFZWI7dKpsXKLsmpKjvzw7fO5eA9WAaxaLSt13fSKJ4J3LWCdiJPVGR5IO1s3Vu6d0yNKQsW
3BjrRMOwBZEfpLY4tr4LIz552sYG92b6ENpnCYHrrhtMZ38uYSuktcxrLbUwGXseQp8mdwz4YGYK
DQ1J04NJ2Xc4a054ZQgwUC8kx3ek18snVuFnrdCf7BlyQsk69BZJAESmlYFzbed5R6zGtE/y54LQ
vFRYnxPARFxF8mzP0VikvZ1hMUqc4HUC2duXrQcdV5oi4N4PdTXt49Q/1UaYdNmOWMA7q0pfM/xj
YBvvpdnrAQzwp3Bj0uNmCLxG6Lu8GE2ayXk3BLEAUbqW0fg7querOXLvW3Zk0EFSYTj2rh3OnaED
JaydIw01epYJjt0MdczraHdOnTW70fNv9IkzFadYUmqJHHMi/5cU1T0rXdiUXDpwBhDjJjEbRF6n
89YeDcl9J/OVTmxXfcqmKWQm/OQA8a9wGa0g5Y5WxnVjKJr3vNe7f79FSnKlUveicEmoxJn2CroJ
y9YNT7DFXpAbxbZIJb7ZKv+lnRMNbe33OLnMHK+cvDKCtDDwWBGdl5DstPJzP+hr+z5eGo5UjRHo
+H3Xrb28kalDkqUh3yadOCBfvAtT7YVM9WBWhIe+ZE8URsqg7tXBVqXiBDTcmYPxYUz9my5GPiZ1
x3XiMlPdnRJlE+Tzh5LO51BzqpxIyQsXR1w7pjTWysO9PRLVTfQaM8v+wQfIwrzMuspa2VEukkcv
Qqp+NRfmU8TI2GwSfErTjYhWSseQruxjYeUGa4pzURr3XrQE7tD/ksD90If8JQbDxth1P2sySHDG
Wi2+DQAZ2xEoK5YK+9p7z0RtYZTrGRUn5vXivFYELwRL3dDUW3oc7ZLsQN/YXdeVOwPfdIJpmy+g
YP3xhzywnVNZFW++mdqrpslxYLjHMUtPDfHOI9BNyOs33GXxB2AuM0fxQdsw/tchvTIKtU9T+0ia
8H4oqTQ5f/SShxSCCQQ+M5qDK+rT0iwPIrcukzx5h8A64bXenX+YfGqePMe/rP83d2fSGzmSbem/
0nh7JmgkjTQu3sadTp8kuVyztCFCCgXneeav74+R+aqrqlFANfB60b1IIRShlOR00uzaved8BxBu
PD3hvwKYZRZvY1aF3kyLmUI93+AFei5SRXFr51hoe/kT//ZW9pwOXVNccDr+xCOAqVg4LzGPnhZn
t33p/AAK0PpdLXb0WoCyhMXBhYh5yspfZag0TLxGeewHtHPWizVX2ZYA7hMKhzc0nbsm52rm0eSP
9IKpgV+1DOLeVH5jTCTrILhLWC2PQR2YRKyB3xgc0GA0xzeOo85T1/+kfVjRSahyL6rvsWMvOBBe
pyr5msbBJsCVSQb3gd9AuqSeSPwOCcemjRp6qYnnguXve/UQCROISrBjpZk3Mw5ONOnkpWM14IVJ
amenfonMK30O5VXk/aEURVnOk78lyQIs4hiMiBc/B75KDjCUDPthwtLjB5qkHbugLEMUug1zNNMz
qGQ0KnaNX9igkiMaw4qSi+gcRiAKPHLItDiNlyvaLx7sVWRuLAFng/lxBsHBXxab3ByoON0QrgKt
bxs7SK3i5xgFqkvMYQvCwsiyR1np1YHCu72VBWy8rk+A9zq02JGPBy9sEK8Np69zbK9HyWqIb6Z6
9sKQh8fJk+E9DQBCj7RPznPCJlja1MpL8q7c/dxkjyqqCO+oz4xAfjSpetdiTnrOoE6GnrMFZbjO
uxB9XPBWd/m7Gxe8lrGOtvD7TtFsImdANBvZ5Y8sLvfJUgaUU3jUJY8JfWYcMXrybefDlSP5PVxE
r8a2xgVM3orIMZAT1vhdzWO58klBMNCK6RFrjj3jmjW4qdQfh6ywKZCyu6EDmdD29Ju0InnmIAQ2
OALorIegS7mYKBnlro2eQ9cNoKbAFtLg9/BQ70lBf65BKce1zhs9xnIrDR3pStxueru6jdHrYKTx
q8batlFxhb59mCv3RdecQx8zMFAAVPNXVfVEmsTnxsxvkEn/XBbcB0uG2xvN6jHRStSN9ocZBrit
iuZkjG7iz9ElK62CMCrrEKs6uSH8Lb5HhoXfSzokIxjjHqO5PIJZ7/jVtAG8V70RVgnvOJ+rLR3J
j84aX6IghAmVG98mqyCdoGPWNJbnOjVZYc3PJn3lq1/idH7DcHgAdPHhsMZvSEz0QXQdloQSaKpW
1bFlHZseXL1RL347cIQpA8imogirHelvxyzEo+l0botdB4D9fLYk7uSipHRuIutOBNq3BfNxb+oN
qAx+1QCVOu2PHt+yrNhaMUtxLntmAsR7n886Xkn5KtzaovfXXtwyf4tsYsqL2Jui3NmtAHTlfqnO
pg8n4tDXlhaRewVrQIaPKwtlvQR3SSKvTQ9aLCn77ZJ0Gqej2gvCyvKaxrl18W+azcgb0HEUBsUF
bp7fjSDS44y4LUfHTsMVZjPxgqiFCZ7bVvuiUpTXencJxvYi4/TKBKPesEjjXjU/w2C1QaDk1qFS
RXZLjVDGXoNGfRPo0WtHP84duU9xUI/bhdPKdnHsh3Smv1tbuMXGoDy3Qgu24AHA2IRv+ayouIVR
bok0PcI+yjc8w29LyftEMYInmpeAy9iqAf4g8r8WdnxtaafWXBVr0C5N2t0nWW9snJQFxcnhOC2T
+ZKFnO6bgRInDMqb3pHHcIF+bY8vQ9T62NiPQ9JdGGa8tUv4ozNYSjL3yYZ/YRrjSx1Pbykwx5if
6GV58q0bll9ZxjPOuHOEJ9kdAIiWplfQEaRSDMNNP6UAiZtbkyMMRLQDYv5yEy/GURtBnJTyoXGR
ZDvWa59c5lZEnqH3u06hpxL6+GW33R7X2dU1iYdJ6P7R49rh8r9x0VqXljpUiHFWVyedDJwdtW2I
4++frTlTs3Ja8m3m0Hgxczb2UtxrFduMZpukU7hrbprznFpw6RdfRuPB6vUnWrGw112IAWFf3DkF
e5KsvWqAXgVs9hTpuI8SEAm8FOowcKukGz2maICqZn6SsX7nZqR9in4lfHVPyfiuN6+ztjzNS/Tt
JqudZEJcHYdeoSYQlq7wU5exQGFq3Mb0N1K7sDyDxoxpxOcKh1sRLU9wKRSc0Y4IgMLgeQicaKdB
jh+d1PIyB5ogk4PtFIeEBjMO2ejt9JYRsstsofbSiWslfyWFPOGzM3a6q9HQ1e5rTfLYNDrWgIz4
lVweQc7FHqkhlARZ5pGO0MC/b+CGpf1XgxaNUWWwhXbwFJMOs7VXEEFSBZxa6LCD+eBpnCTtPEDG
ZY+clNAyZT9WC++3ZZFFMcomwXBpbudsgLhlosYmV033Qpfcn7mmwdyOma9bPF7liEOGMS0Nl+lV
t9HLjhOtttlI7gAKhDfKWfymt0IEZ+oe/wr+2cS+m3Se/tP6mBn6ixFYx9ZqbpacbAmHZsk2gpOX
gXWoaZnoVrdXMcwRt70xsulN2TEJE5eYo29rX+0En1vojvtW9cRIWpHhL+ExtxL9TkXWcx9GIy36
8puGOK5Z3r214xKQ0zR76wqRl/09Mw2pryqx1jyuK4bu1oC3Um2fJPxoHJYwYghPEXFyhb2CIrsy
7U22OIx57wKbp0uF7lWjicDzC4RzLNBzi/nI5nw267wgJmJdzAqYXWYIvwX3xobej51Qk2rZ51QU
dJIA2IiRpdhJKob9A8EKz0PP8m7jsNDn9kJy1qbOFR7D6MroZtM3DC5q7um01dF78+MSebcU0dVe
AGZFC1WqYfLudOQ20B01tMHyAjm9DW5MCoCjrSA7fzCGt9mxt8FYXjr6G2NEPEQLKYLkBopn9B9b
9LiOF9M1ir97q72J9NbvKfx5qLps04zcKtMUnReemtI1j8KY35oiPCPCpJUUnrNwLdvtvWuZ+qly
swPeu/esCTpodTiu4kJ+JOjp+cZ9zK0H7LJ/04uJFvZ4qDW+Yk4wHI54/SasH5H2lIjoil7OF0Qj
jO74YlcFlE990NliOOLFAYMH/BF2wtzdvq3wh8iaxYIfGBb1Yz48FYv1OU7jASisV80kMhjyM9Dl
p8j0j4G8R4Q2l7C4YBR+c4Z3W5P309AeLN35YKYFXiJhq3LXFpDtRNco8xrL3YkkJeaACijowRDb
/ND1TgpZ3sYu+w4aFvCCI3yhipeeJ4I9hQVJAGvaiCzchanrj8b4hu7/W8ep3FLwb4s0uoIN2osp
vGba+GIa7Q1DlKPA66iNIH40uogay1+QLLgs9L9+O3zPOjzySe3wCdPwc+C7EN3A4C6S5ib1h3Tl
YGB09sHe4d9Lfmk2vCepc+/aK5xuUBNnb4ksMjyI0I72ccL7HBf2qYSnEhZsvcm6knLKBDQkzGcr
oB2ZJPuo0j+QPkCxkvnXnPK0FryhDuXKBJXRyZ7LgNCO+jqrda9NqALsOeP8LqM9uVJfgRsf9ITv
jpLlBDEVpky2vNkxRokevhRBezmLXAEeUN4XgnnERPPTxfnqWgr7i+Fr6H+2ar0pB2fF/8whbmYD
Fj6fDKlJ+Ep365bko7TztxssH3nPxRsWixaymE9FjPySpipF+MNig8/tiJyxWs3eDNE3gBdf2CaD
HBOhdP3ScTu222BJP9m3bvEc3a3vzIA7zm3rS5FMD2yP0nx3EDDVS0OaQHSTg1VM3X5X9TxDGnb0
cNgN3L+lzRSmmL/SefFwV3+Lanlyi/aFdJnbqrc/g4BbLWzthw6s7o5U2c+msxCbk9ahy0eMLrdt
0Fy05Z3kj51hWg+EQLwCXcfv3t5ocjw4YBM3cIAPfT+/jCL+6iDsyZ5+vmOHt6Ak0iMccRh8ZXkP
ffSsB/1IQlI48WQUfq/XJ7viojpTRr3D9rodKr9eY5ZTUz1BK77Bpcg1NyD/lQUYXRYCy0i6Ax23
ayTbT4JEBP3V6Bsd30ujy4cQ7WjOHQ3N4zZlHK0P45E2xXBcL40dtjeq5sapl+FF5z0C0pnfJ0P4
kEXMlkxZPjVDtRWa/lTEwdqO0J+cst/1hfiw8SAOmrHvsbaWM7/U5HDt1lUoSeN3uvBY6oNoK8BX
bqKZmAQwCxuc/U+TULccHb7j3oQbKx8YJsIVTa42ayXzbX5V12QC0zybyn1Y8DfEUVYSQTC+uEy5
Qo6IA4lDyJU2hs5IYV0E5sw4uvKplHDhA5v2gHFsk2redjq0SE0ansq7S1OMb+tCkUiKvsScnwo7
fArqg2ijK8yMTdX1v2K+cxsQd94n1sP6yrJF/1gm+dlmxr7pUt/O2wuvhOMKz5wrh8MEO4VzeHeR
DNM9ePIfDZGek2TETj4VCS+AsshXX7QDhcEDPgM/kj802v5yiq+yTa4chp8cqZ1mRf8nHF9odnlz
/dkiPmNGYD2Yofzsmrz0TMGBTocPPgwvWPOolGrpemPZY/81j3XNTYtLm/Y7kITpZb3CfcsVZbzA
RrVNOYCnE0889TZT+SgEMV4GXgrmeylLuHL57RCqBV9i2fkAONxdYnktwnVvyN03+NT1HblTsCcI
2o5V6OkJCVSz0fst8/qV1tDeioRdA+w9xVfREu8V1Ben+FMS9d+t9LmNv0DalL+6/1/0QKs94V8L
gjbkF48/ih+IgGBVdvPx5yr3+ZskyP0DXb4lXLiqQC5pOf2dJMh1HYiRtmOiCdIl//KXJgjS7x80
jAxDOdLFBmqvWp6/REGaYf/hMg0G4GRRipFlbP3Hb6lV+F3e/ymYaf/p8/9R9Pl9GRdd+5//Yf6T
10IJKR3HVaZpWI6pkyb9T1IxNsixT/q8orqCIb3V+nGhkEmIb3wn9Nscmd7NtU0p6zLuUvcDiyq5
ScqMcOEbDcztvuv19M401SSOshdR4JVJINTZsjEKni2aUVC6+1Kkz4rZIfpOLTCHg1MnjXFm789/
rXV39MrAiTCfyOnoB2YxiXMmLlZyN8mg2WpVOzy5VS8dBJqqIbMPm66i1k2WGA5JwUozKuIf6f+Q
mrUlDgwiqKUYifrjwOQSSkkeSsr6yGnZQuPyOnPNSVShX1jsFitkbqrcgFSvHqB/uqPLm0++zjSB
fT2sh58DxoivvlbaW6NbbgsiCBUkYlg0Lm+mwuwO/QN0825hywp2FYxLsY+LJsUUBkz6NiHNLd1G
ZsZ5UCiyjrw0KiLG8uAhlp1WIzXcDvBbMPcmafJIR1aL95ahS4e4EEyRdG3XVDCutHoZ4c+Nr6XO
pidRbUEQBGIB66N1GfqlVTWTnsf5/d0d4hpCVqIxUseZVrYoMwhs+FAkCGQ/yKBrs5tRDmH1Y1Rt
1p7Ac6jim+GSPU5bU/U1LFK+fz2/pO44Q9dyl2TOngplpcNxiohQ3tBoNINjDna8mn2zr5PB10mi
se4rYY3iPbdojr2PYnJpMBchLfBilCI65IhYp8OMSse5BIA1OAenEBG7l4ws2S9dBTSk3d420BgQ
TAFnRdbRC6thdwgm/D+cYMGxcGKD0LaVTjP2npsvI+9mCZb+Nu3Y0vc9FCVfYrciZ8GiraMiJ3wN
W8v+qTlL/g1wBoYvbwQKA15wSaDW0DLXsjUjpplEut6dYaWJswWcVwraAGRlbhVWYhpIbQ0ErrKc
6smSYd7e2pNgr0HNHhLfIepO3emZsHrYCVanfIVT9UkPh9l9m2oxWI8w10gmdl2tnF9zy9KGtdNk
58AJFwE23S5MJbZjMs2N7xiRGvaYV6P81Ju2VC/4QwIK+brI8jMhrtFbAWzK+UJYI6NTGea0FDMp
lumYN3WPjCYP52/6eWAtGUtgywhIKuSscSjysal+JURlJXetZZbSM1xgwUeTznUJlWmWz8sM5mlT
sm390NCrvGO20Nvd0s8kaG9l13X6z1mKKoMoPLXJDeScpiHFlGXssEoN23M+tm2+p9eTIZFq+hJV
Wl11I+mzOFvN/WwPdDoJ9uiGC6HBxfhoL8hWDzWFanxuBxRHB+UkTsPT1s4gQZMgqMxdlEu1HHs3
iIYPK2PhOupmpc08/9kiUVmU7U93qKLsK5ddrt872BY56ThNQZUzdGGNqWAehuRU8N2Wd63JUfNv
ZAzuBcIT5m7MPlZKmUaZrN6xPpHPtEkIBKOhYIVarl1hUTBXwbsaXy0kEv2BY2P1gY9gzMn5LKAa
duDYDBqFpK16PPc56sI0Rg+OolvhtRqNXGXHDBRs680lmi7fIUrBpiuY1MXOJYEwOOltzIihxy1L
+34cq2pHbi/5O+TpRjAozGZ4dAtcX/dDWtJwcbqJhl9LE7317UCHlh2jU3218fsrurelEexHxh7a
DUdqy+Va8cCiMsEJuXX1cgY52815dMjUHEC0cVST7QAKAjDrkUv0fg/dYvnRgkgKgMY45VAHXw6w
0sTxGtMgf0odpqXS1Pwox2G2xE64AK4IcwQCC1/eInCzeRAkdPbPRZxpzQ0ahpG4L7SWvALRNG+B
BqFgi0vJzHeiLWnGLxq4PtAmK10qrkK0bo6e9SGcYbiPm9xQ2kM2OtNjBoiRNZAqN0YnH6cRhbJp
hNtR2FV+G7XNbNOtd6Z3hpKEjcUakpsbbEryVW+F9aRbYXXVmoB0vswIa/ckBLMReisFJNaZKcJC
hliecvisGUmDNNDoNdUpS+uB99FyfE5gMXCftmZ135shVq5dPzos3G0w4xAYEWFHt+OSlfbOrmEJ
/+ld+O+uyf4fUl8bNiacf11u7Si2Ooi+f19u/f5f/pRgm8YfTNb5C0otXQhnLXf+lGCb+h887AJG
oWWR2byqqf9WbxnyD77SlgBQ0G5btsIZ8bd6y/nDFA4B5rZwpFzNP/8n9Zb8Jxm2EsrgP4eqzzD4
rqAq/9HE4IxyQS2oa5u2VcCIwoUzGsr/yEeP/JobU3eawobULGvixpz6q26z6VTpPOyCJL6zHZmh
A2WQa2V67tVTnp6bRF2yxor2FqiZg4LmGMDg9KXWfJL3Epw1rGNdXUenOX5spKadCPE1z91lDjHT
60iJvXCkUjMW5r6tNh2DFZfW1jyJglMpsTUfpXan9wttzyW3buDkSS8YwGy4JD7YZSEPUfYwI3o+
a7NTQOehM0LW2hEK2FXazm3QLrOv9xBX4u2i2stEKti2DZsNPuUfIip32RYbGsjxJXhZKNYQzk13
dNEAYMUoJqbC8IKo9FJBpks/DunJIr1ss5gFWPtyRztebazRgMJi/ZhS0E4G5pRdY2bz6feHdoBW
QtFD7PXQMhkA2TQMRJWWXbnGdLWoajryqNyEHEg72COdH7fxSLIwNcuxKBpnP0Vuf3L1pj8ZbLyb
lum6pxLqNxGNw9EUJdqQFK9xOTO/JpCxPUAq1LYzNPWbaqHDlNgr3FCQj2OK60DLSm9JBYqo/Wod
BnT2lQkR3ZhxsBeirmCbts4JXCmTAtcwPDcCBkR0bbYL2qS4EODGGoP0YEv8X3oE7EZj2iGMkGTK
igl7QkN3ytRd5Tbk4kkXFHLXbZnJi5uOKsEwUlIHx+apr0S9FxIQMKrydEc+d3lbrB+mMX00F8JX
KobJzAppdzTdd4awe1M5T7OxJpQ4ZbZ3QEJyFlcxRepxTghcCaCBXhUIptYB/MQlvWXQBxhdF1xM
RtRJlGZH2ckZqIVReKLgEpqmfi0DgD6CzrzdlSBXgB6AmhGAlHYtiGGYfy7DpTF7j2NyKovERko2
AzHECx7AV7ftqn9UvH1QajbEbnh9rE/+QtT9hmbLfOsY2aGLs+/Ibeo3MWAbSCr1nLi5fZLp1L6A
KtkBy7bfQ3pNHD5Cv3Ecw7eVqKCP5A+um4M8REQ6SPlFENPtHNjqxnBp2FaIMZFEGzhf86nZGS4T
C+6cXJQPJN9wu9sdnAHk/17TmXdtC0k2jIDXWuNeA1v9NBStn0WJ2o/JfZqWLUi/aXhHj77Phm65
ixyBLG96NDUqTHJtfwp9eh6A6kayIQHkN3M+PpWzTuMdc9xmduXrtIzKo0aaMRJAr3N7ptttKrdR
h5FQt7yQX9DrzBYZd8E8B8EdxrSuudhJ7BxH0zxJqKpbLQLhYiIn5PSTbAvHHjmmgLdoHMv8MSA3
NFOSXQq6/RsLHGs4t84BJe2brjvBAXD+Iad9uJ9S4ZN0ep83YKq1Mr+nV9SukWOil4AQaJj5tSKS
fTKvC2rI27h4bqwEO/pAzuJgxs3BTezveSjNjWYT5wsgbRMrl2YNk1YPLMALlMQvTGnNjjYObUU5
lqiJyl/xgsohxtXxsh1J62IGtR7IcgcOjwuA2VXEpS8fApc7JJ6R8HAEzWHrJPew68+WLmnrrKpT
57Wcp71RY00NxtF4JIGG9vcYvI1lCYeqMki9k8WD6TAGy6T1SujJhshmSOiEeu0dgRq711R4iMAl
eA21aqTqX4abGRfcWNgSwsyzWxUc+MmbmZOr1xFJQUpn/2pmAZg9HAYmTwuz1qU76qp4GiHIOUgS
bzIXbFQ+B2dB53NrBQbxYHMDIEFvySRhxRnZGKQZH5Ik7fxscBHBVOQ6KQFGF00ldAKTaD/x6kDX
PyXtfV7OLrokvPm9GR501bhemIAKzcXGLlrolXmP2lb1j4MiXdjWllvhKmiguvDmDgxylJLRXpFt
UZXEA82zOfnmrFjbHKA9S7QbbEA57lBGvo7SRxudcl0tEg/qdew5tfGOaEbtlGwfeQx+LQwhXejs
FwDPJEuDtLJqo7yZZ2RgWZOh1bQjTwjsrgtmNGR9fu4vdioOSRB/Rrk7MFlX+XYNBAY+W2+b/ERZ
q4DMNMbO5JC7rRbGnDNMDlVx3FQZk8zaEn5JwnfECeGil/A2E0ZUTN3mCIt5t2EIk5+TbpUnJVbq
d2v5TBahV0uk15YVvzGeaj1CwfTDOAJzyTElGgVxfTUyvF3K4v9YqdrBotBdWqf38wm9MnkLLtoz
TIaQKtFSEQcP+LwmtLdsyCemmEGMyga1CyI/KhzOB9pXJBbpgwwfr78/QKLduMTmSHzjoOiJ8Fvb
2NYkImCE0w3QqfBgZurKiIgigmSMTdg4zNNDAa5rfNYJWiKx+JaHy7iBBEotPw5XqUieLoIhO2rg
MWGMhtxqvypWx02PNdJPS/EjhQzvZNVlUAEnP9HSNnA+LZ3ttnLNN6QPkc8Zo/YKlEtIuvr2FGW2
60EunDdi8uPFfsspJHwA4w2QWMroEUWYK+30mFAVmS4jC60uQ88lpEIi/EWKWLfNaYGo2MYoDuwW
wlmP8uRkEx70f6e0/vfanf/yq9ZK/2+eSTp3f1X+q+/wHz5Zg3C6+dp/N/PDd4t987+afOtX/rv/
+FeL8mmuvv/zP77KvujW7xbGZfEP5bRJafyvK/An4Fb/25f/WX2LPxQGQ0Vfk+aGVCuz6s/iW9P/
EPQXDYIBDappCPkrluOvdqcQ1OyKXqjL4UqnV8o//VV9238IAVfIxQTrSKVLCDf/9br/jWancK3V
W/v3NkLXwYhMqJFlIy61dH01zP4d36FtUlGZtBzXKW/0MNARBI3KNFhrOAqnpQa/ZSHdHK8dvm4X
uuoCHVUYjun1ogbtFmGBGqKU/qUWYizL0FivOMMLqKTsrkuJwx0H82J2Nh0hlRb7VqTmpVzM1wj3
0D4GOOy1OdEG4TzoR6HTaR2Es0+DjFBbFrbTmCKHMCvQ7klV+wCj/cZiL2wasqxrIz6RQwzaJyMM
KsKn0JvtruDX8Vkq021RyuMwRzcuwPkd2q4HzarQZMcIIwLG23lw3+Nn2vcgJdHRJh+2QpymShex
UaMT90lzcgLjfyDd86gq51f+khCltI1vpx6RNwWM3PUwfjcFYn3Tki+GMZHB0WX7RRlU8Gh4ax1e
ogWrMyG/FFfYDr3vQKAgEiWSUbLyYIfgj1Uyy90Sjg/1cjFLTGJpFHdea8c/NVWfP6SWfibmmnxZ
y2btCL+Zbk5swVSg4ErQY6v61I5oPkmQCs4Rw2WvL9wfkPBvS1TIZegeh3y5H+ea5JhfUeJ6dhz7
k6s/9sJ+GdT8NhfFQeFlUnoI8m6uTjOyRKjUjGSifkUYqxep0fjGXnMtKKib4nnR8mewsPcOia51
hxWyjfNxO6fmuCWs78vF9OkyxJ2XC9ENhx4htQeHp92BfjpExi6ZJ+4iVuVYldNmgnNqpuNDkjas
xUZ1Cdzl3mC5liYcB6Ikwbk61ctU01ztlQSaHnQetq0QR0Lx3McOaWfmTsXJr2yyYj83y+NETvxy
E01aSM4kjqmUXK9Slv1G9V8R0ZoZ9i2h8meXdvARYPnPaNZv0Y+2flsSjFMZ7nvudEyoYva/XPvq
aLIEDmVSnNSXeCauLAmmDQQ+UjWzeysV925J9jW+i59U/lsnX+VhYzaRIvSrXJVIJKoi56/jXyTv
EIRsPyejfOmtCAsSndoOc5j9Q59q8lcbtQc+yYBsKAj8aUeytvWzYRJhQzb0oztoZJ0ND6Qe8M3b
/hOps5URJEAtjetLYLA07PShdOx8+2o44J1hZ5zW+CnPwP5GHGZ8VjYjdRwlhPFgfpib/imDerIJ
4+6qh5q1aYDwbBAJbYhP8UUz38fMH5xF5TeZRCnOoBpJy8yWE3h0ebDPGLAMIYTf1FPP7NRMeTku
oJJqsnet3a3LCU4TiNOnqlI3QSMezdh+WQM/PNru5PnxkKXkTPgQhhrUGqV5cqBVnuL1T//rUzSN
zV7M9plapDjN6wdBx/HPP0l5o5liOXX6MPNYiaMD6XEKbDb+NhpO8LP56WVo7etwOfT1Ik8EFHQe
yiyFfahCgLR+wBRLXkruEKpR3dW4ePX6vapV7UdqeU5zQWZH3jJhILiYwsnBOuVO4dnqtXHborg8
zEa2B7iPOYO8hG1bj4htI2f0WiYb53IC5EH6B/i6cTULxZY8c3NjdJqEhbJrYl3D8XUKxIFIqOTc
/m5mrH8iUzA5//67sWEyzwGKAUKpe4to38Y0bD0TSykwQOx6o53d6Q5S3nLVfJE90PcTzt8YXfM5
ce0MFxnCNkPoPLGZcYhiIs9/f5gmGwJWB+yzlM0p7Dpsu7lKPNwRw2kSC3Wvg8iM2FIvzHQTPj6D
FOCS3FIqrnA0rM4IrbRLKkssPRMG9k3dOPEO89PEaCzdpIV907r2fDJLy8+MHJAng6mtTuInkc/D
rq6qaSMID9Y5C+7cNQkV2Oodt9quNkK8JNOk+Y025ntnLF7Bj7xXQ3ceNBVsEp2YjD7U/Cp7armJ
bpQ+f2oBUbuyb15JLJtOUUezNieswRjc40wU5MlAk91KD9FOSaCrIJQNQGZOBxQlClXm7wZHR06I
SMrKb4CHkWnhXonQSs5WZl+SQdUIWICXEn6H+6jIz4TUy13QmNx0QoynPjFvTPQIe4IY423pOK+1
WAFiwmlPVks56dFNQUsYVxbOB45J+sr6BXce1gB+yX97CDu33jU1z3LT2Z+8YTh1UN/YztwSVDJm
O85vDeIa5zpr4WnKpkfcqv1TYl9qW97S7XD8PFnNhk2GEzTdZtX4I5rMyZuaunpR5GdtAoPLS7eM
ecuEFqtXGCvVjNHKHKFlpPO2lY21q+mK+wSxoQAcyJ1ZMrapoarRU5WvzEHcrSwbgkJHUnT0Qi4A
1AN/gleLg0d9diSG3WQa4/pRE9Kr4rUGrrL5TrrFJZtwFmiRu4NE+zQagGkdi4nmMt2bVjx5RVZn
23Ai1mZBumUXKBE0TVt2oSYjIhtKF6pKzpvY1h9LxfoM7gFQg0Z1bpNiYbfDXhcjDiTixIzlGdVM
5zshqCraIeZjjNQQkHrvMZot/KZytAdYDhT/Ned0cvM2ELy9GdDeOuuC+NP3wwmKJXFwQieWhU6W
aS/TbV7M+HdVSQYFYR0nZthsJTSE4GrbVDAr+ToakKaFmcWRBpoUJoVTHUGNYMFu76EnkU1K123P
2Qdc7fizc52Z/YymZVYmb5XSqrMhjercF/EO+nh503UBypN6OjcozzeEHRsbYw4wOkY/V2Cgl/cL
yXxr4hW5CfWZRgshDZr2uCx9dRUqmx/0Nr0d7Cl505PRwZ01INKsMhJPdKxpmPae19g3fD5zfhpb
1b/GOMVEMlt+PXTNgZ5utmvLdU8aFgRBtnPGUHG2BzvdcvKodk3EONEtbouc9OXU6mdfJhwp0b5e
zIIBy0L4iK1xu6dSs+BdN+adHVftdmjl9KlztiMlr9trEkHNEDggzVwMgL1mEhYepdY9aVKHtA8f
oi7/Zenx8JiSAEWANC7zquDWXFm0HtLbZdfV7qojxNTI7P6EqcmHpaw2aYoWiYjdkR2+5jTtYBYB
c3cDGKIjKNF5zvOm34MfTW8wxTyXVWBjALsKglRA9SMEDTCob3E8rqPPseNTFPLYGDQEddOws3TT
ZG+RJJV3pKe2D26uT6cGuEWjdWebqMpN7jLymfX43YyC5TBl2A6iqi/2ZqSRdKeVH0Vtj/Qc+JaR
rCoPx3qyNM1rl0TvMKha4BLs+tJJkdsky07vMqLxiBTB8Sdup4JGDnElqxngV55yxDX6VCMEBWEX
/oio22YdnAJHTCWkhtW9ZJlfIvCloXXXWjOPU4xSNTKLM4Eq6xjYIQwkpu2KVSxEPGkM6JlgLBBO
zKa2qc1+2jq167Lk0W0XQC7sxZq9IBuWgy6vCN139B+6rYr6hvEuJ9//Sd2ZLDeObFv2V+oHcA29
A5MaEGAriiIlSsHQBCYqQuhbR//1taBXTWa8qrxWZjWpSd5rmRESG7j78XP2XtvQyVqyTRrPqXCx
kRO9QFuEb0bPGkxBponAJwXgkQPlCwPzapf1JnTC+qnvgXvwIasHDHdiDXfYZvUnnqz0Y7Fk8Vmd
dXNLU5wcq31IUKafkrF6dhJ9k1HDchMfHq1UAKaCX08QAq2mqg31XZ6Hb1NtnUPixFczqjE4/MU0
JV4XURAWV3qk2plO+tuMPNcEj5CFBSFrRkECVlSeDHIDDi6yX81uDb8vFuViMzB8Cxx0bqSfOEZB
lqhR3asyUk/f/1DshK5OVe+J2fYAo2PtpC0YciKh+UeO9inUPt21WR2d0E8CSzFqc62nozfCogao
gWfEoh2wg4r8rIMxWbf6+DNRuqdUst3JNGEDLOyT3vNdOubQb9oUb6uWZcpaHTTtNNk14wlt2OhO
fm9ImsVKOH6WoKQnvZDrQCPjIZ0UFmlatttqBMkwh5SFIm+NldoM0xEkOZGEIgNKx7h3SjG6xtWv
CO3LylHs2xiCZ1FHNoa8Mzyijy60vknjlV8mnl6ElWwnnbEImbPnEreDhz0vwVueeD2gioMTpm+m
ynhdcZlIZFjFJbPEjSPHtSRLEmQBqUsBF4LI5v0uOaS+qvZwEJGFY52kec0MySdmgh5lYx7E8o8q
hpFYUCNaMWLHQniNQ4juSGeUueZ5oO7VnBdw59FGAnOlT0kyYULfjmhuEnnxxyFIA8E/Rs4I3QGz
V+1SAMQxW57tPBgi2GTtZ8/M+USA4rPM9X6H1lB1gZplirHJwupZp2++koOjsSVZuheZ1yLPiJmN
i01J+ankRorYHqy8wAFZDz+wNd5i7B0e3YRX8jFvmFMOTUYOQLDMxULgy4416Fx0SDBNdc1cOcX4
0nRc2Un55OwvXsJ543DprNryVbWYLJdj05HfAKyAhIO9jm58pSaK8CeluAUTltU80X/PWRcTBjre
qWM6nOJYsjmM1zjbsHdZwTXD86s1ibINXO7MOVnofZFj0zRKvGDsCmIGOjIuIXwGd6W4id9x69bP
TRGgU+mrJ2hf9IlJgfGbmRlK6wy2N4zHyAlIbS7la2dVdwPnzj55tLJFe90tV+pUadcw7cftNPAx
xoW4Qfp4U5pw9Mv2cS6stZ0vC5PMm0I3b4U7wSBIPiFkKl6JHMtXhqvR4sHSUE4W3HgB4db3WQQv
2cC7CByU3/mTpeHiNCt6alBitkT8nEZpPDWKJIY6Yuj+BVOp94KWDSvIlY8mMn61jTC8ctBfcUKC
HOZ4iKKPxGp28BE6b+x8ZMLYfKBC5WKK/bg3j4zQKNCZhoxlnh+Rlf8Yk/lI+K/wDEUdV2k+P4mI
W1tI3FqD5YUijTJrnqudmWvvxlDttEFhjuRYWydVqDDqHY6eG/Z9hF7g8zLZvDOjPBtzc4lpKuqN
zotG39CptIQj5Zj/EC+41yhJBmZbaYmqJ8GSnZChx7i/eYrMfEScs7zlfgP3zdgtITubinTdoFSf
cYCEHok9q0lUrwEPjD8Qd6CX4aeLOHaVlUSMZUTGMXz0labS4VN4MzlI66mi9JryjtwhfxRQaJQ5
90YbpXFrd6xi7FfhcjgFOHyIfT3SrxXrkb6oN8wSbFBk75uTbnLUhvNM3l2erZLuybH1JyZmUAcm
xEeoWh1/pqPiM4fdBFKWG0OVv+i8c+Nhkw/GMlubYnQ25NQDCaq3EUQQEtKeCf94iKL6Dq11Zau0
XhM0iRuSx1Y6gW6b3lZfnC7+4Rg54JUROsPOBeNgBIt2HTTPUk4GvgmuAcKSXJfQrjaWHVaHMqqx
n5vMJkAjrihEHhUt3qhYTgK05IjTiKNE4oi5Z+CJhBiYUXWknFpOdBeTHh/JLyYdfS72Bf2CXS/C
s1pcSKg9JR3xt0a+sJcLXVk3ZijX1vCaBLaxcI2Q4OFwrRttGcENq7Gfj2aU7dlyN+EcvCiF+qJW
9rkdpl+pAmwUddo+kEwxe7XyYz36oXTzTWdkuqK82nGxYi8Yr5RWGlSEDPJ6G72FHSuzcKaXMjBI
0/pl5Op7GbGX2OXAF+40+EzgBKHHy0v5G3QJ/NDMvk3pTzM3aBgWP1s9eFWwq60hC3+GuvWiovtf
MXs+Yyr5BAxJ4Vwh26tGf2hEuibTOsgotsdcvZuMYwnWYueseL51AkQ2S/YpqarRGZYsqe/6a87O
skUjfZjT6LAsjSYW02LKv9o5Yc1h8ObMzdmoyf9IXTf2O53Djtzvexb0Fx0mBZYIT4rZQuuinWkj
+73SvZehMYC4Mc5u2r+nWfouUC6tehckVfw6sx/MNaapKI3O46hTeDXmy0ABQZeFC38ebvMZNZqb
wvcY2vAM2kHzSLS8R5Z660PrE+jnqqlndZN0dbgG4xWvhyE9hI71UgO5MGW5iwGtrNrSQN7QnZnc
PHbtomyL51+GuWhXW3cDySV5LRtk26kI01UXhq4XMBDmJnlNXeV1tppmg+o1WjSgG0PvDkOs6itD
aQ8qH9smaZxdRtvUc3s19/qW/ZoILfJ6+eAI9kq9gM7uWusjP+p66Q3TzsmdH60FV8WCMpAIthpy
2NBDcXulcl1ZxIfJyq+NJ/jvo6/otFCcPHkoGb+jouVEdraktoPWaNLHrtNeoA1wNMWvOHe6lYr2
Ay1+8CsAasVdrttJUmBImR0nz8qqY8LtaluqrQ8E5RaDRchGcoTdqDK2VBfbUhBzShjkE/2F+Who
pk8EDSC5kZjQIDVo6XbhK3ZvrzDgA6Hl+urgwGVgnTGfNBnXJRXVBM9jMI0fQkQD20FyJv3cWIXh
qR6Z4435YSnbMdPAvYDlK9dMFm2/MkPBuFvd4JTAXlk0R+Y2tdf1Y7fNe/fUSJYwnz5ZLfm+U8MX
LE1Iph7UkcyQMTPe5oLeVBabp14nsb7R6tlPO/O5qt+qnkuW1rWeku65KM7bQD42ujkdjSj80KHw
bwg03xJ4h7VKUyI/hmTCBzoei66GWDDAQahdvpkwAC4SFM0HiRThubSrn+kQHfqJwD+K6XUxy6Oa
P4bRxPW76bf0VBMVS/hUZ8lmII1rcrM3hUkw6rTXYEfI6Qvr84X783tc4E7spxCOcre25KhtlY6+
bZq9GEGOXEQOz2QkxluoWXtFsY+IUrnYdG4JXmT5mqjOZkB/fqKrx1jGP2RhvYFBwqSsXhienblQ
PtT4iP0uVbmOkMCUmNOdzzf10ICOSyDAqhnEkcMBgHNku15C+GDGPZ94iXUcaVcjQtShiQGNZWBj
J3bVJxcOQSkPSS8faBSCX2BocXeL/Aaq6WY6rE6jdlXfaLoBmonjJRmPil4U+j4CHOMQRr4DB9d6
vLhdrZP+J+eOdNc8/xhL8bOu0j2pMQ2rY9beCC9a9TYoG5ViKR/BOyhs5KtK0cj9W4aYdhZ9OMSR
evYM3IdHOhjsJ0DgIWygtwIr7KoorKMTG9YquEAwuaCw/NnWsFkGC5RdOL/oznKcPDdEoq8bOIV2
JOsDYdT9Rg69byrU3vDvsDYnH4ojuqcOPQ6UwwWkokQLHmFP9DiHv8sdOAMAuQ5anOJT8mYNSbht
Zf9IFmF15HLEc8HdeFKxcYztejSVEOxRdZuYQx1bd3gIldHTrOCNRv8e+ei1qif83jHsq4H6eyUU
4lXLFNsi5/Xcjec0I4WxG+i/zq3ltTm2o9E0L1Gc1Xtir70gnvLtbIMdMS5tn69qHvK10kAuGVQ6
QMDGVgACVL/vQVVFyOKwtYcPMxeXVTHigHbtPN2QRf3QhMQJRSSnhCHkSVkrO27+Io/5FZKVrdE5
WqVasTdhIW9NlNRe6cY/GrW7klq6kkr/Y7aAg42RfknSLVECMAztAoe71M6akeBuHSSiA334yuNs
2/dALUaHG+UQGgQ8m+Gu0qSFWqr/VTTlq4nLfo+i/7nVncOg8egnABe1aQy3hPMiSDAin+ze7JHF
mkiSxQapOafQWIoPAqtWPZQMD9eVtq5wh3ZD8yH0QH9MQ3UFbAOsj6bsZlNN1k4NpQFyhidJ9LXh
KaxNo74rhZ5jsCcMO+7hssAMFYbxmca4ApKpf0CdTTOHkOA5ZXNUHfYH1TJX2ZQ6vu3M3KyS8hUk
4HUu5g9D8J11s/MIQpPvlxucQXyAZwUde6GSHrBAl4d0CK1tH2ScE3VrHzjvNq7JbUgPOlQK1bS1
wejJAQDckJuu3xDItZa5107Bh6Br26k0wfVSNts8IQdDzD0RX2nOeQ9wQiSDc5oDtvos6l4txflE
b4iap17+LZLXvmBxYM6tPVsHcuTYh37RtHCIvCchQUCz2lUr7XeY7uZFvoUJ8zI0mMxaKExKrL/R
SP+oIkh1/Zw+1xaPqh2ibKTwxf8lymMDGMTsem3NbT3wgbsVSwNk1mlhdGn5CWVQfSwfBJX+Ohun
1ndrfHEqM0eymwAvNC6J0Iiy8SF0X8T+4uKt5o8hlfrOEEzDlCrm3m3DwMujykIijwg6MenAI+w/
lJVpstBhK1sTi1SiLgjSuCVohjCRJpRy7dD5FhAe9rngsjk0aQ55HUkkBhXolzOz3FIZwaZuApMO
HqLLYV1H6GEi0Udbt+drp3mGJigNjtowPvcpSzkrujt69FPKjSQLQHGJBMwsLgycqtBEGeTPxgqf
HHWpwAxbdelHmMLFCufy3cC8LISmbicD5ccoSJCDe76Stttuc802gYmFO73l3CrQWhRTzV0KVbff
00lFcYruSgxHXRq/jUl7p0fGDdLieOTFc0Meh3KT1dyoDIzKMDXHmwDvEanV++SqZ8ZKkCykTsOy
cB9KRz1mnpj6YIdo6F6p9uNYCw5syI6Vnr7OJfeWqBq25Ww+c2d7HuX8gq3V02v5PAfsgOUtDfKt
5irrMmVghiFm8NVI3uAYPWeUwxtE/pAqsTQSev1g5pKeQgvFkQjStcpkZTWlbJ7hWelya8cjfzA5
RNaxMWJ753ALidizkhAmhm7/cMfyFf6A4eVsirRwBry7TeHF5CTmLHoB6bZIhgDCEP8QAjtubO0Y
jV2GAQjsgmqh3Co31cwBqMTJ1jYza8lD/8oV34kIzJ6/oldVsKe3+JhRkNM+R+CwxtEdemre+L3d
plvTpPGLb1U30OY6JgNFtdB5lkwIIm2/BJ8HVb41axibiH9xbdoa9h8qykplMQnUi1m6r+aSSM9u
39TCPJs4keOoy7ehgnu+U7IPdPGh5/SYcenvewNfudd2o4s9qqnWORhnrl8W7aT2t4jNkZdEjwAY
mzfOtKVg0jX+YBsMR3P8EqSMHHBdFmeH6cLKH5O8uNPZekzl8HtMAnVnY5t5yMG4QROFbyMkDd2g
JCyxkvb0YOitfaHr5vdNO6+NAq91M5rR2jbwMOjztIdlfh1Jw7SxZTuMSDewwz7TOr42qnyjLm82
tCN5nGqqugolvu/SMFn1siWtR3AH7yUld+7mXN5m5q4E0z3SlZ12sZxIB4rBCCQcbZBRC8v9rbsa
kTWTvGQFvuXJrl7I2UkfvlUu/6+l9v9Hpc9fhT7/9f8nQb76j3KgM5Kktvwvz/Hn31VBy9/6D1UQ
0sx/6bpmWJqtGxb/Y/1PLrpii3+5QL0tG9H+4mrU+Fv/Qxbk/Is/aplof3BH/k2Ur4l/OXDWNRfv
Ipp9oOr/V7IgbQkO+F+qIGvBr5vCpNWgOYaDbOkPDyScjLDPEkn5ijwPrcYKWB3eHOVQOPamqeu9
ljp7qwRU2JVr0SA+iKYn3uZKmcy1lFy99XpvZHSphL2XMZVBaAKM6oJj3T3n0/TAYc7aM7lDclev
5D5wxKbvO0b5lDbMci1YqzZywhDfGArwrdmofjZsOlmBoTC3WYjKUKyntKQjLzaRYW7LIQfRM63n
VuxRKewqKDSybg7uXOxCZB2APw+6leNCK8/YGY/2QMqzNi7uJw/93AonHoYkWFCRcxKduR2K8hzp
7hm/5jmNh6d2hojoHMcuPw5RclXC7Nw7NpfYYF0AWkTkvtGICzctnwDVE4CvYxLND4HDYH9JHLjY
UA/l4shMNirapHS2aSmfG1BNqcIlKvtyaeoNffkyTlTeutgYTLAKkR1zqCqp3h748o9F3q0dY9i4
yvBkPg/ReOqwJRSDsSvC/jEp+0MXV/8mlcFYMl/++jA4lu3omo3jw9VN0qGWlIy/SMSGytTiQMMY
OMV7i68SldNqJmE27YzNaNjrAJG/pcKO5Y+4IUgG+MuSLrfKNI/XnrHXqRp9VP44Kt0daLKdUv/S
nUuA7GWkOI1h1kpukLo5U2sIn1wTv53lv4l++HuYh2U5lmPw+m3Mh5pu2hpr7q9vYwaDh4inCFGC
WXSJHMunyDzponhnSnEk+4sSlnb6X5SA/11x91c78fJD//7Z/f2XLnEyf/nsOqwbsRNA+qjb6rkz
b6MA5ZLUEy599/rPv+qPzJ7/eIO8QxVhIHsBpp6//66WQUoRtTFzXJW8R8yPaLT3rp4S9MnU1BrV
VaYkX3V1s3Xl/s+/W19SQP54n4CY0CWqbD94bv54nzYIEGJclwIhUA5zfowy9ZCSVapGqFrDZfE9
zNXi7jEfcLOi70NWX7sEQnevjdTWnZs8NVzBSqW+5vq9rLtjFF/i5VrsjOd/fq3aImn8T6/VQisr
HHIfhPpHxpFd9ppbJbFCqnZ5HJ1iZaINIwvsMlsO5Re54FnzwqaUQIF9ENK9aZPzWbcPbYNxdUz/
zUf3v385pFrgtzIwYYk/PrrYmg3kI0Hg1wpjD1MgvKvRbI+FV9LJr1Qk/kq3CTK8wWHnZ1n+hWNg
jbn2aHXJV2/XL//m81HFYrn64xNyEbtgGjc0TYXU9vcnyShGhXYqLpC45bujs2QBXMhtcPSh9aPV
X007+QKeBONiqVvRRXCl8lLbuoSRQSIuJSW65OqG7s0fzB9z9VgmDPKM5MuImbDrTP1DsudW6uxc
pcMNPlfXTdkjo8FTQgbr7yEh030JmdCye5RYVy0UF6eNIW9Z99KAuZMf69i6uJq7ccM7g8ZT070X
vfKGjeiEDcpr+/kyogvlJU6ZgZKxvluGxFahPeqtBkSsOHW2fWxEdi8UCtuk2rta/TOrImw0mjuu
KmILV8aLpmu/rOV0oDvp17K5WTOi+wB3hkEPoJjjF5f3msY20aT293vBSHlZTPQ0KswLwNrXzr6M
Y3YMF5qtnLj0dfKhKSwYoPapRH6DQevEBOhreelDGxSA4ayL1MIHtPyty/Zv5J7d2Xs113/JwfWr
Ubtgod9rBedcxNdTMryit2WX4iQkmPUpv0PzNoAfIf4C8QqtVH9UXKnjPjV6ZoYW8U64ksAQ15qd
QjMoIfc7Yu809Q+HqeakdsyGYGLNqXUlJv2CGuQO6v4WRGJe80kQztq5nomu0o9hbayqPj9OTe4D
ytokkgU1Ddh09cR81NLwV6lxYmrpV4yOp9AFJT+do8FxrsMs9mNqXrjSPDAEZxwYuwjBzG0KoBkG
767tSeZz0xfy6I9imdjRQXI6YhLqOSaZBJMgzJnwXa3qGQJimHGJ8Eb8cF7BLIkU3AonxodStvoa
Cf2pJqyMk97+qQZoGEWq7rkqMH9cXqujj+u+rLdtW0rwuMiZVFWF0PuTTtBBwd9Me61fpHT0Guuh
fuIeYUbhqx5Ady3q/G5n4jT2zgmR1NGoxZNEdFHxGE16w+1W03xUChdF0Oeq3ac84b9kkgcnZr6u
lEvaHEN6lkaKlXxF7ACg4CinlVy7wFrAbEUTfWTbRhKm2Mqae1URg76ifjxpFl/ygKnBFcN+BKa3
moVxqdL8e1UMw+fYNL+WIIOyZL0Ieatc2PSV4V77oaM6mZ5jbiSrquTWNIbW+4CzLBIKpkn7FIji
mLRYeYQJBxFIPnpTJaYTHqyzRDCkYKaX9rwXxYju3fjsBvLWVyYWjoh3bcqZH7k8iCqisQpGE906
9lRHlAyqXAwK6Udr1D+JkYIxI5Xf2LpChRmCkGyBy147UckNYXafzPArdy256pzuWRPKeVljOP6/
AMOdqKX3IGnvg0UWd2WQe6+YPATiV1Cy4OoJTke1eDZU/HdBcVxe4wQgY2X0FgPG4h1f86bRpt9W
Ylw4Lq595J6kM7HXUMuxdag1P1fhk6gTbVtAp6dgg9BwdqP2Rt3Hk0zfZXDHn4iMpf/9pwl3fmUo
vw7LhJfFFhdlX7phPyrCebYK0I9TS+z890sjwOcOU+Rp1lryVRiSu1PHGLATR0aptAzsKzo6HqO6
98Wi15HZaTaNC3TiL7XJjkvNq0di//2B95lChxdmKXERB5XdQWFYWnS0spXhUo503xiskXPjD1OF
KV65Wh19NkuAwkQqoxR3xSWnuZ5eVZTKSH9MYtfs/YjFEn2ZONf2hhbGASqQ/r3Vq0n65UKw7hpb
4dPU6AY45bSak+cQmlyn8mmga693gkWu1edEHz4Jl4OG2pIMMPF9eAOlNO233pt057p8MaUhjmNy
Ik+Gr1J3WbHISFyoklXZHMY5pw5uNprkBS0PMD7zxNM0DpMSGsBEiEmp8YV1dn0D7kFgRsvk2Iq/
NEu+uE37WA40ddX5bTlVDU6bJCtOtWJe2lBZjw5M2UHJKoTbnEGxqx+SxN3R3H8CW8QY1tUuC8BT
JtpTH5gkN/ApKAkNp7rKj0Wb32MzuM4i/Jo506rmUNDAULv6FnCfRx1nXRI1WxtasS4hY0+9Ea1S
GKhdc0Vhdi3M5pYxW8GGJNfsseQT5emX1bMOspkf3dinaNAe1Y/l/9Wqe626/rMqHhPt5EqMerPF
3tRH+Sfs+641L8tnN7LBLu/U6ZVr3lmAesU+DnQehq59TLoHJ7pV3fjQWuqDlrQbrV8+1WXbcOwT
vYxbGLCwjRQ8bVu4J20yLt+vULdDoiH4iIA1cIDH+R0WmpcFnIzY0UyluhErra/1ntWkH50oAONi
tJ461DrTTeNXnU+HwF5AoiDosQiYa5FbL73s3krJbMnKWZrT4li13afGrR8ySLKREuP94jxuk+aG
XuNeYBoO8bn2hgZNkzeKZPbsZoxHkGJcCTXIZxBuy38wwvJrTIx39RUxNMpn7UWY4grC5DZ3H2KM
H5ajeym3woHJH/QPjIrOfjnoUcpdeGJOy5+vW+tkOeGlAjNXDNXzaGsP3MyoK+wXjvTfWhOskwIl
dmFe0kvd4M5b/npNU4q6mweU6JNznZzymKFvyINaqeB4Z3la7qrT8uilJiGOUUJNVNbac0glnNsK
G3stPWY6XjnzQvAFexKeTN3SqMWLFsu0WduDWfhYAbaioh9Hv5BLDvp8/Z2xUcLGTRD0oLxYkltA
Hw5bJ4wP0ozuluKudULCVkpkry1dgzTOUuvpbS7VeZIov9NZPOgujyh/+nvrd5Gy5Spfjv1TKzgy
l7I+73mgAAiu44WUREs5XSsDHoHG9fI52gM2voyReXErjkkkLUievaUh0Ijo3hvdrSSNOYFxWNL+
xyCie8LmE4iW8tGJeHFGbp7mtPeLR0PQh9CoOr/PIwXXNarv6xi711hVv1zCGohCPUJKZ0EiNVRG
/RJUG4ynN8pU4mI0Hprl1I0qvpZFdcq4cc+86r0mEoDjn0UyTumXsI1TGyLpbBgDDI3Gm+t51tNp
eZtN+jkX4reUAyPSpc4tc14oLuediAgQQtntek7jwLOPGL4lHHqN3V56vfmCGpyudRMcdGXuBWLz
upswSoKJzeP4K3OD3+OowQJy3kKKs8oytk6WfFUNxYABdoOBKlG3wiH/g+dIQmkMVP0CR8VYNaqN
BJyuRU3vuQGDb3fhHZ/1PcvMLQFxqIqND0Z1BUxYlnJgTelaVpc5jMotmrOMMsQVIFEn4IiZvupN
60mLtXMsONiqEEkw9EYyU3hkIf2xDeINMTLaowB4oAklF32gfERlWFcDITHM3GRvxp5R82fNCN6f
4zx+CzUKp/slGlPxRbFwHLVYhwWcfFkVE4JmwtdfKeE2a5SPXAY84/ERxQw/x8mJzywshCfdNhRU
sFlAoA0UW8uNdk3e3KI4ubfqK7bHkz4aNHSYU6WEEtM+0DM/hA4Y0tsFFC+rjRFYF2TwbDIlRU5c
w+7Eh7aP8H8I0202xE7AdJrQrpHyxkfrhtvG1g62dB0CV4IHfRG6om5U/QVAHmua9UA6iWfT89/O
hLvBiMXKz65W9EuglkbbKCE0CIa/Vy6PXNzn40qViyHaPBjW7PgahgovaXET5MalnKyR/BWOwyBe
om9sSq6RqCIFY3jbJzwrOuIklLU8nYFqYAqQJwdXtY9p7VkpMxa2bs8r07JfSFv6wFuY+vB4pK8F
2bUPBf2ZvkIHEgSHzCYXwwHHg44dHLgc64owBkCEzFIYM9RRtNUUZ9zCGw1VouMS23UZW1k/1RHW
LEQbsoZM7jQ0th6zwb1P0oVkOQQfMDBRG0WdDmc0P/eNvRMdlS1S2O//MlMyaCXqkzI1UabxVr//
Nf3QyMPhP+nzuqjbpwRHIg8may7us1cqzWtqaxcioRmcFkyx2fTjuHluenOZcMceQkeW8JgesOOg
ERd4jqse9IVlUULbdPJa+KExGTppuJyxfXCZCntdhFwY9IAP6BhoA6pFrb3ptvPbKkOUkRG+CNTx
qyEB0stbrSkeVzZM1VU940brHapCgwtt29TU48FT1Te379sb7aALD/KJf+GT6yERmQU4iGZ09WxO
Wd5/DQtnja1sQkmude4tTYvj8ityxzq5bXKvE2ufNlQibXg05/Ymqfv73sEVJG/S4mUsp8HyxNRG
/KNVd/jJcboUR0XXt1lWHpzloimHp+VysbQroDPuED2AM+HZnJdtoGOWM8r0q1d4F8sJOIQKc7Bg
pJINAwZPTOOA8YM4Td8MRqrZSFRDtKsueRn5sq5/QVFCpn6Jy/wzZlbM5GEzQdmQTbVt6dAylKRx
rKyX6ZDT47KZg0+1da7FgiEai0PoMheWNOEKlS1xeO8q/azZ0ToB4SGCZFe29U6NYSk1xr4Q6QMS
ZJpzM4eOxOWJTIQxv8rAS/YIOHrYoE3MSZu3qCTRoU4pn1EXc82RS3WnCM5zSK+4DFq0tHlE09FW
6+e+G/xOzV7pCbM5Tj9iIipqxrubaRScIHzTQf6SF+ERsfAHRkmEfhsZ5j84WPd62r/0pvaDvsJ1
BBdgGMeB7RdBreQlJgocUPVX1NNxa5g/6QOFqjlxPpfM36vqk9Dk3hMpRVZKEmLPUaLTLF0FLM1u
KM9NEN2znjWQhvlZNOIQonfTBq5fwPiwMkd3lJycmE38ldhxvsqCEXpg91J1+OyXDoIa8LsKrblN
dkrOSIBlA5J0Jqkx9Cq4BL22b9zf8RS+/ZvO0Z9jA0zMOvRGw1ZtFi18xz/6RjmTiWIEblCRjax2
aKRsoVyXBkAd9fugZWJumVtmrgKSxRCjRZ1jrHbJyB1HUfN/03vVvjuef+tj2SpjDNXCYwTmSPuz
jzVOhexopXDsiP4pIR0cmUAbHWIs9kpkrXdJqMLPVZ5cHLRpgjwTPWpH4yFnyWn0GeaDY9/hj2Kq
C5mz8sA67G/w7+yqBv+BXIZSPwE0ZEn1GVTQVs5s9LkUP0BcPy83Nb0Lj46VPLULIhXh3FQvaquN
2mxtQkVQYlroJGaJcCZDWegSo0ryjRKz3N4dYkU5mwDoPS1V8ZCQvBYUftCqn0o8neqpeVHdZN+F
UDLQ3+G/3vOMD+5VovMtWMdNqT50U+h38B1X9WiRu0fLooICoXcea3CTwIERqP3sgLxFJKo6ro6O
lLZAgeq+vJ6pxq8b37uwZluNfaBIvmVzT4Cak3bKA/Nxilw6B6VDU2gwBf6SW4panUwkape4tE89
qeUIbFE1OtdUs/YG5Z9R0PthlqClM3oxWmVwftYVnRMrMU8Zu2EdxfdeQ96YTZs4wDitJB2NkACt
auU+yjZ9aliiao7BEG2N6rclBwBv6EAi/AvikXyyEZWYrCscKVt3Mn+7arWrzWpfNdNjr6zCpD4Z
Y+Zp5Jlxh92VdLtW9mgeoWsc00Tx1cB47DCg/vP6+E8TCFvVNR2KKRM1OE9C//vyKPEwk2nqKL6t
08bps7yiFLL3IvoZWskP/CXFatmW//mXMiH8s5vLrxXUEvxqAADMw/7+a/XOwIwf8DQVS4lRBsS7
MNmLT3rEzey74byYVFYW3mhu0N7ES2hHhHq07LjUgMPaL73JqeYpyikr+8A5KVyOJ9IAvs8Ua2hv
y4W8S/ofNT9FW7rB3y2KgUbCsgowQTxq9p1s1XtKANjS4cTMes1Fc+sLZz+RspMihnA5O9Oe2isX
+ZH+2b6uuKq7CLUjVHaYX27dbF6WTs0IdX+1NKLCJQZiac8Yy21muYN2y6FWBv2t5yZsN3SIyDBL
Z/dpaWkps31abnjLe1SYws0U1UujtnOR8hW/JN0xeiwcHbmVe7LvbwUFughGDlbVn8b6NtWC5HNr
y/q6Eu57o/1+W57t3HAueYY5Ib7rcX3DdnHp+ZmkxPD8ievAcM6cD4iKbmgWT/rAy186Bctf/94z
wqbeBjF3N7EM0kadWNQq/Pq+cnMKg7Mm5GUhNdA4zyeS6arEb9dwzmD8BdTFKkApyTXQayzzMoWc
bFCyOfqYwGXuk6vp+RYY0T5UKd2UlhLWldzR4pQKh4AB1CW28kOx22Pv/jf2zqM5ciW9or8IikQi
4bblDU3RNskNounggQSQsL9ep55GEZI2Cu21GMaLmTfNLoPMz9x7LlGBVX2SUK7Wada+FjM98oDA
m4H3Z8smbx4o3WLr5zoRcXil19FlXOs3H3RC4zGwq5mpAgWr1iqdGbfyQsMAVXD9mYXdn4SC5D9O
+f9XIfwvUBKiy//LQXCFnvwLZnL3twRmsseF8fPfGczX/8O/BAg+Qeo2lzQh6wLgsnA4M/4FJrHd
f0N3wP+gfBlCapasNP9TgEA0u+9xiMAItQPXVZwk/+KS+P9mh46rWGE5LABt9oP/ByyJolr472eW
79JSqCuJWQky4IX9PyqJfmwCKRZvmwnUjbhiv3J1tdJ3Gs+lYPKypMChvDao2Z5f6jnXh6FCYkT3
yJaT4ZN1zVHgWrxZcrtdjZF8jK8q9mBs/l5d3sD+TQJQDfZG8RtPNMJ6kk+g997qYY5WUV0+ksSD
bgkHHzl2G7qLFytsX9AGPdfDXx04w4bhzBGCLJVCq3DvgdzCwnFSdII3cCPSvv4FDU8LLG7sQp3t
uRdneKbWBpsu12yQg/NLsnonVVTv/Xk6s7/q1hJpT4TflIgldPBud6/HCcWh1+47D21+UCIyZgoA
9CNDGh40cA61dRxdWMFZ+0Bv7lxmg7hqSON4P7srZ4mf0jm8X1pEgdZVbFsVF6pWy61/Y0efmtTG
gJCzGyswXzL1lU/FYLPnS4++Hj89v4k3WTEBDiUZAXIUzrKh+1Ct/eGak4IeBbckIYkZv8gqdXbU
AckxtiWm0ijaAYPTKyusFnKzzTkuJf5K2oQsi4qLPdanWIU5swxmVEOQnyS4QtQTdq5rOFPtC6OA
gfPse0o2imXusbWjZb8k1qUCW0VO0G3rTAyG8nvLi/0VbJC102cBWYb99SiaPf80O3TbwWC2TVx8
F2R/gaDCPs46BwaLpW4nDLoEFYhtktAqVtqdzzqPn22ZfMeq5OOKUg0f78jGKrsdme1jTySTc8iu
86oA2bDMsG8EUwFk2U9YiFjBxyI8dad7tXC3DARPZLDBJzgXmdlHV4bcVNSvw+h+MAfDsjUTEiR6
sl+Ff/BJZiEQzyblTNg3Y9oh6wrkE3md3NeFmfZa5HssUQSAV/ZbmF65zAnbiK7GYhPFIzLXWJhL
3RcvSNvVUcyanEbV/zrhNbKy65PbBJMuL7B1mMZmgkQwPO7btAtOE2iQk8ZisKnQOu4hJRCMtWBO
n8UR41K875hQMpSTybPJ3dcOvzELlDtMpMMawLOPHFwUN4FJ9jJAGN355LrbmqlAlVBmLQkbVK3x
dXW+TdEM5QQWwfTdCMMTfuH6IGF60stBNtnV3HAJ6QgZEujwRGbrJZ33EUqqr6Yb4TRkX+lYlvz7
126CDYbVRckpirA7m+hb0VodpsxGn4sNLRQwNcdWyKMMAzatfI6nUdTvie0TvOp6hGqAmL6ASN0Y
UgCPk8df0e7zs1gcd+ei7OTihXVA57BWZtiAMyOYeojvXFik66K36o3KSupYl/hUjb1ENk+w1hoM
XxAXeCxSa3pNlpYEKj/aEKSS0CE6z1Cml53qUDOP1ply8VmGmlQzuz236Xzrh/oJaBGI8yS2aG8t
FmKbeilc1l+ZXEOuNkfiLfe9KMtNrMZk4wdYg0XhCpQ5iGn88ottm7VLKaHXdYJ2tIQDjreMvwfh
0W9ePWG36wLcVj3ObtyFa/qgd7+bkdYWIj0SLCJ5FEDD8PQYqkV6vqdR22e/v9PaeSlF9giZKYpx
kZclBR8G7k2twxu/xwhlQocjTIwvviVvxWCRHU1nHtKTHseFji9DbYNk7KszEGewk8Yn5HIn20XG
ikJ7Hfro7od4AXTk628vHi8UgtYxbj9wRx+00nRqcVlvves0LYa6vgLIUu96n7gIp/N/yiLI920M
SM6NZyoc+TcNynhjczOsOacvzM/GNacGDUyabIPKYehmg92G8cOIl8+/8haC8/zmVI/Te1T3AUlF
w+/cTxqHOMqn/Jy4s303afvZgE+Vpn7lwIk2/C3ZEFzdN0scItyevucA0VPhD9tPWSFpzREar3Kd
3djY5BZl3U8jNNm47o74wEjF7LCI8n2dHRRCnnoOTbnrmVWoFEFKhzU/pF8p1bB2RHarvOUuC5Pj
YiukdmlGmwYXq4aTPSu+tEO4uaZpEWWfUN6md40bf+A2O1dTsR9tAlwGD+JsJOZ7Vl6nkPFFuTSX
MmteBDvlHkp7L9L7jFAt1lThpehJMQT3eA9IpElLzjjrkgCjZNDw0KCa59tZ7fOZ2tlN8EeLBidU
ee9k0YexuX2v/5CZ6D1sWAz68rWTJVU2s8oubl5ihnNM7F6ssfdh8eljK7MH7TFYdpUlALEUZ6tr
k12fAfOrxHLRG02kyJof31JbPxNy++vBd0gTEKg5iG5lkOP5DvbltjiORt+OlYm3veouvRytdR+F
f3Ise3tAF49o/vcjiKkc+jh2+rxZVSG5JUFuniaedZPCGWFIVdv1XwC+e2fg08soxSN7edVdwl4b
PkA6XOykqtZVQQylpbLDJMWzcryb8hoJNZABN87yIcCKvs1KZBVzjh/TH/2/GOxeYJuBK8rdC2IY
BnONubMQX3OYcYw0rE0FGduFqoH/KRrtMDoYx6aEBx+hUFwufbmC2ZatZN6R5w5T24p4jOs08qE5
Da91MncnO2/esmCAqKHlC7yCj7GW/Y0ksTpqy2rXSctbx4WFkhvaBme/eCQ1mOUOywoO8nVeRTdZ
+Nda3F+Mp+ydzExEvFe8iYKVjUZCYyvvq5gx+BeG/UjQfRUxWWsV6C27H8bDEAJg6fYgbeU1HCfe
jiq4n2YsTbihrgROTIkLHivComrgCaskKOH6m5uGpnXVutWfjGJ00zLTagRM2cWX9yl8C8Ym9VNE
lvnBh0+Wq2Ef5gUzG1CqOzvv7c2o22M90QNhz3gwXvHiNQVGXRG8IE3468fpfgjdgB5l1A922O6V
Be62in1rH/T3yp5v2a3ynZtS1Pl2Hp2mkA1j3KPc7hHw9fW6m0B16eTGrYZXU30HARTmvhC/Ivc5
eSaOVKbrMZSSbgSF5FXQcSGqdUDB0sD7aqKPgjtku0DsRCA/NDuCRzguW9xRn43VrI1sbqS/RHsG
s3tF9oLtVW/gVfGTWGBpMqwBTYzAMljKAucBIQlVuq8a319ZCt0q29x14C8OvxEPVr6oU9UTJtRN
Jj0Q/5ulxC3jjGs2RRD3xDHhDDGV2Ce5/kADm11YYe8YZ6V8VDMPYdp/KJsYLa1eAyhaoAeqc0y2
SOp5KeRjq1+BdbjO2CeO7mGwD3ZAToeHm6BxRPTYt1wCmQ0Bo3DSNSu+ej939bvTeJDuYtaTOZJf
NjZsVGRq3S7SXSnV/mov/CF3kb+/uQQugR5Ta7FEnWzm0L5zqhwPVL86wCip1qS6zHwciBxkTHin
C5M66H4scgXWcngY2rzdgIgKTyqM7zD+bgI6VOLwBFMXm0+uRFgV/+RcvdvSA6HvLaFLMaJPXhPb
m9BD3AA65KfPwa0GiugANMkr4S/jcSnGj4T4sbXRiLUsxXoJPfSeVTyavWqhLqJoQ+P1KPr2qNIM
R+047xK7+BnyGfmhW0A7BW3b+qO+SqTaPfHNO6XgUtRhRFoaa6V1bzW/eZ59y9Lv14UD+y9zb92F
JjtpbeJOXDYE7MoOilxKqHc3c/E6eJCdGdWTOMycq8F6jwuSMM0YKc4suApGRuGu/smxUG3KThV8
QiTULh5scde8oOC5WcLxc7K9B3BsTzGAnfHLsrr7Xr3raTlWOIPZA9OhBSy9uQ1+SjeFjkaaNjEK
6onr/te3oVBELtu3hfJDQncG5bHvp/wjyF1YrL6FB6hO3sBHBSwQTH2ISc5YpSSJrOTYfeclKvC5
vhqNG+JkYtgvTV1GSANHkFc9bwMYhWIKz8hs8ThZPUU6w0HEwPdZ2V+cwVruqbUY8zHG9a+mWyhh
L27n4evLOWu976Zutsv1Krax029pif+yDaRA6r7acNwnzVSuU2MOk48bk4d69DS236z/zIfSAcbE
C0+S7K5PD5oxG+owXJBYuScFOXtZN1bOKxZffXKV9Mw3sxu9EfxR8FLDg+yu5F6oJ3k7348GgPyc
x+z+DJhk7tydNtaVdYuy7I0ifMWuNFgsVIa8U5keroJ457rTfU8XENFFOT62dnVnfP0eIhtQDIus
ZKTdvKvleIkoJrX7Kxt8kdnCbrGI/9Lh/c2iZzsc4p1ZCK+kGI4qeebrebIbYOBtoI+x9D5MVG6m
xTXrxrcd7Hpwl1X2p3fqR5P7l/CKjghFc6yR2RwmxNwqRV1VojYhU0NtR1/cTxJQxuwXaAIQWpdI
PKga8Lf1CxvBcERJcqDgISRkQkYTWSjjvNepMucpYb7XuEQqFyMjweFncl/n+nOaeWDzybuzBw81
5/IyZ+J1VCxoMb7SzV81Sc2cv01lL1agt+7tzmm2M3ulasqwQLUUq5SYS96tg1KzbbGBchTLuY40
exgqL9+DdUMkSOP8mFzdjjnRbyA6kpXXUrik3SH2vvy4PNbXkz2xXlskPYex7r8j+3nC8s2IWb9I
ZvthEs77KioO2qWdFqCB7L4/uybB1eiAA/ORWknDGM6qj55y+aCLZeNbECHCnPxW+ceqFrhSzSZB
1M2XPf6rAsxLSfTQ2vVTZcb7qWtfJCoHDozyrVfiyk8bXsUgbwn7PQ7h8C6Ssvii1PmLbpLg6AI5
4nXhTRwm7YzjO7wxBsd2RjKrHz+NVZ+ekwloaXf1akWT/ytHZ4A7dESIaQ4efJg1/1HkEBWQ9JLo
y2kGtjgOJ4+NqimeQPSH1v2YyjNPjbzL8WNgnQ3p6aaC30FwbTyNaldDoUFr1W0xxSP+EAULFo1b
rJ1trqisgTgPmJreNN7OMdgUn553G82C8OSh2Ae6nW6CqD2l0RgiRpRi6wTxcm55AwlOr9Zey73R
ZyDoEz+ie3VJka704JwsGB3blE+0A0O5A/YgdKJ3KDwRDVnTB/rlg0cqK9CeaSv9Wm/YFaa4BRgb
QciMBfnZtkuEAPQPu9DuVmro1sJafscKQmlFThIdRheuGr7QvTvQwaZ8cUSzV1T6R2Cdm5AqrGb+
xm0LmAxGp+n6h6Ayj41o0VSb5Kgj50WEwPJEESHyE+Ht0DRfXqgXThfH2RK1hOZ35gqyXOIfXWbv
FbIEoOa37VDdDL5XAFfvd00Ikc23x3BvkxtWNOwjQ8kDVpPocvBS/zEtS+ImHNgBBAPRg2gyj7i0
IwRYsVUdepyQLLQxvIVu/p0jusC9TGOTj3hU+yFAiDXvOyIXWmndVPX8xH2w85I53zs2NtoWieyR
CM6DI92QcoMiiWTCum3mrSfew4lOMlh2Rc9j5PrDvPGdmZMMnxBmIu8kYDXhuGNPrxo8tW353lMd
k0HxwMDbv2sz9hmGMFnarfw+xDCNQb9191MVbOf3AGX0/SC3yuOG73X04StKVAFCbFO5CVljEMyn
ykZmSdI2HUFCZvAXwQWFPwo00M2RMCrgVb54nvrFwGSAth34EVm0oIe7BXVFNhUbgOEYc1NAZFVj
udskg6C/YL9AE5SBbEv/jm1av00S++NGN219KX1B928A3XpgKzN8UBG/qy8ToLGFl/GnWnJXswvY
Nc2Yo1MZP9HvYcwf523cLRqHxW9fdnCMed4JOrceG7hiUz8t6PfsjbSiPTd5QhzKmtN15Daus5do
rp5TvjcsbGqU+p34gFp1AN2+iVO98wv5tSTzT9mz2gSJEyV5fbCc6o/d3nadvjDHX5qWuRjj0XwG
ZxL9NlOmkKUkrxXMIVg3BePZ/UI3VcAZ2fm8XjgpEYJmnEmLle1qjPr+4LyVtD7WPKAuivw3X8vt
MiBlUwGCarvl7W/My+CxzAfFF2zBqFrSujftkO8qCgmgVJjNvWR4anPmpHaP+oax5wZry1m0I/b+
ptoXQWitRjQnK9vUz3PXh3uFbRIdqQue0bef0kZSZc3VTyTNZ9emCEh08k7HQ+g7Cru5w3CJ6h2+
HU8/c8Z1G9OqTR1aYFyZk3bMqh4TtVPleEeq+yFwCbiwhRzX/szz6geoIbI8whdnpufErn/LodxP
OSQhVpk/0qEvIFXc9EyEbKoZz0KZiJt8XWTqvpxC5z4iGaaq1G3sVESN2th4hjg8Cw8DduQOAGzK
5UBr8dkt3SWDuFZjVS5NeEjUqz+TcpoQE+W3JGZ4/cnLFYG4SE7WdpQSwdZM/q5X7l4PKNoWdWEg
TXKcrB5d0R/zsquIGYxwPTNz7EmCWrFJpkbFxD/eTS4UhUg+Icc8qHkQ56LN3y1pKAi6K8+kih+U
+xR2OjjkwrAfZ1+NzoVAA9b8PdHdRf84ZthiB9I5vCT9WhQBO2CwRwsgLcCUZb5CdMt39EXlrqwQ
M8Lva0LDgw7aeL1U9qXFjyLz9pvMuMeBEIAVzFnJVjLDtkGt37IRY6OuzyVIj5ZnaEPAwrzL7G7Z
pPklFr3celBFoUwy0Io6ItRgXLdywEwYrGH7AW9Fjr6ddD2eF8N5WXeKoTHckbmgbgCliQa+606h
RE40JH28b1LRHHIv+87Nt4OXh0c6JEanG6KVmR6zyCQ3i1MeF29g3OpV4SYZ/d8i7prLGABFVgwe
yEGsYioeH3+vm59jsg2K3kYcFLlvXktOWmKPzdrWFvZHFBUTC+w6zyC2J7F/ckrSBwPN1m1D61NR
uHcOwmswBxxMrM87QLJ93imaWX44rm+uUeARznTCRjZcJ3JnguaqdhQXU4ZnCuyQ0OSi3cSxhJ9i
WUxHIgf1LrVdDDd6y/SnX1NXH2VrfN5tbm0nU7uhQDHQ9ykWz4wRxWIuE5LxJtV0S2V+G+EUpS+8
uHN4Cb1ndwSaoTx+QUz72C7mpRjS27i3YQh60GcmQE2LdPbGimwIWMVegZ1z3q0A8iuAS0lAhXOL
D+5RJlawh94BMdDrnnt7JsWF+SaMLSzitn1A1G3tp/SzUtj/B58Jt8B5aC3f3Imn2fKL9eRWp7aX
UDaZ4qC9uB8KN905ITo1g/agDZpH6eQkYuuPkoeFWdj92ACSwS/J8L2r/tTxixppV1o1nxdan7Zy
dsLD7TbwZIf18lnayJGRF8mK3JSYsgjJrQuGTh7jSf92VlSse5+YasVZVKOu5oF0UhY+fomQjfDJ
RPYz0I/dRNiJGqd2PUD8uRnN/B5FT66MQqaIQ7bpI/Gbh/XfsGJW3Th42iebOyDz/7RUyX1q/jRx
yuB8jPduWnEiGCDSCPaECW/DiItkqvW+KVAv2zYGe+it3S6fgaN6dqPuCU5dKc61tZOxrh+96tYs
GUGmE6pPOmRgDMWjEu2Dl74WRMKvhh7OeTFyLcUm5oxoFvZRKKJsHd0nqXUTokk3Uh9IB1m3jMed
Qd+GAuXLmNV/fad5jnrZnoJWopSJ0ZwokWyWQrLloDIbpgWZ2k8/nts8WG6aoYKNFKodWaJ/Ijnf
2Xadw6Le5MjIXor+WhMNx+QqM0Jmnm6R3N06hblA2eUU9f84Haf9I1LjGGlG9TANqDnrmCTUPvbX
cHm4LfuEHQetmJX/KZsMsim3uJPjmJANgUblQgi9Z98t9r733QMO2afQYeIxK7XvtLlz0hTW8xRd
kqB7zMFlMYE1P6WvWZ3psYdfsuxqQ13d+89MvPa+Mfd2UG8hqbNVYjIYC2XWdYqFwXfNX228AxxG
MyEJ7tFWTw6037nz/xEDtUPP/k9T56n2YFIQgQaVoSQqVkExRKn7iZqfqNRTqgQbBy6vSfMoxCyJ
ito8wM0cVlm7vIaI1qLhPlDek+WMv8A7vmosprfGdj/qhrZvcueDigxqC0LNWbxurUEWnOYErrB2
uDNsZHeNSl89+5Uw0y/A+ZD2hfeOvo7+l+ZjSyzXIeIQ6OiI4fiRl1Y41tpBe1EHXnwq8+BHdCrb
zqBO1m7c38+c+yiTAqRS7aNQr9WScQwpiCWaiqPQYuFTSsszI7EOuUvx3PrEd4XLHzak7Dqm5Cn2
MhY1I0QwSItrN4luokaRY5iVtJbFh7TYT2F4EGb+VTEzvnAyjwH+L99xf6a18ueGx5QRKzwwAfKb
FYgO+vKEL3ZAFUb4TSQF+1PYDWs3qBVJmuBNaatc8loyhIJBurI6gr25neoVWVHN+A2lZBtG8Agz
m7de1obxNVsFh8d+M4B53zjGN0zBV7DDo9uCsJj13AY3Qyo5Ghav3LsAgbUFSItIzD1JPD+uw5wW
FfLTEozzcWir/Fx22RVrTfo4FOhaT7vGViT44NBscGBXVkmlWg23lX8r9fyZlowIPODHPC+S52Vy
PsqhfrbytD845ZlS5anSSXrgUvJWfRJ+1250slPva9GM3lhjBNQbDuxP+VERMb9vkvhiM0pOSmLD
q8TZs4HZ2s1yxj/OMGNI0UFX5V0K6CwxcIGdu6rKzuiV4Y+yd+hMd0GAA+sTEZ1ITwEzGYR8L7iO
mNGzII8zAgp05fVrvTXu9Nr6DJlGaPVjOdJG5uNx1CHaug3ZmAfPTuu7thCfekTsrdIYpcwVde0W
r+QE/pHP5AiILcnmu9mab1wXtKRXLWY/8FW/Jq1D/3gkjPVlhOu5cuV4IpT1kRk4vrMGV2ikoJ5M
kfPJsd6M00/R95+FkNz156FZwDgGl8wm0DM3KMmFik+6wm2TE5k5N/sgGh8Lls+r3p85Q9FFl26z
JcNoD7D1m3D02yxhHeT3PXlFiDo9sWkGVlcmGWgmE3/vx3jLVORdqo4gM9d179nYU9QxkkJAWiaX
yfLQ0VcDk6d8+PQ4xzFztit3pBbV4V0sXMmEaGCGPsYfi9c+XafwZhyJQxgAaU/BmfwjWPbZdC3q
NaPQZJfV1IxeweVgIu7/lnjWHknrKvlNRzKrfZsPxp2YL3rhsU1af0W/5O4Kj4VYBD2ssPRj1pEE
QxP01HqQn2afdXafsAXyvOZYlDPRJFi26KeDPuL26tjCj80hlum069rZ3aQZkqkwhLEeXDXKotrj
6Xhqy6Df5kGIEl9BT7brg2m++2ZYk//2TALehWJHrKfc+7C9qUTt0Z4iFUTbGZJFP8RwKe2TqOs/
KK0KWixC47Rr5xgJ8xcHFvwOimJNnQnvMxheFxnSOuP2qGKxrgL9aIcEjdku4Y99+ElDcADR8l6G
QPcWcYW6VF+yttVaTTW218L6EtnQHFDfl1dhymsYsghcpPiugtzfsWk/sXK7WyoKVgEHHZ5lTDZD
kNJIU77NrSdv8qp695r6bHqFVDoQ0T67tg9ZgHJ6Eumd9tzPFhwD04kEcOZB8JnwnJLxE0/OtqFa
qskVWGmvctcCtvuJSEny1pDM26fGc6xVqZdg63JzQzrMDxwpLwMMio1t8m+9+BYm9bY9+0Hxl0E4
AgDGnQqsg9eaR8sSXxFK2S1RmuTXJoh5Bt0jiSCTIKl/msh6mgqPdPI+vJmAQK0KORxn9jEub9rG
t5MHHvEKZKGN2JXH0IPdU004ohiW7vprWqKEq+O2muEJOp+J+iKxfjJZSrBE73XFes+zqD6sZTlF
Q51ST1xzAMJ+DQJ74zXU3nk4MUUV6yRnbHKNnCMc5cYdi1sWyJ8o5Wi/Q3szaI7fJDLNRvgAPYZ0
OSzIOjpJZ97MO0sqvfXVcoc06czRxR8rSR1tkHfPWfniifY7UsNLgJyJEEyZ7jp3/tWAJIfEuTUT
wMR5wQrumB1xJCeA67fl5P0hOpnVcR0cx2Kst624DRYXslIqR47xOCWpIjuNRX1TvWKNL5F2OFww
8prjPFRit5SAEPmN3SGc/DWALHc9dfZOJpw5kSQ1aappcHxv7F5TA/M19vIPK5veYmUtX653ykYR
Pvh9hn2qTY4s0felj1/J9/mWjfaUnFRaUhv23CfwO8euxVUIwXrODBKMK6Y7zDs01SwW91HeQu6L
GcXH2gak1NPUuw3zSHI46HD0fnElLz023ZH0d8z9xWeYtSz6acivtEFW9I250klRJw7cGRPCh17p
m6mRap344MnL8sdQSK0Gp7TX7HFQ0WOvXC1+9sz4OFnNwbidnfpVuZRsVMvfVT6+BA0jn5Zc2TV3
ne/fdRIkHyxk5CaG/qNQKji02BNTQi1EaF7y6rrpaPAI0dU3tQ/U8hJiZ10Rnfdi5xNgqqsyzVvp
gplWEAxPtptsWTLvETAjlI4I4tTN9yTiW7vGBmY4wRIT3gDjub4gb6QiJufaC6z1oLJzXAHiSR1M
RzGIlXpOD5C2tkSwF+sisBh4+7DekvDNRKF/Zxnc+2YJ9b4COjlZIeOYZLFWwZVX9c+PdMzLPZOE
+0V75ASSd8RC0RBGPkTePwRdxYDwnEcfbv5bzZ13zh3ZMl2mQCT+ej+IOd5HQf8wj/XHWKArixLk
8S4kz24eCQP1Qz6ZBR8n2MiVrxnfafiXN+1ovhmNVgdeyUMZLA8JuuUN4gx2OG0LdXM2EgmJ/u6Z
Bm4JntIrMLjpUYyMrEZnfKxvXeGyzpyxPOYdwRU9CMa2R1m2XGLXe/KBTx7KHsGRV8Jx8Is5JtWc
+z5yMeMmHcdD3O0lExDNwbbSHZN5X7Yk3ePoqwEPZ8tuIg98mwGoXi+Rfc6Uz+kdM8u8gmlBinNy
lcD7YIYr2by7wmmvphbUJclbnZGUpRMkRr5xoDea7OI0wW+7UK2y8y6t9AriRRY/jPnLTJqQzkS8
s2X6PU2Zdyhd8Zwg/tpGVqm3IhPDk54VMauZH6wmmlkds3cqnfhzcGvrVvjx+6QDnn+nuRgnxIcl
+Lbi6dxD7rzr6KMa9DVBDrSQlcXNxJwNKzZgA7tsLnUcREemjQ/tQsvLWKeVrXs/R93e7tv26Efm
xh0gPcbkoxygUn4vxXBlxRYxHs7w1eqyk8+lTAtWxId8Md0LR+oBZi+x6Oss59+1vOXUxfEpTvt8
L22LqanowB+SXTNMN/iw7KMcDOiiqEcZVsfHJWeGxHC61Tj0TAqhIeHT2rkyflZXCAOcEqKN2+JZ
8qmP4ZLsug5OginxVNM8r6WbNCvZdhMbO8oeRkNdXX0jHP8iFOaFzg5ytZW9jmjSUGilCHAa7tl+
l/kY8XLylXaCaQ512MATge474wwpxwEmX9W066J0NIL3ai+W6EUU4jL5Tk0Z1nqYivTfulRvICC2
1VQ/kAzj7ufE3SMJIb2+Ym649PNrSuIxcZ94GHRnbpRkvWIF4o20t+U+WrynZa63zXDdIyjuWNyD
4hQY8K7efDeRdMxym3myxmaRkrO8IV7Ew8D+NhEeuGbP/ozh5jwN1Aa0P5T07VosNtk5afE+uvmz
8IOvRLQvlqj57/p2W8j0ZUaLty/KlmJFMqTpyA/CRXibweUDOPAYNSvmc/55bPSm0NgBHMJONmGr
060LSwlzFTuE5D5wlh0VPter5pEP+fRwZBebJS1ZiVZgKVOWQT7oSvRIBq2YLxQ5XLN+7t1vi53Y
ejBDAA13kit8g4juLeWhuCO2u+74JWOC7snZWSRVbFC6P84I0GB3NheSG97ibLonvoM/NM4yGgKK
7ySMiIJlyJyIZK8bUot7zSk0A4h2q+kqI5oOTey+9E19wsSD8hRYNacq4rCompgYsT9uRxGzjSI6
ym833tzcyesFzRCKKURCUF2GAM/R00pp3Z4D1E3rhdt+bWzTn1NP9meq5jfVCSCzFC6sxQ3QbBZT
//yoOgWHFuZrfQ6Gdd2U3WnyObMwfvOP//zI48HDrTIkt8K7d/IyOxFG8GothJ+JmNWin9sUs7g2
SeRtb0dr+G6dCM7WYljpQbKZlP5NTEyqRxy/c9unkMC1ZF+QfIUhUU5RR2xTaVuPxDd4xlOHsuZk
c0DTMeqMwboqolNH6tSyKOX9yEW6LTsZ4JKjfk5a5u3klGxdm0wK2KbJkkQ7hypQokjcJnn+J0Hg
IrIQMauI3pbgKRPBfBqi+GHJwccQi2DVELyt3P2O+ua9B7rGVgYPnI1GCfHWn8nt/0TuCOiw9JBu
tMVXK7CQWgizk2DODr5wnyYO70OMJKzHaU3MGCqpCi3QZkZSs1ZlCqJo2qTCtTfREqKIS9R73Inf
4bqTsmTAUYPoqMyAyvTjI/rFN8/gFVbmbzQ659TwPDBRzSFxCLjTC/v4Ec0E4VWrMHbJ8ov/sPai
1x7F55AhtZT9beZL3FdN8s17OcdkpnhqPqII0wrrutuRcWba6XWYpnudoXK97mhYkcQ/YxfuhsUe
UKjNyG/ZLKy48/1NEtuEI9T+jdGRTbeDlnYhzNkuExa8bn3ue5TPKNbXA+9yz557M00xBhnmCwWZ
zU7I8oAPApYIBt4g4ai1oN/BZqb0/Xf2zmQ5ciy90q8i0x7ZmC8ga2nhDp9n58wNjAySF/M8P31/
iErJMrWQWqvetFlVlEUxwoN0B3D/4ZzvjMUhiOJzUkD47DBdxmgyFz0pN2oBXpgXVnvutyjHOj10
RnOcGmM/Q6Gzgml0GmDlVwPjJ0OSpE/1Q1rNZXSLgFHkQAECs0cInhhejeFOtBqpG3Xn7GrrvVOs
7px3X2HZpudJuP4hhPih5S2yCVcJF+XacFLrPKrO1rGByDHby6EOhBG5UuzLVPrBFdvgaTX5CFr8
qX4xqnTCN06atiKLdTK5004KhzSmNmxRKCf1go8F2QQATIN0cABQCsHu4GwNp2q3dieUvYOCv4wE
PTJwj+VII1cVpntO2AySa+i85xWnXiLLEHVb/pnq5n4E7moi2kF4g584HxVIMeE+jOyj6NMXAxgN
BceLwozRtwK0Xn27a3t5ZjHmQKZhZlChgwQBtR8S5w3a/5wJfJTEwXoKvG2eyNug8h+rdIYZRAiY
8+kXJATAsfP7VPvvY9K91227r0lXnJhFVPDdl2PgYlPs273Z8ByuNG4WZhYX1thfmSEeZPlV8kgj
mmmTFdQ/0ZM+pS/B4KCct4p7WlU3LaQIDog+6Wz+shzaH9ItkSa21SXJtR+N9gwaBM/HwdIx4BX5
zsf+hdGdeXE9faGHj7fGmD1kFUDYvjUxgOrVfVKzbZBM1aqdQ8EIDLWicDuyVbEU1d/7pPnUNvYg
Ncx5+sT1YZi08UqumemGN4iBzpqfUPdiX35XwfCe2yTKqKw4rSHVNkbG4LE3pnKjB1Uxi0n2auUE
e8qD+0Rq4LHF89sTHmZVGO0JmUUL0C61mMxN+lYJBnbcNC6LxJguucetHjjaN6Fhd8R7oGlzITcF
aB/ma06yNiWq8gAPRuKX2it5eSctbR+FGRTPmZoHp6l20CUYKnLgyVb3WsE0l/s0uoNi3qpy6res
QXqWNKp/TWxoQJmzLqezTojtUm2srdqLlMihtt9nNTjtpitXocIjxNBS5dBNzdYdseyhhdsAxIdG
0JxY1Yh9yv5oMgGGhBAPydFx1oWk9/BJByU+k/EkCW4ZCYOOXI8SIg4qhr3FoP/TQZATd631Bmk5
WnNnW7t0FPlDU4kneM22G/SPLCB1TN+tF4s+XkpyJLZDnRt3PcorT9Mibf37t4Bx1DFRjgM6E/D+
InkOyc4+BD1XV5RLa2+adcb5mNjbUO14DwrUPdYwtaAr9GHTh771zBQrIMmv9FdBKkgsgCZmMYud
fD62MgMyrYZINqXzbJCHcXKTGOVZx+HgjitlQtaTRMW607ndmqy4goEcd2oxxuRrI6iqYeos3LC9
0PAT2lmyxNIiFEKSMNMbC+BklcI/ehgznhyFW0rOpIh562jA8kbSK6KfLFbsazPJa5qR+IoCNr+T
VTUlPgyEOf+x0QBaGPjqkkR/sELceTKyrEfp55z/ZvxUEV//ODBpISS0wnsbIq0k13MjVaDyidFb
t95p0B27zXMFTiKv8oPRVcNBdAUUikRbSKVVv0s55g8oIDjLidpZgvSKPZHX1xidIyijgZTBPHjs
NZ8BfAUGPyHUbgPNLVgbLbqFYmAQYzkgig0MjAQRP3XU5pXqHlzpn1I76U4ya4jOzbAjqENHtEyZ
oeYevrSYgF++OT7dTrd3bC9vbtuPqCgJXg57RayrrsYSUhBQEtX9V8C+9yATuS700zQl4lrAl9ky
hEs9ZlRnwT2wbYc29ep2oq4DY71yi9DeAlVl1YNCy1q2Lp4FZL7mTjNdY6c2NYWPNa01GnLQzq7w
Qoz74Zg8uTnZW71vs8gdLXloTf0rK3Qg+qb5nQEU2ugzOaBE2QPQTq9vVfPKDAqyu53tmqmOdlwi
qpeR0sz2hQpUGCTxSbg9S9HyI2jNqG8rP4Kc1/TdIcfYhFy8AZkEJN2L7KA6qeXe9av8gSmnAN98
URsn3LUGO8I0l+UCugRLn4A8WszK6IiSjqUSF9suCr+IUn4UiOtj9sRRUDyE855MtXFeRF2+MDqV
wQn65FdJmFIc4KYijYZzODX9BVub/FSSAHbUwzmIMg7p9kX2VJBRsUmU0mOvW3mDXjM/LwlC9aeJ
p4E7gBmspfDkwPkih/qDQ04F8tgxB0L05oWG8uXwQsjTjHkq3xFhiKgVezEYe1cHg4BwLmstbdcM
BoZ4bpw+x27ku+z6s8pRrlGjomGCDAi9BnuKGvTjg+4EtwbjxnuZ9da8dl8XM2tBnwsPdATpMsAN
zowvw5hT1s95mA+XlHKCsEj3dWRukxf28KJWpdgzNOUy0nWCgntDYTI6IfyKGVZybKMw0tvzb2RI
brIByi3i7jTcy1o4DCulJUkmh8xGpfo4srraEPkjjvz72WrkWl8idlL2sjIMCD0t89E+ZCJgBu5a
IzJz0dtR/MDYaIK5navLyHe+LF00jwSs/mJpaf7qORhRiLnPbcp0jiUT8uHefyFK7RoC2f8ixTlv
rxHY9TvJASxdCbdRDUF51ow3aQUbukpzpSWOtjHD8jmAEP3Z9QrBXTUYl7lldKQR7hsn7jiJKHlR
mN6DgmUL7Ui8i7RZS8DWD/aO2CfdUK4Cnwoa5MV0UqzyYpeXlkiFjQxpT4e6fIQviKRjMMJLrIuv
su3KnZjT8MIoqa9gnEHdKcZGjmazn8RQYe+jStYLbszMP5RB7WztwhnxGHfMm3thQa0qIAKV1HLR
NGuzQDPS9EpUJVk98SQUGbVYPm1p8mi/0ABUoTbsytGBHMCBVU02M8uaiZalDtfG1k6Eczokp5D5
Eoxmsml02s3GGcbXVlHAW7ABoyONrmm4BiIcPAdBcC4dQjiKMDKe4h4vJlPabLLcVcS6ZN2DPHjs
3euEd+PAIwZdsEuISgk2YyXwKZE/0IuT6PvbIDMEp1gMVyMBCYswsexjHJdvBmotrw6JMDEGJkBt
21wl0MR1Owbga2tpHPS0ojEI1hpa5KMw8/pk48uA8MfqWrGSdWsa/j5zY50UKiyZsubZX0WbTilb
Ty8MOr1sQx7X0UjzJ1l0rCTaGEHsYIVeo0akSEN095P6AgsmXLDfmpa53chTVP0YQ4EIYIq/GfWd
LEmZolca8/wC4H+YJqhikLCpuXwBfEySWbpSSKSl3eVsZwSTkfkSPitBlZ9a7S3CWWi547hkqXtW
avGA89L0VJVAMrAxyxpDElZG6ymU0a9cY3npmsjLyKxc2j23porVYp+VRMLl5tOYxchZFfPdzAcu
CiLBPKeRWJtGVKgTbFdTwvmbOmOFg07bpYb2bvqo5MH+LauJwCiUqu+oloBmVWifCX//dJqJFO3Q
Rh9lOqdonAbsfRCMfJJsvNwn66xXeFrjsd/5RrhycotwipbXa8yk8dIBlLjlfyhV3m9oK9Kjz/wI
AUetENGD2CdX85tudgd2ecegTUb62gk8gsUwuxurs3B8/zCZxTZzBja54pbZ8sE3YuEVGkiOYNRX
TrrBknIyZxAGveW4zGMBCZyqYZxgrzXiLvvI9pIcHGn1LrCTetFYsWo2TtrIQtof3J3ZssuyfJX9
W6Afpwm1vc0+IjOXLPeWBYPjzqKwMhMf3tpQ38pC4FrAzNWAl1PdjIyV1HgFB/ajqOVnFGlfpBI3
CxAe7jJzo0e3rd5gjfReMJukRRYjAVM1Km6WE7WrEhrZxB5MqK3hY0xj0gKNJMImWXLLF87AHdOt
baKsrbjcxK3xPHTjq2m6r1E5PLQ2f3ooiDZFSIghicowUKotnGOJN8A5Yb1uZ1mlUxT0Ea/taD+N
SthcgpoiIQos19Nj+zWeirWZt9YChgiypKk5O6W6hGOItro82ghRkONZDFfHz6YIUBViPGjqx9x2
LqQAM/spjpnlnEI/OLkG/byh01YiCYaurnTR0gHoZ5HPAT1KbNEWAVJIgLimyFeA1ZCr1XTUz7/c
cIQoFs7BbnCEKx4H+Ocv45A+JKV+rQbj1rX6mrX2NYz8o56RR17k9cWoEbO2vI5poJp3CvNFynIZ
AElooKcJtVv1ZUrNx9E+xLSTvmqidBXWkr5m61rVuG7Gbg01hOu+l6TB1+86El9yI7z55RUtP+KQ
73SmWJLZUDTG2sLUCGhkubtosRboLrmsxC6jcMsvdcSjEbP2SgGuLMedK1WeFiA5vE6LwBwquJxG
AkB1UnqNBMfEpGV3Q9e+UDEQXmVPJzNCL1jEd7aP176veAXlLdGwhiODmip5d6stXfyANUPjYmm+
stYf1nGLribR11VjLSrEpEDeM4y+SmcQs7Ty2ZmMLEtO7MRq08CugsDYM+z4ocmn9Pz7l0lTB1xp
uG+03Ost5bGoDOf8+5c6QFAXYcil78JU1PYrAqC/fB7u8NnSRzMLJq/S2v7Qk2XAtkbj/c3y3BMd
9MgsclhdKH2/SmjhEfShbq6ntQWc6optetO59rUXXeixjvohwYvXD0i1k4AiQzuwPGKrKg8tnHat
7eFCeK51wJCiXTm6IPRRyiysVP+o2G9wGJLdJkKTxD1S5kef2HiFLbevwAWTbG24hTPwOnp3UMhy
3k1oDjgeWRlpFYPX379FtpTtSzwY8NVI6OrZwXO9lvsBWZYTVyZSo8H1jIGMe2v+xa2IkYxqrpdC
14y9OUp9oWgtR4ydK+u0lzfHbh5FTvpBWhsvddOr+3b+JQBo6ynZsOYO/jWNBJ5DKu72Zv1tUYju
ShMHrkG+SsIuxMaXKNxmORWlu2VjPO6N0MUyMm9olaDe22pZ78GVZNoDYkZw4n5tMkLn7SajVlf4
JCxLyVc4WGOusJG0JnShOztqt5K92NLQiXHLcmKrmzL2CBhUdnEd78ss/sVGqzzZkzDvo5NsH8a+
OWOXLkiJZjRtKUXMMlaE849tMuHBFADFFfhQGnh8pB1NVPGVlQTdoLmHuWPA5q9Uf8GN/5iNlYBi
Ha9zNamRrY9EJ8u23AwmJi6JWoEU5FOMA88r8Rovo8JaWBmzXkvVWUeIeZo02Aeswidz+hX4QAB6
KERcj6V2HE5FGpDSrFTPmXDXZdNOJ1XGExBffLymrj+gJ9PKZwqCgAi/kY8MsZ7BUX5WciS2QZme
atZMVmO+8q1f8MrVFnldIlmnSAnWjlXyzA/lNvSxFzr9Xh9J4+TZHpiGsyJ++auGscNDoso4zEjL
KdVpH1TRj8NSaWvIb6tnievI/qMseIiZONvxP+ZfNiHjAgVMWXFYKBJYeQmRqmkRh831g7gKCAdp
gcRxSFCn1pSgqYr6Fnz8T9+GJ7zlqE0ATSkB7KxeTT1lGk9NIPc06iSCDc2+6hmOtBVWDz/VX4cB
vvR8hGwcA0oSWxN/cE4N/vwFRzmRGT2oUQc5/KZEe+5M5Rqmg+MFdfcTTvqtHNqaIx3FZ6Fl+VZj
lD2UgDNU6Wx12H9G7I9ru6gfURnftMzUgEqyRUIujWCHdWn05k9oTwrVwsHQqK9pUrmrLmaaysJZ
iaCc5kN/zuqryFKbSrp5A0hFD1OM2ExMnFYDs300fcmhr+JXqHIBCdY4iyA+Ibseow5tP016aTvm
qQAtCfyoWOGkvuklWC6SzGA1RexGVSGwk7teCNJgyX7LsnvtToz4HuPqJkKJ4A0hsAtD9z80eRGt
2q5Ihr9jtH1IinHRFIcJyiGrfV/fND0B8kDLxULlAItkendCyAoFidBZLopF3nBqaOn4WHeSSpOs
AYzvTQaxwCVLqUHSFEQIV0fiANOiDzdg0F61SnoMxBtgjipjD0RNnUZmF+XYq+3kO0XB2UKnRswb
oUsRueWoTKdllRa02pkhN6LUh609IuBSh3JYxYXVEKTazcnZeALKY0UOumfq4tQ3CXqSTleXsn5R
GtNf8mWOzcJFKoh4jXiqcmFoxEYG0imWE2Jrx67fqgIyg0o7oBKpfWxQak89i+hJrvCXLXW/RI6f
flrIbqIQ9ZMPk8UoK8xs4wiqQXxWY+VuCoKkmHyLJ9EDgcvgl9hUNHqbylUVDuxS2WpZIcb/sUJx
qqTOKkBTgkQFQbWmfJNjwzBmHZrRnWMH4TJrlXf6biJ/3Y4Yb1k8NUGyHV39Farlp1U3z13EiavM
aIJh7IMNuy+yMa0PU0641KrpCmzlibXcRcXnnzf9k963R1drNnqdbQa4jYUo9l1qayuDjEPHjs5R
yZuCExKnPKIWPBco7IIfMyMN2Ar3ljHzNErrx++CQ9SStOZ2r5jowk7ByFSitaoKbNm40Bel0l2s
wDY2igXqkLQ3NvGVsjLQU1djaZKWxk/OmOcocPVdBUelkujiGBHn6OfcjoQ7cBPl6Z0ryOeKOvfU
YgvVrtyF7mf+Mm3Nh74N7raPlaRraSZ9GudlFpNKSFglq7ppfGmXccm6Op5ZZeCB9gSXM/sPLSKJ
mez6aki2oaVu9Hx4DUXcLR2SI9Qx/rQwmY3YwVtME4swzhAqEmvz3qU4DeLgnaQt5sIgfkGBzpMc
OWIJCLJuY1vdA2PeQxVpgliKtENoV6MkToDHIIkLNBxsapGqm0HpX2i/XKbyvQHRwT9kNiYjt4aC
G2pQQwe78zqFuRCSLqTWrbaqpHWKU9j2vQqhxHSFv+lABeo6RhdlyCyS08cf8KG7xOUNs9IRJ7//
jBoCy38SsK0lCCgRtqBAql7GlsGdrU8CBiZPLhVltoJM0jN6+1ffMb3L6/5sNCGmDq3YGoF9ghZh
LVQru3AZnfQa3ZVeX3F1X1mNLERflVsA6wc7RZc69NkhaEmQlKU/7pDb7eqWy1kQOUzNTfgAQ89o
HFdkEqcLnztnkTjJF9S4s5GwY7X06dI2yMqZhlFZK2zg7QYSR+6w72qHrxz2R0KZy4TRoDawYLKU
vdj52DBVbZxWiplcfDFARGXMgPmNCSZkOu6h/D2voltEbBFjHb4Gn+VdOsnNghnKMC1aTH067XSR
P+dDQehdw4RR0Yfvwr7DX/wSyAnY/1EK2EQb9UBUWAbsCZEovBwJxJ7AuxehRaeARTcSayTPgoKN
eJP65OPL1XX+oGa7+467Yj3QngHHN5LViINmmUavEXxmOwPPCE+fvtLtSQWAdmy6P6ahpKe29r2c
17QNly0c6t4ATU0X++0yGqk5MJ8t61y/dzOZ3CqMKzOTa4+f69sKtV9RV+8mhG0487WEGfxs14Dd
Nk3Tq4O6zaglJIPR/3LgmOIIxoGCrDRRkSnUcGq+VcZMJfXWwTEj1NWFRjpGBQMz1jM2UuHBbKQF
ttTWFqVK85Xqmophks1j41h3xcULBQTiSZrtJRqh2ZXiM7C1bLal6SiNqV2cjE+7NaZdXSM7i3Vr
Z4kWahPOCKHqhVfX6klhiLl06whSAyAkdjPoPui0lgPSTS9tWWXJMTqN+kBallMSSUE3mqTxdxbJ
50mgJpYlGfV9zXAyXvuTw5xHQLgkSzPsxppHZ/6MAp68eAMWlkEKo+NkCOJmOV1zbMbhs0lj9ugZ
EHsFE7zNmHFducpVd7tig66k2IZVdTGn3NhGgZocDDirqN04XiBWc79uFYHbRNWYo3X5PGuzCWzv
sWNj/zv6nQK8QpWeIP0DuS5Dd4w0g9yDElV2VZU/YxiFHhA3zK/Dd2PqNnJy3zSFB13aMGiZrZ/N
QF8RdDcfI7Wlar+0UD0CgN5UrPTr/Fakwy4aAAcqQps8VnNMjW1VLFaFjDF+5sy1iLhGXaBHSxXr
EpbHS1cgVkS9dzAES2JmTex4clrzgQhCxuwU7WBwzCvDZ529t22srG/ipLWNPU73btpkzBN5MxuO
RpGvIjYaKz3yaR0ZqsTW1vK7dTBET3bov8HqxFKDHV/hrvNDtdiIgIJkKA5NIB6heH9pfPT+PFlQ
NBX710AQKm7blY60URjTS2j5XKQKmitzeq5z59w1l4kVDZP/9jpmbA6t0qCOyPutqrCJ7KLiNP+3
7vAjAlIDI1P2nNYRlJguiXmYmwGs6hoFhVbXb5moHmyANkEPkkeZywrJtCXn6F2mmfZJx3kA8pMx
FsynJe/rZvLxsjS2fibrfVy7OvgvrVVYd3PW6Nq1tU7k4D6PET9QIwskxcNAKcNnKdPC3xKfu1GI
oaRutzWcH9NRQ8WL8KW/FqpLpF1jH0Rvg2se+RgoenaFcRqLpESMXRGqnhnfQ5Dc6FBbAFrlnpw+
PiF7glJj5Fs4Hv6+qq5aagOLhJzltbl7gBB8BWBxrFPkOWAkVwy1Ocg1HHK5UbpPQagtFYBfa5XS
AZo5jtNWe2kaLmarAJGpxMkLnLfPIQ82Ea3kbszL/pqgJFW1SixjV/ssbXBnLpDaFVoBipTZejM+
6wwsvJbDAppSO13zcIz2SVOAy2quHZEomZ9eqlqEKzUfKCPUcTuaZQJ/1+RmFhy1vcOFICtqf8eX
3qRokKHdNluz1eIBwWiEYNKn0OfDbiaxLN1mb1ttusVkS74YZfFM8TOEw5hKIwJNk1tlfLEb3ItB
YO4hODxHFpOsIaofMcRcJ0f/VRv9RpIBl/bcKEnlfFcRutB2fM1K6zROiHma1rpbDHWXde3fkfbB
Q5rmqQQyNjr39e/KjSixZ84IHfwXQ04RRR477xcNsiAbrB7ND5LwVGTKKQT+YY1Ws2Xt++wAHwIG
4MbRh45CaZe/gcLmqPK7A4ID4aVjvQbwUbOxbl+Zz7T7XAspGXSwt/QHi9bSGXxN4LGcyWdG22AV
jJtfcWKbqzEpNpYzHArn2k/9uBnmYTRMvks5ZOvRp/5mMM2mCXEMC8BralXHOBQPzbRUTZIFzGar
avqXASnn/8M7v7OG/e/jWADhxBCVNdV4/5ZhngHf/P2l3de//jNapv8K3vnwQWv1T8f2V/g3gufv
v/UnwdNW/3AABOiODXjTgRYIpvNPgqetQfB0VVdlK2WqcDKBZ/47wdP8Q9NU0yFindWU5czJb38S
PDXjDwEmW3N1y7ZcTbj/wwjRf/6nv0XIuTrBoXg8NM00DYzT/wng2es8QJi6oQRk36cihY6j17y7
K68u2mZmB6zRKxTgzaT+N9Rvfu7/8h/+TymIPkcgsof5H3YvQEqiBriV8mQjMvzLJ3L9B0X8b8mO
+oxr/itdnB/RdV0x/4SuJfgPX/9LtmPERgZ/M/9SC9VlYTl3BcNiZMjnwtH3jT5tFEhHA+Ccosiu
Nl2NY7dkIeFeTDJSPrJjoTX0yHhKe3XcxEPy49sIg0gL42UhxVEACPcxLNx7OSL66Aj7MVcWfHAt
UTc8+td2RdB33F4s8l8yhT3wEO1rH219NSFwUdBUBK9ZSuEzhBu7e+9IcSYuISs5tHT5UmTTptcj
Rhchw8ZxQxvMioSdcN2dUWIelQiCSJMeO/b0bs+Uy68PICqfY7c9DMAeYt1gF2ttI9fcqjEZb/7o
VWmwqlrMLb17x09wHAlsCtzmQHm+b/Pkhv8YMBHQy7CFOcG+Ji3bs4U7W1pAxsSEmtZeTr18qF3c
ARWTa5liVmKxCA9qoof7ppyZ9kmpYPXcRqgGcQbc1Do9cs3fYwvGaZ8gcjK3dtUhOxe3V7koEnsF
8oCE9XiLyG3JlGgd2alnYS8xY7kNFOx/KyUBuKMMqyaAHloEJN06jy1DkNmrE9ndymETkaYrVAOM
caiJB8IO8UKaa/aG2xCed27rpzRLtrEu33o13m7MuF2ZXb8e2K/54mEkVSHKg1WZlhcX8TEhfWww
Us/sXaLw8PM5kk83hgX7UDYJ6FC5yFzok74NN9ZeNPEHKT4/sRG8KdmhiYsdY7YPnSOSWfJRCoKH
Qk7oAAqHCxjLUo4hypuY944IDJckFESyqGujmzlXB7xTOVVU3pr7vgBTRHXD2Rs6ECPV9gAcyktZ
RLTgMGI1v/qmCy9u8AKTXPqwX9mUeJZZ7zZBZN/6YqCN7Ve9DDaufhig82Y0P0Sz51xtA3HmSQLK
o2NEmg5nNe/XyBu3iSJXE6I6JjxEqEGxC9Ib/+t1TrMr6vHcMdNUp51SjF4NJVay2goTL4+IJE/H
8/w3TZ9dI9ct4WjsRCFxpHBfcmOfwqubBHfW2K0SzfAC5uKtGh/JgkJTPuFWqi/zJReV1Qcq120N
RzOOYT0Q7FA2Jqo8ZTuwwPIZvyPLNOzgxk7Aawn+tlKGgn267eiaZ7N933dr1ze3TvPYTMMrfeLC
HsO3zoBHrlaXtE1p5iyKBmUFHswb8VXhb8pxjrKjeOy6yYO3ubchJRArvqE74hsO70prbfvY2uvE
ondEs6eTeKgAjom6X/mc3tPEVC0924V2VVe10x3mO88qA1BRXAhJzqCXhBNrSY/0UGvuMZbVEj0F
nRkWVTKKMQtvc74PECXbZv7h9WJjQHGUIxxfVMNzmABT6gidFcOfX78/WxqrdTS1a70YNlVAoD3K
mDbHbkk3k9TmFqHijmSXW6UkWwXGa1IYHoFTBCLKzWBb2/lnGrV2p4T1pVGbnWETiYvEwopR0cY9
orp6Z/T1Lo4kFVN27Kthk1WhlztPPS4pp7wiwAAVZwTdpTFG9qY8XnPMu7xvwBD2oezfRPpQSLku
TXxcGuCRiKs57G+Kb3uDj/NO585mWftU18pLgwlq8ruVbWEx4/HJGPSjFtklZNiYVQZ7W/ElVLkv
C3kvUvEUp83OTPOrVPwXDtZFRp8VhMQIA1pwJLH3B9nxiCyjo9Emm5KpT4M1U6IQiHh04G6hjD7E
Kbdci8dj4H8r+ajG7t3ikW/0kP9Tt2B97Qc/uI1vUg9+AvWogKCYqu6zshGIZz5Jh6m5L+MAvzhj
m6x4M+tzwCNkji+ow557ksu/qD4av7yEyIrQ7S8sWTApR1Duu0cawAuxTiuGQcuu1PcZt0qsodRr
RlRykfsInG8da19mrrzY7XBOpXIMeDJPc1Zqy7vjJPuCndSiK90HfHi7OYk1SbgCg/aA0+ushjFJ
Ev1nA7PWDOYxt7nmzXiYRLy1evVYrtNB2creBYfg47dUbjYLGg28m4XyT0M+lgj95NLkC5Fci7A/
K9mIzrNfhxdSIW7S4YdS4i3x4ee2z5i/fwvD3ZpB8AZ7yKsEhlEsfKkOQ5flJ9LQC2K826grN8V1
HmoLGoeT3PV5YsRzrY1A6DXjJ7k4iDa6ov5UlPEc985TXoEAqL41t33ADbkd+Uza5L2szFMpz46p
A6Kud4ErHju3uGgjbd9g0ynQdBCiI91NlxQ7p0seCvB3sKI+pRu9q7GCiJ5pdFkMnGaluY/r4Zwg
yuQQPww1XvgBSAIQOofHVNj7K1AZdf4RJuZJgC8ZhvoY+8664pMesSfknfNkQRfVZ5Btw47L/7Yn
+4sK4Mu1QnAH5UbLEA3F2huDxAz24FRZDGQ/1HbWDY4bpWt2pWHto9pAcN3uSt/c55W492KRwv8P
GOQ1xuOAJquTsBMJrihnDDE4aFMxt4gT9i1Vjkv0VGTydIunDbrETYIqoMfcrgTAAKbwnZGWV9Xl
zs+LjzZCMQ2xFa6sU7xR0uDRWpsXFoZL5rd3RrGrMKy9+Nf8OQSKvOgjF+uHX3LJBS7F8v/6t//9
/yY54BT+qvI6/2l+//u/8mKsQgDI//h2/uO39X98ezOw/2+/Wf1uDm7t99wv1G3CX/01/Iv8zuc/
+X/7xT9bjP+m+9B07S+17vz6f4sO2FUf5V+bld9//B9th+n8Qb/hqsIQsMdUw+WF/tF1GM4f5NjC
L4DgoFm6MWfx/Nl0GOIP2mwVT5JmIFkTcy/wZ9Ohu3/wx23bMVyLxGnVNf8nuQGg6f5e/fN71yQI
3dENITSmbtr89b/U5Dwfsx6JFkR1XCXsifxrVw9rhaHxaXJaGu8qmaFaaTPufHivJwYQt35oipVd
mfFjkQcC1rJzYNWfE/TpIy80ImMn4bVc9cglBsTCucK0a9WrvVgKoqZ2jCTFZjTV8u5mrLWrMjS/
QGCMRZx8mzMSFT3uU9U49tEcRLOJLN/csVcfLrVUbTYerDzQE6P7p6xh6/baIJ9qO3aWNZlYZzld
QkPT9hJO/pYNLqyxmLSc3ImQgHOgu1qQnkXYbbTQmP3nCCoyNyEiGrbdskT7NBtkqZYHPXpKS+tD
EW6EDKg9TZpqvSSVf8DobW9Uh12NT4LIXVMCeTdMzaRkaUwvJmH0VOcjtla/24sMaHrFiuyD2XMc
uta7MtUZqufsyZaQuPDVM3lvkwdtiBHY6Sb6Fp4dS2DD6a2cv2hXX1oAbTGuKD3RIqjb0VAHT7qc
6aK033LWHxuzJ/wv87G8c1mtYj9mGYEWj8Iws49pYG4z2yFaHE4DOUV5j3+UYrXI7eKc+h2gAsNB
F2bBipXlNZit0n5sy2WXgSazZXuXOTzPvGoannb//ksU6M2+Yza1T6us3IQBONWRb32L+LDeZzZZ
Q0HNltthOoqwbar3SVG+dVFChQxc+abg11qqEgoDuCht72Txlx5O/W0yoQSVyDt2ekjP8Pv/8339
RwnKZq8ZqnFWnGjljtpwG/LyIf8/RJ1XV+PAmkV/kdZSKevVOduYzIsW7QbFUg4l/frZ6jtz54UG
mqaxsVRfOGefCJly3kGGotYU90oWDvxQ6AOak/pbgirS9eDiRQq9robVED+LsME/Czt03sZFeN+s
k8ELbqeh71z7sp0WrZxDqekwlmwOyHlwZXD594YpNCZ6BypijAwZn2vcvlSeE9x19fCIrntR/9aY
9CMiszfRYBoUwjYhGIF28fEFXyOr7DY+8QOzqMI/D6ZZ4bRLgk2oXO88Jq57IJljk7MvPlIk/e8b
Sjaul5kWHmfDVvQyPsPIZkuAFeJiw9jIy/fawgtsoGtYAe4z0bHAzBxj+cxtRNsC0yHJq1MDZZ3C
Y1XPyu4SKWgIZ3LjhcnBw7OLRhlYDeRHJnOuA0x7wAEsu7jehqQarAQSXbNX8hoaRwdk/aI1KEfD
atK2daNhogiXpYEYV2NqNzZlta28NmN6XKhFHbPGIzDHRtm68COLbzQ5mNKbAkO6fyyQfOIzxJRe
uNZRdzVAJjUz8DxCkINx9RTIFvHTUON2Q3qJNWc8aI3+6CHT3NOGf+x1CeEg9cg2OQImlntU5uCN
nsJgTFYiNKw96gDwdhmbdsKO0P/FSyKrJbBf8UyRKyEb4/NPmLLHGJdjx3s42aPXE3UanLY+lbQx
+Fr6LREmUMkqfO89cMVzFl+joPZvIotmDSMurIK1+uyNZe77V69JI5N0PYpt/vNo9TyTkM4Kx18D
rgKqyOAehNA01Ify37u18pBJdy1bdSC9GQbF//5VXNj14d/HoV8OO+IOV///qX+fT+ev+Pe5/3yz
Eb0m4e9OsnfiEu/m/AZCUr+yp4ooRuQ9h9pQZIpUTvGf97rUwLHeGNabMFzCPjO9PNjz1/VuyXbb
n556XsDLocmqA2whgP8CPVU0QiyjaP6/j//9teFMfNKdP/nvb/69IXdg9iL5H6yTAHGF1vr//+7f
l3bTp9lDLfFHfEa9Y2nPlRF1hyyGax9mWfgSBZ3/bODjLfU9CkIMSb0KX7yGM8M2W3HgqQ1fzEKW
mDiATv77EAr75Pv2mVr5jISjU+4zjBWaSfKgQ2FF138fTdj+kfJti4K6NiwRv2p6G6zsMtrbBcwF
sxzEnyYsGcgn5nG0a22ZouxYCk+7h1omNzW5s7S4cod7qd63Q3DVABBucSt7F70ur24Sv1hdom17
Gyxz1Zd0mOy2wrF5w3fjQhbtfgjK5deap+PSi9qtLbLqGR4e8jQfITtTggasH3xNghtINSlelfvk
OGawHPt9mYLtbdyZYEx+Sl1Er1NvzTr71wGwYNdQ2ruNdqtr/AGui8exW+cl21QkuGytCRDrd6mW
foC3JxKIHRdKFv+cG5jCXSRnnn4ZS8UXhdmP2VZ3IcR20OxdAxkSkD6S6Kx/S00LVllR/eECf03Z
/EgBtW60Li2xXZ0frRVcmYXluEcajyfPtg4OG7YmgwpRqv6O3YBl610r6ovBmt9Hp7BwKvnh2foH
Yp6zEcFSjq+dTgg0WgM/+XBgBi5zqV+zFi9e78KZhScREQvWlFj9WjaN+aby3GPmOR/48hGzBv2P
MxcsdD5OX5grjOJ/zQS4mF/Km65bR+Kb2/aF1TtIknpLt/MlCAZaGHX80/LgwXe0DVLJRj47Zrcq
MwsH+7RKJcrZyX5CyrULc3Vj5HXPomQVFH+aeM7Xtr9M3/ttjey1TPhFtZCekpjCvhZgdkn4uUKh
PfWstoM+wRzodHezOFiy34kCIllS7e1avGSahNVZHSCMcydQawVtIduRFrfoDUZfMMLercp76gFE
6gQcpJA2lQ4EAot9mB7yRH0j8OJQLvqbtF6miXtxp40v6J8fYVW+6LjLXJzu/qAx+enfstx6Cyzj
MkjnN3MGSpo71DEU9cMhdp1yYQ70ZFxlAzga529rYCBX634onumfkfQBFT41JAVlQ32N4xDNCRrH
ovX+dGL4nMzx7vJVLZvCqRxf2iG+9io6D016DUm1AOro2dNtMgVZNvquDLU/xPvcHBObwrCYSvWF
D/Lg6rXcBFX8wyzoDjAM2AmZFQhvd20mPxIOvqQTO50YKfT+GAIaw1+YY7fAE/iLF2jj9BwDmUJt
ZWjqox3n+wpCXIHUvzEZSDixvu5943OGFOiApWNdvSOCXjQKDL6KOxcdWXa2Tf862muBJqqTJrNY
tSTV5RUzHPUhgRqFlf9AY8MOL3FTax9GZVlL3+Q3BhkzBaSR9BL6NRhPHJ3vTFct84LOlaY44GQy
MbljyZXaMlBQxzAIDEOzS4vgK/DzcBmFgL2yCHjVlL3JAQQ4akSMTYippnBJrKIC4X41SvKCsWcz
hWGkWmrlE1AYVpcQuIMAe4wJ00IB6uUWPzH9HVuPhe+ywJS7aPJQLFSLkoFDXi0w6A/PRlNekfiD
cIseBQMFJ4k/IYcEmv1qaPnrGHVIw8gKSXWfVxKMGUsz9nHNQ43TCNJ/Fn8yGWKlO2YnmVC7TgxY
UmJxMaQwkKxecZ19GInxyTR/K0L/t+gZPGth/d0nGPGZ2SyQxK5h7aGMj5jk6FoKwz79QtGJO3by
T74p79jQ5AKeXJyk7M9th7iRBu1qAi3DIlli4A1zB/nwihQrTHFMdC50qmoUCT4WVAGuwM6s5YgF
StkQLavww7aQDVPBzgHnExvqhucmSl/g8ILXQwCetx5JyDGSjDwXSzuMXsfCfHawfS2yGQvqxQQH
Zn3Nvnw66U0BgJp/WsXYlI1w3BSyeVQ6ox7UuAip5CEwqpjYjJbvDLPfsJlu2sawoit6rt/D1uc3
Az8wz7CeT6Nhr+Gcc45YI5Aicy7c/4KmOCvlIdHB3Q93r4dJYkWYyMkeS62fOCIEYjKq9wmTd5KU
6xojeJh/6rX/oeMzQmnud6sQEnQAjS2Lu5vd8wLpdbo1vxE/hhdsrYYFON+rksFrmU4c+llE8hsH
RMrzHuPJwxj+3faskyLDuJpsk/Oc6KJ2KB+dOf5M8LlV7l2mOHoNoU6snDa9jwwYJT1CXQvCLLq7
GiESJfNJZBZr2UX1Iu1erNb5NCf1OuHypzqDruyJ3VSEv0C34BN21SWOUC1pGF9lH7wUkNF9S/8O
M3ASehy/JwQ39Qmy4Oh1mIyfPjHuLUZsDxMwEgH5Dpv4FWLsSpLLjjwHZHFVPoaIKq4GtTd5MH3a
ClmD/YCi++Pozq36iEJm23BLzIha06tRYDlwR6ViA9Vt6zb+aJBVsIb4dJ06mG/0sOwTQivsCHka
qfGs4IOvCctg9jZBDgxdCnX3h53hlzePdKoYhk8L54GLxbeGF7A7PA3uBY4yw2n9NRbJs5dMKw2Q
nzN572mS/IWwcLe09i8y2cG6+6Lalz1MA3tCfoYVbDblJyvDYBiLIiVoS1KpgUmZdQ7ID80/o2+3
q+7ZxI68G9XfCHR8aSoYi02/Qh7xncYPrg+5ymT242VQG4KkeUAt4WTrXOep6xrcz/kfTY8Yfuej
wAoX/3AhIudvXK7BcXQu9iTPhT18ZYGNJXxiyYG4sirbmz6azOCQ6dvasyjbn1qBsInt8g+T85we
mW6Cq43O97U0jc0UJd8eP1I2Gg81VU9h+81/eBni7DwMzlnCmyvLcAb7v+SMXaV46mz6faNChTwB
/mSpH/NLceYQEO29mecMkvPCIeeJyz79oJ9Ca/eLUuHN7BkjYombYDFjIfLeDabPadI+tVm0G/FJ
GF30AgnvXDLgtZAiIQnbG4gi3PnlzHaqiS9daF78odnUabPjbFRyr4o8J4vmZAvMMDiY6r6/OfDD
lQTXxjdE/Acqs7ZfLQxfVsUCJMEdOe4hte0MutSxaB7/kE6cAJHSacSUvoX7h4urOPQWVJygB66h
ciaUVdgTnfbSasPGk81N6h++UL/S8P4Uen0eVXwqOGoWSce8Hm9sDjbT5P4RTvEPk59PzjgkYaOm
LyuJZ8gpz7pT7ppWjRhrscJFPjjUytM+R6sgKUA7GZN1JUbgJwcZCaQQ+iC+9W2rg26cwgo7I5yS
KXpvlbxlJQsehNNPRQbFJENODQDwqa1hR4n6mvuQTnrXofgz9bvNGolhKXJE2d5H3LgQ9rP0pULb
s2BI8FOHSKMTT/cQj4/PM+tuUbZAcesR73oS2H9Um70WyOF6lwRaU9rXrE4+OV9AeTNKbXsyN4S5
7bwx3eH5W9sDFq1W86x13HPCT3fA5K99bb0E6HfpA4mQPyh8YCcGteYCW3/43oy1iQYsJBQjGdb1
NKd4V/IvXtbRtVbliHU/rFIssyJaJZx7W3iWvOD6gjJKS/I1Y+WzQdDGZrS7dxEZHyiyokXM7Fjv
T4a5Hj2ZbfLU+JoMxJOhmcymvULuLE+edSv5YDZZf9QQ3leu+sLPaYJ3ME9uiMo3GJs/0TjtQqB2
aFHB7kYRy0yfdHFiYJgCzE59AoEBOSWWc+1dau/KpS7pRwtMUeCPL0zMb+1A3qMciJgy7e4NS3H5
5pOp4GTOa5dK8RWX0O01p8IQWmMSI1TRAcNI5p5kxYftOU56i70NwwVhck4yAL1IqOorfc59L9xU
3+ApxISVy3QhMtT4iNLkvc/aI/kM0XeRPpg3yqVlKvgbBBDZJsv80gGkXeFS7EHwrDM1g5+0r8RO
cgaYMBD5O7oqVLS9JbZsWViPxzhL9k3lNlsgu/mR4cULR3EaGBtRIf9SwVnEWXZr0erWCTMzLYx1
xkgZjO8ewh4B9puwTsdNlptPSIPatBDbcqhftTZas1LZquoJVAi78IYsSnN+qDb1/hDUDQgbSaYd
VnkyudKdXlfXLGhZrrvFlygd5NddDdC9yDaxitnAZVWx8iotBGaafmuBtcysv6JhqBXbZr1vwmhZ
Jnm3aZxibWgNkZVWgR0gYBM98mTG0FFgLmrLUfXIdumbBpsyyGjMl7oTxqnQLH0nQxdwPynotv1m
IDbcdr69JmaIKMO83onYO5HLk9zGhAyEmoEmgetjeQDesx7pK1chjjGdfLR9gzSe4ezUaT89/kNG
Z9SKgbjAnUjpzdQp0NJ7K9z0CO/iUBrz5ZCJatMAs1t3tOKIAEJFHZ/esMP94ktBRO14GBVkczFw
yq7Q6DwYIjFoSsg/SvClJ3QEWUGaCRfzVwVIZjF4NJqhxd4wxRGq2SwbB6DNS9sMfmkWx3kEc/et
eeHsBAQSifinFPKXINViBa7YrwfyrL+NArAJ9C4M11387qc4KK0mICJMTutY1MahqplS9QbIAT/G
yp/F/WFI4uLkCZy5NepLlGoMMAbkuVnub+wugpTUwt6OrBtWRPfEVIMbV0kGSxB12zLNG9Ko+9MY
kGA3+MPH4KG8lQ0yC8oYP5d/yS1qltg+f52q2Vs6puoJXCOjS3XHLcVLT15Mzt2z0QU/cVYBh6/x
5ZAsjyWyefLN/m8u/E/dgxlo+UCDKjSyI+SEjVtWNySK1sLvbjHP6sGxkm7dueLTK+mL30nxbhZ4
uNLVlLTWktenbcU6VoP2ZsdzQNKI9l1IywV7FnxbBjUL8YCCSQ3mZtVOiFfd+uiGw2uqiq3E8/xe
GOMRMmy1qCcF3rLy11Hljpsw5BcYVg9o7BZskik8mJrOSe01G4fARj8mwEZ1Az7I7jmkZDiDhGjD
/J5k40+KSEUX7mpSJmppo7l7RJ3fw9gll71IJzy2DKptX36L3J37BCjlNpDHLhXpPGoZMG3a+VoK
6F52lj/lIxGr9cls2nNqU0r7en0AvfuJHt1eJwY+fkcU0IVdvVoLz/zFUPs2CeVRrhEuHI0dP3bv
SFC+1ZsuNHCLmwxf7IU/PQUcvWqwWogcG2TTPeed6lbgGpi9SXqEwc+gtYrZLzYZ16Qz3luHFK50
gufQ+9cuPWTErwhSt6xhjmsJDYZUWneH5fNUsiecswgJokZsmqofs3SRVgy7whzOofyoRvXR2Nxe
074aV7QQRR+RU+XdvX58a8wDpmw3CTBLiOK9lUGyIvIGIn/VfshBstexsD+olvGVRZPuGihK3ZJU
Es+TG1/pBt1b6q297lW1dU6wDmVeEbdPTod2q9QHZ98g0p4Sg7vJyqVU5pZMeaV73HtVCpKfHaju
/Tb5nb7yDGEDZXW3z33rzCmxy2xrQ/TMCuxyZLgr3e+PJrQNL+mfVeJeRaK2ITJaw2pfTQdKYett
u5obAZLTXyg8DEPt7BNpPbgD4XpfWh78sih5DNoMmUNMPvXt2UqHWzqca1g+cC63vgwvcefPzEvY
ruMy7c2d7ZvnoPG2aAiufjBg4G/lnfpIgUZNpHNWFWgHVxwrzX4b3OjYUX91wdwY+4vU/qNldrgE
/XJpCbYjrWUXp+Y5AkbqsEsw2EM4kT6PGhdV5e060yRTgd08P5oL4jPm8dmpebOy8oJuloW5/cRs
c5FwQbbJwC0E4yn5rVTnGbiKLpNfMClXgfnEHINFRrNzIuudMAEGqaL4coPqOHbNrSI9tQFK35jN
K4U1FcU60oZzb9nPTN8euAe2hnqqmOs1ob8f2KlzKZlnrKYv3ljcCDLZTo29JxTSd0t26oSEszDA
OM8+igQPOdD2CKtBP5xQxePncXLg/AUJlYj7tszROWHxFIPXHW1Oba+/JRb32N59ZzS0AUFwrrrg
4lBeTePfKezvlsl52iUrFmbX+b9rUHplxXgrgW9zd7o4xT0PqnvfcaHGPKBAj2hQU9BbLd8H4Cju
hC+wx4+SwAQ0DnNoSdf/6cpvq4g/Jfi8sR8F66zSBFE2d/J+6uzNfqqWhvXpNvEcfSfX8QjjqCVS
2HX3zlR/yUbfB6mxcmW6tVRL9EuQn2s1+35KhXMFb2wssNariXjNjOsGDMteBjwXxPAufcFBZluX
0KR7MsLp3OS3rE9QezmoIxNU0auejlzytGWhsbVk+duTZm2Jt7BpdxwlL8Mbq8K9bnYLVmOboiLI
FN+1xmoKq+W+LiwCHFcqVOfCEvPKcu0Y/RLP0MWt46/J75AmDvh5kZM7iyRXR1SLVyQXD5VrN91z
L/pUHCvvhmnwYsfDJx0cLnvumhHegpRXeiS/6hh9ggv62o7yleWWCzuK5MKqoFKwJbj6dnBj4X2c
ycCmOhoVcV+J9ZIatByVNTx3ndhD44q5C/WXMu7JGwCpOhGxTuKI6HGFRvktTIcLplpa6Si7cbfG
Rx2Cv0WTg+jxGeRJNhmIJvMnw7HmRq+/RuZE6E63ncz6DomnRETqM5uwiIVKxhiVo4dm3j5Ky2DU
1t+g8T76kYxKGzajnT4PHsj+0HqSg/eiOw6z9MJ5UWZ01QsNBGpBG12dA728R7k428XwiMzqArV5
we3/4Y/1LvXdT5xnH5kQp4yfCVwj3NrunHfJrSlpw/3+j42tDvLKnCC78hN1GFm7NVV2pyA2remK
GXdVcxp70SLwRm673Tkzkh2Y6R0X5AsZqxc0pZobHkPFnr7qDrbRfgXxdADNe4xqmIn6xkcPVGcs
ZRlKc2mtRt19Swb9OP8cDrdWhxpSr46g3pahQI9oiIPI8l/X4RIz/VOrffoiv2ZmdRrwUvErEn74
iifhqRDjc6IYU+fVT5DgyHV88dLn01uP2aYFxSLa+GgMw0tIkJ7j8NKvYgIBg/4D2+DCNj471TKX
DMiDy9sE9oP24IG2mOjYGmjHxo8OYiz3USlPJSkP3rS1+vLZcjGzRFnx6Dy1y/AnDKr5M38dpOij
EsUTc8iLbx0A7xisEGZ/9EhaNVYPLM2Qr59lkbx5g/uO//nWeKRi9fHJZdLHVBSewToS1j51mt38
LKZQU+CdUtKCRNXoCMlTG6W97rMXkWqb+SfUO/PAgPNKY4282lq5fnzySgctn0aOSpPZq7Cl45Ht
NVED8koIb5Gxn8k9tnfJOvfFsrG5tDGkyOk7cjPgyzF6LQ2FE944GIF73yaCvHafDOE8+5EBCFrI
69QHqwbGF+C+JE3+9GK4WZVxcmpYmzVeGRaiC2SObARrzcdxlE0Ylf11lvo+qLQeW7fxG2IjR+Fq
/epEY59DIgF3WfWuer9YlHV8GTIMISK/NTriOauOD1niJKwZAYt0jaBBF9tACrqlsHi0bhTPwChz
mQNbxK6rbTTCXvoYhlLHnG0Ohc0H7FTVP9lBnNzaXs0TMQ9NXgvkMUibJ80o01etkN4SIaa3qHve
Iwss3ecZ1SCbwnOQ3DKjG9dFJqtj2ZWfnj+8NRVlvKIZQOBFX+bPLrkYnlAAmTOq4E62At6EBQSB
UwIzaZFtIXEhiCnBYESFv3JZwuMe8z+GiTu323jrVkbvjQrvLQPqyTH1Fd70iItXMbQv3hsKQiCA
zBV0D1peRRbAMPDGxuvGlQz90skUbMPiUYqXNHbstdmURAKV3bM3MYoLAkj9A0lv5lA8gqADoluF
WNt5QmRVkN0Es2oGstgt6RVQZ0CdKwnSxw2xSRdCWySpRyy8Q9mD0wzzjySum2UBGtNTMzJoVHqt
bwJ3yJGVW0wCx5plQFfu45zQ1RR5cx/YbKAH8Y7jeDoREcON8EvwhGBYgjUANqWYNG1nMpmubXXq
3KlYZ2DCEn/IttkjqXxuq1r8UYTIpUNeuVtVNpSmZelv3WEikM2Yjkb617XsRzK2OJWpxLfpFAGK
47XIxIqlg0NNJBNYyRFs16rk2CvyDWGI/VoE1NOsURaQD+eB3xfITIngHNAuWQvfCB1ukYEKxPQ/
Za318NWbd9+mKfeR/dBk40rvcwe5LHskzTtZTn8U7XCvA+qTcjBnO8H0TLPGRFx68W4wQl4XTfLW
yD4nFVmLVkC+ZpquhnS3vYSafnRqgDljPIp1Au3RGOv+1MExkThCV2PBsVeaDfxu4mvtLERXGMSQ
HMrZtWD6co33Yw38G39YQi2fu2vhoxM3NAxmCDgj9jipWGtG/DFXIZoVV/eB/OAcIPnGnQw2SC7a
5sY/m4p+oeOlepiiLmUL0ZBTm488fSxSne7Nr3yY1sK/oH7ZUhz8mmV3CJzSPGQo9FYBxld+nmoT
Zs61KEiTgh14KqkrdGU+FLNQlgn9SJ7pukVds8rCAMpzGbxIld0LekJmCu0Jqs3fWAqXWpsx25QH
+L90GgsYRMx4/VNVqDc89jOFNRLnURvMPYjA997G75vTkdQOA3+vYX5e6MGpt5NTnuTVTgawUxKH
ViNGBR/wDa7gnEpX1NvCSp+jEFfFbMWKam0fT9OtDtmXBig+aV3fJ3s6dKB4sLYVxVqJO22ZBK2k
2D6Z2MwCy0Wvwn0BbXVKdk4ioTcbQUlj3z97wfQMDQbhEdDqNTK/8RCXNdJjnBhezZJbBbuGlU05
9PqjKpbE7NlPuWcFHOHS53WcbsxYey+NNieD3P6ppfUWjhSfYeBvktKNrr1uHEMzGjcANb+JnEEZ
X30MkaXW1UhUrQYdLhElYUuZ1vNoL6OnwYBX+stQUHwF4jMEmogpmTHVkIiVBkO1oQPyk/o7iH86
L70XgftbdgkrJUsfVsPIHKLS1cWbmgv2PfBpdbwJyAnB2MsqLBEzMjJHodJiel7EVEie2aOhSHoc
g67Y2ol7NqV7D+gJt3A3D0EJG8cx2TlWMxEnlUy/gw4NtH0yqgZaWopFoXNYr/pWgkqPBZOCjXAg
OOavi7JpbIaHMOz4BjjrS+Hv7vgNrX0ztFaZ0rYszcEuAyUkSojdbLxXdGrLrinJimCHm1YJfPp0
SlAVa9atxi9VIsM4qk78Wo06Z6bXHEaKwlSvu4siICC0dXefelBgS516vYyLz7xJSkgs/mu9VNSL
RoXl3B6zvWfIS59OB7K8l7nWHOLYat60MjkNRDMSNjx+yDLeu0nmr5vZjZkr/9BY8XcpQ2g90vm2
6c79NN3XKA4CpnHUwqgmTJAeWRVq/EfBJTJ5TSNiFpvxTbfte6iQGkjVpgwjsxz+RPckzZZ6xUTw
XEUGUMki34e1zpjTG37l7IgP2JlgP+UASLcV/2pb6HjYw8690McXJ3J48FJVz/yJmCwJ8boGwyrD
DF0xbl4A6GSawtZ+H1omwY7lw2cjchKG8y0N/AFOlL3qU0jo8AQwKo+MbcgjXXm5UwD1ivGv8w6v
IPauekmKuivIJXdQTuZkDhCNQP4Bxe5SxR4+hdq5uKrldVJ3xCkQws1pSAVH5NixklwyuD+blT+1
T5FZTzudiaLMBywyXfinLvCHeIAdKeP+TvxGRL/L9MZ6shEksSihzqb66gUz8B7EzCqElo9KYSL8
NOfbaK+EYUdbj5iTDRvBbImbGWH2HH8CU3dBwCerc/qIlVm0r5Z3HWr5hhSWoqlg/F26QLLTLqUg
nsAWNf5rW86I9rA6tTIO5xzxZ0+TPyhoB9QFY3z08WQApcGrH4vXIuUc9AaY9B/YkO1N4bMRdHvD
PfqQ+AkICDd5GDwxRSkqghmqIH61VfdjWW0EfU0iEdHq6wSJKMDb+hIYjxSeLu1ydSQHXWTTcopt
7v92CcYO4ihJWxtj7DqSLgS7qE7tlI6cqQeYwIMh3NOXhOblwYdumvreKInAgNy5ajNTbt8DXT37
RY7EiyatCoqTPQ7PQrjormy+U9DzAiXIas00FllBzBXXc9M84l97YjQgjq7GojkvgxZ6l9vs+qb5
KGyn3bG1JTPECHlVkdU9gsNdAGVKffrvoMIIBoSLfoAl5Wideh/FRWl0a7pAfU3N+ZWTe8kAqT7G
mbrj4Z1WuSTmU/mkSFf+m27wXxklSxB+US0nYfdhDV2Oma1oVzBWEVfA1unHgMmbP14Djw1ISbNK
kPRFNW61dhlvM8JG4QhdmcGX1p/sjkiH2i6pVqujECo7W1CsTC3Sjq2I/2q+c4KbiwQn1PYA1xhu
NePJSsIHqEIiMJyu2PgJ4RYRmpEg7y7S9dP1mKYMSpG4WoVFIEBM+apof22i3y4RYlG2cq9oppy1
HZt3MTyKhpzDtEhvTI9/6ybdkgE07fum/yP12WNXcVW5haFWjruNveFoSeM5tFFW+g2sPoprAC4p
+K0Rd1eY3yafcnzMCTN3GSvWXfKJhSCENBvUOMCWTasxZk/wh0Q9TGdmM+RsbAwftC2ITw8704ow
oYZTE+CaQfEYlYm7TnSGAT1QHYOhYChuoQklTxrMJQsj+Roabyd6OG+66rTjVPlbOEvVuh2TPzba
stWAMzwnVWoffMTcr2A4MzweZvOh7UAaCGK1o2K/kQG3auUUreDo6xuYm8EiiyBq1HiuGp1H39rx
Lu4JVAmEsaY9Asedz94aOdDwWPfIKi4ZMjw4ypcx32go4pZlNwJsHnhlDy00KmLca5MnyjBOus1e
sy14ApSjaCBxvFejeNSEBVp2T+Rpj55vDH4HOCAoITxzRWb5u20259iBH+zNSq0hxeSYrqL8j8LQ
uSDshJY+NAVVlP81Rkc9nYxHkgKNiQYjp+wcwKchz95PTTde+zq1OWSocxsTfZaDScv03O+g5j6X
4V+th/esbHD4m1n1MobOxG0z0W+x3tHDtXPtSrndAt+7xrNhncAQ2EZTMp7CFg1YnmgELCeKrGTy
XOfILn/fi/K9jVLrmMatucEVOJQI5SgFmqp+G92x/8pMB+QlHc1z4eHQzzRujEnXMcqH9dLEOP19
71VI9rflqB2ycHROWSXV0ctYvHiZmL4r4TC/AHylLIY0nW6SH6yHu06FxSqqWFKyg+8vcay/As3P
90E/nznlFDbHqmRxUnMRlj0m16IvpnXddx6W3dw2T1iiPK2TZw+lslU3Jzdr4eeYSSbPNEcMICQx
KQWebiyy6bitffZGuZdP39MQkBcYjXdFGAJnECnp0CKmb78CDIaEYUFut37lHNA2wLMhYE1oAJqE
2dyQ5LhC//vGr5Ef95KVc2cUEIdC+aL1stxpwxif/30KQSZ01R74T1IJ4i8irYqYoftkAankZEGn
ZveabHWcmuhoJPFU5SaJg+5dE0wXo5iIgFQM3XuXMf/3E92/EGCcvrM4aY32Jw+L9DoUg7oUBZwD
eqb2XdNpYiybSAGeyG1ZOcMedmt7NEfbLCGxGO3x38fO/MmwyvkkycQASUWpDlIG2kGv8FdpJJ6/
Z6q6SgGTcaC23eft8BUHPV25ZcdbLMPD3mtF+ZQxW1uwbe9cqXMoo5U6/ntTDL65CgabiA4h86fQ
3wV1xWQCNK5MnRphDc6HBsq5VX1Ck4pOxkDhji7h7OLBhCFUTCRchWePsM2T0fvhoaQq1vB3sAuP
Vu780PRorI6TKHneQuM/H+l5WpNpxedV6lb/eU8r7PSg41vDOQDCaIZI/nsP8TzUJpymq97XEWbO
b3yC0w/AyeFG2ehF8evd45vA7v1bNJTUvlGYry7jIJusxaWf5qzeayc4hAUjxLqoyWa3SdIhJiIo
7dfqf6g7s+VGkXZr38p/A3RAQjKcyponW5bkKtcJYVdXMc8zV/8/4P66quvr6I59tGMfmBCThJGA
zDfXelYm0ntqM87SAVqqCnoKiX0r9T3JAsbdKofxVoXPqAONe58WFE21SU+ffGkqod/J7V60tAke
YH59bn3/lic0kngy0ssP4V/ZarJOw9ZHphRImguYPIosvwrSwjHUIG5xhVpTgzPHq2vtbM3Xa9qU
4iWgn7xHGYAexWxu4GoU7jPWprAIORNjEd1Khh53Aa2SB5m64a334uCS9/T6DVpb4TTJ+vqKZSk4
z4u0mlzqqqCPZYTmBkSIvNHyWfYWHrW8BkQK9MTEB5wRvJBhoXOm2bjuxNnUveu8kiHwddbJ8Mkg
qDEwrFspIvvmcJAicbIL1XP7FrqMmGZl5x67jt5qGPoXt6Ac5Qey3pkydG+OE9QrszeGtR7rzs1P
UmWDsL1YZvx/jSH9S5Pyv2vSFgR/5sotlFV9VnzrPs/ZuiifE7DaCp+boTO5DAoKazCPwo36a0s3
lPadf0aQJh7nVXpH7r1orwnInKOlNMGdyn7J09ZQd41mBQi1hM2JcOg4TWsLyr7AkHSqGjRAoFxG
956H+raBS85345OH4DjJoSzQp86zsEr6VK1Pss+5b6nxvffF8AQtbT/PmYWDH5t6clp6zrWy73jQ
kntafJURv4s2oPs39GMJQNhc52QWXfzCq+5RI8/AVzREm8mmUZP6DlrzFW5ffp7nCjjq05C+dewt
Wd0trhCIOJ2yNrXkXkjJ6B5xSg+13tT7ebbIfHCkIV+Do1TNvWwzBjgVwu7QFZMq5kHiq3tu/llK
uXae7XuyNzJXCTaxKbt734xyVVrGk9qDAApyb7ibxOquwzrz1n1YD3c7lJsidSdryVpVWuXklX3E
98+ksuVV+tlwqJU4unDCWa4hBmqLpEbBw7J5M0UNSfYevW7zY1ne+jDLRWdC0/nP28Gk1Fc5TIfl
j/dDWIsLlkLSw49lWVxmO4q21GD//IyCCLOD6P37j0VUfeUp12K6UP/5BLLXmifF+zi2j+Od/o98
hDMWusHjj0WqQhMY4fRxKDLv1AKiWPXh1uzy7myDsXqcJ9HoBY9mVjAIiBbuY+LZziN2tYXbun8s
0mn3PpXx07w+lw3JdxX5PU2nxY9DEOHPa0b68V1vo4GQzOpWET+ODGYscLLUm3lDy8TohZSuICrI
Sy94xVeF3dDKmubmSUrRJ/ZSQcqo/smYYtUqKQglS2A5h2aevdOzvoylmt/1AQVbVajxhuoo2TlF
7ezsvHosRGt8TQLra4a//hbF/rhJkDRv04G7nE3JY2o7jaecWuLSaAzkptPsPGEoc0TR5qkfsxn+
9EWlaBLo3H+W/bKdmkevXlIl25/eZNp2fqd5WUyJmR90cPjlPRSaDERbkSBYB+df9v4xa+Sx2OUK
X+Bfj2DeYl4WhZG/weZI+fnH/zFtDDuuoUHS6Ra3AICAP1aLYhzojSdEfxmBlaMbm7ac13/shOnn
DSmRZmbpqYCh+EkdhoVR1uW9so3uyTHT+7y4ohW088jjWc6zkkfKki4UqPdpp9wdvzA+rz8GdZa/
EHSvD0n9Ka9b96Q00D7njQZNBX9Wu2ScTGuV2AAcTu3gIKfZujL2OW7BZwVM9DWXXMPTO2eZOh4i
jeOfdzIKw1szrJZs5p2wGdJtRu9zKpSx/iQYvShl0txJ7iAjotY+jr2s027nAvRczjtZI/6MptG9
3bxTaSqv1APNRyuqk5c6fZ4/N8oy++RkEy92Ojq1wLhDPI4GvJXZICXZhKz54OPYKW/uyeXqn318
3mQ3Rdv5nQuNDCakW0CA0y3if4hXdfDVZMtLDGrmWkcG56JK21Vd6sm1zsrgWXefsxxr2LyBKfR6
afmtCcCcZbmSi0dLcdCSTXtP+4RByFNNqcrtvAXjw92JXIkLAIPkOi9S7HxgONsPJqhBcg2KsT2A
swJdNb3JPKlE/juWZPcwz7nOqO7IITQ+tvh4p8SG169cjaK3j3XPyBdDXs3Sj/GTx/iW8rJKXk1f
1/Ep+nIbuWNzrx3/cTBb520MiogIbtc6Jz0n1TJ7Ki/Tno6j7PxU0V4KsBIM/5vVRiVL5FPdJut5
g0rD5JAEo3KMg5reL3zSabDdfusQlEd9WdwMu+0wsxnROhJN80XL7/N6cJXuElRFRlwDIA/ayVTh
px0R0FGzqcLwmd8LnkIblvu8QtaPXjeiqbYJODQaVd2VjIHw1E9f5vVelhCMaFrKo07YwjHPUXJR
gnfeAm1ctT1gphLuIQp1RmIF3sYX1xL7eQMaFS1ikNI/66jBzqbdJZS0OC+U8c5e5Gt3Oyu1rRM5
5joBN/m5ccSDKYLhM0hszMBo3xQdfmMVtT1EFy5vNFL6u+OiDO3H4ZXWLwMDYVbt7QCJB2O/JSpq
tuhK91LJerx7mUqmOQFnW5ccx+mLuRbTBr6DZ8csTOUyVFq6z/0RS7aIUaI3xBmg2nmn/8EYXlTq
50gp3aPS69yk509vt+GQWG9JVzjLCYd1GC3ODVpv9+PDTQqbQ+CLT5jg9bVa5OkuDob6KtTi2/zW
fhq8D11jX8E8O1siKb2NMor4EzyP/bwBFBSoL6FWP1VF2xwUI41WfWPnb0F0mzfwlCEgX69iON0v
GUNv+vHj1AwYkPDgWq/cMsjTddweulvZXyw6Mojq+L9UnqpoIuy7ano6wbRGtB1INbjTbP5478QC
T0x6V/psaR3hzHYUrhFVgQ3y6GxNb5HxoQ8hoe1nIMH6UQvyipgJW7yb2ZIzE73npiaXg2cpdKh8
+ajauG/mPccKhFJdoCYvunGdDirIHGWMr5IS+cfhOU7+xbUdmtcCnzbW+GgT4u144e8wv0UbWQLL
mqI+gcjHp5KmGQ6pVvmi+b/PG0BWUB4K1elOejgSZZtT2Z+/ONUF1BQN8Rc1MfHLZJ6xJzGhuOgK
KpmPf2wAbsnPANcGOXE8dfVDIlOloKPPS+z5SL780dEP2bwUDbG/D0tK5D82+unlvJNtJcZhfkWN
TfOQX6Ba0QvTWf70duH0nvNG87t/rJnnP96Oylo0dSPXQ2USFzyv+dvNP9YTqcdzx6+Hj39h3vLj
0+cP+ukQPz7JsZscDJf6cQjzNr8ex8fu8ztpXDXUMcPwexW76frHccyvMmnk+/9FzsbmW3Z+S75V
/wcwG7pmqfAnQJL8AHn8BbRxrf/f6Q2bzF/QgH/s9R/Mn/gN14mlM2xswRX6CbihmPpvmtQhXmAe
lahW5E+YP/s3RpY03RE6w9joheWfxA3N/k2VjG44knYORXDV/p8QN3ifvyDwbFNaNo0jmBtAjk11
Wv8TbgOERG9FhUU6CrDymBH2HlGm3jz+dFb+BrWnQyX874+xTVXogA5t3Z7W//QxASPNZaepOuwu
a8noLyJRzPCMrGswF5BcoY1fM5S+qLN0Ywc4etA6RMl2BG9T03rU8fSn/oPeXOHSovjaZe3XMTya
Oo9eup4eHcsp3oNMdRNnSp4QpF2A9sY7PBorTyu3gpwxC+Jph9JCFOqW2z71Y/NfiIJ/czJtzVCF
LaWhWqZQ//pfKqUV9cOAr8GuokWnnyxA2G7/7Z/PJSSU/z6ZNuwWlIuGKYQlfvnOPM31hYqufqkJ
0FEtuSzGqLabvFRxTS/sMMAqEkuyw1paN718LxrzMSiM9MHWgaG6z83wDI/1blMSB13Um9+a7HsI
pkt6S71NlgSI4RwQnPVPhcdXQXabz9BjJtdxSbw8YPQc6EhTv4/FrcVN6VoNVez3sbvUpkF1X98h
xwFECHBIGIuEcDPaJUsPDLVk6F9FdlhBXg4iZdMECeVicVbp/zP2hNrna9sixwFGi572wclPImke
dPQiPFUZFL2qMSnzvbOwYW7JoSdViTqFYy7dEtlrtItG+cCApKliesGMbwTfI5yx1AUWVo7VNmm2
Fa5EJbkUA7B/mo6tqHadUj9UbTzRHTA6YvJWv00GyrRmwEAnlC5KUJvhYiV2mTAtggmXKqA7ELkV
Bl/aR5HG/owxRwwnpnTT2+Y+Ms6jEgJWOd8q2uMleY+xoIA8sc3wtXXZCfI7ulkFmwYhI9/MnqSN
DF0Ffi0dTj3qopV2IZ6NBjoMqdbddRxsCoA+t7xlzXfTEsMR4cyhBv5AK2jRWQk9buuSG2RQovNE
mr1OnfyQiW9R2ADQ18iqeR9b+0CONZXdagW7DsT1QsE1ooXoRhNiDoYX+z0bW8CCqyEst3oYcDsA
8Waru2SKEOqLkx9AS+B8ll8svmBtJJis0ldjtqkgU/mVsi+4wAV8gJSgLROKi+0dxgCa3vCs9wTl
RnT/x3ZnKN2z6w+HFsp4bKKh0P0HsyPQGaIqP5QM86qpfkkmY6XGrwvnYMNgak/YweeRlJmOf3FM
KZNMQdd8SjMSb2xWoB4ZnIxw7IkzhsHPaWYcQ/grFaIwZdQeGd5e9gwB0pOk4zauJiJ/TcBnFyqr
MKl2VLQXqMEh4eGQrQPnBGYaqyvuTRsxw0NM1IDAEAdapUF30R8Q28h/gZ/+7S3EBkeqC1U1DfUX
+CkUszzXOtKqHCRHVfA95+aYUTz853uI9re3EJBONk8Z4ZgWFKif78ehJ7TAybhTqUARRXBVq3WY
rOnj8DvH0gBwuw8/B16zqOuW+tKhJOUUCQ+89BuWMR/z7j8f0N88H2y07H8ez0Rq/en50BZB0Aui
FJfRcOq7CXTzPXEOSNoWSgKl3CE/tfm4j/7vwMP+DzVqNPMfycWnbHxL3oNiOp3YXiEhT7jjeac/
CGJwi3XIw45AMqiZqkYL6Q+CmPqb0Cxdcwzbxt82N3X+IIhhx/rNsFTG6kCEqaZjC37YfyDEFGH+
Zpt0iRyeuAgTben8T1o0v/y2+UVP6DDLMKUjYMYa1i9UX8+Y0jZTwPGlk8IfacujyJD3GGH+LUHh
v9H8AVF36wvSyVQ0iVlFHqxZXuwqRf/WFPnaKRi38PHvdGoX7DslPP/zr11Ml9cP8PB8iFzjluSE
WKamyV8gZ4VwGiJ+RliHA7XpspLOWowoX4CMjFcoXGH9ycgtRBwqomrFD8y9hXg466ne9xHjJITV
aqs4Rh8a11p48KheLKCRDERyYDkNp6HmsRu//MtR//Ui/ThqR1gqLQ9VWv911L7rR57dTVqRnjEX
BncdpGh29qVSGYvEVvuemHqxpByFYgchrTCsZaib8qJqyF28GvU18AhnbXfFuojo42F2uCqe7M5E
SMUHbZBXoj8WiXRXMBaN5VhBALNE9l2YecoTj96oobeCcwa/8p//tV//M52RFE0j8cKAbqfJX78P
VBFaP1XzF9RG1J2qJOthMLQzQ0TNKrJKfy8bkom8muwjVW7++bM1Wvl/+THw4aat0v7mVoyOSv2l
bZzX9HWDkkKZVekHSW8fIZi4G6ZiQE9r9LUSaBmGSTHuCCzSUVUWhDA9Q4l5UIui/pcz8QsT26Yn
YFs6HQvb5goS0vj1aDxGw2QrBxw0eb+uuvENzV944j6gr+O6UhaWbOtjIi3cfsTQLtVUwsMsK8bT
A+MWmoP9SZrOOxCjxSj03wN3MC6ByOs1NF+8VIOKuw2G7EKtiDv+lzM5PSV+vqw4dq55qXPrMQD3
/NrLEH4U567skKNiJdhYqHfMUNtkZsrjA5Z1RozhYhANGGRB8A310nTbWp6xAyeS/st5lP91LI4p
YBkalq1rUNqtaf1PT7SxAXpXxZY1ZV4yth4YcBciDHU6IawN5XzOhxEdFUfi/4JpVBo4xUIVQzYs
CNdc+LnZE2hRZ5iXmHBhbTsdrnEX2tqBIMGm7YLDPFOXsTjgX05XWhA19oOroBRi3IJYBPG5slFG
K0W3FIVdHhOna7DQauVeiePxcayS4sELRLynS6HgCHB00Ci1vNpFdM2GrttbFNHPTRnKY+3odAq8
UgeIktM48bu7XYbtrnD8dOUYNYE5tkfrGbbhiIgrDA///N2ahsNj6i/fri0cuqOmOnEo6baavzSN
UpRavZQIsKM0/CZ9r9nVRQeCzrSWUZ0jcZXkbkR6yhMOf+zgv7eiR1BQEZWEDIGXniZ5WQwZY1+m
WR/mV7+u8YaOKNs4dpfz6sqITyomrC032u5IhfSPSYH2lu7lNJ+Q9LriTBE4MW2TzWuaP7ect5nX
SEaWj43WPLgZDsYfbzgv/2WzebbTA5r71mRmNa3zqCICRS1ypHjG11hBgY/MBCmCrK8SnwOJrM2r
U5v5wRP5cMkj55qKk+btdEWKo5KE0KgE2bluCBK2G4ZNb1XWpvLSnWPiD0b2hgEhwFc6kHr2AvKe
sjU0WIsO7SUNBAjooCX9tK21azhNipvWeeM6VgY86+g/q43nl9o+COlWdkXydaJWOy5xgBnhJa7f
v1QDauKksq27q4d4Rcfo99AfnoI6koei914BTToHjXA2AsakvdMrS2xpSuiEzgnsUbJpNgFxalsf
RAISiSHbeR79nSIq41vkkxbV+m32+9AyAhKn6L+S+MVDoa6i9bb86jra9ppwX31PWRTn9VgesbKW
aGdQwTdxuqaGmdzRO8anpMdw1MPaydX2lrSoy+k7VvciQkhdFY54ouvHOJLmwcgyAdBJLIljjU00
pvC+i62vDtS9JCf7kmQz88UlOWWtGk259oDXx4pIj4ViFDujU84E844n2+IKrVuf/MNYT5eiskYG
XbSY2IVKwBhESG1X3j030n6jxT2gicxQviS69RIMbXb1DLU6tG1LF9lMxcaFy79yVTV/4H+ozlBo
2nPXDBNDbZRvoakBXzebu3Qte4the0RwZmuvgj7rvIHR1RLojYEAx8ysS0jWmeq8k7UqX6xmiPZl
g312QH/6kroOgUNKWK7nWb8iTSaWgb2bZ0WPkAUxVo4ynI3dOlhFQTBeIc6gy/REvfUMnvq5M5wD
bOJXHvLcjqe+DmreifjGWs+GAfFjLc88Mg2njeeJH0cHlRIDGXHWkSQf5XkYY32rT6l3ha66z1LP
3OdAGa9WI4PTvMh1CnsXpoj55tl5ryAZf+c2oR/mRQrQr4OTDOHHFnwh8bpqlJqucE9cLKq6VUiQ
6VM8Tbqe5HDwu6hXg0J5IjnAu5gSyHbju7/PW8zLgypPzsNQrOa5efn8HmapIzX2kscfy1s//UQ6
XPkQl0gMEI4El5Dg+EusE6PtCLXZFv4A/HpaluXYG0QvivU8y1ONcICUQIHRCIelr1olQXQuoVQq
TpCHj/mkSU1CWJ1gMSBtXat2l+IcURiToh60TjPNBZ5XgjyalmUNtQVTM6ZkH2bnFQEqmi4V5aMo
aZdkQBpXFWLebROQoOhEAKbKNiivo7MoeCpe5yX4LRhDdQghnZdFRuXsREIpZF47LxsQLiUaA6DT
Tr3lfTN1nXHTMiJftQ2f+tLEtDvp9Iwi+5q4sflMmqWzR3zvc/PVzYNZoxuKhvA11Sv7RTGDcMUv
skaXNYSHhoShteok8kpcB518XY2+6eWS6BXj2+jDmyjdWt7MQgvWhdK8ORXashxlzKW2AxLXg9Z6
8wXc4WJonUuJSpaHCflmY+1ZMBjQL0jT/6K0JFDoY53syrRyblnaXz72zInMHrACP6Z5Gpw61/dW
BjGEz1HpiaXnj7QKAmKAcNqROx4zaHuMW+g8snQeS104j7CEnEeYE8mqyWMs7Rn3YbMJlX0SS7FG
70PadOmON0GpChJ/DUhFj3Pryc919ewV3oRMGIMrN9ydidSuRGrP78iL3O4hEPygVFugYxn6S13U
P81Jv0MjXeAoqaEkO8Yodq5ZO8CCo+IVGSsIQmKhtGRUp3DbgfFHADLAe0adNAuFR47wxNau1LPV
5frRmSYBtegtNLzXcvpMrwo50DG8NgolMjU/JH1SXaJpUoyp/mihLHMCaAHO+CnqZPKU9j60WOAR
eoKlhIsBp2KSa2fR6wqj6pGNVchVz/Okn14NPJc2meY3C8a0OoRY02RMbf9S18o2DrX8BOzrj+U1
6I1AHV41eNIPiISX6hgTE6m3kinqHRo2FSrfEIjAPW3TJx9t4eM8N9bE+2VNqxzn2aYOicPEBbIn
WIZLSQczapq4vEK7OHWxat5g+G8Gr/FfK7fSVhla8iNiTp0mXXDVdMU+zBP9z1cmgzqYgv37vFwN
ch6Uf650fARrCPu33VDEB4WAsUMZpWSEibLicR9VYHNDbddYpIupat2e6UphWJ5euR6eEWEKMoFZ
9GP5vFInqHrjyPyaxNA/nXUmx/radVZ1LWjy4J0gMS7zXorA/q5bJRkQnqp7pzCVwcGP45WkbXhN
eytcjjKMN0nR+9cmJBXGLvI3pW0Apfhm0MO4ViEvp311UKV2pPGBud0B4JvYryLKqIFCknwoDdO/
OnZBr6P16OwWGgS4zIYKFSJ6OY65FRyjbjwji6T7TBtgwWC1cponVabnhJsk0d1RhuIpwg1LN8C3
tqGNvw2GEHrdkfwW8nttsmV5pabuuO9Ta3ItibomnLWzvZMkL6JbzC8xzo80v+FX5WqzwMKd4d3l
/9MA81bqkKx1Gblrq2j11wi2qaur8QvNm+jgGh0V9mm5RlMGGWo2PkV6KR7ZhBihpBpJ/MVJ2Axa
AO/Cf8Ez1ewBbZT2wjRN0htS7ahRNVUT0Uz+2Mo6YcKxTrgVAXsLPKhuXtCiTzi2VMoDddlVH6Ta
p8arQTPCPXjKINuIIbrrDKDvcxXXjJt33+1C26Q2DYPEql/KlDGUUFPy/XyhFi0tH40LyxlXvu6l
nGG9PNLt+YxZq744GYyPMjEhSrWFcW6AgmWFhuM5t8m7nc6LzGMfz1pOVrCTPM6/jJqYCqUp0mXC
2NQiKhUIkEVWxqtsKHScFh6Qu9h9midpcgsc94Ug4/FWRHwiP/fVPKcQ03SLUc2rdbJGBUmIAjLU
J7MfrafMyb7nCZRIj9LF1o8Je4SkOxzC6VUfdLyq9XbpTe0jpNjPmZNYuxLjzoIIh/wZ81BzNruK
SJcBoJHedvY+4d6xr/wOQFFTGJs0LN2neeJYgL1NI+aSECEoS9Fbm0QvrEsT6WQ1SNhHRlsXT6Xz
JfJ8jWif/0zCvsxhJRAHMbgDJCpBpxpGw1DBtjSa5RBiBJgvrAAP3sbP5HdNMiah4b+KQT+b6tp2
M6zw8O4zeyCA0igmfYSx1jqTQYZEiYBaZpjw7Q6jBfr7BUbihKa5k8FuMi+KPSCbpHGw6TLAjQ5C
n61Fu/wBGiM5UsHgrFHYPALCEAvoRukXTSQvjlKX3/wYGCP++XWU63KHFcMnQTm0T25O0YcS2luo
2dGXtFBIox4TlFTo4RdVq3f7Qe2OJBplX5qhiFaNo7i7FNHPi9slq3m5HkCWIqBz3EZt5b/66lNX
P3vA7b5lFdrA1oLhFTaAusa8vmHDClZ2YijnQTPjbe9jmvdJCTki2jPXvhBvbYHTY2ryg4d0nUMM
CnI/0sncIohp4Qoj4exliRBB4tkL4ejd1frYFTjn7Ebzb71GJzfoenGumq7aZn2PYAXpOelYhLpX
WYwPPGidh0Rx4k+xQSBk7HUvnujdW2AEh6hqgL/RMmzVoJyeE8EyHULzW1eJZ+lio0hagFuy9d2X
zCC4mETYvtDNlwikA/FYnvEVyO9KUxWGzcYeiBPRH79bmvE9iCHABqVjPlSctVOo11TORHwpVeSs
gzIoWw1x5GWe1KWgi1yLYgNrRENQGeMhUgbdWrWuQ3G/pNrj4EA7u0NQnakudLvRGZ+hklcfi+bl
8ySxM6yPncA9y4XQp37PQ5RJ6bbxoSfqeET0BkembtYlCQevAChoGBbBe6nYmFyAHh1z0q+fVNlh
vUS028ux2TUAD8/zYyg0STmmS/8iNHJYHTOvNvNdKKgIv8xEUG0q2hK0HpgtplkvKeCg+l5/Dgqb
6FIQA8B/PkP9sb7j33s2m079ktvw72hnec8kMnL4mMyjdOivRgefZX41LzOwyV3nV32gwAeANEG4
bzuictKSs53lpCwCX9sXXl8eDUWX67xvrSenIUVh1JTgJcoSsoPAAL9LSL9Bp2PvyNuFQHo3fX3N
WUniKyNR9aeCVAC7xau0MJWnvNa4XCe9XFFntCgHEuiGft0kSfiNR8it4GnzqS8AIrtUKI7SGLuj
aZfVKhFj8MnQrRt1qGxfl32/Dkv1OUZdcC8ar9/QjO22Lg/zW6MZ71XY+F9zS74iee6ALOvp1khS
wpjHLL8bIrrPG+CKx/klxvza5pW3k4RibTRIqIcCM9FCsRuX0q5e89Azqzvk6D3xtAOh6CppyFQI
PpbHJRGX0/IIP/ZP2/+53Hf+63087lcbNHjNOsJ3vSdXKaXk2rr3QqEy61OVfaC7OuE1K7kdKpdG
2rS2SqDZZTUDWhQvXQZgCVKvQ7xc89rehRHiJDaF5Wlt7eIgcAacBzEiR8LLuvFGS9bZQpYhRk0N
R8oJjnKqMCF8zA1OcYP1Ms/Mm2eI6bNUkGE07Vz1jA5iJs538xZlgNGJHCznQenzFeI7iayyls/E
ccV0Py+0kORzjwVnM/aD8vBjgySzzh7/4mnevA5kuh8Cbg3zbDK9RS4MjG8F5k2DqPRFUOr11cr0
cW8WI/33aXae6Jl6IG7VPGNvg9uVWRMEbpDLeSWyPh+tsoLniyAuAPeQaSnoPvW4SJ7KDIBo2ZfR
TqM9/bHMAY+5lPzCV0FjNxRPoqbezht26TnRwvKUj3WJbb4O8YPDMN1wl32bV8yTADFvq9jBsULx
djICLEUeXT3N8DKyWAMaM30HfN8tw4M1TQgXDw9wHLutkNwCjU7bdoT1fBndAIyb58NJAsD5SulU
SVTllZ5iisJDL9ZqkCivwPrWCtEvd48HJNyrKSiPH6GG96f11ehzUQqB69RKAA+xPMMo+WO5G2vJ
mjrs+Mv2tSpfoZ5SFq/H+m47nrHuWxvx7GRLsPNEbiQ8hGWfeM190EZ7O47guOa1If/OvjCoUM77
ila0K8W3P2sc6LLhxvieiT23uuJN2ow3cDPTQbj17kU3ManPG4AJ+OLSY8I/wOC51AsAOiXGthHD
DnEq8s2uW+Mcg8V6qTsCnPU4ePYKET8abrV3IWmZjpKzs+of/MHFk9MoyZsLI9B3DbA3uWNttbBL
bxAHns2+Iq67sndRGo3XznVygoVJLOuh41zTAJKEp/Fb03nyT0M54hhEZGDXvmfuiswMj5WGZT3X
iZmp0+z73H3rpHGVWoptI4gv9mCbX/0keBsUno/Ni6niuvIZ87X10H/siT0BapeUZ6cHO/PiJ230
il9pitz2yNVUiviVjBcsm13YPjYBpdc4w5VJ1cBZwU+nAa/0/b51KpVg50Q8lUDzHtzSLj8PbvRJ
NyipUgZd9MJQv5ue+mZIMhTsqLq1xF4u6XAUeyge3mdug2szstNb3NTek6yS93mxCgZo4yc50Pwe
nGDYFN5eaj6/Yx1WUO80cnLvXjlhxd13eM5qQ/9GUSy+2niAF6DJ069KOl542qN6IKF90wV9SawC
32bR5NWOAMnymjshhCIaaB5SgyVUFPkyKOG4IuBCX2EExNRPvSGkgNK6WftuAAl50ADvrpPMoz/S
QJHbcG9NFyaZMoc2DZ2HQgbpps0ZMuyTOOf2MbZbaSi4wWv9qJvRJ7dw9E/hVMPPcMM9ebWfrOju
BvtSs18SsIRLdz9/m7pOLLQgm3A5F1GngY6HBhzpQTgM/ykMlZ1iwwTqN45HP8TgSVOhOsaKBTan
yI0zJCuiwWnILs12APLiJ0cYowhaKG/EyiK2XBS/vhQHX1OSVSm3tt+oJy00EISSygAxPBqedBCu
pK11J7X0dmZR01xuEXeYDrykKoaiEK2Abj2M0IQ5tc0XvyJgMqtj8ivNkuS5gNCJ6WBqbQp3iKlb
YNcmFlJPX7le/JXfBU9FUK4qc5TEYdopvSlTrsl3AiYQWDC+tMrYqlYsHzu9Mc5By3gI4d9pAv4h
GMWROBbuDo1C5OpguptS8WlQiupAH444KjjauCqzCJh3EB+7Wn/pwPdtuLeENzFsHMvSL4EXHvpm
UvqMYzAQBNHEq0BH/JKmDFlNoz4lkp8dd8hl7OeTpoiJK6tj2SVyGXZ5/iyd1IR3SF9GVuWlrHt1
P33sQucBvktAISzr0OzussnvCWZfl3ypU0Qi7qNsAbmPqlKu59lpZdFl7WkMd6VL7S+I9Oqx0Zxh
QdP2ncYfd+kcAyGea28p6OlOj1URrZmdWsOtJx9UfJb7sekeZSbZt1KPBHs0hzwpuge1qcJ1hVvw
caSo86BgXN92PamkFkx7YE0hjVb5pMYDZt+xOiR+V20ym7sQ4YLDNrODKWOqgbXPE4hRNJ57elXv
LLW9A/dMJycph++Pq1TNnHUVqWYNb/ylaRtsB2WrgEqiyxk1SLBqOxf73OsowanFjfyU4lxQ5ZFl
I5/hlEIrxdcHPUC/Kdhwq5YraNFXQf08fHO5az5DBnVJaVTlIesITIVS3r6H+H2NLrV26mBuA7+E
l8rw9lzClmpeP1hlndHPAbnjxBA8RrhW4K6Xtaw525PU3ghpBSv+M7dW66nIm5vlZXJPCmezSiSU
DYwI/5+o89qNG9mi6BcRKLIYX5tkR7VCK1ovhCVbzDkUya+/i8YA92GEsTxjS+pm1Ql7r13tyWK4
uG0Jd8szJiROt3LsonPPvqirXHWdFzBHpireuCn4mrXOi496fE+O8AKL45aUdevz1cKMi5NmPi2O
/WZZmrqSyTVftQFOKilUXbjmjKEx7wKe1tL0Ei1POX5FaNXNVN83Y/ey1iv8eCWcu9hq3UPdgslv
u/xvohznus35mBIZ7Nebaj9JK31p1s5hpvCDYJ0EY81rD1rF6cFG2TjkPXsp5tI6AKgUPMmqfFbH
UHyshrHpttYjtPWgsXi+92r9T2nO4jRbBA/C6vaxIpuPKSn0ix4ZQC4L99LrK2EZY/8AEgoyseLl
JL76vV+pTJRXvsTsRY5GLnVSGSwCMx39Nxi/nixIqZ1yzXD4Oc3MXtImb/w4F3TGsiM/ppcfzNqX
i4gtKzArEzo5IoMw7cqUp3V8c2TDGNHh6aeH40BwqseGKdRZz0fvocws2LZ15B40XS9Zr+dYDFcm
N3VZgG0vWwaNHSxeyjIAC+odphAKLd15KOMVg6aDDSp1nfm6rt/1aFPYWXF+yrTGuZ8d9Te3OmZf
k8W+EAPPJQbo6S/L8JoqLzkYXtOdkyJaCKnruwCyjYTZp3cHq/EA1eiSGwAkOey0Yr0go/+MWoui
Mxf04kv8jmiouTfiwR/GRj7yLmMDqemBu3kri8GJ90XZ+EjUjeeVn/SqppT94oqFobzGuZkGUrTA
KBJW1EuBGWkt8JK4ZLPsHcXqiDEyNFiltwEFZRR2BN/ssr4aOVmLMwx5QFhibA6N1SLIQ5QCLqil
yejlHu8dEVrkFuHlAOiCtfAFgWcA6Q3uxLqgye2S5mwzv0f8p04wJR+nKTrOCxE6ZmdZe9lBU80L
Zn0ghPyyAx+fr/JG0OdfTROksZbY49GzvZgFA4t0qX5RVhB+oZgrdkm0q+u8QmYK+CzJr4nrjWBE
bKBjJSkhmploQZw5+g73u3uOEww3PahFGBd8EzAb4zsYXC+aW7fHFlTnvyu36+xsA6mfuT1qOLO6
cTCRh3J7LMOeoOX22mtzxZzv0/6K3Hl9qlgLF7ELVrMSu6h32tsqjPunqVQdml1EsWobDXuaWR9M
6SWfYu610J55/6lSE3djbhIfXmWBC3WNnzPm75ZU5tCL7W9Yvy3BdeZ5hrkk2NQE9djQe+QDeAaZ
YoIrhLgsnXhrR6jSMOeKUzM2GGpTA/xq5nlk5FkMhXtoFKKOGK3r6H8lTfWhpGQ6GAkvXw9qCbhG
/1lqxF/onmR040SvwozjE6bk3y4mu1veu7+0bYNh9UXCNIJR1GIJXvp0P7AkPhhRMcD5J6xUJ8Xt
QFNExFFH9UcOTrenwfAb5RDkapDDClASCcWKXZLNWBT5Vr98aHP6wGCZNzH1yFHXK+0+Q6b8b8IO
NgS6AQT9x8n9ahYWk1GDDFZfk++80H8jUvvhQpQvotcQKaDxQU8Q+6z+7PvU40tgbXIwcwJdpPKc
ndZCQM8S0BUaQlx2Th1BQxkx7yauztGjvl4lPra8xPA9U1+LAUhPRME38n+HrbPqPuIsYJUm5rq0
s5on27Ze2SwdILscI6oMpDyEvoPioUZvPuKETJzVMR6SOYnvWpeE19roYe4TY9v13Y6paXJux/HU
D439Wul50Bgxsq0qIhCF+wzgFfLVHYSCPjRYi99DDR7CMiXOze3y4WXVCoR2TcNtUjXgBSLS8MYN
h8t7bdRUs4/LBcO5bmihPrnGLTFy0k4GNNurl4Z23b9GBEo/JmCXCXliSJN/0aX0p4VH6z7JUxXA
hkt/aXl+R+7lY62WBG4idLMoH7I3wsIOMyki0suSR+7K9DajjdmzlQmr2uV05EoP4tnzPsq1V7th
lMP9Qi7PgeX+BKda6HvYLBy7HDlJ3t/GVibPUb9v4eHcLz2Ur0G7zltITzIYhMINqRYaUzmHVtLA
zEebQ3nB+8oBeYgDDxumDqi4ydNjbNk5AWQVMLSCGUDHvhD9xG004/mpF/ENj9+CJpsolLEx6hCD
VfSbmUQJou1T1fdUKMREOlb/mpgR4d4dLYU1j93ViYyvYT7YU6bvk0r4U9FUZIFYLxHqwWNvue8j
5nExCO/M2LQM895E3pBDP2gXAjAjVPrvTqHdiUn0rCVFcjNg8loeq7WEwbS5xid+1vrTpBAzYbat
/yh4yVkqcw7KHGocB+EDHYR+EXlyimBY9Xm3a9p6uDkQdwazU4GlbMZ0cvbe0SD8bpAAXBeAdDsG
5LDqTFQBbjF3vFEyBrQzf3Db3xlmJMMuSdhma3oWOg1if6szYy5Yt3hZUpvkJYv63ST0jE+hmI5u
Oi3XiSl6wws+1l/S0GuSHyxUnWK+43B5dUFQ+kx4Pse56oK5vqiRydk8kwEZsbaABEwW3tCcXeiG
YYLtuTLHv2yMNd9ycy9cuf73iVdc0MB54JOSHiq0zqYMNwqbUWBY5Z70qtWvJKbcIsrCaRNWZ+Bi
YePMIe5SApKLLYIWq2al2OFXE/tsq1SHVRuZFo5O/xtsyHvpte03nPagn9q9kfQvSnR/i7bw9qYX
u+ekhDQUsXpFiYfObeizX5PJOt5b6lDrdPmE2g8i5yboBrV5Jn/RIdxpesqAVlxWjqtAy+ibwHNn
1kTKUsESczPnelWEBzijE5w8oBtNa2jU9H8r0Gr9kGWPksK+bAFagXkCQsFPjOrW9ypEC90MqyxO
bq3upjfRmxCFJ830BV+Xj5XgcVD9cu5Ftq+YPO6TCf6NBi5W05cXJjY5pGACweDgv9kLC0epkxub
bireeQYOpVX0Xagw9BN82MnHRD+9NkMcdm0NZjW+JVoDWYk+PNiYcPWUrYd4NA6DM9+q1TBBrSak
ruUMCoaVOqWXtYYnnU8V8gMFphaIuZp8VXjyGFngDYH6JvfC+pbVX2FUpDV1w/oI3P/HyuPXDBfu
nY4vYzfOab13XSZ5yJLtL+63hMhH2mzi/jqK41Br7MPE5NfPR/7L3OQFc+QWAQvdOFCJXuAMUR+e
Jw/cnM5RVoI9GS6VbI1rIojA5U5zm9DF0AfoU0HwxdY8V61z3yekidc8RQGAL98a64glfHTImg78
doPxHMRiMMU8+tLSP8wxZHA1kSo0jBeRvvVAmB8WY+UmdLWrq/TkMM7QENG+XjWVmXfJMI70cXV6
zPDk1rV5ElHFM2kmx9VW9zVyXhqM9sA+iUxCYnwh8fcgg9hYLSscoq5mNEASFjPrtgEOogxidLwq
O0vS7lTsZBetqPii0pvex++9rr9j5kH0Wq/HQg1v2sRyKB/090lMJKkyyXtuiGilACYTigUlB6Wp
ro7B1Jfe3A4ce/yDyraGqkbYodFCzxztFJS/W1+0Ft/T4LmEZQzHhjLxY81NfyNkKXuOuc1anyAT
tjNe/g7FoD+ww8JiK+PPAQ6YW2Z8Hx7E3dlTYFcXEH1AiaeMteg0tR6TnA1JGTHf0VUIlTgOFlWh
ytReZUWd5XTquORtvhtt/COwxb9MOE/hHOWhDnsaQQcenRVUN+rJvV30vyJm2Qxbm0+diEwOC+Jj
pxa/9BITYeEQLNHDCitga/LWp5y0aeCjOUOVoGjiCoo6gc+9TD/r2S7uGhsgiDOgt2XbTONiFgDC
NFh5k9D+6C2sOlTa/W40WHFPRnyqwOFiqIMQaRK3DQYMRmPT7r1eZ2K2zijmWEdNDMt3U2U9L7Z2
BJI7n3XbiSAgNBdaysFvZ3OfLE5zG5rk5nrtm5LCCcboB7EzUJ15S+Iz9jS7z96qG0ewWB43eK9e
Sq4TaGsP6ZIYZwpfqPeyvFtkzP3CKK8eKfjzQQO0ml+6sZ6eVeuUUF2I9PEUKlkPT5hXxHfKmQHG
CevBAvkaOmny4oj2ONh7luQAxIQX2IvxNBGlHpm/Jl1gS1PjmQ42Bm9lbGLJSm40L9SXHE3LpRHR
Hzcuv9s5/Ym9L6zE/amI3GcjhalVCePWOVbqe0Ur/Q5OHH9ajH3KjT8StsKwhGCHLDCb3VY0AYLG
xB8TUoizWMSnnozZdBo6PIONcSJigm4HG6YQZFCBkO6BL6TwUM+LhEG+Ylg4uZPglXbqL5AUu9Uj
H6lIzPymbFApHvjweWiigzVaYWl2L4wVX8GooqH30v0oIfVN47BQ5/yijWp3wgbPHFMT7XIP+b3t
dGG+5ISpGd70vmR3Vj+otzmSxa5CtB2Y8/ybOgKwI0nT/qiLsyY6gx0wN+b0k5MS6QNQe8oUATEu
/5CqdF8Cuj/3nCQPayyNHYMJUnZOdGHMNbDXt6y2CS4lXyo/aBmvv1ljqGMloGrtyeW2uidk3Tmv
Daq1UbAvKyayauD1Z0HVkUQB2gWF2GAsQQc4BCJm3gaWjU/QI7tr6Qv4ULAI5X03/GCVryBKrhtl
/hCNv/qeLLE894iu0EkBBFP1TusqOPAgl6BtwDe2HtOehOLcU6/wh2H2tivJ1hVNBBOgOtass2d1
8UWn/fNtgrJ0pxeBUVNg0ZYQYo2eVWdWQEgOHMZONac6jc5Obu8cWzwzxvxYTJqouXFeKpAIHmID
1tLjmeOe9RWPP7XkzKzDa+PTVKBm0GPzrRpHGXQaKSg2eXawCO7l1n1aKkKpOT1AXoDCHcclTC5S
lrNjtcr3AhIIkzSGpWPY6CnvVZT9SOly+MJIPtsVyOk65VnQL9V71F1JRE5DA+zluSrLNPRcvTr1
GbwWjXhG3tDrtbMIyU4oXSalP0y6cnzbojfcwnYwcUT90gaLRECBx4jRCxehS33HZKe4QxlA5Tva
99WY7t3KeSoLUz2A7TtC6aj9uR5ArOaw0C3t9+a/q3g2j7hEaPIYCFgZYEZnTR/11ZS0EvaduyZH
BCeRKh7iUdX08ifyI8cLjZvjWwYnPMfBfYY41QeMxjSQ/N/EfFjXybsQu/oi/uUPEXWj6b1gz4ee
XVm8XoaxA5C4nBkPFqYzX8qyu0wJI8jRWH7WaqV4qCZe3+5Ld8cwgU4BsHqoAq5JSdwmYWA14OKC
COm0/RFq4XRPyfVr652oTC/oO7kS0PHQ5tAXEOIfEls/WSi1D3bPMNKdWSjO9QOnK8LrghEADNyH
unp2ZkUNIXRxcjYYkRP5PY/KTteGDyIALguYDyi4pOUlKe8BT2SXofU4PkhcNVsA3tEMiUSWgFfH
rrOCsqYbTJdHXDC1X7P791GrBR1pAWZLoi1w4WM8yqPjxLSry2y+C3ALNH/GOcuGiDa7AQCc5wSL
22AyvGQ4omB+zJN82hMeMAcmH/dT2U+7biIEbRRbl+Ll1DUrRgPkymCFmRVOKzvWyh1JgOSvxX7Z
DUIHAAo+dUN5Rv11aFPrbPLEs7gdAMATWWl6jxoDqfOqCbquOjpxRza+m7ofgOq8kAeafQ/sRdr4
+i0mDLFECpJEFBRz4k6nEUFfauhfafVQ2m16UiPg24wEIgjHFtRTelrtWCLsDJKcqeNaLK9ae2dw
ndzNh4plX7IUi49an7QqrC4B85aHOFaUCwKJUuqRlBcVOEx76LEmSZllbP10ynoiLNcIxvy3aS48
H+t8insdT1X/LMR060BRMcGg9WvAbWuUiLt1/NETuGjSQDDXiJ8uq+LD1Frn7VtikRbGsR1wPfyp
4+KOEee1bL27CZwJY3dkX2v5UhrdF2GZCRWVe0d51+4KODXKHrmEuzJQyvpJppY3ydBhz4rPXt0h
iCXca1pwlynduZTKJZEKGUTQR+kLSupz24VZnkLrb8YvrCU/vLqHmcRqVgccxopTts2JCFdFKnbG
9u4r0WbvTP3O2gI0YmdjGNvrr8YiCEFzi/tDXSo9MCPnyxzbNoyiM5Wemx09/C/E6LzxzH/kBY5d
O1IP1fDXKqJTMXgD6d9YQbIx/WS5yPbR8A5ErDNOi03rnMopNGdtoWaNqL7+fe7fh1HX9tg0umBx
k1+ynWATiu7cYH931qcM8dWpkc6408be4twprbM2ktGh5QpXctSRTu2lrPwUNm1Ozm4cMXe4M+YX
TSL+5B2TJZKY5AIIeasdFs8ccfFNEWBOMzp3Sebu0rjBY+gZxHuxXN8xv972QeoEAcsO58b6q88l
I7mEpQS37bKlk09+hy92GHJmpiM3DEzLnkn5UPLHOV7F7TDW8pySjn4mmqhjCzdRJWVt2LGkZoTf
IGa3lLqOjsyOC/x0qMFAUVaBk8PErPBkbB+QP0LWU9XmoyFswhipJOa0HB5ZlvuIfr6ytOjv45r5
iJFoKe4getBMDE9Tc5Fc6Teha004W4sTGrJvn72Y/5da799C7GCWOB20UTAzzsz3pBPPXe1K2onM
u+Y0OnbBmCBfxud/H+IWKaKI7V8dyM5gHdvp2UW3ic4Pg4q+2HgOUGPs3THVHkpnw3OOBVuApUOd
JTaIT8FQU0UE0qTNmZ0FOFhBZItcjJeaRT2vpfnldk18GgvaHqMTD/8+4IPmKrfIG2be8+65CTp8
e57OMPQ/xJyVeKPUIxa6PCDtMNsvRYTLwCkv03W2W/e+k+AEitnD+FEIuqwyfs5Ra5+RfTePRL4h
BMxvGqmVR2Gy0FHGqAXNUzSz8SyxZDExZFIAlUmnI2f2a9ZMJFcCeqbF+g29XBJ9eY9Dl+dHrMue
CIUHB5EbTWf+3hnreD9YhdiPSIF3wu0OOsi2ZzsbUj+3Y3c/mv2Hs7r9YSj+JOwPj6VZPy9pmt7n
0FivQgSTYIM8GeODgngOej5H+zzFaEvFlB3a6cwPx+f7Wk8eA6uLh2qDQR9U5S7K76POJMdwyuP4
HFeMw8yetI7qbdYM87jq1MKx68QHk6HZQ/yNiU5disXdDV5OFT8SyheBd9uZbvGazj/NrBink2ex
Vho47BFE53yaVLUF5tavDSq5a2z4HbaxW13od1meZ4cY2rIxAcHpZAaqoOi1X7m9vCPTgkdPYjYZ
d6l5pmQsT9FSUJSX+hluB70pJRzzkgbWRPy+AtsO4pwkrCltfhaB48pEGHhPcAkBF3a1Pmq/Cj2D
KFoY681iuBf0GmmiaVRu9TWTtb4krKfQ2O6wd0XTs6m6ciSMvkS7dFadBcNWYz+x1P/Cv9RyNqpT
hVKWPd29ImzyPiFM3R22VMGOt0edAteVqOeelpqpvo3N+Ttqx0ME/fLDkpTQKjY4XnIuVvpIfT8C
DfebPqt/Z9umMLUfddxGoSQIao+K296IEuPBgoZGzRrbh3xYTKp0oFFlykKc67N4mqb+O86077Ug
o0XFBNsQ93FD1P0u8ET9caFHq6+Y2fCn08yvCukiGw3izlLjkwhySB2L4Ty7VctpWWjpPZOT5JQ5
BiI4Ld7LwVyvUWfJ0MsafEwREb0clzyYY/tqDoS+ZhEzyTT+i02zgVvCD0qW8kR8rjg6tolft++c
O9nIbzYHwRAt+c2rm4bFYTEiiUdVisD9zIWRMESsid1R4lsNW4zmeC/H3PsDl6/fcZsjZFU647fa
0sKZLDiQWq19UcJCglFPLit9jtYZXskfE3nlyKghR9syeB8FO7D3CsiEP5MdR2kIIRrVbj63zNcL
ryNTaUSI77js7ftyuNoMH2FNTOabk8RE+/XWX15Nf5WRdW57Q0D7b2HzTcWho1i+WKnuZ6S1gtYw
zEDoZXWGNVSd53r678P/f0lPVIUEoiPrSsUXPh+QpBE2CYt5yq4kb/YlJhQVOqh207FavkRj+VWP
OBL+/UovM+krBYnEhlBbI416Yd4GYZ3An/DfL6MRnwE1vc1+i9+tCuXnOHmuSRdd0VDHKO41+2Cj
MBHcaw///8B7VqejpUDV2Dz9+/ws1//+izomtHzUXqD+7Nt2xo3WfHnNdu0mGZ9RvJkra6lObHF+
aSZcnWX1ZFgYcX1nlLK6q7Z/azostLKwAK+vtQr0iQFGMwvJ4Z5J7yJTAqAWa0axuv1yGOMIc1vC
b7Mg9C7Ipbh3ZhjW2+922++mm/VkmnDcmMSK1HRxWepnAAV2C3PV1dm2tfH4PQ+jd3ZhplNCJhd8
gKQdcJbls2UeNTiGWyO7l173DNTvOrGS3OmR+InsipzO9bvg+d6V3hBOreruWJVtHSKb/SJYy4QA
EQu/WT0r+vforNMc6z0yDEQkzX6aswdvUc+aSfbA3MvdmsNucTtEznGNFNElWiMZJ9/RMvSFMv+S
mnZvVrU4I0PHqeqjyojC2VzOnO+KREYiacQ2gIgSwSx/G3QV6auuia1x4dQGAuEjp7lsfgldtB+u
wYyNUWZdPSFAyAOVyx1ARVyZs4MBJX5VMZnMbaI9Duu1z/iDM0lkarlyp65k27rEz1N/M/2NKu/O
4oeesAdEPvTSqXQ9uSVLuKJq/9QGfZFY3O6YDdQ6AHfqXLvJ2TgNXKEWW26/YY2HHSH9Y636HDaT
/iCigb25LRh213SlzXAH5ovEsYlHcGJ+4JkB01f6n66/KiXLQHCsEOTud3Y7/fKmNBwV6zwcz+Db
co03lllfGWznT6yqH5Bm7F1C65fZOk1O/cuI8WPKFpkKC6rcL0zct7EXsGqrfVk3W3iXMR+QbYow
qSQzUKxBja6jAWq6W4k3QI0N6ju+faTC0h+i4s4uk4D3/JulBqRrjXnbznGidUI70q4pJMNjo8dM
u1gCIMXwHgBa3bqZu1ZE5MVHCMoIG2JCl+AjBykchxghuI87RKMzcT/LBFxUIWMDakMum9RDs7Ot
HTubHHd1oJrokqk0D2AdR1gayKTle0/YyFqvqtvQTCMxS52L+DphYaAN5vdqLHvkZkvA3NlilopI
F6LZ9vWQ0jq6+R0wqGNdOD2w++h5Zq0Y6bR6momODxzgloIT7UoyoBhqM4wYk6Nhb2+mvHgzyD42
bZqvRUCWqOa9JoCrsuuWkzgP1nIP+IvUtwfDIio7zYo4XKnN0vwBU/XvhX41JQ/DTKMHqdXMHjIA
tDVAt52suO6F+TE35HGmDhBUU1FyR0jteU0IEMNMk/oOi1uCt1iEp7VzSPSpJGeZoWiaGIo8Gkmk
B487XiQ2TCMORPbLJC1+9WYUjlGb8NY1TqhZ6JBZnWhVEaJCIg+0PepywPzfmYs/60x5iBVB1Buk
yBDL1Z454yiBlJEcmMATflDRWfdxH+rbVQGEAY/D3F8sW0Y+TWuJjFf/9/YLi4lRnrvVKggxDhjz
ArvvyC/vcvLGQxZ1hd/m0t7T660ajWLV6B+pkE8qxsHa4CjZzfly0hskb2MBqIvxh6Gcp7yrN3Fx
lu36ov2pHI/5Yn9np8uzNBkFyVx7zVTxyc4pJZAi3v2rnc08LsMlrZiuJX9BHDOUzKb3fEqp39aI
FzN7mGWtztOU4HLBSLFDWv5EGILc572NhHz70CMfCSRJSDtvtpOLG3uvwIlYR6UdHYeBwaDK9oPF
95plBPUl+VPlaBg0nT8GhsS5YmPS1AQMUDWwv1lVFig2IqUwMKRL9CFa3oOKAxFbEjVM4H23tz0s
aZBZ6VWNWIXksB26xfhYXOQg5hZET3UKvH1tGIDk6nvUSdTGSPtTsxmHZTlelnR9b6Phi4Vr4Epv
PqBMywIe86Jg/IEyx4At3e7tiSArnRD3tRo49SO3YIZd/KkMq7+QW3ungwYPuHXYc3WPmmJtUzkk
T1pOdlRlYvsmvH4KDVeQSF8uTwOGHVEz9mFiOISsLkQO7xWr3THmJ44VkTA3rfgrpmU4ZDVKhCn+
YMb80nngZvhREEiuZlroySX8d1vj44Uj4002J4cvKRSQCgNU8MOOBoklHJElu7jVAenN9DzKrY+l
6N5LYWU+tRTFIlO3JiOmqkEiUhBA1zkvKPODCYeZn7ls9WawaTxlpu9E6ZWE281BPcEsRRrB+8gv
pUtxEiN2EWiN52LLuIT/LJKVdQaOs4GpTpc3u1QT7cmY+ZkYLTJCtoRMaeqlEEcCcJydTW5srBnh
6m2Et8F4w2/J9sH6blK0SWJluzwtNxOBKPCEzh9HguHo0FhmzTe0P5exQIjXO9F+HpxvnjJuR9Ey
tO0RxqvnYqaaX3kEOJ05I3TD+KwRBbBzrzG08cV3A0veCBle6fU8jryWspl8Vv9WaBOO0xCqNmw5
keU4rKFaofNlxhCaaUdlO8YMprj2qAOJq3C192hQyDkqCuIcNOyKUhq62qBIrwZxZmZwEoyk+Un5
ks8s9hlBlM+jQUxN6RxjlsR7ok/Pwhv/ZZ3jNMkVAWFJdTInii0UFcJP0/aYFohFI25S3KUB2cjW
KbPW/tBq1ZPjOuPBI56z5hWu9L/diIDKqADPsvjtE9hvqWfd4YRGXzNb5WUF/sBuojm5SYfHEFjj
Tpx0mxKO63I9EtcVkpfbJsnVnvk+U0jpPM4t0bDGp0LPh22UZCtXxAd9RgZItGtFsXsEiRBwWPK6
2tEQoPVD7bEblbhrSqWOLnn0iPoU4UXf3OK3OM7pv9C9BJVDHxV7z1L0xX1fqA9yK4qz0zVbhXQ3
uOosbebphlW9dvl0y5elgCzQv475DvesxX67tbhcKkJn5FifuU/DcjbuRNGn136yfNX2TyQ5UOCO
lbsn3M+X2tYE2IkKJiXKoFzXz2qLmy4LDptJR1/uFqhSCABtrSo9YKFNff7Gd2adPT14VEKliZlt
0ERREdTIxeDjrYwN6Wp783lxeIRqS/8keWtv2GbD/XE/I+8MCrSceAEPUdUTXPCg622FYpz+Wnen
P3FOFLupRb5wl0As3SbYeyybTB1ceBghbdejiFADxpJ4EdkeIm06qnWOzgwjGf8ZWLgKidWhYgz+
LJ3DoqgSwWFq4ZAQNKmdKttk92gSMRL1s8kIvdt3aVEcR716blL5Ww4W5YxJJnAOE4IxcIdqbm90
7nQ08bqhqw7Xgeg5YkFRj9kHq4+yU0MUkljVTyuw1UiCBQ5rg9tUvmUm/ioMIHt2xOqUD47n9xYR
Jb0kSM72+j3a2G/FNIR6yGE+u+SP6M0kDzUz75gfzT6aMGxlVnvKzMRfm/53JYtnYafjnm+WnKj5
iQL8jzFp7ZHLGsCl4x3ozZjXpL/Lur9m+B13pkNeXVtZ2NjL8ra4skT7WzNBaBYm+7isQ+V+sHD8
Vfe/57F1AwyeL03jXGDWs2bmmhxX8la72G53cTc8OorYpCL/Yru91wwXrX1i/nJ6rJTdihs7zqdq
Z8bFrcrxupWV1I/QV3cg7HnsLA2zPl0byrvnNM3qE7qAsAWHsstiYtc3S+imtEcaVqlD165vhJT+
iPlEKf9Bi40KYIQ02ecrk2Fe8mYlg5nFUJDbHtm8o3btDMXSDM4awgSuMYtC7ZwxxcR+dJJrRBdm
89Rkxiv7eXOXWPFvOaMAT+aejU5POYzP+WT0e4s28KynW5cQI6LxPku9QTjheS+OzfhX91iYZ+1N
n4yPlW9tRz1JlcC3ryHrt5ekecZn1/kGc7S9jW1VLCZTumJ1Dwb2hrB2w0aJqzllb0mhEag4hATV
MVsyN8efTjM1QObmRIemPzwVXdkfTYvqjokoAoZplQiYEITm74vCmAu+gpslE1owtQ5vAEHpborj
uET2Y5nkghE91ADJF6I9Vq1tn/s6Kn0Ev5SLxE2h36eqqlJuvGzNqZILAp/qjlToUmcsOuEYa/TH
SfBX65vWF2vfuTBNRKQte3ZxYw4HGLSRxPa5uLYIAthJk02vl3ILMnOvOQJgY6tHY2YtsjguBSze
wcBcxYOl6X8NhVCglpYXLqVFVgkEaY1kjtWzcypJUhBJkuwdPTpo+Ug6WmOB8SQLxc9XzouJ1ylb
tT+p9Db5Wo54lcG0TwracHCSDI1eL++qLdRkTY+1Jh+XVLtURbF3pPWHgpaymPFzKJL5Mmg5S1Up
WH96MT6QVf/RFr3eR3WVBzZR361SvIm0lVQuetRUNz8J7Hjv5hotdd4wAZP2caAz3evK+zZEe78O
GuKNsc32ay4Be4q42LvL+oBWC/zEFr1leTNiooIsRpJzUKSQnBmAYfBFt/7kbuyEnilPjv3REBu9
U57LFMMpPZ8zFXg+Rm7XGN2jtaKubFYckJpzkYoJvBfZRfjIJ9nbxTgfMwAvuiBuiVO620nyo3eR
lJ+Wp8wHD9KQy8ie/RlFtS6yZ5PktpDhwo2V64X7vzlUomX5gUIZWEiXvxR9f601g4rKI9dYWJwV
bVbdr023A7xxlyGx/IobdG0rYcWjGuPzDGfEdQq2YmPfHGxBGl8OEcLkLwRsEuOFDzQ7aYPI9nyH
St835gKVhmW/oOAp/bkgUKtqLpHstKNZMSMpcHFZlQK6UPVoJZjzonAp3T0RCC3Hn/3FCvHBnRSN
XWYSWte6FGGJG6q+MeG5cj95uVGh8tlERWy8BWeQk7vWa6Td+AK6YIWaxcqnCYbhb6wDe9BaLzpM
Vfs0LdN7MomrF0fLUQ4XHSPEvjQnrgGbXY/upTXjYpvjpak+03IarqocWxxY0KOBO1CeVrM88SoN
zYAcTvOg3RdtGjrbiMn5H3vnsSw3kyXpVxnr9aAMIhAAFrVJrW7m1YKbMF5BaI2Aevr5wOoeq55Z
zX4WlUYWf9LITCQQx4/758T+i6hjIMbKF4bZ9JQawWNrJH9oIdz3lIyuBOm+daXhzPrBhLFS+hvL
J32Ulsicee6cBJifVe14cl2xFV4JGGBlTfJ0PuAhZvGecTRqQPU2EeNW++a6LCoC7wL67Y6yMWx1
Bgf8cdhZaJ22Y1NMFAChiiicYOggIKbju2mahs2iCiQ5cASvyj7brs73sZW+TnVDGQyXbtx43Taj
+cNm7mexXN35/oiMCqtwi4jfYH9L4TqL/jkl7E2fAsNOYrJNLw0636j4O+RoLsD7pnthLm0pE8cM
aVA45tjtyc8btbY080TT2DgHp/BkdVmMhowJmYJY7qodUQZEOx6VeNxZONmpOCZIUu4S8WwEjZRL
6PPvz+bAGO/y2L1g4y4fvYley8qZh02CR7lGGd9l7hlP5VfiP3WcAu910EWPbEKSI48zBuJpYlJK
w+4IEy96sCsTS4EoX5uMnb1pjc7j0BqUnFM1L1osSHKkuZ4RTz1YIyFqw+EU1A2fVgVSeGy12FE5
dnXqbniAtU6qJyqutoLcXMbBQ0Og8KnLcbiYUon9FOWAi8c4gVPC3cYPYlY8XXD7W10WW51+RvEm
tQ/lyJrNMwew/kohLKapZDZxbDQ+YBNC+f3kCcIe2OrS1ttIFmubdtzNU0tev+ZQ04QUff19MaE3
7FjB9ex97gqv9+/zAXLRUDNr4SoEERCm2RH+dBc6z6k7P5D+NHZouhDV0WFfhq8szPO7ue7b59hq
tlEATwvBHV9cgiORMHUNrucaJaCbmsj8CQZrui/mo1WoC9Xe2KTimk9zDMLXWTCPNCB36ODgp2VP
pKvPsd4xnubgphOAih3WHBNExqomccRVJuTVDIriKoIXXRqHwlUBZMLeW7HpDK7mIO7AaUzkXDV2
uMl8crs5OmJ55pzLpCaCIXw1OO4zkHI/dVPcdbql4iMrjddBhp+ooPmt0DV6TJyJY2lCiovQeBOb
TGoMVoFcEwYEJlH7UQWqPkYOGHMEG6N3o6vNbn6f5pA2ZdI715F+mTL27/7+pDNTBypbApgrNONd
4ov8Tjc41woap/h8xcRWbAoK/6aTybvBaXzk7JfSNqkyvLD9KRw5DiKuFMshrX3wdH6Tw4QIaSXt
Q2tnWEA48rPv6nYJ1QCbmc9rBMIV13eUh1XonlJsPdJiPrWwpjvOd5Jz7i3PvPAgYpIWf3+E7Y/c
i5vRlFNmWX7yHegVBFX2OHmXi6uJbvHyUk1ontgXgOK4uBvhtSdPf18KJPJ8rj8G0linwK/Dx78v
Ayt5QwV3zcBbXgBw2U1NPd0T3t1VpU4OePp5+BN0rnkCj41XbFgEyfnRWS6AaAbw4XXc6XjIt/eZ
FRHb9NVOZ5zxA+2tW6crnoNR9I95Yq6dEYmWoP7Qts29JXLxPFvFwSw940DAHH2uDSgm6plrePCz
D2mO1lIDLdsfu8yhoXqHNA4BFOZIy2HlrEPCsHdObU2XvCGvXPW4OIcGZVo49kmruN+MfBnzYtS7
JCBIqQEcsFygPYCCdeib1q80Htm0jy6Nk0Lx9dxWpAAPhejeDM7bGDOdW5eC1AM5UxsTbJzy2PE/
Gv9YY/WsRKaeUHnMV6HOPgvl9Md+yjaETLZwZ4ZN6uL4iyx7XX6zg8Nv595q2Q8Hs6FjZewt6nX3
dgtGMA/ijyL2rPWs2cs1eQjHjft2qAHoF/lnpyidyqv51RtBm6YEzhDmAkJRjTouU6K9GGmyXNw7
EcY13eM/znuUzyn2rYMb0uIKPNTsTwMP1UNWlHh/aeqTyuQ8gZfW86oHJy9fcIRZK7JD3saPAkTx
ftz00HP5E6rkNMV2s+7CDtxw3m+WJ/+KRKqduG+CTO27Nzw4gXEgC3SvGI3uVWz/uHxN2YDWpxiv
6k5U8ruhgoCSdg40ecehLbC6k3InWFEIqh4H45PtITETi2+3RfpjVBUxihLpR8cR5CLNjtdo4fPh
mOeHf1844TY7lRWvXkHfacMGZ0OmZyVo2D79fUmW39+whkHync59WpVEz0AgdOeodb5bS7Sbkvhs
lfgBvlqmnmWz6LUEEOQSiKbL58Ii0Tabbh81LWUT0p/WpQSjnoX216B8ZnaTNEqtuB9AyD0hioGe
s7FP2orjwNCjboGJ6NY9RtbeIQnceK0463l6rjOtdkGZ44Y7Ax8aoP5O00NR5T9+Msy7dLTeE9jM
BM71Jtbyu3TGX01J6qArPv1BjevBvmFT5CBM2pJIvImoRB9ClTL0KHX2wG96avhTuBEaVePu6uk4
W9XEviW/4iL/Qy/wMjVEPSlXm7HVmJHnFjZuiVtl37PgjCdH8k2WCediwj1xmY77ca5N8p+w4pU3
4vdw7CPK5CsB+ISkCyYTL99zVtyUXf/tw8ZYG5L+XPbTc4skL8rWYLG8eLbCTyZaLmWN64uh/KQG
xtsIbbariqVgeaUC6e26NiRw4DnlyVzodiUjUrfY1Vo3Y08wpPU+sSxmxdzs78rGnbbWAMWfE7nY
pJVHv1wB/CGiwDh3+nWWj88NiQoewfaXiQPlEnhMtJHRBtuyK36FNZCEsXOhKMRtzrBV4Pq2yKKS
l8XxVScwzJYlPe1q2RgmT5a0v6DknsAgHaxCbKIaindjBpcyUNx9SS5tzOABm9wjs0LjMILii2Rz
GnOJ+nw7kGNoHpD9lTXDfWhP1so2s+ccCUa3dJrncKLWMsz/cKXcV1V5b1MLheyJLVag0o7Ba9YM
i9TgIsjuiH8l27xlKREMzRkk1I9L/G7xcHyRTHySYRStEn8SxyhrGH9qepwrL7op14vWgAdIFrYp
ZVbOOENYxPCHbSdAhxseGZD5UBQGLb5l67pXKG7NT6KDbJssPqm/L2oYBJVzbraWdYD5cO/nmX0y
so6KbFU+EXKSJ0HwY6vs9r7Ifd4mALSSyXU/5s7Br5EQ8MBe877lakd0XyVD0x7mD28M6B23BjJo
bKat6quiyfZE2IQlgGleGNowArnDLvRHdSVXR03IpM+QIb0dmVC8etrDR/ckVNduqUf5Sjz3jxcy
Sa5hL5zRdZNbI02bmvBx6Wdr+VDHt8LKLi0Swa4IHX2H2PBaYoHag+yOtnMTzi+pEC6ZdCRPzrwf
pldbhyhhZc1tt3eJ0qieDXHWvfQ+dsc49DQHHX3X21Rx5KHw6fs61ZE+tBR/roFnoIcabYKMxp8T
cFHZshBnR7AqQInHg7EslCimxpMrjm7CESmznyQb79XkNHg4S3HAju+vcRFxUbVETMtDEvVQRUt2
WCnw7+0Cf0sN2V8i18LG1axFZIHaVaBsRhy8WOzChzlg+0eq+eSV7ZcD0mtVFLpf5nCe806x10ui
yyhooGmq1t/+7ZK2LfbsbkxLVlAw6nZRPx2xNx06RzzFCqHL9CUzgfca2LjqbQVVM6kxSsfBowmQ
Mg04hGba6p+hiI470K6HobQ/S2l9eiDFhgpCF6GGjW6YCESNsNsk6j3JyR1NJlGpTJfbaLRuRi+H
VeWFD/CIfzvTTIjUrYlCS4Zlc3zNCYSfx7w/IarjrWODkPn6PezpAhgs2b27XkUrnt8e0sHzdxm1
sgvMB1+pzg9GSke8j5Gx5yB/qmpz0/XdG0am7rkk7/+gMneDyGwcDaxhyF88x2WZxweef3qVmR4p
UdM6lUXk7nzy0ODePfPsu8O051D2FLOfxxiMXX/wMgHsM+IYHnuPga7mtQZSjIMar4D1onX4O8Gc
/zC6o9pU9OnImIikGifvWM5vmC7jjVuwazGVHZPMyq4enSNPWFs3OqRhJIm7k+fWBqs1/HNeaf8h
9rAGG5avoFj0m4wl9SiSzyGVw4Zp/RVJMD12bF3WvZE9ksHgEB35h6GFZiBITDEKGs4mLyqTsur8
d0SADwoZlhOrDIkPMfBYdfStqlhDHsAN0o8xy90Gb9AksxdAh+xeBo3JLNRX5KAQBzLU1kBC++6r
e8Qd5xAm43eeR4wsjdntzBYsgQOgzPNStSZCXzBts8wPpfHUxGRQ5uAazPJHzsGvqW6Z9LVDQ7A9
sJ6f7dVA1Cp5pTp2103D/cCQlFcuoPpqqUFxzTcb6snegYHhsLdDgyU83Fop54aWJXjZftt58osE
oX1x+RO7hPlK+M5jbXY1SjCDZNm6e1UiFpLBxL+f5/i8cYC7HJEsdeNJeGzb9GM0gMlgEccj4fof
UTO9ZnF155bWfWVn6pCX3GGrWW6Z0u9Mot+ryO6+BG7o7VzfO2Opt47IGQwTVx2KcWJ5Ma3sit4r
H6INa//4yTZZTmWpb68IsTmGCNdsv/KdvfA520KefKK/3JKSgM/nKiMr2BqeR7iXc+w0cjXAN9u1
fYznP8ajDEl2CSvZKMrWR0piDpps+ynoQg3IVa3MSMV7kL0kYfR6kL7ckqQauAcikjm12guf6qTU
2cyOHzHfqmQtuNTNiT/H732XlWdIuIo5eolayJDG1cTQ8Cz8SybjbpcpIldcbJ8ZTq25878UEJ1N
aRS3ucR+MeP2JFK1tQVSwShVS1DMAdjMPZFFnKhvEV2rNrG2LRnsZzk6I5JuU2ysbMunSdaodqut
drx06yHYeT3b7UQn6TlHWKhm6x4sjD54Fc90fGw1MV37nXy5fdfhcqCv6itYCj+ThURF6rFW1pON
97X/7ufq24WW3KeC2F/l/S5RWlRtNnQkzbge3Kc4dJyLUc7XSfT8bViMAdwGqnnV3rdT58VeNfLb
jcVDND707iLJphXQCm3zmdWPMo5+Z6mssbs/mXFBDqXov8BlLOg1Nqs53s8ivhgylUd35iaEz8Dt
jOBY9zbwqwprAUUEKVnnmSop3B19ncFDcQdnG8W0rod0okRwqdZprZq1R5uA7RiXBp9eYjMjJZGN
2rMayElGMUvXMhJMm8gMQb3sKFNOeRas0ZUiP07neZuM6Qab1k41HcyZdM62PXdhAovoCkUhR46M
Qce12p7JwrBuBI+K7WqTVeW3Dzvm3o5JtAIVXBAzZJ7JG+BHiO4IoaaPIRRbNoa5N3e0x3kfIgyy
q4OxnVzxdFNp72wLe/6dBNRgwTj8GH/7LZxYc6H/RMB/fIiUZN+IAGdd9g41vcab+G116cFXC017
suQujKt9MJwsZhqqYvXVbmlE4BwW4L0j3MP+nsaMk+unlJsxRcwud46SOmzZvFvzAHTSqO6qLiXJ
D32i9conjnUwb6CgSm+x94/eTz8BKJpUCLbjsx6xJbSlfd/n9GpPzXCjSYty1pwQpzkjfXszdZvd
2G3swU83VspGv7ASID39lB90yEQ/wapfOconfVkZPK0oqHc6zU0O9K2XQ6ww3dTZjmHNgW0RfSLn
HcrusZHZGSLMRbf4R+WUYayswzXQ//sYitCHD/Us9fKXEuc/UBKfW2tiYcHieK4jTMPlTyMSqCXW
k5MM3GWQqw0S25k557ssoO2vlwIkv/CuCQlLmCtGubVm7pQWlDJ6h4N8tNYui78o761TpFivmDhB
5sQxVvCAOLTo/LvS9nKrEj27R0ICXTQqHrkiwGVMcHFsuxsSREB3V3mg7a2+JF11ZbvxRwOdxHuA
EwJG9yur7RQAmd55mg0UN22g4suPiPxWe/TpJzMf9Wqqhp8RatRS703YpuYhbvuwPsfXVhg276t/
ydOILFc90GSVwwdSXL9h6EW7sryn0p4Nh7TvtM5YOSTF72QYPuqGr05lY3MOFKcFEvDVliP3Lquj
h27u5UvDl0+M9r6C/xV28e8OvyxrYaBXyH3cs7Y1muK+7dP2MPmKxWLFFrgSZ4INFd+ZAQc0gNVj
ZRT+Now/YtNKSARZBHI4/xbDtGmBz9/DkcGSn5abwnBAZAUv5iXIVL4JXahoRqzLm7aD5ZAgT5iB
hkMUsfyt8hRLDkatPCk2xYg45rrIwnSrXgn7lAfd0ajkkwIju0TIPM+PPcuurB34x7gPOJCzvUJh
UJC7XE89VsSh+CaXe3O2D9Dpxari42Q5h5VPERxk/+LKFQP8QxyzpM+LnZdjRiEGZ65SCs0413Ha
zudSQDUoGM/M4g9hbt6AySQpWzC7Da7JJXtvxOnTnDQ/ZAh2cW9/OeFwWqASbUtgPh2Su7EbW0Cy
Y3KfNoqZsUpv6cQcW3R0A2F8fw6n4AQZAHv0uZ+pixvSPdfRtHLaeFfJpVsvIPAJguVZps0jdMSE
9c9mwja8LxkWA2G/eXQmIcWPeDo7g8Obo6rVPJHSkGFc7x1JEr4L5GWChuRwk78IrwbskM5fQxzd
fAmzIvK9Z8Oo8K+Y1pLQ+eTx8un01XVqpm1SkSztadbeAI0/SYp4Zek5cJSrfZJVZ7i9zkcr/iDh
4xyqpLN2afIGeG06qMiCQJBKb15lxm9BY+TnlP1QTzKVNsWpODUu9NRaNycKv0LQWrD5sTPrXS3i
14kPys+7351T1rspMTy2XcE9OWWNbijPqSCPQPqn3/dm9Tjl/NYE2zeNDC67nmC+YI13uLcT/v7T
FSz7w3Dy15H0wVk4l6GkEk4rQCEuC6q18qoneMvuJUrrk21Dgo3ZRroRNvy4MlFOkB+yrj4EYcFc
yKMpU3x5uIJwlmUi4Wgi6B5V0DnyXr3VGR/yCOQ1Nk/xPJO99dLncbIYEwlYr9uJN2UWPFwK0nOZ
kZebQFm/WOI+xHxbn6WCLFfmxr2Omms1GN6tmCn86Stu1rPpk2ptI2+FNu/dK4ujiqJQc67VyjMo
vmgL+xtOAJev6xWvGS08azN3frq0dNFhUmJ1i76sNEcr7gdOzdyl+xxwtFuWF2qc8QsRL6AchIs1
m8Z9NWZH32dfpxGdSJCycCIU/2uaiOfWI6zarKmuHRyiDajvU9GYYh8Tn8qGsNtCFthqPKMba0mK
G05z9rMHG9/82uo5QbRipsgiJM03hnHOxtCwnmQMpBH8oJVxnjPJKQxG+5YFuOjiNjDxsxTvAyvN
tMFAXTMIGL4brExoVumgPuqSGVDnePXw9mz9win3xD1GTHZ8oaRvVW9YsD/7BM/A4EuCAR0tIGXs
PJu5xGahjLNspXhyEV03TkjSRi3Jau3gZW60mRz7njhn2ZbmERvOj9MCS6Mzh+8Z3rK99Aex99v4
xeV0C4BItAel/exijWppKPFL/NvJTxZ546m2R9o0uRqVl8d3MupMAjTzVmkQL5atml3elGLngmdm
AQIOPBBV8giWkW+VRfOEBQ5UmGtcIfpoIjDAuukZdnJrcaQ3LWcLPKlinopftSP+DEo651y6I5is
9IVNhz4MRtUcBAMoq4T+NCZ4C7FIFoHJBtId4hV8ADdNfvmz9zt1forhNxmclyJOxg+kFVQ7Pm7Y
39TLFCbM+DAjMJGdgRlzN4JvTOWEddVJsYJoy5csZ2Ga0/Ox7wy7OtrafOn68ithjIMwW7zl2pAo
a9z7mkYBFeIWwxnqYmdOeQs9jm/jrI1LxwaNZzDnNSn9+CWpv3H29OgLpbmNx1xu7QxoO/9PCZ4a
f0aaHE0hqBYorAezrrK7NiYP2DRT/Ojj5a5bHHRhfAwC7lQejDxqbuDRAN96M7rFtulyY8Dj9BSm
FiLon7RGoB1lUh9mUb0pWKarTrc56hAcDjOI6psqoW/4TDQ3BT2EGvMYXQOmR90VyaG1sRtkLgZa
2LHjpsbycPb9fTpyYRWWjK6wpfVxqIoQfyQ4Eq7iHi1qpz5tZ36NYqjsrkssOAsChfbYNGsnruJ9
qtudB2W2Qw1E4YW2ZIfxDPw+5JhwCzxMzsy9BP1Tcp+oISHhsgwRUozk8tJuxVOpokelHR+Wx+ND
n0xf0ViLE6wH48Qe96ss/Io1Xx7tAqe5kxB3zgEcKUID1hXztvMQRdUjtEVjU/R0CCAQGqyj+vqg
A/tXzRnrPIHc46vza6C6Z+/0vn7AxGOd5rn4Jj14IFXss3/oH61g0FwFn470v7xEzDtixiEmT+dI
FTK1B2o5VbXyTDOyXDtuhAg8OdY9OKkJQes+DQlfmpYwNxreTOsSllyubpw+0fTcFKl1drNxM46S
MHjj7QgXYDstTIV8feZPRIWBBo/exn7/ZGk9neCKsfjvY721y6nfwovhCOhHejd704cP3PRsuPm2
Mkmfo75dvC6Jrim27EqX09kUwDSHxD5NmsCrwom87obRR6F2WJ824XtjYhTvoflePeW1B3hDMw7i
6j3J2OW13QjXIcEpTKcBGSLb3cz+hUNbv+5j+ZLEcU5ShjP+wjTvDF+cmuIryuqcrgxeLC+1T8FM
kBW4URIzNlBuMbJHYlRuBUO4YZFxi0pcJE3v3bp2YorOYVtyJ82fIu3oYyhvc8J5KnWr4NqXE9Vz
nvWRg8jfgdz092Aowq2/3Jpt+0gTK8MOrnGzzXG8luLsfcC2lacqwCZfzsEx6Ka97tX9oOAiAMvG
Qpbhf21ZpEE5wx4kXe4qYfiCBVntBtIMXmv759wUONMSRASOQ8XFmE9pKRaDE1P4GD63yqVQDaj+
hR6JtQYZcpOSkTEGl1d5pfk+t6iUk51u4kjcpQ3B4JzT57Wt8jeUCYo40gr3b/WHWfbUQXrC+eJY
oJZMtiCCygev3pWeEhc3ilwslMtm1mvOo9n4RFl8uaoczsdJW74EebicNFlz+IF7dIabmwgB+2QX
ibrem5R+igihzbMt0FWOD4MJzTYdqVURDDJzm2x9GlWQn/JnoR1SpUXGR0KF89HgHagXPmu4QF9T
kVBJNd3oDAt3gEu3yLEgBqDtrnNXHKHhAu+YeHvYDK3StM8PAegq8IPqbGV1ska8KwAiJNDiDHmU
ytrlDrZGZNVPSzpPsSGafaPJaZPvJEODzjIp6yhHjyNgXj0aJZNuYBbRRsZDeLFp8Kg7nt0luccN
elCjEdyNaN53leDYlBMHaiENRHjkOSPU295RPwRFDoZu5t2INazir7AZmJ5WPSchPHNl5b0Tabxg
6lrsDwiKRVgeQuXxt8iGJcdM1dmFam1IxvjiMOYUr3FsxvshLRf1h9nBJ7W3Dsvg1awBG5mLL2A8
jmBojla4g64cn6xIrstaeQeK7nYuZFxwkAyGkinSTqNLkZnv0+TS0ex7f4YxuCaUaZxkrJ7h/fDP
Cv1bYpYfSWAvTT5EFFIc7dvRf88ohcJMu7Yi8E1lOuw1gOmkw7ZoQT/F6UqlfGLCUPAryPOEBMEM
Q8woHdY5icu/prE9BlkcwZcoemud0Gb6T/XBldPdrPmW0/wIMUQ3+3DMntoktxgMQ28zkgVK4YM8
8NxaFkHjbiLCQFJHbrEq6pMw1R/bot5IuxdSaWoXJrzdAHN3Xhf9Cqf4tWKFGAVdfUs1U1apGvto
WZG3G8QgCYdq+lURsfHPQ0Q0uyZm2YKWFtGixFp9pTQIjaniC+363e8QiwQaEd1xFOTdNdDiPdBU
Adndh8UpuPGM45T68V4apkktSUnKn33JqvSeU8whq6LpfsYCExSG4Y09c+AchvQpX3jE6fLS1nAh
YEZw+q2ser9AKIGt1MfWjU5IitYFfz8Y3IozIdaISxN63tVgbOMywuEenUjRQXaxblZop0eWDBW5
G8nhAeHzBlWAqqEsM9Z2z+KhI52P8NZ6J9Oqq4MdK1ZF3G3Sr8rklsmAsU1zPk89sq4glPaQWo8x
ixOUe579o5z6S2dwWC7yjjs8bxDRI7yKMORwr0VDfzRzmLRpERP8TWPyGCrWp6wx9amRibfnLHDk
v1I09I0DrUuz2ptBcobHMm1mTr6srDrS7H2PAxrROHKqH6MEbAedejqByIdcvrygz6db7Otstkfx
OzTMkzKHd3/gTXEnlj0hT7EuqU5OWWJqj+Pn0Z0QdRXnYiA5JHkWRs4Q+oibcIZ88Ph+9WNraIFM
ETxdZ7IOhTuaD6GJ2DLZ4avfjdu6FdbJlWm+FyRleO6l2W40sRN6ON1oXnWOYW/7B6yCGyaZBRWB
XGiGhKx0u1SSTnOB6ZW4vdXREeeMKsAvPun+9K8f6tDBvlUkiIN86XYV2BViiQ95gJLfONC4kgiv
rJkG46mZNEfhEUYTS7juBHSw2UDynxETlX9ya9Pa/s9wIm9PQBtWaJtefT0b+N+H9Ngb+fiOKRV9
u5XPJT7fK8uebqUx0L93tUIfpkzq8PenfT0zUJVXw+lILxiFczAK+9r003wI/UyCUIgNYOb/9ZK4
RgOSRhZbOGf//gt//xMbhXEzEdaYB7DxbKjP0tL9bVrA+nD2+MSJth3+/mLACP+v8tv/X2f+PFU/
//wP2MUFhozHnzAui39vJrct89+aZDe/u9//WVt+/Z3z+55+ip/wd/Z//Y6f3233z/+AqPwPhzO4
Hzi26WBGdtz/KjM3LO8frmOans+YHFAo7NLb/J9t5pb8B/KItAMCX7SW86j432Xmlv0POGa2F1Dq
7KF+BPb/U5f5f++8dT0HuoPreJZvswM0ffl/tDG3Vs3k3hsPLA+qKybel7FemPhDU64GSao66gdk
sUEcOlGpQ0qenzQibOsioUoNbTLkPHCXE9hyhDiz+F8Qyp61+7d39P5fBcv/o9D5fRkXXfvP/3AC
5793WPP39Hh/fMf2eDs8SwTLr/9b27ExKJCqnHaikYQq+/xOxUwxdfIx00J0hzf7M8iYxQIbumVo
sO0GPb3xy3B40l5bba2YbpYcI6OlG3mIwFLAhgp3dWa/NCJ/iTE+E4FiLafRG9oSiFPt/5FNdt9n
PsmcYPJPgmILioSS92SiISlhwyGy7iNvYsB7rbUdQGevWPGchzDdx4IGWLqPzpxYLGKBhdiqLMEg
/BIAPyI01tzKFtdvSTsOUAg8JwMU8Fa24LTi9JxU+cGxZHiKaSLAbGVl8FZNUjLQ4IglhwN2ZfSe
Y+pm/G1EsRGmi63qrneGx3nAN4KDJT4mEVGsjuDSFnHp28Qeim2tQS8NIQB3JY0rmT9jVCgeSOcV
h6IYvjM5dhcnnugBcHmWGAspr8AfaWqZ31mj2GpDEeBdKk/AzP9SwfAwT26472S8d0TCTbwMGiyN
yHAWCKHsd5iU4aVSyziWMtpUU41Jk2QlFMB0p+zxhp+GzFlrjqe/LzKCeDUYQULRRLduCXftFUf7
NXUv3rWLgvfUcwmfGS75WkwyoMi3NripGGf2Jjb68zBzYM+HMuGkIN9jT0fLRfJVG3prDhFRDMFW
BLKhNDFwuxVzqc8IngsDIzKXgDBQs5Oy/uYgiDJt7/AZ8+gAmcq+C9iVANQRz7+cDJw+ij+n3N7q
YBfpbOK6jz4lSL+tmHUB0RHYQQYPwzJWCaoKnr2PuIOx5PY/oSDmNqt3Y0bupMH7aoAbXSddcTuC
yWaNU0uODtNn3AWXoWDPVyVi7Q8uTTLpCkLVtPYntu6u5V9Gu9Q70PL4dLp9rqZ9R3D11Iz1S5Dd
0annH0yFj8Aua3+VJHo1u/bekCaCQwHT0GtKahRaavvmBkmxK/Xe08PagmCKslyOBFnEa8QEDyHj
Oco93Bt28skJA/zY9EKrU7cbR33oI7snbNG82Tas1LI3zgtHj63n20idgdsAHancNbAg+mp8RFGq
tTnJkbJpfXOBRGOQqK0Gou6p62ciFHPGL1fB7wINCAbd8MT9YAetOsKjR4zY1W81TKMV7TH+3psx
rYayWKdW9J7aDvZZKj7myTiHOQOWUVwbIPXlND6So48J87fWSXaPd8tFYJnDeUqxrqToBtlUf3ps
Y/OJ+aLSrCEF7jGOgPWfKBt3OMomOKLkSi2POqGp2llxuYS1CeuHDNZFcjdZPbXqKvvJscRxtJJ3
jvfJrv5ACOzXGEDM6DggJlMGOjYgtNV3mNuNqaTeNu1PdvZJ3nnH3E7mjn10jlmcjeCj+xI7BY59
1f2ROlwniJUYYN7cOn6G4vHlarnSEfFyJREFA/ORaCdmGuYqM+jPeE+H1QyVeHDbl05SOaxh+NaY
KlE147fMhmdu2jAEe75jamyOMuaPSe185bcIvboyfbY4Cdmiot7mnby4Qw8DEZ1kFR8Mxe0BfWcA
Qhs8IRj/9G6sdn1qkZCLyvXAOf3IhEooHsjCVA8ta6joxIMovQNH/B1lDwzbcPDM5LXASLNv+iRe
4b5vNvXfaB5rQ5WCvgeoOPT6z4LI3VOFd5EINCvUILBXVUcNTUDwQWpaL/NdMDnpTbXdpayDYzgU
wCD6rc9S7zAEGGVHHk2UgkQrXwkHG/K6CpyElgKXYuzySO2staRHSljQ9eM4ECbDeQIlAKbpsOzO
hPDeCpEybqUPgQeAuywZsgfh0i33QYIyLlAco7K4sTYbCcvMZ0XoreOCUp43b/PcfBfhMQCcx5HS
gB5m/LIDqe/DmCUfHUnHmnIElo5YI6VT0QvpWz8aYhCFzDtBUhFUE+da02uxSZmjYNmUfdk0fOxg
RVzq8D5uE5tbcPHbBSpyKs3wexAt9mIKqMp4uBGQEvOcHqaBmqn4f/F0XsuNI9kW/SJEAEi4fCVA
glaUV1W9ICRVCUh4777+LvRE3BdNd08ZiSQyj9l77aKiYET8uC6fHpsf35YdEUn8uTvJstLnHxYf
YfC/okzxeSLDixM2XbEJbN/cD3ymb6vRBxMwhiCDVdY206WXLgbryFL+SqMaaKBGW/mM5orr8iX3
SFx0FCtUEpjCdbaSoF3IksMWjfqOPUwylrM/TssjpcR1HtXIQREBjxshRcZChKO0jbNrkrE6JBez
0dGnwO71B2gjpoNiL1+Dskes2TgwbNeYwU5WmoHaeylLhpJa/iTXBa24zT2YbOMKA/rmICMtsGpA
oXbZ0W3FMmWzxr6ImVNyFFwaO8/xIYN5p2kW2WPdo9vu2P/6aTy/IHz2yc9MwxR19iGLAcdFXdfd
azlWbDiivxHx64FwvX2byQhU73wkiQBQjRU26WgdWpeAmxhIy4o5MwTDidi5W+0A+Ld5dwokDWvx
Rzbjo+smHxHb3H1pl5DWJSASydy6Lw1ctihKBL0PgXaFvhuImAzoNaG1Wdqvxa0k3EeX2A/FYUcY
JBgOwCErpEqkmWzMJp0XTEOlVDXvWWo9WtOCBRrG2b5r5mcyPfMjmojENyfTYMKDtjlzUSA4o8ph
axZfbQO/ls8mK34rfd/mytigyn9Y7tYrg6jL2K/pQURJSPdjX4suegBMdRiQjKG7QKno6uJ54WZ/
XpsmRkJIWA+KmhPOdOuIjBArCt2rgV+1q/E6bF/Syh6J9GyCRs33cZoh1I8xeS1O85dmHi/C8Nh4
MF+mr97CPWwDNhi2b4g4J5CYrAbV7r9ncpC4egpipjmJLbIotZ074mbSqpBe9auN0PaUurq3889S
yqPtnocUqLCOenfK3k3UQUsmwkrCfm7lhWH3D9jl+YxVFHfc+gqm65N92x2kWziVDQgXLd7j52TL
Ce2h1T3KiZlQX71ZjnB15p3Z8Ejh632xzNAl2ZGaNXpJ9QSyBpLvrjEoJnEIIWbDqTqgwLIfhzRX
j3JnI72DoDRxX/cbyVw/xyJ5iC0GbE1BAgguiXXlNzsu6TGZmzym+dwcajlNWJFWd29idckxkYvK
g01fzJ/aDG/QGvJHuxVoiXH1OUTlIUimsx+6XxCTEs/7cd24OKfDvwpBHvoOPgErnHwqaOjzjnBf
N93XfLed5kMo95199xmuRHmKVudbqug6z4u16wUIr7Vlr4NcBbcUDcfU/WB9HsfxjjfpiEnOQcLs
xPu6cP4KTPRrpREDw5pitiYE6UyD8arGj1PMJTMLjh7IfE9iYIukUuyZeEdAkkjm+55292aH6eYE
fg00RdBPjAqcSbiHqkf2lneXJpmXK0bxr74pqWO1og4KUmd3KLvqF8ImyFvqmUj3/XOZxF8e4wYU
acO1xo11dfAsKP5Yf1HxRsNRfAxvje4kgb3YGkJJBm9dJxE7yU8FsyKQ1h+4NObN0xE8TZgf9qQf
J76NK6oZSWmImpwLDZrqSVcRsRxV9BBppcM9jc4AsRQkGsV3lDDJOzMzqtia2NuBVoJ6FhFi5twL
FO9K5Vg3odIXbYDgU5Jowro8JM29YjWJorhear/MVywliZcHudmbGDSw3Y5wUcz6u5pn64h5aUFK
yipbQUTKypIXCKp3Xp+Thd8pOocZPyiIzIDYJ3Ct4sIuNfyerAiTTNtlnAJ8dr859FGgkJobzGO8
F9H4a26QJv33n11b/5toFZEp2b0YOVPpN9wNt/CVlji5kRW/ltH8E3cDVjEI/Zz7gPXPFW70nV6j
f1xTVwYjgIBA72Be2dZzGWP5HWp2gWWXPml5RJmordW+J9mhIoNtUtAgDK8krGuCahAl3bpPoWqH
xSDJHVDZt9EDIUeMx5rW97Zw7Mb2PsDuBUpH6VitoLU2XUiaEeiiJ9LlsUTvtnZOSAqIRfTa3iyZ
xNTtcFFdxvVZqX+t7I6TRzGuSdQ0Tp4iVPAAm4+gw+lDfQtqQ6BxLI72wi/aOat9MZzmTPcHIaz7
4zqE6nl1wtpPr/b5irYFZ1Fe86toEs7j2tbUa26Ka8h9MwodfXjkRqE7X61lnd5a6j2ji06dFjcB
6zV4+ql+6Gv9Pqfdcito++BmBXWt4InDT1LJhu9AQWBG7nuZeJxmVjDO+g3C14OeJs4NbWXxlpQz
fULSG2hObfzFynkvJr9cWxQCLrJfu6l+y6YpHtqZnpeFJIjkvDqQUUlBQKbKy5L8dPMNE4x1llZ3
1zVCo/GV72YDT487/vEmfQrFwsprVB9c005QIyXakXI1JuVrzQPHEqOBQd4UPR6ucr5xAWZnJ48w
Jy3gFGOgxChhxLdh1OyCqX9Ntb6W2mfWUI0TT/ZTqwk0dKI9OTbRKOim94nrMa4ukPw2CUVagVs8
yNGT7ry0qvaQcCTmg5++bsqz7eZvjDU7vPLAUbCA3/oaW4nRYaEUxzoH3FEZrOoRwGc+VAEWS2KI
fHgnIrRisJ9q+RXbMDut8u4S3LBPujkP4Rn6vKAerMn4ErsMWKmC+KlhH1Q9Xh4jXRi7EIobY8Pr
qzZlowcjxwEIsueQW/bxG6fq/NRidvRjd4TM3b1Y6finZTvbzY4Zkvn2gzrMl1oFGQK/iPJ+K3dm
dm9Pd1qWK0nuw87uywOPzO9h5uOTZ6QkOD3u61Y3Tw4ECmx29hnjrXv1OPIrW99XK/KixLKPzIOD
CM9UlTmUXNUHxNmJ4PbyXpkIeZQdLTcIZpALiNzpy47cT+0PQ9d9WSisDiaUEamxdB0jmv4UR6+f
ifYItHLcM+4OLZktvEsaGQgLTOO1UwFpncSuDf03mI0LH4l/2IECsflYpm1s7bBYi3T+6oj749Da
+D50gwJpGfFItax7SnTrT+n2ucTRSqs37RnMvKfUOtpgv8Pp5YX08PkpmzVHYtbmrs2ImlTZE05y
2PzCCKc1fUqLyTjAtAqoz9Y9viSS6tEWB5yJ1BcelDNGA1OqwaydMbJsfG3O4QbVCCUPHb77l2HI
o+1Zf90cB7bFTP1U2/ivBpKxRhTxlHAPVcZFSJDmDZQa92BUvjP3Yu/nAgGLKDoqNxnYogCjGzUG
HW6R/el7+cNaDZY7xWvpiPeqHd+8UrujPOGX9cV9Bd8h1/q7q9kxF/CxNKgyvnSmY6fQuWkWsQ+i
fC8XwNR5wcMARwPO2qBYyuPSYyfOHzy6BJd52aWqZj4wyDf4yxU0m3j4QlTlW6WGgob7ktzq5V+v
4/eYndk5pG52nE2cZ2k3h0TXxjs7r87DvpFBttSXrsUrBLbhAi8gHFl8aopVCKAtC8BU6XAdGrmD
bJvnIOnH7x40ZbAOlBBibMcdDb11wOEfusJDHCy5QEY0q61m4yMQGlDXtX3sMg3NgJXfnRXThimX
B/ooSBca+k+22iwA2EBCJmQUZNWYOalawtGACyEn8VM3cGViw7qkwjX9hUt2N04YF2TG5gkZ+rpu
IyeFuKrEb0lc6Xgvm6++7//Co13J3xJhrCNnBt1A8A6vW2/f8TNcUxNzVkKMK5yuV7LP0cIpUIXe
azKaX1regF0vKhnaYnrxrARpJrkoYOjQd3vGcwVQWxc8YrMnvyqV8TmQovCTJI4Db4kvLLMOSjMf
mrZlX7/xy7jduafrePGJAmUzLesah2NFFrbD1K015sfHBRHA1bBtKCETn4N0ICTFSJGPYZFYdWh7
iQIrwqJ0cl3ejGbOYCSM0OeS5mi55hWv+ysxLwnjGXZZqeHnkft7KgmqhK1FKnGPQymj1PfjdmM7
5K1f5MZ6nN02FNNVxc57TeLxPjMgwhIzc54HUhETr/A51H+I8EHHsVgfTjVroWrKD6M3YAMPp3S0
LxYLLdZA7YU4UhhpU99TjrSgebzNXzqcgLdEGs6gaJX7qWaQVzjLj2ZfBpU+Qdpdfa8qHD9RRbJn
nHzAX6LtVc7kcECEOo/OKVnwME9RMQe5YyRoxJgGS2zxcMORNc7dgciIu92ZWEEaBEV9jGjNNe5N
zmqSfNHesD9gV0mH2tjm9fe9dP7sYw1KDsg42kT6N9MRdx09DAyU18i0/shiU+cl9ofWACWb4i+8
4UkQmclnbFmUoRgB+lnuzBxBOHIP5EULn0bnJHFJ4AeUbwQDPqcej0tsB63d0Z00Vsh7flit5Kb1
04GbPAdpRXXVRz466+ivM+qMJSFecm/XAlewyXvBPi3bFwt5qat41JVOoYapb2bRFZajGQjC6QkD
x8YzcNR6jvr0xPTRGEx+erucCSCwKEiwPhOy1HjtN/aeJ2x7iy96AVRXwKLsPrnIjWuzNL+tTj7b
4Dbp4mb8lpvGwcPGTJYpb9LIBKvA9b/7Z2IuYos/v63EzhHhVd8n9NdlkQJR6ZiFxYT77JDjXNq4
tu9J689S++Ma2B9ZFLNS5QjI27c2ofg3NVpuwah0BSloXFBKLC9W9cyqQELGA/s0rxxl4wR4zdKI
M3KnS7lxWlZAo0flVr+wY4CTspkqZnGGbtH6bCYyIPT0LRrpJxBRfwOy/FMsxj9Az8yj7PILt4hY
XyGNMpX4kBoxGFNJyG608uEZxLot551xt+gb9Sn+zVQEpX4NBLXVACgZ3GEpJDUCk9pdB/WDsOr2
HbYIQ9yoCGOsIBTU0nzqix8vlQ+Laxc7c2a4Ods4JKuY2PrICC1EfQGrxpwLGrqEaQsU6t3MIW3i
Zsy1c2mhKF1HYoJs7ZlB7JyiSK10wexyTu5o3Y+M2xmKWR2+BPXRFxJQn96YB6GRo6TUWdnEgVqb
kz3Dw9I34aBGYxcXcxKMlrywrR1oyKVzKpBKRY75MDfkaWJoKJhwMFTCYW8ocWsXMkcWk7aydwhG
WvGdo9Qkyqm6lflAkghRhLIhc9Ex9a/Zo1ia0vI0CmQt1fJg4I+gtuRJjfeEMpPziG3atJqn1cxi
fL2E0vW199p1qQoKj16k6jLCHERIrcVdIOTRpUQxe7eDkzWGrjvzfJtOaM3F11A1cZiL/p65oaiT
J4bdYMzHHFMExaGCHH6Jk1zdSGV7N3LtQQ4MaEbJAe6g/BnxUOdR5T4wtYV870w0moQ+wvr6RB8G
vkChaFtLGloEV61pokdx673roAGfV+8gc+hfpt2jKmoAOK/i0qokCfHEIfhbup+xZpCyICZrzOrQ
aS6387A5LlyMm9Vs60E1ibvoc/EQDcg8W01/HKEhoqVYv/EHqH1p5Z/mVDR3KiHWgtEx1ccfTltM
HKPv1UxLncIC3tSRLT80E6PBKFQx5OkZk7z2PdprwjSf4ckChpHrrT5NbfllgZ8/WpodNmseJLVA
lhORwFxHH0NzjVPE1m5lXePVA6dZLrfa1PsA51YXsAMxAynXl3Xtv9PK2Mdz0p9yw3wDqQwqpD0a
A9EUSy/uXkp0MU3XSwJeupKae1zh6g1Z952sRI2PKc10s4nl+/ik8vEgPN6ytO8esrr7yNg9GKyT
KBRzBFu4S+xhJrMYHChu2XUnu7+ssUi6Iyk8bPss87OOyX7hQe/eyJg2OdiqMgcqhihwdY6kbjMm
FCJFuBoDQvRolSRC6d2CW+/g1jUJhsvwlwOC3ONqYoxB5xeVpBGU5TO+P1jNKaCezkIaMJPUVel2
h1aCx1hz5+/Gm1kKOvZyFLP17SBFOeuTudcBAHu9Ui8SmSY4GQNKwF89p0IqqERmhvuA/a336KjK
3MS+wlLK7KfvmGDM2bhoZHmhMudukwUYiyHK673jpQ+TM71uklp8gnAoNeRn6IFSX8vFe+dm5xFj
1BldyiVF6iWS54RsHHBisD7aTXpv/K3KBTfOSOq3nTIhzybWf+IJefG7Ce8PYAKJ3OM7hIu7+55p
A83DaqXqqlDT780M/dDA43cpuFd8CZmdBPtEXDpXmBelayO58xhRY8clRQCmAj50k7BkJtHkq5TB
KAukrXO0uXpujmLY0Ml1xpCG14CwpQNn7/IqQdQ9Rkl+nZjXdNowva0Nsvwqtf6kSbt+xJyaIDbQ
LzPx0XCTdNXvOUe9BK3jsymyCPiDnlzKMjaeDa//XgJU/QZ7PhRIhDjrN9ISx4O9SY+hLhPuMi7t
Vzl8yQWj4WiNT9XcLdAU828U6YjkytHaJw7pfjWjb9+x9OY660crKtzf9ugsIUO6KpxEk7ylbnHO
zdBAZfCleQxk3LqEY2YQR86aAsG3W1RH4tkdXCfPGWjLH9OOfk+9W33gLVgDU0TWyRnrF5nr0RH+
IxK8Scmb5H3YW1mdvDaJSzhGg8fQIjEHKyHy+25ezfc+w1cTWx+MTq37VGFOjTQ3Cxr2aqMrp0M6
DDh9wS4Q7dii71c1vgRzIoVr1MoP0RIltWSSIbeZ/zWnGLgVKZOBlk+cqlXfvOlzjyFgw01uVm5M
hhKNfFY/iyLsLU/y07Rqz+Go7V2L7MyC1dPBs21cclyMYTtYpT+0+XcZJ4jhC+0uO2blbNOuDOru
GODGYEkUYiQPFE9Mz5xFN7df1Sk2Gvydo4HmU4iTAYmMQnim7/X+DBn/y8b6NFHmP8FiQoGX7co+
x5fxYns/hmZnftknzmG006dKeLjzO+PTo/phJISS0S7Y0CSSm9njTd2NDSukwvkQa8KDqWU/zPQl
0q9tcUrfve/bOlwdzcfbAJDZ816Mif7BaNzToOO3ZPHZ75oYjwgfdJUo9dgxJy5MTT+tWAh2Wa8c
wFeGd65db6tmh5dBUsjWRhogcjNOGfkte5TOn7FD39VbFZxIVK968rvtHetVltI5DMJ7zWLapgQT
COJUd9eCDwfJ28cPMqne+NRWYYbVdJ/zIQcK3/UXqDxjkA36DW7vtCWj3kw6p2u2JgvJfiACe1G/
LyOTEOR8S9Kibq3p073OLh9n0f1tuvjS1dwfU5YQJtxojI4AHbnWml6H5WoNkx2k/QTEiEM19/YK
ccEtM/lhAGi9tV73PKVgkqDeX1WaTH5az28m+gvk9OjLDcf6ZWfRwaGjCwtrfZORWJAqL28u3Sz5
jUqGfZZjDs5ljoKQbsqRbfqbPrtqi4cu9bTvxftjbTj4Ba3cKVuaNzGUBdbPLPFHeGXH3rhMc4Rz
UlESgOGVLxPEH1tvD4sAHeDl3Ri07vKyMtJua9LY0Y1D6LWc17qd9bA1oz9iMroHjgPWVrlTQgjB
NpETqbgDfYdXIB7RjTVpd0h1cFPN7y6ZhpPVmCV0C/VoTs1VKcTV7DyUL0g+c92c7QuACZlMtIJD
T7Cpu57ZVBi8El7sF/yM+4mhKC0C5rKF3BDGRUKcC4OpGOT1AN5zcjQ7rfcF0n0GOBp7GSod2ifc
dC06z2X26C11sm/xve+3Jb2RAMc2ed32w9wxASCfxiHZonL6+Faa6qjXbP+1br4DzoA3OOjPKfEH
J+CHd1Um2bFMcaI4pHa3DHZwfpQAdqpnG0n72ZmH3/kMiCgv9EeOZHPP0vcuWLOcBwaOdgeMsTE8
F3rXIG5FydUvahSKIwap7j8h4vYlcXv4XjDOiESyumd2iLyFMQdWDXEVMXdcnWmdtMMku2uz/RsA
5fJ/Xwy2vxklFE+fZk5vxNwQ2xH/x+ue2jORqqvfabQ9+M1hs0OJTxKTp7dvTu2myIn1f8Io4PkK
VotZdLIkwUMrvs4z8CD4Axoxdgwh7c1jBlkjZUrRCz7NQ2O3Z5vlEQv/JXk3gZ4dcq3rOagM/t5+
+zLFVXvWPdj97Ld5TMYiNASgRrtyz+zJP2VTAeqyv3pcHyF415O1SnwssALnBXt7oqExnjSc3KqY
kr2aXOOSF+6l2PKeWu4YLAg9HFWdSCi3hiY5jPlDA97+tEWzxEOd3DKM8WGtN7ehryFVaZN6IiKk
4DOy1zAYHLoFblE76O+61GtggbXc202gdbRBDWNF3O97g9zifT6VCeQjczoOXqG/FfatoXhhuldW
bLEksdD98sq3SgSdYZ3UljSoNBa4cpnNg2MYP33EUci02nrCXvNRF+ZLFbfaXTDQBC2CfgNLl6EV
x86Rny14GRXn6prpld9q7Tmp0vWm26DmWGg9u4YONDo2mJUXWzkbv62wOHclFhPaVvfd9SxusGV6
UzZtRFQxLXLlgLIETRk4Xu/gOOxv2sy6MWleQrCivyuABwwuG6jCZdezwyO5K0/Nem/aYKRN6xQr
ZjgTKvZwsAiR6k3bO6nUewYmiEsl27PC+7JhO42iUQ99BAAASEnglCa2jqYdb1gzf2SNCnDyrkLz
jp3MWGLSBfD9EVKU9nuMB1T5KF/ztYzO0qULs3WJc7KZXgchQMMS33KakuTRak2udObqudv6dm+B
1s8ibl30/MW6JKHZMCNbGeqE9lKI/QAfMDCt9Uz0YXzVNMV+C0gleh+4nG3XXka2HjBT8An0Cxlr
aQzSOa3haWZDfBxtdz05hRjIQkGwYwhtZCxQemDWnNl3lBGdHUGPNlBwl7DBNk06lgbJ4fdsRRUf
/cr+V2sOBCc3ZRSUdAnWagvfAOYz8lQlY+bBXgK5YQqbHqMVxkYLpubFSep/RKja4biBB2JKkJKV
x5NWLdc4z5uHkc/WTqQaBgydMacDS3jWMCtN9iE2U+Oee9cmJTXNMOKzTnCgj42EoPY0e1NoyM49
g75NVkWuGw8WIj9kh6YW6czdPA06icX0qRvPhuB2ylrnGdw6K5wiOXm84gezd6rb1NgFzJ8TADHC
NMZBPC6InOymJ9wZByKYbu260pmdjJGkOfDRM+xAPlTutm7Ucb5LZbMjy8TBnZGUgVDy57F+G21v
3eNbOE6xTUCibTPaIbz1bNCLM8V6aBDVbMxtunhL8/n5/Dbz6ndzmF69vNpceG9R/TQaBMcbnv4Q
PZaYgSr7wZw3l8A28PLa9mHJk03qmDK/jCkCoYokYV9UGN0a973DnbPrEqNjSWDahz726t3Sp6Vv
5UBUYs7bvjCg68csq+vk3icxvathK4hzXGuJtoKxGRMuScs5uUbbs/bw4GPOEnO68PzZZfe9iR9F
SSZ7uWghmL2LpTtQsLoH1ArtGV75UUURVjIVWeDVntxc/wI62F/VHIdS99DaJbN+YAm9RxZsh6lY
nnONzg6sFBHdRlfeylrsNSf/IGPKDcgDtjpjPpL7PtI8T9Wt6oeN2N7fR7rgw4TkMASiAoFsGQ7S
M82HeqBI6KR5KKX5kzt166sygnbYeKFZQ0Ssdf1kZrnllxOkMqeohyNsbUhuEGeqtGIPrx2jZK1P
QJ62YBykPJJ3noIRHU2XEFUAOk2Z68AAnBzEzpDWrjHjAmln/wBoARkkwpAwFq77xoSbAZBbvnXj
qB0nU9/6fUfuhymH8B93vgvr+krqy3NV0BoaBV2J8DzSw6unscEfMIACPkgWdF606Yp5GU6NASJD
lreMvPb3Z2nrRPN0Nh8pwsLwg+VQo1aj86PkGzRmsV+jgXeaMU+HDMzaiC3GTMyzO3+N5psntQhz
im5z62vdnj6D7tNMvhNTpl+xhayUy667to31OrFC4JjQaxB37atqOWC9iUjGuYs2Fr51YrHJanGJ
Ah5C5ZdaQqBmXDg3ynZWSQDClD28i7K/rvEQOnbLZWylf1wNL4UE29jGzGgbRRodgYYUsRDsFJt9
SpNzVJdvhYx+qrXp0RxxESp2eUx56BEwxp0ALVjhqKwPJdgtmdAT00qxIMu8X11vGYThMOBsqVNT
7CugEEDnL4Reh6msnuRg3ytWDFhIwI0uS0+UQp/+svs+PejtNnPi+rdkKV5lDRvD7p4HC7Dd6gJv
iRfDzyySR/WEN9bW4sAskNk5iut1Gp6U6IzT2Gmf1lp1geuQdRNbEKjBCVFD0drFPC024sg2ZVe2
RtV7A8PmlnrJQ1mwrsJeZvuaRk4ITi5UFsyjuTT0DnKmGvndq/sQd+sv1zUrwnjES94V+sHqkVWl
xhPZQdWxJ7JpJssiWecHzeFk6bdvgiN4vRhlyhbGME//ISD/+7KihJmP//2jA3ENH9kWlxkhaRY4
f8hlm47gFyswB3AegawrHhrCd7cmFJ669ovckT2Gwt2Sx9+R15CKATWCas+JUFjCg0hyKPz1x0j+
Cx23mtvfUSeWs61jKv3vyxZPAMCxnzjvAbOyAAF3DwbkCIoz37smdFnsiRQW25eqKQAGTpJprBMR
oUOucL0vW2JEPJHcmdq/yjVNwqYBKEZA4DHS9Pb835f/fjtTgG31Nc3/CyTVmq49e///S/7716pa
GdgqIvRWXIyqkc+ozthjMWvS5IcRoc0kCBYxSoewqJ6LP/BSEAEjUagXEAvd+Ommm+06KvBBLkSd
9cA7Ijx9IiWzuTYpKRTAtxXlJiqgGHPVrM5dY717Ay2F11+gbo7nAs2jmeBNNZNfi1D9ZjvrySZ/
FJZYD3mOFSuq6gZ5B0EeXdnmV4E1UmPQddSFdxMDi724JvuJd/2L3YkBwQRNBeOK/uBO3JckdFT7
SLQssLrmVZO4yXEEuzxo1sOoTeNlyJrpgPluCSpcn+dCzIibOM+DFkOonMohLIffEXkRQedkgduP
zHtcIXg+NSqfyL6xJX3smvHgFD+1mNkVE2s2o3QNsfpxF4zpKSmG9t/IBkJiuljpGcLSGJ8SokWh
kOK6tkilrBxYeLTVIRiAnLZGZA+1a/xIt4iPkddea9GJYLGldm7rx1FuJAfTTkNONyq4laPCME2D
zmCxAFzRGXqx/WC3NK8TBfU8yCAt4jUQKTpAzHs+U4x8H/mLD5Hxd1M71VtqNCaKBG4Aw86uLmK7
t6gSyKeaDBiUN2PwNurouZ/RCjgY9mR/6ZJF7rWs/lUqCj69xHHpqTpcVG3d7PrJntMiRKgDQIDh
ZbZxbkY57QDdCyaf7huxl7+W8dErDfakdTo8WTKNANKgcaLz/zQKo3vOCKX3h/pcTXUcttn0nAgC
cZxiq/rMCYSG9hsyDChrk8PRRJx/KoriZxuYsLzbLsFlCEqeBjpOAtnitOyDYVofBwNAZepy8GTl
2FxLUHKGsgbixtDRpG4JplT2YKuAxrV8Pw+Npge2PNaOjfJ51TngLNC1Rlcc4hYV/ZJND5rJfWrX
gpGLph9jnj9kw7/iGvtpZ2H6dKblvR80knUHeU1SKzthL6/LS90z+ZSGujcpt4xrWaheQEaNQPJ3
fZdi5caKXyLR8+2qWw/xTHOXJYsXsAwjb4fJ45LFuCUUN+xUxVQsLgaXaFuBYHnEIseFjZgdTSLv
VV3TPQ5aSObYGtbtAhHcTtCPoWf/7wcuiTvZAQPG08mjglfu2Wrp3tMRParu9s7jHBe/V7QUXbZ8
4FWoMgxroB7SnpkUUtT0PDolal/kIDviTm6MvJNQivkve02Mh9FfXYeDSyXeBJ7q8f2a59yY7QPz
fP4c8z5M83rGa/WElPhri46+iwxrdw6BrEy0R7P2fiMqXHEIFJ+VrLNzActtGy2QI2ge4X5viS3D
R4EugSY1/soHSBr1YuAJsdg01072pFPR7RAdljc3WaWvTX8g8NR7gp9sakAU27Lad9wUCVMO6Cwa
SO5p62A9JFSiuNaesk7Gqr0UyB+0MUUHMxPTpkn3UegMcLO8ay4458mVGvSAWvP3ykpm16qZlZMB
19pIi19iYkYnjXsxV9CBvQaAJpaLRcOcyfOSntm/XZ2ZDxZI3+PiRjNq2LwmpmHGWTQDL2q0m2QE
RX+JTXLKJYw0awrwnsFzp11TEoVYrzT9UMJlJHObYfdnZJU8EAMiFDXRPLc5irFVfEoX69LmiWxH
+c8aeKJHfb4YVC7MoibrwaM2w6yR/8xqVSFbBhHEGvoPu6DxVHjkKSuH+9YKJWVa4KmwqgBUkfJS
ceAo456LnPkQZUZJ2nDw3+8yiWrkG6hxhYKVzA1aKVe5zBP5VHcGCWRput5FWf7RVtxMFZRBxk0U
/wBfc78fCo1Bw7AETBUCpPvyAJYE5dBoGYxiZwZMETpc5xcmKPCkdmf40KPjoFsTAsJWAfWqGPa4
LMDTFcVHE8eRD4nnj2H1o49ARvPxysJGt67hLLiw0OsbJW2sTuyIn9Gb7loGTxCaUVpDM4qB/j/b
Y8tLwyvvz2ZfH8pBvGhj/FxO6h8MpuyAdnHcKOxoRY8DsoF9NTDUABi2FzXJqpOJNHkmU42AJ/MU
sXkDVmcpfNoDql/xVCF4DzJIdqFnlRekUFUAMWbZT4JjcPlFPgHGAra8e7tC6xwplDQx/3dqltne
MituvhooX3NuNU2cpol0vX6Jn+v4ZQGDY8Tc79E65M/MuMhwyi7udTSa9loN0ak1zA+SkejCUeEy
SvpXYS0/zAveKumycyVkKjnlLHHHKZNh15OH2rTDP6TVUchC7dtrdR69nlZmiGHs9Vr6VK+Tzq45
2TK8EG96zMqTBAjBIm5CNx/5u4STzdcaWMBOn5ZfqlvLHUq16iIN7wnlUnsaYo0lbR8/mw12BI8p
0Wa8T4JmU2KqODZOiQIZJtPhYq9jzVAk/UtcRElfGh3+m0QmSd/T1oknnTyQ3Zyz3o1qgxpPlXtv
Kb9F6zwOzEcvQP32hCADNRvsF+IU2Ze2Rcgwf751ZnczC+sDtEZ8hEv+f+ydSXPjSpud/4rDa+Ma
QGZicHT0QpxJUQM1UhuESqVKzPP86/1At+Pr+Ozw0AvvvLgVRYrSVUkgMvO85zxnZZSUWKI+3C9h
L8exjPVIhtBcwPDelLzosLM4nrHUUIVmrLTtgQHnHA3epyKCYpb0K68ryWh6gY2t+bIPGgvO1vBD
eDc23tTKUM9CutHaDiD2zFinTEfND1Qlhzv837eVYI3je9RwgOG++uouNbkmW2HWmyFEZjw2RsXP
sYz2QZ2LB2ma7HfsT52ODqZePGoUJ52B6SCfB9HWJnSx5potkKDre8v1nzx7Uvu5n7e8hdx1k3Bt
TUb4UhPlOCLioglQGLnSB4qO046LuMSHwg1TnPCcj3CfuWUmMYqNy0GcC4jRCpAADiHmZNE35f7B
oEhAG78Z7je+RiH6Xdj/sTyruG27SN1Qof6Eq+QalAUA2AK0cjatuTMj8TluvMPisYIP6WNgqDdC
sydLg5mIET2UTERYYSY6NdwFichREDEyTvQt8S0yoey2mHyjK5asy3FpcC8SJPImeOUCmvGM+ctV
JXsAc/A52i8FlT5uLqq+mJ1iaOVsW3kbs7EISRRWyDuBdxatdpwSFoViZoEFmu19WPXQn0vncWIF
2Eo4vUTUrZbdOyQToEnX1pDuTWClD3Y82Oshgnsi7uh9yW79+pZzRXzIsTjlrW52pT++TMQt174W
0TGuk1fwijabVJcubK8un1vzXCb0vIbF2cRagbgtkm1F0L0fIcGXCr2N3W1xKrAw0EpHA4BT6AAH
gT0+GlT3lSM8qMrwOPrRENFG87nIQd5GOX2Zo9HvjMH5MD26Q9usutZYUk601bQB/jZ2EWBwLGe1
dHo3I51ZrvqGcEPtc0ZrL1FPuWeARDghp/W0hzy3xKhxeybZuqqoPHPi0lljpGsXQ+t9oQ1EI7t+
drBE9B3TuPqUUJx4U4w9PkYypn4N9qkybcqTnGMqSI+UZesf+4n9ayKmd2J99SOdPPdz4garzp4X
D2N8apfdBqYkZnqad2U34y9hVV2hnQNGgKm8npFjGN6zqQ6lwP8t6l0hsP9EouP2W+/oVULQUnm/
4NmWsb2C3iVFy89YbvSc6ZvApkMiZMiMo/QpYyi0a0R2yBhPH0yh5+OQF3uEG41WkmLeD4LNrNt3
oyPjSMnHYqng59SGOVGThc0gdwnH2FtarJeGD+ukdfhOKp32ipl+yL51CVawwWGJpwAAuFZ6+vmb
oNCrY+WhMIPrClY23vfpzuHev841SiU03/68FKGVPB2pKLzI0H+I22NlRcMuaG4JPbE6Ou0Ju5Xz
QjISoB68bCVqn2o/H9BdnphrnX8nKaGE2cEW6Wv3DYQLOGlgj9Kck62y8ufhT8PoejdO/cu0NF7V
NqNdp/O/QEimTOIbeVtGD06vfqkMabBgsIwIEj42ynpAtQ5OsxGEj6qtzYNjiGupxW6uLLrcQhdd
oRxOJiAXtsqYC3+Ynyk0HyC/BvUtOqD3Mn2tRPk4DEQYqTBcD+gia8xwv3LlbJuS0YKjmcC4NOSe
JxzU+A3QnYj7IFaFUUv+jGLlwPTPwrrtEuaqpHdf2cFSC5N6FOHWi90Qd2+sDTqGRb31TXFP/c98
jwcfoSyAm4q4Ro+iX1/CmYqhqQ3e62R5IzQSzH7ivyQ2rYpNOK9Mt2HPKKM7o61fWca4/A6zaz4r
PXF7c+TdMCwaKF5IKtdC/sEWbNSm4p5bQScLRzBoVTy/mWlqnVF0F6AGQoMVsq1J2nLTM3SlcxJW
UpCYO3vOzAsz2tOAeHL0dHBeJGiDVeGat5a7rmoWd7viQB+2tvE02naEIs4tHB//lk9ZT7373OOL
AoPsgCG3siP5gezYJuqOSR628zHc40J5MxVJDsIHty5vpFbxCWmmro0YyRp76jXLXQ4F7WQfgROm
MOX8BBKcGA8pA7rEse0jyL4npxR3jfOop/pPMXhPZE1a3vU9jaB7ak39Gz/WHklhlo7VXJfvfdfQ
QNt8/owAI5VQvhkFBfzegbjDOM8MNlME0p+P/PwR2MSmoCG9JYsmNDZtwbnbQxP6+WucpNlahgQv
7KFFQUpTggdjw00WUryqspcBa+kREh71BTrXq59P+vlKP39Ey9fMDSLwk8d0P2qvdR6SMcqC42hP
jyNSF072GDHTqOt9Odt7P5aXaqCCzh34Hd5MyAJsk0BGxXH1JBwTErKddwy5l5+459cnfAUZjS1T
uZ+az0kJtPlUkfSVLzleZNB5GdtC3Tv7fBGafv4Y3I4v/fNXet0Y2xUwq2XD8L3X8+nnjxmAruYC
4kQmUcKc+j2kgOrU0F51mmoSNNyJuMfgYDqZoiTxBsqqCIF5A7WivgC7YIWpSro12wr0/8HEOmd1
ciU6ShQlnuSVdOcGRbteZ255rEr3pesniuTGcFvN/T6YYRaAQ7e32gx3iT9HG3xot2VCyt2IczKd
BdVFBqlBrqJ3HAIPIyfeleE3l2ByiLw0cttQydSk7D/6wdsnrKnARblhOkt3BuYEb+USLER0+rYk
K44p+yOWSlo1yEV6pH+Yga3bCChohFlPUSRgI5xOnc0iYhEMZDPKmStkCwiHcYmW1mW0sSsGUdD7
+H9WJUGFwT35UOWqS+QDbJXMu5veOMRjmq5K3oWrCOjLbuz0S50yu4nJv3Gee5ldDw9d8pxF6TUp
kfaAevl+RB81Ne2Y9+IT39szNx8SaOl70ZJqnUK2lOlyavRTXmdxmPXxurr4e0P6axhfzx60ZU4E
YgZaroBPQOW6dyvxLi2SKG3U3yqW2m1lKnNvSPM1NHpxk4Z0wFdIzGVIvow50SPESty28n306s/a
rZ31QLsK/jfzYZ6Dl5HZY5KJcs+JjP6IoSf8HmP8wurwzgi8Z9qmd/HA5AQQNTYBTHuygqE8M5OQ
S71Xkb3GvUbe8soXP4y+CHH8lqolWcuKX5MjsFQIuBl8QYMlYVM3qBga78TW9oqDGvNnNSxFH552
jpYXPWvq0bZM+LHIlNRCgy6YEuZnRVnoQ4Y1wyIjgfkFfbsbmewzVDLmhvYtRsmLrYeKNX0MnBlZ
uodFHYasNzeI3KQ8neal9Ru9N+yKbLVPakEYr9m8NEukvLbX4rcRGv5e9gk5laC9Nbu6PowB9ch2
zfaE8rM5zGn+cx5z7QWgoqoHxyVTSNQ+3asaswau61Wp8ZzTh6N1fDfaAz/dgan0D5Ll/9OAnv/3
NCDLhaDzX//1X77G/6a/i/+JBnT3Xf4zC+jn9X+zgDzvL9u0mXwJC76Nwln/n//T8L1QgjzzL9Ph
PuzYLFCmawrrHyQgYf4lhRCe7/ACeli8fycB2c5fQnqCfLdDeMOW9n+IBOT6EoTO3+ydw29IRTbj
Oem6EK7/Ga1DynXSRGFrph+qfmyyqqPEIMiw32I2uDHtAiyO3/YZkQa3t17HDvTM2q4bgxt3LkjG
mQiSQZ1hDg2naFNZhrMFzFDdZhkXYaKm5Ncgup6RlIsXXcdxD+02YsFts3SFgZWTTDUzijBd94vh
qrmvghgDU9HjkAOl8SZlVpwlCRtG9sN49rJAP81pznI2W+Z3MhSo15KZFv4yulwEAZdH38wiGNIe
IMYBwzHv9goLblar9IGGJ+srJ1+N5J2mv2Zk6KsdJ4z0nILKtqHNvBNUpxgCawRSllu0gYspF/KY
E606OkllnxC0u7chtNIXzNIBzo7BJ6YnJVCVNf8AIo9V6vYXG8hBuuq60LjakHuZvqUW30xd0GE7
4xKGAhElIHH5tIs3CzXeZLbSL13GGGolyfJN7CLE/NGDkz4RQGJlpYkveg/cpEJwJSeKcaKJLlHv
Zm9itOulOE9PtzF1Hb8TnHy3DNSZndNPj4AL5prtkg09OumtAzs/762QVvUxjSVmuIg9BMceCzrA
SlkcWuFYIkUTsnbHbW9N9lW6Ew7OrmjatdcV5of2qQGFLBMu3EvslX04OuCSzL4mxzcmNllCm2ye
Q5ugezMm7ci+ubLgtjCG0fONqjPrs/JsXE+T9kkqyZ5iycEe0jc54NNPQLs/0vnSYJS2VJOszES0
mzryozVZG7JTbTLZu7juGX5gqGEvOpaGWvWz3wE7gMrG4AhCo+sXeO4t6j03qRCFRRltF5YrMN41
s/66T9uVtGyTViDff89c01nBgnK/K/1Tn1dQz4DtrydjG0gnETeNhy8VL/do/ikafu43WvjLZFiI
ewzh3Xr0cqUYAipwmUxt0VA7sz45SckgHbi/+6uiDu6dLg7/HId+8ws6NXMBTBXZmcx14q7awW4o
ZsApfxKyRsNxgx4Hfmw306nVkbEpLdMCad8phvhZOZYHWQv3UAP/LVGGFluoAuw5hhLDHPtuZIho
EExzwmQatqmoevasxKy3FYBm5himTmDBOI7+HQm6x1PfBjzQouBtY9tlx2XUNkhpbzLlm1sDuWWG
oSj3TXQsmbzUAgC3X3dJSarepI/d67urx29iz8Gnn48zf30sZEzAKazq8jRQ7m49Gj5rqxuN1X2N
k/I5ZWC99o3Ki05tnfl3RERkibmoXhgUY56gdHqa3ug0H9o/bm2zgtdhx2bL8o0ZCqHtyp0BWRgB
f5gLsE7a7pk8AtrLN6aXF7+HmbHcVo4RCnDrjs9+Hzq//Wa2FWUaGmNshCTxlkZe1RyTmmQ2kx3l
P0K0r4ct6SXK6MrJhhdOaN0a2D4V5Ac0DB9Arb2AxuQUYCJVx5uSCr9oJtYSYbDtgTd/V12a0Nyd
CPFJN9jwkiddfS1AexwoRMnvKsf1ppsK/e6iijJ+yrKOLpt8VOFzqaviW4fL/ofsZnHbZCP7EwXH
4MbFosDtDPfWvVlJ2ne1UUT3gNCYa8z1HIX4BF0KObwglIcuAVm1wnJQUH3NyRcyZl58R2Zbv7fY
LR610OIUs5/4kmmWvbYqQ+B0rYLmFOqP55UmsuWsjKynmTrqw2KNrcUetxHzeoTdrB9vHQVhfifZ
i40kkaIZhwgt0JBZPOwhXLo9TaCznucvK8MJcgDwJt/gQFmnPqvKCZXSpuZ0isyzAaXxvW4EyBqR
ItrnYZ+nfOsldwpH0ZYRFphQDpNrjJ8aaFe7NtBlUe9sC4uOlUZMz5ULcApQt0WuMcG7sooLD0IM
P8d5hrfWMNKN+4aqVi2Z+2REdplTGW5MlauOQYBpCP6HpKjKcu2McXyJvDS/Jm0WVfuAWNitcmKf
gUlOXuXGMSuXOwNGxnSjJdcSTVtWtCsTR9Dr1CkGZRHTXewpuHw7yGuxxIMxKsmNFERL9c58uvhQ
osw3vUv2gYQWA37TSGgK6Ay0Nm1v2jaEIpXPzacefXF1CgRXJ8Tjy5ceOF8zGvI+AYD3T5ZVU5Ed
9qwR6xhSCuZFf/LlNkpmJrJ21KhrLoscrFjHvWKgcQh1oIqCX6SqpX1XwcmZbmazHn/jEOUd1HL+
BHBmz9/onqATqiIbt1nWOBTJM82eYLWevXEonisxCmTPaNozKTEj7hnpSKCWapoP4MbTuQ7y4lNB
9SeB60T109xyl1n7DS0+Mz+StWJYQBTO6OG3jqXjfKF+uB7hQGk9DDBO2CWYQU8109wVl0r3CEc0
RB5qswV2DWEOU5czvcxxVf6q8nkpsJUNSB5fyA3teDQM5q3pcxjucmKsSe9VvKIOCUgsdSabyrXG
TWHl8zHjMnCBEYwuZAun2vVahvfGODlPIfPOrVNNnN5m0rRLT2T2GbtVcAAhPJ4IbXqnQmg8Uu2M
5cYmHEa9tMWxuotu6fYwz1kbGvf2YI7cCXsCpqowyt+TrKN1QuUWE9yaeTWxZX1WTmQfh1QnlI5F
5sWNadNdDZ6aIafkSHl9AbpgJWpMt+S1BE0JFQiuyqizd6by6YEMHCqiV9qHFnFkryJ4MJHrOLvQ
T3kjY8I3x43hFuO5TTUghMDGjYCpTPLbpSa4+wrl1NwJUAGUA0c0XYOze5FhTpUA4+r6z2DTN3SD
34WKRqYvO4H5Plgpj9i+aRnuWxdXMJkrmR6z3K4hMSU+Y/cKGhkLjLOH6S1nqgVHSQoCP9xZMXrg
eNxIJDMu5m1omA2ak063dudFH1PYGt8zdASCxmRodiHtKXsbk/COIp4I04MThBtaCeY7ShDhw0sB
LjlvE/sKaGB8LKyOtue8Lu4Kwi/3kH/VXdFM9MJoWsbQ0kZSICVeks5Kzpzhip3whwYGTG/ewvHF
MtsY4VpmKCcATAC1iLBQWyulZkpJVW67olMf7sTQ3ktLvqfOh7MFuxmrXdnU/clSXG9M1PCmsLvr
VXXpRSSudRi7d04f4LxnC4cgSTt84c2Yf0XXqQc4FnDDWwb5XBR+WJ8lbJb7wYKibg1+fcWQDOYt
aZQZ7wGbY1SoiiJ/jGvTzN8cIr2v0ZzSR1eYZfZHGyXxxDiwaT6epqUfmL5WxGArYUpk+SE4EFn3
r7bqGPX6Ab6uDIwTTKqhQ7xA71cPg4ur5yTKhEXFdqoo3Kd0pnLrY5tPg0HgTDloMSKeg7Sz2771
pxX+QKoeDGxFeyT85kRNivfshH1yicLGuqtSSH5skvWhKpmW+cVoFmB9K4hQFUbe1xJ6wWFMNS2b
kSJ0TAYKlTfpK6gMRSvpcHLI6fFdpA/BEGJjJbJS7IgcBvpW9gOLwhCNZGS9YXBQyvLeP6QCIFsl
QhTzrqsrOhM9eIPM+cCud22mL6RRGf7no13tWZlcNolmshJpnbe/anZo0W9Fw4u94ZcL2dzyNTR0
LhMffoRNxuCGfh/12pWNemNVp3fAcKfh2ElEAmri2kNvGs1t59TBJ+MfeexrWBFdboEC4PbcfDM4
lLdz1yBz1iGzPZpjXjLZJRe3z0uQ8LVNUTFdY/J9cYUTyjHHc+VWcu9qwEYDV+ipCTrxgmwH0Tyq
0UO4I7pX0TstTAxgE+mNjOYAcYFakgcrNxrzUtWyu/hxwWWIdWlBbXpHJCDq0JQkB0jyEUMM6AwM
VEmhn5LRKYMHiwLx51mE8wt+oOpmWMiMN1jNCiYjtD9AmuAX39dQYJDajIJ9cNK82Cxj+ELGMn33
lZAgvwrjDQhRsgGaNyNZ4GGvpGLcK2K/W2fCmd4oYMpuB+nDjqDoEpSEi+yTpYKSIt4a0MVAtG07
KcUVdJH/NpNKIqzQLEtynTgXXdhue/BDB98nppQIFBhz31XiFEBVO0X8EsBH/GzROXdgGxEdlLLA
4mRtDJHGxXTl/kycghiequ+Je+q2F+XY4nwDO5+m9aF5nkKNdpe2GYvchIgE+yh5H8u5OGSCawNc
Y+/dlYmNT3LMCwFAKZ/NxabedOdIlsNZW6Y+V3Ohy31RWVxRIpT9aV7uakADcUpxi6fp0Q1V/Nx0
kj7xiNjvmfi/g9PZHiW41qQ85dMYn5MSjZdKHHZ7pls/6XBK/ni4Ug8ucL5fgUFg1A3H/t7gUPQJ
UClfgWSj31TUFtaKyCpR6IsUP6rvOtxSUpaHT2eYXf5Zcg42RdawfhIdY7os+ihiBJwWydvk1b4m
UZH0jET6/lOBZHiM8e2QjLM8uXVI4ryTBXddCjo8vaE2rb5n5BVk95B8OnvVG71hYLMcp91c4nqz
GWnfuQ2IALgHBEawF2+TaG72feTP66Fw5wdbmc2tHIU+mDV3rQW7PN78PxG4dt/FwoFu/mVRzr6K
cqojrAr/+s8Pm78f/5tg9E8PNnkbtdMjpgfQ002X8qn/Li39337w34DU/wfpyrZQdv7X0tVTkX2m
0ec/g6z5jL/FK2X9hcTCTtyxpbIs10KH+lu8kuZfPmZ+2xMe4hEfsv8hXgG/XlznwnfRp0ylHL5c
U3RtuICx/6KJDl3YND0UMc8U7n+EY03H9yJT/bt85VmWZzNah/ZgeR5eenuRt74+L1GuIUpb/4U8
quV1Etxo6pAmnRSFNylX7EevXaQhz/Duzb5t7lUbYAxcPsB3DeUuKIo7msRizNA41X4+oCiIWCV9
YN/Ccfe4AdcvXeuUH1yuWGojemWbwDjO7uC9VHRs2eAsrg5JnC0ORBJ8MB+vdbZKpTVcFdrLvqyo
gvh5OtHTQSAnPFmSZbMjkM53nOzkMEQvjWl8cFAOvjjH3SeZCt8i/F/bvkaATrtkcbYnwUuR5tt+
mJi6NZbc2GWyzrEhb+aMlcLsxvE2qYtr7bQbK6HnCUaytVYco0hNBWrD6TckEz8ZK1nSB9WYk3Of
WGI4UgBR4bITzWtuBE+J1ca/VRU/Sx/bQso//TgPLT6Hhrl/46fusedUvms6+AFONGdXYFNHt8Ne
IHx2UVAuT2YWi6/YorCIbXH7BHq33tdDC+BRZsGT1VP/LL3E/ipDfceorXwz6ijbIg70xxL176EX
GXtcvQsocPkFBqQGH/sNzTYmGCnCFyxbi4eMCbdLTOYsGXhtevSeVy+f335eqwN6g+h+/lQeZvuo
MYeHJLacvaFFu+/FGD1SAXBnpQqYrzXpo6iS8dAPJHilR5kXxVRq18XB9DrnFhmSSAdHw8toMain
k187FLXkgf2IANptZjIe92MEytQoSUDnI3RPTo3Zrd1TZxw4Pj0hNWLIz8OfD0zMx3azafvnVsbj
Nh88eV9h1oPuWYrHIbYw/MaGemowr6/GoQ5fC5a1G7qC6nc1QGkC4O2YanirI6LaTLyai4Mss8nT
Ojj3pQHqJpsT+gZkdoun2tiyt2seWkY5ayiz2Qu/W5uVTNofaeM+DmXh0dL3xlscWIrTAxK1HPer
myg6oZbnHaRev5o5Bl2gTkOxzTeFCFO4Pg7D9S62T0yF4uOMG/UAvcTBAzl4W1lVPhizCa+d39dP
kg7GlV3E6Vs7AH9WdDZ+9sy4cdQ537ROrGMYcHTOituUaD8NfBDRbDX0X+4IxLbxkmsnED44TmUv
dp0vI69ierT6yqd3jcw64zBO3ISNG4fLuRjbbhupqX2kBMfA4EbqPB3Aw1e0kP7y65liEAF5wnf3
bkGl142TtA9poP2PajKsm9L0opcETOG6YIl5iJRT7qAX2ycYYuLouV28r0UHj5yKwM1EbuXOHJMX
FeMsLxpVfSEWHDEVBW/AjZKtXWA0VOFyxS2DSHawvMKU28wY9NWryXBhfFj+aQblVV7pHROLjbTj
ONVdB9B6kw+quBAfUCtB0dGrU8KHTFIlPgsh7jiZQyTJ23fgguwYkPE3YeuoC3hoAFLK/5WyB3wb
tOOuqkFQsmekemcVgXliVS5PCU7gHSkX8RBIL2QjMFRvRtv+aQGIfmfdgpJwTX3D8esQ05n7SegZ
Kl9WmeyaaNXNVN3fObhm9sKDbFbRk3YD8cB/cCSmzFpVLgyxBc/kD5+M/KqltHc6Q4laXBxgewIL
/dm3LIyNrvOlMkg0xErxP8H8OmiQlrveLsMXmnE+TMbBt0mvW5wGLtNiNl6PQFi8MwZz9IHKnj7m
GlkFUVU/UmXjnrOKyMH/8AErV+7fnxGbyfz3Z9hlcW1x2h2LmO+8L+tfkWXEV8vV3UbrxAOU0Sbo
LuD7vEi/KRFyBzBp9Ok6N7ka9eDeCLqAzoYly2dRzoef55OiAV0PUHX789XGiTOO/sxjP78zvUY+
5SUQSVuN05YNoHzCXebfSs1OdvmgvfxRkhr02PKAKecFlecyzGy5UIyy/TO5oPBbHMXsqD11X7dE
mye35T+eHwnHbi3277ufh2Ksb1uddE/QabvDqPxX36TTBBKv8aZCe+CNIoxtGQDVCROWwLKzi/tI
R8lLSfiwkV5u8H/JoNctnwEQAANWkEPhWR4OAG+oeemf4nq0H+RYvv083Q0ltTjEjzY/DzPoYGwn
h+zccWJ5Kzjd8X9rE7/ZxDkXappn1qrShvygyOiN45Fx8Y2QsGBFh+DP81laPiTCyZ9dsgp9ULtA
cBv/jEmj3Tpmnj0oCKcbwoXmpXatYGUHZvmC/qoh4cTbxNfJVZv3Jrer33Q6ajo/Q/UAwF4dwrHx
t/FYlC+t1350UASulZ4u7+E0tq9d4TSXNCGqJ+vuFcVW3k1+81hM6qRMQPuJMVoPwG/w8A4+CDPT
KJCZRv2KxD6uaa617iGiQCDj3sCLveFWMpDGH2nnl8knCpUwrrrGcfTqyK4j7zHOGPMehGHG32XP
DctlCvaSe8WwMY0pPQ/aE8diKrMdmyHj0bONbKV6SMNNJvdMkHpyDXQpjrR1Gwr7ZVc5ZKC1Mg94
CIkxlY56jjVwkSTol7OqtCgnUO67onHppu9N/VkJ9d46TfkVetVd2ExoCLmnTsyy15XnjLjh+5lF
hGVegzA6K5w8+Ln85sObnHVjmcYXDeYDTLixZKZlkFllCWhcCMlB1o6HqR6NQ+bJ9lQ1lAZpRjnn
wfctil1HeY/vETlryLNLQV8EJRvaxdEqQWOgVrzRN8TKwa/3o0lZB2XpfUXRDOa8YIRSMItphYEj
M2RKVGkOyzMLqs34e6UnmVyUY+9Ryb1vErBHsGvNN8XIJ1zt7m+7m892Fza/4dXe5zZfd0qoQqSh
4GvKzCc6Vv1fgWO8AJpvfzlGTywlCz6B1X9OVAl+9sr6ynSmP/Gl/7GSZvygMZOx6GhHH3nMyNNj
LnEqsYSsBpyRawYf7a3vKdrC6ypcJck8/mJqeFBOXb9xI4J8a7NjczoL2o7I720V4sZKqvDJrsxx
heBQvNHDW+AU49uIIvNOQNBgiiRD5FCP6nZ09JW1rKxlYz+5jBQ+ACYNN5Ps8lfJiBWXDsWhciK1
rJ2W/IoTh/uWljs3YBeUuE1zpKWAupcxD24J0HjbrPTVPR73GLCKY1ymmaudtUtfdDwfzaXvS8RN
9z3Wj5keot9d0jk3AQLYhTsuNNoElSMcVLfhN9G/oWMOXPnxD/ynfzO9jJSjtC41oM5LLavDz6vq
pEtOjSnwzyyf1JkMYMyObdnPQ66PjATeWNFnz0eh7lb8nN76vDPu8hzEIdsFELdl/zQ4cDi5gPQu
d/r6fQzrq6sm+0HnaroIO777eTp0RvJuZWRuJPuSd2gnuO3SZCKHnd61OAvPVV316xg44TWx9YEM
hvsbw/i7xbb81XR6A5qwwgD5j5ey2ak25JLMAw1lW2Ti8HdrMP7tm8jgJuVUeyTgbF+pLn1CLCE1
ubzEq7ytSe/VFTsmdzptzrduFY/ncRoAW2UueA+SKD8vBWjF+MvqwwvNt8FeI9Ts+qxJngfal1kI
NsrN/deYye6h6gHPsq/0Xy1M/RvfXVJaWJpXBBzzDzM8s36n1zmbpr0B92L78/RCVs2UP71qXSfH
II/05u/nZzbOHf8fK6jcU5eT6P55HljSpxgt93EuEvtMiw7dAtWcf7g6RtVBObufC0I8xDQonR/F
diJjf9GOLfZxNdEozw3rla/G3pGJ3obsY7lUnOJ7t+hLsTH9vo4cvFa0QDRgC/XvxnSzc8ReYRO1
coSU3RDN7T32vdiEkFvS5rnKY/3o+AkAems6wtOrb3CFVQ+TSc7UpI/k51FQ2MUJs85tF7j5rd/b
QAsLczckSXfHELK7azzZ3cUwWwcc8hQu8rxfNivP7ZuHMo36rcTBsBb86i8/fxTRyCJl5A80llbk
dYeZH59NjULFTjcf6+TJQyR7ElnJcLkKHn4eWUoSDq1IePnaDrca7th2zIgaAbdON1YV+m+47tJV
UgnjFLAOvo1QV81mjl6LcHgylvnLXBoR6SfDu5KKsW+s0hrvcGYggxvFr6wevSvtwvVaqCJgS2r1
+25klxsRMzKHNL5m2mj3IJyBSEHtv7p2+55GBoGijBDj5CLz/LwsHjruA8RqdkTR97LqjIux5ON7
I3C4gF/ntC2/CG+Xq4huu4e67YqDZ3T2rggIL6q8k/vA7E8/348bd2ozpKm7JzPXX3GQ/zzdd9Qk
e1WUbkUee1fG0nvMmvlL1WCNa2DObcnod+BzOaFZZtQdapsQDHbUCayJO6PNU7sbq5Ki59SjBIIV
+9hTXMBMbVrSOktemWEcYTNH3BVjWHy0vrjPosh/8kOX8teaKy2xQBT6OqA5VIIFY/7Xc8+R1XD2
ZFpvGq/uN4YJ459vPz/VqrvDpObcE7oSt0WbIvBxDCnb1DmNGB9OZKpY+vO+oAiR22MbZBBIoYms
qbP/BX1LvfuGouAyp2oa/ni0cVD+7yn+prQVtIotAchhYOyuSsJaqOS7owP/MPExbP2451MzlXcO
nNOA0RARpO6isS//KVRwcdi/HAbSh5shGJy7yNIb0GUVFzyPPN/rD61DiZcf25zvJGd1IhLTu1EZ
h4ICsicr+uSWGp7BJThYybW69nYfYykZDF6O55d2aHcHo8Q7dzEELwEi8b4X7ROwLAj6NLLD9ufe
a48U4VjlQFvRTBcMHYAr1KE//uK/r4zkszdm6grcBmQLl9i2mfVBCNP6AkaJbcboUPb9Huk7TE9x
O7yEhtsdQaeV5znvb93a3IT2FB8lAwEedcSpU4p14HFa3PopHymknN4bLEpeZe2SyLM/5QhrevlL
y2Lu5Zm4Lzl0ov1EGzUE0y/DVgARKz3c5SMHdTd3fxUhS9B/p+48lltnsi39KvcF0AFvpvSeorw0
QUjnHMGbTJgE8PT3A//q+qsqbnRED3rQEwQBUhJFAsjMvdf6ls2k/uBFajhGRi63SETTh6rU1Aps
wX7U9fwcgfO96jrM694lK5wKujmU/oGEx/SoJ/VXCioS1XWQP5QVKev3utMInGIp+UPnodbXOrOw
Nc5Zhv2IgOxqvJsc/Y0MNSIZMzW+ERptYY3v7dN9V6XDoqyS8YUKeHitw+rzfrgTzrTzWR+vMrd9
tXMMMIbvlo9h1EWH3B1VtqtMd+U5KgDhmuJ2ZzbuwhQBuYO+9TTEfX/Kmaaf7rt/b8AU8mwxfEM6
SLaaJ3+7VT9iUHP1Wza6HjaE8Gy4nX7z50MkxYlDmCJiSnwnvQir4DwxWafVjXeOg88aOPPpvmOp
pt9otACXeVC6N/LLHNO63R8TW0lzJmeyhyIjvpmljAnYTPOlKwWDLBGZF9o52HV6h6xMJ4dOpTU3
09Capx6x2ikAybPEjBZ91oq5OgadYptCRl3YuuE8OCrOuF8CvG6E82DOhypF467JwwyJajWdgsLH
Kt5K+IDuMNEhnI8xZq8skt/Rw2TtWefkx7Y7R8O33pEqjXcqLeHdYE3kXLpE5WgN6woiiM3oKMfw
LaTtAekkbnYiT52V53fWq+/VqLFCL4e04/cXluMCOIC5AXmdv2p+8hRDTSmYNT1SCd2AuGkeC4ki
yJoT0+67wZzUgPcBeCr5c6s2bdQ7yChFyUPpgK764DNQY3K2y/pTlx9lAgdyAghIq2oJItq8YpkG
teHHL0SEzA0Yb3bgQP/V4uYQ6EhlJmVYq5aQmTzHBOw1ULs7NQeBmXSD4+SS2RWR6klYXjUk1Pt0
Ul+11M5+3RyHaDQ3rEi8FToadWrCAXGNRUALwSD4djpj702ace4H8aJp0an0/fFELo17xn3BxRen
e9K96oxWGSr53olOfaedZR0Wu/ve3xtbDOU6QlPMbLQrocHnbKRVHjEMRevcYLg0HRlc26lRF2J/
IGUAgUyG+Jllj3sebY+oDM1rVgZn2gsBofqBhYK/cHDWbyqLLolj1My25o2aovqIABSUawvvsqfw
/+hOhE1DZwm3Rdm1j5kQnwlM/S2NhOmYaF6LrUr4aq3SFI0Kha6VnjFRGHTDfiZTKJ57HmtaxNzL
5rdZz+/OKUkLvo9KJE7g5zdwQ6FFcD/0Nnob7ASNhOPFF6eKyHybj0dM3ZYdTd59Pmg3g3i1S9jQ
s+cSMr8N65TUHmu9WPvJUaYcBnwJMMh6YhjaqF40qeHvxjC+2PRIrzOF5DmvUrUMcqRQDipQwCdI
qVHKI0bikynsoiEqUGQbO4y9VaWnGJb70VjpeYQ0OeGmVkSdeShnr0Y+byYHqzixwe7BSbGe5RQg
NkIGE/JEMrKmYWjOVo8dzee6QwveTOcsIcfAZ6EJW5Pd+wbaBCsFhH87Y34xxj3cU10yvfkAO4rc
bXcRerGF49m87YGmWKMX7Utv+cVqtIsWsLjTvJAsRYJ5qu2bnORqLYahiqSn9U6ajZRVMT/YTJF3
omUff7o+KBWRaiQnGuhyALFd7pupBr4vpPkNMAvLLmC9l2GYmQZez8qUT+0oBpLHDL19bfrJ/NUO
FD1FH/+gHF6PhcieYhOKmwN5AUSrdxmGqXjtClIhO1Pc7nuiD3BP9tHzpFz3TPuWkOL+LJEAsBC2
/4yK359kcF2avtABOmvNvqUE6goNOUYYGxvfiAIX14KFpErv4T+Lnnhf02h+YViruireqPnidBB6
Fmwjcsdpk2/HESf/otX0rx5M7pmGU/tm/koCHcESbcpLl4c/ES6MY2UGP8IRsGUzG7mMM07GARoi
NNX2oQvs6sGDPpUYFvloxau0oEeY6IOOSbeNha/xdRssMUCUnxKW766ndRcXjc0WSmW/kUX+I101
Egsz/QqEq55kGPwKBoK3ZTL1r+ZAtoPu0yC+7/a2+Qo8q1nbFVfL3uoL561EncosS51dTyeUjm/y
3E6VfU6S6HcVmvyjPa1yzPTjP54IQvxyUB3W90NmjK2xCQJno5fkC0+VbDg3SJ8j1le71YgJt2OK
9kvvdBcqjAv7Ta+bV8wE8qWM+uHBxTwTtZF8QfAdbRWSmCXJkSzo0b9Ba82b632T0mG+ygzD2f2J
MCmInh/QZKC6yJki5Qa48NEiD7Rz8Sr5Bikg6I3iKUtII8rsLVCPhFGkSd+mRP04tRvilkOkJovq
pKMFRMzW/2NzP1aXD8YITiKtKCfMK2+fhOZ08VEgfd2iOhjXU54IE+fGz1TjUnPohoMNNMAuGq0N
XzhOr5HmIO8hgOLVggLL+pR5vzfiksAdD1zAYD3F/T7rTjl6vQWeTXPTFtlL2hjaNvPgTdpOqqPF
o9WkK+1HttI4tuUfu6AyEWLDWdKExqHr1yS55XlwND0rOCIFAy8/VwnmQ2BhtoKK1nJEq7XuEAQh
vu3pekUIPjaNHjG7IDlp5Xsu/i/yo/cmLtmX++7gP0c9Aiw6ecmTMLp3uFXJF+21emnqo382+zp9
UGTG+al+DKfhSQ5VuJUdKo/7xqaW2aEUyt7yycmP6I6JCzPT4FAEkf8IJ02cjFF/n2qX9rvhDeQ9
cYms3aR5jhBBfFbhl9n0Ohh54jZyXFlPZvopYqN79DPHfpoG58pSeGdZ5GM61CGyzg9ftRCgphfA
cwlahHOScQSu3jBd7hukmP5pkt4C3DKdwjIcj2Kk7+XFnfvgW1Dhpx5vYWH6CrCemp7DBDaIF4qE
HJPaO44mA0wsLnVaYxrVdWeHk4kKW/BSOGn3pMGPEJZevZoyVJgwxTW1qFqbQ/jhNDOEp0Ae0k9t
+eoPlM4tK/MWNHLLV9ehHu2aLKttEyx5YVkB4SghuBYN+N2xHIZlXlrq7NH220gDwc6d9qt33c5j
LLrd9zjtH6WL3DBsLYAmEPq4xZOTN1gDkbAGOeoLuFRAAXuVr90hICQXt9QxReW7sfpN7IroCIpO
vjYhrdGmq99cqklOL865kcpzYTniLEazPDeb++P7UZkaW1cl6aH07IjEJMyEKBkyfj7IWZrPcr2M
/xSs1zJBo7GzHNfYBR6hVCRj2O91gM60cWzKpK2d0bgMKRNnVbKe+ITIZUM9g47wCwxGvCbSs4U7
U6McCSeUIlp56gJt3FVRu6EwkhwLPV7XY1bum9KWN5Iuyw0E/G9b5sHSAB7+XEmyTAt1lEQVXyMX
lEyISPUqSVSMLc092kDGW4xLwDA8/dq34cqVvo163+vcjWVgTqLD4i69xqVcXbjVWzBga2/mhPUx
SIZD2cRgPPK/thMjkGiwlHl+3x+RfKsN6andU27VBtGalf5rjiwjNSH/0cTIjRnemZdQqrMaGpwx
3/vBCQL/ufc01MqYQ7ZYKgA0t1fKsu41zHImibq3lUXx7sRN8FGCjlnmkkYnhenquY71E3DI79oP
+l1cDKRwTLRrjLJ6bXXoWEHTP7oLb556a5gcjrlgaoiHAgJgToDc3qinkpAZvzxSrf4u6EXuqBM6
QO6cpDm0pv/QuqK49v/cGPCAGsr6ujmBwm//dVPPu004nkSrm1vbUT7+TcfHVgfBSWdq40sv2clB
Ok+UDMxDxUILiaVmP6FUJbCuh/XnW+NXYxnyDy7/GSKXoCPy/U1TK/nLwggKPlczXpMQMDP1M/1Q
m9Y568zwBiy9I1nS7PeFGyQAlxF/5OCQcShnX6iwIFca+rhuKJnvkeY9cwewPnEf+UBQbHHqKZw/
Cj/77NrQ/PQdrsU0MxL0vt50G6X+wwSPaptqXlzMdsRzjZ9eAqiJ7L/2I5oxQXE31O/UBc1FlVr5
G/c2UgO1MX0N20Iu3dgHRTyG+a6Oii8bodlvA5hx11TNp5aDKzWi1riYID8OtLiHzcQi5Fkl/PuB
kybfAiCCFUQbcxrlG6mWYjcFpruJx6qCtX1s8xGBU0zsJkbpmI518gRIvXiauizdgQ0al4Fp5E99
OtGVw4HZT824z0kyXwx4VZK49d8CqRlHp4Lir0+JvoXX2Czv5cEsGCBEADhy1ugGfKwayfjAcgiY
iJeMJ+kRT5iBxl5YFc2MpmTiaZAtU3tO/5pSW1uZA4lKgTDc7aiZa6MgqgiPtv3Y2aGxrxBuberU
7N5NII4UoeujQW1t2VS2c9LdzDkJE4xO53jji5uolcSX8D5O6bCrKVmuaSdp780kv/2hcR50JnEP
1uR+3g8z27fWLt/zzm6z6IN/Y52KREfakjin3EPqiKtae0/IJYfpSc9Htn34apMfdf9x+i7FPi5l
tr7/TSogNB8FRPRAhOEttH90HRRuXpNWw8RvWyZDsipVY20DP9hNs0SmQT4z0Z9d0lhuzhOLr0OQ
5T+UCrhdmHrxUQz6vCD+gnnRXe3M1NYsQ9qjkkQQpImNvaR29rXPRC+0lm5ANBklYLGMWtQkhkMZ
aqC0vE/qRGwjuyQbSptR8Tl1ShnQmc5qMkbG2D/YOQGFyiEPy4xs7SlufkFqs3dUyn0MPHb+oVn4
nyyExg+s3LBjGPC9aGsX+7nEk5DruzUxhs3V8uq32ZcMoJOG77es+XLb8FbG1qUeSdhiMe2uBvdS
SrKHAT/knOCEiDSltdVquY/68AoQ/5R3qOsc5MOkUtTtNWpHfSnmkK266NFrCyJLTfOx6+p6RwAI
CIfI7jZhjox6siZ5DZOU5lxFxl7jjntcrO3jfZMqxLQMxXB6PHDFY2/VlxbX1DIfSnE0BOnwqcHp
lk7Wb5bJ9D5LQcQ8+M54sH5nttDetLjVlxTWk8eWCJ2NtneAi1zytFPbJvTtk/pO0qk4KO5eWkLh
oPFvLPpKUhsrlw8If5gVGwVQDNJrPUCfHfE+j+GkNfTkcMSmfKGP02Dg3DE6lKS5cYqj7Od+2J9f
b+q/aEQ9GUqtJpSLW4eK0ZrJFZGTqvxjtVjoqJzt0sh4UYazzgo82HYQ/nbM7hYJkinTOiDcSeG+
opJnLmIoEgtkVekZi91IFIQXIsPKjNcJWh4LRN6qOzXnqrAr6CPxV+nw3kjNkmu8VyTKZCYxI4yx
aysp7bMzb+6PuDs1a4z58MGpEGHor81VNOntBdcVCDAmDUsKpqzGAx3ntvZTIHlZOEn6hecCpZZh
bpKBgU4ZcbxqapxyquKzi0K1taO6uchAJ7oe4BIpgsPK5gRBgiouk2mmgKa9hbBsY5VLDAd1N2RP
Yf+ggCoBAgYNpBfmQ0zt+C3DwWBrxSqR9XR1/fp31NkfijnkoRh7tWfZI5eBP6Mb+lPUT96WJiFo
gQwjkFeBrHIeWsADEOPgOkXUyJrawvxeYAnrzaTf2pn8mhzgujZo+Q5EvxrpoDnkLoaCBMRYeP5T
b6MBNouAZWEAF0g1YinLpHptoLYswiKpL008vJOK0Wadt8yUFz+HvoZQm5yDk98Vs23bKwEfh9Mr
piAAiUAh3yXmQgoyUb63oc1vWFIwBEIK0szWPeHHShcAoEnWYw6lPZQxBA+i4+eCLhj+CPYWFRP5
TvvnqyRvtmaVdEmQ1OHN7KoHYYAets9kosF468eD1tagAWGIrAxPPbKS8PdRlve3ZN7kyNO8sgJx
6DMNlZUbE/pWyXNpDW+J38C82gUakPnBM54x+fi3QoMgqiJj3PR+AKnKDs+aZfYPIT2MLQlHdIfA
WxiT8m82NbBb7Y7ZmvPjkx4JplYQ2zcVxemNFRjriFnoXii+j0nlpylkjeshjt7wCp3kA/c6Uuxf
uUEKxGSwXjLLao5NX5eQb3RjrfN3V/dd4EvWg6D03DIZdZqxXc1yBG4u7WSDDKiCjWU+jbbQN8IN
a7wCIO5zPb51O3pLDlr4KNuZtuefZ9oncJH8FtWz299KJKuVLrv1qRi2EjMBFgk3g3BCricRdBR9
VEZvyhNQE0ijm+zhtwj7/EDraAIv6Suoco68uRboIGD4/FBEmhdV8uY2VGCaVM8NXpnQDDEQwGFh
bX/zupleEMgGAhaAgbFTsBdxcMbSgTedTiQbY51f13QzykHVV93OxK12bLGmi+Cu7rv313aph1Br
n8668LpQ4qZh/ET3BTY5VymeirhceBYov6rNcE12OAcnWkgRy8dLWfvhhezVJTrF/OYKkotU717p
Lg3nZFLntC6QspC3QsXv11Cn7j63deviSTX7dIxb7LPxifE9KjjIwDBO7v0jiblX7XVbfOkN33Vf
seIlmyXZtRFcI5or6Lb49mrIcCSpp6+N343HGIftjmLKuJBtptGbYxO4eXlqB3lRiQxPiD53mAr/
9CWJ9uEAqgK5uDvf8Sp05RtJ6qtv5cYGiykZxVVU3WKM3teY6KjU18tb4Gh7kBN/NMjCW7dKjzUZ
lacO3kdvg5tkBQKSL6ucWznogl9Fem74x+ij/sH1A2ScIR++lZKjOo7zTWgEqYno9pbMYJFG6/z9
HfEjs+9emg7TBMBETHVROxg7m5kNeorhHVAnV6lXbpHjhTccFNWy6is8ir1uokrcB4U1nYDVnfTU
AF8/YtRQbWmuGyf8RYgksjxxcEOK+clgurcs9ek4m4R9ETLr3e7HhBkSCOk3W9nbZFDJ5rvThXm4
X6uT48ys1Npe3XfN+dItxJaKJAEJHX5hAnSzPkgeesUKpa36YDfOd4Ki5yLoWVc+OmqAHQpzKBI1
ndWnHDmkVgXVZx7avyNPc7/8IYAl0alfZjFeANEXf5zI27VJFf5YgA8h9pkYCAiu8awKwSiukbD2
SUo3b7LWGw4bZCLpYkQ8mIFh7RGLFIY8mUGY/C4Jiw5Gp/vmZvjVl477aagy42brVB+MZxDxHGm/
ZQQzQQ0D426FGuE0fu4/wxIgm85q1VMyUDRPOYceEyp6IHOn4KGqXX09jcq8Dn0mN2gFFCSsWe9S
xC1xwqW/9QWRRUGBJsCE6XrUoMHuWZKJQ9A0I70+B15U0A9E3k4KdLSYTkANjC3hBsbZxnG4cZ3M
vTiIkTdI1rVrxKyBk98vb65CX2mXgXpsQc4ziGbek3QSa+mpqnwJSvh/ZdIYKIiRWpu2nr2TKtQs
0B8aHwFduEUt2vKrVygDMzTJYVTedCmG30NLV0/3y5/ezTZuG5EWnuQU3uuCbnPi79KAJKxFPK35
VBiKipCEM1OvYL+U+topRf8DzPRgNYP9u6/qh9lg8CvLtLdyMrov12SSKlvd+3B7xE+1iJGmaFSH
CUjwXqml444d9PaF/4t5ms5q32YMJFmjNx8lFdVVG/vNzZqsZt2OA3nuXZVs+jDRLmYKV7VFhnLG
UTxuNTlXoW2t2eG+A3AgSeSIRWnSFCqQS3W5vSeLKz8O/F3iABE3JyLUtphIq/NkoUcbNUdeRFx2
KH+74ZqWLDbiUtgPGRyBNWDb6DHnn10pJcVTE/cBqXiG+WxZGPDNQUtewU5Arnfj8c2yZ7Rp6hE2
PKunPJSfn7WYvvU8LL6rNn0WpLH8qhtiA+xq/KPox9ZxTXnZI4R79FyiJMX49tfnDlmTeQJ6UYRS
nA/M6sHlDNwpqW92BZ1Ev/2D//kc2wl6ddN7TnC3fSuuKxC8/eeo0RoUowreMa/O+c1e+2ZHJoHm
XhC+dLUJILPWhmc1UnFv9LF4MvtsWIk+DW6mrgjCDDv9oSlcZ10GVnvFgYqjHD73RcdzsG1knZ91
AXCxSsPkJHKWSs7YJTi5lLunVZ8eHMTVB0rexX5MIucoUCHtqgKVtRSp2gr6QWepTRYzLiu5BtyO
Nwr4+QOKZ7Eualfd6OmbcNLQBONrzOCcZvkzCruJrpQ+vHQhLQEKBtqrzapzIXyrfzd9jMHC6aPP
kdM68o3pizTkt4SbwC+CNa9V4wW/CQyC3eToP/pUrkNMH2jPyF+LsFOQC0lQ+f20D1zKTuEshiNr
qvZaD5UaI6PCIPnDsuLYuar5LdvgFpSl+V3Z4YeH9vpLasAFx9hQH9KcyOz2m4hqD5qJXnbqtQhQ
NraqTl8cfbDp9NRMTtF6rLj5NI+g2YNVPACVZ9gZ1rZCiuD5IHD7nMS5WIuPfdrGxy4x//EIdiy1
3RY60N/H7o/cxi+I7/3nq5v5R/7lmb9fXmlj7y7/fuV//JmGIg0xqsbtr9/498/dX3ffDQuyCOgQ
wUnLsvgoSmJ5MVr8Y+P981GREke0lC2CyZpBebCqS95RfqrHeOZFdNccr+UpUvbmvoe+2AVH2Bbl
MfenkxnF3XVCknvJR1Y0gXfNuwqzQsq53aWjB6c3Qc5cD7E2V3Ki7f2gn5yga7IWhnN7aOPwd8ws
FiBiqgE+Hup1TFF7UUq9YFit6lvuZxbDMvGklqx3rhV5NL4172ZDxh9QGK/N1kFzwgItLusX3Svd
k6oxitx3ERG6l65ynu81XbBUWCZ7OkuFL9/ASfkvme1Fl2ZQv2XvpaQjTc2xtYjsaIUCfCqFfPNr
rCOkQ+0xuBZ7I+r0d9GDbrRNuQIu6+4axXXllhkg5xEqoSWFdWDoWJuxM/4UxNnSQm9gpaJQwQyA
m3lamyFZUDgYkXJy/6b1+T4gx26II2n9dOuJAcYHQ9JFPMBsBvQPTHjRzK+vZE+3xntBRVUsWmaP
O4PFEAvH9tg36W8QDxu7Q54LMqvDB4DzRFN4pn0RMAsezGwdgq6C41GQWIcQUbPs4GLPt31zjMpd
JbnZMNckeyEiHaL34IMkJrSDqjdoO9eg2Ss322tRxbApBVYRez10BRD6fkzX5kBilJUToiT6Hszu
0CDQLy8JCKpN53wbWn/JVPQU5SQviJHApJ4amB4XJDch8Fsbxs2hfvCYeN8l85h1DfB1Tb3PeIwE
WiJ8cm+TW4JiMOUb+qt2WbpOzIVWvVNxooKmSrFqQFowNNirpB8xOGGOhLmWrrl6Q4K8cZRGfY2j
MWlOo+G9Y6N1tiTVFMDiqS3RO5Glp05Q4wnNQBWNdTfHH5zWRLd2RbnLqNJ0QM6OBK0WR8N/q7O0
PjioYI+26VAXGIWxEHZrsRbvJzTR47RLZ/pfQQm/c1rg0wHd4jmO2mMEhdtsr2zloH3L4IpbQn3W
ZB1DiO/fDYUNNHvxElf9yacGP2SjPrMJN28UgG+Jce0sUy2olzH1XjBw/Xoa1JNVPwGFDa54SKaN
csD0F+RFQpWLtlVX2ETV792o+ywnRQW9sZ7z+idM7E+vnaal5U3uVpTdAe0pWcvlvu666s22+n5V
6JW9McT4iITGgMpbrzW3Qa7WZR+tlP56TrmSeic4zbRuWXhRwfUI1S4iBPG7y7yNVQTbwpmKRy6Q
5kAQIA6NZ30KrTdwLCuFLtSjOfJtu7DN/LGKLnWMosfSaSKjAJLfZhSsQ1c072QyIvFoy61KzG6n
EjSMYUuzpJ38z0gYCouWNq3awgKpUOr6o2tbh9oN9kHqtF+VPk95UBI/2CxkTz4ebkqwowfkEtPM
oGsHvba1F0vqGkLpUGxUgzy2dhcDkx4qKxONk665Fiik9gkem5coiS735xLCA5alFPW5AhPz0LUU
GIWcsz21jypnjSW83rlZMtOOWtCKlTmK9qss5Daz9FdQ10y4nPwXArbpM7dIFuoyQpVU6H9MWreP
bZppdZbYL6P7K0LFzzrM2aR8M/ibmH2YFGt+OPuPsWGEv3y0/02Ut0zwZtcxSFgxD7htXL/6JHb+
micnTYeLOqQT+uAFyXVymZ0EU/YywLv6jsriO2h85zMif40bLQUw3/bhdCgIm6hpisP9EZwdyI+A
binRz8/8vfmP1/zHz/3Lj9x/xd9PGzKLtgg+z60HZKUcyJKnmEIYy7xRdheB+vrn/v2R1RGCd38E
Jng0yQ8DrbIIirgqgKaL8WBa0RGSACEuVj4ees0fDpnlgcmvA7kAuyAPbSekvmx7kp2lHpG39yix
gx/10IA36dQgHHOKUuOTnU/Mqd0J53g0kh+K6DoXhzptf2UOf3gYK6gHkkHq4EDYm5b3hyUG6cP9
0X8+0znO//D6fzn610Nz1J5qE4pS6PXDgSSP4RD5sNd1/qW6s7nPun19uD8i2YP38z8c+/slTHvX
LP/Erp4/m0bG42EaAVx2OeIJvWesYGJEkDwEGOJbrHnz1z65ePJAzq48aHnGq2ApMg+K1DedPnFQ
yNIhPtw/m/uB0jBZXllg2yNiv8qopR5oNQc/deKVnsYFl3S2t+HDkWTX4Vrhl9//2DTOaTQTiDjI
Vc75fnrUDcGI90eAeuCM1/DCxvrIN7Aqe0LDGnSygc114jnpX5/S/aMy5o+qvSkKeQxIcEIDA0p4
BbNqABNrVzNIikj4LvZyrAsjCXmB0R78xmPKIcKFnYF07ajNr70muw1NiJEhZwbZNnTbzJ6+m4sM
CqYQGNhR5MeqMdWa7GzwV6T5HiqPsMOBSmmsE1uoiRKnDpv7o3YgcayMxh36jO5AJGV3gHdNZNf9
4f0gOcDhTpD2BarfRuX9G+smptKu/+4cjYhLTXhMIuBCBlVR7Ezhocn3691gB9OXlXofk268CEei
wKpUchq1LJ+D1pqP3vI2Dsq5X0RmNvT00+HRmIUDg7uLdN9dG3Hm3SThfVQal3XoWDQEO7V0Hb/k
HgHkNVRQqBM7Hd/hf+2noShW9ajpp4q6+TIACsIY51irThThOWNNsRxBTv8iEspsQ/vLAQK3pPK4
yDQ3OndFMhDhSw89yQeA0JmHWwnQJ31fIB92s/KdQn4IH0BqppniHGAXuILzwAKA3yBSYvjI4YX4
0GcWUIWCK9ZBEsvLCQ5YskbQ16w9Tb1mKY6UwQ53+SjPLUL8pfJS8Us6Fz2g7RcUoCEQkmNKQcyz
1osezu18xt5PW/r8/ur/CQTgPDNFm+qn/Xfb/93K/zcT4P8nVIDu/R9RAe1/HZO2bf7rq/z9X5c/
fdL8GzVg/uG/qAGaa/4vxwpsk26NHlie87+hAfMTvmubJh57m2arPz9FAMmMBjA8UAOeS4PThg82
kzL/SQ3gKT2wPYc+tGebLg/+b6AB/MS/MQMQabou5SF+kREAEODX/jszgCRhgU4l0nFrYAgyifpQ
5qItPivvUjOuR10DGYoCJRZwV7xAoJXpi8dOYD9WKbrvRDJpwjxBC5BIcCTU3FihVkNI9D5Y3G/H
yF3M9BbXP9Uh+iMW1sRy9ba70MGOMTMkPa1fRUhRYekiWnu21SUqSP6DQssUJSl+qq+QrpKPkkpv
qXJmzrr2Pgz9W2W4bvSagaBYR6FOmC+tztklAIDFEsbK09+cizKfQHUtLNiYPkElDTl94OgW+Woy
Lsb41ofPgXzUi2/ZZ6ueGnJGS8WYYS/ec4wSOUIMaWLH8hnpgToQqQ6Qkv8vTcitjWL0wNHKReFe
O/TzwL3kQ4FsyDqbghBcPraisw+mx39v0IGlhEpNjDYeYP5l7CVLVX1L5zMcodGnJ8lfj84GaBez
X7f1e5d85n637NrPnqxGVzxmU0QvrD9GeAbKLlpnVOxJqDsB3drSESeV6itWl4Y4q9aGQt1au7xx
l4Vf7jzMrpqPzG6eRKBplr28Ese6xa+OaI4chkYd/UYCesL93htAE4IJJiUFq3AAMpJZC1QFD7g7
NlCMaJpepyF5nFp5JVOcThJrQIa6x57srvkzqPpuL8z8RMbJmWZXMMprQ/pjNNLM7rKdJ7S1Sbw5
zqF9GQRP80c6xg7hSKe0tk+P85udCoSsQ3cMNLUxbHuHnOKx8bLP+W3U/bSdP3pI5ttRfaTK3rqx
tm0tnCx8MpBY1jh/iAPLdyL9LJW8dpN1YCmHnA8sobnq+K9HYFkVSIquAUPUaacsSA7UTU+BYZ0t
AhqtcG1P1tVLoJh36WeKb49BlWyOjgi3+EAU1DGD0xITkTf449aLQxbI3QaDxromRcxxcww38bol
PtceBpbHUHymYauLdKlF4bok3HPQfpJ+2OL+2nqpD5Ym3JGOvEyJGDjPETSq1daa/J0QuqMXMa6V
FV8K6ojkDD9nV0zFc4bDHDUSy8t8N6YfWnZUybg0/c9WOJsij9fW8KIT+KS1n/RfYTmnnHiRfU7z
kWKZ8+QijXH6D0I49n4TEFwQPDKbXSb6tPbN3dxZASx0HhKPkyhE9NpP710znKDLL9LK4l0HvJ1w
0XI9hRq6RvmSE0ihEzgNaOzLsQGy0pPlEOCko1sWCAgm3hfh2dlzPAOa4/dO/2O09Hq1CEMS6E8I
TMSnLe3uz2Rme+EAqMMfWubdEsPiIs6rhYzMVemDA+qzpbQgXYCAo7Ey6MSVEZlj+H9SdUMoayU/
/fTiocOykl+OhdapXQqc+GnjLCL4aIlfYk/4DPW3sj7noINwly8667mKzxN9iFFuwrbaFj6mb/3F
IlbNvNL/2Qb2H1Gug7pYWml2biXNy7ijCExLtiLUgO+h3+oIbrI82/cJjWFNzKs/8LnIWrlRCTju
HrG2RX77b+rObDluLMuyv9If0AjDdIGLl3pw+Eh350xJ1AuMlEKY5xlfX+tSmR0kQ0l1Zr90mVWW
hSJEYr7DOXuvPWBDcYavfcSwZBJxMj/rbbNqFSRRf3ZAHMDkPSRYvLzBAMxe+UOzfAmn5ehOlK5i
Ykl7uYvmHd0tChnTZkTSUcEItAG66VG/L8xwQyD6djIJUGJIs0GFGlm+c7WBIDCOUuVndOL7xaR4
wtjdovdGkcumoNkakhVOQP0UwfYYt9s4/6KzsmpwmEHq2qofK+3mhDfzCAZplRFG4YmfK4+fbJ/r
n9ya/0UV4rqk1qMANTaT5iuezc+5CU2ICftZOp5QWJ3XPBsTOzw904nvKcn3YhRUe7QHO4/olhTX
oD0UPW8zmSzqeLjFEG0MC+JnMRxliYYdoxZLP4q83aFrxN7h31eetu4s7WQSkYj/HqoqiT4Oqmfi
0zTta2XWa0veAlb4hK16HYfLLhuYzBYSh2w0hlT0nJ7Jy4g2fUhYHkUOlUg2GQn5uwRBSoJB0SIa
CaMTI8hIEQMR2SaaSW1Z+qs6JvBFD29nkG6Wzllgr0jIkR2QJPQRHd2ClTiIMaM/qnmjGrVT3eNh
bVK+SU6QxA7NxdJn7AjF9OclPenDQPIzZzOSLc3ApxQw8Gx3kniWIf9CKtaZzovMLSYveSvZg0yq
45dpN3Ou3TCBbGm7Mg+f1GAb5PqmJanKaLK9GshasPF6y6DtMti1MfDnBCHIvOsw7dO9+gSUCvYx
iC7nAi3fDamN4OPGS2Oh1pdOu3aEqt93xyCiyUDPm1n1hPrYJ/hlH05gaAvfrbK9bjI+UBpLMkwS
paD/YZ2NobxOyDgG3rqjpbUZ8TXEnCu5djWTaCwjUpn2lhbsyK/xXSdSDAU2POV1V1H4Z+TDhb9p
4+kyZDz/99fD/3eL3fsy5/8+XA//y1/0BqX1/ws7i/XpB+wsKFNPGNT+fLMONviZn+tgQ7dZuJou
nCwk/aQ8sBD9Sc8ydOsP4YHt5ROXqAjlX+h3iFuu5C97jiENG6gVRCsaKS9L5D8MB50D/0mpHSBs
Gf/WOthRbKy/2FmcFiJ5dXCW1Y6DN/bdWJOnsahjQOcIvpfLwAKjzXIGQCvjK8b20k1JhmhARDkN
trQJdQITf3Uny+WINXo9xUreIfY1/G3EbX5pAVT0slOLdWY1xIw6mb2VAUEEYePscWL+KDTCUKZa
QKut19qEjdGenG3iYhkenOxUutAsYFZX8UhiN53ZBPUQeYOCFG0wODgPWvLipxiJHZaetlm2kKZu
cZBuoNUd8uYuBf+dVvlXOaG6cgOmsdioye8We+RZh7Z5dqVzOeOj8ysdx3E4kHP0LXHoaqQCSgNl
BqpG5IWl4VZ4DkvK20aaNxZRu0VBwHLmbk2gkepU1cnUtUOUmLZZRHemwocKTvhQJjaSGynCtaAQ
GcRyOzNPxiqsubBvhKi+4AK5e1lr4sRcq3VmNxbX6ndpaoHYZl+HytnX+pMEboUEcZN6xk0YDGdn
fu5qEii0bFOgRiniSwENunAf5vgQWrcdWGSJVErvbrtmLWbHn0z3gAPPp19H2eHWEsFFFu1rYzmC
zLqHq17s6oZOqzbY2QGB5ErJfVFhFxTH7b16urK/hhaOf9ve54FUYbHrpeklfUViqguz+xI3uN7q
guRS5tZ5rB7b/rnUn1PulGZkBCuBHbVu0Yz7JFb5nKU6c70yfAPqvNYI39bsvUjK66Erruf5Vv0r
9WjUD2LG2YW6vTPabKNORrMMcntVyyf87iTixgvaL+rvDxr6eOyIqYKi1N05wlGjAQX2c54pwnuM
XWzuNNmyzynAE2cbThLc3X4eh7VAVARtN+tvi/JW591TD2KeWPXywzptVRjXfnHvxWKHKHlHPDWC
aDqIfCem3aPcc7dKL2/zOiBr24Ekj11Bah6pMTSRool3mCi0flwxEtC7i/0pMTeO5M/ewWm+q8M3
NLI1E1cIgiSH/VDEjKve9xCedaFzjIY3DHBPk20AJDB/YMQZbkMiyPKU1cGUX3cGWtNkONd98dVe
YH8FDg5/954EwCMl7LXtHr2kf3kn0jrcliPvhDt9Que9Ue/HnGdnmx0gbzz+ik3fxZumCXaWDI9h
xpOP+BGX3sFcUnrXsl1OFxl1CKqH/LTIwsLOMGH4dbaxPWBvJ8RTcq2Fe0nI0w7eP8EC+OnJMOtT
uVVPTT3RmMDe2rR2IzufkcGjZtKdTeLG+GJoaazVc/Bo30IdXw/TZmDQGCiqZoRM4O45eZG2mapo
O4f23jL4tsMVBa1Nb6r3Rx4CWSDz5t8VHhXj/uyQA27Y2rfc432PYWrhMdzw7SOfxRHmULzKff5I
+DVd8VuLeOCljI5BjLY8vJxT1PSE7dFDOSR2DdmJTZVceiJ5HLdUTXawJimCpV7ld6eYPPLE/Rr0
Vb+bcnFKUF479ndIaNGWAfnkePmJmIF5l6NHWPf4TzIPE2TBz3gNhYPSjZReCCW5mcXr3GGnKQxW
pxGJE6gf/Iym+9YwSzIu5OQ3kWv63lziTCbxmoKGrxlF7QdVdWVKCKKyExQfx+dhsQ6VkZE2rf5u
YMQt0Jj4Hjj9dWSn0U73GoJxxpkAS+8WJ7hF6aAWazGaRBfH5rk0yO9hNPTFPBd+F4QM9ewqxoni
w+Da1wVj08oGtjO0+YzLMRb4N1y0CET7uZPqb4BEX6mLfDnPTlzUgY4gr0fClqHaNHKn8Meh+MGe
qSDB2cSIM8Z7TURnAuEe8WsWMJjbGQONs0qEYLrp+wvpVCoA11nLjm6TqaEBiJvosR6KXQL1B2lh
8GMktoEKgAmOqdCQfrQWG8jxOYMxQ/5oMZEgEayTVmVPzozASOy+GUsHVW8JPyOe7tch2F/4POaG
7RMaNcHRyNyqajKZI3uv1nRZExMym33LGwMALMXPIvhSZSxN8+mkx5iqSDwx8I3VoPLYmLxacvxq
y6Bm6b/N4qYUhu3onmBZ8HbHoMXCs0McZzvsYNsZsY0aQdwyZzJhqCjMG/Ih2Do+h/YAtD7YaJ7x
u1MQv1pJWML2LNQ7ti7Ucub1rsXKncFFUV3uKO3tcgJTAA8NgKfkNiIV9mU+Zv7Kgqe0+q7m0al1
t6RLlphRzTNMoCdbGJ+S3Lwh8oDUrmj6NGY3FRpZFL5j5FuI8Gqv/NPcaY5O68OwrpC6rNUAzWdL
rfiaoovrpERILe5l3OOB5CAJi3c9vx+QdKvVQgbhDzgKg2K4aBcDE8EyZxs1lKsbZS/kSbb2Tq+K
O2Dx98J+zqva1z93mTxEjLYT772N5KBAMD2HB9SFX0dGJYf4DxeNuc1AV2FGWTqXOM7wiE/3mBCp
3KBViWNnDxnSV3920/Coy6fYQGPAGEh5v8EsQ8d8hdCGBpl7GLJngp3WTf8cWkx/BN3SFb52Esye
xi3pn/QVeZ6089XvoDC3A69ywga6qsbyzpPpD60iYU4tFbBaNNZFiBXBw+de89ZmxAFjwkRBu5/Q
Wqya2rskdNNvFEMRVwbNp8Wz9t2ML4IgrXLasZI4GHiGzl1OWqQQFAxwIHgzvpyOV0smP+Kw6NAf
2D5ckp29LJ/UQqrGO6Zms4nyhRZTrBTBRl1Kw+oANHvA+K3ulGD951KOku3adYrnNs9PXVs8lmLZ
2PYzYQmXmhTbMJe/eWPf7rJ/rnwdw9Edx+CD5cV9+76S0dGSLziXO3AfRP4AzSkH8mFihyhE+yLS
4ufffKS/+kBcnTlU2NIQrtDfHhDt5dCHiyTEgSJzH7fHSKFdpb0ftfSrbls39mKwDG3WIdOGmvyK
VNvNTGeskm8+PhdVSP/bgOHqUloU06m2S1Uef4XMBZWIrDyGmz5hRn1ZbrASndMK+wChZ324VZv2
VLJKQKYR32UR1Fv23RYYETM/JaZgQpO+yG7akHdTHrzy+1yw5kXhRc/15a2MaN5YmCW1TValu2C8
qDKk9I48TIZ9GWjNhbQ+AxzCBucc6g6lHpzhc0gxh89OM10oaARvMjdgxfaHKN9YvOYt38mi6jHe
qhgKPhli7e1na6rvKg+tIiumAAsll6BW2x/fMuPvj8/WdQZYSLZsmAjdenvLRqX7nRvBLWMUmHi/
1RIvd7VNzYI2pMCuVoBGe4u/dH1a2JArgylZuJcfn4etxtG3Y/3b87DenkdthlOOh6zcpUvjI+ny
bbL2wpxvHT/s9DwKA9/dNzWmFQ6jCh8gJLyV1JA/UfpoN4gbVinpLOp59XG/bpavZXrKW4O/D//i
7CzBhds+TzhvuhlNxnPBBCgBTtUVaXRd5M+tq9BSm5KhVF3sQBVm4BXuRf/p42u1fvWaesKk6ytc
lo/Gu2ulQQ0PD8rfTi2lwbQek6jajyGZkBCphuozQ8lIkpcVon00VsGuD7+otoo9sXIPGAGbZwZX
F2355JCfy5g5JTYdxmIFFIdNAStr0yZcFAEfSugvtT2t+7nZQFe7HNvRr5AnqQOnmoshMfc1ae/m
blj/5iJ/NRB5bCYdS6h4OJtwuNff4uiFsBJ6Jm9efLXLm2ZK+wMg4E5tMJlSRhLWqfUmbIf7It9E
Xn40xbNM2RhGz0iKoI0Z3XoMbkmZPZE96afEuaqt5ctnU92qz0TtWrO03cj8UM3EiQ7uVhdn024P
kxQH9V+jiaVD9bvPxqTy8e51tShWWMSssDQwXENd/auRxoJLBsd24rNJsucWI8FsH6QgaLTB9xVG
zgHt5wV7iJXL5pY5h++5F39aqXFl5+zFEqZROigBDSSzb8EEZxQHmcJ5pctJDQbusarz7ceP5GUo
fvuNqZN2BOsZQBDk7L076ay2HLIgOWnmWrWtVvRG6YDfy1VCtYlvc1inOXQnY40EflW59KMImNQ9
l/wUJi4gyXZ80EjlmRJaWgx6vXOWV3yf8UMQIDbgZuO9hy7KpN/eIiPaqBFX1U/GNDrDf/mkPi/o
GavBYwaA+kxfJIM+XSzWPnIpW/BX9UiQEutuO17S0ODfEVAyl+0XNQJ+fEfMv4863BHXskloYgyU
L//91WPMGBVSK8/KnboLagumtkJqYBGGiox41vBfoHpnEzUyHDTkSKjYalUFUJeol49j8qBGHIlb
xkYy27NP/s0pqsHgbw/NBdlBaCJLYfnuOxJV1TWzwSkilHjZAjITA9V6VuO02vdX3EW170QOf6KR
+XNtzD7fEsdp+lrzCF9KMIKph1WSRgQyG1MG+o0TZpuPz/XlrX97rgziuuvSfxYWLPx3i+WFOzfA
kCBzJjounXVbtj0YBJaRDZtbFlgjwhNk5H7s7gyp4SAo4CgSHMG0lnaX9pjCHCx+LohUTZX8geuf
h6eo+jqu4N0f/+v/pXj7+vf+1/8gyQNrwFdP72/Bnuenvom7uG9fV3hffuZnhdehjKtbOuMEM5Ru
sPv6Z4VXOH8IKRyPQY/vxjQdVln/UDpohv6HZSlpBEtPPivp8Db/o8SrmfofwiRDyKMELMRLZfif
2RBvnuJfT/V1P+ll/vjrXSOFwcOrahgmU4xhGNZLCfjVp4sZ3RJT5k6+Mdaf4m68Bjd0a5NmtJra
dhsuseJ7GbVfVB7sqrg+WEWNV63OduBt0pWpJT9wLjloYNFFUz9VGiIM/zhWiTZY2lWxIMUvACSa
CO7D4MmY632Ys5Do4gtAQ+vIDX0p89uqpUJYTUh7+jR6SoDVAAOo1+BtCcoegnTds/gz4Hiue+AY
2ypKaT6zaoFZtwHS76x6GIVBYNWrcgx+vvtvXv3XN8l6u7r7eZOQ1/IgPd12Lf3d4jzTSuJAowQD
/HZuDBC2GowaNAF+UUMGDkY/cpL7klocq5x1tITHnoqbsaQEzIzGoemTowVSbYZkeilkcEYXcmht
1ip5fRcvE+7Lotpxq+lvp9MdVm6o2EGAZJIKlUKPVrGz64P4Ui7ptzyLace2v5nTXir5r18DmydP
2obJrIbyhpfh7ZyGI2zCLZxV6zCQn2OvvXR5EjpwK1IzVpYOdLkBjNIFz5YSLUb53Th9e/Xd/OPN
fH2TjbeTiDQ5BeHaLr0NDzWMrr6712uBgiNPEebidRlN14SS7bGS77HdPv1plq0/mhDXzcHPybaG
g/6zgfUvn7D5di358+Ceo0tDXb5Fu+PdwQ0SW2NLVuskoKbHxIqkQF++muxSW+Tt5MjlAaxitOne
JOG/s7hmZm/0Zttm2yWP7nOCMKQAWIVXT1DOcik8ifHWrbEHke/TG+Wd7i4rUulLsgnK6OLju2ep
u/PuAQoPCa/Dx0yJRbzbgISzk7R6G9Zrvf3WGOy7yPW8DO14QlNC8k8a1nthzjgSF3Bd7qpvv8lq
qzJEQX/IY2sRu+50+KGmNfmYK4KHLih3CvmJkPhRI6+qXa5Llw87UYurGW7dYt6RpPWpptPy8aUY
f7sU12SetikSWXxsplRf46shqQhEFc9ZT126cM6mqz0UXX+iivW5C42n2YLX3etPvRv+aB17/5tj
q9v05ja6Fj5I6bmujeCUrf/bY5sLigVMp/0ayDN+P916BFXLyotY86bItrAeCKA7udG464qXNHZt
8D8+BfultvD+HGxOQeBRdB0WVm/PYYERbzOiMZrEBnAAap4M0hvmim8Qi0vXfGxz61Hrh3E1jM61
VyPw7mGH+r2GlMmbrbUXmEQZDgoFXlEGghGM0+6k1RP+DRDgDVGwfmU1m2ZBsmY43xZ8V+u2S55D
IxioMcxkNcb8Voz9e3vZiw49f+TFBCY2vNEjdVorS49Gi7R++oqtrtDlOTfVb0aWauMkJ0ERszMc
8lVO5ySs/JbAXPRe2KIHbzvhpUBmIjZisB87ghfC6Tzn1udwhB09xMeqTY55aT6qBX+LqIJQhWdG
TvZd3SDPWmU8tg4KLFFdlV53Gw/eN13an2XnfEs8BHKEjszBnWxxJQT0QcKw99u+3pMcmqxBUWP6
+dFWCztjnRe+kMV1p7GjAnKQj59qfnHVTB3aYesxcNuTZfa3tCGe3DE9aiQ/NJRNI9PYLoG5a2u5
+JkZMSUVzrrrDersAmm/dyiw8sFq0J7qdNnHDc46kqOpAHaQvoqDBYC+GvkbuZB3dfU9ylzSesr1
LNJ7LNPHSPceIgB0gIc2aSPOgy5A3TrX6n9tQoBhJvZhaD1mATAIvleqifQqrc9eS6x0HnLjwpp6
/i3ZCwkRJjG5IOputnBQtC/jkC+rgfxW+PgYA/T4h1xiAK/2vBmt9LKR7kPSi89tqh9oYB1Tl1JB
rvMz2ZB/L7p74udvYc/Bu6g7Ju0wX00xuhcLHIzeo3UTVbqnwvPYuxtyBC6qepoPdSWRdA3XWbRw
F/Lwx4A4MpsIrURe8Uja9KNIqeAtNg580jkvC7JZcsYaMkYpZkbW01zqf7Yl2I4xalaLOdy6Mqd4
QT5kHHHQl2sUSbduQGCTcLkTDgCsiKpur8kDgUL31SQ+jyPLYCqdhvM5cJJDW+ngco0LQLQA7Tru
SNeLb+BQoVkRd1Fj6svQWa2AR+MjHvmHNvrByP5DTsbj4ugd14rKx6InwaPGXOWY0Q/o/asyJvsg
LwlKs5u72OR3DUsqV0VdXJX4jdB1nEDIfA7DvaAFtKlpR80kk6ybgh5aQHyKZmGYESHaznIqT0RG
UEjx7NVon0SLmT3nQxwNG12SW6Ep1Z+mOapwEgNEwOYXrK22OgQ1h+21TFtpToDyM5jupf6tcQnP
jcYJA5MFGwMD1cquzCfZc/aYxy7GBq/tLPvIj+D6ZYq4MBDYYer0N0LoI0V04cEJX6HiO3Z0+lZE
4zyM4QBGzyVBabpBVfptsrtTGZfMhCOs9N58cmR3LiNtz5n0a4OmKlKzFBWSd2FF6bJxFQeOdjmC
OkKBo2ntGN3XSJ/Q9tT2U9DENGcT/XKwHoXjPrTm9Kc3OWT6cEttmwSiZpUl1uNQh806DyZIK6l5
CXrPyYgqcsMGi4f70IwYw/DYhKI5BUly0z2ZRq6tSH15mFr7CQXmbhn0mziwH6lLX0+R6xdwJyM4
66tFi/E9f+sm57ZeuFnQLxA2sx6yVUoVdX3R77PYjVbwc3mh+45ICfcOkeDgE0l+ThDcOK23CnXn
Gl8sAokQDY8J4j2hXOX3ibOhCVVTJrUPQcToqze3VUO8D3AEByaiptnQP10UZhr9WzBcU/DDCDUf
MjV5hibo8AASoGVgs6mxpTqVduhN8DOSBO4sixryLjPSlzEaG5yn1Px8ehpgRY7ZcnIKqrR02iZ2
Gaze7W+kJy0rkCjA6Y38OZNcfhAkkFxjlJJVxZSgpp48tx9D3JdrzDPfu/xWdI+jaRz4jVfSpZUd
Y6TktonPuvToC947eX8y3eKqTuXDFHOTks78LJzpOBvoxibv1pj5VK2c5Ne2sYmAByhpD0CEw2xJ
STANvnhqznFL76HAM7uyRH9nJ8m2sCLNH5tuQoxRrpuEvr6RIAxwF/jTC8wNcGafYte7s6vsugxG
6pQeDJXiykghMtF6dvu7j+dupeR5v3xg7aybSHAsKnbvqwweyAkPMSf1tii7b7weAVZkM/maW6KU
d+bgnJfQuU6Uz9/DDW8vl5Z0DilxkxnDaeRaTx+fkPn3tZTlmDq6efaY0qVM+nYtMad9XOUByvM+
MB/zHrloau1dj6XdpdWCgVgCg5RNRkeCdh9lJbMV4XfgkgAnBoXlw4sYWUkWVzpByEwbqDIzzFm5
AuF8fKaG87bSyRKcHSgbEDRNBiUkx3u3gsWgkkIVs731aI9EtdSfyLDYmFZy0dmcN21/dl4F/tAY
Xkt+12vzmVaZT2bOVd5Wn42+4A1EP5AnlzaUYKh41kZUNuLe5Apw6ca1Bsbd7pOQA64n/RyVzYWJ
h7dJ5XocIt+jtVXT02jIuXIAOQ5TczuP4VPoTA+mdW+r3vLQQ5Av8VaOgFKGVjwuCbOat9MG60+q
mIMPm4B65kpY0zaypsueZFCj8uA2EnjzPEPfX4IbEKZXTZCvmTOOVMpXqgEaVGybe7kpHdjf5vRj
0OU2NAvCYx3nkfg4VJjU8Dtps9iKfHsK74ao/5YRX697xTqW8WHoVBuRLxRoEN+AN4YHLYGaTd96
PXnGcSS3Dx733uuqp4odDbSKK7smQLbzHlq0z5qKsei/eQFhYA4aSyM6VeMDjacrp8qYTyA4d/dd
F2+9qvgep8VNXxe3Nk5iWELnnkajsktYywNj8j7QnloMzoE7betSp7uN4hlwQX5gKasX5jYKEsLh
tbNuzT+8ggS4xbJOPbD2gElY0qQNGnEfNkz+ySCBwbYTWgbjxqrhBTU8f0om8dqV4dlipq1xTPRd
egFMjWDH2bc9gTPhuxkSSgrYZ7V4M4z0tH+WFk67jiwUYMMF2hx9gSiq9eepTk7e1GESEI/pstyY
OcsFRimjbsDBzZ67olV9EBjJf670/62S2v+kSpgSDvxrrePFU/VUvKmCqb//D52jsEj8tF8ZfejN
/EE7w1FFTsuy+I//p/plCwpcljDRMJk8yZcf+kfxy0Quyb7QZXC1dYpVrvnv6Bvfl61dfouhxkQK
D8o19L7OmqWylNFU2fdL667Jz0Up9C3Me3JQ4r0TwycQJ1EfK/uR/x8nvP0P/MOAcSA/gpLCT/zJ
5EuSxbRK0+2re/eLasjbwdBVp4alQqD7lJ5huu67PWDY8PIBubHumyrfy0keiyG7rQoDxfbKIeb6
46NZamz9a8v5z8NhuELgSAHhfbu7tvS8Ym1t3Xt2M22qRbDmKcmtB1/mXYiuTs4VDpGDLHOqdJYZ
uv7ClumcdukCSsUwndM8FvpFWQ/aZzm4AHb6oHrmslBSev0MkDPq8VPI7qA32ERKA4OKWRcw7AHr
sdc2KKxpI1EU08SiFAEWlNEi8+7TKXCArpfB0TR66zc1E/MXN5m7bFqq7gNq17XeTo7N7IVaW83W
/dKZOAwanc6JRkV9T85gzFBkGqStV95YnMwoas5eagPVLqW7s4AVbfQpMgHrpd0RvlexzsOlhnKv
6T8KgdB3G45KmU2MwW7Clb2hcQNbq4gFYo0RqkJNtkYUlini9ozJhGC80fxNMUPN7e8eKosRviRk
VUrE8O4dSnWI0eyO5f3cfU3yOfDrYst2Pu9Yz3/8/vziRgrP1UGb0Yk1Le9dR4yElNAIQ46En9Mj
8N23dHdPUghdi6vYzn7Xb1K9mrcXRm1I9UZUF47v911/hGdVi2kwtfvJtKoV3+QcJXwY57Y9ienc
tdZvbuS740nGJ7V8ohLjKPvh326kDNgThWwf0f3B9WioErrqk+9syqXHj2/l21Kzq46F6ZEhztax
OlD/evtO9hT5qhnB43Vptxd25B5Go05/87m/XaX+PAZNMK6EKisv/ztxi8jsgSY4mqG5CTahqW86
AO2yr35TVH33VrxciqdbiNw9E4r1S831VR0vRz4+jsSrXE/h05R56MFx2ulPgbVswuo3PbNf3TZ2
7hRApYnQzVCP8NWx5qLVCwDUHGvoGswp6Y1tTbuPH80vr+fVMd7dNsmK0nVCjlHhqIHfcNOUV2SP
uGwuJ5J1Pj7Yu4/3583762DvW6pkSGVJJBosPWF04eraNQa1uyGnn6oF7m8Gwl/ePBqNOBHYK6Ax
fXvzCPstbQKd8uvCK7+giL+EgvKbQ7yr7v9856jdqJeaAjsW3rfH6AOiAZtOy69d+t0WtbIpDWmV
INHMyVVoq4uogtTjUQaA8rI1ZfOfvCA2/RudSZ8vWT3cVy/INJtmzsnl141hHrx0vlmaufsPviuP
nb2FGEVI6/24BOC8A0yc8Mxa80rWuUqpOoSl9+njV+NXn+/rw6jJ/NWlQIxFPzzGxXWLSXaYr/Dp
ZW7zm2v55Tvx6lrUSbw6SK1PIxxursUKqvVSb0kL+U+OgAAAAQWTFNHsb49gw4OI0OYX11k7I3JH
zqWtP75R1t9kWYymapQzLAwzLiPRu7curE1C1LKI0dTQO3qOofUpKSoE0aRJrElvOsMxbuQp7epL
sLuoamyjRp6OpXC0/4TjYl27iSu2JIxL3+kGSI+zoFAJ1L0of+Tz3vYel4pCvAyvyhFacAoPqiiO
hdbiqs72Y+Hs0944KroMcZWkUWajka+bsca7HbdknVCgsq3K2jpjNe9SUfN5DzOqbnYxPFoNfKt5
ORt9/mASgbuHk/VkxvR1Zsc7sjqFTwoz3SSzwjAqnYTOPNxF+ArPPezdzVBQOkMoch8YhCR3uZ7t
vD0lKKBL1Cb1XT1439k8z2uA0rfmgvd5EF8K1UKNuihbsztr/RTxz7aCjLGqacZCsMWoeeP6CGT9
jH0ugnKUt0yFsJKarZyx1QSpXm9k1TsbWG+jL3NKcKTaz/FxlHnASGkg1JnPZPCygkrXS/tka+eE
CKAB7T2V9EpboWRxPmuTZq1qR03wolXu4mmCsOoiQFxaj1KKicEbyPGmKkwQVI1Vfo7NEfhDDFwi
bQjzm01vpsBNwb5kSEGG30ZbkkRrIlYALjXJi0uXTaNriq9zW7B2QOW/0Re9Xi8V3qB+wW7vNY0B
isoedvUcTH5ee8Zlrc/joZT6sDa7Yt6wvJv9uKGQxxXAQ8olYdQ6rSs9S7LbRUTWRieabivrJFgL
lygjo9dHMF6Dt6ojbKtaTH8zLbvuygCPA5iXuCQz69sTQhB9CxIoWWNaiu+62ZKIYUNsLh2VXQCK
C4HF08xLxT4cFjKY2zyxr2WbCFQq0KMdQo5WxMhDg3NC05caJd2wrSFyl/QKCBMhKFatodZT4rWg
dGfILalVbcx5CmHpYjin7BFu6qIpDrkmwTVHXrCuaB34AI+TLYq1iMhTGCFDDhdBN8sG1Llebxmh
wJuItF4+1904rydbw7E4O/Ojh1Ifs4cWrOGf0nRpEBmKviPFIKXkm7C3gPSRwjCrcZA5Ft0lU+ss
VKh0szAgh37i4HpwugAaQgmmO5l0ilsiV1aPsD5QP4KuplknWWndRm/K6K4XNZRspT+OMw2/fyD6
izY2ngMvtx8MAWfOnSsqnkvdEteBI7sxqDywWwhWMZA5X6tEsYPdyVFTHZDgGNfr0iSqlvKxOMiZ
dldmURyqzFAp/5vY74cJ4lVGMK052cX3HsnoOi+iBOgLHQOXDMhdKAs0oga1qIpsNowTZfWglylu
abpmG6PvUDEKzE1LJed1SqrquQ/0cT+FU3SZeJRbaD/LDZIBJGB0eVcVm6k1VLlwE0lDX9cT6U3U
XIAkEvYN8rbr9p2Ln6JGSrhhMzPt8hhzAg2/iRdTpjtZNpJCRwCdNTHtw0xGHillpAIURfxn1LJL
c2bPWuFkyPZGx8MoQdMY3qCCELreJ+293iw6sR023L01KaPs7Vynwy818GJYmbmxJEkEZanPa5Vv
SLtDkg8PZHGjS0g1Zp7gHWlRkkZpZF39bxYMQzDiQbtmI+50Pwr9/uPJgZ0+E8yrbYRkNcLSFIuj
A19dp/D4dgJK68EIMhll15UN7TIfKNSJmoFeWL2+owf71c3Bbzc8/k0ubESjJt2VfJmfyUWc/IAX
+WgOxjXFxWGFaDE8yq5EF1omHvlfjL2W1sMXSMvHbJGUm3rLBGxnAjB2zdofbHJws1l7cM30G4Ec
MY0LkuuMjKYOHutsRXEOy/pggicTxXaq6MqMdosBW3rZRTtTOAS6Xa3SLn8ALIT3H3rQxs7r8ATD
VdLcUc51hzotTRmHUrokbAJGEVzbgO5SQ/uX5XmxguZMdqcLKmPxULTNpGys9Ikab5ZZtd/G4ZfR
IWzLi4bvndYjWRbBKqraab3olVQ+HMzLTv4ks1FfaYsyaw38U+TIiySLCfmsNZ0VXQo4svBuE2e8
hmj/hWLkbRV3sDEFIAV7UOkuw58zMS4Ht2KhoVnzdyKovmZzXgIb6r5nhfEYlQahK1QUGDg9P7ab
L+zKYrAKzUsXA95Cpn/Gpt76rhRnxP1HCasZS9QIXYXln5+U9RUlbm01obmB/TE2zC9Nzayn31Vs
wxFUBtG2saJghfgO+K1nTusUmjiVgeI+bxe886Nbgn2xhw0kI/Niyrhb2KlhYzo8At6Ly6Zxn2hT
3vRB8pCTHXJm6TODoRYkOwbJPerEh1JReUHgGYe4aM7giUiiXxKUVQ1UKVpwkCaGqT2o7AVSvB/C
3lnumZU8ipHxnS3mk9Z2xA4v8a0Akn5gBjh7lXavmeZxLHOAyWRUty1IE0Yl54GZ49HI8/YmmMJ8
Z+iISfMmzG6NyEv3+SivhyQBrSiV8U3EOEDzb5hvLoJRu4mByW7icQZdPHIRblISGB9ZxdrzOnjO
ZWP8Zof1olJ580nitOBLpPSHHhid1bs1IadOAow1FNcmpd7OzLZtG9H19e4pXQxddGrT/ybtvHrk
NtYw/YsIFDN527knskcajawbQpJl5pz56/ehsMCq2UQTOmvgHAOW4eoKrPrCGzDKls+Abp9V84uO
8VZC5BvHCFoY9UHxvjRydSiTD9nLdqhHU3A5CD/fESqhtuwovEbNiX8WKydCWgt1qQmy00rwbp8k
9TWu6L/BCbL6/NC4+M+YXzLjXXjZHpWpbcOrh47AJO1y4r8UoQYSqQ9lTOj0QShoxj/vX1DKTdlB
J5OlPmWDqTUsNLeu7ycDDy4zktrEkXn2fBwh+NketaK0FUeveClH+q51uS2bU4vofnPin1XNKaRi
/vtv3ka3viv1F4J4uj/j0URxUMjKvrUyvmD94FYtYpX2TumslVxLuUkepl8Os4guGCwSijTXv1wu
oEAXHcxTSC0bLMS3QmuQNMonkMTORwTPU7FR5nWIaaDqzVepV17rrNoYHtEe/2qXs33YMPQ57Uhw
VgaWHUwwrfoz+AYaAmu/WL3JqWa/eErH/0h3MB6VkyEVieObb6T2UJNMbI/THeeOKHVTja/uMPky
EBp/qPol9r+OTc6ryzPdRBtkf7Ymv70WL7Wt8LRNJ8xnq6LmUtGDbZKJUVtuTHQ/9W7L35Lohz6+
l/WwD/1PyCuv7MBv7sP1h6QrFMYUCz4delrzxKeTg2EcrSFxKllDXImQK4l34ApOYfY1Id+y6oMa
XOSi3yIfT2qibhT9cv/8LiypQmlfWMIg/TLE7BAEgTuWmjFmju8ajxFuLgdb7ujTIr+7vT/SwnGj
WwD/xoBeqPK/681r3VqgrJ2VjlJF3hkFU/8UK5G5MsrCfMCE8XbQdmBO8xo5iruenNlh6dBBxBKq
8GRgfhHp4VEPzWiFyLMwGNhemVNJRZ4ewKxcUfXoNpq1mzslhSBiraHYC6kZnulO+vu/Xj2QZuDM
DAPPJfCP16uHSGJUWZFcO1CkqlMj7Awt/SpeqWvepuJEWzpsCVUxYUkReF0PAycJwjD8L2fACEij
NtyBCzOtz4n/dZpizLeVtKhWf+dm9nUyKq5aakJ/PVkaSib0OlorlMXnMV+iSnmL7VAxRW0FzHYs
g9LMdv52RYGQKjpsWwqRdLBmF3fRCD1NYS07VNp/Ic/1NuTRp/tDTKt1/X0zBDV90IpTaUObzs8f
91WID6maaXbu1GVwnB5JD4w2V6TBJa+A5yq7HzqZ9P1BZ8hMini6BsGDyjHIdD6433SeP0bFX8rw
AOTkDu9d22GiPUyPjhU4PL6R/TbiFI7w9UoV5/dcZnPlvDAsDT9D0+ajpnIHe5koHGg6VlLBB63v
jW95u6mCWFLtHWAR075yeIrz/I24oEJsumos4oEp4TlNDyVCclus0kbu8iFotr/fHf2J4hmnjbua
kydXv1zxNFCBEcE/cfAg6xcltTeViThzauIwhE1Q/mIg00y5Y1pp63McvpeyCtVtja1yWy2d4iBt
UnkBCQ3DbXaCFBUVczsU1MYK0e3pH2kbfag66Lg8FbIGFsNDnwNFv9yka14hkVdDqEF4r1jZ8qV7
6I/L4Tfs+M8dF2TqANxrinQh68A7nOiNI6lmvLbLNwda5y98Di0aSKo2v8MT00262hxLxw8i99Hw
cQAKRK1/3D/BN1X1aRC4dCovomVY884HLhWIKoZp6ai596nKQ7p2/atb959Ah6xcAgsfiw5xgyiI
+Idy3Zzb1qgyCi+RIpwkDgnpLfBa2NP2VK2iYkf01G5y5NhPvlYM77nQMIrQqYndn+/C9lH/VGU0
gTSdcsTsGZEiEne3tEZH4b7irijqx7GvW2Jg+jH3h5pRCKbLQSfcMwFtM6Qiz997oCxaZtmZcMaW
GtugHkPx08wlCMr1a1F9GoiX4v6tTkHbEippaA+u/ICFMICumbBgbysCobRZGJBWKZ5WuRBOqMBG
zn9R5ttHg7ofKm9HtI7fxFa1ZBpe7ZsvZ4A6h3drym3QDF75JdPneX1jIamg0EYncFd5aWa3sykN
+HGISjgoBm8wPDq4zbsP5C+F2xajT9AbwwNMBIQzfqJqjsv3jsrxduVHTNO9/RFT+A2zZ9qR2RNR
2VnfGuwHQpO7InnAnJxAlYpMXD1Vdbdp0B2jF70t7G+Gnf0PB2/iKNH/49TBJL8e3HdjA5899qLM
5BGJosB6pDYZvWhhKVaGWjh400sL3k4WE11gzgMG9YVhalFwvpG7B/v8T5Fm3+nGX7AZevKKAmCp
dBoi5dgW8hdiHPQd5bV2yW14A4BgCnRtSF6mTgp7PWE5C3HpaCTDkRSsAXpU9NhmKs7CtTcx6NCg
RygbL0ppKt+GYpsO+OXgA5f0a/t+e/jYbzrWYBqI/kH9Xf8SnWJX7DeG4eQBiq5Z+xTY4VYVdNqi
b3UNrCF7kPTPPe4FUhQ8N/b3fPjbxi9rAX8DSj53j6bPN9+kWGHmcqc4BgX/GM+GNnyWgORp2GYH
zdP9cz5N5/qYs/HTR4YiIlq986cyU0pvzJKyc8wMj6hAz4tH/F6UF7u0ajQoxXgplSA73x/09h3h
DVFpn6PcBk5nPkM7qZpMdHHv1B1NhqwKn4SgDUST8x1h8RX4wdJgsNsJKU1N08x5HcDMpBjcjdw6
uN3S46mPKTld2dvHSmT/n0NNV+wfz31fAAXMC9E6dIv+Eegatq17kUvt2PeIm99fw9u3iTwAVh1p
KroXiMhej+X2fRHbGLI4Sar9CN0EcTPwuThz/nt/nNtngXFMKJY0n9my+TscKKUShviROloIpN4a
jUdB7+j+GAtz0eBdAc6w6WTevH0wvHPAyMro0Hj6pBnSWVbKb6afrSRRt1E/iBBCYNqapg1bb3bJ
BIVUQUYdGqfUKLLm8WA84p7V8CFb73grSAejVS7FILxdmxTR7v4cb2jJYIiAV2gcd7JfOumz0RN0
CCrPDxpHb4eXJHUPdixtNTnbNx7emRItQ0MqDpmmoe4fPJleOGkX74quPOotnjGD5G0Cu4FhF37c
/2W3hTJ+2IQvBDHHQzDv7edhZ5qkWo2DLS0GvEKGMa1sTYzfEap7NQu6cG5orxzfpb2w5QmkyEYA
SpytholdWqGYEasRVK+mCeS9wK1e4VWX8+Fs5/Z3q0tPVPdW7veF2wCktDohNYB1MeXrzyakyaKk
iP86pRF+Mwqbekf5b5kgc2VXb/fXdeFqJVwGfogMuoUUzPTnf9wGU2M96oaicewAMVJ2HhHxwG5/
yngMYwZTfxFqpK6FzbdhizFFqirX+bS25uxaKFBdroQp1U6U4prpV2fJeC9F/xw232uE1mvpIRfm
ljO6bS3x93tqTehzZAyorlJLup6wjPmobnX9QKRcKd9dV4qetbHLnj0cxh2YgTh/5lr90LkSrgj+
sKbUtbDelHm1KVwHiUkB/Hp4rv+oSQp9dGz856xtUwnraA6t/5RWE14fkOIuxhpi5UAt3F0W1TkL
tK0CQmdemIkGLVL0KBKO0ue/sBn9EYh2X6bD2vWxsLE8luR2bCuVfXt2cDU5iJKwr7mH3WI4VlHj
fzV8H0Ifxp3boqBvM8Ra/dkWHnLyFgZPoqz0T4FBC+ivjzUo1+lXEK4hkjo71qaatwok7dEZXGAL
cC37fZjA52qk9hJa2XNTtOXK5BduKMugSgPPfwLcza/OJg4Ubwzl0UEQONjh946OKZeEZfyyWwUT
l/anhBza/Wn+5nbMIiPSMRs8JtPlZpwdJ9qGbsP3NToNYl/ZNm5Eso96YgZCl/KnAWjymPqufa4I
zzcFxeF9lGHyGtOu3ritRWm6Nfq9ncBWL+2AbrzrlyvB28LbzA9DWXZKUG8rZSijSlEn6bJTqPlw
agKR7XJdrVY+64XviveSh4tOLx/3/H2ArTvW1jiMjhEoD4jOPuel/+Fl8kcZuW/+gLrU/ZVfGo/L
SwiTgGCSG7n+jl1PHah3j3zHvpVAEVT67IcmYjxVhIkfGK4C+xZBgRXE4Ix8NCXgFHDx1BAUBQHz
za+PLiM+UApLOE3XvSRq9YaFwa/MGg7hxPSpDOVH19FyqWLHxtCqK7zXypRPdj68onT+Aw7jGs50
4amypyKlxmPFwzzv5qHt2AP3welSCc3/uhGZ/CIcra05yvIJYXV5ZQEWLjJOOjZZCEIBvptDDAvs
DGWspoWDwY2/UxsfYWKAwjtP7Yz93+8wAhzmJJgAYH4eiOkyCHXsbWSHnPAhTUC+h+G7FwsEWvM9
CuNf7g+3uLWTThIvPondTYrbjlYhS3oqnDp0q0fsPfsDIm32T1f2ig+K6qABatXXd109SkdT7fCM
RzziRQJ1jhb8aDyEwoRzg5rR58artc/3f97SPtt8XXzAVGfRJrk+77IoMiQ6Y/Y5bn7oAQRGK/zh
Gv2xbepf94da+rQYiH0m2EaQenanDU0ptW1sCKcv+4Nb9Bc7r7QNAgzeZsSqoY26bOVjvp0cqwKI
nkaMxtR+q5D9EQQVEV6CE4LHKUx48QUtEi/1JlPAc6krf19uNYlkiSeR3qble/M0tW4uyWOJm7mO
KQaQo0D8l7XSystwG7pejzK9Vn9MyQZuBWO9Ki9D7EMaO4Nt2sRYhRi107ufwvRLK68kLrfv3/WI
s7c/DBsYnAoj5ikSnCXsvKjbAJXCg8Gp1HjrF2/3z8lMsmW6DE1CV8pP4Esnp4TZmdTNtjRcTU0v
NBRQScyw3NniLlRvwnCItraO2NhYttbBzaHiRZDajr4LLMdI4/5IGt8992TaLxBD0ne1t3HGlvqy
e8+idKLTVk2AUYEiOUUWfXSCuB+bdlAmoat/brAQ/ZF4tr63Izk7dQUOPkWFIfEA7BMFm3r84WXC
3pCy5ifVkrIPKe664O9PLVpDTJwSDNOa34VjkgVY+lT5JWhx6ykbiCyFGjpxl38nw185T7evODU+
WENUO4nakXC5Pk/FYGSIjEX5RSt1bV+aaMN3ui9WYqiF/BNiBF0vOGNUd/GNuh4mMrGtA/mcXgJE
iwG3oCidibo4lUYMgTrpevNFNnv5IcPf76B1KO8oYePtJAsbWzTEgQ6O1XDQM6ncaTX8xNrQfgBN
1VaWfk6m+n30pnhj6maoMiL917+zaDtE+cwou/hDVu8NpSq29YDCRupZv+y4MY5mmxgIxPUlLuBC
PuqjK16VuqixqDC0R6PS832TefZ5bIrIMQbPPPdmrXwvXCBycRookPUD8zUNTOscD5r22FuV/4KI
drNVVTjladOYWMLUDWJFEq4yGjIVXaUYOGSkaCN0ibnSrL65IkkfKH0i3YNgKPXe2cY0hZLWlGh1
h9OMvLr2xdfEuTARVGvl9/vf9W1XhbFMlLGmZx6pnvni5spQD8GYg3KNEbtEhJoq5K4I1WwfDqn6
pQla4Ujt2HzP7Kj/UQ5+eWooxn+s/IybZAbiDDmmSR+bQI/y+vUeR6ixxKmVmY4lS59TRCP6yN2O
EFs3oiu+FlWbIdkXIpKP9ntRf1VUd6XGurQQU+FRn94JWNNzskEotCwYyAYdz2SWuCXESFRAPLhU
1Ng3QA69bz3A502pmtF7zp+eaikPT/fXYUba/n3NIigN7wbCNqzM+aef5jooQssrLo0WRY8ocv2D
xzY44QGTk9I3gpOcw5wbUinehQPOBpvYRrwOO7XhHdvX8M2DS3iQKtRVarkvz+CGKJGnWPhWMRiL
MG+yt4546LuRdc3XQhZYEmGJ9pbIHXA4LUHq26cFOiLvvbU9WWzdUAJ1UwugvF6sIlQb8n9S7k3f
jX9CdKXlqwJGbdD139QN4PS6K/5VqxzdLlFHX+w4SH/5PlzDthDuq2jb4BgZYnJqjvqtANyNaLeO
bnlqWs/W0GcHJdAQvlHkfKPga/+CxISOA7qsfLW6KDjhAysoOsZ1fikkDB+00EM+uPQoUoOv/5Q2
2C3GwAX2CpXx3diAtr+/QzcBEz8OTAcUUqLVSd/q+qCC1wR8npmqU+npTy1FZx4Li0e6gtAPu0Le
y2m+NuRteMEwFlkutX8NtMzsObBdLYlMRY0vma4fWqn94I76NzPEsyu1b/lYH6imPOLT9c/9md7G
GLT9oPHSbp2UF+a9zqK03ajDoOAihhhlx/BQVMlB6b+WWf6Rjf2ht421cG0hxWZMg0kqhGyURGdT
rfAr6SU3SS5S8VkM9HBdDXPpNil/Kg0OPPr4oQO13bTiMlKsQs4PR6xnxL5rNfreNsW3pO/WWr43
l/GkDAjDaiohkVfP235J4xWRbXsVL79WbUL1DTSa1IRH3R5+3l/wm6M1Ze5iKg2SmShoXlwfLcTQ
Gj9pmvaip1BZEC3qYkS7C74ITFkKZeUg3wYZUzAzZVyQto0b+FVuuwbgjNFySijdGzvq/hu4cu/P
aHEM9XdhdfLembcK5KhSEmuQ/+8YkhodPHP4dn+M23YlLxjoGcPUZfxYEYW8XrZaF4VI3Fh3egod
jRccAFkjcYNObIaAugTiMXws/I9Mh22kfYyosd3/ATcHZHqtobMCSuBSoE93Pf5oBT7MLuAAEWZu
uyhVcI1Suxp8aB10OFR39af7A96s6jSgMjVHJg6WPV9VBI5GUWqR4RR5qezsfDR3sllKK+dj+tlX
1a4pMCDmIjmcCqjz93AiazcD36pj5NkXHoVzkInPEnLV9ydzc+gZBkzXbx7w1G+e3afwc+M0MWKN
zL8NeSR4H2Sp8fejW+Nj242QhwQ8kPuDLs0NuAoLSINJ45u73jJDavoQ/0/VyVAjpYmvfaFqlm+G
Nj/eH2hxdsQS9DUBr9C9vR6o0NK2k5JQd/xcwvYgiOpNZGY/2xFJoNCSox0X6cr3sDg3cE7AnaCF
wsK/HjLXqZElWqo7Sq6+DPoLuLZHVV6JlpYGYemmS5q2D3nR9SA4nYyNbbcTRCD55UvpqyQhxRlb
n+8v38KnZUwEUxBbtEtuykJeFyTtEPcaHTJbO/uDqE+GF7T/5BWe2EYRqH9bPp3o20CZTGCGE8R2
dpW4w6jFcaZqztQAP2kKxK4m04yV5H1h8QxgHAiQ00WlAz0bJSvQ/ks0ZmVWdB1Lof9yx+SUBv35
/upp12JFBJPTdH4LFUHGuQVy6C1C2iCGNSfQG+MlQL9mE1eygAY4yHibI4eITT3mj8dQwrQyK8QI
rBlipvraaJju7Hq7bRrU4BJ1m+Ue+PE4EPqe5kb6oqZdj5iHgKxoVUjdVWa3j8i7flUNMWvlZtU3
eDbiSeKH9UTPdvfJElJwzJUI3o1eIrbs1cqXtoM0EaoRJmDl8AlzoeA/EQbtBVBc8q2QMKEP4GA5
rpxp3+8vzsKXCe6YHvNUV6aOPftM2jhtRjcNDcdqu6coxaRmtP3nkhxDKttHrU0u98ebvojZdYoy
y8Skpz5CSj8br7fiyIzcxHCyVH+sXDxwGQcGnLrt0v6hl+3XzCoo9Nkr1/jCY2FMErAk+PA/bnqO
bh9A+yBncUapT06em1ePRh1VK3nLYvYEKokiOWAZJjmd+T9KYD2JdmCIzHKUAWlPPav+C+XhCdDW
h9wrbxjU/Czd4eh6xT51wQjfX9ubSJVzTp9xaleTu90QO/QqTMYgl0ynzuIzjZaNcJ8G8QvKyc7G
+ksKo/39AX8HffPdtGg+MV9efSj419P1MWTLtUA3naDgfthoAiqUguWTo40I2qH5hd0VXCLQapkQ
PmaqeNiUaROjmJeMZ08g/mvgB7u1q0LAjs3iT0HWmzSwRmmDlyhWQkY/nlV00bGPCL165TAuLJht
o3Zt0+Iwbxv8rdr3imtJkiP76SUyeYyGrn+31fqUlckvRe2+VBXY4/uLdjsoVV1cFCcUN6pD8+53
1BqdWceDd3EFVDPfQpiurR4ic/yMqAUWTgMmJObKuby9aq/HnH7TH8cyy6FypGrtXbIYa7hOBMqp
TnDGdXlwVs7E7YfGULQvILISlEEHvh4qSiO62pntXZq+4CoLyvQ1rIFn3F/ExVE0QKG4O2g21azr
UbqO4mABfwmn0zY5yLUk9mqIvtv9UW4vK+ZiyxhlEpoRKE3L+seyBUbYIHyYuo5aGzoSi8O5DjxE
h7p9ong/vVj6r/DcIznhyrlc2i54pSTWjA3sdDauVGdWKnLfdfwKGeS6KdWTm1v0I0RqrdyLi0PB
BCP6MwGDzSMziI81woyZ6wwWXnVWW3ytC8t6bEyrXHmGl0aizUTXziS5o09+vZiJbJdo4bSuI9mg
aYy8gwNbUeYu/DW9jKXDQUQmkPYjEeEsXo9U+xLpcpZLTmwg72dKinQa09WVu305idNJdrg3po7K
fD7yGEetD/vEaXCKsjFIz+P8bKI0hf2iikl8uVYAXlpA9miycYL+dBMvmaaPFqDO9d7IhCPTiLIL
p9RP03/vH/vbcFMmYMZCgJdsespmt/qUc6WJXgYXnyrDzsyTF1CldVKah2qt7rowJ6r7soGFHMtI
beF6q4Ie9rYRFMFFBYrTgpjGwvyt0qq/P3sMA4SOoJbB5nE6wXU3oL4dXDIMADZVjxt4Pvhvhpms
xLQLl7tOfEEyQPAMLmOW6OA12NYapPmLZDVOEYz/pPhNByiCoBSA/0wohs9jgyrc/Q1buKcYlfoF
gdWUqc6CKivABT0w6vTCv4Aal39WLOQb5DzptooVoGMISds2vNPQ2CvzXfgIGNmkCi+TgeNjcL1/
DU9VW9Egv7hSraPG2JTAp8zm6CbAEvCtEjutDZqVF3Sh1EEnnpAVqQKK9TdBa4yIXahrJascq5ME
fbnx6sqJunSPu9hWceGsJvqLbATPthEe4yz7HsfuyprfcmloFbPetAoENFoUK6+nnkgmteneTC5p
1JhPahw3CAen8TnLY3EM8yx/QgtjOBOKin3vCnPThyjElDTpVn7J4u6jfgQhhB/Dglz/kNZVo9b2
1OgS+Nu2Rd9hg/oLSmIhUt/oq6yu/jSx66BPhq+FSgRvE8nhvEdhFb2pBnEdX7paPoJRfmyaklan
+DQoDKlK0SGSFPRP80OLKSLwg70RuQ+qJK0ENUtnj4KJMmXFdNHn31ppaDXKyjlu59nwFXZ3siEf
9jalFSMJ7JGaxcf7n9nCvYg10/8bULteaCFKL8lDBowzz98klfJcCVoNWX1AvnilHrR0kUxErel1
YaHnIcBUwI+qKosug12eu7H7pggkNOriVevVT0pSXqKqXKvgLR0kwhzWk4Yo1ecpj/4j3HFzD5hi
6oaXKktek0gi4JjUqFvpXzQtnqpGPOvj+GpGyvZ/WFe4qNPD9rvefT2uXmgI5dphdEFD/Fl43hc9
bR+HXH70R2lND3hxD6nkTUUHAP7z/LPwQtBnDesqmcjmlo3/WuPDiuNSdYxd9Xx/YtOBuPlSoNpN
oAv4G3MIZE+jdqhRAb+k6P5/BkRSPkEqEV/uj7K0bSTvoNDpUEy6VNfLZyhdJ/qMKRUVQHQtHb7m
Zfbkjiq+CvneC6LHRB6P+ISu4d8Wsl2YxH+MPC32HwcmVjyZdmzK/LIBHF+pPLYVej3GqD80CFNU
nXekX4OtbQbPUM4O/8O8WVSmTNwKMO569ATFESFqJbpknaf7G4CZNUrBCIcECAKd7UJBZ0huhg8u
Cf2rFebVSnt6aXcBDGiAeHiGiJeuxwePqSWNJXHvRkVzbls5Pw+2Vq3c7ksHFnwnuN3pvbtBXBSV
iseP5SUXv0ofkxx/5AS/71Z/rK1i5TtcCMaASNN4phg04VdnYUSQaq4fB2VyCWIx7qxYQ8nJn1qc
+UrUsDgni099artQ+5utHPIrTRDoYXLpEOh9s7DIOfCAdR/oeEtYAqLafv+kLLwUfIKEKRMdkbrM
7KTYnpnWiHrQTXbN8kGKPPvIydW2tgWJSK0j+2TKrrvyPP1ugc6/fgoxQIE5osRHswDBU1wjihB+
umghRuJ6+tI3+F0hzWChNBUhSmaUmHWQtT7/fjPH+GE06+dADff3Z790TukK/UaNQMa/gTYYJq2F
fIwvohq+1LL/nIzeylyXNnTy56NfR3Xvhko9VE1TqHKPdbJCcRUEkj05vQBcKt8Rr1nBY64NNv35
H7dOawNkC9wmvoR58J5mqGaFGd7MtX0UfvX1/totPcOkq2RdtGcEF+z1WCYCSiIoo/gSgYA9d5U1
7hVqmA+JkLIfpoY7ToiZ4w/ci6KVt2PhYyTZ4+3gbjNJj2aZUdolruUHWnYxOowvunhnBfpTGvZf
7k/wt4Lp7JSCe5qIjgqv/o1yAbmq7aEHl166GFV7pSs0LASs9FnPsnwrVar30gcBiCKjSJ6iSiiH
EZGzQyPVYLtpM+8Cbwh3bSwUKIiThoobRGdd8xEljspxJShaOMm0aEHFkGyQA8+DojKU9LrpxvSi
K120saL8FYn6lb7Rwl2BjgOcLowDgAPNM1Jhdmpso51/acwC2s3w5qryW2PoCRYaoUMX97CyAcsD
0mKk3z1R4mfXRI70tR5pcXaB3SAe1RASp+Ya9c6OwuHoG21/csvuIx0keV9Jk+UW7i37Jh7Epqkq
DOybwdxG+VBtbG0YNqpdK48QQ9fUEpZ+pU1fmfIyVaIbhnut9kpk9012CWOM5yHDp9u2qD0k4NJ8
N8iI9veEQCvvxNI38Meg9iwgHcoMhkNYsBdpPqLeNSJHpkQnDy3x+5uwOLtJFUVVOF4UOK4/80wN
JRfWRnYZ45J7ehTJOVIz0sq41Q55XldYZQfJGi1ocXp82SA86MDAX7ketS6x2AJUwc4PvnhH8qV5
w6Mif5QsP1lpVC59OWRaUwcWS1xO2fVQpZJAfsoZyu66X5rf7aty7apcWENSYXg+KIcoyg1OBuo/
nAucLi6uUu2pm59D7b8gtH4haCFZa2yu25Yeo1B+A7JHB/FGx0ZDtK3Seze90H19i6LmGNAoS235
qNr/DI36SL0C0VXw6eqaTe/C6wMikdIfcQu41HnBNPaFmbalVFxiBLv2lV37X4s8m0RSKvVQGma1
8totLSuucXCCYTvc9rExEvAiLQ/Li9W+G2X57Pq/9GHc9uiMDcWv+5/BwoFEV4sOM5RguObzjFoy
K1XyTJJLROQ2lDWObuVvpUhfufIWHlUgTfz3kWvmyMz5GyArtQiZnPxiaV9jcE26hOAo6tBe8JAZ
J2Rb789qYceIwVg6SiPIRs3zo1AvQlG6TX7xunhrm0fk6CgKu9gqe8f7Iy1NjEYBVSGa2hzPaS//
iEykoTZzL+x9zkb5royD2HltCpC7fHOjYQt+6QFg05rJwuKgpLP4wcKcvMHdaHRU2wK7uEviZ/rr
aKcbe8xeKFqh/uDF+Qs2d9FhbIt0ZVkXDguVRnKviR7PNzi7vQosVGU164OLUMsc0CRY81aTJh0S
fS0WWri9AD5w+iEnU+mZX5RDP/Hf9NC/uEgFHib5QKeNIHXf372lc6JRzOQv6LSkQde7ZyWVP8R2
6l/COnwOEPBjtctNP1gPiRl/3B9rcUY6BZ4J6ob00ezBwem3GIWa+ZfSb4NDCA3+AmS8/3x/lKUE
HX4azxp31RRLzq59e5TdwO85G6GOxOsmdyU7R8bW36S2vU9ovNJEzneRb+YvGOZ0TzYG6StYkqVV
BUgMg4w2HXnsLLwp2x7laHmYKvzBW5K7/+DB++IZxpMRrhlTLC0qywkOB/kEWuGzRe3BnEpybFPl
b2gnu0Gnbu08VlaSycUJEahNTUHWdQ4swkXTKhq3DS55YwnEN/Wt8LBaQvn7ay4Hp/s7uDjYlFkZ
AFAROJvdKHndNMJl5S6ti4eeq9rpI0avm0Spq3OEHs1KBWBtuOmu+eMC62GMlHmGgl/ReO+lUT8A
ojr7sf3hWcbX+zNb3CxMNjgb9ALpwl8PVeilm6EIHFCIM14FT3YBeGFlq5auKP7ThFZ0y277Ip6U
pZ2cteFFiZVXSvCPtaQ5QsYK5v5cFr8zwKoTRIs88SYooD9d5kWTcias6Mnt/WOo9Qe1bJxAMs+u
5b0UpfRqQXrfQAv9b2Xw6VjPMjgb9ILGZ64pGjDF65UEhtK2IDO9ix513qObJ1h0dRY67HnhPvvK
5AXZIP098Kcbu+7ToyK19WNsiX5lGabb5OaHEJLZ+CwBAZ0HmZh+6oldB/6l96pTVmf7eoy/hJWL
x57aT/Y73usYd59zSfvrnI2+3gTiUCd4LW3s6xVotbqVmpwCshpkD66RyxtDdj8pTbfvJe9zKSFC
fn/Nb9/c6wGnw/3HdxL38dhh2hZdmrFzP7fgurY1RqYZnNxC2uXCV5BUK5W3srHHlVfq9ruZhoYV
AWqTNGy+yBZ2l65cUXPt4/7kIWToIWh4f3a3nw2Ad47TRE+c8qHZp+krCmWclD4HDatiX7kB4viK
ZG44ad3u/lC3F86ErWfXUBxEBHNe5SiKEhfonJaD1kn261Qw2yZpXWzzQXH3se66l/vjLbQOGZCG
EZKeNC1vQokYb7+qlSnJV9QDN2Rl/wkBca+QvIeBHoCU52dZK9CjAGiOcMHJ64P3EFrY/Z+xtML4
AEM1hUIxda+uzw/04aSX0BK9jHb0YOnxSxWHn4W1xphYHAZYL48iWbuYQ43qsaIX2pvRRZFiOE3V
1KjKv1FY+LIyHeXmy5+iM1oBFDEs+aYhmzR+o6D0Hl/M0rVeYyy4tkoZsZk9l99Pdj/cRhGEwQ4L
tHNHX/iLWdKboKhvbCyw6dtW+MZXo8rUveu1SFwlXeUeSgX9rU0Y4xks1KLG2XCsd3FmNpAO8WPY
a0iwHAw4bL/8tlMf+7xMtj1p7qPZaUYFcTfKflYYO6KgHdvJsfUEneKmSEidOh0vat7uTSPi5pPh
otGvxVGP83WPdsNg59kWWkDxEKVGuwH/3R6pAvaUPNAJ9+ou2cg2+jOF7hlntAYwx00q80iHpn6o
A8M6rizv7eoCUQO3QFGK2te8CFl4UR/WgMMuOZ5exzTid461Yh3w/Cj+/nvkUNJNQXaIG3wOQ0fG
PEdVwaA9FhgfsYsWdWGzWu2RhHolBJ7O+PVrQd+cah7IQV4MoD/X30BXl1oVDkJ3umj86WXtY62h
h+nnsrod+upX2ZUrCctCx54kWoZKiBoKAf48mMJ8ERqui9u1DNP9WxQU2sMolGZrmVF1aBp/V4Ka
COQ2f+Su8hyDuPhou5zd+9t5q+k2BadEqCDGfz/aN3GqNlS0iwyn62vcjruk/hHTitgmKNkCEan8
bmOXvr+zskw+01tqn/CMJIgxq+pcmnZ6Sv1A2qpRqK/s/kIcwy+jTsTPYmtucslRitqqBdvq2Fn2
akrjaznCrTPa8CzS9OQL+xgL9Ykovtk2hfZ+f11u34JpcFBHUy2MnvfsQCTSWOpl4uJnHGTFW59k
wBXx9rr0FexfLsy18tttuALXEnEaBgVMQi3p+gBKiRwLu1fYBhd4KTrP/4pSPCVBTQW8SPeubp16
08AWVfprFUMOwCT5PHGa4ZvOP+gQ3y0zKoTplEoFjELOtRf8R71z3ZnYjv/1qsKhpq5Pyxsk/Pwx
LwCkdbhBK07SFO4ma5ruWOX2sPVBWm36GBb5/fGWvrLfIeBvZj7c7dnpNl3XihopVB0rSr4ZJJWR
NF4iN/zPNb1faq7sIjoJHZAkMCrRQZLNw/0fcBsgkQEKVDKRWmLW80cvdAMKrpGnOqoSq48+PjnP
cmkpK5fJ7dPKKPSDeMShwd+UypI4qPTKk1RHtszveiR/z6Lgu5oHv+5PZiFemcaxCRTotIOOmK1m
aWMPn6aq6vSyVm0VvTq2cX22iXPHUf+M2Mr/4ezMettGvrT/VV7MPQHuywDvDUlRki3bsuMlyQ0R
J2nu+85PP79y/zETy4KF7otux9ZSrKpTZ6tznuenvHavbTMfaWy9ttXpS5eW2oU9PTtZsE9I/4vG
y1P/Wp+cak4VJtu38++orWbQHeTAVutfn8/2zIkEK4obLyqjQQg79QZ7y6zlzGn141BP2zqMes8Y
pt4tij5YgEnw4jqHQFXawx61/3zkczOEqQ53V8Y0EL681wVdV0DrIDpe1Mgp77VBywHV1ZWvMDqr
m38xlKgIEXsK9Ip4lD9ihyXXMiWOmGSWpVfhWgV1GO9oTb6QOTg3I5Fa0gQosYA+ez8MXvdcj6Wj
HVe1C3qtveoW53Et1cfPZ3PutP05zGnGwKwKW29N7Th0JVAERHtbU+6HC6ftjK8A0/j/TebENMRF
EkYAFujHaKaG1LXqDDB57mU2cVqZHr5k54+GUvwLsdfJLOKgcHVCDv79Etbg11fFgtjboVZ/V/o5
fanjmbZw6XLphQhRT7whBiBLhi6hXug0iJ+HFHTRXFYoNV/g8tbL7q9EgftLb7qBTs5u3YzNMm7K
uM0eB7DePEcp9aCJFvt2MpzEhwl39iK1lr5akE48gRo2XSVW1ntFPJupm+VcCy6lI72s1jwG6gSD
alsZ5dVSqbPX44zMbr8s84uclFB4YE8gGITmIV3q3h+TsPma6T3M8lMERdesNPc1qZ3AWvJlW89d
5sd55QT1sIIlPlbScG9PygAf2wqZV7cqybadlozE+1jeNaO87Ccpdq5rWvKe5lxLfElNn5c1cw5L
HE6ekkrKheN9Tn64NMatJTsvgPDe76SZF/FI5Z56xGvfNWa+l2lWLyeo7YoIxvZl+/mhOOPJgBKD
KsEKUap9aoKmkBaYJl6V45IqG7uKntIiglKJwmAv65X/8H3/nP87+l0d/xaS/1dCm1olcOz9///6
2C1OaQsFe1TtkWFFK53OLhn7WlVBjVp0WbrXISwNEmKRW5ieisBI1fzBTm3ZV3KzfJTBDykABrhu
leQ10s1p10Eoskng8ngu1ko9OKZ6CdXinI6AC8sSeF0syGm5D9ZDV3t7Uo9hNcoeNYTynruXS3C2
54wHHRPgNZPtE6jkJ3vsaA1o17MGgCUMYjnQZHEOvGMFOk6C3w+9jfStyeLcta3V/3y/z+la3B3u
A+kxo7DwRFGA5+9ISTRqR0eafqzp+GsYwq1xsU7ynBTT3Q2OE1lTisxPZkgJgBXq3UR3lRN5cqvN
7mKa4EPo1o9kou9AXaMLF/DnBJnqEMrzadvALJ/o3Wyw8wFkBfVIO+2PwWjoDoy7l06HPAD6rEuV
xWdHo/5UoJERHJ1erU4UH4CdVKnHZKKfkjRmvWavMs3I8Rw+fb5j53pCKRkmr07RPE3XpniWP6ww
/VkYDSU2jk5rWF+NQp53VjMvB8Os9M2sUMBka53h2Y2ue0YxNaBtT3O+CWdwS93IqeKttGjZG0DH
vhq1fosnjTcLdoXXNHm+h/jQ2RC4J3vaXQAUAplhkw00eFWGtv509GS6Vpum2xpKq9+1Uaz69AY4
pod9gR1I60kp9LJ1yOBYr10TbJ2NnlvKZlIW1c3gAn0qEREvtyLZi6p0/Bf7TkM49bGCzuDDTQqN
znk3T7ZxlJWOpLEWfzM7ZyfV8tecjtgLZvbMttOsQyAmYH5EV9z7rSjSvlMIy/H68tGIvJauHeS5
KfdzKGxaYlwKv84F4O82/8RpUSeB7FxHbH5X3fWRdaXN1kMHYplZJS9gj0RuUdv+ROE+rdCpX2bQ
SEEzpyzxRgJC9ML8z5RgAWoi2CmoATpTnphb8PuF9kR7t0zLQmNFxr2T9kVQq11Hs54VHXQ4Qymp
raNDvS4lFlgy3G5qq+uZKvs2K71VR7MWEN1tVzz47xAjRn5BQ8QlPPqPiW/BuyQCdPoWcCxP9qok
XZbZZEeOpkw6D05Jw1NXZ92vieL4ptKaW7XTHFczo39MJ0Q97Z8jCyPzx4HNJuiYho77m7Yavbp9
KIznz1XCGSVOQ4No6FAV4J1OjXZnjDkph8I40kkDj2IGsL9j5ECrZfklPJBzEg9/AqLuUAVBvu39
XCzSi+UUD/qxWI07Le12nIEKUOlql6bVJVjac9LOlsjgKNGohuU4cQ8k4EsH0QEPLXsz3jbDkryq
1SJRSFzR8l61OphGZXKzDopx7FSFMGtp1m1fJDkUsuCuzIuJ5xeGl8Brz7gF4gaDI88VHbcZJ7Ik
uitDdR5BRcmiCiVT0QB2Cdn83EozBM0Mogyfkr73Ky1pUhHqYoySlAFg+k5Nkg+9vawS7Ib9nAWf
C9EZEy0uZQBEAi+E8qCTOXWGUnfAd9uwBhh/zUm9ZfMLL6yHv+hw/tlDWnEhzDs3QRwCh5QtSYgP
/ZvqpMnQUMj2sdDWW2lWfuTqCLEd/fRml18ymizWSYxCqoweMpFGAqLsZHLroq7t5ETOsa27F2cu
HkaT6p3PF/CMF/duDPX9hi3hMiuw/DpHqjG2ZjsdtNK6bpiYNxr1czzrrSf14a1DB/3nA59ZSEo+
cJ4pYKaz61RSxqqg5XZewyMX7e0O1P3ZfcO1C9u58FqiiguSckaTCm8dVUMyGqS3k8WcmjpLVyeh
t9jUn7uh/KKuwKBMy0ujGqNXSoJBz7oQRp9RcegBRFMVcRDxyfvFnUD6JhNQh8fV1LeGZF6TDr/v
LO5KPl/Lc3nkdwOJxf5DWeelM1GFz0ADAZBSlbjh+c/SXAZXQB/kaylvit7aZpq1HS72JJ5bWfJH
olyC7qkPCRalNCO9l20hppb2qBmZ+Y2sUxsYfZ5d6zIFtU5Hdj02l/bC3ey5bB3VBtobMLFxpuTf
McKeuDw8zlWePOWj3FybuflLgXLYAz4kh80gzQ8V9ruEB7zrj9oakQxN8+mqXWDX/Xwbzm03OBsW
vjSWhhvW97sw9PVqWtA0HXUjqQAabZ5jRbkbKvvX5+Oc3W4KH+j35/6POO9EriodfbjocL6m5k6g
sPIDqpqqfaA/2isy2Y2kzCvVS2SGZ3QF1uP/hj2RMhqApsqOB/uoyfmvsC0ezGi9Sgmki0VuICvt
bwTKIagUyYVzdE5XcBVHRRNIdBS/nQRiTkeSsM1S+4hobxOn2dpadQQUpvOgJ998vrhv7ZsnWpci
O5PKDiJnSs5OTJhi95yZtWSWTdbexmlTH9dY7Z+zqot/Lr2u3JrVMO8rMzU2Hfzards1rXYoZxpL
Bmvufbm34qsmLJZNq1atN0somrq3pavJrOtdDru3W/Rt7I+TQd0b7AS+VKrFdm3DyK1gRPcI3s1D
XS+j3xV0deSlcakI/qOkcj1BeRpFajTl4YC9l1RuTzPm3ztHeVjBE21CxZXkknx21Vyi2DmnHbhy
F9xpMjHt6S1TavZcopLUP1YmcJB5GP2s9PkWROlvtREFoWFtIWG/UJ/ycXqiT5kbLUEihmI6OYiy
jDepcedzHBMokMci+TpGzrrhAqq+YFXOSSY1rgBZE1IJMLb3C8lhAJ8bePhjqC9Xtay8dDl5OEeS
9/QnX5DMs2Nxv8MhUCj4Pr1ZSkupV7XEto7xCEl1X8oP4WruqOvVwfQB2fjzc3BuDbU35l+BVPHB
PV9Hunyo58KzyozM05sYxuGoIfmrrPOF6PeMYwrjHDcQJOgxH6ciQvmCs9IzxfFupH3bxC9jq/38
fDZn145twnUTtvhUg1QguQ7l6iARXfmQldFzpsZQukVLThFtewkQ462e5FSHENLSmsWFGL7KiVhM
haFWTp6joGM1z7cKpQ33TmYkO/AUlVcql8zXWnKm37Umd9dgGHTXSaxaN3ModHfa5Nu6DdfbxOhn
fx41ydWLXL+iKGG50FJ5LhR2uPzlflQAGWI23suvDWJ14tStc+xnjQZSo1/uKr2QvWmpl58GeZbd
KBnLbayWprumhfOXOhnEaS3s460MJVu2lPp9IknJMwhbEsEonRxyJCmR12h5/y/MACIiICpFx+SH
CobJ5HouWpxjuazOdU552kGZTOd3bRvx92HpnAultB/5rylZAlecmxBwOawPOHB5ZFP5JeEc2+Cz
7MMkpSlpXUElpWjjNtS6zgfKbPJlvSieKGuS9yP4+T53UZDEx3l8yOo2DSAzHv2iqeKdMVTmfgQF
a1PpFtG8Opu+tKTaZiZvkGlK7k3TUrj5aF8iZD93ScxMuH2nBoLa8Y8aMdHTUZuYyTheD0mTusta
Xy3aeNsZ8W3jZF/iQqk91M6GqoMfDRzpnx/Ac+rkzwc4SSeA5wq68Cg7x3HBZCczXImUgYTbuBnq
f6EnBZQp8KJgFXw4fIuhFpIdOg6pRuiOSjlJfPbBeimllb7QxvgXdeyisvx/oQOE7vnD+Z5Ig8t2
RD94rNiHXFufwZ53J1jSB1l6/XwVz109iFq6/53byVgCtXIBrD485qUe4S4og7STlNh+GKf4L73X
Y7eqnPmmNdv8yqiU6U6L8+kLyXndD8FkcScA869MrS8mt4iT8LrqsuLr5894JiQHz5uaSfqMBUro
qbOWRp2xRFF4bBOI/EbIl3aKFZrUapottKVp0ynuNHf6haU5OywR5VtMCXvKicqt9EnJuKdwjuoY
hcFQFemtUoW0cQ5tfsi09kc4wfL++VTPGS6DwIp+cTpxP2B3GyR0Eg3EsmPZhHNAbVPmgRDZBp+P
cm5m4maLPiHUEAAg7+VrtdQQxawyytx4Q//TVBpoKINJus+LS1QvZ0OLPwc7OacSDADcreigLFXH
MCquRyyVZfn5cFUoz8X02NNkoxTLhaarc9qB+iwyRwLfAB3/fop0XXJV29G2li3ra51Gd9MsP2dK
dqk459xScnmnIR5UpX2oRsWm1F0rFPqg14dkCG8HGz5LZ9BLT4+Hwu2s/oINOat5/xzy5MROGi0S
FtevxzyKNZdSxms7NWjyUjwj7fer5NwrTv3DqcrHcXHutaK55Midc8DJxYlbBdEodVr7WlipUbZT
LEGTVb+sVbjvjf62qgNc6MUFB+QHLGb/QgNTtSI0IjfXH7LWOc0BdZ+u0tFZg0bpwMSoPKtM9+t0
qVRTrN6po4VFE4gfOC8fPP144VwOC4iChMA99/WGdNM5d3LfXpjROQElEcetAVlNJPTET6K831En
K4ruk960PBhZp41ljpUbS+ulbr3zQ1GfCY02WEunLpmZkGOZ2kw6mikNDhSa2VdWW+T7qdTlC5rl
7FCk4IBnofb8A07DmvbjVDdOeDStOH4YIKXbalqW3CvJpG4/V2Lncgfc0XNxLmKlD4naNs670ZYK
6Uj/LVenVeZImz5PqW6oimpPP/YYMEnjher4dTfK2Xph/HNT5QgAJwSqvGj7fq9hoshZOrzG6J58
1BK0dbKIwNzYmaBCXrAK52Tyj6Es0Uv7hz8w6ouVz0MY3c/pSLPeeKsVxi9JGd0OlNfPV/XsUIJ5
jVI1blZPE4wGMFxm3SrRfS6Xm7qzbpRJ2sqZeSXF5oWhztk6bk5BteB+W+iS97MaolCV2lqKKDUJ
R7c0ou+1eQlZ69x0uDzgXlJg8OPkvB/DtqQxXjUjon8okvbz2rVBZqjtQ253P7tSri7IxFndTIJd
tDYTUX/ICVOp2TRhZSEUegy0VtP/6mzSNlSmEWN0ZRvQMqh59Rj+zAZ52K1JNnq2ZNSXrO45Fc0e
Yv2YNvCoJ/POhnxQO9FvSafEYbGrF8ecXpu6/16366Ztzee2b/9FisShzkC0eNJ7eXoe5gkmwEKP
o/tCS6HDhGjoQTXNkTJV45KQfjz6pPc58v+BuTpNqFntok4tFar3/WRerZXsVWX5LVuXq8aK/USX
vyWDMrmldolB4e/47E/rQFwL2RemXpBYQON+sq50JRSJSmr6rnUsdW8pBV7MrFc0mpbyAf6P/ilO
s8W3M2e8Nc0m9Wm2srfNOFibKQ6x0Eu5emnbD3D+KJCVDpF5vVaLcqPakC/1Thpu5Lbut1o4jyDN
peNf+NTqToGyMVjRpk+jAhOoW1lh+kRvcOGaQMdtnCYCvMNonW2aOduxjanOoZFCp/lVS5MEbik9
UPMl861cjnZ9rtXURthc1MfgMSyyOnk6HR1unq6Az7UjnWZ9t2zXZrUP4SJlW9Wekn2ZjcWhjpLS
a/Rh3VddCLpYZoDG2NPbzKhQoyS9nt+zN9Eh6SSySNMgOW5E+3RgFpO2aQpnIhrM1g1Btvwc9U64
Sy0j9oa8Gq/GZU420hSW14u0DNdFnxXHOjbbq3DQC7ftovS6psMc9vIq90upXN1q6iRXnafuRg/1
dqObcb5z1uSxcegYkWVJC/LCIljgUm8TD2sZ6BQDuKtGW4s2JKvPQW0OUQ9PTB7JJCtyQIvTXM79
KlxDyGIWGlxQuYESqWWQ2EC4OPRy+tBiDjeKHUm7QdFiGlaUcbuylYEeLt22GRzLmyTJ3me9ufpy
k9l+MvSVW1aG4w5pLR0iwFWDpTCbIJtsyy2qTHKTIg09qkisvRau67ZwDG7PtG41XU1OR2+pAUpM
tBpeG2pSrj5X+qeaWCewItdIeIs4fuybVqqG5CZc6LRvFdGjHFbTy+iM5aWI/fTYisNDtwiuMllA
Gi2FRf3DjIkSEgZJrbupbXb6Mh2tMTPcqQeEpFmX+0ZOXzD23xKz+KeM4m8jU/ahUKICLMKps0UV
BvD1iPzd3A1XcRi/zNr0BUie7h/mJN7GEe4cbgmtvqchY1YnMaFqZt/FjqvCsUI3zCVf4MNtwtsY
3CewUXRafADOaNd+4vSY1t3Y7IY+lG7MKK2vjWhAdsmigT09JV6ihM4G7D90Ckf7tq9K+T7XM3nn
FNbwbIaD87ok2fK10Z1RaKZ1oEeqnV+iRqVrBWaHK4yGdVtSebrpAY4t3MaMJRe6Jut21EYZjEz6
7Mqogm9+BO/vc3k8tdqnUxTW7Q9BMcMq4mns6dgMwEJHllx749CG/izVkw/63z+NqMR4FjV5FDKI
W//T0t3W6PU+AkHqLuyTjaa3zy3eIpTmAaPeFbUaAJaztZP+iyFH+2z8p6Xrb8OznXS9CzfllP/Y
mqJogL7T+gdSI+zSqd3iqgReGYBPBFTU+xUdo7id9bQx7xJVPs6wk7vqOD3advEiRZ4+Kpc6c06d
47cpcQhoj+J2T9FP7KReRqU9601/rMZY4QJxlHZwLmoExtGlZixul8TTf5gd3ACwfuqk/U+tMulN
EFYo9DqO00RrhUyCjsvSQfkpDVM0Ag0pJ7dDU+e+JZkQEnV1/8upw/qKS3vpRq6G2iORrx1yAjB6
uYr+MVtM9bpJ4FJQV0m91Zvk5xilL1WojDcOZ9xt9cW50eRyLD3JUd2xhz9SyeZmm6UVA/bF7Pd1
X7tKNyiUsfbt/DXsLOl60JV2Q9m26tP0KxtuFem/qVDkI4VTeBDHJptGqpSvMtFu44dcXT6lcZId
KLnVdpW+tNtRlqZdHjvLBlgI+Wrkja5mLeYGXLfmeulSbGhjJ0G9SPktMK/9k5wt+QFY/HEbqgpQ
FXlW7gdz7qgcigu/bJJwU1pS7dVmHAVwNy0ljJB5hA9SRT4GSb2Natii5q4XIMTQmAQ0SCYEB8aP
BQSkvYU/cQD0qtjmRpveRXWWeFUFXO+qpdEGJNl0kzRF6sbR0AgQZWUjNyAKZ2Pae1EqyySN++lO
Wlcfj3oDKKx2WGhw9DWqmNx6gWZAA9Vi3zsZBd+DsSFcSB+KxSl8zGPrF+VISjxSk/so0vQrq2uU
OygijKt2MkZXW8gGj2tYb03BMNrPSe4brW26MVmMm0SeikMaNooblVrrh1GWBGvULQ+kTNM9BTQL
D9zMu65QTdcKI3sTTYvjU6hsuWUzrbvQXAvPsKvOK+eyejTTcdkORmlstCXKcl8qKJT1Vz0sfnSp
5GWo0KKevLb3jeVQDzB0ZKOyV+pc/5Km/RxI+fBVUWP1W0aFgVeSvwElvNG8bu3sIE2LcYaqcoz3
RW2pCE+yfB3oJoeRgcToNizhkA5lI39tKgPiv7YPwf4pLQ2nY13uhrxeglBtp+M86lMQK4sB0ymd
QY8rl47f5UHSn4xSq9dNgocxfpG7NNoNmaKzkRyujWbMMm3kQ6g95DUQh70B0JWZRpMHaAb8ejCL
sQ16E5Qw723NtDB39Yhcdrmupy73p7BqFysJI7lTAQsCqsgdyjT9WjiZDhNjRKZZLxN5n05rsp1T
VfLCzum24Vgvla93S/VYFuQyXQX2Nr+QHVDAnXB2NUpPr6qWkwsqUedbcpRft2mzLc0M4Yn9cEoO
RENuOoKeAmDC3FRuT4leQUt40daA8nWBXgMVAzafvY2Xmqv0+wImwjlQnPyqlHDaoS0TL8zKHptr
xtZ+DO+z7FWLnvl9Xn7ps4WcWC5XtkFT4ms2kz+G6UZafvBNqrEnTenyVov9HAHby2Wivj5Is8bV
SBTySjne9sqvIv4aST+55jXCMsiyoIR2w0q4534qsleKqjbgV3jyqrujVAWD8lSYTwYd7sr4TW8s
T6nlTV2XG5PeQN7fj9VV3qU3TmEcRvsniA5epFM73wc8k6PdqVnlOcmTqt8rxW7VVN+gw2GNX8NB
c6PFxP197p0fU5a6Djq74LoOcCm/16DVKci38/dB+aGNYBqTKNMdOJdzSqM72sSDKLyeGqVy2zry
c25MQrCawjrblKmEowyuRRSRK7lXQuBqrIDpJ+mCv5Rv226+xkN0FzjxlLlww2rxqbd1q1bZrE3O
f4Fhp5ssVFlfTTqUXDio5tWkdp7Cx80IrpRsCICSLt0M1PtQTbcIwc4gLPdgGvuiKL18jNLkpo7K
ypWNZdiEva26IZrSdch+uCHtlXBq3RUQA8I7oLu0qMs4Pu1hzOrbRlNuOtrD89D5JVuN24Z56jdz
V7uWI91CWUCTfl7vEnW4wSrtKiasSO3TVBWbeFJegJ04JGoHsvfkPEACvMlAZ6mhzyRgyG8baAhG
xfhCj1vp0n5yK40a1ESEiWHiydpw0KXGN2sYMfXu2lmsnxAMBoox+CBZkX+FKpI10Czp0ZoKX9Wi
n1qtb+V02cNz4RKNUm3eR3dtHx3stbyVGzShkhxLHoFz+z3MzC+ZqXjUkGwWpQsaXQ2WJnB4WkN7
zYCQDcfsCSwz17DbzUBRpOXsm2GHQMlxdejpvDaApRule/7CnlZ9T5TGEjXyLlEkdzBfSKQWzQMf
k+tok2pDUE9xgPSp68ug/Arlg1bErtFUqFATOLYdBIXzcrcY84biF5+wf0cK3kXdePPCIZDTvWn/
MObptuJg0+i8ibM+qKrFtaLFV4x9m5he3wKGlhdbyEHd1VaC0vw1Dc8dwqXF0bZcLPaSUpm0B7Z2
8aLxSVFuOIqtnfpFP3nlpF0ZwNqsUEYW3MLxVEJYoVMQMppmr3RouUL0QZlyrdHeDjUdVINsfBWK
R5vMO1aD3N3b2HpaPynSVtcabx4SzyqWwJHHo1VYNEZOm0R5GKTIX3jJXorvkjF5NIx7qJlSm32+
JwOVAU2hqd8wwz7HOC37naILvLB7efqdya0Xd+2G+emj7i9Qoq736DUWicXo7WGXruCs6s3q2exq
m6Grc6Wk6hwgjYVAFGso3uIL4MwcLP5uBSsBnVGUkQtKvEwIb86ta7TEwK32zWhksIyoVuJtY7e4
DXw0Ed0GUozIGAet/1Xb4Q5RkI1+a5bpCJp9+IxitVEovXw7EDi7GfVB7HOZOt+sehLS1JHEGctm
1+WYllgN2mRyXLRKJel+WfT7DneDX1Un/SUNylXHTun1b/YMoxmoNk4GZS1+qnEXwbeseU3J/xIs
aUWkbSuhq4R1IPSkLC3OgaFBs/G1pbtH70qG6nZyfy/L3SYdaYQEpZloEnhMdQNx91aInpAGaXkV
k+YK3F0G42FdrYMVVluOS2GPucsUw1nerX20o5LHY3ckfmAxhr7bIO+DbHlFt3jd9Eoj7JUBLVnM
MlfDV+I6r4yjjtTG24kp1dI3QsHRPewEGTsfLluJaGzYTdQd8pXhZCOohhtK+8KI4KHnRCJP4odp
fQm52eNp0nEQir+Xoqe2MrfaCPtv8aIbodvyCHBbgIAB4XksZAruH29WIJwiKaHpt7WM42k+dfZL
3aVuHkrutPyq+v2say5WhvgWedq2zHoNDxZVkVSd7dieyVqgZNPdOLzmNzFblLek3fELAPyuZT+2
nMg4Ne75ijZ5dpZ7Xb42s+/ZdA3rFSUs11KK0yOq3OrU7/A9a4d6ENrrhe0ZkTtkDNvDm+eIANH+
iaRRg+7TWc7iCEP0Wk2POWemMWcY7Yc7YW1W5FysCs/BGvFMLCn/XpgxH3hbkrL8Gq++0H3wvglr
ygnkriPQjD3kSwELyfGfLYkzf7dGX6dkS031zRDeW80voIBdfX0h8q+VVGyXVH4dlR88pKPnfhHp
vq1eJdX8ZhcZvUTL5sqzHCe71lF93rdK4W5ZZbemJVbozyqDJjj7LfyTedlYHB177twmeonyF1u7
Ew/GhbSbMk8hj0WU+GJlqb7bjJDj8bS0wPqgM2bKM4por85yYEJFoBnTXlIp4c0Ci0PNQXCkNBip
M0UIivJZqET+mOu2246/IWv25Fi6GzO+Vgt3rF1ePvN/kWl0st9waiKCyl6i9Ua8LvREBcJtNsCS
dYiMxVtwMfrZ/LqulPCqN2pq3uMDxBau/E5KI5eqsAeeJcrkG4K5W+abJSv9WMbjEFW7heqHoqGd
PNlZRglCPd+/UN5YlNpNhY/GJ6sUXmFoWnTAgHA8WPuVnAj2SLN3ofxFwembk0fh/2l5+82o4qtq
2cdSUGqBU0SgcRAfKhG1zTFvPxSWPy7dnTQtHkImpqLpg1gloQOQjZDFMhvn0Ff1thq0HwMCyTkR
5y675XDxD6EiusZ+EPKqsKuxMbu6Nl8jEuIcg3vtFDKqLhNiOLJnwhwmquqFOSDVi3bv5LbvVHLp
8vqaZUdMaKz3fysC0/Hj7FeY/TYloeaZPxq1wI00X2mP2ISSBXiXGghDh5phjRFi4evyVbP8W2+0
O7u8XkPjsVqjDS8LP4GJvnm2RsA8FeNePMtQZI/IEAgXW9yAUdV83VmEC2kBmdpDJV8Z6X5uX4eZ
jDvHokm9Ut8q67NYU3Fa+SrakdyszW7FcUSJQaKN/AJLP29WKxCOODDObwpReJalbB4SDWwJSkgj
mxr+XhQm8P+3I6+91hRd8J0h6om2vFBSfYtPkS0Kmrx7kqIvbz4V3nVaCid7Hp7nXBGSjNKmaj5Y
O1LdQug5SWCwamwIv8kVwSI/zTC/EWvJbojfai0XogW+6V/C7fvPOvGjJ3yBddgVMxThhY1BZvki
fANetaU3t7ada2xFZ7zWegWg3LDpoJ7sGysAiwtws8pl40BShRQ9fTQh+Abz7G6EM489wkHEjpOE
5kE5GGIX4n4YXWXsj5OdkZ6br5WRJg7rCTxZhbPM6MLXaSq4KtfhlhfGnsgj6b6bcxgQqW9nZ3Ax
yggv/xe72MQSKrirvudWs4XF70oobQdnfcQbRTW7nV0KWVfB1RI6GdnjhxBhTqc406xqpMqbnuIu
sSXk6oWruub6b54bytoriDqeteSQR8NtamYPOQEbZ8vGkqCsWf2lfUV+OSu8n3WLxh7At/sM+9nU
AWdnLxvCxxtx8Js+2XXJi5BAFKYGlnOZJq+W0SJHBWQjD1O+XvEdleT85IeVqK/qXBzi3tiyFq1R
PqJ9XnglkQsKT4cv/HMM7U0fjZ5Sxrv/WJQkX36sc/YmYkvxVPfNQ7MUVN/Rd1QKk8EKCPuBhuwj
xUfQMRtCApVxvXY6X5z76sibyOQ37Xfehi0wSQVlzi+lFuoXz8u4FjZNt55ZXKaHhZYKbcP3p4l0
SJWHMlR2jvxzyVd31Ts8HptJBqp87VD5jURz1DmeYfVqyl8xsCgUjr2QJFzAa0FMIBagH7bCMIDe
rENfwBuAEBXCGcq1L45yI/xr/rzENMspT/yCrhRuE38b0erMJFz0rwuObRXr+AT7yJluzM7YCGxm
J/7Nd2XDlTCZIWGOsUepLQVlDJnwUEeUXq9GPnNlb/lK3Ia/I2thysPllbPJFwixipcNKgqvNRkH
jx8has/KvjM9GhBWVEOXx+40ibdX07dq1YQPxSfs9ru9Dty//BYGjwT/W9zIUELJMBfhr1vmKsJR
huHTDIlqhQ5D7Akdo248PhXdF+EAMbte91U7344Ll1t4X/g4zLFfMy8nlbCEX3TFFrsrxhKrhq+H
GpBvTVx00l4TIblw4hyz94T2EHLKHpGs/zHMtUfAnSgq2QfUNIfFuObzQm8MYpnQojqg8fw1zlq3
HyLCK9NL8MR7bYZWNQ6EuAj7DclzTHxsFULZMA9RssUsWY+mxyGq2i0+CBIhFChlfW5J4JxOymac
Ulf4vEL6WFQxB56eU7yojyyPiM8qbm3Fs7FIwvUz6ith8Bo7EvsnxBOthNdWsjRQcgnvYEX/ib0l
nyMMFIdmAjuR842mZT1VgKeG6kaOC08jyfC3SIjNH/AhGD1yoKbDjPdGslWzx75/mlBQIFtueS4W
upaToCEsF4KMgeG5/oey89ptHInW9RMRYGbxVqQkS7Is2213uiHaHZiLOT79+cr7AHtabdjYmIsZ
YGxTYlWtWuEPOW/QrdZDajQULXZQIpzIB+DbqxXnV/gYeqUf+f2hywIOEi4lt32SUTsYwbDQ8F23
XPf/s3AZ6QV/tMvje948K5PZ5Favt41KZ/lteqt7joVlMeC1XmZ7P9hJoL4uoKB8bdVOZ4n5CVUk
F461SfyX2alOxfjojeMhnc2f+XiXZfXrDT44ZHONYdyyPnLtn/HOfRyyR8E9CW8+nBpKuYclKsjJ
h6MYwUMzsKT1FDvZd3IbDoBKeuC47tVb4XtnyB6qWtJJsYKfB1T8Ne9MnbNT31pvKOfnnTM5Wzd1
7/h67BVr/UINgLSl+4WcjYTdEU+TWex4YSpJ5IGzQ3Mu+bSO5PqviEBeiE74523wkqqoxK3NP6eu
RqrN7JgAxS8ZWrllPyfoAZM/eHW9UQFMZaS8Cc0liaH84df5w9pALV3UGz4MZ9Ief86ze6f2G1kT
8TByIpAm3p47DVi4SuFVQNLUoZ136oSr8xJBw1K1rpN/Rz5JvSb68hsEIzBgFn9sqqnIGM6q+FBJ
Aq+4GO9UdHf5KfU3ErYNh8Cd5a9xdHd5ZR1AhD1mqUVX6YGtxl+E0LoGbp19VhuWwGuOfuhxx5tm
S2Y+v3bnOP7q0/CMcljDvvcvrf1Jj17mJNuqkwrpYBe3zTmmtledDV7R/99iNAsDfI82KrCr1obw
nlWN2gqygv6WwDdanfL+remn0eF71Gie8QJU4SRTJGVsnXj7uvGsi009SrDDh1ZFbFZyTPKD6kiq
X/aGZKPOBnIW6vGzFr2oJK3qgJ1X9LEREBs+s8RKNy/rP6l/TbkJsCh3n6320pBVdfOhdmOVR43m
g8sEcSRtk2Kj4l5Uraq7sEzN3mHWyB9SO4JlVl93tspHqhAaQZ/YbCzDbM7P6iasFxmmebzlkxRo
MVS0IHSEA4c8oqUkjj1oic1AUEC9MNuob0KdVbU/ElMEw2jdqD6+2lsDQYwnFmu755bFqu8XAOKg
UnHQi4MsQhCSMsfwyPboQS5pqaK3S4vKiYotkutPaZyiJtmnL47m/GTlXUWrompj13nSISyXGxV3
ybprPHdlO24c6d5Evknv9VdXaacocp+WnGLdfdYi45ZV8CLwiUAh5WwQb9vbajaDkaysa5cn6T7D
w9qYZfXZYBdxAsbqTGWnV92WCSwyM9pvzY4OeLfQ3+mPnkx+qKxcltnO5wSMg35GEDM0khe1tMhs
3lPm3kg/f5heM737nrDFbajiVSS/1oSQKv6jXoDGiVG1JLGZL0dM8rPXrls6pgeigHqTmRbvJosY
rsEp5/ixm1UMpiJR50LqXPK6OLj6EKp3/z8lReoLVRwtDmkPbION0iM3nGjL5EHlR0Kzg467zyAp
SNbkoYte+vQLgy+8pGdaoO20iZBt0OfXlfGT6Vblh8vcbGa6bdQmgZ/N96WpDRtlrDwMKuDQltPs
7WhH2zj5GWeSfmv6sBj1Jm6+xmjTRfl6ALYOwcXYjIQQjY6A4E/7Jf3TNT7T9VLBfCAh8ew7CRzK
MOV5JMnpl2nXEyZWEnPlNrk6zlbd4ASAfo3AzoB4h6qiCj2Wcq2njeD8dHTsmh5VEApkVK2yIKJt
pxfehX5ATJ0vl0OOTizs+H4je3Nf0nPdcBl67ffE8PcT/VRicwJmhHca0wyrCIjenAADKbbgYSm7
+zZQXQiwsa9NBRXKuMEwgt6QKQUdKiK12W9Hc9wbo/ny+vmcdTsscRh7nkqxVzIBb8mP6uT4dHlG
P1UJo9C7s6oFizxsZHenQqOKFSqYdlGmRhejbxqB1WvU2t2PqZ82ylZCXVjq2/oZdoKd4DVQCpea
Fs5OvO3rcsNp51yqgIDxixelP9V2VYF7mu4Vr7OJ/9A4JShnlnmsRrSO8nmvNcZR/Vt9FfaOwUkh
AKoTTdfYwTOmYHLHOzXpUfbGs42oCs9BFem3CmgU+qK/Z7VIOPCyOq42tKfkU6IaLa9tCl30KGCC
8ekFOrHJFPROcuo6SkwAKYGoey4a9Gnbx142hzrrzt5oBQ5gH8Ku+ivY+2yY6J3YOryXyOtCe3ia
qu7BY1+xcpI5njCX7ZpwHeSt8exWxSlqnJCO3i7RbANj8uHe0GwVC91YwURZ3hK1pvz3XGTqrCHh
QAr9kwNV+qCU/HuuoZId00f2xSPrxmfggKonQ436pFJYV3UaMqc65qRDhOehx48eZ9VDlHgbs3ZC
qGI0O6HbL8a0URFNxoNqGekDnRI2kPVH/VThOsc8PY6cMNUBN9LoW+S4tyh/g9KqHPWWCSaMtujt
9jdR6e/mXPyxuJws7hcqIYsJ/+LJe2mZ3KHrbgKpkfdjsql93I26RkGuZqG6DupS9OIfJUAAz5Q3
5Vi9tmnVnSAM72vOLVohYaHGRQUJ20gi7Ih5r8xvu/Qzkyp1oO08UWVYVUdYF3GZZJfcW/bqNs29
dpPgtaXSIzkYZ6MbgV+Bxs9/q6AjSvs0U9eoVY9MN5zymvyEFlLcHJPR+8On25nWi1lkAcTZLXFR
WmIHF/PYF21oEFPMggjBCTDr5NYhvqgbS2lO834Iq1L/7BbrHjfsO4LhmTlCQdQ0ZvOCRsb97MZH
b/pepff4SZ6XQdv7fLyOdpud3qrQOuvJpumso7r2OQM0MgBWUHc4QYS9MveUmsnxDRGCO7L2kV1+
qhPrsUrExRJyY2bidh09mGR14FRaoJKcwbbBs/mB4aWEgZQhdxHgjBP4LGbOnMvKxovut/ft2D/E
Q37MDM5pKcNeiD+j/M5pQO11o7Hf0oZcU2fU5HFHxgUXN7MRlZlAEyCBpz4mascuc4CRxc9fan15
qmnMSyYHtTbtueyypfteJV/ViXaJOGLV96oFZvf9UySACUbNADK13OY0LnGpsnru/bgNtWgI9Qny
fdXtVe4j0WoW+vJspM0zsPZkowwOMrJBWUWb3iqZiBffaAVsBH0WRpr3TbK8yMYFJ/BZ/b5aB5sX
K2kRWrKMN8uSBKkZ71XKVWTNXebZN6Y+7N2VTCK3hrvOI8PKi67dFAajSjrAUVLfTBaDP0FSo24m
NPwsp95lHTJ+mh/GSfowoNsaqmwjSs0bYa/MSIvnfjHczVIPyDc0X2ou7qQh2RJG8iXzx1iBDV8G
wwvzWD8AzArn0rqbSLNc9CRmMl3bTP9MmbtPCGQDhWma/xJNvtXr8oTo313D0hcd4wCEudW1NAEZ
TFIfkGF+iZgCD2xdg8mGNNDfhgJ/6K0xbDhpoaAPaVH7ysI+r5lkOj0nNpcCo4DaWY8prxduxyFa
i4N6bpIn29gFx9iah6Jud0av3SXzeiMHh9YxaMKN5X9TnDWxrJ8QTKpI+fWbbuyfa7f9lS8++bTk
KmQokKHOVSbDQcNeZyj9LQbpPxqr9cIuaaHQNN4TIguAQ/JnL2PsupTHEooSa7ZdsdUtauJPUa6P
2AYdVJIDf5krCJfG1sItpaibX3HmmBsbSu2mmYzNPLkcPGc8urAsVfACBh863OwYhfAhk0DYeOVm
9g91CRaOoQXx6t9mYvlitsO9g8KNgXKbz3hR5Tq9YzLaLELW43XrCr3fdx6/hJcO+ByyozIVd9LM
nsuou9c7sWV1nSDrfP44o7tZ+PGpnPvvwJqCufTu1rrJiUuF3DgGCXRdst2ZoKpxdLM2G+FUj5lX
PZfDeEEBI8i9H3LKMDmj6xhrHE5uiQms32bO119z0R1qkluPsGdwW64mZkadw5Wt78yVKC78102k
zobLbKsiFardciF1jH/N1vBkudERfOs+bmCH1VMTEof3jlBAof6lK7+Mw7rxZkodojBSeWCZ4kDk
GWFGyIPRJmAzjOylT6a92tOApr84Zrq1KaS6MtqnQv+WuOmnZE7vSkYceuF8M5P8ay3621KFAHLS
3HDBFLj6k9p4Wm/v1A8SlQojj0I5ongU3arMMJOfkboO1D3h0eIuDTrrhLiBdDi3qUSMetoNyecM
SgghnT71iDOio94LhdRA3uQyrfNFf9Lb9U79N6IR+1W+evGuTM059kMzwM+lNudm8Bc8XMXKMHp5
JujLSTypSO9Sq/Ntf2fa/BkoEtt7DHxWRKVEmnIUwWxpA013P2rrfmrNGM/zZe8s3SE1mUvRl3Bj
DYHQCvQaIOnqe2mP3THVCie0c2kFqxX797bWnTuK1jmpfqgyzqjrP/Hof80RnYs5gqrQKwQIhCU+
TSCczNUMbVI/DdWWRdf2EwWEL/lEmEWqQmfhQowi59iV8lOrz09Z0Z6zpNrn5EuSWA5yBVRS9ewW
zinjs89wJgbb2WV+JlCZiH/xaQ/qj7IUOomz183fXK0866a9VZHV6aftUsefxjUxuNPMy4LghsYd
4A8F4wELweNlm9vzrWRsrpvyFPX50Y49ptgabhwNE14Szf4RkBmnN4tDbwAuTNJ45LQ+glcwg15a
DZ0n94cvi89pad9ybx7Ji7YVE93Gsg9irfedMxxVqIbBuYszpgiK8xjBmaOJuwU2SUd9APi+Wv4Y
dHq1AQx7ms2oBZBOJM2NQd6M9VDsG7tnY5mDcRsbhgw1kPFMPMkLhjkuNxxztqEcqsMyR1rg2XNz
5ojUR6PQvJ9DqVknw6MsW/0ZbKDbWN8XLKvmIHfc/OtQSzfsNLMMGVEYexPRzdCzp5FR2eDuB2+a
A8vASSHPkYvTk9HesMgMoN1iOjVWL0Jbri1vA/9kbfR8ZqsqpU4l9EdKksG1mnMJqjAwa/vZj6XO
jC76ncHNXqdu+Ka3bXEunHk4iTKZHiKgMTe2LNvjDJDxFt0h2BY9nSjXhUegZdkcGoPOzLa1ZBDn
YwTuAg3FBsLw7bR6Alh3OvE/CnObYeO3HdMy3upT3DIepBQPAGJXd3nalUU4L5zGoUcd2vJS8nx0
Ww6N0L/UegEmEM3Gem869QqUeZRpsTEQG9tW1rzeFgkHOsvj4WLFmXds5ik7JsB8D23etaGco4Iz
Z4uT3UdkzstSOjd+P7o/XHbVJnGjfNukif2lnZuWmZuTRs9CLuOjDgLzQbhxTh4ltce0SjxWxHJD
s3TmWyOas4Mo5BAW6ZI8swvqLZpX2SY1Su1mITujr+9qoRvVGQhs6uXJ7KOHxGmaWzGP8Dtk4q10
zPX5cRCVE+06DRQRMCVRP7r6PNCFs5JnB/xrRVGUJswr4vKupTqtDq690pew+uyetajDMe+7TWdE
5k5vhcddusgjulfNXVpQGBu4vgaJwEuH6s4PhaHFUAwdh54guIioRBxx8oYh8MAgbPTZsYJ8qsyD
PWbZI2bKYxhR137N2FABOCgGalqT3y+VYd52qedvtWSZgnVJnRro+PS5djyUaI0iluDD/JleyTzj
3BV36H0NZm4utOv86T5v0LsszAIeQ2lmYQ8cOhyGYg1bPUke6Kd195EHuMeEY7Kr8ae9jQchnpcx
gU1Sl2l18Ne6RB/NjIzfE7RJnPqq+t6gNXYqEltutcz4mnZF82DVkbOt1+lzbvXgEb1E2xrwR7ax
sQowFvSghhG4YduPDVunZrzj5dUO75oS1YTYXr5lRjZSkpIYWE7CRNWv6O80brvLvLQN9dleN1z8
zpO1mMldIYlpBQfkvslM41g6yRziaFh8Mji9GBVKh1TMrkPpeDNgukg/WkPMcCajo5wOKRDZpWrh
oujL7eo39ZZJdn/23SE79yjVfQWjPO9QBHiRPWIpLtrNQT3UeWizgsE8zvoez5X+2OnNfNJX7oBV
r8Z9l4DKZAxvpig5V1N5The/DxoBM8eqx/g8dwiDODmHivgDLBKyXLiusXXsEsZrNSBuoAGi+CoQ
cn/uWnSs49Vh7pzYFGievoRT3Lub1qudfYvI0o67XXucLXyAUh3PqNFoEpXr+/ychi8GRsvBWI5U
YE3xo7at4YBHHwrg3riG+Ih41MPduJsKke37am3QtND1UAzL78HUprCKLfMc2cXwOOQx+8UCnTnO
nfEz4jr/zfQi3tV+Wx91RL83AguD0BjTZz3xn/OGU+yWuG5ktbv1kmI410td70Zkl6iRGs6dLZZg
jJIR7OvaUJXRO2lkjOtiJxnnONI8J9OchlEHlSl3BwfBRd7BapKh9TE7HDcaqo+2FLeGMxTbZq3F
ySqinglvb3PpjAqRbmc0WSZ/Clct9W9iRL9uXJu9PC60VJ2+soMowwq4Z4czyrVczi2RwimqPhQR
Xe24GzjpvUv/YdS07ZpSFgHB17fV6isIUyRDo2mqP65OM6YsOolRIOBuXZYChGwCVrAsXbKZimZW
vmSc6jIPl6oTJ/rC+WaVTko5tjan3pwZZgnQzy7l47ZsCAa5mAnGmRGHQznHh7jTGP8LP90VBSD4
eDL6MLbq5BEm3LrFgkcqaTrEXx2zPhTLDP67RAsKiPjgwFiRy1OEGjypCKc1nrPdlInPVez2X03P
zZ4JRsDKdAR1cicxg6nh0FQlG1P3x+6m6EwKnTkjO5FMLbiW540mgLcltNE22Pf0CPXqBq1B06ou
A4TFIHIp9Edw8sfBaZdwrb3+JvH68caDCXope0ngqNf1pnYp98Fj/cgyc3zg3IOtLlr/KSoKnQw9
1j9ZKXIM3LvzflnqMcxW7qBUrMuXlFD7bSUHAwZqx2GtAM2TP4JyaZL2Pk41/SHJbIb7XFvI3Fg1
CUZb/R6bVoaiGD+tq/B3mUG/IuodcCt562/0vkpR3wM1hjnFuC0GASG9nbVgKUr8oLLZar9UXgZC
3jbzbcsYP9BcyyS58oeDrOI03iT5BECnTmAJ2IwkMUehJ74ARo+cxoDjN3ZPGVp3p7yx3Ie67Opt
2cZeMNaF/xgbklqmYO0keeRxTNwCuNBwtLTij4YMB1gBs7rzvKwOq8azD1U8DuEckXEPk9XuoKAO
+wlE1C2MNjAjsxwe+8zVt2bJjdMXZnWrx9P8KXFM+tbuwrhSM1FoTkkzYtNPngXmysdGH8FeT07/
LRmqLNS7HihOInWm67V70AbUc2Rp2Pc9xty7Ph+6o7WuDFTXRLtJk3EBWQTbK0D2eLkAIKeRPyxV
UHljcaMPyJUWTZoyI7WKB+nD3YgREQv8CTjjXOvrBiMb54wH5Xh21jH/9D7P6R9tDFsRj/5DXLki
OlkxOm+e9N3Lmrozg772pNLi2i/ObiGeKoxJ7KQ8xpZBGO3H8IOnv0mbQeMA5hvUP/tab90osmgQ
cHcune8lpGlats9T5om2Ln6ZrZ0e/ckrP1doB2AlgEl4QbMCXXpYIXXem2etca3n9z+S+RZPCQIP
Gp7k3BYySX/zlKC+DEOVl94FKSOfqyBLdlAoBirafgJH3hV0NyMTjeTZox+JftKjJpbiLs7KZGv5
S7vrOMo0Hml416kVhSqHpOU1MxqWwt0vg5fttbLUtmZa08fp03pjlX7xue2Ef6C18gP1KvCjyFt+
ZPL7FqdNmGjjQcb2nH9sYDzaLELDJO2egwUixfQLvo4BErwTy37KOv3L+6/yLbIlig862gSObSI7
9febrHDIWvJFH+7zdhHfa6uqDlqZWszvm/xSzhit8VrFZh7l9K1cZfIBpfTNhfzfx7/u/P9Q+Jqx
WMYxG/wLzLp4U0zLCUoTICGGqXb6ZOUfKUn+Q2HlJIGTh+REza7UjP7+usYs+HJ4Ut8P/ZDfTlZC
4RK33gdCDIbaf9dMMxiCHuRvwzb+ceqEThanVjxEl0QHFUzvqOCarvNH6Q8AZu8muqA40SnsIfP5
9xf07W/4v49W//8/b1Tabr7EhTXclwwZ0ZUR343G+Eh/6K1dinuYh7YiwoqoOf79kHioTHz7eAjJ
+pNWwXDO88fc0n7CVvtAe+0NiiBMPDpvrovOBHajfz8KZ8PKN7jRLgk5YOPV3/Vl2K/p+hG5U4lj
XC0ZzxG2qbQQEIK4Yh3PlbtGwlKmhgACMJZjgGXTV/O7ANdfULnmE9d8tpnX5q4F6PX+or3xPhGp
RLnaJm/BhObqfQonylp4fvF9J/fVQta8FA9ZMz9VTA/+708y0ODU8cYixFxL2UEfoxrO1/i+WIwA
6N2pBRCSZnAiaDS+/6i3ojTKUSjJOOggIIh5FVtkv8z11Jkxysd10m+8aiVxXOmhm7XvQsjHkEbC
CdtqBQSrFpLX1q9JRfTI07YWVVqQm0YHslV0X2t9GoI+xy5CDqV1M5SePFE3dZcizZqtX630Fltm
DXLWcgia8JQ7upxgGSZobbrzke7xW5vyP9/Mv1JaIbPli5ud9n+g4r61JSw2PgISrnI7Ubfyf87x
mk/Sa/Q+gXjDfKWwb1s9utjaeLHM5oOFeiMIc4z/91FXIaOMI3dQ6lsXYCebwpvDKJJbx1fwOSAL
728K461XZ+l4jEBNt13vWhCwstPEa52O7+X+Sstmu2Y0rPvdimC7nk7AahSOjMGdAaqsBEe0APRz
IiBxyUc6A7bSL7s+8v/9KFff26Z51YhuFRcROcWDu6SF4mhqQTlmIHtgksOvWeO9aOkBxpHswA4A
hEUJEtinr6N1Tatvg8KLtm1HNzrbwHlBs8QQcv3KgFlrklyjnRTUkTkBDWdUMjqxH3hOht9oXVP1
QWc8xfkQ3zgycXaa3ZoPrT2Ll6iR0FFMH53ayF1CP5tImFPsfvymbcI6o6/dLJW3bdeq2lWdPQVN
XsEgKSDzvb9eb1wnvsVKoTxFTvKvpmGJ0Zc5Wd6lrdtmI0H5uM1HauVv5CA+Pgzw6hmfwLC/Cr1d
5vRLhT7rpZH7qaa+r5v9WksAITc6nf1lLE9rLML3v9hbSfVfT71KqrOOzhLNJOdiQmY+9CMTFIiX
Ehg8AKJGxwWh9vQsTGDKH2TUUCAYJQPH9z/FW0cPg1DHtpH4ok9xFSLrAfvjGq3w+7HCqUkbnxlu
b53S/NqPWUJnXH95/3lvZSaYMJhkzR4X9z9S4aU2VFEnjOxes2NQ56XtJJAvarHvjXY+dy1Kgi18
YK/PRZC0E1BhjHFDd0T85INP8taF6+PApzzXiATXTnxJrpd10TnOJQJSD8q4rh+ziW7AEDYMhxgx
MkvUUQIoPnjwWwEImj5WoDxbp990FVh9OZtcgfF9LP2YCWQfbRGX6Z+zzIAs/P6XfNUq+TvEoKMg
oBu+armSrv/9MEajUy6H+ZXel5a/UigNwDVw24DY3x7UF0Q1Y0v8ox99dBkg21p/aBk3Qw0Zop8A
sQYvDfvqAcgq74gfRId2z2CWKYy+ff/D/nvjqM/qKeEEz/lXeNmOsrjUhzm7F9VymSZ5MD0KJbc5
tbb/+P6j/o0qhk4Wwh40fBNV5KvLzTYqTDVz+tPwqfqNMwnlPSs/SOmcf+OKqeQ6XCp6pdt7vcN0
6Rtta7jRxapysW3AHARp0hdH4Q0wkOKoD8aJ6OrKZGACKFbzBhXymM4E4NqiUVDoUrh3spzsfTw1
IjCrb9305ALeov1ln/raHnfewNDdXax12+R5Sxuu9Zn6VdisjKJDAEJkTClMWwJxgO/SLoMdLJ1e
7ycztW80PQPnUxthOQ1tIKYuu/XG7tw6IvqZCPmzioBUpTBjb6nBfdqFTb4byjGwtc+aiKFnDiBx
dM3hwtRBpaXWmG250/ygtsAcl94Ksla3wZF7fvstiRvM0ehHugAw6yrMa5i3/9dlRXQRfXdONBky
RnV/73Ym6jQgE3e92M5sM6ajIYNH3c/3H6Li8l9HysN3gdvA8k0svfiPvx9SNLrvdoxuLqk06mMq
q+pLu4DYQJklP/f+2O6npHU3VZ37H5zmf68M9WgDYSClMUlH5Or7VZGe98Jq6wuWOZQ+ExJPArFd
Ru+KB3Wc9DVMmAfNVfVBEfTPefGwjCKRBn+Aw4N9bZhWtf6QVZ2sL63VMaOr4ypMsb79IABQT129
W4d3p/sYluIEx61//W5nehJV2zD9x9QsBpRp7EGH/i57IyDhfTRbNEMHcvW5MvdW2j3nY/XLbSeG
ODipIHm/RQwi9FKhQTtw/cAdx6+Zwx9qtHYIS2886t7Sntyyhu41apB7sujkzrG7SfP1XNQ6EuDz
o76U/TaeO4zY7O47ihqQ5kddhKas9qj0pbzwGONmBQmGxAiCyalP9TyDaYvzCCvAJjSm/I8s4FCZ
zfLdH1dj1+YQJOIox/JockuY1Rpt7RbppbpHD7uZ9QZ8W73VsftE24rPO4KjT9EiSawIpnkHRCXu
vdDKjLvJHM7tpGw5nWPhOS/gL42DvUBh6Xw7gfrAyNbS4idvzH9phf7ij/ajJdbjEpFXp87W8drn
2Eeco+9GZshLDkF+GiBj5tZuWqsLO/u7TNt60xX5U6d3bhDr2Qp5rIep0GdeCNJkDx7swBj4TtTm
IVLG5s5SAqAaH1oT3kWarXvMgqHbaj4E3OKku9qPTNjgf+VPr4luMEQ/S238wexw3UyWOOtijRgJ
VwFglEtR1Pegou7AH3wlvKabqcw/edF83+DkMi/ejUitE1Qf7EKbJ6Yqd44oHitnDXwpb9EVYfBf
nGIR0yF0jb3QiUlSwF8ST6NlHawp/eTEy0/81jETEwfOGpxK/znT1nHrGn66R6VnpQlvgrivb7Cj
uhPuvJ+YC5ej+1QXSOhIHRcLPWPAGtW3vZZ/mzykFdhgQxhlYkBIr3cZfPVIv6XLvHcmjdF8BtTa
9/OwtKvzIGHrplG7fz80veoj/Tc2cX7QTcW+w0UYVvxj7lrgbO+7CbJvdgQc3vgdZzS/Jy1o3R9W
9R37WtAvflCpK7xsQseOFR5AceJwhVf09sFvH1DU2iC0s2tHHMl9J5yBG1UpSAvY3ZG8z+YkkHXF
O9Og5/cot+9dwA/8S5ftTaqlO0fKn6IVkNcs+uE/9HUN5PKAmMkPuLwbuVofJFTX1+zrl1a9IGSp
MNq4jooccD2NPThfk7MTA/OGXr/1cOtdMjwOtA6EnP+NvvkHT/0nGL8+FuVKsjjk4szrnonNzFI2
cz6d0bCs0d5zysMyMFZmDBWdSoMOriElmkVGoSAabfJVNF21e3/Br+8iPgOIU5VM055CzPLqLkLE
US6qB3huCz976JY2OSeOlX6GXTDejmvr3IL8qI5DvMrP7z/5OllTT7Ydk22GtyV94qurSOmsA6np
57ONHAr0SmyOyjD5SEXuujy5eopz1efwiiaekb+b8JepkMfoHuTQfbKjAbV5sXf96ev7X0q9ruvj
g20FIwaTqoq1/ftqxw6CqFRg2AbwYgTXNX2si3d9k6pdA00KD13l3vZPZ1ZHvt6M1yT9lPXFvLfa
frggwfOR6K/7xkVKloDHjfJr4x/1Mf7TvYlWY0C1OZ/PZpn7jwsiNCdj6VMYYAV62G1rBcYUuweq
vxEgvDkPe1BI8d0khHUEpMAllwL6inyNLkhhOtFhqmNwpmNrtjeday0pTYraegQs/tIK0X/ypFbD
UxZGflqBFD1psp5Dqx/nn+jKRl8t2cuXImPEF0ketEGcSMMjPFsvXlQMd42R+Nuc1DVMalvbpcyq
wc8k8HK9kWnzOowvmg1AJLan4rg4wwIhj+sqLjXRbmZprBvaweQHqEFeZitpnp1+7Y58Tvtiad4Y
LlFa7pJBwqvs++5u9MV4M4KUloCPbBxmCxd1ObR3nt7fTm+dzv8uwtV2Sju5poUZTSC8l+9gmm7t
tNfwB/GKAIrc7y7J801aiA8Ebt/YYX8t/VV9maOyTjNZjOd6mn5R3z85iz5/EPzePJdY57KxaJkw
x/h7e1Wu9DyMnaazptuMe5OT7RWP2orUnHcHKvLH++/xjQCPcjY1Op0KYejXrXHEkbsZhth4hmZP
zhTRa+03FrCWdgNjABfC9x/3RhRQRodMG5W2tH59n9S13qaG1az3egPyf8IncFdHOoRL5BYP7z/q
jbVS5lCqFvURPb9uvzTgxQpbq8dz2xniU6alyMnkmfnBar0Rq30dQy9SGZr7pne1IypTM6q4RxOw
Q5T70gIo2IEaKX8hqmMe/drPfr//rQzr3ziKmjXudFzK9I6vG++i74EfuEl/ZtzVgi2xkByzwUhM
90LTEQ7ywOZEDRDZ7sdqaidKyQ1DkZOmOeH7n+SfpaTspsfC7BrrT++f+xFgJEBmfXDuS5Hop9KO
xZOZGt4Oicn1I0ehf0KuepYP8+91usep+PtMSKOl1s1L9zzWyQUrDnzamPlnNZAqs/JQ45ubJ7kg
IT6a7GMG2P9XNymHvUr282otayA3drXMdE6ylP6xeZ5bf7lfQb3u6kLLfr7/Sg3zenHVY3B9oRtr
uVTZ11HNr+Du9qlzHrVkogSK/0xrvx8Bq5t0nScTwxPXmMcwLqdD7pda2GtUqPUEZ+/9T/LP4TF1
ZmVgvtnXzAGvvdwqH4bKXETJxV/Sz2PaP7TC/GBRzaujg9Yp5TaTP1bWMGksXL1TD6Ull1aw9Wnp
a/1mBOfy4hvdkMPM0RoAHsbYfJ31zjrEzaJ0yEAOrk55Ezn2fNFqC6aJb3bzyRry7rZ1pnxfrnQo
0D2IabNBALotai0/j27aXrK4oUpJ++TG+n+cnVlvpEq3bX8REgEEzWv2ndN9+4JsV5kegqDn15/B
Pi/frn31bZ0rlWRVle0kSQhWrDXnmNQn39IjYgUYXCXus6Ix9v/93BER+efHSOVKIEGw3KC0f/9c
ehBqsq8LjfYqQvGYN8YxSaH/zR1yWGPCFgAG+RpYapWa7sqQtN4N+OF1Gr4lXXNmfnILyAyqddnt
Jlfciq6HaynuJJYrYoaVsD51gyAnV9alKpsEIWRMPYzRo32NY1AiMts3lfc+89geU33jFOSgu/01
mcOHaXppYpRTdAGtoXuOY/3teNPW7bna/Go3ZEi9wXl3tnqYZPFY+tWlMcOtreSCaWjc4S7tknKz
IMzpX8qFJYUQsxb3ckp3YKnvhY7OPSZP0IdkPR9EGa0T3nvmgseEtO1m8j61JNYJjkeMUEZ+BWOy
F1U8wSNn15/F+ykJvzsTzTqEONnaB88HdRC3WDADtESoEme2e36J0cj45c73fRjR0o6POnRgQoIP
60LsFS8WvHIMWkx3xetgOW9mmiwF+yrxBQgred8jcw4TY8EchYK8I63PeIAXy1cuSSnz3GIr8QaH
0t677iLQxK7ZbJuYMO/pRQxwyIwUtxZKbjdMXks/2rvJtOOkIhpytzUnOevRpJmYe0P1EMztqSsE
ABuERo481IZC7/gq5/pFWfkhrKx1TGHWcspMQLkj71A4ihlQ8FhiZZj07WDbmB6RnHnzh4MrYNWm
4rVtfyujPLJR2bd5uZP2L9Xbw4LhIigU1/H0WoYY5BvsMoWxKuPmSUOInV1v46f4qfhQEi5D5Hpr
Q2RbzH10JvQmgPa4CkL3nDjFMYpneGThRxdj4k+znowvrMWW3oV2fDA15i7S5x4Q9NwXnTpFRXgT
5WI9A+wri1tO/LoLm41VfQR4sebWfLaqnGFb5f2QyoPZtHyv1UIkkitHVVQe0rri/L0TM32RyHV+
xaO7M8v0kXZotHIVY99KnLDB7qZFIezTn2303sDoJpvxtvX7p5ndtj0OxyGUgBLkc5y7V9RGd4E/
PxjtErzQb31vwqHWPUvt3A51iHNCvzn0cU2zhQdCHpvr4UGmgsWV2LT4RHCWiKA9+Un9KEJvPVrM
bzQCEF520Ez+1NWkCk7bhU2hzhVFtKHLa5U2P4766ydSv8FzYB1w9+5kbhyDzMJLw5kwsXqvtOV9
dDoCP1kGLIR0Ojwe4YZh402Kr5nnXsM4Lxfj3TvLKcL/9JANl5ngG2wwYNRHufLqaedY5i8HfpC2
cItOPBoXdtnYik0eOmhFzWLnL2OhGQCGuB396NDb9e3sl0+h8C6pEV+VmBDIYtA0Y2CcE1dFJNbo
otZ4F/Bd8zsaUvwa9x5BIZDs5kn50Gk4GYSQ3Fb8oC/gaLJidzpZt3W/6mi6uTjxw1b8hVzgpG4i
Be/HO/rKu6DiRf4pESiyIax7bsL4lHjNts7dQ+ng5IhBluvxanWxXNux9bbc9aZtHDzBM7DDGtl9
yEVW7t4MabKXle3uHfqJADrGRx2mh9JwwfG5L20PMrGunzt23Ux1C2TKPjwJrcyNqa13F2VtqqZt
FYfE8CDTDpa1zaD/2zFCG2uF5Fw1uH8lQu4x69C5uu4+izt85IH8qkoBVoGxtmufOkD9I+azwiJq
oYvWswsG3vAuUY4Syc3Ro41jenUDDZ99XLtt0m2y3ARBlCpz1YfiLmzntSxxejWW/JzhCZh4eQDS
0s1zGiocJ1C/3KCpN5GsUDpP9VvsIVJc1qmiSQ+ySrd5VJ8pNGBm4MvzzSOVCmC4Qh1bpY9Ni77T
LkoK/UJdCt0fZ56gdAqTmQW2/szLmPs7M35HWfDJfOKtGasvODR3ujOfa+Xethbi46Ci/S8NiBGG
g4F9cBh4x/P0FGHkW/Vy6pePnHJ0kNk5MGdjHQBkPI3eMKBbKovq3Evp7jHRcseNbtHgYwldmDrc
vK107CczteXGrMqU1ZJLn0WnVTuiPbqNQQeucfzHqALQFxv+/JYKjYJ+Cmw/WzHyN+lMtX7xU1V1
fiapI3lyElimncQ9ZDYqQs3qKeKNTQmigAtDY8Xp02eea922HaSCiR3654zu7IWX6DeWLfVFahhK
HggETefcHKO9aM36xcnr9MYzjHkzg+g7DTRyn92sGX5V5KeKVSKz7MSeI0SFXIzstUvsdwD5IAlX
mGByOXef6JXGg+HY487uu+kch5BuQHmBVR1HKDttnD3NvUVi5hSNMXS16nnQWNezxqGtnBg/5uhZ
dKiEIQgeNd3FautOD2Ns+ucpsQOgnKZ3SPsIW3ovHcSsXa3O8ciiOaiqfkXjrB6qbVqH5j7tUXH7
ei6+6d8kePrEPuBiHBKsXmN2xkdzhUnK0KqeHilfQZxWCcGSwbCbGnUdreBuKNM1t9hJ1da5F/Bj
yAfdTJazb2VzzYLmt+ENSLJNrDJCWD/K716aACZnaRERaYr4pF3nC/0XjyHB5Gf0f8qUQQzP3KxM
wdjmR1fo+25h7SJhX9dLcqzvbsLS+aSRSIhz8GhEcEpQXGFZRoKUFD2mT6BHQP+PlsZo0OYPuar8
reElX60NGytOu3dnBMaSFOhvp2G+7RYXGBEeD0kSQ+3J9AfyCbjL1W1FksuqsgcsaAwnV10AJ71C
vtbGyX6eSQ7BVv+SBe4p51k59cN61OCg0Akei3g8MxbcaEgNxGJFd2Wv7ni3hwHLt2E1d9EcPgtv
ds+NEcA9n5ODiCoDpHT4pDsfm0Sb54h2TGMjlE+dtjTgy+1Uqp3R0R0aGtO4BBDc21Fc6sS6x1K2
ylhceCZsx8gBLksBujznx8JZYxLbtrXeFmy/CzWCeKo8utbOPm1h9ijIr5Oxb4ZqN9tTjowdqtFE
6kLOe8kw+YdEzqHjT7vq2Z4LmkbjNoq4XRHvTUPwGkS3yMfjVUJrXjTeNnegAS2/cS70mwbth1Vs
bzrWtpoKKh2594Jwt/w77YKldCmm/thHLZShd1V3a505W6IsPkkLxsrpLxXavBAqO4JSvYqpeth/
JCC+lo+38kOEPM2h96t91P8GTHeeZHJUydNSjDU8jYyu3DftuO9NuCBtdNPrDOxVskK/xq8ayjtt
4oFN8eIa/t6sqHUGX7/Onlxl1u9CxXDgITO5pNxpWqR5p3/CIdijo/7tldC47f6O41vq+sEyNlIB
BW9fDb6jCJK1FYGk5jFXCWdhwMPeue+Z2CzVSNn9NhmmZQHadADMiPUpNQO8nfRhTLOmRVedlBfc
M+fe2cYLJcGmrKutJZ0Xa+J5J6ofpxrvmOzdLUVRYszncAAK0B6t4aNzSG7HtUlTIF1J1kdGT2Sy
eTubH81HoOhgHOwC+4ZHOABTTlRbRXiunRrsqftTwrL35maDn2ilvAHXFiyCuHlJR2cnesYcLjLx
aiFCzbusaZ+wQp59v/mqJ/3eROWhwTozVE95iyQDF9oeuxU5u/450DY7octS5isj/cpMxlHYMzzg
IECONNsEntAOMIUQ/oe9mhvgiZ69DQZ5GFX3KHu5OE7DoDhKMexHOT9aUt8aAQY4G6UzJ31kxMI2
chF4bZvmXsWUFgPue0pHaVYbbB3sFoNq1c/+42g053niCdZFv3HVYkufLcIqsOUOXXbr1jgQWb4T
LF7jEFNM4Oxo22PeJcFKqgpzjLK2g1/svWHeJIZc5a57jeYWpAv0eIygS0lEG2U/ZZ8idPeewaUJ
nVmFm9i3d0YIBIdIHAODXlywyLj9j9PPQMvCrWFj6/ZH6r62vM+jd79CwM41Q7jw2RTjddn6RVRR
CZWrTa2ySrmKsIAcqNr7GTI2j6Jll9lG7a056VNpTrscF3Vet6dlF5oY/X4kswzz8G1QQZliaVXc
Eg7rMBryTWktOPfk2pb5Ie+tp0qM9zGM69Uwj7eTa/z6l+3z3zfPtAX+6tZRiWGNkL79Rw+kyQYZ
yd7Wj8CqRDlvHF/fgccJm3jlIQVVGFxKHMX//UX/aCcvL2rbpuO6pJUI2i9/vGgYExbYDr1+LI3E
2NgV2gzIadFQ7LPZeHAB6LNs2//SZPmzl7e8qmRntIhkiPFBJ8ap+I9JQmvEiF298K+3Kl0MqbJ7
nsKDw2jBPfKeW4ONmol5zD0qvL5aTf+3Ht4/DmBp0fzHAaTVbPZNnDSPupYdc3cF/j17HFr+8t/P
7x9t5n+80B+9Hrvw1Ghq3mmRnqpsYQey7URcWeTDSnU3Zupsq+rf9NB/jhH/91XpoENwsISPcOXv
b6/QVpnPoIseMxRA8MTkSlTsyeOChcS8TPWpBKfa8s8Z3bb/jze8KCsxCSxt/D/esAdGoEDqox/j
YG8H3XoCfNSq7FJUl8ptryN/lWP+Lx/n//MsS5qUjCsdLqg/3m/QJVGaV//7oikyhLDLP8reWONj
K2N764TJhyibf1GR/rONR/CmWBqXDMS4i/54p6VOYPAQUf6E+j7+mmxRHiW0liOqRxeGZA177P90
alkepG3ZvJxHuCI92eUs/MdFO5AjajcYpCnHCIBL/PYLX3v60I4zW6y40hr9TJ7vnJoKocMb+S8n
eXk/fxtkLh8nQSLMS3DWoBn6+8tbdTLCpDD6G2+KPz2wvZHZ/gYahnp4yK9tPv1botg/PlWPDGMU
6RLjAtlQ7h8n2F3kUlU9ZE/4g/cZD9y+ne5689Q13b1jjvvC+un9f5nW/vM1HT5Uptv8wYr1Z//X
iEpBeFDrP5peuDb1t1/B267owEis2yOubJqEg/Evgc1/6sd5mP79Va2/n9pMuaXZsnl7rFH7tKwH
HXKsCtrfiw0OywuvNb2b+KcnC9BRmNibB5FYT/Uw/stH/M+F448D+eNGKjyyjbMQFmM20CiNqNJP
Niway3mQ8Dja8mQEqIe79/9+YS8Pmf+4sliuBE1j17cYw7Fo/Tn5m5OoTiWacOqYkT4FVJjw1PtZ
9DtzxPD031/rn3ctiauY0RxuJO6nP8dIYIRiEg4C89GKbMAnJIWvxiB1ycbwM1hoSLH+++vhOfuj
K87bs7AGIAXH02cisvvjGWvKvnUG6dqPmsSo2RPXoIW7nQ+0d7JVQQ7SpmafyGNBvbpd/krm4SHM
6lPQALI1ZLrLSDBY/kGFHGHE5Bcb6lB57A3DXwvuijkVeYvR3ozoPOH6PxrKQ/osLoZyz0FRnQT2
bQOcWekNpzyGFlZiEx7H+D2yg9vlP8TowCE3QevJbZiOB7b+10AmP/Ts/2pfxW68U41YxyG45clP
LkNYHFtwMNHMRthbWt6gz6kdS+PL7dRTMiYp5OJxO5hlsnP1fOMoAMKV/VSgbFq1U3pvZ0DtxbtZ
fE8EIeZDfzFTdUwS01x5klme94vG3A/4kktFliUR0VfPRV3ET8cjnMIxeHAhgwQqO4QqgYjOSfQJ
mnGI5/D02rI/SLS8ie12m87mKS8+FwpaaHtbNb4L5r0usGFSYEACwjmo4jXNsqMpfkjBocEaHEQ7
E/qZoH50HiuWgCQRQOT1C+7dbaM+C9QInXAObQ/b3/d2Kmuecrs8t/CnV1FR3FZDvW05Dm9+jjLj
2fKjGwFvLsuLXUM5BY9+RlNUoiVeZ+kpsSpzA+Gc9rp5Ve3jnDVrRimbNpLR3mBrx42nY32jLVgz
jVVfzJLPi6MXHX1abaxG6nCOPgAysgtKPzxLjRPYYPPuxhCSSU5qu6cIy6MUMN9oxRPUPq/t3FmM
GzC3sl0fsEUKsF/8dfbLCVxcrLasPI2ndmTyMIkIeJ5SMYdJf5smEDIAY/n1AjQz2jVbtNPQT2es
HDfz2J4Dtv2Nb22y0f1As3+yxTew0XUxIPcQ3jbWxS4pOoDFbMEBojtWsx1q46qmnAzr1EQkgqQy
s05u0z63o35O5jGHHkrvMi1diDe+Be6O3XTNLTFIc1MGAUDWbk+fdwe0I4MyCQAJytydNT0sZ8kD
3NiVwesSR8PB5BU4JBV9OyDPV1nTv7WgTErf2UGktdZ+eJw0fQ4ozD8GfbjN0BvJYaqVd+d1dXNP
lAX1U+f5+sYr7NdhbmqiADi1dLu3QxYcqrk8WUP27NuDc9fnur40aRCg54L2Msj6a6EqAL0rsxOW
3/AkG9m/xi0kIJ3gd+6H0Hzpo6AAgR+aU/Zom7U+V7MfPhiG428GwupenV6hu0w7eBHNZG87otBQ
2qVMkZhqwNUzjbcsTwD+5Fa/rRLb3saDnu4KVIZq5eSG+UCs9rjpYxSohhvR1apRg96YE5PvPVIP
QGgpF0+8kaPXP7lL0kyR2ry6Y6beW9l7zEx0OUJTgpTz7A6EtbaJyTlQ9hwcTTnWpBFr++J7FR86
kXgm+h/pEcsSzP6zdi1mM4lqsvOUEVjrKudQ03qCBxE+2lGzmlUPx43qVJvAwgvNhEwirYEHCcSj
E/qkg/QRL9EpiqNrXZOPpbz027NUdcBl/wvp6KtjFPtSZSeLWLc6s7ZGR7cqslomOBL9+NKeH7X3
0InsvQqC60yw+DpprVd/dMsLNz0XoAlaAjfSxqss+Nr5QuUkHm5HzPlBhtcyshl1mKthyNdN9+SC
pNL9tJNgLQxJQPByg+ZUR+IhHd1PT+Rrfr5E1caXXDqIe0eQFhDUGWDxn3lX3IEkuDj6FA0PpRG8
wgF7U3N6yziHadLvrLP3/KfplLdtRkCJRchUZKwcTjp7ppLGaI1qyYledC9XBqyNhVUvk25Xj++2
PgnDuzVSIhhR1innZI5/JUPEU/fdVeNvq7ITwD2uJDHGuKvzHnA1AiZGdjFb9YiQ5YVyHfvP2DUq
Of4ijPldui1X91Oe19wcu4j9aleO332qoDBYC1dHbFp1u7xFJAbYDR4KxBi2p74RFa4p5KqxvTPq
76z27nhfnI3OPA1kQICYNcOHoCj3y2vPQu+taAw26AOT5Z2GelHfNusKYF/tPOgyOckhpASWBVDw
KYaBXdRs+8sTR0UFk0zqOfKbg8f0s2ysdNeg2UAmdyqU1Z9U5LHMn4T4npqG2Jm2XviM1FmAmPt8
AwVuZ+fzQXLN8SM+3MgV3y4zJpF8XUZhy2+iUtOnmbAoRLnvXpEf+WssyuSB7wk9M1tHBF5VtNjc
PqDLBGS0yj3+keALMCn01E505w/8UJnlsDddhL/tnl9lOfqRhlZm1B0a8VOv5Z4vVjvsBtGtxPSw
fC/57suxoEF/4T+jWh35W9cUH5ZNlwNOkhzPnOCujJ9SP94sr8ysfF3CVoeZsuab1ewsRxon5i1f
oiGyNhyLOabv9fCVUX7zxW7CfV7SQJ0o+TsT6rDFsGsUL0ZKMGUVbY1Gw1rz33xaQ1oFcOLsXW0b
W0/Wy2sQtnHhi9HrL4TsR2dOzTulRVxDa1LhHahon/kfmyhf7Ys2OSdyRiA/WmcV9i9RIT5l54CQ
lsWlqzCtJHRlQ0jWgiJKdABfxtkC+amAkA3RZ14HLYy22d5YHdqu3MhOZioTsCGLQJ7c9FUStt/0
O1Nooc3aIMXRzeb3nifxKgpYQYWkXejPj4g4whu3lhBIp2lu9mNR39ZJhEyjbzosdewQYbPlBXez
N1rbmY3XquY5vvai+NQ5sAGDfOI81JKCzcizfW9p12a6mhlnhmnlyTGmfiKbJCnrde47o8Wn1Vab
WlZTAvuGgVcyOQAyCqyb/Rhe08DUD2NiOE8u1Jp1gJpulfBv67Rr7hMfDm7q5FdHNl9FknyWzGXX
lgX6bGyzz8Ka3hGieatBEeozFCExbpH1nJcLqmscbhHmlB9JkL36kzHuMdSoVTX6YG6jwVurzKrA
b2LCcXuT2Fib5ioRnN1x8hKxLwOb6UXPqi5kGe6yZEK6WwDa4wkLFjuLx0cRS1w9hcZrFGXD/FTr
8d1PnCd8ZiDEOmGcA2omQmxGFnknrj/QmPwynPJrEMkX5Ub44QeqJcjatotpC8qKGPdAGwQAoF+H
REbOycb+i/eUG6+Zh42ldGdjk1faZPrb67eqCd6bJvffuhBEk2tGVJQuo11wNu2NT+qpSTP8WEkm
fesc7NldOFrtGTd3enJ0/IKEhYajoZ6LpLA2EMGsy9AEZE2by7DGRKvjpLP3rofIO/cllKC9ymL7
NvXVcGZHD4ZcmNgvItM+TrbRvQhTXZjYDG94LILPWnYkQbmpdI8+86VDbtjx1rOgL1mMNhorZJmw
JdxJEMR8Yy+Byq7TKIIzbEFMXIuY57LTiYbYVA2+3fFoE6wc2cXgf4H8rUdP0l2OBC2CuC7xDLR9
siv7IqNL2gmkyW2U0LDJLS++Y2UmRayywvGDuMcRCApP6X0JCWHnNON4E0W5i/XDEvqSzoQuynxm
epz18UuQpvDNjIQpYItAPPK0elW+7m/6epYbbF/1765I55EOGJAoSq2ODCj6xB5pPDkVXwbTvLxJ
7LR7rXB1umsr0Ml3nE75wejr9AxM/XMY4h9R+78qizk246v6NZwLv10lDVeARVf6V5I3FIy2W4c8
emQI/MsAXhXPkBaGcNznReN9cTywEHoJMDpb1L4WmKMagtfKKcDszGVmguGfPcYlReyzd2rNe+KP
SwbwadsBe/TI6Iw9nkOpXM8i4dmE/ZSs5IQxIDtLx2JyrFqI+xFDstprGd0FRAz1rFJh0CJfbMmD
ZPx89pfxlZh2/iJktGrQU30BUDHwtUkYgYE9RUOCQdzDPBC1xr4y+71eorFq08DH5KxRMu2HlkRN
SXFkFatJTku4GlMrDRqm6g8IRde23ZDM15GGUZ1BIp37Sq8LPe/ijGgx2Kvgybpr3Nrx7wDcroJH
bTOE6PyMpz5ZZRJcrnDhtuaSubcFtLQou5VarGFZWZxhHt3noQj4JvHhVulXaC8GH3fYEMb85UYD
KqD+OtTBoa3yhVC59/zyuVQdXRzvim8QsYYBFdmorrMff9WAo0iLSh/HACeWboOvhsCrtCw+oHTs
+f0JI1ZnBpLbKxYbQ1kj7hrnEvviDXADE2sKVwbMaAW2qcQYOc9PqpKghsNjxN8hFKzhoK17e34p
vXxro4JaEJR5btwPQ3Vwcv9YMhv1yVeOaomDmQG4rpRJ8pUHuitkDSUUYW3lAzMDj3lF33wpbfsr
0U6btoag5zBgW94n1fw+abJvAn4umNyOpIDna3uckr1nN/2Fj4OBpfShsg/B1bXjEGBqe1wOLoBz
2sUjIldiFcKD16nprfL7HzcgltnInOqz4Jm58rQ5gcWzdwoY/QqtO/kKAxcBWH8LKKb5F96Pwiaq
sLPh/2oYZWVmfltEgD9dew11s2eu5dnw16yY6WwJNtsepPNoTMmrdPuHGUnIKrLbCi8WU/gv3vSw
JTlzX83FUy+gv+fjZXHnEK1wLAAsxjhr1mZjPEcFu8W+7gEThT3yKC+Q88rOYMilv6c2eDXMsOlB
falebo0eAG9rznsUFIjZHQsTbcEUSPfXeuD2SYnFyv1RfKdTGeOhzmBnNL+WSb3N0w+q28GEIKyN
8RTm0dXoQNuC3HF869mch32FIMme9b3peU9JgNoirp/6Zkmf4FnbeD9kLd9I9ERL3LMK1LSa9V/i
sFvbne8cWVPQRYcMGjFijEsWVxSKoPRypn5KXUuzeE5s/WuWLeMlNSPzmy5ZOBzjuTg6lXfSWHCD
GHrYbDKKZbC1rVuf6W4PGToA4l5twtgnoTr5QMI7biZuNcLVhbmmEQz3rmZxGye1V779aUdtvEkY
YNzOcxHu8lrHRysF5lTOTP3qtN5BQgF+DzwUPzaSnxCY73oekKYIIii6qPjpSGbahzOut8kqrS3O
6wwIAwTttozarR37xjEtsl2WZoscbDig0rh1Cme6acIgZWkwd3Ytw00+JFDyLPbueFO3BUeULepM
meB0mzJn1+jujVnpEwy+jtHV2JwiRZSYKp2d0haxlsNDWEBidoc2Pw0GsQKjek1yR8Ad7aznuIbl
n86h2A4VE1+LJCHQ+vqCnJSugy7VwTVztUMVjtSJIBKi2NnYKtZaDP6OJKox3tHL3HkwiluLx86M
9JA8EebV+arTCFG6mk1Y3dboGOAXFUh0UttgjKgmscWOyvZQHGLXuqf5SwjsmF2iRRgRifpIyMUG
JTFYYGbDdZdumJRd7djd8/TCKllPLdmGXrUzPUx5rkk46zi39VbL/q4R/Sktl+0yspVllLgOkUz1
U/2daPM9wJMUt8vT03cuiTc+dlV+1EnYrIq4uXhF4qxYQNY+U40Srk6euCdHudcknn65efXmQcLO
7OE8k9esmvit0h29H4t8wOWeGSCDr+dOPjqt3I1N/mKE6uy3lk/ys/9tMdCgccDZa8r0GvT2tm/D
26osXts0eh5i9dOlRfgclrUgGpgFcOpYpFkFgazWBux6EuNI5mOrZ68EpDuPUPcB8FVNJCbW7Y+J
IXUmHJKwfVpx7XCqM02xktr7QAA6pD9845DHQNF5CdykXoMcLQa8bj11ZZahLeiuiQ6/dBNfMHa8
TZpR7uIj7COYYhy/50WE0KWkBcD9bJszJcBNHS/9c/DKSgAgspJ7Y66wlKun5Zz7CUksHjmKKO+k
R7u9ly9VHyCiBUEYlkcgYduCm3mKDZ6eaI+S9HEu6j3a7K+5hPRHV3DD6JtfAh7ShB7uyN8Dr778
QIRZFZnbY53YL7MbHmavpzs57oqOXMkJRC+/uOPILeyLxcSZp5TDfX87RsOHNYzsXttLZr6MrnvQ
8WumBFoMrKxs8k0iLgeG6iigUe3FyaWubiLsF2NES5FcXxy31o3o23MsQLk4MRqwyfZOXeA8dXb5
ME7GkTb1VSG5TTwTIpQ++6Z4SvL52kQUH8slWC8VEM9XxMLX0XXgy8tjPlEkhRCL5ma3fLYFORo+
q5Y/oVqQc4rstChfhe62FmtoiJS0IBIiiavbqLLvQBkeOsMEZdmiqjTv29HbTjbtvuWTWD4Vju8Q
TP45jZKvLhkfy6Yh/tqz9j3XO/m8b6Pz1bQAc8Y5rbbDDONyGpKDO6ElsowPpzNOc6VLpvqoAax6
PUXifjYGHJsFiEOSV2gstDRGCBzwOm9f+BmpShbiAfYu5UxZPYI7ZxLgQfdFCdjV+U6P2V3CZ9aV
1mNq1d/Q5lCvGfrT1FSXwsi2bqmudqTydTf6d4ipUC9WN3X0v9cWuG9iLsWwNQAUhyrcht58RLGW
bVyQC7JEhBVE+hDZiPUdaj3mw6gvcrQUfkHCgqjYlIqJ5HdAOTE/1S3hM5T7aKOYR+H8BVNt93xP
Z528Xtx0iXlvGLRwexn6aF3UWRfed9KWBrZGuLDBvR5xkATjtHdlemmL4WD12XZqM4LgShi15pri
/alCl5yGSC0y/6sDV6MGwnmtiGtpKlFkIigK2eGG68IuN7GAQs1tVSb1vrayewLIKTZpRo8/ZEve
RwHQG23RjhPftkH0DmmTLnm7YXqP24sQSZKX/XrvsmoPmDpgo19CzpXn56wp7biF77yWNfnTxvTc
CnmVs3jXjMcaozpPC7F2OZbZxNJA3KxNEzD0x3dl3EsuzwSoFlAIL14zSxi65JwXPEF7ILd7ZqXF
ccE9buisylMtGBXDrW622kIZjkT5nSv0DVnXvOYW1E69mbmICAq8B7q8ztqANlTY8D5c8ykg1oF+
tHpyuPCLCYo5j8eBTsuimglJpgjR3tdkaNUGjUoyh5UeDpr6uSinZDX17sbAQunM4Y807HUNumNo
P+qlvg5BNc/uNi34OBJ9ZUe2mqziItLsnPj+KY+aq4B73BnFrciDS9yPe1pmX0kg6Kezs8zNz4xB
zAoi7mUex0uTY6OG+KG4AwdFznrs7JuOawmIKaJHshs9+sw7N/sVB+jozcrlaZCdJIZIpFhZyYVB
KkDnQS0vymOGHntpQ1m1916ky15C5l9zTMqY7A+RLihAjG04Frcz7bpVnQN3qBguZb+NqH8Mu+zD
5hgDtzqGCctL5B+LPDshGHgM3OEcCu4aOY3NhsfmuhpBRjncccsRg5HdyDTYOIm8qxJCifpmZ5CZ
UaBKK+3uCjP53LJPdxFcapR8g4wPNJDWTUlicuzTkAiSwd95Dt57byTAA/41SPm+pMBMqY7FGG0T
K1hW3IPdUghF0S2NfkILOnhdVT+uJ1MyLzJfBM+byiFroWTA0SFnbEy5o/PzslyI+IlZeUIGZcNN
FqZHNYQ3HQkvIk1+EPQ95eF07EZn09FZX7m62jTKfZB1vQ9csatUfSjM4qIimKNkXZQ0N51M7Dtr
Pgpn3gS5dyIbEEVx8T+cncdu3Ejbto+IAEMxbTsHSa1WljeEbY2YQzGTR/9f5XdjtQwJ378YGOPR
qMhihSfcwbqOU3pNM3YDkz/fp8VTSTsmailG6kBWdbt6EgRdILQ0cNv5oQRA3sv8LvTR9I3s1yoA
SZhKXGGzmHjDAVJL17dJr8s685hs7c1ykpXXmztvsK6t+Tw17X2SOge/9TcQjt67dH6xp+DI8W1C
TtE3qHQfCTKvRsoEapkVqfazHIzf6kViW8BGGn7nhGFzU1/hY7/Qo+fYG2kqcw64tOqSZj8mxW7U
5IEcZ5UY1ZnYg9pHWa0jSZkgMaINldpdjlUSgQEgsw6EWP862/WWOxLDFSr2EYeZLbXN3LdPkDVg
LsB+CTm+nar8YTTMpUy7fVoX71U9vteSupD26sZ0+jNp3Yx9tYkcXIjr8BZi2hKA6iayuGjC9EHv
yBhE1Zy8Rrsfh2LHZbPTpwIYm4slZ60Pa+G0P5QR9dQaUHR0Dk3yzv96YOLKoqPyVErrAgDyeJZx
sB6xz9XojtL2D9pjy1GlzpCArm5XDVTotGQtk3ALHwbIHaIiuZ8/NdXAZQ9pKBj4gEzefScT/GfQ
EG9kSaV6oNAa39KTBRjqiydEd7iSzUNnt+w0+2HgUjX0+HeNbNYC9Q3UtNvgeVa6Ck4Vepw0xh84
Xd17h1YlLy2W0uq0d8b0Z1gb+2FGrdkLKSa1IsUfQgXdSXkvQysmFDSefXYwtweCtLpEgV2aS6ur
DmUWwjSZ9afWEcvZjc9hn1Iq9dCd9zsMCXn3fBJnFIvgBJHZIL8hrvQoxT/PXatzSp2m7oC5l0w9
sD3c56JN0JWNsJKrx3o5WngfDjMulGVSpjvU8EP8f+ikmY3YI/hqLbKa8rTWU95N+MJ2BhXDjTty
zbbVNkw8wQ2QuPWobGPpivZLYEsHYFyPkV7ifq4iipQoyUTybdWmfryKWylXdtO8qFMvjECvN/gZ
9T1hcBVhDyhYLwMsRgE7f6FRwyDUgF+TB1AEgN1TPrZbYkMHLdywqO2lQKgXmHZXEjtlV26dHvMS
GRW/f8XXEcvPEupRJ62dgoZUkpKsVsFCjf6z8ZkA7O4Za7POiOAggnNV/WiKgnA2k8fG5KyfrNHa
lzHXvV1ZZw1DHR0fAjRI631UBCctHOllmfHRdTgkDRlTtsHewvP4p3WeTKuoDtIeViMial6mYJE+
6X2ytKvi2I/YcOa1VXN1AwfQNC1btXnxOqCCWFfy7OcwSQaMBxa6NzhE39k69ue71C5pe+XveWnf
px5KieCKUQBvfscmnVhS+L2IUoRSveuo0jjui6d0Cm5QurqhFHt0BjANYi64Y0krZ2g2Vl7eqgsB
o5dhbciCSTfFnJMz5Ub3gB+LfJCuBXIapPRUHUyunCa3D8hdrcwhW/ma2Jv9+DzCu93ERHwgrYYI
6pXTBA+iLF6tarrjbkad0CDKhM1BMJDN/rWW6Kgq28PIF4of/Hq0IYLFt0Ep9yJuDiimAdqZsq2X
0sXrsU2IUvRuEBIY2YqJQJkOw1gEBXdCdFsKdPCFaM8W4rVNhjUIk11CSt2amKyUQNeB7wdHSFXX
vdn9TnUkrCv9xUjyF7in10FFaQ7mZ78y3BHDyCg2F1i+PwiY8Nsx1W0yQafETgjg45ICOMaH1JF/
WXpr33U9LA6hKCP62L5mTgHlYR5WNAR+SidmnXc7GUaY4sxVd4jS+VDkkh5H3ZUb8P1PmhlwXKoi
PN3ls+78WS0gETiWagwG9BvoiIg9FPk6C2C6dBmQpiwI2HlGmuw0q8dvJIvQYJduQZUAsHJHa6p0
Su+5UvLU+pzFJ88RgLkrL+GVLMBgFMeDvUpEr+ktZzdVbxSHSHQgqk1q85RTLZoLV6KouDyCkWPV
bG7HAJKjZdA3CkAuN+t+bnI8OUG4lyCw5nhbZ+24mmkKvfihjaCGmeZnMi5nA1NQbMfOo8PljLP3
XxvPvbNw3DJ5LOKIuNmw2KEKSbeKbSdBAdOoXpn5EndyZzpQ2aQfVsNpQniXdPtoghlaW36a3Ukq
iNCbQnk/u3QlIt/Xd63X1K+dHje4wVHWCeo6eHQsrd4moUZWEeTjbtR9BDOjQd9maTaeUfG0flDY
oVTp9+x4JGVWcdQ1qMwGv/oQuEqtAX9KpnbfjxpK/XldQkz1KJ/4Iz5hM2aLDwmLoaClRW2ak8pF
d2o2MxrEUpAYmvF8IkYajo0b50evt269Khcr3XTnu9JsqqvCSN4sm1koojg7u/6srxtBEX0i8KXO
2T/Vg0YBOnNWVGDeUV9POeTxSgQ05u5nNDVx69KTh6AKNTaQr9JY1Mk47jqrxewuHjahITI4Deb0
Viats7OqTBl7CDv21jF78IxxyHRIdJzQ7pGTaNsbCrRWsCngHi0HzSCsTqhHdVywKwdcN/dx+U4/
Ir8u8Ui592jdQj/EkAbcbHPXzJH7nmV1C3XVbX4NcxcJOIRztRHujOFHzo0MrqEZOshlOmhIc+n4
ZputYUzlx2kET997UXx09Bovj2Ac32y0aw3seyMtWqV+aO2lM/r9RvjTc2dZCT1rb26Ps4khUor4
6na26hS1ERZpSDCGDFnfuy+TVTiY6Zjd9WgNVOkUgcbDMJG+hBsWjyPGXHtbDBKHyaDTzi32KQuM
XBAscVun39sFsksL1jV+FC4gMBoV7WOOeuta0Oe5s0N6l4lvBAgQK/NAL23uMw5XZ5nU83iIQVGd
cwxzsbmqbLD4thsvE9nb90Xemr9mryrg7oTdquHN7q0ASwjKgllQZ0c52NOx7/pXPNvxLiWO7pYa
amtEpFMp0/uYGm7FpgXB4yqeIEVJrKwN0eKWNWrmr3I2ml9pAlh2gSE3gAVXLx5Tu//PcCOxoV1k
E4+kzqprfUgPUdyCjK3RjXmZx/r3LCoaJqh0bqCcObD+KNPr2kAzNZ8x1ETJKi8JSXqDiCLHfHs7
YASwSzF0P2FQDPiuD8dHw6TxgXpvOh4lVJh5kem5s2sxEyuXTKV7W+p0gPuOY7Rq23hFcTPCNpIa
9cZAGfScpKnQVnEwW6hvu9YYx7csNG3XTAJVOlFXd0E0i+k4UJTwV1WO9886tYLyXRsK7DRdhwIG
QYZBPBh2cNcK/GabuLdeQsAvOBCWPAcSUfRE0AVdIzmmCZTa02RvU6JYJ1Y5/taRHFzAjH+yezCf
63aM64bmkUZ64YUesIvRRwzP7nqUqCMwL3nbQI0z63nfSS3flBKOZ6Tj1oOQJp4jY4ttY5Xmvwqo
SM7W1GNr7Rr1SPGxSdelG1R7mt+EZsrXxpeBe24acKRTM1i/EHvz8bHVktBZpEZLn5sLohHbyck9
TEYhHi+GsghgKU094NDyQUOF8im0zO45x6r16HS5PAtJApsLJ3/S6PwCSIiC6F43g+ZBCqdfTwYl
xCEwAWEkXJd3ZNNg/UWBKlvopa/sTtL5HFER35ZKSYeEY2h9bUGb8WcBv5VD0AARm4q7JsRabfRw
UtEaH4PnyvrVwHY/N8UodYohXUOQoRHMIrmY/x5xrKV3glHDdqySbFtS3F3KZLqKHejuWdU6dIxg
nWeYqUDXSfA04wIGbvCa+v47Eh80QFNYfdjGlNdpOosrGCK/da/Fo8NJsHkUyZkq/3+5iEOcIbpo
WY+kdxpHMTzpOdhxuAcn8A4K7oGZtVbp6VHXZv8IIwnITDSiEAiwgX4nFU7XhH8fe3W+iusIEFbQ
+D8E/cG7qFUKdWBbV1wFAY41yB4VnlEvXK3Qj3TlKatzUIFkJMIuxdyDFvLo6LYTkLqBtueg0a8M
4zZZF4NtgyXQYN+VWuHtE5WBWpBdAHUaGI0JQI7I+E7rcRYNxuy8aVLJ9y4LHkdWkVdFG6M178cY
qJujrTUTjBZILztJrx1KMLUwaI42R2SdnnBonnC9z880dCs6FfWOFeoeE5SPF4YeoT6drqgYPVMJ
W0nkC4mF4l9jl5yMAMCsPe6nfr4HV6X6Gd6Nq4+SqEanM+skV2lObQq5xSvkRO5cuFd22z3R+X9I
MN6h6koCXjhHvU1eHBJoWjDYORXFLabqa/UXMHdvSt38HQ3WVVR4a7u3j+4AkC9XNDuKelE2H9sk
u7Fq62nw2EKyfenacceupEcu9n1Py1MUJSGufHBrp6OSZrYHq5ibP6L0gPKrP4/QdYAB8Es6tFq1
qWl0yyHDwA9h4iYGlDo5aDdEPU1HUKFG9j/4uWys05hrV7nzSFzxqy25gX3Xfte6hpA3zpN1ylYf
DJATwr4PC4Q2JpmYRBJxsQY9RHuObpnC4oRteedM9m8Qn4sREqk1+ahpxDubYCIH6kS19pZF8yMJ
KEKa5qAwN8tEoyjXTih86U8z8kWtNp8hTD+iX3uO0dPuyHGMuP/Zifqti7XnsBnnbeZjKj3ny6GW
BwIcXIE7/Y1DZheP+V1eaTuZzGAMXfD7EPoVqj2y440Gz2ygFReP41ENo3cIFqjjr6JbNCKltlYP
lM5UhbvwhSjnvzkqz9yqYteN7g/1U96srzoLh+5eK4B2WdEZTQTastQr0qJfI4iy7AvtjGzG2m8o
veb+TWoXm2SmMCWDjcj6B02M4K9xIM4rmiCdPHB9YKUdRo+tbK9Gv77BIYhMswme8S47FNAWPY1M
weP0oLxfhrg8NfUzBm7X6CdtcYY69p7/Y+zI/Dz3V0PdcSFqQhEP3cawKg+mNx2qYnxS1bx4ICWr
yK/k1OATVusbDoRl05RrrSTDo+Mg7AAR0sE640ByNOr22bdhPUYEjKkA5GxhEmhk835O21NdTy1O
kpG5devxdla1D9PST0bSrs1RvtZ+/gyAUJQRqXBVPeHOWNFoSF+aWN+lTnljdyHb2ziFVnGQ6plQ
/ESW49gC8pW+s/FTmvwKyt3g7qDK9KWz6TsEZ3IcM90yeNZ14x4EwItvdNpyDC1KbLDLFlXgZBvq
Bv51K8Br9FipDSk25H3hPYcwNBGJa5/cCXkHH7XqVSi0E6I7cjFr86/IwknWHOvdAImwbft9hgee
BSFktr3T0PQc0VnS74Hy/oi6Aa2GyLxKTAesp5NhXs1Ot2v3PawIqNs8eDGtCTtIp0QK1F3JoCQ/
1StzgSrrGxb0YmdEw45m766Mg6cQXB0+NRPtTQ7ya9FH+XYUVbZLRVtAq3ROZevclLZ/BfDPHzA9
lLXZKUSiF2nHQsacPNVWp5fhBM9Zbq1mSu4hB5Rhext+cm2DK/SBihZFvcINFtgQGgVqc7gNJn5o
riD+zGnpwT8G4yhgsg4cuspFtOzURW7SBoj33OdrQOLbMUEyI72HYMl2mTeTDmw2sg5qeWs0c2OM
mMdCkhwrXli7ntJm1dR0rl17nRivKOqtktJYe5C9U2EdZ45niK5K4ULZqSb5ALd5JlNExwF0pgc+
FXnkJXqD95Rj/SziwrorwaAAfQep+ERlceKLaZ69VDNhyvC6aXC/1q0Hn6YH+NR039rR0dD8q6KH
oAuccrBPYxo+11B5bT9bEVDiy+JvUZW5G/ER4lEzEjYK9eOznQQbDd/P0T6VpnVyB/tXx8uItqSt
YiJaFTwPHmB1PSawxy26pe4eUqSHGrOw6dO2Q7MvfFwi4PK6aHUzaerV8kZyQz2FBBjKTBgOkAIT
I0C40vtqa7dPo/dSx5D/jW7X5t5G8XyDCS/7tPwVZMFAkiU3E+UtCxyy+oW8VQp23+tqOnQApKao
uNVN62BgALoqvegQefmebG3tI7fVudo9/NsVda4jsrdKQXw/RsW9bSZYE5+4S3DjxvQtWjXilWdr
y2v18KLXkDCq1wiTL9TcTfG876uTqQz6ovIoewP1ZHDgCpBVa6/KEhiTk40U/g+rMR/bvPo5NfYN
yE0SW74cC4NpZSS1whRcmqvEmqVBoFBpGw9g+i6LWR5wLcqFpQcwPaK7mT63Yh1T/s+Qyxle9TJ4
d3V909DNzKgeLtWUZDnq+/2IS6qXm3Dux3upza8YsJytKd8OpPIgGSgD190pAc6ChwNUXAS3lk2v
XU8DYAPnUeucVZlM6Nd6V7VWrTFcG3Zzp+8ibqjMTLYuSAEEE4K9MTt32NbwhTDtUpjsP7hitgkW
vzuNFrGHS7L0Abda+AJIjNkVw8pPm9eJ1Skh83Rxum57/zpoiDyYcRThyrU1FRtVE+j/2M/PWAvU
5U/dx32crvc+Z/OMo7fRqSBxJZ/Jde862zFoi8fU1CrraKrSFXuoj/vd2PvnRPdgeM0rMOKQwtG8
4f+0I+px0cqgDyWLp5z0xLDmAxr6h4KGDHYMa81JN4HEW1GcAx/yvF3JqwxnJTXZaxdG9djr6GUF
Xrz3JFez2sUh9JUhijZJp21I7rYsILzVuK1H96j4UE0dXWEesSIYPJKZ3PREL11jwgHwNq1l7TKs
egd+D2aqSzW2ei71d2No/Chh71PMpsFsgdjEGrdI9gHza0XpspxmqpHJir+2ley8yk9cfaWm3WQy
/Tik7QLHf6zuQt29dQo5r3X4Gwv1DVKRnjLOOwAQ14mZ7DsWVMwLaHp2F3o0plJO8oTfxLTmgLzn
yti0A6om1vyiHKFdArqBTzVHb1Uy/zGHVjPta9nBEHdUpZtFOg8nUGWQo2jggu7luJuo1sd3jiWx
bQs2Dk9qmAKv5mgNZg65pPQ/rA63BSCENLWfXCaY7I0GNCF8hOyJH+8VBUFFXmps9XtdulU6nn+I
ezQ0EuulAGlFuHaVw0rIc3BwJnUACh6Eu2n+ZmFIn8Uj4O55RyiPMBMIrugdrRslVxFkxSHFnkgd
eqaHo/G40YboZzpEe2gqACNepOut1Q8r0n3LT4V4vYLvJwINTxlHklOESoYsRq584POS0K8DdpZB
UtZG7VpP41vfQOg5AMQHsQsyEBgMwdkbL2yw3GGGn4xL/e1GZoD6Tc723M3TRVXngM/5JGKIUKmJ
jqSKBzdtc6TLOLYx99MCIn6I9Yh1Vw9VjN5DVWrHejafUUBauxzsejvtACVSKsSnoIh7pg8mNS/D
Ns+uAGlgBYDnxGKWQHPmboD6gdRLN0ePqZXd9jE4XY1azWAbtxqvMEzpOzo72yQJD1kbTmRL6bRP
EI8oKVysE6olyym3rsrRvqcRtAvhIZpTUtx0dvkoUR1a1OPwiip7UHEOemcJAC1HAN2p6rPsA0CV
dBFDptjl7dA1QvKiF/uk02naV2JrZcqfvQvP1gy7rI7XFtywpO63RIxIENFQ64v8JXClWETacJf2
xdkewhub2acyliIQVjTPvotjbEXY5ZvDOoC2s9TtmIYasdyuL5un2Z9fcqggHbbeRAXmdT+UrxLd
l4rEsDLn5zjEUlN6NG+cppxe7aS5r1yQirBDqTq29bF3K7R7tW07mo/KqMwKsM5jCePZ8RZ5Iboi
MXQ2GiWn3B6OJlEK6Kg3P0x3jpAvIhY3xPm3dUtSLSMoHWn4GM7pKtGsk1+0e3zCtgSca4E8GEr4
O6dIaTCNkKe9QN6o2CUMwavWdIFBYJNGuU2zoVJXn2r4GvTe3/opewqK7Lo14xNCpxvDCR8yrdsP
MdCbPEDHTdPMa6XupeRtRMUNMXBqe123qTpDbrCsoFwo2ALIrBtXOpuJls5eFRE1fl0+dbfJ1E37
th0KuHRZtWqdYatE94aU0zpBhw1JJZvONnWeRao1cpFkWCkPAxAchK5e7IKrXFCGbGE/DsCQegfk
dRE+oLt3bxYDYN0UycPOaIst+ZBczrmB6pXwruKKyk8h9fsM7p83oL7uOliC5lmncCXBsvTTfWS7
z7Arj2Gbo780nauRZNNWuXVH959ir+EBtQFrM7T1yZ3HKzwml67WAnD1QROYrcM5F2C5VMbtdYai
tfJn9pf01dZxXVxXur5rsFLmmLkm/9lkutaCjepuLYHiIB3rqy43byutv61QVtFnn2qmtcsTe2W6
PiIZPYYHRrkRkb7XRqW7RkEr89Z007caoruEEb3pIj6kCtFJfm6BUxtOcT25XDs+p6daarGb7QqU
jThNO6SyeOi0WldG9O7O+kI6j35TPqeNQfTVH/I2fRJp/VgiFEU7aTOm6XUUj8cK2S9lKGpwGxV8
cpCw4Lkqf0WC80QT92rq4E/UhIGGMPcDX6jw6cep+qdLal4i9pf7zbZzKjDMOecUywCk/UL3i/sh
cd6Qll5p+hAvKdTvIzDjTpVui8Te+Y6Gd7GJxJmArmKGYIob8ypOgIV/TWr+xJIn3jep1FmuTu3L
NS9o4kY4OLKP/Ok+iaARblr5O8QLj9Vwr94qCkAB1tX/x5iO7qKc+j/xA/VMf6kfSLosETyX4X4E
uDblLPoQCnzy2sXOMY84GyD/zN037O1LYVqlpKFbnlKVQOcYlNQFd3sceoW9njul3+Ebd9J+4X0p
aQPdEu9jHW34V1xmq1UXUEt++nqaP3PV1eB05QRqDzaaCx9f2UMOLQtzq7sf7fBewDRJ0tNQ2A9d
Mq2/Hknwmz4y8JFy1jEcEDYGioZ/MRKmJF5k+213TwjS3pIhzMembb6ROfj8OlDuhfAt9MsNjF8u
5tLxZzxtzd5+kNQRw3Z8QrAJhj6xdvDNxH1+nY8jqSf5a62UDlYr0hnsh6gv5S6R+Y2WGPk3Vkz/
eB00cxyT68IzTORUPw4SUVi087CCbNAMcj8Z2k/PRv3UcToqib1lQgf9+iP9YzGy3yx8giiZCHxG
LrYA9YpZp2M8PUCR4Xa60wv7mOvxRtpeAohCX8ZMZjotK0dZOAfpM3zgb3ah+kYfF4qLy4Bpsg8t
emiXBhWh5eWDPUYUpvQNaiflIk1PcuYK+vpVP8+t5yN3iN8Ik2szzR/n1huhUzlSVg9YYMA8p1UB
ITSwpmHZiO6bV/osgeTxSsLyHZwbSVsuZjWYDI4VcqcHqHcevNqgkztYU2QLP6wkIytLv9lsn09P
NaDroQRPN9B2L3RNJG0/1DCi+oHOtudVQJ5+AJBcDICMvPBGQGcty93X8/l5QzCkz/7m9BSuf6l2
jz1MF8BSrx/M6C1MymdAqOE3n+zzEDgPCmRlqB24aFtf7G455g6NccQfKjd7C5Qioznd/V/fAhsn
RI2AH3guklUX21pYc9HUopIPxghmkgQr3Lag3b4e5PMK/ziIWi5/nR3t1AtdOrl8qMbianYSselF
Bg3FdO+/HuhfE6achhGTx/ELBMfHgdCQJyBOGWhIogw6XJyBJxjevh7k01pDMx9xFZRyUD2Bun+x
kZyurMBvxNmjPdwjw0RQSouOgniNDlXkPVMD4s8wffh61E9z6EPwsQ1OKR9dE7y9Pr6abBswV15R
P/qy2WqzfqiT+Zm61dejfDok8NgmTrYFx69liUtnFceYM6PvBgNUnXaviQMF5k3pOIvZ/kax3fj0
qS5GulgTFWzv0ewn40E6Fe2MvTmCa5wFwS4Yg25XtNohBs1ilAAxccEO7zB5XQxN/P71C6thPhy+
vs2r4i2oWwZBl3vhXFMIF3tqUSGF6j1jv3Lf10vk3zcmyF3QdhRevx7uH/P7YTjz41dMLCec+wqx
yxImVwSzdo19mLU254wys+4l3xwgn5cqbwdqzkNOi13xRyTpr40XjE4IqCmqHisM1+KpuQmB5/et
tUYioJof+4DLBoW+r9/x853KnJJpKONMxyGZu9ggRYOMqNvWxaNQUiLucxy8h3JkQrNH5CUWGh4z
WjWifPPeu88hzZCvx3c/bxXbY4/iBQ4JU1lNfZzkEnnzyajd4lFmDXxCqOKQSinUtZS+rbWhaCeG
Fi2DLL6r9IAc463V4nIp3B4dCeFRZAeaXoXVQC6D3i7qoBvTh/AeNbQU0LU1nPFNg4uB2nq+aAZn
3sf5gDxBK6ADhtSFCvDoTpXRquvdt1R/04anGhS6YnmN+nQ1mMPWRLYByAF1mwhp2d55MegFukBW
lkYYUkcuYd4WR8hxKt8hMm/N8L0xp3v25m/4EKlwdorDoIRaFIRU9R+SjGoUBQgtaw5YlL/2AZS7
DKpPiONeQK+MMjXs9DYwXlPZgZhvrGwLROwHjBDqUdVvWQXnCY5/kQbf7PYLnTPlGk27GR6g7uNF
YV2uCATNCkT1Aue+C6YtBFX0MigpLHIWfCrEN+vv4mTxLGI5B+sL3xX4w5iXclR2nuezmZON1kb4
JvXkLsu+87W/WGGXQ/gXp0avuQ52gaDXYNvQLqRGPPfJPrLqb46Lf4/jWhzF4O9Y0R9XMjz/ITOm
PD87sX7T6ajFTyeUwJ+/3jAXh5J6G4FMGL427FuDuPvjKGEmRCvruDr3AsKmDW7sV6aZoAm/m7aL
4+jPQHTBiAkh2ePddbEx4bZPbWSXxZkulRJ+QRttISf6yzhlo6O9NEZUHKvvfIIujvj/jUr0pxtk
nDihXdycRuRgseImxdk0X01U4Ex3D4T1NJb0ThpQylVqr7+ZUHWM/3Wr/BmSSBTTWgw9HOdyCU4a
EHIT4bsz8Z1BuKvDEeqNEvlUNylx6mulfW3GqfYGsKp9AUAmfwARbB9mzUng3CtxPm8AijJk1GVd
L/BO/ghiNMOeCyQZFSIcZ/ttOSTDoki6+ZQ1Lu1kXyKEQPnUhKVgOkoANtgCEEjZaLItEOGKUbLQ
oSvcyEaf600U91qwaALMLmiBK4Jq9QJ2uwQTFkEJmTNp7DSpsNGwB/DLpOSN2DkAKtC1ro49SgR3
boNKOisnSqxzUI2ut5xo3CBD1tk72UW0BtHTOTpiqO4sTSS3iJGZoPsiSlJo9G4SekorapKg77zJ
OWtG2L+HYI9WBKLaN+fCP1af7SNlSTiNBCIn0sdlXrqymyrpp2eww4AiBB0tN5yAsXmbmdrp5Np7
VbUD6/NNkv6PXeyowg6Bm0twql/ch6ZWor3lASCn6IdZhBEEgBv4NsVgNN+svEu1QbXyPox1EWDQ
xPVCs5EZX6S4Ael2BLd2kB7YjUY3fmlG8GT42R4FaUQmyuPXy95QL3Kx7C3HdrH7sQkdbXERfptO
myRdUXPyRgaJV2yjPjVXWA8tLJ8SZq335bJzKeF1Qz+uSUjLa2sc2k1UB2hAfvMwl7OuqiIE50Ld
BXSVLtNqm3wDwKEp0JQqrluPsjTYJ5C7B9S/7JAybIhTqN6s6B0cGuyUF93IqnCMaEUHZ6e36Tdh
ibi8l3ggV+ckJyEmtsaC6uP6G5y40JiB+jrPh6sihbkx9++N3ayLMtllXr8WhXgQQ4ulTtiHi7Ay
jWWc5taNBAoXpTVWpAG8h0mEW9opL4L+7M+k8p46Lb0vJu1tCsW14QfbXOrrLMmtRVhD2mpNfKNd
jRNl9GDnBb08+4i3bAjAf6YI1Y2x/SOOx6VZmRCytZHaLv3kmL4Q4TBeEFmE47kL2asyfhJh5N98
pn9Pyh83LJ/4+/IrtWGp49nQjkB0fgX53UyP9+t18I8BcFolHGXjo4R5qT4KK8AqEZfpr+cYe4YQ
V7+17IW7+3qUy8WmrlALfgr3qNDVJv/4bWtUYqnY1AVw9sY8IvKALDmdxGsUIvrv1tHnTSaEyaVC
JGWwii6WUTMUwdCMQXkGVKPkC2ycYBo5Pf2fX0i5TZmk0oRS9qUSrxbEvlc6Q3LugvERKaSTp5m3
eu5vvh7m8uswbzTJkfqlAIcF5uW8BVZKNTjhuFI2m3DSLWthFuk3B/+/BvGpo6iCAOazl1WBeSpH
kMBQaZEveA8bQJTxZHzzIv+8XFAlxWsAiBgp9McFIOeGcq/CrGJa/YYRxwtx0BrZlW1pjauy9l6s
vnrFz3j6Znlf5tHUsTlTVCUd83rLw6/048DFXPoQEKLgZPbWXpApeDZYg07JiE04EaRblCgTJcoE
6JYphnyctKcUesrXH9K8jLLUc7D68TQ2OW8/LRh0DYySG94/ZRYI+vQm7RRJgfAEi9B8V+ObkU87
M/VgiA5X9DN3tQNMTQL3OdX5Mz/Nc3bBbzKDgjYx4hl//n7ugaGnm6rsdrFx980jXzoB/nlk4l2T
U0H/HI7G8JZD+PP+aSp/A/HgMQGnLkVZK/XOJhluvNxdZsqBSm46EED8McDgVH90T272u5fA19Ax
EN9kS3/Sob/v0T8PxkclViBo5fk+ftN+9CBKl3VwavB7QTRpayXhisCcAelXLkbPZ5KM5VQCiAc2
URT+j5afVBKoaHE2RNRZHSqf6GQINjHm2/pV4Tf0tqAwITLBvwIr5B1DuP2l81Zp2rqHkPj19KqF
9+klhGmoa88GsXuxI0Q1tm1bYCFFR/cYzz7uT1Zq7NmMAHLyGEGL4JvuweUe/DNtf42ozoG/qh02
8sSSFkVwcgK3WkwhPh4RAt74TQVFg125iwD/+DMNi/3Xb/rPcR3q9zQtOGIutyBSgQN2EH1wGtvo
6GjzVQqfD82MCK6ZfLD7aac106lw8Ln+euDLxE29sEuVDhYQlUGOnY8vbPRZRGuz0E6e3cmlF3f1
EtlRRQ30sq2wQax8PZ75rx2jzEItgS2aML2LhZkhzEtyglg3SO1061kFRY2o+S+AEl0JH0U9JPJ/
Y9kcHNqg6ADTEvA55KvgNKFzzaGFTmTp3Is2G341btev67CDjx0Zzk2WtzhpFF79zc38j4/DjUyh
ljaPrVOP+jhHIAyNqNQ77UT4cS4C7VoCHYtr+vAl4FKjcx5Ja0DSdddfz9W/xsVp1MTd3bRZGuq/
/7UYK2mHVe7E2imuXf9WeDnSsoFItqbbWFcVOcpKyhnAdBYPiC5mGNV/Pf6/Lgbub5UO2Gp5XBaM
8TwDz61H2kkE8ofZzb/6UV6NU7BXm6HnHKvC5C0rzVXP0YYx37qDSZA3Pf6I0TcH2uUFzDpVoYSD
3b36CsbFOh0dyCXAr4OTGJLX3NOutMj65v7919IU3IQG7VDelvL8x/lOhhG/IMMKTmnkDKjzmgil
gs1eGXEqt42HNDaSA+WmGqh3OlpqoOGUxEutMPzfXh6Fuw5K4qKihQZeodcB8vbAuDoz2ZljAK2i
6v01huDimx31jx3859Lk0emVfeqFN21flLPlBexg9EZrZCYg2XMZRiL7xlrhH8ex0Ol9U5RVm/cS
X9DBw5/8ZuYb/D/OzmvHcSRZw09EgN7cypbKSapqf0NUm6H3nk9/vqwBzpQoQkTvYs9g9/TMpjKZ
GRkZ8RtD25eut5PAT1X4RTo2oLumWZjY1Vvw/ZuTBuj4M5MWTUsgfVzCoxz4HnJeom5hbUzPfaNi
9zWt8YJytT1CBdsxbV+NzL4vAnXh2IvPPbl9SPmJVZSz6EROO8kyMgQGdRnSohCAjN796GFj4EgZ
Luy7uWVlguLfMq+MacMkRHtI8aLGO7WoAKi1/RWtrqdSqj+BZ/1Td/LCss4OR2lT07HZ5mE7uVQx
YSrlkNfhKUud1xwqRByaJzuxD63k/EH+Y6Fy8f6YmC4jF4wApajsnmkUa4oRlIw6eCccPGspy4xd
ltZecgi6athaXQk8V8GEDnf4cAM5LgZshPYltRXvgUq5ea84XcN7t8XdSTXjN68AQBP6knss9Dy9
Qx4Q6nk9BqcKgSVk7vxyZw8diDmzixHFDUAUIld/Rioc3fUY0Lnh9eY6Tnt7gzZ8vuqhxj8MlSnt
ySyR7ab2de9lkbofkijBOxMHd7/zyEkR4YGFMKLLDFsd0RFdd7dygvCPrMT2cQyS7JASrH94lAwe
c6Ox0PiTLMTV1HgXhwRJqa9QC7IrB3P7etiXFZ0Bk6xmO3Yu4shag4Z4Pao44enFJ4Qth6+ZFQ4P
DS5194lCNVWrlGGjpQVamNDz14YT5Yek1wU5iMAT9Lm0SWPYA7mOAD6NBfCzXRPunFirfi/cDGKT
TD4qDSFeDbxYQcJMQ6WlxY1io2V4bFog5kW991H2XbUNjGLKJMgdbYNkFM49B13uMEKFWpWnr30e
/Ln9Q2aeDBe/QwTHD1dk4RduLtVsZkp/7mNdxggO+USGQDaajRfbQoDVVJ6wNZJ+3R55Juwysng/
c1vwfyJ6fBi5weq0dPzOPuaGW+wRKJO3MHbQVfMhgMuSZJ1ujzdzbGFYE3qBd/AfprlwpNojgkxQ
5POkhUpaIlSHEhGuWnqzacmbbo82c93yXUWpG1iJaFZfzq6QfL2LLE06VpgMPgWFHeEt1seH26PM
RFhinkzDwME36gqrQxkQBY+8d4+tbRrbMgqURy3QkYkx5XAhl5kdip6+Cl6LZtS0gFqGcP0Q//VP
lendl6WgL6IL2LTWj9tTmsnZ8Aj7bxz1cuGcxvPZesSLjBjB80kLzrypgNkOtSze0RrVtdsjzh4B
iy0h3s6AFibxHFNQ1GBLyTn6enEaG4RMEhVV9VL6lpT6CwSAx9bLFsacXU1YroQAIDMkBZezlOPE
7ID/tqcYcaRtzdvlHiRXh5h3XC3cwtdZgOjBKczNJidzqMJdjtXFvsx7OowxviHcDe5ulMHoJ0Lh
HQKVnklH02w/5V2wLYz6zrKchaOgXJ10MgDen7bBhE2Qh+Jkfjjpmt+oiNAU6bHKQzoxmWMCP+oV
A8OMkWzOz2rvW8Sb7pA7o3HvlJFl79vIie+ywgBlHANX9WW/fSkN/G6VZqBH0Cv++fYumJoV2aSs
Av2p2rzkTIeu0eWvtICum5IeBycPpnSUGj+9xsDNGC6dHx5zxdnXDtKGUvu5t2HwxyVIc7m+R0F3
LznVpxG1uds/6Hpb/lvLJJumk3917SNCpbVB7I5Hxah2UT7uowBaQR1szbF8ikNoPGq5cPauPhQP
aMpHtqgfcdCnl1KhF4mUhr58HPCrS938u4nstjIEuzYMFi7ApaHEn3/YE7qTdH5YpvKR8lj1GIxe
/gD6DxHZMcSJaQz0heh/FY/FHuRfMpkoyJ3pIa88I2hHswh4/iRglDHgXnrsXR1pKiyEYjTZqT0j
RzPZP3Yjyy4A9OCI3XBO17A+mqrqwEhEiuT2zri6ycRIdM84zIZK/jAJWEUUhn6iWNFRKnsb354s
Q1kA3pWve4fcNLCS1rry5faYM+vHNc2NpgPR4YdPg0iU2LBBm/jkdeqAmbYW7fg7i4VLZgpbEYdQ
4IAcUKBUVAARXm4LZJDpbdVVfIrMEGlHJXikOfWoafFXoEq0iuN95IS7HPkARdJOWVXtu0haOHhz
HxKYDgVUmz45413+Bt3qXIT/9PgUdMOmVd5k6BJlsxCVr063qMd9GET8+Yf9D1MAWZWMQbjidGRo
vOCPokQ/URNeqzZdY2upOLw0q8n2BC5hg2ZR41NjfkXsCGFVd/h5e4/M7csPczJF5erDnOLUbktD
MuITZdKAGmdnI/Te3CE/s24df+ErXeUJ7wvI3cmrj6bSNB8JSHxcgPHxqVZR2dFsyqoJoD+JbniT
IOzuq0+6Fj6PUba9PUtz7igYhsm7mu4MwK7J8Su7oNVdn2kWMTowY4I7S6Sp8VGrcvQNsBXCIgqu
jReVwc5xYvOYt621QknmH0jsDjJvBbztUutf3ULBuDjWqEpBSnlM6sJ5SX1Ks1GETD00zvhrELjN
I8JbKDAC4HwYU9wYFK9BXFEvxvgLzxN/hz+JuUHrwtygnYRITosuk+UnRPBk8I+d1ddrDCiQ49Xt
33KstyfMLgJon/1w8GVKKnJAETCSIIv3iAAgLAFJm2dsAc7KSZ96oIcKogPuIHBS8ibpHBf2W1+j
18/FjD9BvtEc7/M4wANTXVPf6BKEXvyRzI0VQkGD5YX0Yl56m7HTpH3mZO3X219kdt85xHQ2Al3M
ae231JKuizDJOdVJh/szsv1Jqj9w2+8dHag1WnW3x7u6u9h6dDJxx5QNh0g82QCGnISIL9jBCWIZ
/J84l4xnlCqGAzt1PETGIppvbsfZ+J0KkDAlDmtydn1dbnJd9cKTbZY7OVY/WeX45/ac5tIf8ZIQ
1UEusKsHC7B6t2s7RAf5QN+xAzNOleMrB09DYg8NJyCZmGltW3MIHzM7Uv6MfZb4cJgt67FQtGYX
NJF+GF2rpGvTqAtdhZkvTONAdFo1Th6d+8vIkklQwqjHxCceo/4ZmZbhAZXgcOfHFnInfVyA8qMs
cHtJZladZij6noqugFaZPhhL3Jw0pKzDE1btEkKmWEb3mZst1GVn4vK7LSfxhP7rVW08IOuxdC+I
Tomf3dn1+K0yqx+DtNQJmtmzlB0FAkYVoOlpuMwSHe6YHScnyzWp9OTAbIJDZwwY2eSIVtxeuZnY
TBXY0ahZUY/D5vTyc9lSE5oQb+JTVpev9gjoJhJtL7P6FAXdF8lTz7aev0pxsRCar5A3pA8EAZ5V
Ik2gkjvZJ0aGtFLQuWQpeuRskzL/ppuIupohUj0lT7vVEPX9DjUs0k6E6JTSXkgz38voF3Ud8Qs4
pKbFj4BQMsmTwsSzElVKkpM22E9OVZw8OOOxZEHmtj9RTPxhas39YHg7nZKvePt5dAlbu9vZ2LnA
Kdw2UHiVoD/c/iJznx8KlK1jJUzUmtYQczJfzVaT+OSGlbKVfFwTSjfKkdnooenyFFt6TYl5TteB
joNAPAOZvAKA5iDOcguO7alVky8WLpRVomwdFHYMNzy6ZYSgRXbU0NWnJomH+lION3d2AXqRYGPZ
zKGabASsQ9MM0YXoNLpStY4S6LKJOvoLYWnuZUtZVqbzT2inaiHi1oeMxw7jMUqLMDqpdVE8uENp
r83WjXcGjMWDVav+m+xi7amMfv3mp456QP+uf0DScThkCboRw5DXb7ZTOBuvDevvitx0SxtSJF3T
D2FxHqgxUGxz5MlPTD110BXXj086er7JgByNEdwlmrfp8TnVPRTiESY92GrxP+46nkMEHKKoTSfu
cnkaOGOZLA5DhpfMVjYHF18q1d5ICqImuYeUyu1dPlPqgFjHplMt8LrAzicXpZ4kOVVwNzlhfbRD
+m1rxyqce2SXR32vlmhnjy2iGH1wxgoaMjmMr4XcYO6mooYE7YoUgYfgZMoo+etK6njJyau6Rz0u
XqQWl7Mo837JTvsTOceF7sB7sjH5vvT1LPhz4JNtY/paCcPKgfTt+KexjKnD81w8oRdRPg2jrr7C
kin2/CS8e3SzeNZwvLlv5ATVQ9eWf0Y6Vhs281g4/DNrQC/NAiEFMUuAES8/Oxp0LZrMfnBCEilG
P8M2vhpJ9qpJX4we9Ovtby4WdDp/wCPEWxIAkD+TBTfHurHTQPJPbZXvszR66sGPxKjp3R5mJqAw
Ha4UE5YK85oM43TSCB0mDk9CUQZ7H39jRXG4vT3I3MKRVlKr4wJhTiKKfwgnqZJ1UZ+QcagI+uUR
Oj3Q4VMXQe9o+QU6O6MPg01eoHrYhgXiV+EJVU044SqEeYa5PaGZawdIHgQQGUweWNDJTihzdNKg
Nwan0jDXDX4LI1Tf3m4O9NoXev1zZ58ngAq5QShU0IS+XDy7tl3LrwukickPV8OIqFHDI4VIF/nG
o7hycb66s0GbgrRfa621MNeZpOdifLHeHz6e3NSAyfsqwGRufIrQvkua7MAVucmRgBjkBHmtRl2h
8LvQVJ4fF7o66TEU8mk1aLCi0u7UJjhhYP1Q9rQE8dpN4/a+yupNjxYJmHQDQel2YbPOVDB00Qug
qGwCKJjWSytsO9wYg8hTl6OKU3j7qrHvURLe1RHun7V1NEdr4b6dnep/Q2qTAgOWxWWLSWZwSv14
QyUOXQPkrvPW+pJZ6n0imw8pD7/Akr7d3sYLU51SZ1Qzi0GMM1U/JKYG1XkMqgdFx+RZCdaOF2M4
Y29uDzk3VUHAtqBQUvydflWTzudIiu2feju7G5rk0FThs9hFVmrvoBBvUwrQVZi83R527sBCrASM
B6gRlvLkEGnxQH8dLcqTkpv0bQvyRExm5H2Xmom6kop+WCpmisA5jd8mqSlpAowxCEOXxwZ8TIJ0
FfG7MM3ncVB/gCi/T7gwF+6JubcBPkuO2LJU1K+qpnXTlYRUbqWub95cr3j0hQUodfxXLUvvKSl+
ycri2FjKCbPsha85P8n/xp7EBoTh4O5nHrGp9Q6GlvzTperPjgTs9tebHYYWi0ptQyAFRFL+IQQV
ue5AtWUt8zx90sfsRQ4KikLVwpN17jgAlKHug068hvHV5TCxXzr8EeK+cYVhtTaeAkd3Vm6eoktn
4P4O2Hb8S5GF9+4MdzyPK7IduriTMTuyag+JcQSF0aDr6/S+8dR9hMx8lMlLN4k6tyX/G2t63KtS
HjxUX4OTXNYnsBSbIESPLso2NcIYBWJRTTO8oBv9ZmLs4WLGV5bFQsSZvc0+zFcTv/HDp+xSNNRr
jTVGDvdJzZSHJIE6aVno85sQKR2oCsIcKAcCYlfK17zBFvP2ZpqrxRMD/n/Jtcmm7TV/NLFpCE7J
iGcCzq3+N+DD/NVTi5WpZQKsG5fmYw7DVPjuLgw/83AhoSX60QDjepk+WaFAg0zpdTazeDKgnh9u
a2vEowmlhpUWoB7DoMj+oSt6aIshPncBROnbP2LuQPG+oxFAQOS3TA5U6oCxrISMNfpK6xgxNQEc
2EQdBfvbA83FXWBapg0SBMzAtEerJl5f5wrNx1hK76ta2Sd5x3Sjcx9qC0PNbq2PY6mXWytOo8F3
opREpbQ3pWEh0+M+iAQtzarn0qv+6cCDyuCIcD1/4IZbiB5i23wI+DRWEVEgaXiPHeDgJie5VN2Q
ChCKYn7k1Y+OlVqbIVaNhVRhbhT4GfybEEXfefLlggwhdwPYzOe8DdMnd5AGOkXpP7e/2iRfZyrE
OdrqdKoQoQDqcbmSo2sgFZ7VxefA0r6WiNBppYMjC7JR+r1RZt9vjzaF94vhVBp+/JUetcKD53K4
TilKR8bk+7NgGqeGfRf2uzz8mfcoRglhbsfa5BFC3iCbeOliEk8Bd4W6ZYv1uYFoOl7lwDYc13r2
8ISA+oWo3xc8AaAffkJtjtODmgJyd7d/9uQM/furBfuLQiDvp+k5LrTewRazyj6TqeqHcjCE+GcY
7ePBWWKyTE4RQ4nWK8x3AgaV8qkqRKqOmF2WpvMq5x6GePUPubNwQEFTL0YC+Pa05sYCAwjRD3oz
rNbpBrNLKQ2cwYFODWY18eEJjI9Eh3VvFK+3h5rct2JaAEJVE+isqQgFtcvvrupKieeo7rx2WErj
DGe7gldQom0oRwZ6w9HfTw2OJtUT2E0kgdMTGvmNRzu5dl9pDD1DFl4h0r4dwYOZevTz9tRUEWwu
owEDCTENCIsmPMHJ3LJo9A2bWPGaFZ8TR1/hsbPmi2GgfcA10sqQekOKmf8G46NVzlX4vas/i/+s
HnAgXqvCETEb6Vy1ghoydMNStJz7gTAYZZmGD9VTc5IRO1GjWUOhaq+R0z4mmr2WowPut3huoSVt
bHNLhUn5YHpf6RS94mjULP0AsQLTFbIUqikQzqg9TL++ooJNinJDe2V/8MaJBSgqL6UNfrAPHp7z
DgXOUal/I4uPb5iyMPz16eX5IYS6UNihL391pLxWS9NUs19NKM/AYRAnlEqM4hDEHze398J0KNpP
MJdgAXEHEi2mTZ64Gkz4DggUjGP0i+8by9Vj23n7vx+FZwBoZJqqlMzEr/iQWFWlZSV56luvruSi
wiod3cxel4q2dKPPzUagnYA/01ID0nY5Tk/jQaXsbL0CWsDorCQq49ogrTwDV6zbU5peQ2LhyMcJ
r9B8gFdNzlAdSVoyWEwJHv8j5pwI7bufqir8JzGtx4Fa/8KemIa+9/Egcxg034kR07epVMZNoQxi
avUOieNfcfdF69tV3ie/bk9s+mYTmhV0+7g1AIjCH5luCcOT2qhsa/O1xDxrwCs8fcK9dodvmOmq
Kw582epHJTjfHvZ6PREMEBuQ5AFe5LTxh4GZ51R+hWSpVW28fnjSjUfUOLeYrEu6tPDxpmm2cMSB
jkG9lNoiOnXTjhHmOkmG4q/6GkQRpmv5oVfRRti1/if+qrVnTkIk/TTaN2dYmOc0R/p3ZPTOSMVk
yryTfCJ1hXJY1quvaY2uYqZgPCgHi6+pq1EUqtOiREQMmUFeRVUbm5kAJBV69dwG8ues1+5s19tw
Nv80mvpWK+EPJ1dPsYujXmhrzyP27lnv7ofMXbhJpwwV7k7mCVxEsGBEo3AyZb2vsNke3PwFrBTk
I3Rw880gFyuNLk1QySt2dKH/AhyTNofBVFdpUa4MtpuME5tsGDvPxe2xScTf5+j9AndfDP4x0vPj
2OYKvQtuQ2o/k3NseVlWo1WRvaRp/Q0ZyhUayJ878ytivJuWro3WuS89nhS3d/tVoKJ1ALRLRlqQ
oa9Oc166+NZqSvKCHTDWgKa90Zr4rMTdwm57f7JeTo8zJcTUTAEzgCZ7GRGN3ARgm0MwVyWn/ap6
WrnPw0H7RRMFz5NRxrN5VM212yIRP+ZB+dpjjLLRQ8+/H5sWB+UxHFGW1/ChJRH+TCR3t9g39lvP
ccqXNrbSTT+E/T4w8/Cpd9LoYEi5/5C52I/UcMdfHHx0MAmjGWn3hrYGRRM9uDJu2YGUJghbwc5Z
6M5cRRKVZYWQiEidgJdOyYF92eCorHjyWcLxO5D+dDn1YK9B1Cjs+02Psf1ffksxHiBHYqWoBE+7
T3JXp/1gdfKZR0gI5qjCuHFhu8xMySJfQ8WFKdFUFH/+4f7s86rMFG1Qz1Hhf+s680+hqo82Krqa
bxzVYOkKmBnOJkOEu8orCxzz5BodgPySXJfKmSYXQibICtbhHTbh91rzZtqfbi/f1cVGYwd9Oh4P
vMKJEZMdqmiZHOSmWp0VRP03VfCVVEuOfYdca3d7pOujzsv3/bYmp4E2OplW58WhElkm7qoV1io0
Ilce/poIjmNogljU0kebGQ4KIsheNCeBLOna5UezStlIK9iIL6PeU8VK3jLniBBW3bnPdViu8APg
rrk9w5mwgpInp9yELiBfceKFJoKv+G78ApHPbIBe5NhOxaB+F/bjtAFKSNepG8vAe8Uz/KrbCGdQ
dILRm/eHaF3K0PfST5X/NVX/6PiGdG67CfqdjWSYRe9RisKNsCW+PdfpA00DxMvQQM8oEwnc6uXy
ZhKLoKVB/KrJLfZqZdc+UaRyMJBCQbS1JAVWFOYfXeYvZZnX2QMJCtIN8KqJMdYVuN8xh6ZXAxs7
S5Nm07gaAgwqzC0OQ8UgXolt8sd2DqNS7A06YbenrTOty4DOc5TOHu8iixrLNE9qc6dyS0vyXjHk
OVleCRVsCU9zvYvEEKCIaIcqqHBOV7bupWzEwe81dPb6WH2JikNgLVFOrtNMhVGwLiRHARzDfr38
fmMqQZrRQ/clHjBvxH/G159SPcXcQO+MRliPubhcATt2UM6sP4Vy9nJ7Ja83EOrPPHMJcVyMxLnL
H1A6SlfzCPZfh+QPXtd8S/y/N+VwCKLjYNoLtTFHvf5w9GJptgCXBCAzlS+psZ4sIclhUpvDGCKe
61vLgg3lh4OOOpWXHY3Kk/eFEuv/eH4pBXAN5VT4PJjZd4nX4s7DAe15bKzgVzeiGrbSe3TLd1Fs
dTspxduoNOXB2Tu9GVA9sPQStikGTk6jtLj/jjE0Oxh7hj3glzpiR69oSbXqdLyY9SbongkpA74B
RfZVw74+eqDEFlnbug6pMvdaae7zvGx3vWwaRyMG4dBmarJXTGS9Ko9u9qq09OgtKyT9d+GUQsO6
GL4xD16sXubsYvWzNWTbkroCcvLjegzjFo9OX4ue6ZYm68CvzNfCLZsvnV+R/vl+/ariGbwxkgGD
aLmptoPKBYjCfvXbikL/XlKC/GscNd2Oy6Jf655SvvI9scdUpGwl0V5H8ABHF9qE0DcqG0frQjUf
pbSzwpWpNvC/K83/nA919po48hCtPE2SdoPl1AczRfwi74S/nhJqzidow8Z5RDn+MEpYT5ZG2O5I
QHBv85NogQ9ydW2834e8TFBt4Rk0vTa8rqqGejCqc8bCyyC6eX8VzZ3hYA6PMB1wARoCt0/ClDIP
aFBgOfh0vJyprk3ramVhOShT2NXZ1irjCzpqw4M0xjYOvS71nUgtN/xz47FoNdTpMfTc0iRx0ZUq
0KNvTPVojLK7TfK8W+oKzSYHH36YiIYfEh/bjtnoHcmBNGjSC6Dr+6Yzv/RatwXitB1ymJuZz3eX
szWv1sdixHXR4PfZZry1XFx61LJ9bJxw4TBfB6/3BQNkBduQ180UAJNJo2dYZV7T/2gVXi/loZRH
7nS5eRSWfa3Wp8+26VWruPks9d9uf67r9Ex8rf8GF4v2YVGcGHp+78f12ZS54n33QZdwK1DvEP/4
5cFLvD3a1YUzmeo0TkdyHWdtUp+FR7jqwQ0r9rdHuA7E8NR0cmiirQiNk0Csx/4gV1lZvRB31kZ2
ttpvbvlTiXT8RsrPUvr19nBXy8e1Q52ashZPZJTpJmlgopQBGjN+91IG1k9Fa1fUOY6uhOFpTGva
0haeYNfrRyYtCg0AxgT1eJIGBkblBwnmzudakb97vv3k2fXm9oyuT4ngGZKJwG0RnP/JjCyQX7zj
eYFQ6HisJOytDbNaIa+erL3E/Hl7sOv4RJcbbDZiCnR6WMnL3Rc42YAdU8nzqiw8zMfqbabWb5mv
fMlwENK98nEI7UOS6EuKaVdpCUR8ql/8C3wr2edklp1pdQo6kcPZjswO9rjx2EBrWmm58fv2DK8H
4nzZVGhMUR2H9HU5w9GTfVPrulo86BTjzIMuKRdyj/dK5EUax6kif6bBQMlLfLzLMbC3lZ1BT+uz
Xkdf8Z+Xneg5bceXtit+O2nyyNPANpNd3QtzjyEUfwGNoh2rKHE2gOTXffnTleK7MU9pzHKH4+n8
hoblse6z17BND7X/Vgfuo2a094FLbDBwDkw8MEr6Sa7s58HTjqlq7YLSxGY4hk9yew3f9dMnE4Sz
5pCaCx4s+/JygmZU2AhR9NVZvg/b5IvrK9RT0GVZ4bf2PS+C73SN2lVT+vXaro0drtg/k9GBtOS6
JwQlPZjO1g86Ff/oo5RtOhUqC1cXXqGIQiUwfZoQn3Jc7ovCeMYo5dlCYXW1MIdJN1xcizwURc0V
QCZk5cmOQ0u4LqrCrs9e5X2z6uKPkd61/j/GZwNrUqkE5DUo4bavS7oSvjCopVwK3Bj7zhjzhID2
nwLyf23AQceXIvZ/K1WuLTzFrsOLKrpF/2rxA36d1K+6wBqqaNCq81B68sYNbJiWpr5QJLseRODq
KT9QVKeWN81d49z0wC0iSBEXjXGQzDGFF1yO29vrfRWYkQmwoUlQWKf4zFwut0yqxZpSUIk618OA
ECofuMvcBweBr7FPHhevnetjfjnc5BodK0wSzGYsz2Zt/qgLcHS9tVkcZW7pUDOzRf2GzociLr8P
l3VXOFnHMSjPI7n/uoilbI0M2e2Fm5vJhzHe+30fxih1tQoxzGEMBWU0sxqNb3U5yN/7BA/A20Nd
R38AcP9NZ6qmoypjkuZaWZ7jKH3Df+1PipToSZf7bakmzTrDzmeta/6+lRau0fk54tagYNwDJniy
z7GIYoFbpTw38gCRzhT0I6XgxRKAzPlf5vjfUOrlJ7OgMlZmKzNHp5Iewq4+BIO+h/gYrMx+ePNt
61HJsu8mSiILsNK5EyAKidQtqUTTmLsc2QsQ77AbqzxruUDse2kLwGBwH3qgpY9qYyYIxGhLALar
9Euoc/w3qDEBeGaq0hpubpdnQ4wU6Lusbdx1LlfqRkXkHYqCsIFpnbf/YZUpMYBChGZ27fERqioS
D1F1bgfvbpBN8cgR8owksr4ikZT99B1jf3vMmfVVFYXHt+BkiarD5foWo0NpI8tzrJlHCo14u//y
8Nzr0mpdIlxq6EvkqJnjoor+NTh5uqtXNQYJBpislnJ+hgBsjEhC8nxTqz/c7uRHAmEexM5CrJ45
KFxbDCqjO8+g4s8/BIMi1/C+DdXs7LhBvbJq/P7CIbjzzCJbOCdzqwlZj8hG4RYdr8lq1g2Nyt4m
YU/H4jtFwng12uGzneMpp+rSr9Hs725/vus8F4IJiZMBFZTO/BS2GhlQTpWqyvBgrzeRJbwstU3L
C31lKam3cLHOfDpw1ug/kbgLbUMx+w/r6ESWRYIWZGfUu+XNKPdPSlj8QTgM+XH2Tt3e2WG1ba0l
TP3MJAWlRBQ3BR9hWhfrK/x2m1jrztjDHX0c3/oou5Nbc2f2zkIwnx2KyhdlMBK0q1qi0yaEG6Xr
zoEC8d9M2+ex7w5eW/8YrOrb7W83s5wwobgCkb3lETSlRBX4sxaYV3TnqFfX3ngOulfSU7O2V16F
sIB1aJslFMfckNxVdNho8pLFTfYn9MswY+t2Z0qyifObmniSNlv6jCPKmE36DZOMvz8RFKT/G1Ek
Ax/2DMLUboT0dnfWlfrFCbGgiE3tvhvaR8BRT6MBMer2qs4cQYFQEpA4wQd4Jxh/GFBKsiqNO4vN
kskP6tAUqzqi3i1Z0t7Q6wL74eB0e8SZ24LWED1FNimV2+krjHSTsINK69nJ00MTF/8oTlGspNTO
VnkVPFZ2s/eMvzVrAozKY4kXGVIYrO/0TCQhL0K/Udtz3drrRO9/ekG5ZBkzEzdFwBTRDNTQFdlI
72PVKT2lPWdAfoIQGVk/+x2VyT+312/miyFYTNP5/cFOPfJyizCRtvFTVTtn0fDQRhh1R5qvryqn
0ldIig64yP8l21lQgqECin+hOq3Su7gcsujMMCx0VzvbdvvaZwX+vQOvPlkJX27PbWZvgGETFyvK
V8qV8mZUVokB1IcqrY0BVeDe6dVT4r2NPabbKha4S2jpufFA6SEiRRsKVYrJxDpLczt3dHCMTvjf
LrKT4/9CI6C5d6SiODW1Z627lIz49iyvwwpUsXd7i3dq77Q9UnEx6Sbl+3NnSN3eUeMvGdQJBAlj
MtLqOZSkuz71o1XaGwsjX8dr2pY03SjRAh4AlXD5ITsLgooqd8q57fWnUsX8NDW9k4ihMt4it2d5
fRxo34kuItoHfM+paURDa8LVq1E79+k5Ii8itG15UyzEr7kZCfwNOCoeR1f5kSf5auU0uXFOs+a+
rpNnu7EfIyXeZbb+15cdHTNBQaGPDqhu2me2zaCylbLXz0qh78Ym+ZTjHGmDxpbjZiFGzq0dMUSQ
cEG8ce1dfiejq0IfGxPa9bjbrKWkfywKW1ojwfj79ke6PgCAwcAxgYQmVyAHuxyoAsetaW6inoda
uYsL7U3Lmy+J6a1rK7nPR/8J9bH97SGnSHaiiRiThAhqsaiiTjYhLpjp4ASxes6TRrnrVSX5hCiW
v8XIwTq4LbhN9EkkZzPY7biPZT18lL2YZkwQqAtf1BBDXdaY2DMQ7EHusIGu/a6SWlO6aBzOdeds
QuWL2KpQ7xCdpgHs7hFaXZXxi+kVhFfcq6hdE4aKMFjp9pthfikCea1G/SoOMYcyFbydixWos9GS
ViToflOJkALoiH9Iyp+7Ll7n1CLa8AmVd/5/4n/eH3/yt0bqHf8cckUk9IVzTK1y1SLDg9j+Ou7a
1WB6W6X+Iv5hM79HqWXhEM10I9BEBeNDzx2kMm3hy21gdejtjyEKDxkeXCZJRhf91uhgyXhZjL/F
tEwvFz/89laY2X30IQQQAFNN8rrJNs97I+hgq8lnrS9XCeHPzlGyxppHALZyK1qzNLdHnDlYoOMI
+MIo2LmCTdVZJ5dgtORzj2uP+GRSgG0yts+3h5ku6L+ydKJTywanYzsNtDRfggJBsehEAVxexYb1
GAb1U+Hfx9amhdWuG/2r2knrqGqWrIlFivhhT78PLcD0aBuQtV4pjVcFd4msFdHJ9ut7RW0+V3a9
BGCYLKMYA58a6rLglXhOTd9ReGrFqoUt/MmvmztHE5D27KDhSnx7GWemQiKgiE6B9Q5HudyWI7ez
lORahhyFDQtZz8t1KbnuwiiTK0RMBpFxEgBQKCSmUzB70JiS2Zl+fjLlXl8PaWfg997JKG116IyG
jfH59qxmFk/QxNnxAOfJSMWff0i5kWcCJofc0KnHsvJppNf0u9MTF3tgp114ys9MDR4CZBcyN3ot
0++EF1k+ODEdvdQ3v3K3HWoIQ1KQPDlSu2QWNslLxTJClUQzhIcgOsvTx5Ja6h2VZN87RUp4r8BD
LVI1wDHd3NZR/gnRgoW24hRC9D6guLpE8wOpsGlBL3bVxuoqWTrzLvR/RM7QnZLeybC8TC3p1Zaw
cNjEWPwce10enitPc4iqTpF+HZve+IxorZ5yqTRL8vVz68Az1eDiRCscjNHl5+2x/fLdKgxO9Rit
R9k4Efie06x9iOpqZ6B0/JfBm3UQ3HkSEtpAtCOnNb8wi71KrqDcuVq+Dm19H4ef2+E+tdUfvW3e
0Wk/NmbxYATlQjCdOZ4ODUHCDLk6wWCSPFiZn4fRWOMCAizvpxR05S71dePw18flYpTJcekj1LDr
XED+TVo3VoPjgebW9j4EorlwXCaJ+b876sOExHH6eDLBpfoyEqsnPQnu7Bb0VRN8cRM8nJrUfgsc
ifLb2O8CNVl498zdFxeTFDflh5EzJSmTwlbR6aUPVHXhsUaVLim6jS3h/YLHahKeEQ3ZFXny9fby
zn1E8maxYZERhc9zOTI+nW5r57J91ItMvsvkyFpjKhcufMRp0ve+tGwTwfESoK1payaoAGZ5Norh
QG9OnVuGa6a7o06+U137Wbh9yHZ/3/fGU6QUmz7VF4L83KkEv0y3XryAuFAup+nKUdH0btqfBmBa
qJs/og72CrD66Hd9sCnyfuFUzo33MQpMxovGUOb5Y9jHus3VrauXn3T4k2vJce9GTd345VKH7XrA
iygwLcI7gQzIWuxdrG7g36z1PNiTLIZ6KBgXf7tnsE9RoKWbcH0RsJhMzje0VOrixDvJuardjTQ4
H2ElpOu/H4U3CcBzyotIIU3eCa7fJ3oa2dhwBGW18uMs2Mh5v/ShZnYm8CBuSEEZoXHoTI5eBXis
x2XRPsaAPdVQ2gVpsOvcZhfVxSdAaA8pzh6sxwuFwJ1pjJ9uz/I6G/g4PCfwcmN6cdBWblD6p8DI
niEAP6pOGqxNuqMLO/I6uAlcFv0SdIltrqbJcnZdV8Uk3PZRTQJcOf6PsvPqbRsL1/UvIsBebkmq
WZYlx7GT+IZIJgkXe6+//jzM2dg7lgQJmQESZAbx4iJX+cpbUPtghdBJZL1gI2VHS+5xe2rLcfkx
EiWuwrSPS8kgdT4PdIIuDugnliOCcuFDoTWPEgaRKlYig6lsbg915QAlTlywEKxH2O/nGTPcxzrV
K3U4SXGQJ+7kAKe1E7qKc5i0v8ZB1zaJRLrZ15b9Atmh3rQRocKdp7jyMRfn0kXfFPbhRQxUpWZJ
UaxpTkH2gig15N01q8sb7K80WL3CPvWJ7HXJ9Bjqx1GbDvUfQHePOMHtBzlLrJaQgKiZ8NKGtIFv
27IW/rpOwhYXyTaKm5NV2OqTmun6UzyVQF3ahNbKZBd+OsOdK9PifnZ/5avj5bZoUS6Cyhe6nl2S
oVY6DwbGq0r5jFQZSWvegK9sKsCiOnByxSg+iy6xXCnr07dI6qfWLapWPU0xHUQXXwPNG/rU2Nmh
3K7joKFXE85ko3JHyBbIzk+5NVKvKXGaTKup8EO5j/cCMv4e/ptAiDX7VHT25Kt9k+4KSwLcIjK+
OLIhG85Fx60TflDUlc1Xc8phyAZhfVLGyf7eFUb6bAPKpDgBML3VbFruecvxEyXWRumr8mAVNdWl
qVZ9XVRYPkeJ7VucVZ40qcqnMs369TCXne5ysJW+KVp9OxkA2Y0m0g5YzmHsLWNNuai+PpRm0z/2
aRW8t2BFfYw+Io9o971pq9lv+uRnklYNq0SSWjfPInkP69N8pEgYv0QzRXteZf6YxxVrK890P1Fj
QD7JMOw4UfHfmas3pQuiVRa28SMvKdj2UtJ6DVC659EyylcyrOChwPcGFCZll3BWYZhLodg5nV78
kGILozmpaZ/KoYt8SDE1eN1gcGOQ7c+1GjKVSMJ1B2LoKlTKDJqkPW6mqIpoOCt8bzMQyYsiInNd
pnKKKE1HaTPrYGM5tNtyPBA2ttFNLyHYvg68i4R3Lj/sFU88+U4AcGVrwoelkI3oGlnx+ZbQVGwS
e1Fi7dBaITZS0bRrkd1HPV/p7px7V65iSDZUUeiikumf91SgoRCgmnV8CrulSP55GptDUhhILW0x
FN/e3urX5gVJSSVxRfTjQphhUMYwbVJkbVMD2f1QE8KVHHHI1XsWZlfyLXKLZRQqkzDdznsoA1xV
LZlq81hP9apuIQ4o31vURDJ72GsoEibB7C2QpUTaYPFXDNN+wK/39myvPwTHK98S4oZ8LpaTi8kK
uMAQW7MolQUSb3Tc1mPjz4mzUdIvNYqIAWt9P/afnbh5cIx7xhN/VsrZtQYHCIAFBSS+8nnVSmnV
mmuUR5gaJXdzFUNeUSbMn+3nLn6mXoyM3toeVd0dYkgIgaXnvg0+9W3AUcwPMJNaVXHenzTs3x7q
jE9mR6F+SNBkWUEqjbZA30O/zUvb04VhusTMmNCqyvCUD6J4QjqGCKFFBlCKZHOdo+h+J7e+jBUs
ilbY48lYfy7H+Mf7Q6vnrGx1Arwg7CVQamOpr8qsQXqSHMVt1TjaNegtrdXQmt0eMb87m/WcILNc
YEuNDqCYQm554W4KIVC1pEATJxNfziLrn0Q8+3ojluYrAUvefTXs75kS+Wkte+ld4dUrO5iCMHfX
sq+IQM/mn3XGPM5RgMuNTI3WDGvNi5SU9gzFSh/Vl2AT6HctPy4ubXL4BZtEoASp80Kbosfec4oz
ISMuP32dp/pkN9bPWG23may+aIP54IjiTpxw5a4G+adQPqBkQ8VieQ9/xQnqEPZdNCMcNsp25Rd6
oXl2H1POkzpv7KX6znCXuSYnyAIvRjCAJsC5qAhWHHS3ZQlhnjgLdnKZ5o9RnQ2r22fEtROREAzV
VMR/APCefbwgbVpHS9TopBbTp7kXuyyZXiJFv5PS3htG/fjuJDNB4G0s45M5OJ3pYtlevjhKH5+a
Ki/fb0/pyoujZk0pmYVBTHd+eUmQBEVlVOKEzWrrAvU96Cj23zlbLzc9FwgvDMFp7pGLxrxTm5Al
RgS0rKyIn5NSCT2sPiLqrs6wCpN+9C11Gr2gGodV04T3AL9X3ucfPAAaJotqx/mx2g2VXeXmJE5x
V5ReIqZNlBqPchbeEwe5srn/Hsg6y7ikVJQabmXRqY/VpzRND2KWHkMnPAiaIC6EpPZOWnDt6y1I
h/+Z2bnSQ9RWitwvYqd1W+1F0T+zz+71QZVrX4+2MhkQHVxU5JbX+9dWNo0kd0h4xIkL8UQnqZEt
b/kNOcnpu5zKj5p50LKtNUaroYPVTOFFek/R1uS3pbc0vtOBur1qrz4STT46mJQJLhp9esSi0QI7
PDWkt4U25b7uxIY7TukudbL1aLSbPkbNr8zTze2Rr5xrS8bJ/QE8kPd+dgSoONYG89hZz4GwsKFz
OM40Q7L/k4RtPCX0Nu6cBVfcJf6kuP874NlhQLJlQoSjfmdUFp4QEwaZ2ZgIrxjsfmto+CX1U566
XaWGB/LGcVfNAtv6rAK21PTz2pI0goAis9xGtVNv7MhooEaAr1fVOlO9BMqOX2ShuQEDlT8lZtpt
0nSIDpJkd6jBN3LplkpZrqF3To+NUsmuWmW6G4dJ4WmRVK7MTh6fzH6sN2aoTC9qHsnIrUK+c3p7
2tdSSVeTWyD28qagyLLAEb82RlH9F7SYMbq4tGMmIHehp45NtqnrGXKlnbt2N8OFI3hRSQW2QOHa
jdQl6qEzO+21VqenVsGgGnH3zR+l48EoH+dhWqGzNUSu0NtsZfVDwzNl1qfba+DKjuAGx4VpMdwh
kDkHd5Qx5MAqMeZTH4jd0NVrRLKy+KWveuzSfzeWwoN/SzKEvusfhrYmtPaT6rM1WV5ibgmx3MjW
vXK60/O8EtrwWCB4QNr/f9jCx40qYZMW4Jkkn7hA2k9NUI67NMkk3zE/D7Cec7JV2EVPXdf+jqNJ
PCSzWh0dJ6jvHPcXpxLhBmIayuK/AUbxPEspFmVzeyLcyNryu26VpOPK+OXON1g22lmsTG7Cea5R
kllUAT9ONk6KIsycjlPJQkJhqFZdE/yCI7hXFaoyHADhAMY0SyrPEvLPWs/vyNZdu1Q4CXgAer34
FJ+Nn/VzIVuNMKm2qN/F2JsrGZ0sr9e19N+TPjCXIOlQbDeWcuLHmRbWgJ9K0dOm0KvfllVyyo5b
7AqiQMM49s7J+gclf/5ewUFSrTT4hULzx9HKHGbrPKbGMcOn3BHjPh3Kre58S8rEpdw71goBSfsg
B49jXLly3z9N4s1UaleW29UUH0zpYEU4Y9QUgfr/yJjUWXmMjLfbn/9iiVGJo62AHBB1ORQazp4y
DGKltPrMPKZ2V6/iWFF9q5btO2/+Wk7IMNj6LLELgJnzYWo63dXoRCczHV5muUSMpFrNovqmpInj
9ob1JJR8G1Umtnm6a6vxpq/aoz2pd9pH16f7f8+x/P+/rmDyhZxjNMZ6xJRst2vymGCpeLn9Tq+u
aMhlILNpjcOa/TgI8qGJrPfcNFIpP6id/FglDcRs7c6nu3Z32w5QP74e6cg5vcwxpnRorCA6VV2w
RlbylLaYCPUPQxX6Smr9tvSMVo6e3AmVrgy7EDjpEFHPwCvtbL8i5lLLfVaNJw20+d5UmvFhUrvs
R5q0ke8IGVZUmJrB3rLicDWIPr5zXlyOD+cMzDI5H6fWhX0fvOUE255hODX99K1eymGiGrcFNBEl
7jcUP5ztFEmPMyeO96/fdSkXYbqw+G+oRE1n3zXUwS/39XjSE2yXuZXKaRvf1aUz+Skfzw30ZbAU
B8hGv57fPo4CLiFPnT4aTlqo/TKVcN3Yaet1YY2RbmEkd+Z0dTRexaKkQ9vvvGI0USpPmjocTpFV
PHesHkyXIOjVBpKW91Kky33BzED0sGiXzPJ8rKywsmFKzP7UCHnYq+jQEv6amjsX4z3hkMsEwqIz
uBQS6RlduhKWPZ1nLZzD0yzsryUa5g7q3gHoirEYV60I7qzJaxHDwsPARwldtUuzhLmdDT2YFBy5
s2h+ASDra/23ytTjY1FWA6oNceo3qQLZtHacpwrEh1tKQLcarJb926v0ilPOougG6pheGWT/89Zf
iuCGSEXjHLVWrNS5UNzCCB6Qb/Cc2d7WinVwnMGlPtV5qeHC9prd1hHHyrGQ6vKUeWPk91D6V1aZ
jX4oZxRQhEspGXMUtFeHCDtdOlkobA5+OdBgvXMyXR7uzHsZgJoQYiPnJ5OZwImNDdU6ZrP1qmCG
IMf6ndDw2kQWOzSkk6m6Xbzb2MErtO3pSafGvFZq7Teg5JU9xmtjuiddcqXryXT+GuvsrsqkMtSl
NGpPlRP/UFDHTKwoc9VSfhSJRkIxW4dKsh+GpP6p1CZeR9q9o/7qC11OIYDXS+t1OYr/ui2tuAOj
nOPsrCPFP+qWl96FqV1x+uEtUmoi+aZuQun64xhOGDuh2YM4gLIVepk5bWc1+iRltV+Jegt65+CA
iplCexP25kNFRbUNLPCWuvTUK90nKR5zr+mSO5voyvmBLhZgHeos4OfOr3BT0jrHTgPzWExRsalx
QfACCXVO2RLVyna6FATTnNwp6V754nR/iRm40AkY7fPKuRY2RiBKY2mAVOND50yz281K75W2pH+l
FyZtLTvvkYZM20d71iO/rHmcslfTO7fC5Um9dPOpAXKWUes8zwkUkj6MCAGlRZ385NTSAyqb21GL
7tSQrw6DEi7SCRxWEFw+fntLISdOM4YBbJuF8Svt7amu7iU4S7Ho44XKZP4a5Szxl6ZAUXrVCY5j
0z0JNfsmRdIXyoC+OiWrudN2pS7tjcH+YprD59tn8eUGYmggd6BM4Z1cgMQHM5jMpmmCY2VQGK4M
mz083KtdXZ5JyyCA+PFmo2F5fq1qLM7OLooAdASGkrKCnEw0NhsQ9m99d5eLfm00EAOUokFjL9JO
H7+ZXqWTJKkDo1XiUa2aR9uMd3Vdrmv1nt3RteWBrCHcLtAQPPtZHG11qN/lQg2O2TSk7pR2q06V
f8iltbv9lS6mxN1EhR0VCDYegoJnx1wPSs5Mgl49CWiGm0Dq0CygAtHahHg6srm3RyPlubIgsZRB
j57GBYDWswhv0tNJwX6UYAEDGfwPumEDGCJz584RrlIgNWyOhPGTvA/D6WckyvShkdvYzaT2VxY3
38u4xbIXcltcBp9NnDmdxug3/TB8SULjUJNsREMT0MRf3EJhOHfOutH1bQv13QRHLWbrCUflV5Rm
l/DAq5sycqu5NV1+7l5JZDL9Jv7U9OYx7sQ2TbUXEfeNmwtj12vxuhmF78Tyf72CM2TNH8ZgOPZt
9KaFJjIXiH7apuxZA2qe8mT8skzknYvq2CvG11pq9q2jfpn7AhF8aZvazSdwuJuRbytBfXE7u8xd
giJ6heWjXMyTO9qZ7TXTtO7VYWc06SvaBSsrcuhuJZ96ZX4eU+mRqG4rKeFTPPefMlxxnTD6UWPS
6jZTdrSD/G3G3GJS2pM2xvQik1z309IBVACFQVNfl+HtKVyXuvbStAGS3NLkijB9rGh/9Pp46O1M
ozxZloAZ0h7RKRUGvGPuB8vYpEayih10LKYOA1j1YYpMX6/wlJnr93y2dlmtbGkVHbVa+FkE8itM
97xOZOXjpQQgjashEit5Tk1XlozftpE9tEX9vZMMJLyaow10u+iNF0uZIx/H90NqJg92q2/qiUyr
inH2DnA6VNVy16ooI6m5gSBf9WmZmxq2OyduV45TrFvsNOSiXeVDL3D30Uy31uEw5CMUiBxgxSpV
460sod7ad8nOlMIvCIZBwu1+AMNV3EntkbOvyil2S32SVhBqcx917NBvavaK1lfxaqhzezPasb7O
a+7vIFUmv5PNxUCYq4NIXUUuXvpaRmmzKk1DQn1cCtAIWWqUQIPQg53Ukx708q90QhDEtTJN85QM
gbA4gGxSj/OMqGOKalo+Qf8AlKJTJ7STbnTnJpIfEdEQtGSH0qWmm7sVJu8eRP75aeRTzJFjP6FQ
KzJXM0J9nRgLZARImy85mfoYRn04+VOVNoeC0A/5yDlbSak0uipX12fNiLU1gOyvOY17VZ/3jRje
zMTapabs95O8CaZgE4r5zTDLbZCnx1bJD4Mqtl0mNmopeVOtwLu31vHCB6+HY0Bpp4jHhzJpLTdw
wq/qKHnprPjLYkAn7VRX6qOlQSMPx4No7WOkta9jZh0jLrJwGg4IxbnJVD0UTfzf8m3bTvFDwrRe
bd7yvP8uigQfZXWDNkXhNtb8M+FegNcp3CxzCi+uljMk1Au3qqLSbQopJq7pN4qdHOPJ3NvDmLit
rj5HWJt2OsUSayTU1XFudU2z9TJHfA9HAVDG+QXiQHE1GY90o8fbe4Ed2Aj6lcqDrUiYYCrvuTy/
TUHHpjKdtYGfMUShPfj6hzhUfDXXT4sBcmvJn4WGpCPQSGPSjpOevLaF8uR0Cctaj1cyXCi3baZv
ChbNbh2Wh06lZJbaT0Mo5zxB9ojS4QER9N+2M9O8SLZAEHp3bNUH3Yq/BmJ+1IP2P6TXEtekUw0H
6hQsUpIo3K1G1XxIpfak9sY+MPONYkWL6aR4xPswdZcHDCuFsr/yjvnfdkjlrRPW70OMrk1RrDQY
q2vJigEkTbL5mXoqeDIFQd3+hwAjtW4y04OGsu8q892oOuBIGeLI1fAqpthPJnu3LAiNCjiGzv8l
LJIuaj4LRXmWk+6LyJVd3OIlkpgUxYenNHDeQjV86ngXWTAe0MD7VGZjhHh8UHitPGRuB6hCT+3D
CIQpEObgmcG8s4J+n0Xqn7/TlcNOaOZnLU233Iyf6JDSEGmsY6BZO5WviFoCsKgGrY9eSAn6gYG1
YuGtcAtez720T/X5qEtiE5YAuLIOiP/kyWawzfs05KAKv9iEWMtrqwcLctY07/CGSl2NDdIq4msv
5TnvnW3e513MFSaeu0av3Kg1ZE8iw/UC0BRujgacp+WLuROw59s38ZX4ArEumcyD1B0a0Nm937YF
7YO4to+g1/dakr9bUrcCo3un5nh1GJAwiH5TD4ZK9TFiUgTViLyxrSPZf6WBtHPB1d2eyUUEs2SK
/zeEc9YvteSYPg0lniMsLq+Qykdhyjs9t7cypeXbQ/0RGzoLp2ExELFTgSPTPq9PIQsWxH3RsVBY
8j+rNAPeIsXGHu0b0+vHnIam3kRoKBVircp5jz1fMu6MxEi+JQWOZ0qbowXQ1VzIdYHrAsX++aeq
BcVLGjTJz4xC1H6KzXwrm9RsBEaHhzZKpU03iWJfRgVu6lUfbZVJTU4Iexh4DCSg5tBr3ZR5Wd1J
US4RHwSGKNYtsRoMivMWjDInNu4Z8nySq7UEhzs13rrpoYxrpKAsN78HjLgIDZc4FBEhgl1qf3gu
flwrbdB3cdxOM9lw6Nfii3XPh+4isT0bYHmAv1J6I0nzQskZoB9SpIOt/HeI14VrWezBnFCoHpN4
c3vFXJ2TJXNPLlpbFwXNrovUIJUYMkTFwLdBRe1Lo6rv7LKLiS1bAHgMzcRFG/k8ZbXtscQMe56P
oCwT8JN54EcyUcLstGAhNAoXut3eUzW8MjVsih3+obiFZNFZaqlT+DZENpunySodL+jqT3Iuft1+
fRd7G0kExmBexC+QtM+Oj9ZEIzQHm3jKZOmzIR3K1PrcGnu9vLPS/zzsh439caA/+O2/lkbYG7aw
qtw45WbiJp3mptxoya+srNd6Hq4DHUdjqXZTHMdzJXar0nlNjDfMTl0MjkbpOdR428VrM3FTV+Gq
SXA0uSdbfPHC+coGFPKFnoJ82Hm7SpOaMQgiA05IIbs99xySerdf97V1ZCAahrv1IqxzjnEJI30e
W3A+y2nd4j/kUqYk7LhrFnZtJgutG6YLpwqZ9MeNaDrRKGttEJ4sbZifems09kXZZIWXO/q6pH+0
yoPAcstIT9D1B/kxoF3sFI6blVbw4MwaMYSd56+3Z39ZyF4WAQ3npYZNr+78sco0KVAUZrUt0EUN
OAT9FSeRqNeKTTPnOz51rrzloiYgUCm0/nvhDbFmWgTAf2RoK+eKPJmSKhFFofBU2uYpsuWNpjWz
V+jRKenm1Ripb7cnfOVyBpCNQBWiIxZRwNlnoA2pqEGpSUfQ+NqWvDzciBJASA+c40648eeu+LDB
6Oj8NdY5qqnQMy5KOQ5PEUzj4xRG7QNamNlarvXynT5yDczGLD1HoLE5FGazsVSU5NRJGn/YJlbm
pl106xp1pL2w5PZO8fHOizhHQFmRVSVjxYvXoNATzqnzFzX7ZyA0LwDcHy1RCr0X3vVKjEJOgmz7
0bJSkGtm+t5U0s7RG//2R72CK2H/qubC4KW5zc3zcXPh5DOGQsqwOGwEOgFB6mlW/CWrg58jYtcb
mqlIbsaV4yZ9r3tJPJduTrLjhoWI/dJ0DFfEg+Frjdm6tZblXtSr1h6sRrUuavnOm79y4tAQh9ms
LdI0F4JwE3qxclUK6EUYP5SyvFfi9jEudV/AiFHxR7n9cq4cPH8Pd85C00pnqJMaEF8aGZjV90bo
zVF3l+2z1AHPFzuNN1CKsLbR9Flm/ddtUo8ZeL2WWcUT4qqzymumHhWF0dbC9deVyZlqBTmoIJ1o
Y6ggAtTh+7/PdFHFsRRI8Jcm2fFoz1pV0HVaMswF5HG/gn2tZE/QsZi2cmzhyX5WDs0qtLxVI7SO
shwqK7OyBx+7IYyMu6jzg8KaNp3WDoe4wxY7TZNXDfObx3AEn3l7rlcWEahk4hDY+FfUkwZrlNs5
MKUjjYs1cn8PZk8xKKll38ylZ2XK2nun2ZV1ROMGdjwdXXbEOXarqqmbzPWkHMeMDgUkF52KFKWM
5F3WxBeaKz+jxNhas7U2YtmTS9zdlPZR7gJ/yZdvz/7qs+DAAZeN/jx28h8Xm5J0eS/yVJx02n6u
MqMd3KXW5vYglyeksyQAIDrIogAtnw0S4S2il3MNfGjQX+Ii3PRCQbP8Xi/5yjBIU9FhpH3L4zpn
w4S4F1MIM7EdTxT5SUnEuAsbTX8IZtP+dXtG+hKfftykFPCpQf9ZvSpyGx/f29AlQZDklXEcWy3z
00xroL+2gavr3XzQJAyHI6hAlNLUVn6Sk9L53svNuBdpkO8s7D7cvqG9DIAtoXbhKO9EbKg7Il8U
bBWZRkdClENHov0V63l8mOsRwzbw2Ni+VMAdg2l+apwZHHtupxt1EqVvJ1G2jSByeQLK6WOXyhR6
7TY+oAUm0TFu5rWJPNkqDM35d1KkMcyCKH7S1DL6rJROtK6JR3e339LyEj68JFImRFcWGQ2wqhcI
fFBzbR1Y2nSq6s6bs+AF7UyvQDRQob7ZOvZJM8QLbNQ7kcnFml6GxZWSNiB0SQKij9+m7OqyUQNl
pqgcemn/hAL3nS18Lbf9e4TlCf4+oh1At/WgzqeuUjrXkgAfK640E+xWwq3n4gf+Lrdf5cXaXuYE
cULhPQKtPM9lBqNSY9plM5wR4QbYxii9tu7upYJXMiYAUTarGhgNeiFnq7qt5TowrHE+TTWlvSTb
yK3wLUg/Ua34tyd07SMRLtOeAvgBsfXsluvQfirLjqGszHbboPshpiG8c2Ff+0wWZ9ti2Afh5zyY
6aEmxmkSjKfG0bYUYNdz2OHQjRh1DRdvOjbFHZDDuVXEgsZe8KB4XXGZLLHxx4UBeytTi1YaT7ZW
/U7zNlnpTpH5deqo+y5JpT2XbnuMBzw9Bkeifq1MCH+DYN8WyL1u2jKy97NI5juQyisvGxkRVGAg
tkM+0pbV9dd6dYj+YToOI/XoRDkUQZeclEz8o+IpcIeFlgs1hX4q5eLzfZd3DI5ThnIUQeWsu3TI
D9PU7efQXod2tOmqofhX6gh0kaU0yNWFvBeI44/zyiTCi6rCoCAttQ5duWBYj2Nxur1SL08xBllw
e4A8Efk+b6bGVhHFg1yiMxOKGPHIjWEeHPZ6E5XvYGCRcfr3cJ95ceCTp3N2LlTnj/OaLRg9iyYA
vHlHdY3JGan+atskGL7enttF8ANMg7MSKjsHtQbi8uNA+G6ledj10SmIE7+UbL9oFTgq+ka02NrO
oXlnR16+S/aHRi4HaI5k9RynIfSx15o6mk5dprzLDm1FQ/MVnZJEJmbwiGGbugq1yU0txz9uT/Xa
YcCY2BktSFqS9I9TzSR9mFizbE0Zrmqb9OtaD1bchidZpoUmi/h1EvmdOOHasQ1cj7iHf8EJnr1f
vSvSPHeG6aT0wxch4kM357Ebl/I9nNilRgAnz98jLdP/a4ubs13HcAWnk2HPlu/oQ/A8AtDdtmRs
e6dS5Q1Ck6ofj7SKhe6pZXePO3p1rhx8ZKhYQ3BZfXyCppeRlyqn6TTO1c7I9MNkToWrNeWdrO/K
h0TMj5SRDAlZoPN827Gqsg9FM59iZ8rdXjNeyzJFgjj4NjW27s5WBYkcYYLby+fK7BDSA0xBGY3i
znmVNJszZUCuej5FED8wjrCr59ByxMPUWvfUTq5sEnbJcliyXqmOLo/y16ek1dgrfVBOJ2caTYqv
1qkz9BfNiP7Tk8WiCtFlM34WfbO6PcUrt8SHcZfo4K9xa1kAbKi76TTn/c+6Ubbtslj/eQxIxegS
0hlYzrazRdLn2GRVrWWd4ooiJz1g12mp3Nwe5MoK+VBcPhskHAQBB8D9U9nrr7H1CQ1Z1xbSMbeh
v4xrvDPuDHglbgKgSTxLHsUtdF4Li9syEFGOIp5K5gEPJ/KTAc5pGSOMWJvPt2d3rdJoLkBKvCCA
ccP8+PidcC2cEi03rGOeJPvM+Kw72VezadeW1h11HX5TD9BnKJSDWYVeHBqfw1y7E71d2Q3mQh9G
EGSJKc4jKz0c8AiywbkMNU1gMQdf5aFD47H793G4JLChQ4dvMTM8m6rcJhO9Ec06Dmkp/KZTp02j
9LZLs3DY3H6tV6YEEkxdxHmZFDWlj29VqyItse3SOOpzZ/9UpWT41NaR5tvRXVmeK0NB11FJ/REm
JVI6W5+K2oUprizDqYv0yYuaehOE8rvdDfeC7Mt1yUZbJAYRvGd9ntuftDRZsnyQglM9VJ49ARgP
6HLqDqT7O8X/y7ODkcC1AYRH4PiitzmVID3L0XFOU+ps6zhaKcXr7e9zeSoygo2dGDAz+1KnGQPx
YgJe55xKkuvA6N05r7ZaSHGkWjvaKdfWQS79875mzD9xPG+QiPZs+WVRS8ekzQPyIW6a/L1XvksR
+Jm7phrLD/qYKVPqg0jEdQYEm1Lmx8XXdUFZ51kaPStGY22rCYuHBEzPVsdy0A+DLnQFKofr22/0
j7vK+aig6DDIQV+PA+UsZigHvcsr0YfPCZ0pGynX5IdFImva31urcR2C+MVlDzx8htv4PK1TJBxs
dBuS8E23et+OnSPH6e2H+nMDXD6UrpKFcoizmD6+itmIZrk2xvAZIz/N+Qbu3TAe0eHDAAMAPJIc
rN1AqVzoX/yhndNVUPyQm2zdyc4jHyjL3/jvLApkQ3i6oH7vikMxbauy9ERkeTM07zyFBMrPCOXQ
VbqCNKxyuwCZZQRsETZsRvpx1fpPHy67R99d1AMvPzcyVbRqEB1fzrXz+wLYIAjNqLaODQwSvwgy
2WurfNrMchtuykQP/DoOK3+eJe0wZGrjCT0uN+UEQkkg6Ok3NJh2GWgyt5R7fTN29VuZDxowNemp
EhHvyl5rofXFMmdwXPpjYda9m6cAKKzG/jVYta+2ZefHevu7hjD8YMxNvhq0pF1rohZbmunNrp7K
lxzK/0oSZuXOA780FI/AO0brjvTXy3ql9Yu5r9ANnByXzG8bc/N/msLyO9cfLpto97g1LVgPtaZ0
1Zbz61iH35eH6wbjU4jnVZ629kFJ2hcgRwmfoek90c1brYge9FD9VsTmoe2nbte3+QxcD3xp3RSW
a6i08zoRGvRUUU9u4jZ5pM+zK6T2R1o3Wy0vZRctXEChJtwurirdtezwpQ30T5XVqm6sOiiXmBuz
776MpvjeVBa4i35d4mUWdWgiDl3/POfdcciB3LXO5KzCNjlGU/cQLijXUY1fjcR8D2g8NI2xxgrS
p/W4o5PugwD3lKR/0uvyiB4TKs/s4V5xXqfBsDylNUDjDkPtFrL+o8ucIzViT5OCF32mrNNF1ecx
ir92MoUlvS2+lKAkXb0YIyAh5h45k9gFtLRS9WH2tbG16RjH36M4sX4KpUIYrz0GpG6Npr0Led7J
odhYPRrMkQ2saxpBBeUjLmJUC925LWRE2ZrkE9yBbhUnysNU17tcVgKvLRGImtLxle76XqAK45nZ
iOhTuRu76asVEtjzo704Kt4odH+HP/JzQPJrCLTNXOn7vhYvZQ7HrZ53iZNuEHzvvcIZLM+sBO4S
41S7yeC8tH2yzUXmZSry6QpBmmQ9FgrQ0l7fVWX4iIypF2PykQ5iXZTZsS6Tz8SP61kudr36BcE5
xCu1lVTU+HLEfmdla0Wy/EwVX9J4fhrmZOUo5V4uo30iZ/tFeZmg2yuldFcBYjRD8hMwc3HxgxPH
RylAqePVMhh6n27d5p7caystH3aVUJDU2hWGtZLTcC/0paZpr5LO3IVxvjIG6clKSn+KtJWeawRe
5X+xUXxDnm1VF2IrRKYjtQXYL6ut2K/V33NkrJxR2/w/ks5juXFkiaJfhAh4swVA0ImUSHltEFJr
Gt4UPPD171S/laan1TSFrLQ37x0KM9wWbde1zQP8If7s2Hetq5E8AG/ib3Z31qp451T2V2Mqr3BT
BYa70Ci2a/AE+XwAfAZ3HzjOtIHxbVL6u5izjyxBPJ62iRbEbInsXFr7MAEfvXRb6CZ0v0jCnkZz
/FyV8sMuOl8x47elbJ47zGZcDFDMhg+LWwruVMADD4A4EGoy+3Ae+V6eB9vi4AemwJ3HKIH1eUjb
FLzp+lumHzOQyk1od7cf35gA8obd8pPlXY/8G9t/oGqPdoq0uCHEf33pBIiQHHOnf56H7TSg+Msw
NVwM2AWwSS/WfVNYt0QRt8G1w7RUH0eAuyseTK3sMBdGzKimP6lkntCKRUCkJj/uMpCFdVBUAzTk
Nwae5ybPH7RYSGIyM4CRcO9NPfmyQJgUOWOaDQEs/6jq6VtgFOWjkaPPDUJ/WdL3HBuMHf191VCG
YLjt6+ObWqQxDAYgYps2LkMPOjdrWQOrYe8eIvEl/jMnIEXn8wx4kT223dC7x84ckLSAlIsv6A2/
bTWHsQmg0wP1kQ8gPjwOucPOxU7H/9VJuzN698OeF85be4aBFnBJnJe+s1oP+egeIFTzG8266zqG
1vhrOj8UC/7H/dPl48kps13bA1Jfli2oddsvVxDsjjaAEq8e2jSGtCDfWeMHUm9cZCCFypt8GasH
U+jhAYWN4hS2wCk5c/ZSakOw0IhSt/dYY36RX8zsJr2CwQBEssjDAIiyQzDC/TCo+aFN6ldrNHbu
WIZqgyju+Cb7WCXyBVM2nqZ6DZrcejBy9Ydadz9tGYDs2fXbRkWxgTyPNBPAuJpFGohgz7NONp/M
Hn65FIca7OdoD6HJe9ec5yDKU65Vn0s3Ap3tzkM6/RgEJb00n+PK+q3tJWwUQJSDXV1ikT2ksMC4
Tn3OUPEWUxUW6RbI25oLB6L2JGhZMaxU9TJLpvqk9T1rOkM8fmuhZNqAnVTWBrqjfauT5zZPSEbL
+KwMcMnH1Rwl873SW+z9jzDFISYwbvlyYd/XZSUVAJwqJ4yxBeOulTcGWLLtbnkwVJTDx5q1Vahr
yUPcO8EKesO3gKWPtvOmV9p5nCfFZ6UjMOHTZID0UQwG84Z2Xzn9Ua3c98ZwSSJqWEH0vcOi1ya6
3TjAsuROj/JKpNm0N3vrUS8x4GWuHqcmu9Ni3Zvg643MuBm6UvpVX4RE3YW5Vu36WdVFS3pVte+V
eyLNsuuZ0IpypxKzdb68ld2S5j1vipMdG99FNh23Qd8bE1PrbT3nEM9MnvYx5V6ULLlMRNanTmPv
ALyTbhY3gtprOYuoQMY6rrKfSlH3Ref4qbaEYmXDqCzpB7a7Feg/VC5blqLpCd417vaNrYCIVE9T
Yexr5MCt1Q6k0WbYs3QmMx5/EsCTWdX1zX4YoAHsT0aF/olbXytzDFmkYpUzFX7u1PtRUe45SWA9
3pwt39UeonYN+CIsXX76xSwevHo8Gy0BPXf3tsGK26gA+7CX5U+vtY/eoFxcvYR+ZjgzpAvTND0r
dOGkPIL8zLkKMUqzPnrV9DmuDjhxz0+yNlJc7bBiQoDp90zFj4o3PuaL+tNN8bCTaglVl+xrYZLG
dEXg1NPqV1l6FBw+8rK1Gp9dcrKoBGfNpsR7bDfL2RmzLDTd6bS14kK7JVKsdv53vZHqgru88p20
v/Sl2Cl6avhurIVevIaxmgVb7zk+GF9t3y5MGft6OyFYEeQa0PZm0b9a5sbHYXIhnCRmWZLS2SAe
KXU0GG1/SMvlFGfz8lBORvtgNBAV5BRQ8KPMO52NkQGSYJvv0Yw3+QP0/M1RyqAbkmtcKYFKxFOV
/1INDsZ8KF8b4X2A7Hhf0uKltsQnjmqDri1LgV8uwFjNKf0UVht5MNzLcKVsw3Mh6GHb48diVfc1
c98MqqfNjC/wEwczh26MTVR7/SOKmk+Oil6pbuFLN7/k39lqsoudMkyd6UHmWrPagOOzyYFaVVfC
wm4fDW180QgSlV68plCpLU7Zan7Hh8g9Lrg1O4OfK+tvP8KqncTfJel7oRfvs2CXoFrYH+L0gsHW
85csTU6mwUefISwJJp3uhgeB6CNp6WGxx1TzHZaaDL/pthc11h70If3jzcajU6qrnwA2LPSW9ROC
cZx9u7H7u6jqO3rlnAvOue+UbGfEPTOvJdvPPYNiz8qCuBrNG1Osa9ZnV5oH5zJeT3qZPTBRCTTM
e2Q9co0NuN2hQRhSHBvd5KtWW1XooBvPDLIT+SusiWWQFlpkuhAJZOl+yaD7adTHaabllurkWNMK
T2zn9LQfhr2eacjxjHbeBjoNOem6AKoD6fCK+IVgCPtXV0lU0XdWqW8isY9dMz6o3vyMQNNuGJeo
X/qdmztKNJSWjfaIeIAGhVq5Dj3W/LGMCvWyDGnzYfqrqCJI8SMN9AprbbI/VR8zc8K+1tAYPzyi
WCo0f9TKJ9O6xbokyKJOEawioJ3y0GnvdjsE8WCGI0RD+ASr18KmLg+Km168TjlWq3Fy4CGVwV5o
Ns5JHAv1D2reX6mRnKn+3gFFvqTxFCmKWSDIR3aycSViVoyUuCCZ0jUIFWGJ2rxf09ZPrlofjDjx
ewDTEwoDuj1+uwmdNUcJkqGKurjYO1yXHjAIiLAoW9LTptonorE8vqqwWIFayJPGsBqSo3yK0tD0
ypiga7R2DTTriRj+TDmkD54eyrCTp8Bc4MWzJnFFJyWolWY/V3G0sOiubsu+tvMgsfpQTSHQK+p9
423sRxWsqjisTWTc31J/dkilvcWGS9oBaIefit0+dHuYHYkZ8kTlq8t3s7T6VST6ybGEFYg1Dsrx
Js/S0N5pPget92toFDzM19rBO8qI06t1CJVriB5lpPDMRtyh8H4LMYWrh+KDR+ppt+eV8SIaYUMR
aNN6SVU2S2xOK97UKBMLx5mPz3MzRIP3VRTJ60rU6HrrlnYQv+J9Xjh6vnttHm1vDlXTOBhFc03U
+F4R8SykpMIpNmofpd+fRdi0BdcDWP9XO2PxC9qOxc8LiydQbYfGja/EQ8mKLM+zhweqcNdrsWVJ
sCTxSWzUxaM7nXPVJCqO9xUyzSHeQqF3IURbO4/Eh8xxVzQm0Lv5oJeA5kF1VnUfVZMdsHh0kj+d
npoZxzUUBjs7ycHJh31tbJFh5u9ZKncDXJInOKCwajAxUba6j1tm3mUgTcz0usEjMVu3MrGOMqzA
Gk+9TPvY6far0f7U2RSN/cqJkYy5EJzN3j6enXvXWaBal9DF4hCY9d38BeUS32NzTF2H0AGwNGvL
U9pU77NGdLHhnuL7t7EWNQrLjmV519sNY+0fF84nLTChpH4cUxssYbHXGusv9zGxi9c8Xe/pQMpD
e2LSVt6poWx9izV9RwkQuVz5uH5nfngD68pUXztAmhXK8DKVd9Vdj7RfHxhIhn1sH/mV0FKM91yp
7/XS42tQKMI9jPHwbY7Ot6f2gWBWvZHV1KArEpbDu3aNiFjHfJwfWrZAM1e/dcMFK9Xc7CrFGmtb
nLZUj5LJ/CkgM9Pi/jC5AwQRbA/a22esSNLaWB0DVpxgpl5Pid5TPfNIytGOlDo+aeNydOqMznZy
NLLirgoaAto72gUPGwtyueif6g11clNv1GiqhvQ0VIJ8nmK0V9KrAEWWQG8iz1Ee0uCxx9daOuAn
Ls6KwqmXpU+zMx5pZf8t49wJ1AwZWW+AvRjyOJb5EbSNDYiowfpvRe4Gy7LepUNjM+d9sWKUfclp
8BlwULjtXmOeEORxGxGdDqZbhm2lvRZ5YUcQlZxkSbBw5BwTUu3XxM53kzLThuqPa1mETdsduC1h
18b9Tr5IiXmFrLmdVkhvO0u8Teb6lXsKC9+AQnrv4IFFoVNIYa7Fry4NS4I3mbwo05PbZV/psnx1
wra4+8XTuCW3Eq+c9W2k1w2+yvz1MnUnnzMXf22LH5U10dnJXyV3ecVjxp0GOOfAEWxj6UaYsOVp
k7Zu83LQWHWz+D6Yo1KKaM3rCPmhIC5HWs7V3urB4GpbqGrdEZJ9yv/+knPrRfHTajVFpweh3Bi1
m3hq3Pw0xeLurM2PBytNZ8C1vYXt2l/WKtm1bXqaxvXHK5qQyEiw7hOuZnKQz7Ay5sCw37Rc2U04
sNn6lhda62fW1ozi4DnTbnNR8OLqciA5E8My5D6zBjQeN7MJ3K04Lv96fuuuILXPZtqNZIe+0fUP
Q+ruTDu5WWN6bAuXpen11SJzR8RhJ7NVoOaBQho8K/RY4HkuzO7oztwshy2FlH1WWT0pNdWON53U
RTvJUMUBsPB6zzYAa9zwmb/SGuqehBs4TZ84R1Ft+zgrozFurrNd7AojYeUt/YhZPXbM5VV+UTUb
H+WXKqr5OkNEXrN4xz91KZgTZiYjTVvmRmFmLDdbklEXAwjGQu7ZCvfTXNo1dEd6wHg3ZVOCPqNg
Gb1wHqgoy5wvIp60WO8Cb3RvG/uffQv+sgmcwYl6xLMmG3JVY9kBIg/YV/VNtYh6WmOd3nwUOrpX
2UeSVHtjTXdFYp8yZ5+uIhiV+DQMCzyAy2Ewhyfm5CUEyO5fa83mIO7jUzZRjpnJy9YXb4xNniEZ
vzZm+b4a1Zc3Jt9mYq2+vYq/8Kwf6zKzWQKu/mpDBZ1fTn7JldGEHhnVwPq6gh8tB+0hbe3naZwe
nbE+a6K/D0p50fmSlbkdbCU2aZual8nMv0Z2DwZjvMvoKQMUdvJh197Vcucfo1bfKk9JwzxDrozO
7hN35Gpu8/daO8diWd760tiP2/KZr9VhnY1rxyvNiXsWMJQFa55aPrb6kBj6nT7WId3aQ7aMF2Ve
v5qtCqWDEize1oPztuXrr4agp18WdBr1rL0Y8LQ06/JETlD5tUOFOW00BdvHrWqOpiUeE6PgLIyc
ToWlB7SPjr2GqgpLlfKKTrZyral+C5Hd7bbV/QJ+E99yJEk+r2pOBCpTJRExBCmuC0kJkSQ/Vgjh
5N106BQDO4SnvQAvGXhN+bCykq1gP4K/0ZyO8qHtbsuU9U8V6QMk0uQ4Gllk3zUwYW6CtVecDJ2s
k106b4O17pp5+NKV9imb6o8+W0Pu3m++GZ/6sO7cuTiPXv5ULtpls9Xb/1Mk5bttSbWnlCyv6o/b
CHvDwlqAPyot/ALj3qrWo9JRPcyiDlNRvyIU9Wh503XWhmcvGT9rKz6w63IXVXwph/LPiMXCehxR
8u3TtGQJRiRvg6k8QI94bNQ0DVMLNdK80Unzp+RSif7qmukXbfuwsdVDlc0XW13Zwa9GX6cV1buZ
5reJ/jt60+Irhf49rsM7hvwBZMH205RXm/L5v3LizkA1DU497n+szonp7jh3mTxWjHIA0T1vMw20
zUxv1VZeM40Nz6I3D24c76WPzrXu7+JOLzUOV5DDCoVsp1bVyE689yHToyVmBmIMd7EhhFEOQGzW
i91WB6MTZAqNQYNe//Ss+qq0nkX6rl4Y/Zz6zTwlSEXQX1RSH2F3YnHO0reBdgHxkQ14FSH5wYMi
s0vrfVfEMBWJ0OmTZys3P6yledCIFFDABCoHzEZqxhK/m+5mLcdXlH+1ogSRTxBJZ9sIh9jeqwUL
54uBXDUV26jQDWnQo2QRqHGmG1u6FfElfik95szjoB/hjz6ZojuVWfcMoLkPjER9UZP4ZS3F60TT
yndQ9wqUwj47YEIyx43gAvrViwSOQBGNtpniaeMXQd8JzN2lW71nXSxQcyjpc56jiyL0IjS1KUoQ
Q3DLKaEZsEU5RagPT9Jzk47nlpXk0qRwm43d0pQRzmbf93xRBVFvblrfmDvK5gOLEB58Sv1lLIq7
fDC9bAos3XPJCoa/UkgmrkOsHvX9uvZwzJEWW/0r9C5ns6rSyNtK2k2DxaAG5jk9dw7b4u23itSs
FfWpE4rtj86q+ZYo31lGdtgo61pfWfQjt4yeY118yfxH0YaXxmArviF1dkrqD312/7P7xKRu3SKI
1Dnb3kx2ysjozxHruvPqtA48s1R9WBzfBVFLr9iVLS1gw5vqU43vcyraWHMCh92EGVCHma13qy5f
57F5XDRv79rjLpmmg6MS8gb3iUXED7NwPtnFvzZeF7VFc6YDfllWyhmjtl9bzQwze3z12vapMQcq
AeZFnTq3lClOHc6jFsk8A8Dhs6rSut0s+jEQwI/YA0wRPIA8c3EN7kXpxfMESdcw1hfqDlKWnhVw
p88uIq8u42oc+96Ajo6D1uGs9XWNBD/D4etQDfgtUYuWJcwBhneKK4O8YudYteErOMipAU3liM96
0PYol1hodbS+OSbHwk73uULtsPWrCEGe0+Fu4iAu5sOkZoyoW8/z6836iZkM+1vbu0wY6aVmZPDy
IQmv3bn4JhryD3liB31HdI3Lg3CMHOE+h7tXTJ+TOc1Botcg37UvuxhPm1sdU5qgrkoPJRtuek/n
CpaMic3JavMeFn0QbClxfK2IwHBF1eh+LEn9lbf5gQv0UHvN49T3X+MAt29VPtf58IYrBAkBATet
ZjfIFZ4W22u3TtYJS/mYTvqpU9eDVrW/0iKZzR0qL/mkwKZ9YH+Do7ggHvACVuuslclnMqlvStfv
euhL2nV8bWcGSNzoh8FW4XPIb3DFXdEIG4Lc3E6mW11tZegI5CWVYN+99PizrFIuY1c/OT2pUjMm
u406YM6bh35c5lCzdR+GlSxo9eY4rMbfVVcOCsvAcGcQiOr/XL3bGQlVWt7TlqMVbDGQWNLILcRf
RcQ9fOf0/uuiOsB9H4qy2GdFBe3ydBYIJW2KflB1cW9U77up8/TgmtZrH5czMyVzt9T6MyH+nMiY
KtrtR7e1Q/zvieXjDwko3eeRySMIQEiTyXiEVUcGSrGIoDCmSF5L4fy36AWEyd4xMefjXM9Eh6r+
LfoKGZYFfS2dXx+W8RZn66NjNf/JxHFwqNPKWTu3zpz7CGkN4WSIPiDD/eMVW5i703FytFs90jRX
uAUi7099Ntb+ajuPbT/QkIqjlEiSeeOTts3IUGRna0VJSal2tqI8VEN5YR/+upFRM6uPpF1qNDqq
2jhoIxEuqWIaSgpXoErKEKz5XRZHowNF9dL+YoNPba5dxFL+bSf1nAuh7sht2qDfcHV2J9vP9Xu+
pmd5FHpbnCo0MOgUiohaDfIakvnNDdY2ZSRVh7o+5qECmMHOtp+ig4AksbvnwWH01+YoyNXRApsy
TdGngj8nqnuuNairWXxVnemiQqDDxvjezauzXsphRv2KRsBBM7RA1sodCySJaN7GfvhTTekLazSH
RXSvfZ6c85Z9CcfTAxjlvuekZbfEUM+q4v1tM+1hbpfOxw8s4ZrEj5YCPkXRm+d2IoPq2r+VyEk9
559B5WkOaNtWhPlVJzIqdNN1mOD82jJkq89+TjPrb+fZf9Kh+m6rlpZDq0TCTCAS6j0rdIf6XG3m
i6uoBtjAJHIdZvljjrzcgKBO3v8WXvsx5P0FoZTbVjBIB0+4R1/iWc3U/Zhrr7Fr/2x9NUO7DLyq
0fUPp8rKfx3nQi3u8p5uzBuCKbfYQmlfTLro8CEtTOHF7xLLcdaY/ZEfRBTuOdE32ePPgxFe+UAm
X1Sev1mig1nQnm1kVNNmDvNVnwJrHmjDrqhi2m+pAHLBb/9WseobVfs8MPBqm/45LsRHQkk6iPk2
mjTUJ3okjdKdGtGc1nQ6gVS+cUe+2rhpH2TQNbMFWITTRmQsodZqTdijAhW4RvM7T93PtphXsIln
d1iCJF8R8mhav5sJNfn4x1Mp+8vYpREaN+AI0jFMESxLcMkya04tdYZ0Kq1CkVsYyBiTY43xT6GU
ELOs/8E69KdPUIBWaxKedUM5sutOVa4fLSu7131zmwg1CtGksbSXbEDt2o0j+lE0+/r/tBl9lTxP
3rfYsHZ6l7/N4ADmNr3ZrfbSq9v2XdTTRXM7Bt/9r/zchSAnlNjXjlVOKytOZt6chtx6TMt2J1vg
JDJ0762JzBHWbUDC+7qd1p2ZyER/qp5sW3whhgqpin4w3Gpfq/BoqFYXgJ+a/CTpjrk7I+Na/ZGf
Vm3ss2Ki37UWD5Oin6TL7ab2og7z38yq4ONpy/JtqHldL34nHefTi4jPAw7K+HVrlQFixSAfrpzB
IJ9IPObyucqoM+uvGunynKfGserZSc/yXZy4vhRJo1HK7lep3iFMOmXadG5gHsuHel9NaGkNq3K1
++lLh/4UXsOvQi/vjrvRH9BopLuDbxBwFVIhFbfsSzcJRWSY1Ksb6gszMJYOH9YNEjBaD42a7WoF
1iE6oD2zH/dXWN4Toii0PIvnmc5DViBsRJ3f101AGKEBa+CxGUdPzXfSbjQinfy5LNWnomTUs3mk
+LERSU/SGVw30/stE7sK3YQkLRPmp4vQrz/j2shFdpseM+zs9l3N40+VqFQB8FBZKOv44dKjNuio
BLVrG0Hipn/qicPrkQFQZv1h3LiC2BUL809K5T4WaXtmVYIF6zz33aTKQ/TlH4Uidqg+RMMAcEGb
KZ2K/pvC4JB1NHAz9bOcG5nJktGA+qGJUjjufsZlspJE4P3VR0i1tF3JrjB6EhUfj3XjUNYjY3mX
5yxtUrZfVSZaNInoWdJAqPaZTasbtNQiXmTTTLpwWvAuc4fSSQ4FtHIkSVjC+Op4n1oMIZm27tO+
35cgH3T3m2nctMDbA1kTb9TMk+8xAN1mI2zGAa6v/Kqm3qeY6B2Qka3wSG7N45B1Z2haWagZ94zD
DHxHCgExQJWL7K7IxpsUY0d524AlTiMAMHrJ4uxQVgBEilgI3xoizVZClCmPZYk3A7Tgtd5D195h
czvJb5WY41uy9DQP0yCJ51PcXiuhnJfVuEhTQ9YGKxinYOqZJdoXTB05QAS7/VmnSa2ISDfQg9Jk
OyVcmErxji6xNh6oku1/MuscR2guelhp97FzjjDsM4L46IgaFuLsvKZMHIoU0VbmcpWpHzptu+rb
9KBl9BeKu1cXL4wm70kzNf7imLutfoD2iQ0W+WYeKuvjbHPIGvPZMQAAsg0Og1mG7a3D4AJ8CJ9l
VruwZIBKnWPol6HuQsSX6rEmZio3O0+Pm7GRYVIn5PGhS4aWcV6VBQOYoEqnw/9kZOZXbYhQJbmu
DZbdx4PsVRG2HQcI2beoTpDrDJRQIwECb43OTAsbVE13I6PZ1bZH/sZc1kdU4u919ioRA8roBZUT
OakWmkOU2NTj/Gmu9j2G0s8vuLC7PCgnM1c4tNVdm1n7yq0PKybByekWimVOpGJw8nPxSWvrPwlc
4a2kYTkU52vlPM/lcAWKF+R0C8Z+3rtquZ87PT/WRhE6EMzLpFKa/jCXN6c1dmJz/FL9U+vckeLC
PXKcJTRpRgwMY/p6Djvxk+gOfLL/TqHp/0IjNqWuL28Hetzy6q3MBmQPfqDPb9igOccDHxmLJV3n
qOxheEI075d1wx1/xej9lR+p+agrWgEAoaJ02TA9woDhnvhqcuRctO/SKnMMl1vAu4/0CWMcul4/
yuvP/2EV5v//UvlidFBgTup1VLkGOlik51pqeRNjbdFFuPgIgrNAFhjyAICRykdag20q5blYeSRm
cIP0hJLtVCvKi4ztTQ0guI7PBciROq9Cj9Yzbytj4lDeJ0AqfJbG+5Pkpl/F9g63wTHKFjKWxcCS
+w+uNZNrQduznNZIfIPT/9dWlt/TUeEOS/8u/2j367mqjoqoj4bxFyNcYUZU3Bejz6MZ6NnkJnvK
Yrpm7+n2I9Pasrdv9L35PC5fMFk+eHdOVZ6kLPUyD2gpxslpmtmfWvmGqCmwcyR8+QuPVGKQRDFM
oOR4aMPHxKBA9dbZbegKYuE8vEIRoVdpV7uN2Ry/1+1RrPMtyf4IT925dvt36s/Z8A46dMeC8IVN
6pCvzx0RwCbl//13xMu941Iy+zpyhQksT7MUQsNfcEDCQdoccFurJG8sEO/Q1fRNh8PhkOt3foH/
aKQ/rSMs8iA73PlGkx0ArwAbikXybVfli5Evf+D1peM0VjOQcYJvzgbxjvWNHTbIB3Uw1prZmuW8
Qi4UenN25kb1a/Kvv97x8/9Gy82Wn09b7L1LWMeD2XlxLpr0p9z22fhay5G7+WiOH4q3+QKFG/nz
n1OmvjanT5k1WvZyGXnGbv3MR+NJT+5/hAY5dla1fadr0doLX0tTBuzfzEDCToF/fDMP6QIBJucC
pgQazRVQ81sJHSVOY2VKwEvID1w5zbvXJgfphic6uFbfSd9jvsm+flEnvmIzw+E8wFR7xyxb9/yh
IiXhNA3rVtME1rMRAOYaOM6bAi5EQ8dTXuEeHyTHZxbedB2dqHAiUY87YcjrzHFN9urziKV5FBHM
gHQ7IxhLfdv75E5o2a0YX6UNyn8kHRW3UsZeFQ6+aqCNNuf8hHdq/JAgL+mI5h4kKG5T5L/yH0h3
IE1c+UpJnzg76dPl98QLSN3Z8s7801fK5FB7f4z8wl1JplfCHA7j/8+Pz2qThWsG0gtc1XWbfZ1v
FPfqvwZIS6K+aqE1mkET80A577J9b9xxL3/L5Q4xe+ZRgF/llZLZfJlibu+IWeqM7wFI8fFEE++M
iSZgek23LZBDbc4657Ug5C7odyiAPQnT/3ddsSH2soJTcg984OarRQ5V0IdLFz0RL1aZnOwFYEZ5
5w0VDxA4D0EHzsjT5qCtcQjlceqSE5BE/WnYQMSolFe4FA4Ir8et4A7MOSSL1RkOyV1Fa27FoQrN
PK2JekyzPbI5vqm86QrEG9gTAblkilVgAtxazCPHTw0qHQeMubeNC9dpScSXrPdnpnyc7bA+Svv7
/02zbgU4o3z81kjFTWWfpz+4z3FRoqISO9HC6l8zMQYingLAY4+2Yf6vvPF9cuq3YlFPMNODzL5m
Rb+Tc1F5uvlKU4DfGE/FXIScRkzMr1BCGHTj0i8U7+2n9PrSYtl6xYve57i69uwyeCSl/eAeq+Tb
S6IEL9dTlsmbxCdfNw/kDpaauKGYNkjxxp2lvEmBDJKDpVr2VvdtGcy02v/+fxr//5ZDO1w9Uj98
gHy7Yj5Du8DdB+bwoKTIF1jeXvocmebJoquwC5kd8RLUiZRJnUx5od9dD058pW2ZwsNrDb+c9r8L
Gl/zfHvFOcjX0Fm/UHH3hX0HONGLT8u6jfFDW5vBv7eoKBdJmzLMecunEEE2mQHVuJ8k8UJ5Zwv7
N9ftB/h9ZH7A/fRks259a5c7uZ6sKzYoBlD2PSfSUBv3pAt614r7PGzejkfpgtaQV00aF/ZZEBrl
6F9eYIxTVfMzy417xX5V2mvLydpbRLp2GYFyxIMLWD9j/UhKczmXrb7JTz3q8Npweg13X75pvdz1
QQrLeySCuA0klz/dhKNJz0ai73HUJa7AROUD89PGgqmw+i9d0TYbFHf8oekf+djsLACj8jUNo342
egHrs/pk8Pza6oQI7LkCjqI13rmkwVErCQre9g9DLICYy4KjnCAmUGrlDdq950J5ceYOEV/7sZvt
VwwVXXV/yt5UhrW6l0YrXURsUsZJ1lp4TJsvw8NA/9yUxT+VIxYmMw2hXmVSJD0LaYj0bXwJG4bo
pRcslbPGPiosL7CinI5+2WjvjKbus35Z0JqeyNvQJo2M+pHnHtMw6ivtD6bRgxVSy0rezeGQE9HN
LWbmTLFdjVfcy7/PopJxnJMp+aTbQAu9eGcrKJJdM8gMd6MA9a9Gq/5uTJAb0Slm7+ffDeIOi/U9
qw2QjOahd6qTdH29WHDf0vNwN7jTyIBjG4L8OE3MfTWvQEkbH9yqM2xO0HIW8vrGlvd3crJHnfkq
tQkozVZfApS6I5HTDmlhQyENTvX5JnNgh1Z1YlgHdZDWOfyPpvNYjltLuvUTIQIbHtPyjkUWi0bU
BEGjA+89nv5+yf7vpNVHFKuAbdKutdK2rnUKCLZO9uJMPA4TYaXq64t8Vjf/tfs/YgL00N4nA7LS
d3EoNs60QZSZhzU6MnrCaH5LIg9xHVn/6dOFrIoDhvPLGB/0prgCa3srqJ+Q1mz9Ojj2AmdQ0W3W
zU/WiPPHE+GzagEMEh12jFDFMbF3PEhotfugegEwJFE334orZYcT/7nVdy6QGZOY8rf83R/EZA7j
dFvK0+T9qfroET8fl+82nCT5cD4xo+Af18aZz9Ldch/Y4QOPANm6WCmoP4Q/E3G1zVBgC4teTdFl
zAdaRJZL3Vi+nirvA8reK0ns59K7pAy55XkkysfCqGk+ionm4/mvXxPC4fg1iGyrz4Bw2Cwxmtdi
Orr+x5l06J5fvdeQCCsdI9aughBrPl/QtsFpadQtDIlwzbj7lhVJJCyfiU8COp8T7SK+h3YdVdKQ
nl63kTMGV+BOE10WTEN6mj9w2BlZVeLUnxxa2TvRMf0MHE5pRxz6v2UQczu15SEKiz8105FZd0HC
YFOx1HlZ7uRFOP4g8QmuQ+tRsq/U7faIsAcUGRKxtAmeXzOIEOlSVNku7Ris+I27lDyFs62TjWLm
SAYIi8r0i4Mesh5E1ehzrqtC3pVtL6a/tPWexrw68L4JGOeVN5dvBENF+sWOBRWFuSb/E/MGLXFj
ftAs47Wz8nUFPNHDXQWVfSghaPCyCf9InoszBoDwp63m19wrH+yi2CrQxlPPAfev8qqMLN/E7d/G
8bfAB4up2U4+xgkDs1Ci7/X0MpOXsxoMZ5RawqEiXcESUSz5FovM4v4GcxkHjlr274NazAgxdj4e
nt2U72wdJpvrRPbkrxIs5YmO2/U2El/HVArFrNHviGgR6+RIIGVjKE8SePyuv34tRK22uFv9rXeo
/hjOsTKGf4DFQ6q69TZdxh70YF0CQu6fPCP50nNw/Fl+Wiiw2DOA1Q5eTESWV9VKJp+dfHTPYGis
kcQBXqXP1gpZZ7CcghUATFDHlNl0SrjCt7omnYsLN6zw0DoNnQa9vxuaex0muNNmoZEL2k+JBVdi
qUCiV4CaIqBVM4L6JbcYYcWeFSREAYBo5/pXUdSvTUEDXi89+jI2FSECGZhoLXahApQTW9EWYPEB
ROFt9qpNN5cXs+PeRW6CSFMxT5slzqvjXDfHJY3+IROhbQGOWedWp8kto4QhPvhf0Zg/LfEEYrCD
yuNG3i2u6MdlQL+Bd2oKIheV0yjQ/zJOGmYe9e5tB/LkDj/lX+GVgmPz3S3Dr4YngwLhGuQPU2Li
9h9zYNtVyYvdq4zyuk0ZB1n/eZVMNAURJQlWoRfMZ4+O0xptWApHgBbQvTcIb/KB4auTfeiX4LbE
HoMNx8caDgTImPzDbpfphNQTpSeGkxRxvHUX87+iDrxdXoQfUVjOtPyhf9kT0bDuzAlgM+1mBDBH
KHGfANwpisCo5czFyY8DOFV98Neec8DCVj+tE1Qu106j21trXv6WgSK1zpp1X4fg+3UYMtpcwPN0
EWItxmS+jAbjkd3pTa8nEpokOkU2E4AorcOuK5uPMqBKP5n2icGkkAvC+mmY6/6cB2EFE4bO3iHW
OvcpjYoTU8yT/QR4H1TcAotCOTEWMIEopU8eGQF8fwr28Wo2IJrqWvCee9Cdwir8z8kwXuaIxpu0
wmqLbl4a2/RU/XHfN+k1jjUG0izp1Rv1t473tiv/ybAYG1DVpfeIkvitoDJy1azihRLysZ+b4wh2
c2f348nKzatFS2Tj2dZR1dNVh7N2pZxqbDteZT06887qsCWUFdwNdcKnunMkmh/DOwzB5bTMar40
NiU9VTIFAA4/+vpcTVidUAfauFnNU2mSiHbg0efQ2fqRO156YyjOBgzJDU2PkCJLXZ/11qdL1o4M
HXKV2uXh4K/jvv7U4upbRgJtKsN9ja2BEkqK4Tb98kct+P4VitQhk+2H4N8MF2Sjx27arRR6P5+p
lZV/eNRqN5gDYenY5O1+aIrwPOc0kKBCWtGuAKS/NyKPzq7rmFe/TPRjzH4cA8c1d1xUS6rcyWFi
puxd67AiojY/V2pTB6DzeufCxF4HwffFPHZ+e6g7NONc/6BT1S3z7DoXBFbAgE66AXaRNs3O7PuO
ybP6F3NY32tAgw5y/XqCs7GnpOXQUQSmdZLeDBtMrWc1NmVZbzeZc78BjAKJyh24xzZmIyn8S2rS
h05oO3SpTugGPGPLZJDkxQBOu6tV/pKlAxDkojh4OtyxLPxb1i2zatL0nqf456DH3qfGbO5bbl1j
5x9D1Yo2fwo8sy3WVkDiX0G7zb35qR9cKj2Ar6MaOO9iEyLb/dOskidHs+xVQk0zLQMKzaT+QTRc
ssj5L4ZcadEUsIjK58m9L462RRP6AalEsKcARIBk2hQCy/5KCSWhOV8XJnTDBgohmC+wfBSPNvTm
n+vYeUvC7smOh43dYq6M8UIplVCDWmVrHb082aaVvUtKj2ua6g/OrMBXz9NDPk2gCwL8Ko3TozxJ
Q0PEHYKrBbSew7JmTtpbaemAWZPpJqTb0KBnNtoHFusPsh1ggLCe+lRqa9evP3toAAa6pKrMH414
0aD06KCRw5ARl+1TmjLV17fSbVhS1DNjDyZbUKHnJYj7wj82S3QYSuNMyfURFsTWW7KnxLH+swdf
GGOMLF6K7MlA0G9TpokD0CxBkxgFV01HH9UoDYD6DFVy1a6nj1WRIlJMCaHY2h9A46/GWEJuzqP3
OPHuTR1B9qUOcyD+fUg9t96YrrsPpmzHRJytYv2sonmevfxWqvjUJu6dQa4a/8Cnf2+UX5qeZxQm
EMxF9wihfpNEl5aOUsEOZ7Wzmega4sNN4AQDUCtjdG55rD6Qb3E3bubi0yPb33UmaA+IWNO28dN8
5Zn5f+h73wy93sfNoMP4cyjKa8461KqPuFAfg+58ZQz6ZFzM8q+lwVCNLfMclo+60h67VL2bDVVN
r+gOAEqAxvakVKV7zcaOEhQITZ/SWNaF8H+NHi5kvkNYEeyD+hrSDpcUgCPInUvidFs0Pd6NZNo6
Zva+aAVNPC28B8N8dushlISepoAzkY/UNKjNzrzOwXShrfqG4/iqXeYu6HMK0ckevoFo74Ix4jRp
r2OWADMjihgis4ZiW0eErMBt48V5UdN4USZ0bCfonlWkPvWlfjCt9CFA5n81VCWSh9QYhtZ7dgvv
fdCmdjWFnGo7a4fDtPjZBtn+rbLjPZPKP5LJXGjKQQFyUr1Z9ZP11yzbgx13a9CMamXl6Uta0UPv
mkI/tJNgBxM/2vakCX1cfDqBykkXp42Zt0+DTRhhZVYPgH06ZHNwn+aY4kHZOqtck+FMxgh7jx59
C05U82WUSPhseMGTa8xvOOuXOnXPRUdya9nLo62X5K1N8koHixnZDAKCb8QC5Fx5wpxiyimy+MzF
Xqy9Mpdtq6hBQ+fM9OSZ8bUnWwLENETKDEY7hYrWuRuFf2LAzCe49nRdTW27civSkCHST16U3XQM
TBNlO7CwD1OyXGrP+54YZkFWPh1CpR3BxLSXZoyOXTWlW6WFr303vs2lyrcJijnAv0YOpm6t6iE5
0YPdBbN2AGQQ0yg1N67oG7pTBTSkJoRPtzL6KINftII8epls91bnBZiFZRzXC1HYKsKM6zNpidHv
iNuPDcBxbag++pFZyB2JSg+3uxkWGlyq3S2O+1OPRKBKh1+kuvg5r6tLrJsULgvtoTShpDMj21N0
VboEjI07J8vaNuqNnbhvKKGthq4+1owKQ30ghshIJDfwTVqhnlNaRVavGNkaVeucyggcxwCUHVau
MZ8NvmgLx5W9doPtjNzZKhrcV6jZe7+YZKgQrAT4V5CB82fQKZfKad6wGwcoI1tQnU8W5WOX8SOR
Sk75ZDCuO21I3cpTgDQDUhG0JvRqU8IritL2Wtj+V+FOX35dAabnkgIuuy6p99pECYUSagGZs68q
F9BfAQPFe9VKY7109TPDBy2wFKhvQOUoFOAqzTwgpP2cDRDG7YSYtWIGlaXOmo0sIhBsePvP0Ux5
R+x5Af+mlYBU7qjLyZ4zQj9n1t+9dP5hKMxzVI2M3lNPtlHtaxLUsLHfVBEdU294LrPxEizTS+vx
36l/sfyB4z2O5SZYmod4ahj4hbK2Vbj0F+PpLHPaOJjfOfOqimS8Nq5x0rLhXoMtQhFnU48G4Rch
8C6ZEZcMg4KOTL6LdO9UFPEX9Yp173J2Bz2ktY1lIXLvU1Ej0QQwBEAGiB9zCvagUTcgyo40P79l
Qwygi54RGyvozjCLpwzA+PiXCeOPtjnsuPEX38gCQByIRmo6nYRua6saiEZ4phtLDE9PJjZdAEXe
owljklCahoU6m1HK4B9vHyXBdaC6ravq2+2nh4IAfCoYdBSn2ken3JNP7gNdPtkuQ3Bqx+isRpcS
kX+UHw69yyAkN9pXFC1gm+0WO9y5AOmbMAEmBLGhrNg68ySHTiXuUx3Nu3mJHnLP+KugUjCK6kUW
i2kolJm5gXXkgJcqpqM5MpDImrZZSlmDwoPRBUew6BEcK/8PYsm3hTpKYo8bqGcrL02fHJdK8aJO
BmGGW9snigKvlPKxSAq0ZnTQqwp7Z79MtvGcAJaFoQO5js7vIBV9SoJZ1ryaWb4bMGGdk+2Ea15g
TQeADtRim7TfMVuK1iDMWSG5U2ywCUHQbtwa3ZtbWfvYwPsiA79aFFRDEslu6sAAgrMDzn3IKDWT
jxzEsyBAuAkCMET6SHUG28F3ZGn6162No0Gk7uL6DaZiNLFzh9wwkGtPP7Hrnxif2u6mYTkg67SZ
mogANz1levucgbLyh1KI+dQSVH5FawKGHdXTZjwSPp9nz9nqHueubqEvF2pPhruR71VKcujoPJGd
wYYcGJAGGcOJ12Zv7munDldmCQfLjw9GH927OgxgnNFXNYNjlQifPusbZluNxapIBkA6/g5BO8pP
Og0EBBWGQNu0AnqNcvJNj0l5FoSWiaEYih2Z2RkXbglzm1+KvjzCVH8VC1JzwXqTZi6rXM/hxW0X
eMPphglpe5vC3ZLF95kKpUkC5TjmX3th1fSxuA4QvAN92Dckicqr1lPcbNsKwA0lWZcJTBbZeVYA
DuCYyG0ZB6Ito9/7TcDd1WmS0MNFmXPF0BI8bThe2sqDKVUQXruUSAy+sAUrmxKqrurAvlXOfJy7
7g3dC9uC2it2rjOXq4MJlYdwG+mFZkc0cS5LGb3FHUI5SfbqEf56AAKZUb6e3JgSTvNR17gcj2lo
SWczQiRGS4JiNcUpE14llOEJCQV2LdcyhgAnZrzyqoaG1TjjBth/GzkQyKXDz9QoD8xKerXivhFH
+Eo7aCvL4jMIIouWR/KKU2QVzgldQVAxeAqu8ptJHj5U2WslBfoZLCvZSdTr7xWYopgiu+7S/O21
/JEM9j1bWB/M8ljyIrb9D9nXld4358wOdGxYsmfwEAHTcGtCLQR8yDIAhk7qhmIMiHEN2nRkvUJ0
HlBwKXcRs5B6BCMW+Afsjr6F+7MWk7Bgslwo6MnQPNSldoDTjoAF2wTBAjUoxCmQdLDh/zhska0u
ISewNcxzbTsk8DywafkhwCcUBObx0rGSektUtbyGfnQb4EeOWXmx6T8xtaElGwyQXvESxq416xAM
W/fD7YauYHjNFh5ctKLxwaE298hqnWhRD6akOoAPqIZ3E8G2Y+/aSB09s/87efE5gW8rEhLecnNA
oHTWv8CZT+6YfZkdbcx5dk6T1b132XIC14cQVeW8ipkspw7iiQKbMl2MFGV8pprYeH2vts8JIZAe
1xtxI1P1UfbqD6NdVs4YQ14Cptn07tbksEbRXZ+Mk0125GFNAJ08dWQxvRQCu50VNqeOUWc9gGmr
ie+jkz+loL6dHKANwAcMLO9dMgePnPppquBulv2Dw4eNzruPdax6WlgEsLJ1MkoNia6BEeF2O5+a
JFi1GoHEUJ2kjNiSacmfZD1314gPcWY8dbFDv+Fqdj9laWziyt8hQr6NgGYvSfpYxDy4WR6V8SFh
BGx2iVthcFevE/MKUXVaE1DTVviMIZaYzsMwP3bgSNmzlmVxx2ErW1MmIw3gftP3zR8xoFDyN2H7
V8yn/DhFA7VFNmvEQYkjT/tbrId/zLn5L+zeaQ0QOa9TKmtKOKcEeFS0aScZzN10Ruvcq4qQaLp3
Wfy5oKa8tN7djJJ7nKNLxkqnKLo3lFtrWMowQgDyDFteIiG0knGjE+DQsKScjt2QiXETFx706X5K
ErAyzHikG7Joyw3bQks7BT7SOe8Rs+xUfBXfNun5ETbUrrbr16oxP0wPYgXCOXo9b9Gj2OQtCLIw
3Mwj+iOe2lrIlNOenbKz1ZuHYKoOFh3mEAhY0Oe3oWmfFi5wMg871LrOM868IbsK4/Luu/x37m5o
i+2mxDo5y+uoPqnurfnDtzrQ6vk2q9Brs28t22KEoBHKY2EEb743wHXyp7UfQFk0cl/Y+GeHiZFB
thzo355mfSDFocLsEhtOc3RSXnDxyrxYSUqqGv9k+f1AQ/I9DlAzQ5aUkcUU5lPMYfie1kDjy2a/
dDkNK7RUkKiTa1/E5oMJ7VB2v3JRLpofsyXEBxJxQxHWAB+mRbAj0jqmhJwmDsHBE8lmW2qm0PHT
0iA1BB1knzPKHxk/McmiI4QkQmpf0yI37DuZk6uKUfsH4mlat45R32NVbnLQfCHxgoxbtKMb64IP
wdEG+0lmhnG5GL800GAAy3MQd9jyjLOQ6mkIcPZiD+2goX1RmL+YQ8tZtPjygFl/Qc8bA38YEK4y
uVAjEv/+tJdHjYJxCzdQzgkKMySRkLpsy9tmHdxeaPadTzKF6l2B+WSbTH7FjG/10jy2ibYXM+vz
4Rkx3xJFD8zapfYLb4aCHq+3yv0f2TdxuoU7PyvlgZmzd/LKfs5rI8TGxkuU5FOciojGkKsAoh+u
eHp+ItvHH6mXHhAnVgLW4KV11A5669/QC08vexnYQ2dBqLLXEFmjp2BACrbibWyP6zyBdmwcZGPG
rOFVHlpuFvEQci8uLvs4JMFGyo/ixnuMee0zHMj5VzXzGudyqudu5dUWdc7X2Xd/2zQQoDB21RKv
Z2QBPTKwpGN+FcE2wExC9IoORzZ+Z8Duwv+6gWQxf++wbhWhv1xxoCyT+pR8rB1ilCjnbY7JaEzm
y/JuTmU9gu2KLHoRUQi6t9oYtCsCRB/kmkQUAqc+Y8hsdGUgGpgdgHqCKeJ4cAAlfotGiwzgy5oA
S/CBml/velaoXMy1nBTLvkT08iTEaYH3FVS1AztFoSRe/0ZfNcCekhIEtJ/lHVnHksompUpo7tYG
x8are4uwnIV48BGUZOzsuUa9iLKemp+GAg1C7ruXWgfLZoSv/9NTbjTsW+99t2X5G0tZOM/B+8bD
MQgIox1sLYqhv7pJ5XxTabLJkSAziMZGIte5+aIGtTMTJl0qazea9Heq9KxlMPvbkLFpUlD0kO/o
HmS5TUrrfF3bkxgN/n6YT5xj0/L2ZkbP3e72Ghcln9VeAnwJYZU/HFuMaYI+ZUkgw/1adfTb/Igc
jhMK3gGXs1TDvwyFCDmgRQ20uj7ICe/RfWzZXTSp1lMiRcafbNAeF7mXmkOpD5FEKkIjUaXeaQD1
uz2/GeHjWUw/jfdNMCc0bZGPqea7piWfEnA2HmzdsjjFFjUHjXZMaJ5SgiD64JsG+ScdJK2O++BY
hhA1EKVYY6oL1P7CYkCIwTiLZWKwFLtdkHiTaG6rhVm3HHqJnpfFBpTXvXWjvi1JpWVXC/dAz7PL
ZgZevVYTAlG5DtdnXHcxFfsGGre2r5vw5sHPDOPkyBgCkQLDTuX58Mdyur3tfUqukov3ZDwB4dym
amgb07WRnKFy8mbd4QC9goFmi/NQkvS5kGkjFGlGhr9BGPi1Hibd/tGAkOVWByie94yMRJ66Iybw
XELxejnUhBI2E0Tj0D+QWW6R+nvXzEfDaS6tRhu+NrdRUZ3l12THHGQw9OgLXPwj02phEJMgsy6O
tYgYf4jSkBjZjJCpASoovyElniL0d6pglhCm1L54Y7s2onFrE1GLvyDtvdJt7TGqBXSHGXrwr8X2
pke8ndzKAKSfT1ic1M6/hpatOAI7nS99sJODhRkonB94lmsGFdM4I32051vsoV9A5GD6+aPseW+V
64rQvUBjUFm3GBUxSSdLYYNC9HuKfCalaPQ15UQitrNqx/QbraJ9ihktqvzYltM+MpCZwHxC24q5
Kjl8VTGRekg3ljMm39NMR5xT6rjbPj9h41sWYqmYcwwbonReTcLZuEoJaIDRdD9SlOD+TsTyYqoR
NCxVcnQA9YgV4eSFbCpdbRW+4cJWNvswOF8RBRge7ff7iFEq4i6xnIzE+tVY7dUnYVOIuA2thBXH
ybChfSE6VJCiXWRRsuj321kHSI9bCTGLAAR1bz35iG+Ju5Cv58KX/bcE2DnUaNoCv8eHORYbeeGJ
BpzDVGCfIpfVXyVkCMs3aKoEtteKBF58nxZCX5DVx6LLrhLWS2LapeUe44JP4i84UAY1KSJKgIID
PuX/uz+xxBok6gwZAF4cpe91DEvGMcadaMRiBY3xX8MJTtVzkPmPEtLxeZLDDsSVJUglPBUPVQJL
nsHQiisQPyuPLbcFv4oPlyNVMk4CV1NAyUhTfV9xpQz1PmAWsd3iWOV4cjHMBcIRVgeVGiBJ41oH
4iIX00O+UKzmzN9POfA/bkfQompSoaIC8I3qr0+Qladf4mKwN5Lkt2AG5GZFJT0r9ZwX/utC5158
GmdanK0ERRIJU4nZWtGHfJOcDXZ3IZpwCTV5PARM1lgel7xIYmRiGI6dxCicKF5POQxj9554VykH
GKQn8iUhezySUblcF9bMs+ado1sPkNrfBxdq+tAzrF47TkhNKPcP2aO74giRl8TA/xe1ndLlWgza
SzBClwZeA5hvpVGoRLcRRNdXWGdAS5ZtSeO+NYjGUwiqnCecyyje09fXDcvVGqBaw+6HmqO/9mv9
1bX7s8+6MQt4G+O8bZQEYYzBl4fIsBTsu49gZ8FYu+g3jyCnpgs/bl3W3yfsRmPABDqtb6cBqK/5
Zbp8CfmOovU5E7V7zrADqIS9HB4Ftqv8dF8M+lYuS8aRT4zsXYYJSrA2CSYrvaGY+tTrJdDTXDtL
VGiGb8sQP4RtiMufDnbjnhIT4jcbKzdQwhk3wCEACUDIGcyFknwaaJtzNHDlVvFIRE2blvCmu5eV
c5YLwhUt6v43e5DkRjFE0a7rLcbI7NO9DEt3CZE4FmYcHeRJbSLakV5oEFjrgRI4BSOok3RL7R/g
iZIAiUmI85/CAKVvuPuJXS8FEprPO2wCYpJyq9s42btmufEW+84hkjvLkYKGskdl4kESDavb6/at
aQDS0PXSI7g4cbhAFUNyzdbr81BWTJaiWwMmp+FeowxKx4JYuCiMxwh86Og2h7I2L2gHgVZowR4U
M1ewOYijze0Y2b5kP2uoMVMdjltKW605rXVXujgwyPAvnu08tziCMHAfqekINK1a90N3KdPsqW7j
R4npHJlUrpsIIDnXCiXb0a8+JqN5bmaN0mr8SNbzEXEfvFadnVp7dYC4SQIsq+Ca3WcQlPs2IfKr
5/SqAa4yq2+/c9+7Co68M9af1JpdZH4Y7J46jb2NKhVuClRkmgaXbjktIMf+kWHFZwCPKzWO1CTN
SzG2Fw7vqUARVVn6LaE6zgyBi5vGJ5zhEqAk2lOmljMgrUifirccWANJHsnTLIpvWRK/p31N8qdd
kMlCMU47wHI+6WX4m75L4DuTqEqkz52JyXLDSKeEFMdCgNu47nyNYu+psOw//ey/lA1MdrpbiMS9
MT9zI3m7zDrvS/+7zfBp1ozEaZAYK2ewUV31oIUHhS5jJYNj4RW3QF++TWJHo4g3OmmiuEQIEUc1
2CeJBxJqai21OI0DYxOSQmJ7RCeGT5rIBSlfLTWIC5hvmDj6OltynZOGpow8cBfN/6nMeOENPrJZ
BxLaZPdO+SdUDKzfYFOWAEEFjuxN+fGeOQUUTGqb+GbeuTNXg0tT0MSUAKanYe3lSMhMLS0hvAts
MaSU+F6cC9gx8G7sgkQRYJ+RodqMmHxAzY++UexxKzlwsJ56xWR6IMKReIRsIIjb6I8hoUEK+H6Q
ZsGLNt/c//NTrfLvJf0ErjR4PckOkc8RZgCy6EQAJXky3yn+SGIonkPKfuKVET/YA3vjAWnrSXak
IhTRwSpK8lqpE+EAnwKqh6IFyS1YQ/kQHsLVaOLpNCH72wiLhgImwVxF5S59bilR8BVF8qOhjsj8
egrC7YYPFcMvwRWfWDoQSbjpKSkIBpoQ+JdwIg+HTdPccNOX4ozg69KWLKiri8vkHfy6uFDQkiLF
bziNcYQx8WAsSJSDZQxYT8HnDbStIziE9FTsDuSo9sYrSrMBZONfoFBrMvIRmx0g0FGFAcJp7bqr
g++g9FAuARSyH4F+8u/K+LXsjg3GMBkvsltSgsXF+8sfiWHwL0HbvLPufL68kGw1GUmV/IDwllUG
EJjJycBNltO4FoADCx4H525Jce/Ti7gN2Qr5x/y2bB5HRA/pbyK+IDpUJKiVAufwk/lXZDIBCs0b
cviNLDz/ICZrHmk+90IXISRV6oUVwm5LTaIrb5ychm+XuIbPx1fL/4KqH6gNSsqf9598Cn/JAFLL
7U9SluIksEuSrEgGOuKSxdtaPBt+E24+yG7AiywrkB00FSXIjvBnSKOsbOpMijBcAhADFA8/quPX
31ZIzptyHBopqqe71KRoC5hYpc0JkKJDpMHfDujogjSeaWFQlLLM8K/hPMSkWyTQRxX0Z4hFH8RN
GXHTONtEACwISZKln4kaBKwhDlOKDaXcE7I4C0FsFEU2FqCQrrCvspi9t8BFCWR9W2Q3lG1sRzt/
0VxGfHFZeA6HTDdp6r0YHNYMGg/QRIQryldpJccB+alFea7iuMfbyfAeQVbexLpI3Jhw2mPMAmNi
7gkaJCynBNDiJWEccPbt8FgE5bGZEGVH5EtJyYQ3t4pipWk0Iovbb5CJ5uN4dpzl2KbBWtKILJse
Qt2iGlX57ywrNLVT1r/CN9xIV7t3/D/Z4B9zT8GtknI2R4k+n2JgNrUJTBSO7omHS71MGImcE/Ig
/jd3hgeYE03kCi2IX+U5eWgp0MAW4l8KnsQorJOFo0FeBDS8A7uxhTvoUfbcOaT40+jdg5rKBw34
OMve24T81sajc7ilEeRM3qPkP6yCBAVVVFx+q3DAdIqluhGQb11G+bL7sUmbial5LI1DIcwe60ts
ocRGI4n6zRjvYxfMge2ss8hbyxNwHgyOnKyxBpkmAfSjemnPvwLJNZrw2YEVqvdIBHuPjnWt0mc+
qLAsimXZbgy+e5p2qG1uHQxc6BjXkuZvNGiXCaQtknU0hRkrHQdyLQaH7pHbfZQjJWKMWR5XJ2R+
/sj3OvTTBeGpPehpuAE1DQ8a/iatQzZUSmZ+S1GJbgN3glsqyYNjGffJRdymbSoUPmaGJaQL0uvf
TLo7UmlbVRaR2vJuoCOROdaGPdcU5oTLVZMxNArr6j53KLFCr75jdpsZiYjGZ4oo2roAKwbd38fV
F0/eq6PB3Hluhtsvv7acoJ29Nw0kV7QYq4ZkMZE8O6yW946GFoJAkioiWbOWEguRDLYihh4UEQwJ
w0by/pZ0W+qlnBvo2wcpsYstbwF3yCeyncJ14XJrQY0ebUcBnrj/3CbPKVkNGgniFsBO7Ad1lF9o
pbNCzZ5fFGMxjBQ5rBvZDhUpS26SnOrRkLwugwfWae5vCOIF1jUOxFw+xO5r2M4nSZYmwlXH1/4b
gvAsgbtvDocaQ+sa3xCfktg/6bn5hXLQhriDorwGpyze9PA7+HgBDTaUEa0JwjOae9ImlsBlpvIY
R8FRcCKMbj1ViXMyYWMO1AgRjUfqy9lZLrCgtF5JwiMNG2nEiGGSEmc9QQZDT2lKfCrvN7OnQmt8
wszZUIiUa+z75m86F6LWL8d7FAll45qggb2ol8W6Dah7i4FwEvu/HKjx1DV0GFGWhjgcUmf07buV
xIjWMLMjjYnhX0OuBshjxJ8AJ9I2UC8AnIGOPwKM3chVwv4jT0ZmI+kodROxVKZGCiznCcvZB0I9
cXtrI35+VK8MFscmj79pqnSg+Pc9RkGKIV4M1/UhydtNHEDBZcn44f/MDaZO3mam2iuVDw6sFGnx
UpL9SzlO7vz/wh2eiBPXcdL5f9gY/q0c3mK8SNY3NDWRKLgP4hIOhfgXSTJljYk8IorSaflF8ohj
rBgAyjmvua3EGpC+fis+UmTAEPBYPBzZyaiOSKzspWTB9zGGBrvahv9JB7N0w6MikedftdOxHhAS
T551qAKNHojZjMo3uUfxjZS6h5xD54Wmozw5Fz3hlFDiIolYyd3EL/MzQd3wzQGAgAY4aJgzvAMy
MGpQ6ZcUtKlU4HSiASlG1xeLKTm8TdnYnCh+V83Z0/9QdcROSBe+gZsxecj049jHfFMxAKdSZK4o
UwT3MkStj+WWkD1c8CuyqpKLS36cDB6s8eTMb8q1yMJKVsNCKZcfyn2TMjr//v/+wEUpeHOzYg5x
wIABDhVrz6JSS2TFpJYhl2XITnAeTZvibLkl8xTzwIeQs7TK3C7zz//Ogq7eR0pvuCPpdspNE1aK
ffu1JhwjsZg6V4lP5c7LdXY441bQrTGyPHG3GHKPtiy/Ocpf1ONX5Zdot7yZFUk3P+Yv5ZwL8suh
8DfANaU4w7PwA+Ki0XMOddle5dLxN/y9Hz+xlW355JOzGaTlCG2vy/R3W9003VAv5+Ghf/rllyL1
ltBY2shkvYSUBGgRFUnWhFVEUIC0hhqEhhDEvaZN0C6cb0oURNW/zUa6NPMtN/9baItQAkAiXL1P
gWwRz5BPifhCKfxKpI/Mp8ERTGO1B2G4E2yVICb4ZAIXoF7UQEPQoRwTfp3AbEKIWAqQsR1t5YhJ
eFn36WY0XnhQKRg1NG3lFi1KVqOfXMpn+JrwjYsmcSFXVYJFPp0/CGMJhZvxK0A+CfOu1INHuLtQ
WbFjaE/xzQS6E7JH8mTxGOwkaKTnO0r+w0aGtrFiws9zQkktpD4lxpS6hLwohNHwDRuVaV8DaVqk
4j0PJK5TrjxgHI555bkPHuMwpOY6eQzs4NclQA6rL/mrnM6gpHkJnTlFeb2L2lPv/Pao+CjB5LAq
CfBkCdj1SwTORrYZ0AMvBgVjw9i71chiyPNQBZ8xJeA3AZxQpJHzF76xqS1ChcD/MG851XU5atxM
Dg0neGJ2AgCqtVjhXP3LB5qnBHGYvqW9OfAIpDoGhnvHA8OmWVd9uO4p/vPBrCuniseUrm9vZLDW
f1IC6YUxHM5PltobNT3OmAHuFHUuvkyMudxIseRU3IYG9nTSiPfgKo40GmXt4F6nCSQPeibZ/+Pp
vLYbR5Zm/URYC76AW4kUSZEUjbxusKRWN7z3ePr/S+4550oz3S0SpiorMyIyklXmv0OXh5BQPYyo
IpcRFpQtih0xmiH+69AREJ202cUh9ge0Qt3S6PqGidnOgJhtvk9JiAVal9Quh24PkdmgyJJbTab0
H/8l8CHnRJ7hmNi/AdxK3O8cGPw8ZXQVpzHFOWHXNGyU2lQHDPAyBafrb3Uba97GfsPE9oXkzQGH
AmSQpSurSSAYXsHSA/Q07pqZJ9uMfiwHdDiH3o1obSXmi4gk7czVMsGDwvw27recf/UTr54wEuTf
vrIEvSTY4FUMHOVub/ykoOZAQrL0JfHoOTwFiJcwrndYCnGK8FhMkiF++XZcIRW5rQv2Rw2YXaj4
Gg7YY1C/sGb4IWUp3Oh64p0Q+JnA9ilJAviR3B71mZDoCA1yd8FhjRRpwYYUVIJ9JnkI2f6di+gs
KPWN3CXPbY7etGrEXxFzEZgwOfacLIL/yHZT9CabioUkusqMHVGANbGFInBy2QWweaJ2SztYQkC+
kgEcSUUV364k09EBNnhKQnjWVBtypHOQMv2EsWA3vEhP8idq4ypmSyyK9pDmfGOzaDkT7FkKsXLs
9wItsamEh2d3aMg+aaDFZ+wupHkMK7d0gdRZaMYFP+YHMUAeFI8BlksyK6mU2YUA80txqx0azgz5
IqnRdXcWUFj+l3fJ2ueolfshbMv+JHWUo+T/57f/47xl74wTWW0uyAsJbUPqKmW1yv4okH3Z+/aC
WD2GayM8FVCYCSZSqvwLes73yN6E4faCR+K10M9SjslvTTo4LyoDwcD4d0RB2G0SAo+Sh1wAWHMm
/yMryxif0PfPcs7IN7COhNWX/YupCyBjTUAXP+FuhdnpNqqfpFCS0/O/7OiWepLZ1VDUZAmsmpse
hTXB9nKFISB0E/VvxHZaX7liyZUIrRKYMgJL0YY3kp+HTfyaqJwFgI8ze8MnCN3Ay8riekMQcUGB
ZRWKvMo13a3qPxqmMUDeycrn3VizKWellCac7pIVkbLIV2vK2XJgMC0DibMIn5aqQiqWA0iiTQnx
MRhcf6fZ2s6dkocYC74gKBDCtBjqNc6Dio8i4eAbOHXpDqDPrv9mm4q4jh8Mmn5gTlOg04HUb5ax
OCMEOZlpeTaVQf2mHRXS0VT50C5Gdg0bLC9Z70tW3RUGuilE1ZW+vEbl8CfCZjIZTDgvp/20Zwp5
fwmZUKGdM7s5NVOCFj/YBHhf31KkFhFcAohV9dU17zkbAgIEYvYjkuxnIeXl8Ue5tY+9gKbU+CFt
wz9A43igItRvm/oBBClfdWN8ciP1WDT1aR6aLcMPjnXlHpu2eRCJVNYGVNZT+AaF+RZG7VUI8q6Y
9mNPZyzfPyrrTbiILsOVKmhfVOZ/SwXCSK49A7D2nj8fQnEEwDmlaYgCgSMa5d6iZbPvdmWXPyWN
eWCxP2MCzEiqIWRvW8QxX/tOMP+6S3r9MgSRcH0b1XTbqUPPFmOPmHKUOXpE7hwBP3h9CAdmpo9S
F3aD/83pT/WerwV0seH6C7Az4Qq8bIHty4w14iWG4eBGxQwW5g7vRQMR1PVrStoQ2TGiaYrgWKs3
vhFSNbJJfNejK6cuL7j/by3T33MuiorWcjVyE5Alr0FEFTqVc++zSk172Reofvz+naFIz1i0r7WR
fjaesxzDUUyb4WAf6Kc538SyNQzGYpv/JPZFlodyB08ENGxt5+z0tNw5GKc3mc+owWo3jsl+Uv3B
RfhxV2ORCwTymC3ta284d3X7KwrKgeLxRqsgfmhRAfTiIyWomZHYZwvSbnDfJceld12UzRuKV/qc
v7CN/Zlt5pyEFsMUiwsE9xvum6cqxLM04/xqW/MUjy46zuxRg0nMo4lJDJ7xGKEBlsymI2BGaFtc
cIdkWYSKoxEG/wLOcYF7hVs1xGxRub80JiabaCnpRC13N9XvSM5jO5hMMfqG8OPyFAwaORevoQIB
sEuW7rvVdIogvX0pujxagVC+CSFqp/jAk0dWtGS29XSL0Q66R99ZfhzyJqks02V6uB3bZHEqUWuQ
DKkxhMskObl2FKAisB/svzUQdrZUHSOJJhkB9+4H9pru0920ZIgChrchxgkbLFaftHvBGjkMDd9b
59M1Rc8wmy+qPTcEUVaJxEbRoMRuueEckRhMkJOkqM+6g3CgHn0NAqmI8D6yOTQrckUoToowwWUF
refSYigtC6KBk9WkSGduz538zACahfciindkzcRaUVMJfkhJZiXDVXIzghgTVuVglLLNcd+CuNq0
KIkkVhpleC7j9IP0wctTKay7dry3IWASLiYsvjtZhNb4TEbFAc5ncf2ii4F9Jv8TZpjL47c5WlRa
HwReIbBLcjDDK7AX5z7+x+dI1hk17U5CNZqpqI1eCOFNWG6JrBwkCEYwWpBDWpDjEmhKN7sfSf18
BvXQAon5Dl1EyhbKiBqfeAQb99RgmqLAxGb/IvcKa8GZAqAiBQRHLDUGxQN/yrXyxufiu9EPMv8J
HIGnJW4a7gCrqc0PDbybJwb7PFM570QMg8tgv5NahbuP2XATWYGch4Hk1zxQsqPbS6quWUyamb+h
B20KWiBNvBaC4FHv/SdBkhwf3wEGlsJW8A31+EKfv4bljUDs7Dxen0QpUR3dpu+Un0Y67myI+jxF
Zt1fBnHgNI4JctUCvpm3kHL2CyjGWcmnmiRGnHSkaNgzSkZCWpjtBn/6Q5fhnc7fdnF5ZT0Coc6y
evuCIYfZwfEwc4H8cuBPLXqzCkA14au1DW9UYekqdbVcIIj9iEOTdPdwOVJfQq/jXNAQHUWJlWHa
RFvRecrzx17/MWrvLsQaWSD6GqiB9sm3DsqblSEokqSBQRShKqGNOXiSBNEWp68M0gX4Xr2mxYcA
SUJMC7diADUQS1CXhN4LRVPG2+SuWYm5+ysLCmEf66+qrqiPdBd9O3kepYisGHk64Ii37KXF5QhP
bSMAUfmWlBZUpkGER3ZkV9G+mb6EU6EY2Io8VU5Tflv4K66Kj5RTxWN9z3Swkm00Xrrj8fOtAj4J
hCpbcUEZ4oBB82pJyoQl4zLBDnpFvkSAl71ucj+sPmqVKn7935byyHTk6Ebl3MS4uwFL98D5I6kt
lTG8F5pedNHg3L11jlWPdes/PoKZSkmhMxbnB9HC2k2rtRA44pLEX3a0wS141epI25C8FCcToMzH
qZJCRGoJcKaWLK6if1jKe3BtiWoUblxVZt7CiVSweFLJacHSESFBFgRryeopIvSyXIfqFVTf49Sj
HOcdBYQzWsXAPoVF4T2xF9uuOoLJCI8vWDjO7HvTpF8oRpkF180fdcYvhbeUughm5Voo0WXpA7da
M46FQP78a1w07hNnYeIyFTfJpMIWDKhWYlBHAZuwBoVXsCEFeFu8M3n/Is2Ry5dAz6LmimgPZIM/
WvpLDWrBBkDqIVmUbGjWurzIm/AK96H6tkuFNOQDC/BL1SDOrK6yS4lZtT1eSfu5YJ4G6lfqOsE7
cDwRfE1ENsr2HhkOHeEuI/poWUQMkBbhpDsvN2l0fCkxLiumQzRg14kCoeVQbxAdkjGbk7EdCXa6
l8JXIG+Y8S5L8v/uTtiM0UHo775z2SPC4Mr5u7TGA2+Q20zYyPzgMnkzLWuqyUbQUrZtt9Jd3DW0
8Si0koEso8+He8nUnCj/0rNq1VrGTnCejr5uJuh4N/lSgHyEZo3wxcFTsmEyBY69iMKma+5jjZIr
dDd0Go0q3fVwtkvTPMtHy5Md/f6pq4EF+6jb14b+2SjvFJr0bnRYQvV4KwnV4QO/jhmcU6/038ZB
J9qCowhH1mKyNc2/elozC7Qp4od8cf7MdjqvxrI8xuj0uma8hp5OpWDjKalq6F4zxPe9aZkFExd8
XhoyTrWFQzaxiG2YaVWc/Gr+KHLIcVvJiUK6bRcepk7DTkCcshxwHmrZO9alb0N8xnBUY3gqwvGj
qfo3gXyrwAfmCOtgE6KWNkwA1mC0PpfUBn5EG4qf6PyJdcqlV8uvrZUv5eLiDaprW4nAAyMUBPFB
z/NgBXQSFkYSAk9GWMNhTe+75cGsMIGvg9PgZr+GbR5SjEGyeVmNVvsH9w/cU5YUARaBib1vb4aY
2d491inMqP6s7JTEM3HowTDzu7wx1qjGpIIUvERXuNp3F2uYN5gKMWpUKt0KvUSkrmb94zi7nGiE
m2ZZ/iFqDzDU/BBM+6YgEgxQ709esSfAyWkIbvEQQuY05BWiO6KlSiIhMUvIDhHySVCUABKgziU8
68I1CvDbjtWu0DLIY9jl+YIxCAMDFMfwT4CmgHJ8ZuHIBxC15DKkhhY4Eaab5S3bWnIkQWormocX
zf9/GmTBppgsjdem0I8CPDNTkyKGKIQeU56HxGIuhIscqfDK2Hy8ZUjpl2R1IgdmZ/O8uPFb7FUP
8ta4DOKjiGxmXPMEPq8K9wbBpSUuUVazL2lCkB3Erpyi+lMiV7XzJaSFyF0TlMnDNaEthKNvBI2w
TZyhli26NsklmBlB5vM5aexAMBTUck3+hp7kmWup0b8T1riYmd8TjkNKaw3JWMyID19oGNILeSSL
1j+SVdCJCZOFW96vnOf9B2R/gG+avEa3epRzt53SR8Hp5MP8lnaXacUBg4UagBx3KkwFT4jwNqPS
tGN0Osx8Q1/IH1qtjfjwg7sUmELU7pEZ0TSJbmmI94i4j1aAdsYSVCWoJ2YwV8arbdJ8SmSiUxHI
rDkz1+GJAp6kQtoCuNCJczvru42EYb6WCUPrziOLBN51K7qVa0hJEx+WQTGLlAPBpJVtVsWW5JTV
M6LDkm91wKpmo6Lzpn3A9e2xIdMO2vStI3BPGJwxHHNtNr+Zg9a1C7t/Yc/XylLgpJC0WHIfF1QC
JyK8iYbEFLsGRsrY9/JJBNgkCpnYTSsw9j1wYHvpP+cSeDsgV3GVVGsef+LjY5OjqqNaCtFy2wyi
Iw0IpC8qQXvkAD141C9aiK94oGJchN2MGRX+NqdKR8eDT0Kq7ToU2jRREaPha4TVKbxuKxIOKpVV
C7hKaRMzm7Iyrd+O8kPaMuVGpFN0CLut8tyd6AqSGv5B056lRrCpUYX1nKpqJekLKZ3QLgICUuVz
PRsRZkhkwuToXr5Mj4NPpy9+yyVDZ17Qwtx/OZ2i1yRaWzpN5yVTgcD1SCxqaoYg83aiT6jdb04y
TiG5EiGUFKk3kwfvAWt4RFqHMxBNK0zSRMzbjuO7PWNR0mbbSCpTwh2D0jZxxyPkRn0LMMfTUkyB
wREQFeczvceN/bRMbyMuMpLd2ZTxE5I49rzOoEEmKN+BAa+FQsLW/E4qicyd18KSS4kiCBxxBF6s
REjEJqNVCuOpg9bUstdIFLkxoX3jbYr+lgckGYXUPHixaRsB+WAyWeJCQzmZ8wcyR76HRS08PiO/
7gOKGp/UzEX60aOYAeF2SEn5wf9JjCEelkD4ydDv3IjuBOgaShbBBcX2Q4RQTcrZSMoTqeI5zSvk
5XWyVZxUo7/s/QHpHdq9vHDPumo/+Cmf6jsdKidgIuWtnPTLDGxaB36oj+8S9duyPnyfSJFEyWOA
gT0TjinLEjpqwNTOwupjdDlRC3ZUGTPTc5sc/jje87IkViCQpFw9G/g8pWghCTK3FEyUq+zuOblw
kfcpLdxa5KGgp8UHaSxyDMLpDUSfTzzcsny3p+lDmMYUrJhl22c3amegoVbhPg4SfEwCbd069BgC
xHFXIwjOyBhSB5jUW4gTEAnS0SQ7W+ICNje0RyaCwyZ4wlCAhMWzOf0Kjwmco2xY2QlhMXmfyTAf
dn3mSIkFqudg25cyk4R2M3Ke/azK4wj/7g74zVGe/bf5EOKLe21s4IbujI8jvWoGvkzdrxDsWXfi
70zSt6JlGmQdI6FSrRyDvFCWUNWcHQ9vQnkOokmLIUmHYcDsEVE/vqvVowsEokV1zOMHEftPsyed
IY7nYUXpbgsWc0ItSnTOo0oIs4odKTAq30JPOy5Ur+I3V+CqT7yPacavGSgkuiMBV8Plh5MeBEiO
VNWHm47ZjYgQTMqm1OfOgRJQCMizaC0xfH1gkvu3SJqFo0rZOXjJxvHfpMM9K7yJXISaSspsI8VC
kUcnEU6Ra8I8wCMALDdAnsTWmkF7DCf/UsvDGGVvJPyFjC1ArU63yNWAzZBmIglSmR0etWwXw1eI
JJE5IesaeUnvUJ9NK0FxWAjcbcMUrQg3HykzBTyT01DugeOL5IJnWpQ0mrBRiW5wQA5j+MJgz5/3
0iPtvskaukW9vADew+z7zeBBywkc0KWTqNemw2sI03QUMMIPD2wHBYnL5Gjer/7A70ixVlEIggFZ
fIpWWRtes5OmB7fhGJ4QS9E5gOeonKRy0JHGJ/1uKow35pzd6wCLkcAR9GOqq5wHA1yxnDyGju5R
xiuWJwRFEN3fcjyBvVjZToxzRLfsIFrP+z9oaUZOwNbAsrsniXecRzrPDwijzlPL+I2UBg6Gnya2
uw/Mn3T+EotDEXrLIWFimtaqQl+PhkW0uzSh89q6JYUGID9rzGzQ/EoEE3hl7oBfOjHFpsXBQWM0
V7OAofgaKgKh/AqbmTfLqkTU/CSJxlRYJ7ixbsJ60H0tQFeKOaIkACEg6PNIumleyyYRdZxYR9RO
BNQmnitseFK7oGgfef0P+HNcE9I8vkECgMg5eT/yXDWsND3GVij6jlVZ73ndojOUCx3pMMyX7uTR
0WpzShHJdmarvTXD8BPH3l4+xaXwqJEVyzJyZ2ubk37IspCb7EZzp3VMqMKvVE6wop2wX8PhlJgt
j7Ao3EvbLU8LRYw4qYS6eUB18ySf003tSv5cAoPEfwG65OADFIvG4RRMzpUjGzxBu5k3eqSSLbQV
kifp9JDsF55iug2Vl+ewFN1TBQxZ4xgQjwfctMFySEZMXEI5acTfuacbUE79kLHtYuSI73LJacWK
jxsyEINqYkBIZiTBdx/r+4VhX6QrWa49AiPTG2XctIKTD4GG1lGx9EMjf60XGmEr6ZhMSZ4lvst7
DXFFsdlRGmZucRrtpcRMkvGf25arAcpfDKsXVq37LkuCGoPiSDpZBQgj7XpUPHVTC08x5IiDJ1DU
M6Wddo2QYfKSYzQ4MPeV8+IwUyQCPh0cvGzaUN04Qem2YmXey5EsIgBTG04m7RG9PUm2K8kjhRHE
j0cjRIuGz8KkvWf6VYtJg31XGX9yswZUAtikSXu3UDHC5vX3LqoF8I6OScfkID/ktp2UwpqzF6ko
fFqPCMHT5qeau5WmfG+ARnQ2tZ8xgRTVOfyBzXYb6O2oDW8neiUwGOFoEcmDCCHAKjNGnrDsJl0/
4JP4OWjLySB2iGxhGJJw51vhX5IDAf0EEqo1e5tWEYMMu7DdQu3+kfYukT3yXjWk2vQJo/1Rr3ZJ
3RRnqXbv5DY9AGhL4B9XwruBFglV5vifoUaUIEKIxErgR7Sj71YRfUZ5ce5nmcZIfwy7sMitFS7S
4A0ckdw0ExDu8sG+CGRAtmOPwc/M+cukpXHfsx37HoLa+xNVxCs6qTndZV9LquDM9dEblpuaQRan
MIc5tRaRC6/IBzm5ZK0jKEjpns7M4JmumJ0gi5ph4rzIfC7cpMwyB82idbHXMMIub0RJCmQhHZ8D
cVJOPsmNJ8bPWLjEmhQqEZYFkx08xU1LJxTo8XiQMOXFzUOZzbtOdYjTymPLzGuv1H/z0aDzF45C
NLvymRXOD2mClBrlCPmD8Mo29In8E4HtXerd29U7Bz1ivhdiGGppmyBOgXDrUQIH4W53uhpFA4Sn
25urgP746KzEjQ1hnFS9iONwNCHjInVk8coTv4UiiuxK998njsCKE9wzh0NIFSl0r1Syrk7s5STA
yFIAr5pmG44o+naiftd4xl5xisgytRznLKGPGSpPmVNKA7KG3Z2Jv7N8lRh6cnp5OIS7MQrbDM5N
OOgKlQFHpwRpQesUEB/gCrN3aRyimEgDxtWh8E86OC8+geKTBacSfT1kBQ31JvwRbWFt/yhThuzA
XwGoywHdp/5RMGi5+4i9PhU1Ir/XPsA5soy2Yza/mFkLoJIdjNE63podaIZvAv2CCxfATWWs8yp6
ckzj3PrNs1t6l640npJ+JuBoiYVfQPhmeiYtboQrE9+NdGl3mcpJ/AmdU1JtQJcSLPe0caM18WvB
2KkHpnvgbR84FyvIj1Vp/iQZfS7U1kDQTUhCZGf+PnWK/Cshyc1Na90HOZLRedroUf0xu5jV38Ve
gUQ88t7Y09odV/dndKefcCbTw3YB0aeOfWtfVNZuTqt+jc3WKjeZrBlyY1qUvtid/alS88Whb5dB
jT2r2lZbN/IT/LcXfzXhJrKxAtsDg9YYh6vjgW7ktwFJRUo6wPBBbOCbmpxYaY0J1cpLLBrMkmoI
35THjq9eO99bmqbT2sHiqUpSYCaiAhjnJPdoZo8QtQlqN/dgewOFSDiSWE14tmEhfKpNzu5+MsGA
AQ/itLx2uPPiPadvE6Pfa5UZ/RQ2A8bdrofBASClwGiflwJRUNUETE9tq/fGz7ALypJgBw7IQ7f6
8ah1xWdGOmsUcbEyluGpsvJjM3YffZntkmn+QyX/OwcJcx/RD2wWcD+f/mMvd8Gysvoy4b5152hu
zWpMUWjgLZaMjvHkpeb0rWNlxigH52KQJLp6/gItJx4E5KYsqcdSzfnaUjliDr1Zj8X045KwpdZg
3LtRhhtvFXxPC9lvp1MK2GOJdZcTMEMXNzZiwGdvMTVZekg10i66KaOM9MN5LZ2OTTpqO8yHZf45
nEet+lcIkIhczfirByi8QkwkaNl7ZfTxqcv15OC4+YWJy9nJsWlGaiNeT2tFJk64DnWx6o+6JKsO
DnFOpFviFva2jN2h9lFvt+EqbxzcQHHrJ961HGXVn1afaIVAeR5nFiVZ3my1DhU2W8zzXCQxaf5u
8VZh1bK/dV19LcVyMI3gB707nZAtHlr9eMG49hPD3/XQlagKlmuShwCNGAK2eb7RZuvdYRJuYbtf
jAl6sSrWezVawcGpq6cOdKR200NJ64wz2A1KPSdb556FK7mK73Oj/wwzCkRDcHvxmLXL+meoJ5gB
f3o2ihRVMHO9Rm96x97ZZnqC/eaUzE/FOoZBRBHdZ/oem2kMfNoFYUGPNj/LLlFaurvAGuzXdPB3
SxkcUgiOnoO9HBnqYGWxufMFUQrVYK3LtstRdXfoHJqV3vrlrm7wnOnNcdcwuhJzJqwa/fbLQzOm
JWRCeRlSIQte6/b5bjLoowttZo2OUtQtnbWqdfqtNTdm+oiWvMnpFMfC+affo+MfU929Nr46Oywm
FLAvBhN1GgTbWoDYyRjSbdJNP6khSk3YR6bD3ieM2C4CxSSM5uzy0sMJxY6ygDhJKSO06dhZIbOx
9eeQsgEPu+BEbnCd0A1oAR2L8s/mFtTKpn0z8SkNHOafG4Xm3U2YXa0nj9l+44RIw8g5FbI0RJBl
kEdZwYAKgswSqQW7BhgIAhfZ8+LWaJ+ZoUFjwMDIRsx0DwVT7PdLV4KHy6+iHIBbs23zvkDf3jL3
UFAX1aFrYV5S3kfvBmPtmhouF2Row4yve4ery0sPvYjlftpD5n+q0cb3bomwepmd17gMN4ll4TOw
RPNqtsL0iwGEe05+8K5EXxggNwPLuwXr2U0ZJlkFdONBDJTYOs7Eb6zRjHPjoHuM6nMwEzVT89FL
licnp4poLKbXxq6XPHXLfNQrB1/vBF2UZ0zmfembM2K+/OS2y2mO9fretFtFSRm9Gqgkraifkdlo
wMaoZ/04QpM/sBvziEsqDOqUqihGVFpYRLXjoiEBsMOnZOyuozLpOcgOtZut+wXIAUvWPcPaj1of
UgNh37zSA+So+OdQiK/qihG3wej2j1AetB/kDCRThluuVJlwHRWAej0zzd3RcF10FXbFIeos3UcO
yuvtAGRMLWBsSQSZbWQ7PSfbatQ/g1MeKJihRbAcdhvRQVA+gYwMdUpnR4RiOqN3VDF1XdsZur+V
d4pi0O7hDkCgyJVJF3pQygq2xCN6AIaEjKFZ4Ikzt734frpPIMIEiaMMuxO8Rx8QkgOccc7Sjdlv
qnE5FgkSlknHV4tpS+PEdPeIrKIGOpT1FFfmQxh072luf01klwKzdkKAJZW9ojDbajpZcVSdq6zH
aqahR3AGcWdpBagfFr7PCG4uJCZLT+AXA/9Ww8KNqjjpRrgtm+FkTKkMYriZT+pmRG9gcisSwcq2
aRjjI/OnloHT2ptQHiFmgBpWPTwqKe/63PkUwVhHvTyRGFNTy5NVAZRKY277QsPAN3uw2K3CT0ps
M2leAdGwzRjNJysmdOzXCRCwpYDNDYb38v4ybJkyLWVexEh26EG49Bj7R6cUAmZgrmPV+fdh6r44
Mvu8zHuGF9Rn0QWkJPrCrFLAvJXGhBi8fKsdQCTgFCnhp5DOUYBaRYomDzrli2qG79Qq3/VBd5Nr
m/SHkL4xuJ2pvf0xtuZnEk2BOacaZ2SHXw2t+tHAEjQHspUn7QJOgimmJCdmEO1kLbYipeKkUdAR
3IWWN6sFJqZf/LUstxis3lvoz5zidRhPW7eoNlk0nTOijhP22K5WO4zQxaXEg0tyMrUqjPo9nWsk
rR1q+KUL162NcNzjFKeFTa8Pt76ArlzHFKtTxQldRBsTVO5OwucNxiF3DvNoBz/Sd1gAaNWhzxKM
daktI/XAjOJfJyk5vBCRtZictZTFI2KwlhZGEqabFwTXlNGmZfA9DSlBREFLji2Ibjkse+kmE1do
WQ/dtPMHay8sQfFtjHjgivajAngWrWpuu5DyLJ0xBgUhCI8lyzgFhjbX5pTeY0fNtF7/WXq3bHzD
Mnz1Yqd7ystklwLpNF40CIMtmIOp1AodExDxMSLh7fPk0jJIOEshLgnl1aRfghzJRbp8G5Z0h41r
YVnlvp3eWscGluNYOScYqZpZhht3eJDfjyvSWrt44h3kpPft0B0jtgA058ZxPxKaSAKEl1rTP2Tw
Gz1VsAt7V9bhB9b4D5ma9kXc/wpjzxPyZ99hJg8BR49Qs6C2Qky9jXvmvqHJTnF1cZfyL8we7CXV
RuYCV1Dq9jYOij7iDUiJkSRHWgpLXqNi7qnA2jK+U4BrWWN4gYUrfGEQCpjJARQitdpdI4k1Tcza
lw1i43AryLYy5Z27GkzUqPQZIoZ0rVHlb5J1P4J+o7p99jMmZRPfgFB2Vpl+kJc9WWb0QLK3K02N
liVk/ZqWYlrJY4wQuni61PxcC2MFJT+4kJp/wHN0dnQqKbCH1MZ1Vd24z0Uxy5zREbhzuOV+1v2/
7RQxbSht8LyNzu1YfokLUhAtH/9TONBIucQPNYsnKo2vRkeiVBdn+cn6KgDlKZfvzNo5CDuDr8Ul
pCyIJ1Ok4nIbKMHgOqgeH+O52EiMKUqf9WYLA1jW4gLDZhJ4XFQxuMheocm3Ax4lIo8QTU5n6QQw
/pEkF0GdyMLGTnCnRfFJhDIjd27YBDQbXGewjJXjAC6oeRMwUMjNGXKsvZd1sw0JWRWIR6QmaAHm
4YWA0LxJg0Wsu9YrDB6qjvZ+dtJtvmDI2Vkm2NHY33pYIvs3NeLXyBseEaE/OvHFaOJff5y1O+Vh
wqnUJ7J4lxglWIEErVQ5bzEIUsHZKypY4QuUgP+gSUin6kq/tzgdbtKR4c8tnNhoDexp0+EYDff0
U3sF3bvx2dT6Nx9PH+y572oOHNZU33UgfRehrghC8Zgwncjdu0n8Sn0sIZDHz+6XKFHSfyu9ItKG
lw3eavFR4QY1ke4nBYusRd/VnUTiDd/kI78w8mXvosXS9VfZKg5Vldk3j76mr3RLP3V19hTE+W5W
wU3vGLRko0zThTPXGDvFHKPSm+UOlUYYND+jzP43t9rJahlRlv0Rlwm5+iESL818A44vFDQuDEfm
UzEgLl1ZvUn4fhiGlkm5NDUxxHWxYD8K7U7m9UX1CxaC3944pCsh2twmP0pIicPweUq7pwbwWkJj
QHBrFuunC3Dh1uODM02f0Ao3FRlXR2MSpu4A48WzhAfdmR6sLDzGJAjeTGOfUd1EPzSuAouLZJCj
VxR9PG8qvfvOULDgpfbudoyNqMgRMEwBihS8ruaRFzGzxJNu4+napXTBc0EgKt9FWNrm+DAwlDXA
h1m0gbP1d0T0KQ0nkR48aDoDPHHdc6N6pfJ8Rs6e3dsxdkvUUUt542N5YVzGksdrdNxvqeQFE/Pf
B22dRNNOnOx8z1mJ4E5CPlYJNHal7FUaLCFu9JaJKDjFJr1xopV45k3QcjUa4YFZOvK02WGxNny7
0acEA11LNkaL+a/yFYm1Vz87cb9BhkOjkzpanXUd7DC7KwesgZ3+OrTDr6zxvrTu5ih4cGATfRc3
4CY71WWEe7Lx6QLpUrogp55Ok1M9LinN+E5CNRbE731XXivN2wqhKpBSOYGEWQValdqhWa7Z6bFP
bOZJTuAj5rS3GmNjTeFqGR/liGkIVgKukToClSJvxNTBWz7ZNSbyV1nz8ohVn90HSUJwf1fYc/GA
bwaAgX6O1KenOmZ802DO8BIX5ySrCi8sZWZHH1uaR+U0kvA4NYy4LKLHXjmQr6r4m+YDlsesWUhb
+eopuG3sqBi2cnjPaXQicgjQYWnFJmSI2EATRitTCFFtduMLoqaPxM/P5nhsQwxrtB8kJNu0tjkM
34rU/rfoZPA8Rb2jJSWjw1Xu1oky7BksXARxYibrPkgOO2neN6Ndn1vb/WjZiwgBYPt5/TK7SNad
8J+um0DNS82d0m2i0+nK3YaOtR8tJo5040SeLs5zOV0QS/UaGeZGedGhidt1nJTXsGvWISOPETYf
0sy7WWVYeUQhVBo7WGHL89a9Tv+OtTEZrdCGMdLcdK/7F8s19qOO3icx7+08+bFn8RgNGASUfeiT
I2P0wD1lSDwDkrQRtFMveQ743SLbE3Ev00B1NpHrpc/EihhFu5gk65WBrJqSwM72xtTfpyHNPyOl
k6P/2gSgENSodRktEAcMSJ0M74K7+icvf8mRK7jjGY55cmiNctP6MrdYxRH9NIPsQveeWAFhUD7I
a5PTLmcs4kijO916yS8zKrCALbmeZdPqTKAGForbhGE4GvOhmxchxXlT7hgeojnRr7ml1ozYQIpo
YZo2qr2X4K+QulV3UQmSq24y8bfKehZXshytsH/JZgTwVZ7/dBp9IRV+HXZyHZr0sy7G/aLAClM9
SBTmlNk/exjejdm4Jp11QM70jjPWa9FD3UWai4f5wOp0AuxiJT8NgVyhb+iKg5RvXgjz4Pus3dbF
Yy6hLC5c77kfsCxZmCmI13fw4KZ9u2FC5sGM62XfucE38ulrm5pHSlj57YA21iY76yPrPsME3m/C
81DVH0bnM1krTP7Kt86dGNL4AUPul1e3965T59GclL37s6of0sr/bhf8Azz/vYr6UxH5iFomE0WB
lTJTsil/LGCthARowhNJPjDvyjenqSmBE+fdbYu/edRweustLrhVfRnm8Y+bJ3BcRgmIodFin6JJ
GOv4I1cVLmiLoFro/SRTmRrnOqbDm6XTZFUyTYDe7vmzVd2WjjgmFhSuj8jEZZ36oY3OKXsObbVr
9H4TaGTDQfqV4RssMWRhlnARNxu9GY9jRQ4wDbQzp3+HwsTewL/i1r6L6gnuJpv2Vec9j2X8nWiM
GxrbYBO33kU1w3YIKdKzNtw2HVSppPr05XDXGeZimvelDO1sWC4HcvxcTHECHm9ymBblucTMPyBw
jr7zrZh3s5LfjSv3vW+TH6b6XLA7v+jZyGHGX2geiiNR+pTxhgEmCCoZVTDMSECWGTujpmK0Caqw
uHT3Gjrhm8PD3Kmd3lTv+ApinlaNh6j9FydfVp1gWf/JUaUa6ak3zwZS5ax3tqkNM4QwmvRYHrlO
PBLjklIQGulEaAFZGQIJ8yb/qukRs4SkEvyTUE0PIwesVds7GUOpMLCQ7LxPpPrXV1HxfWuPQ8VR
mUDx+gyFuFjHyExWwnzKccZmN1rqmGZgHie6Abg1qu1W7+5bp9tNWA3IzWvKui9E/k8TtGRZ/8fZ
ee1GzqRp+lYafbzEMsgIMjjYmQMpU6mUSZlS2ROiLL33vPp9Qn3yKyUoUQNMz48yqmCQYT7zmoR/
AditiZYdpuEEwEjM1crdFCNKEnMmEFDJFFOJGPYZP0n28nwTFSuXMmbhXIkT/EsNOdR2f9O8cXHO
MjEtzdGKimUHmiFZoyvTZFktf+NyldkRbVdQvilPJPl1EtwrcrLn1O56IUPoOgTD4AuMhNoGR6qo
yAQtzRS2oTmfDGnXAUFmMuK4DrYwWGnNZDcTEl8OYVYOC3MitSRqBDlKj229xsLtMR+jDya3ClS8
MRde2hAjt/NN1kBvGghPe9LpxYfZwZlblfrrGPAh02m8R5/9UVG/8RrcXoQPhrEZP1QZMkDmdZl3
E6ATAgjebAWisXDw7xPZIL4O9K2haFW400fT7yIlXXR+iGiB4YD++xnOp5cbNcY/TTBGcGsyjY6g
drLLC6NoAsr1O9fYnezFtwJ6EwIqCJuXJPGZ1VJlRlEzFVsV44iC1AEMHYNgn0O4IdRt0kQ+DoQ0
CXeKgdkuibVRDqr/VBjB5Hj5b8w5znuy15Szke7qpYIeYwy+0Poy0cPzAxIXhv74B/WOW/NEDoeZ
DmZCZURJ+bFsWHeaBNL82dKG4OTgZfNrOf8y96+fpo9ArLYmKzcfz+JQWPuvfO0G2pLZOf047jrl
b6V3240Uy5j9iO5jBDkiggBGbCGz4QYA1RjQ80LoJfkRgtkyP2ZgLK7VnE8SlkV6GzqKbhP+Ht73
qoNFSL89B3hI8nLTUVnzwwFbwp3y7Y/tOj+2DARFYccAlgtHr0OL2e+xGcNUhuB9hTDEL7tGXFYu
kWBIP2jx79ERyPr7MZzhC4zwLADuuCis+B4QXEWxgZ5vYD/iRn9Ox8vgVsy7WLPszhIUOtfo0Zvp
WyQ/cGLZ5A7QmQFsTyIcuujATdvprKaQg1bNwAnlnpNbCLH8nv0Zuldi+4c1N+uERdIH+XayM3s/
VT5ieXZ2Z9KFlYf33O6iZbp9F9yGUYrVpHszl0adgmDLeoJECPmUyCR/luiSGDXRPu8X+6kLc/gq
/TV3GVYNvbOLTdmEVDgm8yMe6Ru5nXxOqN4tSflayHdtEV6svXNDuE1cUrlXaYcKjXkrtlcfUn5u
ypOLkc2FBxgQpp8Dk8RfACT21uB15JieL3197eX1wxoF38r+bjQcilh9UmB/zoIEr/eUU8ZgJ9IW
Ax32ZZf4f7BAuimCBY0K58Mo+m+1oz4V1WoMilu3v5LufBN5FpxkdcuJbCf6werljTmFpQV8ORg/
xkFzB/7rMsFyy2BRZTpeWQtO07W67v1210pc0sbSFvCDsifysW0cx5e6Wq9jLtlCBHcN5zpGTs5z
Sv0NRE3NrsGdD9SPA3dv1siks2I4Ck2wZei/NTHvSBmT85kefkFpqKk+J95IbbC+caLms6bWs87J
5zLgFq7X/oNOXWropDgTIbnJ9nW9fIJ6TcuFNrr1aRAeLSrcELr5d+fNCEk9YMmJvAI0t7X4NMzz
znUr+Om3FH4o9E9qusysrLrwUEybJnQdVbhperx8OtweHG+bZhHGKc7WdfrLtZSAT5hKkSv6+xJX
niq+qLvkd6vG36Zm46oO5STxRAY/A4rgU48aVUHV75zWVGBLSjIU87l8MVC02bOWvw+VUz5ZGhp6
gXklVVUQLI79VIMsQ8IK4SEMXBJ7X9ty7w3qa5trAkcKBuX4Q2XjiMML0oCNvjHHvxrHD1aHek4r
iweA/JvU1I96zGgicdep6EFyOrQyvWrW6Dxz1LUW0z5y+usC0NxMv2Cuhs9ROF+aU8zHEUGgNbMW
+FvI4gkjtFv0+FnqwFbqSH8Lrf57RagDHL24qihwnWHJ9aG0KELPo9z3nFrjID6UsALj2D6Y48gI
UGiD9RXjTWNkfOrxvkndq6VJ5p2TRvGmifJ2N4Rhd5HCBkAo8zpPmxQsWr7N02e+woFDjDQ56D/J
CFpBj0g+rAPahJCC0j8AVkCODoJasrixcw9HMLiKPiDXJXiMPPtzvGAClXSYggzZitwDnVIijZ7Q
2JwwRRZcknfeyiroz2JihzKv+Jt2ehlTcWko+JnPmra2ggccXRTUuP3FA7baAAgaExtoT3dbldH9
1FNIxdLiuvXR+uwIcERdXcET38SNde0IoNL8IJDe+CdmHTd5TrNmzi97d7ktuvG6j517msQ/nCne
RRl9wmhG+IA3aw6fkOu1QEvWCZwtfqNwnufkEpvNTeqWVAZKoOcjsqxp71x6mdjNlGIcN7yFm2zo
ovqmdeKdOYgEAPdmta6jCmGsbrnsI40moLjJMV4cquZ2dEZ0kxOMMrtu7xDKwIJBNyu00M/WGQl7
/lQgAnpWIMvpYtjtCvg74+qjARLn+fk6Fh3tCXpMUQm2LMrJleA9BZeQxj9BQaDAPo5/8P3AQaq0
Hr0muWlQ4ejLFtBuU8OJnXRO42b8gIwlOW6CNa0t6+vGheUeDcXPtFq+oE9MoLdm42VVob4HSxj5
7CJsN73LcvGFS0UmaHDbCL61QfExSUL+l5+Rviw0kAOksNOFrAIhrxnql4WE21kbzY9YvHrbSI97
etIxIlTu3dTmMPWGp3Wto21ZgnBKZ4U3Zdf+4STU54PqyBsbB/ctOJK0zY1ibFmgipwPSOOSqe6c
ZPqF6ztuwDF6TsOCUOU6UgGNk0NtjZemcBWt1yZnR6KaEkZF/kHbnjrNJqCdzJ+bSh5mcd9G2T0M
fvw94WvN1nQw/x1D9d3q4PLGX+I6L8wVFZfXSzd8GdV6Y1TGhyaGwQJJitdZkIX0LGtC66torEET
d/f1AHCfYjcDGc5LPnWHpp+2ecTJ3s/WhYcpVYSXInQxl0sWlA6VhNGjJu4XFzhMnhM7mIo1oRKU
ROMoTsRtcWOu+DAjdpCtO3PsU04BrEO4TJXfIxwwPAsDoJ6a6MpUN6iwuWD/THNqLLxz42FMYYfq
CVUe1hChCbV6PHZM7w/DQVOIMVcC0PZNCRp7RsLT+jGbihfdZdzu0MXfm8Sc9l5RdpcJEnSY+aDI
0p83GmsF6s7MZRgg5j0aaC+/WK1iXxXZ5fMtRQVc8VZaery1IUtQOtCAnPC0Qa6RvDO95Sbn/3Mn
nXfEdQu/OYD0Mv8wZEfeA08Iv9BLAF/bTyONyJGrxhR1CUTJy1veaMPqXmS04wZ11d6Pv9ZYS4q0
ofT5nX8hnzCZwRuMGg2cJwT7jJ+drx4qQBfmLyExRh5q4Qc0j+TlCOLxOzbMjG82VCd+n16ZIMMy
2xyoktEfklb/HDrx0WiG1BwUpj5gjjoLeeQzfgbm7c4sOjCgnLScErtuBOw3Z0Y+qvAeBwLrqCu/
N3zmhCDabtOtSb9MN6CBRe90RiCLmT+jzcroxliY8A+aNK63py+yBZDGjvfpwLc9sO+MF3pXZc0+
lvQjLwBAmS8DzRrehrAJSNZ6Myekjd+hrEGXQQsarS6DBYOf2GFzCEfDpFtmATKFgTiYOpRJ0XhB
Rf7HCuMN2pNYlSOTH5Zgnj9S3cnbb+bIj3rk0+Mrnhi/BWVf92CuictN6mo6QQWBix1zQ0AjHX+q
pL7oxyfesknHzJqjBABQ25CKWbcNcCTDKDVlQsI2toCwviEheuZjCwrywMRv5t9nGNOvTR5MXoKO
q+kmOV9NeyEla4upfFvVN5tuKPE+rAoTeROI81TMO14HYGU5UcEX3qkpBxZoBVSMzKVtaarYi08w
JG/t0rk2XYmAC9gdxM+lC7e8jykD8SOLTWdUgpCnZhmZp8iS2wzBHIHZn9npLA2dXD7n7AiXYP9Q
J915LlEEg1A2/XDsjzAdisFF81duca2C18TbI+swrjYNooagU7fUOM3kwCwRqtuOBIxCT5vWm0nw
Kb0bkVXmwLdOWXIdlqC8EgO05GWYU8JsF2K2CkA90NAIxb4c87hyNQJLkNPPiubTWKN75MNIuc9Z
clTBCpJDUFbmx808Cm/YRs36OMXuVU2KMgyaY4VtbTaTqj6a9TKhyGUavRWpmIlRTQpGNsvIz3El
e28S0Pehb9KLnNjGpnKYQ4L0omlfPK90DqGDF0znzMazn7M1KgrsMDbMKD+oqDgzv92LCBle/Zgg
uM7fJMbArgTjnwRa6YVbfWTpADuCsnpAjWFrtiWftADj3NIYKcovUO2vJlwtgFYZreBHgke/g4WB
1FRS70VPOFR8ZiGT49Dw4d9kubDQu3S+orzAoh1rfU0NCh1iwqciQtNAD6g/wL8Iy3YGoF4hilDt
eyvE38jBGIvcTt4B2zkDfMcN/TlynhnxJrUxq1W0CpnJquP4uDBhFEOEItkgd51Qm89+VRxmZvnN
XvLbMQuN9MdNnA1IKwB8KDHwwQyA1TZWk9Tf+C6FpTdm37lDQPSHGC2cUlEGt30Rbc0TC45vs2bz
obxsqK3YNJpcAiLIqJYfQ2CI9+wTn8adY9PXAKBlcgRTLaLfe2v2Yp8+w15L/N0BulCH5LB2QGM1
QbDjRDeDs2t5h8uAlJdOrrzYWCs8CUqeHnC8vlXITCGtlc/7iVKzND0ZJgmb0KxfXrsFViPCJFAK
3OFZWOZ+DB5Si0KYQV008ikdUThPbKDtycOiurs4EJ9Eoq5GDT7Gl4RTGkdUu7XvKs+HRVle5VME
+Szufqipz899SyabJcPiY+nvcf5bvyMX/jn2/F2kfQ5yRQ6MUUlbwCOu0JgLoDI26+d0qSn0UiUi
O+1oWrdRTgV/8rynJY6Qqq5XOd5NWYsEtorHdkeEE96MEm+teAz1PnWC1YD0cXz797/+7//8v5/z
f0W/TR1yAeX7r3IokAIp++6//63+/S+AoeZ397/++9++ltoD8mgDXka/wvECnz//+f0xKSP+svg/
9hr4Efbs4Nir8rGKwv044rmYF+PlX4/j2dLzFQgv6aCy9HKcOi3azMvK9c5NF8in80S5JZek1Ond
+wPp1xPSBJm2F9i+UJ46mhD1s0gPfiDvxjyyUCOxxZ1Vg3+QA/35lPjwvB803Saq+erEu/ReDx24
niM9LRzPd4T7co52bkVxGUbOXaZSViQG80TnmWuIo4TR+Y2X6fXT+7N9/fl82xW+52nNm1XiaLYR
TcN4GEYUxSIKppbboDmUzd7DWrNx3x/KfKGXK8V3lGMLR9va8aUtXs4OAJ5Fxcya7ugyOdedLiP3
XI443sqlzLcj8ssouCf1newIX6bIIa5//wGk/foJqLC70nWkdG2y35dPoCuv7hYRO5j4ZEDOg6jd
IYGIAMC4lIgrjWpqCfmQIVhlvOzpq/bXqV/gyrH2AuVnW6LcucYN1AgELdefLTikq3bKJegnYUF4
65XeTk7yUTZV8RBpjj0YMQoKdYdcf+8Nj8sUN6SkhKr9WojrDMV0TB1U1xpqk6btHcL4OK+UQ2Ni
bMXdjHnzkwqL/ioKivViFRbLoiNwoJZspyhJS7Dd778kcbwilK08W2hX2Nr1bcBEL19SyonUCjoA
D3xGozyz9geZO8/WmCmqe91IbXzCTv5gTtsEaMNF/k2g0fv+Y7z5FFL5gfbAK7nB0VYYkzmIAtf1
DuGEOxpk/ru4PTGEe7zdmKmvpO+KQAQgUW3zDP84umpKLhNdj+qhJDJ38wbvaB+gCG2+/PtaYxDl
380sDq9dD5BJt1NClj79CFrrpq53K1dxVz+EawrjHIF2IloQebDE9FegXvRHt9AYeWyCTzdHxzwA
qAlKJDSRqkPrPd3nrrxOGu/ErMyG/ecu4yh2BRZ7jpaBZ3Mqv5wU+NXco9STP9RAgKtQPktLPJWx
M+J3tDziyr5//0s9n0r/HFFqX4LQ5rj0OZvF8b4G4Wgn3eKPd4WdRztHjMV12xXDRTtJWl5968YP
qrFRLOkjajzfZq+pvzhJFO7qsStAjeXSu3r/kY4Xj3ki6UmNZ64vXe/4rpA2Ugx5iq9e5Cfd5TI2
YFw4Dy6LRrQ37w91vIbMUB7rCIl0W3gwQF++bgF3p/embriDUMfdjh3TGcJV/lPRGddROYjt++Op
N05RPrCn/UD4jrTl0YCZ03etjnxs/pYFzmVdxvmP2nfqD3HTQJcIiW0b3WFjUuwLw9svWsg+rutG
f5Dajbe+D81QtXl7KOgO3qqYGtvax94+jijNhGs8/GqyMt1OlVg3zDkbyOfaeQcoTO5Wh7ZvqHL3
EuqXa28aP4nvIoVaYjTCVgx1pQiT5gHE6lB8CD03OyAj4GyiaBpAB8nqu9+I6TYo8hAaS4tPVRk2
1UXaTPCG2n7SX8HsAS2aZ7BOywi1wdH9N8Snf9iRbG8WFPD6m35ZHGPvkn2dVH4bL5i1RgSnO25P
hVEzYtK/OiGXH+Wk+82Jl3+0t/jY3M9S8R9P8d+jvRVkq1dzffh3oHI2U94JLG5XMHJ2ef7+QG98
5IAuDkvLDRQX89FAlWgdndoKXasYt3XfzXV2lhVAxZ3MQShArc11mKfiwdUjeqW8s8P744vXQRDq
oDqwA9tGlIFuzctljcGfatKBGyitAJvptO72g8MWr4exharp5ziluZ7/uFIJu6xHiX8NbgPo3EHr
mJ2y3YIWQyd+XOoUXE+PAt6aljRIfH0dB7H48f7jvn7agCvdIRSlfiq1ffS08di0mQWZ/E5XgQC9
kdQUe6xCTmA4tfuFRCDLzmJbr+hp0EN4f/DjAxfPLtdl8we+IqkR6uimypQKupzjBgieQ9ehzmg5
RXnzO8vWZlO1a3GlGqs6ccIJcwv/89CF302AqH0ttLQDtPhffiAc84YxDFf34OVZfRnMY3Av28B+
EjzhHklCWHMFX0DKPITyjiadF4fLDiav+PP+9MVxUGUuHMJ+XziErrz/o3ghjHtP1mPUHoYBVs4Q
zxjgtOOH1U3RlO2gGfmD+5HQy72ItIXgRhrt3n+C49PePICWSqrAcX2HBOHlq1CBbxfakagGV/Sc
IhfA57R8H1clT3xp4bx66S9Hki9HEtquqJvG88GKU+ilfT9jHw14WECcpLRSOJfLiqSXs+5yukUP
jSdjqvfRgmtVU5y4eBwz2PEK4NISAn6H7ZOovHyYeshwxwhG1ASLJbgvVdbdL6pU16Bq8R2UC9al
2I1O6h4T85+qHEACdHl/ldU9/bDEi9RT40XVh96f1VU0+/kNDXbU0eyI9q0l5+XWooSI2AcAxyXq
VqhodryF/umdOFSPb1Czkl2WsicIPIXtHs0jValLH3LFO7GcPk8Nljir61+4PkEXmLXt364VBnMJ
cMlZgR/bxwfrkq+pP2X2QRYIY3ky+9jigRlGcMvfH+j4VHielRvYbE6SHu0fLUr6fu2CS6r9LK2T
DF/zMPo5JngpJfop8aOL90d7vhCOF4PnSuWaDJkBjzahDcmvQj3OPriRMqD7OgY2Zv8c+vkjh8Fj
oruLIYeHWakniekxmCVAo+MUptCL9UEUNdbH8ry0fWotPt52gS7OVm++KaV15hg3MuWjtCcEUKI4
utNi+ebn6ZVYq1+2K6neewsN/dCftmu2/KhXBXRYlF9apEFQ9RiNDBFXfXJi479eOVyPtqu5KHnJ
9nH8rgcP19WkxFMtEZdpidaWDVg3zjaeonLz/ht+Y+9zvZjlKUgeGfVo5Uy0ziyISPFdL2HoThVW
cWPbBrtBhxrdFTc1XxqdZVul+sbj19Ad8haFuyA4uFM1nNg1wj+OEcheHL601DwSGcxxscBrqoQu
LvdOHUXlNhzVY7so+xNgeXFmpXL8GWYDzSKTyYKx7DeiDavvKvfEFzSnFtgjUl6uYRIeZhudfAgW
1cXUwVr3PA9R5Kytt8vaOHdF5I0bkN3RfN4sE0aAcEkNn0F+DkPbgk4+JPSbl/RjvsTj12goc2q8
c0AuhG8Toi9zNhuUvzXC0m7mDyFy0+e10nihgkO8j/iCt2MG4D+YanVbju60iQU9epxIousO5veF
aCtkhWeAZmertryLeEo8iEXDqrdOFQLx7rMEPflqnQhapxUhWAJLapW2/OWmCbwcaZU3VUdxkYgH
fJi7Vle1EiWpfdPvyVZcRL7tdePIZIUsQ8VxCqb0Hgo47i1ZgxdUPrcXxEgofaVhbSwmU1R4uulT
j47xOYLkwYdhlqtpdaBUHIU0cxsbbQZwbL8tWKJxD3Hfnu+Eg39xaDvYHxs9ynS9XwOk9vtK0rPp
HMAC68JrcQOwbgEWh000ZNcNBYiHapyaD3kx6c/0CtYvbq2NLVGCq1riIm8g+AS5N/h/KJqkj30+
WFvVFwmtTb/btIjZXWVA12K4E3N5P40t8m4dpTNP1e1O5FTdQWbibZ336cXS5UDI2h5BF9XRwKgA
a+FGCXqdvO6yBpEIPK+f7yJEz88r6fq4lI7UURdk0oLWrS4lfGLYG3JdHpCQsB9jIeYvuumT6yWv
oltd+3rfF6Du4ULTlKKEsg1Bdp6VtFuvlJbxda3TaTPAlt0tTWbh6Fj151BaelQ3G6PFjrZH1XK+
4UCI7OoyOleebNPPXpxB3kbi7q6cinGTwt29xsbZ3gZ+i1cXHJ3NBP3pPGi9YiNT8tOaQumukXTp
u8qa9tmgkTseeCpoyyCsK2mhuJu32z5ccdsLioUOfI94rmWAiN4qAKCq+/dPmbdONIJYjjVhmzzj
6C5EVHtZRl03h9HHZAUg/vBxTpEXH4Bevz/Sc2Hv5Y1BLBNQjSM9ps7pHl1Qmcg6QZ92PkwAstkj
54H4EEdop9bWhijmzG0hcgeHHBKfFHD6sAqpijuoRNJvbsIVm4V2PHGmmdkdPxIJh8RNnXDAO34k
6XjNWra6OazjsNKForw0jhDukRp/f/LPRZCXI3F2BrbDveFIIY4LgWtXL0M+0ZecxLJ+yaPWQuSN
ci5J7nobxLkDjLLOAXb20U7Puf7FPT9cT63or3Ehp8HRbpaihbwipI1Hx66neGSjjwSrqN5m7QQG
trgsXBc5lt6tL6Zmdn96ugYY0BQNIiQ1TrxRX9/UTeZvxUpgtWSIJnj0Mc7HYC1ug8n6AJLXvakz
3e+yGJLqGJURjd1ovsrmICSnBhQztDK8QA/CPU/rAqZaCNNpqUL8hka1fOza1L8IFmQEl3ry9l2L
8n3XIr9T9/2E8gOi72E0e5vVB15LetkgeW6VlynqCl/HXtJ78CP7zOLo3QhroRTdZwLYosFhgHjH
ay+Yly8Ln3jb6ar+ZCcVWZflWHunpoMoqbphxmbV+3xAsTpx6/pjJ9fw/P1v+daWCSg/+RTtqSkf
BwGe1S64vizdQVSN/xhHnjzXTbVc11aWHmwwfieq2G8s0ueSIaUXRnxVW5rCwoHxMc2HJizkfs3R
hIGbu6vDXuzfn5l4HeHTWnGFQ1eFBIss82WEX6i0tpbA7Q6Zv+D3O2JIuMYVfdug4jIuG/rDXgo3
IMaDBfkGKAs5iM4cjY3zMJhhJztJcNnGujwRRL9+5RTRlQ4CIi9bE26+fC5V2dESOBD90tC7RxwD
NHcQPDWG6maphxMv4XWia2KcwDRibM9Tx7l9Thd4GhcLik4TXKRQMbvGGc9SL/yhi/pmHlCEjKf0
Y1lTNwfqd+4OcX3iuHj9yZmjS5BJHZpvcRxcx2nqWN0gYtqy4tLKlw+D30J8FcGJpfxWREcE71CN
Y6bOcU6/6tyKq6GO79qoAC/su9ktQXOI8cAUXoZIc8F4spvszBJt/9QteHm8/65frzdGVyRF0qUs
Tn3x5XflQPAJQ+buIZtle+U2APChleff/3YU5kYOxqskDGbjvhyFmmTd137XHaIaPNka63ZP8Hoq
IzouCVEU8KRPYVqJgAtVHpWEomKmy25Z64FKfE27xjfCSsl1us63XgFlUecU1laHGO/92Zmnf3mz
vBhXmWrJP3oKtj/xBudiOazIgXmAjPJLTmpMx7oL4Z3qYLxRBXo52tEJUQcp8DOvXA65l4gHJROf
y+UWF3YHE0JVrTdJkIhPdVOpO1UE7eXi+B6I5pFm1fvTfut1K5J/xB9sTf/y6EgIgWyKXOXrYXKi
fFdrLT/5vSjvysjAPmwV3tqNwcT5tjpVqny9a8hIqINLqk+ajOjoHQye7YkiyVZKzfZVWz+hzOh1
iO60l2JB6qN+1mrgExiQsR2RwALt4XeJ/Y2rHioDcAfqTQuP4P1X8vrU8DyKt5LX4rLMj5/Lo/LY
++u6HEqyDpiDSwLWcTrV7nm9Zz3fpu7lKtulL3DcDvD8Nu2FU86HKI1uwCd+XV3r8q8nQlnNDwgT
bTPU0YZtqXjrtHCGQzoGSDL6iTIFrw4gm//z/ZHemoxDYcY3F55kybzcPCxLZByHrj8AJjROfMbw
BW+mr++P8vr64tzhUuV8oNH5KvgrapRBLXhrh3GtC1RSfubUus8nq7kHwPb+UG9NCFMgJKepUfgE
2i8n1KrFdzo0KA+JNTSwFeWW2zL7+71HTStATIfyNxTHo7eWpnVj2cgNHNJS7wNJq6CIwOMOtHCA
VCfb3kWTQc/liQLkm3NTxAFEADTbjpdFX6N1pNumO/Q5iCQgQss51InuxBt862NJurOmuIU/0HGk
7salZ5Winw4hlcmrvo+x03YXnBRb+9cAY2f7/gd71fjg3jAFNIpKjqCDeFy3c9fRl43fIuQ9ONOv
Adepn127VBfCyRTGRqTyVhfK76qLh/OyQh9kk9nK3luqGS6suSy/4ptQfMEBCbNysYZ7nWt6nBYR
Ez5MMGhPXQFvnH60eoGrCNOG1NJ5ucLmJBG687vp4PjZZwR8jZx4jtQPpAfj29Om63ZuTnyTNw57
4AHK86g7EZkd3+Cr8icrdpzmUOsJzLjTPFa9dc3ZvB8MNTDyDD7y1EJ4Y7lp+ixakhkz31fHqWcl
wvYp9i3kq+6MBDxUdufvtxKDGMSBTUMbuMrLt2mX1kqZz50Ord3tcrTAjOfEHq2hgOZ1/ZjNsJxY
fuLEsG9cFXw5h3OPdUfT+mjYGTkmnQZDf8iRo0NbtLtWM3QUarknvtwbL5H+iOJeEq450I/OIyfg
+0xzOxxyN8UHAm8seIXJ5v099MZsfBrixHd0XWz3+NCrUwnvson6Qx+1DxiQ3XXWoyzGx//FKJpL
jySe3O+4/eFWDvz6Ph8PDWBi7vO8/JRFJ26KN2fCSeBKn7hYHs/EGaYYTbmoOwDYXhDHWZatTCeK
rbPvnQhj3jrnPNtmKp4E3HbccKVrKOt64TTtegHLe1Lf8gidPQdksk60cyI2eWsdULFTHKyaWpM+
ujJGx1lVCR32EARJjw0Ckt+/xVhVJ4Z5Y1L0p7iUAEk4Sh/fTPQjeohozXSwCFNgMl6hHhsh2Wic
md5fDW9MiJECzeFAWedVwzz04hjCvTtiWfkJah7SlX+/FJ5PWdOnYp/Kozc2JElnSWAMh9htP5vS
lG/XKI36J2KtN98Ym4fqH6BqgAYvDyA+WJvE4GQPdE6pVU/o7IVj93s1MHKBHO77b+2t0f55eRxN
qokmGkezng69qsKrGAEHi9Zh0hNH4wh5orZpHv0oMyJSAEogmJ8mKno5tQmgTB2nbXeguph+1F2b
P/mJVRxCRO7OxJhjSDpg9vT+DMVbU+Q10rgRNOlfVVR914e3Mo3dQUele5B+nW3DYKge1j6d6JNP
+TYOfjeiIRPtEWeJIfHdZvXa/sjR+LqwutlY19nuFkl96yxOhvTL+w/41vP5Lle4CsDT0c5/+VZm
lCwhGVO+GhsF1Eb4O91gC9Tizxuf6pe9/gK+IhY10D4XGIDvvBwrLf1Q95hBHoylmD2PuzACSeuH
O5Krz6MeTwSIr09PhmPTCM30tHoOtf6RCruFY5VNCHhujEYE8PyovqJfKraxE51KUd4AIbwY63hx
zUvX9bK1Ziz3ko+YEdAFUu7DjIScGKOL1ENa065RzvfFdbJYJ66i5+z25dL2Pcp0Ao1XIlTvuEa1
JNGc9EsBgXMU0J6n6oPwEtQNaQJvwoamKZV2TN1aYPNrKWCx9Qhu6Qxiv3fjeOWhRePkrHVSHHrj
HYwXePZx82uElLa1eFdRojqM3SjS2l13l/c1fvYFVsLSR+7Wqvw7ZFq+DmKG1jcUj2Wndi7s1q7E
eHss9NdC+dc+sqHJChbOsWCQhzcLcEQDJvbygmpW88lGb/uC1u5D3nsbtaQIflvWl7GR105ZPflL
b58DHMgx6UAwMiLqhb3/xfWsayOj5vXOR5vohYbjZd67UPf8eZeMxa01VejcRR89O7pcco8CReMi
od09eSw+GctdX9rXWiNMpbz8iqyNxjTdzPNnsbgof8gBAhcafS+MeIgof8NPvTV6VmKW1+9vwzfi
fg518mf+j1AazNPLvaGGPikRDc4f/G68X6L+sg6X/drAmYu8PUTobTKN9J0g+rVL9CergXgO6imc
55u6jR8gV9MvH+oGLn2CdU18IjF+HXGbp6MBzXml2L5HAWLWlIXNzbccIr5BVP/4T1VjqfQuginR
oj70/ut4fSq9HM/8+T+2LlyCuAPvsRwGbdyg/PEbVRUcT94f5fWlTdjm2IDPSbYcUpiXo3QunR1q
1/MhWMpzayjOlHvx/ghvHEGAUm16PfTIfUL7lyOgrdSu/eCMB0nNGO02U4NZgCS9P8obp0+gMAJ2
Cd74PuK4+oUJVFsDahf3yv2llYVmDDKahwF7SXhJVKR/TL21Hd1TaYNZky+PnZfDHn0lkY3oZKCr
cW9V2eRjnoojHZoq6qK05+x2DUd80OvB/aJp4dyj5XsSQf369QZc5WC+qHNByTg+9zKVQyh31HCL
aC8gbU6jk0M4r5ciaQpFaU2By/FeRXaFmt3SbfSA2tInTq4z8hX4aCZDG6FYL/HtM9MPQUqia87H
ak+MGU/9JqjH6wA9Kqnnq7RP98jYYvO2q9PDuIBrx57QCbEU6NxLu2qMiO/fLT0DSKTyDNGBqg9h
z3HAWKZ+3ALfcB5mDXlZT+qrH5ffhDOeCuKOzob/DATwWNOL8uClHJ0Nkg6YzNLIeYhpI0qJXn0x
td9A/2RnNp2387K1v6lhPRG3HMUS/xmVj07Nlb4MwdXLnTXOummLJXMecEPrP/fFMl+0GKkYd84o
3UDRqVAOkP6JhOLNUYOAYWnFvMZaAinEEXBIMBiAfI8805Xh3zoTxH8SqI2dtifIEEcL/BlVakN9
5OjghHoFtu4tzxu9tHAf0KzCNTweEoSadAvKA4Lf+4fIG0PRUnSB8oHr9l/BeahptchlYCmjgvYu
qsLbbEXXY8nTE+vy6NA1UyLBJO0jJNOszKOLTg9dgbM846RN/0cU4XdIb38/E0ElA5wQlYZX0NS2
b1PRICnwkMn5I/T8S6cWP5vB2/79MKSwkqAeqAQFjZcrMFGVNzSB8B4yBZWmQuxwH2gkAAbE9fd/
PRRoK5BsPuVB/WqLIV4huzwO/IfFAv+SNigLgTRdB+meuEneWN8vBjKH4T/u3VIHA5LZvv8Q1/aZ
/P+cnddyG8myrp+oI9qbWzQsQQeAIinddIgy7burvXn6/RXXOmcPAQYRsydmpKFEolxWusr8/6Fe
G8DRO7BUlx7sefR6fr2u8xdmKQwYLtV16WCQhe1yPv8YT0krr0rTcD549C7T6QvCyBbOtJQi/BSo
WgX6vZG+jWn06wl6bH2LsMTi5etZ6GcVxHIWNL1R9aKavOBc1H2kmm5pwAhPB4Z2BN27kCfVkFbB
TCGHhH0B2LCFNjWbVJG0Tne6CU61CwTH+4QSHR6nUCwQ+xXz/3pyn2hXujpwUtAABOXv5ukfOxTU
QySSYVIPmjNvLRuOmq3EW9BhMATlbKqvqYFPrueH8c5OpLY0Ehxarx7SbA7u2ggCGCNQgisCfW2U
MyWgK1ZSWAAiHmih3PCutvMU7fvXG/f5ENxLUyfLdNEYMwAZTW0VG2d37XKezUeKYH58PYS8Df/w
f97lhg/+/0Oc3RZXnzrA41lF4IQ3neXcRNSnLZpUfYsRna/HOn9q/c9gVJhTnmWids7VjWO3cR4N
lXYQbfHoNLDhEIMt8tl+zPJpHZrFLsy0By8HdoUiyjAv9Sv67tMZyJY8i6JXLKB3dmg2TS4KAqcd
HD6b9qZDIsk1PR+RBN1aha1GYlxAQ08m5N8bJ/mARcpAxdqjLD7qibbrvGpoG5WIGtpVW1nB8P0c
jHN2ZZc/ERqHknaqSmg8pCVPGsl/3DaqOgSEPaN6yKKCpnztqXGuVdVcCg2LoGBIxukUDZ/ndDGM
2WAbsXWEa4RGgRZQhh8iGtbUyl3Ra+clw4iMbC+UKtalkZH0/sfViDAHLz52+2PUa7dV492CebmS
CDY0TIO1RMlpCKllbQL2AagB1EWLyo2v5JUvd/TjHKR++8eOFmMHqnbr9Uct7ryFSVpvYRvXWmDO
A6D/rpSSIIvkEmJyttI+7VPsTNAfGzej3aZYl57xaza6rVEV3cKz61u61XdVbH2zpvn09c385EBl
tYpBnkml18Y80wJNQxPE2Gv9MezrHwm0BaAvCxrE6puiBNn2/zAYTr1sd4ci9VwLJEpUqIXpcKRw
7C3zOLc349B7KwjW7bVObcuViyfv9EcVR+xDhweShBN68babN0C4WEM+HNmAmz6bwMwBw2qa4hu1
LNaODjdvx/Nb0l0xe9fGlWL1D7Gp4bM2K7MYjk3vynrDW9NR940SnFpwleLCpKdV25vRtVaez6SV
3lWVInuXGqHzPAeSSoWXAP3aTiBW12bI07qyv/aU+Ikmlb1aJtqcrAMFp2ers+dZ7UZ37I+gfjcn
xW4COg3nYdeljvHQeKAEzpmAKirvcT0SUMT6tLRwg9ph87U4XTr9TIR/0egyTXH+qFmKuYRMxuiO
dq/Ga6uavF0+UP0eCOFcMR/yCp5JEskJ3uRolDA0XPOPJ6qPiSFAra6PtWu/qSV1omTcwVH7PowQ
FCXZfO0t9ZO12RY8whR68a5JX97HAYl258lp6u6YBelI8pNsZF2CGBLVPDT86238MNTZ2oI+c9Us
ER0PtAncokZoApsbg6Vdw8/y74fidQZtQ+WwSj7i46pmMDMrL867o+ijnPYGK7OAJAngjgQaor+i
vD/bQrLJaBseo6XR/zgYqBpWo1EUfmxDNA0YPTbI2yCK/HRSw7giipeOLnk4japrbKOUyTMVXqSp
6EwApo51EdSgd3mAQgmtXFuw7gGVoEbAXijpYRK99ff/sKUeFe+4+SQEz9+8FOEoPLlr7TFpunst
sbfC9h4bzbkSy39iJ6jCoRuQYhIqsvTzk0P8A7Md2yM9u1CE4gaA958/ei3oArP49fWaPh2MXSSb
7PD4cZ790cwY2OyEk3OzGsQbrdcham2gkaIeDgDPf1eTLM2vTf0PA9H/JR9cP8pJHGhDJnDoj1YH
SPlgqwVNMOozFt/9P4j/+52mptKxUdEfR7LTyQZaQ2+OpBM7QJB1ZwE32rgaTVjS/vUWSneTgWR4
T8Pex6GsKkimsg/aIyRaxXel0LUjQCj3djHDn15Gif/1cJcWj2oF4AscXqtIFltn6iqEECEN2jE6
jvPjCKeuFX8vpm0VvXTeQ1PehY3zrw/t44BnfougtciCyCw6kqU2ANJQQkqJkhyWxvha8HKpR2gS
1il1k5qY5vUz/SiaUABr0dHkUAHy2MckFAq9B3S7hgLu621894A+2hlKHnm9hrAI28qL2Mdj6+o4
nSZwko/RuE/zdGGBnAW18rZUszu3Pmbqs5MB3q0LQJKTLTDrNzOscl9P4tLW4XDzHMeloDKKJ8+P
c0jQpy1oaOWxjIKfcEptC9G/0ZQGqjbYDItQra8IzyeuPlaOe0i5C4Uv+nlUgU+Mox0bCX5aLRZt
o92B+xQBdLCpekVZPBZOU66As69e7GSkL9oBKVWIq4bwIqHD5UORerKy2qK3Rz0TKp5/bdC3CnHI
JkXnzbCmTyqNNb/ozRE6kTbn2Wo24TCIwd2BBEXdWlZYwDDoKoDviA4U3dHwueDOldv8SZKHVgaS
W6Ys55eJwY9nUjU2zYVpE+OsNuGqnkcFElwDOEhddpJ0z4Fmrts63cinWnCPyp0xjv0yBpTTL0Av
eojB3X5tRiW+VWw4imtSCvs5hBUBwgJzFYR5u/paiC4vDa8rJJoJEylZANnk44Ql0ynQJEN9pPcs
WLVFMC+1znvMg877l4+PyI2sraWJk+wOwfV5+JSoxThGelscW3odfI8qhaXmBROEiwkBIgyTYGLS
ELkYKV//W04KbFFpFhS9D9hlel8kYnyyNaPY2KZiP2RhT++p5tWHIqebqa2K4lqY/snWUHFKRpzs
Kw+F5/amscYhz0dSdEoYR49gdjhQdo3jTZg65e7rU7h0S+i64FEddDEC6YsAqHW6clLrIjtm47op
IV2CLH68QzNT1dgH0ZUzv1QcjCbzkBJcRaN74OOZq6JLhlDNs6OjVb+lg6yBUxgq4da0pj9RxzPX
16s7B1uSJ++SV6HCjNcilTzBxwGrpoMW08OdLJEz+H3gQPNcv/EeMguCAh0Q/GfW2jragi/m4LYZ
4FwNT1/P4mLVhB7EH/gQ/A8pzjNJH4JU8EKbppRxlqvRcg5akBYLFWasutZ5TqrmK6VAlwEYA5HI
xLNFEaCrzxR0qZuKU4LWChWNWlk+zUTFyhoT764sPeW2zZ14VbaihdGjn+cngBXzJbQyDa3K8GRd
O4OL9DPnTcqJhwqeLDTj/AyccRxNU1qsxhvFt7BvDQX8SaM6hg7AyTRCilks1KZoNm0tm+70cbKf
RV0HV9TAhagT7+KA436/R6fnGnLu1cIIlTo5ViWMul0HUAbhvwobR+NuHHtwToZb5BvgkgCL/VoC
Lu0XqQyqKImFcR/J9J2JQGU7c2QktnZKtXilJtomhOmw9OadANlzdIY7wM9WoQmgJyQuHUyIYdlf
8c8vHDCmQKEQnWWAflHLd3YVeGJRUo+0wokq5iF0fC+HN9a0NnLEQd9RMig09cp9v/RWpE3CzSRv
pcua3zNBpAMkG0qrGk7TEJtLMpzAsZqp6ttu3q+yjF7j0Bh4xodAfVMqU/hYg4H20qKQtp4TDMvQ
ma56a58dBtVMRJcEmQZvxGemctaRMijLxamd60XZ7VAMiv5bJ8bMtZPsKI+xCLzWLEKtWsXwAH8t
DHKjP3hwMoX3v8MbZ1GnS5d4rzSVOME6v68AITK5olEyXan++GwY+nYkYhjvAxcJidRUg4kMmzhN
0AqqdvTggJgVzOLKrbqIxCS6oW7Sn++iaQFL+Khhox6UsDEwxClwMgB546dGh+9G1Gsq5K+E658O
RRqSlgga6C5cnFafIHYsGnECEf+lVPX97Gprt27Bqc/0p68PSYYj54dkA2ZIPwcIIxduNkiErZXr
qjjBONDegbIwLyzRF8evR/nsfryHDHQ/ktnF5H/cPTwTj9oBm2GAkQhbc0UR6i4zoxXFGlvdqWFJ
peOU3aw6kLKNBn5cc1XXxdvX8/h8tXRj/Hca+sdpzFEwaGPlilOiUiA/0LvjVtUVeby0gv+pv/9/
Y5ypgr6jeTWNPHESYXMMAXyF0sKn0/Oxhyg10K8BuX06HEIiSxl47jjX9qQnB1qUTYRFNsbRqYj7
axX61slISMTxpC/yOos2X+/j5+f5v6M6Z3c7buwqd0tdnOyUZsi+2Cud+jDY0O4WGRS6hJAPalK8
CBB98xpo8iDY5MkMhZ3VPX89lU+P9B8zOZMsLaUxOVNYf+f0J9sgW++pV5LYl88SXEag2kj38Mul
9AbgfVZx55QnMwnb5TRG92rwKM1LNTwl7vTSONBY69aa4ravF3cRh8nXCPlqjDdPfRSt0h8Fto9x
42wL5dbnwge2wgx+28E9nAoLLT5E+U7LVrBp1is7pxwJhvYq8r+ewSfalcIjJkFJGg8j5xCIuea2
dgZcyalKsh9W2d5YnboMJ0gGvh7nMq7j46lwkm/44DeRfvq40hxQvhzq+Ap6grQB3miObr0gM/ad
RaYrNNwGpIMxkYQX4BsotgZUuyN24Qis8ZQ37X50YtNXgESiqwJCeSqkqVvqLBickilYN2ZtLF14
O65c9k+kz5MVezSs8s6Iu/Fx1tlIZx4ucQtIYWj7hlJuilC/liu+tAc802LC3pukgKc7E4IY9mQX
CpcGjaKvU698A68mggsnOVQivbKgS+eR3IPOPzTKUQZ27sioVaeHzZi0HAOczoFSUaSUAmXa2em4
IvwEvCGyoztTj+bl1xLwiU6hMgoYOhqneKlSz585taDu4FEp2pMaQ13mgtyf31OkUYzARoTPBser
dcCFdDulfHO15z5Srsj6+wgfjaGszZLoc8RTIDef2fi6SKnPHsv2VHb6sRvDwxxXO2AIV1NubWzQ
70MPR6lQVmlV/gzmea9EwFW1qZ+k5jZrsm1ZgNSh1f/a9WBaXD8SMTI/e17fWhdd4pQu04pnx13E
OmBYdgmejKvss1K9onIuJVoHBYMSYZmvkI3vHyW6bBQ3qYhKTkXRQd7Wq9YT3V7Vy9eH/YmYafRB
sc2USV8Gbk4dmb2T6vVJr8sJGiF7mh8yuL829hRLwp2p3PX03K5DcGOunPJnQ9s8lZFM9/CvznfT
CQK9HMK6OSVD064zMXZrO2vSu9Bzg+9xX4T3YPFBcVxBY3ZFyV0qU4Jjqk9xUg0emM+1uQk/RNdX
anbSwD6FCSlMtpnbpluHFocrq7zUGQyFNsXdIj3Ms+DHY8wHLe26YchOugbTfHQTJMW2mLAhXXz8
+igvHRA5AlDcHi37xD9nl2YS4EiDJA+hrJg3oyDXYP+YG3U5lHCguPru69EuT0+ORl8lUvNeF/hx
XXOWQ4llNxByOrk/OfYRIM5HkqWwqYSQF/TLIFWuVa1crpCMEVBCyIx8WDp/rACKMWqAMwqOU+Yd
zFETi1q9p4MhX3itu+9q98rZfZLW+DigvKP/eDVvUyUxFD2i3dFwujUUDNMymZUO65/eAe3hE4Av
uyR+QYUTVSdxsi6L0ryijy8liGo6kolgyPPwRCbr4yRMMbaA8FjeUfcSH/rrnzg8XUu9oiT0/vpQ
L+8FQ9HgybHSfnBRm23OY9Zb0RAckzB/iwhEaW39A9/tlWE+8eMYh75VCftPGfe5tUZjD57duMFR
AQKnMZ8kUaHrzbe03ayNaMapqiQZNeAE6pVGCGmiP1oWOTL9sjaNaxRfnZlwO9PEKKQI2UaxpJrE
zU0fquVd1EHd7v3so+Q2Uq5BsH+6rWR56UPHh7yogppIQDhqixh5PUx4SddtPT09OBKg6uvzu1gd
lWwcHS4D7zU8sp2pAJFXth1Ns32snBdYBMOFVRUgdufTCtzaRaK6N9D0QiDS9PWVkS+WyMg07+Kn
2GR6rHOom0E05LyzzD4aVXOMOs88aWE9LaneuRb/XwoPgDqUjPM6KnEYLoTHEQNkWkNnHLUCBj0t
k8doQmqoTnvUgdCsPxPMVrqormiDC41HXpxaPRvPCGAUEFo/3kNraNRacQrjWGXim+GWS71OH/Uu
e60K89tU5C9imN++Ps+LdDLPPwCwomhdronswf44ZugoJDqhgjlY6Q+7NRe95Ntyoes0tT0EL0YM
e6SAzAya1Tx9U+0MatrboX4TVPd+PZVzd0TORCLZySdcOpfOrUtvRG5QCiAKdSNZRvm8CWrr9PUQ
F+r2fQx8eGI8TZYvn2k6260A3Mzc4hD234Lp0CuHWBaZZEc0HgieG3JWC3c+yEzZlZH1M7Xwn5FZ
HBB65EvPFVKalRbk1OxzBSFjS/Jja3Wvkk7XK+5mS/fVNtxa5Ov0ZADD7hp83Sd7i2aXfB0G2Wr9
vJTHo2nP1mVzfR+kmy42D42onr9eIW8552wZVO1SloS11nC6cH7Ocz+DPWfJ1MC9mUXhEjBSv4ch
reRpHMaX28KLdimFr3kJO5HT7us0XOoafYFi+F3P5oNVTm9xnd8WWrrNvN8lv3UGxPDQL80Grlre
/LV0sRFxsM7b5NmMo12jFw86kASaCIpFMta3wPo8NpUBObE3PpqK+OOlFdy13qKJAPysB/ikYlJr
5S31OCtjKlbvEyIxpMXmOnC7lznu/KmIeH/27CMX/ilsbN+DbITd2wJZSec78Hp+zo8USvY9rMVv
oHMfDWs8Ub70nM7gZjtGuazdIb1T+8zZ2JKwlzLg0xTmm9GcTo3qrfvIfU3S4Js5D0tQUdZJ1Czz
xtwVU7ty9Q7Gn3aVimDbCNVXqvJYJ9lbJoaVFUWZr+jFHfieP3q9fsm0aKdzKUUmHiJn2jS5thpI
uGEl7mM8irmoxDLKygcnzb9DrvgIWQck06Ykdxf3cVYMvpaGj3jve08dTyLIn4oy2Nd6B495HD8Y
pXOMyXn0s7mR1Ef2UL8YdkTDWmz17CRsiqn7wEvL2pLQj0pWLBxzXFl2W6/MfP7e6ultS3erYwAg
BWTCLX8DO1jg3E/1AOUjxJxFvw1tYyfs4dugidvYadpFYdabPG5Bge1/JFRtQ/XuupsGGjk9UbHb
0/049yu4qJ7TZKIUghMOLXI1Y74eYjDvOoE4eC8pDJzLZu4PjQf9jhcd9MB6VSPtRrdBeYV8FRTC
O6WHFRYiNKscX+a23AMJl8DKZS4tp9mobQqkZ7d30+l3IyDXpRIh6rtdndBe5nl7M28exwLeLorx
akDskwZyNWGtLbSLRvuwPDTFBik7cPZ91O0RbLPVV04J/3gELlxuZ4HfDQ7Ao6Y/wiFblpAfSILK
0e2eY6f9XmTaneNlN44jVhiseuEWVgDlurEeXNAop+7XZIrfJA1+2E6xrAL9dazyv1qRbqPB+T13
7sNEbmlBKcMuaXsXorN41+vmneB51IqcZZMET541PqY0wmjG+K0DKa50YZic4Yi0IkShgu0u3NSD
2JVlu3Ya97ViO8uWUo1+qL+lXbAaYyrAYDvyO9IU7uwBAK5IRrFsJxt6ldp+9CBfX1KVu82q4TuU
9U62YN5rO3ET33RR+qa76rX8tqzsJx6h7/s4gSsrpK7R2NCM3S8HJxlWsJu2FoiRoXYqE6hntTja
GqX3A3UumeTankqfzJsSmkKKHl7CCijq6FGZ1H6rxh7svAMktt0ITWD3XdXLO7nIOocEVOh+yt/J
ThGqCSQ7dDS/Dcq4G0llQ0CZ0TmoQ5Fb3VcVNzxjwk6wylJrBcjgsozcZULbC2iv5OeyRYRjCeHl
TrIlj9RlouqjcPJpgdob1qEBfgQ5EHSF6eLPNLt+2weH2mkYIrirsp9wmm+C9N5QIHTKXZqk76Uu
Nbjmej+vlCHy9bFajcBvi6DZy8mGTr/kuXZh2c9VXUEd0+9apFVKRGuHe8v73mjm0nYSSWEJxcu7
/KTdgfzQhqmoaD3JOq9O+pJ+HVPpF0IRv2geuG3deJla6cppkye1oIzgHQlAVx9LYA8qGw522zmm
8HLkgVhnjbmOglel017rqNhq+Xaqkm1aToc0MRcdnSlNtw0YKCnTu1aMa73+XVgQBk2/5yy+cWmx
HIxqmw090BW0m6druau6dYAYpyAhBXXcwgkgeZsC35iTZdaPFFGSbweqt1T+SnZmuZ2sMbWggG+q
la0B/cN9CbuSgBiqT2fh0oVjD+5SktNzyPKW9rQtqZKPh2yAY4Tf2qK9y+1g30TgL3dg2Gtv1PTi
a1q8VETrkTHq8C84AcQPrFXyvLOL8jcQWIEtRufpdLeGE/+hgWyISxUqwMsi2cQYISt2pDMlpyt7
MKL2ZUiLtWUPOwfuc/4kGEmJBfm6gF621tNTYpIHIoPBz7QvjdquTDpXSzZESeA7diDro29Sb58H
iFND52hSpMOmyVOV/PGsW1HypTfZK3YGz9NvaZdSQ+VgKcG91OFVj/by6C6wDljiVRgp69DCPZoc
uDgibSNabSP3qFFsKcCSw9No/uRwthqqQceVurQxZE0GkrTlW2G5DLJfYJ+z6PDWNoQvZUZxpyPd
WuQkF3I59BsvJgfK96Ko77DtS6eqn0MNlNr5TYnhIJxS89fQAKvc0KfZNMNjElU7E9Ji+SE9cLnt
WqchghOUXV/1ZOzF6OwlVT2taDP0r42S+Tx3si/iF5dySTqhk/QSfguJuzHot3ZFbRUaUN5OB7ID
NXVvau5mmuU7t+EHIXKcHUyddZsp/SFTlBvQABYWslOOlh/O5VKSR1PWv36/m1JxKM9M6F3Ds2Rp
ljrJETu1S6lWJJ4ErTeSZ7PTvukpHWrspInXx2LKpl+kXf9UwaIMXLdfdN1iSg4hl5Vzlze5Mcxt
D1mEM0Z7Ka20tvrYgb0IxkWFo5AVqN0xf1IquL47DapVioKC1jfkOqo1AJu7pEwOaZ+9K8si7MCF
RYdKlIs5kTMDrL6kL/boRb8GeEXtopatQvJ2a04Hp1m0pLZdSmJj5cscJtyq1oECuZU6rw27jekq
a42Dhb34FzOBJfLBG3gV735K7l45F6WZFhrzkVtipMYv3s9vpPbMvd+5Vm5SN9tl9m/HhpOej7fH
auvRutTz3Tl3XtNC3PTkRmc2QWjBJE2OIhO/NHaDbMNSSqQdDCstrn/Krqbw2eZSye8qJvvWGP40
oGXYCiyYlbD3WuYemHxb1TsBblcf/pxMyhi6gyklmIr/hZ2kvpVSytHBYEYJWds7D60NqCwSZ7uQ
SLd3KgKiDpjHfFiyfIJSSCIYdMb+cVWGtvbjSZMqaW6nnZ7Ua2htJKhHtJtyY2fE6X9cXLnUunFe
e+1bVdhLPapuNW5apW60OnwY5/BNZzXMJ9OOUkANaEsHsYLuGCYtX44unOxREqNLHWf0UECqcDW3
zV5uDhfdr3QFgGlA4tkOW0vualP3zdFdKF3nA+7+Ltvy0jYlNnTU/bywn9gepQp3cwTOu96DUu/F
DwDObsGJeko8e22W0SpUFdJksbaIk/KPOr+gWNjyfAnAqJ/zUmW6P+X1iLEA/+3P1AgqbbSwOVsL
qXYcC/eGdswWjGkVzkziMZlipzPTyIdvcj1Wi+NiFH/ldwp3+mtp0R4wN2qW89euq26BNt5WJgOk
2WacckBb5ZrzVdh5d5X3QNT3EEGWPufR3jKCR8vpQroZukc9Ml8AtdKWWRPcTV43LoPSAjLD+yv6
UkEvhq+iHF6kHVfa4YV3bSSjNE/yHsWAZs8GGTKDYxdsKs7qWk1SGMGT4X5CJvq0vc9DbU/1zEYj
qFVsZ0W59RZ0xWSJgcsxztMqccP7WskfOgU2X6gSoDye/UZmAYLuJ7D+8Gs0KfD/VQT21vDQesnz
kPWP9Eut+ry6kaO7ebKa9WI7iPjeauZVSZxiQJq0GAyoWcc+X+HYR75LWzJ+cfg7sJV7R52OVRS9
H6c641ZoNeZ42Motk7bH7rq3aLS+Q/J1Mwh+sPPCp8KbHlp1vLMcQqYZko/E6rYd1TBYo/6g1hF8
9UrzRDnSARE8FjVda+r8rRmqfgXf1yNFqFup6MBXIkYw1oDvk97M9qEY7+o+eBmAFgq9+XcbmJtS
gzsiyAiM5nxeDOr0HVrSFWZi23ghmDli2k9V8aCG7Q4e2E3R5Ft5I8rAWbdFdnIH8TY4+U3Hfc1F
dB8E1UZrjEOSYK2M6LVBXw30yg8VmVU2ca0Yzi7VvV9DGTyEBJtTHB15vdzBvbBpzOBHOvAE5GkQ
LFA5YasC6mZECjcoW8Cj9qAP/Smyxj9ZCPuCoW2ArS+Zeu1rUXbqk0r6qbgDbf+sCVcsKF68h0sQ
YBrANxXze5mYJzus6KVI7993Z4r3NpxZRqo8K1a/10Fp9dXAuDfgXCjM8pX+opVNyqJ1zA3EC4Pf
5fYt/Bm8pVab2bDX5Tzfq7V1o+H+eGp1kraKdvG/VVjtSW8tPSVZmhE9FCZWvtamB6Lt0A+S8LsU
pWxSVxGiMobljZ0ne7jeITpbdOq0NKHFntG2DSmgqtF9D1vplu5K3gEz/VFZuS9dXKj66MuYTvSK
o1qFOOqRtoRpOu9+VVW34HZD2S6VBPC6S3uyl+pgraTCMfBnjWlD1TE/n62FEi0kClz7kmXWuqYx
siSIlvRvCgzWFJhgPAcekjN0TTHBosx0pKLEl1JJ8kLCwYdKPSxNb3snVYm0JeAQbiy4JNLJ/ZkY
2trhZNXevgtyZc97yr3XOZtkGGlk0Xw1clYxrEYBxCaNA8Urrpf8nokI8J3lG8uMFyGNI2k0D4EK
VLxcqt39CO3cI9XdrO1UEW08pduqtOCiYxbyCOUuWc6zVMpK+84Is0jbeOul93KC8sNTToIVBPGj
TfgURL+0kRh/SBYCTm/VgEFafxsq9wnHfZoTIJayd69SWunsCLGxlAelTE4sn/BAOjRVON4pJFtY
EadAB89KukSzrqyqTN/IK8cfT8TQjlBQ0A+MLjd0JDjSxFLq4zrUl9Jxs8ze78JoWY87i6CBpmLe
997cPl5Iekt2OxTU84+Nb3Nt8/gbkwqrYi/taT5KBlOEAtZM3IcZEnDqg6SrwmZDw06rMoACGuKH
Y6sY/UqtfwuKMCBX5X2K6N3ldbjyBSeOETS979LyVnwlN0D6MmxyYA7v5s4I4xul/hGZf6WMiuBH
0wjZpreH1RAbtTXSH1QML+AAe3ftW7k7hZP6UIwX5EHHRmyYnGR4Z0s7RIknZd9C9cuYELobX0d/
SOdDxcsj2JIeHixra95TFiMxIStgRrMWrNkhyEFuq7FAhI/ymmicIK93vty/OdXWMgmoZt5GZqoc
h3Bc7ApYQHUkQW/+1OIob2YSqhvEvp7sm0ypF7TNH7giXdIuoefdKa1k8oYTvCNlNW1N4Pw9aHGy
6DVuwWfAedGVTZIR10bZspDnwLZJt1leNbN7lSoyc6kuSqi4Z2W1Wt0NAbU+Um6DvfxODlLeUwpp
1iPPVHLyPfsy0UKXUwErv2Y4lojs1HPqkzRcqtNwgzNg4lBJndQXt4q4Z0382hALGkiBors7104e
SvyxLNWBePqGELF3Ng6qvPOB1vpTAFuGogZL/CuEXpTjRq+gN0DvyNgutVFRynMVuFBkJHgl5kIx
HrhQUjhkzNV02coI3a38LInM0NdvVR9tZCims0IZQTZ8ze69h4qJs5V7JJW9/Nob4Y1n6cl8Cs3u
bjKMbR8zIlEBDrb8EHknpbJFZORwouCJuRHSBayqwE9sQhpo6eP2RXop+JorKWqcZhup28Gy9uhI
+RHWoPoGyYUUAt82ftb1aF3P0V2GXyxjYeI8EsrfbGvYyHNnI+StkvJdsz5C+HU8l7ugG28MuImC
4pn4B5KQnsdoUlvSaEFtg4FfM81YKPRde8t3WbL2U29CVhLdGcSpEb2sUtko7aFuIQQSyfrdj7eP
Fq8FCf6iQJnnylvnkmy9N+Dya7BI0imVF1nufplOvpt1SznrwY5u5N/RJOzX8fBTKhumHqSen3ra
JgluZ9LC8vgNwqrJyw49HWkFEQ5MoffcYR5gcK2J1biSDJ7F0xr5kXeC3xLOSOqVrkr3Ov6H1JDy
u+Qpy9/lFa3E8M4BP5DuEpCY6FtpxzJ1hLCsulFphANBRc7JtsUa4cMZRdhZXccTdB0GPnpIarWS
+AzoNlb0glDLMMfrPB9t2ZfaPZ9qqOO6xHzxJ9Rk+gEi08/pcojQFlLn2c/IHfV8m6D7hpaWG8cK
GI2oGzBSHaw+sbKdfIXxDIcjdyBJvkWQ7vFdNjYM3WniURENcw3IlPljiN7Eqkg9qBTPrvqqKs19
Z3Y7mUZg1vIO2mqz4/lBpkd0Smzk50eGtRUuDVYyeBJUtYykMPUtw6B+YNKSwCqIJBc1JfRgF+XB
CzhU0Y5S3KXpkgqkE8YqKX8KTrsS+Nrk5bGJzNvgoYMfY0sVgIokPAwQbr40KkihXoW+1P/yk+I2
YgOdV6lnCKP5AZ1sQao5fudl+/exUuCUnFfmYkCuZLPhEe4pTyqG099JK61jzPLxyI8yMEPIkbh4
Zt9uwgp+KBxHOV8pt+hpchpQMmVrmaipYiIXohX+qEHfGUTFqC+h6isZ9GfKG9VQMlWjJvpJoN+l
sR8L68DDzipN7a2XOfvA7WmH+tvZLVFHcOqV6D7BmNeDitvdLlxn5AJ9i+JsCWEZJgxCAc5EiRy/
cmby9oZftM02Hk7yykgNR0Jm0ustqlSqHLi7N7Hp+QYei4srlB3nslxBqnarqMoi4TFJKcZVTHQI
Yp10i2qjuzVQMPIiS79RtBYZg/ZWon44XXdfKj1Vc7lyr9vTjepOG5P3l4TFlKZ4bKMOQK4oXwgY
GOTNkhvHsXRe8l3eN/n3VE4tJ8rvLJvltHeaNj/IvJxiI5vGek7VFSfB8cD3vGItTKkx2aqZ3AgH
EzY/JHCP1fzhhsnNt1tykA3qbnoQRQbQ5bsiZNPn0PL7JrqVLl8ehBtjKkkcTUtHiTYpaQ/6PXZ6
1D5mxBZFkftxoN95on23hBw/O1XRlTBJv1bfDu6rTkLbix9nmcgC9a0Bm8vOWU72q8SCGdBCFOOR
XZc+MhlnH6MofT6pKaRpUyJ3L0VTreetC/yQ6GCjY1EOXpLUbIo1LyqsXoKufr/8sEAN6DE9eJXm
IzPTnbx9JOhuUrzWSE2XFVk9ZiqlSh5+Pp2o4F70gQ1QvL3M8DFArNgZbrSw8L/02rsJTVxABsYx
5HpKIW0HY+XGj2psw2dRLCmtWjbsLy6jEM4axlUM4V9XXpp0upE7H5vpAd1CLs/Wb6A0X3gpMT52
tLZ//keT48RlR7kEaVWl2y5tVoPHlxG5cqLSwym6wJ/jYoOKqQCEBhhPajKlfeTiS52fJzhkRU+O
blqw9xZZpdR0/TS4hTBvyVBgkOLMZ4u4dpdyDSVBhbyaY/w/LJ3HctvMEoWfCFXIYStmKlvBvv8G
5YhE5Eg8/f0O7Y1pSSQ4oaf79Okw3YknkS/6CK+wuOOraY7Ca5j3BPmRWu+s+i4LvDvtlGdfuORo
H4iZQVD8tXnnWogH2kjuTC5VN4fPHtzKFWaAHZ/gIkYBLBTlkZBqA30QzdUxZglMB8+Gyd6W3vgR
G9XH2hYvC3feSa0bLCxDiNr2HjxGK8VHRMUp+k2/zAc9BzTKb+j4pH2K4Zyiy095SCj9BgpJsO/a
ZPuKe+UEKSxiGtjcg+AYjUx3Ib6DVDxzEXMPKU17hi9oI1KXdprk4FJqPx+rYtjVEJ8iLSdo8/Qb
HZQ44P2jGGctPaNk//L0WwVIEjit8HxA1swXqMM1JosULXa7Qu44neR6PgrxUYRxU3A4XUgPwJ9/
8fK5uvL3Si8fzyJ85v/gA2QClPMfc7COQ8gpRsSRa+ERuViXOH67wfCEtrJ9eIcPWJTlwc3DvXwk
gZyG5DwQvZkPN4/opmJQNbE370acdwYngVM7Mbi/o9CCzhndVgvA6nXf298FHVhvEdACBeGQfgk4
kty1tHehnl3/kx5cK2E7SYwwO7gubdG4Xr2pmXWbEDSgdT7AAtpTh2t1X8FbZc7GWD/YRBZBWJDj
KHQlTAuCtVnXOnzhz3gffZ0J/LE6rv3YAu7EcFMKCkf82o340D80/TUlrEI6dR5d9xOz0qCEuEy6
QogXNQpAs0sge/xO/dimywGcLBNfqOPfAZF7h7QiFlnmVJxrbn1y6FBpGTiOjiMHTJ8cLyZy8/aB
JzSpvZecrZdg5w7GBp9KszCb4KwjJo74OnqHAvyDuUR7DK17zGOGEeNd4c7r+zh9EpeeG+HH8N7K
3Qc5EbJd+DMdgQHkycG7729wKVFcAywqTxn5lSPpN9lrkg53MBx0C/90S+epoj+dBhldV2EBoVCe
yeGeuLBDKgORA4DkMywZ24+FsA13Y87u42I0x5EVl9Eb3VnugRVbonTRTP9NDomziJD4X1/XzL/7
tPRAxUV9uGOT2bF+9B9809jW2YfE9QYG6ATHuhvX1xxzUkxkB9Tpe+94LzOR75DmXRqWhQfTCl2D
EBOUthcbh8r4I29Qs3SGy6EvgifBCcFXtfla3Xk/LcGO9L6NRFnuoEdejfdKrIBRGWvHld/p3mib
c0AwQogcOWoEdBAkK8gVVynS4rFu/lc69dnzuMssjg5Na9JTC8jMxZayObxLiQBaq3ri+tAYL6t0
0KvdU6rOO7cllpGtEm83OtYJAHlpvl7qP/412tQo7hX6R+qIQ+fhbrnO5X5FTIopIch33d28AnCF
WXJJOQeHQ6dfB2t70m6vMDEwEQ1OguEiAIQSdT4goVduF+1mByEfwwezrJ6pBjoKJiwkEyy+96D1
arhxGq1iVNAjF/hYs//F9lyJcYoFQ9PIl+cllLgYn5hnJAITzumzOu8o57OYcTwJgCYzYZ7A3izs
3NiEe3Uem5hwZSSHEdoKOAtyZbip+0fSrZHjzXHl1J3jc4dG/9v0803VwxdiyqwC/MR+/xNdB7oR
0SoHiBnc0mGvvwsGYYPj4YVx8Z8QYySSm6cinNX1Tc1H+R/HJLM+h/y5X6Aab20B+S0mjgHxn3EK
Ntc+QWYXvI9019YvUoj8ZUaCPLi6BlChcxTPzl7A7sYiWV/IgdwyFIFdeBQ7w0MN6lsbRHMsdoUH
IM6fJaE8ivddc+5zvbnVLXED2QmZcQ6GftRjZZA42fwmENbHi5LDzkeE1Bk4hkm8Fo+q+ze+cUqL
uy6fEWyIfUWHxrvByg8j5d5DjTMxfeGzA/kvgYutxJMhuwJcq+Ew+aao7j172AQcSSNhcjCggJSS
SNfcHTEaFziYYcZ++AaJGe/sOgNA1WHX+FekCQ/iOLGzMpmo8LEouDqr2msTJDSsjwXkE7Qt6Mgq
4IDbpU1E0xvTF7fy9yZrINCjJceY3TgZ5jNy7jmQABc9nr+VAdHw6CR4ZnK3MPUZzAFNrH6XGAXB
7zTqNmv9zNDxu31CMeN3D80HugALs0ByMhSRZgwhLTqz+b4FRyDZCTkpLYo+aN8L1igKcq7p/CpK
Zvw+utGz48abqfpGFH28SQzSL63JzwpR3Hwo3CugF8j+LODgcswQSHf6X0legHiMNXliECxKQ3ly
Un8dsGPFl1Ld5uufqsWY0VJaoIDJI5eQQXqZ1ljbJRgt4OkkD1xStwm5PVKiwZwQC0mlHSxHtOzt
e+33ggsBmzk98oDMiY4jcFY6fxltknL9I1nyhxWOtuxGLsnNt9x/vGGtBzt+gB5RXFPWTN2Q29w4
Mg8ZPjSZVH10vTwydmEKeBbzQjkapMFYk6zx2kbBljuWW0QSZSYbhRO+IMkoJ5lmPsGIYic9JFl1
ZqcM4yB5lPyyy1X4ArBI1v9CFLvgiQjNdHyVl8y1bDow0gyiO9AnbWTeBQm3xZmKWCF0suPXWQti
rsuBRZv9AN1n3NwHkARvkUHRmaundlPNf6j72nK1OnAmYQx72YoE3kUtSuV41WybMb6iXTsIuiy+
F4rmJPLCmnAEOF1InsUDtUD8pH1Bhvkrv/8ncJJ2BU75EakMOHCu1Qv+8X735tzLKRVCugTug/Qz
+8hYaSG1HbIffx+k4fBgBfL4Xo+rNJmfgBzgWoOTCLixs/dpXeRQJJASbMGq+cHnTBbZWHxpcRZy
EgaQXMptjjo0JtH8BooCKeas8D1jmnLv3qfv+A9/jzijiIB+ZvTapyQMmkeTC7Aj4pY5yccrYdR/
GN7pnDu/AK8Mn1SD7CTFotwktAxTRqR4ImWQ83S11s1MJkmDpLCuOpAslpCAlo5FEdGFMhcuk5UB
MsOEcCzlVK1YJZ4HtETDtaQnWNg/u6oUQhe4gm6UlGMmtIs3ZQPvNtnvSCLPlE5llin5bdP1nC/Z
qQiINdP0xWp+Y8B4itfg0yNGbWlR/nfTYYRwnib/q0NoDr8YigRR/F1MoIeE8H+1Z4gMVJiL1NdD
V6MuOT9rGe8o79lJO7Nhcg1jqIM8uZ7lvw/5PTjnABPFeWiJnukEMvvJhxfCmnDWMnuUE59gvxtS
WYBhLOCtq+1kh1vZTp3Lm10R7tdTO6IJRuQQMvT7/7Hqci4uILrU+mxxWFcUhggBDp24TZ+1Z0Zq
+qpNTkPzoJCCfHOpoGhgT7FtpGNhYf0PaTXtiswgQKBegu1EYtGtp3s87vm6hDjVZYVwwoNb6/Jh
pWgiBR9zMTz7FMTvZvNY455g3jCPd3IPsTUocRftwVQBnvyLHjKtHyZ37/Htoo6F53FWbXIzpN0o
Vtvg/fB97FcSsZcp18tHw4vLdcbkK/FbFISehfQpTcYo32SueRoyIIdR4IIB5eW8mQdaxQzjsbSz
zVy9SgLCUs2K2YAYmM14pB/jESeDRYaIU7QbuA1e5viy/KQtaNl5I59iRyK72Ysd0KPqfifjr49E
RLA4emKTRHWCQy5LhaNW/jPrAnY3XtyQGC6XFx2SGwitsqMgEMlcd4KbADua87E92UtHIhssQoBO
+yu9TBFpvKkjFoHzFDvPK72YlbAiJ5TJ+z5nj0WVyRqWE6WUpLWmdwxNYgcIbNoTtczUJ94cH+lK
/V3Uc8etwUyY7ZQGWse7xso3ljlsvIsvN1qKDz3CLO6lz2Or2vhFTUuC+KTQMziBmUkXAChFRgaY
F8V04hoQYz6hf0cCAiw4yr+CK9AwsTKQbmK5EJP6HwpnmtyyvBEmaP8GizhHuEoMC9VQkTfIt9D7
k+yEm/riRc+a0SzKH1r84YFHSDR5masHhJvtnq0PeSHjdyYIFBXVKGH9Z+L/Tlzeo/CJC9Txi/ko
5pl5oXf4kFYYGVqd/KD3/RUHz8GkXOz9zf+fi60sDVKiAQPnIeK0wrIQZEtwqhryNzLzp3w6kQvy
0eQOLnC6zEkUGLZHnX3ZcJw0gsNtRjbQeGQD9QTvQWd+9K8iKUlVqbJ112MeNBsGxDIrNyZ/5E5N
PZBZCQZUqbtl4kKhnBt5BZAMbCWj/Ld2iqWIO2p8877Kv8ljiag1tzjxUrNCj4IcfJoh8DH+5evE
2TBFNnwjXQUI5IUQ2OhXW1mQlG8S+lXm4yc9fG4HhzFhgzyjvTGTHFmUN8+Sfr8G73lnb/gF0o+e
4IPaF4xt420sI3pNcjIs/c+QCHKtYPiV+9IeTbJCouvfM8+tgYfcuuisihmDBblyEJb874FgYfi+
xK42+MohfdadpDmMkSXNLNiILPAWaOLCEhT85yPIcgccK2aizdS5u4XlUOxI3d/R60xK5zBi8QdO
D1yV641UT269McA57tQcyZO5MXWyikA/7Bi3GA71LxSaltN/ZK78R6eH+sozGij2443ffSf+3Hkn
iY02jBPAQYB3P3JHmWIStyQfuCs+roOfsky97OVEG0KIOIxzKGoKCJYrUYlDNdNktHTzPfUc96Pt
oHkPTt8+K+PKzNaXWzgjGJ6rwbyryNFLnOmrTNjALRZI3l8FqWHKsuhA4cgRd1SS0bWoj1h+qRuR
USwCdyLdKQqGQIpBumKQwcc3rTrMpKx61JvPBz4zjOZdg89OGIKH0VZjT04MWvG3vOci4PLo5quA
K2da3vq4OJ9A7OiSn/kWFgYFxb8mvjR8bDIs75waH02CGtCxkZBAh26iHDwHqi6exuszy62t4EBz
eIT5NWCQMLQxGkvAloPCm9hn/oI6VkSrtU/CcnzZZJvPLjqA/yoAEDE//puYy0nw3QkXYOz0JD+J
2YtSE9ZlPFLzUnuoNTCi0BrSwP8cr986wEeWIMrThzEm/dA+KleCbze9yyEI3cfaTs4L2WDSeiIY
+MZbbM27/2uzaN4lE9pCdk0R7B6GTsR+l9d74i3rNJwqDJMo8bQExWEUItJK18Ma1y+XpD+sa3RH
sctJ2ELHX/yx4JQNRgLW7HSe2Ao4Wu2yGFnvlZwTvC4WHC2djydJQd05eyTSbS9oIG+vIfBHAms4
REZNtCqdCHY/ixvwwMJrB2VEdAj5qqaGooQj6q+wBtQFWVf/HEhnnM/cUHWzb+wbOpHFlPmXf68j
z2oJOf47vtMYfGmJMyBvOrO8N0RZxUASvPHW4fYZni2DTdqxNnasLvdRmD8Gl/KY1MndCmExBNw0
harBu7sJX0Yp8PgxO919UlE+Pv5c85guirz/q6RMHgwEA2dNjq/ctn+wNiTpY8yI5QGGL/RsWpvi
Yay83517/dbaZKwsl3PvOwd5CKygRDIKrv/Z6Kiis/aiizwyDtRyT8EUF7o/DX7JOZCiQjzs2EIv
9Ny+7RMSxb+7Gr/j3LzXmcd1DdeMRJuPnthAbaY30NFfDzPkQ3wUPXpD0Hs5OpomE2IzpU0Eq/11
7+TtLQTB9tjEBRSiHWjuzTW6NON/5qwExHUb77c0jgczKJvG9Ykb1wEC2NldFL7je2p7CJCI2CiM
H/xELKNHuxv+IGTHlqZm+lTbFNN0P3JzunNNMqNJbGPwAgUcQ+5U3+PZs5d8QMpZC4qOw8LRk38j
il0U3O1hRJA51rLcCdUzDEXXUnBc9JEbmWmdhHR4Mw/GlOHBSKm3zvhLh0AfxHSlQHXBHRkd3lrn
vyry4jjIDBcF+hYBZpVzxXAIRPD5m4PE61+9LnnELPPmYsjJNZPz+d1Y1xMr7uDrOPauICskgLG4
fTmKDN4rB03I3pC3HTdwzbcFlnL56+kyDw2pnd8VAQdnI5PSTky7czYjmDnJfvI70Zl2O5+VySEO
Ew0h00wGEgAZ/YCcMLCML1NehBwEBfrliiPBIk3Zbws0f9Mzprsd+2gT+XR2v/xcfPeTu/aOjfPT
IUtDAmkU3F3XfZ/jN8w3sS/U+C2bTWuBMZAnJF3Tt9uZqJvoPYmI2IU2uBx7mCydEp8wqkUKexPh
7/0cr51IPSD1Yn2Q5GZy3Hi6Ed08qsTC0XVX0WpS9ayP6+UPShRi4Dd9zlbzW55A/QBVOTfeD8Uv
m0Ijo81MFQQrqDDkYsybgSxdni6mTlIhXwIqn6cX5i0uUNGbr05InvvJBBT64Nm8MRuqE14m3yIg
o68mPi2vUDFJ1tweggfOyGJ/5V5O4mHfhNhEtItBuQ4v2k46nsnTpGjSmg+GB3aaKDij0q05C6Pz
FDM4md2VsTrtDZHz3Q2pSs4wKaUpRcTFu0o/RkTFtM9aPEnkX/zI1rTl+V8AS/Ivj4NPip6iy4T8
0dsiUiulSK5iqFy7stV5XyNfOubvqWPQ3APItEWmdXFHzQxNS40fPKpYfijJAslPwunNJagm7k1L
iSwH2QsACzPNp3WaO3/cx9GTUMFAro/ClkBMWc3KgOrm9HGSZ/cQDdWBc4B8TwOJMXAa5upvpW1R
unyCx8ltHe34P+Vo9Q50MDi8UpZEF1TiGdvVOuInG9d0K9vLBQkElvgzeFsfKYLhkGMAtBKaMqee
YDlLzltqCLClfo4JPrOMDUQLMiODJNpPH2Bd5IxqRjKNrfkkJctiKrewo0U4t+LcUl1u5Q1oZ54e
XYzN5LgPbLcib/nyX5kdwvTXYkQHMebjshKdfuPreU5JtZ8wnswkkJKHBRCrvFAxekeXgW3o/6gv
1YsHUjSirVtUDxg01IuN/OoRyOS/Iekxfx+hmG0eeDudvBD3Fd1Vs+q2qLfqBphs7+TaTJz1qC5w
+ai/OTGeWDKeCVWLeunhAiKKYFC0qBF9h875TdGYTzXJLIK8EiucQQo6CNPkG0EFCiGs57CxXq/L
8OZQJnBnm5x8OW22v34LyuGh66Kn2I1/VEVC7JB8xXC8vBD5f1kDi1ldDTg9iuCmwf+v6Dm5TpO/
2Vn8lfpkQtPLfnHnRxnO2olO7nX9RrLTXiovTywiJNRh0vvy0Yvmw5pnp/qS81xa0cXzm1tcn9v2
yl3WcFzKDmi5BgV/3QZIem8DLm1YWhstmev2p3kNirvB9bc1zy+j8dD04Y9LUHxti8s3WtMfjKk8
J9byv9iK322ju9yVF8yhY/bPTrUezcl8moprdLfQW/JuJM2VrAAKDLo6I/NjbXdzjXYswnRHttEJ
zCqiSjEztqAfylcOk9X9Wszpwb0OF6qsvPu+zQ44BcsVtTZcx/1lKU0AuLNryFCbps84k+bKfyDM
fDrO7WeZQznDl+XL4FtkooYoEpw2CCROLSVkh4VOBGtTb+XkGEVl4jykR94uPaldp4ExfUqT4DSb
7stUprubscYFFpso/iePcdigftavKA8T5b6W5HgN3qm2/7QGHahwD8OZqrkSHjkzwi+EwWZvfg2b
6/8iF+hhkra22Nug6r5lVG109vRG3FT7NhDQxsGZqTvzy+w7xH44e/8raFecV5RMwN5MI6kLVyoh
0T6sW+fVwUF2CS2j0G57ARswWQODypFd22if5Ol7klJDydmert1Z81RUMJut/+mE9LMBdvwjB76E
Y0qK7z01bWWvTGzsO5qX7TqDFDxuP5lswqb9vThcEvLfnSwCdlEdileYUAZcOx/lOt1z/pQmRoIU
srC+tpQ3C7ELS4ibkuZqF+9Yq7yTs2bOk2iOtFj3im9OXfalJC5aA0tm7mBQR4XVCh5sO//jV/0p
sJrvSkxeJ4/Lbcxil1NN24K8wpI8qMD/mSizsGHzya+Nx4vxjmYq2OQpTT+MzCevzXiUllMYaMiD
Mynwcs2lKP2Lc+eURrMvyRpUnsbYkJHF4Mrm+shQq+t0KipKLWDi+FFJbeLMRNIr64KJ01LXdEN4
2maXGnlKIWJJT+xpkyEMEXySrCW4R3tWEDdRyZoSZeSOYpoZqWLuOoAqD5E0z0RE5uV6f8kuT0Mz
g2I8huW+Fe3yYsKtisITrJMPuxIXlS0xKAlBMWEhC5tOv+QEtHO0Ey+DstVBCMhoISpnzs0t4QGZ
U0RWyo5w/AAdGq3TmQkG6HZtTerdDxeyOrDJPoh47tuvJp1KxTAFa/nLthZSky/Vj5D7epR+Q17H
OcEq/wul1G60UzgQKwQYpv/xVvtF+CQIus/LTEn4SIRgP9FDPp++NCT3YGr3XULax/qVUMREElrK
ZQ7+Om8Vr40Hfxv73IGcxID3a+VnnAeEgZYJ4AJyklsSiURbZWssGtPNuPG82SqzSkJ4VW0sNfos
ESMapuanKCwtnF61qfSgeJYdnt0MMYWRG+rv5GQe+y69x9FDYo9dcQup4NkpTyEcTP8uqLJBx2zs
kw8/CM8jtY4sRhxyuV9fv7OQZlG8hMP4x7B/jBkbt7TTnpQvcfBjzCkfoy+s+hple5Izqws+RHxc
UadbXtNgOBE/1hrwHR6ZGiKz+vIsFlvfEVrxV6uuHsIu/u22NP0vm5Ke5sVJgEVCSbsMyg3i44yI
pf5RyQY8Sfm7vOgnfYu5nnjRT1rpgjbSq7MILSGbWg4ZYRAIn9Du82J2lrmtLO9w+5rS3l3n94Rr
/1RBgqd5iTqKTprx7ObuZrQaenntTdIOuC1OwFz1oE4/n/q4pPIoItJ4ve9zd197Z1oFiLfW3WhZ
PJ5ih7wajmwcXu/1CcOkVn32J0ozf6H93cE/SFTj9TEJ+lu9pT4FF3RQLUJekj2XXTVF+UNFY5JB
VX8q+UhLM81pd3aSXpuUxv7RgQlBxdpxs/0LnTQ5D/5afzcHalVLiByWwjWVup4+FlzKq1QREmuo
VfYTdKdWmiUaM1BJOv5EEv6tuG8ZIoC0pg4GrnkCRwh6KDtDe+oXP65dCfFF2vVAHwYvTbbc4/mG
Zt9L0bMF5JRuVSuvRJW86b/0bZPeBd78MpOqI+eRPB0GLi6e2+B3Zb0+3lx6zgSjtqbg1eubR0rP
HhW9lARdlmbnFv3emLMDBsbGmfLHXeP5X40Qkr+ZTklsw0t3xX08VTsFWDLWsu9PAzqdnlmy4woi
6RTSk0ruj4JPsmfhN4Yjw2MSqRJ0xN6WkYdtn756/nIgiXHnLHxbH+0Sb3yWsxI30PfQzeFikNVW
bUc/3WsTGD4SNHjeyacWmKeT/CmZxJ1km+VJMixUqbJeRPTx0zQWkmk+hnZmVZSOCPAlLLgZkfNb
ZjY4aGrLW1qWG4/bHp4qtPI3ofQZF/SmJMynqv8DdEevhm3wnyDY323Em3EMQ3wi6VwrSg4ejrQ3
Rq8ArV1mu4HvYb8ZrlnnzwyGH+KipXfQl7+xBMt0TRz5U8T+B+veLcg5niisH2fCB8mu6P34zswf
FWBBxAq/3/UNQZW/12vqt9pDgD6r0fv1re51bttALjFD0dQL/+ZrZPm6iwiGZ3WzZ9FMP/6J2WJE
WXf9oopJq49OWVMum6XvyeqrqBcksRhK1LOE12dWqZ7rw4hod1iKtSNAnYcnfIV/OsXzkv8t5lfm
xWq43KaA58AuqBwCGr1tfk58NG4cFtZ67duYJPDlgDNdNfmuG+EPUU98mD3UyVQYmz3DDfuLXCCD
Yxw4aL/cL7+7HBlFUrW+Uu2VKoVh64phpMlsKTVFomyTZNus+EYiPoI3NzX03dqfW4vabzFzDeUp
RCn64m0BMOkQrA2ekk0OYH4JXslVLoL0k4u8+nNUjfeYDR+Gg1mpZFPupBJnlQ6e0fEdz5dVjyib
bZqE7PKIK1hm50uTNC8YYK7h/EY/cooVGlzDqXq3GpvUopl7GBISqLLsV0NzCnK8ZjxCI9tRQslg
vU7OEk1bgrrBJs5Jg69jXECDWL3a9agsuAZfTIo94UtojdE47l7eu4tCMFrDOF4GI93E9PXQOZ0K
CL/SlTCTg/WaXoIT+/7po910JEw6nAxssqhaa44eFDFwS0iXbqpPidufxyAiDlc758SmbCOzfiYl
c1tjmqs4L/0QRHfZ4EHUJRGhmDy0ztXsPYbQ69f0Wr9z8Tb5b9n8Q4e58xZSx5J8etSQ1WrHw8Wk
qI6KagSzunKZh53gVZbxFSxlt9l24P4JmuRQhkQPburhnY+2rkACzgzVQrL7YI6vVpbt3Ks1Ps5J
+junx+x36Ejv6MakAtfOsCWMRG5E7J87IkVeb/3nYyXkONt2ZhyCZRw21gJ1s7bLI/1Jn0VqzZcC
5zbDgiZ+NG+iLt6ZeD1pCzZZ1vhtnfI/4xjss/ayRxHvLMoPlsX4NUZ1cBegqvWJADO5JjRmWW1i
YqVJ46LK+/Ts/svVLOk7QBHTxoqWe/MSPM9lSIKzeXl3jPCEK0aiDxRVnhbnAdJ1G5sJlVRz9Ce3
m4cbT86pCpdiX1Q2WekTWe/tcaZ8lVuv6ThvhBGeU3o21+pgZDEdHap8Q0j8NWnGZtOk01vEpdt3
lWfvceYPl2Ei19tOCujy62NacPH3xSo+6Nx9uHrl3iXjLp9cziJA+ZHa0hMXNDubLAsopCfmCm2P
TqZCXsRE38K66GZbtF/JuW2LKYIfJ/GdKDDdKQCuJG63dOkBD5gUMcFs39g0AfsrxhoSWmDOn2iQ
N0fBQzsQkC5cFQtkPKbx7a/oL+VP6RNdwxUv03UfTPaTonuEDMc42a+koEhLmJTdK31ceWcBwFyk
vrvaz+hCEWOjn+z96EQP5K16iIxu+5Wrp89KizHA63xl3ls0vvXR5xPFbuiegqpfKoOkTd1hvZe7
YzvLC0GFLq4fVmVscFsXJk3Zx6u/H6nigAmzuuiuX619Wk834Fd53kGBTXMJHvJy3K5Qcsr77+fo
hlrFjyue7qV0xLUoDmQLSL4GHVcPI34qGAgvhoW4UX0+LdXBZpwxvQBM3OZ/HfmaxXKFHiLVHmcS
ynPjNskR0mkhO19BK+YQx0AJmiaS787ahv0zc47X9JBPtnVXNt5rn9/X/EnZslH16fbWjhS5hoKe
HiDAENC5lUe6S98TSfS2PN2NlqeOTRMv1Wc/MtwaMaOgw5w82qxJ/ssSIDq1fuH3BjvGmqHy5VeL
lJIXtFJg6fwFYzRE2sOz7hOYXrhbvu3GZpOJM+a7unUec7U7yckC+pt7pExhgoyx0nzSV9BJjKtz
YastvCXl8UqGcB/wef8ohUc2VVJLaWr2E24ovVT3QMwIDsJnrqJRAn/6lZLQYbkm83oMguk38Ole
TqOMfUUky8cA+PFykFHCYIi0rsBsa1GqlzHXLOBdyEnltODfGkn5Uhj1Ob1y05O0SDH+jF3EhOoV
xiJVyRtJWuIHVrixaAmRGvj1FGOg54n6tvX8NpH/2/8RupQLLBdXp0z8HiO45PONA8BvUzz3uq6P
q0/Cw/W6a1L3mV8VUXVMLyPdlvwWVhfkMl6N+yhJVI371cMjLDx7G3XOf8ala/bhON5fS/uzc8eD
h80sfdoNmMl7biY/UMuf4iGGftxe57HbzHaXQIY4yd6jin/roN8ms/2a2df/PM5MT+Zi5JmcfvMP
9oykef8mO73I29my3wYU9ZrNH/EwnMcke6xLarg1bqO/fGTF/GoFFOpaVfWUjFwPOfTBPRlgn5wd
+hH15f+Cy0SnVGcfjNkv4bwpo1NsXFJpFNsHLtTdGzGEvp28JF7/J11qmrdN9K7MUBh9kJl3s9ee
PGfaz04YvigBrC8pk/ZtpKmhDYRd0w8whBWxqRcHuT4uYfztcrXKu6xd6Hrv7A2bNi2NZe8XxyKH
O6iGgVwV8xl9Hn4UOpB4W9e6RwZCvzhMECZfEsf+zA16m1XZbN6lbhzsBoUQwvUL7ib9fEjjDQvr
d9DT9KtOPLJaGe/VyN27am4fgioot1WBGAxhAW9gYH64hsYMyUla7Sfp3Ws+bZvQOw8jZU5d+0bn
iq83StCL987qU5RRkph+vb4HdLy+407FdjuuNgpffd5yVJjzMLf1gYtr9zQuce9S77rQFMZdzvFc
mmduRksgVElvJQLu2vlpomRt43jBvm4SRlqT7W3GnO6Q0qQqofIirHch3ETtENkexoSmStHB742z
XdgPYVQ/1v3lm4173AY+hc9edjdZ3gmaa7MW80tXhJDI5ULGa/+Yju5Jr1U9QE/i6YbxQ1gv985Q
RRt75gphqY1pIdnVjs9LRO5+5pwKjnFX0dvCx9MFsU50WWlAuf6FWCNWY4X1GC8+l36Ex+DaEiMf
p4/rcIWuCY8ehBN1249hmHz1J5PGOV1b7py8PcRB+osY61Nnxae+Gh6uXPzO3QIEvaLdOnTndBhZ
p+TkAN4MaGcAyjM32hz71J7IFzHIRutQukF6VzjX+9KnT5FnvSWhfR/Q/C3l4opdn9K0xp3GzRJy
n5C0sjYyjcgrN5N1i965wiIYP2oiV25HWufoLqe0X/cLHL3BsbIIVnAZ0GNMv7kBF6KkPJp4GWUq
0ND1WJ0dixAqZfa9SzP0Kf5oLg/kcfYlvEGAu+h0X2CUH1t3JA4wnbJLTSyK9i938TCePdv7grtt
JVxc4nLBo9M+1gScLRNZneb2PlFo95qO//VpS39jCnqBVS5tRemm1dAgMj5Z+fMkh6SNj12ybNZk
+EbGYU07Uvr0XMnXnC7dHSTTOUqNozFfnjw//4NhJ6pKSawCM9bFPJSUuZn19SG2uGe8Gqrf3ZzQ
R5SVCspc1ED8Mbp2u7VdqlqdtN/ELXdnVdP4uyinF4lmsxSvUeMn/ykLWoGqhRjrpsjaN6vJUDpk
XQ72T/pnnfM4P9DGj1JOH6CK+yUhuiyZdSx96rf6xHQx8NbvsTQ/Woy/M17eVwKcQx2+9yjOLKaj
xkCFKiVbRdPAy9hlcW+Yy3ti5JDz9IgC8lkO2Tikmwqa5XT3umDR4mtGm3pnW40DMXMLmGaNu8po
SGUD8VwMp982ifVNxP9YUgcRp/60sZ3Lr9l0Lnt9dzlZyaZyfM2sSHc2U4szkutn0grq4GJv+jGZ
vjYdVbPOUNJeouyPU+A9WH5NfmLgdnu/Xh7pSrNPWlisCPAFpUx/ttUZD2nR9LvR9+6lXgtuu1es
6ba5xGfo9LW5zB2ZJzhVXnw5L0V33XVZnO4jOIfY7c4jnet2Dq7+3WLTyec6HFc38O6XibYjwTX+
KV8iXC7WLu7tcV/b00fiXj4MMiXu5s6AMJzZkHp2sTtQBunV2SxzcprwTN2Vli/L/DMbw5e6Jue2
K7joLlorcyOTUpvho7a9Mz2K7uOvWbH+0H2td9N0PWZhQQ7Q6M+bbLKoBmvtgQSTeP0Vdw4NKGFD
R7v80Kmfg+oF34nOD1P4zIUb0S5yxj/cTNrSOMSeA4L6RrLLaJv4W1jOt8PlVDok/c9mfu9l7T4c
ptPEFT3DNLCBxVbVJEvPUZthNm/Ehx0Q6Ms+GrMGrcAD7uzLACXVd9FibiKDZtfHMJgsOkp2bqtA
JI2OuQKqTZ6DlR4qFwyS2fknouhwHKzuvjP6PZdfkIgaWgus5mBvi7z8GLqw3OJgSRT2mcFD1nDM
fni2Y/wPHtLsdqVLs8xwCineQX21VkhqBTxc18a0iFmp5XAnKiX4TsTuUKGcTKY8k6QZXNPwzr1i
eGksRTZKm70vaQThTse3NHOeLt30ak3Gbu2aF2p+PgwuU1wS5y5sp892dEhbdXapVxl3Bo24Nlxg
+DvJocgVDi8pxPtW93/IHacH+H4gA4l49pUoLUrgzqJcOeuL735AAyHQazGHpKBSDWAUmaJJSGel
2pM+yGktQOqZzaHPe+eP1WClgWR1SfuIMX0jJUaTuWQflxxSYKy4vGSBC5nlJbnjfvQIQ1VcE9Lb
p6xsH42k2Wapcya69ezH9M2iLROliWlN9pEVPzvR13munzxjICGdxBjPOa5hfc47cuUNfxNztOsY
2gFkXyOgxGVfvcjg3NO6kGE4wOGmM8+jqZu34vtqbNPnwXCdj6p3yMnOln17cSjEpaVn1NUmdfh7
rtre87LOxGW01gWBx66qNyVtkulFH3Jd78VKdvRvfe9K4p99RD59D9vRh0RJjeZK34eZC55yJ935
xmPcXfBfQEmde+rp+nlx3gqnQIsSNGxx/S+0CFvmN97Rrkglrxejelmsb/46/p+k89iKG4nC8BPp
HOVSbTupMzQ0caMD2CjnrKefrzybYWxDo1B164Y//HAdJd5pbKK1HfcPLo8SFk/+YGB72ugpMifW
2pPBtqr6Te0CD68p2kPrR1iPZWSs56p6zFvpY33Y8D4LM6XeJDQOZnZ2NCofahOzfcyq2c8lNWjx
PvCbnOWtnZG94t5rBCqSVlwWVEXdZiABwqvCNvbFaNKq0dQK8PEKwWEBJSsNwcEEmcYlX1fN05In
e6Hqj/lSSzJpgcbYbqx+1M3zZXKuMtEfuoG0SVtgqaG5Qmuqo+bMnVepj/vEwWdMK+Ae5Dg5OTq9
8tn+O9fkkCWSUcTEeSxP1jBt+1KsG+NlIlK1TnOe5Uxwi3ahO2w1+KyhZqBzg9CuuZzwrN5VUbcu
phmfr85FixkZWNQFrX0aH6ahOaZYOagLbGVsb3Wt3DLOfJSt6xOc/z0arrAB7qR0QmuDSJ2B4dVe
Kg51J34M8vEZ5+2uvDiNve1IBY1U28ehYkvNq54GejSSHtG34RQEkeVuZGWwAuLD6Nkz5aB40QeN
8Ubypwezh5XhrTLqXY9E3yqznuZg0uiAiT/4ngDzIZ/TkXQjxRdN9eBE2jbgfnU4WJy2qzoI13ON
Gp25tYnoJuNotU66ZfZ5KdWQQJ5jtCARB+jZgF3/FgO+rcwEadl9qPfU7+6aLiA5/wKxJUXsFTiy
noZozTbGjzmowuYz90haZE4LJ7L9amheSLo/qXpg5S34xFxjGdyLRKBrWHyFQ0jLVYlFNmvWpCaH
3RJk7HmGKgkyy3S8tRK9CLT1JkGsffZoYhY1xxTcIQYbPNY6jfyuo4/jWg9ZNRUspLbaBwkT/M64
MZH4nOYx2+JS+d6pNE0UzinSINYtAUzo8DalESRvQW+cM8ssD3Zk3/Ik/SiF2KYI+jnWeMz7ctsW
9uMyFn7VF9g7z6i9yiMGn3ezcLdzE69TvER0nmiDpago9eeo0/2wag+ZoWCRg+/0/SXVw6e0Je9M
AWKsmiEOd6lnsciVKEVNJQpCceKIaemytagtabrBTGjGzzdJwcyB1xDNYdG9U+4ZSJ1BcmOsx7KF
IE4dv56i4pDV89kK7Jzqd4EqPL55kberWU5OCjpJqeoYUmj7hv6vRxnb6BFtnLo9hbBUOhxF/cpw
36oZoZuOakAO+qVjbLcNx/oHU4NyZxQeSMv0OoYmdXbqt3EIqrQvGZTSjjRz4HfJsMiVoA/e85ag
fG0st3mfaJihuv0145/UuPoGhc63sM5vbWiMawcX99Lm+rp6n7jOD8LOXzZ3xWh+mxj1UfZ4Z7Iu
tNb4QiH7E0OJ7RiFO529s5o97ZI7+KvyEiTTdjvVfDvNr20iUGSkDyVxnNTSkIlQvF6MEs8O8+Z5
HYKjBdxiXn08pS+5ZvxtHPcYK1n02jUeaR2zqQK/CZKr1hLenGx+D2szWQcuIq65la3KrFWs9N9G
fEWGDkVHzOahBhFrF+PZ9MLzEnAoTl0EZaJt4maDSGf9CICkpLdFMwqn6DAoyMVMORHQsiF86TUD
7r7jab45obBg2EBcqbYAjCQbc/LudgvipNPbUwMQQdiqWcIbtM0cQOvgwoDCTOfNSNORWhh94A+v
X5wn2s7JsXP0GuiCvHV1cbWixvMzy7ya1vK1hDM6ytGGRRKnNuP9PefQIjsaqxCk24dc095RPQc3
+boMGlTtH+ZwO75b3USUfpsMNDzjySDKqL9ZJhdNo+475cVNGelH+s02NTSlx8eybgyyXsDMIKiq
n0Q8dYJ+PSdFYj3xbeqHQwoaDVwcQSdT9DaxXXRadjvGHEBdGUmgTjOnX2pBc5zKKVWHtIbWkNUa
fodeBrTsw4BgIJ/HuTP22a6z033OacKP5VOtoJJIil505lpBBROw5BDlEtyeSRviPdbTUJv0cQ+5
/ho2wIhJ3pJpR/jhvO7Ry5Qe/SzxovUMNjH1wVxYhdyKFjd8EJ4iOV4MAJGxBXI6zIKdKxf6/9UM
nLYuNSSPGE772vjXYDryKPjnkVxlBKkcJAz6vIM+cXn8lnxi8YM+D841gz2XaSHuPkMdPMZTwQnF
6GixtjMPjo/IWrFe6oRmV5i8iMD+U1ATSE0/TG7md1710ff6cQ6am83ZYMTGc+MUD41pHWgcv7q5
zucH86fBiHBy2S6MTM7qt7ihfluq5VKm7U3a+YvogQdwTBkU1KukNR+agefYkoBodfLDwDZee7VG
A1Dvi0O08IzCYYElkXWv2FnpK1lH+6gAEGZowCtQzey0UlsJY7oXQezAIZuqTW0lMB01kiWvmDZz
zMsJRihCPHu1o7mBcxC0n/WSc7dB7C8NkgTawJg4HxXVIP3VjNw7VZVVMVMKfnOE1WCNsTPSUr87
FuLJRhY/QCMgZDX107TEZFrTOom0owziD2NSZ30Y38WYPbaW+8V0ekcpyvvTgQgpCSGtBFbg3JKS
Wl2WLfLxFtOgto+uKsRhUPcVt8V5ADvqUqNZS/83SxCSCBIGzKCWafYvHe7x1QLIsNr1UXCyKnOj
zn3183Fso5KGrva4BFt8hDfZyMgiBlwQdcELyii3Zq620rGPpt7s6Spsy0UgQg9J0s39vAFNIyXA
1mnexLWxb6T2q6JvQNuhs92rYIqDbKZfL9ORZ7hBX/JzGXPkelqgLzVTiJl+uh2eA83dFonS0hX3
PAw2SHYewpxmmVsLBC/7D6/qb2UVnQYmshQrdC1z86lugke1ZNAqPWJVh9RZd6CNsVHbMA48vxIO
KSELeYo3YaitbfK2LAflZCav/z/LotibcQvebSaFBWkd6udwafxsKP+ocCUAWS16tJ4pInRyCdp2
d68f8UG002SXjFAxrPZmZI63irT+PVjiLzfqP0QJGKtzGdiP564PVqwP1BhqCgtzl2QjIm0h+NrQ
2LVcLGVUxlStviWVe8PDHMGKad4XS8ww2MqJxhWFCdnTEiMjYXUoBbtgLp3A8t2k+kjtCmmqMkAH
YjqK2njxSn1r6QRkCVBtNk9aRVKia7cxx5iDx/7UJe1NsJvdFpXUoPwF87QJqvwi4vg4y45+d38O
2AAliYl60Q2IRWvR1lXLB1g93VVeFFinlvEREK84QBZp2AZF+Uy2BcqBUmO2Tw7xx0xBFVvaeUjb
p2XUtvEQHNIKpupg/gn14EmHMQKTNb8ygL8AXQLiNL/PaetrjXvUQusxpuMQRZXq+amWAIRpJz8b
HNJVxQY1A9SWgM2Zc4iEknfJOAwaW7sFnfZXM+tbb2X3yLA+1af0nGAEhauFjMGM6usKDL9SHFD6
Tm2EbN+wpxu8T2ZJheC9gLgHTsC8e6VWx1wwLl3Ee5QhqOHWt2om2KhjTqu6Yzb3B1CrgNTh8RVT
uXXIxkuDKUnc3Ye+eZUJhFeLRpquXdQLqmbPoQnW+U1Ufs2lqFZLMtymYLzIwvgMoo6KazkOgbMa
DSwwJI4fXrTW6ESRoe21CU7qtEDH9N4CEtW28FjB9b7HISNJC07JeIy2aTY/6RS8meiPedE/OU0j
1kZS31KdTjjBdg7QQjWZUHYNWgHg0V2xD3PtrxOOJDTiJ2ZQuzZMndVWLsd/D8umflCLWjg2XVrz
xcSwwxidly6nL1NiF1LXSkWIKSisB+9zwGRCkiKV8+T3ja4cLxZfPetc116sLBs3sqg/XLCZVQxu
fIpJb0F1cSA72oX8IGEy0QP5wzUmJLLMlF+NTaXgQc5ibenG+0hVRqnhgMinituoE8vhCppl2nDK
ZfrrND9I42mZy2NIJkfSFm75YD4QfV5V/egZqJX4oJIVfm3KOCeCIrDCdIq4qhRs9+DKL1gtgCgJ
tktIKf1QU3hTsi4sQDICycovhycMx3dxkBzlEiINiF1oj/6Z/qt2US8fuFTGASBYPFA0dw75lnoX
y4+MLMHW4m8dQMo0seEa5A44gPB/GbpnDlq1hzq8KMbOunKjeRasOOYHiwhBOuTG04YidKUtxlrt
B/Xj+iv/jal/0m9SKH6G+3IlPTV0Ggtq4I56sE7dHec8n98ReLhJvq0qiwe+8Af6QGtOZk2hrlCu
ImlY2uIyIQfe969ce00e01J+qERXUA3Rp7CeKO/3Zfo72A+t8zEtj3yOl7sPy5RvuIC+M7A0yQ/M
yf7wuB16fOopqh9F3o6uqkM4b8BbkPxI29h02CLMxsGl0LWpP9SlxIO7SSoEuqnwUuuUkorP5LR8
BBcY1d3WQjLCm78jAAqd8ZL0KDh64NEGYzuY/YHu3JrkLkfWu+nAtEy7wPjKjIc+o3uw/KGMV4ui
+ilSjDqs+rmOOQj13ykHp8T1Q9CP37h3VpW69Sr9rYEm8y8wLjdxZa5aHorqTvRhyrzxmW/gYQ5M
UfnikkLyRgaKqJ5oX2nWB2XGGoetddShS5jDhLijFUAYQ15C+8wtALo9G4KJfOMHE7+WF57Tqhj6
V14ai3ogmI32X3t4S4tXplXrnhfp0ghKa7Etuhu5L9/IS5g40lxl4HJHZm7jdchJufs5eCbSqxSS
yPrv9RfrtvkgI2VChEFAC6IFUkX409I8Ju3UgzPg3kOc1J+aNFUiyodnNR6sJQBA+xncwlqtwX+3
rF8WiLAaADSSTgNgSN0rWG7nixQBJOOFIcIxFCUSxZdkdk9RPT5pE8B6rqOynTuNEUaA44c2/KSk
+eoRjqgFNU//L07egdOzQV3j2Gq/ueeTC3cm7FXvxBuyowgtHIkVUrznOyf7h/+mFlRntWc5q1T1
0ALVrNxg0yB7nahNFv9riUlvem0yRtlU2jGnraQirwpn35bBWSo8Ciu1ndYePJJeHbbRO8sltelV
tssbq5LrU4mSDSnOGUHZUgvUZn9SsUii54IaPOhHe2Mu5qavlaAo5r58/fcm2UmV+4f3hjtGKREj
FdYp6CWQD0gmqU6zrF0vY3OoO13FO5X1q4BKZ0b9OHfRc7pIeZjLC++qHcQ1myjBW7nJ8+rGi470
4sQXW8+QhbzwAv+tWWySNFn/1Km8eQGDJz34GihztWk+e9q4dYN0r27QtMyN1ue3kctUW5dSi4tg
rAjqiUTSWnLaJFQEtmxPRai/IH5st19LgKToI4t4QiVMIktsg1yXJu0P6hYVMVhCXuGrzhFwTfaH
+r9mBtLbv/JvEzkXC4lVURLZGpiXKkDyNyq741PVxaiYpyLpv4YmEMhpBxF48y9wRb/gopgy/6s3
Ndp6HRUtV632Ip+uaiVIjg7sHPXtarlLqIpt/rYgXs6udKvywMeqLcWfeHQiZV7iQgwyAO6El7pL
L32RQm9oSOzFInrGhHZv6TQfR+atzHqEC5+2rmhYpqcF8XYtkJClTFLisPjIxmh+SMv8jtEuRDxx
lSTXIIl/qzB9jJF98pGRP6sbrPKC1ZM3hAdnvGhu0jA+QnkqrWXnT9pUHyKXh9vaJhQmxBfIMB9H
S96GEBFCmgirokFf2wRS4EXTzjQ0vi/M4vPSwK7JXD7c1OMfdx6Vr2sJBXNQDUQE9aWFaVqefDRd
98AoZYMQjGLewddH5TWZ9BuJyD4dCh9Vbl+z513SzdvQhE/ShctlhpKdg8+qy3oTFACP64BJ/Xhq
LDLEKaStGR0xN+MMe2SlMJ06VpP2GmQmVei5J97NoNDKaAKvBEQmOFdZ69et9tVZtPaxGPadLN70
LAveOr7c+8blXDGCowapcGQxWjpOaIvcqdK3oQ1gRx5Nv/MEQdRi2o9kSX1dOo/WSHOuUjg8NPhS
+hKcfA4t7FH/qwN7Ldm84fPUM98juHcEeRAWm6qvmNQ7iOz+FAYIf5txoP1rlHKjBeHFaAffEK9G
pH5TtHx5zHPtwTvwp8xKtgVwoS5x/Y4t61AcUW37dJW3NuuxkMlZg3zTVNbVcIHt11TK9IHmEBcB
Fibgt23Ob+zw2mF1trQ2OAcLOqsg+zeZ1KnPSCaDM5efDddodn21T+zlrSf1pCYi9ICF+fcYnDi9
CChEpAtkM2yNhQw/wzcU/QqIZP2R1j0z+LOYY/LpkRVm3roS1BEtgIi8oBESgCDM/FqVcYACgoOT
xOtSvk0kVdwsP9uWj+pyWySrLWGe+yXbLZ7qIGMvImGElI8WBUKR/kYcocTmI6vBgfMRZxVlg/Bn
rf+m4YY2gQkGRlJxxsDEwD7IfD9IAGW5R4M2UwcPNf5eY5BQaEeHV1Pmkz9BE8k5QzJSco5JNBgg
HDCEJ20YCZty/m5jlL2jH51HXWbMKeVbiIkWTlc1UUUwdJj+HT0sP/Wm+C0271Z2yJLPF25PPUye
rTee45LDPQv70e872QIhDm1URgJEXXtjfsR1rFpHlp36BT3afWxGuAtXqZ9MV7vQN2lVPAGg2jbz
ZSLTzNpqI9JPUg1j9tZDCtqWJui8p01UWxboz+Fb1vNv5MotC5B7VtkSxtrHvo8uZLI3tij4AZpm
GiM8bRwPOJmRhUdALctZANplvYiw/cP9qDVr2Hc8L1auXaO3ZYzWKqpGNIuzi/o8ddS0jcW0UO5J
ddWJX9Erd5Npq03W0VqcjY1emG5XvtpUrDs+VQgOjzBEw8N8kq14Bnx5VLjNJkdmytuKIj2bSlpT
dFvykBY6Pnt5hGdWs+SKdmI8mqbMUMS5dOx3zv4FXJ6uFA7Tj5CiwO7TY8sWMIPhCMGERM9bZ5xH
YFrEXcWOjnIpt/TNXL7wmviAfgHe4C0+Zl/r2GGWwVA2appzRrYNgvW4zPDyJvD/3K5p0d3ltag3
G+ubnABtwdhSn9mMqOZZyAvj4KPWXYyJuAUo1xYqajXAdXJ4L3HnnXNp39tw8bb5WL2zoHibPDqd
LUYtIDgoEyu+c9pLmnuaPC0sVZVrdmV4EgKEBMUnRxDsMgB2paUB1Q++JtIFxjb7vnoZKiTWeC7G
O2f5QB6v8gaH66QdaM7MYMg4LIR7QFweBqu7mjNuOLqlgg967g5a2QW/10Icb/yNGpUACXwM9N8+
aPxurvZRfGSsfF66+JyxgzoIfAaPhOIWoXj7texqdEAHlRuqQ0UQogCJ7ho83gCcfpjwNZP6KaPk
MOxja6iMoHFVkhRRBFTD8BZn48HMf2zrnX+aYC6rOKqiiYroIukO6i3yXtS7wDyQ/0V4haSaNIHb
ZokRpr00ODL6mmO2ai4OA/TATM+3Otjqqhkf+G4etTf0CIPix1KKe9nRNHHwljHwSmrxzLLmDQzC
f1oW/NO/D3b+tTRUMNA5HEhCkPObzkTOoyqgzMxDZNE92OWburJoOrEpO4TZ/ilxatdh5jRrJUaf
tAs8xbsuL0nZX+PYBSgyfGYu9VBdjxDQnODdzMV3T5aeYV2U6seI0OM24zcjytjsTn2VVOtcojtD
fwToG7C1olNZVcS4oGyDs911Pqtu9ChAGaraNkxQnlrENpRMLidoktKwjtgWb5doucpxpp0LClrX
fbr5N5ieG348ql1f3UsH+sD27il0EpsBuk5gEN0b3mc2aKkGWHpdHuYanJHl0QRKc+9tHup723u3
pE42Fr/cC5adtwifuAkOKsCouc4vbmxBI/uxTPjILZpA+rNGOk5T3R9rCHYVWEYGgjYDPpXFhDgk
hUl/xodrpcIK3IB1R2tWh2wdTClHivsYDimt5WcDbGjc/ngLyE3mZFRCPakZM4uDI9KdehCkeYkZ
XdPhWrnetKZcBVJlPFIh64xU3dAOtxD9NiJsfK/5VNubXTQ1xlrFJZPFxwkbpggIONcuwqYgFb9l
NXw2FNBpkYCGWqZTwdaUVD4MJFmU2dw82fSQwu65Bj4/TH+BfICOHzDWYDTXfKoyhO+zSKwJaURW
EhOqrnjBXbBqfRX1dM88JgrhGAXPJBU2GaoqWEDeUHe400faH93CBVQbgJhM8WLE9RKkybMdAJig
dFEH1UIDt+GHUtoFWfEaU+WMRKyqATuh6Tovxr3ZMGJUBLdH8ds27q6pmz/sSJiEqtyLArnVI3np
YzD4jX7mSMmm1h+ZPPKvhhluogLXi+gZd9G1akWMwbAvymQhWy626vXOGBuo6j+PhguFjWAfFvNh
aFEMHqfctxTAjpem0gNZvlIJoZlv7scl9g0GMLH4Pw+sYJgCOQJPWfTiR2OgqqqBwTFfOE73Cyki
B6PapaTmxpzcXe3vaPyRmf0WW0+CETMRSs2XZt6DyrTVpg71Dh4XURyTN+hSpBwmtLEsy+lXY6JR
P+ma7zAuJR40lnZ0O/LxJ0s4D1omYWk0IHVK0NjpoSh/l0pbCzP06eIy22f9UcVzt5rdnkSKGysW
IZQavIAKTA9fJHMfhABHQn2AcKeR/6gjxonGrWW9kyuStGlIJg8F2rHctKp+taH74C5UUhXl74xJ
t6UIN637rYI/fMkePWG3Uq1C9Lq4aU4P3pY7GXsSHDhVjNmbp5bIrNnoheX9ls2Ta5SELES8rVY6
Z5vaEKH3bsh0nWsJ/Fbn7pLLBRAhHMp89hl344PE2/JW2SWmDqYQhD2U3YdWnx7m5QyL4VnSn1Fh
iO1ktM5VHbp0ZKQW7sLWpPu/+D0Cdm74Fmg2JsaxH9LUmeikpgz51QZkBZCoqSWs+jrYtGj6vFNn
NB6zlxYu0YgZIP4J5IqkuQR6bXJ9tYrrXIRbu/oba9rHgBROlpl/BsN6sZbi2JnLc23lLzVFPI+C
T17AvuVdBZiIDjGgdyaBPWogWvi8KM2MgM5snCqCG+wkE2dM5sP58NSF7rIyR9wo6PXl1vIRL5/A
arc9n98bw7WP75ba6sPyBaa0Wo0EW4vulZejWxMS3eJGR3GSyaI1HxKIIirZDhxzhbDpfUzGN31y
/gbgLglgz1ylyL+6sn8Owxj5gbJ5Uwnv4sQPKiGZ0/6uVv+YGT7Az2fACO1Wk9OWRaFS2KFCHqjH
dQChfJVc6aV5V2G4Dx845RG7XGc1HAeOT7oGjmZfx5EOE+dhy6le4AAgeagqrTId81GU5Y2WZI/5
KLMxuszN2DNarDqCdPV3iPFJXB7LuDgE+Hl6HD2if1/68hOUEEr92O8IaFbtgBR2CRzck9bRkwX9
JfA/ITO6pViXng1jBDrIaE7Ek9w96XN8JS/I/aXTgedNhzrvj3qpVLKcb2lDpY2Gg6CbQDoC3Ivy
ukTgYbOA5+7YnnVRnqMQ7FEdsq3j5abL8Y1MAdcyvI6tWfRbr8ipA3JiHCazK5VQqejcRcm0EWh2
H0uOL2b0VYZRKwO3rWGwyZqY8RvkDfIbgPk0GmcmPjwMJ6aONnLjaurLu6bH/OIZ/PlIM3psxs8m
RY1ldBi0Jl29VuWpnYJ76loWQyyhXFFCI1Ie7JiHoDKND4NsBj+I6d0Eo44Od65o9nBcvbQmh3Pn
rV5mVJtNCAquy3/HGRNychZzgpIxTjtj6Y1NVOX3gOzfSKbv0a1eVCFV4S00SOD7VtBDKqVDT6o4
+owzUJZCmMEBBlcn9smslpdSmGDAwWxnSIWEGIpjzVhuwJNFFy1eppXK8tX8oRmcvUofx84G6jrc
hAOOYrI5/Oz20yimb8wRf0qzfAybYBOXPMQ0RUxjCMG2W8c0GGiDOkg7Zj2VoQ3dXNWELR1+pkpo
N1glWKx5jo9jnSiR5gxRC4Jp10hM7hy20VRrH7U2PjdNQytAFuShTnvFTBohW20JfLvx2N+AVNBU
h+zk/SPzQKFmfosoUbotgUOPVlGu5hhEWJQ1j0JOu05UT30qvVUzLf3J0uJN3U5INhTPi60nIPUi
+RjUSpNjgfhbGK29nnMkE7SufmkZ19KkM7exFV30MDmxxC5Wg+7WEp3nePht9PlTxvNJLVfwOLt+
DAB9RRwgY+xBQZrkgzEFv1EAhTA0hVhltrVxpwGIDpb2zMLQ18ApXAdL3SU4rPQJCtsA53ZOXC4r
FFgZArkmIIq5+GgGlwne7G3RYwCXtOiftUuGP2rLl6VnAClsIEXZ6Hgb12OEXRfRg/CCryrDJ13X
nhwOEpOcppSYI1RCXuac41bgPi9n/IoFuES4gv7IwTAEfFzn2ZBemUUXunXCRGfjsRV1fTz3Meyh
kF6wYS9ya2jM00OvrPalA9AiIvNhEv+uwo9YmueSJkmoDbxXE9FLgJqrzAHWVRo8UvchRKoaqDua
bCM7zR07HAWBWoXuo+oueE1zMNv0bCTa2eU0VHsqLQWgJWrY0EteHH1+cHKUWaxwik9p6bYnYNri
ESFr1NKobJfEDG/SdaCwgyAPxxladN2CJ0gUdjNTiRiYQhp2DEoByQ6oCzj9bNCLBJTWhMO6Gugm
DUzI+gVbzsULnqgMzpBbNsvSY7puPIUKvdh5O/oy77rAg66K7+Ecv1l29lsSaVdZ1VZ/Fq2QaLOL
xymwjW0luGX1VIqYUEcCZR3Bjp5hcgMByjbSZupFYgHm6G6rEzVL3uXInsGjGi207q4NbQpgumXw
SwzWOhcZk/YPw7ijkSzfqTa+TqgF7OdQRyorRTKgLEGjgAnLwvoolGGGy7Cro/5rk14hV7KNPpKk
K7V/nRfC+bzY1SljGWuYApZV9yYn9zVzKbjdmDF7lGVbplm3tgDD6aUIzHfiNbHQH1cPNE9rdrV2
LIIAU4XMOOt9/4Z/l3vV5wLMvAHdX6veJ234dBLnLfDqp2DE+0aWX5K0xiaJaoaCjaejPzc2xrVu
h9/INj24PkPxL+om6fDOgTOTsxF6XSfAt6KZqp1Dt3It5PyjpW3mq+aPB+jYwHDS8ioIAc2udXGC
ya12H8nq7HoL9uu1b1GilMX4AAHFR0joYZb6uaezMBkkiWr2kzkHTKA+JloFMgmPsAvOoFQ2DcNH
PQOTUVkmR05HWznXT66JsJPXX0ppHkWHt1xXfTgCqyDPHI8qWhSeg5kYkO+aJr3wwPr39YuGPMKq
5yPk0n23ySLWOSYXaBrkK6Yq2M2NJDRjj0Ys3D7VVQe8kgN2XMJ423re3cXweVsg4wCub0KPrYTD
ZBMHYzyua2OgIkedqM2lmkmAgkR3XQcq7HT0emLcgZa4QXFxTtElVaMVOaD6q0ME8xqOozBO3rIU
74GFNEmnilwtNadm00Jlaayt2WtrA0weQ6Jn14PnBTWVnsdtQmorC4N9GBaPRWqJa0Cn+dudktNo
G7dh9Boo3sVwAKEarU1QRhhfvyekwmmd3OdhTvbwCs0TntXtMRMQltpJPKhcYdahIWUDePrZmsGN
D9W9TZhKeAUAusoqT7Oln7QuPPbA8099Ml04N3cdw6RwWphDBCeYzswbs23W5lt7KYhEw27OjA7O
AR1KatHMDs5gPkmys7WpsyGBOtNiRkM3HM2zMTWMBkzjY4QtjLY/AAQSz/BsOfNzAV9x5UZoOtYy
iv2udVSx3QTjQz3Y4FJMmAXFCCG1jtQIakq9W68aYcs0Xc2c9HWKhvattdrGj3rv1ymzjyK3aBV4
aCcgfxi9eEYLcsbQgcL0bMyNA8cGcDPk4t+5CjEL74fJny23vLiD3b4Af6aNz8E7d1PDJ8hwB8wk
wRBTX/5qYFj8SIT5NZ6D+KExvIYs056MbiuyebkGMZQGeGuEZw+yVGEuKJ5V2rwx6nHeD4GHIHyH
MYM0k/sk4mQ9dzZY+ShEmi2wwm0/Rv2+yjxxynmjR0FDDCRTWt1kCV/KroCN23n8J7YS84doW+7c
BH7+1LTovteW9miFhbnTusLbhFiZg1fNsmNYXOPablYxcPFNNDCnNiDzOGZPky+EmV1AdFqXUwg2
XyJyaANqyCLmqmVq4bFWO6uhNp97OZbErvkFM8eXESYewAfjM0/ZhcKrD2ObHBhvuCu3LN77snsj
3d0LhD8Yvrc7wFHvhZOgvQAGCIdx2z1pktWTQ7Q9AmJ5SmxJZptsKomNT0MqHTTVKRrcm6D7PUXV
FmDfvYuBbhhQPpG52jdZDbiCHr9LN0xPn6tebP6VhRH0bxV4VO9SGxLseNjI2dze8mJBibPSVLuo
u0+O9ckqPjkQaRDd8kzz3phN/z2O06GcMP5oImtT90lZMIudfA/8kt5qSDtWQNtbkd6lxYDeUL2B
NLmW7jAiGowvSimuqPOhiyiSotuL3N61U3Yycm2Qa62B8zIgS9pz6KCf3h5d0UfQGiXlN9Rloy43
MhBnwS+bCRC90HvgqghmkwTEYQscEVbMDhSw9ujIhUDs2iDqgOP6QvZpsR1zQG5GQsEkEgP0bJQG
u7EKI6atIypAeRv+ZeFBcBi85ZibpbgYOZxpPaArOEV2Atu5yjvxk0eCYUGVZDoaWFWVQrkRsXMZ
vSkCbYXpl6snEdCtZmavpgriYY2OdkrbIebhTzJgNXb6fopRY10G4nTv7eykBQsP/82jsjY8hGea
ZDuIGGR89m0TpbyIFDBBKix1IIo3E1RD1MNbxi4kDID5+Qz1h6GCtDyNzqaQTJV7RK6SIeJoaTYz
o7EfWgcjU3ktH2l8TH5XKitz7ZxO2WcCttxCEyMq45vQrZuDGEEwNqe41toHS6vjfQQtuly07eRg
DyxhV1oJVZaZ59diNvSV8n0I0/A4SP00Vt2HgNjc0XUmqaHtnJcBovq1u7EtsNq6KG9eKkgROup2
kcevKSw4yaFbe/JSB8nfxW6eA90G3kYuoTvuasxq+N91Eu2XLvoeQuM+EobQXXMwAXPbQ/4fTefV
1LjSreFfpCrlcItzwpg8c6OCAZRzK/7671nsc242tRlsy1L36hXeQHfVRn5P8xDfh8JmDQ7ww6Lb
9bp6QL3gOqrgNanDx6jCSGZcdgOyRvPQvs1q8cjym4BWc3EP/+g9nWCQ1INaJfkMzBeiUZh+qdFa
8SXWObopWlO+6ojLAIQFShtYOCJHQHzGJPwYx+jB0ABsVnBv0rH91yjn2jvTvW8XCPQUF8ey32i4
EHAKYzimZv5i+ahe9tNHhbZZnYoWcPbk0qnT6UTG2i5UBdIvfCh3gxx8l4fGRn4WAzZX5ay/uCYQ
KR9HstkKLkBK8X20RpJKMwuZB1LZKn2Ad40e42Lf6Q3kMhWVd3ZcPRWRvUMfZhP39S4YjX+dlZY7
F3fuExTbvbYQm6oE/q3r77UshK+dHewxtZDknEGu5AFtkoLJMoNNzE2ZKfFcpwR2DC6cGTLVaL7d
VRSPKE+lDCsmf1ktlISm069jVtuSLKuhrfet2a2BlIMzQxyz08nsh7uwQwKDI8ro0o88xSAnUOGd
D6c2cilqe+fWUi4nY7QBxL4z8aFIbPNge9mj0cybWP8x0CYoc1A/8wQpi1KEp40cM349c0cjHYq9
pz+0i8ud5WKM8cwg87Eo8/cip4ya4QWhT6giuEToYM1psykSjMACZhRtftHM6TN3wCvn1gDjJV/I
TKZlk1cAEUdN30zNAlfa2dJFfzbxiq4A0THapw3T3vsNhwvAZ/GFXBHxtmFqM0Cz+7+DZtyPU/LY
RvOBZtApH7q9W8ykBuEAQztkhitvWgS0B2U3ptUp1TMD2lnyPpeMoqYovDMZOvlRCjMhp1nRGE+O
nqKp3VCRavqF0e9zndTvtR8D/vCPEevb6ZBcjp0d1cNWnoBdGg+t7gDhty+2bj5anGzZkv2J42W/
TP61RQVY86d9H7ibPE8PWD/ikIk4gEmPrjL+Lfg4gvCcGX5lFod30kI4Rz4hT2hKzdOD3+Gj5A3d
CqzrNh9YIoNatuMQ39th/DVaIakgg521bk1/8jZde8mIGIp+iiN3nUTjnhkJ2i7V+Erb/jTpS7FZ
FkSNWwQNV4QfmoFFsxloOt5c7EAOsaOdLQOCd+/ch0v+sFT9GaMzNJU6EqtkyHe2aaKMYtPWaHBL
rx1meeVaAT7X63FvE4LnpEJnxEjwF+nA53Y9JGhYnFenQ8/HCIgLbmm9aDFHh26rfNPrkM5Vn3/Y
83QzLOct8p21rkcvjef9mx19FyCnd6T38RjV1qNWZv42Sg6zI6o8B4tKEflADQh4STIUvpU+UxtE
esVVQKeoMV6d1FqbgIWBRe7sBA/XZN44rbXOrOW7m+Nl5dhXHOWNVdXUKzO1D1PVH7I4OBQ9Mmam
8xEFj04XI+Wi57dW2YzDQCeXf9BR+KqUduIqlgFr88ZF+4fly/8XQMcnA30ZxkjL1K81Y0RkGDvP
Wt+bE1hlirkspX8TZ7iJ/F6hbDI/gnDsj8919eCTmjdNu3IKe6OhXW05JbbGX1FKOY3ixa9y21xw
spkPSivgtg4FIgH9hqyJRNVHscXvgJtE9c/iYUSuyf5stqamnZpJHezMfMpQ4pv911lhuJ6+qZTW
uFl+1YtxqsDmIJzS5PjtmDtdA/E3zOWa75VUI9MFF4Rse/JRQ4/QfaUpaqTwVPuh3fBdeifF/SHt
xAl1F+H0iwDbtphtEPEoqmINGBjjylTfPau4rstNU1DcO8yjs9lCBU6PIahBt5WbmViAmdIGqZ72
jR96Sm0Uql2epfDei3tjpOc3hoolHzWrKKWjmyQzTHzhrrL10KVr5d2Y4i6tC2yvggmCXrgTYw9v
YWPyVWqfbcggbgxR7detA5pDFeE06Q6JG+38tFZrK26ai61g9yXLd7KoU4TApzxltVhPlfIe46Kx
T3E6X1LGal4VpquCZeQn1YvT0tdTZfOQ5T4dmyllkJSltK6d2sZUcXhKKuvTBodYdi6G7gXeiPU4
eTcbo2WGxoAYzMZG2G1Zo8C0HtAdNJtux2R2PdrRV6eBBLVAvpAnDjV94gaTu3CB0O6t7dQ/R0bK
MWnMWDoPRbBOUAVwGObbQ0ATSelA9POjXxqPWh0z0WRE2KjuVk/Ouh3jlzxpX6PU/mq0gSzUMLEn
ASutT+FD5+jXIQxynrd9Hgbp6PYfiw/QgE4EBDmoCx5HMAXCVDgMPoaJete/pHTu49A7qBC8VOdo
exXBU9Yqmhf2U+558OQt0gI7GKa7aYSk6NgVuwlFr8SiPeFqEP0CG7Ke9eI39X1TlGuO64J7XW3c
ghcVgA0pDMnJXA3KVAMfzvFIgFItgWKvrE0bA98d8BBbQE7WPeVEzsAr0eyzmZU3ExfeptWBp+OR
rdmon/j5Zu6Q+CvKbOsgIarws4b7bxpvtJXj5yhrq9cwaH56TT1XRg540uUyUkJG5zqXOOr8LaqF
l7YbDKZLI0eyKo8j6sEgWN7h6pz8aPkD2A194GT8ouA4VMt8y7toXOl9+many3flcZ+D2H9o+0pU
6Y30OSsSHayt0XR/NNsPX5EFeXYmfHbr/MnS8gffTACGtbsMQZpzSu1l1s6m0hkAx/4OSM/V7Rdq
kKVDKJ5hXoBQCIMeb+lvrdf1gHw72k+Ty3aouwUgob/rgVUxBofC5CzqJwHC0iCfghpRbseQxjs8
J6pg06XNT9j21s4hh8hDhD+1VltbjbPKyEp42Ltc9yB3jD6clMU+FVl61J3opijSF9v956tibYUA
OnXkdsdwHXlg5/xpYqbQ5lsQH9CgGa2nDfd5Tq0NhNUXg8oNRecZcxZzbRvtaQiKW2YVWwcEumR9
DpzN1M92QaZfBFdjBdPq9/C0wCQN8ZuhIepjwY5dFpSqxvRaLs2baQJpmy1FfhYiIY+Z1ZyzPJi+
MU8GFvtW9t3RicMHG4WeLqgQlc7UT+P3e3/qHioHXLRPz2LF+dqwKvN97Jt/xOyD4o8DbyTnadID
gI3Ge6LdS1ReiVpS3NwwPW9M6skpWwvUg7G0+QXohcjnOGf+utA+feN1QbeLSGe61SY2RcsLfZIs
IsoyBhucDef0lVfI+/sjFU2GydRXMUPtKw5FAQANKYzYtai+EP6fD+Psr3UOB909T/wGaOFMfIkX
b5MYGmIsiKfdN/q93D3leNykz9rBMByDU+v3XZvsJsEQFMDYXeSf+BKR88B/i/4g28Y3RHn5Ry4i
O9mNIFW6ijHFID58XBNvNRq3AnJbCeDjy3T9U1h9GgXamQhUW2/8OjPReHRQM3XO7hitJ5hrI08Q
85PegVZbXxPububX+HziUcScmrflAhg3UfeiOdYcKvfFCr8w1aK6ewLrxa+4sRoHVWZj3DYfXAY1
HDhZ/IOUPo9Chpj0F8TxYdo4/TsXHkbZRmnvbnifuNVRTRiXlNtqQoEn2yoThKOikYt8OFbI9DBS
wb/JvuOP/vu0OQfJyt2u+aU8FmVfEHlrlsvvp1yGEXPRsX6VQS7XD1QG2PKuIuuQRgCXxPHAhFdu
mTw6rpS3lTOBHwhZ3eX8c9kNL05Gs7H6D7LHF5typOu95hvzuAc5sINh/lR+iOXvhNXuCy+WF/JD
7A9l/ciSzJJVEV6rYGHA9aXREVLAPwbUySdw/TwFmkenpgygcutHWY5kHA2Jtexr14mYVm7jBHIt
iJ5ZHgTvbsPbYnHwVceO5Ms88sYi65zSyZMcKWmo70iA0ojWIpLWvCTmfxvvP09JeZ/yXe6AvEgb
QMNM3wOHtrOQXyIhHuNxlPI+LLo6aI6yMfisheqMz5coJD+c5AYKuUarr6DyYMUb9m1koMkaaSKf
NQyRPdva/HVaEQPIaeTeaDMtA9Am/LpnrhIvAtz8GvIZsFa/MsIHuYdccpSyuUJfbgi/EbVZ+Y48
aP4PgISsBbFm1+wHz/9b9Ig7K+RlrFBEuwKywWxb9gfhLuSccyRk3DKeNcxkTqni9/1GToN2bldk
vPcWwYeXFGyNDPOPkNyKJ8d9svv3PH0dNAtAP41TA3ORwKHFlqy9gJ65jJ8I8bIUMi4/bVPaIM6x
dsZnXlz0zokfMI5vVazDN8UshEvvJZzAwZQNwbV0GB2q8KMqzMdOe//vAcfY0NUxKTcvj/hKgp+S
5cHLe/tdN+dTOw+Mil4nI8MmnXhe1wq6Ew+DBdXOMMRaDEzqFpgSUI8ofvZKHynvdkR+kW04S6Bg
JmWhoWZcxh44P1/f4rR2g48meRjCW+YzvZnNf7pNumPo1YMiOkTj4wQYqc6ttxTqql4BYHe1+TDX
PZ4iPN4BVFaJ+iWagQXCnSvLOCcBKpLmwEB3GP+o0ACpRLAwv+QpN8MXDIxPH2HCwoxJckfvapi9
f5cpoN+5W4F9gblP591Ej7mkmG6nipF+/N1U1RMdLvqfxXxtaiaqZfMydozDp9isdk2Vv9WT9VeR
AHZxf/Xc9DTghMXwANmduj04s7kq6gKfw+gw++1BvuFszBByAuO9aehBu+ZwMkk5XA0QZ1G2D5mL
vEWCiJAMwzO/u6CpsPbHcVcV3otsu94KL6adIdpbowsbTfsp1Q/JaP/rQ+evot8p8/p1OjRnUQZX
xIwk1sdVV4+vURE96lP6t2nzgw/jjcQywdcszyWmOiu9tOhuTKDOM2s8xYFxn+jmkWT7KTDd52zR
rvK4DRoRvd/iN6KFR7rRB6lgynC4SpJbh8OaNu9aIlqU6kfV+GgYdSeGEU+9lj7aNaIQ/B1iR48o
nV2isNl3Y33w4vQ5Ev5TYaI0aDrxTRRdFn18cWv9uRuZa+XleEHC4ShJsR8S7critXaTK7W2YhTd
7YsgeivB9wOPcbtV0sePNC5N8GMUaL7Vfio7/rJjemVU9DRx2UAKo47Kv2TB/NJEKPAXw3NIX8rI
0aNjJPoxTgb5LBejquGsdfZmZNxSRg2eP9bVsbU3w1w+0yQHUgEhwOGgQ+MsEA26K8wc1H5anpr5
ONfZQ0yQVH5yyZmEIXEEJb/RPwxn+Qmc5n50fXCHY3ebOf6yzt6b7JF5zt4Ri1s5yLAFbXR2vHrj
e+1x8ZaVjyReVVKSztal7OxXia7hBOCppgvTDhAisoQWMNOjY5+OT3FtH1qEjOA4AalO7E/LGI9u
NJ+Bwnwbff6qhwaQfWya+wZfOvscNZRDU0wTM170q0nvRy/Lc+/WRxcTDvjd9r6O2Pl6iMQjaV6i
DgCx3stYv4WljlJYi8TFdKTMIMezdnmdvYVL/a+v+2vYaVCnR6Ko2YADQhV4ADvMXVI2yo4OrT9/
FODC44iNBEr/pybH/zKtN3JP9AZr9SW/OKP1NprYvjXavprCYzCQiXGWD9HytmjBzgrCW243Vy1V
p27GRwxZq0KREuYt2ifGzg+H08T53M4annzcxMUKYIMEEdVMHDJmiHcLH2XX/XuQNDB/kwX79IiO
Yb+R54CfFc2HFXFxPXkTZtYdwq381BsLIIK4vy171+3Qb8kiOlPsKLlFhqN9MNfpsSAE2Ouo5G+9
jIep7t+UHiBl6pUfDMHOsz4fJOWsC+PogqJK2JqYZuyQsdvYZMd4aVCrestmLJ2DCmh7d2AcoqF+
Q4b/2bDjbeJUn8GsbSU3aON8W7n0Egdui228zUSLKGA6IYFUTyroZtlFCItjP59chDlR9dPWjJeP
ftY9F/b05DvOY2ubr/UUHOFzoXeGZWXdYASnVZfOtrG/4tYk7kDt3mf7SYMvqXv2cYq8VV1Z+E0t
FrhZlnXQqAMytUgraeWLgwbKlMYHV88evDF5ASK1J0T/MEOF9YPmnLdQ0pfJNh7KE/2AXRB32p0V
z/wrZbzrTDs9i6/AhJEXkDMf6s5aMy3UrAr3EFk8JuIe0izonIAj/YkyFAKyFkd5mujW2G9lQXlG
chR77qLz73PXRumBSQ13MOTz4POw8xwERkJ4qEFI5EiBlNr1eezba9DbP0Crd/aQX2x/OlmR2gYB
j7+ONzUNX3l6VUs/bQqim1sxpHAcEcTBAYcbreKAajSadpnIp+ea/mkzg0RqTzu5k4UjfW3e60Gy
a+yEcB6D1DYBR7bteKR6e5e0RVLSjKN25fTdn25ZrkhSgt6v25tfB9u8La8deuyW1+/8Xt+304T3
dJ5MsmjuU8+GwchmdEq1cTNgNCEKgCPBB7nbQ0MnOXWKY9p0T5W/bKF5eXe+k78ikbCHQfHp6yFc
s9ZABa3XIbFzJakX0yYvi/dS8z6nmH58bRmEleYvAlYH0/CPxphuUhMsPuk2+djGtTz0ohKE5wQo
OFMbzFP6UQEZ4zquno7el0Hfl4MzbHWZuW1VgKMHeWNSMd+LM3Q+5PQwqomhdw0wZ0JLyDAOASpk
kMkBwKYoqfNaYOggQXX1qdLkr8a26KZwFw7F1vDVF+C6g1XTPidxhv8N/D9+sf0BpgoWbHH4PoZo
NXpQy3NgGZ7Xf5dkP409oFs4qk9Y3NSXOAzJQeDZJqPTdCd/2Vb5a8hRUNYsfUAPD2GPIbAFdqxp
6XBQfkFvssMP2izgmfTnDCV4WTESXBbOVfHAi220O+g50sDaAbd56Fq1WQb1WJtEjzbLjn2EQEgK
jruIrsMYn8EF3c8jBVRW3wWcGr4PqtdGESujMWYkeONE4d+ynTAeTw8qy/YSozW7P5Vav41oCMRk
9nVPWl2o9NV30lttFg+e1n00viWqosgVWevKGD+8SP0Yg4VmvPM5xFjjwdKMfbVOCzLfoCvQl1m8
fZrlO/yssHkfvsssPA0+IUgkmQgFQKEwAQs3mqd/5sGyTXoYmwnWoRWkxLTsNgsRsGu0o0b3Oi68
P0MQvwMqxNu2xCZ7fmx5iJFtP8ye4ZKjJk/oqR3qsH5nFvnCU91M47yZuvq4EPBh+y3rGaMsmoa3
eIZzOw1krHXw5i1+wuiSjCAhFR0nBEgT7UIGsGVMEcDiHTY+a0gzUCEovUOHHmZNgePO6cEjmk0L
qy1ZjH+1C3CfbB0iavu5eAgjuu2uieIDlpXbMVVHT8BjjVM92hIoNFphbApkNp9kRbJctm1NX1D3
rkqrD242nyvhtGVoZCGH3PJGAed+P9qHsFI4sej0OTBzuSuDkRZzsZdD4vcJpfWfZQKR5SbLLkob
qvKB3lptkFYXPOWUjKbOk4OfuB9aj+xdrr6xD6DRtSCLZbzWfa/dhX0B8o0OXrdsaMn/KzWjQtpu
wJgaAUarC6kKHe+xjKUehfGbzkhlGHH3ihbxSfcLEIMGViql8WQ002lJfZzKFqyREJT3p/HVtelK
+wZW4K0X0dLuQCgxi4q95l+uOQ8m3hXcnDc/RQKqHjMURdCsyH17O5v6tpeeUuFWbFdmEXJnNYuC
LSu1d2A2Rzcsnxyx9dFgLIZjdsIEdh8QRTSdDN+dCxwM9ZI2Auj+yXmDTfKoj/mPaQ5fmqVhua0+
7VQkNApZohgE8PJmME62Zf/NpmzToTDWOggcp2IsxI6sqQ8weGoi1Na9b7o1r1WdnnRP2yWVWvUd
KfXYFY+yS5bRf1y6/CcJptdw7J6pUgH2zbeyMY/6jEIi/TWXBpYVOle5SNlVBixTi/ZvV9ZbGtY0
p0iYqQiA368NAoUfcX16+k9vgo8Bm0+SB2y47XVkO5uRgnImI5GMmeODxdvCxhoh9LLVAxxkZ5wV
WIm2X9Z3eVHeVyHOiovxOLcNpi4ubWwY81m5n/WMnlt4LelOyQ6Yzfzoaj0qvC6nS/zYePbGAwLs
lKCWNQv8WwtJOj11XfY26BOTpO75N3LjBilBYcp7jvziGtjZn7GZwcWjORjSZNcF6e6pFhYn9WMO
BdyI7in+KQnzncmmtOLkMWWQ2yMN7pHdVNQaflM+1QAJUZrcOcZ00Nz6MhnDNWN9IsHg7YpmXEtp
luXlVxG5K6IEbfXuJN8/GxG8odoxqc0by7mowGIbR3uvU3iTLDEukbitFv55WoY/hW39GWwUPCBY
h8lwGbzmq07hVed69663KBdZQV/ubVN7tcliw665MhL5Apb4QpW56yIGZyij3zMwWdZxEG9YRM9o
8X0hn/QsTyZGUbj00pemp4dCnCA4w3Gcd7ZXv7YcCXrfvHWYicGuhnxLmkP37DZr4xdyzxeS6m2Q
GaeG5VEl1mXodFxH3LfK4utoJNNVDtMcSXV/PJZddwqn+OKygjMz3eu9vZvj8X5EUzfKYMu1YEG5
PUicMR4GBh2b2hdK8xUpu7pCnd4FbbOzq3HrjMsptsoDOOJb0Rvv7cSJ15BsespBO6iYTjljOgDX
AIJYq6gybFQENS/UzoZX7jIj2wTBfKaIPJRle5QPRptlM3A3RCO6xg80paukZN0a9tkGhA+Dj5Qu
0g+y/ipE2aRUlqpSvpGcmFPo3ydG4txFeY0hm/OsOnObL/6Wo/nSE+Mny7hYE3p3LpTqXIuFmOv8
y3BSSxHYkTWQItwLLt27WlHeYm8Zfiyz97OM8aFk4JtE7s8gDI46wFMJjxTSnmephpbMeqhjNJ4G
E1mpJLzQuOzpG8l5PtvzWixOB4UGeT4mP8OYVBuJqLU2bQKz/YJU+Sw9cDmHYzYtyit3jfY0A/Yr
pMHGOTm4LFS3lpqLU8CE9F+radeFougWwcdOGMQzA1Dw7eeDmI0MZOEm0PvO4jzCmUQt+DCYtHk/
HfpJcTneqkR7S73pKuFk6WKUx729rUJ4391ZLTD0WBdS08u28UfhOrZbg9NBOeCvim8LyW+63AsX
ic/c3smqr5oszTeB8jaA8WlpS7t1JmDJA3Wt6pjlGe4Y/Z8MwdNaGZfZVjfg73gNwkGlW8wN3GmF
/jfXlyu0RUqlFooprPaZPmkZ/9ZddQNPxtQoh7MNU8xV2wUk6+mWSQ3keAMpRg/Z2+ffKseDb8eV
6HUKkgvnZlxiiiW7M6PXHoCLhFWBRNEihj/2kAhxQ2LOQBtMOzcDOuJCXTAP8nE1DTpTvcpVLh5F
FMtFToEsTu6LKd2544iK7g1TLz9TmNs0axuVrSpbVhNnV8Oz7kf9RZq1sq2nCiwlEzSSniMKXMQU
+jRIQWGTiGA03dF8ou8fr/REv9ApnMb6zsrYR8RsiwZL1X8X/pcLfwWVatDA6V09Gaso/NbqWzY9
g7Zbo7wIeHdh/NpDnIPm64T33BU5EeSGObRPB8vE4OaffBMbOQSiwQqQ10XaASaJMb1D8Xj4DYN5
jPQVvSIwfWMGRJObNrcmXwUbKxZGFGvbop2eLXIi+bu2+dOr5uRSEM81Wv7RfGQieScniBmFuFbT
cgE7zyPgLzsTQxoOclKhVQfXQ+Elm+dommQHaX6OBUBsu1xjgbnqlvY3MXOiAM8xxHKwvMrtP7Jr
dH9eV3TW27A89Uh3yyrBHDyMulOZtgc7QL6E1ITupOwtLee1DIuWJwRJX7PlYxisa5FaK69XB6R/
wOsiPhjAXB6SkxqjFXp29Km/ZaXUxZ+67taygNp03lR0xmTOD2brTm4du0/EqjPD4LuiZse1iTSy
6ua93FWDJYkutBvBV8PshYkEi0rumWxrItYdKiTfcvRKkiMzkADZF3tG6KlCF4LJEgmu6rAcCb/k
0+qy/sd3kpyNnqgZDfuGmywfHtWfEjYQx9qY7O+gHA+1bRKcQ3QIkOCvvQsvLOZ2Y+CLW5FbTekl
NL/K1sApLl4zsxgjYz/0Guq0IznipO4lU82D4qAoVM0QkDdtkEA9K1ZukqvfRDZUz7IVeg7LPp+A
M+ASXYaHfiEDZDnyDVj3xIIY5Y52Z9LpBtxtGUzc+xZmXovpHtWro8rnSD31bQXxasTB6kmeWsXt
AOa4lTkLTVCEXwHrA+iTZUE86tnhRTpsc63j/31NRj8reUzSNJQ1wpm6UAx5eDEnivYn0rZsbomG
FnM26kFZAdbwEdvq4rfGtQMW7WDtEhYbFkxsoywMYKCR9NxjONgByyuKxxgEt/rThhP5iLXJdKRQ
lbYG7nsvIcdX3oonI+spM6yD7B4JIYysap5kDQUHK9yVBKbeGwBMfMgzbCmAR8Cu0I0vRBSIEM9d
8S3PeyQh80pOqvCDkSP/9X2m8mhA+O+so4heo+xR+DPydSIMoBruzVx9iFlN4zJiSC9BC1xyQQQi
gYREjiOLVyeEyEGj0zVgdhOSn/IUZIMyIJkTxQybOTYblJmCRwViJx2E5S8oZ3epMwGApK4k/OSR
dmcEz6kWAYZ1AQkw4WRGIvcgS46+jUipGD5QxUqhJJueA6nB+Cm3PtBmO8kHUiOsLZYFbjSy5Cvq
ZAlay2hJJJRDRHaFG6E7p+vekbhNN+oZJy7YQPR3+NoODQbZZqq+jpw9tb7sxzk4ECFgKXACd+w2
vmQcRTuJEhZ4CT0f75vKPjMr+g3fFfMxCj9ZjXk6k/Z0F1ZuUrEC9ATcAMC4kA4zoSpb/AcpFVh/
8rjTTkHKgijN4SvHvtwCw3gndEQlYHy+RIE26RiDaUTH1fpIuPlNgXOCxC+2EruuosKRQyruZ3Y/
zUYP+cKBca5Eflr2W7GE6xoflu6W/TpBipPYIcM/npx6lmgjeyweoHSzTvmtxINFyl58+tSTRBuT
94phKPAeDbksyweA3THg6Cqmz0HU13EKd+AqEBsG1qwslJwDOAfDEpWQx7SKsWGGxeI7zKRrRnJt
Dze74K95hsqyDz6TOMGR/N+qkfjHPnDppcvzMxyEHMN7CSYhOOY2jq/OAJsS5JFPq0FaCq7f3kHp
PeuEY4AIR7ez/mQhAIrlo+1lWxh590rMKmbvzPWHFkDYBd5ZeQ0L/94fq6/fE8Wo4cC9a667Chw0
Mh3IbxDZ/di8/IYE5wzGc2//F1wtFYvkwrTO8KFDUnhFl4fWEtvNn+6z7CrJHGevEb0GQLbQmTrJ
Vo/n8U2F6clQrwR/LgzBk42LsnYe9zs8Kn8/WHa3HOP8s9wh2Y9Dle1ZVYtV7zyQtgga/MYB8k6k
Yg003JH61oAb8jeyGPmRQWuT1CDQY1Dx4KJoR3tp+sDwlkDGW8cBVEIsE+Yuv7bYzbvcSywCj7LN
Uppq9U22qAzqzfhMsOElbCBYIwj34p1IRIJxh/WxRTfoe8A/wAX+LPnmfOO1ElYkJLNLWKp5Ut7s
EnADK7kkcMLW32gF8odRvQ8CWkh8vsMzDAf3INWaXICzVCu2A10NCOE8OjpOw1Dt+JXcFL6habyH
fNeamCgmzBLQPPsnALZCit4t7oOcARPBg7gsK8wJ3m2YcrzX76pWr2LWO3fqJFE9mtr7nsO74rh2
CClEPOrHYCNBuGUTaMG3Njzqefds48kCBfPeZ4nIJ4S6tuJ0lDgk56l8knxFjT2v03fLE2/XaPM2
DN5mB0me1gBE9ZyCKHIoTVnm4muT+Fh8EYGdefw1SkuwgJqB/EdzdD/PiCA6iHpOjB1FEIzdSNBc
BvIrnLe9YDvrg5QQhcbsdNai+1S2MBufADE77VHMheTTkeJjzflm/A99OSZVGbL0vFeq/+N9Mpsb
JRFGkhB5ha2Mc2fHV6CT2KwEJSoyGMHSm6L0FnbpBtTpZmJJ+xB02mkE8UigYtEZsC9q1a2t2X7p
SAIUpy0PTNahwzC/74p7CaNaiXpl9SWHvedQBsXLrqKWl3WfRN61CNHxZf2D4iLv7Ccwg2VHXhwx
JNcPVpadvRQhTvaDhNKkd46cGrJr7TwCTkEm4wdKYBl3EiMDB7NpLMt4Uwl1IKTkdIM1+JvMjK19
lQNGL6qtIpzH5MMSUVIjJn0RathFlorEwZp0Qs5WCRfEJPlAiTk8n9/k1c4YKQNnlSyWqMjQci/T
qJiuYd7TqynTbYPAhuW2a9lINSYmEz1OWQ0SjdMBzHm7Vjbc6Mw5yErTGMb5iXlaeki1UfGbGKGL
vIrYvQEHRqY/N9BBfPIOkDfkm5K9SmwtABxV/Is8Fva8BDD5WHQ04JqjQcCVS8hlRUhjZQIHzw3S
2+U5d6ptoNvbpkHRl0UnvVVC/1CzbwL96KU1FmgBOJ+GLAVhq9Je1T2Ts6q9FokGfrlCHYDkJp3+
diEAohDhTbZJFi5vVHicfUsAqr74lhNbzp+lLrY12bjh4XXCqSm5BSHjdy2G3xP9BUE2lfRTMWZ1
snfPe5SrBYhyrjz/ISU7Y9J3lDTFpzkXY13hWd668W6yWG0SzGbBirHQIEaoW6OhwcPqiI3ihfcT
+Kak3hpGLJLYRIQ4WVDgxLZym9jYHdWJRAVJGS0Od1mDrGlJSz0GIGqubrIEGkKYZxU7yXPk1GNC
ucaISkIDxeLtv2c2PC01/AvSNI7vxgc5DOXYUy8Si9nB8iX16PX3YsaJGS2sUaJLFH+q3jr8forZ
XyR16SPnQIqTV9mfgnzQHRi7s1L/PzZJzunE9s5Q3l6C0UTFrlhwPR5e8rhDDYf4KVzDzcUJwxJJ
fNTtnBe016nYBnXSNe6g3KoGyc3Y+b1tlTdvJ70GiBySAXI4yjkQlMtaPqElG+VDWyGpFt+/gZDG
M2eBJHRLY7+EUYVIJA57qLrgZDCFL5KjBEFyzJZgH5nE7NYhC4leW0s7SEA3VYoP9nyiFAXO8Ajl
5CCZsyzsaKKbwnmL1i27SDc3YTresk6JIOaN4YtgEx+87N20uo3E1UL3T5Jd5s1b6Gk/vq8j9qsN
+46PmkVJ1Y9Okn5JK2hqFbsF9Sygx9AVGQuK5tVT0hJHWh2nnjxBvMavtOdFc5gqFv21D6JXVK2u
0ECK1QJUZIUgIZSNCJJn60Q1UAl1Djv1D6UxYsjM+d6Ho3PXYxQEFyLjzeHi6+W5SfIF2b0ZIe4w
094Cg+c01jOirIFy7/t2AUJf1uTVHrjl3EVhOypRc1sso6Cw9j9pP+lUqj4xbIbYVUZFRiJZv41G
eyvi6Jw7Fk39EHlcMf4pcFVARiwuMP5MP2pc9lCOXNr7pC26c+xAiUr9+pT4EwyGEiGueefAxWO8
WCZ8pq7x9HAqDAJzX1eLc8hlw5QTipidF1A+eN1ymwUHtnROu9JTE438kShtoqVPfSWGveIqU/8t
Ci0HQF9tbf+H0/x/JJ3JdqNKFkW/iLWIACJgavWSZUm25W7CSqed9H3P19fm1aRc+dJpIwiiufec
ffa0xDPrlDH/DBJreB8cW/8vZrF2xTbDRF9XfRZGfhqZcAqUVgY8g1UZz8+lAUl7KBCuV/9qwqUR
aLGFL6kEAkhoIcoqDkCTKr4tG2OONibEnHao1M5p0h2iasKWKoOfFSfTc1rzbNGlXz0f4W/noN9L
q1sVIMtZdqydJp4Tbt8bAd5II6V6qwVq92pgnSiU/OcMWFDKmiy9KvPUTolx2Hqz8ScuoTQbQ9MC
lIWhamMJQZT8OLu8cuH0PbSUlcZoJC5DxWjbomKnXGQQdKYCGA3wQFwa4VWK3Gw253FvmGB2BoMp
vWlfs7K+d15+n0nTWANdfBx8HrJTmxzEW+85WKxJCRV1uHDOB3aeV5GoP1lRfOaDn62dOtdQV6mV
FtOuaMN3kERk0CajoFoWWzsX+xl2rnvUZYfEir8my/0TLeDX1KM6oqK4P0Zg4jhLgvomj/A16CBr
BcK4dhIKahJl7XZiEcORSvVQoti3AcesRVl+VnPyBvnmi5bFEwl/VFTM8o/hZm/mGEj8PuMtqdJr
kdC8yJo/3gSOUJgUNR0vug8pjI7QjDhFSxneQiOjDZ3zJJPebh9aFO8BYlUomOM5ycxb2rNqRKJk
aRzAr0OTsUcvZZyNUMFqCFqN+dzPbBPKIn3xS++RICywMmb2bLYk2YV1WR6lFLfajgP2iGh5+q6o
j61DtmFWNZe0Fy9FhMk3kQkHIiDbc2etZtdO2Oq5Z1/Ia2Zk4Wm20KzFLQBY6LRzC8pcUaivw5ZM
QzT373AmxJs/UqEdEmp7FI6+c1edZNCQ6TVCITBK+x/4DU5bsu/w0bT0Mn1HHKOcflhSOShRXEBb
sbsmbI2+5WxZTKbwCUKenw5N/yGfUUH1sOUpij/XBpVsbYyvo+UO7PLmW9HN71NmUDrG//fg5JwB
mpZIzCoot703/WSePkVTjiXFQ+EdIsFw3fnR6xyBgcqkLNhDcPPC7yBpb3JQt6qbUYMuGWeFVSGe
ixDdz4Jg6DGMUe7laUDhIDOPeanolXWdl10Gm2Q2XWDiyWzWaXJ7KKMNIJjLyiOeCOfyyxgWJjO5
q4/dlF0MpDvQYieOJci1rgST16sRXgNKEeGsMZ2Qn11Gzi6cMQTkmZ9uU6RgCLoZt4ln4lNz9E9Z
k65gSJJMvGlC/Ymyct1VfrQ1Sz0ujAt1sjrwQdxW4GvAzdjJ/SYVPdsazl8bOE/CMD/IQ0xAXRno
4YcfmQd3/OrH0Arh89J4r0KTM7pJZntjeQfwMh7s8vxYFQ1hJNo6N8GYU0rnUA9sAXxOJ79qBQck
xuz9gP+FTJoUaYMRUpad05laOllvJuC8dV01QO09kSDCn+PjVDr2UkaYMdCIjl44rCXcGt6DJaZu
n8XGVY8w35AnpqJgMI8m6Z0m6yiriVE8QFnBnB46p0VOmtmkP46Fz2KPW15pduqZOVCbtGbNUtpn
loXz2Gs/ak2MkYx6EtBbymteDPIk7OzpltFlx5pqtd8GNuR10yUcDYvCENtA98NbPXsdOy4TAl00
vMrKinbaZsLjSAGmewARsJsaledMGB07SqKyzMcJnwWdXuw0vTsu3rsiPBjGmNBM0ta0miIruWRN
QfyE7SsfGAtebJTzFksr0XPj60zqD0jXHqaaALtjz1WHKQNBAmJ+lxtuxAgYmpr05MiKjk4ej3vl
OB4i1QihDBQ+sgFWnhvQmranJqNiV8XxoweyGyYB3o91aYuvpJZAmRvP2dWweCnqdTNFP8M82l00
0p6T4WtrFu0hMk1rJ8JihnoTO+s0J381ojR6mMtlqx4b3qPs5OCvnCbnXfAydlJUtOpHPcRliRJi
CE+hnxCOXmXFnkYkzbVU5rBdVeG/hlrErGupxNhAHsOxTqwKOUhlfme6VM+l0wQfva3mb88y1XpO
wVnl0uFUmPTRXk492qIyV+Z3pJLgTwmSZq+wPpIwYOTyG9A2iKF4AhStUuxBI2E1UJgsk6QitL1W
I1uwijYZTP6M2mpb4a5mrxR4yTVzJrAYQ7+Y85y0HMgMnCwkoHlWBD6ppy4d9iCT/woJdCyLs+pq
OwNPbfRJy6kY0mecTtVz39qYPWwvHm89elAUSpF6Gzuj+ZioFl8KGVHx7wzrT9uztFYWxnR3RDMi
ApDjg0KlxU6o33qyyW7u1M1/izYAgeU3vmJX6gQHovvYWXZTxxJg0xLkhiHTg/0R7i0BV0iN+U81
ClockwXtKEURbE8W/PW6j59Fg6ffgICzikJ04/0wP5E40/wj8SoBtu0YQbdqBwOPWavwWzuhO8jN
GElN8mgyseNzBIOdvCuQt0Nh7vNMdBt6xWhdVM+5X6F/hl9eTWiwq455K6kMYtJ8H6N523fJZRrl
rySwckUoYPTclwp7yJhbv4SHjvTdOkrSY5aupSv1Rg7Rlw3DZuGEgXJJFhYKegl21SYRCW7aaupJ
fcf+oETZSAPX78mIJv8mDXedJnKSm1Y+6CSW69EuDEii3vQ0NJ9Drd5F+4+HglfwuRuQzjTDwpF0
cMixLJ+q5ndKgSMO4bPu6uAiOXeRZ8uBksBwarDjSHj5oinCE0heIdlciPnPcezcgGmtxzprH6RB
I5s9XimSd6E6oKejR3Xtg9+LPfy9EVTQPPuas7BvhG0eWnomMLJjsFcMwZ/Meanw1++nUK05qY89
kzzXyXB5cFnyYzkdjNTY2kjHBOgUfipVAuit96DOYfVNR5vedO2UB7MlXq3Xj+X0ayGjaKhWeIAS
e152SpQfup7fgm7auDY5D0Bss/ytZ99I96JfcClE1FTcPcchsrchwwRAQAD7gPLuQx/hPysI2JmT
RVv+QOrDf5wuUKsFh8P4TYLgdn3kQTY4Yr0ybMqwBU0jjQnwM8JVCSR1jAim4dDdweNNLAuIJbVj
VW0mWI/s4YNtFi9o90Lf4+QigumNh6RhDSGidLem7DfSNo+jJs2YoUZq1265MmFFLyGRCXZwXyAw
XINrkCtmJ/pWwAN0DCJRClADVvtP5rSnSv1nMfhwKH3LxbQhBP1xVhGHbX/Fj0CBQP+h3/SB+lCq
fiaiCJ6o9Yg0brWwKkXaIl6PYFkNP1zdSLmQL7UkZ8lh5iIFBWLWwxyGm0bFm+UOLn/+T36NFwH6
ac0fLYpFZvi9/EwfkkSOj8oBAV3TxTb696abt51PgROcSoeUjMMuy621yQLrI4dhGXPn+vY+Wpgk
LSgQ3rQ1MKDYEVwLtugDlxRCAhIZxqHZxDrg3YykWpMxvLYDeh0ZdjnzLU2DkxdCNHZs4o5Rak5H
IK90ZIE5clCxXm0WyHSYiKVhP1pW+2mIXmXhHDLHfc3M/lWjFc1T72MKKIeC8CbL2a0BAzcVAOrg
JZZAPWyvpC5p8/rWQ3UMQvhb1fhXFvOdTUC6jerYW0Gc2Wnhbz3oE2l8hEdDjADgta5HaIeBorsY
MD363n3EdXIGX0L1l0op1Du7e8uJgy9a3mhghqz9b3h192A1v+2we2rniYCGviIZBGZE5/vrjMez
fHeUXAbmRGbpE8G8G5twnQRt+BgGm2aofkw3hm41ooWesfxL1Cwtd+7OLmYVshPulfu3Va9EDV91
l95ip3uVxO9wq2Vnb4STvFZF9sOBd9WI+cZWG1a0gHMGX3h5JLLYedHSAKm+i6hEzTEheoQ7iPEu
i4+5XT4T/LlzFIYf00XXlO9Gl3aROoy19Xd5RDEvk6Qs6aNKH0y97yy0oTNnoPZGRYH1v/lA7Lhi
z3G2SXCRyUddgn9MSpI5JE0kdohDQYAoabjcl4Ucu5AgGamDbq+MjJLoF0bnTKWsX0qmkXXn8xVQ
4wR88KD6zhxoB+zDOK08OCUoE6Ol7Qe4kmuue2vvMHI8bsfy5yXhtSTcaABXQHAubhXIMbymXgc/
s0p4HC1KAFTO7bdplZ9441pregK3/2EkE5weHH/+IRDNB0sEb1pCTMJIp7ndgss9cb+WGUAVwL+x
HPz3PhX5YxI+U0DftsLaBG2y4+IVcma+MDapEB45jTZPdi/OywfhP09tveGLrjWhgDMjFSpjiba4
JUPceHGimrJ6E8DIGFBx1dYdKDJs2foCtgjkCowsQJMb3QFs8ez03fI/lw9tWRwDdBctgTnERIwD
gZH8EoNN4Y2vQ2ssv7PxHViqVH51TLGb/2Aj+XjPffMjtyrM+5Lmk8jAl54QcJcXhQXgNwvqvzGp
IDr9Z8/jjpFZx02K3+yeAGXln0w6e0vN18VgivDj2Yvn45AY+1iXf/hbfEsH/nYxV6WAXK0W0ZDs
b7xrZwrJQMnZmZrZI9+yWG1tkvzyGlqbc00tZ92wNC6vSdSMR4U1zGToQ+Dm3+QOyXeJt0qc6SsM
+ZmUXWcRTY/92GyaCYgFIUVIsvnSc9JeFT1d2jgfH4Gqusm40uCZlrTg5We18afDMZUBNG/arD1I
1l5s2vRi/bMqv0O8vLY+M1ZqM0PL2Fw1ONq1XwxXXEFPUd+Rg1Rth8C7O3YJEZh8x7aWIwKxeglP
MP1l6uZcepTjcA+n5FjThqD2/Y4+xvP5xsQgenuxAy9v9YTOoY4/++x3iWQDIrty+a/1BImpuQ8J
82Y23M36I+J+c0OWSLNRmKBfYBoBoVzYsoxdVb1GFeZGNAns12PH3NQWkQ58M0+9ZoSYGcfB7tfF
N9KyRvAiJhNuO9/cA9W2awJge5bi9B8T4vJQerNcnnUs5cpN/7GwLJeZUvrD4LwhWIl1QGySgLk+
Pi5zi98hvadUNrNsSK/EBftrpd8eRDefxcGJm9VyPc1EuRNCK9fUBfG2Rz6St5+d0otrVTZ6HfIh
7SojFOOxEICEKMQa2U01vwDZWCABu9iEAtrukx6HLw+eHPMLvdMrN3DkggY3OSQQcX2rWS9PvBMt
kbDYB/jE3DAAOA+e/gh7biGJOsgyqoGmYIOYmOmTUerU4FycXxXch0oRtYFaisaG+Mf/mqiVlniS
IDEAZh6X7/TkDHMMnC3bhTETG7Db+Enl/K6BbtNMWR7Xf0+Yx7W8s9yqUdyWZV6m31yA9n7tmNSg
6u+QLAnoyYbvYPPLD1leteXxkqPEEf+/4A+Hp9KYvKs31peeBTxTdzcw9654lpI2c751+cQ1ECDH
as+zIh6B+8V2DwMDRO6P5RP75RX7/TGl6KLhoiWAeeUy1KLGAEGFBmGa98jMH6SJqc0WtKWJ+8IW
TVDndpnsu7hfLeNwuTTuUx+SYJAEWy4hIo+Ku8QHyCCapKBJl0+83NqeUa0Ai84hHW/QnJHDJsEX
exH9/jemuB2s8XScqQozdLlMa57pMiHa78gADNo1OzxBKDqvFneGWzD7qD69HV9ydW8dY82o5xd7
y04fy9PyT5RHgbtHxeNVzUYwikJ2skgjuEQeyv8fVEqln9VrhPeKE2zTxbSNw0UMCwBR+0+Z9Y6o
PSRvtMBnarXukZfeIaPYN4PDXCEkdZFdsuqbrxkzbJe+FsLhnYRPIZf0dXzitgx3oXAf7aTfoHh7
Y3JaPrJlMHO2t4zdeZNErw7iW9ylJ4T5sJ2jqwmDf7As1Kd0bdk7LNOTLzNi5qjOVuoczWA2mFG4
gSxrgj6jZxf/TQblYGKO46kz6S3TwNDOFKYbMExL2ZU4kjm5BhXRkVOBv50VtcOjH8/nmOnWjH1j
O7EVwH7Y0cTEwUQsIkkr4bqy6lNj1Gerh7pGmNoCvGgY3m1ECyv2rwuenbvKUDMTB5PtCyeny/Ik
OA85vApI1OAec65w22WE80KHGlFooh99KvvLjOy21q0vB5aqbVll+CZ9FAkm/2g7IDiep/gaqmVM
fNOzOoHDWFG12/Hqe8zsPTfWE36x8jLQNZYNrnj4Yjrp1bz3fGUtM2XjB+/1NHG/HIJwy+lSdpG3
NnNj1Qt9zEPcesDl3vyesMlyCIu3tqyip24aiz8z5DFiwnVDTw1iBMV0/32geIRlehfM4cmzomff
7n+WCaHHHMKZ7U4pHvnYtMVz9ekFmnJjLSncZy3JVENLzm94VEnINGLTSgn7R+LsWTlGgHONXZ5l
0vzanlVvXLMgyZLmFXU3SXnHcTdu0aJJ0ODksp6HbhgTkJkK/aTNNqINkpNALp6qGFxno+koaLIr
EG4+SLc/0Ld+A5/5h3IPhyQkbFQnY0oTS7Bq9q5RNBtTBFwYWsbKJrv8hz0czXHNYcml4JmCCDLy
R0qx78uGD1XFu2VYh5zm8fLvxxirfIGtD0g7Rax9TQH+MFrs5EXQfUvhHYWyzmYor4XXklgP1wtA
q2BvlNThhUQ4f5XGHonIJo570xIPY5O5oD6sA4HrBAAzwSLhdGmAORfp/3QeBjSln6dpqcrR0EL3
BvB3nS+lAWxslgslSUCbyhQZswBBiP1w81dRROu0CG/8BJNfHXkdDyleL/dJEKnbA75qh9Pgmm8d
GQ08F8RS6dZlF4idAbAH7HE54uYL1n094WSNFiMGp++I0tZzlYHnSg3jDlfnb5UJdAdNfqKWg700
i+jpj3tqWLu0IwUiLavXToXvqoqhEHgn2vZfaV4BDuoOYdl3oP2zu5fyf6gzfOaaApLo67OvwWY1
zZUMr3tlzdcYM0rZi0veQWYANa85wgOxwcZN8IfbXSj2XBXlLK+ww5kBlWTrSloXPabrurOJrXEs
MJyz4pxGRPthQsX/sEzwxAiRyGQTfASgQycU8Fp0RAWq3qhw1iX6orQnR2lUtHkZ9aASup9RtyUz
fvbZd97NbEOEMQAWF6UtWOJucJ4hXoaYGuPEBncXlP4/TFb+I7j8uwXAZGgVfRaPLD7/hvHvmJjt
eWjLjYN9zrUmwAXdwYOQ5mrHP5nSeV26OKXP9F4E+9KPEY2X9nPB3Yq7vsB201y8mgGF+p2SZ0ic
YWFRatV/cu1/uCr7M5nZlVLfdsGdRiU2NERnTHam/z5203PbLDKYpHvyC7ZCReWRC61ki3yd4BqJ
L78S6tab1GKCuUWaYjec+ZuLMeKrTYQRsD6G7OSAULX5QeTlTXFSFE0F4ybnFc3TUxcO48k3oue0
0v9U0u8yb4EN+COVVmj8ZuTfZ6c7RKnexYRM0RLzjjI174E1kgOuvyYvewc//6jbDNwHEn8j3A8N
DtneNjn3hhnXZrjk56Alqg0BzRk3V5cdaXRtVO0+eUQ0sTylw4OY7bOLO3um1d8VoMboJHBqefMR
qdFA2jp1tF/+XvTuKSiIlzG0QECPpint8xgY9XQQZndqQvmNif/XtZz6xhnxkEkUpl7dvduZfVaC
W1yYOIRGpB0VjGMT4jAPudNih63pEinnGPEKRyV8uAkaQ5ZYl6htODCQY/M0UvF4cmpdsgtxe/zF
yJ4sU9xt2P8PozUYCNfYZpqN+tskxI5oV/713OzaBZqsml5Qs6+7txA1FpzJZqcd+0lbYKudJjJv
KFSGExoBTXVJ3ADK/Gmm8uqT1We4DFGHYJVU02MqvDNFrrOlpze3CKaWijmlr9By/2W2nYwbipTG
12gFmihwP3HfQ3hGhpxXvlKnCv5URN0kZtNEIAvVIl6xpGdsUY9TkWb2RIczhruBsUw4wEXbS54M
L7JTvE2tt7H7eT10lUT8SbzPwgTM7TVO953H3cxM4MZ5SEyOQINXdofYnZGrstluJdTGypFcXeu9
UH69C9siWKTzPiy1sBh5yAuQIaiK6yzlmRL6tsDXZNtEvKUSlp/LtuMEC4sAhGZRI489Wdht1WAe
aoJ7TgMIOkf3NFZ+S4Ssl6QgvcKfxMo5WkzID+g3mW60HadWAlT3AULCeo8QctYEBwahhxR2YlNL
FImw0BBxostN6pN25aLq54xlcT9oDfUPuAQdF9lzg4GFde27tUxqLOOS4WDmAgU1crGVZ1hE9JZ0
R4g3gFcBKxFpQjC0h3zSOA/9ctq5Re+rVTUH5qp3syTZpTVd/degqSbktOVnbXQgsR2Uf50xjWwK
4n4mXDwzShpFWuPeaJSrbn6ammcMVvN4JlIeDrIxo3Kteg4FDoqQEDOqyVbRiJyq2nhlbArO+jAv
MozV5ba0uzHb+kncIqitm/3Q5dZOQ695R0Fe/hFLy2Yd2TO7pnYSGwoYG49VEKmBAO4AdP+uhIsF
p7FsFNVkHPC24U5Ew9CV01+Kd/oxlP6wbZC/HmCmzQ9BG6qzDJvfJnW+O5uGWjPhjOkN6DGQ4pZW
FJvMoUDgqcT4ZmW1OpceQiD6B/16gK8HM9QtGLRhQsThBsdTvTZBWx58NxjQDMyR/PY6TzTgPZW3
RT3jXrRrIWA1BalJbu9j5NNRv85q8nd4o4ll62v2aOiiYbIxO4ZugkkxwVrme64PdE2FjzEHt409
FNlaAfxcm6hDb1MfAwhIAhonZDC/TVPHG1bE8prTKmXBD39B65NhOkwVDNggQ30T5psaZDU8BPZj
lGCh1w6Irke69EbgO+u58kgqDtciwxPWOjKkZkNskXbJhJmiqF07hoXKdAjsS6XhfEc+BQThBlT8
4sj9nEaFZsAy4kcUM+jCvc5nUeuXtF202X5EUC1nEzb1bmQw9qpAroG4Vg99Gf4STU3XxXaxWg7A
ceohFz+yz8qXYhHXjNRoT0Zg4DhBt2RhXyQ/OFUtc6UmwE9FvBqtp7xV6YTWrz2nHuIe1kCI6HTl
Ta8+BJWL/A64xSrPYd6zZnUki6TCfuPyZ9YXZvxijrNr6RNfRCqH+0oGmrseKkuCrhpwmBlt9FTY
OqaMk4cVGhcJm1lL76tKqv6FEY3NdY6bfeemmsFUaMLc9NxQ2rSyH8uDAlWTfvxA5RORJ10mHW5n
hA5Ls6mvENfbLZDGsK8/JHqta2rXsgOz3s4v1iTGTd4/zeaN/h1lHG0nIBJa8oemwf0ygJ1JMJIA
bCyS2lM+384yM+zEWSGvcanogxSgcqgDqHfXD3h3nLHx6THUFW2DPmJFEggDHpLgBzkPZ78KCQjh
cViXkNZWa81dfZjsNH5x5mn8khDU/3ppyPsaEqjn+F2Lj88g3FMmI8aiUUSHpi/SQxxF475y7Hwj
ogFNuOE3f5KKAmVtITlKBo71UR1Fl6ChI1izxMGPcdrHeQoTNKJFPNkvQgUtBNQRpvSwFF3MKo5e
TEO0p4KBDQVins9llCo2y9CWKrf5K2H46DEryVTrw2LA0qYW3xB1VPaE8rl26KmPjvb6Jy8Kw36X
xqrMV0HZwHoea5NmCJ/5n1GIyF/72iX9aAQ5uYUn6j0bonZ/iybO7ubU7n05Uz6fQyr0st34WQob
PjTiYm1WvQn6ooo74DcmhQeO9edmRLLFnmkBDpJXgpu2q717h/dDompsJOXooesItmCR/mv0w/TV
tZ0PulpI0HYJoYV0WDZF1peICbFwOoFwdkxb44VULutJNJp2CMlMnCo6Sjn2DJ1B1V916A/7yZoF
nrWSlmTkBKdUCJM6khjJ/MHgtUqbsX8MwxztweQty0I/2f4mr5ApA7TXexrg0LtLl2ebJXTvpxib
ugq0yVkwRkYxaM7uoUILX4O+cWZvPIV0nC7j0OH7qfN23QI72Dma5pzdVSUOAQywXTc6lxzyw7bP
R7xHjiC31SH+qki6+i+ZHrSbixQlckbyT0TGFUWXhXbfe/luaCU1G05m62FQNrtj9YNWtsWoXtvY
PCobA0v23xbQvaVGQq8noeQgTHugUxKoCv9pWZ7++x3Ew6PQLqEAK8PLT0WcRRwTUovKdwPzAo3d
1gj5HQRVRDfLnuKfmOcCNzvvy4/Kyfq9WUf9UXvL/EkW75M5RH9aWxf0CRVe+jksLgYzCbUzGXHe
1OF0oEcQPZXtrM+RaKbnuJbUf2aOtpuZ6gVUgbIRb0jnaDBmORydzhnuIKbjEyzW6QiuMQQuPRo0
TxGwK6ufL9JzQuouGfsrz6J5KsgqpXNni7OewfgYraV2STy5V68w4rMsGrGTtPnXkvdrRTQSZt4Z
lWQQsdlRZoCm1CVm3OsQhga2bEj6RanHBsmnf5qlxiFJLXzeFb7T3kBaNM7Q5v4jBxGfXVCvWmS7
JuoexjcUGZsVOanKlhyXlP7sf/ygZaukLc7/vZ2qrYjsbKuyEnB0FOoM7itNeg/ABw0N+mlCOahJ
EkiCoQgictlIy/PMwN3XhBnS35vmU9MRUVM0CLAoFnTrdqBYgHAPAlEDPz7miLcPHQcusc3KOts2
cRbkKCAQciBmjFYIoV3U+8YUpO346g+h6FT7SogIbgzV1pWQ49gBgX5O+4xUNVQNlZf028qiKl7z
8E9DpcdzkwSCiqA7PbPxzbba7YMtAero25e/8BfJ1KzM4gO1o7N3+honES/SanBm+cErq9am9KKD
UY3mUzFEzTYkzXk9SNslwRLJmVUUdCo0KXJIMXqkPFOc1t9h0iSvieyDT78hpc0JsDu7cWgxZQjv
FNZR9aYc5I1GLCG8UbIDHCONfYLzd+XR+sUgPJFcbywlLYbn+GL2uj+1unaxGTFZ7YWY4HlRAaT9
3yXRptO2AV3aLfIXBFaohPKCHWuZ9ruoU58LDhjpyS6gSRqRSGyV7pPS7cfENvZhhgFT2DVeehv8
0ljcvFzv1aLls4w/fa2omUUsNMVoR09e3IWbMLY/TT/5KiowM6LLP1wBRA/B2qsxQ19KWor9cQpF
xXyknv+cOsl7W+kvOObHxs7PrYgupKC/5ZyTa74OivXbSdq1kMMLT5V/VJACQ5JQF2UnbSES9Pvk
mku156MeOb/TlA1pW0XNbu5NIgm8cjfawTWLWbldu8K63t0bL+bENoEbCkP/nkxEVtQQ4uNgfLOL
8Ful7quY2+8FIy3mcNf2FmJMjausOyChuaghf85pAwNoguaY3GczeFwKJX4ADx21GWqGmz97H2kz
nKFyP86Vz2AeH1RXPS1m8cLOF5F7t0WMRBZuH7wnQX1ckgJq2BeYdYlAgMKm6volj6unwC8e3cZ9
nHwfI2yDu58cF6+AXYXu+EFqNhcOScFteJgkonZ+DJqsdStodJC16ffhPgpw1aHDWMUmVWFjeqmc
8jdxilc2ExiUvPHRyK2brEv6+v55uUtjkF0F8wVe5Q7yRHtSpE5MTXWmDbn3u/qncUk865PyGPkS
ZjXuGziaGenFHQXvMXbQfpbdmdfygnDpz8hEFJYma0r4zKQV0O4Nv+O+OHWlyztls4B4836B36ex
fE4b4yBa++DIGUUeqQF2/ALlZzcOBKd2akDk072YYAhaGxv6ArYk/RV0JAztCcxDgxrR6LxLVuoj
QSg3f6IYA7cJnzsvdkhhS0jM16SRgwoab2Yc/HXkYpOsPtoyOHhxuxctiO7CxZ6XA/ureX+jktOp
o8JrS2Ki0/qXxlEro4pRw7jbugqPYyFMaL8wLCLnHhYWWO3+HbYOmdb92VvkgZ26FJZ8QTUNA5Ea
OTNOQuE+vblksiwpJU7O7hN16NIEtjBhABw1V5pQKnrPVyuM39p8+IqXgLAiuI1Z+DW07cVS+hOr
0LGuMRgW4t4m3daQzhGUJZvF8jUm4LYkcJxVj9DIbrN8GCaVXUf8AQLAbzTym6COd26AH9s0zi2q
/CEYbnNhbayi3rmoEUer2/uteKprh7NDT3UxA+W3mqT6HKv0maH3nrBRgt/Hq0mmhlS7meNSUDvn
IUp37jQdwt67mD6t42C4+mq6DgWQKb7flhnpNKgv4LsbKEXskU9JWB0EYhbxxv51Zfw6eeQaD6F1
TZFFs5IiE8i5iJj0OnuC1LSkqJmVva9yg8Y8SvPlJjC9pOuqCF8EGlPQlNZmScgVJrC9MPsx8Tdp
XESq+Kr6kP1+91kX4h8yjX921XKXpwt5Q4jVCmpKGYBlSJbWi1tyrMyXEMPYpCVl7DtJeBxJsnnN
sK2qdxp3lzYqWXvsjcyHb7w1W5aS5oHbObzEvOOHKsu/Z25okZi7qNb/XVUvMoLhSTFTDHn8XIi/
Eo3vn3qwLoyvzsByR5poT7gO3fptqKZ9qzkIi5ykHSHvtRZYM0B05/N3hNbwAfftZnJN3MC6ZZEQ
T3RW0f8lv4zAAbn0AsKwSCjR6Yu5xFE21U6pgXhDHgbXZecjWHy1y2RNhAc2kKIjX8KytQs3AVZw
a+JzQcFVHvoa+pZCKEPQhUs3hsGxnpvpzY8jcRP14OJnpP6wYK/T8uJaejeVY3/30+I9kuJN5iau
KuwINXJFUfIqAYNQU3RLFgGDW6FSd1P3sc1p0PkNhdkh6z5cdHuNlrm1t4qs+LHVpG+ziwKBA6Ek
kFhUt7Axm1dpUHDa2L6vRkQX0fCbEcK15Vdm6GfQboSWh/VacdbJ62B4Lei+wD2OIX/WlVSPWauL
zVBY8CYqc94QH1kSJjSJvXYnedAkMVEGoaPo1eg8I9ut9lVkVbvCLuVO1QHUnsbRB2opwZ6s6GA/
oUDYBb5W6AYd+r1mEh8Ix8q2sVLLaj8kaA0LmkDosN8Ctxl2bcR2f+yqDCLMSBZ6I9VG0wJ+CWuv
WXlekixdqWwro9bfTYmN5Cau6iXZ+6+raBPYiYMfCljLbqkIvtie0W/iro2Zi6Mf9qHY6cI+fhUO
WQYPFe4AIGAWmuuaHdqXWVPMMpyqW2ttsftWdIwjTSQcZ9ueSA/bzf7H0nltR6psWfSLGANvXpXe
G6XsC0OmhIeAwH99zzi3n/r2KZUqIYNgx95rzWUtGRhEaNbLyHyTbg4ZivfExvTUjZv4tuoe11xm
9BrcCG1axErtJnPSCyMxeHuM6CQgRiYHmbHQmkNbwBVYZE0IuD4M4tzZJppvb6ccT3Nr+nI/ZrgZ
hnA2151vKtqy1u4nO8sf8JIaVPgNCidvaIxXC0oVgeMY7ZjVebRbRfaScnk69qM4HJ/07o24YpP3
qbRrlW7dWRm+ya0Q9qKctilzT56XejolYUcbMIBSTpta/KDEmMmxYlqKY6CcfUwP2jZow/9Eb2Cs
ZPrRDYg3UuZM9S50sz2yQ4T/hOe5IFebexO/pdp8xkbFEvmc/HHjEL9KobkQ0wmh/5NqFRYerWTG
9NGzW45LDdNP05GkjVIkBtymmQs+MP+fZ6GnHVdtdR1bPPfE3MPRKZxXg5Ttka54W7zZCbGWB3IL
05ADnU2mILHF6QA+jWjm4kdOz7P9M3DtLilvBDcs4DqsdHyaA4ZJjexU/pnU3RbEOtR8BD4jkUYd
9NKW+EHuUud+B/GtNgj7OXFcx23Oe58YblJ9tfrXTRDJ/PcfnPmt4fbU3F5zTtESvXGXc/2VpjWh
TPugfrfqmMbSj7ruaUb+Re+f2zUZkOT+S0mv+etl8az6w3ZyZbKtfh8X1pjGZmztJ3URZZKfazrf
vhmsmygDKeGsuYn8WgQQ6gqZrLrt1ZDBDh/0jrB15Dmvhf7HTQuEABJ/R3X3VGGYrOSRvwmgbpEM
7ppr9Ikb5ILVWtAh86N6cLUTF1FoqA/7aGl06pK45Xw3DQefuurVokiSHT/nWhfuCveSPwyUNhEX
AeT3CTkGl41lNKLRqhN4ND2rb5rlxa1zwIFpBs3ZbjPWNEGMd9acErawMpVWIc6+OWMs+bGCQp//
o5NBpKYhtmgWLCEWBCg9vhsI+wu+Njn+m2IMDWjf1a/g1ibZd0oJ0uXUylQ1NGzYU8jFSpEjXrSZ
z9jx6PBz7lZ9GMo2Y/6YCRLVfdJZAB4ZLygpbMIiyWjWCTAlaNAc0CvpwZavWH1lbNAb9Q0WWMZc
xKwBe8QMB5W/kEY8ciH89xlsN+eemFqDM3MjAsw1/BKSof53R914eldfsz3BGfZAKuh/3OcynlAG
OpQj59Bne9bmkZUJPRHHUcIjzhLhc3OVbFaq+bz83+I1vZ+QzYs/4ttkhbGE1N3lu1H/KBfL6uIn
ebZYGpnh8jVgJXVHUCoAQfhbuDj67nU2kUGsqTIREiIy6161sTjytP3/r8PK8NSYAV3kG+aLvVr3
PCpG85eG2c0ChyurS5sV9FOo5egtTelK7StdZ+/V7WhAsTqCd0y9EX5/UruST/FDMCL/JR2zF+jU
m97meDd988mjnlYPf002/tbt3xgAcjy7O6G1+d+qU7dWPR9cNJdfmp/8kB76K3XhkWEgOMQ2RIQg
WalGX6/U+p/1Q6Z5iom8tkvzN2q2U9nUN41e6NZmX5x6AlU1LVxORogWm8Mh6XnddzfPuGWc9o+J
5q6UwSbXqp3aOXSB80klKCLYMRgIQg1p9mo+pH5QT9svTsprTLEr/nDlJQH6jRmCbHfME7zRdX3t
8phnmSlrVzFDL4+i7d7CiMqaDS1oNTJ+kJL4BDimkdzUQvv0kvY2ieA18OShCduV3QYvs10fylA7
a0TnpvPwN7IG5rLAu1YFd1+ywHWr3Tbc7rnrlpK8E6TK9Ktkf5btSFxz99Uh7mHcTy5vI77C0nx3
NCayffWKvedHBgERrVa7VMvcmAcanhMBOdmWAMVVIznrc8WG02JBK46Ra157S5w1jBBEmZ0sDmuD
mK+NHVyz2lzJ3obkrV9GKW4h59Mn8h8PRHauUCjjBWOY/N8KIBnAtoa9un8mAcMVMUF1071UNsNK
MAIbKByearxiigmrZZK47lPUzwWjfqZ4pNwwAge1oZFEV5N7R6/iy0+sSxR734kvPzGvrQT7B365
UxShP7ZBqzzJAr8fPbp7bMd0ZMXeYvJm5Cl6mOJo5jmRIHKt4/jg6WTuMIeWjWaab2oAWuxId0PC
6sZJ440eWwrlglROeg+vjUhvYrEYlTgy37r0qb+XjbMi95hJGs4oq5KHrq5ogwTMmfn2iyFYY5XE
/AxiV/gbq8DeCjgrI2GARvZrIK1d4TP+aYOI7GXYMaH5CAOEVHXGYQSVFi+P+Coyi4mjaB5hAwTS
ziGOem5eEe7qcCOn50Bq/1LMSksittmva9W0jEmGpoZM0vEgxmYzpeiVS9v/CnNSW4eh+NHwDakf
m0jaoAZbJVpNk7lYS85/LeiRaDDPkHW2rY/gb8r1W0qtQWtBWzaTdgRST9yT9VZCMKk1+5FKdNMD
AzXGkDo+N7RJO6NH6eNM7x7hyv9dudsvU6FfEWpvWvV81tExIm0UC26/VP98aAAmB39V5+mLlyAJ
neTDiFNIv6yOxGXYm6aXEHFwV2u/hFmRv4C2tbPerT5cV53cgT3D8EZMqd642IRwfdS84ADySoiO
llM8Jl97C4tiFfvqYwT7CdsW0KJ444T1ZpQUBCGPm7qgzNQudpueDS/aIHw7e0w5nQDGp1de57Ta
YpQ6Wb53np1x50B49Dv/yPnpKvxKAWk+ZaztdXi+HomgMUdvETkrnXHOHIttJ8pt7lpfdq69oDL4
rXVnyWBOnWX3TOm2btadbPd1hncXYREoXaZt0Dac3l2PebIWY15gR+sWpgW6u5p3wmv+KHdXgmKx
aRGnSsDZQgVKsNbDljrNL09qMrP47wuPBzAPSb2tGISDB3O+h6Dcmz3pSILWs9MmH4OJ3BhmIR1H
falRZ+c+7/Be4o+mjf/tamwXKAiNFL5fgH0RSrOt90zOBnPj6PoZVAzNulA/jIXLBAnCd9yLgxlw
nPRUshnyQPXZferCcNAWXelzDiGCDajhEdwnfZIeYZRxqVAMPOlyXtr2dHMC1GRRPSAM8VK4CrV4
FBqdt8ImG5mwR5qGk9ZdSzveiiY4m5lgc6F1VqNrh3TSY2fEUBAH9BqdMbjQwtqONCYDckII8RHv
lQtAFBfeJrNb5AoQUWOauX0RrTzNulYa4h1WjpMgvpNyQ+8UfN94dqb0Q5T5IzFoV8rs4uQVIRBW
Tvqqb/3nO28WnV5t82RmCs996og4mtAbixz97CkvWzT+9eeYMg+ZHXSETvCBLYwuJGayvrhH3a0J
DDpSMMnTCah/Ye98W+5ynJNlXy8acZcpVE3+eat7LzRzmUux8/0HKcA4uZ4ku2c1XacGEyiaO1ev
zyJO0cSKjVolje4w5kgPIOQmKgkZfKovI4QuVuvyqJaLRjRNy+OjgWn1cQKllfs2F3wTFvZ4N17p
Pj4yrzsSqo2tj0QBHre+ZfYwBIiS/2SqXfJqeJYTIV/uixeKtbqNFeEW3cypwW7xQmdYOh2HcM1o
leM9r+acSTtBROjNe1e/pLyphRHtbfdUVN1ZEOxQ0xKyWnolivMTMBDIG9IQ+Ih62ryhzlt1lQ7F
AGyOgeI9jPNl6dL96dsT3fCjJ4ZDKM64Rw8hw0+rGY4q7Y16dkIcQ9vc5zzlaHKlx8zX2hMP3NkH
rZl7yUobQR6wWSUzzC6SoZ50kyEWL4soaM8+W5yo4WlE6K4FnSvkC01+L2IfYEzxKUrEvYqqGc7P
CoKZsMeasjoaRrFnGP5h9vPVn4d7hI5mFIrWY3wXFEnh5OyZah14ry2ytEMv08HLCEjIydDLnVQ2
9qTnJyJ2j5E0z7GJb5YRSiI0XlK8hdQAgxAwm8Q0UT+n7fgOlvOtb/V3mkCoGNCGaK9TRDL6hLYG
4pzDhqqB8xrQVVlBe+3b4hyqx4EZ0KrKs1s53p2MUaCsnyxBClLqwH3wn4gZoYuNyaWIV3jZUYz8
SzvOtFim5s6/TSNWmlot577wX2RP4wmjZYzqFQUs7aAAi1XNfDUl68wJw1WEvNWeqgQ5PDQNZIvq
xjfUJzSoIf6Y9FpYbVmYMnH/amOA1FYM7NU+B325cknK7gcwMpr+TILuRgoVjj1TeeMpDYd9E9uv
FXzRqbehA9890wQ5V627/G7BAQwgpph06gtYuKQvPqDtXhOcZYGpraugXKP8oBNOUmniQcBQpxLc
8nw9Id4JOJ7PvWXSdUs4Rn+x6nZl28RP6rGJQRyM6XTOBIwsXpph+TqabzDIOHbs5pYcsWnekCb1
6FptrY/oBwuD9EQUhVy3qjQ06q6Ot2dDEMD431jW+0KA9BSO1kYyxLXZBYqAQV1x4p26bJtvn/QN
SHGAtPDV8xHj+VsUOGZ4jEpKg9wMtupKdCd8GqbXKHM2NbIfZIHUKfD/3GprWrRaQmvLe+Q/ch9Z
6XdnnPdpX6DzNvY9IGpq8uGkxFjqPg/UMkabrXqWXYCg6InpNSFTBZocPEyJt865fCxu9Dr5jZVJ
k5J5RY2wAgfpSHXKeiy5ZlYv6OTdfze3jzcC1EmFxN7huIFJUV9G83dRB59gJnxUYQzicahW9iPx
jHVaVO8CJUCH1Mdkt0MfQmwZyRoCfuuMXNb/mrKaOjGW6MbaN1a05D1MT3qv3scm+RlmbCzVZpOz
52bKmjtR1JvQZHzaq0aFB8vVM4pMCMcosww2y3iMbhbKDkqI4YXJoXL4PqlvxyIp1RxOUWo/uUDF
KzRaSe1f3RAjB6nZuTuqaDsCDTJMscj8ET8XTP1xvUBF0VGQ57P+45XuGtuCD9SJ8V+pucRUDMr8
mKtojHLDyYbUW4uptBZSyRIg9GIyZKA1u4017RUa+K8cy7/ULhPyP1y5AX6+muacR4tmexrw6AaQ
7fzdAD4rt/J/XQva0s8L2N3D1bLdf+TpcaTUfTQU9UorQa9yTkv8/ptv6R7FkIL6gsNtZONsG3M6
ZIYh6UJZ1Q5Z4Qk/8srH6gdnRUMOB5QpNhFgDaOkqYiTI4h+oxLJRMJdAuuwy7Xi23ZhVfhOuPUk
U2/O69MGpBCC9fASEG60NIPqu57xqNuEVUC90Gknt/c8GC4hpPhVrUZOtXMnaXzr5cMhS0kZd7Qk
JDIcFVEeccCR3hZX85sTpccMfxAoQhqVziQ2dN8/YP+9Dnpjs23pNS+T6Tfrh5s2eMh95IN0dhA5
oKgZfHlb3I7LSuovdYiIsenzw6BlhF8kJ9fWH2o7ZbLwUXbRyqjtNVpLbkZ/sLLoDVPXXpAU7EXF
qR0AwrRMmo2E/Oiq+bAa+cGkfpOk2VYanbvIGS0KtyWoggKZWiM8KE6axzHIbihpq/Im6nBh1ibE
SibgleQQ1bfWGUcklKHZgFwUHOaEzR8/FvJliH7hVmT1jk43Mw2DuiJZu0ZGmLm/7f3obJbuR69c
PhVS2KcaLvRSd4weSwZskdwkEECp9AJr1fsZDDsOmGbY+Ui5mhnOgwNgNSrPLtaLPuzhefmDu2g4
GcU1cKqO78N2ICJST2qF+ZEkOpJyN2BcLt3nGcp1ZrRsGwZJ84HTHevYh6kTAEm0FvnkPUzc1cbg
/5UEuLZBRzaj8yO6eadN5tlBhZQa0btj5vcsD0owJNZPHkPOafT6ZIXxyuFMZw/+Epj7a1xLSpSx
tKGz5b+wDOTRyOZvP+SYnTUBWsC0JlfXKw/UwAszKF4dXyNoFdJdnhH7iHSYQzaNr0T/03VckehD
uIjon04O0hB09QKsxF0wv5IJzHQwAYHLEiR15o2k14/ZscZtXJJRlwzOt6WP6ziir0mfvF/WAgB9
TWHMXEAujSbznwZp330EI8t59JjrRQfWKAg288Y0B8hyIg56W7OL0Bs/ljpQoF60P4lZ+5uYA+7s
0YZvmcR5cL9omdejtgYNswrGuj/MrrZULQTm/YtBMV/M1jkHpdwPxXzqmunZZmd3gvriC3QPPQck
JIqLuEGDG0C0GPTqeYh89VqUDiaujAh1J/nsgu4T/uzWBmii8XKFFQSfts/OnW0eHNhcdBjJz0vk
p5NhcezIfyAEqiMy1Zftr9kSwsYRK+ddHxjepg3SbYTBM0kKwE3gotvI8peWAY5ghqfkay8tHgWU
EHG1aZWYfCT24UmWDfAEXx5LqucOM3JQuWedvioq230WJoeU/a7yiTwNwuEtJGE179pD0xR/lYMJ
N6XNTolsXIaK4SXVtEjFS9HwVA243QUztamqtiGd5hV5jyl5miMQFh6uKZmIdUqaa5k7mMUxB7vx
VybyW8KXSsObI5iBA8kZWuZa+vhme6B8Ix5SXrCUXESeu3YE9YcYtrmJjwMziGNlMtKz4l+NAjbN
s5M54tbnMKrnvN+QE+0ZZZIrLDpKVVsCLjYkeQpua6E5GZ/dMb+FmBXtTCJ7MOE42zNadAIV1d3t
y/y3taN/seW+JpRMVAw1bymtYNcXWuxxgmEoV7YXo28f2JOBynUY4qaHmeWXpHJPkYtTksK3Lh1i
nOyHYqCOqfeqrsChlW2AEbNqnOkQ9xQGFi0XLXJ7Q2LHwYX8xUF/iceAei88JE7zpUqYyM33Anhm
gXrAKlx0cNlWFZf80zidN3g7VkUXrmJhLtThWD0XoeruoAuMK3dL3MfKBqhsJN1ixBzI58kP5Jkd
+tg/2Yisle4X854G2rzvC0AkyC/kSIixTnZqxgTKb2NjkZnsoROPuVvCjWUjiDvOS5wZZhwNuKXu
WmzCdmdeLON3VSJbmo1t2uVVN6FEz5EuYHqCfqw+hzkAgGsdtHpkaApyAwOGb6rGl+nZ0l6riLg9
/IPbAqSVclT4ZXGqoScdhsq963VecjiugVeOF6oXfxjoHaFiN63flNoCi9EDONSRutGJqlU4WGvo
7gsT9LRT2NuSdo7JIXbO6uE34BQ+QMuaBt4vfp1su5jiX7QrvfmNuxr6V8dcOdiGSbAz7GENnCL3
kc8NFkZjl+OGkDrnT3tRG2I/+SDJ2zdV4VK8w+ZSVVUMPy+7GUP04YbW2uK/l/AvrbBdzBzQBp0z
K2MSV4M3VaYROxm+D3UejHJ/Zaf9rjT1VTnUH4GJ0YyTShtMl6qD7cFvb5ySsh2N9NyjzrEWRiB+
7QSqnTpHNT51mepDJBSrOS4Dlnv0O/rJrQ0+VY1pUp7VGAzou4OjeMNoxE9wJZytRk6oTGLvHv6Z
qEHXW9VHsuz/+DOiAkwWW18LoMkWEBSdnSN3ITaF4Fh4gEFOUXuZbbISlbMs+IfUb2ST2U/s6D0t
gVRn0mdwainYdXpRnKUesK76CyKcYpFI1CWKnBGaIcPssfRwe9ivAUlnT5piqPozsNCK8s7XcP4K
4rWQ6wnLXpezsW01eZyiYZlFmOQ5nXFWSbbzKJgaK6OxH+/GNjnR53zgIYJ3KP87lasjGybw88Rx
KRK8y0XK356ts6P3R2JFlrAgzrT7P90UXwBnxcZ4m+FeeB6oVSNbq3VdjHeTpd1UPvobfSenkf6O
czOy8NpBGaGvpRti6cbGJjXH7Ake0llin/D6/uz0oBFiVLAxfaIBZbdaUczkn3RAl0AsKIx1NnKK
k464KQMMQREwB2COUFDAdOW3k1pH4TuvzphsMJrtctO70RelKE7ce9pmJ9B7L8CBVk5dvLaACYtY
7iQAMbWP9GG+hYP3W1TypmflM88SL/WQGLBBW6d6/QPf69s1eS64LPguC160S/5sgdhiVSIwB3CL
0PHfkFgrKZ19itaBc6/XYqJpuSACVSTFRUd+D6HQex4JmvstAqHIpiGNN1ztKj0C3XXn/JdT2t1n
nyerYWWlunXBOkozjgdQdWRmU2xadobI1Y5VbF/oq1AJyK1dDB9t238MSXfkpfquOjQad1DacpVT
3NpusLe84YD+4C/OWfmGlh1KByYISNr1LFOXoM9s0czY5rn2zsefWnjOv2QU6Byb4ic2mYE7MYnn
4dwBJrXNZMV8GHdcfQt9jQM9GNE6SX67jg5aoLNFEfiCxolsAXbFiool55uc2Xz1nMxIKHyEsa5k
ydIBmvXtURdhLsb/SaB9Zy8bo/qHRY1nEvhuL5OjbxVH5Ekp5SAjOE47nMvCEeyHJ/+lNuWMrfSV
IOewMUVdv+wcl+YTiNryLdIF3lxGH7SNe74lT5Jh4/nBopTKVNO7qIeoKWKvXxuceH1edE6abMIi
2DVclcGu4JbNwTMA/dg+YOYQQBarZ5BQE0urOeVJ+hO7GPO93vzFRLKJ2BrNjv7jEH2jG9gOmXWi
KF/wFTBkIUqCrVurxbuUHWJHbBxU3vnY0+AO167drmnI79RtC1AZP5WhsdYN+19fBhQEjk30Et5I
u78yXLuoNpd67WUcPkt23kSGqzBHHeAymEpw9Oh8enUf9AEzXeuQc2MjZBWuYqzk66Ce7kFcHXLh
YOqmVxq1GycLrobykPoJ9FirO8aWBDQ8uZSN5WnQO3h62ia2elQ19qIwqnCJEJXDZzovRMk0aegJ
Z4DyC6Ax1J03zW6+VJc+SzzOusbCLMaTH+c5b5H0p6kTLHkQiNgoq7D5doviQTy89zS3oOfNYTUZ
/ntGQ9AKkbx56HQZMcDX4rP3Wr9o6/RHvWW1zvlg3S+RWTzNJb5InlM1PrB6e9N1HoKUHtBQiwwu
qPWFpV4w43zQe+09JRrMi7Mj9SNQT3C/RuzSfIYaONSAuwg43KgcjlIgoqR61Gnb5RxrRiPc2yOK
AF6vhjoH0F3Ha+PhH4Dv9g1Bm+4yTUvZmltvcmkR9MDqWnPAcE7BnZQOIGxGBbWfrayu/vMQyPCW
vOPqWamPZ4cTcikNbRdg6EVdlbtuSn61Ct0Wr0lZZ1+9RTfMGLkrZqO/a9I9R/58yBtB7w8Zaeaf
a55+uhAMfC3T3ggsEKrD4dDdyAkweJKD8aFz4k9pBCHkOZDxxsi3vI0xohWcF8t4BKcrYoBiEji1
SXbuuvJxYxlpTWDQuJbp8Ixp7EM1Ey1hauod0Nr6Xtf0a1R666qpKTPQ7UjVrRuy5ZAHm8Aa7gbe
+rSdvvw2/Qmq/kvN2yBq3Nxp2Pte/wxWbZfi5a6CfIPzawTwIbZor5U0HRBGgNHCX1UzVLSY12nQ
Haw0O8ghX+P0SWAe4rv1d43evCEe2xJwh1HTJPnHarRbWbbXtHHuavMJeK3wRBx6K1jlrQ+pXCfm
KOecmNnjHyfSh1eYUOMYJLJjqmfSZXPxIv1iDwLbfwlaIzfdZKnN075uv2YLsN54HwjF5eZSX7vm
y+CzO6VfaQTYIR6YR2p1gOkSuQY7oOGqWmMAV6xDQ4VUPImb4akokyFGbmGNaBbxxuADO9SaeVN3
wGzb3SDHZ7UKaiW+E1hbKPedlyy4e160S9lO0upP9u6DhMsVaDiG4EG4mikX3DDdyaa42kH+Vuul
t2z94D7N/b5txWUiAZIj1UA3dTqNSbMbe9PgFBIsrZDalRyk6YkM6HMjq3fD+PHlfIqH/GOmp1GC
lcqYiJs+yHPjXczYINxoX1acjELvA1cxKOmSEsy1bNQfBqmsHWxMNYGmVgmxC7v5uMVAwmy4PAH/
f+mzfjt16PYYB4T1dBuEfwxFf0MlMBNcIOdh1/WBswQv9tR0lE9egdbIqM7plJ3iCAhs823ysqib
exi5yOl6/VQRsRH6ySqvjYPbhc9T42xGN+TAJFd96GwGfbhykthxMzGJdFfLHN/qJtv0ol5GZr4V
mO8dZ/jwnXmFK/Vq6uOfNek3GxO1mKlfbCv6IwquRA5BEqMdnMeBaVsTkrMZLKPUO/BpBkKzUTtM
LHakEX5C7xzRjGztTY/9J2InDMrxSzfqEj179VEzVmz14U3q2r9sZHPr8/jYIt8RmBeeJvpZyOnP
pcluQ1fsRU+LY9rKiwMWAWMInDiQFb5l7HVuWikQjPXJOffqUzhX6yb371NsPRDbIaOYfqcqv0UR
hMSw3jVpQFVn/8NjD2fB5uhkl8aKWEfKW8c6BW21R1d6i5zpJbXwnlEvBh1UK0u8TjZsOQ77aJFs
mY7ECyTxSgmuGrRHRDfR/OVLsBDkZJq2L83+6BQB3QAZ3acuU1kdsrjIzDX3eUdOgkSh1lBYOlXz
kGipi5DUcc/7L/rjVIeED6IC6ezs1U81CGXztPS0uFhU/njwJnLg5gL9rvoF7KyHyi0UaaA+0tKd
+Fv1VkwIg30H4dw+0Ydt3SQkN+ThKtU6qJ/IBuR48cMWUkyLPA4MZ23CZcS2PGC1H5Nl1VjKox68
OOb4lUXdY566s9ckr10nr4XlX4FFB0/Cno7l0JxH5eaI4Y7H+WaIaxiJ9IvLDFrjEH/itTXpr4Ts
Lsmbn4x30fr/hOiWsVTt4wxXtRnZdEX5VpdVhvx+JG1AtCUjvZQ3TJ76n+U4reMchSwQa1kkBzuf
6ULiZxPzJQ2J7lKR7773acORsmyxplrbVDOIcVPXVFRCuSWmYzMysl3oxXxmcRE3gngLcdDIcks5
LpWqYeza6AujrTaWB0Ob90ZOB0Hr5LqPUmuVT0FFOG234fCx9kZnxeIZnirdOsrBjI7sbu+eUWJt
HzmracMlAmqsRc0B8/PSqPV9g7Ys1dSBPMwoR4robMw8UerGYYlfqKcLt4ACir1K3zoWMX5Ofvlg
o67u5XPjBg+/lFdL2vso8V44i0VXu0hnwIRi7YTus4GjEJf6oe+in6lpf+bBcRFa+M+lgcXOtL7t
kdwKV/tlNnpIAcxye5LTHIeHYnDAkwJhUVtqi8LhXIfQYhMDb7hDKhtG8/qjnee9NWXdcm4lYWe+
PEOGWZu6sQPfIDZz6W4NXkzdjGq8B56UA9wRbPOddfTRzcxVkqzrZnrLx/RlsDMyN6d5b4faIgQd
/ijo+i3mlm4/wE8DFrO9iSwZMPgAdgRV+HekQuZdR12FCDC25s+p9P6lOSTl2NZ/G5AXjvAugWZf
Wna2IIO6GKYfKLvvVYEmRSA4A0WAFaEnt5dZGNqW8FXO8hSYyT7NLaI2B3EtakKUa619TZNu36BN
Ug9q5ziHJHP+WgGDPnJiUJZph5nA2csJoT+Gd9zBEMgLFpndq1M7cVxBQsGlRFdRp8SMNpwpv9G2
LrKesnEOkxtsTIkwpdG7hVFZ2xKIjzGw6wAw2KbtTLmNNXuB523f0X4qo/zVK8kztA3GQ4jOWrc9
tr2nsru6h0ir19yqoPVOz6nV39IgP0JwaVFZZgEmPEPfTcCese7iptbQ+uX5e+65607KR5giYHG7
56idiq0SfIxmfpQsy6fOdf8N0fwTtsW18o2tY7SPgY3ADeFcSn2FcfTV74aDG2gPWXjkow1H6TiE
zVhffpqhlcB03AAQiLyNdFtiFNwXHZenIo8dCYsmo4jJTIsCPhKvo+69aoYHLLn4jeJy2+PjtPtx
xeaykDw6E4RHOsHu38iyqdt4b2RkEQJ9WRain9DYulAYbRjkyLqcRVUn6JHQPBUxo10TlBKqmEgp
0EvOJQPb9Rjrf50bLUvNIQnahOdRaaBXEg1qQi2+ra5zoLIaV+a7cE5ye2EPhk0lYT9Kj+NGIIhu
w85X2IkBVdd6Kd1glWV0XrDIoAEyofGUt6SyGQCxQ8XkxrkTqPvYkNdJ9+1FYFobfIW7aVLm3FDn
IAkshwzQYxl7b8weyFdJcRxZ7Wvduts6ojEbxhVqVP8qm8FEV+qsJ9nADh4EIwr3uZ8CeuqyBxDZ
QeQuj/hH55VFK6bpRuQ4xno0dLST49vU54/ZDIKnHjW4NIkfUYvBqLWdZqY3isZ/bZDvR5F+egYA
Zj3AymZc8iI59iWdMX+6yJDJ1VzfCs1b+c1wHE3nA7zzrhH1zXI5vXQOYIPsawi1jq6/9YyagcXg
9t9m5f5FfnBGXErmfJYefCNfWrilN/SWbyIozx2Bo7xCymujZPS5SdMGTwXPCQyHPDklIyZRqifq
8mntDWiYhYzQK4seHJnvr2OswzQUfgo8Eb5l3eXQe0vo4msWx72px42XoXkgpi7KjE+oGgfgvhIk
arnzguKW+cObge7P7dOdlSGHw5gFoGbaG0G9Fk4NWb2O74kYuawExZzJoEaYlPFiP5j4j5SSo2of
WoY4duKM0rtMMdOAM7Yn5RkkwjEO8ptTVPu0y3dJUu7V9ahbX6HnQdb5i0vsbGTRc9i0L0Sy03Aj
F5FPhxpuGw/+L9oaAzlAdcIf8OdRaiVaeSEA+Fv9Aro2e0MU+7GTv3gAiTOg2QVUi2raystbFpib
qSgvSq7KiP0FHeyjJtOCoTBZs1x23dYc6wnNYzZfCB+iS6nuv0kzR0JOmPSW282/o+5nLTzya0am
Zp2bB9CGeBWN09ZGilln+bEnYgLoxDVLiz3Gs0NiuI+ZY5JZuDs/EFcnz96jkdabYfnGEiUBKIOx
syHeNkoytddmhmO04HkGwjncENixLbDCoP8dacIlHo4CmHwlPbRCfs7wgWiufvM8rDpsz+TgUvaM
2SZO56NwrIP637w2/01uR+yqWGW5XGAO+0WxdgkQhfZBc85S6y/KCXGxdC95qctebtjW7tDrpmUb
GW8C4uCH4QuH0DenX0ZZ/z4HiXJ0XMg2wQ3rhZIEakSNQNv8UNsXyBYyvt5skKeBcgpbvP2bE+Oj
mh9JIrZeRgQznltLKzajoFoOm00W8wEm/ZT1nJclLC09O5gJhG6zP9llcTWtHOt8teEXr4N2xhIe
b/y+vmq6sdUVbA1/47L1cLIC7geCOqJOT7JDXzKGdyLznaLmj8AH6BCQXmv3At6BlIIRiwHaVLoV
07clKeLZjb7M8v84O7PduJVsTb9Koa6LaEZwPujTF8o5U1IOmnVDWLLNeZ759P2FXI3eljds1EEV
rK3MVJKMccVa/0CeDF8WAyhActSE+wLi8btZsukGVHAybVxIRiow1+txcDdZGL7OmrYVpBX9ONi7
SXozxsUhgIZJzWitrhoDWxeWteoaQO5uvouD6dYdnZt4GN9adA3Qho1X6gsyJzmVYqDakb5Lhr9R
RSiJZpgM5/JMVVYRQ6ne6hm8oPxh7Jhrfl6DZgCadNXjHnMFFf3Kqr312EXnqXEPKftBZHZK2Zdk
mtt9TwareclFd9I6uWvJpEKFRipOAohEo4OiR+q+iySHoznttbRi6IVIvpl2fEmG2Vurzsugo3T4
oPVJwpYfyjuDxEIWol1djXtEUKLNYOffyhhRFcRhO5Ge22nWt/YYv41MMxLHC+b/ek7MdRd10Y1m
NxYGZeUXQlhMyVoEDWqH4pMsEBCMX8cAKR4nbndgR3Y65GV2myK+TKA46MFsCYt/GTsWQlRsBYDy
Ll5kfZkDzvvCEV+Let4GYPSosZAcnEszgwOLCFdOYcGFAYi4BFITgBSHHEWxlhzAVQ5ITw+8rUxR
ROgCbR9QZgdQP1wXRnHPCVBs0iLGf1k9v/qeEl76gqLhiUQg1wiaey90rkcK4lg5e/VqqFDdaUo8
zev51oaMjOn5N9S8/I0WUhMiRxyvTdRUF2mGu4zUi/d0NNBxruubOsKLL7EW7UwaN0Fohbwe8LU6
cnzgPn2FfQRaZL4GWXhW1eLMg99FLA/qF9UOyJOANMtsavZFjt1YSuzEhlqHawB2aFUl5KGjuqee
rfdxjbdhgAh/nRHOVG2Mf/Yk33wHvwcUgbq7zjdxZC9szvYEiM1TlFRK/j2mRlmD/l66uhwxI2Jr
BVbXlNkZXG+6Ep7xDJWXg6QzGy+NpZMzkTpSdPpUnxqyWBvXSAb44LG3wtKJ7cyPRxQxqugOt5L6
kM85u5jleWszQHvMaTug6H2AGxknlU2vQ2fsdD04cNwfrvNZ84FPFeR+LOifxUDWGV2VeNsPuXEI
kRAkOCrk2g9NylY58RkZ6cQ0L9ngZBmmtkN130qnXfgC7elEBK9Fq8lVXZB58ark1oWMcLGzkER2
btkJTH5gVoM1npxR6zb6UCMXL5x0zWkO0YgpAHgxIMg4U1vC1mlqcEnXrZWd9IhB0LjAH9x4yYDA
4pui57EOJJOOgA7oLzA5nCoQC8jd5MaubH+RK1NpUn/GMgrQZZ7npNtGWCMt09BD1l2HauCFBpVV
0gXnJs/xSRSCQ0A8xBc7DR20B8dij2xbhCpBNmxns4XQKnzzrm6pWidZVF1w2jNQWgEloc8wZluf
gr4xD/2pTXJ3QVqhXEw6Ig9sOxS7pSzX8dj6J8fo6nUspuyuFb13sbTsO9Iv33xJM2S5R/sGTYkb
NUCDAG2idVfIDD5ii3iEjHyqgxhYoYoLhaDNBkoJfdtvZRaZB1l2wXb2EvvQ9DK+HjLdg+Vkx4ug
y8Uyw1Ry3Y5DdB25kAqLKQ8fW+i82zp3oAvYHUjrEr6ZORHkjn3cvZPzna5j05I7QliiSGNAVk6Y
VIfMMV4hm4CGrRsNWwd041U6TfVN1vTPlk/eAwxgvqMsxTm9zGEa5viI6OwtS0OvAAhDkt1hlhNv
qiFoEftt4N+W+JO0RqWj1RGkMOYa/WB1vrzzrDl55NQGdYMqHwIVek9FJAfWLxroK0UBiNqDQowu
ZI2scBdaAOtnZAZaKs2jpmmHImiIA/MxPrZwTK+CAs9xHbHqx9ivjIe00KsYlKQXo9DHcsq6ke9R
x+JI0kGOPVcDbjwLA4Djc6OHzYJT0FVjzWDuAVNzrqgwOxvzptn247SHSXgMiwKMP45PiYkgY1ut
TQCRaRaDV5DspImJUjL5mCcpxlOaVXCzY1LHYt5MmMJqJaWZXrduA9TLUMd03u3M2WgBYC+cWRMC
nt6sMUfMCaSxQTaxJx6ieMs2cW4r73lu05eqR9VhLsgjtA7oG5AWiAbW+bvXlt8jewbqiAFy4o5Q
IMBvkb6ixsG2q7k4UlX6i5H6PIqFue9MAqAp+xssjTYmOWNOa5e4m14cSKg2q6kX1BdXFCtppfu+
gvZv0ZCd469bMFBuCBkUq0m37L63UXiO6+RaH5IHBLqeW995RuAP5orjb5DrhbZknkWDJfFgZjgk
Tiskuq5lOZ3RjnowLbJZabKuvWo/6vb9NLZbOwueQhD/jqyWhegeqxHZ74FMoJPrl5BiF80caqtC
qKIPspy9Jc9543ByH9kSczKJV5BP8cmr4OBFcfUSTcQ6OshGr9NWmVUBsEDh5BvaeoD5U5i9whWY
KiUwx4IuBKiBjrNsQB1ZFC78Sru0lX3nlcWjm3qHKocvqev961TBpRmC115QmjSpt4+wujHrxEo0
tw5z4FNWTIEY1ugGXY2DRQzeVgtZ1IhyK7y99xRV/cUNtIcmFg9T0eOIGN8YbX2yWwTVupJUJ/pY
kA/xGJ0ENAnoofhLeBRywIPUA2p/WMBg06mv3PmLkcw7u57Z2eRdGso1Qibgd9huspAsV5Ld4K6F
5ScwQ8szHnjQdwK2h1kV40INbpxbnmxajDqSuM8pHK1QZUrR1vX3swYNoVYJHHjJuDGl2AVzQxxZ
I7ki2U3C0H5IyfTaDh4ZesNB2Hjj9CO3RSvu/c5qWHfi+zxB4XuEjLw0x3E55Xm8JN+CtEZpHEsq
t1ExkecjuURVDp5uLy85FBiUu/wa+xNUc0eyNBqKR1iNfa+nbO36HK9FJgHPcfG0iPSrpkISWB3B
ZeKSSyC/1RBWVON4rVQUlKLHprPBJGdAVssQFmX4UCSsO8qNkf1qUTnYn8sclkvxEEbFCVnP5Eo6
4sU22YtQtoA5XwfGUqmdlyXlvmRktOVVeWrd7KEPEVZObWg4SYF2pe9Y0CXsL0LPMWCoIAzo0MKU
3IoD3ADI6CoSYJ/JcJDcuB0djcMlJFBf7gbHWzAAn1ViPJzMW2swiYbG8CCBW7QRONx0nHvIXmj6
aEZYbhJLA+QesILlOsZkiOuPLo9imDBjM/llbr508TQc9MFsnhJOlIY1bJTamUq9ElXdDvoIDjWb
L2mQRIsJnt4qZCmMbIjGLYqnkbRhnmqombUyXXLWE6TFInuVjU2HOq7k8JYML7bbwChLwPcNdvs6
NyjJJibM4l5ZgyXkyuqmu6tYyUFccuQz+Tb/4nYBsYJfQ9BjjZIAqICnvwrNM8GQUZiDQXcrw4mi
kmtlqwycyRyPaCiCPQCJjagfEzTYOb0Lr0wNd3PwX8hNENm3J5CH+4zExS5I0D5WLWyKaWFQucj1
+oD20rHKW0yOk3XTTqtRGNdO2r2ARmPxGGC8+LWNDNLXECmXJsIsyhjekrCj2pgd6JqnRguQTycs
ksDNWxfZxCZTdYLuxY+m7xjHheym7pHV8mRN+haz4+9VgsBNCwcXz5mvOfDivNOQaO7GmboVOLGY
40uleU+BFrxNYbkMdXmX1BO+KNqRusWdM7T7WE4d2f9oWJYmAiLkHJdmZiw8UrBFld6b4XAhXwn2
r3j0FVmjSG+nJjhYrv2GrN9SAjYD/lc926l+iNF/cbOJDBJaT7N7h8bATUPNwEm8DSLBl67BEJyc
xFLtDT38NZnWpDWcrN5WLYGiX4uXzoLvTfy+Iy4DnAPbbOUo4FE467dBWWc4I/PpOt6WYdksVR8R
mj+CsL5oxrQUYn7UKPaPHTpko2EdI4WjtkRzHfj5fTBXF88Jn7veuLfG7pA72XVGms2dE5Z2aDWs
Fzlmp9BDt8TGp9ByD7LVFnMyQ3lgO6zgIjGrV37r87Bq8269k5p/LHoAMtgkp/CZks6lDiylXuyd
QSU9mQaeyyR20SjT120PWqrtT5C3vlXdNrG1t4ptJ7ByCqtMjRxNnC9I+/MevksuqsotaCfu8ceP
1kOUqXiEI3kp5ukylVRNZ7/uFrkdAwng8HewQBqo+cY3FBkW1JyWc5DHhvteIZqX6hjXUoCagBjV
TKVOUEpk90YNJrxTL0Zxeei185hirc6T4cA71m+YYDgw2zHjjKzbFnnD5JtyLOESLmqt/EAiQ/1m
DO21GmkjMO0WtBt3DYl0nUCP6uu3IOuWSsbGzIODmXtX2QS6+iK8L5GWrLzpzJPnPjue++XfX047
WGR1OJiQXgS5/PbvxqA6D3aAkDG58B04Emj5I8w8pZ2NQvRazc2wfZKqdpiQIjjXRDd8a0L+nx8j
qodx/pW3TATEmjJepWK44/lmZAagWdTk6viYy7rODxLKDJA1MX45gfHutnyKbjHATjCbYzqM19Q3
5ySasxxxwzdum1iUVC737afeDbdZlNMLqXoUHm9n72QkeBLJbesWoBa3qnFHhMh9/Zrf9Mb75vhA
uEoNYYiTY6L2woPQD5pxZKeivHgepq9VUfy/ccELNiJA3GtuBEu/fg3clgM2khouZLdnLmQTh/37
LvlKOqXxjlicJuLRKbGHdQnRkZj40aHQBjL7K59Wv//oeho+dKaN+sE453IjlCRGTDZVV1N+oT3n
AfnS+F71C9evIRGKx86Kn1W78MGR1digbMGTUvNYWf0DveSQF6SlDB5ObfmKwJSrVhkLaKhsJf10
VH9OBweVGnM/WkrNBXrgxy+MU6285b87uzqoXhcQQmr3rrXkhlc1EvRG98XuegWb3ibt0Zof1GUt
O95zpcE/D0iJ8Em+nkflNtRwU5NQvdY+cG2uRcPyL0/f2U98ZALqQM9roDz51EAuqXPGOz5B9Suh
DlkXZNaTtT2OdzxQGHgbEQ/q0SN06AvU73k1n+2deji+QO3+ETld/ppCsXowNLw26rIsG+oidSM5
6q6TVK779lyi+OphjwAVSM1b1Wy82RvR0sYQlk5l4DuxiWQzHZ9DfwQAlr5XrMqMoKwanuh9rsFY
a4G5m9oNd1N2XxvUQFxkS26M6Fp6SrYSN+IBvx96mh6N+Bos0xYNK4dlXTvJbT5SJ+YG5uKI2PEy
mX1E7q3Nx40E/SmAKlJEr00c7QUraDTcBRXC4YSHUD/992lYG86jgwUdjcsgoHHJbXNtJPXhSOHX
4zxK8pVJowZFNNerXkkdOg8R64zqQZqTp+AvGc88P0nQvdq/wMUxWNQOyp95brI1GBCORbDAsqMu
r9YX/pAH4F9aa2CaGANbfrvOrWSXel/78UbrHvhO1Q18i8h+9E1HSQ0hDlq/fi3sL+3kbXtwus5j
SGlFDRvVnyHn5VhcAsDZEJgw8I5QZOR19Uha3e9UgfTfd6D5CyNPQGPjCYgNlDUtCh+tkfwOdPgY
oJMoHm0QKeobeR+Q09KbooP6uFqRUFMaCZ3Z7hijaNaq0QvuJcnBwl+463Ywdp3OzJ/J9kKe6wbj
6IAHMqoZ+y4Et9a5SYG9IHJ0Yc4lt5yrhrj4WLC7R1IYV2zWnGWR+GAIGuCKbfcez+wrLMYj7hXS
OaB6UBBKXIZCBjOALulSLOsLRk59iCTlf5EtMc9bNvEW7iGqszH58rdWv40LExNosvFMfzpI/ZD5
NvGzjT3WV4wZblXNjS776C2PylAzNh+T/sekUbsOPc/qxqeCacCdzl2rZU8tHBmO6i7hCHM1iSis
Io9Cd6q5jHpTVaImTZ4n7TD3QmMxrFTIPW6S4Vq1JJ2jhr1rHJkhKhDyObjznwxQvsNq9ozcMPUW
pn7QY+rB093EMZybYC6oIcWigTGAmjVME35nV0sJzHocMUsDFJlx5GE9/uX0BndTPbo2U4SubiMT
lUxGtdmcRgXQqm65H14YJuMpRUZS5yyEkvbGVV6LTbKw8i+W9S0pIVwgCMDax2fV/j2C5GB7xuJ0
Odmmemxpnh3noRneahQ6uaBeAdnX37k7BoozwzPM1+xNDaUrXsvpToeDK0tcn1I5ATjK1OsBG6rr
WD/WogilQ1DQTXsbiYvrdO+8h5XzlW8API8ajJnX+jATPKHfDIwkEFuOpNsWQo3BS6beIuF7px6T
+5jJYdHCMGD4q4yNSCveigrwSwJYgsQYhtUg429GsQP1SEa9hm9CEJvVq1QGe0/bZK3Yet39j++I
RIXSun5C9+/aU4qnxFtqjHuMGLVDyPZRTUZRhMlKPaKpYUnW3amvLrv4i1fZ9xWXZEELh1VtUpsb
cnnLWFO3o6EXxHLAw7J7CB+cI45OTcq5HnvRqicfQ2bHQNNwqNrHSJG2Y4QGNYlJhL2jpeK8Ve1G
94wuC0n4zZIFpSITQxf3AQGEZT7gC80SN/jJbYw+4tw3t2XvkA/Gwzesp8NHdzJj8MZk9eEBGGDd
QCgCC4hqyzSs6ELTeGNgEtCA9VobMkXD5qlLUXH1jlN8A25wpcJIq4GhmOXbzmuxGVq7OBKlDU4D
RFpJd0Y3/sD3qDWB7x6p3HUNgRCDj1+5BpNLOA1it9TH6Na0gkDRfOO9iSEC9ZpbM4lyuKlG35be
3tdeGveJyILVxyskrJsHXFA+1uWWBARLnArg1ABO/FfMt67YmnhY5YiSJW9qRRNfuUuvoka2C1Km
KBw54nV7Rk2ZbYLpBtxbjdHWVhs1TKSroHzzLNYG+UWdE5s0pCZ+x4rN29AMIJmAbrTfVB7i382K
V8i2r5W2Lwo/hDjeUS15FkQVskWvc6G2Bf6iTttNShyC3huaNyT6PggnM9TBeM9zSRkNe4f0RYRz
04B+jmOco5ECoMWaMZBCwT2oZ77RB1xBXRqVLe9o2fgPMgsYFj0ThnZS06eeIlh23VltUrkBOh7g
mEXz0P4lGn0MPLWtqSWPplbd2nMDpY467ybQ8HzABgbZK69HI6yOEdEZb9RwmXIoo+BMrgpAa2Mz
n2jdIQMw2W3hqqqwT0eh06RtQz1bRbJeJzaa+WXdvvb6mpucedtzHiCAr6CzgO80UEqn5A1QRS0X
uCzcz2a3K0RxnDtwr+oAMgR77MHUYepHNAdgEruEZhEGaIM5jxYnAi7MExFh0p0GnKqgfRpHgBUg
JGgqg0jCtalbpNFGDWswyNikXKs2qEF3EGTSBsJ1r6aWVAfP0RI6qWY2JojULSEZ5ygGFN+vxAHU
jhhBIKk/FkAkWQVq925X3TCKVfwRnQf2qApxN2IKThgVpZ7RFbgLJCST2zsUbdWSxWii2bgJc8R5
oAfyWibNocWcndGiHloFAIj6orZHAgpULX8zokyhXiaA9cfmijHJZx0tP2BYDWP5wFBjyKsjjgFM
mCFSh3LlQDECwRchtcCerKNFxp/zd3QHI4jZ1VDrdJF4+MissdapnhDyJYjMFZNaJQgUbQYNGUpX
yIkbO1qZUCV0LmpuqJjMOgdoR4ixgXiNq9rHqqyuoJ3rdnzQIYY6nIp4XF5UkzAi9lF3R5j00WcM
VNqZ943gUQmSskziAoBThrMSEDGacVdSkNJLJcjBFpa8NlhVzd2jlC9Gq05kKn5Urc5AUXE0Jxjr
x9mFr1WhAtHtRy+1oATnbQ6WhjthdWZC7bksruNba2zXIoKCQ8hXjR+dIzmoAKQiNEjtnS8KqK3V
AY3st3Zql5PRHMYBsTG1iUYS6RcjdN+buYT+7So2Hlm8Kp5wyEQfisxAXFX7tk8Qekpbyve1h45I
PGxbrzjolfk4xPF92Rrf3Xl4ClpYqapXSjwqVBKdE991gnDRx84ZughJMxk98r3gi/Gmd7rvQWNc
U2Vu6Dx2MlfolFghoaNrSgQmD+aUr1o/JLwa7slGQ/pzoIEnRnngzJheSVagtp42JTRXcPyVMj3B
jTaEsJQof9ilpif3opfbtDTvyCof857Kv9+/UMbZ1Z3WLj5OUBBPi7B+GMqCY+O4xhjrhOAyaXO0
dNHLfkLElbCl3hlpfcg07gIE0E5NDzU6dEffdrF/sM2RvDJpYrVlFsP9REDfmXcqMOS8DQjLOXUG
1SItyaAnGFiZt9mDSsVkPTAuzjc1kGKKsVtb16hh4B4gYg4cgDUvvT4rSu8KTfZjbpX9whuqZ3Rm
zyV+f546MdccubOA5hHOSXUA4G6ym41c2kW4bxglg9dca5TcoNLDysHU1Z78K8eIr9m2r/Q0fm1N
1GHzYdfkCK+DDWEplFhZxBlrEEO6bwaHCnW0UAENenOX0bHRYrFPQhVp4JRlfvBSK2tZ5IwVnSXi
INADQEdWcprSr7ga4VZTPqNBCuvTKR8HzX6vC5gblFTOc+Pee6O9UWNN3b7I4e9/bMlT8B4Rf046
yHb2n++ISMC+s5c+O3NeI4UDRscDsm91wRP46wcVvxYVuEBIfHFVN2j22ocO2wbwv9emBqvRcmOE
c1CeGfOHaBb3hTedWlW68Dz4Ewpo1kMLCvruhPkWNYfGBFPvI+BRuhBsG8p34dSz7Y+QBNOVjo4N
3kFYWvXG9UxO+qpKcZXQ+/AGW7vxRE2j21S2daeOpLOyVDYSisbZXClP2TXSDEioJByrs6NlBKdO
kehYNy3W0TZ1NyWqFpymgntMSjijGExSu5o31hiWi5JkxhBaT44XvTvkdVeEMwvXrTc5STKRtG++
FmQkJ+VVB5sownncMARr6Rwsx4kZR9IVVBhrTEPsoMX+A5SW16xBBSmZxPrj3IauY96Pa0f2a7V7
De1wyAisPRPpXr3sTwWOeVt/1pFpzMOt68zb2cheTT+k9+UASG1ooXpRhNnkWecuK4Map9OQUEhr
H+1i46UHfgwwajvOCBTErbmfamxegvFLIDzYxZ6GRHZU4RtrlGdE+b9afftSMIf7PjkAtN0SS5EB
YkWquiMKLWBYsKO2g/RWxl8Q2dm37CONbZ3UrujqDTmE4F4VyoVG1rXs9zkaflej7l17PuElvMwm
QJEB1HOknDvR57oKnIBNOFs1pKJK1j6/bQ5qLXBYp2uESlT2oAL5GEvtwe2S7wIilY0YB9ZyxxAV
tiGjpuOWu9BxVjg1rENX/x6RrsyEh85RuvcDNCt05zUxpkuqNa9+PJHW198ApZCVw+CnHLEI9Q8t
iCHgAd/VCEmS5t7Q22Oam2cjh0BZjtfU8Y96g7S/JPMCsDLRsoMNOdCV0TZMAg4j7kZ35KNkV0mV
yKuFqi6UaAQVTuxFs15tBqpmBpbeIdDXBcXeW7POv40WjAEBs6pCVgrnupX2cRbt9mPj7kriZzVc
dbgqGGYeBs/ZOozPscg/9ktgsMdhjs9dQ83NRgif4COv4XBXjCwH3NdMfNHmMWLI7VZ9YVwG702P
JVcY3MQKSOuVCnyG9oqm2hCt+HKY/MU06FTfxJPeEdGk0GIMhn/DDHOz/jqL5jVHwZ0a2zKW11Fq
XWLXuc95nZLWjcpAVaxkdhmybITveVQ9j265Ca1oTYFqo4JFjlTaYjLJ8pF88cSMZHPNPq9dRsgU
jkW5t0Ql2stQYh+BEjQbNYidFItF2zgFQ3EN1OSQAr6/IjMO7shwzoAYQXJz/IxcSKZBpR9VtzSx
t9QsfW0FxqYHFTCgnTfrxZNEhMs0kN1tSb/X/hoXAMhGoEzTamX440e1MszmTVg3O9VnanCP7Oyp
PTz0Q7BwmIuFCRK8zw8OK14MkldF4S69g4fgqmPyN52miF9XWT3sRhyzwlzuPxrGTDYqwBCV+46u
yVKLw1e1tkiw01kiVtC8lsKed0loXXv4QcaMCjcx9mTnX0KWbmAoNokca9226SlKQkQfuxvpWIfc
hgNmhTcDxLFJy9BERgyYUUA07trDPfZO5J3ztQTe1cEP9VHsYQrsHIPiu1UuHbZA9Z6KfLvZuDU4
kOluw3qsiGD1Hg815mjif1MPqg/BAZWHm8Fp7+wgui4a/C0547KHOssymu5VJtPDdLQPio0dmtdT
gwmvehSrJJ1jxSQ78r1dzm+5791GQbhLp+CEg+VV78ldGbL7ze2jkXh44vpbNePriTOHjvQw4BAK
ptSA7X0fEq6MCQIgKr2MwkBwRQBxwChpb0DaSHQTiSN+iYNs7RkjG6dcqnvQo4o6KUZQIkFZqt/U
iEGACHmpEYyP82ojgASPnfEFc4SHrMFzcA6+pb12DCYgb40ZPuE4sEVB4q5FlVPabsaRqT+mffCc
AHbp6+Qe/fk968U2dk1oNhiN4TUwzvk9POwb4Vi7gsKQWj1LP33LjOjZyqzrspz2MeSUgQ1S5aps
JeMVcSqt5poKIToVJSOkUFXI7kCxHQyqtwSQe+pmjL9quUmNvMS9ylmZJXIiaoyq7UkG3UmMoDJY
zL2YCi9LVgRUM8zKG1vJYpeYJDW86TDICyN6HzC0QHhziSw+6tPVAU0tiB5U6vHYciqo4ugtIigD
VKn+pmohIaH7GI2bOVPwi/F66AZ1oA+BwbspaprNsE/ZkBtfO6plFO0BcqC19djW/kn1Qke2re69
TYAtykdHGsxEE8YaYJ6LY1EFKRy57wdvnyHuULdoxaHyF7FK51jeq5W/dHzwNCSiUiO8blL9Paaz
itDZSEHtGLWHzDUeijB8jkkcBqbTEzSFe8h+W8Ma3u3cueiix357PKRufTBYak32n4jnCjLj0CAE
JE1gOqztoyUvENKtVZj6uwSDAUpl/q3KhYathLef70OWr8Bsjmp3sHJc5U3B+18Q2HywnXDzr2Ya
Mqdjx7yLSo/Ved5BtUZdY1r8K4xTmUCYme+qqaSu+jWk/v/Pf/yv//O/38f/Cr4Vp4JJUuT/yDto
D1HeNv/9T6H/8x+Eherl3df//idi/KbhCd2zbcew2Dd0i/ffv1yiPFCf/hdALzh4c1KeQxfsce+f
u6S8j6xhaYYZ8xHJhohUWIOoUu0ff39t9dU/XdrSXcsDS6hLB7y76326dK+VTTrlUPGavl7rmGRd
SzeKbqYgide/v5Tx67UEVEnX0nVP2K7hGT9fS6+Ru5EDNrJmX46LKUJcpABCHpJzArmcoBN00A1Y
mIY9fS+N+R2qTk4KNc+PUqfEmIWJed1aIrqNGvzpwyIod8EkEWDB0+pBc5xhq8dkYJN+1tZ+Zxrs
Xt0rp2uY9HCiFw0WSvca+iZHl7L4fTwLwpwSnm8u0PJp1HmkrMQAZpJ4JsKU8Q/P73xqaktI2xKm
Lj0hTGGb4ufHJxnnUioam3MM8CcNqfd04dKM8A7TyzNpSOcPw+pzc/+4nmPadLGr6+JTc3t+CZUH
SxDATsnBxZtitCDRRMXtH7rV/rvnsi2LdUkCDLY/jV4rLp1ITyL/1uyiMlvg3kSaZw4977oOETvK
GV7wwFHNBT9sts8yCu1LPqK0TcTSL+mBiHp32J9CbILWVRR6q0bT/S1y0t7Ok6l9lpoS/oEiiEyC
i3LtUIbZcbYseefUfX7jByRjyiz9jlDSfMIkU24NASbMCCLwbLXtl4+BY5pPrTXbwA/LgUJOV1k3
7IDj3e/b4nNTmJawHOHSybqwTCE/NUWVojwb6kF1yo2BQkxz0eLsVmTGI9Jwf2j2Xy5lA2cV0mRC
ubbUP09c2cnKIp9mH9lXkM0u3fnVDub4vkkzBAo64qLfP5r5N73MlCWpyQB2HfvT6J3SXAAizZxb
aKPGK+opOsrTU/z4n17FkNJ0bZs1kfXI+DRm7dHK4jLxyrPdh8+BwyYZGqvfX0KtaH9d8SzBJSwp
dIv2o+U+PQj6mp3wMJY6B0ZsvkHFwE41wsy6jDVYKrkzvwcV9nLC6rD/lu2w+P3l/6YdQQ/TgDqI
bdP8PCuHuG9ASzMrG8dNjtMcUCAUvbv9/VU+vubnpwRmJgm9pcmIFKZajP6ypdhxlNbp4NTnurY2
uWEi52CJSzvUd0p6EjDCziipL+sKQzSvLAuSRoV/9Dw7fxg3wv2b9hY2DW3rjsXo+dTeAqSwPSDi
cTvVPWfhdnJ9rBNsr0EGKc0A+6WzGFAiGvMt+uzDBGlbBqxXVXQdc6THno2kFjWzEk0ogAS1lVaA
hvX8dfYgh3uVjy/EHxpP/s0tS4f/sWKbLNSfRqHl1F1lD215HlibLGOjkftL9nVcrzIOUqOHNaSH
7QT+nhHyGs64/v31/26EmtLwdFOwYTJQPvWdl5l1luPz3SLzsShnK8KfbNzos4Tq1b/CQqAGSPIg
j/Tl768s/u7JTUMtLDpbtfP50lpgu1gLD+W50evmpjETuACVCA4TmaKt5iJkkUnghNKQHdwG6H61
5kyrrs6NZaWDofnD7fzN2KEBBFsLd0QIrt7/yygeOTxLaPPlWQ/D5OAnJqWqiQp4wUDZJVJndATS
uamSzLzLbMtfdrIR28gJ0Mk19Xlf5ujuB9zovrEnif5xTeCOCMneZYeZ/jBsPq/IrP0GShKWZ9q2
YUjj0836VmWRGc66WyNNywfO6/mmmcncMwEquHBY3f7hgr+Ok58uaKqw8i+tM+AM2gdgGM6B64r1
oJVIVWQ5cJzch3YFnz+gLBTrXzw73v2+Y9QI/Hl1MX7qF3Vnf7kyvmylYSMUfdba4jgk5qkY3S9N
2Gj/8RP+dJ1fNh3X1J0YJv05A+fZSvKFaDRJ9MtrfHK/6eFbI/8QD/8Si7M9GLbgaC5YsDzv8w7k
JyU2hIGLnWLX7igl59YzIJI8/2b3d/xqIl9M/uL3zSl+HTqmR1DsCkOQuXXsT+2JiseIAqweHKOe
JGwV9PF2NEdJQcLUARw45a5FfmU15QM04waYetgpGT43KyCENdEq0eOEvCygoDJFPdOdKMb9/hZ/
7XGLtB63yPnEBcb8aRXPOR7N+oi7FwkIcDwuKvDJHzpb/Bogcw3J/4mRYXHqn1rBxRwBLK2dnos8
JGPXz7txSBEDibsTKfRtNDdbHOGXytaPqs9KEU4nExmN2X7U7QEAW79UKco4HR//Bw///2/sY8z8
ZbiD8gxEWCcTZOO5OFsEP8hveNaaKR/f/P5Sv4YHP7WB+NTOvjW3Fqfp7NyLYlnU5jkY5fl/cAm1
QAnPZAHxPoUGvebIWPO19KwiAWZTWTX/cYjFQ5i60A0Xmt4vc4jzchpbBOnnJnua0QxBVIuJSgkx
bPBF7fWlJf8QeH+0y88rEpe0DFdFja5hft64krHtshGNyHMxhpdUpADLowpdufiow7gEO4CQoA/G
xAkwP6RU5/nVnzYr1TU/3QJjU6jL24Swhmt9alcMxN05C0xximEIdwKEWwpCFiHIdONMoHs0BEEC
zGJU+alGc/P3vfrr7Pl0+U/bT0PAp8N1sm4cA/0irMzBnKL2vKyJJN6TMh5BFWRARJzZASMHNkCJ
v4lqXMSjpS0b309Pk9CcU22g6TdM+CyUZlQ+//4ufxne3KQJn9ES/5e5M1luHMu27K+k5RxRuOhh
9t4biH0nkSJd3QQml+QALvq++Z0a1aC+In+sFigPz3DPyoxKsxq8sDAZO9FFArjNOXuvzYXOVf7L
dwQ9PrPVpNAOWkvBSU/HL5V08j8Zq+j3/8Oh0E2DugYbFsPR/mGzovZhHRMgTgqNbj93sTbxa7G3
l2X16nsESWA54E/BK5ItqsbeKE69zkT/mNvFhryfoyzavZehU1T9fKm3xEgFiq7c8IfPO4IF0J/m
a6PMD+WIv5nKUNsIRkXTgljWr500HW/IJlxkjXjqLcukL9QuHfItqjp6pR58X7byPpAWikQDQh5Z
GPSVsynZiDDPJZrqWRiPO8VW30Xsr5KC8r2FXdXkqGJIfhxD/aUbIFAUDhaJOEgmcWn+CId4C2Ng
7kjfgQxQ3bvCQ9EjsTixb8cXm62b0GFJGdCJC85Nj7zciNOZw96DXObbMQiWaVOdQUMeIKvA7SOH
HZJg9aJ1eH4MmMt8Ql5PkdtKJj8XtDpFqE9qKR/1rgpR1Vn3QccVDq1m6QvvMhjAsi2I134VnhOs
cWijH0dSzFE16A9VxALaskhZGbwQ3J9CnaYP5fuUqGrW6tHycetW1IQpzthZvMFx9Abz7amN7Ecl
jYPFONarEKfwEBu7UZXrqoA+W7PlR0Sy6Si5YUJogINLWlg9oYOOET2zZ0LClbSLcOzhAup2is4D
ToqthDurJPBSWCo1VUPMDaIRCMFeZQECMbfVYA7pkBXdnL49b6anyPnbYqyBfiX7zAwRwyrd/QS8
RI0z7x3e3nOIZ6mlseibsr5JXcQ/IeA04ZIo0D5pd61QikWdhBC1WYyvQpoadKBrcpLCuqHrLYv7
ompAuBZm1rHxSYNFKDV7o0ORQr4yOCtw7SVCnZSGilUgIzU6S/twwri/sxUGRNrPsidJ14i3XZ9u
vYLOKkKCEYFroBLCHCOEyRBKRvIbFfcD5hts6Y5s7rMY3Ma/vvJ/XUBYgmWxY5qU/7RpSf/LnkrR
XMUkVLE7jH4Q3blmlL/YtjseqIj1f7I6/XkdwZKIkib/jk0h1QKOYv6yLnYzPxjqdKiBtKdyUfqO
tRrKJvjSj4771MloXEZF7X9cP9//+KmKW12rum9I+UvaH/Uvd/9r9ZHdviYf1X9Mv/XjVT//zn9d
soT/f33JT7/B+37/d+ev9etPdxb4EWsEfx/lcP9BEnv9e515euX/65N/+bi+y2XIP/7zr9BVQK3y
bn6YpX/9/tRUl9amte+POvb0/t+fnD7jf/71/Lf/mf2FT/K3//WX1/T9L8fyb/87fQtzvrbPd//x
Fh+vVU2V+zcD+qdOkduymQGArf71L93H9IzFM5pwXB6nvERJhEkjzco6oPb9GwUDVXddBnEWxtez
pgJtzFOK+hslTWG5/MfloU/FIuevv38bx8+J+fMA/bMq/C+zhs4/xKzhsPvVVQqmv67CdaIgiFBr
bjANIUco461uyp06ZscCZZSDiapuw3Zj9EXBImY4WpoZINAILoO0GTQK2l6RUE868NNFRLNMq4iG
lORD5WVKHI5F0JgWtW9GlhyUOEiJey4wek5rBd/Qt2QP3ed5RaQ4Hs1hgmgId51h+L/JoYc5nXuy
tmblQXYp/XSRkpSTgsNl8CaT4QV6TQJnGdFSR+LamHuogpr+Bj43SStZvlJBnJlyHEBDFOLG8u1H
opjzZYbOA6wFfyaSldTHWaaYGR9OU8nqQR0U+0hhcjKf53k75xiec0LucHymw1x3bxPXOvYBgqIo
H4ZZIaEEG6Uz76voW9OgiwNih+xOQE0fGDwHOc+jES9XFH/gpyZQ3XQ3fQPw1S/hNBulODtF8QV1
xNbr8mFmaXIJoe/OSsDqaeoq66bUKSt6xY8LutfxaBuUfLzRc2qSuIfupqj8Oy8llpg4hziCiNHj
ggwVbDeyG7a1qok/WeYK+x/OmKnGy0nLCXgtwk7LnT9sDFClpjkh31YSPQwZKpI6aWOilBybQhEB
qDaBzp4/fMtk3ZPaYM1kicfT8Qa+pShXZlFS1zNnUB5yxZErlGvIkkhkuH6pZQS01jUiMk4cNI5m
oBxjg7jlQkdyqxXBOmnrL7Twpi883GSDpt30aUgtRjT1okOT0y3a4d3NiT218z3MRmWJxVifqDnr
rBL6bOA4pWqqzOICAFkKq+mGmgjAlN6Z4IL1ogzEs0Hu1ICFD3xT5M015ymDmwn0b253hJgXgMBn
Wu0v64pUnrGOUX/a6U0ccoImuc7Ozd6xiliLQsSknSGxEPVO0ndOQ2Nu0hYcVIAQjW9n865HF6x3
AOx1rZ17vfeRtPldJjoiR9GizTh8mwKo0EqBtzRret695WLyzP6tSfIJdrEL1BqNQPHSsLLEwFyg
DcVfGsDyYUVg3wWxA2YnSmYaHmqYcP5r3mU0z1lO6RENJ18Ce2rIk9D0Ldx31k5FZa5bcHlkcwzz
NmjuOSQouZqBIKvCXej5e1957i6RjVy4mfnqUayf1c604tKbgQOOZSsJw29GR9VQH8RLW8GvyG3l
pRR+M/MszlxNUM3KdS5BWB78rSj725IYYa19U1Uug64FAp+HhHjpoXgSFpd2GI3FTE2x/k4XX1OU
pC6RZSGhGMww+yozO+7viT2Ye06F5Koadk6SlmtfqbCCp8mjFFay1vuYhUxZf2gGvds4na7rJp9Z
piXwZDTtygIHXqlgQI2gxA1l5s5cVM19W6OmZ3s187vJFqq0JVTv7MXVZL4sFBO+nhdgsdR6d+GA
DwK7s/3DJPN92P6pWfrzNstBsGPrrq0DeaZv6bjOLztkvXXa2Heee9ocvqxrUvzsR92yD2oNonFA
amfEypmBApJxG3y7Xjz//kz/f5/Ef5r1DyFivir7Vv861f/0qn+2ZPjvuB6w/+V6YNaUr2+v2U/T
//Qbn9M/0Um/Mf9TQTJo/jJlix/zv2K5vwmLVgwVH91m3fj75K/9xoKBSdlWKcnxixzp75O/EL+5
7LQpYBiaTelM0/+dmZ+SxE/7RVqXU8FWpVmi8mcYqjWN838Yx9Pe6qXl2drcDeqnOGpngTWSZsGO
vRkWYe0zcnv3uo/8FqbzRaflcgOsI2rbg3y2h3BV5vQ1OwcrfO8v8eaF972K7mFCYIyo3w0d5FUP
zLmLsGg7jDyNVx4sm02FG8sGBymZHbU1ueEIsSYep8WN0DqU/xBty0FB5kHLOHKYb0k3VKWFWXJ6
TR+9a1X34tjzqp1wjd+y8tEw+wdIfrhUVbksBclQNgX0Rf3YopQSirEk/AqtCcZ3CRrI6RFplCiU
TV0lDg4aDTSscZeMOuQLr1+F/SQ4FdBrKDi+jEEGdBkdjj9t/kJGo1kBAnMZ9ttGzUkkafvbPodI
Ntitjz6yWmTSrZdh5Yez0GUdYlpbksBztKKeNg8XQ149+wHfZBIVT3lBOmWREILBkFdQWyNHsHFh
TBt6pd1ErOdvxC4zWTBoaoNI0B3hlXbymxkGGwWN2kIbFDkvQMouKjt/yRUJpBKxbY1gc96rRQ37
RbuY2mspDiSFtoSjGu2yYlUxxNIC3mRkc8laajDI/CzJEBOp9zaOI98zUx2+drw6ChrUKFAfLKmf
kJBho+pLhzAHBp0RjJaV3lYafCu9YyJVDBMGTsDyzyLStBsfKg1uF75V1FHxqun9u9zKNo0n3/Gb
rwkZPeett0WDysKGVhlQa846zdmasQInPR22rTRfMlB5etWA8Ce6XjeXB5CZkhMF6SQwth5ZQUDl
IETko50UI93HLdLFyhTHUo0J5C6qpxYYHtvItLghVeXYdFDhtItLTfPGpJM8p46mQS2lrmz7eydM
v5EJGc2UeZcina8z5cIO+hbhrw+RxIMrnr6o7sLD4N1x4DFSIafAu3IY7B4duf2W0DvK2/KpqNQQ
D4GJxckwpmPCiVbb1lYNm6+y8i59xNtrk7WPM/0hK1lzq+5FBs1TXlkXmdI7STXz1qnjryNEZRTH
WNlQkWxFxlymYwIL1QetaA8DssuMSLCsrk86eb5oj4naIUoQ9RF1h8pYl130bise4DTi7KiNEMQI
2v2bOVgb34z3kiVsOh7q0E2hCiT7MBux+LObH/zwAkGv3DR1+BJ6Wj9npb51fSjrCuG9Zk2+VFIX
KpndymsW6jMrjIhodblkSnSQtfQBCiQvCKJPoYMRP9SYJ0Ps7JUza+x5WxAGZ38oVvZSCHQKfa69
ZUFMwsq4CztjH0TtqW1MaBYs1VPUkZH9ZBr4DZuABUT0MuSpOk9Ma4mTgY+P5rEMwF6SOLbJGutJ
KsUZbiYVjLA4h3Wig7fC/JbiNHwc4kj8yW7/lzbK54hq0AsTqGUsZBG/FPrIHDC6pE61OQtWtLL+
dhyciDBo/6NHCwuE7VKJaJ/m2cL0RP/Zc/6+J/5pb/djl/3rXvz/2wz9T+fx/4ZTtHD+5RR9+9H9
5eXjNWa//sdp+vpb36dpYVu/qUhnaN8hUVLZw/6+TUfY85uLdMtWDZNlFxXuHzO1ohu/UXp3bVo3
09aeUJIfUzVK3t/oiCIaYZKdtGb/5i5d/7lXBnUEsA6VfroKU4+OxcTPc3UzUFfurNj86mZlsEG1
p9wWtXVQw4qrTFH8nYLk4C7rYnlxsoQgAdnZq2K6a5uZ2Ehzwh/avbzojhPesxxgFuHJ64/ErN/b
0oTScH19JEZ8n467uN4t1SzeW9LH0//jF2r3tfUt7f76iBKB0FZ8JdymVmguKz1UKP7n1R1OEEIJ
rBaCi5vvkdMfsCewsY9rIjS9FoNmhutIi4vmZEd46dqkr94zizKpZ72XKZAYtQm+v5RcNA2n8MY1
EwKnQ8O+BKnEqtWk6hTQzN3Gr5Hqw+K73u3dlnx4SKIZjKOL6cbjEnSJDRexSHYj+D38kNPN6/1m
AFXzhwfNepy6ySbBGzyhFB3huoqZqHdagVuG6JyBzBArBxU63bz+EK467B0t4S/MrNWvL5FBTzy0
49J6aJxVpSWrUCbi0SuJsPJ0JVr3up09WBDSnTIOvvaFQvSaKLXbWhYgo+2KkOXpCSOQLDf68tHx
+n4FNUZZsYscHprI3V5fEI8T2s9XHrBBxXcSaONNO9Z8uFzxzwmEsl3msIFxoUZkpPX9/nRYtogt
RtGcsvJgyKr5qArWUqnVVRfgLi2KZV/uyrDRDlN3bY6vXnmsS0x1CFb+ROFl/FxdoHU2yfYcHd2D
yQDqmr+c6WPSkk1W6O2L5TULFRwhzQqyStSCCDM5TGWPOggOqde9RY2sVg5AU0Ir8GDJgkjVRFTp
MYBUfOSM6kbdvvMbKPZW7dBGHQscVUHroG3u8scwoyGDW/BEclgN6zmicu54gOJyeia25aOXj8nA
69wBxz9q5EUp4+ok+p4sVeQYhy41YjaRXUlEjlM0i3hQIVkk2WM80KRlLu6iO50oSS9Xlk7lFy+6
2aTzYhzq2zwK/R2pyn9SAtanysvfm3FT29Fkyaqjt7Qdm9KO9vMoQWHeN5Jg6F+sONVvAQieS9XR
vrSGeNTokKzCLDNvcAsMT7oKdj1SQbQSEI1auY7NcxgQt2l14q0TvXk2q7BbBOQUzSvC+KCWGqwt
mshY597oH64/KC5o+1aPhx3RMve+KVtiiFRgx3pkk9nLGLFCOK5cWqE9it7DBTkSdOALjFB/MvNe
lV1//OTURC2GaJMmKGMkCqafPzkBiXpJNFXy2uYpTrsAR7vf2MHXZKDblDfqk+HZrJGiRF/7obof
FdmccUbEso2fQlUau4b8Cz9SsWsHtAq8zhiOQxJ+/1G2NDzy5Nhr1IO6LuQCduPnDOvBo0g88uk0
xzywYxu2lplhnxvGe1BO2SYuvHOftxlZ4kU5L4e02BqJ/VUUXvk63Rh/v5FJj2gT3dnzJ5hn6cop
eCQsVr6q9Gd1dJJg/icFBevamf3pK9M1oq5slSkPiZpt/VLGK4cmyA0bb4FFsnXcVealy1yxbMUU
ND/dDXsJPpPkmrgI1Js6oMEMgWHAvaoKCc9HQ7MgH2nKVadY6W8b1+72PFOdfjxUi7Fdj7UHsLQP
kzWSdkBXmSXUZXoxGqmdfVV8i2Il2vfTKVejT1rqoffNNUpOWBj09CLJM/PjIlqUqVGeOpsYPU5z
GmTaPIkz45sNVb1FN/2I3S6f65k53AWkrcMAwf5sJA52hBolal5u3agIv9axV8481smk2unqTVrR
+1oVnmccRHkChJ28eXmnzey4JrUYIOc+gzM67w2r3KvFmMxVAYxHVdQHaoXKxC/scPv6wTP+o3iG
jlDHZ5mNX8AKLga8hs/Mdvk6huUovNZbqCapxEQtBCcyJsBiBEp+dvtsPw5xvLUt5Y59v2nPy1ZR
VkUjXuzARgRCWZCCDr4qu3+NqdEh5I0FciAggG6jrRqK2luH1f6hLwKIhI3nXWpU0Jg7Q+U+comW
yxxzqcaZ/c0mift648cj0w0cSGpnEhAhX5yEvbFQQKEi6R1nCYCPbZQ/yJ4ZjKxqw53jWcN4Zqh0
UwGYrc3a2WQ4vPd92j3ImponNNwYC0c4OItUG57QGxY7N0SUicoIV2DYF6vco0qFXyEqkdPmxcrL
Y5xLgPCXQ1ivBQzfY6nXKdwlNvyDRtpDB6byMkUZEKGUfzGzoNhzTAnZMYti3/+4paqyWKthfYKP
kOyNYNR3/Thuqr6p7jg3KoJcA6iBfkGLs80xojvjOeut9p6TZ1s1ef7YlB0RzWEJDlflqyaJ0tqV
I6NIW0XdRvfL4ak1Hkwvu+uDAC4Q438yd3qRbVvfwysH2NdBzbNDZTju8pEKd5Pr5pFKUDiH/Oc/
9t60iLBq80JSklktnVqPg3lYKyvFItk5sKd45+mW0brYs7zg8XovsmGhKy10ZTck1d2Pm501EPul
5BJHkTCjAX99BOiSvHpwG/IYa+iiw8grcEf1FSjzSpyrLHlpKZialOXZt5IGoP+4VY3B98cM5KlO
3ZkPDUvfhZV55ByMVngePPct70iMD1IXGIDdiItV2eJSKP29EjrqrTHdQ+VMVRWGw+b6igiHw8KF
/8FyosW4mFgB7PEKjK+HXYI2j6YtGr1RZ1VRVndmoHGMqqK9BY7eKufS6Kq9oY3EUPW2rPdp2SGj
kcYhzSqc357Zrdk6F3vgg/0xJNrjyNJiwGk/Jovoeje0qfWneDONnLa4lZXaPtF6HTzXazFCK+0S
CBLFqLRzii3KjW1RnWnI+LYNQDWFNrwYaMvmnWzCXR6n7WV6HKzz8vPgdSUut9Dyq1MLLmhWKSXI
D+G0jJOlTgO20cx1SMLsovA6yhNdSMiL6DFBAOQ/+WpV7BK/mFhw/VqyCJ55WhcTxpGekmmSrrIC
EXDki20vE++uNRtM8/2MYeobZe2ILB8EEV0Y4yoyiMsyETYTaI2QfJUQdHGjFK7+mOkEeXAapPvr
3ZLk+IEUCugWeb0R5lDM8QroR7OS5tJXyWRywQBtZFE568DUtcOY5coiiKL4vq1SklZzX1nlaHDB
SGIoNaxQUoMTGvClIj06U1NDBr65MgQgGOj/zm0OavbSwzlNcG4ridCSXRQa5pETKb+1lPz1ukSp
pelCiLaVnV3GEr2rLLZDP2SbCHTpOk1SchREBXdOjdz+kEC7PUuKW40X2tvY5JG2oIYIZxwAn2Y8
9NTuWjkUz4mfAnjNcx/DIcl3fg/bNyS2b+B0VIdZrk2FMISHkakW96KS2uf2A/JLbSYPXPj+GbGt
tyzN3F6pstKe+2pD53J4gTLqLYukt1c0nJUI1YPusp73UwxezVick8GJ38oUe36Ulc25RCI0jxVn
1UonOfpNf0i5unZN2CfH0Wzt1WhowB8aP6HoaCVvSiHAtmOSczLWqU3NwryvslMsbL1aGoNls5ib
ioWGx9o9one7ynubyKi4jLiyx3I4atlzlOvpe0aw7E3YRs1ZgWKNTLI4qG7TzxjMv6/jrou5dhA5
1alW3YxdAsLZNG8lyLpLHTQS2y3bSaSSyUX4yQunNhRgw+gXpd3qjyUucwzzDWySoq4fQyLhxDEV
TvAVsaxFDozb7WRU5KeYwir6TYeEtRA7aq7ZDzhbwi9+HRorgpTKdWVa4UVLyrcac8Kb2oFnJ4dZ
ay3tC0mZ7CAnh/Df7wJ+Dm9kwDntJLV/cqT+0dS68mU0lHJhxzn7BAO+Um0TpkRxS5Ck0o0CG6Eu
IR4Zjvi8jwuMUiunwaw1swjpiN2svLgaF1bgEMosSqKz0mDYlEXuPxql8WHrCsvrMNb2lTBehqHw
dpANggWha+ImJopjd/0hp1vd2MFSKQEGNLoHMknln53nhkosqu3pt8mY5wu3SCCG9wQILHQrOFWW
eJYI2vQXqhVltO2c0sbsH4Dvw1e8HjPVXlm54VwolT3VIAXepKq8WkWSXwi2IGazLPeR5TH628mF
wJ3k4tJ3HftEPeWqX58kUDvHiV58wkLOVjyaG1QKXOVZ2b40MDNChaKjlinzkeQq14ytNxPlJFdM
XJxp4eZrp7Pk2iSV4RyzVr25vkTtjW3WDMmT6gmxQPH1kraGP5ddzlSvDQIgZebufrlL2vpMTyyj
+NoqyT17B4Dg07CtdP1tGqZAo64D+/Qj0+WrJet7z5Daugiljv1ZxhB6SooIdMcXYwZpfBx0mrxd
P+wFmKB72TbPkaMEJ8X16MnnnrIq8alDYu8w2Ukz2Y8JQNCmHdNHvtD7xLIoZNeKvUQ8Qi5t7tkI
22W2B2yypBN9dDMIGGnLR7KS0TgkOWXMPp3OHJk2t2PMHBu3w4skAWMe64PFfE7NNNfGTs56QpOe
mY78vNUWKALYVBUxBArTt9djSRhx5oUJMrs4KdFxUkO/vpWqAKjmWFStUZDLkTF0sQwCcWgb4CdI
fV37btvvjHBUZun0Bqnj3xIU0L13ocI8OXaEh7qfN4bfH7k+5QwUavBTT4Vpdav3hHZqg0nckj5i
6oXCqgVueo/g7uDVhv5om/Xr9SNkKFKJ7QKR5OVlcFZpgNzJFFZiqauwNwuxT7xqpDzSa5c+xWmk
KHZ0V2YasILWHV4IXkEhECb+Vsnyb/DpsyVnStyfxDSkNoO7tAKzejCS9qSw6EZV2vtntkRTWkJj
vTv9o57LemGbWroaevucw9E/WHoTnKs23vQCT6EfCPsoScQgcI9bvdqR2mz4s+vEMZIIt03HkmZA
4Q3rvB2RW3eOf/j7j5r9+qxIstu4IjV9qI32sVZAz8ReTis/iaY02bnj586zySFYlIkyzj5XBKpd
tK99lczdsfWe0wj+RCsa9m82GPu5G1OjwPKuLWUUEU84pg7zdBsqJ7/1ARN0xfHzdHLgkH/V2EfP
TOnJ27SxPz5PojwDPWSg4BsJQoLwwnVQxCoci9aFSa9CqSZ4Z2ZomiLWcZ+M3xcqTYbR9VqWQyjX
LIRj5M+xjDyussC+VPq26HKyjgzC1blsOSfQNbxn004/nqaJsgDF4uotvXIvBX4Y2ca2J2wZ9Equ
Hv0gaxdslNji+rXCaWwEd32bbiG/madM7aOdomchJyvehcnzPlW7vDo6FinSDCRC1ntFCH3uZe+W
JFMmzvNV3CsSgWEakcHoct6M3fAS6+RPex1Ze7Ib09nnFTQ4NHHiMfraeW55ClXwBZEsSV+qqKDN
LbNUN2ZepWvxtQUGwI4qyQDbR/1qYHY5jCr7pOvm5LoiG1q5n675nR3Z76Yum9n104vMDSGd6i1U
4elQCr3f2wTcO43l1gROqgsgG9kp0Oz2ktOGvDHtwd1qXqKDNbNo6BV6cA7J0KIy4JcbIX0Ju4bc
b6/MxpkLpucuUDx7EnvGq0IAI/o8BniW8JQ6vXvQsgHafdeNz5kVbppkIBDcUNp1Y9XkGwiHLksT
Dk8kpeMnPgjK1lC91JJQRbPasbYLMKg3x953aHMlQ7K5XgdmKujsjvFJLTESG9XB95zgNn/XQuJs
C68+2JZZ3ZdmZONDVU6NGtf314fCrj5LifqK7ymtz8kI0802VG2hJq5yrKpWK1cus9mi9vVvjapz
3UVuR3NwHL0a93NZ7kYvAx1hquWtb7bWUk63ssRDXBEZKQwQj0MVErxCP/hzg/R5dZlRRA83U/SF
30TmrjBtln4qmH3HjUlUkcKch7BMb9uuuI+MqNkIu8xurw9FlOYWbPSHZSTbSelVE6qQo2f1JKBg
i7SzJzsuVwMlhaEV4Gg6jJGCDNfriTUabrMpXPFQkmt/Y3DyHLxBdc9jZu38xM2fPcFJB+Nbw4BU
J6ciwapS++yChIhIfoxhjvjTPkE45cxQ7CwipZ2rtpvQ+f6QvKUBAuDcH46fT+q9Uq+ioidZFyPY
9TLnmH3eG7yuPpBI9i5aeyN6KV9pbESkNrolQVyJuVQSt96lbZHsffUJkgXdSBWOYYMS6rG2kN8O
KkcssMfgKPIQvwLGlir2xxttoN2II7JTznYtKlYo497UGAaFAoXl5noz0q18XahHI6QTfB2QwRpV
InXfvIjA6qhgkS771pzXA+GKHiMehDAPD93nEeTXPWimLKANpsKsH54MWz8ILS2+VB6ZBOykvQ9b
zkWtFR+qNEn3cIf8YsFoWUIMMGgLNh39Sc62SKL8ykPLgQw03SJqeY/FjzzrmnyZWNf8C6QRlI1V
qLzHPnx70/tQp7DjamjGL6oZf0m9UbtBEmwcPByhGy2pxzXqAf/ODX1zbuvC+CKKAC5UFeTrIc+C
DSzVsaFF3lRUopHI3dHxpkudoJkv44wSCEv/Phi6eVPXFsmNegzucKLQTyO1oTDLp2QWw46aNbpF
FT5ijorH8Ovnhvbz4PfSMY7k6JlESFb+rOzc5OKMXksmHnCUuPfuDWSXBHuKXZLQVqeA1iPMHEit
EF3xwAmNthtG+ptaj6s0Q0iFzhHkjAyGD9rRL1GQ9U9KQTU8s436PgC4tAQ0kh40j1VuH/kKGH7C
BFApQMLUiQWNp/G3CN0p1AMyQdbk/V0yPSGnJ4LG5AnFSe9S4XV3dip+emL6DYR2339jXZoI2hdd
k8xRqxcvsUUrP5ZKs48ZCW8Nn0WjjV/ha99tNLaWbyIT4Nvsob4TZB3s9ChW6QvwCXqGwpJr8g1r
TAKF7EaWunY2El9ZJuTMbGmVGbex2sHGIiaXxIKBPpiZfhAEeJb0TR6zKA8XcCjkIbN8a5fUDZlq
Rmh+GVT2h538wtqkI1MqnLb3cfWQajaZ0VJ5ULKwXGWOrCmP8jLBMdepG33tQ5XkTsXIYFiZ0FN6
c9+qpJN6enhsYt249eKQoIoEFqNp+/Bz2tasV4xJHRG4xpzjDHDMT6xqOdB224YaqjI+YfCFsppc
yBBbEWXQYEPWWbSRalncuoZNRccp5knqq9sqGGbSZ3WfuwVBJ1moXUqpnsqW6BPYKqSSuXbDOBto
t7EF+F/twmauZA2Bmkm7VSSjgpUkSr2BoI+17nrRc65sfasIbotSpwLVwVAUMTwFcj6iuTN05NaR
4DJ3a1qON55pvWfBUG3TyINeUBdf1bTr77EOXM//Ytz3bDUuRsumN2BLb7GcoSXCn2eMT7rVJTuM
8NTptf7i55X3NXDHzxuSG9flcVXn1hchUBzG1YcSVGCVU9AuZqjEy8bZx2JU98AvfLbX/Bh78h4+
F7ldmsa0ekLgsCEhxrGnls898MCoVp5Z+IVrK+sRQk53mb0XlWknD5HpatuyToljnx6Xwn6MWIbf
KKlucxAUAklaOh2db6vPAqHpjDIP7G1bDS9h3lBKycWzR58HOBuiiaEWy+vXULIpWCjT3SJiAeoY
zAkhSd7HScQLu6jb0wWwnZsmUYOVLPtwluttery+RA7GaXT7/DlrCvvYCfRTRlzBSOopMrRpvhej
4zwpMZgvgn/V5fUux/Be6GZyr8SNdSdEF95cH3fQnkKtL8ikZrdDnKByUglyOKAR3ZHr5p2uD2WF
hAPquy7pKrV3uj5RExrF9IBKWZb+guKWfardyD6VAfYcYu3Kjd/z2PUJQ3iUiCPzcL2ny3xkknu2
4epsGuiZNxabY3j3gXkbIOQOrxvGtNRI1bs2Pj6Xz5/nZSd8DKES87nfCeN2SDS2B2HG5sq3pTUj
p7Y62SPwo8g7YeWZBF9sZGdGAKKnM+DdRnFZXjIVbG6kl8rGHjzq7d5A+5CmVLUaNcImUuxcq7gq
XmqT0tl0XK4/rscAQg5hISP7n+GcWdTMGArZ7hXHNjfWRhrXbypZGXxTemVGhzxMCB50VIBKkg3R
aMVif70vhyHdVag1//6Q1jigs2lzLUmkcs+TirvQk4s//UhNzO9A3Pw9XReFfSGBQ05RvuedKV+n
G8hVP2/4xjfOhPi9fnBzXf2wTeDNTlANrEvLahbKYEdqLFuGKj9flx2jns4/J2bht1Bic/t1HAYf
bPj/oe48liTFujz/KvMCtHERF9i61h7hoWODZaRAa83T9w+iuqoyZrrKvuVsMHD3ynIP4HLO+SuS
ZVetbN87IjwOahTJo0j910hzm2hZSBls8ATsQUYUDLRK7ZtdV1yWU0ZN/hgKrAUVA9C2yszDvNeh
Hjx0ivFEr18sRys1H5gJN/sKi6nlDHqlqRhXqV9hUa2LtFp1cfJEGFK6irBtWs0dKHG+9tIpZXWY
D81ur3QE3QWe88vTxGbeCf5nR8HQl8w4Hv/U2ydJftZNMbo3s23VY+5g+xVPVP6xeJ/faoV3CXB+
PHoTdtyawUHDKfT0CeXKkGCcuklpTSZ42am8dF941BGQEJyr7bGgFaI55IHpwHrgpSHKcuzofCaF
XrTTckL92szxbhaOMYvGrsdvfd6hE/BceSe6vj3FJr4UFrDDr0g5CqHED6w8GtedjnWlhlG6M4gd
iFm29Mb6ME6N1DRqIoVbf8O8g4GyYpX7Xut0GMGYDtbhynfH6qbqSnXzep8wjgGi5nzYCuxMp0Ve
iem8G0/Gl1xtN+3UP/E1xl2uwPqrI4Jsj96AtivQVece7hzppFXZn9xW5gcPVGDnqX1ydfEaWim5
HT4ZNfGdrvLKkBcp7yigIfaC+RTVi8wGGoPIIP1KSmhhSXQP9AnDwu8PZdMAO9ao4zZdiiOHtGhL
541Vt+6lGizy7OJR2wirNekXndraYaHJ1BOuCV23ApMETOBGGx3dpCg2airty/ySUWn9nqCWfW/K
23yVzVeeLNo7hnbpxdMaejfFNzZUUFM+cqGcQTjbl+IxnkCCscGJWffJifUrqN5ubmUPuPZYhMF6
yYceCrprQ/+FEezW1w+tHdpPEZR6LnkctOeVITWGnaF6VLFdWh+qCY0X0Z4gnnEdm2Z/cKXZHEzf
/VFN8GYgXbn6fFxVJIEBlTqP9gxbonUhaFQQCdx25akr0hJuPkFkoZqFB13Wub7yEkgZTUMUXiaS
x7zWMSNjOgvpLz5GAiANCXQCwIElMIJ5Yt7RCdZnXa/Us1aMwSTA8CECVACiGAlmWMtq4XeGZ8RB
DtEOPTHVKr4jNgU56/7oqpgMzv9YXCoF4w1rPOSSkKFpJhTLFtZn7uMsPHNNElkvjVEz7pI2qxZu
knvbtCySQwjwt5a2czdAILrDN8hcdJGsXua9tHPqFf/BeOkx39As+VGbRbYCfb0b+mJYfyLE1H73
rh1Za3OeZSmauZWB72NQrnDGwO/8ZdV3hyBpTh5j1+fUY8QQTHueF3lLBb/HKnPyi1bdO77bAEua
zJO1ylNOWZlGuP+RopboTN2iwr3Mm7IU6u5f8Hhj4mb8BcfjjgVLzJHYDDA9g4RlfuFuxFhONyb2
Gd/wHecLZmV/rohfO9YCh0FILofE1p6ZACRvqLUOfgRJanol6MHX+oRU+K5OTYzFe/0oPSSGeob5
p0qk5jIOA4+VtilJiUgiZKroSJZJ7Vy5YyyqOfeg2Un1MEOsAGE1jq+hXKGf+z7EbnRiqvfHxijq
oUJamm4dZ0xP9qiuCJqsz+04Otd62kR4re61xvkumZlcw04HNk0uwci4GGAyf2bdOeqkp33YeK8y
EPWMixf1T8qUFNoTHXs3b3yrJhzJk9kW32fj8zXRad4W01fscONUbv0oU/bSdZJj5TsS0g4PtaEl
quhzctLXlsZ4YT75Xs6zpG834Cj5uh9dDMBDhXhcI5G/aCbTO0U1YfjgZv9hVNBfVTPZq3IIDk2o
L+qgIN8JKuyyzGL3ajNwH8jZVB4yW6QnK8U5tLWJ5Ctzp3/F+PDz5lUYUL1RV+9JBofdyk5QS+tn
J6u9oqTBj1BUaywGh4PTZNR5pOuOu3BsH5zOKdatiWTNk1F/Hk3ZneMyiReKNdJ0O2q/R0Sjr3Jf
B1iv/FvOTDiqyuBjIJLMDSv/OcceY+eCfWxtvubFtCp1YWxavHSfRkyy7hviVZAYD6SGlM/lNPSL
UfCcgsjLFpjZaE9BH/wigTo4IRxtruPgMAZWtaecZfFaluatrEi8+OeL3/567VNQYZtgCcfBwwAe
5Rf2jiydFItp1fimTFfMNGdyrTTZmKmJBGk6TJq+vkFMea/E20ToesJk0l9a3KV38OQeyumoTvzu
ed7D57hfWorv7N2kqg9i7H7OsxetV7J1WfiUd8EIOOTbZPVRaH6wrGBVrBnigcwMeuFYNqSmKD9r
VdF3pq9zT8BHv5BVWiHrssuTiQmLKi5V9xL0LmcQPhjXkQFTkPTCnUA/QISNih0yjW2yVLCvXWsn
M7Djo4iK7FKK2D/kpM/4qxhDYvT4mg6E4FA31RMMrgS4ylqJeVS1GkfLNIcQP9ba03wYoO2lDcWH
0hPh2soHMNdWM4pt4GIdLcxAXGqvtBYywbFD1VNn51Rmt6nqMZvoCnC/qvKc2Y9+RhdX9KX5YBkj
q6mFW3iMReXdP59cLOCm0/f3pW1y43IkFC0LZrTOOf6dnKWKzI69xqi+oRFJq7fQq8QBJ+7xqlIB
RjbWnEtDpCsEmPUhmjCzeRP8uTcfJubh8+FkpN1GGF5AqpPvrTCMQZMibG1bpfW4MTIRq6vP+sZj
FLtWS10wnGzt47yH+uGPvc5WAsztObVNCFad4nkdLRs6QXAMTPCjUGujJYXc98Tu7ozOhm6g5txM
aQ3JNMDh+UUt225TIxvbQO7BlbxDxxZS5NC38y5k+Mc81F+b2sY5ayYzuSRaOE1sYArCwz4am28h
KtF11On0/sIpv4Uj93bYKy9uBFF06CVIfhCFE7toMX8Ahk+6tkqnJearl2D9NTP36a5NinqFi5x9
+/MoynQLzJ4K0k2wmiUM8k+qx1+kD3W0npk+2G8TFwQ2UvHc+u4vV3q4hQNL7ef7roE1dIc97GK+
FfvGWKduNB5Q1EzTDjyoEVwk4RIcqFj0Xv5QZK17zApM5Ffzbq4IMmjtfrA34VDmlKIeOHWqPOQy
KK4F1eXpc9X+xGA9jK9LBtV1YUUPmuNRAgdoA6s0fmjG7KbXMAXUvLnVZlAeLCi4Jut5EZ9G5kJ5
558yx0keILap15oJ4SLyYd31g55tSRpbVJ1d/+RX/2L42Ty5Su6upadaR8fS7NNg+/k65YZ69lXx
Eomk3X6CLqifo0Mao3j00qa8zzX5oOWY7IudqmfNq6J2wzGgYl7mEE2ZWisV541YCrttumvAY5wq
mUtn5g3ko89fA0D9mlRKv0LIQuBQ4EG+Zi1uWCbvCPw8zkdMnwirgWwSGAMAkgVFm2m8uJNWijsD
o45vKY4nhHQV6a0eSD8XHkQlX6JVakt+D13hQp0gM92dUL6yJq0M7aCpWFj6amH66Ci9f9HhCflT
l2lML4V1tYItHBCl0+o8echf3ORFVt/mTVydbeYT9wFMyZs5Br8C3c4XPhOPg0LKOohBrBBW6bvP
sTTfXJhpu895Fn0rvu/o2ZdC9YPHqvecZZcL/3MPY/ngMZ7etZU6ePzyuWqsnf1gUPEJBsFw05ij
ssHmYFX1QXWbXzL7+gGNjHWZ30tK0Syo17RjXgTBE+HQ+rLJR2U3H7JC1eswxJI+7nvs+6kdyCFy
Jzkr/M/pEB0AAh/sJMhZgnswv/vXoShL0CyTNLmk1Fc9DcmdaCL7rirHcJ/YqDH/es0VVnaxQCiC
xLTu5o3eoUejgD1mTTLFuTg5CQdKRmAz5V5P0MFDiwEYLsUkShc+iZMKPhfLuaIi9LKcSOuXueSa
X5o3GtjravQMxMSG60E5IWOTlkEjI1hnug3zqI83mlnrT6arx5v5kHjNsVpg3rscnAYYu1VCeyuV
VxA1TpUV7Rs1BOOq8/GlUO5K+6poghu+rg31NN/1bqWTPQFkvqkCk4wMGFYH7LrDq9+R5ADoFsKN
FPl2mMYeNHBMQMoyM1b1eGyPne2kGNIR+hJPmLCJ25eiS/EESb2HphUSCGPkezH1rzyj6pvqwx/u
oYLBxQLigJnvr5wA4DSOOv7dvGn3dAfufdRo7n1L/kFS2e5lPpJB213KMdkKcr2wTY2/eaa69v1+
SqZnj/GRAIWoreJDaKBC870HzEPJPxpEyU83JkLwYWFNh07ErRLQxVijeFEiLX/pW1gugZ/6l6Bw
q0OU4IEXJ3zCHE1v9ddJSrocjlPF/xG3BAEhbgBU1dRCWb3i2lPdz08Fuqfy/jjTaHETL5ekQCg7
YxjxfvOjYPt5sbZmiZrN8bF1VrlYp3e7nAyL2NNf50V63kTWKjBq534+sEJz72tD+LkIZQBTNTP1
J6dUII+S9b42YahIrw0eRwvfZSv0w+38y13XRluIEHA7P1oqt87XxEu3hbudmeRqSkaYnYSwi3r9
aowhDkcTSzKg2lsn2OWvvZyU8Gnig5S9JKEFE1UlhObcKHGy95vqm+zluz9xb4sG53PbwqAlCAkG
V1Bs9IUjX4M8fchDw/hVIC7lLtN+JBSD8E60natn3VJxy+8YpEGNKAdrit9ocVuP0aAQ5YG+HdY1
FbUPfdfm5z583evNYFvJJl9FTgYoMejF149UZXynQN/ZhxqOv56WG2jN4AbCmOGGoHxf47Cskg7r
N/saUIEsHRHdS9BoqJZO9f75FKHiv/fb9GV+DDROaC+JpS5ORHXKW+F3B9hlawGn/qXUqXvHwm8v
GCf7Bz9LsTQHrloNoxVvBmhUSzv1oregbBAxGlzGkoVeT5VfReu/llGd7F2w0I0qR31R6MqwnxFo
TR3PSTKlWhHnfWCRLc5B1HaM5lP5KAABF0oQux/Sdy9o56tPSgV1XbR38n6RlYyU7UZw/yYa/YCB
0CVWJr+gOsL1vi8woRCQPbckshQr3aqzS5YNEc8vI94EEVYVZC/b68KK4Z1QdvlntUGBwg0h8Aoq
Eg1uLvbjM2svAGdfBaXfHJgIpY+pRzyHEmrr3m7sRTAkMTTH0L9Ttbw4wXqy9jVhb5/lyVyxKFnZ
LTNTniiN8n0mo3ivtmVBNFnzbSwc1M34o231IdfvKfphLGtIBWyCOMociwNs4fv1rDLRrZLfJlrv
zC2GkhTT6ZM1yOrmR/5742XDe4pJ0jKOO/XkTK8bNaLggnkVQgVCiUjBg3pWnrkhWAwo4EOZ2g+Y
6H9y2MJcYn016gPNJSWT6pfiUGCcL+3YPc4vuTAyjkOS10u/1+xVApVw2RtRtIsqV70ZQ9bcE1kU
SUUlXhgt5KYy/XKVCHw4oqglYUGSq2T0znD04la9Kt6YkOwN3Axdd+li1f5kOMNj3SK/jeKoeMsC
AzVsk7r7Ihu8N0HoRhDpL3aiqLuZdif9gNqh1utD7Mp2P0jb3cdKs+zcPHuYYeqKOHWGRZIabiIy
DamQazoD+0xvi88G01Gs953rvGeOzGjsFkdTXScHqYfD56Smeez6QB6baTMfWq5H8LEzwMOdXlPy
+sMvuoYxllNVD97YZgwqedQxWjEfBrMIzgqz/XkZ90gmWMNNmGaXUyksOKwqHC/mxWx0Od3zuyhG
PeoeiLF6k/2wolK5tnXWPvjCQfqq56/gQfZOlKgReiPnsKqRsql+dg791nxOovf5ZRqg6Kj3CfFs
03/UxRkPVpmah6a3PIhlPMyFd+6mK2eMSLKLgvTJMxkKZ11JvvG053kD4nlXtCdVL3e9HIb7z96P
ozJCSo/fBkkbdVevKhGYt3nP66V5U924XnmC9LbBgwg8FBODET3VnkRvdUXd1R0rmTgL4o6Gqz4l
rwQ5vzrTK/8jpXDMUhOfnbD8GHoHUCnwfxROwDTInrjqYd6te79GzmFj3lN7+d0nDa6NGbrE5oi3
XmqqWMhnJOT5an/qYje7Re+mXvfLmc9hevIDQYB3S5VROc1knj6LtqMIx+ce/3AIil16+mzPIdAw
sbKt8qBOfHYGegA8WnaUPaq9lZ7S/dZFtSEzHcFGQbNid8o7gPguU4mGJFRgWJrgpg9YFTcndUj3
c4M+U2/1WOm2XTM51LXOiB8Yhj0zAbaLij/4sDVz9SUdQ7/v2hr6qEugDLlM6UtsFKeZb9l4IQLq
Flsy7JkZ7v7+sYn+hZnKj7Aoym076X/q3u92rcXjt6qYUsMSUXjQP5g2fKskc/1t41ukcY0gPPOF
OR96uYAqIayJZzO4gAkj4eKkgvi46fhNtNK1Up7mzYhT7EJ3VX2hxW6w6R1aedUczMemQrqdRsy3
WiSMjz5SzzMBOx+VRQRWXRCVwbghPs0bxxTxyZo28978GsGb2zZxhr3jZd3Jt1QsAmu3/dzzzaMD
KQXY1TZ3edWWD4PRY93ghcn3Ntdu0BCsJyfySKPwzefUjrHYmSjEqWnnZyes36AuM39MYTEPhfOk
ZlZ+0T07uNfj9IE7U3/BydLdlRVxdIZz9eq2/OZXEdpMxfyRY2vIsAM9jSrohL0kHA4dyY+r+eZy
UGCEoVs8GuXOT3Tl0pXO07yA/Xmk12jKi6SUD1za75XStS/S7PE8qIOGABnoc51jQ4YcL8SajQBQ
UVaRPq69xJ91ddVZ5qGHkXJhcDqlXbeQfm39AgpiXGr7aAqGd0Jth31XpvemqAh9cwool9F0F9lN
726ddEtZGz9ieHXoJra6Dl9r06dqubUTDYJe5m/HPs8WRPyJs49edmdkqML0Amwi87xt59b+R2Dq
qD+Vqzp1KnaLDlb6MPXnXzsf1hW6fDUg5sQMvacMZn9kRupbYkYtCAML3CcAqBEjc+ep2coxCc6s
5jGZDSoKC7r/gVTQ/GO0r7k/TMmvafWajM0aCyb8mOHHYUrYZIrL6aWh8QItPszzxCRI24VqMoVX
C+ekE/Z8GwZSnSfc1ByTgaI19RY+wOfK5CF9D2mxute8ajcGrXaeXxrGrIWMIrESm4ZvQaWiQZWD
t6RlYX4TGvYbw8P6EulKttJtxWE8bozPRTT5B3XiDfOkcutaoUIU5ai+oRRbW00M98ln8tCI9tEb
gl+Ji3gLpkTzqEvUIKNhNNv5zTxwHnrHJ6sw7vzPE4OJyE6qugobPnNPLly3ZZUpyXbyyQbTx2RT
G6vh5HvCfAqEYETTeW9JpdU7Q7T6ej6sxvA9lQOZWdL0dyxr7w6hWBurCKqjbDLvghSkWY1mSdCl
TTpj39LH1/Vb5Jb+c9VCwWU5vucqRDDCvbDE7LV/y9X45usZFWHXbIWTt7+ctCSAjZw8pIDXSLbE
Efraj3qw+lfulHhjGLnYSgJ/Xk1nvBQMsZhlQ7pl+fMf2h6if9HwifnQGMvyKlvt88ifNGAoV/74
BIx+0nBtDEfNMknuDINcJzvyoJ3FMSqGgiI563LjxmPZuOUJebtGU999HulxtsPSDAzASGAVe31C
kjdlWknlcij00r4vy0lPYqbtBymlL0Yl6kdrUOVOVoxH4J/XGwYHxhoZI9eSp48/RgqcjAxLwuzR
vOFrGn5PR2YVZmn4z4U95isT4I/icHiJciO4uC6lJd1QzQKbIzdyojE4eQoEbkd79uNCvHJfiqWR
pfU9q4OyUSyepxr80mNo5TYxWI22qCE77mmdGqyi3eCHUDUAkhI5LgjwCjp7cdaUEQGSxG6jpSrQ
HJFci15DW9So2HK0g3qbN1YCP50BV7HrIIre2pTrxMx4ekBFj0uhsLqArxTEZFyzHGcUgP1gZU2v
zW9wntepQlgsUsXtX/8qJqLIogL0/fNrcJvVmwIUYcL8uZZVe6wDrbl0kCx3QwtgGM2qP7foD2Pa
oUYvUyxdRym3lX7KQg0Dndg/f+6E/7PDW10/at8dt9wHpbvVYq24m5Ujuc5TtcxHdzc/BcLAD3au
Ji6NpEycl/uedD+CoWSzn3Ul1G7XgliAlW0m0aqedDPzE1zpm2+ZSepRVXCi4rxggJY6DCW6DPZa
2cGX58jmKtowka8WaKE7IE6egyUzPoiW57gjfe/zdZ8/pq9pgOcq0BTWQfu5GDD6EnmnCf0qlh3N
TrSpRjV/s5WkZ9X1KLSnwxa90pQbisDfehCF9JZEGxgnkJnhroQiNqb5z7xtxb0YRHZOu7heplPf
mKJRcbVfJGlZ1zzq4ker0omPaoPXBPOcQxJUmJ1PhzXEgqUeFP4RF1PlYMUWhjIBgn8rvn4iuYaP
tNMz+v3Md4rQDZy7TIn287dJ0zBjNgI0xcy/XY+W3e6kk72n8UjnpSY5lQRwg1E54Y8/d8asuU4e
Y9gNfBPs//7ubx+b35o+M4YAgwZpyBfGHcGu0nCCm59HWNYGO+rBYSVHfqMRm+VuCNs7SArle+ei
pjX9SjzUruzWaZMrZ+ZowV5CXkWGIIgK5lm2kpDhi3uiEr6lUaAB5g+kjfVB8UZR9rOEfHjXwpy7
M3Xxaz4tUU4dUKmKuXfjOHlDwT6dLOL/+o2KBWyV8yWwQMpIb2Mvy0Hy/te9+XOwnNM1NdmdpRjF
oexN62TjaLXRmiJ6cMg5XOZWrr1DgD17tLpX/EaYuQGl+Fo9PMk8jnZhlZHtKrzumY4TNbDRfAhQ
64URGTSyvuGfJh0rSjRPFtG2inrntZ0Gg3Y6foswpl6VAVJO3dbSW0c41qKLA3VNkkhxIEMLSwer
aG4Ib+KDw1K5ZsTgvnmDA51aNh9OBIOByVx1RnMnV/6k7K29ipSivvbfYtc/l9NYHCem0/xKP/rV
SsZef0mEqA4D2qpt6zIgaeOsXOs67s2lGYpTauoEgtMybvUqTYAIBkRNQKIvjmx+IujufqruN3ce
UNhtczGrsn5nrZkyJwP7VoRk09sDnARjaIyLNm2UIILVBQd8H4/ew1gRjFJa/XcXHydOIvZhfae4
R9rBcV21Xbcfm7Tax9KjcG/D7SeamrNO6hj3H4zGL5YzVCorPApBiykbko7H10TJChwFkUJLpHM3
0L3Dalnp/VivmgFhCM1mREYfca56nOtbHfLOxMsgSb6e+BGfZF2FSKtXaEYImRlnQNcSeERGDOCZ
mF1dkOHAAs6va5jCreYF954zhHiQWbtuVrsYIctLQQrvuci6/tzl0ZsdEyNnh1Y8Uqt1zpLMREzL
86Jt1ppilGhKzP6usoiU+2wLbCAX1E4txf88qfBU3TsLYurkIKL1OIGSgFsJd4aTH6QSvzIsIXde
LYKN4Ra72CKgqdRcQ18kde9etIz2eZTmfn7D0LGDdKs82Y+pEawqPFuuodune9MJsl2cC+suq4+V
Nik7OMlQuXyeIF567ZoWaZPWdZhcx411j6YKqpOmPYgJzPnzqNU1rsW5vWGCTxp7UuTDpkfLQY6p
Qv5V4qwixidLyksg076tyZWdINNRZjXR1bn3gciwXOhDTd59loHoKzXmCWky3sPZWLa6bz5UxcFq
UnkrE+0PeNvNXrHS6SEPZPwAu7nplpe/sAKmhzLuse1mGXpJc3yzAICQ0tqNwoxgJkzN6uRZpzxv
ht7khoG1ZjOvgyaUKX/8BrXE4oXh1Ec5O2f4HnwLPLR3oZEnT0y2KrfVnyJcUJUib67qOM3LpP39
n3FXfUJVf0NdbchUUEoEYQc2PsJfCCWJ3zgR8Jn2wxYUE5boz6qnqT8cdoxosNYWHqE70d4Bidmv
rcJ1STictVYECsgqWCl6p+yxTPNfMVDbTsLZB8Xs4juc4b/1DBNeKbiWXSHfNHMC5CwKqprQ1WgI
/r7pCLLZzD/sP/K5+v/IQNLB4OZ/95Pelj9/fv/5d1+q6fOftlSa818SI5eJFWRNJuIGdmKf5tHC
+S/d0mgwNNMWWL1MwRB/+EcauEebjKyIY9PUybEKW48//CPxq8JPhzQqqCxMwggY+o/8I3+3JLU0
YfOlLIkLsKOrPNFwv/q7faShtyIxPEkyJY5rcSBHmhW9vAGVr1wokgDl9I6+m2ULMSQhZSgWg9WQ
PpaEoi4carQF5WW99nT/WggJEqrwHCVKN9/5ubZS8xdrHKx/cRf6GvU0f2n+mNLAncuc/hC/f+k0
VqtSDDmKJCaO6zrprsQxJEtGogvD+1mVKItyz8RTFdDfs50Ovb3MdgYEyr+d5bvP2/D//D398v/1
15uSJzEH4++nfaV76WrhMdt0FZ7QcO8ib+iXOSKozVir2HAbBvHK8pfT1aimHK9ep2mPwN8Zf/3z
1/idmfF5DjESlSaReobEK+X3P4fruzRMoM9o7oYCqUGOaEE5l+Y40aM8Y/nP/zdh/W5QZGnEX0zx
FPhRWFw56lc//NbVPTfSCm+JF3ODNcDab11YP215pfOK1kKLjGU6epgfqlGGR/LwoamhexorTKwG
wd9dqoek6158a4UBb3h0fe3cGSBXVtzla5ZCe63hw7SLunxYFCF+YqDweSXEXiiARWh2af2hV8Gp
v7VqEe8BS+pjnzvPatMrh7QovF0URjbGhWHwoBbVQtcSeQxyQY4xNuWxu+laiLAYk0ETYkB5SqMz
k/rkmOEYkpP3MA6PXW2t7VS310jC3ZMZO8910yH+FzyIA7wZE9DRdFJPoYENgOtltYLVZa55LPxq
CuQWWnULufbuiq7Gx0abmF2h2GppByWkTxnlTFmylv9Qh4T3DcpIbjfo6EFJInLTunNoaOa5HFqq
X63ed2a/U5QG/2qaSuZUerHsymorXSZbiTHghc7AYhur+qXu+m5jiuDcwVxak0IPO+BYle4S+iHa
WyJkN7amWsBc3mPUZo+xse1sAxDSKN5RYSfbyDJfXOTO+CDE73nbg1520ls5XpquIHh6C8drtDWW
6+0GC+9iEVE+71WtMM6GNRxrHUTY8rxxRYRyejX7/E6x8TWoM6M6OHmz6yHaHfFGG/egS0+9pBJ0
SvfiZoq/ERQBh9Ikf1lvzeQinaJZRqA/h+pF5EPznNPdN+CfGz13hofaYl6KaFVQ6FEt2zWagM5U
UXPk2jFTNEwoUFh6uui2UeW4S4HPxEZXFW9nWqa/NUhxXmqB0m0QXNhbxfNeE60d+P+bv6Aktgdm
LViJ2BDlusZftC6K/5leXU8ca6NTXg3RPA/CLg6qrkEVo9RZqFabIwrJnMU/33Ta7za/n/cc1mBC
FwQKmHi3/36PZ6mlJQHiuKURELON0U6j1e3RMEhXb9stZDyDtsIrNqX1HuTZFPiSuZc21u4RW9A1
JN0jKqF92DrBnfuYB5qNfHBheWyABFts4eJkXTyqk1MYszd9oTijuvPG/GynQ3Bs/i1Q9mvII2uI
IKYAL2y41STk2V/ZZOpgELgCdbctynSFK4JzVm4W7uqLpjCaZV2R+60FQBkdVqN2ixwH4hv6f3ed
5dG/+XL/nrphaYaUAoEij1qDbDgG3b//cc2IAWOnaOhP0i49mgy59F6vnm3pGXtl9EcK3KFdaChi
ThlruTv0ycPnZNZPFwMXQok3rFucJZbfZ7uJPv755H9xhPv8ftLWbFWDVAyB9svJV9I8lfqI1KsY
OvVMxvb9qDIv8vvC2s6uSMhgPXpL+wfmz81mXra6ihlKE7c1RGGzXcuGRD07ad1rBsHEN6S4zBuX
OdlCQai2mw/r7BkK1FbX0IKzMHk3z34rE71cxr3Vbeu+cfZBXqKcN8bgYkG5GhPHvlD0/9tD5usz
jVOiz8951JlQhub74W+21nLMHay1LaQBfXLQhAivkunSGTcHPbwb3NFHy5SxblfA3PjYMmesjvr0
sR5CFWDH6wS3pnEf3//LuZj+1n8V5PO50A0VgYPATdRWv/ptuyX5bUbvhcsm0u2zgoXPBXEX803c
smMy4NYIEfoTWpNx78DnXRVtf1enb2rimhH+2PnJH4eRKRdLNcIR5qQaViultA2E24l5HlQyeyzN
cjc44Cw+0bmxf8efGhhwiPp9kAIX9pUVMqlhwCQnVF+d9NHksf+H+afTfYEZn+BpT6XpGM6X664o
DYMg9yKAoyuXOskHW1lr2T7B4edKv74hHMi5AeLuNC8LjpP04Oi4r9jzrYhTrk4KYO2l62uckRNM
j4QSeRvQTvtfcg9xTP96Shx451MAClHkSGq+eOCpUamFVQu7qkn0s+lGJWmHsXXpO2wajGpMTiZ+
m89qEeE9FicL8ChsoYviV2Zoxr2R4p7EVMsnSTZ9CjwSFHQ3/3BwqR5R+7+b7jPoCFC1MI9Gbmz/
+XKaa7PfL6cpPAaLeJO1hxzzL9+dVhwNOEHmywS/2I2tSGMNtSbeuupUHYVjRXSB02zAWCYflH7Y
B0rloyIjQcVHfE8Bzsi0T9pV6mJ46jlWvE6NLLkPpj3F6xTaQIF6Odfic8FcaO0hNzcwZQLJSW7/
/GOIeP2/z4TFxUJVaFETs8L/vpAagJR4S0ERaPxgONsER+xdvwxgroH99o6d7md6lJVhRei12TZU
AedaOwouySAOtLrWvQ537NILQaaYnhEnY0a+TbWlHhPiq7TS+dZEiJ39drwwNRofZYxgEwWLQ1ic
cYXrph+VstCPURSKRY0wbTUfkqT9E8guPZLJIte+EjRbHOF/kcxT3JXqpVSz9FrkpJ/pvXdCSZjc
hZi5rKSnYfgV5u3RFtqH6webERrfGz71XZP2OxODrY2uyPDqVe02xVlq99+EndeO3Ni2Zb+IAL15
ZXgf6VP5QkhKiXbT7k339XcwCug+qG6ciwKIDJWUKUXQLDPnmJgMzx28s41kMsTWJBY3BIkWebte
Fe0smAHhOBjFLc0bRjfcrTem39VhI3P/0CXmuZzYwFV62eznMu3vbDus1RjH2kZPyMmxMEq/eGtE
uhOTar5uepR/cOzO7GKKJ0SDyN0KvMoCVtjL2FCoVtPkbJcxDGoie6mr+48yGS4xt5ZTXlWLdj61
DpVm72RWfSeJMVzH1pzOBa3NirWf3HsiaOHyQCYhIsk8JWyfZihWhH6hu/Qqo2GiM48/gdWE/eAE
p3JKtJUA38O5mgDf4F71ZjNr+V8eEf9CX3In9gDymvQguqkb5MT/+9JJm6pozJGwQhMk/lBuxOL2
YiAJzzUv42anqpFiO2hIcfHyiRszmFBjDjDWmUK/VLhI9rnFeJU1RAH/fRC4dhCE64HzO26dU0HR
/Vfzx7We1W9tEKMyqKdTB97hJBK21UJmM4pBXTGGTt+cQRk/ShP3JA9d5wrIw3wiKezuies0IrTW
GS+ahCzwJYAt5ppIb9a9AEvHQne+lR25SYE+x7suwPZRClpybmnj1aTbvXWoQMh2iwLws6y/FARW
TKfqSCKdffSHyDpWKJLLkPot3/z3i9r+9zW9lGqGToAVpg7++zdhtOgqduXQjFn/FhO0BJszWPri
MKm4vk3CQkCbG/bZXA6J7U9h7upAQzRH2WFM6LG+qgdz6xoCieKC+a0zM9m0Fk3P4J+TDDZAjbp1
Fas0uDNcXWmjuYLc6m2qnuH+nOnWNm3t06Cp6dI3bv3SDo12liKDsrTgGJiyz1vN0P96VmeC5xqi
DzMW9kYrCbIq6ihiDtj9EHPV3m2f+vK/vz2G9f9W5rxBSII82yZn1fp3JUuxP/okEDIDMOZumxH2
g3GHhx8c1DA2MNnJyGYjXFf6W+s7v1MUjn+CzFlXfjXQNEsDF5fj3Ui4mw5cV2Eh+nRXN2Vxs10R
rY3MN1/TyftAf19eWwmmsfax1VjRjGiKsXXuotuQpUcVMJbPTcRP9OF57grDmF786E4MiJz+gK90
b9oweEANyuFqJcH28SqP5E8nEBO5Eq4RTolLc7a8q24aGSEupVuZZP3ZUSixTUvCbIh7cz34kS/W
qJpfimEU6y7DeMIyjkK99X9aSf1U2tb8J27jVTaIEDt2+jSCo2sZ5+xJ4i0R5HsT+I8hhX8QD6um
9e19g3iTPmSyw1lXzRqWqbsyRq0GDWNw8MkKpm/Vt3pvk0pFRA7pOSicTLNEmEjMVIA5M0zVXODr
LHw4pVEJECqofxnaPhnZUtdFFd3j2iMMY9HClBho3DptLxrDAy0SQNJam90unSOarNZa2e7s7RtN
38qGhIra87nBwJF6mP+NMQk2M5mW227RUUplP2ml7b4EM9BfC4F1g5wub5TDSd4Yry9aVhF4KTSU
XnnrPnuSDCSahT50pMK13mXPDGLbl2iY/X3vsy6ohql9cnmCXouo2AB1BpqIW+ECxd5H7kiDa8XG
W5KiyTW7k2fJ7mQuX6VD5/0vQOp/GbuW3tOG4slwkORTnU6J2eZ/zgjZnXZTo4kozBzUR+hkuqZE
8w6icl/FTb6OE+x9OSFcRu3U+KTwHZhBF1zmwPwz6HaNiZads8wcEirm+uQmNZMEkTIedJ2aMCyV
t8fWZlMU9RCAGeZDoNOfUJppTyxR72Y2ClDXbrnXh45hBBSGlJDUrbdoxu0+0tatg1RqEuP0/DiI
PN/6rehuXtGsxq6WS0sHVUKV9b4XPvvdDkWyNn9bDP/DPi3K5z5xWKSxItt2049OmW1YyD7ZUWcn
24cWCb/cygMf/T5lOhmpNUpNEk4OzagNJ8xrwwkl8LuX0Xm7RdAdSt8Ql9wFd0OWBCejL5xVNbH/
KqbB2WTjQCgocXmbZlLqq/eBLunCeseFDWpI99t/ft1R1BNsqt6AidRHBEfqf3mE/ju8e/lkfWuZ
/RI26xFv9K8CP++VoLQ3IB2w1h3SSn24yr1EQBSAxUAzjJKhfBYxwWidF5v3lij4VTVE9sFrQxsf
4c6Gx7HCnhqHNVb3l/9+b2U4vpxa/1ke83fT0RUsrhj3/3NzhYKAndfj5kpi/EbCSDmXGpqkMte3
LTMkBlqzMWD7FBFRNuQTd3b8IbMy5fY7vzVet4ccah0fhzYZrSM2+2rd6NPt4UYbF+Yj1p2Vj8rR
AdSKRzdK3jyTO3CKjBw3UiwuboHXgjHjAxC/DVAqvJm5O+6E8Bg/3SZFiFtqOlooYrN5n7CTruKK
2nayWnR24H/rgEgF8kqy1UP432SHOJLtKVrgBKEceLgBe4S42tmHx6vHoXVivJOK6VbE3RQjrW/s
MVrrr1HC/JKFc0QOMJQVTN8ocptRnDPHFVj3ySdUphDPpTeCHx/V0bDBszjkmXSIWDE7gMTAlEYK
Wl0fFXZ8uLvdsB2dHh01k8UVwo7ggyi93ymY5+/UhZJYaNZHYjnjCZh2vcK1Zn24M9t0eBEMoExc
D46ubYIBZRwLQ4hM3i+td/YeMUokwMNRzzjX8yCIDq6K3JPLrOVI+fZNt5CTBBuBRUiBRBQJ5q46
4g+oThg7I2XG6Iq62SRNbK91VrNkBxBek0nnNtGLpcR2nHpq1tPjK7360BOsNTWWtG3lg4e2TUvj
3VD+vlKyDkuLVD3JFnOF94JI64U2GLnqQraGEZfEAFPSHQS1/CHwu36tF5a50pI0vRDNJFa5Jw2e
JOJvX5UgdBfjSRCZ4A/Bl2BVzk86zMUtjT9svzxrLl09PFxV3qUQRgJ4Q57sBoASD0/iNsfsZ1dp
Xchp3y/ipd9apJ4qrX5PAhBnCvrnAZGmuxoyAKeyLczT4ysiIeZwxpHxoV2DiCQmPoKBRs/nY5Dd
R5JBK5ooWIg9aMxnG1z+WI2wLKr01pEse8qKYD2BTDpBObaQbAYj9ABRDTutbP/MvkfybKeiI+GQ
BfoDnwCJIf5NZUlwn/Wdxs1XDJgr7oEijyhmF+FkhcZwl2q0oG69QO+2D9onVQ6j75UN6SVmnfVC
A1LeqCKQ/U6kG03VLy+q4Kgibb3XmQ51loCM9eN/mO7d9qrtiGnqyWiNYK3JKl8luP03sYjlvj34
QAXWY1W2N62Kg20RSVRffW5AXknTY1Gm4xp/ybRtnMLbxy05WI0WGS8GDRwi1dnaGBYcd/Rj+m4Q
ldhi0Yt4Awo/DydiP3dF7GTbvi2jte0McBjbKb4RzxLKqZ//zHGxasAOvka9TuqyWcQrV0Gqdata
cQn4w01aV3ZtxvXxosDVi6o6rVeJY3hX8BbOYUiy82OvP1AkX4FWQEZoA2/V2WCzlgCSvb60Grrm
TUcl3bDTK3cPbqEjonDsj32bxKAdaa41vGGrQferfZ10sCHGuLiOrIvXUcSZaWeeS80in8rYYh0f
kN3eOmqvI6xZjPAubXXZbOuKUcfgGsXfac/419+MjIIOtZg+kzH3LoyMw0GPyWsBI1bnbfNjyz83
P+el+dYTxnQa/8+hGFi1yUJ1a12nw2Uz9mxlpbzZVvke+7346XJ/CaEXRaHX9QmuSQs3h88lF/ja
hbOkerGNumKtErKdaWpngrhtBixfZHDOK+8L+atJ4YxTX+ayOqSegw3BAKgb9+WlcIm+BbY5X1wz
5ie4FJaz3zmnOuEpbzoUJp46Ms46JY2V7pHt/H18BjU62HXAZ7yuWxE/qUjsc9qW0fM/dfJfV3Hb
xJtxMP/6UFtPXRyvmWu99yx1j+NykEUa4LsgdQ19KFEL5eTsmjGpQm3wIJfl4nsqXO/q+3l24DoF
YMuncLBrNbCC8MZnH6dAaZWMFIIJWp0hmsMg6+4z4JEMfv85a6nox6zGwFFWL0WnuC/Y1oeV8TFb
OnnhebKO435GnjLo72XjXUFxTDesDikVN8PHRTMeW/E1rqcIkoPRvAHkOgZ+wqChI+1kXqaHD8Si
k48lSrMPPerNj2huL7Q9cF8NUvUKu95VWJG2eW+TAyzLnzqKMY8n8u2BVrQzq0LOGxCTGvRQczKA
sapyN7LMBvTCjKzwXj/xLGhCy3BXnRlh6QqEtua8fa3cYWGZG4T/pC6Ltq7fwItrX+zYuGQaFCjX
ahP639jdekZdo5vkMBads50DKXbJANEP/cIdHv4FFznikmaez2LW9FXPjoOMw+JP2SXnwmaiFCds
hiOSY09qyD9MDYl86I5Fdo6nKT3IUX666fzbSnvrM0WxaKBH2iIQLRH9OQkjFszGEXjRdcZ7RxIt
2nbV0pMDKoz3gpimi5yUu7XUEjPIctOHP0/IHfQ+o/QKvFr+kaprOHilxw2qjgR9QIq+apIAPNzy
uczkjVx672rqoJyY+EUbY5niS6fhsVS/wyeqv1KtecJPKUmxmxAUSs0HTQR2muCCU8Dck7tD4O4q
I7WeClc7FN3ERrxFSKVFpLnLpnlhkVC8uY52ysaPJPb8n7kl30z0OPSHHSs/rpcC7MQJq2p3IaoF
ZHs1YRHFGY02TT+zhCUPpPPICyAr/kIxGPZMFe+zLaKN08Trsij9bdMU5VEKA68JkQ1hlSTqLisv
OGpWbfBJkHvR2u27Vf9M/cx66XqVbeEcu096GjQwhNRGSY3Vmp1Di2xn/5o4sFpHrstf7YKxjTtu
lbC5mSeUbLTKLHlzI+MulwxHqxig2k9pxjvCjJxZm8bmtbHPfiRf03TilkIPAjPcISTa6HICQkR6
tLhz/65t0vc8h5RZtxuOWG6yk9tNW5V3zTlusvjet7Z26+wnzkHzk01WDUWNeiICnBpYk3az62fP
Ko8109mda86h16tyUwNLNGfdX1VlIr5oDg+GTHtozZFLBtZcH4Mx/i7Y85ysDu10q+i49HnKbiRR
kmXLfeCSGPH44i1iMzKdN3pVFwCElqTv1okAzaMEZ0IyYz2T/hVD6UDP6Gf7cVHLivJ7IMy6kgJ+
gY0reKUbxFACptF41HnpsZ+r8Sa1nDheFKGh0xUTnQB9qpOI4sqYYfxwfzSzV3/4jFyuc+5u/Ahv
n6H1yUbrrJ5VlD6GzAj/uLUBdLkKOB3a5zhQxun/HjxSI/aSG1TmJ9zfAWzsa129LcaAc2W30ETF
EOwjo/zOjTGidCqLc+43X6JnwZImWn+1ZP/DZcx/bGyt4MQqxG5gaXZ/HHzNP9pp4dOP5Saq7K92
0szrg+eVqeT3aBrz1hvyiNrR2MvEsY8W59WqrtVVA1gWCi7jp1z3/EMaqV+aaLu902l/I8RW90jk
34ZdamuhAS2oqrbdq9JUwMzgWAVTLV71tm0ixnj9ualdOyxG5e5E4wviKPHVa0ZCsPmIQl862kSe
S29fpCbUyswwU5IiUlaVe/bmMnsSiM6z9o//ACMwdhA87OL4jvyh2iHJ1XY8fq1T1us2kpzyKzFo
w9F6PeYbMK1bH6D45McwM/CaZUN+nzSwIoWZq4s3S/kMKS18vJnDkBDO7ml3Q/rxjecZsktAfDJw
xO8ETxa4ymozimVKSu7PXSGbPSWte5ksSinLNj79cUEbSaM/5r20tpkZO0OoWUpsvZnRRoo24z4i
L0cdoK+M7Huep3RbBh050GoBfkpRHXWGlz/UqY2zmSDpqMREVvXMoXgbvL8mtqKbHcxQVqt5POPg
G89WVYYkTVZ7Fzfec8VsC2Pjt7Rn52p0YpvFZGVnJm5Sul+eJV7i/sx6it2ODZzt/kgrQ19b9WCs
u8JIQiBF7f1xWJQpkSHkmQzq4OQ61vmxXq1tu7r1B82voi1d2otq6vndmQ8TsvjNgF133TiY2QzN
Mo7d8lWHWDjUW2/coGHcqaxo7nXi1v8cEhLcMpnIW9PjIADTpDat4WrbuRdyU/T3enRJf+hqdbBG
92faeflnMLzPcWklIclUEIgZIbBZgIOEQPgYQzqBKsQPVC66A+hj5bdl39Cbx29t009rqLzqCQ2g
GVZkskAGn5FCGkwaMum762Y04NnQxm+7RhfbsTNeWGyq51m3fyQL9VLafrp9GGmDUnGu8nTA3W+d
cXHLjbLn/p1C/EuzaQbX7Vy6H2Lq6q0c9Xz3eDkgFuZmGjlX2Tf+qari19hrF/ehQUZxYyr+yu1w
roriJzm7K8yNLZwilO0xLV441bLdVloBHwSGYwcBLH7GtNDdAigVtwnxb+6f0sLzTsAEQA4v0Xxa
85ss3r+L1nU35Xly6gNPrZbCf92Y/mocq4HpP7aSsNWpD+3KPnJVY13Ge3cLbASzWU2/Sv+GdjVN
rGd4XdQUdem8Gqb2k53wBsssnhi9YFHniXhj5jwCHiWUL5NvM8lKtiZk90LyKJfdXfDSMLoa5rp9
b6JsvPPB3jzDbN9JN+8vzUhD+PifKF/A4EOBGx39w56al6Jx0w+RxXstz0i8i3T/2OWB2AwsEkK2
t/3VmXqm3l3ym2gj/ToUMU1yJphYBOa5nTXjhrwoOeKwkusHXdwyaILmdHCOsvZKptbzRIZxceRH
tmcAl/1rW7rc/tvA2tnkZ9yKZO722DnEKmI0fUqtKUYhq+efspvCwE6eJYl6Z4bfyT7wRu+7cdJs
k1fOtE1V9mojVgctVqbbrvS1FdQH795bvX93qjI7ujW/X5t6dh2Q5G420A0y0r1Vn8TRweO8umjN
XyyAp8TNYFME0nnCbliHlZ7RoCU5uL7l0OFm3Ht+chgqH2RoU57K5c+geDzyCX8mSK3288gA4J9w
HTUSHctUkU1w36BTbKienKK6DYwLHwofxizQotssP5sq4m6vMbcoNLGeWesf8rpLSeFMevgCqn9p
BdHFMMrJEczezVaB5WpjInYcdNHopsVrowHdd9ruo84idcZNR86JsQEA6PzJ8o2fqxSVPYjgJi7c
F9Qm0xYqAB29JM9Al6emEsZ+ysXTWIPUjnwszTYM2ClmcCnGrZHX9L4KjaVryydu+UvqNOfrkyyH
ZF0qvvHU6xZxQcwo9eXgI5VfMOPuwYWtFJpm1H2WsUFR4H+xVAD6jwV315GrtOkAPa16hYF30OZx
6zdm+qQXxvOg0vlDSAge5C/M8MkxSAOqK3atI5dwgda9dQnaa1rDZA8dCbZya+96NFPxWlgpTxDl
2KfAQfKOxmTJvAqCdVT6YESWGjvp5YtmRhdrgoTrLAfySrBuyMJ+Mxpv+vS58BhwzOV9LGkoHhSH
NMu+HeznFt8iDKxUndtEay9FWuKfmqNjM/kc9OqvbrTVzgp4KrbVFvdac5EOXiodkDaAcGPnRXjX
3T7JQCpM34Jx1C6q9OEp0lK6kqI+mFmrruhmFXxLTV0ZTMxrZ7CLyxiA9iyB971OQQXJ0n4lfsS+
s/xXr10OJYSAiY9moD+sQIvN0krPPNWzcyZ1epASd3syXtMOtKlIeCJTj30NWu+dF9TPBq//D94B
4yWAOA3h6lJILmTbGJJbUnvJTRFU3pS6uGC2gvNIjpsN9bplwPw3Xwbyie8noWa+jeM3k85fnja6
u/8AwiMvq67M7HmvAtotBmMEYnO96ma7yzzMWZlhmDvd0SRk1yk+Nok1fdageXsZRK/JdH3o+8ls
6C+x9bNb4myiyZ5Dqc/pXTee8iWbEpE0MfS6e2h8g1A0wjKsRdbXIhoOTcW2ZSAi6tahYrhJs8+O
Pu3xckK3XP6f0iEHowPNQkxjcW3dgX1ik/98QFaaGAaDiMi0M/IvqSrnbYzzbbJoNjSP2RFvLGRJ
hpjIZ1/rYiBWBDH0SnN5TzymwIAVoj5kwCY3+TjMm7QswKhlhXOoJ5M5a+wzkSRka66q++MVGb2/
uxLzzSL4RqQw+x8JvzV0tbGlvoQuDdtQhhr5FZdA88YPvlWepqGvg42IAMxsk5Tpk72EteemwpgR
x8aOd9d5GUuzPLVly5pXqUV2betAvbT5gLsqO3cItlakjwHphQE14Zx3e01bGaXtXGxRfCYmW5lg
7hTdZ2OL1dQyUGlKT11M0feXqp6qY6omkkaUTzE6k3wBz2UzsNENAVNYm8Ii8Hd592pIH4xKeAvl
5P/UtDF/1cCffkSe/SSrjCnu40JZDqmceBTEg3ukhlnlY1X9MX0Zh1ZbiTfTh1qENeo3rCtjDzO1
2o+D/1uA5A+HRPmfPrEkoa9p+REDXRf6bnpFw2BcQf7CBbdLQBx5zt1/tJEMNxC4Ah4PF7gzRMhY
VcgTd9PGX5EapiueYmsJk7dPOj8QRcJwdVhxILJa/4MFjV0/PooAd4NvD9vCm6gXU3rj/sMzWAOy
TJKnx1fZWGYn/CwGd3NOIMsMEdkgfCg17Wmoo/zSTMlVszwqXEyGtxpB3ZoGvyHFtmzPjDe2ojSs
dynaV5/IlGcX5sWFJXSEHjoVEB18byeA/e9NnU8f2Jb7arF2YbU633UH079HFEaO2TCs0Oe/8AG+
G72tv/cRtWGao/SpnO+yJUgDwopFZlFwnPIgQqHrV+/WyEJGxoVaHrAkSwMoP1VYnFTkf1PSaa8O
Eu1t7HflscpK7l5eycTCtMTWpFfkjPBQwY7qlpu+9mpkqwmmLHZnin0h/G3rWpxig9N96POnDGiQ
ZV9crIUq3gD/u6ct8UULhTyI41+mSJKjm0zRrVT2u7AHqv2MeVhYT0gFuiy46KURUyagGbECL9rJ
KUleg4zNbsw/Jwn6Afe+4pew9mumeu/TTD8njGcIxso38di3q5o78GfrlQH+31R/LQpw6oFqxtPj
pZEKd01kaY6Tq3xKzFS/OJoyiZJOph23z1W6zGUfh8KO9m5quRs+GBhLU0d8dRenyabgbNj7sz1R
sLZfBROznV0V8RtZK1ymVsVjvGl2zpJNaQfLzDnovFABBAXGVPX3AaXemQUcBTI6lr2RDdU28oM9
cX3T82AmeyTF9kbOIv8x9z07OEhjUW/nxzzth12SFeBfG3KrYp00iX5kIJXZ5Pnw99h1NKVhN1fi
ecCctMo1PdgXkiEUix20XnVzktQoURWvzSUBq0PSCJyXwQsL2OneMRMNTWMicSw3X6huNg6l6DzY
QLPbqd4Bcc7CaaGDN4Uvzx03fmsgkwAX/lWkisRXx/wUnSfPuBsZFg1fjxdBM3zMI5SR3jJOj4Nm
S5T1jd4cWU1dKuKLftiJ/Y7XkkiFCJw5DBxjZAg6LhEgvg/uMOnCaUgsTrc2gaZjm/2e/AAZ8shg
gwv79VhMHeZjapiqdMV7PBAaZtYKVyU1wmUAglZG+i0l9PkbWNRtGrsvx0qsdZU5f1EzGWc6JXsV
EP/6bvl//UnjtMGVnB5GmJQh8Qjtjoxm9xktONhmyxyP7ojOWypSGRrbi8IHdpNeyF13/TRsg+ot
8KviWZ/19mVuHZ/ya4F6d37zoue2jhSm8li7ldtyGPqztRTXqUkrg8iMr/j1GG7GLlqkCJ3bAIYY
szx0FomCXzFUdb3n3M262xT3Fftrfn9VWcECvozCSdbxXsoImMXUzqcEfSCDFJI+JG88hQyKDq+V
LCWr7pjAt9NMBKS0FNXHPAPTSS1OlAcOTi5guFb3nD0cbfQRMpTUE5TBLZRrOq5OFMXVar56SF9n
V3lfje2CQFkKBkSslKzKzI/OkAdrUTNDbPzYPT4OjgTkIOGFrx9/okez1lUQe0dzjYDH2+eiis9d
jF2QB89nY0wNcuOCFq8IAO/ES7WdfzBTLK5kp8y82TUopyUlCPiueSHr7THGLgJjr7mFdYnIf3sy
db3hbMjcg2DXlq2EA7nDdusVZUYN/tA6sBaaf2kEfMHKs91baTnwAuaZOAsW9aQlSzIKlK0/4zUg
+52eiHDHP0ztp+M/GXgwasC3lQeloLROdnYxNC87Jdp0tzoc+krp7l4Tvvqh9AsE/JQKx4qBYgVw
RErKI3I+9Dtb/xkCln4h0yTeCQBAuEgMdU98sX9soPsxzY6Gt0DQvBdL9PquJf/pPNMXn7XY4DZm
4p6xcU9eI2noYY5x9KtN7TXewVehYblGhHqKOp/zmnRJqjMyNRUiqpKrsuXEOEpTimJPUStXs4AB
7nqkZ+hD2aw6mErM+VvqXG08430etxWdx7Hu647dQpOvRqOWO1XO8z/prygZtZWGS3/dKRIk0yHd
arqM9iSavXmPRXJAVrk+Nf6R9+iPrOK9NRr2LdbrvXKcT6LrERRX+Hu4Erht6lO9iqKy5yFeVVc3
6i96VqlQTN7L49Hh03uvSCtd48RWR4vcB2ZIE4tbtLEAN6JkLRjBXifbAPQh1eHxKmrNj4xb/Tke
oMpVTZx//vPV5L4a6B/vgY+RY5Jo4efYi579odn1SZBxs6+TbwLU+WlQwtjKlGs2NuWde7Za9RN7
b1zUKA/ZUSXleTA8gVSNz0qlUX/wfHVW7M3fUdYm5yC3dJjQrB4bYbHN9/Be2JJNX5BxTeR5t+ms
3NgMTPAZReFDVdNwdCK7ujfG8THetDynOifSZuNdOe9RYL3nhuVg3EcD1PC+gvf2hsC99mOl30rq
YzgFnnsixuroZVyJSpb6qShSZ9XmevFekFYUzlka/TCHFBtJCiFwnLsd6gh9N/LP3AbujFTRVqAl
e+O5HGzzXjRt9JbVz9REzqauE4QYVpZeKenlrgNYuVBS02sVI2yS+C92xjQbL9ye/o4lIr3AwF2h
fHIrfZX1PyI+rYmYgF/N7M4rKq/yanWNvbKjTqxm09AOipzufaac8h7xdMBAbCbXLpa3VvX9dcga
NmiuvHveNO5MmUIDrMwYAolJ4nscQbVYDkQOwsqG579D+/0zJ2t7P9YWjSsd064fjeyDBBKcUymD
wMfLxWMblIyFtP5FpmSa+pBlh0AfVnnsTSt/KcdTAs2/hrqk0GrzQ78Ytj1YLizfo6NoqhLkqnEC
nzA9ydyenmwGsbVL4R4E3XUskGIQWCp2BZKlNTdJiV54zs/BckiF0DdRC9SErVZ0kfXFzVjzDuDg
3cDj1eNQt1S+bcYFCwLzHjCeKcipWFUJ2Myo8Da2gYHDnyy1JR6y2cjGMEk1ma0VkO6BEV7Qk5mi
G196XL01c6Buhhn9dksxXjL0HmujAqdfqPrVJkgu0mVze7xSdYmYQsvs1WD703E23dCTpmIlvoRb
pejctvY8ucfHoYjlZ0vixrEn8vVZM6d5F3sohKWDbHXlw2BeKTmOu8o102dbqOwZTftpsOqTN4g3
WfbMa5mh3/qUzZtWlMTMs8U8gtt3mAjpcDanNmy6enopg9l/mVmOYpKgc0LG4L+w2bP2KRYWzitc
3IlvnY3Z7F+sGXWBXbp/Ztkbe1IcNbbLBXeu3KhYCcvinRwe8gWHRv1iy3SogO9O5ViwTaQGy6cy
+Sdd8fHyEbZIp/LWYxjdlk6/1UkY4fvFPG7BwmgxMw/CCxBbJ/EflecvlqLE8A2SYqJo2d4tYvMS
4UiWuoKrnFePXy8iT19XeU9QE/qm54Qec4+y3Qt7B1yFCQVr0Er9eZw8FgHKqV+BjAyk4i38I1TJ
jBW94TniXUmFaZxj8L/PPZefO+eXsinxiJs9T5iePVZf//E8gegZrjFFnX9mPodIDzzJU+4imZ6R
wu/ILxlNNVyTWMIWsxoZzrWIbxWMz3XXzT2GQP888BFeTFJmGNDNMfvbSTuX6C63tVuoVUygcxMK
lhZblmLfUYPFSot8KFxGASPDcdmpSK1iNJdBJ/PkEKIvUWd7OXSxCeNvRD4ZtfaWdAloI5UveQ+Y
bRmtkEaIe6DlzmCPIZM5ZwvKp7kWRvSKDqG+WQN3OrtlijIkEP+l3x8fZxb7+QNR4ulxSrjMMF0V
SGSWL2nX2rDWvaDcZgBzVwhHP11O1v2E0v4iPM0EJ8Fn/PguDMvVznlpThV5rmzYGCat4NBZ+8fr
OWAjPths2gdd475n19N7Lu1XzC3OMe4nVlqTzC+OyXi16xFDo64/iyUtofad0CDlWEfFDwogBEN5
HJxg37D8z1W86dHWhLXTPwc8EREDr0gfZAnBCCE/5GXyTDrmLcaNimFq2yBG74MoFCjVmsnYETu/
yWfvmmP1rOAK9O1HNzJIOLOWJ3lV+yVQV2RCp7XrnbPRfeYsZMg/Yp8lD0g4+sA6ur2vFq1KmKbV
qq6mjfD6T7Q5hG9t+iK5GT1irOnLZsBb1vApbG3l46zw/4en81puHNmy6BchAt68AqAnJcqbF4Sk
khLeA5nA189iT8xE3OhbXaVWiSSQOGbvtTfSfc8Gmn1E3D6xw0VxbKfgblynPVYJPvfxl5cYZ7Z9
5ycnsR7S8b0xPq3RvLIC5MBJNwbzS9xWp6D5wISC+5uZScCkJSXTRILikeRAFEwmvkkL7fdFu24N
g9OmHGjT0WfBEeqTVwc1LZvIhXciNTadeGp2QPVDAlDDbmlCpFV03jKamf/PqweV4nuw0Bj3CWMB
P6yDaTfMPw6BEN4hM6qdb3D8EtQBkCFMFNl6AdBWM7j6/yQJSMXKlOxlzV504wNr534oj0DcEj2B
6KPtkMlFmQT6G90YKL79U39Vi4338TJVhCnJCoPF0R8/C2s8B8SyDHz8PKY3fT786P1Zv0VQPy7m
FBMNGGcTCS7t02oucUp2go9IlfBWjt32Igg2gOS4G6VGxVoRTS2gVU5Hz3CBZ5F2jEZsJWI9Hdls
EwLpT6je9LbZLB1xx8T08OAgkMqOxqI4OTfCuxF6LbmNxFyPyVtCPOqoUG8ONPGnNOfc46VbZLes
aXYoITeieoz6qmJRx1gzKcjHcxjNts8ZKQoNcXg0KcmBTa5vDJeVOTO2hyoPARlHecrk00Vrp0oI
FxhW3U821WcLO6kFqSVkLvalz7BqV9hmfhIHxHa7xIu59Ckwcp1znVm/eO5ECLXAUNuau5SgCHei
IHRm/8VUzWFpIa1p5sbPMyAI3GGSR37xW3CzIIW6Y/K2NTOTtkwLewerkHWYlu8lQ7pI+uRKmofR
DV9Sz3dFJl4WnU2LuIh13JXYd3tOfKfYVwRARh19pZiHQzGhOM/EVvCONkv+4fJMU+svKrFn3U9P
5WQ99pMiJ3X5qm8RmI16LoGD3PFpbFZMavD7UCuFiji7WU53aHXiTNlXf8T2lmENcdQWlmw4Fdod
z4dmO/Bgr7Xm0PbapsEnZCMLkFYed3WxRcoCNdcpH/w5OaYe1vWEcVxwG+nioF7SY9sYcZBkm9yn
QSNhakmaJ+W2h0w2YYVeJycItmBAV4hLl6ZRh7bNxcPqlvlxUARlzOAaggbMXx1WihMLkfgRd8RO
ZwHBxHN9FezSWa+c4GKuIRX4X9YIYgIC6xOyC5+HumQg93NtJTIx2Hs6o2lnfbBRk3uu5KrniKxv
th3d3rdVCiRuZjWyZ6t3xGeyNfoaAdbyytIYcsLo7N3Wj3PtyP8096stn+dA7gB9XY2Y6iDMkgoj
VhINog81J/1rhgTZlXNVlYeEruQtmzipicdLQYkidMQgvBdaucFdhYlDMW8ah61wvGMJebxdkXwA
I1TcWuiFySXBmNcB3RZ8V+qxt0y4uHwQkw8UG4TFrSsXV2mzgmHAOQCXWPXyCZ7k+wxAMmOVpWst
a5T5ZC3ev1LXYl99KOeL7KNvuZaHoOK2NFfOltn9E8mynSuyTTXtxC14z4ozytpfhkWo0oxd0LUw
Dd6WVbPDIJ1JvW9+CuuzmDN4x3B8pvY+y3yNQivA7am2tik+mW5EwnI5mZwR4lw6bOeckKdxSlh2
Ma8DQZRy2Wb11ggYfc9B7Jn9pq3774Ah7X5e+zMw151HnBAeWqa8LF8GNDjdooW+OYB5r4lCQp2j
+Rsv6fc1seVyMGPLrL4lJxDa790g0ghaEGHP2jZlisNZTIz5+5LQudEp2G1+1rx+H7Cm1tr1Kpru
bOT1Czi8a4XUjtv/nBnO1Ur1mGTOraaMeK0VMy3vrvL039L2dkX+JGZq5yRlXIMDKynw3gWnYl72
k2W+FkW/cz0E0eoeFSKwxD+pBztPsT4d/B1w350xV30EBCScGrZKhWrRJRpXm5uog1m3NvVfz0+M
3D+sHfEkKvnXKnvDKQTYZMq/Qbk0MUYdxoq1ebRE8LgaCFehObOvjROr4yYm+tBODj0jQOy9YIEt
RH43D5/2MXklpyLrgcmhEM5F6PfzcfkVVcUE5rt7yJPy1c0yyinOLyPbGfChkxa/bMYAgOznsEqR
SLuc0xraLa85dG32Y6fWee1gHad3lSD/O5Uor8vnwPJiZyqg9XWYPAnhMhPW0j1D1SLZNj3nk1W4
Rw7fBy8oMcogmTeLDZOtX3rB42Lo21bzX2e9/0IrWDTsLZKtnmh/hTGc27bfOICYncV9GGUeO6va
lxZUONvZLGl7NxA/gfJTPwZjF9XLP8ccYzv5gwgf+nO5y6oAMv24y0ZnK73u3k0DsPTNtkEvOeKr
UyStaP6j0YKlR90blnOFcgE0+w0+1Xkv+gLhprkjDG2HSpsAAQCKxJybGEhgCobgbh6VJpD2qc0U
cNMEUzWzEFie5Gp8SNv28fbY912G43gKUiqJZJNX9aFsiGT0W1PtTXY8O2M4ial1N3NGQVuxaYvJ
NkyZUA7ayo8LvjtY4qSVu4bQtCS/IegyZDhIb9vvET0kk7SNY710WKxMZ922zmiGeNe3jiRK3Ulu
TV0RwdC5iNyLzPLbpXufiiRu2+DYkh9lEQMLkaMXJClU3ltK/VlzB/U8UdrptTYpbYR+6DUCsbsU
dicsxaHHx0C+TDbfu7V4VChoJq/ZF5r3gGAYkXSGknfYOp2MiPM5ERQUakX9OToB8mct/+vthAdt
sJctXqniojt92BRMtNLmOM6PpZ89Dt50EgXaH8EDD/AQEqsUWMQ8ZmDoxZNto2vheT7dsN5u6f+W
OWWIwZQsrIKCKSaaDTvXITa2L2J1ss3Ut8thQK4Sr738kjOf8sr+i/2ah65swmXxmPn1cZlMhlk1
8FoqJJITiJEULdwHJ9ZZLiAgtChCU1bSeC9ClovpBbPvqSLgo0q6fwU2ACgGDbFq2UOrGgfMjfUq
UCNMdVeEnYncamHsS+oyYYijiIAOHG3JL1D2/Gvs5qlCtQ0Ktg2F0g5+qtqN1bW0I0PISIofZCnp
JTLW3rY33HA3f5BJ74jO+UN71cDWILgHEAKnF+gK3TwZIyKGRn+fAvGS9PW7rvynkuwkY0a4xfWi
NA6oEVZRrBZkWo1zn5ceIadNrgDWkBiHbDFqyGBBHc+cfgTp2hf/0JKL6HVg/HXTfP0z3ILYh+wY
UAnFwEqRIQxsHquF+W9P4qPuVB0qbxrPlNQv7lpngavp+iSo+APWndLb1RiN2PIbjDMXbYNEmlws
Q+JVqvqNi97UbCyJZ6vh+/T8bt9/41TmmkpJ6rWw5uoVDWUp3I0TBAfhjn8wQSmZegqgG8DhyCpO
mXILn9tBkzxT6Mr+3S1fIPOhklpQdVc8j2QKSMKTuhVp88TG1X8LRKEhGOyX0OjPS2vkcWZZxGFS
fSHhKDh6EvZwOvusfFEbPJx5uOl0cxfUFeX8ErhRyqqDRFQVW2XxelslW6tuxGyEPxRT8B3i+PeS
v6y9/QymWK+OpFN2ZP6bpYQoFOs87bIzC3VCZGv4w4xfQq8+KI9Kd1mdL33pD5be3/+3iMsQ2bWr
YyBGZoeffQ6WXcdImekgpPG69MsFejZiQBdI/OLmaaxk3M8ZtyRgyGjVxu8GbX5i/3PVyR+zlyIR
9//9F2yMy1BpJ1tUx8atviYhH7tlgSlr0xkyqssEGRGGdpM6GGh2st5/J+JjOzCoD5km3He689dO
xQfHHKASdUC4QYmVOCccLx4z2XnXW/JdkXDLzNZ49jD78McLSXsEuoPiR0JmlhbQaZvSTXP3TaMi
cnGYFjK0i/TC+KkJj7/N60LXMEjrYVk7jf2/Tjpk+yAAP5QopgBvY+5fHsz6WVcgFPSMoJTG/9ET
et0yuALUfis9hdkY2wWRJ0iExuroTVh3QAlVocFalJxTXBhArLPWu1+gj+BpfOxIG48kVOMIjx87
1ks+YYXMem7slnlJx5x3zKuDDRaAfIA3jSTdqFSmYtOaQrFobpVICXk4YVSC8o88mt95SQaacPXX
uN+tabShdJwp7q3xn2dvXWZvLeuPochfyHvg9VrtZ4HYGaUAol7d0hCRpTwFPOt7KT3msuNd3qBJ
CLRKHG8kWpaaE0metZW3m0IcSa/UolXgDiztFY8F4ix9Lu4aq35g+dSFmWV/CqJeVTu40axYLDqa
7URo5ueCQjnhAKiY40eapNazJDlpza9etjLkCYzBFVdw2OG9Y30Cemg5NmBQTwsLC9/SCIMxBhIH
RBMvhoEReXr12B/Eklts5hwoWvKPmLrQiDs81mvLCnOze2sDijcrGSEbJc0uKZevynFe2JvjHpp/
qENUtH737ILpeuARAB361vVfPZ3ZluurtSWrpgr1zt/LMiV7oMZ609m06l3z5dfu64h3GbDZvAdW
SUo4EqHQXq17otS4EJ69ftiUD5mD/a6zOWKMtOJgfG7y9GPOptfAfpgHnphuRa61QB8y/5d9k1NO
1RX4swFB0kiJnelXT3OYiQzdrlrzt240jlrGnJ25Mp5x1vO9p5/HzvSYI1r3UK7v29kqIlMRu1rj
jJ9SNsIgSx2X/j230mETEHOQwY4JmWwhuUyb60RiAf6pe4OBbpHT0cBGfsC1nKbyTvpe3I3laVUI
XBEBaI76VHgrZTBdxtQ/Jnp3cHxUBZ59dQgGMkS5z7T6LdC7Bsm+PBgKxwe0plx+mSNemLm5ebYh
39/MJQBnIoJH4hWU+W2yEJIZQ6xKN31mVXapTZYh/fzJKSk31VQ81regT9c2QieghZ2Tj5SMNwZk
mHhHz+HaNfOwTf2929nXogZfPGn2e8/ZNy4/0tc+nGk5yPmhrbSLanF35O5TWmnfBZoyzXmZTQYQ
lvGTYBKQ7rz1EtbxCeprpZh4dj2b2R5/AzWEpUDA68+5v55JgX/ET3VOMSaGSuca8XM+6nYd90NA
8p+OoljLaVTr1t5LjywFjdt94KGuaLslEDaJh2haWrJbdKbqbmY/4mr5LkrnsfBR2GLHl6Hsy0Nd
2mac6Ty2u+zHzdjMi3WScavGV7cZ7vWgQVDkNu9Gs77N6WWs3EdCm+/wXWgW14pXKe6D5bGrLTz6
mfhHPCP23dTARibdHbRELEuG9mSULJCh5zEyHd5pe1CVWRYRvpMgB7M8jE02oaBKWCv1d3plvGTD
9H77fyrcVw3WN9tOph/uE0zq7TQZr9i1NgnZmsqaP2FXI6uDHuppaEik1GLi6cKZGIqgKv9At9/1
VcORl0yxqmkx/nsNosKq2YwPAjFlCfTFhqs784wiLQiaQFM/CYJh7HG+96V+Ga38sAiylNLqu6dg
0JV1TUy0r+O46VMqlcKQgjGnv4Zo5iGo8OxkSNZk8lmrmh+LTxZvvZMk0JQLDOU8tJ7sbLy3rALK
3+2a9p2ZPOt6Oo56zX6gsSPHpMGx9L3fPWSjlkTgaX5ZQEBtrvca0htfELecdT/UG4yR1r/bTT5Q
eJX6u9VTIJFxi1Eyo7sqvyW5RNI3fuY8K0hh6tBPTfSJCAUAtipaLgonuQHRx8C6Gu9brresq7+J
qvuHguABiN52GhlmGeu5SQImGc2p6d+z1ZgiDFDobPL0ubO5CAf75/Yz6rX5L8iSrzrJD+AWfzzT
wv5EM6LMXgPUZGCVWTPm8lNspOTeVEKFc5sifqV25SAu/vneJnNgQvBx2Yl6H2z3yAd6h+v2YM1E
BWRTQmlFBMFs6TG3+A5F93FdAXqI21jOHoywra3typzL1gs++JSo5knYn4NNhBApW+FsTg5DrODi
3C5pLyio1E0U4sVF+T5r5pmkkLHe1RomBEuSSTg6Dr2bc6+K/s/ATYar1nw3FbszAKu73rO2A+Hm
UWZbClqM+Y56gUFgPb1bXvmnHEwPBv7gaOzn2Pe7ZYucSkXUeqcZ8Sw7urPpqrOZJ/h5LefBSpkd
z7p00TPw+ZRmksFqGe9LZuwz7pp2Qvum1RBOuoR3voVTrRckG3GqAEtpfcLXYQkWOuO1VmJzGCll
GyQ+nh6EQcenUEs4oj1xs5nZ0ruoRYuXmZZDyeS7t0m4YhaQGcDDmtpWkXIqZ7MGbD7sbiUwEZ8L
CQe9FxmCRAnReOJQHGhwgk3QBnJrNafaGUB0mBcxFFeipr5MMSdRiYovFp+4yO0wsZ2w1xwEBBLd
g7Twa1Y6uBVKFN8rvwkpf2gmjqKaKTOSNlhrNmPrey9r53gc7DrqCdrQeI/x4t5Vfn6VE1jL3OkY
ddnPBeTu3ZRJfzvo6w2tQXu1qPll8mwSUgEKbTxWzCfr5oJwNPfQNFVynCrd34lqvkvX1tmlHQ8T
j9AvuJPJtmXeFwXVAWsDDVKpM/RnHYj8cMx2DkJiXZ+a09B9LsXNmTBTHwQtf5NWaQc1ZCehSKHi
yJaMTj7XRv+eCZjlScLXGMseXIq56UaKOjv1Hnwj0SN9NesIwNSptRXQhgXXk5pRlzPsVKabRZUr
fgmPM0O/wXEtmOvpgbpzApbZFluOgK8lH/0rUTRuHUJbSiyCS34N/50VPz/cK3wYLdJ14ly1yt5V
Vj3grayy0LOrT3dIXtHhYuEV644Y4RoSuryNEnxUbm2Pei+9J6AFu9pIZ9X6aCbY3rWPTK7MzTQs
v2MNTTVl96wz7eVtLaO59WVYGt3Z6TTFj5b/oXUjxKzeg6kinAHPBhGiPHcHtVmUXMIJUEhottmf
TmSs6OoXa3GOVNv04nbXbJL1Lk9MbTdqy3FodIRbxfIqbuQlVRznicKnTmm6tKF9RFeKrA2XWceF
CGJIQlrCeDfDHwzyG2CBuhpvo7srzOIgTBovzQl4u2lFazw5KTSXlFUq4nBKqrrWN1OD62iuk31g
m6jwyzeJYB/viPHmsj+24RsEItNiawE008AOYD2IysVWdCn2JEMzoSkaZOzgBfCUe6jb5MxU6GKg
025XT0RXd84GnlPF15gsR1NPT66Vbiudfb41PDR42hLLP3c36w9/uTHfpgjM3ZzpJnd1Icz7DkMl
vR+3Lk9EUmwAXqojiDxtvk/ngbzJoro2KNBYkxyV9Hq0YNh60sKIc8N9x1b/7WfjH+XhB4y6b/wE
hO9JiCisLTLWY/NS8PL1fx6vjXC48jhNiP1qolIsyFIR4dMEDqBa9CaoNg6mT4n8AzLAtUN1Go1r
dBOcxf/9aWYYPwzVuhDjpRjZgPWCBXvV8yIG4cYu4NFVl0dXZLixEGSut4dT7QmOJeMF7ei33ph5
LMCLuX3+5Qs9ZwD3UZY98dv1OQH/r2v9M4KynU2dSITXpbMIQC3Wt7yY3uy+izO6R7ys9Oa02+iY
1VNfYu+tFWw1Iz9WDBG5DeSnJ9JdgmvAtBkqkSCSn5rUDsk94toGoQ4WCMkRbUMgMOu6T1WduaHj
xXhC9XAgYoxuJIUK0z+Zq8RHtQIn8p2aqYm8DsMOCvfKl5eHZi6eirp6sU3EidrtDZQWinaevzAK
SPMtsq+SJLRwQNOJ0zJ/WOvyYRzN18Re977TXVej1cLJPLeFzgVsDhijGnwQbO9dybc09PF1cX/M
eSLfbfSehzZFkFOyb7EDDUqFRXhT9pdAXk6YqU7DdJ7r7L5tFI9VsVxGUGUD+crkGvLSysdBTsfu
FkPc9igXXoMipTzAa+Nk3qsjP9s1u7fc5qTZ3XNb12dTYOFup60mV94MCb3J8+Yv25o+YfvQ++WM
Ynow+gsBB6HmZyvbxvE66IpFOUUtXA/vtk3TOv9KFcE9Pqb4eMs4nbv71TbHSOT6a4+ONnCMGIvb
CGmE6jhLKGLVZaX2DbVPG64ki7+xYkROMI166AR3tts61GEq+ch9aM7Gg0VwRoiPraZurZbQ/6ht
ZvF5BgVLzNxt2cIcnIv7tmLrMiLZGvLbKZXCIXnMG47pWp07WBnHLvAesOr8GV17Gf3lBxwNPm/v
OR9Yz7HOQR07WXsvRWdtL3mGScX7grD1ks8kRo63T9MxyM/tu+IVmi07FQ6A0OeEY8gtcfF47TPu
7M9pEuOhzVDi3AKKoO6uG5KKwcb7G5KvkxBG0H5o84tDCb41iBpvlvRkWkyU1pEeqUKl2p1Lbv8c
RFUIIVjF4CiYgWx9kdwpTTtKr2D27BnvfYMH2mQ1mX4Ww3BPGUyuSE6NVGb+0ZSs8Hhy82h0d6ZT
vbg5ukCZX4HKAKNrr291rRn0ri3eOBJnuJvpwwQOxWCc3wvd7jfmaBVh3nfVVizrJ4rn56quBhb5
JhnrrBDhxfOp3yJhZENR4bu7uQXWJO100yT9KyAYdG249k41lhDUu9qB+46MHTJhXQJrQnKEF0xg
zIdXIoQt9web6sZm7GUE9T7ActRYOtKA5avzGdK6JODNNwvtaLVXK1vjrnDRJKSEdNoZZUsh3hlW
fXHD7jRldxu8vjNDq0NDburBNua3yc3zvUr7SLhuF6OyOQnpg7sdEemPM0sWg/AdWTBOxLIeLoWF
j7s2P8i5euvss5uykTamkqlHpz35U4nRLqd8aI/Dslz9tkzDIIBbPKcPGPZuE+Tkee23wWr8Oa3E
ceHwqVVru+u1/uRN/ptZg5LkEpIN06de595A6XJsZv9Sen5YzUTCUQmS/tFxRGhEj0C0Y+lrlRfy
TrdLU29WSEn0rsMDcdUn4fAY8uIFwTvRst5O+i+lKACM+8gqxlb/MhE0ZWTdgoKWf93kxf4NoyR0
+eKb00XKIfJm/hYnEGVoeHoRmi7pMrTiRm/NoevjcemN7h3nCXW/OT/MlRtBnm42bSLe1FQ+BsRi
IcY6rTlVF3mHoWHW+F2hckXkGJGw2TFkFJelNWkic0YolVn+zLOFDRoPAKttV6DFBAZgjsuTt7pe
FHR3fZs+SL/CFTi8kjCYRZimuK6bIlwRQ+DzHT9h13xqy6ZD/hzipXIlGb96z8E4ejq+Pw+992tu
lHHgBmeq8LPIi/06pk3Ul/hZSsBSpsakHH9RciRPgCd2Ql3x37cxyrelMJ5xJVCzu81lFebfxM4i
Spfqk9kGICZ5t/TWRHmPxyaT3SuRgidUeW6NS9dUZHMYlfHoCQPRKwMPWZzgw8GMY5hNxTmeUwaC
YWYTbM3O03OWEz7yLJoLTAWloSHPy6H6iLe0Gfxwro6ylPidujcWgvdLr32jeaMrQZUUvM0409Mg
eERm9SUH76dFT7QG9j/xkZk009rC3K3TcZ9aJsQ8tSNa7t1AewqOkevAM8lYUMN3xgMewXh2ckvp
b9CJJxG8JnNfaU1OJYVsRcR5/kb0Zh5mZvAs3JaSatwRQaiHrcnqybCnf3Ptv3auRcGTmWS9DO62
nNGDFtgzpmH4DljTa5MdD3b3MM3ql4XIRQcQA8hnrxktKw6rZTnd7R1TPeZFX/OkoQmwF++kdxSQ
E8DS8PZnLNQ0ujBcYmh2OgQupVOUkdt81FT/Kuh4ti64wbVdneJU8d2B94GQz9DV2h2Ya2rjWwzW
6F+GUt9hts1DwIXlpjGm7NizzJZ0VHtdtE9uV1rU5SUpNZDCYxi3bLuXPDZncwg7nfEgAsOYn/2x
rhuUgn37aJXNXSIS1siAdvIZGmxSajFjWDi/Rd1HyXfgocwiQxBv9Y3AhqXw0hYBcApy8xC2uHcN
sfAhV3FLEVbjMV36dLs2ZydoP1UrsRTqVOurAabZ09jXQriNAjbD1dCbm6XgUC1G8c+d0GcDhG3D
oLpOnUu/KdAW4r1nLe34mOIGyviyeNQ1H+BGZ92s8lqoHrnGOCxMOhjuuywaICTPM4/YpuDBZNqU
s81oNayHvO/Osy+ELd/1HS+TEL5uZ876D8bp2ykzF1STEEhIIqhVFo8zE0XAZhSIhn3Us+zVAfvI
VtnkZZZcbxp67DCx3Igedl/p8peTH6KGeDAMYoiDip0F7aJYy+IoNHbagokXLpr8lmQuV25+AERo
gCfjwlZmzyHRYPwg45ztNTqbllI46e5VPWhbV3hVeGMObvXBHS4jwQrhhJRqa+TTrsl8EauR3NZK
QTAT3Z2ENT5mRhqjCR8yJ9gYDvFPUvhr3AOPK7EMHgYrqvocGYiRPmeBXWxyonxrh3c90XRUOEWH
0to3AkblKkF9sA6bhiFaUMNeoNjSIHh4zBOZeqH66Z9LOv4TD5dt6pRPGvEQOwOOMhqRSXsYnAR2
nZExbcKqZbfPZLEup6zTMX3XZrkpuoEUXjKv9pPHtZB5TU/XZ38TIT5vfMtuaQaLdGOnrKb1JD+z
+Gt8+UABH2ws4fzr67Xe1LPAH5Iaj2ZqL/tx4DbAmELkwzQhh7dbFHblSn/jC4hy/X1ttGyHJdOF
hOKO1dyx9Svtjod7Gy3BAjPt1tsly71ds17OWeoQVUiKiTOSvQCVX3lV9jzbDDCQwTsxIBsjFqPw
QvLjWa0aoMpM7UBpFSooPKE3jPUbUsWJ0SqUqDm1Ef6NKdqXZd3I9IP88fxYGKQhUG9H5D6KTRKs
6wn9NVOMoqTjCKwvAjiNyLGXj6xsqpC5k9qk+oK1ZWlOrhaPRp/u6nLiEhZOAnPbyuFipeULDjk2
HFYhdijip7PyQVQgTUzyzdjCUALoQR8xYuxhQdtf3cpZw9YwrV2HxfmgDRBfO5aFL363bmfPvNPW
svrjZNrC1bG/ctVDyq07eUnq4ofkeEZHKV9tmg0DbVOx67mlc/33r8h9KnxBEAaBU10q6OuPZXe1
Rb+8i85/D6yPQf11QEjP/0s0Lbp3/PqESBrPtqGjFedpfJ67tDrAfWWkXDT+pvXG7GQzbkVykBEV
kjTdq+lVDyKdjajne0VG22n3//0DHX15SAvoY9hvQ+Th7guro3YDH6u/sP5mSNc5XArNeqzh9Z7n
1XauJj5kYFPFu56vn9qwumcvL5ETloaKcPxa5//+seZejlS22daJ/bQMJblctwgU0a1vw0qfKGuv
ftYYN7idP30FV4Ta/c9wKxidZMT2668LYKgCTJdMfqVn3Cf4Jh4mGRxA6y53fQL2qh7eKcgQ6N8C
ebXeS/b//Wthmd0OdC/n4bTaB93gIWNapNdQqY/eNneGbr+4pcF41LkQY90RXN+qy5yUeVSPUwvg
m7TuxA4OqIbQrWJv+RiLUwDT0bu1Beyq89Cxdf9MqtmwJ1uSNqmlCpeGVe9zmDqh01nzCe2xw+lW
fwwd6BqAJNOdsdoPge1oF1FjgmuUKi7GIG8wRmGwc/D1S9Ak4BGs5D1NoKAURanHbT63cZXRIw9k
IT63iSLZfqi/bjkE0exjSjL7Zr3Tieo4MjWd2X+l/gm3BILX3KZUxNjxBdb8audV91C267PhulAL
Jp7WeBjIVVO9yjcOZM5tYyK7UVqK1E7BDmlMxhCTVVLv5d4WUVVznwf5vAu0HPKZz4g86KrgHop3
cM/KBPtqg7IpGL1gB0LssbHHAb2cjyKzVV1c9BY6M+TrG5wDDQtxVRB/JOyfSWuqO8tMyjv5/78S
1UAi/DD87+9bFmENtcsR6TWqPJUVlm5LL4c3yUyzMMb8X8B2eB4jZAX+qQAJs+FYv8Fl+mm/ushL
wOCWjw3ih43sRoJLEmJn+zW1d2Qo7ha3Z1gIlmYhYfRA68PdyGCAJz8ithtvVALTeTFSHmuKNTnJ
vm9+gqA0Y3tN95lF/VCNV0wr7YG7XkcM89wlY3O1h5aB040TLPJnJTyPvykDbtzwYtqgedD72nqx
HYXWtGn5mgFdBEjajUYXdalGprSBYtZqWwn7bJkcy5tNSmV3eTHw5yD679SUlVGi1LL1BnpKCUJG
aPkx50FzcoKvLlUAugm4fU6YEtpIUNhWyTpOJjj6eN5JseVMdxXZvtCWmBcZ9T0E8E3a69NW6aV3
wQOcRZax4nMrKtiuMCAIY7j9snDd31SUJxyIy96zKvnqK6hU7WIvII9X+eo42gdoWBh3y5wdoJT1
sU8/8LI0pPgZ7vgWSEPbdIiad36RVG8IKN3CRs6ok3VsOb0TdjlslsIOcJiYwb4NrAfnZncxy6be
iZnuYwjmJepZRmBJWGBkSLHJ+a3TPIA4zBdyGfNZW85ewhbHSJaYnZA4mh3rdVmOh9Hq8u1/H0+h
fipLpVczq65Dkwx3ZqmR/SRc/YksaC/W+qK5pjD5PSRpINA6fB/wnBaK0j2be7GeF7utd1IzkYqr
1wDj01M9sUYReJP3ymaS4mm3bGLIc3yf5H5QxUw0hBagv/NBN0iymyfhoLuatOrB7OVJoXimHanZ
CSbexeZxpLIXAT/ucUGrBFbZ/KIu0l6MjJ/PM/pDruvaTtmkv68F7UyyfHZtDCbTYEP+fwZQ3eUy
c3z/NKQ3b2ZrPukecpZ1GPYAnvCOTqQOK4b0BytAeYh2zFgSie8XvVEARHq/iPUlwHO+013CTJgb
zNu+oP5usWWUvhVEDqFcqz1kF9eu35O5sJ6cpcBipuF0/R/OzmNHciTbtv9y5wQozIzk4E7CtXYP
HTkhshS11vz6u+jVeN0V0cgAHtqaCE8kKj3cSRPn7L2255rpsXSK7DgM66kgz6MDwNtczBeOhXVy
nJQ1bHytc/eZI1xc6FkDiaEfrtIr8FQoBauPIzKiyGXl1cwt8zG2QpB16zFvIP8YMzpU2dL0SwSk
SIGCgXWNOJKV1Ck1eHSpkdSM+TkuzSf09fHmbnoqMtQ6wqVmNft9u8auLwEoLpJiKKZhZgqssdp0
pIZhtDVmVymtzGayUeILboE8IfHK9YuNxM9MV1VdZ7LnWhkdH25DDWBODwG3FUQsPcXeVJM8wlWx
OVyX9KI9jtaqjS9ZHtnbYaQiPrVsP0VS7aDwVUBIKwoYKJH1LSmUVNNS1EJd2Ul62nG+6mfGgslh
bKFscsHvL1Ex7Sp4kzcpi+Fop2V3yvQ8OFKAXCDy9Hy9eRs7OZ78opw/NU8/Ys9J1qWZo34gCGRp
NkhgtIzmjRiDHkcx3zBO326TBG13wCWxAuoTvOY5BJnUh5nThpb/ag7aX9yIvNFZJuH7SX8Ey6Wv
iZVPbx6SR/BGo/FKiuKuHPWNN6DgrhI7fhrCS6/nIL8TG3kmVcyS6O4u20AC5dRQg4EDsQ/BEyzi
Ixnz/one9VPtc1uZ8TAeqan0u4SNDmJFizrGzJviwLN2pMVM1IN5nYTlr902iRcNSl5wzW36qrcS
GXTfrK1KUlYySAjCGq6t6VhfvNnURanOWtMu/evOWGrLeltRiNJlEL85RF5pwzSSrbFsDc3HFzIE
aya3Y1jM2Oly4P1xSspb7wXMvP0Ir1iSuvLU6yxhqVmYj50aLwUwOpYoqtltDpXMcdc6kWzLTsd2
WdbcE1EOOK9qfpqVnV80qyHhmY+rm37zdZCCysGX342W2oWtv6nmhzwYnZACW21vBcTga+rsAL4e
RvpU5xJuLkdRTezBiT0mBfshredoKTvK4Unc9M+Za4FOCn9OtV6/IahE59kCYEttnD65QikWDocc
2zGCl6TZdA0lBTGs+b2s051Ng4/YY9lFif/vjOz7T6Hgy6PMoaIifGlEmB10iiFLJCXpD/b/bxSU
jiOdvmYUcPhkieCto1LLVOvHkA0eHG2K9wMUj6c2q23u9ISiLHrrJoPeSuHmXCZVxfIwurBuID/7
g2jObeGY50GA9Pbc2ahGTsFTwKQ+tRUdCAmOqqFI+6DIW3tU9YhjJWtBCNVpC1PcwAgReelPMiyO
qfezp9Kduw30EtvPiDic1TFhgBK3P0Sa5B/glOvMF6S/CZQIMo7vL8GKkDU3TaQyYYPa20n+8+/5
dJ5UGz8fdhkz8kMZwnuTuCNXre2oJ9wbUCKs8DWVmqQ5YW0FTbylGoW/H90oAn7onFsrzo+EwyA2
QYhClbYErDNLWdz8Ty925caaOmfpdDUQVYOMPQLAngkJHyD9W2x9oRogD+7j4/1iCA/z9ujQSCYS
/EjANKUymp4fU0HPqmoN62wUyKNw1XyMrdQ/RmR0CxsNb1IVcH2j+4IYyU2PsO+aBDbBi05fv4MX
fA3HKPopnGCjCCWbFU+PDjwDYgWRhUN9fbq/mmZ35BDmz/dXMKiBxtcvRVX1D1VVlxyls5Q+ZUG3
McjK5zbKmIxt/GIBNZmb3SiahCWB75o775n8xDilgiggdlAxarrUQZtVHDrRmS8V1WVB5fToEsR2
6qNYP5WJchaoKZolZaWYZn4SP8tAv7ahI/4k/XDJQRbz581V2vgzaimvUtZZI7rBj1sOHn3ZquJD
mC8ZkojDgHAfS1WFPNysDvefwF2ySQgH4LX8OXEgufWhoNr9hXJPE+ZfmHd+pwHqXVm2vL0XON4p
M5o3AHr6TIryyOMOGhq7uVyBRYsuwAzs3dTXz+P8ykEI8OAKAo50I6pvejz9QRkwf5XmODslArWN
7DB+SwpQRoBOyrNoghcglxw+NYjtgybsd2eMX9hWY+dClhIKXbuNhk7TIEKzmLqCt0E/wIOwlmq1
d3CCpH0M+u43OYuaQ1FJtIyxfrhf4vknTcwSIaTTK8ttYC5PtCpss5ZbmenWS5Vo4XKcdLm98/a1
qIiWKQL3bRKRWTkO5c6DuEnn0OUBSlO5xSdiHO8HCKOhv0TyPOlG7lQplmk7eWhGPTpanRweR/Ah
eoOjsU7BUulhc4uThlh4J4o2umcgORzyn5lEJDpC7Lg5oXzraQY+EKMuPoYxWcZNCPXEy419aVrd
ksBH+TEYGYK0vr0ZoyHPHfcBLQ2nmwtu7Rozh39x69E/Rapb6PQCL/dL6nD+V5FLybPT/oxtl8zU
zGhvUOvKZeMYF+7AIxvV8ayXMdU9EmR+I1WK/wJ1ujiG/njfmmaNDfyByBWNpDGp6eYeHUk60/+p
9Kfjh91W36SJfI1tsixb6QaJDlJytee8of9M9uuzLmnjij2rZzTbsUi7qzvfBu3QPHZ60jxqrddu
tNDZ+Yn5Az771q6Tjty7LD7QTr8l80Ev9AODhhhf279f5nrecYAv/siKvV264mfRl+5SqlEdRBW7
l9Sh9wm3WO6GjO5+4xYxRhA/Pt1/0luXzXcoeUStsttrU8TxIouOLme/RzaYv1csqpswb90lhAsg
hkb77KGvB36VOVfPhikWQFlcpNpLjJ4yZfbWsrr3Fo44NE1ovXRo0FYm3TyDGeKURYW1TIbIWf46
M+NLbqIlLNLWBbtNAfVDnxOL/+PT7avJCyIJzADaoLOVot27rvEXBQEN2weOxl//a+bncChhCdvS
yWFmf0xwpv4pg6vFOswBgozYDD/J7/DrH6QTN7/nJRamEPL949i7wSYQzY+iQYAsLZiXY7eqyH1/
oyvhO9eJtu6+KA1rF4rk9yJO0Cj4ibuLJAk7plvKWzEN8bzT+Cb1U30ObyZX0nakraDAmJatq09h
dX2U9jatgW7hNsax58PZc3IOyKm9sikGvJO4Fqd7vi9LW/PZgZksircxz9vTSA9viljk0oHozxRy
AY6CSlsLJY0Vp3IPkct1THT54amyXBYEGq3KJMAFJ7p4J0Dy+cEQbuyg/Euv6YVIRMKLvtHMRepp
VFBr1p5ciYlCAnGtUVkfNPIwyf6tXRRZ1lGYtveqrGqVEAEYptR+LQo0K3aRa7f3egqu+Czbct4n
F1CcCyyvnBF0uU5r3aNtEp2EQShcEOin0ByLdR/Bea1y/Jq6mxCWUHYY8w2s87++W1Bmf4pzERYl
ZDrijhSWrhuf08ZjA9SRYWH0sMgftbhQevJdSiVtuB5w6eFMZYvawsK7mEDitnozsj/BmpRmTo0S
MFtSeSofbdK0Nl5R0mtMaA12JWfSumTiK4axuzagzVGDILj0k+mtsqPpISNGYNlmNFjA5qo9W9vm
RKXNefaNiAozalIFcBjzdH5pmybbyaoKNygL3Ze6Lp7AVbW/J+gnTYpj8bmeIuMdFXSI4bJMfjMR
0ZmgVTo5VxG8WjuNI2UGJzAPNfluBDKTHuziNFsZcIevWAAvZuNbD5RdOFbXnv4YGdK4DGguimoZ
ODWswVw/AF6G5Gr62t6ZCm3fWaMPFYdyYt87tL40x90rrdV3aR/2uAnSuUFGXtcqrK1pCfGhesR7
Vy0nDBKWpxugzNPmnDQmKpjQQNWAqTXJr6ZeHwMnLF6M1jMem0otKPc5u85CL4Tp4kLPLnyxSq3c
mWaQUMHbU88ZNmTmsP8JrH4LKUSsep/2hKvpBes+JkCfOeOJdECkFHogyB7gJ+RJ7YWV2HngELHV
HCc7gFNrvkksFXNgUZ6Mfp7t/vjf/yETUFmWMAzFxEdMn/gcG1tYltEiOIcgnerPsImN+4FvVcP1
4oCBY7ftq60FCBdjIGnQMUjbh4Yj2ipqS2/RWr59zjV5CmHWhWP67k8IwZ3pJyiNcc4KCu10O2Bf
P46NtoSZQx+CYJis0b3LQDJJqov2qIVvluG5Vxz2Vlu6fGD6bJWHpBWI0PxRRwAr7D1UnHdNQvPu
HJfiC6R42sdE9P76iZNfHjhl2zROdYuZ1QS18Wk5YHsxpiIEBUGSYkjzI+gPIakxD93ot6sanPyO
LVZ0cjy185w+uA2dQMZZ2Y+s/vryjiEt5lQM3FwhfDGYW0RqRAunJ9knnNmQmcs5Nm+Qvi5AAoUr
pefxaZLI/Bq0bPbKjKto1w/GbyIwa2yxfg1md4FSnEwwgsSGlGUSy/S+qKdyV9JKpBth15tx9GDy
VbpJ6C0uKzcgtFjpAThnp7u5clFAzn+3ui2lFP1Nq8eCbwSND4X/9puEVjGHP//zliJ+GN6BI6RJ
BLM1h0f/x4oquxpXk5NlCxWF1iKwoe/pRgpbJaiDa5hxY/Wsx4C9ejxaWtw+URiKyArrssepncyH
0S/Grat14a03kbYYdJC2yo2RV1WR7SwUjL71SDbPWuR9fjDNmONk10UvTlVFa91xp0PXYVxxSyM3
8LgawTr3OaBk+hC+I/ZzV72XmfBkXGdpeIiA71NQVYp8S0X95/1VH5kuIRgkpab2zGWsdGMLBBCN
Tyq9m49z85uZ/uu+QIGscem9sriiYpKfNnmDlpdhZVQkHmvJxpUyfzKiILyICTVvHVAXiqxqK4ZR
PwRp+VFI69Rxg75r7XD0pva9bcdjpQZxidnHLWVXkjBhCs5ngH/YZY3EfZDPVPd/YoByfvz6mbG+
ziF0VZg/hKssoCvmpz1N5FLH58yHQr++lfScXtq8QXlgcvi+v8zyYitDv72Wbg+XX3PkSgMPs1NF
qlaKpWabddiREzhyP5Dhiko/1GWOuSXZJXavzr6M+4s/HZgRUd5zwmSuyq99OPpoJaoV2YbIL5Dd
74hf794i3aaEZX3zBRlfNm4KG6npsPuRtnCE8ynyvPOUyorYon5RiGkTxEm/U6F6H2X+wY3997Nt
i/ExzLthKTDDHXzlDXuy2OhcG9yUv/7Q5fyh/vMpcwwl2IfxVhTJ2p/ejwJ2jq5uRIfdwnWieues
gYc9jmUPPCVIgvNIus45I9Xn74v0qx40BjqTAesg3WviLwJk9/bFtKzqjdur25cUDvG98TK0JIK0
yQUmcGh8AaCNKKe1ijL7eQIhUmCgftITSKiDp5VnpRkfldfIxwbo6EPpVsnFvUnaVW+WVudrZZoG
KoepWdYNjzuNLxI9/BS9g/sMp64/h3k2bhLtrUy6fOdDAlvEVq3YTxTtosicBuyEpm4xySt+2BBg
xpHsm0lLznvXf36cljB1x5ZKJ3DD0T99nHoR01Th5MK0AfzZF+641/oOb6qwtUXv9++ugTzRC9qe
ORmsqYWG/IxF4qBg9h9tlthtabQ9/dLuLUj8EW21Ls5YN6KlTnAh+FnzzwbfGARigEjDUgYs75J5
+LlTe91Srxj5NFApnDhC3XiJlrSwjDX4Rw3E99WbwOlFSXGLdDZ5moFLuQzs5CfmdGiCMbE6ZWw/
+uEHBmkWJtcNQTEY0TkWwX7QRfZXZLTOUkPqcP71bXjf83/+3CzLZI+quzYf26d5iwJlZHhenGM9
RIvFvrTm7vPzH2U9Jx/OpR/Zp94uMfSDyf7+RIFtn//sCfaIUU1GTOfQqug/OdkLG7U/8+gjonhh
BvIVGZ256Lt11hLwPDaG80CvDBaC7bmLghVo6ZASt1c9DspaHyc+MKbmEba8cNsPWdX4b3Ly+saO
DEuDN0gB5Ueo5ggiDMNJSAmpatjegrpbjUYHvqUDSOhRMUaVYaUbN3TNjWcQt5036rc8stqjYSZL
S6h+q+sqe6XUdNVio7h6lgFTMzvq3OyPbReeC0q2i19/zsbnXEfOp2zvTQKcUdQCtvq0qMYI3HXR
+2Q362F3HDo73FUxnIwmJj+6DLFNiyBFswRSGgD7IffH/tg29s8kj8jwCO3qZiTkint5jM4EmxyJ
Db3a4hr5Nt/3v71TgjHnQgVwcA7V/1z+6Q3T5gYRgDssGICeBbQjgkXqRsazZxc/e3rix7aM7BU1
bWsFhWFXET92cSf9SWWqXeV9l1DGj34AHKCL36YohErP+ubY737Z6NGAYdVSinMVJ9rPYdgB/pGo
tXvs+m3+YqVkR2p2V68kW0J2IFl/vOdy5Xn3juykWwxqmI73S5AH9LSCW2deB/NaV/O1ra6df9WN
C8OF9Gdc+nMp9jUcEFLtjLNP1/paK0R3Ik8DJF0SI0o566/27kYFP7VAQwCPihgJT1X9RYf24KUu
fZAgVluqc+LK3/7ZlS21p6zol1H5GNyHMh6t4Ek08zDvw5ZPcfrM6MbnMH32tX+NqXrxvOdavAzV
SylesuSVkYuXdHxlRMlrpVEcxsrxlmmvDCSJD1qVzogDDxOYi1Tu5gb5Bhag+yNNOR7SGXxXIsHL
kffNc/v9nkj/UpuxTV1ScaDcQFK0+/mmR2fOtohkyIWhOGHuiVWgGYklr08Pg7tH1OGJA9cGb394
9OjOAeqrj7V2BG8oD/Baq+JUT/MY3JPKzs59COfsZecu46x2cRw6MRfGRKfdvRTupcyvlXvpputw
H9N0JRKaUZQ3z+NrwNB0a/jZuPk8r6uEz+SZaM/ZFpM+100qdmbsHzWaU1jXVbkjPzm4+HlMEVEa
m9zcaexW9/rsFtpr3d4mtsPDbLb/ewTQndy9lxwYTnKIKYVB2REHVZLOcPS9Y6HPw4Luk52M7ISX
YMQKQEc6OTNwI5vJuVXnetNbBze+lOo8dhc7vhTq0neXDGKvusTJlREm16i/5vY8AppT9jW2r016
Y6jhVqU3McwDQGhjrszhlrg3fbip/DFybw3t1IML7yhuLQ4g8xmeTHjoog7ckliLOrhykth4mxxE
JLHxzdT6WSJb9cQilgCfH2X2aN2HkT0yPBvrx6Nj37jLWDLpxgv7hsU66eeho5C/j0xe/x6JvLoh
mK6rfb+SDWSFVw2YuAVS8ULLOA0vcXOOw0vYnBl+c7bCc0t8VHviWrSnOp4HHQ1mItUfxX0kmDrc
A/tPRlwdwupAYLQWwJfc99k+6fcEssbRN3U1+eXAZJuGNVcfHRsmg/u5wJuSo2dXgeBcbAb5U5DH
zgrLXb8aqII/jWNbnb3a5ddJ5BNcdDiO8+JZ9W0LuUeQrEHAtJEBUr3/0f0CQc06CesQjtIlRsOm
3oZsEARoN90ColrPWtuuS4MqVzBiLkuQ3v6d2hzMUXZG7LxFVWxveTKJnpo7OfOf2yksj5EIpC2m
jvDvv6/HqFBVvffZwqyJ2EVebBfd5X7J6HNewk74m8as1cOYv0+iEOfKKpMrHTSaCPHvSpTJWzvU
mLbS26+XzK9HKttk+jDRC1IOsnT309YkqIGmUy3LF3KSz1EcuQdLmwgwoX8f9h6/9IiuljwWGkgZ
gWddvQlm/vwIxnBIhydTyRdHyvhGvzCUYHqsuF2JgoRyzcIYQQKNd2GBA/uer379zo15Mf/Hpop3
TjXNcJj0DEt93ow6HDXyNh2QSbeAMZupmohZNV8S6v8rIaiDx2mhrkCucJ+7/quknIeOkY2/TSLW
QSs6iOlzLoFt0ghrwLuVM4rl12/S/LqAUh+RNtmmkjKt87lSEtnTaHkFavFmxIOdKzoE0idBrdUR
HiPstc8jOmkqH5RR9CxC+5mPi3g25yPu1EC9vssyrTa90Qrkuh3Amp5IZpfyHgF/Hyh/L00+fVec
+LqP4qNl5Rds9tnrfznGTQg2QODiLAlar3gBTwD8r6+iTdF5/UrUFhtnwXrhKaCrtLHOZgfhIqrN
9KF2xh962GJH80Ay5kKlqwgx39aVzs9wHMxvTiTG1xMnjQKDU4lNWZeP+HNpbtAnSK5my4OnbG1J
m2LX9VIn/GaHWIoBwi8ETMQGdT57zAOigp/OY/A2k4cNdpNbm4BAhH5DU0GjrxBuSMBu9HmoZl1l
67FcW5Ael8paC2uN8uzvUSdIbGCcosfbQB221aYMt5JjfLEFvZkhZoaaPWzDABzRPILiX6Mjb4Hk
FlqrcqeCPeePTETuup80TBMmUZAPmbFjFMYOh1fc7MJm57vbACQlv467jZE5NNvC2I7NVku2sL4Z
o7dJrE1mbXx+kXweXrBBAsmo9bVsSFtbo/oMAaGuGZJfhF+LgHbvX6OtN4xpmgdeooT6Q+8+47kK
nG9vsS8PLzt1h0cDCbkldaHcf+5/vRT4jdfU+SKcgDTr1F0IwjYpfNY57HHYCosihQzz66fR+FoO
EGKe7Ohg8X/D/HR+LbJGVCMETv6tcuNNeUCnGzkFbNVWEMdL5VGszS4poLuCls+m0dyJQX7AxyZA
ptZM1BBgoL55U18P1QJKNhs33pHQbfGpYdRFeVWZI6jOSDW71i7bU0wM385HbrIaCSrdBkY77Iok
ajDUil0/ti/fvIOvVRsK3C7PjzQtxzH0T++gaXRSN1A8LZLIBklNlhagHA9GKP+UwKS1yYVETBV3
OyQZFOKD4Y0O9rZTBMiSV259c4z7utQrwuAdS3fmMrPBev/Pm8Np8diYSUhCa9CeAtWVmyxuI8gv
if2RVETtYa7Z6VmYnhBWPbetbrwRLEMeWiTkKdYme6+C8U2lXbKjK2ogboiDtSKnViG/Z31zAhTC
LplCsjbaVWOE3nXoXg0ZsP0ijMHaMddAz0daLb3HRmbaX055amoRvIbKep/MASDmnIlLS1dbjTJK
jkPfvhezaOp+cW1AsqmSJhVZZT9WTu2uoim4JmgRzhbB3H+XWScLE6VWt/3hLuK7X7Sw+VM4qbft
rdo//vp7Nv9LCZLFXqdOYEvauc6n7zkNRFGFBVr/3sbbzrGWFkE1Nq+Th3QuJeLPH3PzhubLuCVR
Si8yj5c2v9VDFXtPnNtpW+c5wWJOLGmzg90U47RrCccgbYWLpEeErkQgKHdJhPz1m7e+HHOUzUnZ
VpReZyuv/mnGgL8QJ2WVJovKdP6cJmmfeg9uOI0jA8qh0OCCu8W6AoR2c3NTLDSElG+GQl3ktTLc
5EWAsrUqLl45+4q6wHnS5IgwVX4Qa5qcYlqEi1oLQavOL/swt/dEebSPysDmM+mpfUwdWXHOxBXk
12Zhr8ggWtHiCoTx0yb7rR/1o8BTmWNaE990xI3/8tXRZGKl47GgHfW5kKmFmhlSCMONjIyI7A88
um07PDeuLY4QJ/6oLfBTFBT4/MkypwVrnLKwHMF2gNn5//gmDL4FJguhMyV+vo1iEbuGaKDpVqcU
7+pDnrjja+8jSKcm35O6BHNGy5N97RjJpfMd+0CQxqvuuYheotA8xqUjb25rsF20/T8G8qJ3KqtM
UqqCaWUaCXTvsj3eA8D1yY8Wuak+CBU5ph0dtsDuwvek1Qkdt8A6xqUcjmmqPkj1sE9tURECgnFr
rQcuwOOkRrP361/f/lq6oWqj2HLcK03Mm/+cnUbujICYqmzhtbDsp4Jugu2/Q3ZIjlRIoG0q19l4
Engvb35YmEX+Dhm2OelTjuy9TijuB0S8NUMUvrtdjUVBJqdg7uAno4utmfQgqUFOicmmx50ebrnv
hoNovAlMe9i+9Dn+lbogddlcVCU1La8iU8yzTAx7Pmm/qeHeMszRS2kX9rnW/GJPnp8PybbVn0Rq
1Q/kSQxrv5f+smw47fuioe0KvUwnEFCrfesV5MJHGNfPneURYgk646HM6xq7llHdQrsotg4GoL6t
ZyBH/Wzpsb2LgS2vzTaW+xGIm50H1kdheWqj4pY4yTFNKRMG6CMRK66iIK53Mp2TOVYZLboVH2AA
eZCwCE/26tUNnQ4gnTE9GVohluDF1Df7xv82Fc7zCXsAw0IHJOadwn+039qRziMFL+I/KonM1VO3
rKv+0DMYIxkegE0sr+lkFps6GuJlj4A7FYN5A+5svThoBtus2kPR8R4H4rwIjXGvCdmph9zBQdSX
JrhOXqGBmL7ZwVjz+/rHoYcpkP6zA7THMu0vSyPk/7TABZMuLLJYKqzR1lAu2rH2V7FeQIrnq9hm
sPR3Ri53QcC2vK4RmNXkYyx0TbmH+aU9f49x5/1JcxZ1eTMSMlyZxTaHP7KIxhaPhUlEXKc39saz
QFeoPgPIwt3ewNc5GL4TX5Gl9g+E3w44ls0fVphMCKdqua8EZvpfP3Hq69SPvsOemzj0/mxABf/8
sgapqmJA0YxlBRo+dKiZuq3tWUi1q4CwtNIDWyyiTJAXUmHepZtaH+4xWjUQ6403gotobQGkQKcK
MEakkNztV1MTXq3pmmgkHWhGF9ICVf+KbA4TlR5T2R2Ia6z/TnHG0cIjpxGCmzOrHP59Ga2sJ6H6
1tKteLDStP9oIs50pR3SFupD56WJphWN7/7DDgEIEn/KUQgrKV735LHsSUAgGgrmCnrWCFrsgbiL
cpGgkN1olgursfNdStXOacBSFsV2s9Kr1lrFpgMNpAiydaAF5okQChp6PMV1iOBlLJ8myOikscMZ
+u4e/LpdxLFgmwpdr8WW8cvBW8s8ZIZ0Mp3Z7z9aEebp1uyoHQ3dqrNH84YsFkjOqlUcN6CUFW1f
cuAmf0jj64IiaExbb8QIOWEKXjQ9qZ62sQLIBiWa6HNwGK5+5N9Nl0FV1Ot8pJBsA7CS1RRdapMu
JqYb/4kMIgDHGHbq3AZnNAHshuD9zabJ+FJ3Uo7Ffon/OZIa+OeZIm7I6U2x3GGGcZObcurfotSx
P8pZ2hjErr1Pi3AGEcQ7bjOgy5Xe7itMdnvbehjqFvuP1QYEt7X2NwUQ9XVPgHjA5c3RUAboLT8t
RNK2QOwRibgo+4iqDCbkutGGR6lP40HrwL8CpX28/5FvFwCvQ0X0XlIjaAj9k1Yo4wbIx7rovnkZ
IPWQABZeDUf8VaD6BcufUKtCW/JgILt6qOg778vCBpIeeacybowHa9IoAetGfhpgyCyCKZ1+sjvf
E6aavJq9pm8bsmYfPCf9SY78cLPmix2rH4CoA9Kf+tdYD37HLpFdJEE1pPHSvUq8JeGSBPYVNTL/
zHmpCBjaE81TrQJl5Nus7yrsDo5/ysOG8lStb5Iin3cSbfsDkU54BoC5KyKFutq/aIb/zeaHDdeX
Gdg1lC0FnwR60y9lJx7CnvY6TLl6rLot5lzW5SoYtVMF6tAPzZMTu9kxxaPmkI+1EpM27uwhJ/FD
hL180NlfmuLadj1ZA2VpbYdpiX8ZYGrWqbVByuwfVmn8pE88MJvjW5wKH/uAU5kbZKrFUx8v3QkC
3qC31kumMOMGrav/YfU1NmUaNW6rs3VS6G8NjpILNXvc0rIxNk4j0lViYlwrutLY1GUKFWUYisea
j2+XuRhvfRBXRENtjclDyRRPpAdnAnhhQ/DJEUXYHGnW32ocGFjzbEyFulcvrdb9vXQRkURFJW69
h1yptI66D2H2oe3mJyIEdhcH8LqmUB/ZlaDI9brcO+XE4OHp+E2lsSKNQcpHF/c8oqaJGIpxm8tW
h8Tt5B6dZlBqLdLHUxJjNYRpaz/080s81+4mp5WMH0HOfk5zETqRgPCgg5oEe4gBvgpXNQjiK/WE
fp2SgLiPwbunCLmBaXNRgQ6VXkcqZdQNbTToK69Om72PjWecYEmE9FfrdpMyiy9UbUcXosixD+Qm
/7HK3EtiXpi8mogcjSiZHbQoL2HIgRie4mWYGNm+nSgAN7VerrtilJsBd95GpEZ4NrNyy83mHq35
EoajexwEt4KVZOM+rGT3nGlbpWN5G6A3P3PU/s1u2f2Ldtu2qFv6/3epdeP916su3b3PdzqlNXQ2
hjDlXKS5n0n+Y4+EwRhBfGqAJiajQN/4EXh/GFtbq9wiNqrDXQNhGZNkuHPGeXjjrrB3iPydaI8U
faj3U73PvH1t7AHWEZ/e9Yc6oymFVnSZRMepJ1D9yCggwEfHzjw69TxK/zSZR0ZRnlp/HhXH7/vo
ylOvz2O8D2uG8J1s72Ter64HUvqUFmdMyZpL1ua6LM6RdmLUxTk0OB6c++JcaCdGdR+NdmJ0dGYU
4OVVzd+5j944MUbiDoITZykRnFRwsqr5moijd7/yoDFcA99dVagb0brFx2hH+qJ06/yWAkYnnGuM
nohAMR8AFZjXSRZvhYXP+ZBZLIjH1j+6xdHmh+koi2PgHsk915yjex9meiJ4mzH0pzE9df08mp52
zDxqdRric8mfA08mBFidmvgc9WA9SFs6ZfE5VCdfYTubx40jrSNP6j606DzngfQLozuZ8jR1p+E+
RnmybCTLpzb51xjsI6NMTnAqG/sooFUOR/JeGUF+HL0Do/cOiTEPrzo44IZCAnsOSu4tekK0gu4j
zfcTUERtRzYm3DbZ7gBCh2/onBiVh11kO7VbcimHdltAUCGpyNoIC2T5N/t+y5jLBP/YQHNTuygx
BDV5m53/p71kaahOaHDeoa0SdrQYsQQRWQV9w19ipGBY5dLnnGIsw56JeQndz7dJSQBTsSK4uYff
VK/GdEUXnGGI1VCvLDEPeR82aQFiFWur9D5yEnDwC98HcOmWW0xb2YCrNGyQKwD0jEquGrkytVUn
5zHwsgHzR3trRWg4dAkT/hI9jWwVoITE3U2gDMFB1pIR3cdQL/8eXbhkYJZ2xcJ0F6WO6gPW0sLA
onkfPuA0fx5ph9106cT/R9h5LceNZVn0ixADbyYm+iEzYdLRiEaUXhAlSoL39uLrZwFSd5eoCjHi
NJpMVZXIBBK495y91z708lrtVrUEfP8QZm5J1EuGomCtpXEnxmwMcwA9Ti7YWEadlLBd2C81LwLv
sd1uKyWBwMpi2F3XcrZLMaejkq0i20XKTmlbEcqFAHM1drpgQgggoNTUJSJTTl2Rug6BLs6hQqon
DoV+wOykCdRRh7w6JODx00Ma7uOQuBsiWPfhCk/dw4PLBSrcPWrmMLBhNZIXwHmNDkt+0JsDNC52
oSlINeWATxCWC0GOqXXQIxcAKrVsNXGOO7d8zugmdEyTXNJiePBowjWEm3MGBW+RGxkga9dCSr6q
yTllnG5jrWarcnE7AzqYOxhuR/xqj8+OaA4X2ImylSCgByFV4vb2IUlc3G+RtpYCxJ+cvO6A/7Ev
D2N5IM6bBS4wF1tH3Llv5fW46hbFeiwt1nQEBx0clgcZCR6HdFyrkw8N7HJjrUrij7gsD1bmUoIT
Oq3HiVLddkJqsh5nzqPKTwJIgZ9qrXYrhpwJJ51Rp+3iZaRS/kkcq2SaJZ6pEAXpOparjK6Fm3p0
ZYWEGURD7lSvNWy1pK7tHCA3sK0v9UOuH3RxIECsJ8OanKXqEHNeObshrde9cmRGhnZrkPfO+M46
blMivrkP6MTF0E9EyrbeEn7dU9aizgsoNQj9QhXRlC7HD0iw44ew1dxxmooAlGCMZs+WXZqpPOU6
RXuRrPuIJWUYGt6ca8u9ZWuVb8v5cUJ96GcjZB4Hwy7tlvj2v4ecLtfesl4c6yUbXoqB/8zLEr00
w4sSvWhbgdqGMrKBRj5K+UdTfx6Wj1r7bOtrhfqzxdfhExWLJyKq4/tUPHX5Uy6eYMVY+iPVdchL
HuPoMY2wJD7QGTfKB2sr28L4tlY6fdD0+y77YOj3lQaEFp5QXRVEGyWm/ZAJCSJlFX5LzaR8Il4g
aJFA3rHcZps39Ok+Rzb24c/LjN+b/RabSGS2DhMhnQnpm26iPHbwK8J1Llpat6QWduftIHKwrlXO
tqUi37ifhfos1ybBFb2hnJsm/dQ63KBhqWqHiQetrEBw6IAjA3DN0heBv+pgAwI/EkO7k4GGtaqm
eEYISiytVkh/Vcj3Q77wRHeyc2HM8v32Use3Owu0A+EpsYPkxAYfKrE7tezEfhAzYX09WL88TJ8J
MjPOsLn/fkiUQ7lmpi2NshvVieUMQTI0/yLCCiX70R6IJ8nHlnsI5uQD9JbA6OriqUUg/84Fvg1J
3lzgKOHYFyooDxHkvnlfZ1MNM7lduMAbbNCbzpUsYHEkV4OanSN54IvDWHQtxqU/KgKuQ77xVkxM
KcalYb4eGZdSun0YbpiZSuPPgSkdjcTyGJhSOvjZbWDKzDTN1rEp49J4/jkuHUOPcWm/1Y9xKRPT
iv5mEgxzoNXrrJTKjSCl6mO0TUzD6PhjVsq4FDPqnJSCHMABU6QVX7ZDJSHcDt1moFVA3vrtsOZ6
/fkqtX5rQdF+Upy14UHb26H1++vtIiPBqofAUIOexumTM3gnZ7yLL8K+G+lu4CivxUvSLgjOrdGP
YJ4CSLKX83YY2hyxTErIY4MNOmjtZGIMwZ65y1X9r15V9jVsjYO+VIMPNypDGqekt3wevsb56j79
z0vb623bhsT4dbm7/QF5AN9nVcDsTBOvc0rQdgMYTZtcqHPJaWNgJzA7vDhwj/ZFOj87UfpadUbq
LqkIH4ZJBVSZLGhSjMk+RZip9mI270Z1TbZM5fJJLSX9PIxr7E1blk8yba2r/Wp2jEWqxsk+Ew30
VziI4nXuw8uIWuOpDUsUORhb6pL9qeQsVuAkKkrpXn1SOrW5d7qy/W7IDZni+jxfMwMkGM2Czq37
on7886ljs/J2yWcjbKFZZasYVlYDwa/nrtIiIUXCYZzYXHX5qjVXU17Laq4rvai5hvK6RWCaESlX
dgnZVvVI69QrmKO0MHKvdXtt2BDkp/o4EYrQXsf2KtgbxNe5XTcJEv65+Brrl2G4pMxk2IQPF8HX
+Vo5I0JxLsGFiDPjEFH/LLmmmwrq+USl4ynfShQn0ikpXTmafEiZCvOE2UpVAgWirsf/d8VaQxE4
ZLWFPqKxntiu2q8tAIl+aflqEshJkDeBPUNGChZjrSk+zjXP1aM6H+WtnOZkGUeLY3MyGhhqbFdP
3XLKcoCVa6XDWnz6chbJF6k/j9Gljy5mvVYbEZ0LwvpSbmXbFxrBpn3Rt5qLK4G9I3uU4toX17a4
whiri2s1XUknySY3gRowXZPpmhc4ka9xcY2AkI1Xe7xK+dUxrjYC42CxEv3S5YYGrH8iyOWixIjT
Lu1wifT12EMs5ut8LcXiZ75o1nkSZ4N3WpwRog7hbqzP81aadqLk6Gxop2Q8AbrMxlMUHpOtNOU4
9UcBZydfj5NDOyJAth5yF0Q3wiYlpHXlz5q/oLVgPjD5GqDpziftlNzRgkFBQ5+DsdRayWs5gkkN
qKk+9jEhJseBRL752CYn04DdezKbk96cxuXUL6eCTNvlRBMh3krCva5hyD/n2pmdYqqdGQmzTWyi
i1avVS2XYrks7CDti7FVsjAGvSr2hRp424Uvf+l413nLcVoVWzcHyrTt/fkztrmVfnnY8BGzYK05
JuNxx3k7nMUSV/TMTet9U8QZ2AlLfSgLANikilln7P7pTWqUJCBlcR00+QyNS52b3bACgZlK6LdY
sTVgYjXQC01UHawd5lrynN+StKkdcDxE3qDEBldclXudYTq3Ioad0ldRi7JPad3IgYVqAAM4W9LM
rgAe2tVBtFhnIU2BJSIxW8JgI49VdTALKX5eLIdhaZ9W72j9eSz8frvBkMtgCYAsAxp7/fO/tU1m
LWubtCfiTB4PP0qYB6qMXHIU6hci9JzWDWdXat2O3pZwh3AtK/OcrWLhTfgfhGfrXqh7PO8syXO2
CmnSgZEq/Zy8EaIqBp+hD0XUcjtAUvDVrWiKzYOfo5pW/NLxbRACW7WObwx+pPqj42Npy1S/UH0T
1P+6+7RLmsg+HUeKKPE49hPSdmJy03ne+o3pLYsHXVVZvKRfayk8ZauGMGLTjWQ3N914cBPZraqf
FbLIsRnUrlWAsurWMuS14LMaEjQCV9mOiPMpEIBU5bjo2fGgjanXU5NnQiqsvTr1HunhQSrSHM9W
Sf30RIZ5z58yf8j8GeLRVn3rUy2yObHWIPxuOzbCVww/hQtt+IXwZ8PPyM7Ffv/vioRvIAyafa1Z
S2l8kfpL49Nfp5CgjLZH9TZgHk8o3sSScvCqytMGD1w/hY+O0FwqVVzSnuPaDQeXdGQq/QhNsHcQ
ka3Vwq3sD8BXaaF2zUEZD6wdqcVcC5cCFbZkOLoSiEhCr/W1xtCdt+pbhtsevfAZ7rPu4RyXdMCd
ayEbJL2Viks/ifyUi2UrImrK0qeTOWxFTi1S64kVh+KLwXcUGFq+pMDM9mPV1wcfxpy9lVB58hMF
51POVhI8V/4KrpCtShPpGvHrUJM8qfNu0sib4NIVXtp7ZeTVDOJNNzHdjKtkWCvZCs2jZR84Sqwp
6WOItTC2U/N40OW1clC05qFFlbEVLJikdRPNlSYXV3LukFniUV3KCmytZvIkFT6a56ie6niW6smO
N3ORON7IdcIl0foD1wZXCzwebg8+xhpIFdwpq9bXDb8VP6sWPoXlajL8nMuHC0esFW8lzT72Kmf2
4TZScuPPqS/IhOUaSbFN+oONWdvjTmujIbaBeKKp9cqKETkO+bXkmIARl5IGlz1DVLvO4MIGQxJP
Yck3tLUkMjo6stPfUTFov/XBMMah+QUGz50Rg8eb7UEqCqguAsEyWp2TRdf/UscRTF55xmBFCkPf
ZJft5YQ13o+vkGHOxNMV9YdFrYa93Rk71Zii56ZrwuuowhrLIRC+6FYm3N5cgw4NiYw0yWKHZJft
ceZUCw2WfpuLD2mrkwUWxTcbAcWIh+hURYeS4eiJyF3LHbre3hmm9MnO1OFucNLyQctXnd7yzvrw
HyY6BP8xXlYdTIuIzt7ulEhaj/IUpv7eVImizSyFR6wWTr5pmE/J+t32kooIgbEvlemnOMY+e6r0
k12sBeowUY/jipE8Wv3RzNeynKAcgggf4BBkeHWNtSwolfHRqtEcHEk28jRWYglk4rXs5WQup8U+
6ctpys/UkJ/H4SxraznRpWkuVnQhYZganEvRXDpnrby8JvM1La8dic21F83XcLpK5lpZfpNsFeU3
7XgTZjd21saAcC0JD+KsIptCIHHANyrV5zA6R/FauX4axtM0nqzi5BSnWD0O2C8QjiRkSx7t/mjw
GzpY7NaqGEY0a0FAto21TH69+CjNa1XmUUlOhXkkrQmNNQULE0DryC9on6bhTPzEMJwXba0am0QD
8+2iLxe5OaVMzy5FyWTtQsXzlUrKq7QyDd/Z4IEy+f2xbWMp1nlio5GT3zaGFUEwaJ1DKi4KiVba
KGUsUgr9Ng6JFxurWnuYO6lCxz/mLyyBnmFdk8mZLMSCTVA6sR1qERDcXK07XyvZBlcDgokJDaVL
Hrd1O0TqqTSs7hE7T//YkXgxaF1/Yy4ld6wEMS6q+aCyluqj3eReOujf+jZ5rkwnesSj3eJXRHGl
hL1rdsm3qhjHLyVNN2HCC5k1pwq6KiE9O2oUIt9Q1+jc1PpJbe5qHND7ZWwllq5EiyTSGhJq6O0j
H1OTdff0XFn9E6az7jCokFhhZZFwEDcmagmyHBejrPdJSf6nHVY3sfYcx+QKDctACEge3av2ZPkw
kogLKzXjDiIaOZ9K8hHquHXtuFgip8XMUEtMbgklEUtcMuiZ5Oc2Vk+kRpuwpAqmpIIAORDp5mdV
Co1jJLRbIY/KeYjl+W47pA1Qq3ph2WTrISa4DN/30JbnWAj5oWuUj7w/00mMBcEkicFcoVMuum4+
wLwn6aDu0POYNlGv3LroCbVrP3goTtoE4ikakvah/T4KVFk2c7m77SCJKDxp+3Rqlv1A0spZ7nX9
Y22eWQHrL1Uf1idhzESZyVHyWVTyR7ku8ps+nm+x5oMKsibZVekfQQzGMCePLdwmC6hqiPU8zBo4
3HFIpBZPSRU+iDpVJbm+cP+tUJJ2tV6ZL8iGv8FtK1/nisCjVI+QMhpXx2bC9Oflu/LbtY/eHzkH
smis6aZsvXkYAFqIlq7Vin0qb9MY8lZsgyBZTmB9LQko2iMLm45Gfy47Lg6ThZTR6BgoC0tcSlsK
WqgnMIqGxssmfHB//vE07e1Hkx/PWbWGqrwKxjeTxd9W1HGhZ+3cEjMUi9Wo1GCIdTrkvFZmtACy
9Dbf2RbL0Vbp1UOskGPPfgKU6Egk0qKuLihUoivfQDn09Qh+K9aZujjCujL7XN3yNiTjYeQKjAtF
dotpxgtVaBpGDNr9KucDELr9zLgeWZoSKg+mztxlFJAUVClxSOQ1Ss+KNf0dpc3vYBti8ria0CjT
c9LJhfl1K8GjVlSKTdo0miXgzFVq7yA3I7KRd0WivaYDbGjoiMzsRtcI+W3tHIr/n999c/1Lftnb
8UNgDcJHiHLYwbT66w+RS1Jn50qxcn1ZtahkZxOUGfQG/Z+lqqMTEUPIj2J71YgwuINM5+H0Tp/a
PnqNlbn9CvCWhsLUXjqZ+JupBJkGrG+mlat/qYh+vqeB2dyuQ/Idl6d8nlkg7EVbTA+L5WI4ZuAj
M0qodSQOcScuQBXrGycaslNdgNgU62i8rweibQlry3IALHEDPobYuKNt9/KdlmvOo9TU6U7Dhw2s
MQ0fLQtvf8d987j9qS73KXuwXdqXzofYYpY0wKcMcBilAWB0ZmKzZt0usXSJ5Lp5tqD2KEUsr0HX
DFwS5QPSZMbSdIaFTAMA8ajzwWxMgaa/id45IXBnfj8jBjgA0LTIxy39rSSJUKyBW3VWk8CAAHWJ
nKutN851+6rWh3uaSRP5HcXaT1Jp7m7NpLk/UnSS6CeNTjA7AddOv3aSJEwkPYJzn06S0NaimUR0
E7GxmH+h+tTTcKOg3AT/qtzTUWGNH3360U3hSCuFhgrdFIpWCj2Vmf4yK6LwSDeFMpT/dlNWSf6/
Gyr/6aaEf2uomN3PbkplrQ0VWik/Gipg9wysND8bKnRTfjRUeFj86KbY/9RNoaGSUcPaUEkIeR/O
U3Shm0LRSvlRTNz/3k2hlZItazFxp6Akp4RyvHMKN1fdm8+UDbAO/xo3thVR8etnquxS+sWEYe1j
rZtvHRjUN41yitFaQ6gC7JQim7tHFQVDq7K/d6PmZQOpi3GYZBfwd9UpNfMYckCfPKThVz2mwYN2
pkCnwFdSnotzpFrY4cLsZFbJJx6x+oNZp8zXrF7+sAg2Fg3R0EGDL+++vgBRK3dmr36c4NjeVZXV
3InOaYI4Qf1j5VNzF0X6vSx48uvOgnvCHkyme91rmtbLbZ9I8t0I039nObX+CZ5WfqjLHIVwgSt5
SZbZPlQAnXY9v6wn4coUmR5YZf+kSpp1BQdpXVOrt1jV6aZXtA44WUwHxH4Yf6UmrDsVx/tBq7Vy
t8GBFOiCO3sK+/uRxJ0wX5y7tGhxKazCpAryFwS8kgkdf82uG9Uy0O9zeUgKCHAoC7qw6fZmnzHU
z2hGFJYeXbtE1TxYbIx+RhCCmTZWd0ohPfeLWbwmdv2aSsDQJTXkLXnHgPkPC09GC0wiYcXRMUJo
s37a//Z0k7nHSz0+u/2kqCyce537lKVWt2CPhspd8DE6h4YOUu5icGtbt96qmEnUZpu4Vguu4Zo0
GDa8ZfJmVE7aWiO7YPokGRps33I8ch31DDGsr7W+LdbKTT/daoqDYSvJwDcWUOhkrSqYpsCoAm2r
bgrQ3zWwuaqgmoK5CsYqyKb1mExBXwXRFOhRUKPRqwI1CvKKSY4PXmzaKjZ8dfaVWkAyhulHWgY0
mC6/NfjxWl8Da936jvDV1i9M3xB+ZvrJVmMc9Fu1cWBXa9VxME4BnKd+4nRgBFCroJ2CegpEtRbX
dU4QSbVWyj/CLxEF0hhoUeCMgRIFwB9ndGZRMEbrF5HhU6G+1oLqjr387LMIDQ8VzqPUz1Of0BMq
s71aWUsQZ1d60+BNsTfEOOzek3auC65f7w+sTRlNy6ZjKarzlreY51Zejo0Krr9H8SwXGVEyadE/
KJhwS9jkAQt9+8G0Upb8/ZI84OMkT2hKisBAxXlKG4RlmUqAWcvj8zOc2HNngjWJe7IvhbUot3H0
ySFZDjiwuKnF2F/4dEXXeGFaWldO/CJPEycoJpoY7WC/DxVgp6OMSw/2sXlro3I+NV3PbckZs6fI
zl/X/43cyMiZ1q1bdL2E/pXoggbZARg+6ifVqAlQ53NdF3J3ls2/lDX2IO9twpIi5lRLLAgPE5H2
KTKkrzCc+i/Yve+mQnqNU2P5UGX8u/pQZ3fgt6XbPy9y/sGni/eNBsDqB5BVY1uC/u1DaBGSlduD
zNuZmWMwGCI+9Y1J6EOdPBgwyGWask3rLB+rKKnRsmHGa0l4R4WdZKTYOcOh0Uwt0KF6PVdxB4nd
gJM4GiFCk3i8GplExmivhe/dPdbF168XCh133HI6Llj675s99m8/d8zJrOEoJchCLACrItL3c4Fl
W9Ka5gQsFtLLnB7TxBw/YCp0fKV64nas35MFLL3T+f7dU4FC2kEnrYILY+r8FsOoZPOiZ1Mm7bIa
4lIe19XVrJNXoAa2Z+Ra6SUWrPLE6WkV5ORZEwNR0HuFuESDcooq8TnVElSlQ0bslrXs4HarkDE7
85iaRoIyaHE+9bl+b7dO/Q4oCrXBb28knFHuwrJuKZr62xO5j8q8K2ct2k9LKDf7CMoyGk1JHGy5
UbDGDCCYq5XnMOkqwjYOg4YsKjaj5scfVEYMSqDAAkjArKeMlnlaRq0Bqlg5h7QsSvjdEbbbFVin
rYeuabvbIVm+kmZleE1n9We8FsN5+2pQppdq6nrf7En+q8z0I2pUcRyqDDk9jQIJgu+5qcbw3Osj
ps0wpUleNi0rrdwB8I0qcbd9WcpFd5ItD3VyYT9UlTNXflRLsssS0iAJrzYuxNaX7PcyHMIdoP/t
NSHS+kCfJD4sK4x+rkwMDWxFXDtulZvUDsFzC5PMu1iL7xqCF/ZRO5LHhJD5bnttUCvnlkGc1P37
hRRJGxwFi1gkuydNHClWaHOnVfg96f9qFnxwDmad7VBckO21zHRCrfpeLuxoT9gyFIqq48k2dDdt
irci1pTmjvQKAlDncNjnjEj6XhkCPaz6R0UjE3asbPhZxrekROqXL1F+bpNsDiZHtnaYZrRDKRhM
OIYyQoGmY61pK4i99yOtr0gAIkXEysm55iZ2miGOGNGiPxShhlwsZZeRm+jlM4nA15UdTOYpeamD
qjLTcBidm136Yk6TdZhVpLIDaALg0TwmM0t+7Ow2uis1SX3Wnb90wyyeClIJoiTUgkzv4tMEAOu0
fcVC6OdXddE43H3H5of9xCqWbt/0tX2s62UiVwgIYK/243nurOE8YNY9F0RTkBC2OEyL8l0H3OFz
jm3DG51eHJeM4T8c0I8w6a5FnGJjCkeNjVwX0nzVRXYiK0qGuQ8Dv6nn9ovssO/shH0jkhTMSFH2
NzYLku27RhTLwW6ATJm51LNHwh64k41eIXdRH3dxi2ZaKmDvROLRksFBgO276x3MQ6a5EAtndtWu
Y7q4q1BHjVo1nYC1TicEWT+/Uod5OpUOFzHSKh64/Lb3Y18v9/agvEp6p5/wDon7H6/nHdbQyrls
322vC+SQdtITZkVr1QqRY/VOLu4SnCcnReU5Lkw8BzzZ7h3LIvhCMdnhaE14yqKRwN5FXsixyeG0
75L11WR7ldhJIhjAzmwmOotsHJ82EPnhBFZdfxy6cfFKaQWaVUYHXYaJMrIIAyKotNrLkcXK3NrY
ls5NtatHa2ZuZd42Y9FdHTkqTtUkB7S1+H3Uj0uo88aZar+GRVinpjlu3wzydzK4jKMsBl0JIn1V
p0zK4qe5+NSIuHiSmMDwILdfWsB3TZ1Mx0KiZYDgKY0a54z/iNTC7aUF2+xlOwzJ52ay4fQ3+hgf
tiyJaY0Y6diClWue40RcmTPUPw/2+q3tkHPWZPrkD/PSnPum+jqs3G2uzNLtiCZ2zdUIM7U2oWRF
c9vqZD+wrGYYmTQ6fAwtPUYS2QVmBHy3N2sFoAjRGnasRcee/s6ObUB9J0fEy+W0sllJf7NAyH5o
tJoLJ427S0Yy5Al/7wNS7A7MlwXusgTglXYSWHaN3XkRM+10+AuDRSV9UxdOf3XKNEE3qqzXuayJ
HXyZiH2DgohWiyBJNsNyzoibPC1kwBqaIYAopei116+2Q6ROrGqFtiDktD7aUlIGxEmjXZBa46qX
qnYqq/HJVnqa7IYFShON0R5Lz3K2thhie6l2RWWqz3VRfGxMp9nHvZqh7g1RCNU6TKw5PmtV157k
fqz2egHCGaIcUdR9iCSzt+nakhHE2qWSse8nconZQ2vgyzSNO/T5cIgH3FO1EeGfAD3XE4tCHiy+
c8R01qGaxUkriOwMCWO7GeuxupH0LLqx2O8r+z7ZD4tUu/E4MXl1OnhZE/IRQAHdXmsUK4hBCu9G
XXGI3qZLvx0G0h53dMuIOTGW/WxH7fqkiPugKopXff0spIYDIreqy4Bc+O42Mop4r7OyQCce016L
0i/WrH/DMqF/GnWTsXkk4ucmOYY1Z0PYFmKaNF9+HKQibKW9Udh7i8/AMYrqlHDxmqiAKoOOt1Qt
s4VduBiMQFTa2wed/nyQ7o1dms1/OUkcE1TcxXcR+m4nkYxTbUzhB/phF6UDrq5Io+Et8TLfzGsc
iRDLfLAHZ76xF/kYWg1pG/Y87aVMLz3QAM1BWIzr0inUrllaHJViEGhvx2+OxGZMr1Mg6muDi97d
B0WLcFekesjsC98PQYbunGKlyQbiMBU9Sh5I/kAyL2Y0zXEXPtD1/CJnqfXFiErQ8REB9qNDuuua
baXbo31R4T8fmpnQzTmWP9e9U33tWv1SQdh8ycORCaOJKREpzV6lwcYJJv6IgQf+m/8capJIz2nN
iB7Xp+kakfa6mHr9oM+6dlQ0shgroqV8mJX2eUgki4ta/TArML2qxAIThokmYL0Z7bKOidA76/Tf
l2kOzVo+VpoJnoaV2q+b5UpZept7Q8HqGz5DaOWfIVgnWK2YHaJTNrRWvZu15uMwljWnf+lueGcd
P9ZK1a3znNzm2VF2ntuaKSgvGNXH2IwtXwYAeFc44knRcR0akVLIOww78c2QN/FNnTfWOx2gf0Ds
kKctM2yyVDb+v/XwCFU07X4gZDCmkX4Tt2rAtSEfZJCadlJhQBjOGvOCPf8uQeAOUbkAHUrSyWEu
K+LapOlnMr6HfTM6D1WnfpbBv76zoP8H4RyCwhXxLGPzVGn9/vpm99YomYXRwcmIMHUmPZvscAGt
ZQORfCll5XVZ8N/VUmrQJJLkhxRNSY5t3YVmImEhcfzEjiOMhfeUUqA4JkdvBAdz/u+hX78FE8WS
H/aXr4XJQ14p1mclw0JbSQShQTp37rmXfptq+xoZT07+HIpnK39Oo4/xVk3/UTNhPazVTaSv+UX1
klWkPX4ihVVTXsb5U79VO39iyJ0zO5266sYaq/ahM5y7P1+kYBnebiaYUTjImaE+YVwGlfDrGzc1
JC4Zgpb5KEu3rRmPHiGMpj8ayvTJBu1MrBp++GxUwPjOOYg6K4edP56G9K6t7ZtWbkmhU/TKxfmO
e7BXZNLdgW7ESfxFs7vork5xukUIKG+7wSIIpMST38p4nQ3DupiqNn8yJs3c4eLd1Q3vR2zhgyB/
pP8QWdJnp0FFpQ4I2lK16MnnMb6FTDj2iwk+WILDmindjW72TK+1GrlJ1WqBEZIt3Rbhw9Kn2sdB
FUEhlfKrYn+xZQtbub0IYtI49FUjLkVuWsTzqQVpqCDfRZY8oZWPn5zongj0HOEVUXBqlpIK15a3
zoDQvySjZz+aA6A+w5yucjIXF5boe10tvpEOMz92RdL4RsbEnIdNFei2FN0pjOd2uKFpKukMraBP
n7WhXl4rvfo89jjD+Sj1iD9iUqOHrvPbdS50iMl3HSS02Ps0L0kIgGAx1OKzmUwVxpxIDmYcC4jE
N2nCdjAVNd1lE/rf9y6Vt1cKIDv8deCruBcQYLK6j/+2f+c/PtST0w57JlREfIbSsz5O3+MFszq5
iMOV7VRFSoOfOea0rwd2dX/+AX7nv3EbQgLCj8DFaitv1WoRUSWdAuhuryUhvpvIOPVWQ9O370JQ
hNhpSmMJlrRGrdIw0LSt6ZAMSOeWCvLmpEaHkTw2Nqi2aw+fip4edc5WVUd9M0Wv+NcL/Oui/kDq
9DuPgt9UvfzQ3JIsmja0a7iH/vrOxaiNRwX22R7tCn0uc7kFCEQKOPhdlHfaV7Y64ioNDMX+/I5t
vflfWy4OfQ7QVSZSRyhzb/7iJcm00GJkuqcJgr1Iym9Mo2QtEQIPpTX3NOtpjLZhyAKTRc14VlWy
3hlROcbc3TLddAXdYK4tWrWMs8mtxElyyHLisRMiQqH2xsWhVj5EKIxyG6lcS0+nKCoyTpNZZyGU
fgVLBBxfm3aQgxOXufRX2wnJYhhXF1GTYqJSVWCkk/ns5OYlzpR4B0NPPzRWjE2oFvuodjipYlp7
yIj8YKWkvm3ilhWd6k/lJFylRj+8IA6Ly5fY4e6E+JIxZR8gs0aB0Dwp4fya10IOaMRrJz0kuGgS
pUMXFko9lt+Hd97132bANu1x6A/mSqNV6XX9erqVMif7KLPKfT0r+uP0NC/a98QxiodUI9LVKpPs
WifS3VC9shnPLttBVWgulnWoBOZkj3dN/z2by/Rm7ozrPCtki2JKD/HXtAI9izOpB2vNEgX9g/cW
FK1VJQjQtJ4Y0YU4E7DXoVCLu0hVPhExLD8y3KfJAuvgixjuYpvFlZKTF7qQvPSQFqQd8nTFFZv3
342Uk92NteLWIlZvio5oSk3+wdTXGps2w8Sep7CS5LGKcr+qxENXZJdeGivEN8n8bI6jW82T9VRM
2SfJkO6SLhofN1PwGH4nB757pwPNc/7tncmWefIzXuQBDMLy7di3tiM9kogJ36OuJRPG0tZytkrI
qYEh165VtJ7QvVHyZN2bJUR//iJ5GrfbnrzwtSzaKVlQoD/Fyuoutp9lARylIguACVAqcMAWiXeg
L0HcBewoNCuwF7CagZkeLSvgfuxYQZgeJSugYjtIsmNKigthi4fcZq8VlHZQ20EnY60IBjlg18yF
SVkdFOrA6dAcB1IXWI4/5IHj+NJWqurHoT+Oa3WVP2w1xj7lLJ5qeoAwKbQt8IRE5PW4L7nRuGMj
1H06y869kvdPcZQVl6WrD9XoN1uVlU+RJdPw3zK9bjuaEKXRSGbDvIsTI9mPtt59FQF5wj+UTP/z
Ov9v9K26+3En6v71f3z/WtWiTaK4f/Ptv/xv1c1fxbfu/9Z/6z//1K//zr8eK6ZhxR//kWvy+v+M
ndtS68jWpV9lR91rd+osXewbSbaxDZjTggU3igULdD6lpNTh6fsTVR1/1b7o7qgIosDAwraUOXPO
Mb4hm775Gv77u/7xe/nX//rrol/Dr398squHbFjux09IE5/9WA7ffwPPY/vO/98H//X5/Vuelvbz
P398kOAxbL8tgXf/x18PbSktNuvw//r7r//rse2F+M8fYUOe+nv2679/4vNXP/znD81x/r1hmYyt
GLfximxe9+nz+yFP/7drO3TYoZ7/+dgf/6obOaT/+UM3/70lD22SGc91oHKxKPXNuD2kWf9mQK97
LKuUzoKZh/nH//nj/vEe/s97+i8SPO+arB76//xh/HO3s238g942ItyM+Nt//7XpkNxbMglh1pTN
w7rHyLUTsrdexsbG/TFzrRGMC9j+O2LVHn5pnFyDrDeco4RHciFzd7xAzLfgVS53BZONR0AQnzR5
rXBs2UhQWyZHU5TeTYrVILOwYbjujUSGT+byKDt0Lm0c5iPhWX97F/56on9/Yv+1zGxPzOfZ0MkH
qWF6IP/+ua47nmPRBS5zIqbEqXR7ca9S83PJmP8VHhvUN6uoomebZxFRUtc9TY2PRlkEddf1mbgS
ZOdqNa7+H38W7/ff5ir8WS7yWBtKhOX6HDP/uywiDLnF+1Qle08tIJK+w1HN/qNzQCjJOXYDN8Ha
rnU2rWtqzDzMZiImzYU5kCRj4//+13iIbf7x92A7Y8Dj8IdgN+A4Aarxny8T3ThyHk24aksjkZPJ
+EDoxVPcm13oFZ61YWeYuxaQmY0ujsx+AfK3kOtEp+6hy5zGYPMf4QNkOERgJUIsKYiFIZAvrBMn
vf5+UOV2cTuV9IaNaToZaxbf0NAcAj01rb20exbwReKZRqUV1qPl33x/yzojlLFX9wN0Cfy/cRru
UuZ5x+8f+P420x7+/JXW9iv//LbvB3rEEZGX1Ni2t0dgxqjAjQv8gjRfblZSBCEo+NW1X+XuMRm9
nkYKyqsbbG3aKVvb/Z/fopIcGhdNqW578M+f5UiMnmeJgzihkj98f9HKkiFYllnf/+2L2tKhfNhc
NdsPTwPYrMw1r+3cFHhhE1yMyWKTP/f9ua/KNXLb1iMiYER1s31YSkIiC4XVc/vs++t6Xvz14ACy
L7Lc+FeSJL8qmYCn1IupP3SwWMi2687fX6tJSV1JwBbMv0eO++7Y2Tffj3x/GOFyWwbxNN9fb5Bw
BGNe6Gy9/L7/+l6puSQjp++xZ6SkPbQFwedLnxHDRtQArY5rArkw/MfKCYvSWdZAwOm9WbYPAPPW
Gz2mbwd9D1kdX6oyfQ77rqfNv31ajOYcVNIo9rTL47CCwR2l85fsxBhSswB8ivNf+bTa4aDbbQDK
u342ZLdG9oq2alVTEmldR4rliqayKnP/Fl5dY3Qwrvr2s3QdG5wAvcZ5sv2o5oILJ1uPI9nmZZDU
PaMiAah74sUL0eM9cYyl2VwPRjBpThoB14RLznirttz7ql5moCLljCVyTensJsmuynBhlMOwXukF
QyY1NRs4oJQnXsxb9FZY6tu2wNI5ZYSM1hNtUxGH1pDcswfH+8FbfuoaJgEyoqmCJVIYsTKIT071
o5m7P3Mb1iRz3iGqNeCpDZ6lVU/7gJlJAhxZ/8xmrQ3cbHiVGqODTrU/3ZwUOV17JcETK40POcob
h7s1xj/RJdrOwjBCazPB3trsudcfq8FKwi5v6qCL5akdUAaOyOSTbabgpNmA1y2NpoQ5X29j2U7i
D9KiHx0zvqYlwRrVgzevba6meAkpYTe1HqEzRqUAhVX1WTd+5Fm9KwVhnsl8M+eivypGLwvSVTFA
0rBLoDCYy/Hs1jVp6xloIN6hoEEzlTQ/kvRz7eZHWpALHaN8Yw00GICRrC7Jl7ARwknT/kjEjIOD
KmhIKkgp/gR2qL7SB2eHm4mIqhk6afmz0adrzXViuA/2rq5fWTXeksX6WFHcBXOpmcRoZzffry8b
x3M7E0hh4ODoXXE302XyrPTBdOP7dbQDHUyEQtLkmIz58upSG92NCRYo0p3mEq8Kw3ZDIiwC7ZzW
KZKZbG4vbjxSyov4Pq3b9ODSZhhF3+9Qk37KYTykGu0Vsx21yOfTqNTao6+7n8r3y6OCPcWsNAuK
2SAa3MrrnW9lN4h80Ph0mjjocz2EWpegmoEs4LbVpTDlk90Z94Oqy2Aekgnik3fLrLRzS3M3D1Yf
Qd69WqYRUcHE0NRkDJyn3g5dZXEsCGspmGxH2tS+yqmJryTn99CybgvYvohGsjty0jM6h4Qvti09
D7innHkQ+af1McFJlZAMfOgdDvgORozW4m0iN3M/N8ZbysxemBrOSqwMaUaLr/ddOkqpG+XgKObO
Xd/SrFeBgXR9Qhx9KGGJuHG1y4AkRQmBm/t00Ekcrr1257TLyU3IoUYard8VWcbAwjlJS6EHcAWR
HL64sOw3r1V6kqSNnfqBv8OCv9JRFV65nnYvPRrM6FMOes1o+/uDK314he3klBGB8TGYJui8imvw
r/9NG4PPKyxk5PW+T7W3gUO2r8WZ3tTYpUz7qrPFfq4hFv3Ph8R3//7p9wOGzTrULe0RkcMRiMSz
kyUXWcdvmlFeCsNkvONwmy8FeK2898DqLzKqHSPISO/e0goza71Zu+GnnsOhXar2oLPLGaI9YeFX
7NJQ2Zg/hqteF6CzUJ0Mph4RyeAwiSnRZwez/RBPdAISGh8BlL10qkygGT4pyJVD1dcS+TinMlDJ
OEUWk/ki01hza5cFoGS2OZxxMKHQgBGj+qC5qgJpI8HYWnS9LOhjzFepDQNmtPOLqfTXzIDaoUkP
N2lzIeL3KWYHiBovifdaPF4XKtvNBa6s0ayvlFjIm6AjpCOVz50vaclboeePdhl/od+eHQcjWenu
HZacfdFyFau5i3LER5HR85yKfHzJnfG+zvuXugDQgmKvCjn4atBMNu0YLrKBOUqloXiuyviOTZN/
VUkERSMCqPGceVWFUM47Lpp/ZzZFF8rUBCYz3rUJOolqQDarmGstM3J3RIojml/jUQBPJMGeeFI3
FI38CS8bfYq0jVMujd8t8Bd3ussVr2qH/iGgo3dqo+83zCf0fAcHmojXhrD4ZgziycyCKtARrhHl
3QcadRURwPWtg1/aZAfVsl+5P5znIa9DSJFGIPVxDWUsP7oVdTrR9ilnTqmY0HIFOPW1X2pLOGj8
60iYdqZP9kcdY3ZrvDUA76qHhjm+jsWg7rR84Nd7d1IS0jmxYOI8AAA1VOfYnwHh1K++ugEukGBm
rI80dO5ptwBP6+Flljj0NQML3Vpdq8L7mZnqsaoLBt/zBTTAgSCeTnQkv08M7XznSCQQtWdnBZAx
xiBl0dXL/MF3l0/C3ZCI1utFTta9vgx3zP0RM8YdgeNWqHr2Qy9vHlWPsUkZUaEg25j18DNvXXil
fjTFFII62w8KlF3feV9V7yBTjsnNxRpTOiXbqLZ4CKoWEzzOyMBmKqOcjFd/c4/4q7OLpwEnk7Z+
GMM8wOrxYYIhj+8Ip0IDfhz85AOwHjerxmjYa5I0NIvk4s7ZcJLoEWln+bu0UMQ2490JaJzJYM3X
H5XA9dPjEiN2930Fg0jStJMH66wI1C1dxsNs2Wm1XBfodiLMRKLNYih6LW9EskQikV9akJgbGWxc
P/uVlArh0qLkAmoP9iwv2mInAfg9/pUS7RDa2FOsUK47q/pZLhOK2eRFtfLkpdSJmSTOPWP6ZqTD
rW6YOc0u6zktmf4NHY1XxATBBDCazcQHeFdeZ8ytTa0xQov5cWAojbDofrujnoABPywG1UU+9V+m
bK+smZerTu+aZfxUs12GuVU/pLN9nY8oewcvvnglcU6WGWpLzLbswjnp0jlK4HxC54zqUQ8zltdw
TfQ0TDaUsU4gqoLDwNgbF+V6bojHZai/6NdCQ2u+Wvb1aspomWP6lZIeM56VKsCFV4SL9dLEJBLg
Y7KCjSehp5JcTHwPnGQQalZdSg+mQf5Yw1RHCpeHSv2YFsC9gkVYH1HRCFVArNDtVyRYxPX1C7fr
5DNbg+XowyfqgPIYu0rkSBQJwWRwAEJQTWk06GwR9FOdxj1xwhFcSbsxIaYqq1Cmzsx4s5FXzM+G
H2Xlf+iF+0TQWdugJFkG60KobXdK1yXQCuEexmELu/N/w3q+I8TvE1Z7C3qDnhm10NlN7HvTKL4q
suwYBffn1u/6XSw2eoaFqppXzovRipcDd9w8wGvMEzfQxcBpKV92hIZT27c/4rEPF3+dwmFlMl2O
FlYZCDteUmHALgmTtnk/rCShfLfUjVTuU9cRTGcWcKS4etRVdmQs3u7cEUyVmdpBlTZx4Gjw4GfH
f9FiMvb07vfSqPokjLxaw9U161MFnRbS7Zg0Jy+fCnCJ2/92JWc6ppd8w/d3/fkD3z9rqsqDhrU9
1H9/l+88lzk2RXZ/XUtDssmONlggou25tgkUbGY/BLoYAP22doPv32IwKYLFesPjShJutp06tP5z
pLkbl8TRFHX1BpVYZ6GCYxd7TlBj9ADIZEbzOHGKFw65equ/dxg+jW730xwxqGq9/lH7BGM1NTxk
HVErYhHsTedMUUAZ3nBtKnzcjUfprbH6t7oW5om1UCIq5rQkNxb2JmRUXRwYX1qGH1D/QRcpKsux
C9CYoWObAyZ3t6mbZvtJwSbBGeNpehuIZmWfXjq18zVnP6cNxmvXoa2Oazw1gsRfV7RwyHJtormH
Fr3RCJU1FF0Z1ChfqnUFzYVrWa36k+LgZo3LPq7yYPG1W2Rt3DO4lgpPuwXm+jz1aGDSVts3EruA
2czhUprXgwElyVjHD1w3uKOQRzVrdcYrXJBpbu11w8BHl7osFcQYF4ChAreFX4Ts8cLTJu+chI3T
6FlFkE5+s6t4hzqFnHDJ+wELqS05zZWEHIt54tI3VMpUW+W72BSPQscinWEHOvXzTHCp6CYuD2Dl
XqPtab5E0i6SwDd6yWlOmoEQTKB0V1E9OR0JhnA5rHqzVcQrjCbzvnXLR65eHZgc4rgu0KecO2Tk
dipr6B41s5LWTc6EJxLE1z+PXV2DTK6euEbTA/2fS9tREVoadSCljIWY49rqYTIw2750aS4DUXSf
+D9Ra0itO83Z+NeHoa4fFEH0jMOmp5KpSisVhPUy/VBEZvkmDfPReZJujfzQgLtKjM2paAxxsBjI
hGBzEFTm2Ir7Xv3cirAWdQDVorMXglYBg8BXq292TCg60GvTT9/sX+LcWLGy5wV7S9mdku1VNDrl
kqJR+cFEwvxxu0raZkhDuKcrZRBlVzaa+jeunMgZZEyMb+6NeZ0ObmNz9uP3tD2NfYbJoVybr2lK
0ogizg18JKNKaSECQTdAmopoRlRBxdGAMPTRwPFrGCclnjXyu7eTwHvDZUCTcg3Q1BG8Lt6UA7Sp
NMZX2pQZrRaPjDz/qLzpzicuzXWYTpf3sqPVqUotwfqo35j67BJMvB5mz4myPmeL6NcPiF/Y+TtM
fAWvyYI4dAZrdCq6eQjqFMeEKo0fcoz3BmOqY2xZYIccku7L2Cf9mWshzfBno2TZMZuOn0qCChcW
XheRVgzEeVDVoRsnLRLl8kuz9cPYa1OIA6ZngCMPCAG+8LxxCM/SwNS0bfwFtoxj5b1SrJkug6OP
cWrHm65xn1cvf9P9q740BQAam5BOkf1QbYJIsrukajZhTmpvg290u0EMX4mD3pexuhe0XstQidth
FOz8s/beTO2zacvL7NC/jS3nLR/Iban8Hmmr7n9QvIDzGRG66M9t6YNKY2/IR2HwlHM9cuaVm4r0
ADYQHLC+uBUS/hvwdHsLL6H7qQfi1p5qVpsRi2MzWse59EwKVpTsNHXmoJms63zy6NfKZJdUboTm
ZzlVS/qjYMoRclLGBFI+D5M8kqhRXjfzl5XDK2LQrEd2gcK3cXUOgl7nY+6B/Q8oqojsbqaXNFNT
2Qh1sihP5PjYMi8bacUHOHOOHRmzN5InwmWGDm7au3G/hCmM5aNnG2egBV6YDEYX1qZT4deGMKi0
7Ak3RUGPrc+D2N3gEYZ7kvnbSPSBGB2LEqFhLezy91xO9t4eHNYnGMkUa3ANVqDCB8PGmBVrzZFD
iH5uq+V2toBioaW2gjkmXthKUAFnD9sYamYUNtXKOBTao5RjvuvmX8TakDY1MuhL8qTf9bHXh0Rm
XeqVjQiq9hR4zM9PJjdDw6SsIkLhWSDeJwm4gSoHfcQnpkUa8x7TaLdvYy61Iu2u7YUmF8f1qDHh
aAgoSjrXH2qKnyoLkmJ8NwgyCiql5weNdgL9fA45/kzqsofPJu9ML9BHkr6WnInBJI6iABCj2Q++
Wc2hZ6MNlw665Wq9qjPdhdsCGavdaimTCmknFz3eb705hCNkcC1VaNkpMGj3KseThW/C0KIJmrM/
pNHCbBtbVvKbmox9sraf/Nhn+JDrRkSfphMD3HuThESUqTvRzNZpXstLbDo/00Y07I/0mno3pqgV
QQZvfOe3LphPcjIiRy9L2sH9qbfXbzyfF/n46wPfXsTedYlO15v2epU2I0jNmHEwtfKQWiMwTGbE
2gA36X3mcGWX7akXbIbVCM9ktH6Zia+iod3jTEmOjoWpI1GDfkuP61dvSEyjsswxumnvcjVmEivx
rtMWE+VqBbmJsilPsKRS3CtRv9eSdNRVafeeA0wB3W3BWx5IzfgQWyOwLlhBhAvOVGh4mBdyAn1v
LGlqOlx0voYPvet+G4JoTKI+ZdY8GyWj10yQWzj7QySqlM7wKF7sMf+19NrNmqSIQivrR7vgrVFE
vu1RqPbIHj25dzoXXE6JypXKEhpQ9VjJtDypLvvdaLZzZdAm9iYtIHgB/fKS/DCkAgLczmFaZOdY
aR+6/JGlJmdUnV6p4c3Xq1reBwNtljvB1N2Kn8kTSLmL2zZrP0i0mKhhvAfPy8GYtqMVGMZAwJZn
XGy8aqv11EKDvMsNL+ra+Cmfcbq5FSbFNMF31Pj0OAkd2nHFcguJJT8llsvK0bOdpDnmgKzvsTyO
Ecd7FXFhCQjg0xzBMtgcKXNQFMwE+u53rUMyA0BaOu0Myp66uibSKrSzxaRb3K6s7fYlxsJ8MZ0r
gjy4ikxTp7DQr8yc0shU6rWtUA25iXyudZWfRh/bfxsnVWD3row0Qz1oovvQCSwIprBWDR1xezGu
KzCyboLRnwbCHpIEXTiaKJITmuzdi9Ov1x4MGWOsf/dtNR7MtDsOCx3BAtKC1TbdGeEuF+1y3XiC
wozkNGNBV6al9i3XbBvkRpXuFTUjt11/FI79oCE3WZfiLNy0DQ2OlRp3G5gZjuDoxfTd6NrzcTFn
H3REMLgr0iyPzV33b51q9Eh4aF6Hdur3E9nQwJQzzqZ6cdjOCbqlFQ9WsxyIXJpoEgByqtyfc603
ofCSYed3YIubuZ4BoVUBN93F8mEdkcm45Ym8p/TDuMeJDEwcegvd8O4ser+TAwE6FkduHDoxZyt2
lK1Z3djZp/Db6l7A9VZZXF/cNqorm/yfmSWA/LjnCcQBcCCOsJnoP2hbs52b4qUqimzXcQ6gOcop
KdG2O4caPy6G9DCg7d+g+uP8arTcRgil4iOMMTY+2zwugkWndt+83NwMd2CxVDmck8X8nU9Lculd
wo3yRARQ0hkIOQiaVzk958Txhn5VDZEHHBZRFcKOFgWOCcUxzCT4fWo0QkzHk6/TNZXTTNslyjsH
JpUaidbMEKbjfiuQEIPPS6prh0lRIHzApA21mKXBHYk7/yDM8pQ3ZCP4r2U23lG0u7vUUBygVwqP
bKHJlU77Tl9Iwh5jYsfdPtmaJ2ANsis2yNciZmqSj8ZnMr6xupBp2ic2qOvuw7frS05qZaC6GgHE
mOz9tLNDJptpoJEOGA/rbUc5xOFZLQF2AxHYYqiYfuzSpHOoQnt/v7aKU6IvQty+MnC82ArGwoeC
1+BNxE9P1Xn3/dLZtfXsx/aHXbCUpuJhkFBWNWeg5ms5Lw0pqc91DLO/Y892V+s1LYE2zThsAt3j
BDOPOYEguh34ecLeQFppxMEB+JzOkKfXwtijfeZLa4iM3MM9UCRPzTTWQb5kzqWZgTYRohG0Ja49
su1PdQ1DoUmzc1PSF6nZRHIbPnHt4NGw0/yKnEmoSTVFUcHr3PctqRX1Uu6rRbE9LfrDrJmCrqwW
EqdzdHUAaJVsKDWZZ5EOK9lOG+qVkeJMF8xZ81u9ttS+d8oLYRHxrljjHy53RkgP/3FoClIuJH91
VQDzrnTOe8wzJw1GzeoQsZDI/rVt5a+kRW5axYYRGuJMUC695Y4K1fMVOibrdVS7lpDo0DPLOJBZ
fj19mGWyb+KejbhkRLeJa1XGHtPEadTDKQ0ngSINT2MTe+qIXzDAIUZyImWkQyRz5mAwMJqzjX7H
VAwAs9qK0SzS/dHRK1Hfz1b9JmLvUi/5FK7dpenoGbp6xavFuZzGv95aeqSJ9ZwBVt3ZdfVC5OjO
MhuaoVdx1f+uyxJOlDpLt4yI44tsK+uCurGIcC3SNyHki9AOeUPPdM3pFOqN9jt2ZHY16f5n0bUy
4uTdi/csf16lrMBwpR+mYX6xq51rVYSVmX9pEHGt6YRI/ymvBy5xj7zmlBVXByy+OIkIS9vgbJg9
LMqqo5WmFwvNrm0twGFjsGxrvscWARh+SvYMJgFMnXCLaBw6a5ZEBvSRs3Sv3SBOrf6y6GN1Vsq8
60avPQygXg5a5Z5Ez2utCe9GxMMDXbEqquk772aueg7i3tmcKbLiAYsCqo9oGfQrhdufXI5+DWYf
c1dKrUOnq1Z3s0cGEBaI59KWDbFB9l2md19J4TnvyAvDwhNhpuMuwPR35Nx10fL2iuTDYyXQW9Pr
fHZ9wMtphhtaueo4mcMHLmX9xcmtEn0t3le9+W1Lez2rknnRwh/MzIjG2jyTuQfoMklXgmM04yYb
qAAsvX2p1sK61lEB7DUwzveAK+wQdfSnLZmOMhBTEdOIh3xKftuw1kcKRqvhR/OU5blbuy9fHhca
8SV27smDSmt2qOCjpOA2YAv8DTbllyeU87P+mUC5woQ8hI61fhqZ2R8JjjzXrxyz6RIh7AspKB8F
54ud6+M77T2iFyahDq4Zjl7NOcRvh3DS2icMIUvgl16A1oDO5uKsETj+PjXEHgaTvXMNGiGIDi+u
CZbHgwjYoB4O/IlFnmaREVBvTC2WdNvv3yDQakGNh+IqZrI6abUT2mPx0bCmhV7OVrxkH/08MSUu
rCdzHqAMdzSvkvirN4n5xmJ6mxR1HHVTccc0Ht+aPR3zwjyRbCUOTk9HydqWV6sWd+vEHMumtXsj
ax3zQ5/dVrURYlkv5oe49e1gNdmr50LsIRk7gYyHk+aU065Clo368nrw43JvGla2N2kmNzXb4sDx
JsgMTaJ9cE4E3TvszGDJnfTcedOPVRQM8bR4n6GpCYwyZn/w3uIm+yG2Q1VBi4DHh/Vomtq5YfjA
2m1N4aLP720/cMD2U3W2uox1jA2vrBpkcpAHExsKi0nMihR+FpXcAL6GNv6iCfejzQluNi3zKwcE
RfB9isWjWi2I03OorZmKnOKZviOJUKNtX+mkVrS0k7pxeFqIyztDk4svCwMWpk/OVbXrJkueZNrd
wO1iqxm40mPnhsGRE9Lb2Q2Mf8/L4FypLN3lznfS4qbU7eAhufZj6b2VS4aNT60o/mlqSMZvtwNs
+XUpGfS7Hjw/qZ8nKl5rFl64kAYEt01jtyvbAzCqh8EiLGpz7WRa+tuS0z0JgcSVNa0RFDE1iZco
vLuJfg2m/SOOFQOwiX2p3hxpyR03GmC2RJC759JMk2T80jgkkmlMselK5DoLg9tzLKavGB74MF3s
AV1KHPM72NFFP0JqQ+tKmNiDU62P7uKfW50xcjvSh5pu+sbcFCDcqC7hChrJhUHrEmhUrOPPfHrm
VHdPePW7US5X5E3y2slxj6bqlmSw15ze2z4GbEUDGwN/VzyX3QjTAk7UUfP8u3ZuX42a8B0MeeAx
vezG6ugcEgt8NyE/BZ5OX8dPjHfPOImJ4OOMGzVK1wltky7f0B8wsfHmEzUYGebdYgdbeKDWxHyW
cZT0nH2elQWhkMzP7bFkzmf6N66R0Q0BJMs3uad8Ak0w4xHao1JYonFZW7Tv2eNUwbFoS4NgmrJh
YpyMP12tfmMSEZQUATdtgz3aBIeslT7Vnr4A+8we+7X5VBYUSHqcJDTas8bJnLOKHIkaSgyejDtG
fiWosDIQtIa8c3HT0dcZrhcjeRl7OOnUIS9WBUS+LOoHZEwDtfsp1vUu6MFOdkL4yN75pKAF3a9G
h75nCauM0/LQj9dGy9Wpx1oazaULY3SaSNlRE53pyQ9xIB5t2ZoIquJP3HT7AVMfDH2OAEbX30+5
T3S1XtMjY1CEqtd+YF98KRuvjQpuBKqq+qU3209UP/6Ba/slNguOQkj1OZ718IZ8J4gB2pwdSWJf
DRW+MdoXx0vEafDKIWo9/6lqziz7LsEjOUDtqukgjZG13IgkWhJvvo+tkTMd/0Zjy11dNGbQQ5cL
O0OALzLqp5rZHUxSjDB5Nd6MVryvDNzDdmlnVybhZQ3DUDpfGeEuFkY0LLhnlf1ALeKSmDkVdKvy
i6Z0TBccHuyeOQoiW1rdUjHaIuY5sTvC91z9aAxAGJHckNS+7ZIDZdgdI9ycpnv7oHrO4i6HowK3
qdHWy1UtMsQpsRVi2MrIrYyPtcf2kDbFGzAOakzW7c5rv1p3FLubxvB7iOy5Gdardl8u6c53aKsY
xcSuns1ukHLkGNKSExZtYtNyOGBMZkhDPrnAnHrVKLf8NexWl1cyXvF1Z8Rr5DXNbQ8xu7/GeYD4
xDjp04vdub+npj3iYHzMS4+mhBie47mRobWWT5URI/ncAE81blG7ZX6Z4wou6bGESLTykpYrUV42
qo3ywcKWbOW3ccJFGGf23Qp6hCk89HCeRghZuE9HOzQQMoNArN5M5rN9DtjR1e7xEEn20eJRGlvS
ZNMlBxWTwzMdR43okUSuWpR58q6omPsJvd+nFQqbplnNcOqzd2n6r4UaXmqPH3LmDEDoi5Z75o01
pjc9Qw6/K95ghtrwgs0bepPtrelTPmses7RuCO04fZFuddBarSD7Obmq21OnTepgWEBqOPU/OIjQ
AK1Utxa61bDUCB9tOdWVext9GzqRRUV2Tp2K0jEi803Cr6c34e8s6Kd7b2Mc0bUEkkPk+ohjI1X2
R5ZUm4XaxA6S+FcxtUA4LBa95WG5WgCmRtO05kGTmYx8nQ7Kio4dYMD4DM9xBIYRiqy/ONl1ag3o
ZbrdlM5eYJUMfvD3pgdHVB/+OI1AeNKPWjO+inampeZxtGRuX9kVoTEJrWydWoFRkvar5aQbDWjw
TavcqZFoyrjiBhsRTGqYjHYOA/uw0Eo9GOSHUc7neHTiNzRTO6FwjlAgR+ZSZ1ALae1oRKF5xnPS
9hcvz41gZjLFuY+K/m2F/REuoHxdWrVey7szd4gqjNzXkKaQpZYzdFkm+q96whkny0CqeG5vhFtt
zZTjBsqTOnpiYmKxvdCptlBN0qVY0pY29MwggrFMFgg5vElMMcqHapINUSaKC9GxBHQ2AWg6LuU2
vdZHJ90v5dSig+Gu6NY73GMFoNUpvncYrZVqsi7zSec8seQ26UAtrVbfpGVSNCJY3X5bfHrBi59j
DG3GV3TcqKaS+NaBtHFiw3xhuDVdG25HpB1tSpNmRgiK5+iPM+eHzNRCs3GfBjVk59KdL4kPJETG
053Mp0NNv+WHr58GrWTVqKFSWZWEfm8q+nXTk6N5PPXt+rY4MIaFZZ78ovyyJushd1YC4hznw830
N9AN9OFi7YNYzt+qzjVOOCR/xBwFxXqX9KShdPGXoQ9Z5GHygQPgRsJZ71Kr4BA4t5xHY4g+VpHv
GjJfAk/ynS6e8zD91erL2XLmlhJ/4cc1cwwTWNCNt21hOgXglDvPYkJjEZcTo+J2fiJLpseuEq48
dEBjGLj0RNZ0vut0AOZqzR9X0eYHpDOi3I7HymgiSxtvc5Gznsfz79G0U1QnIwFJs/soTUnWIcRt
Z7RuHF09jNzvQ3sz+2pgRjE+SidB+5A96bFh77KJ+8ymSLT1nkBRRyK1YcAYOmzekMvMsJ3IsuKQ
fmq7msAtcq6qmtghC1kiCbO86YhReAlqr9oP+Xzn1+SuEtVK1BK11JVU2lvNZpaaM/VONuinzmGY
IKB2rSS8TpqFOk2gi8ZY1w+S7o9cqSOtN1vwWlfKq/83W2e22ziwbNkvIpCcyVfNsyzZ8vRC2K4q
JuchOX99L/qci9to9IshuYyyLJGZkRF7r70EavSslFq2fTrsBEtD1Fj098r4og2vyUC2OBqytVNz
qg6U889x02gTALtcWI0oWXdWmsYfHgQMEKebMUY3Vp67VWLFRT9gNawdpekCRXNI/qCjZCexvkm7
5jEE/ToO03M41NmeueGhqDwwrTBIJtm+2AiWCg9Dr9VL+moxeoC8XmucQAhpjBlyEQc4mmP0HdV0
5nTHeNVGAd6tpqYSsbe1QILuRZ72LFve0xAa9QnMWkFDl5021NsVRUq4SkscRZ5ObzuF2YD+q88u
RUC7gkAUgtnq8JV8kpVRxuYGBdenPUfHmkwfHlJpJ4QBvOeWru4WKzMFN5Ntgpv/FkzYIV1E6yRH
wmG5CMIQJVkrqaJxXUNniD6TwrKvvmf/mB2ixzYhyotyPZgIx45s7Q0ZxjqaZHYKZyF/BEd2if7s
tcb2sPW04kW4XDip2/FLJ/ETRR7VX28D5CNUQG+tF0xlDeMVWkeQoqY9ny5KS0XXG5etfQioBOre
bBc6jMhbnxDqVWrmue37mcYIQ7+V1FsNwpzJIRoyCC8+WLgv4Q0/NsZWqtHp0igCw3tMxIiw1gX3
0DnKONWXPumDdPiHkSxAn4ZURyt/0crwlmoDSRBYNYF60TqqQUVgLk02DfSJlEH7BQH01SjNb9hu
TLjjtUkye0Ppr3R8wKk1gmpgAMCrPMdRRllMlb7lGJ8jbBz2QV8vyiwSR+LnkayO1M90DyJzgCgz
B6Tr/j/7ztDZwh6Bei93x7dEJO0KKIeFYwd2Rea9zXpys44uzNhalpFuiVSNNqSpvXoYp9Em1pu2
Z+hFmtGiy/Lnepx6phKuR80/7KKhhgyNdaspPrWUaLx2euoU8onI9eUyAMLLJPtbC3TmFjIzF9h+
X8oUfZrrZEgSGlQbVuPxZ+jlq19LZ1E2/8aPXKWvdFzviO0L3laHEyn90cAo/nVeCMAQ1VpQltc0
8o96CyAIGzIDpvhoehUd55ptzmjcVRWUn8FY7uopbBZJE/9LnPbAGTxfelqmliHac9T1AynJdOeC
VGPHoa+v8Dq7jLDTkVdpFAbTl4bryg2MA0afiMFgu3b7sV/GMZN8mdu7BlPQdjJQgwdi+GmlduwT
oBOCnOSis1fxYNSrLNTpv45WS92M1CMn+G2U4pX+lQvqBgk674tM8DpqF1ui8Aom4xKh5LjZgUng
anb3+p5BS1N+RrXXwZZiWchzJ6IiSIj6I8zEM9pwkcbeR5yDV8prQORt0q/WUEZJhKc9wmEzfgb4
Q9O09pJFTpmrOUNAcaATi4iFk5pILaRfd4xnfHiifrlIC2vXOCDWrPChp+Lcu6TQTnXBZ+A0p8D4
bJDwkCxEl12ne6TZKuWz0t8zN3iKSC+oOJbojvvKFqevMIVsSiJMqNHZR1ThX9zMHXaDprNUSHYR
zSfcTbq3oQwoos1HEjNOqJgaknwm35B7cSYHKcwoeeXHZbmoC5Sw0dIeEkZSSSF/tKa31o6XD0tE
4Poqdm9p/xc9PYL+JkmZI9nkPFSESdetj4wqf3ayBq3/VOwRXRjctuwOTjK8RCriICgknktBc49p
ahvH9ywgAIskL+aV6bQ2c8VpzI+XRu0aqzqgP9dUNon2eJdP7hjyNyGYNdTCBqOzytqMlxoEO3zD
aDEFArAs/rQYvC3iuKLQiOew7fAY26DZ/WZNi/+96tCLTONPp486vfiM4YQ/7YOOIiyIJKq8xua0
kK4yJGr2yHl9jjgpSm9DDNNTy7268NxhXRVltG2F94Nb/EO4DzvrrcuQs2aWyKDwqLD3Dg703iwg
UrH0tn5Cb70ts7+JzuUqZzmtFVncLzp65WYgcYfzJxLGdiMNfE7M+3vmS2O6yEyU16ZU9M+SmG02
YiX07U9JNbIWCVp8r+ROnyqyC4pqoyKdQ6ScXtoCraLNxBULnljgQz6ZnrfKJat+8UBM1eC24DRW
MsJDfH20pLeXIl2GU1ttm8WUGAQdIAulzXNFVhCS5tC9VFH5EkXOSxV+aXL8MHrOuH0jqPIMHFDa
JpYdUrTklHOU4m9N3gw1cuH8taX7CCRhQk7mKfRPnDrPNLQu4IfPoxx/DN0gIkcbDzRhusWA2G1m
Vt+kp727WflkdNHWEMRVZv1da+33Qkuf1eBePTRmzPy7Tz2XOnIP6vI65o+N7e69ShEUlup7nEKy
dsFuadOjQk0eo6s5pvBilkVce6tUGvfKDfgoiZaKO6DMJuPqaLwEAwLOptpblfzj9ZbHGLH9YziO
2LyBx9+ji1vKMoCIBtwBGZJ+1EKnW9eFsJbmWPXnRuQHzfdea/K9nyenP7g+2TCmPQz7WMeBYtia
CXbur2OixzJF9m9iJn9oAButyoRWpmOmzZ4GTcXtM7XXmExd1FsvTYx5ho9j0QZTy7UQm7u23GDl
DOkpYRTQI49rqGbw0FZouWV0CXPZrDiPYmYi5EAva8afLnGraXmKDRBVqcOHXGoYm9vgQlNEIVT2
m6UbBm+xQZCPJ68otU+h2z1ZnMyXEI9osgjc4/7WCq07mymsQDebVegD6jKCfOr8GEYomYcofQm0
+sbMf9sCzySY1Hxy8QLI0pqd6QMNs+htlOrNI1huDPHoGJAFnQ5byizwnbA21IN7MsQEUSYgoCvD
2AFda1lF2bOskz9pO617DftIaOsvQqIcbyNar2Fwq0llYyhLCiugcwPzzIy7j9blhKG5T6Jlw7UV
ZAb1ZoucqjOXBUd6lJijOCaHIQD7mqWiW4/C+gunZLC5JSpko2hCwFrVFWW48cNqgslrKvAKUeiY
8Qtrur8N8vEqC/ntptkH2mP6BIoGU06rrTdox1ijRUKLDqRAJeFSN8ljzPzg0YWTXGvjPNxzSBc3
M7VDB2aG+ZHexzXxRjLTp380EKOtTDiQQAb31zXZnIuw/05sN93pqmckkF7dqJtDbmEAhe2/qv8W
0kJDW42PuCkOujP8BahYk184r6O+OmQBb75RhtZqyE0MbCXniYDp7sTcD2LBLDNPX7N06xTthm7g
LhYkVEZm88b7cbHKjrhN+82MWfMqR8e8H19HV8Cg9ZbS0jdaH8hDMIRgAxy1jjSfQ0713jOjR8cP
kMwciIEHZeR4+sNgGcLwsYyo1stQfjTEy+h598pOv9cDmidG5/8kDQ4Hk6lxlMfPOrGLQrKNtMxr
s6hjIOdzJDXxP2RuerE0FDITN/tKnvxqGpdpQzc5EN5rEVZHt0RpR/KKvsHftfwPIouwIF3LsMix
k/t+foffv585K2stSSlxaQGjTCfyZorMETKl9WfwkoPyinuBCCGzowO1jiTfY3rXvbZHxX3skvgt
K0X/hC5t0WbQ0jgxbxrB0TDr4WtNwTYOPBg08TuNcTrqSDbsUDuZomdeq70CBIsXOFLY8DhfhoJT
0mDwT7KZsa7t52j1QJADemqsVBVq7OEsMEVNWY8zQrgcedwEj4tr8WF3iEZpWaJTRbPfy3Xagpao
SgQGgbYKazq9oQrzZTEP+5LE3EDVeO7LaiMVymO/maBjKc6eyfA90cBD1Ms6lHnJFXDNdyhHmPJM
ayXwP4owRq1pXUar3huqm6rDd1xXNyTd2S7S4T+g/IFBiV6hv/XSo30qrVdt4r7s8WTOhSSDpp60
Mb8I2Px881xbxZKu9HCxo56FB6Qi+Ct3lzeiPgJZLRj1uVAPm0MGs4maJ+foRdfLsf1P3oG7hSpy
FOO/oX1EBCb/VIO4Vs04LPVsTuILT5giGwIJfHerRSk9lomSC6VEsdQG7ZRXvsmUXCNjJG7KVdc2
06pIg+Qam6Z5LGOyYqxannL0ca0ZupfMqJ1Liw6JoUlIVHMZvDmUn6TIl9ol1aR75pOLp9S7GoXL
9gHkbIlh+TMhbjyIrqW944DYXCqMg7OgzNsJvcMaJ4l/yhzrSI4t1qkBt6dVuIR9p3vsW8MiHrx3
Zq54TPudUTPSUPU1zqsN1NfvoeIjHLJE5xoMPpgbs/UZzQ413zlC/xgKCIV+tU6w/RQ/KvLGZcec
LAkbgbc4fpiKq9k12lcz7tHTAe9MPzQEWxTA7WdJLIzEuLgLfbkIG3M8+M2foU1pbGTdnyFzX3Cy
DAsrQDvf2N7WS7tTWR5Tx5Mruuz9waOPVENVXJAdsqo4FhLCbLy0NKW8qirXWjXiw+PGcMz4EWch
VE1anKNlfjHF/EgnXhp+ncTvYexFyNmNYxe4dIBVti5S8VR0SXkY4uhfbXl36uBdE8MbnCarWzp/
cagYR5PRTB9axWrAveiIjiUopUGRjFWzcKSzxwu7N2Gn2fhTlz2BUovEYFoiHOdfqPxzKChy8+nu
DeqpqvSnLuBmCZe0A1f9VGOj8ODoRMNzH4h3GuN7qhY1K1mwCtE7wwOgFZgy8yYkIm4A4V9gVSy+
Xb3863UlWxt1bDa3kF3GjnrhMPGAA7dQehpyd2XzLodivxbYwaur1tt/HcDDFL31sjLbJ4agEXub
t/bBxhzzXp7jLGXdq9VbZlXqKAnLavAs8VnF1ym1atBxIoGl4+0MxFWR4b/kmaNtpgYgosRssFL+
PandL8NfWGXGS+goApusAk0PaBhxGnVJV7K1B6G9b1AoZSDDTm2eXFxEoqPNZMEY9A/bVO4+ts0z
I8FzlcLhiQXERrd4SCO7G2xZygy+ilShCDH9EflxfRlqRQpFEYyLuKXKDbr42zB7a2H+8axJ0EuO
2Pqzihsh1BHjUKIVLdyA3g0PdjkckwCyC5sNLVa7GB7cuysCg9H6RDeljGKRuGEDR+Vb5nG7LcLp
pTdYMZMSCJBXeM5ZH7yzFkdfrRZk9ybJz8RViAWwJiZDTrenmMJc5LRvrZm9p3muL8Mg2JSyPltm
+g8dDSzzmGZcgg6aqeoyxs668QZ232wqVyYQzXMzldrSLcSI0Dra4ic3DyMwOGGiaGjlKtNwRrl1
oWgizSgz3yTnm82+t99bznVePJOQAtM8SwSKMrX6Day+ZZV383kjn44DwuRgDN/CSvHHVtYWOR/x
5Dpq3C7jvOmD5OJSNiXgeDNrUef5+j+jRdMEMAHKWFyv0ZMdRBpHp65BGJ926uq6uTE7iTe9Z6gT
6MVjS3DMUjfEa2+pC86g4ugY4V4QAkoWEeyGCMloSdIxbS6ptzSc4YSy0A0d6re2K17QUxGk6JUz
ForDvilac4lYBhxq+mRMbDFFhhliiMydkLJdGbRK1yNdHsoCgF4i3OTtYG3TpwnU4lZLPl1b89Bd
VGo75PZDS9tZ+lwB3vCtdxUmeANz621YmWg5mKrFeOlwwhlwdNr5EulIzW4Mpz+ayYeh4cYrbeKn
3ZARChStdG8Z1srAUrAL6r+wUFrOrDB23PamNfXD9O1n3Hlq30YejeSc3poIEDhbEQGn6I6EHkws
XtjE3bx/lKZ/qVNUGyEj8lVPTbBOcWngRvZ5HbL1V9yDeF9B7xgSDujg/GWusvX8vtyNEUdjfxOY
czoKBAbfiQ+Z1Z+c5ltO7S6bVYhp5G2QFPHhqGnfF/hjEXV9mnWqryRFNJ5SF0mWPlD4xdSntXpB
R2YtnNB7tSQ5fkljf7llZB6yYWSQ0BPVOWWU0i2x4EMzXIWFBMcPvnBvHY0WSJqRmMm6brGRVpNN
Wyp9cQJeposblzYKGjfSzpd+2p7pAcA/JpvJR8uxrSf1htroH1q8HGmlTzsoQUyq4VsijPqP2eDq
otZH7iMxJGGWYRCOT2Br6zTTNJbenh7qFkufQY5MA453XIsSr7sYTcSfCppGrdEloy29KnTAEb5w
OPiG/bM+DgdZ51+4R9XaI2KJWfY9c6toFpjGa53lgEipZKnRNM4D1a6ngBlmw7Rq5iHkqJroEQ1J
RvCSS/5hJfqPtv9SwaVuR/uqRvawNFZ0kcMhWuV6w25s68nGyjvc4Kh+ffMzRM+GCRVm5xQ9HE2b
Vj5ZBfT1ENBnw90M0+sgGGDaSZBfkFstyRY4TxrCL2GH7zpL+XoakUsI2FxQ3YmDYdXPu1say50R
Nf1LA99tdLVmKbXwamahoGzDqdXoylpberBommBb6j7h3zlLqYNgHa8moJWkq0nVe5G8mNFQhESE
dbMKJW+r1Qnu17FCBMRy35WNoPS3IjZRzNmZKYgbw/e4MnLcFQM/FU/Ef6TG9OTX8Vti9E9M3uJN
lulrb3C4LSEerNshw4JG6hDZZjnOjTE4QZ13bjI1gg0+JsBlIb6hIPPSTeiz0ruOZ9I7Hj8KJ8wP
nhf6yy7vUXFxM3dmlLEu3Djq9gz+WJ3k9Kzp7AGdFNldzzz2JQUfHClfkzv31h/bA39HvQw7x12G
XhYdGihom2ZCeKBPlHWt17+6Bj3PgQFehxBtD2tfvQFj3+dZtqT0A3rpFNbGm/iAR/UTIh9/RK6n
bqOjLoadO+e4JvYi5awUFf/iXv9OczLrPSt6RtqonnTq0yi+ZPqLDyugGibt4ClnZdi6fnKSML8C
OjFOjXLZDCqfpgqE3c6V/UJFjr8tvYjMBCwTuB2xmQ8eF4hTMXgAAN1QyF3ztv+j2TZ6Xa2LbpPh
LCQJJrhPHLJFIDxcp6Hgl3XtE7sYmheqqjgqTmnm9ccCiN61JF6NVIZ5dO9PzzkBVxgQRIiNkBFO
telKT0NN3RtPcC6yxYiuTqNBSxdHN5M/GFrFair4fExjwChni3lYdSl0Fa4bO0S5UD51QMI2jVmc
3MaiWZ6Vx1yLskfoqPEABAB1gB2gcg3nz1aQvzOIIn10hbTXnQqbUzx23jFzYzo3qj5pUWJdyAGx
Lr+PUkWn2omQzjuTrm1TF0mRl9fybLczMVuzvI3bSHnuSNXpVG8vlfLUecTXfuDYq28zhCFPPro/
JvhT8F7zS/zqJNNkBMULgQTXNEGs89N64rCGiU0n+cZPnucfczAHALkWxj31IodpZWV1u954JlK0
WnGs9a+wH/3r76Nm1O4huvfD77e8KdBA+ZPLG84QjgKM0+d/HmUAVgfP9WfchLbr4u6lDPBK/H4R
g+8SO6sbG/66+Pj7vRhCJk5hUo21PLf3TLwRVXd6eRsH7S30UGhOHDA20wwtpcNFQiU+mrzXKqZc
IcormzMS9cdTorfvv7F0dq3NvpqsPgWTY75007hTTEI/3JismaZmzwqgwRwTZYqtkTdr3Q/NB2T0
7m7xzBNht8tMK4fNlD7H8OcfQebiZVE/eppld1Pz00UV1dqBMxvJh1ahL+Ego29EeipXZVhMu1jr
lpV0kLvZ6WBTrLv5xkYtkaylSastEb6ijhY24wzfpkhhrwttNgzdCWiyIoG6QOcFFe5zhwi7u3Ld
czH2tr7We0/dq5kz241AI4VdsGcXYp/mVvikFSPDxRbSKvZYB0eqjemTymHLsLLuUEWMAw2BrHsh
0q5A4qBxfpufBtBH17UkDbthgPKSObJeI+V5gOAis3X+ibirIbnY2vn32e9PRR1VkGHU91EwCnE9
uH2DFapjqKpzBRkmWU822dJByr7KGixR26RMjQKPe9VokoSwKrf52wdfGJIAHYsReRE6w7sjamdb
KaLUYsM1yXr07GUZ6faOzk26DlP3x2Wa+TU/8P/ngWeY2qOy6rtGiFDtdvBzi9E7TH4qKNd46vi+
jQhWXXTNG7aNpxdnPyDhqRxa84VRIseoPAt+IktiHCjHlV0k5clBpbvyyZM8YtEpn123fPF8aOEj
GWDrcmydFcnqzt6py/TDhjkTVR9WZwlgQjlv9iy0YPB5Tiw/5OLnURoY2lwQRgi0zf7catX3WNrO
VoVjg/Gnt5LzFFBmJIhKaob+ldgxad/rU2Cj99Bt/IyBeWhbX2v24OcIcbdlv0ryxjnZWVNcdD3D
BkPkwo+pjqpx/TMVW5GsjSa3V8kUqmvlCXcF0IhSe34KPHk6zAOlxtR6EMbRHAJeju9jFf74HQgp
N6I1a3nNZxMl2U/iiY921jwN0s+LKwf26CA7DagAtFNaLK81GIq76pBSl7lNzVc33dXqyUmdCkAM
AqcUmBk79lEzOVxZRU0vFVW9tgOe3j1TBWZHewiyReDJ4W6ZzwykxangQ16JSMjvzmeNC6z4YzLA
R2ZhMy6Ja2HooNsl8KSWdKC0450b+lZuEUnE42w8JR8kqMoPRh420yopNtSP4tJbrdgkHCb+8wgv
tbn1EtYaW/DxR1ahPqrS2COccf40VnmnHA71MnluA1OS5kaX4DdPx+6bR2uDpMgjS7vIMAqXwg3E
K8IVMi3nR5om//u933/1Gn3YewpWbF7JTy8KnT9a3uxU2doflNoMYkzCw329YFlOm3Rd1gbgcuIw
34UH56Iyxk8vZ/KLhvjoVGP4LEkBQPHMywyt19E0/EPhEWuXpN5719kRWbXeO4aY7mrQOyXfYTi3
epeAx6jXsqaj3A/VRsDoeTKId1mifj0lFv+tHRf2lWYHeCXKSRjRsMZt0dU3DiPBgs9M29Z0qDZo
OuiuDZm6xRYwuN9/GEVnnRqbU+q8WLlSu9eRBut/fobcpzubmrzM384s4ottjKSpVkEjjA0qgyiy
dpPllJfR0uL7CHfqlDRKJ0Utbze/S2PFbO3yfy+S73Us07PTUfqWhlFerQoZUj6o4WzgYafUoheQ
9SmYVB13xFGrczo+lGDSGf4MjsR3ESTGc1f6WOQclqHYaP8hsEDamrcJGDzDfAPWdtAI2bqrxDF2
/ohM3C3kVfWSqYwvn8NBrzeu08P5MrQGSZRHmJoRArPre5TtpsrC3e/3mJxPq0p4xkOq5L8/UjAo
OnXEA6CZGetbEgYkeXo9nXZs2kbCHoYpKEZkzGb4UYx5c5+BjksrrYjTc2x1NwMKB9WN5Fq0DYMz
YWWrtuiQFSbVRxlZSFlASnMxz53sLy8zuB0swfm9QkA6NYrUKjRy9yBKkRwzxP+O/J9BOvPenx4s
BcJxZVV6s0VJc/Dc9CceOuePjcGkjmf3R6m1nAFaBwmwCnbCDlimSZ67/e+jAqPv//u9//3X/300
Mz8o2Yxlmwbis0XI4Kkg+sPGQ2Oja7q7MwzjjtA0yhqXgYGTAqQGfXD/3d+t2sPvTudgN81rcWaC
RXGT/h4l9gMoG+9YWI/vptPGq6lxh4NfcWIoYo5mnLrrm5kW9lGK7hkwXn2b9FjdOJOOHEVjVnoB
EDRK51gjpk3XBnv1GiGquawsn9apheFN+pZx8BhBWpFhfE+G8Z8H+v88mP+pq5sPvVQnjpbxvWT0
ee50gkAyGo3M+UMO0Jltg64NilM92fYxILsOUhX43Gz+bwLmcmmf/+G8R8xiZz7SsnFu87Ouckpm
EJOtsCrnahv0XnhGYxYCI8Koh7d7XPw+tVgS8bwQ9rgHakxFQjmeL38rirBn/WkM3Tn83qo9CTdX
v0Rr5oT8t/VoOQfys/q3xj7HbTS+cz5BvAppzvJWmLjjcz9XZ22cJUd98qiFDPQeLXY/maEescSp
knq8m1LnPrD6noJI5evIA9Ils5zuiIF4xI215zaSc48F6BmHpbXlts5R6ecCDBBjtR1kRfNRBlYw
P+nrugewONj7RI/kOXeJmpy8pD/2gt2Rk3TFVPKhBk7e2fBRVI8i8ufGMNq7/+8ji3m2jszkgiQn
3ZYCy4XL1OHDFd1+sO2OnoGv76uJNkxZlSdI382imT+Zyg7/76cpEuJ5CoRAUKhmTbHvfEU3ZBjy
2wq9fN0APjtAJef1DdOqmYOSaYi7R4iMq7pl5pTnzOl09cCgGq5E0U/LkhifLjd2TlR+0uZCNNPr
O/RhiOhJ1WaHk9veR7Q9SVqqXdX1r0iHWQU7iOWKA7hVM73AG8GNg+ly6MIH+XkEtfR/mjml3I6u
TUJkgtOwIIwreAC7HJI3J2E40fi07fBzTBzcrmpbV+pb0zyyrCOkSqCx/9KQ9HztC4sh2WAabjHi
y4p1POHjpCShDRMcDCmA/MUT/H8vWikjuhcCQ5wd/SsY5guyyw+kLmFlyZut5UW0dfUVJW250So0
XnW4h0fTrEWNYWQqqb991GZZguVYjx2ISatuloJNjA8cvLEYjDA2O/RA0Ya6TK0hjVK3ID3CFgeJ
ergAVfnQ5km/63nRLgU+sXACvHl9l3009vy7gWYuNBfARW2RCQC5s0OoZxZrHa0hgXPR0R30Q534
EFM1pNZ4tzdl6L0YLYgNYdA2NegAgOqpv+xMb7c6SD70wgFDnj44u2H33qcfMfFBmRxztDGcabpI
kXkY0ZrwAvUOWMXZFPOfmOkW3EwNuIiPDsPM803S6by4yICEJZneGRF9dWFar1EC6yyAgkHpn1Yb
2pDhPLsuKlGstGZTmUGzSMm1JpvB+S6nHvtp2eprDu7LPsvTjRZN39wCu8L7ttFME9GsiiNuslta
z7/LNBne2gQPma8UtWJjUBTr01cvhn5fdNkFakwJRdGUO9U7t6IutF2hY9uZYLMiumegkejOrey6
z0T62qoa6SNpUc3lnAAKsrtPi/OCFrYSOzHGNRNMUipIH2WOk27qniFO40R/cq8rVm4NqUbhcYoq
ftIw2p10/WFLdn2c04AYOzqiQduvhFS0Ik2b4MucGQc+LakfsjK0UWjyJ8We/1NMzbs53cIatyE7
o9yW40Mp018z0QUE3NTvyspfmsCmBTMhLxudcovuc63j2t6JigSCMqzuRWapbUs0UC4aYpLKvxN3
49JQKtk7ecaxOx8vrjk7+Mz+KRaYSezUhQGjNhxUey5fMz5y1ZyF06Fkyot1HXFGtAPRAN6pL2nu
HDlw4/UydeMwPured+9m1HFxO4pMQuoQN+zdW+kBCyqTeBcFXkQwCpj3LMTznLcplUmGvSUjbmvX
eTdtADeHe+UcdYjcRiQsWRb8a+dqxa3rbS1MRIBhnnzWSTWsgr5HpJOF51C2mB9YobORiufZTYq/
Gd3gJw/phl8n8cm1L5FvmptcVvo6R6745HguC7WC8zu0NL/z9gvLRLx1U/srRzS/7xowTRoYB4ig
2dI1u2d/YAnUdH/cu4y96sIBgTfF9V6UHIwdDmtjGcD4YsaoTaF9gEwobkOgbZOIi7LHnqJa/UwP
xbzFRLXcUN9hn+Iayer8nCOtv7VW5p4xOWxoELyplBQlJ0r3LZKJW5K5x5zWETJ1dKVwAT1mJshV
srAq9jm1ELY/X1CXj82zECpaDhyDPoHU3dDMAY5BKtLO42R8ZjevqPNPHdwhevg/gFCa+++XDP23
Y2jD9fdZ36ZQbEAS7H/r66gT5mFS7XfQwrQLEwHXt6YWpbK2L4Zjs+gIm+W8ieXDnOJ/DnCfP9IS
64IsqU87iz6aQjtCnzMfLM+AmbXZHDdvmsLtD5ZdkOykfHliTFucW0jYq5oZ8oNdg+SKOPsRXbt0
4rHmdXsn287it7RWPy2mn5fMQgCZxuYFRpa6ZlFAuDAiSWKwwNZlP6lUHzEnlZf/nsLE+NrndofE
Ls6tXaqp+aRGpBJCyzxZkNjS7kkpLZZBGnbb3yOEiMdxTevIWv42e9I2ho/YoU/UHKo+p4sfE1Xm
7OT4Elpn7mKkGSth9moJJ94+/nZUcAXm9UIJ/icsTxpjV32BDj9HId40yCsC8VOE+IuaacjeemLv
lrEHYN9ix95EqixPaODWpQnOA1pFfRpFpU6/j36/ODmvX+KcAm3j7E2rHR7cozCczCpcO5mmH0k8
Y6LVB3RiQoIFN/bIwu9ONc/RrhIel5ubEhnsUk2u9WzpNJLxHGHoD6ZLjy55k2cY1Dmce7lL62hS
fgN2a+4swcZmOP42wEa4NnptPckcDVOK54IIP1/b/T5lVGY9UVcOawJM4Qj9VoRRfUBD4/QrvTde
LCWaXW07FXaDCb4NIbJsEJyCfh/GwVicDUf/Cizyohum5puY49FChlI/xfMXEYQxb9BsugGtQGZE
QV79/CXyB0Si//v891Fg0NHGxAb7IKxI6a2Cy+8XzxD/fWSX3Vkj+fzw+31F0MryP3XsYBp31zIb
gIB+Q/8Nkxdb+cBocv6CgiIDyD5XsLRBoDaEyfswOP7zzPLcO46bbIB+xp8zrpDeIk6q2lZPWWa/
6mEZP2KoTtB6hnrXZzJ6cfXmxxhoGTE2MFY5OiMqAEuQeMFJ7ffpkIFS5/Z6HtnTsDqImvrZsZ+R
2VX7eJDk8RZ2sqsUFlWp2/+HqDPZbtzYlugXYS30zZQEW5ESKUoUpQlWlaRCmwASTaL5+rfhN7gz
u1wuWySak3EidoiLl9Dj3XWke1MzLy/Q+ga6QqfgqKS1M2U1PqpO4Me0HHWktly72JlG0dRQt8jU
hPyjCUOcY9t/a60EaRk39auDMLcjJu4dyMYA+3XpyWX1+N9fldVk7acpdp/wqlh7DTF6rbwGQtSi
P+VTmZz/+yv+5QXhuJaDhVHJMiuiDjNbOuyz8im3qLTdYu2U+B88LE+LCumnUX5oZuvN5XpsTSd7
YudZ40yi6/FI5mMnzKIIaXivPxrN/mFFYfw23qOs6gaPY6k9a63m3bV8QLyhFkuaqOT/fa7/+9v/
DsROLnjjxDNfWd/v4UMYn751clsxPybkr4MDPHTjabNORK255yiRrw1+7VXlNhQ7Bf5vYY4W9r3C
2skitzYuEOuPmLE41bOwx5K1/Z94alRih2EseHZcpiSZGfIpHqN/visomslH4wIb5/e/g7INHyJs
3YFlmmUbGFV1Bd0tYG8SlOPJp0HuaqWBtgkU8DzMIRQO+ou0Lt4ygUGy1pwR8c4Sbx6ouNCmZk4f
Yu3FGtjkmfEkviWnXPbNzif1sy1MQhsCQEUkPuf4QFaILy+rgwD4Op18/8mIy/NRDTBhSJ/yut9P
Zt3sESHEnjxPejOWufC/Y7M3pNtgrqJPP53s0A+4iZv5Go02FXcUhD4oDfszCsP6pWIRR0/PW8uz
g4V71LyPfnxshgjXHBHSDXkd9Zbao/GU8x5cmcvfaprGFxAJhhxtYqvYfVaovCdmXHbDlRd9zUuw
fdENDaPv1nWfZi//+x0gpaKvkd9hGXQu/P8Nb5iJWkMC+QjAXL4USGh34CKe6tV9Hmzz4k/RlQML
sQVP4XEoELjK4TAVRFDS5TwqfIcvyIFW+v+Pp5kH0ie4SSM0wQCxfl885EsZJqNe+4Ia7jBbLUfb
duK8jZOXZ/vUY88U0+xvMlq+1xyrvHAeKgQzTxuTHY/0OOzqMjoZo+JLZ+K7ZdoYr1tgIF9T6Zwi
x+ayjyfcnvC2eHrkASTe5eonsmy+ezQO3eaJWsHln/FewOabdUsP7sIMkJX55Lp5iaNIvKHgluCH
GvENHJfeX4uwJQzs1UI1eO0CUu6lZb7MJDFDkzal7QhIgxBphi2mSWjxMwa1i0z6r2AmO6wXcb6O
hIQ2o9d/mfCx9kNC6qHV439OT7WrzR8RTJO9B1hCJRYbidJJV25fMba3ku7SJW9XqO9RWbdpqr19
QYpeFc+5l2tXR01wT3VBYEC8Jh1uuXxAKLNndSAobh+MCRyMy3VAkekt0XO1nSueYS5K70YuqYax
bcm6taChpMTaOtFYMWjQVSLkYCevQ0LNoILN9GUUnBqSwvtgKd2S9sfJjp+fUuC3MdDIVLfilDVD
tgFzWdi2CcjJzon8kXTlvtjYWhXvdF0nQwN4ciWm6BDzjqOT3OMsShRlSNJ01Qi0rnhId9jvJSkv
4276ZkOWKdnas6mfY4bdYtb9DcL6V2sveFw+hZXuL2Ay1kFOnPhrJvR5b3rXZiafi5NzP+ZQl+Zc
PQcAhJ8HI7k2XHEHu7cd8IIeF5tnPPSBkD4uJxFaOubioObAOmgm5c9CP+saJXlouPOW41qNTXIO
2X5tIsN7jXmf/WAuKqiJkwNF2cngvFau6e7IVPUbWfYtRevDMclwuFIhAqrHs+A9Uz49LtULANbY
SMlsAyUc7LrURo4szUuuKsz3fmkdLDjzpIMgPkw2Z86GnFqIwwyRp8ZA1CXGk2FFbwDSztj0u4Po
70JidGoAfqXFCbGwOhl6eR4rZ4KSKY9NZPWbRMQ/Lr4q9A4935OH/6s5EmY8xjhgw2Bix19lcWjQ
PX1Lk9tZFSyqitr4jq14S6vByzBP+q6E5J9zDYRN50NtT2y6r3CXGIqyaQDNtSD+ZC9ZWEc3dhXM
gm2QXWLJ1Z3x27HBnwP2Ngs24D5aCRKoppNHNihm1JZZDPW1xcdwnsZ+74CISRMiKrVPR0VUftl9
5SFU6HtoUBvdHiXB8slC66x2pjl7G3ME6F2crQDXgaYRkYk7fzG58quRFnU7OUZ7qEpvAw3fpNfp
fmXipFgVwBNHyegIxGLFg6fciR7gEuSxFiUn4VFh/JZl+jHGssNQBnggcfZpCiYLoIRae8lRTBqU
N9OVW0y+gLdk/DcwxLoQenFq3QqveFc8D8qVK9AaDOG9vGJkW+zlk7MjCae4leZs2weetU+qbOeI
2tz6BUv9YfaZR4DFb/uFEza+t5JeiMYCPzrq3bRN7JXH57gZZ2BD5azDScfoXJDipgR2TeMe2Fn8
PF7+PiYG/idzoHzT05Hs9YSemoWrHTvDs0wrEuA0dXimdjD0+WupXXBr2vFiyTmEppwo1CcdB53S
3TPT1c0x0oHCszY7e4bE2A9m0rQVcorivFFRxUKwJIGo0JXgZfXvzg4dvs0yA17coIV07HUji0I0
70JMIDoXWKXPmGYfuJ+o8MORMLi8akCRk00YsgNRyt+iic7+OEGJsv0ztb4PaHZfnZ88+dEEAKEI
/dr57j28KPiRTu4MAYCUy7hjKIxBwQWa+WCKmnYWLh7uk1tsRa8DYM993YC/M2O6CirvFbzhV5eQ
9g7q6qMp/Z3nQNv2cxwrbk2rh/MvnwUYLuHtJK5WRKTqOpSTi2EMjFjdbkuyPHv6ja2TOfhwme7s
0S0qWNQv7oEcb72PsXluN0lEP54d/AVJADQ33fRIN6tOz/0NSwTEJhu2J8V4WJyqm+kVH1ae/sa4
ZhM74CdPeUJXuKCkb7uhoQz4hf5DMHim8lQs16bTib+8RqE6QU9QZl9t8zLAHMN0thJPdTW+NVaU
b3XpPlhKbBNF1tHg5k4pDw4dZh32irG9Kub4MqQy5Aj7gkh5lL13jgyfuGkJuCQt+SL8p9zeMoq8
F1j7t43T00XyH5GM0khh1U914cE9ayiPs6N1Zbq/vk9uvNclSrlu3Xr5PWSQtoeWMwd2yQPVx80r
XSJkBawsY5Yys+f4ryDjvK9a9xVO/GrWq3zNqMNLia/btNHqTLwg69bXTy1OnoI1IqRwCFn8S6Bz
qjX3sucBmOpnG6YKLQMK4PF6wO1ezYW3Vjj5VhP8u6esadjTxcl2DnoKgEd1wRzLZttkh9MH+sEk
IhpCcH5uxgW26zcjTMIaO4EC0tLBzUIrSflvVHmOAekUZ0yQfNAq1ALjB+iNhf6DxdH47qnaIkHU
wJxPaCW2PUyoSwxS78CJ6JSlsIFNCHjQOF61CB3AwtvBG9ax0D+sZMT7veDRGuOgcuOYLZmZwip3
XOrcfzVxeZpRkl2ZWjdRR5jvA9ILBnZi9FvgVvBfOla2A/UOO5rDcJvXgqOb9ZMGyZvTSdoQCYSP
nA3E0pGKgZK4YwkatmEomhv7KMz879gG0XPURwczyFuaJuR7R4nQy1T0V6fQD6mBjjprqAG9wQM3
ab16zUZ3N9vgwxS1i1HXT5vS9W52A9Etiikg6KcOMRtIpGkG8YV3//KOKYGYg37kuKJQ4lusnE4Z
RiaqtCGdjTvY3p5lO8kNhTYrLfmhGfX8akwSuCjA09U42/zebLpkSZ7tstxMnhPHL1bsuEHatN1v
Rj4XU+JcvcviUQyae0KgsMVBZhBSx5k4c9M0BMXs6aj3PvjCqdFDxJ4WziQXrtNPBMQ7+hqy5FSZ
nMEJYWi859aiZWQiaVKYVooGi2Usz9uD0dtPPnPgRpnTuZNEpykDBRPnxgcsZTLUWoe4hJttl5ce
mjsGYnIJoTGPP4OFHBU5EZVdpr+uponsc/7IWvBwpW98xkr/6yefXJqEwF0YQqZcKgb8WexKMjFm
4Fys2H2fgRtjbeyTfaMbGDQT98mS+RuxPCaR2UIjbzqg2XhzhtxlLg++kxn459Rgt8rLZ55tX7gk
MXsFPzHcxEiUaL4I4yvb8aJVzaGQGKQGm8mDJ1epzdwZd7tm2JpbH9odjxWDxYzlQ+BPM6QgAv5r
cPCmQAfXx8694DR4bwm4JSqDGZXC2VZZ/poOxHlZKJasZXyfPFA2tWXo4AsvsBJp2ltWGQLXD34b
v9PeJ7xxaz8Zig0tVqnZrWLf61amyxw6Omv2/4Qzx65aRX25HQA7oSTjDhtpyON7rNcBTVeh4WkD
ec22WltGYz4nyXj3YpYjTgNGBVs8mRXaxNeGR4rYza9Dq+VHPZjEhojkvCri8ROaqs6WMwsrieyM
SUzf9jJ9s+z2b1ToyyG7fdHb+E8xPTsNFqdZ/ek8AG8GK511xIOKYQrSTolxmsYlA40PW7Kzgs8G
Qt3T3mpyz0PnYoiLz1GD/bGfLULWTHtES7pvX5HnkZTJl4UxrL3mLRfFtYiqBwcIzh7ER1zhnp0p
4QxMAkozyQBKeEcNb7M8drgZ+eLCIFc3DZNIPlUuV3eQ7hQ4Kx5yDqjHzL01o/aWtx7f60CAuR1N
EQ4GuWEsQXmD18rTNR47tu+uehOoL10rhoYxmYAjREqxvmf+DFKrisWhXZ76Vr5NS08DFUF4ZcCN
xNJyRZ0L0QZlHLzD2MhbEon6LXP0l5HLzQ+KM2Vza2B3HKCZSTLWvoXYd1NLlEwyc2on8gi70TPO
ZW59y0QQW0kRg0szejftlyJSJfHkKg4bXbtZwXj0dZOHsm2dRyd7J9e0x/JwGLTgLWMbvmrK4ot6
EtLbikSbgaiQWFsNJ/zKO3jQlun+6RYXo3quchebdGU/eYa/zpDtyTU39C3hN6/jAxy6ADyfPMBS
fSaR1wKEKG49Jss1bc1P0ja5wnDkMZ5027iSh9H+dPlUA7FQTpLiK8JxuDJS4FABXewhdmw4ly0w
UbOBMD7j7O9djbQsiCMoRIH6baf+m4Kn/66xzq1Zf747xgvNIPwmE9pS11lUZTCECo0vjnfjCtUb
ZKk+bXxDe7PQh8OxwryQkvJyh+nJBTLoRyk7GnYf1rBcsene6AD7F73JTX0yE8CTSsnpEM/R3vbr
b4e5SdnBEqEnvt958gbXGQNocOWdOO4G4nj+4H37hnGzIoLaud7eej9LMBVMVwI8J8ey/iRxtYsk
51ZXa78wLm90v/mxpwHEjtPWu8r+Z5IkMtPeOVC3fLd0/5OnMP7CIKR8aN2yOo2lvJgy6/9yPE4I
iUBXwV2Z5BQ5ROiwnAD3DeTKOOdE6/cXpbGzhyxY8mPaFzMlHWx000ujs6dJu+lSJUHIxMjlbpe/
EwCrTSQpzIl0PDGZzht0RknksDfmxdfUDfeWw8+KVZ2zRmXnssCOpvc4ZHrWktOHnbPq1Jvgw5m8
P0Aq/nkeYA/+vGYsDlqT/sAKcVcKtzItch+EXOmF019c3RnX4BCNgoxqSVejBwqfzOCbzII/UeAE
m6L5yPHVh/QC/MlS0JR0Uxzs2PzGPQtIIjgFUyfWNP/N2EBY+nEKGYf60aEzoVD4b766256i50m1
p441gRYhjgUaC/DMYpKw6oqMgItZowlAaSnOqMQeWElCjujTPS9lg4M5y5tApwatIrul2pvjkm/E
m1stlqTtHJPg48EQQpFk8gywC3vGDoNM+ey13kdaHwfbuFajbpFRaJ+YqC/g4YjUxz4gH5duxADe
o8+g68dMhhTQsZy2yfG0zCzVn8DXDu7InsuAcrZzUnKDDhy5be/G2ySefloEjNnmZqp4BOGeO5Vk
WeualHkc3Apdu4p2vPReZ2ysmBqMvsXZ4rTWb9xlpyZWlxweoubkT5mIfm15pO5QomGXP33ClA6c
qkKo4IT308Y0SFYDHJo2Og7Z0IRETEOQ5QTRdSeHzI+8zQS8C7wR54VWnAWxuuWd6vbl3iXFPtND
nyqoDZGZPi3B3XzgrThprHiJY36VcXuf7PIlcZ1z3hR/c6IFyeLuYkcZ8xDTx5aQ5RKsHbD7glwg
IMKU0AQR/VkD7wE7gXpOWANT8LT2TaNYW/bPtBS3V5wZVm23Ei1bWJdWlkrj9c5gcHYL+dlctclm
c8ubFZ+p3EGGfa1N5J3JLCXazDMLZjqAunbYAF6+DR5IHZH8o3tUECOEcWMaK39kootJCcwzC1Dc
LQRZhcTRCDwkuwPCJBLOJmPVx9mnDtq8F1hqqdeCUJm91OhuK2WVf7v3wdx4CRPH3NMwoEf53h5G
3iMR93jdIM42yY3yynGF+eZeBM3Jz/t3XQQV3hTvj2PlD0ggHN9S47uoAVqZlXspRx7wirpCN31g
BsdcmRFKmQx148a/FmX73lBpQsCWU8nSnDf1hBFcRfeAWywhcw1jWf05ahpE2awCe0R/jslQjWkI
dlhG5wnJpT99z3I26i9uW5EHAm7NlLwtYVShq+Kid2m7raAm+mC2dvoo75mXLi14hNcJqx+aUgBH
Kbvt5BtXWzEKjkN5QEgFXGOX/mr2D/CtvkDba7Ng5aS1tFUU+d/aN8Oq86LQyVn/O+ZpZtzksAQ6
xCtBOZXksRKJtd/PeJCNqdgU8UffqRNZlJtrLS6DyPlalEIfaXuF9xgHatCplb3F35uV37qhvUZK
g1ETDwEMlzCnvgcI/0BQH+tAq+pjUBRfAioIAVnCzhNbxBJI9lGrTkPTGfj3p8sky4cO6XXT6vNm
8dhSTxOitz3FrvMtChn2VnT1W15TbT8qtC94GDOsSTVR6YTbFi9f/U9iwBkUvI80MJKtq+VwKuqH
IyxcGhZHcEE1aedV+1bLDrnpf9jsgBwU26zPX/Kuv2dT/Job+nkm4LK8LFXTPHrcnZSEXUbJk9XL
xC5BxZKRezHI3DwFniahXJ31nHMN761tbLtqPdKs0cz/UB/QgKORZSpMANnRait6p9+QtnwXi11Q
Gg07+7J6Lxv72uncXBMvXZ7OYpuShmWbeohmXMqV/dJ2boZ2Thrfh70ycWaB8fkxBUwNsqGULdYS
tUFHP2KKN0mGTH964y+akORuBqqUmtFuTosHzQUChdQ/V/RhtBiRTnWffdWMfm7hnj166zbmkDEc
axY48GbgqZ6pY+yCMK+i0PU762jk5R6uQrvOCKXTZwg3CRZT6Wpgn9IHvq3HULs7f9IPjel9Z250
yJS88nmc8M29iNqb1ynINQKuH2ZaLr54JqiM/FM0BeGkdSdkIboUenaithNASLEo6fN/h4nqi9qF
x9E9jYrXOiPfey/M79rGa1FHuPhjG5ctm8VYe9MtbpSGG7Qy+KdUlb2hPPtTYOO7cXwmoBh+vQ4x
IMaBS/aA5z0onqlRtwhmDez3s8WgFKS9/qy5XPaY3ggdsA1vWEeGZcN/P0nnW54obO/OkWvhB787
8QNypbAgkAV5/5XGNPAkfx1yPM7pyFJ9igL4uw3As2HRp2f3jr+JzZTZ83zEm6IM7YL3Bckv8p6X
n2McKZcF3tgLKBH1zFuWkI8FvIYoFi1/ObA0cqcY4Zf7IkaGS7yvOEr/aVNmbyzeQGVRg9NSouPS
o7uqZiIYqpR0Fw8nm9OK5gLJdWgfoF0pTkvGVlLYpDJOa49yJ+gjMXzpXL4VOTXrzFDf6dyd+4qF
N+eqFWR0qLFkBeZ4gjXPdBHZAaoJVwZrcTy8+T5p/tnJoHgGLVClYG42lT/ywYUEc8E2WwSJpoBJ
BGoOCAwi0p0vXmajoyjAJqJmkM8gOC4tygMavHmjeGHIXfLAVC5Z14GnIYJScGxtUMGBzthVl/03
c8pM4ZxFcThekmZXZ85Dq6cnX7TbKqb+R2dbijSeUZpe2DEsYpGyqgqay1yfZK2+qefYysXu4ZdS
7QL6JbM539fEhCHEYXjhveIk+gNZ4uTU8hbYzgGGHkomVVI4rJeI78atDUAWg4QbGNufMp2outIv
QWbxnRkcR4HL9F35HuURtxqi7cqtjoGbvEhT+9NJMuJQu0zpvRc/hYQ1Lix8NUDJ9wSRqtAvShKX
cvjwy7vy+8dkGt7OH81rnzhiSwgmJ7b4rmXgDnzr2mZU1mJtpEuPePlgfMRLIWth9096VcPSx4Ns
FWPMEkm+is6nii19tatHGVR/0s5Jt5lWnGgEBmuFAXZt9SUnf2RuBBr/m7zg2sw0uWo0/ZfiBD7Y
Sb+PeO8i6JHrUmvf0fy/hix5pRyHPrnqEk/UptLVS1MZ7ys9pbRVGF///cxCf6uUOnNMJ3E0Ii9p
z96M+uwuzB/LLX5mruVjQA83jirnWhAfnyIEFREIB12/+wqqpNzAyRCUzl1wON9J/pDvxJrfKvUk
gfYTDS735OwBSQTy1Q36NQkearl4PZoteBpGo4QGA9BP6aNsSBEPXHO8Bnv+zNxxOYZLEqaNOjVB
8gEz4VF20LlS6f2bYDKxMA0c49zSQKa0nGp53zwpOLvIXlgfy73Q8r/6zPLbEntTQ/7LnRxzHFnk
FWHcd9knL6wnqW7jgWD81qL6akTzE+sg3TyOjgLpE/LDGXt7s+pb93cosbBUDZPP3AGed6cXnHsU
YBc4rnGa6QIg1zioV1QaYjWwDqe83wKxeM2h0eUk3xnwr2Qzh60DDskkEWLgsrAvekYeBmZhuUda
JkOkswicivtUXF1Xe5jmiIRjG2fQLiO6Ndt4dhSoJs90pqypk+3DuEheA+mfOJSDpYyMM1XJN9vX
txQMhBAYtP1iIc2JjYRZh8YW+/mF4LTPbDgvK5LtEI1rzx9XEi9AqJvq0fLrftT9RYt6GsghHCJP
exe+flhuXOG8VwY+bZqyOM4x57gUBAfc6ytq4fGhK+2u6DFe+R6rK6+trtS8/8AE2FQ2PCy7AivO
gWfphK6L6gXPy7dT9sdSh2PT1IjPeRZv3TgPfaVBHh6wBqr4DhXnzSvin9oAMBjPy+BdMewH6jbJ
maNJ9lqOmC3xIa1ifTzwmvNWFR9uwHPIUOaD8NOpFCevpJFDL5K1KwJuG9/f4XIzdxNJ1dZhmKqm
88LPWzkW58vASq9RDX2C0TKS5S1C3WRMjbbAU85F7OxMSF+t310gVt2NIv3RiRnO5vxdUpO0tpz2
nf3YXbONOzuqJ+XQd99xNAjI+DJ9hB5THkOxfzPt8me0yEj7LG/GpcwjS/ubxkA42d69KXgkmUMD
blfZ+W5maYwutlfYznY0lOjbmDIJlL61NszqCwrtiqx0WLaGvQnw5FKbOF1ap/7b+Xd4V58OrjJg
Sgh0WtEeEx6G9HFf1bQL9HxxLPJSsjAuYPmmxGRuD6mKCJqmRwPZI0xccP3UKWzqjl+enEdRVS90
rvKL7lXUyXsyccIe3PawFBAHOE9dGu4DOtvJ/uXK2mjIBLz8eVmMM3qYELQZQJt3Q57TL7mnbXSD
EgM/Rrak9/ppBBlUV9+0VDWZc8djtrW6pAE9njw5XX+LyDD6+fjcZuAS+2A+lbX2Yu8sn5I+UUwa
WhE9ra3CpVjIP77W3akO0l/gGTzltec8e5FC8hHWvfhhbcjPLJ95FFFObpj3NpYv2QyK1LsQ6sKi
61UHqRJQ4BRDkZMBUqUNISWsuPgoBnRrcbCq7uBiFI2mixVQrxI7fNOlgoDksK71e9Y3sN3rpX56
nsY8BEKBQA/SfWDW5YpJZ9w4RMpUVr2nweASr672Wg+/uOYprhPzIbaLSU61xYcBQC8fAR2NOe/T
wploxiLrrOS4BXexuC/UreOkseuMqdjnPFB5RUDPzoKrycC7zQXlRP2HZNZsZjbBone3Vq5p60l0
Z1yblEWz3eG1fRMenBrPwYY194el1RkUyL4cmary1H31DHS7yn1zc55pkmcaEZGlja94xOlS1uiT
5WUKDnHfYpc2TxxqTpZXN4dlP6BBSAwrC5WPjAUDQMFRoy6i9ZzRYaVieiZqE7VKsOchjakmbn1I
xpALx/OoZQ92395eVfmtrSsjVH7DKX4TuXOClfuLZA8C3YiRqKe4BZg+nZhFu9Ngxeh2fYzFDksc
1nb9X6POci6/5CDqbTZUgHMsg8qwnAOU6QPSGORIEmc4w0WB+UmWn0UpnQ+sZBqD3y1ITqghP1ve
3D7bfCxNg8U/UDTi1IiPvVVvRb10q+i/fQxDg6zEY99YkhvP5c72kudMxT8DNp9zr7dH9R13wF5z
Y0NClyYWZ/6Ox7jbIc0/YiS7JBafqiCx5VX4MVtpPlEZKLego2+6ECYwh/K3GAK5+EXTsOFINDUU
6GLy76ulf7n+9syEUyn/R2h6+2pgJwiMCD4Qi1MO52kmf/TGKQ5p+2H0DK8JoKSQyf+oTGBljDhB
FMNo0I4gqt4nmbW73Pl0NYYkpEzMEGYHPFn7nQLCH0zb2Roh2HGSsJznlwAKKsdumIyqu3VpSf6e
kvgNL5CwB67GPucnoN9lxUCIf5aU4lQ5R79cHLnm3cEjxQWF2tVW333bg2hxmcaXlm2/tk5QJyH3
O/MN6/+dWvlf07J2Q+Hdccvfee8t35lDcS1WC1Y0AVHIgQFDxXB/ywNst+Q5qnliwtgwMoOZHdJP
U/l/9HfIRV8D1VLY9dgZRDnu2IIyUhJKqwCn0Sq/Ov3M4tYT/3CW9StigTzpo58qkkYY5ZQSJfFP
lqIXQ22gyq8Av7U0VQ1dwyu6EEcr+WfmCsOjBkvTZn8W16axFjCbKxyOjVXLtV5WJORw6vse5hwc
9FnnB/vYQh7tS2yMwBEHaJXF3z62iEwn3FzCzm5W0/7kmrH38DzDsu5ZoLpXK8cNB/LDGJ2KtfuB
5Ta3I7fPqmizdzxPU4/SGlD0xQs6e8a0y3ZKcBAx8sjC29GHURt8iLG9jV3Dy9BG9A2y7rW0iCWj
77RhXneYsAL5ht71bArJz0KnRTz8LpJAuQA4M86bPslfJ2UyETQXrYsWwqOkdW0o6Y5B/l8PzvzG
mcBe/UPvfJ0JXKy6cUTMcrG0u80mbwH8TMAkqtnEAEN/edYNF3zRQNAZRroI3KCM/8k8eGJ1+NTy
U8I2KC55LK/Ik8ucMscc0ptifkuegPLDzJudq/Kl2M8VPXTBtukqXCITyl5GWIybCQiHcy4jE4YY
WZGu39KxphGWaH7T7COeyN1AHApxONypVydfj2nBn28zoUjMXG+u5CFKoyF4rgUk/pja7A7zECpQ
NqGiVM3BUsyCrBBTxLn0hwKVbaOh7/hgG0Au4mTpQhvQOWb0MkWNMhg41zURJYYxXHVlK2n/FNeS
xszUZ4Vn1DD3ZzHqmwByvVm2D26ifZ4aEzMoPW2Wfu8XnFtb/nMH9HHpzs/2fDbVjBwhKcFIskVV
J551NMq/eklgI2Xb343qd7Gjr8mlb+hbjXhYV1SNzpgJew9ZVtPGB/JksWqh/IVaV7N5hPDNgOkC
sG+pXIwRfQbFTIzmzfG/Bt+pUXNiu7Wz0Uy6fib0YTRiCpQEeIlk/mmM4L9V/yoBa24hoZmSXZ80
+IMCjSO7sYuDPliXVn1M2te61QWLCfda07SSUDlFyyY7e97MVIp3LeEi/CL8X8FwEh+jj4Tdew9K
uHFV5fWGkQY/WSEvI24xfiSPXZzVbtVovYw16TVgKVe/Q6EGFPypp7m2L5Tz5qfiC14TYLP5UjsK
Ml+KY8UcvwcYyQmGyXUfsLquaVdiS6IOae2AoKOsBf43NCfdnFjysRL03T///UJUl8CUQZ4rTnJe
DI8ImjPvSj255ovyMRunICELDtKHNX9Ld3DpOnsBgAICHYMbP1QefEaT08CiWQcl3+0w20cLQm40
z1cXDuwGnsO75W7NQlGlGjmSpUXAur1E3fIPaTd+oXVMbEuLL3Ocnka0dZVaDy6wANHKAbsQL3Ua
ZOfB5737wqX2OsheqQAHKyT9M8bUkdMvZqyYbULrZns2Gg+319Z2jjbsFFBoi+GF52bYG/OVAqCV
aQv8yOCxGA8ySb+rFYTedB3JowsT41eNjNvK6Cp1dDrQAJ8js49MAJOY1vg8j9ICq1nmZPHx+xou
Xn+btVw5ZPUd9I27RgLWnowArg9Q8CdpesGnG7hHkSEbsEyB7KXNw8MvON9a6VfSdd3SAJPtdGp6
vnowyWlXXtzRIMUkrZo3hzZuLCaQO4++bdTPBy3xq3efwsFjErG7rcek+jLM4m2y6BzWbKd+mshT
nOIcTpVuMrOzq30EouZ0LJS5A8Vpnuea069Zwjzg3O0QbS2a5zKp2wO6FQPXGP1xGHC+BprpQgy4
1pOmhHxjr0SY1i2+iqA+6p4n14q3x6FwFUUVb/BS9aNrDF3YpDh7AxWRnvinlty16MHNEos9tfh0
1i11fG1Najwly5v39dFKHSe0py55MWde03nBntc3vdem9MS5biRswFRo7Agx+nBCr154U2z8iTEN
1xXmkuWDRBnjT27K/jSVlX5bPkQa/OJLZTkUC3d6A2+EZL/Zp++NI5fcGymDqaL7NMVtyzaFElVk
c3fAZpkOpONZHgRG9C7mBqUjeBtiNzkWnfU3sDi/YVt5JTHGaWvG7AolxiOC2YO61mHODN2Xinip
lvgb6DUGTOsm/5wU/hJOBtr9CLsJgzBy8BZLb5fXbP6z8qCVQp6WPeXgD8C1/fzLIFO1gbQbraAF
Eqt0Qcu32RIOyHfwx3+AX3SbDl3SlNs50pOtJ/mAqjYNsc0xG6t0A811OVsizVjBOfOFHXoC37uP
KJck0V3z9E8IGsCJykJtQB06/qFmMxemDq0V6Vz9tWY86xgpkG2WQI/l/KRuB0bVMi9Csz6lbnFF
DGeXRuy9lfbVKptgkrISGSf3jfJP4/J/nJ3ZctxIlqZfJS2vB9VYHcBYV13EHkEGiSApUdQNjKIo
7PuOp58PypoeJYoRMSazts6SSAFwh/uB+/Hzf3/HArNLb3PdC06tJAQ2mRsf+/JFZlK6SPGIiqcp
yW9OkoddClNbZFTqSj3uP+khzrNPpQJSOT6wcbWWuaSNmyFUEDdGtb/pKAS2DNDJNsRSeVDxp9fL
Jfw8zry7qEDdkQAzwCIpuUeLpG0pkijxGxxvfM1QNm7AEaSNMAFronxDTXhKope8fGCM0Nh9iexC
XKw1Td6xTWsDLIyDtgeKY1AsLZlYF70oPfLYzq4oQG5/1E3aMlnY4OIzQnEgSWkfrO5OWCVrfonT
FimMv0h4ox88AOj12HoIWLxlmgzxyqioKzYxu1wr4fcMBtVeccNPhWkHyz//+K9//fd/vfX/23vP
HNyOvCyt/vXf/PktyweITNSZ//2P/3rKEv7v57/5n9+Z/coxeCuzKvtRX/yt7Xt295q8V/Nfmp7m
f67M3f/9dKvX+vVvf1inqP2GU/NeDg/vVRPXP5+Cdky/+f/7wz/ef17lacjf//nnW9ak9XQ1L8jS
P//9o/33f/6paMrPjvqrn6br//uHUwP++eddVtb+HzdZ+f76H//q/bWqpwvI/xC2aWK0Iwymiyz+
/KN7//kTVf+HYqqWBbTJ1k1V8JN0ut4//9S1f+CRpqu2rSlCl4Vq/PlHlTXTjzTzH8IUKPJ0VRWy
yf//8/+2/m9v8f+91T/SJnEw/KkrLvznH/lf73pqnKQquqkjFrNt/v7t9SHgAJlH/l9dGwR5xwbu
gXOCbkeJib7t3La6+6Uv/n23X69OAz68uvX3q5vCleWKSo4TIiZw2tat1bdbzOP9xRCPm8v3oCc+
vIf593tUSkM9DydwD5GcfzIFahNV7qfDtODb5Ruc66Kpcb90kVbndZGorXuqshZElhsou9Sj9O33
rj4169erkywxApfHt9SgZeE2HAOMrP6atH+bs7/2/7m+mZr0y8Vtg9rRmtzEgy4p7ppNcfaaNA1Z
cavXdpeff+rmjwaQ9vdbsGDLcVrmFi12amy1qQDvVX2Hz6S9Sfz2BAHnSmPO3Un9+52s3I7I6lgu
i8ts66s5Mvh45VvKN1vtHU+KmsXlFp0btMz7XzsNkW84DkFgn8w2kxe5UBdeyFehIczyoZd/c9jK
f79LjQ/tiNWqdfLMfDzSMuOxZ89zD4hG/fxbDbFmczu2NK2vwfudwqa5kzndwfyc5Kf/iPPfcKWz
zkwOazbDDRuQQmoI8yR7Al8btLVZaTxffn5lGkMfjC1rNrUh/eSNWTXtqUIErxbBuqOWEJdRtf5s
jZ/QJS0jpDYRCjIM1pbCfNCx/bx87ynAfnjv2awvABfqpFfbUwM6f+zqPTK9LjxOiX9D+wYkftFj
HNaq+9b6YrKITAU7HgQ5rnyb2JTt/PWfAr4ov5MoVPxnPVVP4U7KfmiufaX7lXP9PwsfFMbBX/Pb
9gQMaq9p34rgq963CDDQDKUoNQdy2JS7UVEUeNrBjHsKHye35GB1pZ+m8frRO5qFmNhOQqlUBxzv
2YdNeauO/rJQfimCrhmXtL6zvrj5CQmKQpImwcmCQnyOhymigIrjUnrOr0YRi53qysszp5Dw0UNN
A+qXuIfkMAoaSvpOftt99w2kDL38BY+dZaQhJq2psuxKFFn+YAM9xepT49S97frWcQ0yHqqRI0Rp
1nJl3eM7+JYLca8O0rGxgy995X1CqfdVIR89KP2hg09X+pwnK9LRbEoPGVi1l93mkW3me5SAxLR9
0OAInojtxMYGi/fJ3aa0woM/jnei7h9ZGBwAdGzZ4t9MmDN/IOWiSeMdJwNbD05x3fgHAvhNQL0r
SsJnDrO2mlrs7BY9dxCfwIOSk5SsjUEZE8gVUrc9lF6DssoajLMa9wejJbSghaOs0d1pSvoAKnfT
NyF5xjr7jOrySlhTzo2H6ZX80vVKh7LVQATtcDhx6kcyhlUxRHh8gSWqvcxYwfBNjoTXdDkMLX4+
kN2vTIZzc2EeuPvRMI0hdB3qPTZlQ/lakWwvD/Nz0WAWrcOOklCbRK2jd8mXRhjPUp1w0pK/XL78
FFQ+GK/mLFLrAGoskWsFsHlUx7GR7wcz36psz7zav7l8jzNNMGeRupUwZuRQqXAU2SIJVJiSdiqr
WL8PC2EnV17BuZvMIraWavhSeEPlQIa+A8l8M8jSfSH833sN5iwoI0pT7KowC0cqQJmNcfbgKgpZ
cjx5f6+TZuEUlTnZf82rnBZI0JJSTwl8VCRvo1pW1793i1nA7A3LzvFVKZ1aGpyRTCSei/Ut6Ij4
yjs4Mw3MWfBrbAE40xtLJ40njVgqh5uujK69gnNXn83v3qKEytLjytHH4FEkiAyE9365Z6ZB8tEs
mM3fxPaxifebksoY94erkt51h9FxfddpfeN7Z8lXdiXnmjCbzCZ1lTUnYhSFuD+ZUKRQM7t9vtyI
MxcXs6kcahJpI7sunKi332rTRgufjVfChDL1xAc9JGZzGA9uqrmyoHZqmVKueoUnXoj5rNseJ0so
SXW/eREFt6OIFm4dffu9Fv3HnB6qIrK4qWpDJK1U8F4uTty/d/HZjKa8SBmj0uJzUUD0bEIfhlar
iytTYer0j/prNp2TNmFDAg/MwfGYU26waW0cPcJjv0ll8YwOfJEl1nCXACS6/732TMPil89fJcQw
yhGdxar0blSqx07XiyutOfOVELOJTW2cF3V6XTpwT783eFvppfmdemQKV/Qruzn1zOdbzKZ3rQaW
B4kyZyVUhl8o4C3e0Icku6yp3HXE+APfVqh3nI2VHMcAfKBqSXmQXcrC6nbICMUcWMqdUjyLJB33
uYovVBsC7Io6T9sAWldPolXEldFzrkdmEaOGMtX3klw7XdZtcgnNuzbeBzk+HkyOyy90mlofDaFZ
sICl5ZZ2nTD6WfbtPEOBsQZql7PezzJ2mLVb9K8Q6evD5dtN4+SD2xmz8DFCELBTqaidPpYXSkmh
vAK1/MoAOnfxWfgwVR0YQSNVDhj/ZFXBo1hUk+nC5UefJtVHjz6LE4omFWOMytMxLIDPmZGF9JlJ
4XrUB5vLtzjXgFm0wIakQmkWlY6nclzGab1YWpYaX3nV5xowixYuxyU4lFqVY9YDyX0t/ZK4mkV5
tXp7+fHPDFdjatYvwcHCWSAJgpIPT1u2B6tEIj7YjbyzLD86VnqVP1y+z7mGzAJFZsZNpImydIpR
e4p7AFRl7Yxmevq9y89iRCaRDoHtUTtaRH5HQops9+Srq/b7leuf66fZtKbcT2sA75VOmPXNXoFw
SKEPRoVBrgCn1lPtpYXjtDILWA616QECRYO0YMGAhyrlK0sETqB0YRKxjbPjm7oFV0wiNUNjKOLb
JIBY19kJcEBj4HAcNgo1IBXfAs69t11lqOs0l+1t7BtPRQuLkMJxlLuJpa7DpqQaW3bR0lEPsLL7
Dh9yKAIbL0nk2yB3+R77OibwuWzc5hXanry1Y1zsXepvlMGEDj/hYbLQvkOVeyoyOdyqSBM3uKYN
B86Dmk+lhiQh1Ck8aiP8o/L2JxvEVLD1LDCzudzDZzpYn430qgPSM/RZ4TSZRtkhR9ScDX/rAhM9
bbK/fI8zqzl9NtiFn1t6G7W5U5pVuLfR8NykVGm9A1Lm9AU3Xqpnde3K1D3XoNmIx0/Dq8t4yB1L
1+7GvP9COuauHLIb3Iiv9NmZSaXPRj1K5apWQUg4eu7ah7rJVSTo2OKUNWu8y1125hbG7FuDGbZe
ebLIncSyK/D6HC/xUcOQq6l+8xb67PuCrVEcCUvOnUCp7nyKcNFrx5RNGZ8uN+Hci5h9YupawVaj
03kRfOuXeCSjTC4qAUvD9beih+Vz+T5nukqffWyAomDBaCqVU+UFZVv6HfK244DE5PcuPzXvl0jd
w9uy8HwtHKM0XLiMUuQgwirwTQjS3xyysyDXaGpkygOKeJUSYxQx2qs5tsQZ00KrPeLzdLkl517I
bEw1FKsP5aAibSvUPdDOh8ytcJjAO9T+zVtoszE1mqII2pxbQJPf9mP50ITlUYrdY0rN6uVWnHnd
2mxYRUPXeIKTMyeMlyixwQRSZnv50lM8+mDZos1GkskadzD0SDjB2N6EdQiJxXYuX/rcU89GkQpI
sSgrWTguhV1LCgC3Q0N1TthV0ZWHPxNktenOv4zT0sZtdADa6UgxZbxpJjmdIj/hYrGR7Gg3KP6V
ZenUzx910iyYa+RGCyNOBGU+sEA9C/+R8d0FAmynBrlvRV0Ntvt7E0ObxfKyL2q1QeDlhNTpHUdK
epeeXVIKitkZklwt/M0xNQvosmbxZWo1g1VqAyE07b9Bo1Ruu0Ett7/3/mdTXLLtSDV0xXAgwi8N
qTqmqbWBw/B++fLnRu5sansBj5qXg+FUg8IhVeQnMDzhiV2++pnBq85ndRjqGPo2hjM21m1cGLdZ
UT9amXylb84litX5lMY+pNACQZoqpCIUs0kPUywI6+aYLdPKAsF0lMhkw6a9MlfUqds/GMTqbKYL
w7T80LCE04e3qfhErfEK+hO2Gxs1hdQAnzI/pqVENeNdn1Ce+y3WnmUde1+xZwmzmP5U4GMRUSxz
JTif226rswih+302RFSjOZM/E64MWPD9GO0nZGKLusx2MoBEsdebe9CS6BPu0rREfTnZy1bLCBoQ
piNhMZ2dUFF2pZeUMx+Mnwdiv4SULgyp6xZx5lg9uRj/ScoxYqeAx0/2qcjwMaK2RX/BcRqI5wvZ
h60myxABKPNJDjpCncujbxplH72rWcBJ9TrI2a1mjmhPY4OgCMq/mXG8JtKNH3ortfli5Mnm8s20
acp/dLdZyPGpgu5kFKwO1ANkmRVHZUafIiarSv1LPmpTMSfAvT7Iv/lu+9TZIIgLPwcgXHol+Beq
pRQj+6HG1UPiSeghgDqChFRcOPpAC4pkfOoTCGFGjvNdNEnK+6gVK/Qa30VRT4I5FSCEXWaLePIy
BtfIbxhUvuf+mF/p0TPRgnKRv30qeuoYjAaehCPJ1HOrOEvbFqKDyz14btDMIt2YZAL6g5I4Ku6m
WO9pLGGRO/aaXSII666sys7dZRbwehUiDjv02NGM4g6G17sodqL7LEbrykA400fKPOahBtMKShUd
L+n3HWSZ0MUl4XIX/ezoDwaZMgt4Qe2P1Anz9I2q19RljsqjKHATNiVkfwAIPDZJkLOXE39nFQ8j
fQhv6TbExeqg9xIu8Tn6BwSYuKqQLLgZqhKUIPWwW6hw6LfCmnrKqtFZaWQdBumd1u8uP/q5bpkF
Tvx34HnhaOmAyFxmNu4H0bUM3rlLT6/6l2gTjGOqxaUXOd7kw5HWEMriL5efeurXj/p7tjYyLWpR
sCuKnBg7Eg0xhWJBLzfqB3xyb7FZSfro5ffuNDXul0bIHdW2ckO+a2zK7z4E+UUKvqvHzyMAgeTG
+RcgDFe+m+c6bBaqtBj2G/TewMmq2FwpHhqOoJCuJcx/Lhw/6rRZlNDA4+cjHmys5Tct5oVqLy06
45TiP0ONuiEDJu8PXvBug21xe8QZyrjyY2NV++jyxGdL9zcGh0KTbzjwmGWmPEoy3vX+E6KOhZU/
Y5DMWp5CUPXRbSmjdcNtx58pgP/rFopn/l68+3mG8stL6SbKq6LHsdOP8rco05YVnJUrc/ncS5gF
opAuUhETRY5I1JuuQtPW11dC0Ll1kTyLQVhKgo8A40MEdRAD6vCCZdcpQlQGoxMKgbnMfd5ciahn
GiLPYpKGkbwP9DJmXa+n1DkF27zXrxyFnFlAyrOogUNKhE2BSBwDv3VyYsW+uFaide6xZ1EjA9Sk
dKJnU25H0RqITr3LSc1deQXnrj4LHCTrIKxITeRoWXFMlcDxZO/tcqQ4d+np738ZlGlWJFFS6okT
+VgVa2prr8WQFuvLVz8T8eRZbPANPM17oEE4FySfyMSgcdC9z6ieoaZpt5GI3vKwunKvcy2ZBYoc
2qckiiYE0J89BS183WCia11uyLmLz5YT7thZWjf2qdOX3bBu/VdLM7PffLuzuRvpMtV9ShE5Sggo
vu34KCS2q+4uP/mHg16x5/W0I1kpTyhB4uiF/pyE6TcdsrSvYsh2+fp8QD76rHGH2ZR1vTzCJC4N
HFmVoPB2cFv2hvjcqXujsPZyXKIY3oMJ4kcrHLvWfv0s6EQVluEAuQ3s9MpOJETv5VIRt1qjbUvK
jbrquxY9cZEY/IAWG7cqFxLAffB529WiWegJyuHueUDiSRX/MpIQwpsrwVJWi2TQcrjYjQ5xXnRg
oo191uxbeTOF9spkE0eem78ZG0rROnnPt6XQfLYTX1uBOZup3wKJO5T1kd9R4eeYarlqc+RZiovk
Sr9nk45lMMzM5lugPJioA/heSLw4C1VXEfqwe7khxtK+vuURQBM/Gh4UBXVfJsONUb6GyZ7qQBPJ
4iTwHIpsU6q4pNUbBZkzVCMYlEd+xwJBwiMYCrBjfpd+lEH9BPazXMK9DMGnV9WySOGt34Xuu0AG
Yiqf+eq1cn5wY33VBLhmg8lMy+LACT1C1OmEfvoWgrVeJG18nynNDQmOZ9f2l010jJQHJR5WKgr1
BsCagkO2p4pnnsFDa2IBPmswIlaVLyXHEyI1XjKl22V6t02KlK2Fv4ZHBKsLpxGUMcYiZSfYVJO9
iQI2Gq1t2eymLlR6eck+EavOxs0Wo4FJlrwJtK9TI2U4f6mMJlJ5+ClUSvCIbr5YkTiSvljIo4yr
3+/MPEbu7IPgdxxf26YROlUIL10BJuWRGb48L6bI/x/rFq49/f0vgTVKfM/uUzYgwAfRUdkD3R5r
K2weaVoq5Cu3+TDCcpvZp8HKSlFSPB2SPhdbDWBUzmp4lHGgq+Rti8BKdpUrkeTDGMitZp+KIiqw
WWsq1hiNr++tjDI5vYcScrm/zsWp2acihzksvGl/TZHgow+LT2qKXVQnx8uX/7h0l6effR4KjuUN
gzJTB1DhAvXyEi7GgQnnN8aaOTGtmSqgqtAhBJxmTXaU+vPlW0+j6aORMPt2xH1N3RPrSqdodPHi
2lX+lOtAfsrRLZ5Qitl3VgOz+PLNzrZz9jUpsclBdysCxzIC+aazDeMkw+sGHN1k+JIJcpdhQaWG
C/5hIdCI7scyHNdJDODRhLKxDjLbujJizrR8Xu9tCjYHZZykEFuy/IhgJL6T0NQ9DtHkPIod7boJ
8ae63PIzE25e+G1FEr5HQ5g6mhV9T6ryc2UV21I2gEX7V25xrj2zeIFYbkxKinUcxUObmxOeIKbr
OLd3leyoHXtcVVGzK6m4aXn9wbCxZgEEG8IBO9iI3blcf8v06q6ze9TS7X1po/qIUDwbYFYSt9tc
7r8z09uaRxLTUBMjHpB7d9kLTkWviax+vXzpM3PbmkUOzS8rydKb2MmV+sZu2PiK9qsl6ivD7EwM
tGahA/V9VIe6Gjq1oh89JIF8QPd17N0bBcnAUf1qp0N9bX6dWe1YszgCsR7tZabEnM7ssvGQFHuf
Al/+kw9HtXuTES3DxLryTpRzI24WOxQwvU1s64ETSr75aIyVeBNhKv+QUguXc2hR4N0lohrKFlVH
TKnAvfMIZ1QU5FueRb21upJ0aZuNG0TRLYZ/GiLPqtaDKxu2n8dSH43TecCphrZTctt3GtxaIEZt
Gs+DWWAt+vTE2mfIx/W0Citfdd1bTUszA7mhmW7DKZEfgenG/kLeVCjA2VGG7O7jMNryN+zUawGm
wMRhOHv2S309rS8yL2ANha1A9ACihKxUTor0u9x8aZsrX4ozg3Ve+iwSLCuMkPZwsgeSLgwhlV4Z
PLr4eZUPemte9FzaWYnwtgod30qKo1oXYJsyCwhUgwWsJpknHcHuThXRS6RVzQZ+HNwGJZGRf8be
1kyNh1I24V77tqVtFZxfkL6iY+0DiYIMObP3sLHibFH0cvIZ+Ly9rnEMe8rCDCV12rASrJRkNfqh
CjBy6De+jDearrTZ3VBABg3xatvWGeREW1HesgGyrKZYwPRyA8eArPrmd6zZLLVPDyE+QFtQ9drN
wLJg2SMCP9TKqN21BmNNHasvVZi2GyTY6oFyO+mTXvXxDusQqBmGbyzqEfWSGeeTh6JfsqbImq0k
2+GqC2zOOeocpbGkLUJMXjdUDHsbWc1bPGqET67Gl26EOTSrCMb9EtBrRB+F5behleOHTNaTo4mR
A7gZv/VOcqyGD0J2nz0P/hcWPNrnMJHYAykwN3DmGze9RE1G5ccSa4IeTolbM0jHDqsNCRttDjSx
8dH2NSyxdaZpJ8OHNidhGL/En65ZyTgl7CrbSw+UKaIgj7wW0kSmHZAUeNuoKF7Jb4Pz6oK9GsTU
RoZgYYqsj+/lrtZubY71D4DSvb0McQEyo9a196mMq3lXY0zD+dljL6xqskxxsdMsh43eSOIQuWN6
E4Igh0rlFp/Zg5mQUrCOew39GoBxbrabADbxVq8bMIaWB2ifc5Q1BrnKfVhzwN/hHBFSlMXpEq5B
KY4H67wLnyWr+GZCTYKdjzarAlBTJcBGvPQom42/LGAMoYDd+5i4qq35iLBliwPY167Pk/UQEZQ8
r6+XfVw8mlp4aAqMoX0Qy5XaEh204Nlr0WXnfPnj4kb2NTJvdrYu3HQl4vZ7ZUbQHsplb7NvCtyd
kphrbOoWxNYwNTZ27T7A9t56GLy5Q32j9MD8owl1USb6dmDRNrobT3uVOahQTFgRurbR8JgdCJCe
nixZ2bncuuxQmqTDKizu0gm5WgG4QYCgpeA/U/g4/GYe4QyDb4zcPPeuwG75pW7IKcoE2rZcm5DV
8/alGc2txFYauGO2SlT9OHacjWUV9AUFt5fiTmcUi0LsCq2jPjNxb7S4fQC6AKQRZXXQBmDK2zyK
8U3RqwV701vXF9Ik117qvbqj1ZZSZOAV/YMOubvJXvUwflGZ6kUu1iP9PFLRZaRPcqWsfAmOkCst
hWG/trA0yhjcDoAVw9Wn/msV3mQw7KZfZUBuYw8XCMDT9EnFEsaL7olMi9guVnyt8cpNFkMoKOiF
YqNE+yJ8SZR8n+BEMBrVkdRZ15bOgMU6bjmI8jWMbbrFWEClg3PckOchwdb7ErjXR2Bo1C62YEY3
uZsuqq5dimo88RPDf6yrb3apLntEmbSjTp5LTHbk5B1IRI2gzV8a2Gqq75EXjivSdinS/lZUt6ll
4i87GNPjA540Mb4I4Z5G97x9VcXQZDgqPoV3/GsVikE1BuPaS9xdI9mI0uGQC/e+DgoVrDCNLvYy
+sNMUCk6vTGhHi2pJTWvS2vGNS8hOgCXXKCqhw0DWGzEixdkWFKaX9umvC2xNduRBl/lin7jhhHQ
xhbRaWAdfZ3RwskW57kjGMsSqwEDAHZ8b1qQ73wGW+bi7mhhe9IExx4egFIquzCi/K0hiHr6JgQH
E2fxD+DGB54zV6Ijht/rvmT295vUU/e+iN2tOw1DGp1VN7barbSiPvGOosw9sKtVl0zYXsUDt+Bs
p7rjP25o7OQ2zx9c6G1Iv/HwyqfxFpO4D/DXxuEUPGm/sXQPZGOImbjn/iAji9UC2lDte9HXaCDM
G9srbzpYjgWDDT9ikOrS3k/cdY61X9y6kLXzVVznO17dtEoBOLPU5eGlLtStUqZLMIvLILr3g/00
Zrq+q0gGmCCiR/Nd6NVWHSO++MlS8wbIxdI0ArpSP+X1qRsdM80J4t0h74new14F4KnRY54JJ55l
hBxHQG0fA5g3NvX7vtGuppnN2KpGDyc6TEfTN69o9h1wXI8sEideizpTFnYFe6uHegvVeppref/S
J8ZNL3ef8Dd+qHEbrHz5dRrwxfipNfpH1578IdNFLH/n8vqIf9MnJF+QhdAXtvId3T9BU6fpNj3K
dJOoYHEkAfnBrAaP14jNdA9E0yyMXZU8AxT8UjNPeMX1KL7pMLLx/9qHqAJF9F3IIMbZA4Tj16nf
cdJdKHn40MRPvhhPlAjv4lTdZ5b5aXpFVm2+AJl4VZXg1jNysewG4FuVb580QkGI53FgQY8zIsBS
ftzvGhE+SvhZRRxKBVo9wO1Kv6QAAjs5vDfV9B58xYbKG/xWoa0Lq1+GasTh5KAVK0WvDzq2SnWq
WxTAVdJD0TNEsQDYmVFHZDHGVesK+ahgZiZB26bRrA8tBaAEwOLPgIBsLMttfVFERrNoEgKtohTx
k+GREfIZf+po76TEE6sgaNQNvrXbTmlvxhggYmvdqHrzWMr9c5tVD6OGvRjmQpBx2WYyfSPPdzqc
bWWW08gWPpGQeont4VPlY6/H3zdD23NeWTa3uYAdm2B+6bmbJFVe0Ek+BXzKKHWAIKrnA0uteG1g
hrakSsO8K1KiNOzRAIVm/mDk1We+m+kTGdcdAKpN39m3YayZe3io3hqiWLiJNLm7iV173LJu8t50
TdG3Pap+iP0gRMF8xAmmTBgyqaJRqYWFL9wUg7ppBby8QGP5wjmiABWS85HSyryjCM3NVqVttFtK
0es1zpsq9JjOXKKbMA55ZwKFy+K836AF0g9g8PeUfDNsm2xYaICkavWLUWj4cvj78qcvNeSYXRGY
46NC3u00xH56gJGsvVRAcY8KNTgJuBk7OFCeYVCFgQfLo1cmuDDCo+YcDe+Az0qbareGpJe487U6
NSExTom0SqNSS/efzdifqNyc3xkZp8ng63t3mafkeCmdTTDAsSMXj+RUTP3dRzc1yl7mtdmPe1lL
DIxU8hpCpi69pWljLzC8AgeaIFz9VFPkpm7qKhPA7dR+h0MeruhZEcApHDOEyaOPDdqiKJPxcYB1
veyLbvxeGSMeNVac47BWG72M00CYIeuzLLCgC2FJbFVUvu8nTeReA2+vr99CyaQ0As5587mxo8SR
o7L7kZeSNlCbrWAg2qpac7LYuK11z7Nh0BR6DKey6ADGdmW/g/ZCXhnid8IEDsr9kAFL5Ty7zDaF
xVjUTWwPlCytj65hppR+W1PxDx469I60tfMx3bZDBMA+g5W5DkMo+VHdwRBNu+Ykcwi10vqkoUgd
xykqStJPXkmlYmRm71aPw9wiwccq0F7rWv8JATbeMCWM9rAg41fP1+rbsGrUlSnxGRgEBes6vpsr
F68gkFitUFM+8Enz3SgkYwOpVH1w6wxHCG00BOngaR/RIAdKVEmsh3xQV4lu9Xi1dPLO87GcDNpY
WvVCTlaAFGyaJAvopjTGwhusXOlhVYs7qEDq0uB/fq27unnumrG7TSj/20haod1j0RaFGwRbIJZU
Vf+u6qV31KNivElKtYoXuuzD+ZKkboB0RnGVFPO5kOy4xskGO2z2TerXJsblqjJ65TbxZGh9pWWt
wcMpdwJkF/XIOgWwuSzf9r1G+B7crvvWCrC2soZZuF+2sKCiTD0MpWbBWfJ64o42PELwLB6Q56Ct
VkmdLmgChmwKX8ShlrQ71x2GU6tb9jKuOsxJm6CB2m1K9bqqpHZvxXX1WfSuvJH9LLj3QvmrEoRv
cmLepwqbQhpb3caZjvvh0LLQUWCUyj7KnFHDBTrR4SxaVUq4tWFFYgAGE6viE6JNcFyvsu+Rkj6E
Fs7FrE4MELmRNT7JaseKKUXD4kvjKkkUxysFFsUWXzpmEUh/3I2yTQNBChZnegJKyBpSxRqHrVSl
lo8h1ie+cNearT2RggVXhmkWEF0kviw7entXsbiXtWgdFvaDF/dH8FYUJ3ndiQXM11TP2qXGr+Eo
ggOaKm99XJgtfbAXBrTHVlGo0B/vWrPahpK8Df1h4w6FBa/In9I+HPNYdbjU5BLmgyK/e7n+1ZQl
qMlVNziq5JE6aZ9jAoEdyQ+tFWx03DrA5dko6Vu3ngbRQxKP4OgjbRXnhrWRa4tWaxvbsj/bRcxq
vVpjI2AghTDXmBTbt3Ut6EKFiimsoKoxv5dG/2iZ6U2dR09VhxOiavNpb+GtygBpt5Zem3cY/Hrb
MBX9febJ1p7Az9mV7mryQpMjbasaDauFGmfeA/6p+ZPGcUmySXCwik22DIOdd2+tpel3oFLZHWAx
l0funcj8B6RIEe5mfF/87qYlubpIDeko+hEiHT6IVJhivR28pVGWr41AAaubJt+Lxrgf+uAYVcZG
BKT3VReTCRV/dVnPTkBeETabzS6fqhBrAdkdZ3a+hfXQfB64YNk2b53dmmsD/tUiTEgteBkeWmOT
/IjawgOX3GND7bL0T0PtR1sIBlF3NOQBCH+3bzDD0pPgXZX5N0FZ3gRyum8mJNnEEpveuxUX0cI0
XZZKuWw9VXbhLsPRXGWh1lJVjDcnQF4wOL6Oy5651YW1BbawIev9EMapucGnuF6zUPpRUQuiZqD9
Jym+LcxXGzvZqdWymp+SdHgZwdzXCePXT+XyAWFXeNDNXPwwZdyZZD8Jn3LCOUZA+ME0Uge72Joq
NmuwZ/KtYdgHqS53WEK/1nG7tdrmIAAdDD6+XUXDLo81fbCp3VhZNaDTesX7HmPMuMxSbedmEgFB
wpG2kl4tlbqEeqCOj3oFUAht9LUpY+tGoOxZuXYOxVZYC3xtrCUbm2UKPHgBpPpG4n1xLIpXra7D
6zLBHZYyXDKvhoCb1PvIKm4sf7wLTX8XtMa3PkEppacA9IxqUXnxHW3a2E0YrhW2xYYY123tvYE5
aRZUlwD37aWvsZ/dyFRfrqEG456UT46LFuY8CpDEpalTTB7ZBv5akWWAI+yfcs4asP3gYcztmFaH
GhRJ0cY3kT2+euRHKr+kOCnz7q2aXZWRwwc2PfNkFc2taacYbgx3muLe41bGWpHRp6v9faIqB09J
J3XFa28Hu2TsObto7ZcQHTvfb05LG4OtZwK1mtqJBbPpNJDY6QXQ49K6bSv9pHrGQUaBtaglax9L
9hcT2m7eybe61/8IFfHUmbA2/ag56BOTAqHIbZJ3nzKvuNVaiKZaDPnXIDUUmzHOav1Jr+2tHBU/
MBoEuOfVDvmar9QeIm0w76u4eTFs1uL0RDDYT4lp7IzM2EesMhe4VWBZk3hPvfd/ODqPJbeRJYp+
ESIKKNgtCfomqfZmg+jWqOFNFTy+/h281cSMRlKTBKsyb968R9xJ8DymOQS4VDd4Mn19wH8J77aW
5IbOCglFP7vag3LOoDvNzCu5iT9ESE9HJyAHr+rs9lgiVR2ZN4stbl4KBaVIBiHEs6MwnqIDTzQR
sixdVK1dkcFEqeKuQbru5PxIvselaxk8S4itLZ8OKdNR/NDWQX8Cb1Y9WLVNPC1cuScjmIgerecW
4xQp5pvAbZo/Vp9Vz6nvJLvZzv6b8+Gtn9Li6lRVzgVgEb68OtB4lTzrxiStB9EHrLf1psl3ZK5u
hZzkp9HV88dopvgpg7kgSb0N3tRoWqfYIlmudZv+yyOtd94uLgGU5Eu7yc+oR/APJc9PYxcjpDcR
5OT/Rw4ymD2cVct1SeQf3NfYHPo/fKrqu8IlwChFeDOT+8xU+26u8juQdOspb6k9M/IzGZzFhKaY
1UJsRNtte4zAO9W562KdT+prT17trSPs5jFy7WbclL0df1A2DM8+xEiUzH7eWBxXW5n635QX3lNv
xfpD9Av5PKNvkg47aivKToBAFME+jowWMqnLgtTtlO638MZdQTYT1yb8k63tgstLzQorm+rb5CIb
V5wV2Y7npsvgLK1Gy5GU0NssLZMQT8sP43bIb4rM4L05NMzXU0+HZbaI29I3BGqaA8RZdKWnYCn9
v+ko/iTRMs/bGuoSfK8UtFzudAMgksDS+0ALu6NiMZODT8cWIPw2OwvGJ62ymB8S2KhH04yYMlZg
JvQ0gkgxPQXaxMUr6mSDd4zzNbKSpZYDbsh5o9rUOOolm8izzPD38a/Q0GZmXYqtFJoe8yE3JyO0
gTScZFoQ4R6x5vaetLH56SpinPuxtN4yOaqOQMIpfzS8GvhvVqrbrKcfqSZELF5B87BAxwtbdh8+
CVuA2z2M/QFibfvQOZ1znMiku2kdlzdM1845ywv91g/SftV11zxM4FU3Oial3oENvovXlF0/4WYR
nSpCO68k4jAu7AUuPWI9O2wIlxzQKkI99djNc6zeevNHgvoL3xUP1dhWO+LRAYOnGFLcNXQ8buvi
Itg2ucOQwENvk5Ru8xWG6kN1Xqp6OOaOJql89gQypUdr4g7ylASKDGvqPP0PixLRT3MXdYTHCpoO
n92YNyC2OA3bak4xxUTjcrfLCPZG0+rc2liJhgGoofbCoZbEnWfxSBCy1D5gdQnrpi7Voc3j9pzB
EEXjsCeYjRKkE/mUaqvHIf+WPWt1ojIYC2hcXRtZ6mUKCdItnytSfz6E65l7riLzrhuDeZSn1tkv
vmZAJ/0yHNQSkN2cpLvSTHhKGAGErinrXaQHiCdBXD8ivC+g4RwoGmbThG7OO1plXb9F7lhro5T8
+96ju24mcvpdegCmJvpztox0m8AI4G8b03Dmfdy3aeNjtwGQqOGW8JnG7dUbvAE4ik5vQYGYYQhg
7tIAHaA8Z40Vz3wkPOl+OePEaDETOQAfKkXJEOdP09bJjryBeV+2I+nPcp5j5kZtpMn9TnmHTG57
n4WIfWea9h7ageZMJpvTMxrvvbOMYds3MAtaMqF3EZnyX+UcTwfTnhdaXKcnQIkCatDutBGMzzcC
oSuZKx3mCzurZeH+M8qsJaUYWiYsyevYNr8xLWxaldeq1E9eAPNFWS8p48BdueSPTTadaeGufVr+
kpkJf0mZnzKnki7ysQqViikjGpjgY5FVoUEsf5iPChBfy2oVbxeXni1eaKSeZ8O4tEmSsrKS/xS+
Yt8naV+WCHoqK+TmJprqvzn1cx1oNmmineNaR5GRS24WzoHn568RO7s8gElmpvcymO+VclBOo2A3
cgWXY3KcGpuZCL4je1jefWxMOiOIH6xuJFA89VqXe+mLLliNCPL0ja2Vtd4pnhtqHFHQ2aeDyQ/d
JQ/RQv72OsCngWvpoYq3solfjd6+xUXzVjj+76jkyYG+XoykHOQRrMbYZXCsF6W4oab3rKKgJnIf
YcrNr/16BiMgkOVuzZp4rCqlafSeh151oZCIrm7ztpjmjZy+nzkfv+p4+ujn5aRHeewWZEk1e09D
ld3YJfuNJ+PJgnjitum+0bX76q0XB5XzDJcg/afMqtvItIGrrZ9QI5mYgJ+BZCt3rW+9Whmkls74
6BijMgo8lgAOzCx6C2T6kknGL1FgHXmqGLDKRm0bAgVDvPzxVWTWx2R47yQtv9tePLJJ47ubhnse
Xf8stXyIBpSXdFHxAza/EogCCKfK+5mrDhQypUk4ac3OLmmeu1lhIquMNUMtW1ksbXfJBjrSkoj2
wXE/28S4CSGgiyVmf5qyodtzzwHpNZynkQV7pgDMeHzywJPuyp/zEi/JveT82E5wMsExegfp2b9V
gD7fWOFUi9sEvZYwdPee+8DGksV/7Zr0VYF4A54R9OGSTl+rAzFJx/swSCBsM+4TJ4YIk5I7zBha
xxRMVv9sxBGd7ew/pj60BZdsZ3RacuJlWYH3oGxwpRQh36dzR4jxmDNsMYxbkfEBMYo8+IYVunX1
tVjIqO6o0d0bESJANQjcDJDtEfaTr4KzQ9LlLoDmR+zwx0LmO4JotAru6XgIEu7MTvdeONRivYGT
FzATMET6q0opL5vy4vG0xwq/XeX9uk1yjq3llWndTWD0D/CAkdocFQScBI92YT617EhuraL/ilIb
omqRPvKremUJnSHafCfssm1JIKAA0+WTHuy7myNjV5a4FT7MZy/u/kMpY68cDs4iYu8kO/i80Vx0
eyeJ0m3jNaBGEPDKnCoirS1u7IH+9DJlJBpHGRgivbyVNgSdaCIdMamV5salFyp8TIhu3uU32LPu
fvKMZF82vOko794uiRheKM/fjWn+K0rrg7qpBXOeF7tFzenfsYaTVSdJdyNq1Q1lN7T7RrQ5nv0e
QJMT/CVHWx+tVL5yIIGGnMf2Hpt4M+rMYNg1rUsCbrqEfZwsr51Dt5DkEry6rdoXy+z/Y4M4eIg8
b0XPpu0OE50896DLwsJ1MBbjdrz5RnWv+dQSelvpbGKNdgWpsDokoFp3VKLQECxtnZnu51uzszwk
7tqBdJKrIORugms4muWLcOYJBrr6lyUx9/IQbeNR6jOV+3TnCvf+gyvtPHswKlPubgHLzqSF0qkP
3k4p/ltuFMeWpeqdD2RjG1uIQYLx4IkuK9o6SPsk+BufamSQVMZJ/pKSebCrhYfi1QRziOgxXvyo
qEPK83jfTtq71mNhbyNL/TdM7H6XbVzSjwAdAobIMWSNxachmulm9uZvNZY1s9maSfeYQIC0mwZv
hiLme5ACMSe/zANi5eDwfDHR4Onm6Jads0lkQo3i0JJlg62PmFxQcwI8s9Bpi41D1OG270xny4Fe
7UTN4ByJK9klicVRT3ZcuoHeYuw7IJagfb1hG/uEG5rUTE+im4lsZ4zHaNsWhL/LCWaPL7gZeQLy
oSOZmpDT8VYRg3kYwZ9s7G76qFsMLI0ZB48qAHNXWGjLmlkjfo3lJHkCj+Reu9vBY8RJHWcyBEyC
P5GdP09FYe+irG83RSPrkxWbfsiQRsHqImvJ6J0z1puJs7Wi6pnJh7Oy5FOtK3apqcSZCZ5Ll9ID
FzC4dck7sre0bxyjsiKgsSnGJ0BBa0uDumPDftlVpLSFjT3am8k3f5U2Sqy1ltwCAk9Pi0ed2C2C
eXcgbinxy1sus6fYGeRGyJo3DufHdnKNWyb1vEGKw6hcOiSHp43Yl7xGbvH+jS7zOxtxRth9Guxx
a/8hNT09zG1KvH39ppLxO46RHxsBwL5MGzrlAKgyBQxC5NDCfKIV3pqmNx3iafzPtCgeQCo8z6Rd
01TCtkr8DGiJS6Td0DBu1aWY7t5Etw2ONENRGEEHSd6Q2QjsbVZFE/0yOAip63EL0Ljko3NiGLzT
twRivPPk3G6I94sOXQtiwC7Eax74zhmLRxXGZb+EquUFRLnx6CoL2YE8k3rvZD40LqH+ppU/HEjS
GKm2Z26vIMXKTWkXIpd8Uil/oBBRN00wl1II1qaBup3Ea5qUyBneo0huLMmZ2KV2dey09z6Q/7+1
2v4BlwyQIydvtm3Ny6HrQUJfAtwrQJqN9lJZc7bp/PRq1O2z4ay3dDMe7TpBtoKoGDaI/PQGQ0/a
g3jLi3reVb6owkDFFy+zxFnMRnGiZ6kfdSldjFfuU+AY2U52WbFjR+re1O7frpMUTNkstp2F7pG4
GDIim9jYpZ7KsK4HXoQZS+SIjGnQHBR7y0HEiUCL3i1B1IQHgeqCEibJ0S+SzVSq+DMNoB0agUTU
aeZ/mUPNkhTzewI2DPG3ZiKFTThEnqjDSgJysKMCuW0wQQF7BuiVFY0ZGVjj0RemN8fWX0Yp4G1H
Ubyzu6h8LAeb2z6yeriLSXtwsZSGnut2BzUmOCFHH2I7DpL9OC0AUpmo3FNC+w5GW1mvHtItgw89
h65N1oQRB8HHmLk+GZZY53u0zqsmC2TXmaU8NUVe7sa6WS7sOq/OfRA5XZ7NYVwLvrAjNWBc98+j
SstzN1YZqBARba0p4WG2jXaH0pYzvIvB6UFYCL2Gu7htW/uB/nC6i8TKKUPVoLcd79bL1LjqsRpF
BxBlWNkexObbkadOcdQFH1ZHDqmT/x/7klSHehny16UrxT6HRLgf6kQ+RsJ0d5qVwnvQWPIUGGhr
RgSmNiEY/AYAMNhkXZf/JjqCDjT36mtgjABzvG2eNZorGURNn23IEsbGMRcMqGVvce6Wo94rBSHT
4IE4iHIVEmHx/oggcXGHVOZL3ZJRFI2dHY5qmh+YQ2TfXpRhWlMWlISqgkqeiwueiBvAWuQtb3pU
ksrQMQbeEj9CJZirGWqXE9znkgF2Hc3tSaOoUgr1xQ8zcT8+u601+u+zNnOONQ89tcFk2J+qOnM+
dRy4F7RRmEc5MjQAP+3KUNSufIw7ot3MTOnQDfDBpVMdn1yaqJ0JWCffwipS19aMyGmimmZCH/ke
VcwY3NzJ+m+J+Y45gKsB5GACyDtJSkKdkR2mc/Q3MyVQWHBDS43ZpDAgbdfTaMKvM+1wHv1hMwmo
XpHUOvQtnDSeSe5r2+DMHI1p3AGn90H/MqOYkijihMsr52EZquXgglDeVUHng4Nb9HRtLRx5mUic
P+20tIcqzru3TAerTBXJ/ljV4/LiJhkQCpq8/8xF1C8BHdMH657+Y5eCdKaKfCuAcG1ysOCHvtLm
wSqc5YGHKnifM9ih9myrw+TpKeTYdk/+BPKjted0N4u83ket6h+HlBwNymiU+Srpm+eMidtTqQLQ
FDGEc7O3JWYYxzyYri2/wb9be6yFyS42AUC5BvxpXRGG1jJ4+nYEJ9lACnuYxWXy46uqPdK1OWEh
k+a1DjK9gy2hyKrOhudsSsfdOBvJp/AGeY/70v2Y07a/1UE9YmPRNa215CEpTWM3lYXzx+sH71EC
Snlp2sT7sUupv6PF8x4k5oPHsZH25xyY+X1OXaxmpWA+UcbBS1R37aftxMsBU2N9DHyLYsNJuj3u
seFFNdW4c0qmhqRpzX44WUv6IIpWH7sC5Ivu6/ajZsdnr3uHFO4oaw+m4xRvoxDtSUZoraz0WreS
me6OrLv+n10V7Slw0V4iV5Uf5cLwVfRqCsUwyieddwhliRNvGznaeHTqMYzthGMyb5ILbgk4p2h2
oatl/AHiOuK8GiU8oK51bk6bM5Vgm+BC9mF39j14OGkRjC8jIMbD7Lsx3+nREPCzJLxrmJ331WxG
EozFbRcbZk0Er9+ywB3hf8psz9mDF4S+HQFE3OWNlwMNYUVw7ArNvL42rsPgNNlG8jo/rcpn0yiq
0HOsTA1/4fD0kGr1cCLwm1GOJFLoRJydujGLYA2M+lm+k3iWPAinHmkfJeGRDPEB/MycQyD/5vHP
PMrlFNkQtjdDPY57El7a6yCz5S5AQu6SvDKuyxx98PUeUAKWhS9+E/XHZUixBzbsWWyr1G3IeGyG
33ZhA3pbzKp/nbopO0mnDv75cpZhnCXJpXeRv1BumPAT5DtcZydJDqA+oB/h998hvvAVT4yg5JDt
zD9JZwevTkSts3XmmjdJLD7rTVkWt99ViZ1upMq52qpKH5Kmai4RvHWKr7bv/xsT6nxl5Y29XRjV
gPxza4yBiRzeoZ+JP33A8Vovpg8fhnQH2x/lT0yHuGtk7Dzbmef/t8ix2zldZp69Ok5CksCTTzMm
phGBrKy2STOom0duJtKNGR1aPy2eCg6lr2oewLcCXX6f+rG9JondHOe2ty6iSV0CkkmSLn3wSvFg
Aa1oGweGjHTnfWC3yytBk1Xoi3h59AKOYJ+Z4gX6m+i2QFMneNWBFe0yLC0AKpFOQ5eg/HDp0ZOa
tJ3OhsgdEjiTeF/YKTNra+7uaIwidPSCHaNegn2O9nNXlVEeHALTQqLNYBq6dnKYLS7UepIYTBv/
X+di6Kmpiq+qa4KfpAgOM4fmyjW37qmsx40hc9htfV/fGKSK0NMUuEUJWYr3OyYKI6npTgS2nWnK
93HEaL61mvzgk8uOQ5PnIG9bAKie/GoVw3DyqTDZD65HHEKJz8LJl31WmQjGNDq7OKNmqo1y3gXD
oJh+j+5jWqfjo9vKvqd9ZPMRTaJbTtUyeM9Zjp0UToTcEuIxhfGyWK9dML2rDDcnHQxWkIq/BGcr
hVk51AebTwgJqsaBWnhPyVK/pWVqPRlg5C+G9OVhipMkTOuxDPsJLCGCOSC2FSmn3f8k3ByAwDQt
RuYYEM3QqRHlSLKpfcv6cl30E/Kk+/Gv4dPAe1FkAv4xi4NIA/c4wIA+0Vmy1t9XS49hDedkkC4U
8qYvhx+SVfEOzElxn+bSOptgYs5VxJm08WXrnoulOoJuqbc6dopNagGjNAMCPmi5qTVV0JqbvpBl
mPoTm4qkFD9mkdv/481ZvjLfwTBjuMO2cYieCYpKhKgnAKYBv51yW/0QPsg4bHKG73EJHJYho/d+
dv6LquVvwIdGZ+JDJXZz96kfgjN7fi9zzYq/W/4GFDrbJI9AEVpXYlyyTTIwe7TGUlHBS3J1Zs+4
lY3tP+Wl2WKPz4ufGKosK5SOfQi8pQTVW0Vo1GIh25F4++2otNhidRdoWMQt8p27xh1ZIM46Zqh/
CquCSMVcQKVy0wvojU0gjp1nnbjZDCpgzNsUlYcInpalOPoT+dYmC1esOf3jED/pDE+VXy3/TYsK
yTA5wKB8MFXPEtC6zotVUHrRLuWfXqbPFX4HMivPg4iea6u/w6/SYZXDFNUKE2bM9IEdhzMUc7nV
HaHDviw9EogSfICt4DQN8Pydgo4lYafwrmzCrUcZvzR222xox5298Jvcnh4dTtV2ZHQ+2FGyCzLB
D1H557JM7rLz7mQsHERkvy7ufPXMhAc8ONuteUyTNuyb9JZX/LdFbmIL+0ENFg3FtgCJmR4sfuKp
sO450fNVnR6bSp9oA7BxGrjZFXRCiWoe76x1mLmwRrzUFnulvb7hgdiPfN2WaLybEwjaAAe+lc0b
mOiab+/YI6MH8c2f6cpqaV8S5pDIBeMrdis2u8ar57LjMPCmQ44j0Vds4FRikqut+eDN2acS1pvm
OMJ4txCOsGFtez/KaMCkMMwZAAabGgfhE0wZM1pvVp9GzTkcTDAzZcJHTqj7axMlPtV39JBE8X1x
tLWRif8oS4CXZum+t11j0Hg301OXuQ5PZHxuPbhvSi17rtkneNlIeQ20P98zjiJniTftdhp08SZe
1EnOKaVisjxWcbpbDPc1c1rGfeork/N3YSV3K23rnVAjKxtYcC3K5I0W3aWpl4deFvGudrqdxXkF
pbAIzVaEsoe0RveGDh8/u1nyVlT8JNqlifdey7KHCjrVAPmM4WJMCKhdaU1b3/LOxMi/A/gyqCCV
wJ2eiy4JKffEW6WTa4pXmwV1zdvULzB05gfTx2ztWtZ2sYzzTPSU46c/c2Y9+cPwxfzji0t035j6
dSKanSa/qjhJmdGUBgfcoKfmDuP1qVua/aDSz9z4sYmE5X2sFj9kwrxrKMmxul5N9PPFNEIrTt5b
+k69WAg66rNa5j8yMJj45nzRfpX9uTRzOGYaU+98yBdG8COYdu0436Od/4Xy8xPlwKp9+1MruU8z
Eu+S5jDx0XbZ8jQv9VfJ5+RESB3t/Ksksa5E9+d18ezye9DDn/qYU3hh7p32ycOQZ/QAzs7vHHoK
8eSQ0LbmhrZdxFBJm/ulHW5OnCCtg1b0TMX0aK6+a+QNLF17GpUHyxOEOLjbZvE2BHR9OWXxtI7q
vN7ZNpioEj2Gdt2vJMG9K50dDOB/XhunLB3QPtOiTrP8MqoP3+q3Fjvl1I5PnZc9s9SfTtnBE7h2
DHPLVuu+TIezXc37DBcPxrenZYmeDex6eZY89kN6UajNpTuxzGvdq8lig+NlYimp95h3qXQOIw9i
UlecumkJKepCx2RrQzoZlm+ifM1oeihxLOJ8msr0rWDUneXB0UpYVM/0Y+Z5+/WjSuf5wJzv4sPc
0WCzcW6EQqEqablR9nDpcudUFtGpREKFA3ianZhrjdLVqL8YnV4WttzXx6HIhp3jkzJAXkwq2FiY
p5hRp08rU8LRXnCkPmuSJNddebwPYcPjBIw1XD8eS7aPSRWHTmK+kxsQs5Ef8L/FEIN9B5muYczE
57XI+WdoPYZmy2593+JWHayovBGxHW+Uq0K34tLkEWhH49/6M+aFe4iN+DDH2U5U3qvHkZLbaUZ4
DNptMv4RLjzksv2PBaCLNXSHwC9AoPMHFANi1fy2HrfoxHvOm20QNyFh8A+MqTazRUut60NO4E0A
ZrQCVjiY/bYXDfbU4oyA/3eJ7OM0lhCCbGdT1+IPgfXbgtM4n6aDk1GiZBb2O6IEZi7pWSShmtQF
KFHJk7W+23VPzdYPpyZlqodRvh2iKzen5qfXocmMrIj1W944j80U3RdS1aQtGeQ2qKnNIwvgHfLg
S+LZT7PTvbJFIzgVMhDY1tuYqeOUZsDq2/VdqsXDkPZQCGxB+JR3mDG/baiJHcx8xV+MTtAjU7Z0
ZkOFzmIETDpbjOzCAssmQ7QyaMHssFTBcQxmm7O+brdupsPFSx5l7B+zNHqjJrtHMdNrXsAPJoJb
nBX7QqUpLVOij04XmNsRn9ShAdRouBis+2y1VmYbom0hV9apvzNK56nSw6UU3VU58q2RcJDGsdnp
2fo3F/1rtVS8Y+qhGNJXWRaXQc3fjHffdFO/mnEhAdH2b7APjhzgD3XH2oBBCvxiR2f6kt/EjH7h
8rwIY3yc6P2U3d2MpTsUmbsvCuuKLInKpwd1Yf/sapm+xbxuOQhI7KQjsW844rtYf2xEalygg31z
DYXtLqHQiNaHKtWsrEwxHdk8sl7UmxqndP2Csea5cZY/KohxcE/s6KVTf8hS48bUzDhSWd0mDjh2
5QDmNvnSXYapPk0F+koAUSMgxUvxfUu0flJjwC1Hoga38hZPOx5YxTfRcJk6W/FBl8l+mpkd+QXL
HJFllrgU+VN8GKRjcc776I60/ILv87hwvQmkLZZlmMnFyoQl7TPFFT1EOx5Ovw8wi+bD2RXTkzJ7
JslIr3QW3N7YZVWVS16hvNiGuA0LQmWmjbeAfdCiL85Brl8Z7JA7UmOkMznA0YSeldCATK1vxY4R
R5KEfVsARua9+m4Ng9ELd5TVIi/SND5EBd/zPhZXoa0naVfcw6O9T9viX0RJJDlzEt/pt8vszWEV
LWLT5+PeIK+jj8cF8diV/AZdYePSXB8LwPKyO0K0/2IGY+4Swa7N+j2sIX41UXnMG9w1nSdXaTt+
Tdm9IKj1j7TVb8ksKWpjqjIqe2WOV4owtlXM4Tz2isin7jEq8zfDKNi+6P9m/E7HqS/EGoS4ja5D
kxDTMs70WdrYGenwq02GYG4WnMysfVuHbsoxOjzkxZoD969OfPyE2riU43K2ZnM1S//DNHzIk2Y1
Dx+szj5WTvWI1HVk23R97syq3XpciH06nhmOPzuc+gCht+v7XcLFET6+Jrz7jfHs5h/BwHUX78HA
bgOeA959ik2sU8O4LaBPEUDysIaRrOUkHMu9nKPHoLSv7Cicrbp/Madk53hB6OAlwxXD8ogXGrrZ
GtUYjuxbTWvFe5ZG9BHhM8VJZ5dHb+iehXMTY0XoSfmJI2A365U54F5relNU1g9+62BUa6LNurvf
lsT6sodYjWe4rABj0/NqhMGLFHXI0kX03NBas/8YBtGJRJecfJWi1m9zbp5kn32RqHCM8DWBot9X
XflQodco7zEyHdYzf7rsmjjAvSo2aFvGgJNiOt3Gl3wOtiTLuKwlTYt/HymlKFn3hNcEqTx4Xnfl
V9fHrF4fft58jtzjgJJZKi58PFokKT/Esv3R1OTsxlUvA1dkMtRX/t9YWOzPrZ7QB0Tydc8jtEzE
QONUD/X6QAtvg68TSnnqb41Jd0xBO6IleZabFkdPfAiqZtgUUYWHr2o2Nt8Ah6ucPzrzys/YYtuP
+8dO+mPSz9eYDA/M1e9BIv7E9sivIeCM3gVjX+h16mX9py3KQ8nBjj8knBhE6Cz/JU7/krcY6Hlp
WGiNy4Q22nnFYfDFRdn20Z3tsPUwqdfGM/T6TbUi89z3fvWEsn+1thfuy/q3OdRY1VCfmc3jARlD
S8tbOvjnqGEr34nEZ1OVe9kHYVM5Rz+aDstUkiFsHBO+Qh4ls4vVVkTZc8HBMvl02UT0MBdoQYSz
SHfT3mNtf5bDDVMIPivA9Na7FUdXI48Oo4tNBax99e52iGZ02UZ0UvLqdb/MTrYVYi4//sJWHzr4
Fid4WCW/hICGLKC/ukyPN0vWokMHO93RQEbVVtJ5BVKdlrT7fz6K2/12zX291McmCqmMExPrCJIq
9Di+qfP8YZEEZy7VqfW7S5SbZAtwaiRNh20rD3ZNnHNurVKcnBl6M/hyc998QD1BLvY+ea2T+7Ki
UVgmBy6GBU4xa1i/US6f8MSXtuMYizSFbefIQ4T7LGT3qgYghXOX+RN20DbbRtAXi+LAv1meVLtC
jL/D6mfm7ciE/WzzWNkBS2XUDTHfXHQ8LBJPDhG6uP/o/BnIUKxtZ8OTu2iIcZiIXYG9OsI4XfCl
Y9NoS9JgOuPaxs4f4D496FyNzI9qsdEzh5lHUOuGTSmiCwKcBynWNKqsQ5rVZNASN0dr+NaWLm4h
9gTWoywgRhikxMGzXDZ2nIMTZ2+TJe9lZd15IROFkJs0f9aUmqTI92lvnNcDiC+XwxS77dO9YHYB
tYZNahZm6Gh6i/bf7fvHWDgvJNQWEG18679ihaIjBMSM/HOO1vUpNeMJoUXw8NHnE4U4r2sv4/gU
uwNiHDpBXaM66n+lvTqzKbcVM9D1wItuvKdm4y1bV3flmnjlSV2FUS5xk2E6D0T3XRTlcrTGjEOh
9Nh2UWyviSj+anQXMXP3/wQlTljxXhckQBFNdp1jxR8xpR+CExv2yIR5EY9bNkjJjmN1cWLnqRRs
Z7veUy5xHwRG/+vl5ZO1urxT8T4v9qmoXrX/4Vj/5UPJw5LvBhm2coBMT5mGDi2GlwHpd2cwf3hJ
F4IFvdjq//ozSmRpLLj85ob58YzztnDd9iVSVXbQIzvaVtK9mTN+ucmG7wop8C8jLRtjZDccAO8W
34tqltcaRygr981MvRGj+7qT/eUuHrslZt59mypWX4bdYqyycoGVLO4FwkowqD+uPSIjNLpn6tJR
qeACUzsxz/0FtMa4mdfKhAewZ9QGmSKbi/i48JMfprxJcdwqP7vHjLiPXTlFdONmz7C7pgtziLqN
mK3u/GCxCGhY7M8YeTQ7tHEt/y5yWIpQVxP6buZBbeyt7sHOeudldXlwB814XMyYKnTx2mRrF5qt
R+l/DylHp4anCEIBFx0W1LjKQJ30XzB1//pRTM6Cpi7d9H1MJLTb/I+681qO3Myy9asodD3QwJuJ
6b6ARyYzmbRVrBsEq0jCe5MAnv58KKlbKk1H9/TFiTgnKkoqMg3c/2+71trXD1Fm4KLd5roSpAKT
BFUtq+3KsCCDsGKVoGq0PCoZ0K7BREQly5aTRGHQvFUYD52hSseybPDgWlKEAP9AUKYdMNVtNRlh
bmUNo1NWKYCfB/0XpAFa/7N2zsxpucVPUng0sv5uaDftoVvmjE5WTcCOCmtkWr0WKgUTLfdPDC6D
cJIjr6QuAIrSV69XigFL3KSnVdCaYMJKJUv5mbypsodmuaACc1goVtTUzB2t6OF8ymyNlgLfdhT7
5llV4+POfFvi9lgTAW9UaOSeSNgAf2pJt7UppUxohVozG+0dJQ7KCqb5bCxQVOcy2venVGuflQ6W
rjD7UP8CJre5mmgGuwp2D0kPiY7hSD4eXmftJtaTo6Cbn81e9KwkDzRkQIUiueiNbkswVdJOfuh1
4xn2Taio0lkZy1DRhUgnZNtm4XVfd3uJwALMbMsyxXiAa3093pYpU3rT5AtkHNhCFo7NypkD2qVE
p6SN9rAYE06pp1wvaid5nsZb+SqfmUhzgB5RBmPS+UPZH1niMDS17mXOBF8CyrpNCVW91IogbgAs
MpLGHVL1oTRT1PNkiqMaUgOMz9BL4XaUcnJS6bZSkUDvwDpkfHbWyvEgMtAgwleSi6jTW74ihzLX
j4w1uke2FxUa9a7IqeWby3GZx6eqXFAyJ5wBGX2eLThQiJs4qjgEaTncgVcBmAo5txryYDNnH5Uc
y+lWrbchEnrfIzBFOSUSvgqeRYQo9+V7SQHPXo3wKsqerkx2tOrqyRLbl7kpeWDs96xitEy+3pq7
n1i6ya8z8z4upvMeCPWTujraMrr5VWq8xRBf96suOulJWZHSK7UXYSl9Ua2fjWE3f+l4U8Uw60dD
QP1JEg9W17zFWne5dsnhmhsXisIAU0oDCBnrY1VvuxZgmURZgayfyAQBc+195Q6VRv8ppZtNunmh
Tn2axxkcvhwOawemQxVgV2SfuVs1sjAyDN4xiK+yO275U45HR4kgrFgcu5CggrJPBaqA/GqG2Kl8
MYv1ITfLaBqzpzirP0DlNZj7MioRBFzJBkGzRYVBtm2UF2kE+w8fBWKoBW2EzEi22m9dt0iuNnD+
ab5R08lrh4ZohJqjs2u7G2kBkJYhFroE5gZRjsNVLCnLkEla2XBjANeYTDwyHuFra0504JedCQUH
3JauWM1h/Tyvxg3443CeECNMrp5iCrfiOH6S2KsJGSbxOO0g4dtegtELtGsEsGpjHfUr853G2ATY
NX2+jsl9FSNPAPzmrhXQ0VFWk4RnUkJKQ4Duu+a1Bn6AMk1xzAExH2q5uYwtzNSlkGjgFkzordKL
Qo9MMsbPoO4Im7vmjpvvA3RJvb4wi8su3zzQruGJC63dbik06xZULXQg6JMZcMOUxHxL30fNvIwp
xecNZbe+rg/DVfoEYjxo+urS6a+EGPsiLZwFQNmyZvRRjMNVEt5gyT3tzxOW6L2AbQPiNoW9BrKn
Kow7ta/OJrd+2pUF9yfNJBXtfjCaU9Yvn4yeNFzQU/lOE6anSkEGtNbd3Q4lGTOfqfNIkPKr3nxJ
0w12vZWHkggAvuv7O/mavIx9cQZI81h2zWcTy7X/3HKbwLDdKEhR7oL+7dTQd6iXm3ixXMglx3hT
YQCrnxslQ6Nkr4DTjnfMVnhPGiswCp3EGBWDqj0K3chCqKVb1F1eoB9UntXAi+rT/pAxnzveUrZT
Nap2UgtoIAmDCR1jOoN3pffXe4K13qXKGrTtcNMmi2Ntwz7uPW6deJG+iapu7TAgJDtisOU6ZL49
cVlN8xWdnC8VJL0xm6JxNA+lpN03EpsatLWt5Rh/dQAGJ1jbhSq/b0l1wfmn4Whxg9VNDfoxAw+t
QoQmIqarDXBV8wsxRdJODFvoJPu36m19T8HWFxLKLpUIotdAuaGBrICsLJ1pSYZAqiKoeh3ukZAD
zKtNt12avmvX/mKgV2q0hbtIV6dO45t9YNFIplH3eiCueTQX21ui6i/WntpPyqFrrjieJf8qEYFX
NdtPTgnZcFmbNUeg/uiFAg6WldrJ4yw0C4MScknHM7WOxjpGCeV6HtxdneaUKgyTQKIxPxSznr4U
fT0/bkMMXkSbYFJmkSFPs693CYW05iCtXekMMrjCRlpus+1qL6BVAnPdindTGm7kLvGxcu9KRa4z
dfJtC17dBsDfgWCYgitSC32j3G+zCf4cst6hRszhoR4a4w64Ji1gY70bJYhDVb0PVqjj123ME6cy
EuKca0x+OUkQS4iMNKO5V7P5634OyNIEmWDcpBIoGzrW31KYcETeV9ZRvyZuxsTrbZDPsjlIcL8h
yQ/p4q5JGun69jhgL2ird3B5wJIBXIEkZH3JNOG+rK4Rikd21Rh0O5Vzwu9EYbnvUxqIvUbYndZP
Rp5BxyPfWStEXMZ9UAjdGJQ8khT0e6Z6YFYNqqnyG7QUL8my09xPhyH72oKnHBpIsy0yuIoqnHeL
umGOFGAWBXbbuE7+KFmhfgXZbNTCXSnHAQoCVKPk/EkVyhfI1U/1XGFWIf5KfUhGdAsz4iBWFJn0
/jNqIKdrNr7oFY2mXVI/MEvW1VVdEK+uv3QxsMdcB9Y+vYhlPHpZ2l2mDpHDiQLHmOQHM1EUsuDS
CPKhEH15oECe6ypTA4tjZwBOv85403giIonX3Y9m1kOsJE8TSGM6yjAZ6u3UtwoD2MyWGQE9UmSb
4Av1+jld02chNdHfmN3lah0B6T8W0/Z0lU0KMxtuWFHbLozreKIJJjs6ynV2w3hettgOIL8xa9Tu
RKp3fQ+mFihe/SDMfefPNN7dWUPOZ9KEJZgbBLO2cWZeet8i7RVbje4nQsdsn7jdDjEM2507grIW
sFP4uqIW+4ZYIVkkzJSnVgbR6wb3hjZ4CUMY97aRUztwESG6zdtXo6fsMYMzuEcIY3tJRgv4kKoh
MrxcDRx2rB16YG/vjaZcX62pzlxV76/PPZnKHTIFa6g3xXCY+ysVNCM3tr0weJgYxRmmw6aF8Pmo
B8Z0QX1dq2JXSrviIGuUCrRiAvI6x9c2zESUyBjHMs4urBx0wVaaFfWUw44jU+teipEokAxZJZ4c
UJQ6tHCAyBln2PpSlnnWNREDc0rFowXwgHigmgHs9EnUUgf7TJv5bdbn4Whs7eg0mRAf8wIhmUai
6LFJSfYw1tP1ZpngYbfVCPauohlPxRhcxxUwFXHI9SbD2BzEmjo87fwXRotbZ9Kn0dsMQ7ilK6kc
EjMp0aOWpEjv+sdeWxgcYxXjC6CC1tkawIIi8cYtBEQGKPTi3aq0NJ0n8IQdrRG7uSLOxZmT9MZ6
47HMAN6LuunEElWzNEH0pru2+flaKkghN0r5SRTMnEh6VL42kiHy6M0hRdGhz7xlyD9E9q1NR2x5
JDNCHjmlkmdaCPqLGhiCBrqBQxViADCTUkmtzByirol6297eka9N4kzmRHNapA+3tAiJp0CywIJT
+Y1bBTkaydRfgeSx9bv8GiboeDjLFmcHDXGPoMuuRVTv9fRss5YPud2oVoqYSYKN1HTXnUXVWkwF
gRMH067pYUgJwwyAYcjRVcrSbQgBLM+HRkvWT8TUhiNo8WdJUntv7golik1zhI+5INol5arlqXr3
RaNg5wLKyz0UjKrUVi0dbPtaGQZkZtQO815MQSejwyGnwAjzawZzXUOrHkTtZHe5XIVlId+Ls6be
WRKSXsJGNmBkZ1W1GA4iJa9IYT2SZEAPT7TnYaUQA6APjEpr5r7Kjw+lkD8WRfkyS6Ia5v0+vXrs
7our+qrN1YRlhG4GfRBNuaR9VhY5R9dCrO8LuWa6xpaJn1eGFNtma9Qs9wW0WKOpTBlUO9P5j56M
VBjUdrrIrXSXbpJrakq013CoCoZJ1Z7KDN7Jll42KBJqDHObrhl5c9oliJoXzn+0ytCmSQFxWZKU
014Y6hbtfaL42lvVF5NS6zYW9M6JSte9/soKgA939ZYK9tsk9N3tmAPOg5v6XOzKY4rxrEBptke1
H1w4GaWbyNTPtbZ9Slv0E/ZakTWc16pCgbAO6qx91KwG+U5ASmXpIPjugft9KsZpVweDAwa0JMnd
AvA18gjjFyOlOYgkw913Adn//Lb8V/LeXH4VyBz++t/8/K1pqZAn6finH//6CGapqf57/8zf3/Pj
J/4avDfnV3S8/vymHz7D9/52XPd1fP3hB5wlsdnd9N6v9+/DVI7fv58z3N/5v33xp/fv34LA6ftf
fv7WTDhgvi1B+Onn316K3v7ysyyi6/uff/z+317cL+AvPz+8Qs/46ZK99/37T6/120+nrJvey3/w
He+vw/iXnwVN/0U0VRXgl6xYhqrv0zqu7397ScXq6KJCF13fx2gh7Damf/lZNX6RVF5C8kLSFdHc
ZzwPgLX2l/RfDE00VIMRnLrOe+Sf/3auPzyt35/eT/VUXRrOeuDi9B9FVTXA4AhOi7ooWSL1GOQO
flRFV4kh06ye0yBvUG8jeDkb1+wTx/W7AQpjNqJdodDq2iu4W5MOe+vxVK30u9s5Q+ShF2c0Yjs8
5rD5ql4edWl9pJ+beEKLbhTMYZ22RUeiwAaQs+q4ZfI+9ZxGW1MSjIsiMlHzacFELBrYzwVc2Sxa
Jv3K/G3K5ehqqc9mSudHgTAHtx81IOym2je3Vro9W2DQnUZdHyTUIxMwv0MO+UVdkq9j2wZ0IixP
295KcRBsHaUje1aMrxz9vSoswUu28hznS+0MKHehygf2pMgEe7IAp6sS7W7lTBfwy86ViOU3RA13
dTTIVdTzCYkzhkwqPcBS89uiDA/AbxoX5V/RW/DA9rZuW5iXdI4WmOIouNDvNsZLJrfPyDM1JqSL
aUMWCUREonWfy7b6YkFzBp1RS/FhnJSdwRIf1tnwJfBQXjUWX6ElvcVGcqfFyTss6wTSYwLYInNQ
kox13rRNy4ehRJQTzJgq0VzvTiF5soTbhbhr20wKsWbz5brq56ux4AiFj2HM3tLYfOyUiaR6Mg7m
iOkSd3oImpjkKHKwXhGlKEewAaoKI6DsHBWy616QABmGthiFw8ltJe0GYQ0qx+ihNcXXvkoqRx6N
hTPLZHsuK/QAk6+Gqt2Z8wEAOh3pgvR5BXp+3YxoM/PW6XCkYtGWbiZVmn1FICbWz8NWeb0sewop
PrlAeSE9+7Rd6SXKe0PQAMsjASyk1D4PuQuB06OmO0DJ5+oZMIQA2XA9z9PGDWmr93YZWTDd2NAD
Qz/UFBgTUaNAtBEjwlHvClihV9FaOY8CE5oyU+6KMobETCVACGTnQIwR4IMiaApl623KXSsbI/ws
tMD7ofsCoRI1wr7izqNgqW7vJCd+LwJiySRBObASn5SxfhuZEmvnptCfY32O1JwooF5Iywt3Rbvh
UMbraRyKxjUYL+cWqb6gekEyW+9qzFX+IG16sJLGOKAOV2fK+oum8JLcW+7UzBLdwWmhRZ04zD+n
Jdkpg3eTFLQ1+7W8J+C6G3QSUDghwBTKpPiKEDylbjVI8/7cUIVmJDXd9bJ9SCekqwXrzkqTSy+2
Jv4J6O5VgC64CQg9YhWStr6M78reXWYdkPF9Ad4NZ0vTfUWODykQjpHSdJmT3IqLiJDg9XlZDV/u
in+hZr4LsP8u4YwtM0Hqi6psEVJLuibtr/9hwoNei42aoDlAZsOiMBotIL4NtYzOqaCW/0IFXtqV
vv/H0RRT11SZo0p/nicxT5IkCIAFA8NsRlu0LppqPSrcVrXTz1P2jcjhNIjFbW40d1kxfP6D1/nN
kv/Rcku7Yf4fh7cMUddMSZO54h8vFqYkmBgNAEZTFF9riEdOMlKK0ZwA6DMm4fuzqGhtxSXpUXUj
bP9q+NGPEui/3m5JFDVx9xuiKf9JZ1xVNLXqNAmi6TwzS6C6SVJIrh2lFgT1mrj4Fzfc/FHg/fvx
DKRiOZ4sGhrX/KcrVsShn7F/KMjjVFKjou13O7ZYkv465rbI5Est3SKk5hCu066UZ6W7WplcWFCH
yfyyDmqgjfWxeZ465B9M7QtyRF0+PyP3TbuuCCHinwVBDdSixBSVACRW+gcbpq6elLuaApK9XY2o
U/Ovg5QdkvZLsyVfNQNxLknMEGqzTI/Y5ctSCqbdKtINU2R6J1u3c91WT5NV3sQmVSnomK/Qrx6r
BHrXAErUVnmEXjaZGun14FRyfOnBX4JQyAcg0+qmIP87SXcV6rp9X55UGm2l1WcoBkP3aNbtmb7T
Y2LKz8VqPmJprFF7XDuEorPePMMZXB2pMKIh3nwBF1ZOTAjFtIsqyc//lWjwlH1DxaL5GP8cDv4Q
Qf5/FDNaaI7QzP7DDt7j0h/jxve6eC2mnxBqJGoc/tPNXpt1Gl+zn+6m+u21+WMI+vev+zWElGT1
F8JDSVRkQ1JNQsm/RZCSrPyiaoai6KqsGab0hxBS1n6xZEs0LFHjFbRZOLvfQkheMpi3AhFfsUzd
hAr274SQJGg/WCIBER68Nvrte2j5B3OLILtqZHOunPIIXOlhOAu3QqjYJP5Qpk/yYf9RPZtn3QPF
TvPGMcL1ID0Q8Ui38V12povmoRn2aQ1jD+Cql99eg+wgO72Lss1N8VqCM7cVOpCUxSI1mI65l7iL
rzuSH+MoAdB4+gHugTeHqjPxbygqAcoo9/FB9mDSHaERO13YHVGQdwSP3oGbRvQunc0F8B6i7OmR
wQfqoQuKIHdXT/CbkHrIQ3JQXMktzkNAIRueq9tGNGZ9EJTn5IzMr+Qr7hgy1eJ03UGztnlTnIyw
O8sH41YPEDk6pa4eqe52KM9ZNIetX4VDQBfTE8LpYB6au/iCUsVDcbDOzakKGQUV9h42m+sEoeoJ
Jy1AJjZC5ZFyYXVKb0vgD+AxKJg8xZdJJVb+Cuk1Uj2EG/laFMPt98gb3Nh/pMzjSAFiM57sxR+6
w331wZx8Pw3Vk0K+we0Cxd1C6iTR4HviJb5ZDvQjgsITHJLPcAqoZvpXH+iJx+yv4+RKQR/qL/1x
cMHPOOg7HIobw2MSc1BECP5e6nDmU9f76i71t8C6A504RKaf3qFV7RRBdZgAeQSzozkMOHdnB3yV
nR/SA1VFX/mQDsWleJO/WV/GsOE8Bre3p0cnca7uaFPm8LQDpH9fv20i1Y/t2SuCNoQY76YhonR3
8e16s7r0EH1Q8Q5NDFe/ze/Fm+pte+4Ad89M23DQzKDm0p9Fl57gWTlbpyEqHtqn2uui5UP0R0eL
DLfiS7JLepwDOaRnG9FM9ySv8POTeoIYGcRoOxHrqnb2YFyMiGCdu50FisPEZ3pCh8yFaRBkrvhJ
DdsDgx8/CVHlMr6LkzW98RuCR/wRQ/W+OirRFFpw6SXHPKv30oWVGEDW8EuvY5+I/O5tOpZP0iX7
yv7hnfmdEa0BaYd+UAPBz26LB2aS3ciH8gZQ29G8z08GO6C/yaP0UB/U43D8g8X6BzGHYvzo8n/f
6n9yvddmkhu96aTT6ly9GVKxP7qti2BFCNjGbjmH3v34GAM6ZOzKMmqjzVU9pNocqjaPSgTozate
aaU7pcOAUHf0r57siE5hP2du5oNNcGRH9va0L4TGGbHDfGTLQmO082+ZZ3isIgcwsyO5im/4hQd1
wFVY5SPk8EMV0D3jz2jj190qWMLmTjtKoeDpbhIkQRZk71CJ6MBqqKK+b1+rpzkcj0VQPJm5vYRo
KNy2ocXqLxpnPt4LDiWyZ9Xt+d0Yxi+pr0flUY0KJ3abJ/MlOYEtoFd8Y7KWTvotCzJKIvlxu9fu
DW/w54NxqpBVi+ZDclMet3PsD756qwUKI7N5N8AbBwjlCci2I7G8l30/+LNj2hK//5js0nl9Ke1v
NVaBrMRebc1F8uQwuor99oFyi009293fGzumkzurDfjHkbwhQtfiJg/nAO7yyTx3IbVFV/PnCG1E
yb160EGczKeKvYYW61E4Jp9YcW7rvOq2GAHjcMiDObk3bPiNGvBQTsKxvmFSjTt5V6fxpqN1KR1g
n15x3nzm7XnmPWl5GQCpY+nJgeYaLrgOFzlsj7K0XUfC7XrYj1ue1q/JrZ7Q07MTDpl7jZ96bIGo
CxtPDZKQzNmlxObIbn8Gb+eWDoR6F5ioIx0LD+0SO/OB+tkM6vLXYMLVDJ5go8dhfyR4BLBBHvwz
t440l4YkorJRzru6ULzvwtwxHo2XxEXs1s4+E5WxUZVIwAMJLGMyVo/OlxvfG9FkK7YcCGHLl6SH
9ilxp1+jpB9KZj+E7qr4j0Y67S4Tp/xHl3k1sgJCG5CxztNPG66scYZAsEe3C6F0CzwTEO4+ZHWH
K+BWTg6dLJ5Eja9auBWWK7gPEJx8WPH8M+NuPENl8Vevst9qp3YQwbbRQA9m7qThtkF5WEPwyWzD
0Z/9fcuiouQu7hcz0AN6eR5wdRsgnjfgFdFM8EuUhVk2u5PkBRfikcOIQW/m03og+XC+DjSegt43
MeWxR+XRFr9MhzLav3AIddYYOLLz4tPud1KMZucN/Jm8fjmaAWVbm2b8918Ur/t6HkLNbfgZycOo
uFf5os6D9s2SkDlMHl2dhYvdv7zzpChnsYzurxeCgocLQA5jkLqmS9GCVZlHfOoEHNgx7O4ZkIIt
s3x0Loaldeam4cQVH+vFlbM3/OY1f+T7ua/oCjkA9jwxADDL/SSH9jL+UIl35QPfx+1mTQmX8in2
TA8OTrB+8FgcwOnO+pUyVvJAjSd9Go4da4dpKa7OnStdGFZRxXOmZoXtZEIEj9NimVp+yp51VQyf
GYw823Vf6K7ozS7wE3t1BJ7M/tp+z6gd8zATP8F3kKnjGJmixkYoMJyAkFyU7HFB+1JuPIvPSW7D
QWqugclM2g2MdDd242i/nD1UGv3puIZYAp4e7faAG8Q7BHtfek2437w62j6bp+th5Xag0+qbPHvi
iSAO2ps0Gg7dvlBdPaCyxJM23DWssQEGCzjx+6D0eueh4uwFvh4FKeeD+Ty2xekCJeKY5MjcC81m
0r0PBv37TR45+YK/In5AJKLZMZssWE4nBH8Q6KEejnjlzI09Bg4csUFHiF3hEK6s4/1YKlHevkcS
l6bF94Up4SqunCi1yqDXHSEqMZc4Hs9g5+1Lor7BNoXlvpKxLiJLLMV4xF4fwHNxiTucFoc1eNvn
7XMaNXC43DTAXIVDgg0ycPUG61uFl26XrDwRr9x9tSIt6n2ZPSsHaXANBXbxvlKzsxnIBwSSw94P
Y+d6tKIhRLST7TDyFmjiNhxk3MFKGAJKG/sDKjtMo/GbihlG/QpbVQYTt5QO6PdLZSKIC92Ac79y
COAjmEDdWT3uaMCWujOfrnfqGZvGs0az/lS5+/0GqMqyK0LCX5dvswsXkVSsHuIpducjhWjXQbnf
DyfjPSvX32ARzODKc7meUezFlpgsSmgo0cROQEWQjQzgBkfBviCMpoF40r7pbF9ac4GJi+md1W1f
haDBrDFdCHvQPLMCiPppiWF4rthgkyXdc78hediUh3hSZUT86hC2hbELbd23uM6EY0uR6Vlu4xLM
OSU3GXzDYXbFg/LdtonfV/jiS1is3fPsu5UUeDdDIo+aneooxJ9MeeUS+ptBY5EIWE3UhZzZpq1q
y54EsJHbSLizez1OZb6BGOsiKGIzKuQ+fWvO+63uDigBO8CqPKwnr7eeRUhuBvljTIjd3lZBR6CS
uqiXE3Rvx00/1bfV3fq+hHugMBLZZIQrfYjlYKvHgcTbrLNV2fORrMQr2cfFiWkYFAt9KeTHQ+1X
h+KQHJqgXEFL2entcuxOw2l4Bytpow0QIDnnEASJdvVU+qRUIefiCzZAfVv0WWA26OGgcxYbfSMP
eL89ESU1Qetn4UYERXBLnJOTUiBK7IC24bYwoYj8pHOAPzupT7XrTXAScgbLab09bmk9HpC/nqbz
cqM7uW+6dHM9KxgJ1JaQsuHA11PCJSuBPBE71rkNlWDzOkL2whGj9qid40ctsUf+IT4YT53OvBZP
vyEQ81K/AmYVmKQSWgDHhizAzrgtpmt5+uOMMYmAu0fNE/eXhaK68u1EFlIf5cuVmQ7IQj+pEWOL
j8oX9c18VC9ZwO3hvflDwunoL9m7de6P+qUKEq/0q4LKtJ0wNstJ7gDZeH1YBbhIwsw9DpU2W/OS
QPBQffUrIkUKgFw9J+mUNtRPN7a/jSHizbYW8Au7cwb7Qmz6Wr8CxGV6S3HD2JeGvGbyleDqAxTh
+VM1ULuQUWwM3vmiUV3lY59hxyPHwDrhH80jbybm2x+vsCd9hGE98aLiIIrvNtGeh1nfn5vFFw5+
/qouR+EL4SkLUIDEEgKqtZNHBZRyxFQLuL1+49Ru/iKxHr5BDbbjb9Bp/MV7Tb8bBfBTNLltg3M0
HMMD+mADiSI5a1m7Iz9BwiUMnQm7QXywqRL2uEld2EGfxSbnIr1kkHQg+5IU8NtVQF7uY8Csjp3D
RA3oasmj/K2KmB/opedN85eP1e89IBfcRclhisdC+tVxBDRPbETsOcfvZ2FbQWKGwp3s06Xy99MY
iZNzStFvCGucVwgGfoNz28M6giDMGiOanTYkET0ZHqsds574uVe5OvuBgXG+xHsQJwnwOTw41q7z
OjoKjpaTd/ZN03J0EC7fg+7M34PtfXFvh815+gBUx0H227WnIKNNCs1BVlx064ifBGyUblPS544x
UQmf992g2Cjwc02ovWGQiM5JBJAr4f8QQvA+Bd7Fcle7IZLeozrhmDs4NZLRGmPnwgPAjZr7dXDT
SUMDEJCcLPqanAh9D4z8Hg5aBNEZ/tD0u0f0BH0rgpgRMNab3SkE+ztxv85yC3XWUUPrwDp67CLu
F07p6g3Pm0+zGqNs4nsRXQnMsCXbwJEGe/1lDNLdDHv7XSYFwCgTFkD7tJuPgYhR8FsOlHtXfAuB
i80HOGECKT+NxEN2RmF793FM0fZlmwxEdZG3JhBLvfadVBsPs6eLAlHFP09j1e9h9u+189/T2D/V
zE1hyZD+aaUTQSqRZoU8O4Ul/Lr3RpziQQhZ8SE1ND48ucGBNeIJcDTY7xSbBrqE8AmFZOKzPczd
3CQsL3u8tURIHVDhQPcDr4BkB1EcoKLb+Ck+xaf+xrrtI9mbo2sgUeGwiFgHhxoTQfX1oFEzGp7L
R8gG4RjFxHsAZrDYsF72Qk1YHYZT6c/HPqz5q7sYIS87jUcUorCITKR8AEuC20r9+dPyabEvBk6o
Coanza5vh1P+MLzvbkB63P0b1Bm38LRQshtcwHBnHBf728zmrvAHu6lisgd/EKon3Qb5wHJOXY2J
gfbGy9DvMMHMWXNyN91nceIX8Cum2x8FrCEoioP+IRH4Uj9yYWDudrPm5lFYoki3uxRI5TdXQlSO
71A5cVYfpVXyDOhBZDW7U0JX3b+6mAnes8do8d3i79ENsLc9arbl583dY4O9fCd7qHlhyPYbgS8N
hED3GxciN2eYEnzKToeZ4okgVeqpeOcmAu6r0P1iu9sNpawZiz7S5cRlGlQQcgbHUCACX/XApWMG
aOR687Nwt7HRFG/xGCJJqq/htecQxxys2EvFY3OQZ2U+JHCc/0L80/t7HGm5NRHiHmOTLXANCpm9
Nt5al/Ykfsrvqh2tRaiXn65s792IMAgncZyKIAyVWqZvsATR+2ZNwlt1Gb0lHtdj4j/BlHemiFYC
sRuiv3eL7qSHfjcg4Z7aklyzZ5lDSAqIgfGut3uIOBH/7CGe4nWiT0+6PZQe3QBnDwwXbtwU4Vqx
JS1WYw/pWsIyKjkEda1ysyclBvsx52v5cvt6E38rz8kFpAk2aS85VJgZGJHEs/98t0ranhT/o936
p1G7FTT0ogQ/eYrfpVv1gEQiZYg93nsS7zdopbZ8mn24igSpJqZxDy0lv74It1eqzOOLFmUP2qU5
UlW7276VN/z+ozjDLg3x8Z55MAlJ0luQ/d4ePcSX5FA/zMf2KAXKYftoqG8CnnI2T6bKufpZpBMY
0mHDTiisepC4hMQkcX4frrclsYZ+6Y/G03agvucOEU7TKw4NSyS7qW4GUszTC86RWNIVzwUGb/M8
ejCRfJFfxkN1gxcioJXxZbE/UeTsKE3oIdpkd2biMl0GWf6o89Vjd7Ruywj7jhWnfE7lTbmVz+Dx
IlJvb0/wUQ/4dYzzvwXy+d/1bP4xFOj/QZSP/k9BPt636fWt6f/Yk9k/8Buix9B+YcIUUpuaIdFy
3iE4f0P0WPIvom6YsqZIhmLKdGT+jumRfuE3pmFZIG1oT+/dy9/6MYL6C90YU0LLzhQVRVXpJP0b
mB7jT41piYNIYINM09IsSbLUP/Vl40QcW0ajWcAUhoe+qvUjV6H9+h8mWhJk/v7z7y+3aPSH0kb/
es1Qk2Vgoe4g4DzdQ8KjRNlYzMNJJySxszw+MljEimQrbSKtn2Vm6a2xL+QTc1UUKfG2ZBoYPZei
HpHO7Sdk6InBdWF9lQXjcu2LBpF7xE9Snd6JJX5dy/qlSrWF5iaV9TE3q8u8/4eOE4Qj4vthWz6n
zaozIFPuz0aRNoD5mBQRpwazb3793dCf50VmHONGILqN6W8/GRCLz5Ui6sexJUz5/tEpNsI4Hq9g
SPvm3Jsruvholemn/0PYeSxHjixZ9ItghgACaptaMJNJzeIGVmRVI6C1iq+fA75ZdNfY9NuwjV0q
k4kQ7n7vuRig//Pd9y8gSi6vgVvSywVTsfzWwff/s7L+31agxejub3sbbiafTBtHOog9l+dJLr/+
9xma1aheA73bmtnIBSNMXzwkWWsXIemuCCFU92NiH0Y5b72s6DB2R9OO358cSPyZ78DUPOfMcQE8
T/KMum/apsSdEKCiY+x97dUqc4ZOQkDDFsggQ5AT+8mp04OuEkrwPgXtULnOwnm+//dt2/5DjME7
EyRRI1MLkCc436PJv78zJCvkQpQu3IMRJrDbpNvWKRyenKDcgzabN9JarHc5nLmirbABltgzWR/G
2wBW3i3LcySm9FmL+jd25hhUcBbtOmLkViPWrX0HdfcwmnmwB4bD+Rgk72S3dM8swr0/+tEFMLEk
XHuiL2XSqU/yj6iZNkSPOE+QHChMqlbscIz91bhwQv/Lm/9jCToedmXhBg56Ong97p/iDBlhUUc3
xEEwQZKWSp8QZFJMq+zOcr3x4Nbgkc1WfXS1Ge/HD7C5vOKy27duWmPS8rKTHEMwIK58qtocMoc1
emCCEE+V+fQk+omoaEiVwjCfjOBaEFoMdnmACNCk7XHKLU5rbLTHAWUciVbu9t/f37L5/f2xDRyw
vr7vWqZlgiTh6z8fW68diZvEpr2FLHVzgfzugBLbF8sGklr0/hnR8RbRUYX7W9EWVMVbo9P4ikOg
u8t094H41zl7oY9NM9Z74izhL/dzsDZMzfYUkW89JT2t4sLlByHj6i3lU2sstdFthTfMAVTkYU+9
kp/2yxl/+cpk9opDoI+n/JZ7AO8CLORwy+0dSvbpNk42l+bUyXDLGWQ1yAHOwUDei+tGDrptXfub
ono0ZoDXBPWhtEq1HB81ifOeyqebTmIa8XlDulAQ1kRNJ90zz+O9rRoWX1d9ITphWlr276oWzhkq
IyQlAjTwfG2wPNc/+mT83Rnl6d8/hz/mcQ6fg7dIRDmGbEuy4Dhu/r7IOh00g9fN1jZD505YHcnO
WKkSrjQJ3TD5m7hMh9jcYfxyZzzc8U9E3mgsneRHh8KTBckw1kCyGLlR++CPJgpI0uTIF8To0hev
VsYEfmhKjHLTJB9yIA9+ZsHbEQ0fX1zJg1Pnzb3U1aHUdggLrgS4pdpqJx0OiC4iPnmoEHd26anK
pvmoc4PlOefE4IDskn2If3DKaWsSeAI5I8DIm0bBXi+b4ffihhlHXJ09Xjo5v/nV6JwRn80rL7lO
QpE3jqBm50QR3YLZv9pRFm/8roFmpIfhMFtoEEApnns4hxDS2dxNPusmNU9t774DJKQw6xLAzjBy
8axoE9cuYRiePb3Z6OboWPRi2xtWtLEFHtd//+z+FHAtn53nmZblcE0gauzPrX+Mo8xoS0dsDf9e
p0XBoecAt1aZuRukTRB2H6j7Upv+LsldKuFMh2evagZQGHn5Xzesf06kvp8k9ioAQzKwPf//iLnK
dJxajQFmW8l5uiVGHR/bumnv5VxP67CpxbrX3l9Obti3LI7TnfIs81NNSNizoUkf557BUZTXw1GR
N1ChI4R6DIwSzewPHfvN2akBbgkD45kHREmaUQVdOGPaY2TnGp4pbzfBkVb7YgVwuAIHNUSXqdtr
2y/PPdnFBSkmRhman/iomk0QeMyJ2W/WDbN9pwnuv7/YLgYf0hids4JYjnQKlEZh+WQKjG5wDIKR
Ar6S/EXO2O3HxmyOo0PyadU3sCjs6E4N6VdCcAlrhO/gMrihpGEBb3vTg7Tfx1Zo7xqbFeOk0xPg
0W4PUr5FsWWGJoebUE9ZCoilxOHtzjgXsBpG9iGZERf0ECC0jSUEEaY8jnart3D0jacosSVqL69A
Lut494P+ioxpRmCc5/dxaz+Fluxe7cFGbJ2xaGYznw7Z6JBVkmCrKGiaSrsOX8oYEp/NCILQ4gVX
uSt9HTzpmj9CiEn5UVJGVi78RDkB2qq6ad3j2lpBeSpumRf8iEnfIA07IlEqmW3yx72RR7MJ38iC
3H2fT+U8n2Llpw8z3x4klp62bulFItk79uwfQ9IbOw5ZpgS5BcoCNfKhMuzgoO1mXzsNhQ3E4bfi
qfDiR5+8kdPslNhnZqs/Rk7/Djp3VRTk6nLzgppY8VmLZGY6mhbWLYDJCjgiXhu5R+mto/beFUCG
Z/8+dyISK5Wc1nK+RSGAIIxR+tJWw64n93YzE1qNXziWD+OEYhcTYELS9zVX7luOvvtsi7zYlnkn
VmMXQovvh+7c6449JSzTo1GTwMd+os5FxNZoJHikpUMMRitIDdoQk17du/58msTkPBWVnawXVlVU
+AFuv4S2iDEbmyBBPq1Uam4xWj2X0TzAQ3YYZUiSv5vCWxcors9mmxDr7Jt3VuwQALAsRLK+HtxG
NA8hCrATqFp2+dbM+1Ojix9yOX2SJDRIQiTmUkbtOm7c4jhlXfzIyXtwGxfuDcl+R10R8E7KrNq6
MiEtw6x/R430DgN5BqfspepGG9GvnTypQpyBn6ozacdGySz2+1UM4I1tORy1kzAEiGLuNIlbPxZR
Ryc2xGpsKPuF1AR6qCPup7Aq5Rm2uFf9qFvGbBY4DWMo6VsCwCNteKbrMWp5JxLHpEUzuf97MMT9
AGfPIlL6O0EThv3W9LJuX2SnbhsFMn6KsqTe5fA/tkSuAcze+HLMXgkFshQPO5s56yMB5KzHPFwB
pGgekMJxPIo2uNQQaw4Vbn07FTcnsHISmjN8AY1RXkKEmBu/vMd8ltybAb69ohZb03All5agWHcl
SEJr0AEsudzEZKmYqpUumelG94VSfLwzLPVRul0EKr74SXI2AeuEqiGiNqliFlJlXQPg/N6bMCPR
yx5yGts4whrtcJgS2vbUaOMvDeKXyIAlZYqd8llpeV9xkJxNglf3kFxd4gMjdyJvjOpkKHJsD6mZ
8YbTZP/vB5T/z77LciSAHPYtaRJUuaiq/7hccN/ItKVz2lsL2KgkRu7k+8ldOy1VQ8TzrWOHK5es
8GFxQtzUgM2OcrDYABOkNxHDr1iRcbHPEwcOcpPET0NHUHp0GJs62IeF82AqqM06KeXuP7vl0PnH
uG3pHtcO7e8A1xZOVaYySf3iOI5cQpiJD6ZMXWuu/NcJqjlcmfiODE+98dPSufOzdBu21o9QlQxX
eyte0qBuA3mKr5AoQP8tF7TvLzPNt3TwzhhFeTUL1zosAvNupFsdieASlW118uocu2J/LaykYs05
9tXz00NUY7zLWxLNk5wwlzaaiJJIMn4iy/1mCocxJOV+VicLLgYXoo4ecortzQmbfeHK+awKai7f
Q/LQxWIjuo4/6tboBZk81dJVT6H4id2XBEgjhnAJQPbfP1v5h+1n+WyRjAeLqNoK8Bn9od0sZ9mR
Alw722y5+vq9xyOYdfAilouIG+CaiQnfqvrxWdg8/mmDfZTOXbsfIkGcllfWp9iXKwVE4TmKoo9E
jCeyfgvCL5oYIqrxGWLBP9UR2GGk1mAaOY59jBSJq4i7EpAciAfOdi6mp1NdS6wWUM1WpgnJMHWT
9r41e9rq4JfPVvUj4wE8y4RolyiHaiX8Zwu06sayyVuBoITByIrfk4bw7H//MYGX/Eeh40JeoXr1
fGktKlfT+1Pj6gcYsD0z4IYsMSwbUd9cSB4OKS6+f1Ip5et6ytuJODoH17gYOzz346cU2XRuxY+U
jJQr1n2oqd0MjjZ+bS0styJh59DlEKz1cm0Q887Lx+IBOfnx+/pVmmqGMIEyUWeMbdN8OsshmW9B
Zs0URaBWYg/BolN75yYDL551pCaOYXWK1ERXFsN703b+Rs3zMzCG+b5P2m3s2RD1kG2ZEE7DWDOr
JwaryXt1zn3nBdD3pZi5xGGeUQfRkikdeUG972RIjeDIYj21LOdy7sxtWxNvJIPsq50qyHS6IGDQ
cR6KZNyHTg5Vbbm++3pH5VKdu1l+elG/mxyQQ2nsXueEWNw8DNudzuAYK1MVNygSwtdqY2g7gva8
0txzrzUJsms7G4l9aa3l5bjNyjFDfeQuyBQzy+nHVpF4tMvmvdOUNxOonILNcmuQFLq1i5yeNPic
bY1NeVcrYV6CABWnaIubGRBZ9O8Pi/VPceT3s8KjYFH42zbS6+9ez996OXlcSD+ecCoRZTmddGGu
facILiOO6lVjRNvUzsfntm0YlCC/NzAGm5Bj+bUS71ca0dquxvD0vWURQn7Fm+tjZ4oJQG7FtSGk
ZtUFOXrAQZsHy4XAZZtGvXO91gZhIuwTvOrsv9QF/j8Lfd7TtzeQdHjaVJKGzvLrf3tPcTkAzTQS
xEMTm9fWBVn1SVN+3+OKPM6p2x1LvY2FJIBsuZtbqUDkO47QKCJ9aCoaWBPZ5tsu1x+i6ebbbGPp
S1T/VGK6MLEqP8YtaRdmmp8FGRQ3JyL1PVI5GFcekHkKiN6NU3ltLVft7JzMLhIwgD3L375b+k9j
Nj+Cmbm0U8+WYZCbJ1NlbZOqEdfZwd/+Di+e+63CBtLb2O+lSreAS4g9XBbeFCygkaXXiHXo8l1w
zoUQYEE9xIed3Z1q3plIo/kWWq8qN9J9nxLRPATlGVi2eVavvtN5d5Umvqgl56twntw5h9LQo7EI
SAgk78k7efFbxTayMTvpnscKQrmD3f7OAoN3iPtgSA9h4N1rEd6BvOd3YM2GKksOeJkGpAV4JxFE
9kuY+y//5Ymlw/zn/sahiS8FA1MgMUB+d/H+9vkaFgvHgfy0lZZcLRy7OCrqY0VsgFjyZFwg7bS0
VyMeZtBzguGaTTxab/3yE5O5tUlGyRy0DK7MkVjwuIMwmlFYec5VcoW35GboyS2IDLdfz2kK8zFY
rumshg11aLzqVUhWENyAHW8V+Kc0NyaA+y2f1W89g6eoRGWtCZq/nwKqgy627mjHFyuCBcaL5aHM
CtM9UNPx6siZpJRZT8Blm1s9/azy8hR3I8FkeRxtc6c4zI0NFUD1n4ZZ7ZOoKU92gTSEkKnw5mB8
XwsrMkmc3NILLh6G3jlUJS2iKvZ/0/5w1rKV4zpPUK77Lz57CgghjkARqx+pE7b7xtqYUyS2gDYQ
gfgePz6TGajSPP+jUTJm4/nuyB2BgTL1t94Cyj6AJNzl3HPXY1D9tEM/Yct3YP4PxogLs42OLc1F
jl+JkCRsUUKZKM7M5JfkWdq4cXRQIBw3IoP67NtML0XZMJVNjI2ZdfW6VGg2Sbng59XtpA/NorSI
9+TJBcESU2rGxVrkE4LjBUfUJuveFgMlDmAXGFntLqAdt6JqgGq/fGk0a8qh+aB7LshOgGYRWHnR
A7UpSfdY2dmgN+Qx98L4SN3qbQxb8ubK6Zc9ZaextbAcuE+ep9M7Ck4Mmka/K0eibRZ0jS5yjAUR
6qC5PBE0RbIlG6g70h+RBN6uI4HLJLZbEoObvcVWAZ9dASUrE4IiphdOCPulqwdz59AMJch1/NCS
MFF6mO0ypTf84DCXGvYgRNoy7Py7hqCblae5LfqZg6BIF+GadYYgX9PXFNZYrUdnAS8X4qF2cH0Y
0nX5+7Dnp4gtYi4qYxuTQyL4fKWVQcCSBUmKKHutSl2AOhqbwsRA/NdojOIGoPFzxLl8atS+iUd/
lUf1m6QmIpXDec2ahPEr4mg3nbxLoj7Z8tF1zDZBvsZn4ectxYflrmpTGme/9u4GZTOKsWyxBv8I
us8Up7kelhARNJozHIGxFje37ZgzFhCi21QrfuD+MQXUv0UGcYqr8ak04u7y/aWdm36T2oFejyz7
QeENFdB8074dj2U+4jUlrKVFb2JMqNYYGgGF7SPu0szELQYOxBssyXJ3Q0OTvvK1sanpizT13K67
tj/6dTfBlo3PUNqsQ57GKJSM5EJK6E+/0yMDabaCiuB1uYRB0Hv6tEbjZ0YU8CqG9rlwf6jruGpF
Q4nVxHGfiGUJ4dquRme8sWpCOgHqbFNZZKBvCALraJarjWydLTHVgkkPlm1XGhB1DSBPsVqTuBau
Jf2BVWblLJmcnIoafOwEnWed8pot08dUosKOHMugXsd2JC6sHjL8sJXOmSY2GcVRnBnPvheeIjN9
LrwJyYXNv9tytQJGlsPnLGBBjB9FTIuM3V7E40SWVM4zmVgV+a9ssHRWt3Hd+pwi7XAXppSYdLrX
AK+cx7iJdkG52AlTnk4ufZvAaLAG2RqFmgWIy/CzCYMUCQGMRs75IU4T2rfGE72fL2aU9H7gc28C
rQ5M5rZEQNzMvvVWNivzKKvfHXygPqTHHkew3ZK03tWgupSy0PATryXNSpPL0JIX1fsHn0YoZRqC
4cLhGgygjjs7ZUxq/HA0tMAQWSIXwrvBoiQy2hSIKS9TTukLhEbmFdI3r3DWNnELFMcbfnn4tQGt
dGfbn8IHtyJd2eG6y0d8y+wByUZCDW868T2A+w5obfXMw6LXXViAjAcJ86gaIuYI+Wu4ExwDhnh9
kDwQh2PdVdK4lG0L1FXZ5sHPNknDldHWXrNRGZty2VjDA4D9dVfP68CS090AgYnnzL2GoMIfyoLt
vWeyuBmq/CAL7wqEZyL314/vHJe7ucq7h4gMkJBcusv3d3MWT/dwL1fWg4rjk+9YyaXwBqxacaOO
tB/n4xCxtVdutmti3pCGNfoAo218CIAnGZax7smgoryQSEfYtrathMTsES23VcHPdKiNe78ChZTk
zuuUc/L09CquUuBOon3a54SI8LLNWwamOoeLcF9LYOitEW4CNUDg6ir94FeLNddeIKGb2qiQ2RUT
djvT3NROQiobaLBq6UGrilDP9zDDk9+NZLHRbjMflJr1pZyD4/d3usmH1dD29VHacb0qGPWRoUmS
eBW6KUnoFldTE9eqNzHIIhWMOnz5dkgXCNhc4dZYUHlkaHgbHRAZPeKwChwIDbkrHioFmpMkGcwe
a9qIl8LiGRy09xNEFTaRzPdvIiBJuQATuZtlhdsIpg6wtWPZNOZnVKLY40GnAdxe7WRoLqKJzIO5
cO5gIMlHR/DiRTeXV1nHRGXy+wP8SioPH7xq4ElJWVYkDu5GCIH3OTXvzoyjFwGtbefZbk3DbPqp
xNT8yqv2nKjmy0kG7yYoBTcl4O+EsuusQvDGgJdA5aWC9Ba3n9/seLiNszB/yah76H14VoTgyH2a
c+a4rf5lOb3avVthT50Ei2yK4Ro1nq45EJAR1TH/4GiI1TTQf9JTR8p52fxKmoIgOmA8B/5FBLeu
FRBNlEHWcNrpMlcEDScOelSlb2aeVK+R6PBtCC4hOYGdOzMcLtxnyj2J2yeDucrOULpbZ11Ct7mN
uXIXZrMl+IiKe7S3uZsWH8JO9WZUIaCcjEI9D+AiUhaixGyPpJ+hwa2z6lQh3jaLrRO1zOiylsZB
niNEhAS6773YOjL93ZJQzatNXNwHGWdqLAWq9r6wH6vmQtxF8iVSkreBhiJQ91pkLxCqeZWty2Mf
Tk9T8wChiQgOEr7OdikkXamVUy5FKpTj3uu+Em/8JaeuvdhEGN2ZobfUkzq4+W3+bg/mueu8h5mR
wavsq99GoSyC6dm3Wt9EBS1/Z1Qr23KQX2UHa2qJvB20vfLwYhYEL8LgM0+jQUkyNcUzyJSl6cvc
ueyeJty8QIVfEgtNJNunN8BjkFlY7bLKa0l3w5bODCOtPqKxeVcE9J1iPrRbBXHpRgLs0elS/04M
UbqeXfBKtSrSmxVx1oXl8DMOCbZ0VNzT2yR8sbISmIXRGN9cvTVpaB/TNCLUe/mX+jbvbhH8kYB8
paHsgl3WCv6wY+qd6gr/NvLwrtIpRu46Mi/kOQ3P9IWvXdb31zjBwDhF81VJFM9xgKxdE54RBq2J
SskWHxP9aOrYEtdFkN5FOMni/Gh72B7cju6rd9bTfuZD++KshtX66Rej3k1SgNjQ6FAdjunMZO9P
k4+pzl8B/eLZBGoKIAvudKBuacBWVIH+c3R6b3njtdo0C44ephJmFl0+dBUi4YJLwbwwQTtyMuz3
cGpAwM13hGU+xWweVMmPac8wR2ez3NlV8Z4jg5iK4V7nfgNFvSK0gK9sRP6amSim/1n5p0a+Kngk
qVyuiDF8rWZWcGSr8MABt3ZL2zvmgZFsjOwhm38NDg32wS/u/ZbGthddPVgf296kmdhA+Oyaat+b
bc6p0wZc9axNNCd/EXW8r3R5Cj3/re7yjzah/0nly8J10Och9IzKl3Gs81Md5Hpldu1tSbeOrfQ2
c0ivrC78cjwDmiu0QpGLdemlBIfqJTbPM0lJ8MHNR1QtOhr5RhLzPFstLeyHnCBVG6jMCszKpRtB
OvrZTnhctkJZcIHJYVcRC0H6z4dQ7SvBp0Dq/eJaBNYnOp8fI20wNXubUlNUFBLj6cQhbKTB2omb
c+3yc4lUiPmJ2IdhOhhaXirhXdqGdmkwe79LkhUJ4mEgZnq/i4qNfYRd73jFphPGmw/HGpz7YnGg
y8Y+CaC5M15MZVLr5JAbHZkd5mS8uW5/xyYPK4Ul4ZLqtYr8/pba2ZFAyL8yJe60G92ZReZQVybc
TWJrXTnonNzpTU/Nrl2SQ0kYZJbARF9rYhRUsJLpfnbwbqQVCk8CJ8aFJzgW5o1WOclASfBzDqaV
ly95ADXsvQQzGFVROIovfPHWxjARZNbD3i+8B9QnBz8PTcI4fiQy/ZWU8XvhPwUxoI5+5BKWBR6Q
IIBInpOuW2n/qE3yeCDLfIEdO9hjapNDlGHCi9L7rBdPdShHtnhn65hfURmD3jDb12bG1IIvQMzu
e+52aD0NnxQUx7rELpEXUU+/vGgv3ZLk3glG4/yEZBDuMy/caNk/lkQFbHLB7B/c0q+JeefVtay3
oq3jE5tatjNGMudEiLnDT+ar7RME3NEzXTvFMU6oORiUfBQ1xWPtWY+u22gEKtGLG8gaymbEQnL1
yWtpf2RZlHMqNHpbxuJ3a/fdPhXJnQMlQ5T7rhc/+lw/chv7qxnrJ/BTBkMnuofGTPCY4v5QsX4C
KHArE4JukO6oOPaeCq+mIEzWm2yM80TF5WX2ohsw2XFb4Q0cOAvtYUSSMDAQA/QNum6VA+rY0AS+
WJ35NXeA/p20fLEd8nKtMj05FQrejCczjGPor+nViFmUuTPjGym+FAcUKoEIRJSKUUWcGan5iKVN
ljhsu1VkRx8TQA7uI4e0yT7tLWoUZiIjHkNVnjPTi3b9UH0ZeUFR2bzXUOtz4lvXoWe+T6VBPgln
yBQUN6vHG10N4hSWy1Kd9ooVH0qIiBkRPPFmYE8+QqVkRG5jgSTofWP5xdZPI0w/rQ9HjhgnsxOv
QYnBrPPyVS1qnD2ZvUeWRskeY8fgZTDEB9k0Br+CzKl34HY+fP9S1z69R97Eqtbu15SywUbDIW66
cU/DlumPzZ9hHvyslXtuTeFsoqFXXLcGDrzIfbEDdLj8QMmLzfd23SDyc9lKW06cfaB+qMH8LH2a
5W3VbACxvI/tRMgMlyfC3IlKsccdDdVfaI7aDd3zZAWsHl4p995I4Z2B9bOhkXOkr4aZox4KMmHm
C0xdauZenscURVQz4/WybIz5KIRbuL3JYKKat3B3ceeolv0hzbi6lZQDnPEM5v12JWbSUFMpie8s
plPbNOiAdYC/kdh1pqqkQuy4jLl3TfbO9Kl8SYVtrNq2+z0GlrWOHbqxaWqpa6qYzSW072ct9TaM
goGKrcaGBsrxsbHrN+ZFkJl8E8suW8chEcxlDEsz7HB4M2P7oiJ6OHD4t0oV3kq5/ATpQEe3FE0f
ofbl1ojS7uCAgd6WrvdkdDSxxrgBUt6ZJ8NWQAO8aj2ImbqeG84qEUYPx9086qx/6Ony3Iuy5mNK
Kbr68Di3QcjEK/00G3maGzA1c4JpPJYJsqBg2ASkXZkFNhc/aXZJoJ7T2P5lAblZoYtjaDPa+7hL
ZtLaJJ5OlM2ChkAiAiSNHJxlbD8FeaT2hGXhMzHAKuYMCRFcVbsxFSe7gfrZ8hOUajqq3HzrRo+z
uZ8CGM4Apb+bs03A4JT8mm2akJIYcpvxukMUc7ZGTCw5C41ipX7OTibphIz22sv1r8SiiVG2liS5
6C5OuVfREYNXUjUR8F63XNeImaAEZGz4XihWRG5ec/i+m77XR6MghLwi9XRdzd2NXIx+T9KO2sVw
AqckMs99T/+i0NmC5VxUZwlGSuq1dae5DsLfXC3TLt8q10lGKFSvqBg4nKGOPnZM/Gnlp2StQfxw
CtyfTcOJwpPLzQ/2Zikfi2okZOcztdrkWsoQjb8di23Z+M0jIcLHqS3ZFZXQ2977JKrcfsp1tTWD
ND5XlvvbQbXeDJilMo/XaFdncLGEgvQgQp0+3uRUsnjswhfWndTuOauzSwgVcGMIf9f03qUsEuLf
p/spBgqqo1tdsK24ft9R6CTtRinvSugFrYzM34nafW9tVmddTs/FGfmupgqlu4pqqdyhCt3YM71C
8tVR8uT+WhGtVqjLFDjvyp2/yDNzYYqSNAwLHSeeDN5pdZ1kGv+2vexNJOVTuIx/OiXIr6H/NrUh
/jsZ/AU/HcsmlJXE+8xk9CzBgm9RHK9yH+SmNobfTYJeInwKG5nSGm3tu1JWPVOKludOczbO7qaN
y4emczDe5t4+Y5y7Lnvnr8xyqy3b1ZvvNKe2wKhZlW+9IsokN6oPo/Qee2N+yEz++ojjDjEcysYQ
RggknFDO817N5nsCbnDxA3bOtPd0yA2sVHeWE+dIUZ2vaMwIlmJURx9rmqePqfTexym8pOSLLQBp
LuPW77IbsdROw3VyB7kRVkrVkcNLmaJ3oluICQvDy6PveTcDTglAe7Ps8lVSJIL0GrAxsPvMr7ot
ih0bq9pH4bwyqcc5J1uIUkNFwLgoH4wxThiUucMh0+NTNCKMFkvoENshJiOqkLVXuT6K8PBgmfrD
t4xjPIdsi7QAofczB9B1vmkC9v6JJqodd9xiNaunkM9BWuPynLlgmmWC2jMbcPygccPkwjx160+2
2vKZzmYHXd/mmtiB0NrPLwPlzj1acuw22sdJnnFyu3ll7eIy2TN3xtPR6mQ35eyTszM7+0FEcEb6
+kG5eQmKj+5179vZtbUrIiAWFJfI10EdfcrS45ZpuQg+2PQ3vjqhyxgodHg0rUQ5BxefcFR3J2B9
r0H2uwR3vR1V2e6KHgxxRJj6vgtwQZnhqeokCdsmanfiBorNVLPfhkn03EyUC8SU75OQX1Od72Iu
LfH+Q3Td5Bd74v/alsZwQirxHKMGF5L4Hu2xwqV5IDMbMyBnnkDyPceEUVPIkew3HMzOV5d0ZI9g
FJIZQ7hNkQ7vgirjqM7911AOzOidabqk/HeRgoXJDWkNkB7HFHspCza9PN2FXoNpWAycBe5uNK2D
bUrGQaotNjryrmXdmHu+uVd2xAcwf+khwcniGnfs7DsCawCjmf1vB4k9pyyCDhD/ZpN/NqIlo560
C+5qwRcof7iadX2aS3julllc3JiWcRfE2R1ThLqazgVJin7SHQvVoSUOn3slznZlM/aoxdJVFTUX
VZNxFIE13Cwc9GJ+YR8z2ugo4Zp7XRuElbYITQtdk1Ay5sZuVuHOJEbQ9uzwMIxdBwKeHmdgElxX
9O1GeNwNK9dy9/HoPBIEReZVDtckIq7DtX8Zwnus3XyrGsxoeQGQwK30TpBfvApy8zJxTm/Cqoj3
SBqxduYuc56Ru1bjiXdDet7a6aVDaggKQDorD6HKhisRh1dKN+AUBmAoXfQb2yMd0tMHN1JIZkvc
oD6xWwWkYfR6UbjpC2h1SEGhMQO505Z5QdS1w4HSILMWr73T16uB6n9Pqb/nLkqnJUbcN2mPUHl0
RgX31aRCOw/PD5qMUWJLAkW69YqWdr0kUoJrzh37c0qEx9a00rs5MMyV/+ylE2zNiRuTpSEPQX9/
y+htrXI3uq99rvJuiokzRAJmj0a7LmeTVVUzNPPJBcinlrEYcwKU3mprlgXrlfe+G+WTJ3rmNjMn
UEXOxdHRMGpGF7xD1y4B3vljmBE14Q6oxbzUeBgzTuLxQc8VDLHBfqIW+jIMAV+jrU9eXzIHK3i6
XRJvVx2B6vMsDxkB2OhL2rvOjP6alOhWtgsKe/b6D/4aKJ9krO1TtvcXA6nKNhTjsO8a5byMWQJW
OyNiJfPFPlrUtuEsaW3QGgaGmj6pcMbY1dQ4SEEGJkPXgdkoaApxPUM5HjtXl1wMknaiguOjmj+6
LHlqoh81xca6cO3XgXgWK2zaMznTuyIPvKsVjc52FjxaLK+qb+tPu2/Jukli3HYRf2K0633S2Xr/
PaXOucSY5F9vPa8Hl6E8uYn13G0KkRnbPGY/hdn4JrI3CLT1j/+h7kyW40ayLPpFKAPgGLcxz8GZ
lDYwkpIwT44ZX98HzLRKKkQju6tWvShZZVZlegTC4cN7956b2gWOCpPQAaqlQe1rjzExNY3UOfdD
V71ptOhIlHxxDmi5oKpR5mGujdeRquUrGtjkAGUhXrtARxU/6S5zb/2mzvRGi4zE0aXS7DpnXoCX
v0QN3PxAkbHVc/EOFFaiurtPqnrWOmH7mDFNjxkV15ku2vssJKVFlnRMw6AgZMJwkif2YkIzwbKR
BYJZ255CDNBBbA27vx0KzVmraaeTKNGSkyqHdN7UBvnpMcD+gE80zwsFk21Jezd2WmefcT9YE/DM
Uiabkk23d28Qg+7i0ufe5bPQuGp6lzFxjLonTS4IzlEP8TrJuxW0Vl5UY7wqVPqNnufuRKJgP+0I
GRh4DAgiKgLBUqZenGcl9+wUVhKrPq6j8EUprnrpWftGL409LTe0ZMGRyg/IgDfx9PRHSl/1euiR
5ZJpAGC3Vk9eLJ/7OCqXZR/fln3V7bgU0AkpmuCm0Vu5NSNBJYIwASq9GV9rUh0MtHo8ttS/RAfB
rZK96EXfX9Xkdl2XY2AfidXd2lOUQBhnDOfZ2eHtD47lOQmS3cDUHm5FpTT7VGYu5HQwU9Zonltb
z5dS1N+QLD/LSWhRT38ougHK4kqwuc2FpvrbwG0xnCaKu/cd+Jx+XuK5TImcDhwOuj4l2aKx+hAT
vYdJiUICuY1VZSo/hBrfJziYqTc/hSpV5rZOtHOvJuZGuolKrFuHy4usYMpEzZGKJm1SiYDKLTnw
Rd3ocPOhvd6kWJoG35OLUlPAxHRdPI+70r5pLfbE1MJr4oujtGmnGGgNUlvJTl2Xj2iXnecikfFO
+DEtzr7RjyInQ8EJNc46IhWnKKVQhQ0mJG+ELs8YNY8RXTQ1rQlxL0leeLMujB4FiTfvUWagSDQm
Uq60oONoOclXcDhnetSndxbBBRyoWi5tARphJD3rgTOj2abogYpcixaOO6UcGE14Z7n5d438Czru
CtUji/C/dtC+d41REcAdNSckMc9d4u20yglOGjDmGzPBZFTnyaOjUhbPFCQ6mok+Hi0CblU9QuBs
5Nx960xbWnbsnUzk6GQOUot1iyY8hzazowUaEioOSSA0qk1iI/GX9Jsuy44kXCCCQWq3fFPQCJf9
z9XSfN+a/sNYjcdlYBJp9aa3jC3d3LtNualsu3+dHHeWAe40t1sg9oGo93aF5kM0wa0On4r7Cuwq
k4DAmerTBZbVgGjAadddo9/6fafdqcOtUeawL8auBL8WnG2rctcofgTXgW0YKNYWZcDeMJXuaPsF
5zSj5vapRMGd1oXfEqHDf1CFfxcOP6uwgyFratrZSpC0WIbJ4alcprGq3PRlyeyKE+NxoDs+c3os
jmk54uROEFeTmnVb1BanY72+yolj8sZouEZeRyfZBTkkHCZpZiySsg9uCfIJZXEdNQg43uwrrZgM
Ybb2GiZmtxa6KtC0snEmDaERGj44HjmrGZtvoIyALLKOs1QfwZwykLjFBir1sctyrJCJy9Fe60mh
Euj97LaN527D/VsEAbCP6W9mQ+gdlPxZyZP0VwNUxu+1YdY5FEFoMgYabdD0OtcriA+1bh87MwPP
lCy9zM/++vS0A5S/RedBpJtbHyw6njIyf6N2sG6d0F2MOofSvuVIMUeWbi5tlSYD0ZH+AWU8siAv
vy6weCh1sSKGYLgxSgJnwoyQLT2NxaOfcQ1HBLJuuVjcWdXgLyPVtOeE+Z4IdoQsOVmNTEQuN5nh
r970tWrhL8Yx2iuON3xvg/LUlKTr2qzGsaTN6KHuMbT2kbXUuRl8PAkNBZldMTXwe8SnuadDqLLs
fqmGzSGjWn7NF+4pKm4aOyvOI/TvWx70TidtdOHSoDlSiiZpi5zFo2YfLD9tkelbPzzqJc902MSM
4ZwtZdiTZ8TDldqFYk/E3hniY2swgfRCzvIe46GuIT9LkEUunaGGSVyPz4ULBoxi5cAZDRWwEtkA
4fyclicKv7//G/G4ZtSswqSgvaOmFvmvanjX2wQ5602NP6g1glUgjWCO77e78yo09y5Ctathig2y
6HrOWSX5xxyfMLxWrZY9bpKWeEcCTwkmaYR1psu2TUSZvOg9RQgt79gYsSvPNG1SLybt8F1qaP8H
w/819jgnu27MH9XemBeTIjsh2WutxT2UJEJy6P6m1kxMv7SsOvDMRV88OWH22jcqfr0GWVdnxz9K
p98OofzusP3vI9dPz520vjuDfceW295VmFcXpfR+0Awkh6Y13JNWqtaC2J11ktfqdU+SDwKxXr5A
od224kEG+vjcxXo+I1yBTlIBvL1OlUPrYKBnBm5kpd0pMvLPHk6dnV7Um6pFgJbTabork8A7l6a/
ffsronae3nZp3QOw/qbrp9TpH7nXOYRuBC7FQwLsbbqPqg++ykHLi4VKbkv610fPUcHd6zTr0Q35
1YLNup7FxLM8luhn155Snjpv6qtRi79tbW+KleKUaacF+iNN6eRy7G33aHU1ofdv+0JpNUBv9K46
D8Wjydq0q7pC3JeE8kbOELFYVEBVQjU5hDr7Y5vT26ujLtuURbHNBvfw5sH4y9qYuRhOQEZLbCM+
iBo26gcLdYipUZu2kq7aGabJjTZJoWZRErT1zH1gs1k11aufGsNBUnw8O0MI4dYvgOjXeb/2S5jw
ZN5oTcJZBQ1COn9bh9/+qPzo5LBVbd7O0VopkEqzUKzLCFls5PgwumXtksjcUaghQfQqR/59zE0Y
h6bFHE2UTTn52D1iXRAlusWqhEeOCM9cF0yeNdJUikDSp0Mk3x6Lw2WNAsSbc7AZjPuYsujRwd21
Mnh53xZiQgThL7wttpp0Z8WgoO8mounoGNEmNyZNm9mJE4sAZ5k0e/YL1/7hIF/RSS8KoNgv4lR6
95HbHb2awHstwFwlc6VfmF1AJDjZsDNaHCnphuzKrpbYi6AWYtoslzLt8lvXuzKoo69CS3MORie+
a11vPsfOANAxLHGvyFA8pmXJFRBh8FHgcb23TWdFtMN0zqr7K6Xhp8ZadKW2aBpqlY5/IYd7i4bY
InVSsej1QX0YBjIcG/PBL9JjbafN3FPwLJTMl4GWHLwRwuvnXZFOhw+61jWI8oSOQzAqV25JRXtM
q/vc8l5sl5pGo8LLqfp8Juuq5gSW/aDPRpUCcabI6JzF7VVh0rEiaEzVK2XDo0GkVWrVxscFPFdK
ZUYgBrSoulh0lnrdjdn3qZBID/jsCMmvG3ESzzPrtTTZcJvKtKjznjIlOPVDQBZGhFYm60JnRkfq
wcxzjjMprC+jJByEq5lIX5umFlu3I9bQxytT2D9dv+WWpVEC8kp5PQYaD8Z3HoypWZmSXR37IXFO
2XeiUjyCboMbR1RPiPFOLhkbdBQc0hKFQpaJiwmibJRr1zOPdWLfkVW/8Aj4o76rz10bReagerhk
uf4bpMtpToouizqwwgEYf0i2iQL+S9yU96oa7xwXzfOgOfO89k9JJ/tdEQ/eHFstsi7DpZ1eGpCX
2u45zUC7ZVPSj5q+hI1J2/2g0Mkutem2Zp8xnIQbO2UyCBJ+LaJeN0TWHeNWHjoHLTVmqITSBJM0
Hupb21R2aRJZeO0mvYYYuYhzocBDgcRsNIw1VJcAnQex49ejMwJ2G2klR0G5E4Si+mrt7+rcO7uq
j7iVmbz0W/tREltoDcEZ1fCPjAPvgaJjMN1xs2WVlRbZReLBUFYpGjAutTV56Nn4EpyC3FonYflL
H2Dne8m5wiKxaOBW0EZeJhi/EemssF/Ime5yaq6zbEMJ9tCmAIJT62en1NGS6KP9OPV1vaiYmcLW
5hz07+0wRcdnDE+ZcA9BbaZLXAmAkSGsesVmTNKdFrbcAhR2O88v1nbUZhsTv3fkNo+sVTQ4WOEd
CnbkzSiLDs0gNQE2y65kVVKTaD3k4AS88ZFwsEPYwf50I/8mKgE9lWu1cveVmXILEMpdk4hvA40M
CjfRd44+Aj3Q9xiP45LfVYKslVl6BuqapQ8khMWLUOd5OzahViQL5kgjy8F9ZVV6MSqPAnX65FIR
y1q6W9WsS7p9XkDZhTky73sqRQ2VB+m1G4pE7Vpt5rRT2rUFkLznft0PZbdwANohuqCwPO8NRqZ8
snTs7Jem1g9h4u1NtyDTx9G8G/qJpk0l0AySX8qgYaP19Vff7V4Gjdg/F64hCk/aPLC3CcXc03VB
wOPoGxJREM92Kt2mepxrWXTb5sacZtkrNe+XoQvu2wpBSsy/d6cqxWpgJgnOqjRbyHjXmyu8cpvC
tlcVh486iK95RY9qUjzQtt/oEuVAli/aFP1ljrM8L4wDjUK8mUn22jqHHht+bDuIyyP21DpYlEN7
O6qRilZR+0WR8mD3FrKqPgLaaOY/HHd63lzPMoF2gOpbx8UBuX8XcjzhPm/X+wTbNIqJ8qwkNI7L
CqSb2y0shaufm9f7ojIeWOSucn3Sm9IsdYpMn5kSuZ9btw+BEiA7tMEz9e5di46YIN9oqafetsvL
O6JlZpnMjsKS3oaAOpJ703Fnes2Vb3ib0hEzy9ymHPl9Wq1pQfOmS76XenyfxQXsxGoKOnlQu+y7
0l1DWdjW6NAxws3EbaNahyT3bwCcPGUFvUKjLJnFanCTFyQr61Zkz5y8gLmlmnd1R5Mr5zReDiry
kdC9HlN4AHaY7z2RUoZs5XNjou4Kow2ZoNRZkVdbtqHPq7a7pcXywo3sHjwAK1xY7R2zLZZO1Ru7
Si0JV/2R05JwnmPZ/DTs7+SbdQeDzB1uKzV97W3X0UCv8wYRAZGNWF6YoM1PK8Voq0JxoBMcH0al
B1M4zzzlMSCP0hZ0Ml2P6mYV2A/EO2I+c9sr2kJtwy8b5tj+UQMtzKnDa6rBKkoCBBMR7Rayfqji
khlrarOBaivasfGR32DWK/Kb4ylUz6clXVFzrOISjU005j9djppoENOpRVaujZoQvJ7QWp1ku3mn
B1S6dYr2OunHVOPXZFHlu6jmsmrrsNU09tg2Wely/BFaxg/Pmu6N7L2tbWns484haFyqjMQuJS1R
Ilrrko9FslNfXvvqdBjQSHVtKDdixYAHVVjNtkumg7RD5JXj/eROfUv66AuWgV9K1S1QEmALU+l4
l5Kw6zxyV1O7cQyglSrmIqvi7x1qDclviA/WdaN7Q+GDe3V2Dw0BNVjC70LuzQ87ZNYVRkNYbEXX
buSdMwT5t1Ox0dG3TeRT/chNprBLjN90XVZFS+1pYfbGhuLkHt7LrPlla2hERvp+rak5CwwjSEzK
bdWS1lQWxrdmVJ6ko8lZUdZnfoz4dKsEASFOMWu0SURfTbBeq6K/i4dljmTOsdWM9ViSTypM0gKa
OJgn1hVdEmdpaRU28amiZyUl0zNT9F3tP4ZWTuQotBpW2noNGKLZeSn/WIjacUGV82QlSMck1R9P
GuXRmf7QZXiNveQk63xYqk2Db0JazSuPbIwhTweEVEXautKiiAhE5xx57oJX2piDIYnnWe5Pifcm
PX90+VAxZ6HedMyQmAqPeHAHP1052nNkBlSUILaMrnJVEFg1RyeA+LmZFx07CbqlGcQBNPwpvX+Z
Dt0CSzEH7k59jUaXlJrAdrcqLeFY7a5iNR8XlLbuoMyAhYPIiFt7Y3HUdeuym1GVH+d6pT8ouWqs
kN7fx9xqVmmK0lajO1MXT9FQIwPGHsA2arF4SwvI6xBvU8tCPThGHEVSfVkp4Oksi16UT6Flnsnu
yu3yOwStZ9SAKQvhPIlHXvFxHkScZd6MS/8nINnHqLHX9xmE/ztm2f+jnBk0ze8cXn9kzFw9J8/N
e2jZ2///7xAZYfzLxgWoEZNnkSbDv+ivFEL+xr80HVyZYWn4qbFP/RtZ5vxLdQXdUFZxZFxkB+L+
+5tZZv0L/I+hubZNbVebogj/L8iy312GcPAx12qqaRmWbhsaRbffXYZSV5KuqbXukMc5dwdW9MKn
BguBva6+cDRqv7va/xxrcsS9c7zZlWVLcrO6g1mWiMS1W4Sny8rDhuV2HN2OJbQz21yMhX70Iwj1
WnwllOyvCczs8/+dmvk+AkD/8BtPzmtHBdZGwuPvn8JQBjyKvT0c1JFuAcul6ohtNYabDIG+6yvn
VgyzKodZYkR7TBfTBsD5zqTtjkooWdNQMoQx9wsyXMP8KKkz+nLRK8UZ6BGVseJGKYw5MrYvIkC0
6YP9A2P8+/GJaRqpFllE5vR43z2+bNQ0r67EgHIhPRgiXRomkS0FBvpfmfrzxrL1yQM1p1+FGCY6
NIl+gruE/vOr9LHfU4f+/iAc52mSq7ZjWRcIKnKUnUy1xuFAKQBatY18QAdnVPOR6uqBCbQpva++
/O8JZNOYpiYsXh7SPGmgiQmi8+7Li7LyhGpSOKlSf2VwhLJ84Om0oIBjrKfENba5WYHMVhpy9e5N
vvrrCb+fMb+bi/8c+mLClE6aUUXx4LJQ2fRvgyhZImNE/YW8Frb954Ppv9tC/xxtmr7vvmhTqdyH
DOTyGFU5t4d7lfOsLkAKchYxteboGXClK3MRdgrFRFCVitgoZoZCy9zGfXSKCOZOPGXZofD3O38f
K+Yp1Ir1SMHq888qfmet/fVZ8bCq+gSZE/Cwfv+sjmr0jQa/4xCQ5Cl0EAVVtpbahOp6VEzqAzT0
RemdNd9AXmqdNIhkYz1u+rHF9UIqhAny1VHm8Gnw3bdUKxHN8nqF8JtruUUkwYFurOatCYoq1R8s
+ciV6XagBR0ABPlqffrzBTO191/nkggYQbvphloeRKc/90a1ssP7Ts2XfczJs4TrW6YbbmizGvti
oBm3VZJuxEihr05WFf/5/On+zif8++HagN54zaAUqhcPN6cYiTWQT0NRfJfqyh6EBpRczqK5mLu0
wS1UD58P+eeLzQN4N+TFA2hr7rVJ30iYHtmGtv22kfZJIcay6azbYNTnucY1LQQg9fm4+ocTyXYt
FCSWQ1bvxc6Qd5mX5n3HRKJn1jbiucYRaxRobkPvpkIW7U7koWBZpsm6ottswFjchNGzxc3JdeJV
i+gNohn0kRs1AGfdpL+++IS/Q7r+/jX4cHgPBaW+N6TYu9dSQ8HZpGbOIqAVywZXB+SSEwK/W2Mg
L9d9Jd0TAFN5NCdLaJidVPYzQJEzafHj+ZO/FkLxAPXYptoX8D6MUbwude05VLpJbhLdSPc/WTSB
mk4rNXcZm+f7+/vZUkCrpS5qmszY6Py1CuEhamaNPpxI3BVNBsYR8b4SfDGPtA+WTAaGQ6naMBin
mLvfFjFHdKqTDAw8mMq+hp5GG+OqK5VdltyFng4uvtIoz2bEzKlHW1GxVT4omrM35TgJJB5bJLwz
p+2/mmcf7CJCWCb7lqVS71IvPlfvVRnuWa0+VJTtSLgbcYYA4rLMOdm0XA/wRBn6ArHJbRrKozmI
e0V5qoCptXxcPQ3vGhSLloOXuwWW036xnn782FApct5jXxWXr0HgRSi1arU+0OuAPSLXvivWlrBg
+HNxpHPuU3Y0DQLAPMIuEmqycbHSenwv1rbPh72blTj09C9+zbe99feDhymEjZQPJIU6LRC//5qD
xJVesg4fsiK6Cex7syK0j4UozOAt+MhNPfcUGeOuwxwaaxu8QztD+eVk5Trhrh0D9vIiULTeDP7d
NmvaO1TcN7KtrlpLu+e2/w3NLyLe4ltRPUUUwDyZLp9csu1HQSyLACw0Fscv3ucPtlkhXGYAPyiB
tc7FubdGRUUHV68OvUUeESsbOaApHvZcsfcxDqi+D/Z+9NN25dr2lJuKepbTPGJTvC+VxRgmK07T
93BW7x37O+SXtdnTsDO+2JE+2AI47JFRrgpD0Fy5OGhlo95bQ2dVh9gn+QVweCWbWaWfjIB6gHyh
4PpfDnjxVCD/xXQvGNDWX3XKSVI/+/QXPAe10I+MK+fnv4L20fv4/gtOv9K7VbVTgOGg4ydikCjZ
wjuDmcHtMmv7s+qtTXoYKD2s1/9oUDG9YZqtqn+cWloAOAEugwNcYyg1x7a+kxmQHYRdWKxmxeQp
w9JcYRn7L0e+2F/RwIWqhVjvEHOAVZNXldZGhnZdl/68agjvQsfRpPMy/3Lk6UFevsKG+s93nnb+
dw9aRkhaYITxCnf1vNEQCNNIq8jDw0ilNjuuDQVldJO/qXsw4FBcfv7VPzhZMJP/Pb59MZMhDInB
mcZPQxp4+jn3b4GNquza5Sa2zpIv//mAF4zPtw37txEvpnLgaW2uWfzKVlhuWDfRyXrL2kjnaiGB
g9UrRIozI8W9q6Rz/FwLuy3/y9/7cj3H/SMVPeZbxybuCKNZdDUYFFiPY0uMJBpmu65X5eAt8yT5
Yqv78IHrNNtZ3VSASBenRzNERKqPBhJMOrNGBmsHalfBvTWysxkNBvr0LwhVvhj1wwXr3agXEzyP
mrav0VEc2jyfDYE1Nyu4DgqSHl6oXHDWKJqv1pAPzo6CVfzf3/Riaice3sEy55tyuqQ3ust5rl5I
/OjZAhVXEDCvsqQE3Y0G3fDzSfbRMefd0JfrcyRb+teSr2tmk0komPXWtzEIAGqclerb52NNm+wf
b/A/X9O9mM9a4XEBHlkqw+oH0sBYWXf6Davy56N89Y0uFmQR0A7sSh6msANUeHh6zzr3OW08N3n5
xdPTvxpM/L4o2S7dAivkFS1Ke0W9RELkil3yTbyjQOAojYPZOwdzsLfTFLJItPdGNKcKGs92jeZn
qUl4Fr27MCvSG6arcGqSNstBjpIxNCXauFyV6ZwOWNY/f04fHtXe//QXJ8m41g0FMCzvV0hWC+/X
dMyJaF80/WyqEERBP7czhe7ecyqTpd2+qKm9qgEIuN+6yflffrnGT0N+NkPM3x8nReokVkqzOnCK
xMXsUZ6a5LcN4nm8hT3PtMPe0+B9IAlWZbJ2AHhwo8ex+cVq/8Ym++yjXJwYvR4SrhXydFBZ4HOm
2f4YIjjURAA2hrye8qXo4eOkgHfDft8mMJahQuTgkBCt6sVXyxI05Y+ejdCmGqdqA1G8WA7zLsVW
mnLcK5ImnYVKg4kbxFv4HCnerG8m7SmpqD0GKXcRcx9JDBKGXDByBnwQdPlZ6c7Gdj2U91i+HWwi
UUKYW7fJTBzF1qHzulXcPis4prPsgZPDDIAfuXmRD84llQ8eIPO8V/Yx3EkhoiuNIqf6mA32K8zO
Xy4i+Bn03BvN3ZXOiOtu2EVWuoKVvxvc+soX4U0XlieleG7LmjfFnKHxiWhmdh6EU115jcQINMNS
QEQ1E2t2Zg/FobJqzujhJsmrYNHkFsb08KDVSCQTWMnIxFMIH6DqZ0L296bVoRT0EafMhCLnaeis
usa/zhTjlCMJLcx829XRwkaSE0HYuaMFuMs6a59nyV5iDjEN+zCWYjVQbUyF/ujvQJvKmeL5D7Zf
LoxItWZNW1xP83Hw8JrbxW2oZ0+pSdJPq7yGWrvNicdGINig+8PQTKASLNExzDc4Nu/L5HvYl2tA
wOCyzHk5Svy42iHAqK556c7QiLU0qyVt1B2139syCA5JhH9GpRim30krhJjL7ZvOFBXhW72qj7Un
t1ronKRRbxHa3igBfTV+I7MZdgh5N2aenILYwFM8fAtRsE0hCWEr5t3gRVjU+0cL5lrQhvM6rq+M
stlkbn6tOyTgmiRHSf9HUOVzuyIcUql2oWD7u1Wbb9LHXVSdc5HglnkYyrOn4pm0z4YFBNfAKq9s
aLUqgFS1G8N/EOPPcpdEBFwV53yVeAdIdZzG9QRygAPhj9xksc8KmEt0ZPvhVRfRoglp+NM+NQZ/
HhffBF6TxpjIRtda6F3lPrG/tpgHKv2ybJNm4wEAxq4f5Zn6tpIkhB7npYrFhoyiH+p20I1VkqzB
DBOB6tKaRSs+b3queJQP+v7OHuIjSQsLjB2rnhFtnDBAKnTqYrUrnqe7EXznZ0/qr0H+3GITtX1U
qrSKe/jSbkPH6luqvWb+baORiOHvq9RcgMFaGklAz/0qIofSq6YYgRNo301aIzTL+qVfEOiuOvy1
tZuWls+X9w9PT7Rrpv4AbFX7YmeiRZx06hDXB6mRRCYJCGVJH2m1jhDwSD+YTwQOxfyqsD6t0H8s
m++GvdhUkthUgY0ybG7w+nxrnHWYZ18cjL8a42KXUH0P9XQf1YcmvFWrs53uUorZ/93ju1j+haJY
UG98IpuYBRZtgale3nnJElpghfYL3uh0/vxPBnU0w1LNqeR18cW01gwjwF9Apkvw7hTV4GqCwErn
HRAZldpJ1s4NzhKfj/rWIPvzN/tn2IvvWpiuInQTtrWiZ3OPc34REbMAh2Mg0rWkP8HsyQNa2OMk
aIi/2Gk/nqj/jH6xr8W8iBBisvoAO2lmuDep3iyy9uQPIOsNIAg3ErP959946ld+MEv/GfPikK/X
7BMOjXxahuS94RkObU5nmGIDgmjhxmq4lUZOXNV4y6l1ZunwrnBWEDKJDMeaKz0EPDLSTMIHc2Db
cZ7OYxBgIMoiVq/PP+xXz2f639/de4MhVho7yOtDCxZZNDNAsMshM+dZuo/gXTAJB2Fs/oMx6aVS
K4bcDcDi9zFHJUgaU+eWPy0e6J6xr6AywCVIjWNiprEXYvlVvziRfnj1ejfqxTyUEYKKWIb1IXZA
YJAIQgGNk+gjr1zLJql2X0F3p3/hHxP/3YAXU6/TQU1r2lTM6OF4OiQC9C8csWaCV+7zB/rVV7uY
cFWWalYeBPWhk7BR0FI5AUq6BUVmwC2bmmrG5+N9OMHffbOLSVPhzKN9y7XdbZDopt/g3g+t9cUa
+fEZ+Z9R9IuSiO3YGIcki6TMcU5n1tyHoWPgxlKeEh8FEWadYTaG2gx1ZHGT9MnMiW5SNOHVV3WK
j3/JqaPsEhpF/+X3CeuDv+W9LetD1iCmcWD94Dyl2jlt658/2Q9fx7fe9dtIl/lofYmNNG4rliu8
ymlLVSI219MaXQoHJFk2kzCLpgLc58N+OIEsHc2Eg5hCqBdfsJEDp5Oei2aXcLxkL1Jtcy4mI7nF
kpCCpjCN9edDWh+VJUwI/oZpqJruXuYD+Y6sQIbTaujBcedpcrS4jIr2Nhj6Gcl2C0+HnVNc2dAA
AEiuO4P8xiZHVQepBhlm2onnPmmu1ApVKyqIuZEXB3hvh6hOf0kb128rnvM1EQvz6X7plgMCOfq+
dCg9+3ZMONvW1nRi2k7H1DHhXGuba6qPa0TBQJ6w6LvVUvQFt+1bDaRdqqZXylWNCjQVxRHS3X2h
QrXznVMPk3AW1ROIMT9SU5+L6LFFh44NHv7QOW9ihH7ii+dnf/z87Clayab1r17UO1yTroKN++NQ
9NpjLfpdpj5OmN0yhylTtle4K0nhREUHyMO5AnC07JQesoa16Uoyd+tiIlkuyvAaLzDrIVJwIVdJ
UNFYiF4cx+c6Zx/80QKiO9zVjTjYjlzZebGFY/QtnWcxychxgefXmQ+wt2LigSNvhyly0XpUS3MT
86tcGs0A8fG+G+1tGWdz1eVo2Jc7tM4aWcgEvM1rm2hV7Nd1Yd43pOqQaEPOQbXN9QQxp9zWQADA
cixUrwcRYw6PeW3ch4G8kpq2K3RnXzblMQNhD3VsJqW2b4GefbEWGea0WF8u5iYvhkaTx3HxJf2+
BLhKrVqEDzYH+EprBdxcjhs+pae9ySgECQ0FAVEjspu1dr/qY3xGUGT8ANwQiz/5as810vlR6U6w
SQ+0kjDVku0az6AC7jGDb5zcv9Oh3lSZv/BDe4NX6T4OvoUhzLtil+6tIF/0vbo2Em1JfMqyE9Or
UD0hSMStisMLa2JecSmjB64rVyITTzjE2gDqK6XUprS2Rh08RSGs64Edou+Tg5pOzJtV0NunJms2
amWcdHQicfpTIeQ50eaGASLGQw8p957d0Ziq10iUtm52Ax1oUSs3NUr/Uj7ksZx5nFgyJOS4JVXQ
pGNpbgv/ORz9VdBlB1rq11XZnD3EAVXys8weu4zQGQdEcABHExJEDJdRScRudBwSSbGg000rmB1l
6i+DsSX57MG2iRGFNqwGtxaicRWSgA8yIaKghK1sxkx3JqJYvYxG6CEWyJA42WbUAgbGAqe7Cl1S
WI3kx3QdB/q5L8EIS+iXosWunMnD6PQHUh22eqKtWPN3AMAhpefg/MMVaSvgr5HjVuOO4L54Fsxj
+asS1hEm6L7MyLKmxhXS9BspGqMEee7hGED1zYW1DUtirR2YMFmNYyYkIDhMV0PZLloFKITvt7d5
XKG4x8FJO6324b7mC8Ifzllyza3Unvrg86ZQZgp6xjhkLYLEUpnhKs2N68E2j9lY3Y21QZ9O7C1r
r2n9uuHRlH3yMO3+PZaJQPe3aYvHJyCJzwo2Sgae0ZYv7mAsO7fBn5jdugZhKkDltJlS1/PIcb8V
HY8+EvdW+kB+wCEz0arIcRPY49JMvvuOAy+tWY6a+pDXya+6Sl5UbaslZC8PZAc2QHDjX76keMWR
y8ALZveE5Rj2KtHgb9rkAfnQGRJ5ImwMggNpnrA/afNoww9lqJ5szwVjYya/WsXBBu/dZY2N6lSe
cF7SEddZTh4l4voUoVqvnHPLeCEm7OSxgOlh+VS3zp0EH6PG3grI7kY2pzo0cQC6hKkl9Di4Q4f2
DWLx5WAkhzibYOPx2uHtdcfbFgtD2RUbK4+uMAk/e+lIQzxxQVfrTyinj7klFzoeuTa+MmJy2pm1
1A1WcTzNd3FKMjIhpdNzpJ7iXRBdwBH1CHJrdA9KPBTx0uclkS9jgvzcO3S6PWVjXcv8pW1R37Y/
HcU66S1/R4uXcPr9iLRpFSMT14cYMmzWsDDioLXoyQ1V8EKdfx2lIOii6Jcng02UUPLpkqUcsdeq
rv/iqeWKFI7H2JoIVK3yM0kJxW6yJUksDk0AcQ1onGTnUIBzaBexmT8RKbhMguwwWB70Y8UA/TSA
PIPYGG1jVXy3XXGa/sFYQ7NQK+q131VPVs9BPvZfAiV8yQaowdkvj9hDohFfWqn+D3Vn0ls5kqXZ
v9LovWWRRhoHoLoXb56lp1naEJLLxXme+ev7UF5AR3gGIlDLAjIVLg93xZtoNLv3u+echqLeR455
26O3yy3mCzMbp1rKs0iE+Tk2L7y7L1XavdCIum0NczMa6iEJ/I0c5Ckz5REGBhwNSAxsPas0PSVV
G4GRZ3rDKY/QtA6xATakApm8EJEFMiz+6krzqrXqgZwavkYWDL1+MRjwySh22rb9MKkE1GNsvSrz
RI74o4zDDyXc9dA5l5ghkUWbBV/cXK4uc4stHSO9cR5UwuU8H1rYUTz0fvLRB8EXR4yv1kqjxVQ9
VfX0zB/+gEeeL3C9faAylTBiKj/ftSUPr8bFyC6PAi+fk2LivkUx3sFj8f3gQ5G/hG34JfwSi6gh
b2ytPRqieJkcg6J5fh8Z0PyM2Hkws+iqdfmhZ9SA8UUuI6dPnwv5MrQ2YAAfp8cUTvYCSYSbNs/T
PMVZMiY+ONuJZSXv7J2e81EKmXAaMqJn6h4008EFXWpeqwC0RXzKuf7c4kOXCAEydy2JqP79jvAv
KwWKRj5hinl+93fhQ98mdmBaaXtq7UuWUHLm3iBqsextVns+QD2blALeOe4suF7+P9zj/7IhqhTV
LIOwsev8nuJgZz3Vtle2pwR3cMWNV8t9jqfx2uXCY9xum8+Kvizbl8ieGLo6t5W5//uX4PtM8/s2
wzY0qc0pTsW++M/bDEsGSlmEWE+THpOg/dmxPupVsS704DQZ2ivUl8eRiq/RuJeuaM+6SfB9iLZM
lx/9vjynRrTLCu5+hvZYNWzFwq+/f4R/dVKwDXRDiriUzu7zzw+wsLSp0gOfPnkcXWuvPqS1t0Ao
sM5ibz1xanDFPxX9/jIEYZuGC5JI4ob6vVVbUswSQ+lWJzuj+knCg63tyqn558hsRwcESI5rgUYl
Tv+xejW/4P/2hvzhv/3b85V2PQZ1JapTBQTCJ9eowmRlVupdxIzuRtVBmS+EQra+lgAuqO6F8fr3
L7j1l6+4pdOaUTAtKZX9+RWPCjmpfCrooVYMpeAUS5z7NL3UMsGN9TYX4sMaiLjlHkFT7a3I/RFD
lFmYvQ12SXvNI+9HFre3FlxU1GjFuxca71XFpKNzE7Tjc2rYP3KlvWYum0dFtb/Mv1KJE01XP3rL
vAipH2KpPc4nJaVbX1qdz02gH4UXnkqbJLPGqFAz+jsTImXgUfrX2Emu5kBdqOJtlo+vCeXpCu3M
QtXcnbqeeRPJaKvB/H+trc2UOhyNOMXnlVh5tfYNGtQNPQ0mSuj7MGL9kabNowXxmRpl+VhF2p6P
4WtmOf+0Av1VYcNh9XGAiBHbVr9dflVrgblxg5q67L5jR9JFTGMZqNDAzMDk3rQZgQySl5WZLy1P
7KAE7tCy3rmt/hho/3DCc/79s4eD1WErwbUGcMeYzyR/qM0xGt+O6aCVJ8V4ajE4e4u0aacj2Bh2
FQvAlNl7IIGxcm4ezr4RHSRhEcj0Ww9jwqRbKzp3Jb0agEolNHdUBV9pz62zby2MMHYMDQwmhSvb
izaGuyr4GIoAt3NyTjt/1cT6GXnoXVXB1hisy9B1R7/e6djzwpjEKybfY+vHZxp4h0HXjqU9bq2a
4e4w/AqE2skmfneC5KxXzovM1Etl7+jLbafG3jO+cckD+yEznLvYzpmSpXFgTFbIME+KHwFxI3+p
6YufrEBf4cANNamYmNWquyZJLn2eQ/Icypd6YC3IvOAOGjQZob49gV+OTO1mjrvjeL/RAHBE6v7v
L8jvl/3PSwIgFipBmm4oBxfjbxdkEtLH4iEUpP1wPybOft6ZJkn4ZU07w7Vu84x5TI4buZ6e9NFg
6FpdYcNu52I31LP9/BL4Hsw12XGIOYCR2Mwkjqh76thAicJ+4AaVLXRVrqenNlAXgjdM2yaMKs5/
jYd1jaL86D6YImaIoQE0HrPZ/36W/60xpv9B00fS4F34j//7n7+mXP5t+uiBlujP8Y/jR99/4df4
kWn+i3GJ+YZPAAvnveJs/2v+SKp/WfPNDgmVa3AhMkn0v7K8aoL/879N+S+mguY2Col4xZQH5Zf/
mj8y1L/oiSGltBxb/XdGj+YZpj/efKRJqBT51ZzDnU3MhvHnBaComq5F6dAuK8dtOcSDcYOPfPgl
1LZDrVmHRVy816qLmE120VX8grp0HjVgT4NJE2ndvWn4xY2UMFScxzyElT+RXy+iAQ/IrDKtSHke
NFi1APjiDzmYJjN3DCC6TX8sRfBZOQnoWb3uadOk3bzd8Ip7eDrr2mF4l22u/EV8qGx/PActg6Fa
iqfBoEG9Zbj9+o2D8GqAU+lUrYu8/OpdGsGhwG8KU56NZxgdx1gixXaVs+5QbLl+hQ8vpCiE3s3Y
+Jr2kfXxPyVcte9q6h+uZF5fBsWoJWIpN7m3ft96/7DAohCSTYZAaZlmwFAsNHKLNK69SyWldzGc
oiRAU6GHbfuPUPnJRe8s+Rh0/UejN4DyreReNjqA9j4MbqEKMq8K2fIYRPgk6wz5Fm6jJD1NksEY
/mLWTuZD6TO4mRmPg3xyirQ5hoMHkdAFpwFS+DabqvJajICoWN9Gimil3H//3e9vUzejLFZvatMZ
rtOU4R7Nh/lXGm/D7IxLYMcxSVc+xMVTb5FeCEE37TC6hvcmbtg9wQequqq+URuOKBTisuI5Nb34
HPi4zDUP1HcNGWbvTp22cxtFHGbIhidjDMLN6CCsN8fWemT2bUArewpUsmnJRV8sVTuXQNUdc1Um
yP6wi62N1klQ3FX00kTQPnCJ82Phab6EpcN9CgGkssK9FxMDAqkBtyuHipeCX0TpWKY1lsW+e1bG
yO7f4A7z/W3uDQQhkQMYgWkz6stJpSs0cQbHES1dSPxvnVtvlAOWJEnrYAdLLd5PRp5v/Wz7/WSn
OJWXyIr3GWofn8YX72sFSKCugwN1Mj7nUQktpxzDde+3AUD8Cosss7c4tf3gVWiEGIIoHFdqxOO4
kZ1mnHtz06uxPoZpsUltnRfNGnBITdBm2Sdi30aFVLSmeU5b6ikGHCJDR1yrT0AcUdypeqOx016G
EhVKZtva4futnEyL8VnAcm7ui5/9GD9GWrm3y2HYhXZjnw1h2Ge8zvckGyUYOjy9318mrSuWqZWP
UBYHctARQ/ds6c5u4KsTxKVv1znbqf5EsWZlFAOs3yZp1rlXi7OHG3daMCTM8bT23wcxnrKAxkMQ
uva5EYGCnc0c+ThAhjZNZzP0dnnz/Z1I4NYP7N0XjEbXW9Nr4C5wwIc2q+DmuEPxqtq+XX5zBqvE
uPjCfZ2cvLoYXlLfcEy970aRXDqNyDZTgz0B8x+E7QiCJNOyghB/rsvhFPVMkLR6ne7clEoy4FMA
OL0793Jb80S59bPTKuOYWwlnXBCoRtvuJOyNU2l296nuu/dxXOy7pPqUhdtsQyaIl0lFWhCM7p3j
xO/lYEEodngQBMu7N9927gF8MRmel+eizJs7eijOnvrZIht/kvh/UaUb3JtTo1Eus61T17mPHZn4
p6i2w42aVTsVA/hoht37vjSCe1kVj3rR33mVQ820y8/O/MUn/Xs0w2jJQH5+KVxBRHLs4j0RlmRv
OD1MmyK3by22D7fISsWGEqm7qE3q+Zz2IcTl9lkCuFz3k4Xnuhm8SxHhmZwBBvM3YaltEql158ry
7NtWH+VKH4ps/f0DoyqOCWJxbqtYQJYJLqW9lun+Q6F4oWGXwoQglQS7YnhzNN+97ZIZX5BRPBCV
7txyo3Fvmxze61gM0+r//56fdO6ulrBZv/8IIHyfTJ1lHmkQpNBhMmNLOSV7EF1Z7j2SIyTt7PTB
1XmqZhxjdudfJjCCwPoISFchZR6/j5O3KRj+61e/fm8gkDZxPL4oLdu0Kqy/GiM8J7Ftv4ocWXqV
lcbu14rs1oSORCVxMfayfU0TBIiWg6+ukuOmDCPjUcWpvo+ollCPjgUghaq4Y4fKuDzR822jfGYh
fObkc5bLpW85zwG8hrWwfWjISccSMpiRXFnYt26/v7R9BrehUYchtGhdCbk1akrn9I1GO6H0aj6K
xs1QIpSQR44MPBP9KKaXOneuEUWG1IPn5QBa0ZvDmFD2NSSQSLDd5VOpZ3d6J7bM4SKJ4bdqazsF
9WYEYAoNftdVOciTmA+V2JYiPhARa7rpDL3yOWcSBiyCswmibJVa1a7FHuXChHUMaz3G1UFAKkvd
dwlFv/H0zfyjJPjHzGRh6W14B/5aMX4UGSZAEWsda/pSkwA82nIlhb4X/kx1lRtJbTOv1XJKWOFz
oIncBrQ+pbySXj0LlzawkzT0VnmGNKcR7hUXzd7Dr43oqunVDcvpxkBu0GpcG+D/NWWe2efcJT6h
K68/B12+K0woQpBJhnJTUBvXu/GsSwXQ0l0MuGXiXBA2XXYcSo2ZxBUE2wYor9fW69ihw9dl65m3
3+JJh1t4nF/E+YWYbLoocb5s23TXev6xpfsQTvBmc/rOa9m8ti5Pb3hRYASs8EkzxD4TkDghFYUU
lu0ShIdekJWcZQEz4748U+PcJLG+QdYyefhJGCo3RbA1Bn3dROY2hNbUM/iZwBShn3c0+hkOAqPT
QL08wu2H35W65nkazBtPFPt6oBdSxk/WfNpL8nONYDTWhlMTwMwiQeh70abqiJ2U/clrNe4bw1GM
yVOVI/CFlydgvrdoBZnT2vhwkSOabK6Rb+qyWti3MoRsAnuYguIkmfEmpOoM+b71PpPc23d8XNIs
PLm5hxrYWlhutWPi+hoa1TpktQKCS9eaVAD1CsA7ST9tcyk3ul6um2Talr59ndl0jQ/Za/Q55LsO
U0KAmPlsaTZhceS2G7tPFrKjB6Qn60AboFTgnQovNbbrJptWhuCHswfwbXc1aOCsAixbfnczy0WS
Am6QETEi59yBPQokwFye2HsgLSQHztlyqLBDz3OpaGK7NPD4gBvnv+k2I8xBexeP5YqEw84oTIzU
Kz5gX01Sv4XOrKAITkVerbifr72VTy9Fs8WPsjdWTsYQ1CzmA8WvFcVWKLEOeVaBdDapELehr56A
kpznnxI+VBN8eM7lqrjTIZVMfHIASrPq+de2VowIqwvkrV3jZ5s6Mle5GLdtLBhXpzQfyY3ni/uu
+CxrZxcAESuhJ3mpScEy3M6fZ9zFdEWbp1ozjii1bxMZHXjkKxQ47HHXfpMeQqgqFbdRr2cwmWL4
/Puk9c+xk59KXMipxSgM84eBWx2iNt0oLui26BcADFeGNdKTAxs7NIf5n7XmnEJskZo9H1TOaebs
DTMAVzIcPAW6M4+XHV3Tirdyfo9rddFwchRWuE6cEUTsaX6TvTDZd2nBDbBG9xWcDHQUsWXclKH6
fnA90t6hA0Y2UQwu0qd5LUzd8ZJzsKhfAl0SpQ43Dn6U1k6v5BZ2rdRex56E0Sbzc96H8dLb7Esx
4Y7tZiRVyXqWHLm7Xc3emjsl+06mJ+VErGLtkveVkrl6YNNG+6rnColv9ZhTu4UlzEAJIo1bRaIN
QfCLoSYgZNFxKthqvqAYWJdTfJ7fhUaoq+7zEy3KHyUuSh0FDCXspMpeOsUwF/8HLbutc/NWBPgg
hkL84Ea77bPhtfbRnRQZVT/r0SvzdarjjEQr34TtDYvEEhr1tgoaLmYuHL8+DI6xwYawkXZ3o1gw
/ezdsH1ef+tuUE64ygzgpXNfs/PObSQe8hhhBOHZ8JRhbcUgAJPW2yeRiU3MPxQobsd2PEdDf1fY
IOsGY+WB9i4qBtcHc3pSWrePdUj4st/Jydj5mXpVHU1RPJu0giW4HyfFScW2Zqbwac9RTAQ8KcO3
CefDOOFKbXpn3Y/jo2s81nF89bzumLgJR11ezN6m5Twk0YKmPDlJeXFCqPVNy2tlvUSVh8ggbk+h
P7w2fH4trXjJxh3wx2JZFAKfk3OPN/rUA6fJ/DejviK4eW5oyjtOcGMBxa5KjCJ6fghwLIxudvQk
8Ocg9V9TkT1qQuADxc+mVR2zdgV/23zPdf/F7Mxz3NJztGLNZFpAI6v5IGTAioiYwovhCe5GFU8L
a5QaVjL7sZiBaqO5DeIxpftj2yvpO3xI5bXLwSAFcGnYRP1kr3+CPvWJ4OIN+cm6GzuwcWzraslV
KKa3MNoYGq+yISxe/vj6U5YukAnrw5qtJ4ZX/OBkdBKmscEEs0VheDVDRgpENh2z0txDpeDucpUx
wsbYIBTd29YHJo/7ergMZnH1Q/FgtvWtV+l3bU9d2XrwneARC+QantcmAzu06LTuxapgjg9lcVeB
5UuHbBHZ08kfs5+gxd7y6WWc9CeYzuaiq6q3pvWBp2nvYQ7rzeyfmIErF5GXn0VsPyBbQjcVbeKw
wH7Zb+mYremL4EMmvGP77wZvXzbkW4NcOgqd7ZSJQzStbT5Uy1QYx84uXzQ+hOjk4I7LS1BW90Po
vgIEahalyA7hZ5kHx2r2hxQD5zCguRyzc+MpzrjeCYTKPrpgs6ylc2eMyblxE6hF0WcXT4e28r60
GDyR4OZKF1jNKsW+OISshznbs9pVJ5B8bFL0w6A9KK2+Rvr4kQ3pTem7d4r1r7enPWOi89UZTtoj
e9wVaShAm82nQVx/kepPLmhF+u0OOLxLXchnhhNUw+YhwSKt817n6jVPwLJnexkNz2FUvJROd8dn
5qnJi1ddsB8nyFjmyec0FBdT+B3Bm3pnceGj/CEcx2maNP4Nx4hdCFJVREfpvSFie8Oocaim/LOv
BfMENFRjHYl26TCUXzLZ1AcX2ExhYd5AWqQzWYrPhv3DwvxsDGao21gXMDXEqsLcklfgBz1goIs+
d1cm71RiTA/CbhdjEQBzZzHT/XNLCoqN40BHYSTrOlXZTRi5Z4LyQBNcsQvHbS56beXHxkdoJ4dw
glZpVXxYGZrwm7pnNxYfEykOkwT9l7f5TZGarLQcwLaFjdAF8l3TmIiQbGjuraOL9dQ0C8GWYIHF
iBPTrkCa5Dju8xS5O+DVHNvVrmiyDjnK8JFqFjkktp75tMZw+ToCRVXS4OYKsV+33zHq3uY4cFVD
r5/tVmWTygNOrnWbqWuPOas+HIS1XuBTiQAdd82jb1KwH8pny++uAoVKYtzqacO99832XeI1sFIw
ZpRkGLHBcOPKGcLTqnM4OOfSd3AJ6CXqF5dbmXC77TAUYC5YOlG51ItCwwdVpoAIbWzpg8lv2eXI
QhBRm2DtBGtdgje0MqZWME/1g/UjdokvMkYP2YeNSS8leStjmw2wqdH0cLSntO8ztIFYxoK463fb
KTbOsrCvVbbNx+h2qobrMCAtSeP2bcjuzU5tXUe/yZk1QB4Np62n2T21P6Z4OuZ0UilxXBs7uw4c
3rcZsxF2pz92ev2BKHFWx4ATy8k12u0xdkLuMndyLA6+Ly4IKBbRuStIf9q8WaXprUF4ftWKSI6H
59VjctHgtG+WcyyUwg9rRYOqKhL2Fdb6jk/iEeP6HYO9Nzqj2VVdHQNfbvw23JQiZEeg7VO4+Xn7
1LVQlbz45Pb2tkjt55LZOA7hG/RO6OMfYQgdmthjeF+t9eRDcBPSxuIcJqC3gbOfXU48Xs+ulG3x
QgptU8BnNI3HCpUgkOn9VHwAUYXNHNJL5l4U2+s0YFiKDb1eJcvaGu6hVC8GyfJD9fSlDcclTGhr
rdVHvUYFYhdy2OEDYVuHPrWdGNTF5lmwtq+z3rzpKMaQbtRfOcTeO23aYa7hLSwzCgLC34yjfYfg
lY4CfngRnawJ9dNEx2Sotz3p5DZYlrhFnIGZ7g5JSJde3AmzmlZIbjV3VNa4zSI+Ff4No0Sb0rHu
fZHfUNzdRGGzDVL3bHfJdjBKbkFfJvf9dPx0Gk4YJVkMGJXLMgP4gf92GPqNm/U7GOFg+qyriWQw
hxMVsQGcPPE159GqOD+z79Sqd+TiT7SWNnXqHcq8/tnr+F8YMLKYz8PSxn3MOmSVjV8n8jZhVKG9
nU9fGhlQh+h6G+8HUEC5jB7soN+0Cc1peRZDtTQCg3BZ+ENY+d4XuMetdJEEWKDT2CX+4t+47E01
ozngtdhie9mqMNyEXvJUXOvwo0e6Ovy0q+4QoCNtGGaCebNDbuTPC82rSZcMT9G6VYzpaNN5NGFp
OhYnw2KtI58SFOe7yt1GrnUXSu0Ay3VaYG7MV73tf1gpgnvSluu8br4qOKdjirDCcJ6zLub7Am9o
uDaUfivigUWbQfgcsIKk7oCPTW3j2tk6Q70bNDRCpfMFIN6a70beEmjr1qu1pzgadlAmj5rHldLL
ResFNya97di4K+gLSvwDoa4QZXXHatKoB+cbk1Eo2sFMGomjl8gNnt5bZceP+QiutBxuHafhgMQF
pxFS0FgZZYFaNCd/9YP4yj4YvM3kB8yVw5RsI4o5zrKK4o+OodTKZPZlKneVY68n0z8kRXKuddwl
eB8TBEoLvQjXIPueBaRKkyz05BanIHG6nT6Rk5qPkx1WaZBWcD83Hu3a97oZoeRY2iLy0cMQaN0k
qumWvqYjsvSmpZl6r543bCo4uFHoiEXPNLLRYTjhkkmMt1YmPwaHtRP0HDWPJ2Xmi97XCHPm+1F9
1qAIAh8ZGgivKe9WuTmw9ltfvIu8yCnVy4nUYZV99OrdHl4LTM2VbX46ojnWDfYtrOtUhaENjy9d
H93XbkBRFDWCTAg6TZTsfbGgoA5SwluMpVoIu3nOa3fltxyThzmSPBoL12IEzp+W+WRtmNh4wOZ0
KJt6M1Q6RSzDW/EhW+sd0f/23g1C2JWGQvzQLl0GbFyhNr1v3Pb8VJviMlcqKT6q3oT08lEt1DIt
5W3rchxIHjzrPZMH/leWNhw3c0cw0mc2pXtSUUq4cdjkPeoZBj0BweUp4G6NicA43I4Ro7zCHFam
Xh8iNV0trVlVgbsLxXQIG+/YJEjhEm9NvfCt7BycXgY5MVhORMy6owm9yhfT0zTAPQ4oNXKLPiRD
gK2F6H3uHtrZZQMnd6kSDrZlNG9FlmMJJ0Liy8wJDsULz8K7Q/G0twossNV9A7M+dNTB4RrKZ8nZ
GICA9XehS4gW2L5v61tU2AdNJVcT1u6ioN/fMXNjUH7KRrXRM29dREa+j+uVqpxsI3P3EgYk16oN
FJi12yS4ewd5G1MNsPX6ojPvUfUZay8sYvkxlFghXV9esuEhnbdttju+l+2wilvjbiLUSRn7oWek
kaMyAIrXHpLV6BHBa0kEd/U+LanuMu24pBG3k2aO63Pbl/W2laexGkivuw9+E27Zy79nvXdSgbjQ
HNl244eJvBilaEIGsRXTXWV6G7coaPxH6yj+2TL84nv+Gkwrrja5HgoOulR7zM55RBI2LjwmNrtg
aXT9hgxshCKD+dyfiM9PYScd7s8W6HaeqsOnHUKo3jlMdIt3s+PsZ1bZygrSU9W5byE08yEheq/v
skRc8PktDZvmZWdSZdfcEgHzTT05+77iP1FGxAKc+5hyIHBVXl1Yv3VKsD/HX6mN2wyzT4T9psWJ
iDhtazlHU9sHub90dbkhyR5AfXMKUu06zrGZQR0eOVgsfRYgo0f64eKDK3KmPyt/4STDJmncW2he
gN4H9uDhMsMYPlrtgdPuzmQws+3FLTTUbZ7RPFPFWdoMsOaCDyqaU21aOcX92Ncry2zA20Pca++Q
08fhCW32Dxf6Vt2KVRASriZhYjdvCVPMPcFY2m75dEYbvbZ/xPmn1XL00JZBf+UAv0QrghDOWxY6
uQmCvz7071ehP2jRoxa/dzx1+9OT7u0E8trlVtB52qIPxdrVw2Wkp9s5NTIeWIonraHUCFW5oicF
11mz30nlkyG01xZOGTrdlOJmKEWBCofY+Lbw76NAX/cMfnMItMJj7aFawIae2eeO/ZbUO2p/Ez3a
XXrivpgSjPH69uD0BxGUK05JTGFPSyOL14H9QrvyKHV2CI2/ns1bspG3fvbWiGez3EP2ikzzUnXT
ysZRm4aza7TZ6aN90ey9qyOAiL/CyK8WJqlgZx2r4+DAo1fG3mSAOY3fVIcouhAXqrnStg6yaV6S
dFgHIXV73D1UkACcVPLgkHQM6z1wI8SP+TIQz5VpnDiLsQNIw2WviQ+nmG6d6UTpra3mEXQInGIJ
g+gC9oiGu4bhIwfvRNqbPHhsYSXM6i2G3Js4EdcgifaOTkMqpfrHcGORLxvZ3DF8Ni5i3v5RH5c9
JbtRZ++C4zJhJlDWHccsIG6ta24tfzwZ2pwLHSgu5ahefOhtVOp6DO67sZ7AQpdasfF7wWc7Nm5z
Yx3rJZPePjZxo0ZVUeNQiEgZX4P5S0XdW6r2akUdEwtT4a6ygixdxZ6BjWnlJ3wUR/smZfbiTiTV
oS3CXZtOgm0q5cychstpqOLgKJ1oaViKrZfeW+eYxsq+Y3CQkHml7rXZHpPHnGhrU1zczNVONp0S
2iIj20CDzOTQez/r3jhR6nx2hY/fIYxNssOBvhV2/UXbcjwKLJKc1f0RpxbfVgYE8TitsS/N335/
KV31hmbg2ar06hr1Kr21xZPflSRmaYFmA7OUs/Dt+0vYB9h6Yobhvk09LfQMN/H15wQq2Epxwr9p
kQlarUM1LdRPLjiLrePF9O1RdQXLqPa0O70krh8V6JecbtTuisq6y8ax3IUhgxZZKcc3oAEc1ZH+
UMjNFJCmyT+DdotWKnfMjVlYE1PaVXJxG0/dEyAjp+n5r3b3OIzU54RdYG/gjAu2HX+SpdNYH7yG
s3xd3wgdLrbA0vThxp/ftpKwHhIKi1g6HTv1D9+/yijrbn2Zspuy6QVgoKTHLYqTE8n0oWhcC7WC
WS+bvuvX324SOO1MUKkH5CbUsKqsOoaTu8m0IXwR/vAPo2W/R1q/QxYuJClHU8w+Ob9n6krmY+yk
s9ulwJu9bI2Qe65yGeeIGrExTZQeTT18/ZL25eesqOKTUSC9nrbAcLe5p2gwyuQ27SY2RbGXrqMG
x8/IEO2DzkF+84dc0O2v8McfWaa/M1d4uC4hLcXaL3X61b+HkGMxNYav9aggDB8VAWx0H1nPRTSI
HnwUUJoYs1uFNecSt3Nr26qKm9igNZ54YPysqeG0TlyadX4zRvF0zcbEL5j+LT8ZY+QPOFgMCCes
fonz6Dmvgyxyb76/TFHzM9Uf//4Z/T5HOT8jk0SxRWjXJeUkzT+niHyC5yFiIm3JqZ3hGuIAN1XN
w8xzcRkQzq+MXLD/t3NqrVYRHhjbZ7rCgr+dptQibEvdzUNtuTkOt0YDTvcfHt+cYvpzCocri4ij
knA8CbrOKag/pHA631WdkPhVYt5sar9Dt84MXm0jAn+G1pH6R6hTN7dNAYu+e5i0EXAe2kHm7fji
o5b9+0f0O21TmrxUmmGajNWR8NO/h8H+8Ih04GetO9dHVY1wodVFt2qzHNex7CZSf5A/i/YhIqDN
Oe+QW0Lu/UBjDMVPYjYtPVYj81AZycW34uGsaO5WLUUM5ZbaE2RnKhFRb9/9/WO2QFv/9jqq+URi
8P5KwwYArP0WVc7LrGbbT0OuD1QKBxa8+aRPJ+Ej5TUZ+WcYGSR6GiwVAxC2uZOGM+3rot2TbVox
eyb3+WBsmgAAR1jnGvx3j3ZIXR1cql+B19pUV9JbVcb6KtOScOmge40U1E6cjDufbElUcnOrfdqP
sZouk6n/yBEvrhw9f64zr1miRoEnRyQAJkgtKcclhVccJiu75pPh3bMSL8mi5SurRWBgRfW5HIj8
Ng15nolpGrgdSFI4J4E1dhm2U91rB3nFiMAKepbTgvcoP8PCf0v8qVnHVkW3qi6CxcSWmN4e91cS
5ncSb46V4FIha8+mH0F91RuMm/QD2f623Wi52DYGOtqi9Y92BTNYsn9KUUts3EiEy6odT11THq1G
/axTkwhwmywNJAHoG7i1NqjuegK6HB3Mn57u3oci0w/Un+9sAx23M2wKp8wwL2j3plByZzs9wY/Z
kzb8lDpq9Wp2cAidY7YM5vr8CeE0mEHtZsyAN1GW+ZFm42vfFRxt1dMIfGrLAC3Pz4LKB3hnGU/d
i038eltM3lMi7vIps5671j3BiHKh7BNyq7RyqfexyzmMwoSXdxkCULUqc0oTOYp4BtU4toKaoTDd
tR7JsPgRnZpRt+3ej8ejjVhKSvNqJgc3a8+p6u2lpY+vjUvDzOP80Zk4PlJbboZ5fpgbJ4WlDI2c
KO67KvmpF11CRLYomE9iN+M3S+r61dpLUd4PaDOgiQSPPuetpqP922TqRBtDPzF/8ZCWhECatKvX
xMATZpOmRTD1x7gjz0CNIljyryfcgJQnGcjUPBXRZJRvkMAzBu303XyJAgrrd33vYyrB7uK67SMP
E9U4lyymASLpBRvp5VTfO5nNqSIkjDvgpVrk/4+o89iNHNnS8BMRoDfbTKZXGnmzIaqkEsmgi2DQ
P/182TPAbITu2911JSUZcc5vi5NDcWiZpvlGSaK1sP8l61mwlhTUNldgJWy30SENimw/G3OEJnPf
yqQ8FI39xjDzK0PyYeCYWvpccvO5y6dtKKqXdsrETnY0shXp54BowtqJkIfCTuuAGBkaaO4yCdSM
9yYkxvNAv86sWEhtCNW17VPTJP9U7786sz8T0ZPscnVTZNms+tanP22MHWKP/qQiuuWSmiQPuRlZ
g38C+WG308Gp6A92ykOgs9cipUnBCgIg1wHnWOjfWixTB21CQYpAVJcWlHkzmtQbt+4NYan1OIVV
+OS1FP55XbHsH+upDtlv+TLmc3hxoQ0SnV9KkRixu9A6bZeS2oaxCU5hbk8r1TlyXw9Z+Cw9ARmm
3AemdUxGrvEHktfY4H2RcdcW+25sngZrgh7POuJ9UuMvIseXzPIejbB66F18hANb7zhF5iUjVAhP
Nl0z5WTeljr/pBut25mi3/k4G9zQt/ZIrN5bk5EX3dM2SZqAOw6PVOo9EUhcrWmxJe8y9U4FmsSg
1v+0pKAV4vu3L2jlYbCz18p0/0jH/9QO4G2U+vvFYqai8hq5er2cDa28m+tSXO+W9k42AJkwMaFg
CkTE2W/p7cMQ2kXthX/hqAvulihc5j1g8s6cAnXMc71tsyE9Z3qiBiOLnO0QesWD2TFhaPL8ishf
gKq3Xe+ZDxVpjZ1FSkDTW+OlRbYZm1ArvVkQWqVtfXYo4Lw5eKelibPCmmb0RKRirAzKXUYbrWCA
6HVtGBVelzx7SShkfOgE5y+FtPV2TiKPnjJcuQWZVR55YMg3UaoGBZaoFRK3dJWWbbNtZlvy/JMf
GnjFMWXh80xrflb1yVycA2LR6MHj1bk5GjFfodRpsrsBZYxLZVBpfNlVGpzKwX82wsK+Gs8jhOm2
GeD4VWArKn1MsRMkcK4ihiaQfJZ3aaIaKiQZsExWU1BdDEebu76yiVRLhldApE06vbZNxmVGRDwC
rjG81UITpdAUz0RLPUdlqE9jjYVqriX1hMh8zA6jqLYeU4dOFXqsf2UdlIipJu8AOAa+0eidXXLU
t8gRBhUSQXCX9HtjSuvS3GxzNRT7xDQvulTZJeEjUKj85ia3d3XeX+iyDNepA9JDXxa6RzpRVZJu
CanWZ1Gwskdd9kIJBjC/0Tw0SpykGS43n+0781FoYfXbLvQwPw1knZl4LVdNmESIL6pL1oZ/OweP
yjhyYtu8UWiCLrmUwS3JTFBYe3ppkDziH7azvTuTQemQEXnBuxWHUzodMGLScWYkL7oq6icTQZCQ
VGla4AZrZyFn1zNa7+yIFJVR3V3wYWQHr462uiXyQJQ0hvouyo8JYLejIpsuaBImmzS4LOjVtoia
rGOO2nrtLorw+tHujqIlFwyoa5eocc9vP3v470sWoQtHcnGpLI4cCz5mo+tivGQ0Ah2APD6XLvWu
XL/9LmmoFQp6VJPBUnwks/ybDAXQfYccIRkEstqFGcwQZmwlTr2xNGa1cs6SixH6w7bnFlnpKaQb
7X+/XKnKmglbPpQ2MgtoGtjsSiP/8tkHK0CiIB8uUlrdnoSfahMFmQ91QJulDOt8nw7mR3tXkSdw
4etMI9W3SJQrSH47ykrU6GpyIBIh+1O/cMe7vneSRXLPdYST6UVIoEJXxUNZnwC6oWfDNB1PNYGl
aC88iLlg8fZ5Uj0XufjUle52Xf66SKRAfl2+CntoNkjk0HRZXUb+mk0nXWO+Se2L08CWevRpLSOf
YkooN4us40C62Wsn3aegQ3tuaM/bVIZrnah7+xa91z8AOscsoNzMjnPs0vu26vjZdijT5opm/Qye
36/yJmGQDGS4MSsNzB1lXGFj60AoyukSeYhmwjTgilX6JFGrgsq0xdm25JNdQxDqZD56dlmSXIHY
L/STN9SdZEQlpXfIHIi11k5vIoMfcatMnzJ2KMjSuIj6Q5PRPu9Nvbz7MlEqTsS/ObKlaXuG+Rld
tnE3R5hV5wZAyeKRcCjh61KvouMyuQXTvfObc3qlhXAOoaHbx4qq0DGbE1IViGEv7PJkB6V3HQvA
nd5R86YUD4MLqG+p9ol38WKZaXiE6P/TR5eAyvVjF7o2wKb/3ZUm/Q2R3ucIVTdpuSCbaiUZeWbR
nt36NJDIgN2CylcCrR8wKlytLMemJYxzSDDvxnLyY50h8veKAFYuUtZ6KMjINezkUBTliyYV7ZQb
zDI9DuENlXwZdaH453y/cfdjhgrAB8Q9q36r/EcIr/JBS4DHgDkqdixgGlkxp7n0MV2Y/ozz4nsP
XV+Ne2Tk2eAvxGz0PUBgiy6vu9Rt2D7NNhMTg+PHHMB70PfUz6jA0sGODcc3GUo4M5kO9lTaXpaW
uyLqEVUHC/pYFXgu18vBKcP6OFZsTdBfNJIBTqaxUcE05qndHCfd/d+X//62gefYRnP7jkm4ePjv
CzYFMjSYebezdjBQ0VYau+H87pu99RggeYyxWhnx4FTxUnBYL9joZjFuhykYT/mcPuZuG6J61XRs
V1NsuIs+6pm4Qd0kI8+VUVwC0youQ6nKy5JrAhwsb151Zg1do9viQvZMcfnvr4Btiks1h9OaK1Zs
ehNUp1yM9kAmQfTcGwiHGiw6S4ds0w8l9KU7bwWhXtUY2Y9UaMX9WAGzci2lRmGunIi3302rU1eR
rOhE1b3lvN7RsIWEq6I8nZvU29IJ73LNrFN2suuSGqTOZIrRTrorU1nD0aMUfVE2ZbMzsr3Zib7t
YHmuioIWYv8xIc1EL4q1TVzzCXmAUVxRa9OEjh5il+XuO17sk5FNrwXNbWnjA1jXT57qkvUkjV9P
VcjQaarLA4c7kDkbN+SjVU5PUVl+FAa6a1MdUffTucX1tinRguVuV+3au4kNHfbKG6ADUBOX68KZ
661BPkC0NCchCrm2p5H3Cxavhgkx7jKF0MOhdLfRIe2JG6rYNwlKUapPkAw5Lah1BFOULrXJuaaJ
WVzSF28hxjQq3tVCugjDtb2akt//it1Gn4zOIS2f88b9tjNj3HVyYbk0iI/vycPu07MDhhhH2KIi
jQslGFOEAvM9doIRduK7zS7F4JEUNCtahJ7VvHSr0K+HLRgpKiMLlfb9zSGlY9+CzSCzSDYeC+Gq
C4lP6HN0wMTEZLEwoYkTYicdNe0NxHfrlIQFF2/Zyu8WxKh/RFfOlBBKhNdlGXtl9Vchodo4JMAz
HpBbREzsagQc5l366is1rRmbu22TPnZDi1LBQT41QFNJgezABty1sOKCcOh1OKk0DpyNLaD+zASm
fV5Fdtlwx+MH6joYnXxacy21cZouvJxh+ekohW0XRZhjgAEwNd+G0IliszXvQvP5qwJb2TdJt021
+5yP80kJIjRsKC6F/LA0kRT1evhb53o5KHoS8nH6FU1xG8lI2JnjN5ve01gAcAZ0+6bav/53LBVT
QPI6w7DTwFy5uUKEUhS3MoiKDY/sJeLGzBJNo6uymq3JY0BgVM4fZj40mVAro5fGoYzIraDQGMvP
z9K2xqmhF5rxtTyHuT5NPdGpUavYe5vxgTn4OPWkxFEX3CInztqNJHgklTbKkFD/LSIoYOaVbWS0
3Irav3QFYLgzUkTc6f4DySjHsVm3rOyB3svobbxfaxUXY+zaeqF0c3pqPUkz6ZCfmzb/ku5o0itL
w9e9NFvxP+LbQhaoXpIwKPamj/qsJL5H86OWdr3gGEr/2IjBN7Xndxh29EcNkr6vZNLt6DzCpxNG
1imNusdeVM2pySms9LES0FJpbyLYdx6aftqbFnmj7jw+GzJpUPHREMrllXgcFKuM2pmd9DBrlEz6
YZbijLDTT9qGm0299IgcEgomTStccVVP+8m2ztTAIMsORLAtRuvQefJjzhG4zrVa1kQqFBoaacz2
VfVDXWH9UrvG2g67azBUuAD8iapENf2rcipEVaY2EONVmjy6FCWh104e/MEOTvQgOyt0997WLz5G
GY5QFUTl59ZrskTrsAlfi2nOT0ObjPgZ5L8xRBTIPcPzSYFOz5oBpPeKweJktkpvmqAk6aWhKjPo
gQsaq3lz65uYhtei7SXXLKm/fQuQVKnWWhszimbXJCGaZm8ihQbMPfptNvU9WgeUNG8noIN+jlsy
lfelVb9UxfIN9k91duW6jxjeYHHWIot+Au51sBGaqDLxt6zHdI8tAOc8ATvh0j3Ww6zjWRCsPHt+
hpZqXqsuoPMXDxxmRSRodeuzZPNaoYxgbcswycy1Ray335/bwKI7wZThLvJZSYPab24KUdx/f2Go
Gi9BZu8qWjchL6gKy/38tfcHZ2/a/p+Qs/gh6arvhnPMyyfzMPlZRs4Xa1GmOwhCd4yFSE9cVpgW
SvUcEIVSpPTXjrN3aSb0Zeheqh3xbwTqOG9V295sHoZ1IfpfQ/Hrq5r6IDO7XRFAgJHRoWKE7O3H
yGfFKO+Bb8bIEwqp86RelOuQyOQkzcpS4O4qNVA9EMiRcnVEOblVyjJ+wqI4oPk5Uhj5p6lQe7du
/oefMzq2LqoMVpONbUPOlSgvRkxALe5pvyi7txbOMnChzBDjRHZ18Wc8V8qozkhvtnrdR8arsGrJ
d6U+rfs8Tf+wz7RwZybBEIsUA/2MYtPTZXccy+VsNe5vhC7sVMNNGhYQgGwcAV7aVDF5/wsSufaZ
NS9ZK2qfl5lfajhBVlbJhhFoL2tk/ATmhXC4al3o6kvahbjl+fLt9BMrp/gpLUWqLzkf3twv12qQ
1IXPtGlXA2kYWeg9NJRdJkXVEGWdxriYp1UkZ0jetD3aEeIouwqeXBGcJY8JhX3DPnAAGXyve5p4
u5iOSVPMiQuMgW5gzfy+XdtVm28HrR/siveF123VLMuz2aJRb8NHhO3h3gXxC6v5L4oyljg/SnYL
wC2wRbbNveyWUkQlwRtiJN1gQZ7410mEpSIfupPRBQRum97GvzdMuz2Df5KFLxgS+b/nzPJ0AHBn
ZdWhxy4kA+dsJJX3MoqdEikBafdnP+d+fbOiJHZl169GO2hfxzR9wW3VyvASKGPgHF4wu/bObsJN
WHnhwTTVgsxveetFIfBjYuwdJwQNCveGa6BqyLGwBPnyCV5dnGe/ONW+MRK7cF9MiGGwytdE3pXu
c1GsZZjXyPrtCHle8IeGW+Yr57s2yuih4NdiIVpDh9UCO3g6PfDrsLnsKzpV9TlEa7Apu4nq3Zl0
seF+UlnzsG+aSbOjMcKrxERR7qXnZvLbrVs/FK1Z7arGqLY2qd+wunHbFqhiVX+Yg/6lc4xHU55I
RSOZaYxY3MuwOBBhpQ2fJt/xEGXBcK5mWr1HD2kACNKmySPmYHQpZSroki7Em0Nz/d7QlD+Bjfz1
E7K3c6P4yvzpFrlNsok8PpuZl8xWIQSZu+xEQghaqmUbJ9JF3WNT3G2FO/GbRVhIJi84oKg6LVx7
e0u07O4WdqV0eabJ3CLeKzemAsx1ydd2/tFGxmO6YJewysdyIAZLw6DQSQI6GXx1Dn1KGQDOyvZI
yU1m5CQhS0+LXmWyJ1S3zmMygD6l2KGlnvAeIIAMNPKZ0a/1RvoWw81EqnY+WYg6kmG+cYTF1Fm9
uTZbMdfq314648Exj1Ok9LEz0g3Tf3urnGf88PcUKPr7FivCcufbhCdejAUdQisoxMpz5+xwxEJ4
e3T0+j+Vr8oNhMQlob5wwx8rqdYiKc3UuUtM60ybn3JXVpVd88qqDpA0BHkLYT+JjGB1ExACnw0l
02zvYYd0OFBWLMuAZPmuvVn+OGzYqfGlAsDVbnOdjPDfImR9xDr+acnHyr3zIg+TJ4J1R8VySTN7
D5CcW7l3DSN+mLocn7wFldyScUYFWP/WjtnfHeNMnNlZ59YHQaRUoQd1+4RH8zTqLlhJoMELQmu2
RhqKFDJXvBPNRg2aoNaIQKmwlK8DI8c6n+kjxir9Yg7iwKXL42okV4FFMF76wtnZFFCLvLWezBxD
0oz+Q+MQBHhD5tvVFvNEShN9wkdchJKy+zpKd06uiAEaie5vENZagsgj27V8lDZkfGZck+owWm+L
0Ry0AW9FBICI/SmSsRvk3hZRXgPrk3xGLTcjbtMYze/YkYtYSq5S134fZfbdB+zxYW8wkDsA1L07
vsnSzY5tN311PP6QvCFi0rQZ+lXGhbP2SebKEWV7UT5slKr3TWT+hk74mQ7dg9Pzq1ARJzbzkTi0
SdTfbEEAcZk6TFdzgQggnSIy1oqZnmJObl3k5zybzKvdbR3bqU7pBOkT3XmBlKOqLhqy94cAVdvk
PlSlr9fQV695agHDvDUJuntig95DLV8DHPXUHGQGMvgxjY5mf810nsVwe82uperNywjgZ1hEp1k+
j7VzxhaMBD/DmawoV425bHpViwcLtT64HT56VBQnmlcQ17iIpmysElvXk3gN4fVHoC0UFwAtpphY
wHSB0FCxVEQjFkcmPvBeI0qOIgrWRTW0RA9uh7x9d3IEyqh48o2gdqivw3nrcbkDxICVTsPNVtbW
mlokd/XGrb5RT+7zPuWlHBoyw2gNdEDVHLJiRdeZiNN5MGb6UHWZbjXubRzBC/cX6vG2MreRx1K1
IJueSISUUbTGFQseSxm9OQefPg/zqWEnWhFaUz/gNEHPuPwnPybH288eIy2rB6wAZtywDmUSm7Tn
SajIed6VCwA8wF5K0tBOH4Hc3RVCj3GzAE8VoX2M3K6+qaA5pcOyEjXnu6HajUX2YpWQaIsVWO4L
TR/RXJsEppIqx/I/I2o1n8yFBjysgRS5q2zY9ESA2iFOLTl78qi5abArk2G7lAoUTXW7vjCLVd1n
INOIZWcn37OFVGtjMKpYmtm7nTqbwB1PfTkQTOO9KCnfFnLt+NwLP9YF+I68mnCZ6zKy7jIkHTPa
XRr3XrqXOc0mtZD4diVW3STsYx+tGpWw/UM5dBOqsHVWouYPPBxbGdGzWMH4oeCj0o3tW6zuphls
3al4K02AhMYnVmhJ35s2+p475NBSLDH+QGc1JwNz7jwXxI1BWJYtWD5MZ1QN59YMd3jaJZxfhwNl
Dt/87EU6BqDB6F2yyp+3JgH4636Z1lPOL1BEapVMebfhN/nra5v60t6etkqAjrS1foChIH34rqem
ZHQlJZJgFDuAx1kQWzWhPTp8BCO6WCmwRQvOFDHqToM4+4kvtqZBWQqEVbcZVYBmpeBmV0RioNRQ
WwZgdxPMzrI23cnfMa4TxC/nTw+VQOF743kY25fGo8++tUtgwyX9sGrjszE9cRxT5WxI+h76F9WX
WEpSWgF3gGXneW4YTArwRm+aj2kVvvQqyFBykJPbGSAb0xw4Lyl7G1iM/04PkCSlpbXxFeEZcYu0
WwXUuxOV6ZcArvU7/MnVn7Bb2ct1BsQ44s0cV1VQPNaWbbxmFV4KAUI6mq4+6HLcBd3gXSKMMpSx
2zMyRK9kqIXta2z/YNliP3aGWi9ZyyIYqb0s/RdHQNjWllh3vEmURMOjDpVP3mKI8dgv6bfLZCg2
Vur/ehTmhooMvmS2a4LFAnUryXeEqNdv0H3JPpFlch1rGdATp9TnlO57EeycMrE+EMDNOzJpPQqA
9pEeEwi9+d/UtfmRED1vYRMifImlxCUDs1unXvtJFJm9I2qCIOwh/5CBPigIlcH5jCLyyVzUvjyX
BnpJ3s+E9T67JxW6JaBYPpuxDIFVwsRce4mgN4SHA9nihHxzfRcMiaQ60JoTrihIxHQYPUQd/yQs
MG4aInuby2CV2C5r6AsTVRy6ZcrBB/TYCC7Zvkg/MtFMV0ELCiOBvQ4mJXbk9DyGCU08El8zB5pB
ccy4dNfZ8vojOYIMr94BuOBT2+JtQlRnZcO934i+kGp2P3w0caprLPzF2cIJU8J8Y6YMBkIPUM6h
huPNXDSgnt8NL0y6m8CGMc2N9jEV5iMTYhJ38Nubsai/gzkYMJb8R6Dyy+fbItT4REClGwo49lEI
Pizzl6bRkk5Oe1p7A1znRL6jVaLpXllF4J7snDjk0FGfBlmMnNk9ksJHB/n4yr/nllEgtI/GZZ93
TMk4mIi6TTjzITZErNrgWpP8s8670V+bTfTkWYJmOYNpwQs6eyVtLyfb1z0Ign8BwmlaQDMLr/aY
uN6ndrvnpmz9Xd/xUQbjv9ZzLEqsCEux7f42Y9QvwaDibDYvjYAUjboad6RHcQdH8sa4bykT5KxE
m712qgRzWUJiRGQYd34WBeZEQWWs4HnWVkeWQ1f2L0XjjjtGRKJ8WK8mB0m6f8W3Myx17AXYJ3Gl
M3sQy2xfJ10Ex0p96EkOKD+mgT9anzjrMtD3vMcu9hsWfK5ZJ+pjMyfP9Cf9YUd4tT3bYyy3jmNo
QKtFfB7ZBqbF3M5D9C8z/N3c1DPQmwSqc+XWLOW1hjfbdm4ZlwveSMJgt+QB7bpi+FkUARZlBvpj
h9PPlGL+QxRl06m+sScAKsmP1zr1SkdjRIRIel1s3s2G3GYCmYqdRsoQLiEGbIKbaxImEPAmv9VS
/LE5S4g0CbbL1Gbsh8TMzfZyMTtyV/pxfgOc21jkFYLOR7Hid1pibvXNDM62KQVosM8mzHkdUWqB
+NtAYtj61qrOs41ljgcf2gPyZGP1FssIKdsRedE8n5YZbrug3RmWQXAGEAH5A0nYfcoW4BgZzNKb
72MaAEldam7LdDo63Ye01QHDzRKMZ4fJFDXbqvWGca8tn8AEa40i8CsonN95bD+jxnxXcvyIqq+A
yh9ILOkGoClWK9ZNEj0NrgDU8c/UYHb4l6oqtgxmJqI/8vcoR3xs2NvR8TaR4/nE5rK+1J9ENmeb
CqoanROeVx9jdhnaHXuAiYHHYUYcQW5RtQAD9FvZh2vKRvAdGg/26J3sIWFjHFkh0SysclIkfCCE
TSIYtZrd7C5fQenMscPLXfsJ7gnjGzGmQixqhLGZ5tvWqm+4+C9zs76fMx45R8rqMfxYI9KaTnEb
MvVkLobC3JR7LmiqmGYG9NTKsYK50DzGo9F2v9R8Vpum6yl/zsUz/RxH1z86EUWYoDdWbj8kmVFs
Tc3w6Vn4cP12RcAD4c6lxw6GjhKlYAmkafI8SAtSJPHn3RKw+0YpXgPrhNpqG7XJDqrhCe3zgyrZ
Xmos3LEvcRN77k+PegZTGzOrO7m7ocj+VaH4Z4/GV9dCCmVBE9czYghzwi81TsvfuqShYbS/zKZq
YrOk8kktP+WCvM5N3B/U9/vEtb5047wEEh2Zbk73xASx/FsMTV34WzZ679KZu41vVVDmvzjpGnzo
qEEX/Y/tgdXLgaAr7F0Y8DlVuVW+NU7+r9cEgGJ1saTrrNvAp4at6l5MaJL1onodh5kfoGEWsA8E
LEU8QhQtbAbhkv8B5TBLF+leF5hrt7Vu7C3Y7UgGUwULjD9WX40doOO20U+xzVxbh5TFySOQJS9H
gxehOJYNq8jkZHKXDnSNWULdEoLZnbRjxUrz9ITn1mv5RkQ7/GQmwt0aCyzpheNTk6UfysNxJLX3
16yHCFIhQNnSk6rgNojwy+Gnq812m0z9RzZx+IWl/vYSeRsXjMBBR6Y46fMfXd8dMz4ld+bKStvm
391EHzPfQ3IQCpPy4zeP5uhfiPBmIeP51SgcV3hJPhxjxKPArw8BL+7blkIwTV/wjGbpNFfjY0UZ
GqLA7txLxcFUi33oQwPphLm/YsPEmTHjqBLXZUyubRP121aAz4g5em8qyQds1wZvp78vKJ7YovPh
3UZGTOQWeoR5FTjcOKxBR4UalrOiH7dZir7cjgqiTsjho+qMarHcQkPk+Ym188L60yH/0lyKA/dy
ta7Mr2Qo562l+hTzC0/GZMvqIERfbMa2TT+ZCXAGESLnY/IDLpIIZASZdIJs6NEFFTarw4SZIm2r
8CHsX1KfJ6fvEAItaAoVDjJYo+5vQgBxnSNVUt5Hb5YjHlhuLR7rw1KH5xqf7ioww73Ne0Q7CkS+
f+5dZ+9E5R+h3p054dg07pcZdpJQwfWliFSqAeJflIQG1DYxUgEjpuV+YXX2ty2RGiqs+rWAYSaH
qmWPakfwG79BwJmbN5VkJ1DFYVeXS/kcxvXoWftQWCdEU/T5QF1C/akN/YTXasE7E5BdsSFO764V
TTfEjTM4Nus64PtJS+MDzENp0yGjfqAbitGpSKb3Kgu+cCd0kQnTzL8Ib682DUFajJGw2FxsdBXM
f7FQfydN8iVmXz9QqynWuVwIY9vM7cgOkue8QZHZQUNOV2vOf+wCYQXKB3A0en0jm1kSCZpehZh+
7qejGLtPz4r+JpN/E82+UAX00eQS8hXyVshR/vSUMhVqrVJnOPhj+W7PfMhKc82Tz4Qq9hFUmoDc
frxFuoexaQLBS8BRtNQrFab8JF3nxfwk2TYJ0luA/Kwv5usogAo7gF6Pb1nijlt3HXt5OuRx62Hl
IvDg4mtzOlaF66zCAIsQHswnB/NRCsDLrdVYzEWuD+3jkTBp2Q0Xb8pQwIS3tpPvKM0OptflBP8Y
P6yWP2NIDpabYrNPS/60PjFwBd0jz2r5nejIWGmO6FVkRH+mqHsZ0FUQ2uCsCpexiwwxfxMR4SQs
5zAumvSfFq5BNuExGcvvbgpAVLsPvIEftk7eU4boV1VF/0pQCMwmwdXS0UdO7+g6XFww4mLYgmts
Zxmeg6Sdd+D4Yu2Pci+a5Ad24qtW5Rk1egyzsKxsVAs+YJCpZA2ijYg1vxc04gR3HQLerYz/1p+O
rFiPeX9spmA3Sm/fAumYrG1xcf9xKz9ZSTd3TwTs7hTxS6SwUMYqg2ckU0caKbjZ4IcrcyI+7pi6
LbmdFhh8m3KOlBFayrhApXfMfpPatjcLxYq8G6hXa+/JTjxmZHG1gvyBvKEU3OOQEPe1yruGWSFk
swm9ZospCfGHkcZJHn73EbT4fTmDa6ru+UWR/jXuQp6wvoe5kbfE3CC3YaOAiUOE9z0mjb05mzj9
zbTYLSRiuuoB9vSPyIzz4KZ/NLdxDJ4OWuerD6f1SJsuxBdp3bF0hl91d8mnNDlyfsjyXz8dKoPh
o7UwOdkOiI+oyq1rBbyk/vI4pYQ7jt28bp3+z2Tb7TWXNQJX8VUwUDC2jc06MWfvUDBUrxLwspub
342+Tdz1P0zI+6ho/4wjV7F4yxGyHNwaLZfvaoCPFMJhCcc4M9nFikpmm17luzKdXy0UplxRH0OU
YmgGqo8RrMU5JBwoY0h8UvbsdUm3p4anjLW3kZ5JnE2Cbqu2nM3kTelKU72xMnXGcG0c5Wz95pia
fasj9lT4F2aOZW246UOQgwbPYO5907TY3tzPJuxJVTOstYXea5V54bats3fTy4BGBnBFwyMUraID
tNVOuV7c8oNPZ5s1ybzNiRZQ5vgqxPJZquUpHMdfC9t0NSKQzfBb3YFeF7VEnFrlJzQuqTYJBesL
6ymdK0s8qpEzeXoVlUFGqOLYc8HL0ZN7sEMc4REvEDccTcNeH2171/6uZ5ucrSqc7onFDKsclRNb
V2ya+GInJCxRnZeXwly85/vfuRExoTyB01HXbvtILMhziJZtIAsI+R5dIGep6+fRSPyfLCPLBvXO
GhP1uEsJ2YbN5ktmPDRidK4pwEcT9NbLOLbltTe75yH3Jms/ppm+/mfXor033JQRbsoIfQRhc9On
p4u3Pg2b39z7aRV+X8LOrwPSyceakxYZHekhBgLsubOiszAqSkRnBtwVCjXj/P9ffDKAZMFRbkfV
Bfc42kPXK/8OEa0fGSPnXx0ajH9XDFcNGCNG/ipL7sZpJf4MOjyqKZvf0TmcLY0uzVe63wSmiamw
kZTc2nn+SnvU1Vmy5oQOJbwCOE0b3uUmJoiOR9NCSZt2RUFebqM22eQAIBfJypY5xX1ivHTk8wcr
x04fU9OHWL4b6PTdWccEeJsIz7w7QdpjGrXlo1/RYZEvpBlS0/3XJuZByyh5lVjdY+BEH9M6K4PT
jJRL+1F1tjLw4/s3sBi+9TL7TYLL9VVE0fwh9VoDknG2LU95wRXsheN0y/+HqfNakhNpt+gTEYGH
vC1v2zvphpCZwbsEMoGnPwt6Iv5zUzGakTTdXUXmZ/ZeeyJHFOuXf40zTH9pb8/nb1+U58EWmCNV
3agp6ZXt9y5SwUuRBv9EMkhPva+49hRQtqxX5u/C9yNyaLMBaBB+W5cKDIIS752RFU/AIxzazOCf
CT8jHPDSuUd57/EnR/s4l9zl6MrFo5e+1V2FdXrMzZJpz2i8W7giDqVvw3wpmdYUUQSHkdm4Cym5
GafuWAnBOLu3jI+ZA2ozZ5KMF4ewLzsNwfohvzS7dkIlQBCC0SjNgqm2W07xmrfKgI0Rtg1barhX
XHfRG7Zy9jJz+UbDR0Uv83EXz67YJolR0km98UQF92zBvALL05tClxcJcXG3egvXl8BchhiI/w4W
LrkH6rhhO3JsrjY6aJN4HPz4IprUekvNlmsCF+7Bn7JD1YXdZdKuvJnOi12Ew6sE4ViNpguIaAsa
Rb6SE65pEV7WX/RhNO+YQf/N7UHizI8/CnTL8Ew/dKGnLx9Qaxda3jVMFG8xEeS4IrjgL11g/7O+
Pez3bMxw2EpOUxYug7GaxJbpJ2A/G295/+F0zr40E1RSwjk6Q9K+YJ1tW6rNBKEX4III/IwvACjF
1nVFm1YeHyliQy+dYQK7GyiQQhWNAp8j7VOdedep48dtsvIkZ/XRljp7pEXoj9+fOWfs6r2ly2vp
ipszD+LJcYcXX9T/FlPKFRmVSPVatPGfZW4+Md6Znqs0QLdoiPC9qmuCeXFqjr7xsL6rqQWjlcr2
TRmDvA2DCpH1M6Tq2lzf5BS1m746U3r8aqZqfp979q151YExGMVXLX5Tvqr3oRqv2kMlmUDXZq+G
nlyCDHOFWb5Nozfv1g9KYlFCThbrmaTCfNZhe2pQ3MjE3uM9EceIzvMJvUiwUwHqkKRRv3vdln+C
xPuMhb2X7Zid4t61j3XTUd3o7nHC7bXzxr6DpBzMJ2WWAs1GRhgWd6O8jW7xKcZuAp4KPIBWxj8o
xswvme5QffRvoe02r609c/glIVytFaFstozh8IqEG6sQM0ePY+0c9sVln5IlniX93bFcexcYQ3Gy
C/AtjnaCq8ysX3Xh2jc54idGpgkwQY7xoXWRp0bAidcX9oDJqfOMTyuwu2vo9Iy9ln+K7Omhy5Gj
R3CaIWaOmplzIWBlhizzed21IZ2+lkl7K6ieQo6ck67C5qRUSQk7BbtCeNQi0/hG/kQLBxHwTGaY
Fs02R0jsms+KvOUCSt59fek9jNXKYeSGE1g8+iz5760W+zlGpuLopHlnkd0gYCJQUXgaG5d1mTJ4
FYFfza9jns5nyZaEgUWANSLpUM441T8a4hgn4QtjrOIaYkPe5E6A3s6Rv6YcfEfpeZg7EucBlwg5
9oV8a8MGZ4HfGT8KETP2CsYnNclf2eTIW+b39SEL4hiRhccALPFmWJJ1ijY1aep7DqZ5681BdTJs
RWcV5AGARvIeZGqQPRAhvWhlkz1xC5rPfP0f9jBZTOuG9NjQAj/TXSyOfzC+kAXB2trkxhmeO50K
gQ2g6AvvNUxTAIFkFMDKU+hIMnSqVtbBZqRqZ6zVnkIpbAITWeUNZRRDEDfVHadadJWtpoOz2KVo
0WNcaFDwGpTxGzW35ZW4p/I6mXN5zZkxHqKuN+ptFuPbKhdT6PqSD3j9nIGFWSlzOAvLs1A0FiEM
lKcezIH1dxFqldzLJTLdjoBvW+gJLMfoXtaXdKYzhsTNY48MNzHt96xdBqxsYk5lS3s71B+epHiL
CdE9Zz6oJD/NSSQ3qdxsdzIPbjxYuMrhrWJUFM8TEoRKJ+nR8OcGVjlfnILDdGGU9Zo14XTziEYx
q1Y/EyTFPh3kdFQBHLGSCjJTL7jOh+gDOSNi4ZSckj5NzrFTWL+RGoEjSj8cPzjFnvD2OsqHk6+y
8Rz7w1Pbh9XDIOQvawFK+AOQgiY6O8SUT3H6jxGSDteYjb6geh2fEgHGJJ35Pssg/JoU+kgLMEDi
ud8v4Vg9O0VfP5Zm6h5pCX/oAIGTj97wR6cBGljG9HuefKZAaA5loJxPp5ypjetG30oJHlsZt85w
b8oEQ+oBh3wIlpdYl+9JGiZH9l/iErRCXNZ/MntTXBqrKU5TNJz6eGivJlOt75dqlECz8iL5NxQM
iUPGnjo4WcL86YzDvO8k9PMC4f/Vpl+GL+3f1hc5af/G5Orx22ZcFvN8+t+hQgkc7PwCUxszKuIJ
DZIbA1hUl+/LBEBqicr5VEZzT8sUyewaxHlC3zsZ2QVdj73Hg+EA2nOdKytM57r+Mi6y9MhKj9lI
1dy85QUjbdGjbEV6mZQwF9l83EGesTdeGj4EUeHNzpnSeJBsbxlOMHSXpJw0/hh2h6QyxqN22505
EKlXzyOnTDPe/IAgQ9JjimETgJluEQxiciEjSXFc740Jza/vdS8UtAHKyv36C+Y7/UuiVHdqY0Ie
Gnc8NyLoAadTfLYmIdaZw/aCx7njyS6r/VoK14ofbtO/pFgGXwXjpyDqsk9E4QUAu1LR0vjZZx0W
AMaok49WwYrI6R4Y1fcPTdz1D+svjSiCKNyVj03PF0kuEDXF8q7RU/7/l+9/Rxabj/2WbZh5bFnt
XgeQCKd5Th8LV/es0ZeyaaY/uHO4Ub22RJAql9WE6znb0kGSby6VB0o41AplxjqbUAWPa/m9HvXf
FRRRG8MTUOH22JeN/xGUsJiLBUsQBz4rhQH7bCH4llFlz2UuD4xN00s4xFTBtWbOmqXVIeyi9C9/
HLRqyPJuEUXviiVaolwcR3lHXWgULRtBB0hTK7vHPJy4mdzkIQNRBzokNi81EiAWgy9kArOoj2z5
VIeLjLIt3EfLPay/iDgJKIqMn21Vs4QwBz6D7Kx+1EF+m9vmkPVR+WAtgRNYLDhz7PCZbWJ5yRIY
4cqz4NH0YUmvH5CT6czi1BihPnR2FR1MpxhfTZ+9ceBnyTmJ0T54GbQ5DZApiPtHMGzcYWGBpcPJ
WMLk/vCW+sPRqEIbOTdLHUvJ5vh98lhECgXjLuyT5J7HJoL6tk9POMLdHX6F6uC1kvwBbRl3I9Aw
lgv5p+/oUgR1xNswtWLvWmFxsz1WIFXqcQ6Z1Bt5El/cVP+po0uQT9nzWnHWTlEcmezAfbdpn0fe
ufXGDhwHFphCT1expwRpzbe0QGxemATtwxb3MVMBvSXgtUh2NnPA/UzEbnE2uzg+WZ53TVF4s/Eo
6tMI9DsrAutWLcZ1ghbjQ6Vx6jTLL7n3UKzNznsk5VUPgziJwg4BuZLIsUEoJnYJiL0rzmrixIRp
L2zhstzbaoQjn0U+wpIZDh0b455Vg0COHzvjb79blOWTQhO7VPxOP5vniDBTu3LiR9T33K7LG5+Z
/Z/K9B5ttzOuZppQY/u7ADU/g/KERUoPkjxHPOr6NT+CkcTEzfc37PWIANajFVP9f0erHTlfyoxc
8OCU+GwevOscdyRNhCEM6wR/mBU/EEsz39Z6IMASgr6OhmHlqYS4TvYE64iNj2Vz2qRS6gMRg08m
oVWW44P77BYaPL0IIql/WQDGJ2TrmNus3D3GcUkwWJJY9a3qxv1UD6Q1zvLf/9WCaMaMe98PHxlh
EKeKyeAtAjA0FHaLWa23h0ONwG0jF+xGNLvR1QZcvRfAa4EPKeT5SZPzRcW01HRYx46P82V0w3Dn
udUuyGF8bACCh17P4jtjo5C4ioWlJu9OYbM6pvBj6DGHJ6to4OSUvA3JnMT3APOcl8IoTabkp5aa
nXGZwqrBQyTGerinXMC7YQy/gjKAcdaND67FwzdWRf/TMdqdCosLNbb1pphoPmcN0az9po+EfGax
hoUtlvM5m6c9wS3+D2Oy4r3sPUBGJF0OzFye0TKCOW+5lVqJL6cHBVvg1w9z9mSWiJ33ppGo3EQq
jvXCe/UYxxI+5f7pmI15KdKWTY2CBdKkzROxUj8MCu6s9HjQUyqSjWNhBmbk6Z/ZBV7DdWzBJpVJ
tXUvsZMEcEP6sxvqASV8Yl/dHCvh0OMIK5sWpzWjnuX2p2dI+vcZ/qCH1/G/P8VU4mvMq+qpa/lv
eH4RGW+H1q9ObVKb2/XLtkLW6vHgudjMYU0QtHPXjC633+0d3Ib0tD7wszPGi8D+nHacoJ6b+rvv
jz1ubTLslHfJXRHTWEDsyYuO5jMrz+ud0vOD2ddEEsRk04046RpMJk8yReJlp+orKzuPCysSFxKQ
5mdlP3dFiN6VySCt+IigACXvE34ktfWXxh84iLfr2STReGXRPgYqdYbSCYTDRS+TdMlT4IRw2aLi
AY1O/WDhQXdPbieay1Ql493HkQm8cSlx5Zx/prF8/36cY53qM1EjCPYa9xRFdvCuGqg0WLm+7/jB
qr3tmJnqaNiGt68gpuxVFLgHi5kZuRiyuzA2ufleWJ+6gUJ3bcuxPsyFhquonrnR5HNKN4Kxg5Vs
13TPU+n+MDKRkMWqeUZk590LjFBAfgZGti7PeJzKc6Bn9jIWHr6YeJE18yi01SvQJ9YEio9SWOcX
zfO2zYPIeaAlRLqbdPYlTmf306sYGovp3FRFebdrXJvWABsA3eHV4x4lUInh1tTzh5kpMHRmjKKI
sbmuzYVRRrfve8mPKOkJu9mPrRpepsbslh178dG54+ekMgYWvg6ftSiQwHAvry9C+RigJhIkRBF8
/K8GsSeX/c8MYqKDMHyLI06PCNXg/vt0n7GkEZeasEIOOIkS3/pKkkG9+kX+9P3W2Rq/FlXr/+rX
2cWuiSS6ljevYWzqDqQDL3/5+iIJJtkETZXtfTgyNzkMVHXgIljSNXiwln8XuZ1zStLiKedcfmTy
AUq1lw1JvYwinCEkuYWhAzd4xBcnTPybLqIc3LzkSpUB9Qdpc2SKp6k+gKh5lBUOPruO85cYYWxH
rxwWqvowfcrLpOx7XFGKYtrvgjMDoitU788KSN8lAGsVbgwn7M/BxMIGeK2+p9WtnEBLuGMcX7+L
7AzpWjzxkZWe8WYAr7yYdVt8cOhDJlt85wZB1xtTwkWJYnas3ez+iJRJuDbWeFNudZmf/Xxg8dr2
96xlwVBM0rmVTWDtCUMXCwjtBXn/b3Js+kdtWxFsXav82QFcAxjW8S7n81tNkFLmCePeueJntfDN
woFeaB0wUiSS1hS1RHrX3W3t7AcDrOFS5LBV0fvU9eOjhQLoNDPb2fIx5bwsc4OBTUzl7XvqgQSp
6ujVhsR/yy/NJSRAZdND7A0KYQoJGzLtnIfR90jkqjpxHJdAQ2IpvWtvZI9GyuSkjWtxr0LLfvHN
9rWx8ThJj+Kd8Q/iU8/UD52y/kCHmG6xrl7SlBDKxBB3OYO2rU0FFCbq8Kgvm4KuteGrY7RIoG0F
m5SMo83gUOTLuWcCtKtbDWkFxAiVQdZdkoZEueVDSOVKvoD2TI4N6CwQi9lp8OAk6p+4MVz8YrFm
f5mG4KfFiKWdFSChT1znsz8AQssWJNyCmkupqvFsR/5+/VzansAe4+cXFHbRScIC29blSMkS+Vcf
SsjREBKRTghRPHChaxOX7dyMqQx3bivY+rkEttUuZVHlzfF5fZ7dSdbg9CJKq6Iozl4mjzNwgkum
tXnDxC2h7lAH1Z7Mz8OAzcdtEhzAy1TaChDd1VYH06AYWcW7yc+scYoPOwZjjVPQZjEPt2y9JKKQ
QJIpVohOQvMmkgxRWFaIC8uK+TA47Ncp+XziN+yBSNRg/PKoH7eVHew1mIK9Mw3kqcb1H7udWq4C
fjQWisW58tojqht5tOjHrw+5i1uTYQznUfzkmN704noJW3QJgUqxosY9klH2rodoped8b2i4/oyo
xyev+5MYTnXqJ2vAGoElVSrDu9RAF4y+nR6J5cDfoFz28JZJgBeCovyeqfInzXz5EhrmjzwfjYNX
BvIyS9qHIInufk8CaOuUbyCqcUYPr2xVXyrHabc8qWLn6LB7Ib0AikhiqHsilX5gG/yiIAId+/X/
VUZmv2OjHh5hHDgYqMfxpAsAUKWOKAznjLjscVETzctAZ1jmO+s/kYRNaWL7T/GYY7gr0hZDPXQc
BB82hOQRJ80cEuNAG87Sgfk09y5HXOCUJ7j9Yke0gdp1S3vVZ+OvdUxiT8g4KQiNpSCce76lwr6N
2sZ7usylmFXozfobvSIongqCR6bK+BkoyTOjGQ3FGQLU7wtMNjwQumXK4dbJEkfk1yYj/7LZpkP7
3jseM0sXm3/d2MTAtMkjQ1RSasp0esI75mBlJSQtYM68a1wA8kbo7qIFnJgltrlXTuuh36LrsGti
G+AnLW9aVUNUmBD1JKawb+mEvVdab+6Sk+Z5TnS040LtWuOeUMr8W4T176insKDgDI8jOUaVg6W5
h3xxirCvnIXp5xuPLw/ffs3GkeHoXrtCHvE+clCb8cUiQfXawDw4CweGiXZ5ajKOHvRlRhGAv11S
6GZ8RTjMRQ5myPFeIxs+MTKuKQz+hogBqa+wBhMsD/s/SPoLGzFE23ELXE8ELPCWAiOLCH51qv9+
sGYfmf+A5sPKVllXxblCJ+Mg1gI6cDZU92Hocv5tZKV8aclhBVFHQ4RUy7x04lArb1kje9mzs8hG
DJc0VtLrxZGS5Vc7aUAU7XhWjA8O5Yi4PGQ8s6MSr4mvG7yPIqeYl4I+MHAbUCFM8fd+hPiPDYs6
hg0Dh0BGC/oga1+mNHpVY0kvMLKvCCNEcoWClZLgthIt0cDL8qsQfvMwRJV61Z5z9PHInqzl1kN/
PZy7wLtkhIDeGKA5T40mtxbE13OG7WrnpWTJWOm7kq04VsQ519JdSOzFtCnBh5wdbjvWs/bNDe16
W1dp+hgYMItrouW8ZcAjAzwdXJDROYx/cfQCmFr+qg650yVIcXYj6s6WKChQgPVPewZdZub8jytu
7EtqO+FTlzYKXFHwxaS3eJdsVgwvQy+VaLoFgnooXWfAy9i411XIGKBkSepkOBl4Qw1Tghtclry4
jvdGbHjXtrDrh8kv/1qVP50cVeKZX36k+PdbNuL+vzhs8QhxCPGWAFdP5WAeEq/q7qLHccB2SGHa
yJqrqLsflsHkO2zNkTRTn/PUoTdu5vRcNT7zMs8+O1U58ggWF5Shztmq0PJia5vfhwlBP9z8a+S5
/qPlC5CegKWNrAPM7Lcgcpevqa56H80EHQCdh3MPcEDv5uV2cyTbl7EOnB2CZZCrZXXFRDJfQxE3
e4IWbi26bExdGH6pdj/7uvujY+1dCof4CQO0JaAUOd4nzLAL25DU1qGEzwk7rcfWQnS3k5fxKXOR
ViUaX9K6M417Jz/2MY2i3S3Cd2LclunYOhMLIk+fTP2a++plGhJw/orR6XX5pdW9ZHPtoPcdR9Ra
w4A0XDbAclRXnP2Ga8XTw0fLOHsRkAiksQX3smWB0i49hOF8pi9tVwvI+WZ0bg3mLEtro0H03tVM
aKrREvnAI028aduz81dAWD3ytOLcNs6uncDgs1njARfgPxQxhwmPu+OYD42Ryu26pWgo9mEr1N0F
xPoz9Vi5RYUQ3UmxDXEHe+69nsFO4y+8+bXj4qbiphtrZhRslq7Kie2rBxJtHzdlccp7sg3rYYb0
FtfDY0d18WEHHGy9l3dbf0gINUHqS/ghgFYzTF5hhXPOHCD5ZH+bFht17Y3ZkdoH+1DYFUesttxd
XVhtZodj1JIzA4JkHLbkppbEDxgXlYXlk1pkKpXh/gHpRUtpzp+hbRQAXSJoiUUEsSIc89MY5i9I
/pEfhvwmazFKZn35RPrtSedN8dUO3hE9Z0xglfGO8ntrhGFwTZDx3zg3mKQnvztaXghZ443yATlf
NFzmrEayDVIpi83+OhmJ3sWudDdT77wEdRQeq3I+IsIs7vDFSDAzHiMmZAzMstfKCpPfQbitXBMs
QT4bd5slCZLyv4s85QioPr9hyHyF6m9eABi+iBJ3jFm/gxGonwje7E6BrfLdWC2erxgaI7jXDT7G
kQGqbf6O0GMAgI5a5mDUxAZspzxBTpo1NSvj5Slr6zE5+csqoy/HS1UKkzLDnPZJ69GneFj8RFIb
ON1PlnLUtXLpuXsmcHLk+YleumWn09UWd6hp34CChbtpeZuyzPz3f1zV1u5PrkLHkMv2B45BLNE6
sLaz5TLLskeXd992jm010K9TooUYVM/jwIJ5Gq2fRYganHHx9OVNybDvwwAG2fKxaprKfEAtwTSU
b3Vqg7cVaYzU6jJ7SILCso3YC5XN1VmWo16Q6QtFMWs7UtxhKhDurJnDqYtSYXIzVfPDn5Pygvos
AO7BYLTvW3+fDU13X4s7Vdj90wCIzw3j6LXOyTYdqTwO6dS6eM65Utwc/kgcROgmGvsXP6J9i0xg
aEfr1cLaf9b0sNgYDLEFFNHuuxkiBSyu7Cb9EXx2lM9MSlGdhyZycRqSYisLNZGq22eIR+k+OiM4
DTVAy970n3JmE3dHIy9bfwDY84JXEDjDNozHQ8T87QuuxJI2HAS1dVo7PReJ0U0UsmdzSn1j6w83
gv7nlymcawLuYQiZN8Ocwl2JbGDbG313ibruM/OI6bRF9zP22GVyyBCpVDjhPS71cPQwgXsGfDW5
VnpTglOWMRSGaCa/zMX97+15kcriwi24FN3/aL4wyRON7279oWitOVplPenLYCfP5pwctWmbD3MQ
qXuW1tfvIcWc7TDcGMdmYeHCru5+aBF/mNMfKbMf1gjPYu0dOMqjS1kM84nhFHKRefKOjvFXg6N8
GLOdOYcUPxWzf5pj/AZOn7FxKZpnXcB9CxEcsF3BP9kvCoJsnONrMo9McBdhoJF2+ZtbzZ+JQTI1
+glJkIWm7dc2/c16uA6ky81Igj3SRqPW+RTARpZPqCnpGln3XvH1m2g/T0YRlb8Q8SEKVQzT/foX
CJ89k9lgI9r2US7x0Is6xApInVzfP4nBP3BsMqcJyz668wscH05HLmjaQ46QgeybECDUU4cJ7IUJ
IH8tJrhj7eE1QRU2XzXT0mM+a0C5BF/t8Zp5m65I4ZnPiGehQVPwL+2XaVG/M3pmqFlELbPQ8TXu
YUyI5dAw3FyQBIKawAkAN2GUc5gEzM7iOBVPQVyyGqoNZ6N6+8IyrN5PQdScCzA/aAIlK7ilrs5D
6P7ZROKB4UTVxZ//xIaDh3+dBrbtDvuv8ZbABtzaCv96G6iXEsjBY5L6l5oYnnyT/ZZVqO/YwdLN
LNGMMfChSkMXvY2bqTzACcUOM4SwyhpqMmyN41OLlEyZVvJm21R0iIbuiQekCwEXQPrCFJu25XwJ
3RLAJqpN4H5ivHWx+t10KDBcNvjXTGXG1THPA6F7B5ZZ5n49SZcpoDH2xVNCXEmcAlNxh126yADU
QDteJ7o4povmQ5N1Mg/Z+Dv0sRVO4dsEzBF5u/eYRuyeTNOQp0Yr3lfmCDs1VskBsx1+5eV5R5xx
QtxYENKaL1QgdAfeEB79GYbgoM3pEIWlhRr0zR4Kxse5DcwKa2HKECD0YU7TdG9WPDzjH7xYaxMb
h+Sy+VYtHqsA+7l2mFvFfLrjUrCyWJTrCc7Lq5aMwpjaMgW14kAdvFh+EPswnwytAO2zzwcAHF3T
ZDhmbn1RSIfc0yJh7Gw+42qexaM5gvYZcsKAUoDvXgzaJ7ZQxAssNqfayJfYYXALy9PiNupJW3q8
wohVBxOP40aSK+gn2XjoGEWX28+4xAzi9cX4HPtFj1QOcHzRmhfYpr8tHRePqcdbZrAqWj7RQ1un
5FGx45VN9VWj4jgF9fJT67RYGlcEMiPh4cAwzoDY9Bsmj3gnO/Uz4ATYVfn4UaWzcZxsHLtFD6vT
qHzQpctHeb3IYriqB0UHsV4WOVNALLcMp/p2AAMc/phnzRvioBL7KFgFL0WLqVDbsk9wvjUsdZjN
N8eerlYzi48m+gyQjh3kZA67ZZO5DsiYLn6uw8ZZkKNYktJATCqhXmyDmj0DIU5cRewt9l2TqHR4
qXkOwrdJOGjXpVCVI24KR1Irx0xkZFngL88SRtY49uuDv9rnwPeamxIvT1xPP8XC4BPysLYuxrTk
KbTUnevYh44leHSD4KUPIG1AP95mpnwI0L+c8U3KG36x3bgsOloNlLUynXf6RYR8axfU86EUehiv
69vdOXaxa/l0vxp/s8JDsltlDKV9Zg1umhwCs4tOtm/gjMzC+pPSl/5MdNm5t0nAK1LhHQOvJ1XP
AHgwFv4usgdxNZ2fDnhrJu4Ai8D+VRcB0idy7Ym6uwNUtiLmgynOkYwt8wiTsBKRoYyfiJFkANce
2yKIDm2ZgtRiS2EIQXMdpOIeO4SjTAwCWWmo6koag9wMICirqRLfbaoXBvYT4wxMiTHF9zgCzuKK
NhAknlj8GncpkCwzPx5NeURRnj81qYTNAgf+zHM5kWwWv3L9tUsRkV57b/6lnTp5ncFRPk8jrECH
tKDz99ijGqQPLFq3BKDU1YGEpubDWWLFsSht2PmmNxdn9PeCJnfJ4jAqzZsVjoDF4Qo0c8jU2HNa
gHtt+9pJa1mxNui16FcteBCPSIhg6ZABeFPR9G+tq2EPTqJ9gdT87pWz+TmTip4rxOigrjl/i+iX
R2GnRl/dG5C59zR3QLtYKGAMz3ooyNHV6m1A3fk1KwiGI2KtzSp+4Z14EyMyHS095kijQ+VhWe/h
wMiBlRuGL4G6L0s94HzLVo4JxAOWYMSHJpO25QZmw3cURaYfdYetq5vG6I3hAQp2jTGdbqNcJ3+e
FV90OojvYoK9orhDFERQ9Kp5HnZV1Hx9ZwSsxUZgL6WwI/sX2NcbEjzFNiOjfTN0hnezbJHt0tnx
topp+yF3gesVU9Bf6qaQpH1xZaIwBGkOUOAsTRMOWM244uLL1Pmkkxq4LPIz3zQShjRu5pPux+bB
C8VHaugvhMx7VAHFM5TQ8Bqtv6utW5dLjgJnztvXJNTvcSyJk+JRhn1RbIulsx2Hwgdi0I3nEfe6
oxT7cgoQxCVUTyOquFPVWeifBg8nBP78lGDLcz0TBs8sxzyHWM+3hPgeUXHnj02XJfeCwBqQQXs5
jtPLZLU3SKTx1RtQbzW9Jvl2qYIrTHEN0tADf5W+zPUvklFIUSEiz0xLcHFDqC7UMAUN7NlAMz0t
n+oe9JJyDwQ99i9dZj+QpeufW5fJl48FmkUPt1pf+CBm4oeUFe0j4ycE08tNIeOEPYt29stG47HC
m7dDjoyxzfi38C0DRtjcPSqe1Lb3o4sq0Os4pvu7bj2CwnoU005mxl9NOTCiIG/B8MRH6ybzJQIu
Q9wCaKdVOBlQY+5oKv8WIYLPjmnwW+UY/2qWvNAL/L8iuNXFc2fP9Wc9kPaedN27FPCl89l2Pocm
RLc/9jj1iLIh8JcbaS0b1vPRECyU5zop914SGh955zDJtxMyLZaZplO3xxVCjacEnna0cNeXzU7r
UPyJGHs+921+Cl0kfmur01kN5qwytJDT8/0VdiTBZOLSSrGbkSO1r4Yg302RyYm/tH6WXf6SfA/n
CoVQxeNp5fm0I4+k/SHQy27uDGzqF0TliJK8Wu+/y4a6MAQLAw0hx+rPUpKeGWsFODkShzmEhVJR
mR3WD5uUwbOIFToxgN5v2mrLDbbmxx6ANaIa7iEbl+xhXrbjder/XX86vmS8XCCZeXE1eMTeowhc
9bGMdqDCLZMgf4GzIXsMdut53WWtTVe3DGprkbK48HrnHRU7IHICChm5WA9dbARn5HiKASO+KTx5
S8+Cyo48gzplBhVqcTCJS9z4dkHwzliR09Al1SNy4GlvIr285s2TNBLvJU/Yogd9+GDZPUzC4I9c
0g/hxCTbUmLf1T5JVKlY4khwwtpl/5yydjitm1gEa2fZPgtjfOqWDk+m7Yc1VjcqruaH3ZB+iGkE
2XZb0qkB3JVeHr3jOWS9P0YX5oc4sXQwXLoJZk461bD7ce6c4JmQMOSVXxGeMZNkoV6gwmlVgE0C
LyXu42b6GTgkgSGgJsJz3GT4A496VmCeMsaX9ULu8UC+O1HI1lMlh7mMje1gSfdJS4Vfr2lZRVFF
xc/Nm7Aj0CkSapLyoeiodnHENK8OTK0/zhKXh5KHYZAuqcKCMrusH4V5SJur77Cat+axeBwZF2zG
Or21Xef+93nXc2JcmEhC/YkABPs0+/9d1Sg9y+3M29qC3cHQt5YO3N8lchgHDVDDShmqIU+FG7B5
EBPTcZ2NFzMekFWnDXBPD4TU+hFh+FifE3DUfaIaOOH+lz8X+UsjvOxlEOPzMkMndqK+FbKNzn2Y
8HOorFdlOuozNjf9VCZPUfZsxGX6OMw4+op8Dm6p25/mpnEAHyKngUqtXnGIdCygcKgVQBQ266f8
+3hjAYyCGckMl8jbTHIw+ePjWeduRs6l3DuWTh7XlxRFZR9AL4ei54KGHpNDjx73MM49eV9BU581
4aQ7gfsI0eR0W/uMuo1OVW20d7Zl9Fwm/DmvjN2zK9kbqk4l7xZQJ6JU+CJI/VgrNs82BASznsnF
VNW71I2KI35Hx5b9V9YS5JVMLgICZaijMtCeE1ENiy5o2VHqxXhSJnn5mVT1kxiS/DOsukNqoZpv
0sx5z5sc7ARp4tvOQl+EVfUTF0G5a102OKUIn1PBgmedKLlCsLONURyhzKIxgD7txJF5nriZ+RsJ
ra4Ulk+KRPCr2CxrYPkVsbZuMHenKkUSs0VMWk7vUsU23DvvCU+IuUr3ESE9/B9n57UcOZJl218p
q3f0dUgHxqb6IbSkCMrMF1hKaK3x9XcBrDuTZJaRc6e6O7uYgolABNz9nLP32ooLtlqt9EuP5GLH
6DXcTYZ3QmRUsu3FuKYIqOH7K/bFi+tzDW4eiRemSth+oAoGgw5Oo/ukwieW81hZ3roZLLGrZP5g
ObZ6NjNdn/ArUh66qL9Vmzi4Kpvya62Q3WjafnbpNdp8jgOIvGSaTIfm6xD0WGjkeJlXNpxRPmHb
ZIcPRg1kv6NT5AcO6PlAz89/l21Saoehsh8dp/OeyMPrscfbbKsV/NJhCsRS64pSE0fVPmHxppxA
QFw6jN+A04bFrkLsdVQj9Zzp0NILsrE9t2138Ap+0oITxwA3wrrEubMqpylCSDUVSbxcpmbT8Bw9
ncZ+e8+KqUyoVbM9CScvl8ho6LA7QwC8t9/z0HGy7P24WRmJNpxenr1ZRrSrYyYCTpP7sOUQZKbU
g0va8+MpgqJBG0KISx+6/iFt0ifSHPy9W4RfeTX+HVKietGGqnYsLJk/SvrN617p0bW3nAVEU8dr
oYXkUduDeWdVN/F04st7pzkotr8xuzK42MkIc8T6braCwIusqm6ln5RrJQm+2zhWL+z8TAd1EW8h
k7CvphmRmQGEglR0zGnMAQRGm5CXN1RyFVbFeEReCGtj9IHDjMk3w8m+egGRZ4A9UXIPou0XfZWU
x6aIjFNYi6PakSyLqa/8ajPqTfz4px4V8gn0MLVSaP2Qg3icJg6bXgIOTIL8lnAhUHRnhEgtdRU3
KkVpvlJLdgKc1gAywG8s1WkmiLUmOsM/RjYBYoimbI0yVcS6c+8WibaDzS7RhkXWEeEW/Iwytp/A
iSFYNjz/s2iU5OCo0IHaRk3WUdtMeiUD9EwWZGf66OEqEQzweQ7CS++U9/YEVmnLRF0bvdaeSkwi
G8twL7K0EvqHUC2aRPFOXfxDtAElsd/RZnj5ENsS+i0aEbxBXvugMz0/6jk+iNFP8QDXxTlo3fY6
rgKIZKky/n30KBUkovPIDt8TXdLGT7f4WSGX0mnax1zmrtHQgzZCC561zqYVFSfRmVDm8QleAW1O
Ts6U56t2cn90XnOy6txkbI41JIqYliHauRMSe0iGkPTedkQKxZR+V916BgKWTF6lHo6U6as2SdJT
GuFGoDQ1HzNUpCvLYMoIDirYyRFNENjpr4YtiSia+y2Wb5zmXD8tQMwJWlXEEQVLGtyJoLHvDA+j
q09NlJbRs2JG/dmf4P4ang7dZ9Ls6fT59abJdolvj+sydRUgMzwQc/kUVqmHCSYjDiYhSbkXWn9u
mXwBQkpQhsxNCDf+Es1ywtqEqdE58dFoEn2XhWVz1O2tGBpiHqbuI+uzzqwYRNN0sCe+tCtzoChV
z/G2bXaB3ohr03AeR0aoMKDIUlLxHuBhBluhNM19hNqIRPpifPIiBwQDvxf8DbVj7ykoPivEN46X
Itms9A3TfPVTFNCObRJxGrz60zjpEDsdPplnKvqhl1V7j4PlS408cw00GDO+2SiPfScPHgP3S9vk
S2T22KvKWrtlp4ehncVM15MqANTVHlxcWHzOG5IHykxbu3zT1mp6VDvJPpqP2qoTyFVWZtFFk054
7SQlnpcwfq6+02/rzzGCjJc+DERQbC1JZp5pDkBlrDNlrzKQW0FJJPYSvfHGmdx/vjQzeCAtO1JU
amvP97wLG8NXjmMY+SvSm4mS2MVRfG7oZR7NqQsXatFP+K4GK0+nrvp4uMyDyrEOnKs4zj4xeulO
SicZlo9r2AfjnjOkAQu8tfbkmPd7fOj9Ih13NAkYSuRMz8s2abdzCxkS/7ptBJPAGOBqXfftVsay
X2ZZ5C+DPs2+dUGOjsZPHt2mes4Z2C7MVotuQlsJzpjfrOXEwjK+ekSKpGxvGbNGYksKvQDkFVeP
YVnd+KJClzt9FQsIvnofH4xBK9YsijGbNIGNSibu3D5TH5ADEZ7BPA+uXbJhri73pep7SxqX6YOM
D1FMdD1Jyejj9NspzQBtJTNIr/wCFfB6UHBkNKPgNmFnydGl8BowPDqmmSGQon9Q0sgKVahXTRFD
DWnNi0HvZk1zZALfwmCYkm7rxK63WOHAM6OPD33UMe6tqXTxivFaiUOjIbqkzKyrMdFa0nObO5W0
HawfkHGVUj4VDhSAMiXGaKSIxq/LXiXBN9oQWwAKRMegr1fHOXHu/3zr/8P7kf0dlVj9+z/5+luW
D2Xg+fWbL/99nyX89z+nP/Nfv+f1n/j3OfhG5ZX9rN/9Xdsf2dWX5Ef19je9+s787X9f3epL/eXV
F+uUYJLhtvlRDpcfVRPX81XwOqbf+T/9xT9+zN/lfsh//PXnt6xJ6+m7eUGW/vn3L+2///WnlL8k
803f/u9fm67/rz83QRp/Sb+//QM/kMz99aeu/gs1terYtrCkpVmO+ecf3Y/pV1TnX0ybNZ2ZEvAm
we/684+UZcLn7xP/Eo4lDJjakkBbRDl//lFl0Fj++tN0/mWrJtpgS0pH2ibRif/vdb96//77/fwj
bZKbDBdrxd/J357/EsQohGZJ3bEdS5UkZ9KO59d/iT0M2bJ6YnjBSZWhQaSTfWOY0BJVsl4XlTk8
1VNZX3L+VkTxECpYzt0hA9niTWygBvi+a/QNMmZL3/9yC/++0ldXpv12ZbxATUeeZNIIFOYUIfnL
lQU5WTbUeDR+XKDqfjmc5s7Zi1vHYfrTTcbVfpopdvSbAEcotxLvIWbqJP8gIVR9k7PIbeJidMkb
ZUhLN9/maTL5DpqIDOz1XE8ajjSPJs75GxZrxnC+ezQm3Qm4lh701R6njbOtlUZbvn9PtN/vCd8Z
HY9ACGIYtngT6+nrSZ+By/XWfGScg7AlTdWxoItWG+lSUoYf06wmhrsInr3SZxDl9+3GjTBrKE68
jarSZ49UfQAw4c24niUcGeEGUaDAfXNFeIyUIDxWSftRuuY/XTh+J8vG+6GT+cnz9OubKdTK7RMV
1oaXS7ny+gCErufc1FaNTTsDAw2g6bvmoKfIjaXjkzCsasRBppw6CCXajn6bPFSafYnLZG9jwlAS
H1LfdIfZVe/iMxIa7/r9m62+ySgVgqfWsk0+g/xHNY3pM/HLB7Bre1PvBUZmR8C5WwY+2CDNd+0l
cmtcNQAedobhpsuk4iiNaSffg/KP1zoO3J0bkCbpNbr4KDh1CkZ99bxaGnhVjY8hQghDl28+AUY2
6elcjRYHouJ9XWCGzzgMLlsRjEfATfjO0i4jHMmWhK+5RzPQziNVBRQT+6tXM/B2AA6wA/XDsm3s
8qM3enojX12fJnmLaSci3tdU8BWvb1rTx4g9esUnqCU8mHXX3+p+d50oN/Sny9X84PR6uHH1+hE7
bvZZRYIcurXcKyw9wneUg87ldQXnnhxPB1yGnxI7EuUiLPim7+nnT/MB0VToBaYbrzHsFBKFwDzQ
fv8joE+r35tXI5l9myorrqZL+82rsfD6tiUVCNNW5aBWRsMkwl4npvIgzHx80iWdUoJRbmBkkvVN
z4Y+XBsrd0mAEdFVoc1MutPZjZQ6+rdZlKnkNUgi0i1uLae8uLVbPtJDK1YKbucbo9kmNHs2rV99
U8LceugGLBc2PFCFYLWuZaYVOrmGUjrDl9TQEyowIK1Z/NOtmpNX0UdDvHj/LhjO27tg8SgQjWuA
0aaVYLzZIwIcP4OdNsh+C/hkvlsqcEeweZVDdFHLLtsJxRMrHT0N9bFBu3v6geEpLCfmcMTiDfu5
lWygwOL5joxNIlPQ6cy0lmjhnzhERsdxULV9gfpc71WDyK2RROAkR1Q2wt8OWppYFk6UTWuXIOqM
qgHjx8zaD6tjFPZIcip3i13dWUUi0+gYHXQ/q87dpLJ/UYs74oXkEpBna3Vc6pgNIKni9p4Gn3Nj
q1AgCNQLPngg/mkVMdnHHItii03emR7oX1aRWCAqhp4vwXVGq2pwviX1xFHtnA7JcEgaYOOqAELi
KXHBTO/CEH0uISBHW7Gu/lfbqsU7qbKXOcIw2MmmA8Ev1+PlZDuamKtWkT1V0pqkwR0FW2+c4oAS
cFS2rVnrYURwPwjp7HJN0KT0ioOjJ8n/9x7PxZiGLqShCo2jzpvVTEhIwEpJskaRVAN2CirIIQnV
TVkyLkSpI68CtQIVgM9n3SEu3tVJ5IC/8SGD50nywQdd/33xYku1EMnwSbcMzhyv742Lxk9nNBat
DZkHWzcE2N6MSIvgpccb0XYnB53SXi9w5/Q5k6ekRYeQ3udyuEEDHF3m5oSC/GfT6t/h1QXQNJEo
qNg+mfb3/TYmczsDwW1NkXsUTHyo25pgBeVLLXtrVcZNuMKCDcjRziTBpeU30iXGYzSGFxnSds8S
MT4YrnZjhuLu/adcm9ay12sdJ1Rjet3seXxU3zzlei4Qv/TTi6/IigLt2x2kAcWEXsNdydUtmtSM
HkuswiLpIb0hINl1mX7X96I9NA7QVuxUHTknZOHZFpNbTcPfJJPqpDEuuqoLRObvX/Jvz5YGJhCN
u6OpbNGC6379frWBXgSspGKNgRaYodcC9gZFvRrscBlhVVlbfvqd1DDtOMrswVa05/lQVhgAhqDe
Gav3r0d7u11wPZYwTZ4vmxO1I96cGDIhBi0HXLAmHxopA79jHSSS7vs1FLmOnpomVoFZxEs7xmco
saEsLPTNdzpCd2zR4TFr+68BO+yuDAcY3dNy2yBF2CckU/RDnDMLEdk+J2HB0dOvtt0YK701+0tm
SXdrCWCtPNT9B6dO+fbMMb0sbVr+hWEKiSnv9W0G0aEUooYR3A3VgfZ1T/t9O3dneiTUJPVBtxly
EDV9pSAhtFoCo2V/Ezmwwutm7TZg/Yaw6UlMJuy9GQK6s6pG9zK29BvFSa/SpPCiQ5JFDyoGzKVG
QQDiLM0ePJPwTzBrqN+tYQolKWFLZF6qXFqblDMHcJ+fQFVRRAM1VoF1OykmKtnYNKN9b4NSRr8S
3PYFGyZkCgroxSwHVAr156xtiYvKO6UKiPm0g5bv4k8LabPKqScycxCkbx7IZUgOKMKQOWqTFtFL
mw3i6vhoynzn5WZ3nFxrKqzhl6mDBJ+vWv13NQ4yXlz6KYiLZu1BXdtAnSE+aHI/isQCelT3LAQ1
+R0a8ni6RpD8P/hQ/la68N6x7zgo9rR/WNQMRBCy7KSxioxhBa1NLHXd+4p2K6UdkzPpLcr0Mh8a
XbPuF42hEgKNucBPm/wptro74Q/mUfShfa1V3s5O4mA3RiWOodreJFUv7hWj/vL+RVPEvlmMuGgO
kDpuN8fG9jGt1L/sUqnR+1KNiH13yQyZl1XyPHYMpR8Dn+jbxDYXTT7mB/I2rZWpWD8N0o2vqhBu
XAJHNuGkHgWoBOGaXr1/ado/XBqVObsVl4WP721Z4LlpMUDp1FaaQGtqTQwTP+i/aJENpsTp10mR
P80zQoR5zsK0Q2WVlxb4HTOu74BCXHsKWblEoXJ2jGP/cxZ6Z1vqE0gYCfUnL6mHk3DRlpGzEN07
kftZU4sct5Wxef+V2L8VOJxKhEoFY9rTEeXtdpeQL9wno+6vaU2IjTc4YMzbnDa6yK19lrU/EC8u
BqlEj3iW4WSGwPpikEFjdNJVm+OgRCAXO9BriU960obRJjpAO846AWKLsyV+APW+SuJnbYCR7wyO
dhCQjZdcFGEzCniwF49o4GKyJkx5uEpGTBWIObY6dBHmzZmxdTVvvOk5VCJeC3XINrBFkLE61NqS
4VDS0nwnIH6r6D/iCivCpHw8yp7Yh1mzFtO8WNQaKsWkki1POUl5kvGgY7T5FikKuUj5FO9bIQJU
zeq2nv6e0dAnOX6bH9Ux3MaKiDazKb71FHz8kb6KGWr+VNry6FB4aJb5rJec4LrAZZycFqcgi9cR
92kbd4Z5sqBDdcjBj9LqAoYO4SwWwNBgTPgWQ8FN8f47a/z2zpr0lRiXWZLuia5pbzYip8qGagBA
vNJ6XZ5KPctXuevVJy9oLoM+IMhHbj1rhNI+JP3J9bWzg3i2K6PbdqjPuZMggiEiBjl2JgFeWsrW
50O5CzQzvB/V6LsnXG879siEmroiAq3GZWq0qb2tTCu4a4TceiYDl9jTdIjQsttrCuxVWxkIFWro
ynaa+SkdOCWx8RByNJnDZUq8PWZq1A8853WKM8iQ5oPsPrg7+m8rIp97zbKFqqOr5v/fnDpZAhvP
QANNICJ+o5lsENXqzh0Q7PYRpn6zI3178loMQ32Y3zT09WTDkKxA/y7YIkDNSJZV11bLVA/IAaqb
jAFb1X9uUGSSp0kgZ8xB+jaDh6nlfroWrZIvUWNDjcrH4icpRbEG/E9T82PZmJ/ff//16eDz+ixH
sSBUi8dbxcevv9mxGZrTn4ZXun4R86ijrFdqUqQ3WvtVRDSnOQHhiQNw1zllS6xxXqyIqo6zrN5J
FRBUquDrTnrYOjKHkzZvlVOrbtG5ZHmOoX43q1fHegA9X/o6ZVdcbeb6FizYrZkIxvJtcu8Q+HM9
cwWiSBl35hAR0skEYqF6itjiBbt//5X//smnuUQhwYnQoHMzdUdfbRxKL4swKES0NquDFiYdvqjn
2q6gioRDvLY9tMBxih57bNrxLsej7Fd76MGMOCspgW3G91Y5PodG4F74SP/oNU1AoRiUczGOPMnO
j9buvOt6+sFwd1mvorJ07iaM6P3ImIqQoxrKbZ7vSsMFw5RWCqtCSLWauf7Wqbz1YBMVm3hVue2y
Af4Ta6BWWidpWTWBY+naLovw9P5NUX8v4FXDQrJimQbNQ9uZlotfdlOt7TSgAfAoCLLubzR4Zzxs
3b4BfLoPMPtbU/NyxBXOwmTTtfBIPdg5hXj2XSrwqHWGzyH62waOP7KtfiM0d1yqDDA+qgd/+9xa
NHxVFlfO0ez9bzsNmVBCQ0F+iUBZRw3F1spu3jSc2lDV2ac8wsHOaJzwMEt5ziqWIEK1QlIlyOiM
FOdg64qy0cmz+OAIrP22oFqcwakNpzKeNEL7zYJK/HJGcPkU2zt1um00zpmTI1yk0epnEJRb3t5l
Vak1WCVWMTjc9KgceVXYMKBcQk0Uu39UIakstEZF+WGKZewV5smELwgKaaHbkHWrdLj1c7v94OJ/
b15TZXMzeRjoy5k0jl+//Sa5VMwfDPNFWqt1TcChlDc2VAhWbYNspZqaDnE67Mh1Ti+C0KqNtMLb
9z+F86bzalGaLoMliQY277BuvbmMomF0bRMzvirRdrIEPQrUukvLjcM77GY+kvStExbqlQfOcRlG
xMr0aQWZIWu6hWj0AymPlE/wuxbcPucUdqw9beI592RvLuvE6ogMSIIPaszfW+60+wX/cAbSGAKo
b06ivc0HLIhCi0Mc7GqqW5Q6BmLAAZbfDsoP4M2o0wBEYzKtVEVc+aPyrOIEPvcAbR2nAdEVRvLk
K6lPZVO6p8ri5FFbmT7ZPxMofxhvyYGtAKE9fXDL3z747HJsAioHf5ruDLrfPPiIInSNkCbSYQdc
7wJjK59PLv7lbpXtsCvy8DB3OwDWnxAzXs2AHqT/wbYpEatlqXebD6K7NksVaoSfA/ggW3ziwaJM
7oE33fZukX/Cy4DJw/A47E4lKraWE2h0dVvmhdz/D0Yh833/9dPEGkHhpmm21EzeGPPN+wLp09KH
wSvXWge3fFrXU7/xjhhGq8kegaxrKSeJrFFisklQjFlExR0NQ+D2LGCHVWT+2I0kL1evJ/Fh+Pj+
vVffNgOmC7Q1Om2C+24a2vTe/LLoKimAv7okQ1oZCGcSuFv3fkXXKB+hfMcNQoFeN0F5NsWB7Mjo
mogcOKILV7kv6mIp3SH/nA3B56FqaJca0Io0GIDvX+P85P96EwUnIQZbDiNA/mfpb3bLjIcs0KyQ
flYs/U1P/sYiCB1/S7OelHMnuPGn9pvbu81aAA1ystuhLq8JccBA1VYnPfST0yjIsJ3vObs78EbD
6KehDIQUYRCbUztrtmp7XXbMmELddpeqPTk2NUTx6IKc68ob7u1Eu6vt+uvQSGVng+Imb8GodnZ9
iDIVCQsQrw10DGRWluXvyR40aIOH2g6UD+h2+kzIFiaNYq1/cIfmduirO8QsQ9NpgNg0LqQq3ryL
BdLMRB9td6UHpDyWSaSvEcxAX9TVndnZ8ETrx7mt4bfS3tCRea4q1v5ZPBHDqIpxBDCeXNllOm6M
rie7SRPJZMO+qUNlPXd4WRmZY6logv30x2zuef9t1qeV9dWLsDQ+i4wvWHslJ943fTICTgrHCkKE
yiHBh5ZN4nZeeAD8p/68YPdcVVKg6K6b7MZkwkD2C9AfFmICK1wqhazrIY26CMwxfB5yN8WOB9eH
47x+GE2rO2eAUKdAgtBj7IVlFmdnbiTo+CajkoyoKzmSrUTLct53NaY5R964zeS3qFOfbqu8vP+K
/2mv0W3N1h3mdjSu5k7dLw9fyJQTHdhoEi8lyDqCIDo04YloSQcnbdisUxymCzckgDoIaMWlsOC0
UdH3M0uzqSlP41DYy0pTLhXB0mdcKNsgNPx9OmonsEMJ57TR//S/uWpKZ5YzfvhtVtD2GsIU5CKr
cRTBerRig2OGBfesr9HK5hMEToVUW0aYOiukIFaVn2iSXDpsx6thIEStqbvlLPYF91f5rbXWVCtd
ps25mFyLQRXX6w+u+W3bmOVNo0njGNxpik6pvV7mUpqaBmYfXC7UMkje0Jhm0G3CddKiKCdy66qo
k0vuAdvQERs5g6nvaydyTg5G7Bq0HGwrpcQLCKdmWzmRvmXuF5zYbnZ5ZFKq9uH5/Uv+fapH2xgu
LIuenI5yb6d6aooGtMXH9LccsKsZrc0KWBaCXUdNIkhK85s6ek4VaOuZ0z+NtUvwkZ/2u9q4Tq1m
2Np17H8qfGcnFbW6J/5XRTYIed6afh4IgrKs2whEbFJtUj8qiH+rzFPQW1+A9jlrfniImiKZGCAk
ivS1OXnuehqWU2sdZMCdp2iHlLWCKUyAwyQKrA/aP+b0zrxeFZhz6DrrmmHCVH4rsIgCOwcsAoEG
4qV9cnHOAJ5CCjjNPoBzTbMCsmn7kh3dKh4yCYkFxzIPCfwjcsycdjv/QbvRCKsoSS4OYnpUWG8B
xeB+XuRI4NYq+zfz/vZR9yCDTMOHk8YoGhwZFMpK65BWEw2wHtyKnXgyb3MnnztZOJsZygfG+sZ1
w4vrFdUuCUz75I1IS5lc02DNlYd6JFndisYV6BLKFvebnPDg2owHj9UfpIVx/Bp0F0tuy8QysOHQ
T0KX9z9R/7DcaPRaeAB0oPSclt8ssB1GDVWnylrVEZ68DFHxddjH45IDubtsJsdYmJkkzHLnHvPQ
OEVOa+5wezQkl3KqrHBz7L0qGrZoUSNcZZPJPqpWWlDkx/nJlc3OUPzxg4/Ab2cUQZuVeovWsOPM
+9zrh7duseM0Kv0sSKOM2eLntDK6o51kEF4ys3u+DLYPeNi29NskcrUVHQD90IXobvACKQsmgtlG
2JF6FbjkW+QT6cXm5X1wdye105tPKgc9VsRJ8uAwRn1zTFGSJqJQtrAuDotaD8eLCRV5E9VtiP1Q
MTAVRuPnMNafmRqPyOcBIU7e2vlFKQTyXvWY3CSr1JlAOCLUCmDgDJ4JQjK2GFYR3NKMU2PwsJBX
d7NpNGzaBrRfebByEklpeWirWZ2a0zHd1xa9rGgYkadOZj6GyTM1zo3sr2naD/tWksHKY2QgdxlJ
WMr9EUN0V7wgtfqc7+cis/dGP7pS2wLIxwybo3xgY578tJZre8QsxZBfwo5GauskxITgsiCFb5KV
V371eex6uW84TGwwVcm10Y8BlRCS2SjVK/KW63oP0AMO0OS2ssOK+TISm1rpP2EVyRaDZthbXy8z
HnS882lakP3XjU9FVOAfdobuVNvWzZhJ2DouLgQr2GpFdAYQEV8pNFA3fYNCvMCXjO2fDl5Xb4Zc
Osuy9o7JqPY7taDMyf2cHGA4AWdhpuc6QjidF2QAFJPjRZGu3DT8/NxeSuOGxj4WmhmJ6EbKNXQs
wHqU07ZX19uKMZ6h5U9aqT7OHny9IEptvnFlVSNSm/8VOyGJCpMRmDQrbN1QlbaJKrdOkDeTre9T
WZO3oZSRswMC3e3Tcvz6wtlirlcAeImr6zAih7bLoZuZURudEOQ4OzPQ3VUARfx+9CQpxLSwRPQ5
HcZy68B+Y43Edan1yUBrokmwSw3BVi86sjfc9OgNerql3U3w0ITY1FWnWjRmEHxtyvEREc313Fy2
Op8I+ck42ECRsQnCA/NQhTx0Qf7UB4Cmhuprx8fhCbmKA20oMEHxgH4FtJLcN+YorgOK0KwijUcP
NDJz6oyAWaAQB9nUDeeG/tGuy/KsFW15YKx60CY4nTbGsN4gSyzCLvlhdVl/qcMa+eg0cI5dnHCB
e8ijal1WYukR8DPRrayF2ZG8AnHZPoJPiZZAjB66mvYm+mxKMUN7mYFUrv4E5E1u0bQ7p/nf6rb+
+WJyfX+ZmCu+1/sZuigbfzYiS2M6lbxezExc7jYVE8ETsHWXs7laz71m/4IPsGKoSsjLNcVXXkhw
Q4vzMursT45Z7gahx59U8/Kilq/MQuzMxAQ8k0+CfTjpnjV8E80AN8zsqh3wGA9wVlHfz59d78HA
MoPi2TKO/aTlj+VgrBrcjDu4r9HGATS9R4uXnhh19YsX+vKkotqEItEvRQWpETqD8XVMhkdg7eY9
gsR8R7r7HeNWe+lMmOfUcZeuOWiPXpItQFx0+OBaLD9TRA0OfihvuL0BMGinuCmHNdkeH3XO/2m/
mNRQgl4YolFEca9vsdV5mp30MftFB5hyvi+t4v98MdjkVroPI9x+HmAZrN/DDZFGy26QQG5qscF+
JvYvXgDb44A9c1/6tu4WLzL49z8NvxVu07kUQcNcBHCqsN4Ubh7IBK/JIDu3qUsIaAAfPEP5npUN
TTzTeYAO6yx5OcoaRLi9M+16rbui3c07h8LU0fRU5qJjGm6UwR1WeTzRPzINV1BvHbW0X8EVvQlx
Ju/iSsvOoVZZtMJl9kEF+tsodH4hqHMpzwGOc2R9fc9rnSe+LPAWz4OIiLyFTR0GX/QRp84k/xOQ
q7tWL6+1ONXOmUyYzfjFA80X+gbWegwLBZsEFAPbYXTx/l3+rYHAxXFV3GpT8g9Mt9cXZyldrfit
yV2e+qJYubaE6VnHHP7vDo/1bVVgdfU7YwNGKcDUrdw7I9CDxKhh0yaJs2+q5nuU+vd2j811LjZx
yOJwmnq/eV8Q5EVSRzpK49T7tCdHcBytV3obdih5ru1p3MfQt5iOpZVKK8XzlLUsSaYFPuZsYq/F
AlZYdxUdTuBYKVlMCAcKrQhuOwvsqOf5BkzYzqG7iPbI6IMXxfwrwfyvMuapv8k9+HVdmu6RxkkP
YSSDeMrR1/coAzMdlWI6sQ6GtbFcauKmG4L9CwmiathilSLJToW005cf4BfdiRLuY+Ck9iGqwwMf
LHM7f+VNPzX/W+eFX/XRDQ/Y8a/CvmvvWlHlR4Ps5gOzBzGxLQMruzKo/vHLN/VNU+VPsg6Gw/xT
s5RZaa3Pra40K1SJ4kFGPQEO9EFuZvSGb8T91hgKhVA3DanrIlIG2lYYaznB0O+e3txSMUdyGody
O3+pgl9eita1trVAJOFZ4sI5Ilo3Wt0Sf4jMIyRtLqh0pm/Ex/KhggQ7YGvuoBgsOV6GV4FDKmU5
MqQxEPLs7Jwshqz7zG6NlzaMmis79az7kcJRLbCbv6hz9VK6DNlIPFPUYTjaTHb/vlDbtY+ekXxW
HAPbcU+zwxknyloALRBP+lZTSzJvZioHSNAMqSJAqNyg0itb0sRCCA9FpG5nzpeiDeGqqrB3+BGe
MjNR9BsQ/vWaI3Z9r2fjhoSQ6J7Z27CzuppAt8rtdnlfkrOhhlBTxvx29JQMN+Xw7DF1uq9Np990
BGrvOhUze5ZJbytM+d03dCBcKgEqL5cGTj1b6wo1hV911T4yEHwaEvW08Iot5CVxQSv8lQwJc53Y
S+ThyX1NX3pV0Qihv1/jXm6j4Mk067tCScw7pzAfGdGvDXbMRw0W8krLAVe4te+tPNSuDy3pyl3l
X4beUM+kWOCLtF264O2UWtfdBZMlUhnH/pLIlTTqY+ugkamnCI+CSJoTw1QJfxa/rUSjSv/1Isfa
X+kR3GEv8MONQ27KAloamePw2F0akcswSYoN8iF/lXSsXEJ1042UvVgpbDK3Q6ZvYAKhs1WIoqWg
YxXAd40huY8cBvJWy0xSrEpLTa6BGKXXXpuvyAAlUllWBmKjIH3CVbtoA3URTkyk2iJyfF5ypt7f
Gl2q+oKtL7q/aV8N0QtbFXLTOnT6LSm7ydmXD/UESpYtsntSuEAtTNVaYXS3pgDQlEYtsPeCo2yv
W+CGi2Aj9e7RTnOwYfFROEN9G6fp1axiBuuJD1HQLSvU8ugX8I1VJNzKwm0eKEf6Jahc9VQ1LN5w
x4aFAZuIDLf6kfV4HcbYcHOAEcuOodlmbkLO39We5eqeQ1FQ622wJ5lmshPBmZAGh+nWyp0t+XjR
Biu2i6+btGAgW/gA1B2tBm8pZZcfoBLLG79UOH4yYll7EmAVelCqabcLF56fhN8po3ZWP5IWQT3o
qGvbrLJb38qs3aAUIRupEW30UZOLRA36I14jclqTyt/MwK/UUNYD9cbGU33tSsn0EY81/9ZhY1x1
ErpQ7GveAr+8PBsEnmzb6YH3B5+2ZMWB1I6UUzfxTVzMFmvmid9gVvXnZDzPrWgGMRYwSQrvnJHh
S30hcipWdw6VC34mlhqsSGQI9gGkqAYodzpeJVNaCzav4ZCoHZHriDbWYqQ9qJorB2vdzrDKFv9+
gwMLzOcVp7pni4WXYirp14qVmgfH9YhzlVV7H3cRYU6ksZ+G4BpUmHGtD/pn2VX5oRpZq1MdQUCQ
uqsZwDB0Z1Ls4iuf09y5aAkAKrIrBS5tENtXdR2/cN76zkv3s7hoLnnS0G6JkxnhlE+FHzMF71Al
pnvbC1Pw3qY+RSshnUXdmUv8nrnTjt9dG4F0H/TGhVDF7RDkwboyk+roeeDdU4MWVu/axQ6wpg2p
o72nCcEJbXSP8w9xFUcLo47KLT60lgiCiFSKOmFA6wyE/aAI2XoMxGlh+lZ/TyBiukS4idgk+hz7
qfjBtOGHAWFoQUuxpUac5jU19CLdx+g6BwDFLillAxTbl6O4YLnbjs2200f9/7J1HsuNK023fSJE
wBaAKRydKBp5TRCtbgneezz9v6BvcO7gRpyjaFFSU00CVZWZe699xetSO7/3X22SBvALM/nf4XNl
vz81FhrrtRNPk0zNW0FQ+l1ccMxrDowje9eKhmPrXE4sDIxhK0vRQLZIhMWrmIgQdWyTwGBK8H2j
HIhmk6FCCVx81orubcgO8WI7adcmX0AiyEruyitq//BqaMhXwGHDSlAFye5Vg3hdksxjMy27AZX7
L/FEskFyVysEOnJ4nVmpwm+pfvntPVQJMOi5gZL/P3XkqJf/o6+0fSucZR4UKorUH0TRkLheISZT
eO7fYmyF87VfE3WLn4SNT0P9+ivsCUdAC5vOEGF7GwBtfv59iXJN/8HwCuJKS/PzuprBognp9Hv9
JCIcGVRP7aUmFzOxnueVw68omzt4DeOp1yW3xvS43WfatCln7IEEsUXGNB2HDxNsfu/37+msMEhA
bKyV+tUCDoEIl6vudtLvopI5rqlsebOxvNdt4seFUnOFJpHuqm2MPiIESJl3Lo7y6thGCRbcEUmo
4PoAFM+RoD6qfWY6hAWwIucBuGDH5mjSk2hL6xJ557EUh4kUOAnshIAcdq7bZxShbk2JRPCCU4sL
SQ1+E/9boYtY43M8/42/OElX/I3cDG1AIouHinmqSboA/65Z3+KmEci+4jaRHYt+UE32AXglmfNB
q3qJDHVdnz9HC26B2UT/2Bzji7xITKlwtAsVj25iADyUVOWBAGw2ohQDr2YQGdukH5m1/snod0/k
yOLR3Skha0ukLlQZCqwsb+78dFWVoMk0y19pJl2XuXtsZ3mCMtanOw7FZPoBjzpMdmjuiDSOPGEC
zsNDLh0tRD6D+bgiP2OfP8ygR4LSTt/1Ln9skjDbtUtbuuG47IwuQnmepK0zW+i09JFjdJvlszMS
ebYDORDlxnrhTA0jHeGfGS1vZbhou5l2IDkm9F85H8DJJqHgdVbiB4PIYbumU8TvkwqEP5jWFwS8
WQ0cXM20zkfwMe36OZVfZ7V4kTrltc/HwNSFkxngVmoBg9iWdkayzKhw2AZ51yOk5+STz3VSBfkq
TimemSWJryzIhCL2qJAQsM6AfxVl6V0dkWpriGtcyH5NfsIm7zlbnfljiPFhkusDj/3IDUL1tnCV
tD3UanvD+PhCuubqLUlyjQy4LOpCRJGBhKMGDFjZy79mjdid4IkFasv0H9rwUbKLRw0B6FovRIyW
AD0a+TnryTLG1oSfvOqLC7GXsOZzCD0hBE1XJFjdbLY+ieKSIieg3/NEDPlzlZovvxcKzjzakoBY
sXvLIaHBtXW0UeaB1wMsYzX5PiabokqvklXt05KcCZgRq/FjGxNEM/PWRl/GEJ4gGgfspZcwUS8q
cGMaVf460tnVVTQNpFPrKmk5tKNRoCOqQGOxqt184W0nChpqemaY7oQQ05lKXhZN/YewgbZlPCoe
2X5fJFt+0Y88V8twh6H6YqoprqaWNobSACQdDvTRlPOUyNWpm5d9Cmg5IgJWNxzqynejtwlCqZbI
NxpL3KR+kHbEvqQutI3WVbAa70ZViRK3bZM3KZN9YdTAUGzNT2UNlefFFhe9+ilN1Evll8iMYzJI
jL/iz7nJqTFU/Wyrs2cSoMjJEQ3juNeb74UsF3m5IYsxsHG39nJNYUpK6k9PQ81m8AaFpixPoNkV
B5f1XWhs9FY/7eZOZ8DDljcMkP5DQsMLtTaJUZLddW3OQ5hK+0W13tDFGX7LmCm2iY3LN1Sg2Cqp
fD4hsSPhaK3+2czZLXTl2vgaEYOMwOwxQixU0PunRxuastvnMplq+HPJwglTFgjO5dyejm6/k1xs
v0bKEthSMb8UzJNPUWODzCiK6UMNaZZP0YIghS1dasb+qsUdrNqs/8hGExWLhMJW5N0GtGbogAHl
AVU3KZmN0UKkWYaAYhYbPB61wu6Rupivhlnye+huUeu7AV9KaITuaHCzEqwX4v1o3xsZyAYFObmB
ThvCS5mFP9mskKOXT0HjFtLTMvDPBaCjKN6UvqFe6TylVwlR1Wm1pNF0GRAVdBYbkxqXzxw8e3zt
YPmJtvLwp7jxxIvIDlHu5kQ6kECtH8IOmOQSmSn3j0W+TDi6YQeW3oxyWJ37uV1vfduzwSy0ZkFG
4h0DcxdW5DBZmj8a+b9lMi50+dDioY/vpzkwyEsgkTFayj3NjKCk5aY3Ea+6hc2PA1H/j15QQBgJ
iyvJYeOEOZE4ZrMLLO1ZqT/kqfiM0xccpvk9afBWwSAeQQxT8V6sRP83CvxOzbD/SksJ6n/5Jwz7
IAqLdFesrX5LyNHociG/2PLUebMifMWGn4FZEuBlWUTu1rykEHUMDgKOES0t7FP5JGnRumvk9Lsh
lxEUMcjt5zJrwvMQh5ATqJaYNY1OPDZO2j5xwQjiPolywTuxiGBGRHQo+2rkOp7TY2SVpa8T6ZML
NK2pCo6nD9e9PKxcbBHFYixkM+itFwWBkVKz3FSmExNll6n02vsR8JtRcXUYnGk3psno2oM27US7
ZWWBLlkXNaPHX9zytPjq60wNqipKnFyrpJtGPBIq1vhEVlL6YDbjVgSiPv1VD9/T0eJcAHh5gOZr
nunvrXrs5j1rdBVjaLDcOKvIhwWnzTUoscaRbOzCJ/Vk8IKUBW4Gjx0HKaGZoFPzIE17iTP0ZDqN
kjduVLFoL9aWRAbjg7Y+iO0kLnhr2NYLKINGqiJmKTn/ctX6OEVSAsDitbuPVfJim/kNFyYdf9qw
Qa5o3d7G7YBwUc1OqA/cjsnQp8JQ3eeV3cx/FlnKPE7mKxZ24uQSOr0ZtU0XJctrOY/tAb7Rdwe2
3JFhVnoRcVIBSrRzZLBcswHd29hXpexN/hmnHwWqFWt7NH/lKU3qJXWBLdKv54weMgWAE92dZcbM
z0vG6hpbblO8FsPfStqofZSeg2vEULMjVIldwzATUKmgt12a6anfcjYiW3XKbmyCTJMrP+5FSdYU
aahzNvjMT7JXszIAoNAfCc+5LPOOjgzCyC4lmMr8M5VEDAh6AmnDuLv1Jvm8hufUFidtc5hWsIpb
WkKQ5cjkyh/KVLsZc4yQqI6CkQGgIu22X8uatbd4oe31ppFVgpIIElVCa+3GUWBXbhEm8sKpf0Jx
RPxSh4aCUqbUCKEc5/mfaLMv2RopLPp5P6scIcmzYPAKZdMkG5uKR+seU+b/9HT1VnZrBht2ZDjU
sJxXGye2EUffFuhmfcyyN7705lOTvqblv7R412Ld5ESgJn4xTwNJyvFrsxLXt+BmP65Qlt/GCS5q
Xe6GPpwfG5GqT1mNrY57Xu45fbHnZ0e0ZWcrJbQ3TmsOzpasvjVxf9Wlh44AvnKFAGlFn21HX7O3
45fEBDuvj04mJmAySXESGaKXuNRTKh8iT2OibjviIaPNog4TE+y6Bx/QDBBvONMC4tarI0/DsQKI
f5aOGSeUwp8mb0uKmT0xF5wChXZKtki2mHFc0ixOg20jujXbSJXDfdwBeJRjJVDVyMtNtGAl80pb
LWtfs+T2BQUSubn1YP6TxF/CpNQfq9KeqQqpjNW3EWisXiDQo+h02Tgn7GLLUaCxTfGJFfQu+A3G
bzMJROGHJcbQ46xdRXGwpYOpPPVETmrKk5z/RND5pS31cqfTjdgmxKdSgk0fTGbmT6SrzI9p+z6F
11GjrbJFwq57ENjQ2zF5LsOLVj1HhQcccSr8XAqW2U8mz4w8hX0DwHEOGlGiAitHjTj2vxqM15F8
+LD9JsOB3xDb92UhQJmmYmn8UScHVxrcdCvztf4wmacheo9OK/1TJngYrcSObbB7DfHVWB53oNm+
0ZggIQ/+fF1hHHuaWHJzR/By24p0WcEbm3Lv2zaLv6xBQZt1JPswZYooe86qiFAqdkgi1wZcUqX1
XhvzuUxq3YdNJ/wqjzo/x3ExFLvM7Hm/AKWHpcpSo7A4dre0JYxlAQc2ZrbuVWmhvur9+q+Uoa+3
BmKQNSoIuO2C0Jaq77zfXr+8SKiRskMf5/aBsw6mxEWfLjOVyq5pXDuXfEyFi1NjpZ0t+9rRihLi
YeaGIsG0lIjoZTdQvxhLpjAGezgarR7Ek5GQuKwBYRoNWPpzrF/WuUOlDkZnGoanNtSxcW6AOhv7
H2xAfoWYBccdprC6hzqYAV2HSzvX1gkMSuNCkj5rg0KCJcdkckkEcvce23c5hP4yMAOvRn81VXan
91nk6FdoStP30YCuDUB2EC5XICzrhVrhuUbbGOZv2CLhtfY+fWE3p9oBLWhqh2I8hwVojqUELjSQ
8io7/LjDvb3P9BrmFXjnOD9xWMlZXrr0hnFiduKmlfc9kkrGtddq3ucpsIb5IUVad5dRAqysCd3O
HCKHS5x9rwWc0FB7rzuV+wWslrPqL6zrZPc4I6oi9Nx4TJuHVqbHByHBN7SkC+Qhp2CvKd/n3FKO
OO1SyLAD1UAZiMZwSS33ee8dec2gRXeHUltxUyHEbGg9zJbfQKWjScD+FcE7GwMN6Rxee6/uyuM0
wlw2yflSn6ow3MWDvls27OFWxpKkM7Brb68z8wi/ylTPIEUEHLSDFuBh2N4Tu/bQhrr4N+gFR6eS
oEUTLX+B9A4iP5lzXflCnq6h3hVSteC8OLKd+yTC+CXLPLHHFPzljrhuL9SoEkiqrwkII4sGPwsD
x1R155Wb2HroK0rJDZuuEHLBLHIub/RsfTWpH2bQtzFVIGz3FhR3rR/ZqfxoSl1MZDSsz/yXFJ/J
8lSpSAjjwVXK1ZsAd4bRU4GAtug4VqJzY9QEt1ABAmmYEW4w3bUmIiw04CDDwJSCzKOqCFQw2Rwa
aB5i0VLoNRDT9SlS9miKI3xy3KXdziLrzZheObuzE+m7Os0eiuECajk6ZrDtbsX2oSvNt57UW6YT
QYboIG5p1A7l0LCf9F5tRXRJ/9DqsMuRlSeRmDNP+yhMVwjjqUKVtrjYsDJ3msKjbGSnLtdcqVxg
IiJKIUK05GvoE90cs3KeEvALbX7WIDOWBBcxw7K7aV+SICAMyVNX2S/sf10ZrEyCViIFypgW7mS7
FmUdbEFv5SAWh6arEYo2cI3E0YeWPGdY69tYdzFFk02ElLQsvIoSTmd764eN+rn122XfFprfhDre
s0scf3Tl3bATn8rdJdPaK8Tz5rFP5YoeMoZQlRi5LXGi+GJRSsSV6wAeb6THwURaipFIlgeA+aHU
WgxfMdl6S9GeY37J87bVFxyfA4JJ/gI/s84SN46rzZnuI6WV/MYEXbqIon9sqgHdWZ2zdvIZMSAK
U4bR6h6RURm7hk4aVM1G5+mmngRSm7GA6cjjR6YxPIWYXnqdMaiHqG0PaCjbc5HhLJjWPKIKY/uY
Te0slij6Zjp1XcyFA2y+nEI0tKHTzMXM4Kjp95B5R38Yzaek2rDi865udhpQVxh7bmiVj4BfH8o2
Plr0zoYueahoUYJzpQVt0XEes2dS44EMzHbnFY1KJWX2RFijRLh0TfciJqYwatee5kZfHgnUejeV
LbLYfoZHBO5NfmrfjKG8SFlPip3+SF74KSQBxY4DTYOObio7prknCTScHP/VEqo9jHFrZQFGq/1S
tl0NJWE5KbjGxSMCrge6/aw3T20qoEePHsRihx4VE5zL0vyL0hg30l2KUCGVnOynG6Zuju4sqfCK
qWL8mSsgHG/0YqgNDoXkF6QkcTHTC6+c4Y+c7ahZOY6OHUTQeTesK8E55FE3c3LpwvC1GVCxaxQz
vg0NzmkAY51oCxwbvX63zLQ76MA4IRwgSFQ7sms5IdySofoqiEQBUhFVFzEqJaTnprqkehH5lq5k
3u9jdaXjFG6t1TXmEsRsqB+7sE8ea2ZkhK4Ta0FoicyRrrvay1pzuNfba1cxnQWDvmNry98wY0So
Te363jXEAuH94igAR9SyDmFNhKYd83NS14l9k7afMQODCwhm6VWtrvlsiheetDh1dQ4Mm7tNjF1y
sc1VdqF3k9AU6meuYSAc62NpQeUHKlRehwrCQr40cHvV/MVayGqXspeIVsNpHcpuK5wjfywITO9U
c/C1VQkMROnvc2W9RPE+icUhitWPkZb9mRjbirYOslkir0lyU0+WEbeeqnbSPS/IE1AivFGWjQcg
ttFeMcYVp9LKfyYrW061as6n3z+hAFV2gyxdxVVJsFW27P16o8LeG5vZy4WgQMLGPJh+bmQGnVND
p315GeS0Puu0v2tGe6fSrFdeAqLju7NBt6zZIXeTy4CqrsmqP2VacgRPDAq97QOSwl2ogOfTU42z
GrTAh1geygdasBTkQguWinQepVdi1MsicyMcsjfZlK69litvuOWHwyDta+Zm90FqJS/MROLr65px
MRZYHwY7wVGd/okRszLYHEkQLOmRRwWUHXBH3U4XDyS2cl7scVQzZ6HunUlQM+3BwbDBwaukU7Xy
TtQWirbOb+qp38tzfU0Dg55qHCO2bdT13Rwec6nnX9w+T9Sp5zkzDpA310tNhNIDgfTwGJT5jBRt
cKfkrVaKmxgSxEcxXvdOoxxtLLCJeicLl/s5d5YBlXetcHocBEgTcsP1JKVXlWrZka0GRDMmVFdP
rOxtzZvr2DvL+DH1/Xdcr9ljnEa219TRcs6HWMaMLBHTu7V2ZqG/CrZjjzbNOVLMk5iWPwntIU6N
VR8guc6OQm3+ISaHqCzlpWMlMw2/hcQhSMbtoGp0P7SwP6KHgCkVB12SCx+64M+UbhG1S36qJGFx
OlWJdZ8UukRJWJDswJ/++6AlZsvSkQ4BUWjHJDSbC63E0Wg9miqBoaTlI3LfRMMpY9o37oPUpSYI
vcGcv1Q5Q3aY6UWAS1rhTh0oH1Y930mild4ilcpd6vdGa697q2VgRIfuEivUPZ2C/wLg5YL3fT/F
knjNLRIFs+5ZCeVXekWq346zxvtsK4/joO5yGfrWGurp1VzV/rE2ef2ZElyX9iuKAYAOmJ720RLe
qxwzrmlYDFRyuT7+/kkoKYbF1Q6dX8FIIzS4u3Ode5I+kWoLaiOfNHvfLYr1Mslz5x4AUQUoOXYY
D32MEjphLbEqHKgO7rB8VvlhSuF6vdakCBQNAQm5j5rJI4rUF2z26QzJrG+ClTsj6PJ0uFVzQpSD
asYHtkYiEpgF6NbcfrIeLsFZaaLpYObxYbX7+mZm7wwwXC3UngkRsgOtbQThj8REmRYiVLV/EOOI
pUoI+KM6RPdIHvogy7XmAZVR5NSdvcK6sOqdsMsTUpTxiKfk2yS60WV7wXraSKwmvJ5WRe5A3Gix
Z2XZq9J2+mkpzUezTopbsQX+xqxb1NxV+EYHGYF7/WrTUjhtVkb0ro41CQQW9yK3i+cCrKhDb9Um
Z7ClD9qJLz21mCflBdVGtR4SM1hJND3NhaUFqPAqP1ovSO+2Ft/LpCif0V5RE5NmquwWG9OV9qM4
jEu9vjZVFEyF7YaJcivkeHgE8KmCwWLOFpd2+5ooNSxS+abqc+7NfQcGFoGe22jIcOaaIiTviIzS
EtHQmAFTbE+K+ridO5OoOPIeXtMwyT9YWndDONKFtCEQEv5JVbHsLU4SwQhkv6EXJ+f1Y9WQa5/T
9fBHcshdhLOEJ/8+yLMbB3vULn1n7Os2/7uM8WPOsE9toXD//vDvh05GIdGVI0chHdlI/zD+Ldvi
tey5aekOuU3oY59816vuszYlAsnS54KlP9QKRx+QFgB/TYLRxGWwWrk/aKXp17DCHTg0iB3G5m2J
rJc5h2RkTE0esItvfH+78lRkTZj0HGIsiLeIGdz5NChlhzSm1oPk9BgXDWE2efRNCoTXRezjdfik
biB7Nd+1QxPtRnGZmKrxo5T1vRof5zT6lpp2D3HbU7HakwNZuWv+axCudwOzf3VxDAM2xSrR/BMl
YLA8XEnMzDSF6SXNu1iRQwc8BglAtR150kD7yDAZ8dnneiAws7NrEk+yv6jCLgRCyC8aB466w5IQ
VmTUcB5vicBTWnlXS9jBBRlNjjlnGDTmv7rY6imZLnRj+KReIzICA6KnW7prKYF3LtywrNCnkx/Y
twiLKcOrrLphjDNcqidyQenz5jZqhNpMH+YSsV06BTDpwlp6lauOCVcxdhwVq8LNbAbxek2TJMVm
6ClwfXl65VVLiVJO1/i4aGYwjYyM8uKxwC1Wl4n6zJbDUHYImUomJHEYiFvGtGKx6cp35mQKs3HG
fai7MFnGq2dAseF1NveZNYaXehw+ZqpwLdd+irLQbzbQfUKPB68lk8My/WYppKCVIv21bVqG0UxN
JN5GMO9cw/uKgGaFtyBS3sNFZkv6qzMfENr7YHd7lJd+p+kOMXCe0K9m9hxTy8b5WUb+THODrGXH
ZBCediZdcwbiEm5L1YiPBsOLNky++y2aUM6lV+yYZAzJafSY3cKG9mMybUqE/nMovpJ5BTnJ/SnC
+JReRII43FJCcWUhuNi5lb9EAKfTycJoXAIvz5j8HPXUrHZ2Iz0sqy0CrMsrHUdydadOpYoAPncA
r2w6+HSjNxybNkvVahyaluK5MtBjtUReHiYplUDoZlda1ub4XXbrBy0eonAISAMYszDeJGJyS8xx
U20LeboWzb0UiKXrrwVNvFRoQZTy3qt8oaRL9iqIR5WTvyYvRpwZTirfF7DynflbCa6ljuTis4to
4ie460M8oDOzijwebiODqQwZnMEu4Kg6er97XOf0ZiQOxgTMbuNGVioQtmXppo10II3SByUNrswD
3E37A684jRFuJJG/KRSVvfCb9tFWNIqoP52l7UeLEOAVLBQKnVw/aHmZO8kom9c2ne1zsTOJgQVS
GmV/Wq4pki/vyRwXZ0RfCEAqu/cyocV/otA6jMKyXyB9DIc123Lje9Mrqlj6VKzB6cmd88iWwOaG
iiHWHYlqJAYVU4xwu+noRKRQG9cwe7N203iXmp0VHUPb2MJyfE1cmByMy2ubm896GmpeW2B+bQz5
J2PRTbWcCOPJa43oA4HfoYl+4DciZhjcJqVhrHxxwUrLv5VJdZU4U8GEjl7vmAAqYdMsWtIawlr3
VHtWXEZn/QFZAOrEqDd3ZLZK7iqa7i6Fz6C/y5tK0/cs9TVT1TQNkhOew4UbKgyKQX7q5eRl1Mqc
Fhl2nXEduy991T0JyHvOATKprxEqBAc0QHoYhALSCQAxLaNk/hgX6ztGfHyt+ya8qBkjrN/Hkxhn
wsTsOmjyJ/LHzuM2CK1suqeFPH30aGZ2aTMgJNg+5eY/ohodnpVRaLBwFszV2+OLQEUydCz4Sm0/
LGDjr0U4Ykq2GEmENkBdKdNuWTzfNrvzmNiYFwEB3YwJ684gpeMnI47OTYlXhubx2NoZQw7CApNX
6mSnZX+jNa+jF+2ZvFSzxsaCQFzkxJ+UHmofQR6cBugAHpgMWQmUCiGqz4vghBa928urtbyYaUjY
PQsw/7dk7alcPmjrI24zgY5C12WPt8Qt5QfDPCsMiuuxdIl4oOX1hvjAla3Cb+yJsz7FQU2GUsXJ
sEJQiDzLfmiZyEmMixVKkLGnNYH3ppxgmdre3M6BFiPfIyacHpzxb7PL6gNzs55OY71gRqUBw5As
oikkxQm9uGsV/WjajAPuc+vAD9bkRwhRFcbREyo9GkmYrFxzWt3km3AiVykkt9raMgPDiTwPmkT2
VuMSl5HbrNwdEkmROIbML4RaXrNExzIcPZNvOrUcMdqEPfWdVTJVHpntO530atD3sjhudTilIl7Q
lmnD0D7hV+I3J3SpV2lb/1TcJWnz3ld/BltiSNW7kAOULkWHaTmduCBQChadwB92mXDglWTsUGsI
Y1WLVI3/bYEkxzsKt1MX1s68IkDtdxp1O2pXrjiS0lnkt3kj24RnMJijIvU6ctqq6RkFS8n8PusG
OvAI0pWbhA2+7z/o7DKyJn66PnAjuFlDR30mNZRGrN4k3mzcgac6g/5mCJiRB8nkOs2KvR2hK4me
TPEckcM1EQOlNE+8kg753Y5StyCIazI3GOFYXPWsmnIIok7/RG/OW0gmMxTZZfUry9sGp0t2HLm2
leGoVJorECBMDeBK+a5rwQYoHflHZqnNZLRzK45yIvsJexJoCaAHZ8pMkDmJ/S/mny7NWywG9xOD
uumP0D+16G/e+jMk1/ll6BmzSo9WTsTP1tLdjgk/JrU1f08nwNpqSFLbK4p5R9R/mvJoWHmgoDji
MOpIMlArDtSt9ZWCcphh9mX1v7bL8R8XToX8QFK+oTmgmSGMLn4Zt+DjVTh4C/GhSbyaoL8angQq
WBcTj8K0u7S/QvFuWbULEIeGvIbvyl+1LhA5V3wyoST7bpWfbGaEQYYz2UqcxFVfpu/DIWeXhrpb
wRej+h5Thpya5Jo8A78k2FoHyL4HVh1fVMlBI/Zs674IQiLAIYoKhW4zpTThGagUqK+CrCQIoLTi
IjBK+7GU++5FVdCTDNh9AjMJrY+wfmVKqyGGv4M7QZndjBRD6re62oeVscszLoPpeU0Gb26mAzr4
+UUlDM4v6DLsFAzLbyEB1yGX4TUZ9PbZ0gx/MNIvGEnRVWrC8djODBcHMZxbXd+PayodWIwf+9jO
7nKW6Yxru5PczNk9bQr5ZhPZay8NQBOYQEz6EW7G1Gb0C0xzN8E+uiMmTO4IFg8q0bEu1Tnpkvoa
3+uVsGVJjncKcOr774eRE5jomWFEWSefRUdslyokPKbKbD8Tw85Wxab8zQGYM6YIv/IJQyH3HqdQ
eR72Co2fvTGr1jW21Jq3rp++uojvGAXOOkJYq0o5GqX2s/bQ7E1igRmWGbgFcDOdZczqnsrspMVY
99IkMz7AJfzXi/QyDVyoTOnzXTTJ4vzfh1oOkRnHAZy95n8P/z7y3zfomxcKQNDs/vcF9nbULjTG
6Qhr+nnaPhBLto+mej3+PpR2Q8KVs31hLhP6umr2/vttA3Ykevp/w6mtGGRG8lkzjWlhJbLeCcIt
98mkruffLzRrI59JBfhq4rBxQe4USN8ww6Hkfa+yWd4J3WwDxYil93pInrta+5vMUXZSDHpdthXS
dFImpE2tSD8kMRleZRKRYzC/2UBt9QdxmAW3mSonLNp91xyXePzhV/gwGsl8Ky/j/F3U4Xc0xjXM
o0TfE59IQNRVKbsf3ez6j35cd4gdYI1BSvlQ2f2ntr3rAymJSx368zI1wWxJvLwEg5lqcyu08D7p
SGvpp3XHVKJJgcWzvmSCtqeQlF0paF9moaL/ISEMbhupMGNMx3lNbRjVePl3SAKnd9Umx7Wsjh3B
xK/pWDN4qUm46XApNtLKHGdQ77KdNX9SWfdjOeaEOHfaOZNwKKmZci0j8rjwcBq0Uvt9XHXfczeM
90micdEB2tlHHZm6KCLWhziio+508xjtcfOp010q4MHKFjqAUjWcqCGTc8pUOmeandTHEbfIDlr/
njwlAobIym5Fs8vLlvqK70xX08fCE+/nCTPjRr2AviFpj8L02wKwm+7lhnbWh1HaK3Wo7/q6s86/
H7BM0dFQm86dkOz+toN+P0hhQnfGWh/olWKlCo2ONbfNjH3YQxpXt7YRnq7ecojFKZwMmDX6fzpL
vz9M1Ip+AhD2sNo5a/Xv35XnPNFoKjWDH76vildkn2Uq7dpSEjQRdDNAGmaxaiQzkBSmDdnZbLri
iqqYi60aiKvJpJNetcrNVHSkbJS3Zj9eK3wSXlf0is9sp/KkGs2CYv2bW147dQwVYrLTA6nNP6Vg
MN72Jlbv5JalZh6ASOr9ZIbQZknbZr+WP9H22e9DUX+3+x09Q+2uJvlM1k/9XTFKfuimAslj0cx7
jDEJYVZluc+TWHtu8wqSW5/iXNk+FRka29ZkxPv7acJ1eVls5VTXBsahGoR0TEf1yWqDuLXY46cW
tCGuWdWg+W8RG/tBpimc0MqOj4rVn4yuay8pkHhXrqdHqUSluFBv9maB8jCBMVMsJinUpEIrPOVI
83oZOnRmsxmgz5SoV2XzrI1qz2hRB3VeEna+qJN+j5XRcsGtsAHbFWIJaxrfu1SnMTQM6x9BXiCG
34kNKfpOLUFS50LDqcq1s6ljlecohRuqFf14sEb1sds++/0qljyEEePAlWdPW3wffAXv//m53z/+
/jAX9lVvpvLw+9B/H37/LsnUpCNC5uD/+6OjYhd+1NW1+98T/35jqy6XOsrjXdVHO8vUP6sMZS6W
9tj0J6mjM8MwCooGESW8eAzup+aySbwua6c/tqxdx9/PKnPY9C0qKclxq5xSo75FsS2uevmQkKZ1
q0Il3xs1bQEc89pdDBaj+WZJ90Nv3EuogZ+jTVBEw0rmtFrMSbZai9uoTJvt/XvNbfsxbuweGRe3
PyTIf1SS3VHJ6SgZa9+Bdc4AQ9mfnS4tx2E4izmOoUFpgpE+Cg0WejS4Tf631TnUG7K6M9X1cdio
xEr/f1yd13LbwJZFvwhVaGS8MmcqWbL8grIckGM30AC+fhboO3Wn5oUlybJEkUB3n3P2XpvGWyOk
sQvzvgM1TtfCspyNWJoaNDk12RkOwqdYoSLNCdYyo19eli+qANVeZJuWq3Buhm2HVe9EBlvDEt/G
G5dWzy7oR8LiYvs7WkpjlySEzU7xL6gs0R6LSIB7Tn2zIoy19uDG65CToR31G0RY1jEQSpHK3jUH
q2uvUd5193SO5d2cu3lVdyCipo4W/zi699Gpm2ttdYcIWdg+blCFpbFErG6h2mnq74oleueHgMf8
Zj8zOf0MbHSMdp4lR/j5UdMNF5wGzsWRVb5GVoWqxBnZbFJ5i7sy5CyRPWU1d3M/IM9v6hh8IDny
HHbc8hoRYVPXUYpocVEkaJVtErLuMEGhbWUDM5D+JCPrDTixNKCuk4rDbxf8skf0Ia5H85ux9gkh
VVgw7hDSRwOfhudiRjRajQaqjvpr8oyWpqSht5GW9aEq/OMwUGRUBYnKVvzaooxYsUv9tSr7DaFv
tatGzvPIxFYV/o+kBDXog8fLsIYfWrcVJ9nxA61ouCS9WdxcXAmt4s3C3c/x2E73qZjlUcIdHAol
Nr2dQT3DRsI2Y04XWbEzZkYE1Gr51Bsj2gDLR8pXHPj/+zlWXXOjX60ymzeJObtb0xm+6RA5Eict
uZMzWh1jyH62yprXrNIdUX6Nu8msKsQmn6IwaYxrM2GX7LR27lbvbENf0j7EnTdOHiFblNg3IRkc
Nc9DmIx3m/YUvETjbBI5sOLQZg3Y9um6s86/VZJAwURjtcqSXF9FPn+Nyhz29cC4cPQ6nIEcoldw
hgukfOOuIMjuyTS6nw3D/KMj/iKJbi95E6qrhYOwD4iJaKO8v5Q0Lo4o07DKVm+W4/LCjIy8ZIHt
QPc5RW3d3+fQ3juSmLhMm9/bZb/07eSGyXwFJuRH1LB/jQa6Az049bmiJiZ8hw5Fei+c5NUcwuKg
05jZbJUdRq9dCUA2dwjIhs/f0zEY4OlSWDsunhVPE8i3tby4fmkiC/JCj3UNleKhWEBx3cgIzmax
2uVm9BQ7sJYSg0AMRRztmkjbGQm3P10yjx1/xUjkkA7SuIVzehikjdg4Uu8pp9HVFKI68NjiVjHV
NOyWZSfozsFIDdEV7qF0BzpKui23yJcNylWtOnn+bAF+rFuD+zhrqnybRwDnO0Fz1hsxPY3YUTq6
6L7y/3pRaV6Rx9dM30Xe/2GGXjIpmuPU2FaxRR9wNkjfTJzfpc6KE9OTXZIT/wNc+Vz3CLmCQqRw
AmS6seK6XSuqoSDqn0cdgf9GaoWIhF5q2l+qyXuJWjtY5RwQlzq1RlOWrN0BXw7xcvEaFLfYzSiP
+1ZY+3EAuYnSKtxWIkdvRFUS05wxBcy5cOEbtq1L3TynOzwbhNZU8RGBz7XwITQVZZ+hUYZinUoS
Q9qw/xi03oqWVTzxX0u4/WPEso7z8ah+jsNkXuVkv3DirT4KNDSrupRE3i+fVuK7XwfDgi0XlE72
ltDeazmG6jlJJ/eae4i0ZvttqLX7rjuPzktaG/uwsk5M2ejG4cwkAT57sXBKrmUYfyIgwlsdTN/t
LKT3KoS/sQbecTPRO8v/FjSzu0q64gp0kBvaGkGRdw7GEnoZCpFcQyglvahQUTGblzKG+K/ARy4z
XFr0xO6ugyRnHynLp9Kt5Tocg/dKU2AzaHW2mlZBmSRrRTuNLIbg6FILbiw10kYEwoKhx9+iACCf
0S9pOuivKa6+uX1DEEn1c8g6xuk0Z1doCNdF2klk2wCYzTzm2kmi33YJmcdZptFF8AovXG78+di7
/bRJkHWjf4/oqNTUyNVtTIP+PA7hcxzKXW/8bFkCL1XjWusZtBghzvo2VZ7ACDvePWl7T5Xtb4MM
g1Xm0AUZNI2XURHox8IwCrmqlHkTuJBquqU+gIs1WOljXCZ3nYpir7vkVXjzV5oIxLBh0G3QLWWZ
NR24nw8qJRoRHduL6H6DCCvIbqBNAXEf77NDja6XLIUxsSBH4H+sW7Ei0TggJITRBaS0mR7fKLaS
jsVddMEHJvngxI4ynqQxfzOIA0xbTMc9lvrZDQe8rNNNtCUeTLNCO91B8NVzDnv7h1NO9qan12HW
n14V+uckm96sjqbB5NAvSltAxnXT/3Wsan6yiVMrAHqJvNOnvFTNzumYEQBriw5Dn3Ow8GfundC+
WlPqPxsZC6oRneuyXdhIkf+UZ23w1LTj3yAlxzpdPnt8fcYMXCKX6Ib2QtZlgTSbhblQNCNV9p+H
ZvnIw9024CmhU5zVmkXVbJADLQ9ZEv/n4fG1x6cegRFHSxQMosfyJDPTX09aTOsylG9GSibraBU/
w6YInm3KE+g1xV0ZKCpsOR3ByfSbYGiGcy5I46Hwo62uxQEOEmJPD4ILd7aZeTey14uzVSIeZbDC
h2UEWtBl+IlUfnGFpIAlwLMQeF3Qikg0E103actr3Tt4oCxe5Irl9+QRxlmNkDjKoa/PnU+nTGoY
7Ik05LVWQl4fHwXtsrcqLsXAVt8xHmQfrPsHonTwWmf0c5ANEKPautm74K5xuJ9shr9/Sp4/h4Do
a8B3o8bzHPjTucyg6k/wfiqCmcZikMhtl69jOJ7/fYcZ6u5kZlQUyw6Dyj6/e2I1C4RYdGSL+3+/
XIftU+EG8vT/vg7+xKWtB+Hi8b+n0S+gJrrIY3rrw1lEm1n3getxGXPSHXt82cOwvI8gw+2KSHhr
YUAsp+IzT4+H0EhwaUSmSQeW95RGwePx8eVcVlgC2pye4hwlt/8+lHOe0btjTyrDsDJXAywQc4Vw
KT92s359fGPklrx1siI3rBOXue9YdZcXPoDKei5bY/P40uMhc1uAhDkKMcwtzirwAtg/bLQJnfNs
RAE8goZqjGZfV6S+uUhBUJ4638qsMS69x35cQd777uk8Wk/2HJ8n+lTf1RcuXTy0IcPKeHqLIkO+
c/qUO2FEX1Y+6DNCmHpdxWL6CBx/ZAwUemAR+XT2GBfgjPVvEcCRd41daKomZMjavk4BgtR/34VZ
Dm0VM56mfwosggAJJZgR05OmIhqMWLaecAG18Czh1aOvqdV6MCAzV1NU7LM5Ft9woHIw51DtUCEQ
nCvvecb5LkTT/SnRkZAwWuI3GgD0J168e3x9ps+zD0NiTXL8Y5+iVtucgc2bX3+YuK0uQdr93wel
ICWkiYueIyMO6fGvYjL/91tg0Reb0iYl3qJYolTmPz9+TFdXd0dhcVCoI3vl+LQ88uDJjlws2X6t
Nznny0tZjXscyUjFoyrZT345PevlIaL/h5I+3w2eO6NiV+5zqPGN+J589lzm+YSIHbVZvYTB4i6a
h35Vq7HeFm1Ir5x228bNJ8m76Qy/YvmRtn30MyvH+6CLe9/ClZlJU3i2Chltyw/pdfV5qiMTBJhA
RhqYzTONEPrFLoqNbMRoQP6Nf3s8UMR0+8DAsRT0E2/w8vDff61RNZtzpkly/N//8O+jPhk2ScQi
9t9/IClpuIUEyZJI88IykLzMqnhxDV9f+uUzuh3dkyokbXs+e3xXZrJrK2RRtFyGDydHtlQM/asb
jTUdG8wVniAWJ+zDHJdCk28yHIwblIntMQn73UNA9Hig9SXxhY7j2mh888hce639HQxVdYdN/i1o
6+zqppye/Gwgf7eHkTCH7oW/utyOwlJ7r+D8GnSLzJ8uhDEMwKsHqzh4DhLutoPAmqEdIvuz3Qw+
k585DLi8deYyVK/0TndzuVIaZVORZoyww+F9Nq1Fw0jSkL9JdK4uVsGti5jUvw7Z02j8obA096g0
inWY669C2T86+g07AyAsqYIW7Kew8s4hkhM34xpQE/UoIZphlQcnLbFCtoiXglFhCIaOcI1JySni
Ijg5OXdZY1bPGQczVJgc2BmontCuPysDpETtjdwh3bgMw3os2A4bXW618blbMhocxeVQaroZAfXz
CrJAesLV+2knYFso6PcB0SaY2eirNuoPU/784KT3PB+wbVCib9uAnO2EN3cdmBL0P025Sxx+xNoz
DwnnCW8pSeif/CTXIoZgYccbQH0WF427texIvAwJ4wqS43+nMh7eAkZGmZd0mPkxzJmTsi4O3rBz
hSXKSoLpUE9frZ8dIzPsTtnw2tp2ffYsLGBK+Byfi3zdZ3IXmCViKRnsB0maX90EtNbCzDyJrHz1
qYm3vOH6QP2mhfu+UGSpjIdSr4O6/jsmklH+LBiitOrDpNRNg3BRYpsusNWRWIWGBKzMrpwTmK81
uafBGaw/zY0KbIQeneIsYhQGPeFnbEDL9AERy4lg3LUe25Mv3WA/9ayasU7Uvurokg3lC4tDu49r
dndD9O632pHHPm6/gNDUq6KByxVx+mWeZHBYs/JfyvZmCnts8J5G2JZnrzlg+ZOlUxRgrJAI6zCh
TROOBjnHuyhjoQAEV6wGP9xBnOC7SHNflSzoNbOJvXYIp6kLpoZBepgKZFjKjs6T5w0H8k87jlHj
d7QbObNw29w1QuM/zKcDfa9mBb0MYXQ71RuOg9TemxEdlJ/tIbW519p0AFdgAcnoaEzoHXeAmxHr
mNK/k1EDHcUX2dYUAZ5VDnBr9EHuTSb4Y3pQOVucc92TY5NWWGFn37mAsXDJ8jRxuji3STONQpu3
UmRn7SJdnWZO5iao+G2z7GiZTzeuqkjJVH2/RZHYrnku7cHWxYUSr1gPg2nsyEHcjSlUL8nZhC5R
bsPESiQ7kmtVFbrU6JlMOhdkQ/tt7iecVNbs8LKimJ0UrU//WnqV+SSn/KsrdL3uJfqQCrkq99o+
HwvyUQo8Z1RChwRY8NXzvHhLc4ykhJBFw8+pzVyf0YaBG81oXGJ081Dvq55zjY1+0MjghtDIQj+o
ioBUbjXdJBPxzJ8NFgSwkZRfh1lHCGUTidqRLvgT4Ntq3Vmq3vdJQP0+idfGY7JMeRHRfsyWKEFE
+DlA29GxwQKZxtX18vESDpQCqcZ9jPLyySBIBIWvKFe9YOVB6gM7iIkz2o3nsZa/nDb8rNVMfNq3
UiCOd3GArDwYEU74ljS4//I8DK5ZpT7qCjqMn6TlNfbjnzq1vjsyr/cWxonrzOIqqJFefL14lSSK
taojyEAVRXimW1IeM7O4tK4E82XGe3bGleQM/Am0+Aduo2+UsOnVWR5qztrgb4O1cOml2RZIl5mm
RddMLqYoDE3wcnZWmagjJPVy6+Yn2DAM9qsYe4bmJ8IcPYAZhdZqxuXdgTxgKkKQw9gHVK7tjTP5
v93W/JNlYcxsL127Yf5huG39FGjYHklCSuj8MQYojpQFB4kO/ksYH7BgNidOklT2AfEcPuLrg2xp
g8naqFG3zk9MY38JGEE0hcxLOoF7mEy8J80cPyUTgObekzzzXtKPiKRxTMqv0b+oRLS32JP4i2EK
hfpzEC0SUwCvMSlwYVdlIOuRY3f1kgv/4VuTQlYdL4oyxFR1LHE6RshlQ9vaJXMpDqUKfrjz5J2a
6VCJeqRaXMb5tHQdF7RwtpCE6vYtD3Jk8ihCJbIwbZ7nAdFMv+hLiFNbt3BceD/xKpgGPQfJ9WrC
lDmYeb1pPWZ+MXOvVedIgpp1cyW4dqR0UfZahdiCq6TTWJZpPS/Mi7TgyB51DCrJHz7h6A9Pjc1B
2DT2I83UW8Tw2+GOvzV4qER1GdvIOk4ugpAqTrKNoR3r7A2/ktJurq0pyUSQOt84bGYb7EvWKkj8
awLL96RIpzoQxpUgj2+3RNM4m8CsPiKvQ/o8TZ+9lnRkEnyvAyAeHFINun0wb36fo0Qo0t/omYad
w9GbDSJvmMRP5dakOqVJlY0LniCBWa/2jfSILQ6Sv8qyFPrfrsZxgis4MeDp5YFcpVP6t4yzYNfE
4w8qA3lcet5aLDxMr2c8VRjPNdaofa9wPA1DOKxjoE4bKdJn5Zo/HAx+iMeatwJ7+EXrao9O5Vdq
jj/hZeyNGqEvmERr0+FnR2F9LCZf75NhaCi66VaQTwRfoz7Kgp6oQH2+rRLh7uVMxq1hVYDfK3R9
zcjfFKJZZexo/DSMxD4Yqed+NKb/2rgZXpbaAJwxCHV0TG/eD8tsW6Fs2pVxEN2F7WNvloB81SSm
g1TzO1TuJ4E0eIgdtR11zjqv1MKgJIEN6u2WDjTjfpq6G9UQ6ztkmzQhuwUD03Or5KuntT4eqLAB
NmgC7QoBKszn/WZH2AONyrdIG0xz+NUWyP9jutgUT2/rQcbO2S8kzD6xhXvn31wj+B2Us7NqFDDF
ttXGOjeD96hFA5A2BqBiNM2aJsvLUMHur5PPfNLDbcQNTXtuXuMqEWdOd8EOPdrGgxtNk6d7MzED
wVaZcC1OT6LMup2vS7zb2CSD8SOssnZT5oLxE+gQn/HPqrPmnzqOp1UkP+YMWZyX51Aual63wf0x
4VDaEQHRrR1t4fXPLYA+2t7OSf8yM6ZjwOb160kuA1lt2ys3bP9mmIxWwmv+NDXLgKmQF3c/bZvJ
OXJ3ubPIBKKtx2WYOepi1Nmwsr0GkVya+Ee720lhA4j3khvTxS8kifNWcRK08z65RFlwtEZwwl0Z
YOUyOAg+HpzYL57C2PzTWCRedh0N26Z5r43xD6wNY+3U2bgLpLW3SD1n/aAj3lsGqtI6PUQuy7Jd
pgwzsgE7g/ueaskfwwEMdXG9m+M/qaf662gbHEJNnqGb854iad0XaHWtcjDOBRMVqEcEsM0s3sVv
R0f7uhEco5LqpzNYPzmFpNsMgzqjsUqfh5rZTJ9+unoe7h0VBonC8c4xHHkO+/QCm10gjuNENcSa
bMD6picyjPLOHd5ocTIpjqed707RtoKI8W4WLrpj2f+1sj7flM616trhahio7akXyOoy8PTN6RXT
+rxBRZVhUSC3BKnIRhRlgBrF/ZWxPdAfg+ET8NrZLW0fMXqH2Wqg0WQVDDF1jENQjEhBp40ZkwNm
tMg/jRrfYdXxisSU5LhsN5HExBO24qULE2vLQP6g2ziC5w1zwc6Ma+SzvQNBY4615F6lX2TzzQzk
OST6Lg1goJrYpCRlAkv8yg/aV/YCOIok4TIwr19F5BBrlxHSktfM9bnla2opNKqUoiYT1QDIXAXW
RtYCs6eMBLPD4UDByPCgpB9rse50HodaqSeiG73wo7EGtauNuYDwZR+THmMFwh+AuMlXlBI66Kl2
ibvWmNXUpF60FQZbfxr2YUmyNMrU/tqGJZpxoGF+pZjvLw+MNX94VuHudcaVutAnWL7N17xGGp7M
LFY5mLjaCFq+U7LWyi7HdUB/Px9La925sPcwe+CbnV0XykZI8LjfBHvXxqvX+y/xEJuvDzDaP9p3
7jK5deJqRxKiu/e0QH830fV2kvy3B6V774f6WMdMfItF1VxrR5yIJXiZCnv6T46WTz05tNreOajK
c9tbD2CeQY166bWssP5Mg4AcgdK7D3W28bLRuPsFO2Te2MV73P4awVS/xoGEShQBrwOuCJfJ5uyO
bcBbVaXtbVIzDJ7jgkbI0JF6L6hz98pH1mdpebcIpi2GZO8slGOvYkgzukl57wpgrkBH7uxgJW3F
KnkiXewHtL47GHn3pKnNF9HZA//qK7Pe2JhX7oRU/lFdOLD5ytc2LiruBSlfH9/lJvO4Q18UnStM
v11oUE7mOeDjseHcZWT3B/ZtCoxbrafu2bOtk2AegWzT6K6PF/3BPQ8tiYBvASeGbW1AWIK6XyU0
q5ek2aC3zX2YwnGJmuiZNVYz64m3VWGjYPKNc5fnKeQCBj5tw0zXa9qbkrF3pfm8hADgJFtyMh4g
dVo1a8eAEdG6Ub1uraZdg1ZDfdIjCF9OoB7uVJe/bs3KSXm8BAN0pEFr2Tpno0nvsXbnk6Ty7Bvy
cgw7y65Uq/UxwiqROX0m1mSJFtt2NMyDbnzr6IkIr0kq3X/hp7bjXpzOYBwFd3pVp9G7qJv5MqNW
2osw+OgyNZ1S16P9lzvEaDRq/Meo1CGBPNgL6cSx614eH0UJ7o/Oa8rnUfnb2PKHN779cRFFZCLj
muMU93joWSiqOlu1UIrulgxe8orc6JDuw2oeKGbJMsq4gBPJVNJvNpGBQFYZxJ5yZnkWmI0Y1Hjm
K2YQ7GYiKTdNSfFZ0ok/z0qcfBPV6Yzr9Dh3IdAnbFMBqymWnZc2tM13Z56OI65ItWA3U4OnFjMh
mLAirB7Rx5AKp52pUIGUFrpnhXAXAXYyQfytsvBuZD1Ex3wBbPmT2I0O1vo2jEuMrOwq6UiQZGwi
pY6zX/94npb9LwfgEQaQ5qFACjupo4mGiBwnbCSOk23iODDY3jl2B0P6iSP7btgGsjXuwevy2dhn
MYJoZrtTNgEYRc7Yjp37KqfgLYQ7fZOcE3FxuucG8xBD5mbT97RKMMeOFIgT6icDc4dTQokxSa9+
QsW/4UpAvlEaAb1U/rtrZ+lXkxI/2bg7EaGUKY3M//eOJ2kSUgiRj2WyT4RZXt3iJjK/xrhgCUGo
t551Ak7CCf82Nb5gjuTR2SBrO50EE9JCIvJshXbPUxIPu5kUQDoydbkBpBYcAswi75x4aJOOZCev
qsau0Ldm094wq3mfNvqtl+aJUE6et41yc9RmvMuY3V4pBrpDarZHJfuPhonrH1Bq6yhcPZKtoiSG
sK/z4IqIatpa5sg5mNzs538JJ4Oi9xoQ5/t4MO0J5D2RGKsxhG1UmOmNMyuH6yl+YSeB3hrNNhtm
WBz/PX8jLt5N56VlNMLZEoFWGKcHF/7rJlGYZNEI8C5KxbksyYrDSHIJIdfiCb11sYOt0G0rPbGM
dAaKuk4dvGqOnjWwphIPsjuH4ifrBkOB2Z72c+D+6ZVtfKOpDwRoeb2gMhc0jbmGLes1TGv/OSes
JSnio0X0yAozWYu8Gz97mDhbOy0QGjGzvzHXf1p28KOKQWMRBH23DQvzeWS4HF+bP23o4C7nMn56
vNx+PcjD43bHK8zQcWnluOzkDfOhbWQxdkYa4dPvL/HSoR5tguDbHL5GU59shA4ksVRAkf7FJ9Px
Av4vDX//b2+LELDUa1zZT1TXCfGDyM6l5fjbnLTdXe7ipGkYbFFbe+3B4J8PyI4Bl8CyWvcNquZ8
dvdhgS9yJYzsN5bncgeIZTNSis/IabugoJfQy3lfoip+K4EcHyftdBcQueC6THMzYG5Ck18+mQuX
thIdMWBL8sW/1OvHIo0Nyz7poNkRL2/dHklhYYePbfQtd223LgnqbXSwO2VsjFQOmxlb9D2U4g+/
Hdoqr4NJkwfgQjTG3maeavEG2IFucmcPz3ldn2ItPjwaps9GjyikFvrnqJPkVNJZUP7HP0iys5yt
5rQKr1oRco4hN8QDjDzBorOzA27sP3UKEXtmlGgqDQaToWd8g7DebLTnHNhkvnLE1R/zRB8b6wYx
MwipwLAuq3dnIeAk/OpbzaRELaz0GTcrI3WOzrifiZ613ZqTXJvWlzybp1+BYaz6ycqQJ3/FYNDu
VY/Grx9j/xLJEXV1v3DCInnJffLEHTtGkQkPCs4ttCs0jm3AL8q+WTW8EP7bZO5S3COHOmHYHFNW
270cnx9rJ74gpgxZBlrQNjDyzIxjl8ScatmSrTRTmyp1t4/g1zEFCJVU7u7ftWb1uK5Lx/nhLWTm
preh3ZQKH4piBjq7EwYxI9SHsbJ+9KnOtjAvCF0o+xOeOg4ZMU4uc7adU2Kj/2jIJV3ZBp2lLE1/
80LbH6YjKM9a9ywg6jT0fI6G5fYH06ww0+cOWHtiehLMiZUVWc9VRYyitLr6eThUJgksBmOJLUGB
KA16Z2XPih6D7VY4DEzjEA1UyrU2kLZQdl4aEkNg6HFfjI45bLQNHsQfujUihvHmBe1ZDvtitNSd
jINs3aZpALqak1KJX+bxaj2WQhqi5lfhWNkmXFaGSJRYEDy3PxFc9sfxs3LbLFwK+ioD+tbZ+hXb
wFr15sEu5m3nqrPCBDXvmNxUYEEeG/DPPl62HFfZ1rcPzjQ298Ck+u5je1tlUhz8x0rVEcPTMrHe
tRbenGBhyg6NDwfZjckPCMKDSeogB/SvSaXppszE5+O3CssN944oaMIvgVSIfvur1VqERXPXNkJ0
RwKXCJ+Zgl+xct7sPuhfvIHbII0SZryInTmNj/KON3WBZnQ3a5iOVlN5e2d0869JInJMqxx/qm7E
Nu6L5mmqEBylZu/e+iH6NGBqfo1widEymHovuBhWuhvLHcB74DLLzTNSMmEMwEuatfE6qXXxkjdk
ek6otCpXds9yYAIoSu8lEBNQzaUz3CWYXYMqvvToe2/QyL8MM+yPDYAymtyD+dU3kE0mPyFfj+D1
nOx0Omgcve2BTVtzWNxY/mLNIav96fHSMKJEgTXH126ZxNem2R9yjKznOOcolMWOcSitrMbOwIEr
pBQ4G259TVroqaOU9wr8NRAwnixxIout4YqZYdPDdVy7md0eSwHytMvg2BcLqHnG3YvvAlpm4fMj
8hKFi0MQ4DG2IGUMVYE7FpH5qhX+T0CR/qtyWRSsKlnmlSDYPSlYWKDFnNo68TBItA4qvCZknA27
dworB8gK0rFH6L2W3rwKgja9qBK3niXKd3eS48/HCsDwqjmPOH63fcudMTnNsDEHBNDKYvmX2Rhs
Cow4ePy84taUycCRmrWr0B3ycdueT4CUWJMtFHuk6owD2goPkQIG9QL3cVWVl1SlM4yNCSVrrJ+a
xcRX4U7biKDhR4QG1CbdEoad40dK6m68Zn8Vi6mXf/rd1N/CtPLXVe6WB3D7GKTZVlch1uEXx22v
IYIAe6zFzUH/ta7w9ex4iuJA33o1tXqb+JS1j1e8S5waaz/e90fqFloMbzdXJqfSWXtXepsY9kw0
hwH9mW3Tdc2x7qbfdG3idS2Gbj+Pv6EDo2UcSBtwQfx0gRFuIx/dFdP5FqNUhZU/luwWEVlDqDu/
q06b+3FMBzydBEiaMLoQGnBB6ZeZOL0XE9PZrh6s8enfq1UNhHU+igG77bHKAAlAKDQ4XAc54Niz
z+ILS/xA63/kTADtpHGqAwyF+JwHDkehZe81WWg3kqP79rEf45/ih+CsNA+9RH2sl9rSRZatfiYm
TdpkOY6brsLkKg2Eo42HxXIkFHTi0lSF+5q2LrqryeW5C3TUy5oH8Lszb6mKhmvXoikPYQE8Iglm
h9J6JnLsEAEVWYH5YfJCseBY9Z0OWbjpQkylBt+xtYVOwEsvlC4zusSNn9xrpQ+OMp7BvGZMvwb4
JCniF1xDtFUB3DZG6bxmRHFjOuoIxknKfv0oOIckuwdJLy+xbJHpIcg6PorUWtqIV+P0VU/3x7Ve
Bbh2tW7g/mTjnS6pf36UqECpkYJ5pH0uIbXcaWJDk7gjwQIwv/YNNsTFKfaImWIa6mwNhTkhxEtz
r3WyUaP/ZnMbvThD6l4xA7x0puiPgy0u9GqbdY/g7jRDgEO/aMhz78bvbVxtG3fC4l31ziWw3M/a
H7kiliOUTVgRxmxxhtbQnSWRnhLHWezQjQQxQuVjJvBOh/FUyeDJBaZCIttkrrHz8W4NxgX0YnqF
7UcjAfE/ejkXs4uFhzTthHNDDD+gEs2NI+EtztS7l6Ro282/DgFDMB8M2i1T4j2dSqCIQyFvFfPd
axctofWfXIw1W1po3JPZwUxhz+/WgHYdBQeIXa9HbNbGChvpU9xh2A9wJcSFtRkCGAsovKKzRqGK
mrxY3tnMoFjmLybX4UnVOthim3EQYuntBLbD7QrjqbAc3pbAC9fp6MqPx9I+K/U+luWRrG1xHxH6
rUuBq7SZ66NyXful6eFMeRHHnpkWzsmMjV9BbX7MqZl8uQEj36oH1IO65g1tQKuQ33iwsO9m236j
sBovTjm0+4hwB6h+tImmDIiLMAd9tKSzmiQu7KmE2PnvgGvU6afBPfpRtcG8SnPpXemBgg6dms/W
LPRt7nofiXKCfN7+5pOLflVTmTxhVPS3VkFvrJ/9+Kk9l5fH9qEDSDn/Fv/cm6O9vYzmAiWL6+Mj
2eMyHXBkHqJkcJ6Mrv7oTSv9LtGQ+qO+5w7yTXKM4RcCzOdJG/xeIpjr0aXzB79eU+3v+I6dy4Fx
0dqmZ/yFB3pD9aGHs3MeEyM5U/0Q8IDKZRDHce7SF2qB7J3sTVLbzXe/9A4p2Dc78NS8suiuxiRB
radcjBftTsgbxnhEv6beZCAgtej2FUMKcwS8ptAsYv1OCwaLc6ePWQRw5nGdWDE2djVuvDavCFMo
AIEPZD/nefzrUUo5afeVVp+P34R2SbxWDkui7l+TbLZClrgxu6Kz3tNcEptUMHjPDQYOVQwZzKnK
8UrbbLw+GghMdoFwcLGtSjIbL8Qy/m0Fo7jYUtltSptH2UPhEQgIfP4I65H173VAurQtcmPYiXEe
Xv4tzIm3tmycxY+Ly4BPWqDY1y0OfvS9dnwUitMDoqbyDeu0wwFXU41O4WytOZLE16r/xmztf0g7
s+a2sSxb/5WOfL6oPhjOARDRVQ8kJZGULEu2bMt+QXjEPM/49fcDXd0tQgzyOm9GhiOVkrV55j2s
vdbK7z1i20T/EjRQn8uh+KHmYxgDYrpBmcDkpW2D93BgINaMqjweFiRcHU92UO4GSVdeWspPie9p
H0cHxyJgNcEexO5bG1cU/jjD/z5FHw1keH5MDVeIaOLsnTPGhKXoUm4Pl6NA4foT4oUfVT4kj0Wg
tEcIxx7rvK+fo5IyOy1g/rVOq8Vz6AwAyTQRQifVEzcCIpvfcHDJbyKIsMZDgDb/kUNwMoLZ2B3C
QGGgX5RkZv9GC0aonNzyo0MvyOGZmSL4ri2rrbRVnCND8Fvuw7EEIpUFXC9ec+UmIfixMcmvZU1R
iADy6iB6kTSV3OdD/d7wD/0PQqfHi4a7rihv//ePIkWxQFDougUJ+hZUikGeIojvUC7Tb2KVcTmP
EM5CIrpxPAqXh4exGtE0xhuvtqnpGuuUWt5P5LsgLBsr6MZrVPf8AO5Eh7L6ncitkMJyUN1ELktG
H0y/N8QcX9WganM3pKJPjovwycrX9hSBiiAzbd/CDebemE2z74JQg4kSjbcMH+JqEhllq4LmhFAU
8U1mkYPIc5x/b06rRr3MSU+1D4mjjJvO5bcpUHQrQxXNA+mt/K2oWj7e4IdfsglmMq0Dh0iSmfvG
bN5FVfWm6qfpLWTdEPMm9I2HoKT2VDOtJ94db+OaQI5bV5JXwWU4hD5qarb+rLepxFhvFWwmJERo
Fcl9NWzrnpaPIuma23Zygs3czklT7QDzdIZeAri4b1WutetOkSZlr8Uf2mTvHuSLaOWEtCeyYREq
LJptYJ71O23aFXlf/H7htQwobKNqOkUN/edhM9UKBrio4/xJ0VWPWRd9TwhRNyZJOC4E81PsBfAa
MbW8rJvIFMHzCNlUYI7P3GfbQFbR2o+FfG/601MCDcGe9F31Hgyptz9svlRBa1UWaKwa0oBdHaye
rrnypoqAWYEURo71h4qTLZwQNDQOb+ZU4e+KBD2z8DzmfrCrK0vfeB2ecBhPzT0KxY+Omcc73e9s
3njHf2M50N9AdOtKaNM6JC/XiiYLiDfMepVGdfrG8oD0wHzzJuxzf3dYhkoD8C0H/Y4KGnVpx8Q7
qHrYZsjahbrl3Yg+9dYHibYixEEjhfAEP5R9QwdEsFboT1MloaXFssVW0BcSBKh21xN1qjAXj77K
1A+hqvvWhCqlIQG3we9cE6kZD7ih9i7PcXIj4lx/iLWngiL9KhsAV8Cd+iYunIfS7EgxhqTADrlU
OA6D7MGqh+BqzLofkFjNNJoNMkwBHVHAqHrg1kizpUn32OdE7ZD/xcDMhPHBS7zomkGiRjL/Dkes
e9O7qr3O/EAM8iNOySIDgZ+g2yAwF6FGZtdt/btDPPc7s1B+yVF0e1dZaAXNbexaatwekq4mDvCc
/LR7Off6ZL9IbLag0E33zdijH3DYZAev6HA7apYPvZkBduvw/2K7JOOSqMeptD8NcybfSvxy58S0
S0IBfE0w8JFitMMkmvY9aTjoMSpYwg9fGqGD9EwqxMyJ+DmGj/BTS1BKN+W4B7p3SwNu9qCQjnnQ
eewP9iYHSt4wssqNl4n+QQkZAk1C0ABic0TvW1R4VDSG78KseFBGQFNh6rJa9YzKFfVGqLC58scu
vwF90a8QjXgGKk8308g7fzjRspRvShPtMG261/VW/fC89JHm65ZHv3TIId4Wdmd+Qu79HS3AcN32
dkeNBDqwKG7AsUdZuZNj9C1u8nSnwydz33hgnHg9dvSdQm0ryH4gL7jxZfNLkJF759BtuKpjU0eh
hkzUYQkPtmSHZIFHdHEX2KK7O/yXpeiq+53xVOC5aZep3yKRDD7LIP1bZvoT3CremxzXjnuJksPh
JyQQvDiBN8PxifxD9N8AXdEpGjYTEr3g0SEtD+99Du4NCgAgpuYLTSXx1wkc1kFOakJ+oaxjtPuA
CD/b4JZmTQ9iSCOrt4ePnFIA2vZqL6xwuv59PP2ZB7+Cf7VIu3h9uN5BNBXooPvlbeLN+WggmNZd
mP+s7MD5LOghvi4AyhtIykAtFF/3kRHtu3R4n9bDRwuX8hDGZMk43XcayPLq2m9LYlAxmHdBl0+E
Mfx3alAvjT8l0DK/ART0rTfBnP52UwoXbVvDDfuHTHBeVJM9xwZQdhUSN2oR3IQH95WmXheXwO6u
m+S9qSFOUc40XocTlxEO0xdPmp6yX0dB4Ha0xu8hTdsPtDHZD2kyhbva0uE9joevhUjeQLVCXUFH
ToOtqpPh5A9JJ/l93g7Eve7K6JTxYXLEw+/X3nKMOxMumY5g977OLKqL7JS14SClcUiaWwnY8Z6H
Mkyd2xYnh8wN3B6It6q358VOTbEQ8hTKtGzTENJQJA2FvlBiBS01+S3MlhtLL3/VQ2nucaUTWODw
DFpd3fXRXHLXKKGYvewgLg7LK0pLz2mZvlfSQ2oZtLwuLHELafkGzQj2uoKheIjij9oEky91cP0W
wjK6AqACl1onoOnFI61jqFVCLboLPSvfHeJbGRnyglSp+Vpm3VTwFlhk2G3a6Q/j//6V+8Gv//mX
/n/GPM9a3n/Qj7Oq+eGdBOXqb0ZUKu6our7PnH4N7mF4Qm97f4juXQpm92CJVocgzFPJey9zBf09
IoAIjX4sXQnjqevTKweet2db+HsRqI6isWzvDk6EEznRfaBX/r1lITlVo88RB+71QbsvqGkN8VyD
0g0c2rfQ5aKGQLVT1xPv6vzi2rM69EuVVhaXReUxNUzd4pVb6AVnSUbqqZYMfnZtSCV2VzrdSwHa
dwOsfnTyrDzND67zwM0JcUlg+iaNqZXuixshiw/cPG2zojmQhv/55SHR41wDngVppAvKDgDRrqTu
fQ4Mau/5GHV3TqmhinM4+hLcbDSL2F/H6SytRQGArIOxTfXh/cE5tiiU0U7UwcKUlQAQ+vEzrG23
uTfzNedjvsuK4nM0owJQfRUbyNKi65nF8R5M2ttDBjO3NXgREu8ZKSjwMwVCoZ5AGAKpzWpDcCw2
tBxZ92IcvqWd9VbMlUSvgTgP6d6yv3Ws2OFNJ2k/uGW4Vo4Sd0bWOB+DAvCpbt5JGEb2k1+BsbGc
aeNX8FIZfbc/v0wnFKhNx3I5wRafAISFyTK+2KMzXGLUi8neFNno7DRo9nb0J+1i1NTXlCVofXQM
ZMuDsNqrlh6UUaqHHDalKi7slSugeFjlUR5djy4cOynFwucBL+mFAvV/Hkn/1v/6L77+nhfQ+ECl
ufjyX2/C76hT5b+a/5r/2v/82PFf+tfNz/z+a/qzPvtDTzBS5OnyR45+Ldb//ek2X5uvR19cZQ1s
to/tz2p897Nuk+bwEfyf+fyT/6/f/I+fh9/yNBY///nX97wlN8Bv88M8++vf39r9+OdfFtfKf778
9f/+3jzEf/61DsLk5/LHf36tm3/+pSn1D1bHoZtJzBeQrXMG+5+Hb1Gw/wetzyy9YZm6sgRGsrxq
Av6abv9DUhZCXVlZuq6bBiLUdd4evifVPzjTuqXQzVZSGfKv//5kD78P/+8VYyL+/fV/ZG36AC1O
w5VnzHfA/94RCqy7I4S0dMe03Pm2WKhdtzmBVzWK6RYA33rYOHu1n67ppF1z5tc0EV/BKbXJ79Bt
3ehrSJCvspW49tfID63djb4zdy9m7sTnsS98nMWVNYypHmiDTmvfLx3q0ILUJhsferMdFGLnTR1r
WP/3yFkUJnmOARYa1iJFUkPmw3Qb5sMIOalAcWz6rAkyWh88yIp/nTenHz+1/7aHIdQ1TAV1+eKp
lUaqIN00ptsgFcDsJSca5vTpfYAAQCDh9Hvy+q/T8PmC2VMzqgys6jr7zBHzI/HidomCzvQ9suW3
zbX+3dkTFO2Nq/IR8rktHuwvuBj0q2Cv7dSF1+fkeF8aXlxrVefbmfIxHD0EP4AT7+pr9ya7ohP8
gmL74gLlteWo0HNoS0PqUtjmwlJkAmEVtMLurcFeKwimnfFNMRi7mTwcyGuAQAZ8jrCk7g0rvzby
p2wkoILFyCKADeUXUJTUNfTNhZk/fn6VaSvHNUCscNB103XteWVezHzrmYbeadD6ttkNPcG5eGve
GObaS9afRX0lp6skXV0wOY/0xWlmGgzHNOdiJx6dMJczMRQqdwjHSFgnwHKT2r2N8NBpBaIyNiYp
XMrTg4FwgegalL/c21BDH6o2xr0Nj9CFd22x8ah2CJMPhPchDd02l95Hksh20PQOYhXiAXoPas9A
LG+oEBkwg3Z4TEdLIvE1zEot56dhcbItSxGf64bB3ShRozMXJ02R2QPd1Nv0b3neo97MPNyxMPcp
pd8Le++UKQcSHu5i3eYOnw/9izWWjlk4oxxsOmJ0pFPi5LYQZMs0t3j+szH9XlnEe4XLVgILfGyo
IlOMHAa8ThZdloktU4oB/ffYdj6et/Nq1aQtbQGdKcOR87Id2wltoxsAIpLnItV278aOfz2Gfv85
14GMWsJuvhtmkVy4pIzFUTnsW+nAosNjJ11pL14hzfahmy2q5oZ6zhsjLX+l0YjGqyrejUFCS3AN
9G3oihu4N281jWxcot2EUJlN1bAZwmrTNO11Uxa3Uqi3rhHdFbT7gFvwtkZqXfis9rx7Xp4xw2AR
pID/TmemHGveEi+W3FTWNEjPSLdRDLWcFd5bJgh6lM6eSrOsqSjij1mp/yQcGE5c2b11c3LjzhC+
8Udk5qi1f3UmirS2lQC3rkyUfPJmF1UUJ5zpQ6UE11P5vgeVs7dRLNkMYwS61FXTThWx90whGYKd
sgOr7so3RlxEtIoWj1Uom3dlPbVI4zjDtW02H0tX8UxnyX0/JHe0f342dTC89IDUEGdln8IoDjeo
UkPGU/Rfgg6m9hCCRGN6XyARuEJE8UcDOdIanc1b0Zfw/ISoHAoJx2eifUoG/TbNIbjNDJhYR7Mh
+tXzR5GlLZyEEy+ciWA8mEx/VU3jnmLotnX6bRBYXDhg6le8DcGFcz+fgVcr47qEPbYrcKQXF27p
1EQeQZbO+gUISD53zZfzh0NfHvd57blXcBkcg8jWXVig6gX8L6FGD+fFAyBaegCH/l2uRx/ioPpo
CWA/iCJ8c9zwTVdm7yAM+gSEL7yaYuc7KcCcGqr+hwfW5GnhzZMmvqV6feW7ei30XtjtNgu98JlK
AajYttFNank0euBhDBpUR3HbF5deG/zTo+m2DMNxnNlzVPNVay18tT7MSzpa2mSLDqx86g0Er8m4
kPV/I3pRtjtNRxzmwgv3yibiuZa0iZZMrgnbnr//4vChBEi/LrpO20r30AaHNZAOyzF1R3Gjdym9
lVWt23/6kPGcKNeROm482q1qcTmNZYuQHziQbWkZ1SqtcoJe51c/BBDTaOlTEPsP57fZcpfN79dL
g4uJBaLcRIUsna0Ph8OPtIDwi/6D4QrY9PD+vKn5V708MoenUlAHtZQpiEYWpqCpRppWpc42I597
PxkBvXeTAxwOID/tKwmMWGULJbDDzdaGKdxF5+2/em5MnDa8YYcDxYewFt4p1M8GhW1N3Qy1jeaW
OYWbvuvDTWbG1I7BxXyvgaleyHq9ml9pmxbOiUvWCy7YQ0z0YhPxJtAFkk1iq5CEVOUznfEQI19K
v8zb4mhqZyvKsW3+xSM7vHkvrZRoeifQ4bFt6NYBiRyHH6dhhMfGXZdAVBztwrBOnA2Sea5wFIAq
G1DS8dno+3yIRsmwSgFoDiroQTy5UM5E2nD9h6s2D+2FpaUzkqbh4EZY6pLP0G+B1y7CT51zC07y
ghN9YqksReRM+k53bGLl4zHpeF55iGrHll48UFSlO912NVLjhdklu/ODWr4eXCtg2uYAzRC2zt10
bIrUUktNvMaUpNwFbxNUZuh8nTdyYo3wc5TtCMlwcNaPjciyohkZdmnK4N06hPMdjPVNZIbbqrcu
5D5fHS08Occ2eRQYGZnd+aO82H+gLJAaofi/hWnFIvM/le0PB4qkB8+toTHJmoJeFNUbyYUl009M
pHRxvYUQypKwth8bDiZpQZQKyokKsrEufRPO8WbyyTi21zT3+quy9B97xD2vXBLiMHIPbfEA67G+
4h5HGb5BUagIh+LC+s5bZXEeJYB0dQjAbctZXOMUwQTM0sW0tSN503jmvrVQvwUQ2+dIIbtffCiO
Sle7P7/gJzYwm4kIkOSzY5DIP54MSJI6sJddvy0j5CBFmbi0hUejhQix33w4b2tOJi2HaJPENIgP
bKUMd+G8174bhAOY362W0sBrkB7sooK2hLGZqhnNCqVsmIBmyFP5HXoOPlRY+be6+Zx2Po9MIVS/
pxHGh6RmdNCbcZsaWuG4QnwxEJ9T4YYXXrrXn1jRtyYF1yOZKKKaxV4RPchR5DOMbeCu7KpHrLDf
R+X4CBkIPOf9M0XGdQ3eM4vrx3HWXmzNrUNHvkMpvSWoDRCM0+hkDaePtvfj/HS+OquKmXQcSlS2
a3JiF0snu9puwQmOPBPRXelmPyo7+QLf3VsaOS/Mw6tdgilSM2g4kTPQX10LRqF3TQRyept0ynPW
IisHtca/1D4Fdh9+Oz+uk8YIj3kndHzl5UUX0euIIIQFySokbfiseG1J1KzNGE3hv2NJwmvKA2+R
nzne/CXaGdTA8NbKUezKBD55COVoBbpw45xaKIfkJUMxuMOX274RXkT/uzZuvXh4zGbhxdYhqmn9
d5OdXtgUr27VeaVe2FoMKfSn3Bs1uGGolzypGUZpFz+CQP/iwNlYRMEF33OZRSOXcWxvvmxf3OIS
SgTICZlCNepvFdoW0GHV18QUT0Pt31Iz3FI5oF8ifbSyrLngnenLuPxg3VIK79By5+v82HrqWdR9
4cLfEg3KlV2b7pb4FS87aKxtkyL11VW5eAJJO6z1uf6dShNGBDDO5aWPMps6ur7niSDAgaUE518e
Kn0vJiJJRzB07jRum7FFjEQAlf1c2071mBbFF122/W2Ae3sdyCJ4DLR2hg8joTP6OgRCQLgQgNdG
Wl1U9cd73CHpyEmydFJAPO3HUxTGDmVQetK30omGXah7PwPPg03JHvvN+dP0egaOLS3uo67uQSSk
sQMkUgN5NE09gvWthFf8wpBen6fZEO644A+e8sWQCP9zErcaIlNaBbmkNe3IcL1TtvmlgM/rwsKe
NEaHqMX9Z+ss7vH89aoHJQXZ+jafVBeu2xFoyx1A1xamewug+cq1QZVvz0/l6yuQEZINd0EN4SGZ
i2fHrQwYx0jdbf3SoJmxov3f6Shb01aVXVi1k6bISoOQJ6oj9X88vjA2XdC50t6W6WCtg0AgqeXr
yT6ENPXCVJ4yRTacJBgjw4Gd3YMXRySYaICQkDPALOK4QGU7OG40uKMdD6Kr8xN4atUUPqUOB7hQ
+JjHptIihz2l1Z3tTA0O047/QZPd17HRdobwv563dXJYczkMPwGfZvkOF5ZTVKKdh+Ub1ha4QL3x
bdrxZU47+XlTr2931ojqGrvfZT+rxQyOiRWR/MNU5nRXWjjRl4VWel2P95Grf/S98Pq8vfnIHl9q
2KPEJ+f1MigCH09jYBrwMce1sy38rv7Z2SY0a6L36J/I062la86eFl0YXCaaZs9bnn/za8uksPC/
DMjzFicAVhlLG+vcQUQiHKEn1ycItdLiwnyesgKAUpgKbL+OoePxEdmFIYhXd6vqQKdZiiSn63fe
hdN80opFt+dc5hKGuzhikdv5dQ3FKqBNHSoL3ys2lN+GC1ZO7Q3ih/+xsrgVjWGcrHYMXHhHaOQt
9YfRokOy9dx7Y6y/Ol4hLxznkwYdHHoCOIes5mKJDAm7LgQYvCzxsC315jPagrdTTX8lHWa3ZOFv
/nhLGIKLSpIKYq2WOITYqfJY6RPvi9X4b51IyquikdGFLX9isYzDjQEuhVO2RByVlhXDPzjgSMiy
3jRWltwg5KxfyGuduDOOrCzibC9pkx5/xOXWdXQDxFkKtYeTWNV9N3o0WJ6fuRO3IYW+w0OiXO7y
xdbQK2iGLaCIWy/R+puS1+6mCKrgHoWR4X0YmeaFOTxxbVApwdnV8coIGRZZsy6t0ixDpGKbwsXz
nBQH5fkscNS6kjJ8dn1fPmnwkb2NzCgWf2ewuj3XoNDTIVVyfKY7zw8MrXdJh2Y2LX2T8Y6c6Tfa
nj4Ug3NhS55aRv2FLWNhK9DQI2k87uOmo3c2RHBF6OpHr8w351dQP3HYDJ0oVAFkgnF4+UwP/dhr
eUfOFdJrCbdQrCDYw7mDSAlSTCigGlCd6wyFnq01lDbc8o6Gzgv9qdMN1JxQiflBXN6badHfFWWr
0dHRz8WP0Q+qZ9p1IIE//4lPnSPeDC48XipyPPMeefHYeymNpePA04Hcs7jSMiGufItWpvNWTi0A
AbCk4mVTXFeLxfZoH++7MZy9Wx6n1ZSA54f8vi5npcYkiy/srVOrwEOBHwgaishiMSg42Dr4Jx17
Wzi8mlt4vDtomMaQbjEIvwCCOpX51dXcxrhwok7EWVR01JyFMMlGy+W15CW5hOtE4NDAz/WzAjG8
L7vhExXjDmZFOEL9hHRZnPa0HJVW+T6YuRn/xlzjjOInCsvgBj5eUZpc/Myki2lbtHq11tD9VgoV
DxihL+SkTm0dkwmmSk6lDGT2saFAmUk9hIOz1U1KkD190NtRh+rq/HBOWpGW7bign7C22DouMEuK
uqOzjZDRupdpkEP2U6sLO+bUBgW1RIYB39rAm1qMpfeRdmvx5JEN/yIN/6OXGHcyyL6fH8ypjWly
j/HvnBxero0hGi30YUzdNrr/DfLsB6dW24AbwDCbaoUg5YXJe5XJw2F6aW/xfsVhYVDUw16po68w
t7lMen5njcUzfsidmJsRbLd+lyX6h/MDPblqypGmKVm7Vx6bnw2QxzkY7nVrXMPsX6/1IH48b+TU
opGeVEB2gB1TRDxetBoCwMy2YrWVQwdrdVR34EMVvFew1F/9uSmK0iSg5jIp/saxKYHSRBWRxts6
vX4De3y+Kqr2na71n8/bObVgti4ZDy6NKZZDsqCHNgeJnTqvYGRwtIfQD9EhLu5CizSEl72JGiQ3
Kgh5zhs+tTMp/QqiEkeR/F0MUGXjaHQ1nYodLvZjFDjATxK3Cd96dH5+QP7BvUqhib7kBZzYJ8DG
GSzPs+Cvz0v88vnRaI4LyP5vCy/vr5waEiHDhh/h/ODm07uIUsjo8fjgaJgMcWGl7eE5LaNWbRsZ
xPeGL+jAFVr1trCiWatDXSo36fO5emWQJA7lXlIDBJ3Hw9K8KnatAToNl6QEzQY15ldFjFT8yvai
8RsuBNIHVQeZbAJuPrqFYRJ+pRZaLvSB+xnZXsLv/xVZxu7D+bk4+UTZFHQog3FwzOVKQ3yXOaIx
5DZJjV09QQjmXNMFt01KRUQwAb6GgA7dcDRo4qfztk85nNyxwsHNBUboLOLisMwJ4KbR3koTviQh
QB+PPgA6rzNo9mu/V7Leasr+89UHGDuvxoySNcXiEvSRPoWTw1Nb2le0fUaqcVUFXvrc6Ql0IcjO
/fldAbqDfObcsEBMvrBnDFEAE6RPqmYqxEZLgvypmbpo67rxJdzYiQk9MrXYZz2CyzrcuPY2zC1q
m+avmF7tQcDIgTLMJoss+k6DC1fUfFgWe5tOANxFyAnn2uPi1g3rvi/KKbTpREV/N6p92sj0rLkS
tMtdeL5OXEomrimPGDGCpMZzfIyqypRoh2n+rsSBn5uE4Db138UAXCEtWiN8/+38/jxlDz8GZwPY
mk0+6theUxhumUUjfcgV2k99QqNuqaI3Q9K8DVGfjcNLW+WkwTkPPR8HoI6Li8kZokYgWu7vwBVe
DR4c7WkJkVslbHRvgvBDpQc//sYQLdAECoJEEh2LzZk6bmqiBsAbgtQRwgAJxUuVVVeUzes7s9Xj
XWLW9fa80RP3LxhOJYXE/SeyWpx7laRWEeWWv9Ny7VPcDt+V6p+6ptwhifD/Z8pepIoq3ZySmmLU
Lmv08sqM9G/UaxsoV1FR6Bvz3fmBnToLLwa2DGILxVzFmc365cXHwPS+mZH7kORG8uevs8n7Naf2
eMFmsP7RM0mIRBWvMrAzuTDGNWa1bwNL/WSjBAkt0p0NYkwffp0f3Ym6zYznhwTCoJ2EsGZxvQxe
phKohyH4CnRr76ZpuhfaIDY6zBx7Lc3MXadEB1a6+hEO9KKjcICqmOFFN+c/yKljAsiGK4BIA29y
sX+kUcFBMcEp5KGi870puvFdQ+og3qrISgNkUiFVm3l3PO1C3Wy+YJZ3HQpJFheefkitHs87tAre
qGudv0Pd+mPrhT95n9+ZNumfzAHJCM+el6fr84M9dVhmIBO3Ho+V7izWujGlGk29ZgfrcgpvYmtS
MIS3fbWz6zyCHquMskuQx0N8sxzoDIcDgocXRnyyGKiQ/tAERYB+ehn3K8NIAnGVwqAb3FUWzeZv
RulkzW1kS/pJldNcWSp6RJyp9lZ2M41gsV0JBxu0nHl2kxaoOG2Fpun6BmBjnv253z8fBnhM5mQ3
r+zxhx14cw3ArtrWNwJ570IuyYKUjV7Qj1+Nw9359Zh/2+upIf50FC7qq7qBG0g8cqZ8B2VYt2sc
t7juIRK5Om/l1E1CDw1nm6B9Licdj0kOI1JKUR1A2UAWrB7pKA4/lFp74fE+saEtXHxdUCmwiajn
k/bC3x4ru48sFBl3oZe+T33tujfg/ETh5pqU063q6YAV2gVUwnw6FxN4gMkBfcALewVup7KbxJ0W
oE8Ds2z6QY5a992aiErvCtVp6RqYZ93SQJG0UELpCdnwuPFC/8IEn7hD5gw4/gpIOhKei5HbQRWO
FqTdO/AfEFkbah11MVSIKEOFZgT5iLgw7NMGHZtU//zWLvPu9McDoqkbhq0U5LjD9KFGa8UYymt4
MNVm1j3bnN9DpyzqFpknerHIZCwTMlGXSYQ5Qm1r9og6rp2hm/I10gyFuerQpLJW3SA43L3Eybk+
b/rE9p3LTwQUrkHHyjJLM9WB5iI/p201gZ0UhOeDcxBhZIn//E6mfEKZd25EItW6eAwSlAhH8ska
ZAzFfZV030o2j9dkcLjWe2AF4bpLL3kVizsA4IKB33LorhTSJTw+PjZoa3htDXPYnj5egUiWryGg
YMi8zS889IvL/2AI1xNMNP4nsMTF1Qa9vlUKvUHKZpz0X0Wao280ph3o/GKWMdyIIrLMCw/OqcGB
gaZJAyQ6NB2Lu7+ZTB+/rU733jBmUI6EBGarGhXaj+f3yGJ7HsZ2uAPQvgEBLxdX3FgUyGj6Wbqv
9FYHtaigxQyktoPOr1gboQpXoR00n84bXYa7v60a1KHo75JzMux46bymRqca4dQ9bQaQJKpQQ78E
IlSgrwpqNA+1xro1n9zOnK5VDmu6gOXyz1eVNg8EIqixOJySxfahE6UvIDNN923UQYcAw4g7rk3f
hJub7Sx/dZ6wLtlcOm/zwMG56K5LT/6cblxMN2LUBId+kex7igkQb1oenBn5uziCl0JAzzqaJbwO
IqEDoa2tO3NAL2Twpj/fXOCyBakGYNJ4UYtPkbOzhnSa4n2A6OCDH+XuXQ6o9YKVxfVzGCuIfoAR
tMnhIC0WuWmMafDRmdsPfV9tSNbVe3sIom0sq/bm/IY6cUK5Xx0GA/iTy31hijhJKzTpxXtLc/Mv
WSnkd0vQurHyQLhrm6TAGT5v8cT5pGmciiBOD27UMkfWxf5YIPYT76sRKNyqGVIKQmgxPZ83s3AN
DnP40sw88BeuQRVCwtiPXkRDfoFuAHKDVrMJQCHX8EwG4Se/6Mk6Zi4MwquuzK3y+rz9U8MkD8hB
oXhBXmExsZ3tpQiV6tG+MtoUhqwstR9c+CC1zXk7J64hInuoDOi7AuGyLA7hSOeU9XXUzUBQ01pk
dfDmRxLhrTFf4z9+icFrXtifpzbNfLc6NEhQGlyeReU1fVFkdbwXqEVtaBygJxm9pA1cDnImOrkE
QDm1lmRngNWQFudBnufgxVrmJYg2ZE3YpFQc7pRZQu5X0HUR0gf3HlI32LT7dFrDQH8Jh7Vw9uZd
RBaXveo4mNaXmzXtRiP2Ufrao1GlQYqvkN6BW9Tps7VrOl6OJEwOp0xa1i48Wrr71XdRXDu/widu
AxaY+QYrQsy8nG2vRjuzAm27j+LcfKjYwY9lNgYbb4r+sHx6GC47ieI/KU0k9eZN/WKiLULHNkLy
a28MZvW9QphxXAG6FcWFF+TEkHBayQrzgDCg5bRSRNG80g6TvT3WMIH2mn3dUcy9NVD2uXDBHRD9
L/z1w5iwQ8hPMELAvTiIkbICN50g2MpcL4TmD5QvvdBhEaQAIOzuAW6s5oPoo+AL3KPwfqeR+7Xw
4u5bLwoLUYsqAaNfaEO6kRPJ8bWUna+vRWlGvLJh9d7qexmv87w3P2fQKsU3PeWhnz1UweGmcemF
WiGZ1SGQDXrzwe9T371wGk+cDhLfsCJQlzLoqVmcjsEYA0gvtGyvdzL01qpu5HsROJBm+5UsNoWo
6nYHxIVKtexc+8P53XninsPDAxJpsG3m0OB4yxjDAHdybuR7BNj6K6UVz5ULK9x5IycuOVweYtYZ
cw5EZvnsxl41aFXNZQqhKMxVJuI9adZ9NRnibWG66XstNX+ct3lIxy42DmfYAak1t6u/GpkYIFcC
3ErJuyjHX4ZVu49m2A73ZptM9apDR+Nu8GY2FkREHj1obrctBDvJmmvgwB7a2eO6bkLEf5q8RiHR
aH2LC4NY4HvfUZxa+eApaJ3rRv2mnIzkTVAhFQavUOB/JuGOgJkq/W5cCb+qb62omP3l2hhTPI4B
nSizGaNqXSNs262MMoJaXC/6/quHJqG7Sh0t+VCLqLw1cYiRUghi87kwA4UEKd7Ax0QlEiYX3v1c
Fp1zk+i211xXyRTDg8NRVBtocQO8gEZLklUpkVK7cC6XRaX5XLpsWpv2aGgKiPKON44JNVQWdma4
t9uqfBJoeJZze2z3vsvq8apJRhMdUl1Vb1MIf42V9GrvPcmL4qsz6NnHoYIPG23ZATm08+v+eq/h
l/DQ4GviYTsHR/TFHWjmUqsAjQf7pkAiZsXCFj97ERjt1YhwnYeYQqzth8zM/salyF7jzpnZGl4z
IyQq8EZCs2g/qdS8q2O7X4cpPhh0Qcbz+TGeeMAPTT+8a9RlX+VNfPAkXl3gnGQmIhH0W5cwj6ai
Dx970IhfNeK0C+mDE5fUDJ0GDT5jKwl3j1fb9mQc6oMe7kXnJKjddu1V5pXQd5Fmvpb0fq1LaNXo
A+9/nh/qiacGIK5DHEg9go22MBx7NDWiBwIVU+GbGxA0Yud0EIsFYugu9JadMoW3wEOFdwsVzfz9
FzvHc5Nu9MUU7snoltdZCH0KtXuxgvA+vpA1OGUK8CiYLP6Z8wbHptzMFAAE2njvxnb4AXzQBLbO
ll9IYWpXfz6BDmhVCZcId/ABI/ZiVE40EYyMZbwP26y7N1IjXNN2T2AJ8/rT3zBFfGVCPkN/0XKt
EFfTPYi1470pYJRepcZo0xcvB/PZEWMgLxz0ZUve4QaCZsiVlG8dmgEXD6eLxpoezM7dRH8RkkCy
UdnGyHyJLBlChNVKG9zqG7pT+ffYsL2v3VRk60B3HvrBiGBPQYd6WA121Dsrm+XQL3y+12tM+AcW
3wCLTKJx+a4XYmz7QTjBHp3Y6oYG5G4zwKvxjFMffDk/8afuPG5j8rX42OLVxEPBTAIVgb197Meb
rk0fi1DR++RHyU0II/p1kMSX6EheX0FzznvmoAM/BDpk4TcMaeiz3DVS1339c4yCYFNSypz5A63g
KayG4YLL+doe1sz/S9qZ7daNa+v6iQSob26l2bqJHcdOUrkRkkqF6nuqe/rzKbVxti0LcyK1sYBa
QJVhmhQ5ODjG34ANXBA2xNhVCoFXQEbboUlu9AjXKb81Ytx2mrkjty3iNnnCQANp9cvL+v4LMiav
B01d5ENoRbw9pZqSTnjOjAkG4XX+QVWTPPBoKRxNZB7/eLMsnWWb+aHZRERYTa+ppdqWmkqyIlXt
Dnlocwf01dxD/ZyudBC2QvnSPQANQuf1XXE0b/CBKROR3Dj5YP7IQx1rHrtpfXWqpudp7H/G0kiO
c2FeI1hvFL+WggghFh73Uv5axXKpoTJbp3Vy45pV9aMzo4nU3Izs5IOcvXZE9g07Ar9pmnmPp2Dx
CRWd9EuhYtx1ZTO9/7D8IQBA+d9SOPmthvIqJiqCDgA9Dj4shqr7XDZ0kGLHPkSoH18Jv+9Xm6HQ
ASAPhQtK+vt2D3WemhZqy76FuPJjUPL2AN7NvEkJGHs995y7wYgnnKmi7nR5824NDB4SkSYYug5i
TW8HTnOckMfGi27wurA+ABDBWxh1i1w9aNjz/Mg9Zb5Li7S+zxqLAujlwd+fVpKwJS4Dc6aNtybt
5KaLCHSokISlaryre5G8DJPyt9c6zakv5vl4ebit7wnR3YCdzfPCetfRHzsFL600ujHSDlPdvkjO
01zghkxifWVZt2a2aHSQaHDDvfues8Nik/Mgj2lrCl5qHiaNs6xujcaKA82piysx6H0Fw+A30TWk
Is7b6V3cMxQsZwozvpEGBSH8t8Wpxm8TccS4vsH9AXsG3rJ7IIfF3mhr7/OfryxFePYweSaX+rLy
r06Khv5y6Rk1w494A/ow5cZPUdYMz8qIrfLlsd4/Rbm7oNjT3/+34fB2rBRtHVeUenzjzkn0UNWN
9lkaVXnlA27tFQTFgPEsGN53F1cXh3Up9IQgRNXw3uOx1O881+txVGqlqVyJNFunEDwoWAFEM5b6
xWpO3YiOoTHFNzlFoBO1719pmGFyqKUGANusCKo87ANeh9f69quB/6XYLpVLe3nYu+u7azYqFdtL
eN69E6mHutGzW6BEXro8YKfnwY7nG9oi6c4ZvWvtqdUK/zs05W9ANpS9eHu/nXNOIc5Mxm46pW17
j6UfampfCkSOL++W1UH8n1GWi5lWBt3F5b+/2pmVGpbSFPZ0UgCHnu1W736ORZX4DjxSDKMj+0oZ
751M0kIb5hyyngtqz1sfBRSwJoRdx+mUNCpGnTiYjTdzIiJuajNJPiRUEA6ekoR7/Ax/4bTwUE+U
kMCIZIE+ZOqnojQWp0064fgXTuhrX16PjVU3KMihTKFTZtHWrLSGUDfm/TDTZXBjH+X5dle49eTP
HgoJl4daHdRl6cHfACWEPEHpaJ3nJyDQNAtaJpHIA5k2STmUQZWk4lpxfGNOS714kRzkCJrrayRx
7CZJm9Q5FXVb0SpX/ppLfVFt7qMrsWdjJPAtwGPJZnHDWqvr1XERe5OdqCel0fMHrcEjIvCghn/J
eDX8l7EsQKA0HRcU6ColANE9EYAK9YQt7N086FQfa+frzPa5/JmW3/OqAPb7hGA98P/HWULEqxMy
uLM7VUaunsYm1CGcaPl94mTzC1IU4S6a6/JWF616ZRtuDMplwb4Ak2lAxVgffqPVRqyh5pOEUjX7
pW2MJ+jC4sny5uwjIsyKwObVRKr58mQ3wgEAdZ4kvLUAxa9xoIbbjgNa/urJ8ZrCw1RTmb63eNB4
voke5E9XoO19ecSNCEsWC4gQKKFJl2g1UxwQGtUUiCZYsdY8Je5YfMva6Jday/pmhidy0PW2oc5o
Dlci0dbANvVMnl7AK5DYePtdhdR4VvJaOIlS+zgKgchdw4/93VL2FkFrj49oqqMV18npyo76TRha
bSmDDIdLerk6aUq/HbrDa1mmdqidtLgMx73lZKkWLI6mHqYSOQaASm4VyFQrpqLxEB0a3dcXQepg
UlKcN9o2r6loj3lxDWyyQXUjl+chSktyASqsw18CCKKZEoSp9MbBlU4zi6H9qxrxm8WqU6MakcUu
NqmpnqIJnOI6uUNeYpwOMrNx2emqWQ8PRqliRGcotpecxybSP8qmyn7IBIh8VKbKtW7NxpaF7UhV
ywI2RmlmCbOvzuc8VzQ0KCefSqekJc67NugLlNgd2rdd6X384+3Ks5KV4d2+aJiuds2MS2CvR5WG
fVqFm44xaGF/MO0SDf6qSKzRb818+qdtsuYZMRCEcy4PvzVZnkGgbZHGAcC4SoS6og8rnHrUU6vi
axa1WtP5ZlIneB2lUx4Yk2P3f35N/Za/QmyaXO8dzjdz00WSnQinoNmb+LKKI2fJ+gb9jw8k/akF
VIBy5gICXAV0Nzbg+rYGuHer0H6E5tg8dkAYsd6FY9DuWmPuXxSl7HJ/wF3sGqZhIxyYRAOYJPRY
9HeAGTrjTVjZRL7QSb2vBu9N10/CGN2h0Ena+9oyh39CfJZ2BWWafy5/1Y1rkyhEYotYiAfgYfnb
Xm3hwsVzENKVc2ozLM2NgkxHBBKfyf/bMMsj6dUwUnR6k8YMo6R4TxvdY4pp2CzDl8vDbOQ1DumG
C4prQXOtoxtdHqXPDBuJEBtjNen+jJL0GnZ64xy8GWO1V5q8SQXEE+fkaIujMUpUCraYv9TqeHku
m1+GFMBb9GWQ6lqNU1XOnNK0cU6je6aO4sfmEGRy2P+HUfgtDLQQFNZXkZ1FwpVWB4UmTM/CTr9p
0cyUuisigJsfho3mohfAJb9mXnhuXZhZ3jqnrs+j46BMyW4xqfyz+v+SLzlUF3XSaGbzDl8uCqyD
ew8+UFFhgxx6R/KYW9FcY1lsfRkqCJRlIMvoFDTfbmaj0TCmoX+EaURrLAB1wnLgNoJ7M9cL/RqG
7/1w5Aiv+D+r4Yahq3sY3vapScRPC/r2zQL1wip1bJ4ub4atrf16YqsQn9p1rnVa6KBlZu8yhO5V
JHuxw9Cca9IEW/thAcIvVHEbkM4qHqhzXpo0UZ2TNozfFeEig65Pf07b5mb+30HW3A2JHMycVo5z
Cu1q3pWNcpuPw189t2Yxermfj8WVwuz7L7UMaFKWJZHxYBe83RgSmSmrHVEosrVnNR7PbfGMI83u
8kdafskqg3szyCpia3kkEoWE7ZTJ+IuuKS2gmPGXJZoctmqOz4/9f5zV6lu1NRIDQxyhSiRwUaF8
t1OV6CXL3PI/XBKvlm/9vZJe8zLobe4JhyHfNQa/6ybfi/++vH6bmxwU0wLl4apYx9Wop3UEXpGt
F7dOENM1GmEs4pbkwRuc/8OJWpwAfldSFrn9tzui7bLe6OiGnET/MlVP8NqoF32252tbfWtS/zvO
O0y8F2Fqanbcr0Ol3tVO87Euu9u+bnYgX06X129rk78eavVqkk6D9G+kc8dSE8M4oInOnnCubIWt
TU7RlPcRBAmi3zoSQSAKBcB7Yp7p+HM6vHTI8gdx2/w94E9RZ8X+8qw2F5CiJTp95LjvtFJqLZyg
BHGr63r0oZndwPWaR6L5l+vqSlsLSC2EFMWDl/uu9w9u1ZSNyMmF8OJGS+LsTd1RK5Tj5RktW2sd
J14Ps4oTImfVcp1h9Dbd9+4Pxb6P5XOBaV+hvkzz56H4DxuD4/RbnRLEzrqbC2RhJFOl1qNjp6dM
w6nIoqNlK9eG+V1+XM0M0BqtLxD0ZEBr+T+ptIXSNJm9OMTPj4q2yGDkQpwdJzd2Ud/UQZaqLglT
NXBV0k/o9Ih0sMucvWLkfWCAAbuZKmU6R3Wff9MTOd0UmaM/l2ZYHsbSxsoOz9kDekDjCxbSFfhC
22Tt0jT6G0CQ8lEAWbrv7VR+n4pOf4iF2X8Jk0ocEleN/pZjq71gFTrsEv7dcyxGyKWU6PcAqEjk
pljNFlfaZjrlNhZmZV7amEjjIz7JuTkVignopSgRc4ls834UTfFzthMaenkvjwvWCXlDN+r/0iiR
HERZaR/dzkDRtkSgWh06sYsxv8x8kcblbVjX1dMoteZmBoY74ZoFWDJMCrJiqU/dA0o95n0Vxdqj
M85h4XdY0N5aWus9yckxjpgjT3pQZGn2hEJr+6tOx/gOr2gqQIvaIe5HxQc19GoMBez6bDSZ+YSp
Iui8LrSUj6ZS/mjCxjwKR4idGBMc7RXv59KR+IQe/njwnFHeC4STf0zRFPt5lOI/S7XQr6yw+4B0
Qf6JWvcs+HVN9ACHrTqNDjaxvWK7QZ1b5V6XU4mPYObuqVgArxu66bZVZmwXolm5JzPL72Krj75m
BimbP7QV1qixZX/H0bCaD6oum5+ZtKNPXdVC3KE+HN8OSV+dUCCJTzPW9U9KPshny5uMvbRGnkbG
1O9Q0FZ/DVasmDu9nrvUR5K5OpY9ojtlZOV3tPLzp8GkiuUlhXwcjA6TW6evf8p0Ym0oAmd+19if
6TpU+zjvy10U1uIIMhsLUbIWlBJM6x5HiupjyA+/oG4zBGMbd8cQ+5pb6mduoIN0PCNW5e0AkHn7
cfbUvYkSXVDGVQ2XxWgpgqKHo+LdGPu602U7yw2bs0jL+QG0LObOQN6QSoJ9F6ElUFrsQUcFuBap
XzgCmKYuCLgO0aBdb+LEjLSlGlBbtwOOJsg0nhOg+1Uni3atFtXHRuh4MHhD5WECP+CimPXxfQ+s
bJ81zfQ4CBPIRqS3AhXlJKfmFllPUdukz5mLR5o/4Q1wh3UruiJOjNUzkl/NnVrDjpNquTzoOKSC
N/znOGzaR0/Ju1MMEDnf9RHEGX+yhumL0WBP32TZ5NvSlEeQR9V9aNT2x2RGNSyfC3lu9TzeKZjK
nWvNnA4t1eETilyk05UQsV+NVUxCFSvjvYV93M7uASlUclCoyjXj2dWEDDJFd77Pcpi+ZihDf2jo
ugXYylVHperNQ9V32l0Zj+rXRG/s7GSYNU6+Kqt8ZDZi71pYNTthWvtOkX9ujSjcV7mc9vYo+GLI
xT6zpcadyOPpXgJq+Za6yXCLlbq1kx4CPAj+PIm064GEzNVexjMe5lbNwfMoVvZUZOwEs1N1fBQ4
2T5oVEvuh6Tic4y11fmuXrMpsZZCS1/OxZ0+IyCohtJ1/Dgc7X1tpPMp7wsVX1IFAsvo1IhR65P+
cdFAinz027WPxJRwr4B6v+mGudspbebiWK2mgWb3xVPSjcpXu6Nqo9NA/jG3VOfcJDIKCPf9+NmS
bnEzFaPxU6fB/SFsk+7ZkTjI+zIR2pGGh35jl7q56BxOH2RZg0yzZFadJVRzv1bw5KaoisNfqg9/
q3EY3mNK8DmJ8P/0sLEOrLhQ70Or7Hd5qWi3o1gqVG7jygAM8rDrDFeeMF10/dHStAMxycFJl3/n
9fhfmViRPBtGpO+xQqmxTa3HW5QkxdGyrIK7rOg/j1ERHmJX5PeR4SigO93hMIm4+mINC505JJ80
2W5BpNvJl6zLrX3bTfVHNU1DXDVrJ8cQOM/AWM7Z2Zh17bGYpP21qRr3oHdef9PZU3hOKxd7xMLL
Hu1STr4Cro3s1I0n+tVwKYDrKd/0bgLHN3XtdznE3ddxirWDYyvGXaRlyiHPJx5uBbdhkNYtXvdz
rp25NuZfk43Zl+71qU+DffwqlS45TgiFnDU+yH7MnP6bI0P7iwUI8pdpNQ5Knb3VfBBtVwbx1DYH
tx36QCSh+OANCRzyvIleWiQV9hFCWAeF8s5eVpkM8Kd1v+ZTFsaEp7TeUxsN/Xjskn3YDN3j3JhR
gF5c82wosfyCOHK4x8Sm/+KMoX1UFs06abrN4+Dhj6SmoRHA40wOSmHE7R3Y22QKyqKInltF40hb
NITF7NrPJjXrvVF2074XGNsAcNePaYsZ/BDJ8JToVPX4CXlSpjF7wHBYnENI19AJuCNGEL9SP02V
IzHO9Oo9cCyxUxBa2TWtne8mkMinWo/krZEIIw26GjPxPLGtk8EBCMLZ6I9FZ8SYS6nGWUxOH2SJ
ngWTl3R+mWIOA4Kjy3c8nmysYJTp4FSaszfrod3HDUALB9PaI0yVaVerkRnkTaM9RUK6t3kRQpeG
X3E2OpnuMB/G9S7zor0qOvUYpnlx3za2BTUiNIO5tLGgJ6B2QWY0eezb6NXtp1FGD95U2f/g7O3e
eyJpb6LENr65JCe6b1RNfFZjV/kw5zW7Y3FT4GKolei5Rq/oRxfV5s4oiR9dryTnwR2NIMZZfBe6
qXoGgCTg30qiKQT3byHX71eZ8LfYXlfdt9yYuwn+doCr+LQz0Ezez27r8TGt8bP0OuWXJrTmiLKd
/UkVaO638ViTBojQN0IN25/FCLuOZbJT6jn/8wcuHExUOiB54KayZvCouYE5c9+Yp2y2CHdheIva
zucpvKbmt5H4k/HTbFrUfd8r5WhWKFy1l+ZJL5GuLuXe6ZpjOedXEv+NtxMgZm4UWnjAXNbde8HW
SxKDYUbN+Jbm3DttCcalGB6k4v5yGv3K8m08NDwomEipA1ClObDqS7iDMtfFGDNeK9L7LiwsfR81
YW353tyQdTXUHZNdOhTzZ5AoWr5DiDq9MueNehJto4XAuxCGkW1++87usLa1nLDi6Bah+CIbqRzb
trkmO7jxSMSUYnHjAHgGYHU1SpRmETHZ1U8dKGM/ohT3aIM6O1nFYD0uMNX/sLJLMxuuqYUNwRpk
vPS+5DjnOlWyKX6QCJu3ZGQFtP6DgdD4GNB1d0JfVyK19XFCTq27SsFN+MrbeHkpvn1vAZVCfhio
LhgicPlvF9eJTITDSC1PuZcelFH/Vnr2B4w67nMyEBvrcXukaHz59fr+rLwdc1X0NEnnmxEa64kE
x4ixjRXC3LmDSnbmaZMxnC8P9/7Lsn1R3oYjbUG9Wotk5MnQtKjphScvpOzZD+ZOVvW+JIX1GxFf
KYa/nxuD/Ub0kam/B/tm2jRWnpcop6HxfpjDwGOgio3bsvXaK5KKG+1eoPAgz6B6YOL7jmhexkZR
6kiVnsI6TilPp0SMIJrmadpXcRp+HovUtnfgjPSPaqxgHg0qbCQDr+l/owxSV9neTcr4mgPDmnvC
9Pm7EIxYFDUZcu2s11RWXJbC9E6jPoyO37lOqOxwiYx5yLmd8tykTU5D05D0w4la2V0O3qKCiZ+q
2mFqByPzzagUGXMZmz+kEfz7x0F1tGi3Ln2k1X6vzDDsnEXxsiQUPIxjbt+QcI9BOs5/bBzG8YZU
jYY48H5gc8u+fNUXM1KRqHWLRjQ/dWvlShtQQwR/ZD8haHuN3/L+YlhiFpuAPIM2o7oK1Lxzhw6g
k4c/Ut77iqk+KWNzREwVbSoZH/Umfv7jUwVWGFIaMocLtnMdL6m+hlqJIPDYd+deNl8ovAad0o9+
SG/+8libk/tNMERDn3O8HLpXKymAi+hOgVJu2Oa6nwvdPpFHjWQYYnrUZRvthn68pnPzPjJCikWc
l0UFx7ZR3p0BRIjBQ5xmrh57MVAbcKfF92WwDgWIQT9MlqdxY79cnu1GCEHvE7aAQUiGebz6lKlV
OW3jlt5JTroVaIpaBrORD77hXW3dvr/emeOroVanwYgyV+tRdDkNqvJilMMX1yrvMz1/UZvwxU06
06+nmB5RbF+JydtzZMdCyoIYv1b3cwbETQcr8068s7BjApTuR+P0oqWy8P/DaiKU4y52hSp509u9
Ew5I6JRG651yync+bw7dF7O4FcY1z4CttSQ1I1tCyZTC5eqzsf25yAbCsSnyb2ERP3gK2H3XuldE
9kurmkNeWQ8pnIzL89s6GwA2wK8ujg/v8JyIYmaZWrThqUvq1DclKufSfqYHho1e/5hN6ePl8baO
BQ1LmsomYGAUmt+uZ4E7QVyYanjqqw4kjyFPUwSkUdT1fe10Zz3X7p3M/Hp50K3tgkgzrIQFb/gO
RaHb+eQJD1RmjNQJlSYFW9OgoQj8iBGzcaWJtESutynRsphoFS9qnMABVh9yxorWIIiGJzvG2BNh
RqzS2jQ9XJ7SRlYCVouzt4hT8WRYJ0HmaA8TxgsnC9/ZHZLd6j2vEm8XmvVINUXRr6QLm0uIgSWg
OEAS7zCUHtq3qO3XIe4Lbl9QDp3tYp9FbfgPWDlrvnLqfhM514toWnA90TEAe7JOupop8wq3wLxH
lpTg8ViJuh9qX7Utteu5/ppEwrN8fgKWLaiB6HtjzVbjRyJLvwm05P8YPEBej+AQTLTfjj6rxZ74
zBNaAtg1UGfe50i57HTRV7dJUmRXktut80H7Amg3aAhi6/LfX91V5eBO0wwe5yRtd5x8y8iqTwM2
I+6NESpdv2/1xQOrHBz9Z4F8bbr/820FYm1pdGGe9K5/0kWRPfKWQF5bjEVglgbMZYsCnJNVu1ob
r1zMW5sYtCFNcQIsAN1VK89AN6aZEA8D7NjhIZYPd0llfuqk9V2R1ZUH09axpIPMjfibMLkOPGE1
pEYypuFpLEV5KkpX3CmNqK98vq1jwjMQECUDLfagq88XaqK0bVINq5jR3SkX6J2LOqTTaNf8pbYW
7/VQy5/yaqdEeDi50kRHPEuyT2NnvUQ1Jfu+9h5H7Q9Fb5a0l44qNRDSck7BWp2x6YquU3uVnitQ
6o8tRP9jpYnOl2nJM+jyFty6kegVImfLQxrVhNW8xMhTuiSpOmmJvodVttfG+MnKqHtP9EZ6q7yG
eN86ciC1qdOCQHKA2L9dSFLUWUHsnUb8NBq3du7YnzC50R8G2bk/rNrQnspi8F48T1JyujzXrW8I
XW+5KAAN2eu0ex4jSw8tsThTzN6hThP9RNEvDWovh+sZK8aV4721PSnDUM4imC0opbdTzRX+lHHp
nedaX97IorRf6lLWB3car2EptvIZSJ2goLgNwQkuU3+9PWn8S4jYzimRrazP9STH8SCcvPnbDecp
4l0HeW/XelHykzI3rM8M2NaV5d2YLralCBiYAKlRw1ptJSWEAeRmNXiYUX6IRuXOGmwzkADqrgy0
8R0hXwN9XVRwKDGt7vw+G5HzjQwXdE/1UoT9B6epDjCHbouo/HJ5y2zNCVgx0qSk3shnruaUtzQ9
s4kXKI8JclHwQH7SFLSw4uiamd7GweAjMBvOBv9Y85s6BBji5a46ZbGpSF8v2/J5wrWdc2+U2Y8E
kFYWOHFLExEpjuhKHrW1poAb0ZBcLJ/e4cA0fU69TuVsNFFa3Fd9Fe+qwRZBAlXazyuei5cXdmu2
bFNCDohK1MNWG7awkNrPhwFfhin7qafD13Li9ptC9Zi58cHr5Rfdq65kVVtzRGsLIKe6dGbXHxPN
qSFFscQ9oZP87DWzHtg9lizOdAhxGb0ywa2dw6WEGSTLifXPKvXGEbvL24xNmjtGeuvK0fVzK6yP
dGr00+W13ByK9JR9A5jqXTW0qZ3aGjJe907uxU8GQjTUZORw4wj3msLOVqqI1jrqRwsLl3tjlURM
RjqMbc8+iaOhQNQh9V1h/nQbBFSRETJM7gxPO0hRTLsZkbZzrijh4fJ0tz7jUq4j7aeEAnf0bawT
ReWVTaUpVE/KeicaXQkcmRi3mTZXN2Nuiitf8jdjaZUeUySjqE6CyOdc1/FLg75slbfKKZswLNv3
jT6G+8XD52uIagh9RK2200OGLOff09yiqlzgy66/ZGbEvaKHY3kotDH3iZhQsoswDRp9+OiOoqTh
NMei3elTraV+LT17OBpFFLqUD7zwCOQDYmpo9NW+8cb5p5xpwFFe0Gdz72qtVQYW2jTGQTdS9xu/
s4oOqKGWt6ZX8QdeXvSNPIGUBJHVReuVUulynl9dMKkEAgimkheQnsVBlzV/aaNzJ0zjwWjz29Ss
Pv3ReLzIF5FkXlsUvHFUWacJCkK8k17F7hn7zPFJB50q/Q4NvsdZVPnse7IIP3pWCF7h8rirzfU/
40LoX5oXfO7VPDNwSDju6c7ZSLq09IVQsjZIdMyMfF2L04/VhJnV5SFXufK/Q1JzZG/hhIsKx9ul
7cMishroLWfh9tpjUjryXo9d/cou3hyFaPtbOhLPCf3tKG0ZO1OhGs6ZPsn8ME2W97HxqulKqWhz
+dCWQR+MhOKdpGENoqT38s45e4DGfF2aJkScqARQFT2MddJdeWa8Hw7+KO1TEL6LwdT6AdDXuWPN
Grj8oguHW4WCzwdLm78XthefZF6IK7N7v4bLcNgVIfS3SOis1rCpMLVI8949e6gc32vpZPoGQguH
y/thdTWyH/g7qZ2iD0TH6R13IlVklIyCra9UFE46U5hg5JIhsM04p99sK4c50ZxAr9NrjoJb81sq
KcR3XAveafyNpRVa+Eq455g83Ldtod06Cm+dy/NbXVe/54ewDfcHi7k83t7uxEh3hVdPpnOu59pQ
96qSmfkOaf+68B2R2X+I2v89HCkN8lX0lLkyVteFRSI1GF7sYYygd7sCQt5n8LmD4+Obdk0CbuPT
QRc2IKeT7UOCWPbrqyjpTobTum1tnRVLWtkByWowJN4o5CfieTvuJmfoaz+r084+UOGQ16hhG0sL
gxvAFxk4Xdi1BJ1ZGBEyK555RmFe/UEdrqeZA7DkAWT/eM2cVN+YLZkUmTgFsd8PyLezFVqt0Kxs
zXMlisz7S4B4r4Ej4XS5tyaplb6iqEX5uZrKnnZKNEkQjIpVgCrEv8IB/zeNh9kOh2lvpkn8Qn+P
3Gxm/5knFHTdx1oX9tM8VGH9nXKG1T5k9OlbH1qkjAJpaoLgEsNWDEp1svMzDcP5a4nx1g1vXUs/
hFbUGt8v792NKRs6AQd0AqvMFn47ZYVfaaG1bZ91S1EfzMTqz1K1e8dXh1I50sbqQ98UTf13q6CD
fOVu4s3Ir3+ViSx7Gd8Gl/hAaAUoscq+DAiH9oAZ8jkcnPZJhlEY+x0cjsdWGcBUzbUX+3M+GkeS
+Gi8bWeUS9BlqpWdnFNEX2PzromycFdlubyL6J2ja2cpCD/a/wyd2uyipKs6H7StiTNLOPtwGE3f
yq1FCql7CWFr7FKB9fzcGvXnMtNCNDFH7auTNZKqVWx0O7uvnH3SuoXfUPR6GKqs8kezkj4y16nf
xTqis3Y6HGRY636oZflJnUNwwmWoLabdfUPClHV+UsyRTzYb7fUoKnxL0ssBX9zt6H9DDozRkvdo
Te+yAQlkWpaAE3kv7WBjtPvKLGLfre3ZdyevRuUPv1dQrYJvhDlRbAOaDaFV+rpeP4Jt7Hclr0lf
dHl9L/gkBzIA2qE200+m0nwcq/EpT23jphvdaTc4infX2/247yN13ENscW5yC3U8W/YKlYTYeUzD
SNtFAFdfcFDAQ8dDlbVFyeAjtNrvE52UQ5zlza4LJXrUSlo7Z8WY5108KGqQKJW6ryLjs0hbbz+V
0XzqebH5AlrE2fYK70VfZB+drHMg8Fs/J6MRAYWUb/FsGEE4CGuvJPC1sWGyfsRR5J0TWy9JKkF4
VW7nkoXCMP6LfVbfNJ78UKBq/MuI0PeDc+G0gXDNClhyO//owTt8M0pdBtK2asx/W/dc4o5xAz+o
8FuCnG/36IfOapEFWFolH6MIjYS4qtQPMtSSv4wha/ZG4eVHVSr9KRdOCu7NSw6eMKNPtd5qd8he
1bcuuBURpEXZHKlyh4HV5UYgQ1XfQyB85HR9Ak3OZiik3vtqoYefsjzrbwGZ/JzH7Kf0JuU4VlI9
NrZ0Sc7jRZmDlPzg0sPxFadq99PUjU9yaJ7NqJ9ucLrgTV3kKmendtrdWMzWX0VZVbskr79MMPH2
ws2/J2HzlwdS62h1AoCVVjj7y7Fk47a10E1BYZE6/2LPsYol3KyVqU/eGThqVAaJrMQL3Zjumt7X
KnVfggZCiktJhu4dedkqv8RFqhGKB9IeonI9HVxzQsFVU9PmSzYlwjuoiSXzXRklxrU+98Z1RDHD
piG41KbeFRXsZBiQ2JjcM0hH69gUQJbnthmJ2olzpbi9sZjABJjr8tjW+P+3i2k1RhPFmeKcO/wQ
9kkVhU/o55V/1r/7HX9fj7IK/1SCdBqtJEhRpIWHoktJXKCEYhHvFOOPZFblzgW5fCXubywjcKpF
nmAhRdNrfju3EH2AvmtT99wbltzpMSDivDWzT25lXfNg2BoKkArqaXRFoVSuhqpFgtYiif25T1Uk
2pq85QiVuv3FC/Py6fL+37hLEaJU6b7gKY2xwyqbts2p1D1h2ed6LEccfG1zZ01RFMxC3MmYiIRc
+K6FzHmlKbrxaDCpHaJhjagG8L9VkpY6WjUOvILOlqy7wHGhc/itgtCVV1Hr6qmVX2lobQzIktpQ
qMgZ0JVZ9u6rrLAWHfK1I4YIZVVU5W5IhuiXXVsOl05UWs1OwX76Co9+4zsyJB1EIBH4nq5z7D6v
DYvihHKWXT/f4iSHFBQsED+h7X7lYbnxGZdnioruAnoK79pKTWQlcQQu7ZxqVnLHBWp9kMT0HUba
2k6RXrGbTGU4IdaU7C5voI1JchoMmzbToqCzPhci6cPRmDT3PM+yezDt/O9sFNkDKAXn638YiVrE
7wfLAoF4+wXHos8L3ePcZ41T3iC3Fz5Z9YjFpBVdO+wbm2WpAZNikmTq7/RM+07zQnXwnLM2TwJr
11YmMojcpv0x6F6INIAKZ/tKgNkInhgEcLAXVcj3nLtC7aOppFh4lrMbHfTIdf/y7Cq5Iq259bkc
qnaAQ9Efeqe/Njn4jI1tGp5FX4rEz2hsoawZDuUnZ46Aql/+ZFtzoqACWhOKGrtjlSrLtnfnCJ79
GUS9gjhZ3N8gczWdLo+y9bVej7I62h0CIz3+mlwIoQWXVE9EVvolVGiJSkqtfe56Lb5mQrqxjlh/
gF1BPcZDoXQVv8LYxHRbNKSNdjp/bQp4LX4fAjH3+mT8fnl+iG9spA8oJCOERZN1Q+QyVmObOibh
0u4KM7BaD2vVxBgG4EaitZ0AbOjYHtup/KAWsXYrixottGLQwwBNsTHojAwNIfhWB1WrfoaN/VQ5
1lGL4tAfHBkHQ4yJ0lClUTAm4mtuixsMIp7Sqht3TarlWFgN80fQ9/ellRcPvWoU+2b4f5yd2Y6d
yNatnwiJvrkFVpt943Smb5DTmQaCgICg5+n/b+2Lo122VdY+d5ZKJXJBNHOOORrxM5uKJsXj8rtd
Vx9eVdfH2Zs+rb7qMuQUdSOgzTvT9appe3GIE3sNUosvJrz2PlnKSflxxB9jJT6in4GxcRYlSEbK
faAm/cVdi/xbUK0qTLJBTAfZtpKYgzE65ATz6RQMtjk4kBjSJQep011o39uOdq46u8NQcIxeVi1t
/JJKK+kVk7coGJHqra7alcv6GJpwaI2qbqtYezNiEoSJwzeN5fvR1IV5mpt2+GoxekJ/WKnITYey
GW+nftzOmWmY+7XypqS7SCmG3NZ3ZZ17qR5WfTDLsot12ISvo9mGX9jqNR3ZSBJY5WVP/agmxD2i
PGTD+t22hk8F3HLoimkX+vJVrE156Ml8uze033y356rq4/8QMdzqIjTsOeuywfa/S6d2EE2hoUw0
mpBzMfXVoaoacRDLXN/XtDcxda+5HCY1DvtontfTlnviu7CG7TDi2LVrBWo1nFai07C6K2TxEUe/
9Qr6K6kW7N3ElwiaVhR60IxNXe6cYl521EDlTlqTnGMy1eooXcMyvwrQT9wMs6rfnNzujuNi58dV
97jH6RzxqUUXwId865uGNPOunqNrty36J5jx9ckM0SeZWeB+C3EpSfF6AbEPGfDNsjZuaIu8eKDL
2bVmlO3qXqnXTJft0VdqecmHTJ4WtBT7UnX+/bR0ANNbb613IuutpJkD8yUwjP6xUVPwtHTrg5GN
6rB4skvDHg99cHuTcUnzdbX74dopDOMqrLb8dqBWSrRX1IlRTUUswqFJzDUY0XuUPvY3nvvR+85E
KHZlN++yUu7BRTnaol+rJ4/oQvbGrgsdMe90Q/e8DbLaLVVdCX7qln1mBYoxx8nUMy7+cHpmAwLT
hZP9QTdd3fP/NVfdFqK2JWsDQrucpvnFMPNgiiuGA+dQ2Tqx+sVPzWCcUlHZk7ujBQietqIFF83c
6lRiMAwWAW04beoN4zJn9b+VwCc3mzbXW9eeLkq/frxbejVwfAXVN7qvB6MNgvNizdGVty3igRsv
++mbTfC96XQ5kx+Hd0RJo7PPXbP5yfHoPrVbue7rqZjS3p/elmwOr71BjTfaqXCjQoqXWKSxPm+I
gFJXNHQ6CG4QBCOiRGp6Z9vjFC99o28bruPrsWhQ3GQMk2WzqZM9BH5q9UVDyK8K39WUV13i58vy
LGhqaR11ecOwfUg9JOpv1pxVR6OsyQ9wpm7vixCAhO14i07snuBF73tVzPXN5A1m7GkT1MFYiPKN
qGJ2AUVMsjQuvplZgQBpNLzhhxFy19NeZafW7uQ+6IbmxJhHfhI7XKvYXYP6rdlqzgYT1d/UEwyX
bChovNg1p4ziOfNJFUU3l/DbgrRbq8GJNzG+52oVB79rnJhAA/9Q5XypeMNECzeTmuIG+7OXeraL
h7Xf+kNotEOyLMI7oD0sr5e61xjX5xeQx1irc4Z2DxteW6a946yPViE5fnsrXB5aZHAkQZfGbZ5L
pF2B28NgsdWC+s6xjXXclauVf+ZOn3tgg36GA78sqy3OVMShBL3nrCYp+CLRZWwmhX6atSkP9miZ
/I6BRAlhqu4iUCpJDb1Ie9FLevoIC79/huvtmGk+tqxUUi7Dq9WS/EBzLDj77Z+YNFsf9FtsMQtU
S8dBLbxPVxrqDnFdda7NcUpW1TVnXcDVtoQnv06kmXzM4GDnLHenpOpbwBCnG3qTsIgZWNJdtuJ9
xvz+hl5ukDGDHPen9MY5MTc7OjaL2T0q/pi0LpR9s1baLg5NNQp/35Vi23kcCZera57thHOtOTTG
2nwx/Dq/k+xgbK8mN7qyl2j+wYCZTN++IPTaG8qd3tbgDqWY8i4hFfbez7PNT9bWzlILpu5NLnWZ
ztBfKoIc/LCPubSYMwbBdBzHGT49PTn4k+6873rKxI9lCnzaBZuM2Hl6jcxa3bS1IV8qr0QmYQfj
iyE8koatruxuRePNr01kNucpQz8elfqbnvzl0Dv+lkI9H/Bl9KeUiBtjbypw4MGtT6uzfkRuOcZl
6Y9x0RTofT39gN51TK2QC9rKsAxQujCOLS6kJC3OaKF1uMXL0t5Szx7mMegAhqIvTT1+q/P1Y3S4
ZjOjPMECIMJvVtF3c25vF8Pwk2ZC6utN5mmMqjdbmT9r26wP1QrZz/PVmiyIxXebcL4tKyayscom
dVV3Y3bTlnxpZdvq1jUNXcRLuw1uag4XkV+9HtvJ+9HDnkiazJE3NPJFUk8DPsKiHY+F01nnsFje
fbG9dq7YSfCyhxUt4kWL/7ba9cz0NzIPyl4VOcac+VWGynbX18V0pXPPipUCqLI6kp5WLpIf5oLd
2yI3a+/KVoh4XiC8IRDfNV2l9/4gHJBEXx8rqynSqUe7CHHOwHSHUSlKv2nn2MFPJ6dO8Kb6nBvK
TPQ4LRxgENYD6q40I8+NSPuHwc/62Ab7bd3ef+auWY/RkFU71HOnSKo+R0MoDmpwzrUTFFEscvuz
puJ4Dld3vu6bokp8pvHXAgVlA6isTpYpcUagPMxDr0hX5bdJgXI7HRdC67N1ffQMZ76uCsUun9q4
7/pvgYmq0jSpPPPC1ggy2jbZvE2n/gzhHWukdwcFaLJ6eZtEvQkQ74y3nbs0MQ3M8xyOT+xldTBG
eTNbWhzaqFGJb9j6ya+H9Vj44Sb5xWaR0sIWr6OnHwOg86SfbWwJ3JFXj8VYzLiluta5madYK+dc
g2F2sudMp1XTf9UEJ5RIu48emYRkxJjyMTOkvjeCMXgkF5Cyqe9yAON+2q/OUr/qofgutX+hn2UD
s33fTmgJ7ZhVznXSUVINCtpEY3Q7VJ8P4OdMvPWW2Ivuvubg7vspz3+sfWTGIyUfvn/z93a0vbgK
lY77zSboN/PcA7hifQry+c3ATWLfzTjKoRGfkg3xXLLUVrNT5Cae2JXipBpDJSbhQimBn30yI2VI
q6K5VqO+rbcSFJe45H2ZD1eVloqqMuiuK2kbAMr9nGS1pa59n5yPsrOxrLLm7h48rt0Xi73sO1ut
MTru6DVr+/DK7RxnH2VNv8uXfEt6r+mIa7P7JmZacK37IruyusG4IcPQj/1oDI+MY8qdubj3wOAE
I/A1ktzBwZvRwvjT9rbbqJmsO8Yf997srM8RtIjYGpW1s7IRG8owujNao4oZyewaLs5XesKOeT4y
WCo8f7+N63All7DHs0FVT2sZyHR0HCMGJ7NSN4vm2CRLFmzIeHf8mTip/NXSxqHQWE4UXf9lqmZj
LxcBo0hY+6pfLSteQlU9NwMHiGS69VL5lCN5M5nXc1XksYHBajwWOFZrz+UexWHuiqRKG7tN1ydM
FgeBQJs2aXKLe3bLYWLstaHyIOsyDlqJ0YJw113OKD4VdlYep157d2vdNzvDHLafXRvNvIucG4CK
LsiLz7CenTSyL1VjruV+HARtWZU9aFCr61rjh2RY2t1zrC5PeByESYGFf6rc7Sx09oGLUU4r1E1X
BXDzdW7Y3VcfwD/O/W2523yqh9BwsD6AXFVtJzWY/a6W5XfyfsObdvAfMk1oXTYJE+Mb1rwxFFgM
DNXeNkkdRLN+qTLrdw708iqI8q9F470Ya/hC0GW4l+X8STxrcxycQCdLkcmkDYY725fDvtr6Mp65
xZNO8sGCprHRHegKcX8mY3/hvBciuCq7ZrxymZnZGvWKNNppp7JwTdoheHTLJmdeJN7xWOmuCDVm
TBlUzVOrhug0GcP8XPo9fja4ucSEQLRXZpRjGjFV3nGrJvVatO1uYPrD0gpuPF31z77XXy/KyShm
1idD1+2OjIRax1VbzE/zYFcnyOBDGi31laz0rfD8T7cwvrTu+qigZHBqVyl0G3pi4v6an450xlQ0
3XJUVfno1/ZB4psBEagKbrtstpD7j98Yh1LW2LLj4JNVit53TJSs28SN9AL/c3iAaQ7JqMG6wiUp
J+98MzFQT3Sxq+dHMVnX9O/5PoKcmlCWtkmwheF5xB+SG+QiGgmmL7WG988o8c6v7NfOMM6+3dz7
ot37kTZ3Vi7KZLENwhejSe5UsHzmYS9TZ2ku/dTDBgKw9xrp3roDZ2oR0iYoG8OLMvgpw9Z/k4Xr
IH/P7yswh6TGCuYqmDIDW2zUQI5P9+pu61Ax+3UsXimCJJXVtwGmKEAvdRV2F5ECGWAzR4nKoi9G
GL56OhSE0HJUhjI/Ytj3ZbOHOaHjvAtM8dUyWkGrq/MUHxQ0Daa1Ps30pcdtlvO5yIdtr7c52Kt1
cu4ag11Agnp/tY14DPaesN/bUvXHdp38JPS1iSgiVF+qdQyuZVmcw9lzn6YOj4GVMXZijLXat5B9
rlxHfdtqlxCdqiMt15FXquh9es2MEIKJdyzNH21T13vMEZ7Q8Tu7bSN/uQsHj5WhjiLopn6/rn5w
b6xuf7Ts9tDq7Fbp7qezyrvGM304q95LE+Tqc7McDboN/uG1eDbFhYWLhSVtnUZzmGgu43gYi/tR
2+7XhWafUMnNl1cXc6dUu1O77xsj1doNUhsvktrqZuh/mA1h8PM+6inftRSvKf6wVWKgp41bxJRx
BWs/ARSfU7b9CFWQ9Wa71DL0g09hV+dX2A8t0D/C53JyvtVNeLm1hh9B7j36wr0hc/Awqroa4gqb
jqEYh3ObtXun3fJDVzv6wZj96gtt7Pc1D5kEZzKIp7B7DgSHb+TI5tCOpYgxA1oOUTbKPXIsjhrf
oW/qS6piRjgHs12mmzFnNM35LGI9lOfF5/QwcnXNMEL+5x+Qml9KSmgDH9NyCW7CWb4xbXpalTUm
eTm68dLJx2Gx/N3mjdZd2OkMyqdPqa0jp8bvx591Ui9i4/D1evvGKzF7aUVRMx9ty5eiyc09iknz
dgncK7Ut/uNceUk9m9wujqfZhD3/AqB93sJg3tcu7dOWed7eL1a5E2FYpwylXkZSDg+5HZBB2ppn
q/bEKwapBzlOZ+RY9y2l6eNsZg85Byp7yLgrALOzwncOi0NuyVY3yOHm6mBq5yHq9ZoC7X9dvdXc
DY5/diE8ZLm4tqfxLVTbQz1L71TkDU4vqjVTV24PE+KyxDbnDyesunTN5UMucu+a9+VhurF1Kdea
mzCMXhKzXbu0wirly+pRISw2vJ8RXi4Z6jRAUSOdGAOW9TrqOixhutUDx9XkA9RF+GjBAcA6iAjL
cKksmczLCmiRZ3jUGY+NsC1+WPW6CnPedw1NNhAq+SJD9BRMQRhHoliewe/KpCnVFwx7+riFQI5P
TK12EqOTIlZYZ6VuIUYRd1v1U7nC2OOCcxupVqHU05+o9rAdCJcfOWO7G5yphl0elRe5dumSw8Nk
h0OjPgZ5+d7IrDjNDIYOqpvVLpv8uw4m0r4b2ntbiT6u+9oDEmfy3dq9JDuIviJq7HvSC5tr0ZvE
cRH/EkcdNW2D4DYRq/9VDMKKIaN28ZJ52BVTk5JfdwqFPMFbizgxizGOBudKDH4Vm1pck7eg8W0K
ox04S5jm/cVYKlJZskXhJ9ZMbwUEeMbi066TPpWN5RAQKtW5B/TszJDz0Yf4uTnFNWJs0HsTTe1i
b3dGZ4y4iRVPutxO4SjMxLOqjzbq6UoKoxni0g5lmhOAmAZ57xya0stj5ZHm2Fvgm7LvvnjZ/IYH
5FfJp8EHEvuwuhDmo5dvM+MO10XSaimwknp4jPCq2nAzSinzkXAY1nso8uoDE/IoncsJY6i+k7uy
C9+kTWIaa/FpRO6QVNZMrt48fGKok+GjJvJbZiw/bMAB8LJSxdXIUHUN7usFkyFiUr9ajXy3JHmm
RBvzXD5V6re5tVsLk0+wce3QAuArFeHb1U07TCOWT88qP43MeqL1vtxILs5q2WZ9OAbr35+37qzy
9nm8mLhrHfgUzULGAh+s84afd8LrkHvLllQHbf+JFc/bmitx9N2ev0i4xr21Th8qbIgdyre7iUoE
3kVt3VEi9cCc4gPDsQtzONhuMZz/vq1jdxsM1leL4qUjUTNRHuwb5pDzztHzglWW8yqrFTmjGlJ3
svp9uAxGvGzzZ71ER60wxCn6loEGxK6rZetoiq3yKPuSsGrfnadrfPke6LSLKNmCKg9ia1nye0Cn
bZcJ4aV5tvyQk9unFM95Wge8xomIhiIbqxsnGm5bUb+vNCWUjMYRZzVsfag5Pvxg/Rr27r1pq5vO
WJGr+c99pFhldB5xL7PwFkQB2pdR1y9eXXvXwuEAqC3rrqoz68rS4xOedPJBNlEA1l8Yh6ALS/Yf
TbrHqDLOcfrbtaSC0aQbD42gharm6F1qoOUEzHpJauk9rSb6eDGYr0W10GeHhhV3dvuAtyxgeOGU
ccALTXmVxxGi/6kBuQI/Efuy4zpRdu0+qG6qk8DXQLDBcjBwZdn1RC5i01n1GONdwqLVECRKu3Jn
YSyUDAP0wEgu1qklcO+4LeatY00MISz7dfWCH0wf7zMCEdJOtyG4pDTvPaMbcaRqrbjq4EL55dR9
IuHGAF9P4ogZqb6eAA4SV1vuozESR++oENcw9J7Uh5Xz7uEqcgDLNne12t6hZywX4GTN4pFAqsRs
jPyOX+Sgp5fidrPsHN3yIE+zsBWmexVNxern4NhVFe7YJUsLEtaG+4F5wbehdD9DzGCqsgwf12Fq
zmGNKRchXXX95AGPvo9B+NFC8U1VPlvnPuoCipwcgwy3x3Xdb781FIejhbWEMQ4FMXXtC/fU+Dpj
opY2W2OlubAfq8tjdRAqeqg15wy5HP2Zd2/Nxfewwqydc8T0rt1s7nY9BTkQlcAsLcHFzAOOzDxs
jtAN8B27NDLaniC8WYDrkcu6h5C3vDX1usFbNCYrNouhYuYAiNgJrLbGuuy+EpRzU5X/cQEbjjXz
212BSUysGQ7Gm7SHAzygn0NUP9H1svR780xRWMYkJcqktCHUwezgtMra4+zYn4VTkVvbhY+luRw3
J5uOLNrl1DkSdYc5/ezdkJGQ5y3ftDdxWTjeTV2tEJXqzQAeFs0tPFq933jBaRZA3kKja9P2TT5G
HhtfclhenbHZ9pjO2fhbqS3hNoJqn81RErrFiyDKgDW7OVMM3vlq92rbi+nSaTHGsfdKAzvGI/Kg
VJfDeGXkpo79vvnWN9MM/GE6jzlf5vqiM3pQOPIAMc+M3hZw8bWarxsSbk+zZdpfKx2WVAwRppol
7rNHZihmYhkIuZVpxLbThFzuCpCa5je5KBMSp63DVz8A+/FdSgv4oE4SVTjwhFj03zA+iuJuruQP
zxswxELjt+8K3E83DfVN6EFT/dcS4iFOKt42fe/KYtnZLcvIMF1/NwaAtzW2n8Dtj4u73gE+YJfX
eWo/T7l6z4cGhk9m9Q+lV391QvGGW6A6zc6oEz7aQxtlr7lgdg6G3+ldJcHlImNY91VRNowJ++bs
boxRylB1cXcRj08mkF8U9R+Si+lQ+4Iut/R4HcgrfhAQe+EUzhDa+vkBovRnVRfjzkKwfe+v4Zxs
VC57o26uNLFZP0uyJrgAJO29V1s/fFVaaReM7d4aTIYHovs+udUKouI3Mf1ee1IX5t1qZv2+a5sq
XSufCZYTjd/mkapBT2O5q2uFzXQdusD4zdW6is/e9N7bsF6SwiexWMw0BSp6LppgO1UbyBAxdcUB
t2COzMKZdqUfYqhj/JyF+YF3XPcsF2Y4o+cBvqHwIdg4Wo96GLjSXTkeonCqDq3tiKQOApWoeiif
wooagGrf2edG8yXCgtDV4mcjzeBQDZv9OHW4ri6YDp5wn71MHrpH6cGELTM8byeTwOkV4Pu22jSz
YWRUD41DA59p81naC+gvnAsGm6t3tNocK7mh8VLL5ewPOlTLbpRCBcUeLOtoqEmx280mE9nV5Jds
DEhrq+wOUACGHRdveSKc+XaNLq2E5E+pQjxUVzP4Nheb3q2jDnaByzbIm7lN1DCCbEu/eRiaYtut
kY+XDo3hnWOp7XbMKS0KRTViGGyXyi2fIyNy6O4779ADWJ0nupX7qgdOtcfIvjLHptlir68/DNG/
wryaWfCRBkBv7vqy/pGBvRuw7FPpiufcaz8KvBPjNRDGG1DGuveVOdz4hfLviiHP9qDG72Ht35ZG
dxu6k3uYOmtIS9fKfhZFVl85BQd0jTLxWg3Ynk6d29/2BhwuZYvnchMP3LYjxF2AtoJcNGf1zm3V
TPssjHJwGUIuNiWHG6uuzatGbvlReEaYGlribernH1zrZM9OixED6R+r3pzijL48xlDznZep8MPr
nnKWGXcfyOm2ZPcolnfrPJkXMtezoeAEQ/hV6TA7AcCmep3L5qOZrSmZneq9aIfXtppvFqgUyNam
7WyLmnkjsycB2wbUXdSpHQ0hVNd1t4R1nfid+RUXeVIRh+WtNdQDtsafqiwYuW3DS+stA2xoDkbX
rWvALxDuAYhuKeFVm1N5tZBVAWJOaDAOfaqNL3xNKAGB9VygA8F3NdPia1ldABERkNu5zei9E6ud
8riooLeCp+/HzbX2sysknVTzYuklwjwEJq5T9bebHr5sRZ7BL0P9ztSkOsJnuG9rOeOu6p6qwR2x
URza1PBV+5LPmF03Hc09B1e0izbrfsHDEXt57JjbIWz2OWkY6WqB6ULJfh8Vlq5r0AT71lXZzvTb
cTeURZ5uXvajNfEW9XVW7kfLgjRQ21EKrc45lUM7I0ZcAfNL9mErMIJsVMPfp9XDGJlPUT1tcWv5
x2lcjbQsujnBqBJNXS4+LAYNulZfs1XVe4H3ZpLZWX+E98x2V3qGU569ZIhWz40xrdeiiQ6WQf6P
n/dq1y0efns1uDOVkmLFslMZIJRR/2CNl1aqLX7Mtm72kT/dcQif22L8Si7MCGQd9teQdhUm1USC
G13vH0zRV6novSzFkQtjTwN13gCJO7CoCl3ypl8aJR5Gk0BCByPVXV+LIJkIot5jAd0BMDv2teGv
L1vgjg8t8BqFJTDLSABLVDSYtoog9lFRnAqm3QknG7lQ/dydo3FlYE5TaZfdu2zVGJtEDSamAzoP
z1ukul+XM36ZZNKYFBsrs6q7gCw9jKCXJh38zdyNQOWJattOxtDxQwgUJq1pZL+S6gizvKT4tOdJ
XG02d4ZjfXKW+VxYQLKg10VilDTkRl1+wf4t/ygalIy0WzluMtnfgvf+wKaCsoguiMQQ7At/ZUTn
7ia8sVmDk3A26uIuixyXwWAjnDhSFcGOZWQs8i/8xT/RqVCr26iCCQb9LcTXdRUphR3cPrtd8h+N
n3lBqqys+T436KT+54chH+UTuZfsQ1wIfuFulaQW+cPaZye36uXZ7juK8Lws7qGCO395lH2hPP9T
LHIRUdLqwX+D/m39QlqEe13qTbcZrD6qqTQ3V+NKO3LV8bplQQmgKjwr9RgziAS32TDDoxRoO26Z
mr9X2HuCkqjoczOwRarWXNyrSCxjAsDSVbuisopiX1/UwOTCjfyfUOQD9/Mv9LMLB/jX38CrupCE
L4lkv2b+dkU1rJt0MOLFZcfZiSzqf/rCGX7OtTCvMm68lyZsAUVbB0ZEnPebBGbnj4JCEFYRmBIr
7W+E+t9XDDMOE5bmJY4X/4FfCPVVlPcSrmt2QnDAHM2s87Rd/Y2GkOr95d/fwO/sO56FIg+7Cpi8
uI3/k3la5o696qIzTqTThSA+EWIYR6xp3eXFTiwOigfg892/P/T3H3gx30FkBGkZQv2voTC1xE0i
JOnrVLaOPFJe9ftpMJ00l8L4nyWVcJTti5YSIwwe+Mu7BGyoqQM4SbJqGhiA27iQuFH/F4Kr9Rsb
1AmRw2EkTVytC3nyF177QO9aMsUozozJugd38oMG+aGuwridltK/d4YtXJ4X6Zv034V0q6RpnYhZ
rmOqe10bxZtYK+tmMAZD3WiV+3/zX/jtlV/+QCSKhNbgGvDbQsd9BcWcaRZnH94BE/cCassMsHjQ
kOCe/8fPy7McVBLY8wXMPt1fDqFcysIeIadgcsStFVvY5ck04FoXMX7r9pr+++Mu58w/9vDlcQHk
URjaBHv8mldX2pKJBlvmLFtK2knLcF8ZxvJM9rHEXHxx9/ZQb99su1V/WVz/SeL79dH4HaLmskjQ
RSj1z91j6KlWgVnIc2fkgjuN9sZX9Wte9P2xWJv82lzy6aqu4Fb1hvfem4ye//3H/3al8eNJCsSd
yCQ5DxnMP/8Cf5K00UQennuXGsceyzMVe3Sw3bw/ubmx/OXQ/9O7hlvN26aLQ+T4iwymtObBaUZR
nSHLLG/1BmK4VJ2Knc2aYhYZBNPI9Pe0zn/z9fnTAvbwhUCY6HCJ/0cs+l8ih3nSFKfFIM59a2wp
Gg7odYaw+dR+t//3d/rHR6GGIcYW8AXp6T/f6WxwdNljIM5jtgLF4Wt6+UHAjxZqpn9/1G/HL58P
idL/e9QvGhXDtcbWLEIBXlO8O8MI6B52205W3Zb6esBpZ2r/Fkr6p7MKrnVEXEHIkv1Vn6Kcye+q
zSBWe2rGXYstww6SfPG/Mtcvv8y96HwcfBZ+c7YR0ZwN0lwFwSyTiXuez2XJxRrRKhX6vE70JH85
hP/0LrlPPO9CyjdN+/Lf/2uFDORBwOgrWJuGUDumO3qHDBUGuGSGhGXGHG+r+T9L2vmZ+Haw8S5F
0G9Wq6XXE9vrsf+kP6jj0DXt9eL9NfP4T7scy1MAKBY+wutfzhmmdfgrdnwya2jXGxernlhFW3Fb
elG/y7rwbzrvPz6P7Q1AQsgyy/Ofr9KDDKCivoFRUU3NVR/ZxY3tlo/k9SKJ3pjB/Psu+NOpgrgH
2jFhatyflw35X1/Oqvpw8AcuDLDvMmbMG5GEAInW3CTcbTJSYtL+YDtAe/7L/vvTXuAwQzTCu6VG
+OX4rBxFcs9UyvNQtIhAyRXEEB+Lf93v/v0n/mlx0nEQIQ0xPSQm7J8/McNaGfJqJc/51KlEq/ab
MWm2/WANp8Gbg2RW9l/0MJeP9OvlhFQR6ToFOtKKXx5JqoGWa6TlufeN6gG1SJfYRQ3BfRrkXk3T
dnByw4HoNpZ7ckz+8vQ/vdkIv0eqKUyDfnPqUBktwJpb1RnJQk5Adyt2o6z+Vt794aimekdVYuP2
5lMu//O1Orlr117Bi/TdjJH+BV+MZDR/sxvw6n//gn94nSjzSYFkbsUTf1WDlUVjhfAwxHkt1+4I
zxqluSfttDdNN5UbGUys1qt2nsgr1sb2l6f/x2j0l6+JwtUJ3MsOCX5bqcvY9YT9ljy+KAuL+Ppt
fgN3h3VW9QsgtQ2qe47K3CqOhRTrerKNXv1k/ijHnliKhUFKMU7dlBp1YFvxnBtzAVGj7p8k1PeX
Fo7LBwzLwjlkWFghtA4bDDPcunUIqjb6oLrRsAeD1PPt9UWQDf7O+NZ5q81u/TH7vZ3FLZRlA++h
Vv1FUPmH44EeE0VlAH/DdH6tcSJXj5o6szwLrrM3q/YZ87isKthS/oBO3xYJ5VdxchWE6H//6H84
CDHMwdUG3WJk/5aFnEHyajJ3Ks+qmOhSJDLZJ1LcyFazvcxx7iN7WNz035/5h51jc9bjJHI5fmHf
/3NNSzV5E17a5dkb/dHfZ4bYqmvbgbn1//HjkOPRsqAPxxLjl8MPF9bILO1NnMHIALKHZU3+j7Mz
W44UybboF2HG4ODwGnOEQnMqS5kvWKYyi3l0wIGv70W93MqQTGF1H7qs26ytEAS4Hz9n77VNuy2O
StQ0sqzxP2YD46MkQpX9ZKE8AZmwLq5Hp484S6dJT3kzNl9aPWhy2Qh/Qfcn/nv1QU2Oe3N5jEsJ
8ucznMZZDEbUs2FSFWycXAwblPLU48KAbUVM3JXrfbQOsdDCfAQ6A9zmYh0yo9bLAtdNTrY5i6++
TtSvLtW0uPBdqytQoo9OHUvdRpOH/yCnvrg5jRrcMM0ko3uXRPHG6GZ5DAPZf4sCudjm0tB7JKjM
xD8wD1ON2i7TP9Gn2Ffc6h+demmbLB7BhWmPSffPpwydDbpEZ2YngCJmv04ruMVsbcZNVNrNNzMo
uxuVWlpuTXdKvsBwGR/bXGfomfhc7y0NrwnhHLLYNIjlleyFD75cDmVEbbNoL6bTi7+t7stktMUc
nTDm2CsV2da2Z+ZNZBZJSUnXxle+2g82eGynHK3RCnNkuGw0dLXhOM5iLzRTn4Fa1Ntde4McqUT7
Ro7Q15BuUbSN+I69K+/eR1deshgdOhB8xJdXjpHeN6SXRafMToh08BBtBceqraS19ruY9jqsEG/f
Eic7XtmUPliYHc+E+OvzT762i2csAIDKrpbRCQFreW4qMX5B9dZtyDifdm7QaBx1FnMyxx6vPO0P
vjcHECjHUNCHPo3OP988MsqiUTEeOBmDme6iNnC3vrLErpGJceVS2KL5l11svfRtwS0h++Q8cwkt
MGLYIqVKopNBRum4lZE5/sWQzl0v3OAnJkYo/hNdH7KuHrdeEyfnGVDhbeRgV+V01bFvpcWO6Zxz
ToCVb2ka/E2OQN+syKKb0I1ayE/jjoqlaZT/EAViOnkkce1rv7UO7GrByol5YWclDWwd8MfXUoM2
QBpfjqu2IVkul7J20HZVTDu6tETuAtbuMJDu1+H/cJyDxZrxpqq4ea2yQU0EhuGt8eImOBrBNJ+s
MR5fKeWYJnpDd8jgEQOxsdhycvpDd75d439Qvo+PxXUbG6xP74mjWZBoQ9CVnohuzSdnXqPNwfgR
BNZNwsUPwpviTe/h5DwIhD4AZJweyelUbBxMkEzX4dyUFnyEPCnSLX0vhlG+nvuzQhb6ZI/Gsygn
d+PxFd1H04zQhe1YfaWnRjcUOdf8aOIFWg2JU7G+8wsth8t5JYbe3tIL/wtpeXaapURZUDdEdrHl
sXPzf9rRNRhR0wcOOb2L594cRITnnoY8IObgxTPaN1Bb/XE2arSf2I92hR/WDMLm9CE2C8xtqKgp
uhpnBaNRrqdWQgEShBpWMvPWmV78ReOicCky1ewqngTPPI1ujJJw0HWT5fV2bBd+VtK7zlbPurwW
vf3Pe3nx3i4SiAUoBWvs3cJQZxmJZbgAT642mmdUlxaz4pZ5Ljq47Hb0SM2D5yWedZ/bT86A5RgJ
CW6SucyLfRllzpKW2e6ZLVFZVnZ0wrKFo9SRQ74vLXtCMGU2O3usEOOiItvWsOa2gZ6n2zRInW3V
ZSQgZp1R2/SvJ9TPJpXmUZAliAO59X+PXe7syoxwSccowkOvdR2hqahgE9QTGJ4hrR6CDko9t+cw
pk71uchcGwt4Le8qvAi3mdEx6M0aQ574TepHeD/Yukthn6uSJjaSr7/sEv0w89V4WMVo/xBj1rM6
+ZFLUhaT3ZPn9oNDOR+32xBF5rotbdtH8hFb64FYgH1QzeIOT0e2a0yZ3esxKX9MwCq2Ckr3oxR5
cz9n7fCitImmPA8XdpiumVjz9DEdCBtPtUKhaKlyfkClH+6Umfbb2QbdhGrAStefV48f7AY0yKBV
4D4EJHZZ1MVunwS2YSenrsnRIwxRHe+19pBOl8p8TgR2iNKQ8r+fo2n2LEEQ9PXdd8dbi0g9t4vd
+ESCPW4Hg1RFwiBja7zWb3l/CqNYDQg4WmLXCVm72HJ8FD34l3ghO1W7GHps8cUJEwj3YOZNb+Yk
Rh7yrq5VuNfCTX79x4fLzdHOQipEXWm9S1lamgiePYTBUerEPtdOap5c8hEPVmc3GyR15v3kT8N/
LdO5KL00h/GCy2H3cpdNSmcOhQZDUlRx+6BISHiYKf/WRergBbK88Erl9O4RL9fjzM65RzAyMZe9
99/dmDk38LdFwZGQ1iRbo56VD7qh0lwTn5dz3rQwhvoqSWaUTSi4x44Q4Cvv00d/Az+wBRJFQsa9
7Pa6Y68CV/fUMV5GXm4i9EqS2bwtZGbhmqibO5qYBSQMp9xo6pAreJt3H5E0KeU5gzGx/ad98ecj
iBM/aH3me8fUKMZnBMszWy76+H3hesMXh/PRkYC4a1OkdyUrV0UE/U+0Hv2MyzrDihlaBwuaJdJt
8mXo+/G+x/X07GR2fe+0EOs+f5vfFVHL9SiOYbNAHGVK9uddCr+0nboCnwX74LnEw/Fdz0wRbBAw
x8+vJC4rqOVKNC+X9QGYzmWJmsd1S+wjrzC5j84+Q6hGC98WjbH9/DrvSzUuRI4XsTuARrivi1vy
cB1NQw72ofR7+h5IyRGaFVmL2rybNdGYgqgxIohr0awchfyx6A0slWaUpN8Np2P7LqWTvCCHrOd9
TjzBdEoaCXcOXWSG2V42KfasOv/9+d+9/Fl/7NTSXEL3fOwqPCLwnn/+EkmQuEM7Ff6R0xOAhWZR
3I2FidKk6q7sDx9eiv2BIzjjSnG5mnRVU7s1rz7ivEi85GaP5Fyp4axD8dfnN/UPrvbirlhCLM7g
RHW8B/abZabt2sr9Y8eJCYfjYjfsp2hrGRNZvBY5z+ywDrm4Zn1qsdccKt+rD/byC5Hyei298oMb
Z0+kT88BTfKGLEvOv5Y14gudYmRAeiSJdbqZGmM+oKJ31yOhyldWrw9fw4Wyz6TKXrIvLn7PRuQW
Ze0IR9MtMSFUYmp/L020HzbhkeeoqoZX9IDThIxTzW8ANXHhYhvLvzR5bxQrIjPUoyOSMQIQvYjR
yjDB8NInSXBC1qOfp8K8Rkv74BOVzGpNSl7aXODE/nw8JgEkjcE899g6oQkfs4qfZqu8dpV/0tne
vROuD6SMaE3GaMuv9K9foeAHJ47QhaPX1sEdBno7XqkJzvJNlBKRvdIU42evRaE1ReG0AZxfnxjh
8idBSui+z2WV3VcTFrVVyO0M4E3aq5kl7zcfgqWh05GCSc8KGc2ff+NseiQ197PHIkLO8qrLTIU2
pUB/FxpZjOoy9r37TvrJt0Q5Gqsmp6O3a9+OXKaMF09KMkOnlwTlnzSTi78iH2oiP0vtoHot6htb
zs70PKA/a7cIqtMWv2TZRatc2/RkjSBba6YAS253AuiU3nt9nKH2/+ScWbxKmRbyrMaUDBbDWPwZ
cxa+VKNtUfW6nV/zW60ceFbyTjtti22hrKav9pghj8R112xdicZY6sn5NZZe6xEp6c/TPm/LskD/
NmkOAG2mgR2BVpnX4Gascuf1MgRskxs+fs1WFeGNJ9pCHySwuCfFyeeGbjqmDubV3UlEdIMQzYNB
HaDOehvkNrjMJ4hwX0k31qwcXjJ+yUqdhevWSvTzmGpymp2psX5ik2spvyjxy90cAOE4ZW0XTeuW
oxGMWR/X0mvAye2rYdsxMOHJwrqeTxMm2DoywxuDw9M9LQ7nPHSNG20rcwyqTQMbZZHQC9WvGhWQ
NU8winobizHG5mr3LrJqXbw5vVoiNCAufTXJQb6V+CdeYmdub+c0HNTKmKL6tzF3xrORZpFadyU9
K4AWlWZgDiJk04aYQkpOKcWqG4GsYjWKDqFXxMmKxbUeVuXC6s/NaPqpReNtJ4wlu7EA2nhMGto8
fCjCBejgwDvAdJkOzbr2QiR2Qdskv3BD9MgqpxIkDt79tivE12oQGsarb+IcnIq4XHeSdunK7835
GCdN+C2UquISZuAdTOBIXwq/yXaVDoefZjP2N33uGf5Klw1+9NKaW9geVtZyTGeZCjZ27JX2WqlZ
/E7soqsPQxp3yRkYc5uvxVCZ2W3aj9VB4a//AWJfvrrYJ8XGGsz2NbX4cSHSuNWXZmylXimaWfU+
QZeEBa43WkYXagy87mxYA42WHixtsu1mgWmplsFbiUF7xpycIqyE+aKcZ+ny6relVL9noiPHddiG
XbJCH24e5TSrF9WU6QFgkXGLQTJ6yuKmyQ+hJbEsmQlmyNgSaoeRUG09W1qvgKNTuUG8pL6YTlqU
K8Oquu7ByJSxnvJpPo8YbdBtmrayD3nS5dXOyzLnDuFxsElw+9h34RROoP0QljpPJUL9ajVbCNF2
mYf1uOg4afapP+tdKTIaLXImPmyYGnjieGrOdkuSgxti+vgWZ2mE6SgGpuRJfWpFmj3YJnLLFT+P
u/f7KNupDLEwsszOyE4SBPPPFMO/Ws9o0J+asIsx9HZesiqQwH2jsiKGDZ+E+IllyTdWauiCnwSa
WE9pLMXObGoTNsKQWejG4TJDXED0tHHqcHI25jRmf8EArxe9j9E8mMlsbGjeBCREZ93vXCQSU9es
FAAtr7bvusRrt3NgqlvXiIRaW01WbgZ/mvFemdWXOIEHw5FoWDmJ2dzNoyjxwLdYT8tRTwUGRpBB
2zDPhxPLmP8I/FvfhSw1t2amp3sGUe3ZrHtzrZtA/N0p8LvEzCVDvC2mKThrWzcjv1fp39vxYB99
SXInH3XlvWU9ecC5sJJ9K7z2thuJgl7R+/FXMhtLhfraYDJT15FHP8HxXrxxhEiDzqzCQau7XQqC
53nJJkNWHSYKCLWy2ld3JlzvvkQtZBxDMdoLcQUHMd1z6azrcYxf7aTKoX2Vxi6C+MLEzh6fDMQ9
qKOD0N3YyJC3U2f2L4OkNl1h3wt9AAva/zvKWnFEBQ5jR+dZt1jn2nOSxPXXPJQd1nDTU6Splwrr
2YjQL3RER/XdKfws9OnbvRuyKEH+n/tHZ0ryewYqxT4upvRGJkTQizS2N/GgJRTlIkt2CYqjXc4y
e1Z8fSiGfTdZh1XU/sKl91azRwHaR1W5C8nyndZdghN81TXki67zwnbGtQRH/FjMjvxJAylY09B0
61Vf2MynIUDfC99Q5Mc183Do+tI6NTw2DBRm3KM1DkJ9CmKKpC02M7kvwiCumQOOBRyzxAyfzSSc
cSvqBo8s16oEXCl30SY5Ir3LY/ZwReCJu65rw/2ribh7YRPQY1rGWxbFOeXgiL8xjJT7ux9wJURK
CSwnGQfhNJyCkx7t9LZ3IFOYup/zQ5cBsIlM1/4SR4a/G+xuPmOCTb+YarKJVKY1xHLcpZtQm85X
EmZJAPZbbN15Wpdbe9T57zEj65rxgagPFNHiGE5Q82AByFBu8AuP41EwlI43WYvPFs/FMJ9lwUx0
rQS3velTjUWx0573Ymsp3yY7M76JKWqWNSfCxxwW/HoMdVcjXeR7LFAD8vY4EK9FVKsjsn62H3ym
1TrxknRLOPX03IUDy4yKCnM+MKYcnjqT85BsnfTGBcR1P/VqAaakTrFJY8V/c2IPmPccbalCUmuD
plXh0nBn71siE0KoV3PiMAcS04BkNg2tn3iqXHNNKRDe2bEOV7DM8KTizzdWwZBVxypt/JPZy2pv
p6NdPLkL2Au0D8pzk00i3/hOH3IF9PRW0przquCOvzvMRx6sngRU3srCJBKJSmmAnNKl+T4JYufF
JU6oWWHeGPdW64MNR8l44xkEG+/hXahiL2hKD2AsTNaOQvEW+alZ4KLr2dbuPSAVJzM37HHlRzkM
xbHP3iRMyPQ8VZPxrRNlAflAldOezK95i5oEQHuWiieIWMahIIV7SWQl34u4z4Nth2IbQxnZal/+
SrtcPGJu8vstAtOQ7mTCa18JK7sNdZaycjHrWkvOdPkaApfx22pVL3ZDZrDMdwr4Lme56YSP20z+
rrJY9iviJ+E4GfEgf/OJzN3aTc1sF6esNMIc5CPWfGSgbJPZW8gvge84q6vV4NFI2wxzon5j4PI9
0AHDxO5Ik4d0AgaMBaCuVWgrMXxnQ45wK6KNvlUwQxQ4utA51K4g29KAH+nouXti/iVrnH6OwI/m
Dj7NOjPcMSCzyBur0lPY85ljvDWs25SvddzzGqNjNBv7xvWMutzpWOhkbzCu2PZJnDtrjPzR3eQE
Uwuob7JfZJXKO1UYsnu2c11Ea28ueUuZqwiMEF3xldGYa25UmWK4KUnGGB5aNWRfmImmW+xAKoRK
5KCtgNN5HOMqfcE7DYhP9fY+Zd5xo8yu/+ZMc5YDT+uaJ0iQ1oE6NdnxkTVA+dow9E6tY3fp0Ukr
dVsUeXme2X33TsxLug5gMyI95kHscdVmLx6olRvFSPwmd00R7VI7a/cgR1xW36q5sZiSzhBKRsFP
jjPs3iSUqVhhLHdZ0LOKvmpQ6SpcTaRC0XmsioOqevPWH0X9Epo+ls8RWVOzbmjEbk0rct5Sn3JW
8BecoNdPEAXpQ+BIM1vIBy5mUu2UbbsaM4h6lFuLITlNHuI0jIEc5OLQUuFSCA9V/DKWFh66IoDg
3Qm+VqyflT7YMHd+zG0zfAsi+ifrGbLEg/A78VbP81Su+9L3NnKYh1uSl9ofBGmoXZWPslxXFsjQ
ikQztTUke4nPQOIcIa9oVr2V9w99VQbJubb8bg8hk8mUmZnOvY1Z+ih6xCwbO5PJQ64r61aYsfcj
bLByVMTZsCp4/fQz9qbu0M2utx+DeOBj0VSzUYzWMtT2FooRNEw7ATpWJvOac3l5tCqnO9kZPibu
rahIPxDjObD9FilM778lY+seujo0XgbwYt+TTA9UtjUpBt6kzqFDOlbdB8V3HczZRrL47KQhJ45p
4bSzQjl+xZ1EXpshMnMPvtaEeTH5KxFO4MA4Hrj4mRnLBJa2mB3n+aOSM8rmAgs9/7sSJ/p27YPV
Ov1W5kQgNmVsHS0/7vbG3Mz7McL1oc1RHvshLNb1JLy3cGZM5s1kGQY4BW9iS/sbdMLJhhgR0lTC
ELCO6xAiGQJtiYjH+8mua69dmTo3hpVO5ICn6W8pKeEJ2oCASdW88WQ9bOD1xRs3befXPO773Vwq
zETkF71YDPtQtRnNJoZtsRV8WtMWyWFHnkaGGDMd+uiu6Yd+DzKXY5AfVj/Z+bzsVPpt94Rqn1Zv
Z8NIQsMPjc5yplMKjzbaEhqS4XmC6kKkNf29GP77DzbHqlhhQK93GLzlGfwjzNOsqc9aFsVLLx3I
Mj0Q2VWHv29YeebU3qs5TB9S7TRqXY4RugTTjbez6DC4MXrFgJ4NQw16NoZcmMGgQIgp7rKgxuUK
gI0Ta2el3bNJJb8t88F6pfz+2sCDoIyOKT1mZVXfMZLD1jMBjLJ3j+ken0Ww6WQ+bbQ5P/p6ig+u
yXN1GjdnTEkLdj1bBt4Am1hygMjpMkRMyQtehwNvfBFVITO3ON7UfmXtPUO5fxVtxPYchF529kD3
wl4c7eEkOILcU786r0UQgeWYinLTF0odmcrURw15qlxntW3t6iAvdsh9mpsaStwmYOJAynxT5UAi
KiZXwzy+yjZNn1o3xYbntNlXoXB8R6adH8A1NsewmGidtkaPZkiWjjWf5rEyvjfI4r9mAT67DXRT
egUNTjtjK8zReOqsntfDGJMfilWYChq0x5EfLbv3h8J+ZM8ydkEBPRbmuqKw9adnklChh9iy+G7k
sC6LHPQwG84on2rhWZz0ksV218h9LcGwlhiLViip4tswAoIfdrB36p46SmbOcA8vP9kakJMODJLG
b11XO3gFBszPtjHchbQ+TnI0zU01Bfqnr4LynCtp/2hG/KNAHKOXro2ceO0Cqt5OkQOGti0zgxkb
cW4RjY4D0NI83dlBnvzyu2FgVWOYsvOr3thm3PrKVsq9MR07oNmi87u4l9G59WQ0Avl28sdG8xJJ
Vdi7wGTDYwtRN52HUtNhkdjME2a6VVo5MJiNyD1SB4mnIMytLxj39G7G6fEytJWpNilbY4wHW5Xr
ZC41wJPAhiYzFjxKwxuKu8GSw6bs52JN81TfD77P/I7TVLVDtoHEoa34nn3tbQrLbe5yv6mfKl1b
m9ZusK7z0zoHrFxiJY1+DtdSxSYHKxhf58q0wxsTp2mNf9ga2MRDecwkh3Z6JyMxnLq/o9hc/KRV
garY1XeF28THGHYOUNXJAMdbAm70CA4qb2QVu9vUbeuNSoLmy6S9+KlsNYixlPY1Zx7Dueu01T80
PYtxQYIPxItY3rCrA/lOpjR9NnCG7xIqp0PVJt4uQjJ1r2nD7Hnf2jMlSNtDPfJg4KfzOJ3DVCQv
VhOY0MSs+ZftGpCp4xr8AxthdegjER30ZPCMrMFh0SwzwN95321NWYkfHPT7W8+QNL8t+EgEAUY7
4rPIkMX3dOJdN96MNG5RPtly53pFwJjdcW6BDvrbsB70JrGI0EnwSv6N2p3TZ7mg1xqsxbfuct6G
UgJJv6WAhEkQrsOJr9c2YvNGqxq5CM2Vo5XICuSVLqvfpdXnGwgVMwlEsJkBgqgjdJH2hZ1F3Uqw
cfeKHuuR2SYpTzZ/V61Tf9vZffoCTam/zZxcfUeOkt4KP0JG0DrJrvON/C5QhYOHwCTODYbKOsyB
ydDWc3a0bQYwkpjmGiHGDQYRuDm8wHeweFNclz0QurWJUYrtAKM9tp3q1h6S+WnGBvuFailcOQTn
HMc5SB8mTvA3S6t0k1eoEVb9RHbPkdOb8WIkKntlSff/sodR3doVjckW48q4auLafUnTTNx6tUtp
w7xj/hVq1X8TYEX2VpQ7pyqcs4e5sKIdLgwVrfrBzPtNm6owxHjc27cRao2zyBfxZaFnYwtdx3Y3
sbQAOFXOW2nMxinC17P2JOULeG1jLRI1fEGA7OQbtB7DiwTP+HuMgo5jW2DfMou3MEI5FmqVqGQt
A4C/K7owfTJrZ36YUhEeMqNgaUsMw9prdxlQZZkVfC96CHPIeodbq/PnaGPSGd6Gc2rftq1TPKnW
Fi7LMwbMpGjKW2GUxQ83N2MGbgFqn2kCUhbTqGX5CJIKEIHnPuGesv7OuirZwlMLv84JjKBiUua6
Lj027Zy6h1hMugpkUnTPOHBmf+V1/XzjZNOwmHf9ih5gmd7UjTnepS0KDhdvx1uRzWLvooy5w72U
Hjuns5+AB493fkmoauGN3k2D6gNxHDX2HVwX0kaV5Yubtgrck9FDTF71TVTtC8Lqh5vSLLI9FTQ/
UcIak4CWyav9IIX3w5omfZt40DVmI2n3XV17v/2+Y1+DurXwOJtmFxUOkfSdp42fXWsHRFBkoNvQ
1Q5UMqO5G9MMeIUX1LA5DY7HIuyGteFTR825S5NNF/G0Id6quff8ePhlGRwbWhUUC04KBLTTs8uo
GnYv2aHyLvWHjncUK2yKr9qCP1S19t5SJjxXgrKcEzpCcoHdCd+0N/bUypwp5KMQILNakHRgHxVP
VbSEq0XuYDzTwYZgDNDXa1e5ByaHRbsuMcRDPI0yLV5TIgmAJDppCONb0cCnoTpyVCmj+Jzy8cDL
5/j9dbBSFdOVpJkx+nCLh8juDkZotnunTef7Po6Ce7q6xr4lZ2MDOa+/c0eR/24pOn/AYxvXuejV
azs1zQPCZZo0mUU+LSdH9xHZRH+GZzCzdoftTjBoffJKovpG2ke3dTWYm3kZmQOboObO2aBdq1d3
aabSRzl10XfPNPjI4BgP6XpKAv+2DLTxFqXTcOODTS233hABMmVhOkVFF53jyjLokuC+DabYaW8F
ndFqO5Xe4tO1NYjy2elvRTfDO/M6hiGkw9XT6zR04EEQkx3ZyhRNa7DauyJNUCoFynmN2qp7HETP
K1YMHDjXaUT+Vxr0XnIzYIeGCWC63hb4YubuGiuJj35cD/3aVLVA8pT3SOQjRoIvqdLTJmtiIghb
fyL6junyloBUwCxBa1QbKw266q4AJfySB2j1LPKpf4Cus511ltjUkyGZG0eApAnIOZ+ehe/DeLkp
xra7a2za23z4+Q5bkPOVZmTzYKRO8xhWfvGQTjq5DeOiOpW5Asqm6Ilbp0nHAMsK4MOroaCYNOki
3gOyHX9AG2/VFdHkB9NEelUW8zP8fu/dCm1OiKJNWt5xmhp/W3EMezI40V5TQi9z1IsZGTsnM//F
5IuI/WKamM9pAqiOuXmY5MC1Z74qdCsWwvIxNTfdPHCijOaAY6pVHtGkp/tsJsZCloKTlaBQ/nxq
935w+E/WOLdNaiX+yIuRXU2/cey8JTmlH0hroVY0YHh7SfDqBMb0226l+p5J7X3nUN7/SnH+9Vee
+zupqlwm3IiT6AVhF7vUoTcSoOU49y5Hv/kOWg94kVyZS/eV5YGV4UcVev2G9olxxYe63NrFL4HR
gmRS6VGPvJMVtF2fi5rM6KMBV+aUGSo41zqfduQbRLspab/1xqivSBneC+G5W2a0iM/R5qJouDBq
OhiNUWqlHuDvtNU7t2XB20hkvNkNqbb5uSeZ7twOdLNVJkewxzTUb6Zojqcrf8kHyh3yvpCZC6QF
ARYvns6/ptosl7U3oIY9+nT4VtCGu22poa+Ghlus6f9cu/MPtAyYUyVGQCS5KJUutAyANbSBQw4D
fei+qgBUni5aaMNGc81f/OGVsBgjT1n8Df7FlbJcYl9nPnycB4dbK0F/PBt0lo4DwZ7Nle/no4sh
ckMsQrAGHvWL3xPTbQNShd9Ti/m2rsPh2JdOTcIzPPbPv9QP1iekGTbBiLh68GxcLBx+rKl20Pcd
zSGAx5wnLedXoRjvbz+/0EffBbWHsFzivSzn8s0IK5cOCAOOY9xn0G44MNyVumjW0BPLXT869O00
2/PnF/3oOUpkHAhPaBVjMfnzdeQg3CiBOezY9754o9nDTJgTU8GIUmRteeVZWh8te/jScKZhQ7ff
+bMaRtEoL0NxrObaPbdtS8p8AmisIE3lXteUOCsj7Yvn3vVrc+0kY76XtZ/U67qpwLjbaBipZWiD
57anX4DRU24C1Cwf835Wxy5F6OtHnXflm/3wIUlCHdmNeQ0u9UBGFAWGbQGhAEvUkxDsop/Par1D
RJRcudTHy4OFMQgHG+bBi30B/6y2i47lwcjDk2hIq1UafHZjBOZuGBzv2g9ySWZB3kRlzXLEbUnX
vbQLNy6a89QLpmOfcyIhfqAJv8/JzCuuBdOXVWtVlCHakNrYtiMD/y7qy2o/hQVE2v/2Ki5/ClW4
i/zcd8nqvPikq7B0+z50pmOYBnvwvZswXjQj0v77P18H4RyyXLJF8GhcbnxYHEzWpkIfLTc0D8Ey
lUvLbHwMa8/ffX6pyz2WW+JV58NC6LwsIRdLImVZWsBYHI8Dp9DzaEJar+Firck9NQkMxmZbNjNo
qiF7/X9cmCE8ulTSdN7dYz2XRg4vYDxm3Q8r/z46P6zwVc0kMnhA47orv9zlS/vPbf7f1dwL1INN
EsA8OuV4DPwffvzbgujKCbBSV364ywXy8jIXL0iXZvScp2o8SrCIzfC9olwpK1g36rvVm1fu6eJi
vBzLsQRAEiJUF22X/efCGNSQ/NSkAetz+mc4gikb0lvYckyZMmz12wjYYbyPfDrAV9aAjy6NxBbN
OlwUdNzL4/5XiRAreHWyVwJquk5+0ZxEhsXeA3G2C1ErrKAawywuAg/3yOevzWWZtNw1Phy+QOGb
SGIvoVBmyFaQsPof6LGZzSGg3S3vI8LVYzKRxq9eO4GwXGkIlP0qReHc7Uz0RfSsQYj3/7Fk548h
LJg/x0e8z6Z4aQLVk6UiASTlCCFChPdh6ypIqKS2M1dsGmCVlYHuYuUitE2WtjvBaPV2Zs6fbQOS
vL+4kd3mZ8I8IOl9/pwuXvh//jIU9hTFFFXAAC5e+LAVsow4Nh9ngeKkaMk27Z/SUZ2qSV7zFb9/
GyhD8TKjUYZd410WcNLRTPmRvB1LGqTGpgGjBX3O72ciR0jhJNAvydtu2zRkrR0/v82L0uef20Sb
im0TdDLq3IvlS0wcAUSXpoxVSgE1uQl3XtGZh8+vcrG7LldBvc/wzeNg5nBI+/N114OTdZGIM+qe
pvwdtll8nrwxuy/7oboi1v/wUihXgQ1Ic5F//3mpLGsrh1y57EjXc9yOTjXtYOa75xoGwF+f39UH
P5tkBsvRzodPyVHnz0tpqTrkDq5/qCPnUdbTtq/hyrcEQiWk9sGovuJ8/+h6AI14lOC5OFhd/Fae
0XGAZzZ44HGq3VhX7aaqHHFbz1W6FUgPN7XU+kr58MF3gO3BQZ27FOJwYv68yQE94kDpFhxYC458
nQcMxgweRfijm8NrHoRrF1uewL+WxUYS3ucPKjgg7/3Sm+J7HPf3riOfIQ98+/zH++A9kdK3ACWh
l4EVcfF9x+EEr5LO6SFODPOGAJPg6yIlhODahC+fX+qj382n8PboCFEqXC723qh121iVf5CW/qtc
AiOID7mNi+5Bg41bkXP2+PkFlxfvX8fv5XOj4UB0N0Ma+seXAcJxS5oACRX+AeUrZnq63Gl3bNp5
JAYltcju0B3RNo5eDsi66dtg+/n1P3i2QMVwdiwOKE5vF+8MWRHO5HhTSG4H7eo7MywGYkSlVTIP
HJprSb8fLGFY+7FaobAHL2Je/JJt2Q4kPZrhoQHVwQTIdV+FbJwrPqgP7sl3KNj53unpB+/qvDkD
31924WHE52ys3YkU212Q2MNPDMkgxD9/gh/dE20bgIpkeMt3onPwIgQ5+jpkplT4f6cTb/L/ODuv
HbmRZA0/EQF6Jm/LdBXbyLTMSLoh5Ibeez79+bIXOKeLxVNE72IWM4AGE5XJNJERv/lsuzO+Orfj
rCxNeDEkIewFk6tucYT5RlSllYMycK3q0dGFr13s6I60CM3P01EDPn6i6z9uSAWsR5XMJt6lliXk
XL/a5rrmcA1Uk3Keeu7ZJwR24BO32E2Fd2Ea0Bsrk3n4jUym8fX2cNc+ItnP/wZeLExVtKkryLbO
FuhPDzC3cdQbp78LKaBs5FlroaDOOcIyqc2ALb8cY1cGlo5YvH/OTav/jux5Wn61ce76oEyl4Wx8
xutgsGo09BoNDZUTFDUugykRlgeoWvjnUMnM7NhB2YN6PDnY1yVl8vvtk+jIdzLJuipAnV8GE+jq
YRajwioPNPMeKW400e0cfxTwgfW727HW9gGFY4ObnItPXfKTQDaGWainytnOB/uOpFbHsVD0G9O3
cu3A43elxIoUD1wmQSN1rdIECHZ2laye7wpakF4BJ3yPnd5PZwIevFEfvf5eDvkJonkwKyFfGYsp
VNsJf8wC1IIP2vYuz2JsNNNOe4I8sJVbrtwF8GsoutvIXsDyWiz5jvMe2vHE/Y3nE3Tn/tEolbsQ
t0CsJYd/x769i0Tw5fZn0+QAFjeQrMRTk9QQIkRj93KN2H5UqVSBucjbX3Pt7mZAw92Av3YFKgOc
5wc/E0+mPqBoV90H+pbgy+r8Cig/qHAKWDOLTKmsyl4AMoeKK2L/t3CAuc3snwzHpDjaKrCszbAU
BaIiisIDl+7lWGuuDNueXDxbs4w2IlbDSE+KPVvykxkBZRqAlQdbglprI+Tx6KKiQ7GNg+Yy6Kz2
9Kumyj0HEM/3Qwti1YIneqoGGk+3P+bq+Nh7PBNepK4Wh4vaRGjeqSWU/LwT3y1ws/hvALd5DkVI
Bgj4HhFsrHrfW3O1Jcm7Okz5TqWEhSTcksEZUjFVSiBSZ4M28nHowvLgZ8ZAtQozjNvDXAnFV6SI
g+wwPGNLHkWvLiWV+kIEMd4/z5GLpV1pNDl2vtgr4AzS6vNWVXblzHHl+9tGM4e96SzuBz8eBqzk
AIDjxTeclFg8926Sfu2VATkABy7N7dG96B0udiSKcyqcUkTYyOUX8bBja7MKp8VzCkwcPHHch0+c
pxCZcC8bxcmZHP9TB/pceyhHQMC7vrNRSQANp7koQuZDTsIoUMmvhQoSM26MHybgeeiJ5uDfZVEG
da/H6RSg/VghFQ7C2CkfhTFjhdSoeoE1RW3P2LzpZQYzCUuMZzEq4ZcU977kdHuwa5+S7IlnEnrC
dKEW2z9O+zGJ0RQ/Nzq9TKOp9Hs/msF1pjTOb4dauaBgpLM76DcKWdS/XDX2BOIs6A3/rEOxeCwr
aiRoQWt4pN2OsySRypwelTlKEXw8kBLLegS+ijzCDE5UDbGBJxK34B8ULq0W6qxOCTnoAvh/Re6I
547W97MILZD8LTyy/ByPFT46/hRq73UgNpjrGU5nnFJUtgHd97GtneJ2eoeQ2bBR31n7EHDKIdny
CNGu9GgHVasV3TcE9k6BsQvJTnZz0plHMzb0jQ+xtp90lSoKzHIq3e5ifZvYWlezPBAtpwufrb5L
z3WC/5DKoj1nbrwlBLQ2NLQ/UICQX4ZnzuWHR8cQUq9ZuOcWDXaQheFDpNX6noxpYzGvJMswPqne
I83GJJqLc0lzx14zY0ec8yr41TvGF3yF/omM/jHRtEcX/ZK7jZVm8MuXJwX6b2iKcQryPl6MbBjg
ZTQhHuQwGZyPZT2NHpbI6XOJ0K8Qo7avR1O/J4GZMGPq/TvVDrB2ptR6To24OtslvInbP2nlBuLH
UJ96aTxeddIrOGNdY49Y7mEaie3ViMhvovTxYx87iINaSQqZbk7/hh3KP7dDr+1vR5eHtO2YqPYv
9jdoN1NrFZ9jWgfcC4HM5LRK3YQz762BODyIgzwdlVAax5frqU8bvxvoqJ3VMWk+lph2fYkyDE5u
R7letaiNcoygLmBwQr7oSr665PqySEa1rh1omFMEzE6bICkBe09me0uj8nrdXoZaDIiqoqugiuOc
dV/9KErDI8N9F8ftE9D9T7XubOkJrsezDJs3CcSeZdEhdbKoMBPNOWe2+JRUmBvWaf1JG9z3IOne
oxS08Yi9XhmMz6GcqbNLeEIvLplKKQiCptMZOQvdkwJSd5lfvrG3z7FPFLxZeNbJ7F3IX/Hqg6l5
bEcFL5czNOXprGlF/IT7aXBHUlFvpAira4MSH4AVnZrDkvMfCjMwMkwrz8OgGnvRJdZRHQBHhEll
bBzWa6Hga+ro38qTbVl8C2AtgnhiGQIBbfbhVAQnqP0/ybmy49sXPCI9DngFqjY03i/nL48b1U3U
gq8UYlhi1M1w0KLomz+Ai7wdaeWG5nTWOaVAvHBaLHsZIppg03eGda6D6d3oJ+9LiAOO3h2AYhlg
UTPlVHTJuwHaqW0AvuLuVnGNdvAG7UYQXdFnkOqHsn9zQRzVL+qBzDaIgytPB+qOWO5MVB/DVPf3
CLlOR4d0bg8iq9w4w67uYF6y/A/hawrFAqWPy8mGDZM4ZTQhoAXgdoavRi1ub7rnqv/39lxvBVp8
VTcuJZySQLHw7PhfUl6qVu5+xPnndqDrbtliSPKXvNp/jqKGvQ16F4+44ZPbsR2qaT7gJXQyjcna
pdKnD3FWdMAw39wSgrk6YhbB5ZH3KvjcjnajNoMBzNfGWzKtuOcg5hxuj/FqM75EsagQgOqhZ7I4
yHI1iu2hRRUQMvfXdowA1aLGN7h4ad0OtP7V/jfQsihQjkmfKpYKRQAHw53qU3pAw0pDN0qQqtP1
2+iXrMcj+yQzB4W1VO7Q+tK2W2QqzmkrnpyofowVcRrwoK4G++Ptoa1/qf8LtciZZiphaRQwtMbH
NwhVEICGG8fzVRIkPxPdftzlSQOv7IpsHNVI3k0DIA36ithjaSAW2/rZynxYiI81yjK3xyS/+0Ue
SEDeGXTtKK+jxLJYFy7CzzX4PfOstdVD3TUl/qHzF222HgLFPyaujryG+REj9DdiDcjyCAx/Dlgx
NSTNWezuMdUC6N6qea4m+1mDWOFrPn7FRfuZ6+nn7UGuzerrWMv9TUvWKin7n+PY7g9joZ8AkH8N
NPcO0uUTpLL3itlutbnWdhwCIppgevm/s1gtk1CzLlAi66z0bY/5G7oArag/0U/caFpc5URSm04q
O1HV1MguFzOZlipVRmR34JRF/4SOiHdqD1FieO/r5rtgcjeW6MqGQywIjgqoAlWCfS/PK9PpXRNK
vH32jfY77Nl+V7Zp/L6f5xwtI2PzcJYp5GKF0gXFK0DGA2y6OB/dUuGxgi7HGb/iOtibg9ljbNaG
6nAQEmq8Kxq7V4BuT2jwUp1KlV1iHkrfhagIdH9LQXvlswqJ9MXsBpVNurSXw6/RjnBCNYNHa4j6
QOKGmkFW5DiLIUhye9ku7bbkHpG1Y7w0dKl4ay8KrFrQuIldhRDWOovHz5+prw8J3ntubx0UYZ5h
ZR11NBamqd1XSFHqOKTk9j+1O9HasQ8pwrJo4mRzc3QQXA2mLfuNpdzXyw8EtUlJDXV8Vvni28A8
Q3YDK+dzOvzjZ0iu6lAQhuFzjORkBic7Sn+o1bfRNH9bw7N0r7w9QUs16qv4i7U4GklShnljnxPc
RIPhqVQQjslqkO73QfAutn4k7X2ljT+z8NGIHmiv3On9VtHmpY6/XKCvJmGJd0MqcIz0vLXPRflB
TN9d67d0ITeKYK/4wa+2Cfa11e6wMjriW7y3SvvORtswQszerT6FJTwbKjRGhw4paeRgxRjZ2w+5
5p7JtHauLp0U4JtUeK4LCDJugofx3zD+Mae/b8/myjkieImAcsMDz6QQcbmyqwFEm1rj/Y7zWLSr
QSOfURsOz11Tl3dglSIPfgoCp7ejrq0hHOXYUVL6irxSvwxrzlOEA2hunfMuec9z9mBX5aF0u4Ob
NXe50+5beC6Fah0aazwaEVKr/ZaF3uJi5zlODwFUOQ8w4l911jCPQc7Lxeg+NIPis134XwvJK7w9
0NUgNpc35XwKLstacIbSsdbmfYqEcowihoWxiWFn/ul2lMXx9J+hvIpiXM5mUqtVgn8jiCZ7/m4F
w89c1z52SMFsfLbFLfAShwNQslUNWq3LjhOyOYY5K0PqVRDe9vZgoXqclpG5a5KgHJFz6ra65YtM
5T8Raf2T6NFyuoKlh6ra2MCoU692uu5zG1nBOTWruAVJ5szubgwrGDOxmpPCUITJPqR+4fy9PbnL
tfqf3wAOFMlbsjNuv8vZrdK0gvMqR41g7JemdsanYnY554RV77IWO0EsejS4iih7Za2JYlvYfTP7
KQLYNpj/bPwa+S1fHTzy19AzRbAUCAG648uylTIURRL3TeE5sXVqg4dUHZ46biFnfDY68TAl3WnM
vpJyHyIjOgyBse/KjeW27AH+5zewY3SJPOYHyUPl1euFGlffxAKbNV6gzZHGy/RFRW1h37sjJrY6
98CcIakA4NN+zlOfXY3EK4ffVG0dJIsk7+WXUD2RejmAjynXX/4SU1Rqhio0pJ92eCwgWJo9v6Ny
rRN4h996x3bQ640XgfxvLr+AxcObuiWslCvRx7rsUzevXWKKEAUS3XoWQ/oew1sPRtYBX8Ct7GM1
IJaM0hkK7tOyia24orELO829ohAPfqy8m60CIyG//qL17a4O7PBwe5GtBmS9gw2TdiHLFqQ6gp2t
wi737HT+J85q7R1qHM+A9LEA75O/Ttu7n29HXL7GXz4kCQ9iuJTcaCcs7qGuQbi+aFhSPe2sA5it
5n0Xl+ERLxH1CU1AVLewMtqNvRiejJ7mVNw79fPtH7FyjMoaD1kzFyFjl0npq2Xtmo0bwT8tPKUV
5qkbZv2+z3rEE1Cd+W9CydxW7mBI+4tQ01CneWSMude4Jru04tkFYIgkr6YKf3tUK4e2NP7klcAN
T0tZjvrVqLTYR57E6HPPEvG3wG/+IEdx0PT+YRbNn9uhVtYNbATgART/XOmVdhkKZQ1Dmesa0Ym2
r44JOLI7iOfOfRNwuwM47u9oIHYbQJKVI4C30AsfTtIPlswlPyot9Jb6wrPV4YNr/MJAp8Pgq3uc
sukwFcNXHc3JjYtwZaW8jukucvRgQq0+9tvCC0UGOD/qoOuOXhOm329P6Mq3w22D/hBwqhUzxC63
xz7Hd9EzalzLmr6rdliloz8Un+rI2Xp1rY5K0usoqfD8WLbkERwJ7CSVo+LqOPpod+60Afh8WnDR
/xcD43lH05oDjTfs5UpR/MJuHD8qvM4Yv5oJ8k1mhmABrHvsWxo4z7fDrSxMaeghK+ASdLcsX5pF
lqtlZOdelKuWf8YnzbfAUjW1ve/R4MF8CZOJ7DgGw9j+czv0SgYjaRzgK8A4cWssdvpcVYnel4wU
JvFXWCOUquEH7JIi2iuZRtodo1pZvreS6O2HOIG5pij88deyQtCpU6Bbo114LbpEhpE/x6n9J0DK
cTdV+CRq6vH2QNdWDxgZSUUCrXaFW0kofVCUyEsvtVirCNtkO8ePcRCx3I0pNVkciwsYxXZBWVNi
HugzXC4eM7KqFpM2UiD0Z/dq10qp3F5srJnVD8cTAaARTWc2xWUUx2kr0eucK5mIYlol1hcU7n7F
7rgf24IF05xst0V+pu7+vT2RL//l5fi4CyV7RcLPl+U5vpntRtlEglEmtBCA4KX1PqtNloxRgptD
LIC6wzmZq+xjNjSVta+b+amZUuxSJ4RZGzPaW2aHB8eA4ld7F6id4h41oyuTw6jicr1xGq6dUhCI
TFoQEsu37GP3vsiTVuMyGxU/OvRd8wnK8zejbD/07lsV5jnfBfhnthLGDCDXFydvPqBenApyIbXM
a2vfpz4FiNhGDXdjOa8tMskcYtdibwxw9fLz4+/cIVTWMKgwRWm2i/Nd3CQbK3nt7nodZJH19AqS
9RVum56CUtse0zKagc056Y2DPoinzFA+Rii43V5eqwMDZwJ4jmzyyp2tQ+q6zlDV8ESca7+SVCje
oNb26b+IQiWUa5IUEqmEy+mLEaqi6kKS3KORvg8bBVCuhXbw7ShrexQEGQAUyL3OVfrfCYCwqU76
D6ohRGpVAwY5p7umiGA1OX+CpD02vnNSa/XP7cBrk+iQ+qNwDrOYqsjl8NQhJSN2h9zTW1he0SRV
reNEbFler5ypErEGewcoNW+NxSLExbye2OqFB5fq7CjaT1Lwv3MsNkCry5KazL4BujhsJxa8YC4v
h4OnbYCAZlp7Lpit35NduB8aX1GQqgNbZc/gjSKbf0JKOzoJq5QVqzTeo2ug7YumDw8oj1jvx6IP
vNvTvDZ+uGMySabtD+L68ncVShE0g29UXt+UaIWrKfLfSaZiiTJtEbi3Ql0tWL3DvkpU3jDZ5UlD
y/ObpafhfQ0q8u72qFbOS/I5nqy8IHlEL6HPsq4ameire44S/I0nMUBN5M1s18UdRJUto6C1gVGq
gXIA2lr2Cy7nMEcMgXN5qD2jtaJPk1TBtcq2Ohhl52xsx5XjDFYdI8P4ywBAtViuUSXKEh2W2htc
/buvx19MyznZvX8/5vPRd6xDALNv4/K5LkawQ2Dqskfg2VHTW6zdwXArNCtVFPNiimuopwDZUr+4
9ldHr5F2VY/DEPxC5e57D4BLGBs9+P8nPEsTBJ9sa8kj6tXzKhNZJhlwpaeM9m/Vmg6Fke9Qkv2m
otsM5LJouneziP/q/be2rjf2x9X5J4vwFD8g47vgupYW30PW4d/ewfFTBvNYxvYHsBfTKWhNYzeO
ItqJtip3oZo8j5q/pYWhyzTrIk0hOG1lLmOesYiXLkZejK5VR7ETeZORZfaDZnvz2PRf/dJp+vt8
HCWe94hwKMJSmH/Ebo4upxGbAi+DgIS/NdTBfCdSJZ/vo2Sas7MwOqTZUBBHXXtIETZzFDNDZx7Q
KQcQbJYDZX0l2+ikXS1a8BM06khdOGC4qBaLtlCnRp9MP0JOhhpH1tdI3Fnf1FD34nB+zFPdS2J3
Y6NcXR8yJkkl34wSGq+gy0XjRn0OO5mYAs2LEwKrynngqNvYGlc7nyg8OUDH0Kwhn1xE8a2Byw/1
eK8ZEUxP2/hjgNbrQ9oOWy/Hl0NkuRYkkxBqlA4SWV0cMlnUQ8Uso9jLULEvUkQLK2P8CP/u4DTV
PQV+XAes71FtPaluux8z4+zo0XcoCpvdIfm5rn4JjwOgVXRIuTgvp7ar0RzTqib2bCQwEXfr/REd
AlFij9BUEw404RDUzs4foWd0mpL2h9qcIn9n0YXE9y+KhncIKJXYJNAhDx7sxHXRFvaF9aWaKLDs
DeAM7vfbF8LKb4biRs0EqRcJc13spDqfA/obXezFWXhsGrXYKVn1HQW+cgdy9LM/FeX5dsSrK4gF
weNQYk956xP7cpZ0M+3QcOsRMc6bk6rx2tctZ+fgaxC02efbsVYOKdQwgMfqWNXh6LZIchUtC1BJ
HPkiRlsgBKdU+u/CTMedEuZC1ofFYXATkOeUsD7GaHd5t+OvzC63EfmTjb0JTrqL+MhXY2eIJDTS
NvZRQesdPfcnrQSYBazrjr2fvfV+52BkcpEBgRUtbZcvJ1f0jt6iNJ54dWNoaDbOAQJyWEwhTKyo
rtbu5q5INyZ55YMCILbBEQLzkafxZcxRI+HAES/xEAdtDmpb/avF1QMWdunBToo3ovzog0vuKbaD
aNLSwVvWU3CV6YNZ7aBiG9nftHEfZso8iBpM5tuPMCCzsD+hNtB2X367zK8izS+0xJv6wb9vEE38
0OOI/qDqpbOBaF85kwkFU5+HkSp34eUMVgUqgdk4JZ6rdt2hsh3gyDzQN1LtlTNZGmWx5WTz0V0e
lNzVHW3OOvb8Am3kIfe5ZlKQRa2IxuPtdb82IBtmCEwtkpMriIiKg2KI+GrsFS4ZbaE7wSG06Qu9
PYojDbhl+1jCZS+nDQ1b6CWVLU/+EnXNJMyPtS36jShr00annrMKOQP6tYvzyu2dpEnTJvLcQk9Q
uBTWMScd24Wz7bx92sgHaFrRYjMRjVqsg7SI/DEUMqdK1fRUoQF5r2fA0t82bXQXdI5UVPylvffV
fkUwNVJFFVueo2flEWH19l7gOv/zdpTl0SejgNuhVgLMC6jxoloyhLZZZmlleZpR9x8Lsy3ehw1V
R6tR4s8TWMt7d+6GjYRq+a1eglL/IysHyHK9Z0v8estEtTBVbPtDgAvcWdGdf8NheCO7k16NrAJJ
CDWPcBWw1+XaUyp6+Ogajd449l/VDlLTZFuPoxLvnRbnjttzuTxhX4LBQpHlDERNlgtdD0K1nlJU
eZq0ohCHF9E/ms2To3BEu6+12v/09njw/0Bdoa8BfGCRUrUBWs5xFHQe5CAkPH0z/FC0uWjPJFtG
t9cdfEo2dtkSeyQnlD4jqB4aKmhlLdMCyw9Tx6jzyXNjKHP/Rq2t2O/MNFDDj6VjomSD12+se62O
bu4xqXLtIx638b9WNjh3bR5Y065LeD/vAgQzsReYcIMEoKY46n1cxu23YlL9373bJI9Np9j6R9sd
tK0C4cpnwhMS1D4ZPXnokk01ZKYxh70yeU7QzyewF9l5HJv0wcgS/Tclw+Hb7c+0stqpUFCUBIcu
b4/FyWSEutHzrYiH0zHaCMk+FMVTr4nfb45jq4BILKpBmLUulwN9s1IEajZ6Q5WirtVazakRMaAL
kRYb/IerAjTLwJblNJ18HibJsuxE/pzp6Wyw1Ge1ULyKni1GEJPd56dsqkqoXjQ60OFt3RkNyBr1
7k89HUUX4BKqtXuwe9b0ZQSen4DGQ5HtvrahrXtaUKPROuSdKfbWYIzW6fYUrXx6fjaYKtmY5/BZ
fIq6HIQ19croTVru/hziEWJjoOfnppuM50BF3OR2vKu3v5wnSh2wsGVv9eqB1fZtqSizM3hYnPna
XQ1U5Q8e3D/VvrZdcOtmkJ9SKj3u0Zra+geSCaV51KNS+Yjpj1VsHPYyj3398uHXwMvmvucBwj8t
Xz7cVo6S+2XruWPdPAR9Yp5LVHLwlvRL9alQzaninJpR6nD6ZCPHXpl6pJ640kg1JEJykfJmmAlV
bec0nu4m/wZ6emi1EscZt1d3+uRv4RPWRoqlqUp2ww0NQuHy3G9GGyeLaWhwNGkq+xCWmfoH0E3y
sxzxAhrTpno0cresQUDG7ZbA19pQ2evkcP/pDCyGWrfDaGAz1FLkkqgf4X+rm/4QjuG4w+Vqo7m9
zOHkN2UDcovTv6S8tMiuBEYfDX7jjdfoYfxem/J679TjlqrL2nxKMi0tZrRkKcpdzifIsRknlwwN
xtIc91QutFNd6taxyZLpZE6Gcmyh2ty5ilo+395Cq+PjKQGNBdbalYt56ZP3Uk9uvNyotJMfhZ2X
5U5wvB1lJQ0CSEyj2XIgrIIkuxxfnBaJngO69LpM64/45bFH4MjuMR/IDiyRb2kOS/Z2zCvYmPx0
kJMoqoPbsYEoXQZFCiEykGVsEQmuFXdfhRbtiaLJxXeD2joOe3Eh1D03f2YeDF8M7Umf+NyH3k+0
Rwe4W4y+YFCFG4e7DLs8JXgU8A0hAEgprcuflRfCBK8d8rNcHW8/9KODwZuxPsbyrjdh3dyehrUP
TDBKXbKNenUoxYYIVSrQLZ81CpErt7X9bDXlxmSv7UmX+h26EBILtoSnB4Wa4geQE6VIvrqpAhK3
ct+7+g89VIKNU38j1pLr4sBOnZBfbilnhM+kS9gy+dGdn2NS49ZbDsOrX4tXApufRJAn9+Jr5WNv
zwYVdUzgQxUbjgr8uSbmft4ntPC3cBIrYwOPi9YMnUHusyVmoJkSWhZyo8TWNH9hT1l3qjEkDyOl
9w9qqo/726vjenhsDfRLeWZxYwN1uRxe3VqDaClZezialfFnN3bm4Kky9fz3MI7dj9vBrgfHiqcG
JCtBEmq22JAxWSzpazh7Voq3sBUOwEdRsQ+692NqbmSFK6kBjTQNBD97jTW5TKHqOR5iOyEt5N1g
pTC7kRjJd+5MK2Y/aS3MGvzznGck46c/7tQm7iGui/C3IlqE5pyYv23k9itTzTVCo1TCM647lmOp
V7Ob6bMXmSI78u/5h1CIGd2UbOuxfn2dYKkMQBiUKnRT9Hcuv6oe6tOI0qDqWUPSYwbSYtHrFPnB
cvFTcjFYPqjZYBxwY6lOtz/xC0zw8nTT6XXJNzUMd9nNvAwdoAFuzpVre0YQtz7YEHX4lNfhjD8K
VekMjzWzTPfhmJh/wzAcjvikGeIYjXGT3qWm33+PLExUnzoHBVHsrRCse5iyTFVOSLCE2SFSMfA9
THE/7oxxxA64gC9+IENUkw+mD+D9kFdaHR2squuyH7M+h4D7Oj009ipAH/UkzLFoHxOo9uM9kRVz
H8yWGe+b0NXPkRtF+q7O8CBAktNP7nH9tTqcJQL1i9ZRW3vzTQCCGOUJKBwk+VecHtyz+q7jce1V
SlUcMVUCsdModRHvpn6Mz7e/jMyKrj4MB5k8WQxUsxZrwmKTcLtNSH5banbXlP78ZCTFxHBj9TGf
y+ouUqFp2UWrPQcRbse3w6+sftIn9IJZk8C/nMVBo0cQ3nI9sj2pHuylGB/uequtP/WVs8WPWRkp
HUlK6vDreLsve3JzTI8EPxXHw7uq+uKHqvp5HOBQ7DKWLn0RStTvLeBo5a4ps+YcuJH4enuwa7+A
txu1spda5rKS6XZ9n8c45Xh2qU3hgamv/ppqC1BmUAL9XhtGVHd4jKg7B0RhtgMTFmkbfdGrM0B2
MtDAYb4lTtySf/6qLSoGI02kjKEXoiS/q8fSh8Nb93S58YDxJnX2D37JKVgEPBJvD/8q5aDHwPvf
kKeuaVzpu6LR3GYpxtCewJvoUz5l8RdRT1v0/ZUBgjinhcLTHwWlpRAV5pGiMKGhehMWcCedNoIn
rFw/aJmDD4Nfqwc31syzPQbYBt8e4NVFJgcITBP4JIIoV4sZqEZCiSp2PLzNsjscEXA+pRqHPHXT
4zKttVm2sXvXBkuFjUIlUBsqHYvtwyO3iAf6yx7po3U2KuvrqAWPjQalKdPdH2OnWafZL7bcRa7y
dhCiEtiPzhYqrCTUl4uoLa1A66rO8MrGoS1bUOCrDPvZj8PhHs2OdielVTaukKuTghcCJyIFDJJ3
uqeLmLMIhs5BAhJLAqXdh62P15xmpx/bUNsSnrwCvdPuA6JJn5Jj4oUYezm+yFb8usGa3uvUPt/h
F+1+iltFSv5YKgT0RrzLkNk8aqMID7YauWcKDtlbbwF+A3h3gEzAi9AzXHzasZNeh2Otem7YIHCk
hM19qQvMaXxXOd5etysbkzSWBhXldbS4lnmB1A+wlFDTvLxyg2mn96PiHqbExjvjdqC1ieXFQfqB
HhOU4yXm3R/TTCnTwPSwQsEe16/iXarN9iHJG+AHFSCUjI29g1z2q+jT9jCa4daNs7JJWbVoiCCH
Tw9+yZGBSdCK3i0sT48ijJ9isvemVPVd0RnDiRex+fH2mFfWrUSIA0Wj+IWiiPzzVwcuBPgyHqLe
4qGlJPTi5jx91KbZ+Qe/IOPv7Vgr+5JnFt1GEi0SyuWHzEVuoSxQmF5QByDCwgLXc1J4vXssjcAu
jijlafCC/ABjrduRr5cQbTODOgGFVgp8y1ECkwu0JLEND0e18WG03foensZwdzvK9VwShXY8/iqy
orYcH/AMJUqSyPRK1Yk7UlbLRHQzR2Fn51RW/P12tOuVQu+CN5BDOxUozXIHWrMOjnHKOeUokn4t
MYDflzHuqgID7w+VMqfH2/GuD3NOcjCtvAagTVxVzwqdnCsAn0IluQgPKlaPO3syzTsrM3/F3J1H
VQlBEddxsPHxrpcNgYlHxQ7yP0/GyyWqJIlbwRU2pOB6dNbnqLuLgmbaGX40/ihVu3rANKzeGO3K
iqGuBBCEli4Q5WVlsoomq6rtXKXNGjU5VZd6KnH2rPGtvz2tV1kX1TkSHZuEB4E6yqCXo/MrP8mG
qlc9jDv3ahzttRLrTVR3bQrPFi+Q0bh3lPDtc/oiIcYrU75ql+UcG/PHVjcCzbPGNNhjD2dLM8ny
PXjs5A+O1QCLEkXbKLesrKCLoPLPX501XdKD16QL42mz49+7VhmLfUFVB9puFM7TLiS1xwUXUtcu
bdNg9G7P9HIdSVUH6gWAtjQqzdBCL8PHndZauYhcT3qHdqFnu8FOUfMDvg7STvJ2sOVnXQaTP+bV
WAvq+6OJWKTsb+9w3Nkr43xfa59lpEb9EOhiF0dbmo4rB5DU9GG3IEPFZSl/1KugZl9UcVkrswcU
N+mOsd5ZDyBonPlQ+HW7wVFe+ZqS7iNfC1KMd3lZ6kmEAZ5aYEI3DuI4uf0pi5X6uxlAp8RP1cEG
dNL+aUeajrenduXgI+2RjD8BuPcKoAC8ymRTzpoHyS7Y4ZaZHRXy2vuoTiGE6+EbBe/ZmWR0rBdJ
3QKKtMTl+PagiaEZcQR0/PmAjOJ0blIHxS1Hyw79jCvhm8f3gjciY4YWYy4Bkgl+vxTt8IQq48r+
VNRF88NODbM7puXg/KCj12w9fa7LTlRcLGTvJWCG/sRSKg0vMgRW5s5EfdcU962tTneJXugHHsfW
sYpxxXbc0nlK6g7IyThNh9k0y53i21tmJCvflj4CCQmJHr9keRpGwo/61JlNT7GcANGDLMf6dlKL
QNvNtK/mu7Kpzfx0e8K3DobFuTTM4+iEKXs1iLrPOuWTHeh5rHeVc1fGh9bd0lda3i3ybOAW5RlG
tklBcXEQDcGMsbUoXM+Z4BymTX9GRXEjr1uOiUUL9gmcKHRKGgrL+yss86bIqsz0sGBWd0FbNvtU
T9v3aNRZWEhbP/WkH86353Hl+JGavOTNL/iupcpqVo0tgq+K4RVOY9a7xMjDv2owFgW+z5DMD7ej
rSwVosmnpeyVXJ0/foVpbTsQDVH1GNxyUn0ccao5+FVWe7laqW/flljCgcIig2SjLDPz2eckc+LW
8Ny5Ud5ZUVFi8asb7207DD+URiX+3h7f2heUlxWCzhqa+EstG1tgMluhUO4FoJjOZWP79+08ZV/c
UesO4aQPyGarxdvTHiptANkoRNGbXtafwZWZmdpxtsL9Uvv96HC87bveDH7fHhyH9fKGfHlmocFH
xYd6BEj0y8sKW3eRAPvQ5VYvwcqOOEgNvRV9UM262I8jCjAdDkxnPZsNsAFW8skptehQORXNrnRo
d1lHOdTUKA65qq/eVXOUHGyzrw6KpdQeTCLohA5ASmfCWIbfh8LBYD9MLQQV3gnVd7vm9VZwBu1h
iIx7XoXDT8PPnxPFmrIdNOASiQimHtqYtuN1JDxUa2Cakzgd2HDovGlwlLJOKTJcNKLnIkvd/STm
7o+jl92HWVeKnYgVaCeOGki7sQ9Oqv0qMCinfFVre000MY7YRvTLGcvkk8j7n2VX6DucX8vDYJY/
crVW9xbOmE+FPjGipsa6ZpycD3HWz58FJuqu301gksWdCOv+qShKDG0pK+V67O9ttSz2Zk53C2Uu
nJs1NGas4Ouc2epR+HX0hLWw8q7NI6lPhn18LyKx7zQzifeimH7a4Hd2k4sddGd20x/LSbC/opu0
m3LfOhSBAzA2jGav9X3zR2sq8/00ap8UZ/aZl+xrrpS/YmyM9kVcWMc0Vp/iZA5++ikG950/Vueo
4LNi2VT/yfJ8uI9TN/yiDU7/Pon9v05c5D+aFm/5qjKcfeco9Bkd3a/eaQb6kH6XTn8h9CQQ001Y
6ZH6reKWfhgbXLPh3xlPmYiz/ewmYMf7Ca/vCGl0aA1qtfcbSu8lqKO7SAnqO7eL4u9xOvydS/1r
EQr1ncY5dmRlfjXiIYPw2ld3g2mYj0pdxl7dCucfTeTBI5CdX5WSiv8h7bx2JEW2tn1FSHhzCqSr
LF/tT1C1CyAgcIG9+v/J2Qff7tylLo1+jdHM9HSRkEHEWu96TWpZM2b9TX6/FUORrBLdisJMi0T0
juJENDvDN4rHNXTbPVKs+9FbX4ahr056EceIlHk4o2J+CLyBGOSqe1zWqUqbgBFE/A+0UlbVj0E1
H7MwKA7Niq66zOuQ6HSj2Adu3t1wCD/R7VW/mZRZx1B79ddllPKmMUxL7qatXp9g16ufRZ49O71Q
JxCa9ug0qosRjH7SmbDuZYZ9rQBduK3n0C9jWTm8RlAEj7bqD4ZrzUe+M/vGKeQXU3X1b7MIH7UR
eD8bOtvbxurlcSY+zEizasmRDk9kWxd4pB9doplj7UcgKRkKFzvT3SdnbvFl4IRMIrf9VI3iM+tY
3Rq+j3HRkvU4cpgYswhT7oVDyiek9O+VEb10WebcFE32KsOieaxGb3pp4SnuSqf/3AgNDJVFr0vg
dS7/FL7UvEexgwtQbKOSiKvQIUA7m6uf5NuusTL5m4yk2hU2L7BQvZPYeSQToELEL8vSP3WzsR3N
0TobVtAiGu1y83XorfKo8kIkjR3+yBqTIHJY28a56PvmqZDWcmcua3eTl134IRfjvCu92iGvzp2x
1hZ0PG3AFDawSjcd8uBoVLDM8TjJijsyMT/aGyTiKRg+wR1tbyaBJHfTZAXnvV8+kz72HKqOxNOe
EPQorNqPK5lB02yq2I0m/C/c4ltdRJfxSL6kZHJU+1K3v9feMeJedacycF8tu/3WW6MXA6JGH1el
ln1nlsvjAAdmB+lK7bgn82bCIXWejCoxqiZKpMB0P0YT0T0shoruo0305xZWxF3lz7KKFesyLbMq
Z72FduxKmLylUvltB112PwrrVyYY502d66KYiC6mplPxLD0d3crBAel3MRY8YmOb7XsR/grdseHb
FjKdw6n44mfhV6TwTWIW3pZ4qzmS9Z4Hdbys/qfZbLsPpvT6tF/L4n7z3SZdMms6Zasc4nmpKeFa
uG9ljHVABdEQC2WalfLLXI4j6hZT3kpt9u058srzaNvGfs7MGnyx6RO5hCLONQ4fcTC7Oq2WNjhL
vVVPM75M31fP2J4v5uwiBu0iKTDKV8G7q8KKqYWhf4+mnbWx9IesSbLcGVJPaKK73WxJLHfyk2Hp
LD+uRkWxJEM/vcSvGnG4hWNxkV/1VdIbfrNvsZm/9w08eUQnGUNWS7Ob+ip8WovIjtetbXdqqY2d
oTUyHSGHI7TQNdk4AdKwXudbx5nXm5L8gsQmDTi2TQ6lrch+t26kX/RUFHENaMax4XWJQdTph9Gw
q6Qtqi1u/S74OXZkyGRe4RLwW0yJshcOtRnv2ngrmTnHukaMIW1+qm7H+iM9kZEgwlq/OuaQ31A+
eF3cjUv4JWvruosNX6hfah3R3rolQX7c73jeKEhHfupi3Ta9z6zL7mC6d4XvfNgkXn69I7K7Ji/t
r9jqTr89ZdlpMzbufe0aGNg6dXkTTKiti6h2DsbqL1/WTGyfe2919qrRbABYQtlfqJvsl6D3rIc5
q7/aZXcSlWHAcVbB945WMl2kttMSC42TSUh4UjSm8ViTHMdXofx4G5ofqLvLxxp+8edlk/PeVsZj
7hvRvguX8lczyTHZoA4ixjEX9eoRzIEITV0SFCt+vDasapdVXnTqVnv6Wonc38EcLy4mfLfjFuYI
jZZvc1UXscdwCFmb+UvABTiOXpWBC5XMMdzwtl2J0jXawXjG/H08FEZ97qOSCGvR2Tunna3HngYr
7UBEUmPUOcq4TSC05xvdluL70IdW6g1ZlZILfRdU4oPXefa+aJ3nRq7jjhK6363F8GFdgjl1ipB5
MmycNHOkFQ/2JvedZr0S32A/oXggD6JlcfU5XIVWiZsaA4GvrsyaGKHftM8MYlAcbLAOjqrHuGiG
Ze/nHpglo4NwkOvenGadNFZLCJobvLZyqXbmhHkPMun10Oc5brvOQp50NOvwfrrwV+vVUKlpdEQH
2Ft3qCERHdaao7OyPNzxfJ2lBTlLHHFr/mQby7BvNoSyqmqCOzgWr9FcBLGuTHsvR//Z7sSdWeSP
Ip/IWRzmNtWL/uBM/UTxtlSpNcx9Yq+BSFD4Oic5ht9XUgXSxbC6g5cvM1u9s6UGmHcCzbuOqS3I
VJZSx5HFfRhhs/c6JgmGWT2HUn6YRXnnzLrYjUXlsJ9rm8Atv3sQo5GdbGk/4ttg74mF/9wp81iv
lX10ZXc/556TYHV8CLO2e9JZ6+x8Y+IHALPE8rJoPW88j/gCJWPml0kzyxOYIjuXNl9ELxu+hmH4
CG4yHbp+eAFKwXcMdDlZvXC46WflHLRu85cJq4g0XGzruNr1uXP7Po2wGd/12rJ+T30u77A4+klm
cR2ze5knswXqFgiAYp+9P+k6rsmJGMaqt7+3dWbG/mRFcen64G3ASSfZ1JcCWne7YOoxMZgGwzzm
HZvHMJa7cea0sLX8HgTtwKrzvCwmdNTctVIu6eQXH4fBIBV6wsgjuyghmk1dLMS0jEM//90ulDPz
vD52mbXCJw/adOJ/jXlDWsxifAlApZzzWEnbw9fcb+9pIziEapXtMxlRoAxqN2LznMxu0R2tts93
o94g6ZKiNQtz783l/OXiIPbcVv14nk1NmMUYiGfDKdTdahRhHXcmNl/4KfRx5JGWWnbzsvfWQca+
W2Yv0Wrze3CvivYYxSkiid3qlTPcPgx2N32SwSRSv8iCWOAGG6+9Ku+19vbcmP2MugmlUTVcfrF/
Dv21/0In+HmkYmJUj1K2Y4dwm1k8mlpDV7SUS/bX1qZFpRlFjOt3x1jsW2Q+/cktN9DtfByfnIyz
v3cc57kt+mI359KNi034u7a71FFz/zBYGo1YqIJUQpY5eH33zTZxMDAGstNoVrGPI6bGK7nReUIb
6aw62PF45c0QzgevHMRDpmmZrN5WcMHb6liRPcMZ4C3HpaR+a0PZ7UB5aMYCdVeu01dWtx1Lq2yP
XrZ+kGPe7KAdRIQpR9+JzO1P5bCNh1Cp9bdsjOnFcyq9r5cO1aDdVfcAB8CQbdh9NnDhmBIUaM0v
3xX8FooyehAIHWoJPld+Bnd1618KeqVU9K6Pq7ezpqJrllgHJRRXic8lPLcbPJAxzdU19aDO9TfS
G43HgGjsuAo4tactz2PWvf2xnjlWxWCOr9PGKNrJmipxM2nEHYKHXbdMxq6peFKD6vZmOLbPpVvP
N2u/bjEeNXTFgsquss2RgBT/FMnaf4CV2aTNtIzwkdrsRI0qv4+GVLdBWf7goJe7rm+C71XTRCha
QplG8MJu13EN71evyR7KohuPhaA0lNvWWpSETrRrOsoXc2ympJHTZwu1f5JvxvZUczoc2roJYoX+
J1b2RnJVt33pdfniSDGmwMpBHNquTsaQUB3hVwP2PXmZDmPE8a8NuGq+KVg5zQlzuwxNKi5NRZMH
id9AGMUUgjIGvscd5CGs/0q53FC739dTaB1sMepEDpRf1ZTn52ZxBNx/TIiaDpHwFjg6Npp2OpdD
M95nRRWch3y9g6HCIloNmwiGwkzbjXXTaqACmfO75rX0EkkYK+/nYx11IslbLEO70V13Zjf48dTZ
xs6vF05L2rV07LdvvMhf2RA9BL0Wr7jVmSkErF/OYt7q2bqdB1a4p9ijcNSvLx+YSy/LD44sL9Wm
WTOSM8EVo+7sz6L43iz1F9eKqtjt7N9yC4ob9CwyrprS3mtb/zam7gdelGvSVtt263lsN4s3iHjr
1AfRr2e9IMZuRRc7YTlSm/g/qVxnsIp+2Y1uqb97uRnubUHTNBX2mJSjDm8ajmqsIqJPGQzQm15X
+RkdzsfWGMVhrOe7IM9tsu0tI65lVSXRUHdHYdj541LgQWuZhXELLH6XExd0m43bmjgycFPRZj/t
GY99BEXmA/VWlVLsbt+iWvSxJVmCNuTah25yvEQF7BJrSP2UNflLUfYqxmaUSImBfiXSn3slHuSq
vdT3+qqNlbDcc4vwPMEwWCWDRx85Be0PrYMP5N3eE0AJY24qWrKKPJ/5Z/2byten7GKPQ52MRJdv
w43bqSgPs9Ws3M7yvbLCx6UMD9JSbYJJ3+dwVGqHD82n1lIP5IRMh9mdq2QS9ifDKMvUtvT03ciq
p6a8+FFBsL4ZsrBN/NE4T+ygH2fL/7a581OHcYGnjQEcCrqiDa3lA8afRmzaXZAIf3V2+XQx1cT9
MzbU2uz7npFi3xsvEAoFUmIoKQtDwBevyG0ahWDbwe4+hOFo3s3j4h57UIxjiSngbaO1TEjqInHA
XAxwIY7YibTA3ch8OxFSfWV2izBQl+0tLWSGtMYK6X8HUrTpE5+jbglZ9v3RUIaVrL7rH1pSQFOt
OQoU3ankBEhUocSuXfSWqMHKH0ooY8x6zUdrnG69XMkU77ouaXu9wP8TdSKqXKXNxZpYoeLbL+tC
SUdPC8RS37LBfMtLJzttBkVZU7fYlXjDs2Z1xLOtXzvXuBTH9bB+FGrZ9bMjjn7tvfZizmPFaRiL
ZWPvnNpaxVNRzYlw1m+LVf907PJr1FEDsUHpoz3r8mDjK7FhVL+fzTxIA5n38ez3UxrhuLfHfPr7
aFcAVJRKuzJCCAcSkH/JhtX5lVU2b0kxlnFNBpvRNn68DMsPZrdPXbY9hrA/oG372LeWxX7u5+rV
soZxV4/QNGyDHTKwjZaR14zBTWGs+3aOxn1X+59He3yxzd7Z022tJ5fwSpK39OeiD91knKP67GVN
cWtQGcajc0HP5tbEKMfaewiF6CbFqajEdHRoOxBVzL+Mwl32BMzqo3IGjs+qr7/Ps1/tzdxkRu5a
Q9IN+uulEb4bGpzNfWEutxzKr262smmwx9CMhU/1WoAAjY1+jFo/iOuCLtdF0HAk8J7Q6ix3D6Yt
+oMd9rw0s3uTAfhgDJ798gubrtYI5kMWVORfuO12bkfd3Hdy+4wxZXNca3wTzLZfY2ui6aaJs1NY
twvNNB1yJYMHJdXZkC7+66yz2G/htObQ8uISDeVuRr29x7jTPwWq3+sgHwg0rO/N2ZDpqqPhtved
bzDMg11lq2KP3hDWiNEc5WKRSZDrIWaCdUbQqWMq3CI1o/KbIikn0SrTCeAsKOZQm+diW9rYdAad
Rq6cUoI8JBmwGhQrt75oi0g0ezKD+0y3Dv9b1D3mWRTu8sBThzG0Sef0B/dlcaNXIxDyQgviBseo
i1kYrP1pkjfTWMw7pd3trlWypNSu/Jvenf2vJJP4jxPgxK6a1vo+mKmQ6DRgV3vFU+WoL74lxjgw
h1u3qm9zD3pMOIwPAJRBqvEGA5qefk9RhTl42NVpXlE5+e1Q7foKCeu8aT/OXeKOyklaaVZcXKS7
CrCgLtsnWRvOPQovoB6I2KlXWHOC12GZkiD+qVRzcGwDALuBNOgpHioKlKjQQUL7Y+/bMSqfqopJ
WYLu2ORdnH/MawN4FlXFeF810xh7y+RgOOv3qWa+QQclW950r0itTflk7uEvb8txSkYeP2219I5k
OlQxM8UXOTbqhRTJ9d5ZYRQbJsioLoudvZocRa7ZHVSdU6qMfpOwfBCOIqdKcj7fDjYMXk9BZuFH
brEPhyAQiVuK7QB7lVDmbch2mduLO38IDS6mimMWDMTwNP58JBYv+lStYfM0VaV754Fq8dSyl00M
D/yH/FZz4qZuNT0NMAvPrb38rM3hp1rWbW94I5XPQmaDObf2TT0Q2coMU+7NpjeSpsYMziLh/uci
Fja1oWUs0QViSZxxtmLLEfrCgcwO6IHql67pnvycfqgY2YBaZxMHL8pQ/63htyKSHCCYG/JxXQlI
WcgtC3deNZ18Wurd0ttiHzCxOZvK5TaD6Curt30uti3aVc7WfGQgF3DARa7qWWdk7/Xjol+C2nuC
0/+zVMOzFfDuZww2HgNLB/f4o77i5Z9hu2KHN2PbqEM5rNsdZbL53ObLCiIRQs53rbN2BgC6yPs0
ONnPTJX2Q51p50WaPRimGWzdyR3yfE/e2G1vDhZEwSJ4Wp1i2UdzP8XFMKt4mTd1K8suAw/EeKPM
GBoOFrLALnJoXcViXbIxMnZHwNRlcTH2rctXw7THc6NH85sozC2u26XfK6Or9o3lDbdzt3S7TvRm
bBJJibag+cYRNqVKd33q1KvDjCQbj3NPNHKLQOdEHPS6A5OjyGM0Iq1eJ4rGfmfWHMJQ94qYKVme
MhjgKyys+zqT63HqIJJEeAXRofpdahcrfd48tfsOMeKTMUkZy3mcTo09T8exceY9cVoyFcPofIhK
sLcl5Fyye/mtYiy1ny3p7ctt8Y651Zof1Fq+CqOGR9s65d7dwJO9Mn8Kp21I2oH7XgjK1ksV3RkL
UQJhn/m4ahTyIHxKCzAP6CftwoliYEpGl+6lc70GSdR51jcZrnf2qrpLq0ozDuE9nqZeJcWcX0q4
1t9NGWcat/HIU0BCvAYkD4n2wZLrnZr59Y2xVsoL+bJ2K01FR+xkF2h8wypqt3EK0qgkWETNbhVb
QfW7sIpv1rT2iYr6NmlaJl6gyT83CsUY1kN9Z3GQJ4CVTcIEyKQimUVcT3l38Ic6Ozpku8clu0NS
1gpkxhmiGDsr9zCTr3swo/6zYY4vYUUl6yJZY7xuqp3p0KYMsAuBhoMfVahfG6mL+8XxxwTEku2P
6oIeb9AHHA/ugmijSx0AeVz9Uhdhk2pryO558FZizgAXapyds9OA9tjket/0RJzstmYIeDuG6bBN
kpoIgPBFrsZZFvXXSRS/oo4T2zc/rNtY0cSqLyXapQRFKrj82P+CD9DvPEOLvXZDGZc1Y5hoCb5k
NQGizM7ap8rqu0c7VF9mC3SxtfUHnIr0gTBjVuhg/UYtwHdn0XjDK/C/Baq+aVgvidb0pLACpwst
2fueN634KvzC3K+BvaSML50juZhZGjbDdomhOL0z6rUZ5P6h4WByCiHgQi9BN4LPzJ+DXipkryhA
7U9FgLj+AAPMDuJmE6bAhzNqqrRda7MjJBV3xD0y8cBLrK5aMWEyTft+GH3sIJrZdd/xm/jfLA4M
VS6EUFyfXEgS13LgRvgZy4VAdsOS2ZBgEYZzt6Pw409yxxxZoKPBDJQRsnTiKTdB6yAqFoesFUzu
HFf8lqoCAJPttOKu4ODIG+lRxJaoNnjtdnmh1rt+/9J3RffFKfzmARx5LFMCywdnP+YCq7UMpoKi
IlfN7yqKCov9fTWdeMg7vrkCkQBR2SW7Bu2Cq95hGFwxKC5RgtB+0ZgyP4D+c81D8XD2rRq030ey
lapfkbfa9rGcBPWDoxEc7ej1OMD+3Wr456IYDcEx4lTgHXD+XA29RORjwfM51ptZqnQgyPNzaGGW
G8+RKWyileVGw84ucWNus3Bjq66MO2PGIuZ2MIN+uKHMWryPf/9YV5Scfz6VDw3TwRIPUsl1nokP
9Kw01FUcVXUPP0ZU4BPl9s6rcG2U8c9lCPXAe9QlF5Acpj9vng7d3iblG0e9RnI590RQAMZcrEh3
mdP0X1CNzKQSsowY/7qkTEf7QkWGIMskKj/CC6vaz2Vp0AiZosoewLolTIWyHpazT3xPdd7k4hwa
g/nNuVjDDkIE3KD3km7fWDcevCVkWRdaLi63f96FOUSKw8HIT20ziGNYQ1oNNtN9mPD52Y1t5LzD
z/L4ef+1gVyeGvQXeEUwpujHr2Uka2gpy5IRc+WhDZ4ti5F/Wbvul74T7yWNvbEO2A/wg7Sgw3mI
j/+8NY931umWrTgB3FUyvhjTi3Rbg+3zv19v4UXThhMB0YjX6y1a0dXXmBgewbnMu8Aqyr3d+e/p
Gt94cC62+nh4OgF812uWb2Yu4+gHRnYcSLwCzaXV5tSZpA2uHej3CFJXhKV/FjdsM7w0iLfHnvBq
WaBixnUWDvwxV7XxBJu4XuNt8zr/uHW/NQ4gt9UYTO+lIV+LNv5ZHZDCI+IX4IPCqvvzK+s9XlxB
2XIE3aInEImqLVB6c9gbRverX6gmLa2wwTeaE+z8d3h2l8Prem2yeeJ/c2Hhc3T9efWmofJDDVRQ
7thh6uTMsr1wxB3AfVAqOteuPDE3elLiPXOCt1YqRtZsoLwXEP2u9tEMcEsazlqczM7ifQgXuPdu
Lt+h9F0zQ//zdEmluwj/URtdL9QS4QRTsA6bS1+OjIMDFVU72AD+fLLDerETmDK1ZiY1zb/7WnpP
AJoVfbmLf+mgNq94x27tzQ/ELu2yqkk+d80rb6oAU2J9SZU/VZjkxfa2/WTaci8Nc4glaj2h1b4m
edrGK7L03dj22nes2ODgvvGduw5bOHTAi8X31YpTrlUDe7n5CX9ZBZyxesFHJpPmDo7Xz2ip/Aco
Us55mScoCpvfJUQPdd+15VXfDB/Q1aQxv9ug/alYlv52BP3Nn21dVA/hykQ3aDcXW+hZLa8Mns05
NsYLl6jOLnNFLYOdqLppP419dcNgO/qC8XvVJOyg05M/6A6TpFan/Ntm7oGyXNrfqHvhk05NYisY
WVMtxXLkmC2sBwTn5MCWwQ+7z4zELofgWEDCu/U6FaU9FoTnoJm3uPflFg9qYCIycCgk5jBLPid2
wGPh9R8nszMOhrZ/hJPlAzoN1gmLjuVAf3q3ZZXxaSjAHlp/kaCvHv9doVaT1F837BFMNmtBxEDf
oK9asx4jXtqLl35z5t+M0NFN18qLkh4L4k8e9hYxMiboKxoSAtPdITibsgtu2saRB8bTtIQRw0oX
a9nUAdC5HcmB2s2tdW9SXf0Iy35qocf49q/erdbHXLnjB9e2xL5ew/lMf9KlRJBWUFitZj+VkLK2
YGq+O2WQ77ehb786aHIfsHerkUnlqkkD7WwnWLWzkWjbBAdcchH86BoiI3bGZva/bAOL6He4r29s
7OzrPqwSk92FV/PPXcddddFvysyOXj/ZN6ExqX3n1M2HDAAi/vtJ9eYL5108ndB8I97yro7EMMu8
OuRFPi2ufx7xsEi41wM4RhjXonhtK4Pn3tyEbvE8zv6Bt//lnU/w1lYHkRk1HAw06PhXW50LDtuM
K4cy9mqRsVcRuOfOHZwoNdc6sJk/2Y2xC+XafBxcr9hbFdxnRg0KzOgSWwKUng+YrPvVcsEBETcl
73zCy6ZzfQrgMsh430HDg1vpn99HYXWbpMAvTl0Ynay675iXjR9z23xUUfTQ2MZzCGev/Icy3P3r
8FDKo/+++PVicEUwtBHA9zj0hHlmzH1DX+gTAG3+TtnyxhHPpSj8AqQQDszkq/uUgOkGgM6JyR51
8rLkwLYEorzoGRdHURd1GjrLe0f8W/UmCDGKOmyzkLVcPd3SGzvk0TzdYope+wlWJhMXJmsAAe6g
35NfvPFu4cj2f1e7epxIQVprXriaP7RLinzPgYwL+LzVz39fNZeHdb1oIP/zqFB6oqO5OkaYm7Vt
3+EY6fqdIRFc5G2X+DUQTuz0tszjfF5lcNgMvKKGUSpx+Pv13/oy2TtQulM6YYZ41ZcjudUAWw21
7lI/VJ2VaGndtVudlq4Cem7eyx1/69iEFh1F8MttKN9XD1YKVckmX4oTwNB9j8tbrLr5djOz10UP
97DO95BSz82a7f5+n29WiJhy4lHFu4mT79X66bMi2sLNxDZ7sb6ZtZLkjeqnOsyPw8Z827+MCZzh
XOfzc2GW75QLby1eTlkLoR1xOmAgf74ytbFhOEIjf6qxHCu79QWKHDmEffkS1tvHv9/pWxslIkkA
vIucF9nHn9dyfBIZancsTpk/NcQD+Bczd4BrRu5/v9Ab7whyfoovzP6QSV67JZqQKwJMpsRJ2YO3
C2Y7O4cG40kFzPTO83vjnnwOH4dlihqChfPnPWVGYUFDbcXJ7+c2drUs7piuhy9/v6E3viX/ophD
TkLj4lz3Llm/Dmx6hTgNvmOCA9tn2JP72oDDEfjlvz+9/7jY1ZLoFdkcUye5pdWWu2EOinPpbP6h
c4Ptnfr9zS8Kdza6E2R6vH1/Pj27ztreqoQ45X60ubtaa8YUlDGCYol96T2D5zcfI5MvTM/ZUogd
/PNyhlzdYWE6dMKo+zkwYWNka3lE+PnsiPe8kt68tf+61tVbHbYA9U7LU6yqGgnIWJvxZgyo1apf
f18bb16IXetScGF3c71vzWoIVlSQxjGYuzrJEI+DsKzRQwGl+/vfL/XGFulzCWz7+M744+p8HQov
LC4UolNoYiuUYIQqP8JYWVy4VEJ/Y6yaqb1TzN0Gk9Guwjtou5F450O8cb8BgLiHQQkasv9BDWx8
YEhJyqMjI0jvQ0kUw6+mdvVNLev167+/X0pYggZAIG1u/c/1Avg4dQq38eOmLklmoWHYLrJV2dtJ
ByHiS7VZZIQuc92TlIcjO5FN+WLv/v4h3lq0xA+yu+CkH6EivPoQoiZtEEr9sccZ7ee0wGU/eN7q
eZg1weTdOWKa39NZvXlNRKxs1aR1g4r/ec0gKHorzzHU6UK9d8fpRrSRjrPB3/nL+E6d8cb3ic32
/13r6v6wka8NplXRETaalULU2Q6Q7rcTw6t/66BxgQsAlfHvwW4bw9lr/Rg53sKu7S6CdlXuI7XA
WFLMVWqYINNjNdQPZlE+Geu8z+33eqJ/3sOreupSCV9yfzDz8q6his0SZhdeTIrg0JqpsGcHMmeG
sW4+wgOe0Xcu64i/ahmNtDBruwukgqttrd2F5Dq9M154q+rgYUQXTAjZ+f+kWkrqux4fkejoamSs
8WgySxhmnaczvPBUipWw2bYR+6pFmxnibPbsL8Z7m+TV6QkRgMrDoTPBbh/M5FoRriYq9EkjNe09
d7wM2i6k/GkJZPz3d+iqlv3PdQBEeJGB713/6pxBE7IMQbFEp8bBtWwzMXWPNyKXbwwi9lI866zD
QrrBhU3mv2MZdVXG/ufS2MiTq8Vf/2MbxzBlDps6i06T6+c/lCt52OVSQwAIocb1ruGcexjE/64C
ulzVRqHMdoFcGobU1QucB0NQC8I8TxPg30PkFdkj/G7I9uFc/H9e6ur9NaLFDjLyLk56K+qDvTTT
0cwIL3SZj53+/jWShcfG818v0T/3xZLhhmyqLuDUPzemZW7lpGWYnfzRnnZOuTHCXtcWuKmbf5nB
sB4IB6r2M7YVt0TzsKZKeQnWLh3Iapwl0XCIUDB8cawOF6tKLXhazNOhaqs1XZh83mP73xxGbMQv
x3UtqsTT4wr5FtpdGTe5XeyAxxj7N9NFmNA235Vym9cyi7ZPOi/WTyjCmu9FhhAWBel4lF4p/dSD
gG2jrVjxb9a9h9ZndAsVC8OyfoIsmE+DqVWqJEPvvMUlYIE2+bOTln02h6Y8+Aii6qRZRX9jrmsD
4c7QLtbHFVK6MkdxkBfZ2XX7CVlUH9wEaEKgeFQlnhUhrqgwEIn7qSoPz+goq9ROqgWGtupD8bJl
c56EhTses2nbvuvF02gkxqh/nExzuakjpJaAxdZBSKO/Hxe//Gm3sBs67chPrpuplDq7OQvLLs9u
JdvDYJvtIfJq/7UKF3G/zJ1ppquA+rj3C5xfxjGsn/mUZrlXmunFPsizQqXrQPYGZFrDvW8RkfzU
SEqf59rLHnthTOlUo68b7Hp9qBfhfXSYSqObRetIrvlwLKyyPKPCdm9QIdntjuQZ+6c7jcFvNYgI
rkHR2B/aHF3WoOZavAP5vrGHXaxf+BOzbOqZ6yW5kXJYhLO4UUGXfygYaRCiHjhq+3dl+T9LnxQy
3mjzYnNzbWgxz/BkHGsTN1KE1oN0aiehebeICx3fS7+4Ov7/uRRTQItp+P/j7Dx321bWtn1EBNjL
X6rLsmPHTnH+EKmsQw57Ofr3YhbwfRYtSMjeWNjAKshohlOecheURbWlj+1YFS4Ga1N8tMsMo7x2
rYTiUbNGQLzWvwp1cVG9HWoRUva1iauaZ8RHo48+uZqJ5Gxz52rdjQdgEbnOM0LjlTAD2SoLIbTF
R8oKkQZDokRH1xidOzOKyrncJh9wewB16qTGgyiG7NsQT962FsMt/6YLj8BMlSdjYTln76rza4uH
TyC6Z4bHRFFs8I1Z0lRbxEuzT01aVQ9VTLmQnlBwy/7vr2jM4r6cW5KoB9Nl0989sE6dJWUWqNHM
eYroezTS29eloTb7tnTItawObqwPmiE5dl5jfJ1AJv/xoDB+l/SsAMwGdQIjD9hFvx7GAkGNaEZh
r3VPufGFLjzRf/EXSOwQG6HRcL5EdMlqIU0ZH4fazDehY4yfewVYcIqUAUQmE2CRqX+tk6m5Iftz
4fxSNJvFox3CkHfCCU7uSFsr4vAYGmpwb87cGDZA/3T96VpEuX83oE01AusyUhdUKM+nB0TYhiiR
wf8W+E4OtB12gLDkLlaD4MaFdHkoCqEUzzhayyxtDDXR6pBVjzgjBhuDZ+UFVka6ktGo3biTLq0d
tUEd+V1M37j+zmdlh26LUWalHIoyqr57VOwggXphfMtY+/35oceHIYGj2ni/vGtpyVDz6gzj1YNJ
9L7LqkCnjxq0ygqMlrGqq9Re6aFdb65/s/9ENZfHB8Md1cQAkhh5WbGagKe2jWkrByHxWtylrhn9
7r0KEJtlQBhd0focOR5W3LdPWlY2W/iVefHNiAGd7RzhqdVqGt3sR+NlUeCXSQerL0hSNIeSMoVz
17YakCkJjjWxrBAGFK20BycxjMc2dLN2BY3SfSljtf1kouf2AEM4g/3By1z5qkicTwOmt4HfNkH/
pNem9ie0qjpZR7H07mGcTjAUvVR+VfoGdkLYxC8lCiRAhlCn/qKMkOLgfimQHDW9Eb/rxAH3WLVW
PvjhJGeuatxBA++ymZ3stkIG6wExl8+erLnCyoL2YU++5IAUhTAz06n0yo8Nrwn8xpTlR61taHdD
Wik/p6JyH7uuBFZXTY34PONotVVbVXa/Ij8Rc7RIEOn3tZbl60aN4VbTuG7A86VFMvmDKbKOY6nK
k9ZrkNQKXLykn5G6t4eyrbrk5E3TWG6mpI0NOHQpmFeaj5W54lYuMUhrCAs3ox22eyB/jXokWAfM
nsENU9YN6X2/D+kZJSs1atyvPBSi2+SZ2n+rEeuI/TrJ1CPGRl2+8pLB+VHF84wt2PsOUHSlwypn
FH0F1d7o9K3roXCBXe+koLKZDWCuEPBBjh7f6EdVGridhKnbO76mBd0vS06TvcpcadAzJpr/UOsp
FKrGBNbvp11nnqy6jx6TKERtA4JfHflF10x/xkLt95ElW7lqUbb5dX3rX7qNUbrWSA1R134Hg8on
mlad14VH0MXDJmgm97ce1+33atIBwqZqCVp80GLzRzeW+o2xL0QfiD1a1G7B7uJZNr/lb2TCMjOL
8xqBlaMSB8XXKkOYft3qYfEErrb+CHEtuml5cnG6PMsegHKStKWmVUCHN+KsR0eJFEi8E3phfOnc
oD+Fk2OdzN7NDmbqaPcu6JTog/AM8a1ACON1NJz+MSDqvBvUyAJYajgSVKnQ8phKRqR+wuDI/VG2
Cjz66x+IYgXLcH43ETKQvmtkeiQuS6RabZayAXTnIvgTFPdBmaN8PEYdl0jqInJoFqbW+66Ipu94
zuf3MTI9GycunYPSVeZxEqID5z45zicQEi30+cr4AX1neJ4tZQ5ShNMWHGeZroqc7+EDqqrv+ddO
MOdFAw3WcGx9YXUOCuMlUIeq6UUK3jSsj+Se1ofS0CPkY6J0Eyjt8NmtALrAcK+OpTYUH0ejHb+I
vNBo0HmF9oJ4xYO04IZ0snPnS8TwbTf0VoLm4f2Q0uOPI8h6Xp/CQJmzOvi0dFTyHfRhDOCUVj6n
iJ7lnzM3jMaDtEO7OgUcYPN30/doJWQ16ogr0+7la6F23HyWNjXR3orcFhfDAArCMYKieAJljs5M
56byNaAM9lmaU1L7beehalSTseO8bUTeio8LcWkco/a7MXTtt9pzimevM4KjgacIHM1kqL5LCZ08
L9CkR/8EIeXchc7ZKtWdVRTqYyIH9xVmEHQiM9bWwxB7axSJ3VOHivW28cb+IUZ4dj1QINtHequF
m8Ewfk7UE+4TfZKPVu3pxap32uGxRGtqD+o8/JK7+GzioZV+b3Sl2oT25KygNw7fPN7Pn/YAJ4qE
3dgFYxTqOyj/xaElZuY5jTTxISr18bfI4r8sITCzfgT5zITkB7faDLly/IokNt5MqaXeSSsxNhMB
4klvsYHkz3WcvdoP2mOKpAJ7qwWmHQb1j2Isy51myeFedsLcm+M4PmhDDxp7yCLzp4S6BjkPAKVr
5GHuF4jePANvzk+9VcQ38o33kQSgHPInHvO5frDEJZHYhJXVEO0BEfxe2hFiCui0bzwUoJ9Vu/jm
VkZyq2pxaUzU4ig7mXjJovJ6fqE5EVlJljJmmYTjx0EB5J71qMxODUF/k6PP4xKo/2lDePgQsZGe
+EDlOdbxfy/lKQV9B9aDJnrqa5GT/I69MrrPgPGGvgytvr9xs1j6u4vFRPsbQPTcEaRTsuj/yKoL
uloq6XHQpwyhz7xynDXGTios89zVTinY32jV57aDWpDRnyjUt6CAwCQ/D5ohKuDJhaGe7DZzhruu
dnRU6UUevfSoknzOcif7iZlFAwc4N0IDbWZqGL5sFC8kw/AS1GaaWEXXpouwAcOD/tBhZkykx/EE
L2W4JRbMQSbClSDvNlBasM0f0kzy4G4I636PHasW3wVplyh+FARBAUDHCx5z+KSf7ZjztclEU3vr
zOqdz7Kz6l+QBCiKDZ7Wq1s0I71yW8RWO+wAb6WvfTcbhsFO/8F1ZP4Gs8OvKBsAZNtbF/r7ZZ+b
ewA+kK5mey6evRzL+dr0kvgo60pUn2QQdXuwVuq4FqE1/ixTNXuJDCu60/U+e8hTpJNWQOIGByGm
MLkrUYc3thTOw8o33aYqboT67zcx5lBAsfmLN+fdrijU0ptiglQ44DhUIsLQ+6FJsUhM/ex9Xat+
Z8pb0IoLqQwatyjtY99EoWApWVxI7rQRPvSRtqdcJUjPPzii/5PIvr+RBRp/TVfP31MoABrQCoTS
Ka8sYbzl0CddV7jxMW28YdX0lU3DB6/kgPQZvjqcXqQfPN/txm6dNsJ7VvKm+yAzqveKahYro8vL
Y2x3Cor5Xb9J+xS5NeRP1oVaU6pJXIdLFwCYJq1T1acvBqyGF3SynI1IahgqAcTHsK+GHQodUFFk
JDZF3xunVJoWQlO2Dgu8lL4Ap5/kmvCdSqp+oA8fHdSGgVNP0PvhIyNB6QxwQ7HbmGrh+UqsyEMs
w+xhasLhOIT2DydVhm9KplPXz1p0xFQTOQWtuJOB/IqhqvtL1Qt3bZuDvavRtlnnSpjv5URooRT1
Y9lpf2RuWDu36OWWY0WUQWdjDhLVB+4uJNA1Gd8bVVZS0GudB100yjHJHdgTauhssaeBuBRNpboy
zBolg6iDaVFb6QaKffwBMg6OQIZSIjjlEg/YzodRVbR7Rc8/K3X+JdW8VxCf/YMZDu0GL0k4NPzS
rxaCEjs7txBsiFnvWpZoSYD4/cArMKwILby96o1fOTtP0ZSiPKSgEtTQYzo05O3PTtbR0PQIZCIV
ZT4JHfyhVFMUsHJ4w6R8zpeptmgb9BEC+m0V55+Ae7UvRkTZijB8VVYR+mH8ntQnNZcrr1W/4miE
ES7p+EZOw5PXIpEGCAkrwdqd2fiJ+pg56h0iDjmqBlAPEDqabOMBlFa3VWoY+2M0aeumTmzwRLOq
Cx+u2Yx6oJEv1sULavAavLOyP1aOCdtJR0EphUNeGiYKTZX32BUoeKpZ25ziRhtO1VR7G6OHAmr2
REkFfi6+MeU/g07X17iJ/wdUBUg4DfspQcFENPKHEAb+LUZuvfaTa2+yvOh83o0cUG9WHQOZAPYs
2umr12nWt9aO+x3xr7Iuo7I3VzgDRR/RSqpO8yUGWlPpt1OpP0KTTAH0VNq+7/lkYaf/QqgIcCOa
hTDxIBxUqYQGWRTaEd9DSsOUIVcO8yVCtAbfdgZ13TWGtXc7yN3QbGM/Q+wJWUHUAhyr+pp02e8a
WiC6Dn19cKoKkkoCo/KAOnq0NqBw79oIIxvDIM9KpBqsJSXzP4OE94y8h3aspl7zLVvJty7tovty
yBWeH6RHRhGKTZzGKNTRwHgahXx2BtKwuNQg+soYCxSl0n4lpnRQQ8hp91Q4aLBln5rRzjYartJH
K+yQR0zq3w0gJz+tBGhFtDpWnTZZfqxFOcw+AR1MGP1Gc5JdSsQAoK13CY6z6Zs1MUuUIYaVTSdz
5fWwQ2XnnZI6Zg3T9I/m5AhJTDI/cvsQcLaxeZJhXjyMNdoUVd1/d+v8t5V336RjNocc/QjqBvxn
iE+FPxyDYn9epy1v58jPCy0THjBKg2NVV6smoZZhIdy1SxIrWxVTF248Nqk/RWO9okhokfWOB5p5
HGnFobEq2s8qskUnXXG17WBYzXaylVdVl8UmHpM76UDtU1wzXfEtqTCqeryK6iBZs+YEl7TauQbs
8TXsLEIJUoxvep0m91BPmr0ZptE+FrG+HvPM2BaRUO+hxyGhUJgw74QYVl0e/WrcCsFOUvl0ja8z
qKM4KDeVmouQxQc+7hRN/EdiJUX00VLD0rKflAS/GZUz3WeqUW4nlAappZUjN6hQfwrQzU7Xm3ug
ujN7bSp2ZpZEmyGzxLo20dCM1XBcZZ2pbD13jPepK1/SHN05wAvOqoZ+gOoHDuaeW0c7K5yQf0Qi
ZB0giYR9k8WJs7rHmLAGyF0KmThr4DrX7WMSyv7j9cjjfb5NvOWSS8J3oga6FJCOGxHpkUYRD+CP
vS0RCtqAYX9gk2C3zqJWNwLMRSQxN+EhsADCgnWnouM6x59v8nutibrCCqF9dBCZ/CwCYWCpL3Vo
Poyw0FdZCrTkn2b434gQlDWu5L9/cz6iQfMv92xTIapMq12u6OrGmlKXPhUbXiQQmK+PtyiLzkN4
KmAcDC9mItLSLKkD3yrsWlf2UwX9HCLynWoltzonF5YRo/W5KgpBcG6en0/KQRse4TAm1VQCJWjS
Pm+UJ8wf7kw8Ccsmnm58t4uzMl3Vtu25Z68tAtShVJS6Tgdlj6J6uE4jpBKwH6v+Lc78b+2okIPQ
oFND1+Z8WmWKAgYZobKP5UD1ro7sdUaKQJhiapvKTOuDohu3sK7zT38T+/03KJgMKthsy3e9NQPt
u9RAG3rvUJH90Lu1vY4hO2TcIk36dbQrfYvz5atoXB09/qC8MeeLK+sQFsxJFzS/+YS+ORE8mlg4
q4ayHyiYbHsUXHYALoxbeejioP+dJecOKwedjQmy53yYPG492WdqyMNAh2JL5U1wfae4+Pr1BH1i
pVdN6IK8g+K+6mVsdTt15E/zu7IMo21dhH2Bpk2jqeg9R33tay7kciSAYbmYYLz7z9ePkbYI///+
YLr9mgU6COM9Z7EXvFq1bHpj3l5XvnjUtCg5bWzcmeBZ+q6E8YBGxFCg7Nb1SKqiNeJ6/pCjD1hW
cCBuAR2WzbT/fg7a9ypIesh+Sxu+hmKfOxlJsLcd6VtV9lxSg07gk6d5sqOFB9sk3urmT9SgqPB+
72HOCtltyTY3vUBIt5h2/8MCWbMtNEiPuU67WCClhMzieFGwR3fY780nxMlWusi+WaF4CgwXvtnv
Ofdtf6ZhBBGetoVpfB+oREBKuXE7XCJi4LHOxccTotFImzf5m01cZmlYQJwN9qaX7p3R26LAta2j
L53nPec2OSJBjVF+srzsrkKs68ZKLKqhf7/N29HnrfRm9LAW0EwrL9jHTnaXj+PKDuQJF68PBZUC
u7EeYpk/2oayjYPwlA/tjfHf71Tc8SANc3nwmOrLN7SsNXjg8N33GqrnK5QjSwRiZLVSR2SZrk/1
/VC8nlyPKqUCOqbL8rjr4r9Z5FyQQW9t+sC9sxTAKiIy5L+/mm8H+ovFebOkkPGpSMVReGiNOF55
QfDTSxzVl0Z1nwXDjVldugJhCgK6hZo+wynOvx+GclYxOXgaZA51ahUlM/R8Q/3GZ7p0z1NdwWGJ
W5APtngzVTQz5oZleEgmrDqhPQx+O0jlFGYw3i0HckFu9hOGmCSngSVvtTGX8KX/bmCwuuA4YVi/
6zVrXiLA9UMGhZeJ/HlqSvliFBptQjphDe24oQYbqM6yxyurQAjQB6fUf8OGvfdu3B2XthHIAAhB
s6IBJY/zBUfyAzIoAhB7BISxnANzRWiNJgfumreQK/MftXxd5xYxdWvGAyx/PlSCL2SdY2G/R0wA
AUWE3U5qUSJpSlF9r9hm+yl0LbH992NiQGGngcT/8d6dD1pVhl4g7s6GQr/8s42I8n3TpfLj5FXt
878PRVHZxHUKWwsMts6H6u2wROejVPaS/H9b9sA209Kq2MXOeONM4jz/bjH/hpZsHhsDDfh154OR
b1TlEHneftCCxNoZaHe+IpjX+kMXhhoaogl1FxVd6nUXhxUlltZFfNDJFWgDqfZLNGmJQoc34swL
aDopdX3VBQjgtmbfrnqwAweRkrPWU1CehCVSv0mcYCVioGphRviT4el9YJ6ofgAcjSE6IiM4eSh6
xGXm0hschHXo6RkfGtmHG3TfZl4ErRA/TBnLVGBImPS6j+SB1tZFuHJLaj49ho5QPhiYEn5HAzrw
c9khi2aMw87owC16cRTfYbtT/q4NlIfGSiJdC8wdmZ0yPgVEbK+giOiB5K65R4Z6loRM0nRvT0O/
EWMujzkYvxPu0uMaLdPxQxYmHo+4lSg/EoKbu8yi5qEgQr2jEeGduFetDT2Yr24lYkwakbjdmm6V
bmSY2CeROsM607G4rbLmsyXw2EGly0XZs87XWh8na03LyAsLTatRn+bd1a1cZOskDO1TlEbRzhg8
fCWTtM6OEJLtu0B3KhQ7C+cwmbFFoNN0H0WSixolKK/M586Z89GKzGA9KzsPlH9SsTaUxKRX1cFz
bSaDVtMYNQfpTtMjRrR8OYpb9V5Hy+FAWaHeFQPS+iuYHMqdYjnc6KnoPtIlzE+aouHjZ2bRupVt
8pB6id6hZ5m7dzIqo7XuJCatPvfVjJN6A0n32dQjuqRYD23Q62w+RpqXHwYDdSPTcIoXidDXvnRE
ZWPFiggXhvHJKgutWviwg6pvqN87G2UM7buERxKEgP5j0sNhB2dzXMOkPJH3IBJvtfpaGSQ6ulVU
brKx1Q48ckAlGG1tmAAfMquujlqd6I/g91Mkdctq4+XjR0cv422FwhZ3um0+2ZZZ7bG8nJ4CZDyT
rUY3ns7VkAc2YmVjOa0DrWxLNk+wi8su2xhN0gFIc4b7Xu+bx75AnjPQlAIGtKLOFHp0ChEwiyL1
LkTX4pBRdRI7FFmT6S5Mi6lfK4qTfFZjw3qmAtK+4nKmPyMknJ36oRnpf+CaEJtIsO1GM67uiiA3
X8Z8LJWNDrdP8U2lQ70UwWALyrip1A9hE3r0WK3Ggp1MrUmjUOCgeBXmf9CtpfOb9Uh1+xBAO1I/
Lf+MKTVOlzn6s66POYs68cLERr7utCBIXhEgz+8bI6zYwUhbOTdiwUU7Hb9NrkFSGbjWNs/tsmyv
t9Pg4Xvc7kdViOfUGPMHGz74moK0uEdfxGOfifhL1ZvT5h+vYka25xyVax9O1pJLV6pFhrS90+4b
PiwKzopGqE4TXKF4lseedWOi7y5jhnNA9CHvoNGlWJYysEPBKli1mn1WgX3uNHKApKdaFExoe1+f
2bvkjaHwMuPeJ0nlLlu8Z7KiC9ZYCUKbloVGvWb9CAPlZNrFWlODT9fHevdg4/EMzgrvRuZEZWiR
VkizrftM5h3NtDz/YUyIxPs9IUu0CuNUWockb1DpdV23vvW+vX/eoO5CcyMEJO3jZ8zL8CbojEgj
utKo+n0bBN0X3aqGZ6sU4dNwlBJB72Qnhi1qOGt6Tz6+W2JF/dZ8wGMcGHNJxY9CbvXxn1cDBYvZ
pgoZi5mmef6TmryNyF30bt83afKpCem7gQNDobyd5GtoxfYr92V4I/e9sLMoWM3IMwotdLcWgw66
1jdWB5a+Fv02RvzeC/qNjh7Y9bld2FWQfAiP5i1Fg1o/nxuqS85kR1m3l0CbehudY2Il3YbIKG/s
37/Q/LMocP6ygKR1Gu8UDZZnRc3oWuld1MNmmczPmNcYyiYNEhpJTjREo6/aWndSLKv/IhUxfgJp
U3zR7LIF9VR08hVIkuDdc8vsrnfKPTZxSog+qBvivaDHhft4fWHe5SOoglErZP/D2eDYLY5bFk61
HZVNt1dE6fxQK8u7j4M63l4f5eJXppQA3ZhVBeN4vvy9OxSxKDhoBeUGH7ehEHigu1PLbnN9oIvf
+c1Ai6gx76xK6WgR4E8qg13S5NToB2DOU2Sh9jbQ4bk+3sXl42JUuRttwtTFvkpbS5V4MHNmsL3f
W5RIN7GBKOf1US4u35tRjPPlq0VbqoPH8vVm8xNQJCqmCVyqQbz8+zgzdoOpUB+kSHc+zjQlRpep
HUZ4NS7Hrf6hS8NNWQ03gLuXFo0HU8XHjRyRUuT5MHliUG4XY7f36lbdqqgA711V3JI4u3C5s6F5
TDTeYJfq2vkoAXhUwH1uS+fMpoE891V4BLZ1b2/1tN8ViF1fX71L03o74GIv2E1j4aOGiGWU1y+0
bza6uJXsXdregPqZFNpOkNoW5whwR6zHno58fBrKckvnrd+GdRJ/YqcjZx9mnSpu7PALMY6L4a/N
pcldQ4Z5voxKkTSpB4hurzh4Du1SlbbxesoV4FJ1GNOOtEM9zLaxMaTxCtvsYrxxpN8tK2wG/gd+
FdD63AQ4/wFW0vLUjb2xF7U8ZNO4HY38xvV0a4jF+Wo7O0DRZjDY9/E+sos7tKr/eRYqjwG5M0VM
HcPWxTJWrWfnlNOmvVll5qkq9PokXNzhr2/BdxcF8b/DPQ6KBAIg0dr5Wo10tEvhGtO+BaR85422
8sQJVHY5XiQ/rg/17ngxFLudvTGrUlGSPB+KjBUADYIre0sZEf+Yuqz+gb+XR+pTBd8U1ymTlYAt
/fX6sBdmCPcI6Ao0F/oXxmIdA8WsRYSt9t4Q5YQItxi+ekDW0VPrlRulultDzf/+bYhWJWCiEZzc
67aMt2VsiY8pZokHxxnH+MYpe18xc7kOOdbIfVAuYX7ng0165Epa1NMeZK5+hwJtWK2DJh6iDSWW
FP/B3kz7VTLXD+nReuljK1EzfazL4pai2XsCL5/V4DmbAUIAL5fie00JO06AD9yTuu/GCmT8KPbT
+DNUw4dAfRDJuKJxv7WmCqSQAgfs1nP37pbjxM8Ef2jv3NzmMrmByAh7VG3RQ83+OMr3ItYg7Zxq
N1j/6146H2dxWlCjQgJgYqIC/PldFlFaQBtIeWEHx/vrQ70/LedDLW6YUhRIm2NAsrdrvBFixLmb
31OHRaS68bTn62O937dcmATUaAGrpGtLol6uWl2iVwivVS5YKUPrn4bC+4XY59P1cS59prcX8+KB
tfNiIogbjb1sddpTX2fRVUeYK9xKNtdHmjf/m5DaNgis5pIjZx5WIF3188MRAB4roXWlB4EWurY2
EqFvrToKsxN6oYO3Qsy7cz/EdYWifJ2MOXLy13+AvljT+RcYZNozWp9SCh2J818AVzMfyjZOD0pp
wV51a5fKW9YoVu/jDJ3FfgkhBcVzbDFxGw3BI1Fzo82IoHYV7YB03rWqiqj/EIZuhBXSlH1pG2ek
UUXjN3mZJi35WGIYlu2MzBjdtasODSZaaSTuR6g3o99ZRhWtBrzutBWUl9y+scQXJ0j4z9xmjvrf
S+HNZYeKU+tASEgP4WTPmrO0X6bZyk+ZwWaB8+X6ei62zn/LiUov2jWzeNryhEMrEcAGqxQTTMvb
JV2bmpsOu71uVWdpqhx1xE1X14e8sIfoaJKUEcogDvYXDfxmggjrI/RZISxudW11QO+Opos5xGp2
HxXknNtpQL1yPxu0d3gQ3qSaXlpfnn2omQSlKNnNF8Sb4Q1qyh4YW3GYM7sR7z4jm10QcTP1NfxG
br0ni/vm7wLTuEVCB31bOu6Lq62MYSNJh8+ZVP1BU0scdt0ObzUFu5u+9VvDu5FHLpvG/41oImFF
hq1Rz1jccJRK4jSrwvQgwYQ8ZYWGDH0ZgMLHfxT7Vv277LIUyghQtArFh3UQ5uOOXpi3HkvL9VHc
niGSldimbUCpXmudGwpGF5eEtIauogsGyJi/0JsvoCFdHqnRlBwoE+R+kGGIqov46AhcjxIvpHHq
3AAiXNrlyIromk5/hmBlMWJHud9VbC05tBV5aKkaYMUBT9qDRut8/Ef9hfmGejvY/GPeTK+fjFEZ
Ah3HrcB9DBP1gC8zIFyneOiGbmcX/S2RkUXQ/PeDAyGZsfPwp4hqzweUcQLxrs3Tgxl2VPsNq9z1
YLtvUYovHRyWcK6RuSyjvjg4gNIaG9fZBEU9vdgnDvadeeuAf0DIY3v9irg8lIU8GNsXnf3FEgq7
wUM4zdLDkE7J2kYdeKNOgeGXHhDR60Mtg6z/Vg/+L61SAyD8UqqQkJJShUzSAxp/T7Xi0VgxN42d
1GjWqnttzA7TUO1m+Xy100+dmuxcHH9v/IpLG5T6z//7EYtP2A2grwvJLWEkREEZqE9kCtr2yUyH
4hEh0O7GAl+6gykxUrWmdD2zuc63TMCzZTUhC0y4u+r6+qvbh8/kEJuwLfYdkPAydnbXF3rRCf9v
neH1EUcSVyMBfD5kkYZBOJS4ZNdS9qgiBvDeMbN7kfrsEWXFE+6V0e+AtkXOS30reb64wHMgTT8I
2NMSIKdqgdqknZUcgrzGKi2F9R236do0ynuHFb8+1cuDzeJYFM/Rzl6sLsIYMXKvUYqpYw+KKZwy
SkRuv0axVWIFFHk3rre/QLhFWGYAsaKoB4USFYXFgAPsP6+BgX1oCtQI9kNBOEphtbHzj8lYjIaP
g7064E6EPNan2GkmLvxK7zqsJUbrgTRKy7DkjEd6op4W7sjrut+4Fwd3KjKTIMUtnMZWvVBmwSmc
rsSNB+HCcZ/fK8CLsw48VI/zrdHCkEys0U0OUQnFr7ayZD/V3+vcuFX9vLAHzwaaP9ybqxlxx4CW
m5IcHAwksIDTH61WWhR1tQf0VD7gU0Cbb9ymOKZe3xHzB3j3gbic55q+8Z46aVgKPECQ6wfToqah
2QSr+DTpXvmzcYvIVyPjRsqsXXoU6KRQL0IoXoOrfT5VWijm2NWIaepNORjHMCMEWKEfQxsdi/CE
4rI2uQMORBqGTHZZppTCkav7HpqlovolNBJnVRnwmXCdKBXzqNa98uf6olz4ifMJYd+SStj0f85/
YlEFjZ1GRnogov5UK3qNp5xwb6z8pb0FAoTuIMUepGwXe2vQ9bHTLT091LkDynuw9P45GeOsOqSB
QNTm+pQunHy6b4SVCAUhv7EMp6VXzsUlwmlQ6GvsUI+zWcYqNcyPjRyS/2VqnPn54Z/tOub1fbOb
sTKsyT1ZvwQeqm92EU5F1Mw47P9YJ57vbuj+M37IYxlRrTgfqUjELALLSGaof8N3+Sn0MKK5vnSX
dgPFBnC4gHbeKzPir5YAYBdkIrpZ3ddJnn3KcIy4MYoxb6rFSZzrfrSIeQ3oF89XxJtFSxvyyiYb
efkg38NtUJTgVyn1SWzLyWspl80k4AAV2nrVdGALM22Q1doWWlxtraCFp6pOo2qtlFxm5obccJTP
3UQW5Udj6dD0duPoBDsJ20nRFZw2I3F770NQV3QlJjKBvU0XP4bx12RQqjoT31Hk3Yvf5RTGH2wQ
IL8m1Rt+0xmQmR8GjrzV8bx0CYKm5iYHkmsiFHa+AiOF4YhGRnKAC40HVyTWMXhOoDLfkVxY1504
prn+ZEDhuf6BL8QcxFhk73MNm1O/KJlH8IkaDab4QRlgRojGGVbCLHYyNl4ThB+QYsiOWpzfeIsv
bSuwWMBDQeEBKltcMj3skpJ9gOBnrb5kVvjZKuRwY1NdHIMuOdIn5LXUlc9XFDdPs+/glh46yOi4
hXnuSoU1d+OVv3STUXdHVgeLEjbvvL5vdm5bq1VjqWN48BAneWzGLFJ8OGXDvY1kwi3o/aXBiNHm
w0ieThXyfDAZOUTKSG4dcHKsIYm5P0G40LzRmhsP1aXdOFf35keK2GQJKO5jnnsxpdmBo7DJuTmn
xvrhNANMGHhN0iNNa8bhuUncf2SF/L3UUCHGpoKCLy/lIuZuER4rEksjTxb2F7WejiKO10Op/Krb
GpR1gBPa9QNwaU112g5IXODcSDngfE0bM2sBK7GmYgh+cQVhKimiIxTsZn19oGUN++/UQFpiDsMp
15C2WIykaSM1TSU9NK25teHyiVpsVaQXG0P5CpH7Be/GbRO5iMPeyqcuvYAAxA3o3DSYgROcD035
rwbJ17BLJ+wG47AOtnaOUYMVdfYdQYm+uz7XC5EVkAEW86/8oOEuxrMwM1dGDTnkwpIpCA0soek0
i1D6fIquwP87aJ6EGbS3vGQuHXqHMiRqMfxFTHc+0TrkH1s9CslY8RV3GKfnG4y708316V3aM/9/
FMRJzkfpkr4mUGcUa0C80Y3jV8b9HBCx+//DQFRjwOXyOL4T96imto2nqoERMnqfIxf8Wote2Smf
Xq+Pc3HZ3oyz+F446ZqF49bKnqKFu7OHpDuIvrjFv7p0qziAP8BluQYVi8X1FTamMwQKWOPMg9Cm
96P9rCESvFNbC30BNJxgnRnRqqTWvY0pUv66PslLh2AWmdbZmlS5lkopNu2+OErAlku1PY7CjjcG
NKKobp0VNr//Q/YEVwXtPKqLkGwWc6V1D0dKh0qkJTXo8lQFkFfhSWwqXnNjN16aFwEDzXpKaZRL
jPPdqOIu3igJT1BviJMMyt85fFp8jval1L5fX8JL5xouG2w9+P8zqu98KBdFyGAAmbiPK9Xxh0YM
32ASiXtdU6qXOcrY6u5wKzS6tDldF2ASZTSUiJeXF0hmtdBalK31yi19qQ3OGm8Y88aTd3EVvdlZ
jUgazNXi4VFTc7LqsYKyM9ZQhLPudcK+J6fpuNK78kY5+NI6UuchrqaUhhD5YrDAk8PQaCI8VE2+
cacamEClv3jCPJUDZwHhjPzGM3fx9Xk75OL1UekKa6HNkPDiZxpbhHW4ZOAmbcttlalkwWn8f5yd
x27cSLuGr4gAc9iy2VHZlpw2hDy2WcxkMfPqz0P9G4tqdMNnYwxmPKguVvrCGyzgu9XXvk2K3ZzX
5hVxhXPXJjVKkiM+80f1xUjaVTNbljga1SJXNhghpLHmFHrONbORt/rgKqFgo1A5QaWCCGbdfgcx
SznFZiiqzPquwBH9aawnQMjhiLDrQNr8NKWhavlmYrfYtANazny3mLyf1uR133D0ax7bNAUbvljf
ukeo5N7jgPD/4rSYuAJeUUM/FImS9pduS/5e3I7yRHIffzFHGO+VO1hBpunzc5LJ9hTCNPmRIPe1
NyNXeW5S7ykaLPslxh1819iol/haRpuFLxd/KjS3q5EWd+R9oxXNj1rk7n9Fl4mjqvfJjYJ10MLJ
Bx3uZ6E+Q8WucW0N4IuPOhSO2PkVamn0ZY5tDfenVlHtTaKE5a1iiP6hURCAQKFg8n5hxodilGx6
6ZdR3P8wIXNjMp1Q99y2Ri9e47kx/uCLWmZH12mH+l6pTfuH7McOddgqnZ8qIeYyiAZTgH3V+jbe
qSEQAJKo6UrGcOZ4kijY3NzUTigNrOLsXm1AucyOOMqhdkhPrPAO6p1EoXvod0Qb11hPZ04ogS/C
cQxIV2QN/OvtBuMkhGmPCq0438tIIWyg/cns7YUIf1qYHF5566+NuJohuqNdM9o9I+pDCkXO/cMT
esI8IMGHevwzZf2ny5f5mqq3BKTMkQnSAoNCtp5jkbUTEkkQQeEG6Ju2S56xjb4DWf3stPrLBFOh
QWSeZDVAvGJbCOvKw0Whl/fi72O6+HqCjlmudVhQlGXfvydmr3nIHHpYhGWDGvA+J36f9HvpdeTf
9O5vFZQfELYT37LMU4JURYs5kN70pYzR+8LRHXR8aSL877aBLqthYxtj9CWsspD4wuycRRtC+Nos
Tgay8oHBk7wLIyRBXDeuwU+U9BL05sFQjMQP81zcx8LStipyXhyu8iFNpl84DL+WQ/irS2O65/PY
7IpJMZFubh9QA3ODSJnyQOksLMQUuNdK2m4ALw/8BedTqMxjoM8ht0jufE1N5L5TF7N62+jg/Vfq
tLXKcPLHuOr3jVMhLYM66cNY5RB48sR7wC8Pd3I3bNAbMavo2c1JUIBgl3ifNm5yyB1XeZkUKMO+
UqhJEDq93A6FMLe4bCrAZnta4zxh0eSnnaEfJEqUnwHgZp8lt9yjNhvqfW2I7mDL8nuJe/bvdID+
M2NqsHGGYvoRG2hyRblVH8ZWr+BSqNEWsoq881CHu0O80H4oiUt2YIyMHaU76+dQ5JA6HG0CeIey
mNLo1cbKEEwrkEN4UZKmYxXxw/KFlnWfLS93t72eul9rFUKvU9gTDnJJdw+idNyAPy8CtTTnXV4i
5YAwa3bvurAvPC2jOurat3OuTv5EdfiX4go34Nq2hZ9TK9vMZUHeYbQRP4Gi7oRUNEL29BlzXYWG
sEhj91ok/D4Nvf9Emfcv02h1vg4bZGtU4/ytShsFKR3UMX/lkaqddLO2tnhXTSc9SZXbLh26u7Ju
FeF3sd2fOi9CpyrSqPk1bZJvDWgrfqcjCKGqdfaYuaWdISeDgbws8cqgoes5QVugYmVIFxhaUrvH
QZv7r9KjyuaHTjkF6SKGNWepte9dE7UhexFKwMK7fnJmqd0iO54cJpM/ItKD753lFfsuzLUXJwVq
knswUHHaiZRtiLDQH/ywUOpsnWZ4UJAoP9ra3N3xxNUPUd1xSPRpQLvDiXv7PyRn7CpAsFkLQk9H
cbNHHRdKmdSpVTtJ0A1hhnRH1nwNE5m9tgqy5OjsFC9jkg/bWQ/HYIj7NpAWLw5CJeP8EEZxte8y
Iz0MylAc1MpWmk2mIjUugXOXtuadJtczb0e4uceum9vYT2KQtb1IipPb59hvp7xZw1K17TZxk3i/
iyRq7zR0p07WHL10dgOgz638US5mxJk27VEw7H36dd5mUET0NLUubZ8+/BrXXvboZYVY2EP6Sdjh
CyqKDWolicImRlZ0Rn41n0HLQA3SAghL8dFsQssXik3PU8aan5ZdeIyKlq0J29fRGsc3hPqjgQK+
ycbW2Q1FEmJNXLwWXQJ1qEEsmcr0wWypYpSGR/2kna0toKp7E1uHW5kwkDLEaOPF2nCsI259bLPT
Q4KykB93fY/qmzUXewlq6TUaivs0KbkBtai+d7PGu89a/dMQIRvgNd6rYaPDpyF2jeIa6vOi7LJ9
iia6r3jdk93ZV7KCdV7HLY5gFv315SbHbmAVWtoVCjNxVyCb6YX9kxPl1a7I9covvMhGosdxN3FZ
nGyvOahtjn3i5WdsHVW+jb6AHpesDtTj6g0plgCtTJBUbs1SIu40TLemNmc4yCMb/89DwfqnggC+
UicfX57wv4p9kdBTLxtsl2p4Wt5RoNU+N9pgIMSFoPyVgH0dDjAtElW67aQIdGc/cJQn2ZMXsMsm
BJcDXj87EMjA7sdClXDqi6nwl5vtz+UZvqU5qxeZkEejfILnG/IGq7VU4MhFEtLNsTY61GgctcfX
PtHq3AqoDaDQW6eu/VrrY3JCMty6bUoS0wBot+h3SG/V0u8yFZ74ZHTaM3JiNv4GcWRVAdzjDkdf
kUefcfnAPR3EGGRjBrEORVKlmZ+aRdH/81ek2GXTXgQZjXfPWs3NwUF+ABOXouZmElLEyrDJuR63
ZleEeGAq3rGxxDU62DphZelwGIHfQv2J6NFa7cjBqrRG1youiKFr74UKOqELnXF3eanO7HsEH9iJ
pFNUudeb0XbSQdHzTgGxhUQYIqjulq2iHevMvGZn+1Z1Xe0KxsJ7aGlaWupa4DserN7CCV05DmQA
JsK4WqZgPG912q2XdtkTHOSm3yVJIveo+TSWjwqYfQ8Bvkmh5dR6tyGqr79MyCPce0UYc+13xrck
mWYjiGKQ/EEoCtpKVUZ9G7lYROf9psnaexMx+MRXZ7c/QaVWD47MzRe4q+2zHrbZgyOsMfVhdfc7
Cgd66E+Wze1cdR1UZpSbIiXAL8G+6TPYk3htaqX0cyq+D5MRWVmAhoH2pYpdq0E8HKvcLYwB/T/R
q/2D4inT9w7RN4uY0jTMw8IAzDdObkyfEELXrE3PezoizVYp+lZHv6sMlMTOb9H/7R0/l4770LpJ
0fsQjkGxjXSOfhWWI1+moc7+6/Jav8exAQvDGb3D11nW9nEcIDBDEgjrY5Vk6ckKx5ynMlS+u5kY
j6oqbTxcwvia7vHHq4ZDQhqgLnNwPnRjnRCmd1qk2SmW3hLaGplmbEo3aolYogHh/1IvzQfMgocx
uLyH11kdJ4We0yI7hcoMxKdVPcnzYpxosIo/1rUKx9XMKdRvJuIP9J+ywdA2elho0dfLg555rmgF
UwCkPEAxfO02hLjsRG7DZp4ST1p0+6o29RUTnN1jQZp/O4bFYG+azgJvafb9WJ/oy1nXPBnOXBLv
Up/lv//1lggTJjh1i+wEoqMJrCwzDmgNySslF+2NLbQ6utSNabOhRmXwdi1f469xUhDbYqjRKVPR
If89OrOxi1Fz3CRGOD0pIe0GuO3KwdRz+64mx898y8kUqmBW8pQMU02wlReLRp++ZccPm1lx7Xuz
7YaHSMTRLUr0JirQWf1qQim+QaAfLxg0sQ92m6SbArOlTajn1R3tB+0QFTU87zbRTkjOebux8yyc
FhYut8CY2K7m6uBVnkSGLWq3latnKCiXXkVRwZ5OSblEhU6CsjZZnf0djKpCWsQN4sUIunRujLhM
6Vh7GyTFZ9m5adDPrrsfmxIrPKM1gKzB1I5DFY2P0W4PBqZL2HLHxWOPqt7tIDso3AgwbYeydjcW
6O2NY1TVkRShvLW92L2Dsw+XvfDmfS3VWmylnKYD4Op+S1TwW8W7JNDaIb6r0Qm4cdtJBCgAWofe
S36pLQkul4p89sLO9eeEKgaXkrNX7P5XZHQxYsCkafkiVzcKVTnVthFvksxMnwtnwpenoHFTuRKV
0QjMXdQKfct1a9x4FAx3KP9N2wbOs69Fk9xhORjCQ0cpXsxYRZtKBUNCaZDrM+ZsgypCtJMYIvmp
UoaBZg2/M8El2UUV8VM7xsFgZ/2RgL5p9tY0igc0ALx7V5vsreZ19RY5PaKRqB3shxCV4N9hN3+n
RzyUfu44yqmyZ7TyC60rkGgynXjXSWjCIL3tyGd8yhm2M+162cYbLA/cwPNK12/0yfsdp07+yy0y
d9OGcvgqEdULsE4u931q/pJF7M4Bxs35Tzm06E1VY/ji1or9LGetDxStoNMUgxt+EMhvbsBZoVch
C7mvtZRcI7XjYHLbdgNQ0rvyFH88y1ygkJaA+/MYI6D3/oyVk1l3TmjTKUfgOyDpGg+Y9IVfLt9b
SwHo/UlmFAqn3F0epsZrjDTpiVE5aB6fJG2nfUHl8jMdoS+q3RonMAXDBlsey4/K0bwyvY8XJgMv
QkM2UDA861Zhb5/baGf2XFXAT7Nb8E0oNI5T96JmlbLV6lE/DG6to7Qhpk0Y01a8PO83rbf1xDHl
oD+FRxBN2lVMCswjosnSpqcujGUfFLrUPyG0EQ+bUijCoTyWh6UvstZo/sM4N/qTWnWj0ceNhp7o
M3cesdatcLuuB5DVstMSdkbilda2jKvM2KQKqpOHXrWqE6JEOdKqThrVfhIZ044ygvt9rPWy2htA
cG8VmFwvdDILF4XYRgQ2NuNfYbgusuxdj9fs5bl/KNsvWkGWaUI5gC7mfmg1chCp1I4Jc58obaSz
Mz9FVoIRR2b0N+ogbtTSkqTlhrXTZwpbWT3Lb5d/w4fwgJ+w0K9sgmjmv276GFWpGBWCuadQi8Jd
10n7MFg62sRF0m4tkOiHPgqvzPtDYLCM+ab3DFMcFNoqhLbFMCCfmKOuWSrhLXqO2VbFxgOeR9Jt
aNAPV7o/b1niuz22DGjg3o4rJH2mNbe37bU8tZo2OzVmFB+QaSy3ySjELsm8Z/rzuQ9laMS7TQlx
tlGVjXDa+iVMUSTUM/m9dh3xr5nL8oPw1AGAya+BPP3+TqncPC8zp8hPumwg0KR95f6KHOE+4XBG
wCDrqn7VQg9l9surffbLIz9IKwy4HCSz9+MapYt2u1blp8oMy4NIankE/uTdijAS93QChv3l8T5c
LsyTsoG2yCapZJyrecrJ1XtVKqx0EoqN5iKGkuJG78xq/iq04lWpxmnnhjOi75HhXUE/nR18cQCG
Esr9sk4PRUYBMh/ZZkM1I9QUFl3QlfglIFNt/HaQBQ36ilwYQe1pX7ntP9cTlrmDkWCFyfXJ5d5/
aznOaW6YBN4UKsUtYrTdU67Gz23SXkMOfXg7zIXuxvtEfxgs77rUbxN9KTOZyKkjJT1MdTJvSL/D
iOKl23oY1ujOhrpmf7Cm5uflBf5AfeEKY2zeHqCKZ8pDpZJTK80RwMtdu7vTogrYsltGk7eflJxz
Y2nOXOLGmVIyQnieemWLsb1PTz66UeuxEoeqtnHY6WYVVvViq6WeSjjJMRYkg/x++dee/VAL5pln
1kGJYbUd80xKVc289GRSJrxpTBwG515o0ofZltyiZ1A8UN5H9smtzCsE+Q8J/fKdaD5jtkAuBCD/
/W4oMDfClpE1UrvYgixHAPkTheeZoe35yu3ygWDxtigASOmNLlCIdc1OLYSLYhJbL5FN+cODoxyk
sWcceTPlVnrk202rWf4YqcOmhXW2dXpkmzdtlWL+4aLZcfmzn7l1kDCE/LWIYKAcuToJc1S2rpIz
d9zwROX39Fy3sWa3AepN1ktWQvq4POCHkG352H8NuFpnk0fVmYqaA0EF65HGaHiSdvrl8iBnXk7I
ggvAkT9os63iwk6xZacb8fKKufWdqk/oCeoYeyB3HCE3NbvxQE+mvbKFz8UMqOaAoeO4A+FeV2s8
NBpFBqXuhJhDYpFr4DWbLca+9UBryLXjW+lokuqHHSL4ZlGJmdTI/X+sKMqJUDuWSwd2yfvdrJWu
0IYy4wPPqvUSV1r1rS8i01/cFXzqQv+K46PaBiSIArAHk+SjMcWsK5OBbFB+Khqk7gCHmQ9FKcyf
bV4PweVl/XhQafSzoNTCALFSnXo/NZqhoerILj/NYeT9lpURPbWR3vsuCir/j6GgRuuEQszsA2Zw
svRyUCJex0YRw95rW+UGq6B0p2EkdwUlf25WYLxhYOpvn3IVckV9b/dTRS9W13Lrs+eBFTARX/PV
Nvpz+ft9vGPRygCPv8g9LPXt1dawRm1SClFmpyk0xxNQOiVwEbdT1LSkhYeDkNdMxyRVr3HlPjS8
lz2yMI3AL5HLfGh4q4VKkpjr2clEUKr0rRTfCUto4W6oZPtQ1vHgx54CjNzMJURBQS0ETweagPE1
eeuP1w+/xFucIOl6c1j191sIx+tcTWWSnyhlhF/rsCtouKXQT66cwrOL6nEkwN0x83VzxE5nQJcA
4U8jASQ2wv3vvgjFq1RoO19e1I83+JIDgwpDeI1cYa3goXV9R1ZOkmiOnhcs5m20Kis8cFMlOyrD
0O4uj3duZqRFQJRpDi7dn/dfcE6LKG6RWwPJN2AqiB/QtkFfJvCGLL2C5Tu3WCTeNurKwK7VNb9+
6vSyM2Wdn5DHrp41oVoHvMKv4dU/PhZLls37x4uB6vn61hZINeaisLJT3c60wtuxuUuw4H1oUSzY
FLAc8Pm1rnlb6supfp/3MCq+ceAwaJ9xmb3/jB6Nxghjh+wkjCGvN+RkE51QvJK+xMIuvtZj0lAC
TDrxUuJxI+EDRDUakqg/AlZS4mwI6OjY3W0Bp1o96rFVvrqxPlgPNC1M0tGyYDLFPD7EczqVPvl7
+IeC+4K8GlydAKNI6ysB54edQUyj0xZZ4k2Ou7c6W6ZUkkSdevvoKhiQqGCCH1wExO5bURvPlzfh
xxsFiZUFqb488uZiV/j+8/WNlnizGXlHBeREfJfV0p22CXcPJnMRDuGHMXXrT4mA+E59U/GgooQC
3aMxlplzikZ7MK6cizORHStKzcCC0UG5ZH3kU92uzEjjYLQFfCC/lXaCXZBwXT62qCW1m2lx6Yir
RrxgsYGMqucSk9MbtpEetge8REGTVNcq0fq5C2KpI3jLGeKdXr0vPPl4CDuiODmTUTV+mlojBcnR
Lb8KkAWPoz6qj6k2jQiggRn/HOXj1G70sTEec69HobLCZdTa9lrrNT6SeOUh9Wr1BC3HoRrS6vY3
o43l8zyAN+A5AVIXTGMpgwHnCncLRGb8HI5DidVGZpmKXyGykF759OfuCQILWnEA3xfFy/ebweo4
eYo95ydHxEXmi0SPvxXY3P24vOnOfEjLsnmmUWpYiKXLRfJXRd90Ke/a6uLpQmx5cmzANLUqR3/C
1v7GTUxje3m8D9PiqWYnAT2kAQjLZXVF8FZ3Newk6yj1Kj9Wcuo2FmjZK6N8jFrBoiE1CTgHQW7E
qFf7Ywp5sqFA2kfEVuEd1ZgvCKUANVMUnthrOS8kWAgZoCeCZa45q4eS/uGVOtCZuaLcjOsagDQK
b2tNAjAzhH1oqRyjvunvFGua0HBN9M3lL/phBbk1wNyBI0Bek3O62iizSIxsQqgK0lXSBwCjfonU
xXdKyGHfNq1+5dN+eFnglRlEx0QAiyi/t0z6rw0zOVHmNXXrHYU+Vp9dG/tdD2HhJMxBnEFEPkWu
dc2Y9EOMx5hQaxEPpXHMdJdP8NeYQ+hFkiXzjvoElZXrLn6dAHvdDnrypWDz3g6KodxKmnzHy9/2
4woyMEU82FGLcul6snGcmCOQNu+ICLMh8Schtt6XXtb9vjzOskbvHk5iAS4yEzUPXGyQvnk/QT2n
E+tOg3OEtu8FdN/HR6U3uz298mvCCx+nRPoEHW4pvy6J3epkGGbWZ6NZgkJWcDBQk8r+JOc0DK9E
cB+3CTV+g1rqWz0A9bL3M6If6Y6NPbL3oyr/ZZbecEiUNHH8AcPr5ybPhgcdF9RrjK9zH5LnGoA/
UTmN2dWHzNNZn8Et2Eenm/Wdjqj2ZnS7eeeYdJ4vr9nHc4eSp81AvNhn0CAplBNvzk02pVZ+D9MQ
T7u2NwPbkMaxcTDNuDzcmZlhyUPpnvuMiup6Zpbe61pjzd4RKxuQ2TUaZq9SKM5T1os0ujK39YF7
A/Oqi1YsiZVDPfH96glRjxGZtji2wpiPEQChDYqL0YHKjhmkaZ4HZgEG0kxMNfi3ab6NjPIxjx6b
50Pkj+jtlGYTrQ9Fn6ItgTg8Wqcvd/YIJuLyUOst+r+h2CZLsGXQA3s/SctDR7Squ+gIFeS7G5kT
3dg89zXQp7NuYn9HV/TyiOs1XEZEioMyjgEUGinp9yM63iSVMU0wy1Fx8xITLjRRrU++2Un9Sklq
vTv/NxSMceQ4qCysBYa9SUkszHojVJ+S+DEy+uamwXNob/fDEBRyvsaVO/cxcYuh3gZzaKGXvZ+a
2Rg8rBq8oVwzjuNofpnr7ntCQxYZkCPahddEl87Oj/4lnQX4UEzy/XiNYkaVnUPItQEJ7+D5gykF
eLnpJjnB865/X165Dy2dt+9pLjZOMPF5g1bXJr4WOWJSsCZSmsv4xzVOUDXokuEUGyKsIdxPECFT
X4qh3HtDYh3M0ISfQVH0VgPaEDR2dM35Y9ktfz8abz+J02ktoHdiuNX+bXtZT1YpBKyz2AZWJ15C
tb/ms3H2O/81yCr/EWDk0QBdBony2he12/qu2d5EZffozeIKJPLsJrKBJyJIjp6WtdpEjVkZGU56
4lhNQK56bXjMNHMvC2PbJ3jS5Mbny6t6bnJwFZYDQu2aHPL9JqqaQhvD0YPVPbl2uS8tW+AeGJkR
kIaccBADB1DCl8c8N0fjzbUZtsSCoXk/pmaEIFPSTDlIw502fZK/tEn3dYjVZ4qvj251zUXo7Bxd
Esq3riu9v/fj9W6JlUSEUQpqeFoKPqdqdhHKa5/HKdlL1aOqcnmC5y45IqWFFMmYkKDfD5gYcWWO
EpMUMxdGME+pBFJufYk8J9xfHmnZDusDsEjlmkRm9FjWU6s6YChdqikHO7QRBxQTqIw6KUt8Ui33
U6ar7cmJai2QSjv+l0exeuVSOPdKYi9EcQC1OwrTqwOoTFgszMbiQZPqeEREXrRJxywBHEU0WotW
haAhp0f8rdMrcemHUsFy9v+XtyFoBbh3WYS/ImJF4s8sJUN7w2B9Nseov23BVSZbtDzr+37qoidv
UufftV6rPf4cWvialNOo+HWVVtes5s5tMZIcHplFzVA1lu/014+J9IkjmsNg9tzym6Kbe63Nb6JO
/Iy64kpb69ySL/Ul2pukxiT/74dKZmh3CHrA+o3cX0VPUVXO2WHqjcCcilsvbrdRiUmb5oRXynbn
dvVS511iPe+jtlVtmCiIZJDe23yugaLpDi7jCvh8B4nWy9v63OekiUZVg34L/avV2k4D7teoaUfH
pkRROw4Vd1tZ8ufkyAKoWG1dOUXnLiQWj6uILuGSX73/pJM+ZrPIIaeNTa37MMTvsrbc0qqI4OTO
G6o6weX5nXu3KH5SRwZEuFjfvR/QTiehAgiHPIp8IdZAlYwWB1dClitR7JmBKIpTyFwUwUjfVldf
a5sUGuaZqzaX8a0O/TGY0u5aYH7m+y0qGkTLC6AIlPv76VCHmhtvHpTDEE1fVBed2Tj8NqTxVs2r
Q5fjKHD58505Au/GW522sp0bU4QdtOlGfKLFu08q/dhH+VFo+UOcjse0Nr9M3T+XVLhy3o27/K6/
TjkCIWpWKsuVQ/8xAHMcbbBwDERjKb4wKKYZ8TFRyntTdCc1+tcK/TL6WyuJ5Bg2wVolwah66XkJ
DlBTR6Uv1eB24W2t+nbeOFfO37kFNZbHGdjKkt8Z7yfqzHUDgxev49pMFPjLWDJxkYWnNJ7jfdHo
1tYa1OrK/XJuUN4xNFcYd5EVfz+oOsi5KNDUPQ62+arFyte5aXYJNLlGqBTKx25/eRd9qJAtHxR5
QLYsMAosNFbHPi5Ls55CUjxdKZpjqRrYQo3QkmRluZtILQwkNijOmTiYfu2SOoZeVLi/L/+IMzcd
OG1eT87mIhO2ioVUXUb2ECsw16Fy1EHW16YBJTrMqn1sqGAyesVtrzVcz7zaNvIlqkMJixvojUb6
1z6WjlrjRNOK41xH6qGD8XO0U+/RrSW04yxTtrRjzE8VPmSfL8/23HVEAkH2gJQDWPXVEkfSnjJk
xtHAy8PuMZvz6oh4U3plYc9ND2+RJX2mSmCsuc15AZUNPeGEe7W5qU3v0+SVt5ma/kGh55dSpzdZ
bV5ZxnMT+3vI1c0w17bMmn5CiE5ag+43TmfdF4mEa3b5Ay5bchXvOY6F4j6RJf+wbkaYZhzbkzeJ
o1t42gaX0lst6udtef2OPTsSFzrgGdgX0Jfen0bsttCINzmNal+3P4xUpn/s0Pld1OX/Q+GN004k
wyBvvOX3IwlXTwynQhxCyJ69H6l3EIxmKC/ZFXTamUViMhgILN1A2tarW002Ti2TPhXHCTrRrTEU
ti9Bou4uL9GZa+zdKKsnt5JVMUqktI9FlJgbJKBnWC7VVz0zHgsVNStttA+XRzw7L6p9C7aRvHEd
vjiJsBtjcPOj0rnVgTqfeswaW/lHPAP3BXBZb5H/4o6m9P1+mfTcURMBqOo4UEuCrhN26ie1x/kc
Yw6++ZWNTpXm41YHR0jJGykW9vt6q1dWGqflxKzMSJ3uYlsZvsNVHbeYRaMRNIGOb5r20WinOnCE
LX0t9QRcbu9RQD5QTBTfIlNWAdwqsW9i4zOsdfUW+/gfRpt1+3ZMu6COtOTBqavPgGjG3fL/dWlx
qhJJEtXV36QFPxgtt1cURe41NCKibryTpn5KmvAz0Dz7S+NYqE2DZhwgPiN0Dfdi2s1mP+8iq9J9
viT8vVQaG+r1SlCLWL0rzA5WQQlxSmuM8Fc0iKNdYK7SkqHsKrrHm7IEqWHU4XPUiB6uanVik6Y+
hOl+HxnRjyQcNQD9feNT90J6whm+l33/R7jeIwbw+KS4UrspTD2oHe9ebVBXL13oXTkesxLKQZvN
aTDUyU/E0LMXG6ZsEPVptvEK61a3E83nTfI2U5sIvFagTqs1Chpdse+N6Iss3QNs38iPdGiMXTX+
lmH/nailCBD4wjjKUb6NDbdeN3hPRTzdWkJ+ddPixprVT6XqbeNB2RpdH596xfvet+oXZIaLrV7D
349mL/KRjXmcZ+d29KafamzfJkoTgCp9rXrvruwx0EwrE+fCyLWfCgtXCCy3ex9FzPbEXUlRMUQ3
oB7v4iH9b+r5aMgaqL7AsRE0vVNtsrlXMa9EN8DWovZBDL0CEDncedl87AbjGT2leOMKlQUTTXjD
Jkt824q/pMOyEmV+Y5XDT8xbHhQE+I9IfzzO4dCdEObv9nmqdjutBKxhJzZymHWebMoOCyBjhGCC
unEM2cJtKbT0wGKiqtuM3vgjwtUxsCVw90lNvL3Nztg7s+PeJJ6YbmWbPKqZQTppVupN05Xd3WzR
C596r91bYpQPFnz+Q+GEjW9O2bA1a+TPNT1VbzORZCeU9PqNtuwSrYyPljUPOwwNPYwQyztv1h+M
zP4pcSB2mto8QAj8PsW93HA71n6TTupOgWg62DEwfa/IbmJVsM7W8OJ5Q+FPg402dk/BcTRS8+C5
2Z2Vlw9a697LXn/1oLiqm1iHQi7i9psBnWCPE6frJ6nWfXNq1Bwc3Zdm4Rzo1ezjaIweQTvgmdta
PYo9A3ANve0wy1B7n8OKJEMXalt9Mn5JNER8BNwfDS+sdq6064ODU8phmqMkUN2U9jTslY3QUJfB
8+ObMRrPkRjN/ZQm86NZ1QteVnM2dpk/Nplzo6Tlk541ztbuMQie3sjxmjn7cd7lC7n8uzs5EB8E
fS+lPFDtHH3gbMydTVHnKsq2Yzs8tC3/Ps+i8QQUoNw4opp9gzzdT2213vRK9J9TIkSHGF+/DUe1
DuzG/tzDXtwWVfwNBSWom6OCibcCj6KfP/WReUBQs/Cx8sh9sq9DFMbbKUx+45i5B1WOCoYmzZ1b
KjrgXj6Lh0xBpqlPQhQHY9TEJs4zx8/M8dCo/cjR6b/G8RT6rZvHe8CaN3FmffPS+DvhJuzdevE2
tRSUgksjPCihcV8B3g4mWFp3ZRaqe7KqbhNCeEREoql2tsNN1ibxjxDXGh6BdAfL5ndhd89FFQZN
AdMrLgMg8fXeqtynbvROpWNKgur6Fq0OpGMR5vFLE99No+cgOkM5+zWQXX8gzfGnBrZmZ6da4EzN
nU4RdpMmQt+1sX5DyHDTpf0vU+if7aROg8xC7R8CuU7fwvpd5dZjajcdjDDh/HFU5U9ZQPiEsPDl
8st7Jnp3iaEpRIE7owq9Kn+5TtHNnlMWRxZ7xI4W2bdki0ISITQW5SZXZKkL7UqAcea5Z9Cl0kRF
E4XMVaypWnVq04IujlOcjJvCFRlazpN55QE+OzUq68SZC5t0LfeJ8as5kEDki5Z4cwcrF7mWVlPB
hw21hFI4JvE1nveZkPPdi7+KnLJugsFoewwpy5ekt9BqhyLhVT8vL9qZAA2yF2+vSgy4+Hy9D2Ty
NjeGuLNyxBvlFg3zT8bY3+X2eJe39laP5yvR2dsmWMXstGNpNy9OEPRNVpukTgbishwrEGWa0OrQ
irYlpunCFy03R9DvcK2URmonW/TZLyuOQrYQhuXYFRdp/GCUUfY8OgNcyAlAib1Rk4K7uul4hePJ
Eo3f84SmGyzLwnafJrzuG6Bh1jWMxbnFgUKE8DMFe8pyq+C5iG3RoPeeHUVrzYHTJvoe+dcJ05ju
XxUolkgTHgdaY1BmyE9XC4Tcp+F27ZgdMa/RNkqMXBZOGh0lgCEJLu+Fc7NaepFgDiyA+x/c3obR
6ZWBWaUKMUHd/Ac560eDdM/m8jhnUlKWn0IDYQjbzlntgSJOgNoYFbpfDWpx+AT/H2nntSM3sqzr
JyJAb27JMs32UktqSTeERobe2+TT74+91zmri1UoQrNvRoAGUFYaRkZG/Cb61CNQBrsQzptj8h/b
IIiCBow2Hj0XZ0hlUwcXC3HZWZUax1Ru0yxCerafemufzcAHpfhFDGH7L8ISNU0KUwvbiQ7v6WfV
xE0Rqm2d+dmkWLt6kjVkgSZ7YzoXFxJ8JQ5wLCfDnI4SxNIkjQHT0Qp1PKa5+YKyj+Z2VgdhT8T9
gxqUKWIbQbWBErsUdQFtUayFV3VeVKjQewnDucn8JoG9NhvKh6lQ/kUbwX4/yGp2mDrNGartmR9g
V/7BKQu+7kCKjnTIzb0zmv1GbLoUCh3KMCa17IXBshyed4WgoCKuV1GR+fFo+oo2vFpOcVcYY7Lc
wyEs9W6rgHHpWmHvML3Beg4F9FWMt6XZclIwhb4YjdGfCouCNGrkO6PGbh2dW7E14MXz/27A1RQV
0abzjE6Uz0uxIFbOe8zenrS66zcuzAsDLYQ7LLqpbaHqsZpZklF87qyeqFVoCl2mvFBczLpBMAU1
cNDr8WQ5CKs75WSw1WPc6soyxdGEuDUKHjTNHZT918wR300YjU6mHOuu8E3yoI04dnGSQFsXuCT+
gWv1g0EqJ0oAQ0ZjBq8YZ1a0ewyoWpe+9ZYS+KUpKuQ5BGaiFxCj07NpwFRLoBGmVGtwT/E17Gtm
v7FzOKV2oGXfsXGXvmVDMygfUxGO6ufRGfJsf32d18cVTNqCHqc2xVsa2dklHL37QEZd6YSEXymi
59VL7ug/SvTSVPJijzLEX95Fy1g0ayhPyYhoQCw8Hcuw6AU5nT37SjNXu2CsO3g9A2/tcIsFsw6i
C86Vfs1S0IH7zv13OpIDITRD+I0+iWwGHyIDwMi+ckLxuqg1jUfKGfqt1tLcg101dlscigtriv8J
BR8KtKzs2vcoNUEyZLhO80UGd2FqvxR54EvKcIfKjLbxnayj9jLTBUn1Bj9d8JqnM50CXAZmh5mO
9UgCO41xYCKfTal9Y6CLk1r8FizFANa7xhQahdbSBrNHH8BdDM+lwPTLTjrrTi3a4QONhh9/fTBJ
9ni6A8sE2rAGEVdy3E7JVEx+oXBEkrz+3Ew9Smuh1cLi7zdQKReX8b+jWaskAoXOsIZKwZZV4097
CsJD2Y9b39o6tix7hRoDDVEs62g+rfYKrII2zA7du9FpRHOvQpV8wS8n7Q7z3GrRxtf21t15H0Lf
hkNigA4zHXtW8vRoaLUK/auphI+dSPpZ503V78iqsRuudWGHR9mcjHAXqP1Y7CQzNn8I0WbyLkYZ
Gr+LvDYfmsq0PlDplz4k5tx/VmTheMVof7FKBCY1Kf2dVbOHeAuKLd34SKS2as8xM6PwjJiE3m2L
sXlNlFL7NszF9AL7tvyT1VqbUdFyzAhJWrUMvVypUAHTo7r8PRlJ23j2mJbqt+vH6dIG8xJC1Ikg
dM7+GbWxESHKtH5mxf3nJKfN6fEQ0PuNePoGEluvOoAVVA94e4FyWgVUCP9msTxSfD0I5HQni874
XY563OwDaWzhVZpTX++w9EnlQ2/2XJ/FJEqrdAe749mZ5vpAx3PuqTgqqOk0++EtpUXQxrnVikzx
+8CBVhN0VN8UmMYfRTgPiINqc/1JKvUQDRpoI/Ye5zXrZ1H1cn7jKBH2JHmpIa9p5cbnEG1ONKN7
u9QPsPbK9qXUK4qBQgv+mmTJkQcFQNGecMimqqszKKP0V8qT8KsgxVtbDEqV7FgAI6eCmsdbGniX
ghSuYHxf3GqArVeLb+tZGZhyMPnzYMVfKtCDIXXRKQkfALT2xlGSpUbe2PHlq11vuLkglNCLIyta
T7HtRGPFLQTEOMxjt8/To0ZZGdUw1I4LEXkQpDZC8aWzDFWXQPzmGbQOjUUcdTT9BLPM29nNAUjR
jOd4XP9i3rqIq4ktSvQ0x/hwzrvHisUTvbc7BOIKICLd7AZhsDec6aHlz0GilqZ8krMblJuHHpQb
f9EtKpxStmtkyp0vSfE4zRJyshOy16+z1d7G1h9ntL7Y1VezrlxJ8dv+WYn+mlUjg8DFhhulLqIf
RrenZw6WdrEISql+EjXWXa/a5U3o9O1GeD2XImYYUCdIt6FjCWx7dbS5svSJarqCu6GNpJ0rqprH
RDap1Kx6/t/sDfY0faajzl8EaHN8G2uFNkicWJkXz2XzqEjlXN9EHEr1BpYcSr0IW+gfiy5Fl0UT
1Ke4YQ06FDH9ct0DfJt8asah/RKrTjN7Y9LIpht1fa1BEpsrdI/tWblXerm8U0Mz+Gq2+NmggGJ2
/8RmpfyxjC7/PIhU/WihXyXf0vFXwt2IbsoA162LhtsIV2NUgamKj64zpiaierlOF7ETQsx8sVmR
HnCPRCl4tJvStZrZKb0qkeH8q201fVWK0YluWsl2Ct/p9O7IER5NrMoQKfWEMMdnSTbiwJsQ5i49
hHqLf5rGboxj1dD02pej6AgMgZ5Grk3LBMeTSs2/S0MV0wOD9Nx6GtS4B3Dr2Z+kU81sp+RV+tNx
JunXmAvdQOam6QFUaUb+1bRwaHLRzEsR1q2gAh0GGkdgCGlC7UcRZD8aOlHN4fpnc65eAcvjfyXr
kQchLKyu3aKLkDedjNlvw8YVMnK5ak7BanRHhI417UEB4ZV9UIOHvmtv0qY9dpZ4SOrJC5FNa50t
s7wzV0HSAN4XMGqopKIWsSafp1ooOc4cCB8a3V0k9a7jHBHA8uY6uoHI5eVhcgT05vbOjykN9tb4
lIfGjVKbuwovveITyka70Tbd1NjSGFEuJEQmdyV2SBqchzMKQm6SCrRhOfsclf3i89Enyi60F9fp
9pdQgFqGGrXyxdi3+RXRqpLk8CADSioytJO15i/ffqwUYlGLqxXLtVixnQaOukFy0Zly3Q/mZvAw
3kFa0K6f4Zh93Tgj1oWLyqKCxEkB5AD9b3VISj1PtZielK/MspZgMmC3HYjGIVQ9MHxjd+Mgj/aY
a1r8NQkQBoVHPNw6iYMcwoT+cSClrUvI7j7OfSbB1hSq3Lu8Ej4nFlLcfaGhKqbjkmBWrfFt7Kg7
uG02o2pWonDZD2H2NWXMn5WBddckWy097qIon5aiyFNSRu2unXQ6OIVaNy9jqnVHLr5/gknPDuCp
Bh8jwOQjVLTgSYOzcU82FKM4PlhjxNeVo3yvjwAByiqMd8g65E+aBqEX3Uv1xpKFmR8EXby9DgZx
F6ld6Zks/ZeitCBf0szeVU45dF42VBZ9PE3fR6HZ0moeJs/WRp4eXMTP8ayh0lWMyFI4QTy2buMY
wjdMpOZcq8/DkL9wxq9dGTVfY2M2HjAPbveqVeq8IfAQvHXmMPecqCw8jqd5kEUlPnQ22XIxzMmx
rjXz3gn05TOZJm+O8+4exFHmKRPL3QVy6YbCEl/s2tYflIYWbwahHpV1oLn7oI2a5zo0dddArJYT
PMzTvqka5XuBtTkxKhZt6yo4TTy1TiDRnM1pBxmpY35UpbDyUL3J7nE0DvwGxdujE0XdMdQLYx9p
4eCZqdZGrl4J8bVWEKVVnaJ/akzkVMPREJ+nPu52GULvB1zNY09vGuJqAg8TUULhQkZd2MVDcGhq
Xr9OUciHxEEHPE8jgMVGXj3mSpAfLG2ybzpH7Y7YKJi3gVVId0mVKI+ksIOXBJLqBUErfTcX4wnU
lOd/Il4hB7RUy3onGQirHWRHrX8Q+yLk/KruSylS5xAm0nNR1+V4M2FJ8Y+KOpmOLFiRYiihME4p
g3MEM/+7QKP+ZrDwkouxY1I9NLeT6IgitfAqbckelcyO02NaZBkm9oiu4z3dI9AaVAN6lTp6hK+z
KUruTJgGWjNkbiKnzp8ZNJqyn/QupsM5hQ+yVfaA3sr+KTXtrt64Ci6Et8UYxgBOAtKXx8BpPInQ
J4omEm7fHNQ/UYAXTWka3LHmhmbnhQzUIAHVSLMhHJGIno5jQyGHtFHPvj1OimtrqTrcBfRoO9dJ
LUTDedRLn9s23TLtOnMnXa6WJW6/AbWRUFllWrKEnmRQc9VV9rDLeoNs4XFKnVsQJ/usfp0sfWcU
iyj6vQ6CeoQAhZYMwk1btYnLd+67H7JaAY1BVfih/JDF9bm+mZ14X5bDbRmo/pLRWD3qQCq90wzo
WkPLJbB2kV18GSTNs5rvkthyZr60NOA8l0IwKuMI0i1n411drR6R2ivD0PBVYALSbRTlEw68VRoo
XsYhnPaiDarxtxzp9m1otMqrZLQp/r2FNEYfEEsW2pccfn1CMuV0sNbwBv5rHiVgJ5JkWoWLKPQZ
M0ZXuVXTIDZ9eRrTF2uUlefKiKrXNhPFX0KrlpsVCCqJMlz3RZzudDVUrbbCQGS6XyahfFvgJXRA
UqCA8b6lT3HpYsX4CWYRdHrAVat1R3qWkCbJuo+iQ/VLVxLNd6bUeM2bJvtA3XqjrHDpE0cDcOG7
85mfWU1V2ZRVhZQa6FybgWthSLJvlV65QaAl/3Q9abg4FOQ7ZOdQvQIycrqGU0aO0KOl4qObW0r7
dLLk+LZTZgtVVER6t3hayyezev1Rdlsah/SiKL8tC/3uAEv6SN1h0DXfqlPNOcRSaz0JqVO6Y6HE
Yfc1V/BD2llzJ427wUysX9dne4Zd1ikRIzTCywoCrsUBPR0/kLMpGkNFxtB9DvSDhoAweUMVO9MO
C/LqttSN/j5Kxualqket8+YKaBvaui0Qjus/5Y0idrIUsAF5XZBGg2RexE9Of4pWN/nQGo2C/jPy
c66ZNJ3kZYhl3IlSj291OX2NqEfvUs38VBdm+oh11vxVMhJnZ4299JCG2RetQokukCbeY0Ew/4an
0fmZk2lfonIwduU0N6CIRnNfwykSILQCvdwNBjmwG5u9FuzSLuFpUNg2StdWV9mF2/AzvptdlmCZ
oOWIrnSNOn8A0ReCqW7M+Wdvzsk/fV4Oz5KNcjr5luSk4LQ0lHZAqFW31exod1ps55+0LFTLXTna
SrVRq1h/j2wgWA6FvjDtnAWVerp2sTaBHBlqx3cOIj3a+X2R7fXp4/UdOpMwWY+yiv+CW97sJ8QD
uP+qQ3+UXvO9ea8JT/4avM5P0t8ezvV4S2vn3ceRx0YtgEotYgXe/FQdjNB10NNQ3O4o/docbfmy
35+/1Whnj4XFqjgNCocejbuDFy5/1jmKrvbAgMkPR3KDfXsHFuf6oq6zimVUPj4ERfn+6WSsdq4b
wL9kauzgZJLugYz+0DusQ/L0nlO5E9lWueniHqLWDjFiqfafydAIVcjlFCeOP/6Zn7rBVT//Z4Ll
Ifuxvarr7tsyvffDrcKpBSQ07xF093XhqQ/Sa2S7+s/kB3ATrJ2ur+Q6cq+HWt1Jfa6iazeykgj6
HZBC9CuwHiHyxNeHuTQjpJ4NRJUXqZc1171sk6HOQw4l7jnCDX+/LR9fWwjMdWNGl07k+6FWwTkv
NHUEw8ReqbcivtOijamccR/fDt+7uax3J7XFrKLjwlz4xPojNZ/ffGHag/5zmc/Wy39rPqsdqjNb
Qxia+TQgKifUc5Px5vrmXDoD71dsdZ0mNb62Rs2EjO421R6jGZTwRpJ18YN9t2arIOgkFRTRjEnU
hpv+qA6hsisP3fH6PC5+pvCzFnMPLkW6HKehD6f0kr508xZqxz/y5+rwti/8Zxls+zu9tHDvx1st
nJ116ZimrYOz5oMe3eq1nweH/+OcVqEuFnMv1SPXR4srkKXiOFTJsxtOzQ1YlX1R6p5WWN8VTbrr
FP1pbnPNq60tOcUzGN1y5t/PdLV/wVRV1BDYP8R5erzqan+enARbq+nRHuBrFfJdFfS3PfwUSSk/
lPb3MkhfGqfelUH+0hUjKtutp/DWNaUa1U6ndEtnMVgd/hZysv6lq+tv7hvevf/ZExkXGUDMW3uy
se1rAmkzZoY2ThyzqI92FuUSod5PW5KjF8PMuyVfw1vVdOR8lWy89jNSd1ynb1c5f86fCTPlYfMq
X+p666v8/YCrwFmkVaHj+/mfuMbVE0gENYD72kPwukXUWQ7MtcFWn2pppKGD+I/j9/VPrODdoUCp
Xr3XwttAPqTdBrvxTD7jf08FuCC0h6A6rdMUiUaxpnec3zvnZrnDbZz2nuqRqb0tqPRrM0W5fEj+
O+IKkZcjt5XMS9jOoo+N+RBqX/5V3KZf//8npZ6GO03pNVH3S9xOD4mJkdEv/Cuuh5+tWazOhG42
ct8KhmiggBQ7HfmNMf3wfxtjfZ8WbRi3Qc5K5ckunmV36pMniBb/x2FWJ87Rwh7qEFPJ5yVYR+J7
vllZWTb1/FT/d0dWF4KQ5tkeKzY9/cFFN7z0x7fUQP85fy4P/+6IGZBnuel4kq6hunGJl4LScf1I
0WdHu4nq1NX1jYv74gH47xhrBKsEYZ8gzxipeDIFZwzfvfzH9QNwKcNBc/L/zWMNXhWBAruzYoyO
Yqr2vYr+FrAH1RbXNKoFFhUeqJurjoYNLQZocD74kRa7QfsYaem9nvY/O2f40xJ8UmN8jcL55fq0
3vQ33p8GhqV/Al0Pyzv6sfLq6tZCEGx1X06+iCJT9nKpqr7JOYjEHwGvtHEf1vhS7SXoVuVLheQm
SL5pFt1RIAFR44+DyK2CHVrwsdADHOkoJM6/sky2hq9pK1M6x22gT36aVmAgitnUYfgSqaXIbiXc
JX6ng+2UN808KTem5IA9xiXVFbOkfe9AXJedZX63K0vCBQwdHWsn4U2V7zJUbgvPlKEXYTTbmuM+
CoQ+c4lLNsmnKfKv+HXA2TIqKfympvOQep3TjI/8S2m2jwTdBLcspii4LwMr/2MH3XiX64H9SWqF
+ktVs8X9x6ZK7ktyNPpKWArMkfRuHp/luXRaT0K4/bcxDUgWqdqQYYDa07Q5OmidBMc5HMpptyiP
pp+u79VZ6shegXWnSk1ZjvfkGreATolTxI4y+E3fmkcEpsLf0CuH2tOxCHRcJt0e2yTr0Vju2lrs
c3PQleekK4fWs4LRooICzSXYyMzPKk38LAtRPspNmNXhi7c6uTEG26xT1VMoTCrpLkULJrjD5TbQ
dkUalr/1GVkdijF5wjsKVK+Zg2rHSw7nVHMD/L3ErtVpXgpe/BD0iVGIXV0FUKydIGviwTeqrNvh
LAMFCpOmn4NN77iA8bHRObi0JUBPwYaBd13EOpZg+66Q0YUQoyxcLNiSWG4e07hOnlEOlmm9tlTD
dgnCiM/owJndnZWrZXxbzmXmyUr4YKqNprgWjlT57vo5Wb9jefov7ZKl9gdI1Fi3YY1O7o22kWff
CObkYFXOH7XuUAYWgXUQVuyW9sHo23+0RjU2Rl6/oN5GVpbeLw4biIqu8toYIR0yZpVGShk6HsAJ
FkDNKi/WdHw+gvShj7qN2L+OywzJNisETSQvzvnuylBmZlRoAq5OYd43FA2fqiEP9teXdH3DLKPw
PUHLAAmPxeRqm8s+tHFj6GQ/yqTew8fMvs3zUdtnoTX714e6NCGE2rkGKPefS804iV0ITN1kHzNf
+hmGUlTfij5MtsThLuzVslMAfMkq0RBf7VUhmY7U49Hta3Lc+XOId6s9tBMBdEgQcBthEIN42zgg
byqkpx/oohqCAMyiTwCZf5XgZAXwWD2eIdMCm+73YVfg9JE4Kt7RalariN/bTi25FJbaP1Wol4Mn
cCQM8IVTtdcCc+XexRZmwGUSPdDQGxB1t92ub7WPQT8YB0jD3Z9B7eNqZ5hqH7h1g1uTC97SVlza
SbbuqwgX2QtVFDY2WHUJ1A+Ol1+Q5R4BWHbKH2XKn5yOOnWM097gVpDPFbjjIK7bYla+zSIDl0Jr
V/5Wt6l5L6xZ/dTISjngfW6OQPpFkFaoFOTaczAqbehN6IM82/PI7CLZHrYQzBdi0MJOwvOB2roG
mmq1k0iuQNxkJfxSScB8FM44Lw7GFAk9O21DyWvbIIsPim5lwCJA1nq1AglATUNoo2XF69216qzc
OmDLsOutRqeOrubSs+LRdhoacVkyW6dIZxCjk7mftXZ8pO8f2PT4p/lP4dQp1ubRPHRuM87dXZ1k
2kZsOHtRLZ/tMjSNujcxyVVy0+uVnkq1mP1IZHhZVWOVPluBLr00CRqoNILQysnKph7vsdQej6i+
Br/j0NK+8Hkqmmv3Uoe6C8LZWyF6/bKEZQWXbPlXiNRUiFdXZtgPuAoHQ4qoSyCh219L1Qt/UwAZ
UqubzAqTu9DKutu2rayNYs36ilyGRg6SziVvMoMG6+m2WCVd0smENaEtxjLYsOu9+ogQwlOwCQq/
OBQAdFr47PaZyl2eJnmExG3qKwBoboSaFJ7EN+XZA1TgpAnlP9dD51k54m1u8FFRGDaoTq+Jm5kA
H9u0VuqnjbkbIutWM8Vj3MsAU4LnIBc/uzxUIU6Yh3ieHgahfNz4Actr9v2ZX34AZF8Q0su5Iyc6
XdyhmlKq/EjZGUHnpI+F0aWv9qQPAXBEq/0dqoF6PwzJHHgR+JafeWMGqjeMEh1qvbczAIyxqm3U
gtcXyttvwhz5jeIAkG0VHqRi0jSBxawvJMkSrqPOY3ccRwh+GyfrrGe/jAS5SXXoHi8Cp6vZR6mi
WLEiMmIsID6vhjKZ3mcx4knukFV6TfJDS+QjCbLzSR7neN4rSVKh3GaXw6c+aBZt0KKxQGpOZm+6
dE+lf0GNJk1wSI9QDoGJtUoQATHFwxSM8NmGyPF47Oiu6OotEPs6XXhbiDdIwPKkoix5egziTCnU
0IF81cZR+lHUpgWBV8/2lh2Z++tHbn2NL0MtXVUSPTr29ApPhzJVCRhEZOD40QH9zEC4uxJw8SgL
8WOfayDFW4Kglya3wILtNw4SqITTEfGsqgp5YEToHuqLwu4auxjkuHD7Opy23qf8Y+sP6v1gqyOl
O303B5MJLVZWEY6jXiGsCoHOJHVBdb1eX8szb45lMXEDg8NETrk0XU+nZmZzh2AA+4ZiTtPs6eBn
iQd/hls1bDBmBVrblM/YpyqlOzbO8HOIaoF5Q1QX2iEAVZu486zYT4LVS718MMvahbtbU+Jl4Pwh
lgcNMh6SJ3gfmt8krLB+0Aiq+kNXh6p230SBtQXoON8u7pjlaY8PHfJwa9G0JJQ6BDhjpO+sCWKJ
yfvQwBU+jUrXDnkZutfX8EIMxpOVF+qbttZiiHG6hklPjmdUTuKPitih+f+iIwwym/O9LTn3s5j3
slnkrtP3fmI3t3Yzb0Sh5d8/PTGn46/CXYeGTtY70iK0lT3OFP2pN6nfG5XmRJH9i7GQ2VN5/jl8
DWtt3LjWOS6qlvj1ciV5ABoh4Ab9BMZAzOX42oPVDDfKxOcfPKmejUgVwp4YKq3zdsmEaZRh/+4r
KlZjcTfg/W7mfumQSNV993XcJEJxXi6sKUYGKIxAu6JEtdrT3kzgaaNcgTRNNntlHg57mNfNsQ91
/T6uovSTnOv9wZ6S8q6yhumxQJzJc4awepyFZO9CZOzp+FQ10kXEQDcPBGKklk3Zvte/OIWi3dmz
VniVIuk3RhVWH1GkVBFeCuNbWFjFYa7M9ij3Ub8H20+4ySE/RaHRAUXU+n2AC06Nc9RYP08mYJK5
aax7+tOpcJHB6dyujUHPGUW6nwoq94iv6PtkLLTfMcC8F3WOy8c5taVHqc2GY+5Y027S+/ZG70zl
0Flt94kCd+NJ5NhegnHbrhmLYSf3wjmS+GjINOnm3i4Cac8DsvkzKFK06xOIRAxbfLACqiOuwlnZ
Dbljf+4KaX4QtlF9suN+eJ4R+PQgMOk3vGLbQ6nb4lMoep4KiZAW1I7YoeVqHFVpeEFXqNkVU/1s
j8YEAdsa91Vpfk7SlveGkmQe2oT5E8NhXJ2q9Yvc9t1BN7oQU5xJ92DDKD6IaO2rHWSyL1dS6+V6
Wu+4rO0bJ4vRYxFNtk9bw9ipOcXhUiB0pNOuPJgSYkC2LhUHXa2lo2RIJoqPQ9I2rkNpzKvDudr4
uJTzJBlsJAK2UMFxuOI1fBpJchSN06xQMr8GTPVahW3/myswEm7UgMB1y2GS25uuw+7uvuiCuvV6
+I6xKwqwP0dbCsdkn1Wk2kc5np3CK/pudHYQLPKC5h6Fg/1UTzlvxjHZrHpf+kjfKOyEXuyT1yWY
ACyyas5KTB5ofQ2C/oVH4y9FFweRY7A9xBsPnQsxnoArU8a18bE8szdBDymNp3RMfKvIdliOR57c
m+pOieYtCc5lzdfR9f1Iqz1JUI7WkbhKfGHWo184WnwHryB8hIE40fCjYXH9Ork4MxI2ZgU6EF/m
0zMg8nCeIqMg8tgzfdrczty5MeIj6p/OzfWhLgQ5iMAWxEmKIpq5xlhS0Ab7WJG7F6OJazn2OIUg
09C5w0sHiPSNklajfYjaovyJT64uXsDrh8bz9V9x6f5c1HihRSEXtPCfT2dcVnPeD47ofaVto6dC
ICiFHAImUo4VH+N2HtzIjpW9jVS3h0c9qlcRIS6mWrRRq7mw9AvnkI9vESQ5g7eiFD6OcivzeisS
8csS+XDUpNb8MIzqVtJw4VTRf8BfgkIykOh1Ekvy0kpFgwSDOc7SBz6ofE+rf9oPqRl9BPiTbDyJ
LkUWIKCLfxiSqmcg12GI40nPBbemWT52gAQ8cFpQIPCxrPBctWF3uZ1uTRu50YUVxUFq0VkG0Yf/
8ipztqWoiGorGvw6KMq9ofZekZaNF2GgtzHBCwsKpZJ2FYkftKC1fiseQanuDDU51kTBpY6GlyKw
uZCc9nsqbRmgXVhNqIIL0BWVEMC8y7Tf1cDzslGGqQl635qVXR3L3622lz2lhaKo68XBGDLe/ZIW
e9e/lEuraYG/pq6A9RcA6dNhDTzqFQUjeIat9uST98FQadD55C3ryLMGx2LRY6H7DdWICjDlhdOR
TAXR/MYyen/qjH5nd9O078NpfhyC+KuV6EvuoTRT7ZJVzzvdSMnI0AvPNk7P+Tt++RWoAIOURtZr
fXqqBYZO3YhWg2MVR1OM2V1rwGy5vqqXTg5lKQ4nDyBo2KtVnZ0BBfeJzYQA8Rk2idfLsKWrXr3T
M+fb9bEuzgisHcXbRYBh/Uyu06KI5o4ZgQqe97QsikNjSfbH66NcuIuZx39HWT0IZi1ox1mZl3Vz
PheS07xycBBxt+bkNpAShfQxh/R0fdCLU6Nhu0i+AX1em6y32gQxr5Z7fzbH6TA4OnxOFTOJ66Nc
2CwL4zvOA5AmFLdW1QynsCArZWxWquPh3Ciu0CO/NKQHWYnGjevgwldOrwCBKiq5OLKtW2vzNDY6
agiDryDZlCKF0AfRU0AjK1KyjwKxuSCfNi7/C4tIt4gLeXlOLjyL0+8uG8xawSSTqxDAPgpfVrkP
p9ze2KoLiwiREMAVFRTe/utRJuzHY/honPh+FocU56gXEzLCczGbH5Re3wJmXZoUtvAQrNm2RSrt
dFJRx9bkTtL7UpwE5NqW2PUh6fz1k3Hh0NOSXQ4GJsZkhcuveB+T57B16mrs/UxJsSdo/8EtRnaN
0b4thmyX8jzZOB4XsicGZJt4k1JpWF8CSyOUlkPHtAYtR6wpxsdPRtAxALt+U4kx3tFXyXdYSKWH
ccDv5Pp8L26igUw6nV8ZAuPqai0UtZ+K1ukgDQd7OWiPdPHj2yGgc1OZ+sbtenELsZ4gaslghdcf
t1n3tl2YUe8beW9liOy1vQLxQNemjbf++RWHno6yhEeC8Xm1Uu41WZJkhZvVHrVdrUrQDYxUuQVx
MWzcpudzYihkTghWi4n4ev/iAVK3PA69jw5r8TFPi8Ztzb76cH2bLk6IXAElC6om+lozEhZ5LNc5
UAFbqfU/YBT0AVGD1H40eiUQG2CAC4MpqPaRASElQn65OhMW5Zgw7ObWhwZT3TZtE71Y5PTURKNu
S979/PwRp96NtfqqM7Uc4GIx1jBjupvU5qtTF94UKfJhdpzD9VU8430TNRaDPg77kgygcnf6dYeR
WaeD2cxsFvoyau0F7VPWY26BLLUd7QVhLMFyshm9NK48voy7tEh2mUzdLSXPvf5rLiwzUAu67+Qm
XEFrVSpLjuiuZibcQSUs9nHcfR6HMD7wctiKMRdGQpVTXuwfEBiX11yYKe8VGncVFON+0nd1bZCy
hxMsfJ10+q8nBSaKtBJIi8poy36/i5+BUuKalKvCb4LRuAOUl0FkznEMVbRy4xI/D9XEEMrOGNCh
u8Hr4HQoewyULpws4RuJcUxj61sfFJGHb/xh7oc/UqVuuWtd+NR5ZlE9oUm2ZJSrs2pLQa/oNWzv
Fla2NzQiZ9fsLfOMC18ERBTWb1EnoPGzurxnNR1yxWkmf5AdjGWQaj7KAA5uBTiYXaAUW1/7hWWE
h4twBLgXPgl5mfW7HaszBjSlRvihaJB7VLXffRVQiLO0cZ/kunULpsq/fkguLCRD0uCRFwt25no6
pII6SyQ5pfDtofypQio7Oh1yQdcHOc+7aOq8G2S1W1mdTVXJcvl5qP9sZ0fcJXkL51TTpl1RF+19
NQ7RjRymf915YVyOCJ8Bxt5nvdQQZjIq2urk57r0xVosyOs22keVyNwpNj9fn+SZ1haHkdGAhNA6
VW1eyKdLaY2zM8E/m3zsyjqo70H6jK9ydyMw0/lkDpEZuUaZNd8KozAf8nQwECRqtJeo1sYPBUrt
H/IsLo9ZHkTUiuuOimqo3WelXL5ESpreaV3Uth5sbtXTayu9S61pBBkVtXdVOyG90IW1Nbp6EweH
QM/lzKXqHDyABmpcG0Shr+SDcptTI3lWwXR8kqbOsbwac9jkLyt5QBXoSxJHYSpQCJFX61BJFFfk
QtX8ThIW766wEi8hhNVDlA9b/OX1F7qMxf5SkuDlCCxnNVbYjWWNxoXu4+EztW43x2O4y1Qjjbw+
TuJ/0tqK5Y2ra/3JLGNyGVPYZaup9qyCXZkKPB/rzPQntbKOUaXr9PFGxb1+nC7NDG8iiyEoKjHk
6WkaAhiTaVWZfmaMyEOkZef1kVZ6aqpSB06nZuO2OCvaLdNCcXYZkbNLc+Z0QMlSBYfHMH2zcbob
qaxUt0QB42OnIU1khjU4roSDm5URNrs2ZuxyomhoQaFren3m6yjIDyEx1Xlzwp4HDbQClkwtP0VL
JRPES1f97KeuPCpKX3xxkjw45nIXeV0ib0k5LZv2vij8NijqxVQKoVajZnA6e0eR/oe082iuFOnC
9C8iAm+2cL28KbshVA5vEpMJ/Pp56FlM6UqhG/XNojfqbqVIkpPHvEaqhsLq6GWFPBidlu760ulu
yxzrgo+f753zs6q+kBEDMaA3eRZybVQKumnJPYwcjI6Js1mML2W/oFn/8TrvvVHqGbpKNEIsgN9n
BxWshF+NmfSOumCvQ1t67U4fkUIoMkhCQnmwRiukW/pUYYXbJ+5W9q6/0xPpXciZ33ulfKbrNQP4
8A1WqHTRPPSDzD1mvbKjxJbuQXitE+Xp8l1ZGmTlwZguXDrvbTNAuBWP7q8NjLOnLzUPbaxJc45y
mryvimQorESqX0DPvvOZAkfx1ssa1xh6iK/PTcqQL0dsjs+0C9BScTFHCxJt3hRxkUWWl1+kPqy/
8PygumQka+eXBtp5qtpDuxMjzjdH7D+Q7InBmWyzas7j0MBlz7kqAPuNu35GdIvpvVPDlKTLilRL
JhWiQWRJdljTkbkUr86L5/UDWkFSDgAOkuhz3FKiG3UyKgtHbj9eZYomeW/HTb9NwMftwVG/DOje
XDul3kd57fUXbvr3XjZ/8yplweCDdtLr16Dg6vnF6KPBgH7P51YxvgRnb379+Itag8D53jPNAFxB
orVOq16vUsWNneYeMdkdSSGWqiz3STP5BRDNYt6YE76bTWK1EdDlSyLWbx/QWFUrV1zACoU456As
ae43Ze6B51eLlFv0mGhGw0iQF4w3355nckALZUHU/NFeONeR6YxicOdBM4+tO/0GHoToknSfZ83y
Q1ReLpkhvCNMhoo0wnmAHMk/6Qm/3lGniGVnT4V1NMkDl1Dv3bm+RwgOzctmcb+Rr4nyninD8kvN
ZfYHXIutRZ62AMgWrq4t0cIAdNjmwsJUpQxqsCC430xmqHy9KUOrtP2HXsgZcUyA/fqF3gYf3JsT
wXYh4Y+gMVcmPYfXf38w93lDo8g6SgfR7WCor6jXt21BmWqrFrqi8txrrS3tO0fDAXjGHLpqAArz
NBgsQ117GG28iazatffAgh5SNTwZ8VhvK3xVd4NeSCD/6ocFdHdbB0kVDg7mPXIszbvFDeQ20SsA
O4bUnE3rQhD1s/TUZJW1xeUO35aYSllNer6fkVhEWTDTN2VTjmGvCQRGIa5sCyW7fW+6T40rTlWA
XxSDo6uuWQcfGWCBZnZ/0prDggO5ZGXV7S0WTsZGF8IMDc27KyylY2Aku5tmzBJqy+6mE8O3POmn
mzz1f3V6dcWI1dzNcNpQ/dSrHfZPv820iUNHBlmYOq3Admb+TgkQ3Exx/H1J0x+6P6DSY/UqjCWI
XyW3aZZOW8AqJzGpdtcC+my6RYVejH0Vmqf+dilRIRnrPotylFBQDdT2UndPyDuZ4ZLPza5oze5e
+dO8w1uuD9O+KTY572HT2yCcKcXbKIjzT4vpa8d6YXA6ue6PVAb6wWao+gxbQG2ruN7j9gNCeXGu
lZ3rkZbCzfEbUWB6s3ibwRHPoK28h3UDhkq7UYH703P626VvjmKQc9h1qyBoj7VOkD6LJd3yQe9y
fSijNO4XMKWFdvCz8qXGY6jMRPw4A3MPAwdWVZLhguJ394nmHpQavwLnusWUb4GuXv0pRy3duvrS
Iw9nXJdtuuFN+Xs7q6Griczeojr74I3D58xPboMpjYysatAQc2lkGfHea5ok7Bs0yAPl/LHr7hgP
3otXdxLgV7tvdOeqajz3ppnFfsm1nWztT2lVYkxVZwIgQ+ocROZr0KlcVB0rx8elJ/k+Sng7oyHl
ph1aLSTzktdFl/8A0GqgFjWe5qK4Bqj+4k+LFdLTfcoyZBLThN6PrnRr05nArbK2fV5s0hVZFQEy
t2W/HXEP2U2xdxiFXFYoe7D1xhHCRk4fOuWdhKbSX+Ihsw7CRx7DiiW7E9vdQRk+LmUIo4TZlH/J
VXCbj94v0lo3HD3jcXTmKwYsG/LkZVcrj20w21CivYe4yqIOsZ5JPKdTI0yLJNIc+1MVWD+93kA7
ZaKbIxNxPxtTf9DEcqUcjMOK/lObiiAy9Q6N1l6/kokR3yRt/Tj0/Vdj1j9Lob7QVUS6H++gbYFZ
ZGh0+PFOXgrVBSRaBLEWbb9x/JZZ8gp5s7tRzSeor/NejuYh0ZqTZVdi27rAXCprpQ2lKjKK+vs8
1o/QV+bbpZI/XQTYtmaNreuy1AFsM1Ot7lcYwjVby7OXyExKsZ1y95Q1Wh6mcZruy66bdh7i82Er
jHKDd9lXiPAoNHrLEy3Yh6nyjqM7IgPdA7bRKmrKIW5vCgcrsLIBJjc28Y1mZ+iTJIqDsiRf0lj/
xc3zS/O1z+PkmcfAKz9llcxxtpPlbjCNl14AtC4B+1s2mLByUcfKSG75gbNXrnZv4dcYUn4J8p9y
3ndmY30KSlfdYAiFNdgyH0Xn3zuqNm+pUW/WMttrzRoTW/lZCW3czFr+DcbbSxwsQ4hQHtarzrzX
nfoWVxl9Y+XBsCUw/WmxxzvBaB3vrMVZHfT4RnI07hbhRoo5575os2uj1r70jj9FovGSqE1iD2Ms
/OdgxwecNG81K8u/O5q4cpzkRx0DaVV4je0Dd7jp/fakW/1hHnM9LBP16ATtz1Iwic1srrGu6X4m
bv4yW2m3B/b+0zIHMCpm8GcMjNskNn9wAcKSS6vPieZ9rWr35OSmuWngw0jR3eSF+x0UwHNvzCNG
usE9sHywa4tUn3R3zNCkdZGKz0nFi3L4nrnTE8P/rTP4zw5GmNuO+BOq2p5uCpl/XoHhB+KTuXM6
d7z2Uie9TlU7QSqJxTVBfsQQjv5tY/P7RJL6GzQo0bam6rqhvVRHhac9KdvcuzEmXmNlPHuZ/GJq
07HnRA+1n5yCUT5piX5LbyIM5u6Jq+fraE92CIdy06Oe56QG2oMams5u1yK01Rj2tu6yH3aOlYcD
jOsglP0gFnDoExCMua0+TxlO8bq392SwpSTDYggtq0ZWEzKCfNpCZdVusJNttkDvnJjHb53enjbY
0rURMpRMJHMr6nVYBnVy14v+bhbxnZuVt7OFMXia9vf16i8odfmiD/7jGBCGBtjJO0rj5w5Q0YbB
+83YMLnVbbqizFpCXDOfMzo7U5d/Un5bRnT1P+eewMIPzbqtllr7dNEfFoZcxJngZgyQA9ZzTo70
g9u0QtpoWU5Oo926hn2kb/8Tm4q7zh9/xZP5Hdrr3qzNH9WskFiutX3qxF/InF+qnmlWUxmhJZ3H
WNYHR1Qnb8C1Ttl+FQJWv3cSbgXStW/DMCMemDVYGoo/cUJUH1zzBWbQd1MRCNp42hldtbdHHAgX
3DT2XU1pAV/2ALzxStAMLrngGhpUoRCeEzrCf3IL14KTxY0k6uJGedN3u1ocTqH5UAk6Y5l2lWhQ
7CXOHxuE/w/BoF3F0l02i+ab+wCnsbC1xJ0vgy+yDe613EYYVrhPAzzJUHMyiaUfu5lXzX3qpUkU
d/EDrTYLg0fzIS2aXcc1HvpL9zKVDfCkZYeN6oZ06DDZGS5zeBUWwyfRQCifnSCapH3SDJPG6PCz
9o3xoDTt5FcafSWzDm0v/m3qMd7YttbyraDok5ldFrZMEq7gENwlxUqHaLwT7swVKyl/o/mq2sO4
80Kzmu9Tavcw953fvDWfQUB/OyfFA84VEffSTT/4Rkhe3Eae7e/xhpZhqSV/fAuek5m78qYMMHIu
E9eMVGFf13bSFuHYg9xlb7SbdnDYADsYHhLTh2dmTogum0N2J6s+3tV6/jtepvy6wIRtk4saaPpQ
7kaBQ/yosbUzkTEuJVezGpwtdduhw6d6Q7ELGU3N6VVQu9kzk9RvTpvn0VQm86MYZTS2dbZr3Px3
0gFBspMem8jJyPc2xJaww0J4PcIvCgR37E7uNbOB1RLKza+1EZ9ROdl52GnDSY3AitRY6XsS/TbK
UXI+lAPHAVuz68ozyp9z3ahQaDBlzdHXfzi1KB603pS7LMlvoZo/taBRD7ifynAk873CI+O2lHGA
nV/ZbFXeWxtXxeh+BMF4KCAZHGvTdjZGbDj7MSs/YxZghZlvbDXRfOtknW8LA5RqKgZU+JU2UwDK
JPJcwnTfmM2WxB512gLVU718XKT/IxZWt5vylKuzdeJwTuS47RcylSXRf0O5+8O05EGaJT6zmSm3
OePtHY3xAJvBxQ9VshxiRtUbOlYiUlLvT2NdgdI13R9ll1/DfcvDJq95OqPFJd0JrmilLOQ9xs95
KYMwQQ00Romzm4xbY9DrkJp23ANnPxa5h3PkbO0SfqlwxRfw9N+Y3f5wRAtsLfYhk1XOtHG6djnM
skb+Rj80QDKzDCUWfJi/1Uhch0lgPkqvbMJAk4R/m73x5navUkuiutboT84McXH0srtF6YduXn53
/jRsOmHc45H5QysXyPpumexBgCXPGGNQsKE5FM4yM8IkbtvQNQFJo7PGHLDcVVr3iU7V9zbx71rk
KjfTUBlRlVm3DbjHbWtAEMZ05nlsva9BO6ioFYXxwGHIIrMNHkoNRfHWUDl0TAModFCLo5MFD7nf
kne5ZrPXcAa3/ezQeGgMQZC/9coAA0oLtR0cMp04ksMyAMpuppALa5+ovn8ZhXZTL/QIu34GD9cX
CSOv6SdbGEfdpGWRUpa/s3sUGumJi9Cd4nZTLp4gPe6eZ8NNtnR1NWwdq4fVkihUvF5bkDcNnUhD
rfA2tdPf63qzpb+D+nVVI6xhzBEEgeMcDA2avrFxmoZVwgxj+W3m+gd0zZeoKgBN64uFLSuKHNvB
bX5BZTQOljM0Ya04lQkV1x5mY3vCROA6sCmrQwolPUTBeFNoQ39rFXgj9l21K63xdzHYbSQppiOn
zMiPNY6smfX8KEDkPNN++k2eRm3V7UWg3TqiJ+xBodZr9WOqlx8zh42LJf6tAXQjVeoO7ti7V1jI
WofSIWu3urE9gindwhgcXlTlbPQ+Jh9vj0s6YY+qDw+MG5gBZ47Hf1cFIb3GRxNm407OzkvlkTQV
VXq96MzH8ybY56P5hZ6QcWfM+C9wCR/0kRuWoQF6DcP3Kq31g1fbapebTH0rwu/Bq4qbWlXfnd40
DkPfcrZLiG3KkP5zg5ViqIn8KR8gnaajm6BI5PqIT8vht1Yy8BxSUkPTuqLn8eKNDDtgzBIAhpek
B60lSs28qs3gtmZceqDXfAvj6GqgcxsNdULNOaYTt1up73tN+juS84dxBPVfiYlrKpm+Q5sYQnLK
L944qQvN4v+EiF/3tmDd0puF+UazFKmT152MOukWt2p0ecy5qP1rezEg+TeNm2a3sx/0yf3gFaba
EO3y/JRORSN3QS+A0SIdHTzVZeF2mx4AtXMLnlH3KS662d7gRKTfdIjs9V9Lm2EqtXY3fB77WDYb
fchsLUS2mNF+MGscyFSbrOFPqYrq+4iNADVUWiI2iv6KH+yKqadWb22lsk/91CTYA5gjYQHAdnrJ
F/QNHxnsIHvA4AXqr4NvzllfJ5uMxi393jzOS1EHJ6gVXv2gtU7ihY6WaP5VrSTvrYxTww47OXna
DT6w3oNp9kV2VSUBOSWwKPtCm/NtkxXU1YqkMWEp0gw8f0mosQp9QhZhHHWLEFEE18qC62EA/Y3U
lOJwtWjN3pr7ZIubrbiwvPdOFxLIBjCzVSjCQ3Xl9SFJEk8YY9LqsCObLjsa2eC4GztIkEdXXeY9
T//FFd9q0Tjti258lk7f0g81FA2xssj0l0noWRFWCFFPOwXvXGz0OiUI9h59wNDLa3zEx5YEqFPp
2tlq/THbxS0IwtBQ1vzSdHqHPXrT9HNYTT18Qbfr3GobDzAyI2pV+8EC6XoLTLn44RqVPkER05Nv
NB6qYINPS4Vr8WgOGJUY6KaS8k6tDqG0ml4ok+OvsL4cPVz60Sfnd/Ni2bXK6jZTn7SfQPKvGAp/
Lr5CE1K/C9+ubGJ7X2AsnKDiTpMdTfNQLVNtb3KoLlwNcRzsG2nKXxP6ru0GlkC5bwVQhaaZ5LWE
iDBgurQMiD9n5Re7mAJtH8hRebRxrKrZZBhOnuqusZFzxAh1jBbmGuoGSBju6kkW+KemIe5uWpjK
BXbQXTJsPu56v/PS6c6CoUfTBxjxOQpiJMa781RZR7eNm/1Qp/ImswvrQi/17QBuVadYee6gky3n
nGoPnl06JEjqmBcB7aIMv+1gb/Rgp5GuTNUlw9p3+txwWgAJ03RGWvgcMUnV3GRu0aijjkGB9zmP
c/NXB3fRpVYPKAss0cbJBazFf9TpsxiL+hITCrgZCK2cN/Ede7BKQ7X2cdHsqo1c7KevfEMWCMg2
Iqu3Tq7m9oZ5UrliHVNOyzx6xUG2xXIq3TLmmrVFt/YjUn/bJYH0DsOSusYp19vyu14ukMd6X6m7
UQx+FtXtHC/3fe8U93FM3+afjwViDR4AfaxQIYyvO/wXWCWpscfus946JqmRPukFzaUIKSZIzx+v
83boQsiDPuExmvWxOF+P51/rdMFixyYOGcdJT3Bdd7ThOjPK5KmmfeQRgRmBbiQmISoE2VtdxEm+
E3KhP2LiiSYPCrjn8oDO0JZgUFPnONlY0tw5bo+SfWOin1HqTeeEWiBi/x4qmZFem7Ptfu6qfJix
HGp6takwiYe70A1jHektNt1O7qfaLmt1M7lWXYMZR81M4CnP3NqMMCfMjC9W51TGlueEL5ZZxqMu
GvHbUOhOR+YEpZeyyUDALUFAqd079IW+6BPIio0SRdCGELWNu8EosbNW5Whrm7bvjRs6hc7t4qBA
FSbF5H9x5JwMlGV1/NBoOnJgdr14VTQDQXQiZ9SabDcsYzJvXUMT8YNnuf4PbD+Role2mN1w6vl/
L8yI/0Nfn30dALnWwabNgNM7h9JLejmaSvCNplm1jZ1voC8O/VI8ek6y5R450XU4tLmzqzMPBAD9
YX04weC8cNzeCQw2OSH0EtQGVozH6+MGDwXvXRcUbuJKekZzOW9SvbW/tLbGQMXKk+0/H2/E8Nex
KU/+Fk7q6V3h9BbrgRlsb8aky37OaWYxrBFIQPkq/eYxBYrcslQXVn4nrgPuBw2/DuDe2uGhLKIK
JE1GbCO7YQPgRN/NS3CJy/zeKg7BDi41Uk5vyBhdYxHz9BwMXZpgUpP7OvMErTh8vIvvrUI8RUUA
5i+v7SwYdUHpTImXTMgqt0VD1R6goJjBCb1k7fQmHGDoC4eGMgRfP5SUzgbNsqFnKMchOS2ORavc
TOzbaaq0DfW1/lDpWb517Jj24rIIgf8brfh/fND/1mdduNpAq87pEvoqw9VXdnKizlPf59g3o0YM
/wpEtLFyN5njuygk6G8PpeomtD+MJj6OS1HsIRwm11WLzxyz/SBqS13sdCd2LgSAN4GeqTpzZwhY
OoRZhqmvv7zRSjBdt8f0JCytO6D+vErxJfPDtPqJaQqlscVhDAGf4p/d4taVHSTOfSC5gJLP0lpR
k8XnlkhPTlY3z7nWoPzrWH5d/2tsYR2SZmSbVoS6fz7ttpwymeI8Tk95upb8ooz3Y70gYoDV79GK
1SX5ojc5FeuhB8GHB04NvtXZYR0X3yzzecpOHsD4zw1TwFDZS3AnUmaG/3wuV3kGYI+sRRw728LA
k804uYjDAVDU9z76bY94Rlw6/e88EEYbfHoEEnAY56mo9LpBN7HYO9HG7w7k72PYTUV1PWAKv/v4
gd6ip1a5JZhC7JuPQMI5TIsUatFVotcnrcSkeITvuB8c72ud5N6XdtaXjbOY1r6gkNl2K32Vbo+3
iaVXXNjZN9gp/g7QGNTk/INI1hr6/sp/qj7pF63rqpNOiz/ypJFHrZvIXTOk8w6RpGnT4Az9+PHT
v7coMW6FsnI7AOx5vWhTMevtGUecKqUXkYYjF50hW27S1LCippX5lkT+kqKUZ/FbX2UAPCqRjefl
GCEfenZe22Jses0yVk5bq+c7X2BvEQo5Zl9lL8FRqNj5NaYZTZ9KOR4lj7PcZ3abFRuHuJLuVGwZ
GUPmfH5mVNs8lWXm/u5NPRHbTFsHvY52NY2Cq4Eyqfkql2JatqNRBjTQVGmPGLPGOorFY2u49Ivi
DkuHAr2byAqm1U3I4z7ZphUmG1gTOs6nYBbirnGa4lMRAAOJTGViOuZ1QfHTHVSp7XRPAWEwrJWZ
68em9WBaGY5yPcc32VCBkKS7Vbx4N8oYvORP1Rj+r2Qx51+VkxUnZxzVn8IYxNfFq6eEoa2RPhaI
NmDPqBLsJqtmKhm6DuD6iKmdCLse8cAwB6nwq7bEzBxYjd1v/FaX6xxPzC9Vi8z9pjFnpWOOptrk
F2PEliGDDyj73jMKr3soUOKpQ0onGe/nqoCVYc6jduFQvxPrSXrgqkHsBfdzjhZThd7FuIDXJz8z
w8QCN1MJSIYu7fH9QoOgZQwUBdO3j0/1myzBWmlk9PMBqpEmnOfyZlwVjJEkqxpjgDJx6UMqsf1/
zUXWVXAFJWTwePZ51HXpaql+GepTsgxAZbA2dorQ52Iboo8f551oSGQCdmSTXoFdPftIC2eWuVEa
9UmvNayCYzsxUFTVAA4VBTbrFzKPd1ZbmfTeKmJgwZE+6z0F+lSkQB6aUzGaOZaufUHLGXs2E/yN
LRGa//jh3nlXq+UQsG4TQt4bRranjGqSvVWdQOtrX5lwDvNmGMfA/B/WASNKW4tbGTbjGgn/Cq+l
PaQB1mAVDlypfdBL3z0sWWJcgIm+bSjSMuMdMUDC9/st305KUFNlW1SnLNGnjVnM8rNvtvFtV/UV
wJPMXPpDu+TBcjANquqQ5kXzQ/hOekethdFjTrS8cHzeVDprF89eAy4XC/3Os2hbAZOyUIUtyXr6
ZoPTmMC9JskiX6e41Xsx3H/8Rt9w0MkqyX1s7jKTPhINzNdbTbfQrjRllycrNUjmJkc+66LH9VMr
+x9IsDh4fjqiCc1kHqIB2hvzheoSTeO9Y/z3H3F2nWqek/lL7JYn2BEMd6G3HpoByEds9vkF8t57
KQQtdXIwuureWzNRP3bEgLshkcBBvSbK26Y/9XTKT/BdxM+UATyjT9NkLrUUTvwNbWSpMcibnCAN
dTgdzT9HpjUZpOZbHdC9N0q/jcJFwyjT/FSJ2InmzEvxR9KTC5Tnt7F9XWWV3UAzc5XSe/2arb4p
CXl+dlo5WjBW5tb6LBdXqih2hnFr1aL9KRocJsMY54OPz9jbqEH6ibAb7SKPKcv51+x0VZfmYshO
pS+x+WV2qYnd2HWy2v8PC3GFEDYgGL2JhowAcj+xClJr0doM882p2S5j71xy2XlvMy0dA0F4YSjp
ntebvWWpGoJudiKp6YEqWagA9V2ePK+DrY0liq8aSUtE+dKMF/by7ZcCABgtGQsC9lpWn9VjZurn
o1XG+UnaCshIl3XB45QgRh4qvUWy9uMNfSc6QA7g1iQwUHICLX59bDz4oFa/tPmJAm9fNsagNrlH
vRbNcF/NXc+UtItcmH4Hs/CSpzLQBzyVq/af7epXBT2a0IyaceZl3vz67+hK2alCW9KTp5z4pA2T
uHOnZdmBX18uBIj3dhiZPnQP4BfS5Dy7UsF1YpbK+OqUKt97gWrcPdrAErYzxf/2f9he6AfwNFcX
Nu8897FkA9Z0pMZN1kbnpssK52oom+G3TeKVboaha7ZSzFMSDaYPOtiPc3i3XEnTz4//kvc+UR6X
65Bz5b0JDz6tTihTXXqS2qy+iTwZ79KCZsnHq7y93NCepqjHy3k9v+eX2zgUZkY1QRBKudi2jTv8
AUPQRa3qnszcwpT44/XeeZUG1TbEJW432ibrv/8rjVhKy5niGTfGvJuqx1x3xL7rpX5dEdIv3Ntv
R7XcngjEE3uYAKJncfZhrtPwpM8Icl7bgiUeyNkeZdw3QegJbxAgzFWXRFU5Vp/dLjXz3aQs+TBr
U7t8Hkm3xjCeXf1HpScZuh6oyJWHwUKGJez9LMMQWfSGu4N7O/wyjCSBcqZacEaiV50bZgv3J0a9
PT7IIGFUg7aaw2BfOrK9nikg6h0j3xb/olhbHtXsdwgC4xy/orOGVLsQhder5HXBSB7BNiCxxpGG
Y/p61/syMyRqaMVp7kDyjfYSh8it/cT6NcbhpANI7BnmYVkgZtSySS+8iDcha2V88tnyChBJgf98
Fir0seqWSnenIyCtL3W2rQpoBk1opfk1g6frvmvg0se/RKZdGoqcH7d1ZZswRRMECUWu9NcP7kjh
yC4u1RHpheJYWWsrwM6Grey0S9JB51/Sf0vRuoXZjQsgo57XS7luWw2iqhUMJwwHy1gHMeTZwGA7
KAKtcWFPzxsP56udPVjK51VY61yuiMsrILvXve1+mwdnExTtc2E6Pz/+bN97OOznIQ4R8tGdO/ts
6bRro9Et8qiV2iGFzrm4w/0Y25+Bw/b/w6OtVtBkDYjWe2/4+AKXT4r06diB0sZLhIYCZfg27Zjk
i1WRUDjW539+PM4IT0e4xbfmPAq2iKY3mrDVEZdtvu8yGPLHORbBjtnZjLr0cEmb+O25JCah6kmR
rf/XtXp9WCTWTy5yFeKYVKCsWyrFsLbFHzxOLmzmeg7+/vItuvwUUivfzGFe859I/1/xNja0ReYa
C8HybSPNdcebOJnyC/v3/uP8v1XOikOmYcUQVKM4ulVq77IC7y4EJXv705CVTKE+flnvLkZfgl4V
HUdGna/3bilSdJ1HUGl+az0L3/gWlF4TjUH+6/9rnXNhNbH4AyoUWMul3XC002KbotsdtbLLNx8v
9N47WqWP0JlfJdzOZ+yakEOhzV13BC2AwEfZOm69UVqfXcpU3xRa62nA6tljSMvBc8+zZGRHgRG2
Uhx7iZRx9y3PbNDXHkD34rGQ81YuNSYqoD3i2g5xC9t+/KD/hduz02iCJaDEo8InfTo7J4UzOn5d
ehWjNFgPah9P5VGl82EIxF7PvQgW1L6u89Dzroo5vmvpp+HeEDmNceHAvo1nZHhcRfTh11zaP8so
Uf6bGmFM9dFlqBvkmbaxtfSOPPopc5xLicg7i7moJFHgsvku7+DswMZzzyvx+mNXTDFIZ6NJBj80
wfet0Oq+Dg52n2rD8ePNfuczAUPHU3KsVpeWs89k6jQ8PRBEOya1WVyZ0+ht82x2blzEcS8s9c4B
pre2Iq0IaaBjz16rndtYIOVxx25m8bVPkoGJhq1/+ecHgj2MeApE/7WeXLf5r1BmSgnouXC6Y97Y
cU+iUgQ1dBTb2OXIMOcXosw7z0SrSOeV8aEwbz9LHv128QZ+2h2rWsfT16mmLTFb2338TO+kRpBI
8csmPLN5bxjf/uDCDklkdyzNXzOUzMgzsz2Nlsgr/jDo3sNRvI8X67c//P545feeD3l8JurgDoGq
rcfnr92sbNnjAoHgGgJwydbsoTjhmPCvRSKHnaYksyGY0mRg5/3rvunxcc06tMks9VPE+RZEfBDK
he77x4+zHrGzyPL3Qv/t81+PU2u51QMSG4/96D4ugX1rzPI4K/9xse0NUqOX+g3vfF2k0ZSH+ior
yiT99falObj/Eouao5qNhn6cuyDANKbiXjOSZfvxs723FhYXjHogNb9tvbY20zI749nsfBwwWPKe
9KqvowHSxccLvbOJIMu4IwB6wRA31zPz1ybShGulCarsWE3glRHZIWFX102JGm/jTiinXAJ1rDHo
7K0hEUJLfq3TAOSfHcIRvc9ct0ykE4XuozFsgV0Ke8FcadPIofzt6BnFiTCW7hquyfQNLcL5Qq/v
vHHECWV90k1SW8rRc50A4TT16JbWcJybOYuSeMYRCd+MG6EJ7dTpK6qsBGpvXLJtfudSCFDDJMtd
kW7Ya7/eax1+VqUV03A0E5V849LEciBodKqzvjMjtx2LC7CB8wU5OgRn/A5sHnadJb1eME67pE4D
DHJm6Kc3SJgkN3KRFAzAi7/VpnFp0v3eevROaRLRyX8r02daJGllmetHMvxiB2Rsly6q21lmdTdl
9oWHO/9E1ocDCYFeJZsJ3uTscyzjliFZk+BwhSb+NUNCRXuGOk/4xaXW6fmB+W+pFdqCpRlLntfS
mTStfooL/ejDXYSIYW363tozJ01Cv2Ss6s3xU9prF5rFb1K3/5blmCB7xTX79vXFQR60IIOP0p1y
hNi9/dwhs5VYj677YgbqwVZWDFmwuJlqULsGTI+Pg8O7W0yyhIgH2mUMnl+fHzAFSTZXYJqFqcPx
lfb3xOzwBRiqSypz52Ho/z4qYlS0c9fQcJaclS5iRFD39WMpcA8KnTltNrBjzN9tNz56Sk932WxV
FwQdzkPRuihqc8BNyAopK9bX/lfsI/xotltJ44jtwajgpmlwaekVbVLs6DfFMLdRVdX+Pq/7aSdI
di6oQZ3fx6xvoJfh0iN3adacm442BuzYmSklqD7DfK7LVF3pnXmJvvDuKoBD16bfai55FuHzBvVv
ATae2jpA8RzLiq25DNM/5k7/PQuvb1X7XZuoZ2EdmiffnsdRAXRqHfwai7ZxaJ1/vK3WVdgyMFDM
j5mhnL2xnCF+3QHMgBYNGUoFC0K/dW1Hkz7NEXqQwwZz00tj0He+AhZlEkhrkdh9fl10aJKmJu4v
R7O3doHX7echVyHwl0tD6/felAmtEVAt7jtvwsz/4ey8diNHsq77RATozS2ZTJ/y/oaQSip6Bhn0
fPpvZf8Xf0sllNCDQRcw01OikhkMnjhn77VLkOWczhJtp8KYcP0a5cRxYoU4q78/1t+gRRBZnQUG
fPUcyv7pov5r4U+OkzkTgmAuJFdR/7HMV/lyXyQo6FO8Z8LnBL9y8/e88ULjjB5G3Astp4uxxZnH
JdH8xoYo1v5nERgTbSoCGHEGLRnDPu8S//q9PKBoeaVY+o5qf/CN2C78wklvu4WI9lIvfliyfxTi
rCbIJMz6MOOf24VfNp2+P1vHSb6AE4/Xr213RWWGbqSd0tJZS6N7T6FooGJ6aU1t9/ev4Js3JcJw
1BZnfC/l9pedNSchJa1KTyfSQTlJWx8CORu+Ujf4tQj2+/vFvnl9/ftiX5viliHdFiCSvjMjxFK+
ngpz9EUOA05ES3RlOAOhSwgVqmbPqZWglv9+ectWqdWhltFL/FKFqOSDdxbDqJ2aF044DU18B6Sv
D1rwg0TIOg7sYJYSL7qfJh3fPLkMCNFo4dBgrKKev4V/racq7aPJ0WoCArXpNhpZybGjX9nD9PT3
T2icV8q/i1pWEn0ces3nGQfnff3zhSZdzvhP02WH22CMjm3qOEUgC927c+BhsngHp4Nk70gx7Alw
tGfk71l3LBvVeMfR2+D8VkAs89WkVucDPXDv3ULVX5l+2pSHcxoNxFLXNSCNWsPrgPjBMLdNr8hk
lZsCARTZDaOzQYJvXlWOrgufP9yjze4h/NkQ4jESLsK8Juu8LpD2LP/raex8CyDjYRmxz8OXr16E
rnKWLikbYIoW+JG+nJUdTtYBPJ5drpIM22oD42j79xv/zWN0Fkqdn2EOS/Q6P9/30hHYaDWx7Lrc
/E0vNBRKfDI693FpvB+e2G82Z5pGnJtZTOcohC+rOIuttqx0YJEyscZDTj6BH9XRf42cOt9FaFbn
Xh3jF/frGXOExNQsHrRdklSNlZJFt1Aob/XKUwM4Mvd/v3vf7AufLvbl7tXAw+2iNZcdeNhxXSja
tEOEV+JRHcBVJKO5EWnLUlWU+oej+5+an38+Jzv8GQpK4tWXnb4oq7oDVbjsJijRpyFJpovFNZb9
Ep2Xrllkt1W9IAZy+xq/ZaLv0mYcfVINbb8qlSz8X27E//9tzjfqX/sEiZFMfm1t2Q3k0Pq5Lnay
hfuABKUfAMbV3VO0/Ncx1T/fNMqic7fpnIvyZctYNB5EQVLnTiecfGMXwjlpcf/BnfipNPumtuaB
NGh8umD4cHR9/nTTkqRW1nIKlEV0SKblgDs7tAmU8stxeGsL7fV/uJuawziMORx65/Ou/K+7aVk9
ZgSvX3a4QbPiWAqvPlthhfU7q4TxUC5tcqvVbgKwXlXMx79f/LstHwQHK4qD9vns9Pni7JpAYi2X
jOo2Wqy7xY36Z3cA4P00Uh//UI5+t/3gg+EQioYUYcaXTwpB2uv0kQNaYw7C73o7VLoKp4j52xmL
/9p++mfBnOVhDBppKn+VNIoYmRzpHRhclS5buUkHWUnpmGjnP6ULfLfVITOGDEyeKMeiLwsmGqdy
WUp2VU/UzE01aa4c9L0/7AHfLktUb2edAzX91717gTlhRZ7By9mE2tBAVsNtKhLgCXnk/V6in5K3
vyv3UJLQ/OFhOycDfam55rSZbLov/5C4CWBLanwGNGICr9WtIDGBnlg6tq7eu7TS8Z345J/aCN8t
FzCQvCFdJuMIPT6vTbvlKKZ26rwz+vIDdMNHOXkPUZkQK5mI/362ZJZK3/w8ZvhTL85pUClVwE07
sJvz1ZTF0WWj19UPL8Xvnjbevqg2z2IvirzPn2ho9MwtaujVka18xG510WPi8KtU/8mu8e0L499X
+lKrY9gbotwAxj3ZCmgp4uxWHMtEmA7psvYUu3oalLZeDUOUrYlIUQ/aeAZ+RI3uJ8Iq/ocHH30D
cl9mSTaaus+f2+lJ8VpILt055lgHc0/k8Jy2JaiKWA9RsGb/Q53DiUhnpMQbiPLg8/Vkm+XuMECD
Mp36GC88i3qk3nW5IKTI+0GP++13es6PdhGbUdF+eTVrijHpc9rPHA4hwExVA+GmLOotvRL7h5PB
T5f68t5F0W6OCsewnY1nflfko3rXKOfAoPLMqfj7i+Hbh49UFrTn+JOQen6+hU5aSxl5XKtX6+MA
zKZBPRLMRnYx29ZPxNfvPhhfFM8fr9s/afWxaStFprnzLtfGDkTdkplPFr4FUBtNORk/fLTvrsYg
iVGLjdGPdtbnj5YtsV5U0px32dBB9HGxhJuryYCxQ8ykqJL13+/k+cd9PewwQP1/Etaz9PLz5RoQ
HAmWWHXXz9GaKMQXunV5yMRkW6vVtRl7NwnMzb9f87tX0r+v+aVamvM2FwnWiJ0003SF97PaJwmO
k79f5bs1giIOCQp/msAtPn+yYtEAdUne55xi36Sa3pgjkLFFUTeVMH8w9f+jWfjjNoLQOPvezqfH
8y/zrzJpzDP0WT0ds2xstT2s5HTV1zYyvMxwArNtZHJRJ3r1LCNR3M2ZrR0K/AsXw6DK16idy32S
RosvSpmvm67K19HZ7jClTbU3a1e/7RNFrMdpmALOQ8oBc+YI2KE1tGCsyvpuBJ/ke1pl/Woc/CRS
RO3KTL14g9jUdvyEe7HKa6V4ryN12ORJ3PBWdJe3svGMK5RyiOHBbUBEGrrBT3MRXRWL0uwLQjVu
08nSNlEMd87XJ+msITDbTxZgBJ9tPL0nlIvYlHwaoEKm7UGZ3CIYxWIHnqdAkRlGL8PZNBNmOiTz
w2BGDSDN0j61Vrn49DALGIHWXN3LWSirJM+VkJlSeVk50k19ss0G6KtdRFSQ8yqzDKOPXnU71+3N
X41epA+L0Wg7a5Eg3wZjWOG35m9pObkHcfVT5+XbBcXQkPoQqccffQHHm6N2GGhrG9xzMsnU7eiO
B6MoqH174q7/vny/q6gQySAwR92N5uNLfeGWkQMQcOEYkxfaFcL67ShonCt6sYbuo4ep1xg/tNC/
vSQ5hBz9WTB/nIonjdxO2Kvqzo5GzwaskhcHpSnEdGWnbWPvzGXMUF2a8ife9DcbAi50mvZnBwES
iy+VR5/BQ0liijmEWxMhOM15nzO1JXI3f7+pSI7PheHnJ5VzDM1zmi2kWGAL//yk0thSctVIwBC1
S+nPnjh5crL9udZvkp6TebV0p7rWd7jnnhVrPMk8u6JWH4Abeg9mK0PYo2XAH1uhV7t27MIuc68t
NwkU6R69Vgn1MjoqanMqXVgmjJQ+XHv+1evKbQLhbtLm330i04BYikMxKrhAMiUQmhp2XbuamwoM
Y9EHqcgvWtKx/TyGE1U6pCMjuvVrDSxsMdyJHv0PsXWBTOI1x6fNkHlwU7z6QfPyzVBHZzSeOQZe
3+yZPINZqAptUzR5EeTVdLCtnqjvkYNxeyrt+GHo6g98KVgKzdJYVVjnIumeHFiCq6ExH61IhJ1Z
XGZD+l5EunaTxtZlXJmPaq0+TJlx6uti4wHtRvtaHvJSHVY0vbZLGV2ZhK2rLTijqgV8yVHKIh+j
FRKzwuKFBFG/MIxi4ytIRMbXy4YZq5d2mYZ5cfZNpMymGj1ir8FyHiz5cI1N9MgPOkVzbvvunGyb
bPLLOt9CDXyS+HuEqoRD2f3uyuhaMbWPllgFdUS/W8T9ya3md1FxpyK8d3mSXzSec/R692PyGpdg
0e55hO7sg6S6iiyiLozYCY2y3yRT1wdK5u00j4jqclovMOf6SV1lkzzlWbdONe3JiYbQtuJpNUcl
YgLU3745M8rLDP26Hovt3HR3cm4eS3e4qLSkpyPkfMjJdQI8X8A+M/0ZR+XTlI6/QLz/tnogmpFe
vOozyc6yXQh3XTalW61md74t1Ae7rUJzMN7ibAk1BSW0GG1ooHn6ZjTRW52Ii3j0NrTCDzOWOV9B
4QDZ9oBZp/QNupc+r5FT2mWXWkZYkmEBjCPwDTHL24C0a8yiiyyvriXJLEEGAV6U7Rbl5oUwB8j6
Y7YdlChfLzN+rRRmYCpNtnZz2tQ1r6mlR32dOVHNsTN3w2rMd51hb6shPQssVCyP0oVmYoaqHe/1
GMQUcJ812udrGSVOAOFDRYKdvnlRd5gdGkXaANC0iIwrQhVelxSIDOfCJ5xliZ/aGPTqqt4kQ7Ru
jGZtymEDhXYFqOrNaj3MrTwGQtAtjxztjiiZ+9pxCyjg04FYj2OZkVizLCNo4XQEQG2veN5BONjp
ZtGX9wXYXIGglYVYnhTHBnWHmywcEm6jpeWkTBhy8vsYuCrIE7Svd2o8NXc4ZQ4is65cp3sVdnlO
FVFu6yJmneP6V6wcyXQ8Bm5cHzy1v82b9tDM+Usp6itvaY5Jbz1q1fCcdhrgPPuZ89G9ikvSNyar
9uvSvHNLQ8I2jwPQ0bQq4IZM+OcWs/hFffNCQ+6F7+YklPwx85zT4mWsjc66G0YltKSKj3sc9/3g
rWMZD37t9dcyjy/mdr7KXDN02BZWZCsETCFXdtarUN0We23Hxn0SzalvjNbFWYz4yyjny7xLb7pS
Am6u6p1j1Cca1b9EX8BncW6yWF61qoRsajT7LI9/qbN9UpoJYKjBYNZu0mtR6Y/Kor6lhdinVRJC
oRG+0jrorotpDGOGDCvOi5DlvBQiqBjLg6Vo3FE4Qiu5VHGQuMy5Yiws6NKTfd7ydJd98lRbteVP
0r7p4QCMskoQ6eqnyjROllY6K7NhkVrJ/Mx57JjF4jauNFatVTzkOIGCem41SF3aATmLCOt52BPY
AhqdjKcw0Y1T7C3H2pAbU5hqgLHxbZTDdgYB6puT8zir5pr5OsTbmU3XqEJDJPdsLJdRxIPWa8cm
4Vdxu8tkKldRa7xElrdbTK2iE212vhXZ95VZBGQqXVex+VZOEWxO54XHIORZjc4UdkC2TeLcu12T
+VZreaE7DqdSVcbAZuI2lIimalwZjTVCrIzFtRTUXEkx85W314loMAxUxw6LeGBk6T7WpscqUdfJ
WF2i1UsCyd3xbHamwShSzNb1dafw1LdoHz3unl5VDdtGV1+3Y/aq6km1KWfjocvKLoRWD/De8va9
XiagGk2o9I71Pir19VynW1trHd/VhOJPenmD6d70B6V+s7P2VsS15xMhGu86Uzl5qa4Gk5h+2dS0
nP2r/TAWQGJa4zS4iRUAZ9L9Xipvkao/QGbaRIiYfTsSbOECKnqkE33K50mbrA+brrycq+YlFYVJ
5vzk+PUI+Tex3XBK8we3Q/TMRDfUXBmkUbNtpgKqJwjCcJjnSyMfwVRW3qlW00uvK+/EJK6k1zLV
NONj4+pbKa03T5OXEa6xoHdzNMdZ2FfEoCe5fRxVOxjUGNRXQtqAl12MbTKQsbmoPof0fjUs7try
4GvWLdT6Lqw1QMV5tZSbMlfhYSUbg0G/D+z2cjj/TjxTN9Icdj2BMjYEo6ixD30SBbWO8dSVOWl4
c3foZ35Kx/FO8YrbKjNzQLnOMVnEU1ybTJhMJfQGe4WO4FIh7priwuNig/lk8/YTZt74+tA8Nh0T
Yq+OljDRZkb1zPuq2HsxeLew4ZibsbNueIMPQa2IXaUsd4naPALat7ZWVR7Nun2QVbnrkvipq9Mg
7eUFejGyK3AUHkw7ZYEY+4rbOeejHTpackqkOA1Gva1NeZPE8Taei5Bu8MPc97tUrzZzb4Scjy9G
I31UzO7K4uttdQa8kG2PVeodmJUfTBj8md02vilBdPbdJpb1dvRS5NIdZ92x3nce8QN1fKSC2s8L
rFT3nEvWBRzX+jAbuytZMp9ji4M2jS270jSIfOWusWCYD7xLYB4vqd92KVM9qQUib8B3egmAs8UR
eBHmPCiyqfa7Yu4DNWVTM6KtNuWPkzTL49RlygWNrqsGEv7KkMsbi3yr9Rwuisj6BVj0RY/L924q
1rbZbuahv6Ot9Fr0Z7Z2afrKqKi3ZjSl4ZwPt3rU7murWRGzXQcVQRRZFDtsAhZ2D+MGnoUeqLly
mAegyiI3TqAJiV4rWe99ApmYN+leSf+hTFtVOKM9OZlGc8gLccB+z9jRGd6Sqdr2rlg7dK9CJXIb
Ai3c4miQ+FEbJYH3bh5OC6kfUae0a22qX9POqNedol6lmXE5aokSlDqJxxlub2cimMBt7zrDvI4j
baOU/Z1wna1WKq2vzBMQwyF6V/TuUjlDH+MOP6Y2aghq3S3s8kNmju86+NdU8w5n1xQ1nX3RSHk0
nElf0TZ+naZzZZmbLxGA3EBRVYyWZb4Z5fILo8+l7LqjGTmrPKY4KqGtC3qwQWtkH3qsAv1MJTQ5
dUNIGCJ2G1At6q2NrY1Hq69Os4YClqSWizzv+bp6AyitefR0sRqN+r1Y0suZNeznrrVvG8FbNEKD
mOem3ylyD5v6QDOAyW+c/ZooPaF9djI0ssrzk0Erw27x1sPSXQyYF2QkjZ2ZmtO5bH5G8nsZkyCw
kna9Bmx1p0BgCh2z0be6mW/opWyrSnnt++51yYy71jN/y6q5b/Us8WXmHSCtXeiDngZ5rELJXoy7
kY4EVXeypiW7BYpYrWBJhqg3dyqr1de1jIfdmH28dh/R6PxaVJRzKT5Zt40vnFhbgTm7EEJJYBdn
GBPabudkyfV5zKhKZ5dP+aGzqeVnc3zBgnvlKRTY3dw/E2G3kSDiTXdWfEfR51WRIQuhHPkVteT2
zZO1F7aFOdYLIW/fZnP/UYLwJmWFHZXZQJj2rfDtplhJknb9cSCXZXArZx039r0yNshbrHedZNwA
P+6bVES1huKch0WchKIbqrXQe94ejklKi9zHMyIds6Hcx3gMhmTFqfy3RK7aG+MLx9bLyiS6hOJ2
P9YqNYl1mQl9RVrLRp314VZI5+YfuO1AMdlM/Us6GBsM2QcrappQi5QbAjt03xma66gwtwYwlEDv
+sdJXzgoEfDQ9Pkhi9L14LpsszpnTLT4NRbkol+VUzL4ttOdhCxeiqbZS9lcFgPRJ7MQ+2g27xPV
ehBLS4lE/ge4zGL2W82bKPIAhgOcDGJXHIdxeXaGfOMs+hXNsEMaN3siBJuVviyvTYyjLwbsFbhL
Sj3cC3PNK65fNTq52pow452jgQhGezIFM8CqYz0UV3ZmgayiWIqJ6fJdjIBKYYT9YiWrMnbhR7vF
Wzsk70blgjCiUPQ7I4XYKNoEhbwRjLpLNE+zyUilQC31rqnixLz+UjrlDFI6FqtOt148TzzkKb2g
pqYyNNXYCqbzzak0+5V2zQbEQxU0ubOO0r5akfJ545CyHrRuD4xAjB9ma1MRtIK77E5vY8bPllD2
oNjPB7cSFzjLKFBaBh1WXlwrMn1BpBHQ39rVafGsO+W7mWAYbYb0XjicBN0+ue+m/L4U8RsFWhT2
k3eISTxJRm09FtgHYaNcJXI+0jKzAley7+r2aYTcDh4xmnylc4eNLJ3oIY4VQn76TT4Olm8uKBX7
dpsofZgTxcoYPepXMHyfoyVXVvyXjQ7i3Qd2tV7U5AKyAYdVmMFR7sJFlBdmSrgPk7G3qG155FLz
V8X7WpX6rQ7+Ohhb571ZLF+tmytOj5eEb++sofoQZxpQotccY5cnyMUsUee64dl0Yt6pZq7dROxC
ZJDoJ1dOY9CrMeOYWjmYVXNqdDzyow2YBfU3a1/J/VZdoEhTc9sTXUwgsFsSUEnF6RzePcZ0285p
F/AefC0grvkpanhQ8OXJpvW5mop82ybNtZuqC3nMSjgJdn6viJ88U3mMK2vjkVGLMNkvytEJSlh4
XishFym3XjNet1n1Eiv5M8qMDe2sNmiVaG1b875rz63ENtQzQgciByevUOAMTArWUloyTvHoqQVp
IBbSaotd0dhKZcoDp88vZC83S1OxhPIeeXvfr+fZuGzM9qNO1OsqUppAicRd5yiHJJ83uamVr0XO
i1I2xe0UT/RtcuuaA+HLpJE5a/fO1hmI8cidFsybxeHZIWFKZnI/j9oefP5uAcUZ4PVTicCipB+a
g5jNG3xmoduaz1CkH7Lc2aGZvu3EuM+X/j6ZxKFwMyh5sobtmtvbtCfKws2qWwe/PZk+6aOt2qd8
nnZ25m7ajhJdFZYfJSUNgo7qJ6oF/Sk577HJ/a7jPl/bk+2SYhDRj+qde2uJHiir+43jTdeumm4V
p0WEZNZP5ij5EvSwBX/I37lRiv44psoWsNgGus1l3kKxXvDghHXWvRdmvT+/cBjuQnIiJsXSJScB
qjMfF+cjk7i9HedEKuQGj4SbZv45nSYYOF2ww6QvaR7fGjJ7XGRbreGCBX3sXS3I4P3F4dHr4TTz
QrX9pJsu53T8AC/F+dbjFiYkgpl9yIbNax82ld8N/Tvtwocig0lnLnXsq7G4UpmU+1kflfjZlCcC
bkNkPCrbSZH49eJtkq56s8rs3dC7i6WIU19lRCmU/vyS1G+71L43S3WTFK0RxJa5TaX24tA/SFIT
qGcR8QyY2bXuxbfR5N5bY0pMVtFvKKoONSz8oNXNACPfiqqIDY1N0kLrv6n69FHTm7XOuStIUi1f
y8Q9qIa4R/zxgiqCAxvv6yUpmbgN3Xq0bKYdtECgLNiSSMihW9kCu0CCwpYDNWHIb54V/6blXodZ
U2+Kc05Ow2GGQXpNNRGVa7ovMOFJf0Hxod9EXjmA4vKqraZkDIa9uOCR9qD8T7yKrWew+rcdrWl/
VjGIJ0R9cP1mV8XtE+Tsfp2lIuXl2x09cqd48oojX/DkNxmnHjspbpuxwHKdoMwlM2wgUaIVYrU4
kE/dQd0ubLFI1dcVqCT+fsT7Db1wbmxbvSMuYHFu5la6O0PQnUJLZ4RxGT9wPHs2598VownfWdhy
LWBDy2SGHZWEr0KKCNzGeaiHeovSbTUpCnESWXcfjWVINXKVJGJt49kZXXtTnNG7VcJYQgrSITyw
OgdGMietSvdSeOlmMhV9E+E0oXNQ3i3FtKWPvc2VmNw0L77EsRUHWkzfoB5XacM5lQy3wo+rMnSS
fNXiD6rT8TDV8zXKsZXXqif2Gxk4lrVGKbLJbe/BcHrtnLp3oWTlb84db3qvPTSatzNkvHVHvIk9
OWMiddb6HO2NdNyXkaaRH0Ysx6hQtJnOeHLRg9Cbkxe90rwtMqZn1b14SZwEoLU1NgTjNatnjdWi
kM7Exkr2m/2RC8C5NjXqqpHt0yDrB1Hm02qs5sT3Kmvdae7BKRRESdlUcpL1qNbJLcHUzGho6Cq/
09mPjFFs9VTuXMU41Qn/uD0JP/kpS1n4UlOZaqXxfUOtRRhWtc205sgC7X0zqV4RVJ+ogfe93Rwr
J3lOdHW1sNJt4W77fLig0fNgjPqlYQ1bFbR1HXfw0tuG/tdirKyZnI2ODok/UgCcs1nzwHQFpoAo
Dmn+sBtO403TwM9wmI8P3kOaOx+x5VynNSkUbrxLydm0YiP1Na27X2ZFUCWrDxrte7Xx3pKI5DQ6
sK+Qkt6I3roiFi5YvCSl+VmIIIrnPqT85ASgsbvUk/rY6tEDINpQ04f7aljIPnGqUx0NedjE8pKe
G/8rfHmY/IQKafKx9dKtZ8iQ1EzOHuQFjCbfVDydlNqswt6wrtmYSr+1cVVTXBMGGN0ATiPYQuS3
SEfLoK1LJYCV3aPUZazRNazjpUgsOkrjVTtUeJeU341cTp6eXuj59HE2cUx5/dgm0Y2grKIMWXfZ
csETjAuwrS8d6kTfrawuMPvZW6cjSUF6LX3RQjR0DWWjGeW7PrcfVlQ/9dKhhGu0Wy1paItL8jlc
AnMDzeqvpkE5z5ekv/AuqIVzX3Ais2Y+pMom2zf9CnZas/OmjEZC2Q4Bjj06S3mzZh8iODEqVnT9
9w3BLUGEDsDpWTV2n+wWzg5+XMvLmaQM0rCcANfEbRYPxapMu0O7sBcKq4FUUBYHx6ajYfdmxZSr
uTMYuqoDL6mZM7hvS4d3Vt/8ysdlNdvZL0jC/Ku5fR9jSCi9M/lVFru+wxwLhtA7jcV97QDuj4b6
uhbyftDh/al0guvFvTsfGTP4J9vW+ecEselMTDmmToOO5s64FIdF9RgltdUKTy1SziQ/LRWplCP7
G4/FyHmgWC9jEXFj+OYiAk38qUz41TSPhmhZbrqO50RjTpSMd0JvPtreICVrsG/kRPbODDV4Nxnx
XirDi2aNfu9Z1x0xaJPEg5GWkxu6ZvJqplKuY4doHK95ko6z11rzMKldxbvRgzsCVD4cW+sBM8e7
NvOgVMtzp3Y6gUjaTSb6JRTwmwAzbkbSLYNx6VOf9t+rgaoPwuVO1slmHLKnVES/XV48NLicC3Ux
j1ZqKz5BnbezTkygRx+Gdjl90W54jRt9kyu8HL08LLPJXGFsuhg867eISA6Ne3cnxvxN5lDLXYv0
MKWhzLGqNfHJG6RoR5WemJd07Mati3hSlfEKrvyKseDem8enQpvuyp4DmJuxWxjDeOeUpKOJMrqL
OuO+7eWlZlBtmSbJCP2bxts/iFSGG3FF/GPiPC/OWXxabiE2hMJs944RnQy7c3aNYd91k9evlUm9
6y3vGFnJbZYUK0sxw7q0TpnuPS/V8kLc6oXpjW+lTI+RKpkdOfN7JpphFc/LVVEYrLtsoy7VRomq
6z6T17yO7nTUHH5pTrtSX+KVVPVHu3A417MDD+X5HAKdxpiblQFQShMVXWyZEjmuhUZMa4oAxVGO
vzPSjPl/Usss6WNtjVeL6C+9pP1FF17zi3E6IRDgSEM0jNOndpDExW3ftdQy9ilzSJyM25XSesiM
3AcXAzRi2Fvv3CFvdFqjlWuvlqyYfOHcNnb53hj6SpfNPulnWhIDPafO4EieMqlp45WWjddTp9Jf
bGSQ2+kPQiztLAH5OgvGMIKizoAP+AdkOkqx2A+ASXdd7BnblA7w7yTtb7uJCsTOdBujc6od54Kz
ZAI270r0A31vauAfBu9/zr/Zs3XVwKduach+vkhVZG8kFs0Wd5fO2J7C0UrKnK1+tn+cf5+lNV8/
MZ4t7Sx8xzH71elPdlXb0LV1d5XKyHjNHpJflzruOBYGwzmytAxStTEKx69erGsaBy9P+0Wtdi7d
yB+3g5S68r97pUxMWfw41Lc2TJDz/fmXemZ2yBthq3B2iTURj9NPS18HetJPzQ/z/2+SKUyUwfQE
bIRcWJa/yEb7mfOzOrbeTikTYwww8HonDgHtk1oU03AlCCi7qhl+P+qDR1IBJofF8xdwt8+ukRNL
ZdO0ILlDCgzOadorEKA980EkfX2vKQkRMJNrkGpsxTmH4napUnYelcCuVaFKGgd/VzP8KUg5fxjs
uToO/bM4+/NtUwxD1kVeM5U2zHmd2jH5LXFa/oo4ciGqaX94XL5ZpRpUdr4eviYPc8zny42ybyZd
TSKyxxPvOCdGRIGjk+P1w8f6Q5JmQBZhKWA/wX7MpT5fx6iTuWtVQjKlkuRTTJdnMvWwUOo2w2kz
toZvEa7zPvAK5YXqRfmvv9/WPxV4oNHPWkmIB8hBvq6RGrtiE3usEYfYANDAtPk6LUtClHj66u+X
+kaMgpAIqhfWATTEX3kq6BtioRZciqlYded2jBI3Xa9bBJ/TEBlX4G4lB08p6utxIffCF13ZfPz9
d/hT9cPHdXEtYLvmE38lmtcdSgUcwxyd5FKESWcdl366IIXEqjdA0IwfVtEfDBlWKtdD3QgXWceH
+WXVanxr9GHY7JS89BC6aM1KKcG7eUOpr5yJTq6Q3lrai79E5luUDk+xNVPP3SMtu7IGxfyJwPvd
9411hc0Q7a+G++jzeivmqrdStdB37tTXiAbial321RBUMtd/+PDfPELA+jBgo/o3CIv4eqm4jmMT
ARYkM0upV4vWO/RAM677w0b33auNC7jI/rE5nSHjnz8U+ejC9ToDn57OxH/VFg6hfFOVi3YLzziv
idgstFQ/po1QoCQSaFyCHiNJOok+XNGLn2yqf+5VCJD5D8wnsNHwUj//Ps1UZ3oH62YH3dPbTLKY
75Chm0yeNe1EBMh08/dV/eeXyvX+j7PzWJIaadfwFSlC3mxL5dtAQ9OYjQIYkE2ZlNfVn0ecDaWq
KAX/jhlmIiuV7jOvAdeK4i8aqVcS2FT7zDQoiJxDSfNaifrxAVx+v62Mwt7fH+r6ADEUuMAZsQvV
dQmhpbwzKYrdOSdyBfl+wOhk32XN9N1sCMnTiRZTqFj55/uD3vqeM7lY5+JgnstTiy27rrVu7Zys
pEoPQurDixwM6trYPW01E+OOfx8PAJaH0g33PwNerl9feJRggeacMs38kIVa9dsoPPUz3VSMf8bK
KVduxhsfdaZpz+KkUD2BI16OV3Eqsd503ZNdR/2nKq5z9aD3qfKp9pzod5QEWroLNTs53J/mrWEZ
c1bngwmheQtoslVT1W0LzTk1On6+VtWWHJfS3Kqydzb4TJSnsPWi3f1Br18Baw7JUENzMV66gj9i
7WxG5GSspRptVQfqwUC/cTfqurlxsvoZyS8aoCH2gaj3rYx9c8KmqyFuNcuKLR91Bb3uPs9VB+kn
7gGPCpSfKXZ5wqsHY8gKXGI+yLUJX1+DNM9AZiOd5+G9sIxCNao5fUbOfmx5apON22qpbzdYwaxg
aG+Ow9WOJwhf2FXnSOOvuDJIQDFP4AePppZ1ABubKTC29GfW5vNH0vAirDa41OBXWZSzIBgs73Up
tEnNAPic4wpExybQJFbCFv7wL6HS9q/eGOs11MuqyPaAzMDW2CPEbSrCQXIyc7MI9qoO78Q3u6D4
SQk1+RhHNQ0q2vcZbdp00J7sZsx/44sYfmsM0cMy0pTiu+NNvUVsiRG8MXb4I9pj+lpbTf/Tq+Au
7RqpKAY4LjLEjaumETXPoQvsY0BXVP2a6ZFj7CS3Bf5i6OkrPtFk9SMArlBtDDcdbR/fJJeWhzkN
NdiYRi0Af4yoj6q5IVNfKIXyFMtuBPUTJJTrDGBsWxuvv+cpQOscfCn/EQpLLHTTe2CILCwd7Kx0
fdcdDk6TpuFsHJt+S5VAA7w1ldi4RlXkgd8a3Sj14cm1cod1xSh9U2Qqcq9hZH6Sdjd9UDsWlFay
QDgCTCWQvZrw3NvA2tK+9GGcP9nKVDTbPphAJIqqonRLdgqo6v7xveaiGSbcTw80seVaKvojl9vM
CJPAMCF+nnLHarZNPxrbDBHaV1MmL51a22ByuJkNtBAAUbohtqlgBv79N6guas6wMbEVBAdy+Rty
uzOUzBXh2RsoICZ92e9rPFq2udpMW7tOur2M9WrXUBA8KWOmvZVx2Kz8iKs3F1dDKGrcniQc16dg
gLVOY5hCXhvl03M50IMx8jT56Kj01O/P9+rKnD+5iqY/9G2wPEu1B6sNIkzHoaWHNgRit7TNHUII
BqVZnDYFAIeHMrfiXVKo6iGb+mBlpn/EYC8PvKnNt6YGTt5RNWvxPMVUqegWucopNR2g2JFR43Mf
yy8yDM8KHaNy68Cf+djrEm/tsiyMkhxCeIDEjUL7nCeNiYmWUoXAunMJaMiJA2dDkZlWS17GRGfB
iNrTBtq2TTOk7fUvrlMbb2mgDc0mJ2RTV97bG2vH5iEkRZpPxyJi/vu/rsquxXRH4045VQTuT+Qe
45fa6KxDmavjypNzdSuzdsRLHBmeu3kBL4dC56mGHNgHJ76fcuybUj50JcYBK2t0axisW//4eMCy
XRZV2qACQRdS3CECS76YcdoaNKeDMlsZ50a6CuubTNyGH3atJJdHcZOPxEYnApbwiNupt0EQQDl3
bjs+muOE0HucyF3SeqBS75+Cq8fbMGEsOqh/A8yZvRcuv6TllrrVaE1y1t1hfIoCyuepjdBRgPTo
u14UCaoN41oN5cbRg6IBC4ewBJbgklcFXIjCquLFZyUPArFFjIS6SFnRhfONbiqjo94b4OCmNol/
qwCnmo2DSsZ/92d+686Ft0XZDvQDIeaySFDkea/DiY3OqiM5OoOlyNeoG6gsuroodZ+6MlJ0thJr
v209CND2osKsPntF1/1rZGxgAYFYhoakEGdnSdQJ2rrJ+lZE58AEBAcgmN4xQIaTVXr1s6iacIUM
fGPRKb5QMIQwA9VsGTyNldoGHjHMOSjbZK+X4kUq6FSPLQJ8bhqJQ6Fa8QqN9OaYSE0i9Uad4soF
oo8U3DwULzwXialtUs8a9nTSLLRm8/ERKF/yIFBcWLnjbw2K9OmfJIC0fPmk6YCMMYOgu1qZ6vSf
TOLod2qV9CR72wh/GOk0YtTXRtla1HjjKuQBg+GF9BWCjUtvDbUeWuDESOqDoNaUrSXcNNtSYYuf
WoCha9fHdabO/kFgAckBDMEgqM332F83r1Ob6DZ2EdNUdHnCmE85pHTOdu7cLQvCptvx0eUxidzX
1Kt/5CU6AWZHE+H+ibpxXeILiDAcJFc28vJASdTDDbdSImzglOg/qw7NPdjh4HR/lJvnFmweWd1c
AuF6vpxtX48Sm58Y/7zIBJ+Om2T94k1FtMunaQK9ZlS/rQhoRCbVDnpkVO46s2xWyjBXyTOf3EDT
At0FHm+oZ5c/IiAccqiKRGf6aMOeyizGJrB44ETgpPbae+6n+7P+IzZ7GS6Q5UDqhbwPkRhfmssB
jSpULRHU2Rn8ObjXHFWJl1A24S8MGdOUhpgzPpLoOs5zbmvhIW1Ajo96CMXYxlLgB6YnoPqcMLHx
XjPb0NpqheP2+wSG1rMxoXKwLYN8rPe4VdLbHooYe4v7U7g+jES2xDzzznDnOPdyBmrl9o3R48WA
3hiU1spI6YLh1wdBOW2erW6MHmsjjJyVF+76LEKntRC+JF/0KMYuC2ZpYce5kmVn+N3lxxwROT+y
ZfMcqOaa4+n1AUA3jKz/T7UBVYfFUAAdSjF2dXLOJy98KKsx30VRvFaXujUKmdeslMOMruKsVK1D
blIzPteeHI+4lWBGm1trQt23RpkLrLhHQuZ0l29Eo/SY25F1noO8Nx66jMAzQ87p4/09cX2MrD/1
Ne5Kh3trGX6MSjxWvcGecDM3enDoFB9T1YIorI3qx6zS+5U9eGsz8M4SbXNo0bhd7MEmGexYFyI+
23pRHfDBVQ6BgoOMmjv17v7Ubm13ziqWE/hwElothjLLtMKmVYnPkw2o9eD2Yf4S1EP/RdND5Q96
NG12Al+RYXt/4BsX5HzQiOtcdQ7plpkFym0lqAFenyKzScuzFgUVYPUmTFGDD44FwEuievp7IRr4
iUkqVj7yjfeI/JhTwHriTnv1ld0CHD+ykPG5rFPKetUgveeqq6OHqXQU8OCj+j3mzTpBEw/RFEat
1N2iV+B9G+hmmIf7n+M62ERSaRaUQaoZ2u5SDaFSUFkpBlpc1AqCnZnWL2Upld1YQgmUVRzDczPL
XaxZ+dOgBtHKO/FHC3Zxb8/+M9SsWQzC7MU2kE6TR0mruKeoDup9XOk6fm0VdoD5iFGUAGwL5zb1
q3BK/GHIp12eRoPvDlHu21o7bJ2qxMV0GMfnoAl7cK19tbJcNzYqjeNZrwVDKSqIi1tLeE5TGh2Q
B4tA4qFLqvAoky47Fpip+ipSY6DhS3VlVW4cfIhQnHgqtIy+lKaPw0GnzjW4p1I15ONopbBNkj7y
KR33Pp7KYiU2uTHJOeDlXFBgo8S2mGRgFjbYcTqPQeGFj54Va9tJ0dO9G+nOvncjBQQPn/f+1jNm
1vli8cnpwD8QLOjXZgf46kCibL3gpLVJ8S4oe1FvoTxS1K+saXi0lNwe/Saz9W4L3j78kknXBLpG
JYretTYRPk3tM+Xcpp6xFADKATyZth+myDxv+ro1k70AMVS9mXUmfzm03yCdAnC3ABsn+szTNbxN
H03BD3Ww3K8qvOxNUdT06DBz3LijO8zsQLtdufrmPb2YNs6FRGi426BcujRvxga2ExT9wnOdBt1R
tIY8D7JCUBt74Pf3P/HtoUgpiDrnuvciDrNpIRDnKcoJrEV4cL1p/CrEED6Mbi1WVvPGFprDFlo0
mG7TwXAv4xe8aiMH8yrlpA9Jsu3LCR1H1uadXtcfcNugMogJw8rZvHVMuLYoCM5WvyiDXo4JnjAN
Fd7oU9lTwT80imG/xD2AJ/rKsbdxgae5K0PeePhBkcwgEjIKehjG5ZBlasSoAFLGKdoULKDRDvrT
aAbpmkDkjZXjMkb1CuABIjXLMB74YtMMEC9PY+OiaUkEUgOyE96jqg/jSs5w4w0wZuNONOjYlaRI
l3Mq+qSkHZ8rJ0VzBwoLgZOhcZKptbmt+8r4aJdJ9lvAJ/vcoiQCb6aD3LJyKG4sJc3xOTWiS4+4
8+K74hRae602kQCbeCHGNlUV5COnDTVpF7B2tWYPdT3erE/8/y7x8GTd+e//Sgq9qY4HIXmEO8gE
21bN653nTvXOsYZ8N0DyWSkq3ByPJ593jjleZUTmpBqNUmpEHULRabhzt5SWnj8TxI07DWziSlx/
fRyZHx4yZJw2CAh3/vu/54cig13ZeGf27QCfBum2Qzv146vnyeZDntImqGvjn1UaKUxjSQvUi6qC
g+bm5aA0KR2QhUl2tpV2+BzlQbVpJtfcJ5ECOf7+1Xbrg87Wf1Qy6UBffVCbl7Csw4GxnOYtjl3v
CZVWKGluGx9arENX9qd2fSDpP8BqBMEwowuWfTwt8hTHEGSYWLhkbyMybm9tkUIysaQSPtt6SvRv
p14HZD9QM7FTo0k8FRGKtDvY7dG3rplK4edKVA/0B8Li0YXQ0K8Etzc+ygzyImAAKUb9fnGS8XEr
PB2+0DnNgWY3aTxt0ZZFAkWl1xX0vfzwz4tA1MaBnRuAXMLzR/trl0V2NU5Q2tNzQTDjbDSDAiGy
Ayz+UPbKd0gdq8q58zty+Xp6BItcVAClHMR7FlPMAZ2lUmEdmsKRW55zZ9vwL/C5rYMfMY0X34rD
8OS5Uv91f7LX1yQjz8A28GBU1f+0LP6ebEa3U9UzQUVU0d9qgZ+nlg7O+yESSG+DSG4fYqPpnmTF
dbJRiWjXTNGuHx9Gxb+BO3JO0pba6hPuJvCEEnF2lTQ/GKmSvk/xQj78+zznZhtJ4Fx2XyZIeiBh
ttpldva86qer8U8bsxvrTzWVhB/eYBGA221ov/fKYVIPipc3K7v41jRnsyTya7ol4Cwud1U2OCE0
jA5757HTfmqZg4aV0SXNWg5640gD7JvRYRQ+cBdbXFdo/VdYJGH6mAqnOeiTV3wQlfxkTG3wz3EY
sp0ACPEvwEsY2M3ljJKglQKKMW7Cpao/IFRCtQmZpHo3iTD9fH/5NP3GCcHJkYLOXA6jgH85mNEG
Ya+NLVn8BG69Iq6GhBvU+XNMxv2hRwfy2PEjn7h+kD1qawnhYkxj3wvhQbhtnqyEF7eW06PuCd7P
pIOzfGoTSkKWG1CRHNw6OZhVUkNIcOKX+9O+tZgEn7zp8xm9qnsWgOWpR/Y8sDRq8Z+Q+eeeBtVZ
y0Sw1oe9cc1iE2cDsACQRPq8eFzJirJeUJfj7SmxPNXSfC8nClul0pXbtIAIcn9uN74gXcO5/a3y
sa6CoyETlhrSIThHni4/NHGlPeBPveY1NP/qxc1KLYvSNE1Dds7y3ItJbZKaVt65bKFtJBF9FgxY
nS3olcy3jKn8wQWkr2yOG8s2ywf+qYTMwmgLZbKwIwfyQi85I/w/zoJ8lulbdR7+stCDX/PWvTVD
Si40kpjddQUy0YcoG3QjOdexCu8ass1XIwXQEMeT2MUNpkrDEKy8Grf2CuvGxY3kMRfaYoKQayOZ
40hz7lPjqxUrweNUF+I5knp2HErT+1ekO+1K3iaq4LOqHdHf5eEfMy/QxBjMrvQy+RKChoC3k1ci
297fklTKbmwXE6Th3KHHH3AJM3XqyqHiTm80mmxF23rC2Ik4eLNqVKxgofhk8rL03VLNHjWdWHOX
uJh4ti3Muq0M8BrYQvKtZixDM70G0KXGwxhl1XOqFuQY8ZDEvxIiZJR1xoH3tcNR5mcVGsoPjfQD
ZKcOcMeInfoVGHvxVUs1q/MroZpim45eouyQYkX5Ky1tD9Zja1lw063chGAalsrHiQJ8iaqgY7Qb
xwNsgMhVxp8Re2hMP8oLtKdQrcVut0+SrNkqozG99l0+/IJtCG6gSC10EMrWSttNbkHl30hZJNUO
R8n0JUub+kgUROLm9oH3ZWibDM5V4OkCdnbjhL7ttvDzy0o404a33DsrvLo/S8Qd5+ZbNNjPOSa8
qd/r0fjUuHrp+EWcObBrEcJUtnT0UDUZROOi64tIiQUnqhynh9KYzUSNWninPhgd5Iu8ChDKiJnq
UzKZrq8m5UyxVLV6bzQJ1PAapwkYcE3i/NCipPlZGJni+hJfdAfCgtW9xGY/Kj5vxvRZKhltXmHa
7QfQdA3FIewBERlo609akMN0Vty+fCWtML5GGMvh0CdCK/fxVGy/jYVaIUQMFlvZFAM2klsvh8Gz
yUldvlowyBK/H2PrJ3en9eTMdg2YEdkPiQoCxUmz7JMlUADcplkZo2xiTMoGrLi6b7q6n3axo9Ga
ycd+sk5V4KbGBunqdk95INB9BeuZz/jUVBJOKo4xkJM79ws+QmaCDEXbfVPbToVACn73uUvQ39rL
niq4r2VYtsIqbNvMN826+1yIvv5tZuqg+YJSGg/4YHnofNhp/TToiExBpozYMEmtZsNeLwINdnKs
iQr1EmBaG3XU6vjQMCaOMfzMz50SN+/cSem/AuKwsePShm2VZVDW47SEgd8T7aGhl+vvkXYqjgGi
Mr+MpHFyv62U+kEdIERuNHsy0cq0BxTNumx6z2WL6pHT9BC6W9GVFJVNmhOpbcv3XtipX9teKzET
N6CBmFUtPoFRY8U1PamIRnS0nPZ2ie3hBgW0uWijKd533M/xx0xDJgGxOu9RlqKj6ud2W/5ERiKf
/KBxxjeQv1HvCzeAIwcDyck2SR4XX6pWq/oPU2oOIzwyC7lYeP/l0cic4SfbClFDJxTOr6nGyXjr
5NIuHoqpgcTtlXlXb2j89/+pSMl9SODh5gc9ViGWTmbYonDVmvEpabBh8JNoYMdJp2yrz1wYzX/m
VHkf47YdnU0SZx6qpWXWhZvQDqPgQWLn+H3Ad+kViEOf7rpAS0yMPrT6q6lzQWwQpxneK4MxBC+N
CerM7wZR2jujbxHnaAoFqbu6EuMaiPvWa8hbgaguVd/Zl3txe5tjGVqplpwVU7ovSQVm0Z/UvPwa
ShtJy/tX+NVg81MBogZxd9IZrvHLwfgJZd0FgzhbkaIjgFhFhYIMkKn9pvqUq7v7o109F4xm06Dl
2eW1t5Z68lB1UI/HofqsF57YyLINw00SGe1B6VLEqaj/+K1VZ9sM45WdEPjT3R//KoZifN4qVFCB
AsPoXMxWciJCCufkjZgMn+qmiT4JEq3D/VGuXvt5FJx7SMDpn10hFR0lEODSSnE2sq46wPLttgN3
H5pIQ/NYhHGyxq0wbq0iKSHxPsPOoN/LVUQ8m4i6QODY0eruca7AvEMV3P45BUmLTVCuePVD3nl9
7Vvw0uTGEZ71iBGnZe6KyRAvtR2ZyGLwlMwahd1XZM6U5DCwO95Atcbvm27qxYaCT2T4QY+v3Eaj
YYXCyhhNn6pIRM8I8IgG9cGeydHj/2YbSnSwB1Q5Mj0BOzPRVBdeM7wmLkzznd3U0U+77uuXUWTe
4/3vf2OVMVNk3Yi16LAtV9nSwa3bHTk6Lqe9SiFPcQ3fLBCovj/Oja/uamh0zWWIuZe4SFFD+lEF
XO7sHJnxsKcUMGwLN84/p2XerkCDrvuF7ClQaAjnkw6rVIMvV1jWbo6b0RzFWDiUZ4puH9QIWdwM
BcQd6m4CXq+GJoNis+OwA91NzhA+E9j2Kx/3xqThCZCQzyDc2Qb+8odUcEmzQLPEWRS5DDdSlSPE
4bgyvg3oTMuVA3sVrDNtD6wrnSFqWnzly9Gc3lTAIcX5meJ3usUTBungpiL4iTPLtwbw0p2Rr5WF
b0zRVclV5zQLTou9mGKdtgB7xyw/8/gnCHASLkVAEqsNN6Wzv7+Hbi0srdcZQKDPUNvl98QoEbtR
rxXnXLSw/UM0lNyJmmnIte3nKUDxoUcxsUqcTYNYLmY+HT1AqRGArfySG9+aohZNaZS3YTMt+41I
Do+YYbGyAaTpj8nUfkVnF6mICnEXdUyosDXQt6FW7EfsadBXmXqO1cArGHmxeQQKnD0I1MOPAnIH
jhKAuBytqFd2xFXpD18ydp1LvQa75CtyVy96SOOZxvcqvfKMuCHqtlnTHkkvup0+TtY2NgzP72SV
rmQ7t74PptroztMd4QzM1/5fpb8q1fuQdoQ4V24xPHspiYXrBbY/qKm5V0fRvdVGuXLF3HhKKHFS
oNLIrq5RvILHX1G7iiKDxAwoGio18aeqKz95VaG+TlKDP7OyDeZc9KICwAemek/bAOQwJfX5M/w1
zc40mzpQjezcWoPv2RVigImNX2rTNJ+TCu1L6vAmur1hvx0VNqqUqGnf/w1/vPzu/YZFH9HOzRQC
ko7EZiij9zi3QWuwnSg68SlClBgDUxywAVVfIEYVz2jFGu80HT/ifTrZZkpB2M3RUVCD/KeJ2c+H
trByYwMYbch+6Sliebuh713TnyD/fC9kb7rQTkXxcygy5xiHnvlBdKmrkq11+vtaCQ1to8Uowu24
NKSJ+oveOf4kvOpX3rRB4xf6UD7oaGDEL9OYJ2cv74V57tAbF9+KqAbFgUQjRqmV8OhMkwg8kShm
9gEol3znhgGaYIHBvb7p0hwX4Bo8wMmsguxbg0YvHu6ZUhe+3rb5t85CwAplilnqmE5Z4208lE4Q
bW2KKEIrJFW/mdZIMyvtzfBDjRvRbmVpbuyOWdOduqJN43N5Nyqc6tQ0Q8qlBGsbDAvyo1mZ/d6x
6u71/lC3TrpFTYHmDkbMeOpebsSmSzvQHnpyVodq8hPwHvtE1J62UYNUO8HDrg55XT2aUdWsGE3c
egDI/Y25uMdBWEbg7hD0iAZRj4qlbh+dLA5HX40Ml26kma4RsW8dcWJwG1dLLhaKtZfT1DMj9WKV
9okeIHERxshjSS/7r+4bsW9Jvz7f/6q35kYowVvqGhoYufnv/zrejjbFMB779OzA//7QBJlCK6PT
t1La0cqFeXMori1iYBUngGU7N28G/OYDZjZbVRyxx8he267RfDNdU1y4NRJzmt0kiZGuCl7DQHYT
y5CuTOf2j5UzuJtwcNxjF8pu5f25rqzP9eVZPoH8bPZdXqwX4lXSHfEROxXBLGqDVmQgh3SfNfYD
biDuM0pW5V6hqPUaOF39VCS95Wel5aG+2Xor0cMfx5OLi3L+MTN2myY2Ae/yzY7cvNVb6sJnYqj0
Xdgbw48QtM1nI3dGcTBrF4HQeMqNnoKGtKtdWJimBkSmQQZOpAb671nmokhBdAX1Mo5L99nKPfNn
ZroZNeZA8v5HLXLZk4OSIMLFVAi2RW016iZVbPFDS2GTPcq6nZCSAhumEXcq6ZuCvACltqSN3k1W
6HCxmZMT7OogReoyL/PgiTIFKtZZEoZbUQ8ammhzgY9CjZ6/ZmUSPyM9PhhbNIq0n6WmNSpSjchb
4mlbTfQzwm6Q/FxHsXxFKPy+0Gvxl2hDM8B9MVMysTcG1w38VCKjsJlwHxA+t/2sEI86EVSKUPce
QaWhe3f/fF0z7ynvgUKecQUzpGDZfu1yOaB6A4p/ahBOLVr9nT4qB6G1flIq28EafgWd9U1QgMNQ
DdVamE8PjVMgnZ60r07tHe//Hn3ej4stYs2YDloUNsKKy2IwdFgha2gaZyvPn9MOdAPREi/FATPL
Jw+N+I3dZ8/gBLYo6QjfaqJdgC43Qq58Jdt+bLL4Ax5hKHqp6MiVRvMoMS6o5aTNhG/ETDK12pme
PHZmEaGQnm9cR3y0zfDt/kSuYYJ8WMA2+InOmhFXaR2KWklmOVl4dif9LcuNh9CklmqWGgCvFqsW
4ICRVX1Nehesw1j07ytpnkIC3U1M18QpGgIZzfYNsYZpvrnkcJ9c2+UiB0W5SM4gYTqljbYz3HRC
g01ltkr9O8wqVBWikv9lA3MRNaQ+k2Gxd8s+/6g1ttceEzigH5F0G10fzWQD3CcSkSirqyR5K9vy
6pUBqIw3Ga2jmc+iL3PiflBQOKI0f0oG14l3Zlamz5TDp2bvdTJCH7zqVtqd1xjb+W6CqAh3nscb
BtHlS6MjE+sA6AzPfUyoMMz+ZLFr7csmwkZJbV70Okr8IiGlg2T4o6BrsvL+XMM12DEANmFLkitQ
klkkcnTw+8qtEgjDpvWr0qIXQ4zPo1q+Chk9TalsfV06xz60DsiynwxzQJbZ08+lRj3D4Ix67tov
uopp+EV0Onk+uK/hgSy+ieYGjRlO0NjSpICzGHVq/2gLnqqNieQ+AAIv8M6WjBCFQxQdbTVLWs8T
lSYNETAn+xbLMUGZJZmsB71znX6u0Bb62bEnkseq0XFDaUZqrCtH7yon4Ge7lDn4htBJyH4ulxJk
WJ8KJHixYUTTMwq2nTeAEza3UYLSVdl02c7p1V9oZBr7LB6t0/3xb2xeMnFn1gtAjEFd4sRFqkgz
bHS6AE2THwfTqPQNPrfdW6NwYHjmSrFWeLgacgah2WB9HIpcyKcswqRWT8oJ2r598qz+u60Y49kK
ugCvkb550Yx8rZN2XQZwQOpwP3OvUce76lw7UiJcJTTrNFU8UKhDt+ZbONuO0T3SrZ8uoCIFup1I
+001UgPfhTy5b/0gW7lvYVKtgrJvxTlwTDg+BmUeymmL8Ds2xolLlDUve4eYlBc0t7dGlycv0zR2
coOCzlyY0EmujiLW1PcqKfGXaIg9pImRttB3oYMq2lZ6VjP5Rh4jagkU03krXZm/iDKxyel6Y3pD
h7mT21wph/9arU3HbScLJz/CtDZRlm9Q0+L1pCe1UQvZHloPXeZDAab4OwRgFe9hpXd7P1DCAaJT
73HVVFaLz1DTanXyIW7TCXm5CQI7EoF2+BoWQxvvhZcrOrRgrXmFe5s+qGFH3lgGYDQ2Qy/rly4q
jPZcSxWLKUWrUKntExNFyKAc7aPedAMwcD0W8R4McqNuY2+w5SNKQ0n5HnfY/g1dvfD7JDDDiJBf
7X1jyL3foDYrAycLNNdngjcm342WYyIFoMc7jE4J3D22Wo8mRDBOrzKzlZ+51g/FNqplMh4H3H+O
iYCnt9MVTTwHkiTBL4MWUzdVxD0y3N2E4E2QSi3fdtaAtnScWv2PqZUEVJi5Y3s1eM1pNOsg32C0
Nlh7TIbDZ2q56Vc9S+NgE/Yt+0/QCRW7qVJgQaXCHr7m4GF0P52qytoQFVN5RCQoOaNc0OfM3lD6
LQq2HqyUUncho+pO+1ktZn8LtU8zsVEpaiUbkVFi8vVxGMqt3oBS23iTp/Nnr62fXLU0J5RCsZmY
/TCS1/uXiHkVB803GAgcBD0okRuLmoIFtyHrmt6c9QG1z6OZeDDCjar+Z1wIeTHnl7fWBL/EC3h5
V04U0dVJxzBP0t73UUHGmHu+OrB3HwCaD8WH+/O6yn3m8qgKywnkFbeztTinlB7oRDQm3ISizV/T
1GJptcSzdmHkNbt/H4vBuKJQDrMQ4bicm56YpUN7HiXcIhifB5p9j6Y6Bh6WZDainP8+2HwbQgqg
xH4lTuOVSqTEJXp1PVnMy0Ar/DOaG5ODzGJJQnN/sKuHma9Iy4DqJ5kdYMbFCyfLoJF22btgBsG/
nEzdhGAAzs0+plOcfDOARQWbkVuDIMaU1fH+6H8e0IsgneGJ0kkcbBy1YABfflhlTKRDQ9w9iQzZ
iV2vuCRUQAaiL0bZ6NXWDN0o2rqIW/ANlNw5KK4A0jsqsgx3QGuC3YCU428MdRL0FN3Afq+FYz1s
tKCJMixThPx1/xdfnSZ+MJx4Nrrp8DwuRV/cnJB26EPvlNpu8YxNcv3VS818ZVVu7W1ew7k7SdeQ
GODyswRiyE0vs93T6I0lXAIN9xaa7A2JnrNm/3xrBwDPg/U9l2KAiV2O1eWaEkbW6OIYlqq/4EEH
r4UpzdfGammxG0TJSOaPKKTNfgD/zMAkoYGuSGAODw4kjX45uKzAlmQjSq1NAgvEr8cwdfyW+iO2
C1asrzYMbywfLB9IpNxVNy7DrtJCR3q9c1JAID7okqz6BwV8+32e9CqdhkoNkUZXg/aoak1gbwOT
+temqqmNdkBJBBX2Eo9UdG/t2lYLHBRlPii+rljqUdp1h5sG5XL10aRWfkJuFH0cFFib1xjhZUAT
UqF2Fzce3iS2hd8SehvNc4tS/UlakxNTBevsklfQJsINUDl+VQlFSl4VS3yqRC00P1ehrO7u7+kb
MR9nECEsKu1z2LdIF9CeLEVv597JdicX8+ZR7IhBtIfJmAyfzDw//A/jsewGRGlrBvZdLjraKmZg
oeJ6kg46JJvcyfrwXHoGjyu4O2lviiqlwH5/0KuVn2uayDS5CGlw11xB2BN6v56AuzLZTv5dAdiL
MG6WEpz9+ziQOahKzWJmV2WHVM2xOKsd9EfCStsGQZe9y/UuXskMri4IZkObDrAn0fpckLv8hDpg
nRwGrnJq+pKasKs0D7hj2xvHxlX8/oSus3zGYjIcVOJ0HSmxy7HKuMvQkuFxiILQ+hCDcYAphsF6
v2kchEBP0kbNnzrqgAMQl3GbPJYhqs9Cq8NPLhLy3V4DUjHDaYjllBYqQOnf/4k3vgZdWUJ2Xgq4
/0u+UOvlQdrkqE1PWijPuTlGh6Zwm8dqULqVF+vmUHRl2bmkSLwwlx9DQ7E26UUennG/FM+UPLEY
iJTg4GI9tfLh57fv4m1EXdGiDI+QgONyRc4X918Va9llWBYOLaQyKBX7weoQoTcn/Swp9u0IRcU2
Q9L7X1sA82IbEOao9SL8soyqphEt3dzTiQQkTj0bhV7PSB7wvnN5a/951WZlK0olQAlmrs7l/Ehu
G1Lr+doJYkzIs1B5NGrs4pQcmbH7Q904/NR359MPMYhvuQgzBJYHgZb13kk1OiSOxqxE5DpH1KD/
H+ZEI9lCSwBa7xVBQ/aBW+duEpzG1IkeDK8NyOQw8MyiLloBJFy92wCXkITjApjVIVm0y88XdZaK
Knsa4LGTGo9RrxePHrDHXZklChVWJcORTbQ+sEM8qu5/zusSF1uTcAFEBhh7YLCLsZ16iFJXcRR0
/ezh3Hpluas1Stp9Iar3g6YITLhiythpWQYAEhOnP3ZOY/y6/zNuHhAXrgSYJm4nc4Eu1p2SqD/i
EhxAiOwKjEGQOZf/da1Uj60+GmfRjdWn+2POm/LqUP415qKQRU43YECGwbOaptWXoJbdzuViSwF1
QSW4P9bN+bG8nBJduwYmyNosMUTBQyjPp36vxZG6zfAMQYNoAsqUyX5jGGlwuD/orQlSMSXEnWkh
+jLVSf6Ps/PakVTZtugXIeHNK+mzfFXbekFtqvEBBIH9+jvoK13tykxVqu/ZOkc6UvcmgSDMWnOO
mWpBElnUnAD3EkAwoqOifzA8ILjUr4zg8zolw+h/QcwcPgKqLu+HsDUg7bFaRX2rGNxDrzF5a6VF
mN1gBT1htP3S9ldZbH3TdYU0FD0xfBN90OXNVFrllnL5I2GqL+iQhufUL5Mr4/zis6BmTIl7oWCf
DnPNtcsk0yLWcocMQfAntLy9ufpizfG/19KXZ7G4z6lXszE6LTU22pzHTl0gCXei+YB+K9qN9IB8
EE9rDXUr0L9I35idfO1k46wRvPn3kh5kKKSkdORQCUQR1D59PBouDcG/gAKgYhxGTgkJwVz2gYXu
/EC6EUGemvtcu2m0tSQ2k8SJ6U6p+Jrh48LERhUI2QK7NKrop9VrNHdjrU26doCDEG8o9i6ZQ3F6
Q4uAdjQ09D9tQeqNnUv5zz5VFiNqCTC4WXYB0r4fj17djuUYMKG02tjsp96a0beY6aaeY7h/9aBf
+cDPNt68c3bBaC4XFd0ZB6SpW+FhOk6Oss3KbwXyq+e8JzxkVSCPbkOsk/CqP36hF1ZCDvmwLtBM
6gaujPe3CMotH6n8xccsUdG0CeyuiDaB0V0j+l4YOJhpTAOUOx3Bs09HjD4pnfVI06pU5mfPW1o9
xHKjv2/k0YiIJDK6urxyc5fWpXdXXe7+P1smp4nLroNieiQ83HwgMEitPD0pn7opNojBArsdjBYK
aviw3qbR5BswqP/HQYNyCi7NhRt3rmtIMEgxioz4mBduO4W6zto0ZKn77eMXeWHs4DdmYaBAwKHm
dL7oO6+UtuQycsiImvNRcq/rriYDVQ7tujMN/8oFL4wctF8Qa2CVLBvE049Dc7RptuCQojBr79op
iR+IeLrW8vjrBjxZYOEpIsTiH47ozskCmyhEzLmp01NMDJmgqR2MXxbRxoQTVgmWXjBV8rOLkVyE
aZblvz2jMG97a8DxVprgbZcADWrjSafCIba1HXkLhKkOLBrRSunxBHiM0MsEiq5TJ4TQzK0B3xX7
xNqdLfLlLaF9kV1mEEdNNlVTkDYqJO0lounsb4VuF9+TXMc/EC9HjUDHFxsqiq42k7R7VTd+/szp
o7M/BisB8/SMEEN2RmSSnJkcZ+TaX8zcMLpt3NNbvLLr/3uGO3vqmPpAfsOSOPtcSyOf+ojSz6Gb
EHDvVDQAvGXOwtE8OaKZ0GDWznDbeRx2draTLrRLYoRIfTEiDy1cX4xfe9NocHdk0pqv7EnOJxMe
AOpMVMC0pqgcvP+s2yirRkuDqJb6bnRLmluzIxijeR4Dzw01wkdXQWaVV/q4FxZ/qhM6TXek7OfJ
BeDWiwh9KlUKWzP2Q0BYXtgVfX5Drp756eOP+eK1WG8WIhO6r9MyKO3oSLMcHj876e44RIlxnzV9
tg/wRFypHJwPKQ6u7JUpnTM9gdh5/ywdjsqDgePqQHLktFVuwUcQzOmVG1reyOl4onq9EDWWJtrp
7DTV7jDjSokOWpNWD0XcNitdpfVX2WuwZxJRr2nIxEt6/RRqurrmdzgfMETAoWNj4YGcetZuVl7e
+2UPX5CgCy20Uv9n05AAP1veOs1TvPrEka4/foXnfUOcgMDyl5qP51K7X37Tf9Yeo9adeNKZuOzC
nfcm2ADUiVAHtRLtSWmZ5HCCscKgOABCNwmpHImqT7PPkSny549/y/lwYtr4y3tHxsc6dPK90KVz
0GG1yXHszRdET9orMk8nxF1zTexw/qCppfFdwidf1rvT0qEQfW/FfZweHa/S6YHRpTBKUa3h22M2
a0ivi1pUmR/f3vnSxxZ5wbJS+IJteTa4VFNYdY7SqJvIy2trqTbuqL6Y9SzXmROM144py5LzfjAv
ByLQFwxlusKngo7YmdOcF5gec9/U7h2zm/fSzIMNe7Vi1WZdtiHvp4GXaLf3MB+0teaSxCdLQrT/
/cYxt7ICI9IExnHy7RZpP3QN7ddjBqH2WInZ2MU0rMAvNH6oiIC+4qe9NI5oQ2C9gNqCKtR8P6RF
jljYbe3kmKvmm21WxlOBIGFFKGFzZed96UrLzo2tIv+c2bGkEbidRYLnEU2IttHbptuhWbKpH8pr
6szzCZC7IRmAEjC7pjPpoIznuq96EHiG3VdvKkZXGSaEm14TxF36NDAFLPPQAoU6PUgrTjhlMeL8
V3My7G2B5Tlj43FLKagh8ZFEY0zn3cvHI+TiRXlT7D656pnyxy+GolaZlRwDqDCb2VX1qks8fRVo
s7gBbaa22Zy6V5aUS98j48PgE0Fl5ZySE+cRomDQB9CSx8F9yDEOlmGjT3RExMy51fbyK+Pywis0
FjsQPn30FGcM3VR4UTbIKj6WmhJH0qPlFqn8PwuU/7aVMR8sXWY2H8uY/c+E7nezHDyqD7jzl0Rn
r1RWtmceHyjrg17PKK05eXvlWV74EOjF8vaWSiVdueVZ/+eioqim1kgQ+3kyeUOtUf5Iq0WdiJD+
n/c39Hv4uheKwwUUpHS1NpvYAx9NUbjbfvSHO50uFey71rlyLvvb0TmZQZlDWCWw2TjWWYIFpLI0
noMUJK5ZtGSABBOpH6Pmkl/Zj0GPnMvrs2cfuifpnW38kg62/ENKMXgC1nH95zRU/ltVzdmnlGfX
hNGYRKRXtwleY+kZL2yd51etWqS6uKmt33VS4xwobY+ga5wRrtpVDtKR1eAahfbLiNLAW9us5h3i
jUWlonc0WxH05+UviSmiK9oRgzxUajLPMKh0WwH7UK5kDyhwhb48rkPCIBJnpfpazOGYiiwAlxkP
X2RiN9te7xUbZz2fb0rfILfx44/8Qt0MHgaYCpKOyM5ibXo/SNjxZn070rIt8lxZG8E9TBgF8AWv
RxC/zlIdg49aRI2uQszNI3GtEduTve7X07bOAoTDBOC6f3oQmLc+jgc84G2ZXhMiXiATL4WcpcSx
HB3PSjm9N0azn8PEamGWf4eh0+y0rMh1PCn19NsYQBxwSitJfxelFmUr2iHWm90r7VabG/cGphb2
r7hNrJ+xnqdjCAaeFFB/Lsmq9UztZ996hfGN/OLOJ8DTEtfO8ufb2EWfQI17oWjbZwWhLnOceSrS
8ijBXD46NQCSOQ3KKYw0DS2cl6cOMQrRUBGdGSlX4FDp5LWm9YWqBnsOA/UOpjxaMqeng6KOs9Jf
tLyEtKU74rVaJNXKxSrXpCu6fuYht1p9ZUl9XhuSyNSW6Jcrs8X5lLvUGhD6Asdhx3Vaqg1GUXiQ
u/JjqoYqJnVYoFZi8I0/Ph7bF6+zTBMmw5rTyen81yONt3UIVzEAg+Nk5faDMVDv/Pgq5ysWd+Mv
CWY6PnMWyvcfED28Lu9yKE9GHA2rQDX9ru4MFQZWqbYeQTBXztfnYvSlkgkiEh4jdWQ6Ue8vSCVf
loVJBHmhZZ1cxzS+mDCWbtTaHAkdD2fbkzeF2eTikMe69c0YAmtcZ0OmH7pKLl1GU9eIf4nMob3H
SazDxtaw/YdeXRr2CvBD/aPUdO22dwLBh2KWgqhqkf6KlD4fjWnIfFJPZ3VLlWJ+mXRVPqp49OYr
D/a8dssxncMPfkH0x+C63t+nh0+JEPMEu26QDnfKzaxH12/Nb56buI/l4OVvGqs1Pf85+/eD7VIh
WJpiBnUCHvb7S7dur3lTouEnknN9n9TIn+Nuaq5sPS7c4P/CpcwF83dWkSlIMoJLzoushD99kSiH
121gaj4WzEFTG0ZSFK2HZjB4P1l7jU52vr1Dc7SUb9keLCLVky1JRVxKSTRBdswdo7MOSR/T65sA
ZDyKLp6qXUoUJGYSGV/rA1z4LJesSrjROHbPNQA9vM8IBAXI76Fl8YgKBC2rIkUWd2WrcOkOFxwZ
ey4cD2yA3r9FCrizO5bsziXYkOe+qP5E5tjxwRB6I1BcjQ4ErY8ngwsCh79ea+LnOFoBDjp5qhMp
EHMeSK7ZpPmWoCP9YI+4EhMn19d56xcrMTgSBPM0b3p5oyXVujXNEO3DH80cos+lA+Tg4990vg3k
JyE4pNbKwzgDuXs2T7seHWCgRmxiUiOSJ9u2Pa5OpPFzfA2YeWFUo2bggLs0rpEdnnw7JSUjmdo+
O/iiuCtpCG1M2pxb2ZVtOPl1fMcZGzaKY+8/vs0L6yvXxSHH/oD/PR3PZWwR1RlwwGSj7e9IDdN3
eFH1VdZ5OeSYOFjFZFqxtaG3XI36v/f3eMpAv4ByoEM6Q+hWgJC0YiwIm1Gg/4XUjIeudv5kZutd
eZ8XFhwKPosxCgsEX9HJsHZ7d7TSbsqOhhqiHXqnbFMHpb7P5qbaWKq+lrdx8Xp4SAk8BtJANej9
Z5QU4MpdG/CW26TBfdnGr4isaYHAG3m046uc8EvTAzKE/7vcSaFAyQbwnM+8ZPWx+tq4S0gx9KrD
x6PlfJRSYULkw3//BkWe3FTOmS/A+g1w0/LIobS10h5CItD0jlHTGE/dWOhdKNso/lp0ATHfH1/+
/Ca5PIs3Uy+7MWaL98/Up85FKpebHy2975xDHvkmjOygd6/NgedfBRdaSv68uMW9dPI1dklCai5b
nyM7applIzOT1pAGvXQbVkVLBZkJODfpcjjRbd7K/MpgvdANWH4AFR+WUYQVp62e2qMX3cK3OJai
r7elm8RrjxTFnTGZcm1R9g9jvfJDwKPt1i86IkbqbDgsbHJC9pSzipjY/32SZhP8Ny+BniLH/tMv
KNEMPekrhljkTF4oezJ177TICvydiN32iH/Pf+40x7i3+tuMvclGs3r12AW5871xZ3OjRvlMXqF7
peJyPlPzu6wltYjBce5s8vtBSHPOsuNkDrO76s1x/GFx5HkThimePh6Blz4AvmcyS9EJsHk9+QDw
uHl6muTZ0RlUEW+cLjae8ryL1R7LRHYzzL50N3o0WzRE7Ex//vjql8b/skKyAWAjgP32/fh35n7o
ifnjTnPHlpsJa6mN2siPr5YL+Be9rxZgdwLdQyueLeRZhW4cMdpISOrHQScOjJjKNv4U5Aoc1Mc3
dPFxskND1+8tsPGTdV90blTFSjIpZ7p/yEBayTCI+h7bSVNVAB4i9dsabdo+VdpdmUyWh3V6j38x
mlQx+dBOH+ag6mpMWgCCc0kyfA1pP+y9SaxxlyShb1WA3epu+P9clEw/NLcWZYPTVUFPUAR0tZkc
3QI+WwPR9xgYVfeURPUDeRvVjV4NPz5+xpc+j0XmSwVmIUKdijkaj5ihOnVZ4X0hwUyWYPyIYL8x
0ugapfrSpSiZLeVWzC4oit6PT7utUsfNUVPgY4qJ+Y6tgwTmt29F0l85z108kiNZBCCGm5HC+Mls
BJfdzgVxdEezSdBSZJE6aEHp7425+xQkAnf28v9oXDZ3hI8ina2r9koy3KVVAhEw6jeeKgviyU/I
1WBlekXVVbR9ae97bM4Pdu0PYofRO3Fuai+qhkPhSWsKG2GPTSia4Gqn7cJDX9g5VGEX4MHZiSSe
J9eWOe8XCHl315TYk7USUmKT9cbm46F0Yf6hUMnkY4JYR+63fM7/KY3qQRdX6Qyx2JHK+TQqGgU+
vdgrV7kwKdAaoMFEwZdp4fSkDpIVvBZv92i7if8Zxoi/6Uthr/QYBxfqEkT7ZqFuuvZqiPmF+0O8
TC8N2zB2jFM5Y5UDzy0mjq3k0KVy3VJz6u772MvEldF74Z1xIXYxC89kiTh8/yCtqh26AqrMMdDs
7o/eYJpz7cp/8Mfx9eNXdulKhH3wxFixAVWcLBldE0VpjUXqmLuGOBhZNOxLiGlb+3pUjblsv05n
VHQwDhVmVMU0B9/flS5iRRAa30New01ZZ1HeCx0chuzyrXRF9tXVB9NFi06y404xFcq9zLXqOCg2
NWnu3gBHhMNpfw0MzX8dJ6XFq8xeeIv85PrNHhIPJ4bGxmc9lLlzi2NTF7sGB6t3peF4YW3gREQV
g5GA6+z0y+6ygmzpiYE+Oxmk2KBIgrvUjzJ/RYXaejTqOHkExKGuMZDP3tbSUkF8gxkEhhyf9fsn
qLyut+PEJSvQirxdMYpmL5JaHtWQXpP5nI11LkU5jMWdjSbhhCeXgt42WkB0aKlWlfUHSOfgA9Gd
0mspj9RHT4fFciX4MsvsRCiEfVJQrK2psgJCn4+4YIsbHQCfturIVHhNoG3mbGQj54GyFWJlBGsA
noC5Dmud5/CMulsd4tovnsqBKvDKjDKIrpA7rYPJjvNpykvn1k6T4nuWpEbE1rdtZIjhdbgTcRys
7WjoHrAJY4oF/0jNQHXVE4wi2IAgHu3PwEyn57HK5F7hvDoYcTrAF6xqNANVk0zirlC61iFUsqsv
bMgApqelaf9ovEZ/U6rKbqI4Ka1VnqDKWrUkvxxMFwMdf6E1bkonFhnypVgHVbYo+XVX9tu2NWS9
7m0S/zZeFAhzD81EWaugk7O+Zsp2uvVoxtQjK2WmwYJlLf0wz6f8pqulHm8Sk/zulZw67ZscUyxN
dol3x1dklxGb6e9Up6p67U8BZwTPyuwXQ6QTrIzcK241MsKH0C38QNKOyLWXZsqwtCURCAZj9nHf
xlYPWEPElfc1Tbr5m1sN0bNmzO5vx5PdW2qWE6hOW/P4Tms1b8Y5LuONpmcp4RID/LrVPHjy3szK
4SGqRvtO0igpiciaLbrWrBj13muEU+4DfNT4zJJGGeupSRRrI711iy2YNfZ876Wr7Wekkdne1SLv
njR5c9rJuh9/We7gxnis8+KPM/rlj6Gt4ucuTdIb0BLzU2ekVkJ6uuntgNc6DpC0vjBQbI9wk7VW
E28TFuNgDQkXY/ekCue7NU3zXdFkqKtEWwDnFPC8bARr3Q3ZhM1nxyzMRx35k34TRVnigMWaKVUl
I82zoq1a2uUxfYNN56R5gwJ/rLowy3tlbgAXI8jyjXr6k5Z58aJHhbzGtz8rNPB5sXdeus14+OmY
vp8zzIkuZq57CXAS34J3M1j6zTgL76mpgi8dopH1xyvKucyG3RZVjUX2SKX3bH228chHvA5gYzM+
T8eL9ds4QiaLVDl+MlrXpB/siH0wA6f+qzvKMuf3aI9mmJXxtaTusz3Y8mNYdKgZLjr207KO1WQR
hB/g925SVmt4ZuNWdVZ8qxUu9cOWDmbzgGZMZms9lcO88ryx/dfFgp9ASQJDKv+hbXKyDRRdRyQa
MdFHJeS0LQElI4bR0l2QgF4yCvXNLJi7Pn4J5309Lsor54ZtusdnDj4MsJY7cvw/DsMrgOo/QxPl
oa3JrSFWcWStnCRrQbF1ePlFtbKK+NlJ02CXdU+OTY4orsgkquwdRJBhg2un37NL0O8bpUdXNsnn
pQx+KWo3FlIYNaxrJ7sCrFoNZI8sPyLhz3e2TPMDU43YdGqcD6YJm6Vp5Jtdxa9GXuQrcu28rWkN
7aadbH3nEuq1+/jZGWcbTH4RAH66T7TE+XJOXhjV+7p1W5IGEjHo6Xqi/Pm5tyQ9EhjBv4h5U3EI
x0E0n2VTJvO2kab8SkPBicPc8gXxgAAego3NhueVYKXqO7UywOJeY+RaGBTpzOQ9JlNy5ex4YcU2
2RDDEkCXi7D7ZCvnJRm1Uislb3yIi3srrptPlai8/cdP59LDWWhNhLYxqBnT76cT/HCqzVQCgW6U
+TopkiG0CzPfWJmfrqji5De4KMCPp8aoff740pdukNLsklLCXMYe6P2l00ITJICBn55Tc9hgTI1X
EWb4w8dX4ahwYcpcfFsOGyxUbMaprqSTUGy9Bgv5qJMotqmrKnPuhnk0tqrCMwm0SzM2w2CAJxu6
qg4Hran9MBWTOBC2E9+ryW68/ZSapHfqgyzWosiMXW5501YEQb5tUkscxnokUtIc7Gc1mDmhgmVT
/NRqrfue5lr7RZ8r9zkCSCF+lDmGNQKFogyefebW3zQnaF7LVPoxbpex/E5ks7jPmIqRUTPdgIcs
7La8sZMY4wmJs8pf+c7oaMRPpcbjrMNcjpJae5yijqxCrHcQ2FtymcIgK43n1i3GT51CAxp2s2kc
ifmtbAjmUQmXxM+8Lf3KbAzbyJxvJV2HDbLz/DWvSu9zlqvI2Ys+qp5nFOGPrjKyh0ZZ9pHKW/Ls
YqDY1WaDIZbujfujziotWZEcGT3nKTmDrhNod/Yk3YNTDwsczYuiPa40fWVgqxy3OGBEF9aTsuRz
YJbghoPE0p9dIlq/F1kKmIASR9uuOZEnKXVPO69ebGWW3kMxGF6+a2eKGluTW9tYqTU8yDjSxVqf
aj0LQepo9WsZB9W0qpOsgPuGmMCkT5sAvq2MoH3pSKLb+lXWvvUNMOOpm+YKjoGon9JOzz/VFWvr
SqYlUj/fEw1aA2fs7c1oicl56f24HlZ2TE70xmJzMrzUrtB+Vtnc1580a47KMMPzXK0KO0C4wNMs
u03RAabf5Jh5fk4GeIHVWCfEYgeDb4UAFnpeZmfKF0qC7XDX2UBRbjlBufrvgLgpIbC8aVwvjPwx
cLODWRGPJ9gmG39pn24Jw4dIELrqooPAcp+j1B0WuUIq91XZx8ZOeUQNYC1uftXwVF4DO/JfGkcj
spoYvOQ5dSoD+0bj55u58Gtn1Xh+TJpPH0xHup8A14zY1YrQbHGbhNqQ9UeNvOCeo7o5OYx44Q9h
lYn8rm6NPgrJKpOHAj9AGtqd3rzWbRcloTS7+kGoOdVDrcq778wuiN4NS1NHmNbtK6rH+rOYdDdf
mWnnbqYgBvFX9WjDQz6cedxM2WA9lLZ0vs1q8AuSH7s8IRVgSqfQJLLrkARR8tuOCYlcYfKHQyMT
oh4+4UaXL6KW1otu5nN8p8w+309JlN+XlRZ/ka0y2lAOjlutxtJt6lVC4Ncnr++bm7oNyhenXze5
yr8LX5V7+ohFvjMR/GlrK1DJd0IOzLU9xdHnoDe9Y2LqGB3ySNjHuRHGTVPH+bCLSPbYAhms96Xq
7J9ENaXqEbtDBoszSkZrNcF5vGtFoZ40HXRMyIXr12ooGpc9rWb+sfSyotYm5m+lmhJah1W2jm0z
2fXR7Hy2otrfFi77fUUsE8Ze1jDO5g0RIpPVrXCm1lDKRYGxz242vjCabQHY695fFGkGmPFQN5ti
Lcs8/pb27Rcpa7UQSY1qkwT9KDhHleAaIvXF91O1QVYdhe3E2aYn2ioca1VsCxJVnxGG0WUzKnPV
qHk4immKVoFOvHjQuTfAVrKNP9YG9AkBiy3qguxX4qT9poK6Um97W1efkOTjDWlIuFub0jAW4tdw
wJ6NBy9vxBYDib5f4A0ZeQ7eGFJjUFB/nMaBoDsXy4KVeum+qhOcsaMbAa0ZBV/QgI6ITJAq0A+1
3fPHTCJYicAAcLSX3dJomQx3sDeDP7rHRR1EmqAekLEi+89JBskUK3NkhC5svW5fz4PdrIZe+Y9z
as1TaHsEO691H/kMaOriMSkmtIt+yaEp7DrKh2zX3RpqlY0y32JuBdUncu1GYfD4lnRtSfmkq8Re
TFmAx2N2rd/ZWKl0pRw9+G2kurrFr23eYsKFU1tQdA71SuP8U1gq/sGmWb+z4rHbl1VlsKVxmPWS
qXfJmjeoerNjH3lIpl9G946s04OTiOLgGHgDOvCMqOeRjz9MVMqgK+aqukmbXG/EujG1NFqbjjPK
VcvpE/FgEs+/SSipgpUwlX2rpXkh/3hF67drjHWUJEWLfeeR0V71Oyny2F0RW9W9VF4S2ECDsNk8
ZRlIql9tpIbgLkjb0QubcSpJxLbiZlxRLcu7myIf+PMVolDWFVaBIZTGkLiryiASZ59zDEy2tqPZ
3svYp3UaenDLa4YV4NAD1Auv2FLc7PpNkOvTn7z1DPTqaPcM1G+GVx74S42LoJxQkt2c5KUWzm7k
/q7I4X3BhJMqNoCaloeGX7jfoyqRzZZMmYhMjiFweoyjOJF3jd5o9X3ABxXDTYvkl0b6ZnVMqCQN
m8otZb/TbKeoD67et8Xn1BQZHgVWkWPUlBW2HrrDjEOd0Lv7oCTgZt33bi4QfY8ln4Q1tcGaFN0i
4C1hEFrH05SZoS0WcVIf0X8Fp0JpNpwap3V2aDanbu1Wo1nJEKCWJ7cm3oz4Vkx+8jWGG0bxY87+
yBgScJinTf0Lu+nwy23Gujv4I0GD4WBKX99G2rKniNDBcXpWBPHdFFFLta+1UMCv5njuululGe7I
cjP4MjSU55HWmjto5Pq6Gd96z5U/nEQX29FCo3pMo9QQNyUPyjj0Tt2oo1GN88sIxmWgzucO0co1
Gv01mDSrekpNGRgcaTgx7DT09sNqipO43BidH7xVwi7eigRCbqiLsWfusnyrDQ1nZC+vBe7ob7H3
5PC+IFd/m11HI/6Dzd5PjG5ke5eDURBmQ6FAD/W0GrcYRYKVPddNHg5l3KBE6R3vWSsnhJTE2Dgh
vX3f5cDlkzBpzQb19qDXrHRDoylO16mwTDIoi+RPorX5DeoS7a2cPdpJDo2TJuzwZf4R0vHLjdWn
FD/6qrXuwXpTQFHZgMKSyPHYCFtaza+OXvDnclX7f1JbJEe6IcPMOsB+bYXkN8PI0iX576BpmU89
QxQIItsUopvK3HK7fJTVJgiy5iHns7mZgohkptjMJNUsFYhbqXdiR2Cq9UtvR33jTJKSgRkvEQuu
rWVvsZtWn71ZU+UqH1qzCLW66pqVjduhWjfezBwl7Wj+Lbw2Z9/VxOZXTNTp3vdig4qTyO2wL/o+
Xid6VN4BLZk/9VVg3JlpUrPBHx1SdjRn6I01ETxms5nRXdcA4AR2FrRQ4oHL9QdrsKtdnplaTQ5x
lyuc0IIFGZi6PHZW0X2msRI9SaXMF/Rf/RegPRDd6BEcSk2bmDfaGRexWxPolevorjfpkBTlW2l6
MSHcRh7lq0Ko4rlya+12YBvySuE1kKuU2QedFdaL/DDIMiNViFL7djnsfme2Rw0Ax+az6AtOiF2s
30iiBm9rH3QR2bNpYm/7oGYToVtyCkJBbBB6wUSLjX3XiOE2bTK/XlO+ibqVXWSYVaOiokKf5t0U
zlScFbXEkp3mSISkA1JYiomtY5M6G9NS430eB8VDlzXBDXlE5TcRpZa2VkWpodkV6ORWphl3DyJS
kR+2QrB9iJQ/7NE7uV9c/sZ9IQPwAp7Qhj1GLXybbjd6PyW42qMDjnlTwEU5DDr4wpXvzvXRaaP5
ISkC0DMxa9k+SJdMs8ZT7qbqQXOGlp+wu4sbQThDVlv51mRc6ORbNdpD2SbTY2dMM/EtTi+eqPCX
L0nfs8i6I2fwaVI62TyOFs1rKzWmr06rJQ+2SdhoBzq/Xs2tM2z9TM8P8LmqY05hMt7SiYdkmJlA
2ZHbNP2KMHlXrA2KinctWqs7X+uDz3k8p90KTqS9V7Bq2Sx7Zv1Q97VJudNvrCcH3QwLsQD1D9hl
+MmO35g58Eoe6NJdDOtGxI+9QwYYEQS6htBbFfOim3e1u8yNZvIx8ByTOjPnpN3S3yooRauR0V1F
rn2bJiaFD8dLWO50r7u1g6H5wpQUQLJUDQcNN6jnfg+UPdvFIte/DgZ46T2Xm2HEmhqJT/WQixDZ
9rQhgWDcOH5h/nA0ZONh1eLJd4KiXiqfhXyg52grMrSr6pDTPzNXzKsJyIIcu26mF63cDkygyQqj
CIBNQsSLh0zQAg9b2Vm31dAHLuTg2r6vHT+/4fjHxgRLX37bd6kLYzFqy1tNG9Cd9OMsv0ujszng
5qO/blHTHILJr26TwCgeZeoD7E45NE2U3pJxXCcWppuQ00euQtlkGWXtJmcCNAdRhfNcZo9+mjnA
fazxd1YzvEB3yuaWA29643SaF5PEUJGLUvts+ULNdJh6vdhKyk0EutFcpwsg1hlMu+E5o/BZpaWO
laAwZoLkSgiRX5o2t/aCAO47L228x7QK0h92XhuvhbPEks15Ym2AiFMBH53ooRrg8ko4P3unz+g/
xYoJa9NNrf6QOINVheyIOLpiosBbT1cCCjOYPvWU1Ll+Oxb9SBCaVjvPLcad3ezq0X1ZKG0OIdMI
9plpl/3uK13bKNkCjzY4eyRzNn1XoOoPyUjfSS5Q37sonty3lnjpL50+ksEGvlNnJ0W+3qcBAstb
zhbhu9m37hcrm1KeZ52mj+zQxO+KLMPvdmMld2mkda8ID9hdRHYQHfkC+jwcmYErSlpZ/D0zGvxf
nRhipH+Ts2Rt2O1L1MX9JuOpfJqqjAfklFoiw3Kusf5lMnIOanLML07apt+8MvPikKpDKtmYtda8
PHd92DpdWR3H1phvsX3lby1amWZlDHFchoHwORY1msZgmhiqtxDp1AO69OGgIkN7wCvN+Ryc6Zxt
5jqNq3ACRjodmi414w0ayaG84Rhc9GuVtK6/xtlqmS9jiSrgxiy8ibFm0zzUKFEfIlULdze4yvxp
gM3IHjxb9PEuKZmkwhkbhXsYyacL1r2npeLPJHGhQG13UzY5oq/Eei5np9jkJrd+HApdM0mMK8Tw
t6kFUVT5/Q/hScLD6J77+qorGr1eG3o5/SiE2wdrzc5ZLvVWq4jla+wO0RQbknZdiMSoN7Dhsq+N
MSITtGScqZ0q/4ej81huG9nC8BOhCjlsERgkUtlW2KA8soUMdKMRGnj6+/FupqbGY1skwe5z/jg2
6OI75TQJhLT+5zmLaZyWsu1/S47fIXUXvV2syRB7uijX1OmK2HtJFSaU4VAZe9geSr1bYarRyfaH
qUYxkfkjad83qKIZsqoXnZ2VNCq5qd0z8j5QciOew93pSGQFgDbTWRFget/gudH3Vq5c58g4jXO5
RRU/pcj49QVNsPVhzo6gG0TPZjK4/hLwOvfAThg46iuZrhwODkxPl/ndvLYZJvfhnRabonrGNKS8
ZI4KE1zA0aO6g2TNiwPpA7o/rYsZAh2QhaPjkkizPAlCY7WPeRMwIIpKbf+ijiSLp9wdzd/TXDmp
XREZ4iLY+1jMfY9geSqtoeL2ujnV7kxKtZyICzuwwg5uDIwXhPf8bLOVNLNJK3rP/QW2YAuy6dyI
FTezB/INOGar2TittqV9JlO1qbMSiyff6eILpRs3MqjC4xbQufpEJoJpHwg3cLffCyggXoMJVcy1
wp5Q35OTh5e98KymS3jwQ+Ng4hj+6wFOBccSyR+tgUR2dddmMAYeGyiGnextR9SpiEL5tRL7xi7S
zpLDtZmH4NzW2tNZK0PmWM/U9BXsG1BMQmJz59C/PFEN0TBeqwSl7a1w0jer8FrqkQWCuN/GP3Ql
g/Rx34iKi4uxGe89a8zb62o60z933tg/rZ3FIh5IyQ0SE8uPmfZDGMk7skoDNJnj1Or7Ds2L/GYx
yMWp7/XmXqYgH9ekrN0K1UGe79FTG5j1K0i66DNlK4KDUBPVReZXDjPbMJeLPvDMOr+MfHI8uk9b
twe+c/f6IN3GKI4rBKRgQg6r8jATCUz4zhy086EeSq73Mio1FwNqJyxKwgiJymMAauJyDfR2cndn
jn51+yqr272rzSNDd+9e93Ls1CFHTBCkw0Jy8Nmh+KzhTl9d+wmAy6J0gBmhSN3ZGm32i6KcnsSt
recU8mLbrEe/rlPwKGwkoEDBp8yrYr5sWKgHiKiNmQQgdvPfqKyCKPOpFyuvouGxz1zEm31W+gsZ
G9ILqLi05r2vkrEf9u40Ocb25c4Esf6CtC+Cgy9t0ZwMFL/ynqfBbZNoFdgwPW0KGlmdkmg1DiG7
z3DiQahHyFnzZzq0OrqGiSVb7lUbqvbgDmuzPHhdYftH6VeUAVcaHWU8KxosEjvKe58Ys37jQh+b
1joq7kz3kPft6mT8eGETkw4V3iCTRrVxGcINx/VKNFDWEMu9/PKRfT1XFjW2R4NL5oPy0l0+QBDP
5g8fxuglW0Vb33nRc+2fsaq6c7Z5oa7SYNwnvp6iZZ0OcxvJ2l5bBFKSeryoezCHsUgkzAsXGfHQ
NIJ69bSnnbmr+QhRZ1qH2mAQZ5a0egKMPAOkKio4X7LKLIPoGLGsInTv85n5wGKiRCpQOvj4dL01
qbE2Mk8kNZn6WXZ5n8e20Zo0gOA0NLPWDjoEiZWZm/8ZTT7MPIr11s2/ipaesmMrMf3ckwwpoxUU
yrP2PwURQwSpuEvb6DvCn/HVWZsTfjSUl9qxqGrD+aBPxP/wYZd5Mdplb6M+whAnM8itKBmdqV+T
pUWXla2VS0DrLrQujk5UhfJNc7LsJ4nslX2dvac5AzrQg+ZxJYtT5VUdXbjlClmUM2aa4eg5DO9z
PjzzXIg1q+28Kx7HGUw+OC+dUfQyUVTfMRvsRkjYNNIFvMW+mZANPHR+kjMMgDjMQdhVCTdwYCTL
7oo/IoILT8iSz4fYBd3sE78OCGYfzMIFE+/otSoF4G5M4a9tZdbAHngaBmzisbnNejk53lTcDw14
0wFbpQXAWk9VeI9/sx9jXy5b/m3ydwIql1GNaiI2JjtSRszCR8N8TOLfVBwcEFVqQex+JqtYVoXI
gKHz7ZPW3E6cGytiIld1Tv0KbIaC6AjrrjL4WPdlOfX04Y5ZXdh6OgaDDZOnvJmCA57iGs01megF
K2G153/rmwwyMZdVTa/+2ntW5hrgsb/6wbCMW/9kA2XT1B1mmbJo18pPTEsWRpcoW9ZmVjTh5HyK
xtJ5CisC0iQ0z/BflxLm4eRImwVwoS55vqu8edd33VoqBNVkBbPWaqko9yW5tkmnoWLJ4lau8mf4
gbG4M0FPf7vN3B3k7kr/EfsGTeY5miPjZPa235Hri6Cgi3l4RX20KgKH39d88sYnwARfXZvZrjTC
Pqdfzmgptlu9l72G20IB4Na7P9tGIldKIZbZII4D6P8zlx3cDF/KwCa3Vu8qmywty8TmveNlRMTp
H6O5do3vvGiXAJMWoq7obtBVN10KKWd9X7ZiCw4rFvcfY7N42W3TO5ufkMYCi4IboHljrzecsy9n
MzobzYjfFxBsbgila3mQvjx6Dv5Zm7HIO5dIGZUVphzyg8lU+GUYFfqjZnUI0d4oCmxPIRFu4m7e
cwNZULEuVea30VIka07I+Oe4ipzTM3CH5rkrCLVP9b5IonjRjHED9q7tG1yHppr+Na1LNFlR76CA
ZjV58jI2JoKTagrK73ET0FWT4NM56ko31SVcsKFcrG5YBBrgct2OQSjKh8at9XikIBayAgQYugD7
gQizKorEcnCFWfgHn8ySGYaObR5Co7H+0RtfqgxGxnMODpUhj+FsI03Xiw7m4ySifvzMzagwjmTC
K5OU1N35D1WRU1GETCbmqW6GXX6idAo5nWbDyYdfS1itW1rLWpoPYUO2yMnTTC/3DXFw3mV1imi6
5mhQpld7L+b2DV3qohFAFcYjz+TytNktgD0jbds9i7Csm7QahW/H46DyIZmIW6uz2tVqOkhqf/+J
WxM0Jx5JRh04GuXLSyq8LmwJpwEyojeBJy+Omj3Yzl0pJp2SumroTE3I7zkQla6SSDr1Dsy1qwit
YbFUqYHMBjVOlCvnjijyLXiyNzFHibW77jdlkxbb475QE4GuhHHJhPoqU7VP1nLalDeMD6iCxjzj
MSdioG9lYNwbedW295p69fVoG27f8QjDRSSjuexVuoSj7pO9tr0qjKkTL6asqzV8S8v34p6EcpuI
n7Fzl0svd6unqN5r87TZ97LIUMn4HQjvTjpWWd4KFYjVnxEs1cRAZtKSdQNmF5RTirFRF4916NQ6
K0KKxYEBOiiMKeAjSreyd//QDa8QypraKDLBxWtRwt2t2KQNXth/a7QWITXHzsC0UjerTE3GLzjn
hcE9y5Ut1q+BLs06VW0QrRlKBiJn2d+ajf6FAbrPs/0eNZdt9r91SDB6etsrSYsumeUuA0+pZEXy
ncdC+u0K12VSfhj56xMS6F/Uq/AQu0HX+kmIZbpPTDFGbir7Laj+VntRtT8oba3qv83fbxQkH0hv
PjdiGHtqmf0JXBMZWeNfRyHN9Uj2ISInSwy2SMTgomMLJwRvBxievcnyxR7W4xAauUcJE9mKsT0H
9yg4t/E/gHQ4dK8fZjgprL9Fanedrc4BbjiKZsTgM943vdec0V0aAN/8yCCVtSo/xFI6SLyoJGFz
JWyBspzK/9uAh5RXkDo/SkLB9Yi6bGsHukJkAPXumFN08DsViLSQsLgX06qBiKaqm9vfEVjFcB5E
P32g1Yq2T1KvCivbWIn8K3ZDXxwdU/GEDyQ4/5bT/wM4A2QFoPUbh4lRx5Tbh+5xozcLaEba25wJ
wCzjrtnXLn/VfHn2o5qKwLiyE7j6JPt9K+/ayhTkspFvNW1ZYFGNlvR94QRvDIVWkVaBWRifA5LN
KGnCwW8f3QWN8WneoBTnZC0C2tC8oMqpNMNotoeI3Xxn+FWoojM+bd2E76y89RtDYfA2aUEjhSL4
kD4OH9cYsNnuVVd0NNiFIyfMo2NLWkvNVmxyZRH8vp1Y9eASDLfarlLtfsi06TnfeoqciUJ56riS
voogA3yGD/upg0f4N7fOwqq9eHW2+JYj4tlH7PHcLZy9n1xlJGXSMjrCHoNxVQdHOl1/MM3ZVadl
FGr9qqi9xP3h7l2HVY9L9x74UYs3Rw51fr+weU9XN5Da9mNi68T+TcrXEp6aUsrq4E9clgfGW7f7
MYJ5C3UMkuu1BKb2avXATCoW1/800iNOnTGqH3KYSdoW6AQYk4nc4jyjLtT/CpXZG2nDsSwf1r6t
hjjf96o9MTF1IiXYfmGoYUqXJ3qB6/UgCSi4Np4/ikNVoKmIF8P1+7tRDd6U1D6FlSyt+bvMhUxH
rWT7I2xp7zF77PSvzrelvgzEUuaZAYRhP3IhmIRAB0P+F84UKqyptrU7IFbhwVQESQb3hr3kX9iu
X6Sciv4J43UwHILOdcpX5B1KpGsecHwJZxD+kc0Lknhig55uelhPnacIaY01Fv10Ze2I6sz2BLPk
wIK1xAjeAgZIVFfgr81Gvws5y/5GE8CyIUNS1OWYRjgtWYNsBxbcnMrX2athdzex6SG5Ia3ECyoU
Bv1RWCBGvQDKS7A6Df9aVE1r0pX5/lR0vT+ltVt05atnylGlupLbdlihTf6ryZja+Qh2006oxGlV
7FjC+ZRUuQ5kGVIZGBvkXH44TV+hTzf+n5Rot4WdeHW1/ranfaZUreuDR8URzBlkW0Rh+n7b/8JZ
NpNYIvVAueHC8UWFYI2hziYkGwmwEO4H8qLh2lIU8zwP0jzwl2Jo4Z73VWJiIP2yqDM6FgCBFZhY
OPxGW6BPYaVWN/b8nEgDNyROkHk9zF/F1AXWjaIJ/1QCwRgPrqDYh4ILJnE442h68GmGf2w2T1H7
JTiO44Y56mEcjO5171bnC6ON/9YNq4eWlUemvw5d58jYmVt3SUfnBpj2i1yfZ3sqmmNIm8ITpXcd
Tm7HmEVs+W2RJ+tgBk+GC3JGIWSIu2K2amD4dtrURTWj8RHKajwTPLH8QU7Cp7GBi3x4dcHjYng8
Haan2j52Nm7GVJiIs45e4xlvYWSGoNXb6r9LvEl/tCFMZobeKDMPMuUz6LR5j40d5qilBts8V30v
KToiwEudBQLRhzysh4s9BTbqkL6pvqPc5DtUg3x8oEsqwKndgnJ5pDjTEk86Z6X217W7AK8baWtF
NFruS1V9Vx0NZBSUzfw8wUykYVy63t4k/Uw+RO1ST5kGuR6YhlwdHGlhk28VN+cPh5bzezY4T+LF
HPl1W3C1AAyNww063WiLmxaL7hu280jdlWxce1KBTj6Qc2e9F0QQ8L6UaL5TWuCN722rQGtMn5TQ
2N2ZarRaohGujqkjWSfffSluX11gyN64Cs/ZvdP2/8Yq+jEfuJjBdaepDR8ibRpJRC3sC49idcvu
mdDrj5PsroMy2yMDt/cyoDjq75ihPIn+PsLzO3dFnXqbGWVWI6JH06wc/XAL/EEt4Pp5qpedk9mz
rf5YG3P3rAuUPhxY9gnxFH+KO3WoODi9EZQYbASKh27ViMscU8Sb3/Bo7BwIcE2t3s69XZaPFcW5
Khnl3FxagvVl6qlyOG6LtxyjHUlKsXv5kwjUpk+WbMZjFbCOJtMo0O7wo/dJ2LjjM9kDy/fkROo/
y9uUn5bAqtMV7t4nTWsBlwWQUX70vOS8w5ncqvy3vfv8xGa9tM/bZjFZc0iBb5fTeom8eQUtiAzv
Tw8MeOkCNX+29hDdbdhnwe2EKtrY3/qBFSN0nxgH23+5Q+RA7NdefgJ30Eu8l60BiavE9kXuQxSc
uz4a7qgjc75qd1DfKF52sGt5615qKD4sqAJbBBuuGfQVepnQFIkL0+fGbWWVL/s+mr9WjzZtZHZz
vsNE18TlsEv2OoECAA2318C5a2q9PMrNK75m4YRn5DvaPBmo68yDN5rQUChqJptpo6vUCSm9qoFL
Uck7WGcexyjv/kG314cN1qVAteXSuFaJPjgEvePsbM32bW0bJ+M071X3MulhMBNf6AklvSpg7Dwz
aYJ6MtIKCHuIRSO2z8GfrXu9mHSLydWzIEvUXbCH8HONymVaFrp5a/udSjb2Tl6Oq11aYjz+E3Of
FF9FiOYzHljSZ/6p8j/jOtivoVVI2rsDAqbjAfAcxnVpIDGsMsgvZbgXDPbBLE45Xd3P2z6OcJ56
/mdj9/AORvBjkyVepiu4+8O65flHvwkna2E6P0bPzV+U9KHriE+9X4XrX+TW83ZvqgneV4o3t2Rs
6m8DT9WEWm5vcG8rrocbT3XzZzp1woex3vEP+S8kYREp1Ao1Zxg+IrPRt9V/duWzaDPv2TGx7bAz
jTCj754jnukoGP+tNG3Oid674lzxfn72DMwqRRcbNsedq6ZAuzNYDwUMtw84WpbvC428dM7RQ81t
gMLi0nrD+rL7Yn/B+NXsR/LXm1+r33oPtCLZ75G5qO5uo5/k4G4BPWy9nqxjrZDZMOdb89PGMw6L
EW02fnqfvp+ktMqBJtgaUj/pilaSIQDfdx+MBQdzSM8X2UPwzAWE6nWJ5P42dnq8mPk0pEgYzD9R
iWW4cAmcs2M4u4V7DFDfjele7dGEzc0C56b88biYQ3ecFyaOsffX/5ZRhdV5cNGhHAPajQhsFxUx
QDwnk0923uSUB8Mvdy8NC0bLA9n/ZCypoOr/M1u/FMnSG+GbRBFl3xnwL37mrJ1bHja/83maKtOH
yLbG936soiLljBqMExDf3B3DQYVGoio0QHfFgJOkBUzCpH5qltk2Y2rNR/zxYvV+5Vh7rnxL0YDY
9AJVcQk29t+cF/lvjWXu1Z/QisTbXKjwwgelL6VSEdSlmu6VadMU7ssxCpJA06SURNws1cFqZ/tX
ObjtnV3vDmKpdSFsgy5E5rTStacyRbbXgpkC+AcZApZ5y4w8xLEzd2CWx6bYAv9haDF9/g2Wyqx+
DTOn12O1dn5LBd/Q8hQZXDxBoez7aOJUJ2UctJjCGXfe70safikFy1/ZE4tsoaBmi2Gh4cDmAKqx
Eu5wwl1uHqVA8r27kO/U6d4Y96Enl6nxwctaPovEVtZ4t24j+GJeqAatAKgF6/E4cUVG0eAB+1s7
hGVk3blbSGBMJOaMTAqRQCT7BwYkNFk178JrWC7c66bySDDQBahqYyXaDteDQIX3XgNlPpA56NGE
htqAmvH2gEucc2IbPtdJWHdd1Np/m7Gzjm1vFR8hWQGneVXEuHG5wbd5DX2lVrCXNIYZtsMjVhhf
POUEs67Tnp+QUMvjjiUlhhduX9QUiZcxUrd32/D1P9vw5hZqZ6vAVkNdvwq51hvetHGef9naQYtr
VxNWJN8O1Mlo6jHmwR0zluk9DWG7+Avr8t01yujRhsDkC1EQ8kfkduCkaqB2IrWAC+N164Z/zgZd
7QH3xTbGfxLMxFynAxEAZAcriuFWAOGlIVWC/qb9zYBv/r1AebxZu0YJZprBsxJB/UBlGZge6imZ
Vpsp/kRF3z9vIw9D27rD356VEPUMN/XdOFUQYotCxqSbvfs9MMT+F6z9/tjVyITJHpR/8tDc4i7P
iaGhim+qEzPS8g99mPAthp5+TFsMOeDC3j5RLxkcbbQiSTl1JIK4Dn4oBMK6uR+rwjwyOn2TagZq
Ju3wc91D88PdDf+5ZSYeEjSKNqPCsP20u2sdEGNza9zk0UEMqxJl5YSwzmayubajWVNK3fpvEwfS
AcRmP2hc7gcS0P9iHazOZu6uRjxSZwbcW7jB3RIa89nSzlzAUSnvVA1yPut564BY9o78UXs/FiOW
w0NljvnnRM/ElljmLP+MhI2NibAcl5yj1vncB0pQy7rCVnLL/qJP3exwH0TW9uPLtQHhd7tP7QX+
99TV9aMFJB53RTlfrQGxqWeVxUfhIpoJPARpnH05OXJDeR6iJYxN1DiYHJzxN5szawPpIee+A546
2ZhcfiSfD6fgviaDDNRV142VtWMQkIuGi1N3gfG9a788TLCG7wV39TGqg/mPNU3OlW9Yfmo2MImi
knMm3d28WPluYmysl3+5EuJt95wJ6+nopGuTvxdh57yGEMUfa+28mwoa2sPW+YmMzfiPb2RI2jsc
/ZUrvzkJoRs7WbhomQw7ZSPGjfwPOww2iLQyovCznPUn2Xy3SQKA5FQ0vvvm1LOpOAX5PA9TJKNU
D9udqI2KmYO0WKZz+4TTsHsLwlwdfDDRgwC5eDaGYk7Q3lknq9dRcJTLVKe+GuwWSrrI29uqvRfH
gK4B576zFhcgdFWXFSLmqPq1zuNuHsNENmL+v/xXSkqoW3dM5pyArWjM1alC03vsXIXSilHzOFKr
+LVZNMh3+CdeIPS9V6FbD/G4YfGrBiaQ1f8wFoUeSUwk2jZBJF4hM1cTyrWgBMjdIf/L3T/mXvmN
AjWU2Wjs6+95sMsnkEaEuOCiM/93r/ZY7aV4VkEw3SE36F8Id8G/uCEYSP2l998JZC1/1mnag8yo
rBvptzfM2ASGDj/kGxhXb2SLIxomQL5GJuPGPJPnfwOjrysEkrcjn5jf9lvmkfWbWAo/c3O0/m3u
DE0c7DkXST4V48M8WPIVXZj6IWWiAguvCRv163B83/Iuv2jp2b9W254rsPgBoqOgUrcYbAn44m0n
otL29HZ1PxRF8b375AQ05TY+bqQinYCczUQ5WE0RxFlLCgVpMmD3K5hD4zS2z73tlUloNMGb1Et3
rBiRn/B6hggSXO0zt9pI+SrgzGNVFSGdLOA2gg2o6O/mCaNBPFMK9WDW45q5ZfRfCHUIgwYNDNXX
jicDXcGj8milM5tlbWK7dW+xOe7+Hm1oohp+I6aioj1FBLExe7bL380vonhGLi1Nc0RB5VWvRp2L
ixXp7RFUTCVu1/0ubCu8p6u+PSy1RhwHACBw5F4HAexTbysharkYr7LZy3uCuqkr7gMfBQX0Bo+J
blia9u6ZC6J8HG65qy083qWrKjMTvV1wA0nkboG/Do/IYPXDmjvzrx0U684SmAXcqlPTI2x25aXU
PqDK8ksXQL1x/OyGUjWks9bTU82/TbGSvE1aGOPbDoh7CTjbn3e9bA+rEfiHtSnHs9od602j6IVv
CJd7U9rLY+EU3qcipRowp/Vz4D5Z/mpG4PadCDmb58ivqadmiKmFL89lgE505LJ7DsZmP9gsXHbS
ogV+t3APwP/1HhrhMdCLAOOp3fdytc10wcPIeroFzSms9Te70vMeFjJxpuayaYQ2M5xfjG5wv3TY
Xq4RYhquhs5Igs62Tg7Bt3NStE7S+aumtdmTpzAv9F0IJoTuTVovaG7uGqtWl96vpjScR3E0rHW8
Viy3ycJtENuj+c90p5KRjFNpXyd5p9hyzq45z4nPFHudhuKRmK0p6cP+6sj5LSfF7t5rxuhqrIGf
km03njvK05O9oR5iAEC821bPZBhEjmDwuzIhnebYy26+5KGhDpOhy6Si0jmjQZpkw8lEsDp1z9IJ
dAo39o6j8pXDTqHS4wkm0G18Hu2yipc5nE/hbKa3wEk74Gyz2IPCzn/dZXCkX+S753ZAsLtQ3rSF
HwUF6ght6pcC695zwAFyYDjnOOsj+QwMSayWvZZpMfr6qpvpU9c9t19pJXU0uamFnfvsBiJIbKSs
G+IV5ceS5DzoOpPKjBm+4K8g3CBzi+CCwJxcHUY/sjhaRjE1RxcDWQWF22b7YnpTnzhGYT+so/Fj
WWGBeQUxqa6UmY2tGM58YfQlNKAPGjW4WVuIT3OD6RMjD0KxSM4AEb4Y9qA/1EJAnzkTgExNVJV4
ukTT2+QolYN5TG4uDace/nIzYbivDZn03fytB8dNg8Uy70KnemHoRN0LgoA8oGD58lBZtt5+Jsbh
IYBDvmDmWlL8/9tR23V/qkHcMZUNb9ic28xhdUSiMZ6s2ftQhHECGjcXvYni9k3unhdKmuEHusU4
ot/l+Mt9P0aemce+Ybux2ZniacRdkeZO7txpk9Ry/GXzY76vn5IUIUnogAcqpSOeflGqFA0ftgyX
Q4FlmqXdDKOftdt/QS99B/04PxWAoknpqzmD48Q0MRYfs1++WcIaXwB3sNE5g8EC4LZFewzrpvvp
uuqx41WijnPpMKmW/ERPu/eLalYDwLgL5iWu/bl9Edz8h7zat2w1AyJ1PGQj50pHdToD68bVxk7u
rzUCI0T4l7nMg8TnHfxdFm6bzTf9IGfJn640UOmUS4oNjhgC7Cr3zoIdaL+R/cEY/VFi1qdaBv21
LqE7MPw4KEWq6G11mx/wvO7kuLwsmKf80Xe67kk6JswO4VzrPRuVeTJxkB3cvvpCEm9d0QY8Oc7q
ZX3r+aTcQmF34GBJxxZ6jy8ERUODTjz1RtmWtyX9lWh8yqFon/uA9ALW4drYOavK4sYYLy/j4s4p
+T9/leFdyLz9shfzqVxb/kgu8kei8b7nxr32Y2+d2skqUaDPe+YZ8w/eyQhcIlif6KXmHbJwg82e
HI7LLNtDzrZy6Lbpi3gaHKR7hycEE0S+i/yl3/A8VuOyfUc9HiQj+M9dPaZSz7E5WXRrv4Qjv6kw
YcrBtb10clcETTCZCZkc41XVgEUM1oB7ZCpnVm7+maV1WcrgYbDC/X6nnvTAPawwa3kFnyKOL7HA
tYKs/BIeWuGmsfwsaCelgU8izgWn+zJCRK9mc/vcpnUB2iufMYgF4FSAoFzN8LICrbjBtIWoCocC
IPs2zAlU5sdoR21CCN8XKq0fGkffqrqg8tnzxhOSEyfRhjbPttOqk2OUbEYOBd0oNsWprcpz51Qt
Z1sOLYrsNxFz+8GdaWWjrZFGwZ57R1V4wRklH+2hyhmfyOMoU5RGeSyhEzloC+c6RUzIiDb7BFGj
d4cGxk7RzVTZIto3o9OP5IOUyVB2bRr21ETTlzB9zr4Lkz2LZ1+3zV90RJeqGuwDmugHX7oomIhV
PRYUj8T+slw8C6FU5Q8VxCrOgNJejMTw/fJ1tClh6MxXZrn/CJr4ggz+7di+OFJv5cQtqe2pQucC
Izh0311YTC8O8sw3hE7qHrDrcUP4hSmB1d3wvemMFIq3fVu4rdZO4ILI21R5dZMRA10m9IW0r4Ww
3nWPMDNEXzLGFX/bXxC74FDlCLWmlrAbxLVNHLY3B+Jmu3WBKWtz2bCX4hyMoX9Wnl38Aj2w321H
B2c3N4KXjqT6+zBaprTDyHlYQmeJl6b50dF+WXunzjxnVMddEUIxrJI+3NDp63Md7QT2ki9LBgtO
A88eoU/0Op9BEPwnb8hRvasB4lACqjs3M28F+AZx/l7a+zsCDaYPyZNkDEZz8Py1fMwbjV1srt+d
oTob+x7e18ibP8YgHME9IIDq3TiNm/OXqXdNZF9fesXiKZfqZAkk5p3sSsZEdKKIKe/ysvh2mzZj
1ZkvRlH9sP7WxJbikeqmNrqvDNkS4o/ivU7y0QmOCPP+tYj8umY0n5lVwQTNHWlt6y9flgRetrpN
HPIWxVO87Ut/VIv57JsboTkzwgYHlXhSDxxLNk0W11BodcdBjtWTL1xqj5Z4tmHuj8u6DHGtnBpS
gxe2uMRJjNTpXJbOGYjyEXhHKQ+J+TEQvg/WY5mP71YrNwwqUmW7269dInV93dpVNUjMavtOmNsb
uqPfZmd5B2uWa7aKrkZSy2pCXleQReMiFXwzpUw+0EAqkEck3cB2UK83PY+FTw3arLgvG0ei/WFL
kraHf6aLngeaNcn1wZU/Ntsts5I31f0fR+exHDmORdEvYgQ9yG2S6Y1SXuoNo6pURQ96EuDXz8lZ
zGYmpkMtZQIP15xHmGufhaLbUgA3qT+Ef9iG/tMu84qctpw4bzh0W9ZvWVX2hh/w3Qw+DxzBMYSO
g/ee2vkVzfqRHfQrRFzWKQmf5vyjAYYSz4KC2uwvNEj4nKfq74IdfxtnsaLzWG1cd+GbW/rPMjSf
WSD3UYyesU3rgY6tPX1QwjQ2hNF2NCIQu5Kp3oi8/Ayq2nz2Sv8L576JMnojOMvkuusJgwQ2Z4Vs
4P/XTsmLI4htUtVLNvwnjNdJhBGheiLg+GH4cEG7o77Ew1Wq6aXU4XPeE0YRBGzjpUJzafoApUEz
SAnTuTHjERK31Csz3YeS+VV541NnJweFvLBJHk5Iuaw2r5dM89ZYc1LG9nkV9kdWD3/MkYdpmsif
pc78M2UVfZbi/wnlcdiganecF2Oza3PjL1QO9Cx3ugy6m+4L+Rw+HmW5LWiXvSqyEsyzy3hG4qxP
idN5OHjWwwQxZ962cFBMw/oHbCigItNmv9LSRP/FPD327Ejh33X8I6v0ws/DugPbCLfQQmiLF48e
bmF9roVnxS3AoW3Ns4UzuiBcQ0SQ8cfODqpPvqys+7FES6syYRkqvztFh728+uxoDZPktDbhk+zn
/2hNNlFa9O0Rt9iO5yWwP3rkMioKaX9Z0/CJ4M0tIa0bqWmyI65PI2od9yllk+DGJkCyQVH0adTy
pXSyZ0cqZiVvpkzdvVhd90Jt7RJ0wbvlVFXkWe648YgV8vUejSgr8wVC+sg6OIkROfBlmTbaJWuC
yzGWUYIocam9Vrw1vGS3FHPJ4RqOPJRhQvFg9BV5pqGIQqqffHumbojGnMOlyoKRiM04HJY0MTYu
BKp746nuSU7NuhOpX0RuyEKOwJ1XmvqLjryaGF+BK4dYRWAnQZ0+uhjaJy7T6dgQt/thw2l/mFJf
8/6o2DpL4ehvVienwKBZYzqy2bFr9gLtq94Tk/sASoWQiEl8MUa6iwUB1tOkii8nbQgsT8NT6pIa
dRdh7grXSjhUpbXxcneIasv8GZ1kPEijDL+XunrSWdd/QE+wYWsHT8wnvFi4ALN4Vhj9BnBODBKE
33BW5GC5ud+cucspu7kz1ezCJ30y2ldymlVspPUf3p7pRktKXlKk45E6cXskRye2iE/shGxIPbl2
da8HPz3Y0tM8mPPgZhmEyDKiIFsViDEi0fyadAhdA+S8Dc21idRF58R9RtSoJGMfeFevrl9S7S2A
ycUlzA0OxQTF+BGz23ROLnlWZmx864dL26Trjtvh3ZrMa13x7MryZmfzQdwSP81jM5/1exUYDAas
tDj7CUaYMRdsXLGW37ZqmLi98f8bGmsMFgcOiUufN5n/ZIPBMphCvoLkC3h5KBLSBZ0mxiW6uc5y
EUtmn7jC7+XEfsxhRtIPslQc/GAlvl6kih66LNJfSEvNm/OI4oWs9d3YS5Fe/M6ojpxU/knWKokI
hDWxEnMQ92mVH7FsrfMa0mFa5iTj4RkusXIZLhu35JoXYbM3KRCeOxyNL2Ij/8oC4YToALUXwYVo
O7NFvJxQCTEcjvNs+K0WbT+zqNLaCNuFKl3a93nQ4DZktxVifSdGYJ1pyj30+MX+xnTBp03W/pCx
VOHgVGPwLAPzRQon/+ungb2rpGtF1jTz6xRecix08TkYxvpeu/irjqtfeaSsxEoaCENZUXSbFYkQ
w7s9ipnOt67VFQP7b2IUN96MPHFgQEQ+f+rYFBAfVseu7+5sj/wP2S+STd2ZhlKyw71Z9thJ09Pq
EjlKHlwHoEs3MwkImizWFLFSYdiKRrA5LcvTuIQgwsCZiI02+KdZ9jy+pm4LNqEP5d4NFu9a8bF8
DdVjE8Do3EOv+S80pzuk02Ez+0YfZdNix4Mu2udaE36jUxpwEAuL/PvqbJI6f8796agJLl09g0ud
hBYbv1jfyTHU/w3a+mXC996E+eqyVbv5Q6xbIxDnlE5H50lkpbE3+/k1m1zm1tLklW5gcuakpGO7
cY2bIfr+nvPn721qexARGOlls7WyqaDQ4s3nyprI1bXrdkhNHrkdZUGkwWi07C8csXBrskbxuBjT
SDUZVXPxZhQzGhSwHPwnr+7Wb5IjT9SR6KcAQGWmqd3IerwqUi1B9wyt8TyZyxJJlUGlqFMV5eOY
E7IB7ecmPcVKHvHx3FF73Fha/S7arEQM4mJ24ZMMxG60eDfwFfdFaTtRFoDucGZmX23fCXiHR4r2
8rsRxsy3uxV/0jL0DojJy7Owq+dcsBM1G/aqZQ7Veatv3SKuntvcOP4QXgdPRFU9HU2HEaooDOq1
LFLazHL+9BrN87W0vwaU9agyu2qrm0dNYKouXpIAVnR/58IVG4LIDl+NnFPRymr32YWO8T4tVnd1
oGNumyrYq55xRIXJO9Cl32xR/tDpcA31+LfJUcfgIWHo5NNn0tJYTXkbfHfmA+Hir1+zU74uo+hi
OWIG1zord/qhwnW8k7fOQ9h/pKoisEu7oEdDDdLseZqZUsTEW0EQUtvpOpDsG06+c+TCZ7t36r1a
7Po2LygHGc3ck9+PPMjQ3Xb+5DdPvY8V6o1kNMJguRJC/wxG/5myyrGwyruZFa+Wa2zBy3n4hGRP
Q1dfVrv45/VkbrVJGhY6yLqxMxwniAlQTKS8h03Gh6bsLjYpo8OacEXQ7Z9IqVFLivh3oEW0eK9L
nmTRtPLTDevApriSVVpO+zezm3FfmO16tOAKP0ueXnj9+pdBSfLW+aM6dVAiz8LIvsFQaPAAmMrE
GhaQjMW3N5lIFMJ64f9XxCGw3ndXUzjosvaF4iEwqmVy79IJkHRIWlLi/5vX8l62/ZPXMQYzCrO+
Cf04uThVaIF9mIz0F/lDf1eUAoYPvead684jsa503buTHe7ZyjXcyZFPu2rOizq2EaLNaFnFes/Z
qvPKq60/AqepI/fRFK0Km2bbaJ15vpzmUv4kTpo+BUHwp2PT4TabYXQQAGgulq6u2q0FykrfXCjl
/5offSPCqu/UPn1wJF7CEs+WK9qkeoyjTCfGMz6G2T5C+KmQH7L3NEVrk4mcYhBEzXYknL6x8Eoi
7MGXsZPnbGiauLET9lctV8EPvZlzGOeZDt9N5r7I18trkD8yEizXPKY9XNA+6fxD7vOFmhkiKXMY
ZlzP9c2nYAf43RQ/UAanFyoG5ZVmK3C7TLm0Z1NYgLztqquyW/fbcBdKXkwN7bW2sxLMlsi+eNut
u5Qlpns5PtxfpVqio74fvvMydLa8F1hZQcIhkqnQvLq6QFwH+NgQCbShaL+U/bcAqRGTL3I2eTLI
KMmS6ViFnd416eAcDVHx39GS3uk1C6OhcZpbkoz5azAEuCigEI5+H1CVKgPcvBIr2RcrkS+DK+NC
2Jh4uNfqP7mW7e0hsd5HLeRu8sSSR22aQh1ryc8shOauJj3wa7FKdaCl4sW0h4ydlOxFjPkVZ8t+
5e4zzE21FGWwNc2he8zY4yseEXgXOBOslvbWHWs/qw1BUmKPJO62AVUC9IVxobUSLpdBpLR3PB5/
Q4tCQSZA9rE5ohFaqPbb1rTtHWR0uSeAWUBA9YOXgWzAjqxadq8Se8AUn7J4RcXmsuuMyJWd2q/V
zFxiuAG0JwsUaZcLcCeoSz4+2G70fZoUymHtMWxlB2JcmljxVJMimVaX6n5ioaLbDBpmxldVKSM8
hKSigKwWGl2hcncSZGi0SFsfxeJPBySQ+ZK5Wr3VdgujolTpZbJ98yTy9g9MT9uPKsdoLxRnpne/
HOXTEFZG1BMZPXL1V28eJdfnEUokxSq3tovocTkMx7wb+qeFRcMHqHrTwWZoOJrsbNg7rGxEv4Jr
zHeOSiBb9trD5Fvz2+PT9WTIMeFq0Wm8dkbwSmfUpUBQqPHdJov5JzXpRNu4+D/uTAGKrXPV3tOa
X22e8+Sns0cEtk30uXYL/SwHia+W4ie9U0+bmV98886kP+whTwy8OHqBzu04X+Pk5Z/rops3hTZ4
M3XjHkxC/TsiEt3HMlGvTT2WPhnEpIfIWdPgB4xHj7Ls0tFau/U/ugbyahP92EyB/nLH2TyzNeDh
pnf9jf4rNYXQBcxgeoJ9xEN5KkaUF1h3y086ScTukciS2rSpYeKRzdnfNqNRDJgHSyVh20cbj6yg
u3FNVvuUjRSR6pHkuGTZ4TxLwkUkgU7EqgwQAaN5a4WJkaEEajCUjiPGTR3T2+quaD3NDRpt+y5k
nTwUzIUqyBycB79e/xv6db4OQWJ80qPoIY613USlc62bLQ+B4EjZryEjM6btk/KH9ZB6brkrcF3P
U5YO99kYFpToztsmZTheLTLU3z3RnFs4TVz0wFnTjw43lijH+oek47ojpmsf6HbLI7lgTkrd+be0
8/SezV3LbqrN+dRqp93hDDe7PqkhdLdFGz/s35NOm4WkZmp8UCol7qNIs958Vz9QGAQkKA9S0qGI
/+Sn1vwcSN85DMoOD2IIuGkTdM14HQaK1aZKkrdHH+Pv2szVm1hXi4HBLee30cZGtelz7TKyG7mD
VwtdsaNglq1IY+xkycckf8XbWxGsgDPCuuiG8GbbTraVaZC+FcVMNbsx1Cue/fop0oAl33NVb4Ng
ojs4s4/hjmkZ3tp5KLeZRQqCKMFwaczZ+6DxXIO+aOrhmgAGO87Q1l4nMWR17Ln5+jVluXNR3I48
9er1qxSJ2KtqBRAjxfRobOUnBy5b7IJt2gaC5xxDiRM/Dr+IupzztNIoQlvi0PcbiXrt28aqGBSM
7supeu+y0iEJoA1ZRI+5VIovjYt5YowqI1PV1Zcw8+UpQBW7otzMv82hRsKjfr+84itXH7aLWB73
s1FtV/bOggO0XXhzGdtoN4Uiz7epM96MG0sMzqYFykckqJsJOLsIKXD20w4E9foIQonchH5pd+6e
LKgVy3UOt4NsXnpf5GDtelOeTXN5XKFIXLAySXwSDCNDlvvut+nldLqNdIzJV4tm2+RdV6IWBNzP
0vK/sbQ5O8KuMp/NVM288p3lr+sXj8b4o4cadqMXN8tS/CKr1G6HNeRHwAcK/9UgSZ+qrCKdY1bu
szEYXODD49A0iBoiyFklJXFz7LegLZMoBRry+2FIvPnhirqzmm2FIJp2Dcs6KTzEkqDTVg0UGkgq
TMkRdBggtKZqi12YTeMvvZbVpQ0tDD4t2hshScrt6ETqCGClOLGdDk+2mOzhQpwVNwpsz8Z0CxBx
C6b3OW1T56mn4LQ1ifsDvBDyWLDkAt9SJX+WkFzKYsr6RkEzf3oAtGI+PWiVrA88m6FnIdehl6CI
E4zrp8GuN5IpNRaB1tiW4TBvJ/wTmhFZd+Il8RN2uBN6CgglrWHx5oOlYHwkEKEdp71kfGa3Frmk
n0bOzCqj0XXPXuUau96krU9vLY1J2JEfsimJfiReoO9TYK31rp2GirHXX0l0AP8VN9ta6Vw42Rr+
GBAE6AS5ejqbY7r+tjs/43M8un/cnCbvxoaIdGltUAS53yeRZ07JL7j37UdY6/nTrZXC9ejIPyiC
9exLE9scChPSCNw6sDrNsegJ+Jut5bJVUf82jMLcy4XiBzjfJLKRYRBvMmMrONX/Ih+jEjsV/ajR
cB8JDjfig5PdqO+AyXMtcczH/k60ePj2MvdH+CVPJFtxgJLoeeWZhkPsWSrWq6hPuBIBSjMPw3Yy
WFqb8SjJHvmLNJ9kTL58ogWc81hYvHV6KiW3a+0YXHsWn4qZ7whhEcJPlE5wssNKtXdprBl/LvsP
Y4zzlBeh2Z9TRLUYx8sgWP7/klSrefvoNWkjG8ZExrpMyl9OUdVHtooYZyKsNlEir68O4DehAYje
OI7QqNH8dT7eGhe9bBYcAlE1ysmLpZ2IXQruY58hGx7AgRDE5cnUbY1BrbtHTcLfl+RcX3Oos8xV
uPBsX/A3NtBcztIQ3vSq2lfhQS+D8V3VMDdrp/hdZJn/1RDRP/Stkv+JYCS0VhuS+YdMeB07lu2c
WMqrTzOlzmSTmINLDjiEXFdUwyuRI3Dw/YpouhnZvEvt36kon44q31Zl88lYkcVFkeb00kg982dZ
Ohp8jFNhawavM8HBo78wkcM8GpcYIW98KwA8HjMXkke3dsOZ3hICWef2x1CO6mld3a88H1ieInS1
N4FTRqmn1zQqZUjwYpzbQxeM6IV23V005EeeTQtJoBnO1syJStKNbB+Hox0eS4B9AHvt0vrdGMH0
n9vKkI+Y7U3AcPhL/qVv0BJEwIPCalujqZmQtDmBeI0P7PJqq582k/nZzmbxSpOpQA8z64zU19gC
p+zmr0HV3BZyYTxn2lzWGw2O+WkCGvKu67o/SH7HG5oaZWSRQnkz5l5fTEPVz8lD3ll5fpLTFdML
oyAAuYDYi1XpEo0oDw6ZGvh6WfZ96dhQrKpKHoMiTEAFIBXdEEORC5l4zr2fVDexOsGlJzp3svX6
6FSXuf3p1516ldWgz/MqwmtRp/6Vg8u9pLhiN+0n9Nh8Ja1/NSMUnVECzLB6COQu0yQIQCImxMh3
8lzOiUjiwCBEvaHSJH8BBzNtCmSDFUPntliQja/SClA6rkG0nUpKVd1IobgyKmjNfiERVjxQgEFk
ZEL+QN+Vv5B4jNcCi++fYRHEoc/H/fUgArIwlvYN/PGvwpbhXXKRb1t4dBdSm8gXTUpcMmBtCia3
vjFfObuGFgNpHyWMi7OoJ7/1vG03ZfTje4+dAq4s5SfRdvcSkHzOKJyvQ34yPX8FYNEVMtuBPE5A
NPHovgV0Wbc4TelDbO56J5Kmm+4rgpUYTH1v3aXZ8YzmQ44opKx5U1sGGqWyBHAO2ovzf0FTVVvD
Xr3rCh0ZvmrYgS5IVjeiMxm8tSzZos7DPDWajXoB3dATyjKaXbiONWhMt/LvPmbqZTBsKgGAlL+T
PrXfgQNYe4Mw/tb1Hm09h7rIjr3AwyZNUhPmyTLu+kmNX8CwS1IYyXo2+//70Vm+DXXI9q5VebvK
0X9Unv7mT4SnITJx6UAdRcyIxOHqofryZ897bUwPR9JJi/2CmMzNVfdPEhWBjFhaHBQBSHejG7YF
02iEbItycCSrQMsq974MXaQxSyqHbbZk/c/I2oLIT0b7AwixGxkpPiV9ttG3gdkVwUtrFd1L29f9
riFvExlF0VLjADE12PDimYFm/dvOaHCVjsWy0cZmn9tQJW92ShO9cybrV+ZYf0c7bV6qerQOrnL6
SNupdaQLVL6AJGAyr/Lu7jopUGCg3l9d3Q+PLJ6dngZMoQ2EDcTHitIm5XXAEVWg2uM0Gx6//h6u
XEpw7KDMUXU7pwuNvcJ4e/RF1/uUC+sGh3o+Ev/Vr3pJg90EkDbbWsvKY0XXIc2i2ZKcrQ/A3duE
93WfeWZ9GVOOXTnptjmALwh2I6HPnSR7sA3TxtpPsLjgWLBKxLQrvFoWDUbLI+1Idc96mR+EYrQl
+btuKXpa0vioiZzsmsAuzpawphNHDT2XjPTqMlvrJ/4GXEav6ivSGi5OBD1spE8GpzIhBmnUHxae
+K/Z9MVHaq3AkmdGbF+V9bkyjB7uqepT9jC3YmMtPrUtt1l70LoFsdvQI5hFWb3j+5t7P8GamX/X
aszurjWnvLsSH9xAsx6BZdZPfK/9TUXLfb8UU3Bho8h6SAC7PHFwNcdR5ib+bjXYX2aHI7dxVWbd
anwCYoR2+mksUuzx1OlM8KEDGWp7xCar0PnOJrG2Rzn77p7Nz7RN68Q8+IyXag/ElXS+IhIDeQzD
scvmb2IhNsB4BSUQK3w+je1s/2WTX3bXXRsc/JxmrU+X+kR7vdcknuFc+yL554OIibzFNP7x3eGB
Xy1dk0VdiKXNc5uQWIq+dKpajx0czsgXwe+VuKrRIEJVSNs6Ck8xMIWe+iWHMj8CkqekotBbLq6C
ujxw85BF5iwjGOjOO2VN83gEc1PVO7qQqdoD68J2nLOkyraCH/N1sIY/jd8Vm4DU7akzlvHut1bz
Rf6zj5OBoIcz+4JuQ1i/zVmjEB1CxC7a5BCMkfg3spHtuWpc+gQplXgFz3glYAgB5uxbKvzmT50e
eJo8qOvVQ4bqnwmYsQKeJc/yzgrg6lqXvn3jBiSpX46E9TajHy5vZFPkwXNC+YP4NH+kasU1p4hR
NpjeD3TnktPfZa5X9R3DAbZro0p5grc2CG4Sr/wvNGROXMgJaU9hY10BYwUB2lNTPOMWGY/6FY/J
xYQHtPHGpv8ogpWHy9TW1YcyUd2Aqc742KLZjzOHubt66T/QT+mVnc3J3ucgjXpnMq61RVdyS9uM
7ymO62bBFHdoHdm/KmMynt0UQtGTUYUJC3WS2gEJP1nPixv6sSxqTTtau9VZuNh+AyrByU/AhEfZ
kBSHuuoSY9thN2LbaudcMNjHGUfwZ1ZzcchepYcuzd0vSBHwbuyWtaGTyJ8zoI+XGfPvsph9g/sh
9SlYNd32zh2O09JkfxmJygPiwhQ3MndvaET5s2P21s4ayiBu4QDvzPWR9PZUOu7SfFBHhXpC7FLo
hEJHsRyGZVjx1QsRsaaHEiLzK78/HmFVsK3g9twQn8Qbyxvqd92M/YrwZCYXcmz5YXCXjuJ2FmyC
vsjbuPWD3xpNlpWJCA6+74KEC1mkpl0Guw30L35ZmVnhV6Q9a0jh6RavCP8lQc3cel1lqN7T0CEZ
BDfv2OGCslTbpHoe+cgNccPqldtgTSWQYy+NzGLAxzNxIp6x+IvPtjWND3IYNa1twONsW2qe17Bv
eI8Rc37ymdLfDIarz6Gg3tWloj50i7JejTCsN9SEKfZlD3IqClz6kg+DczAMMqduIwniSmZXLEyu
FWFOR/QUrjw0Fx4QK2VLAOaRFAuIkVIlWz7c9tajwhRzLbT/Et+aPqmcWnhyAdlufpqDXTDvsFF5
QIYG3NsI1hM1sBBiiFjyRlgVXMUDCOin7rmZRfOaO94SbPx8IBjl45qkNG1LZ59b4bifOkqbNEn9
OOnJRMilabaFRcygH6bqRGIAkMhE2Zi9aXJPmFeG0ao51Ejbj/11ncb1kGt2mGhfDcdg9MRhMjJl
A7FOKcwXi6qc2NRV8ctGSjmW0Kw2uQmCOmCN1xvCA29DEsx0AdqAGKo3QpCnLP5mt5lz5xOjII3V
CbJphlbDuXmdmDvgs/jVH6BA6Y8LiPJsd7L8ZgcEp4fu+OJsQmtm30mQOfSaiybuayfV26rBs4d2
5xRPntD1FXhKd895OXwleuhJWMzr+q+XBXw5jqC92/rlhWmlvQeIxTfHZtlQmAog5r3iCdYu48nP
vCpm8V4TW6NKo5nmOzHBUT8Lzu+IpK5xUeY6PtWoZdeh61PcNJkC9NEQEkDs3Wkll3w8FTOEObqI
FbmnXtihiplkI9zdKEdSeG5lf2ZtCGUjNuxsE2nCRQYRFnmZwzQaUDKrY1MC9zVVo4hLVhYXW2mH
l6YKb8Q7wjJaKqrzlAwXFE1PzN4Wj6+lU2a4xvdoVNleOV335Suz3WsQoKfaNPKPiZosDBFomq+5
S+N9dFO2qhihONOw5WsouDT+dLn81l4h/sMMoVrC9oABMHuO2ISlbI/bxHAT4DnwCEW19G8mOzoO
3YODD3x5/a/0k+LU08Lc8yUF4W3aIx1q5ZDC4hNU+e8+r2hcugTmDcSa8R+VD+Q1OknsFzSTTyq0
YZz6ARRKF+zFPlU9ak+uScX0U9K9MupyQSSGA94FKgYnZZuvt36x/nMKZ2bRxug8CL/aUi8tj3tz
44/+ePJMjU3R5JW6N67F1ZwldiFIgMh031Du3YzQuG5W1xM5hNTi0S7IO0YaCGeMbGldnwDCzFse
byHdh06x0hdGTmH0zjOJYXyTx0G+ScK8HzfWkOLZc7gxt0ig7vuJXOAWI7WLWmrUNGlzQUcfUGGN
lTc2h2zIqCMKcs8sKq6L8zrlFcu6af4X3gKpnNwTHxnl3rRU2CVZlXwujQdQYOyls4NTZ+zo2vOr
KjRGTTUi+AYrYIiqKv2bva4JrcKuCdEUUyz0Jay/+NNIPnuZs29ZVnBYjBRnmg2lZLhwRYkf5YJH
UcoyxaEyql0IMO6MRd7GPb3vrcXUgiVg9NAbCg8IzOPNaeAveD7h14Q3dgzLxI4DrxoP41Jau9Ag
MtApq3vj2A0iVWmP4Jdsn3rWhewIdiYXihw5B3eXXHw6jJDPlPPjWlP+S3nAtd2usH4Gkdlbsyue
TG1+QGXrTn1vkLGZje4/Z2aTOvK1BseRukhgo/vPHueXgidgPLjycV2At1qsMQMXINJ39pjwp1pq
0COE4A/QD9dnL9NB3HCvRg3VRMwl0R/XFZ43femZ34oUPFmd4k9uVRUvx6qJPRZwXFULho36U3Xm
5w/iqdLJZbZ9fbR75OpU0dxYzcn6y97S3tlODSDUyrLBhS46b//6ynMPjUV6Kh8n9+pQ8I3adam+
uLbSf2W6DPthbaofkNjOJWBZ704vwjo2+Tye53bV12C1mYgyaXiv+E/gRpXq1H+93wGSWggNe7o1
5RYklnWUEBHYK4I8xH6iRgEiXonx2Ysz48+VPF0tm/cpszgMPT107cuaZtl9KDtgb21f3DlufNzs
fN4ByKZFVjS+9RO05O6FKO3jiMh5EovKDyYn3lmTiIjMMpgI/8GabQ073dk2HA6EAXe8FgWfL2YP
Zz+P1rJXVpXfsRr8vSBn+u6QwkR9GkZ9cxQAdNhlD/GSFvHkWr/73tenBulpzxVCW1Wjnhtz4t1K
B1oNECrX3pUsWWNeW6fj1PfFSz2b49HP63zX20Ozdd206SJRglVpXcfdGqpx7z7Z4OcRAeZzCQvz
wLLAtuM3Naujq8L8YkqYq32lcAbG/NGrATagd1okC11z14/t0qDOBFjQoLVRzs+yQPdq10nFjyjv
TmJU8kauhi3MMa4ZcAK01MpQHcRc23hprXO0NVQ7DdT3JWA0foWo6cQhVV0gW2aKTje/LbbfvLeO
+a/uH4ir8VH2QEArIuVo67D4ntyOVWO+IcMOcbuszk4I5bML0aXjQjGJv79IiVVWrOic+5LuOd1B
JrDKa/9DvfrE3XF2GX2GOCkm5naLoP6h49JDgRmJS3E5Xf10tQjH2HlydyurO/jt4H2CUTAObYJ1
hp8+3gxAtwebHTzbpguKc0d08nfZrcVL7mK1xCRw0gPh0+Ad7bL8QW5zL8Ww4LEF84OPRr7SX+zu
s8GG2JO0/Edtn1B4utAFrTxkJKD09bEH+IppjxaAgz7+YjtZc2AT7bTJyiwhxL6KE5YEZxmYyk2w
AAbrjMTCnxoRECk6Z3tn7IzPsc+zvcUamchfOlVGzkBcU5kJxAYXOwtlAjx97SyR8lmWiZ6pbWMH
aXVm4K/WWOpB/AEK2f9uRhqj5pKz+4QnbPdjt24dt7W3kKeU4prw0tk9dnv+MxSvxqGu6lNeaw11
mn/sFI7VXhoOgBpnGoejOZSJ2i/jBMhnTFwGdvpUGL8zsOvGVbR6PKzzowm17gDsdd6XAl5GHHC3
vrrLwCbTvGDXSL2Mj4osO/skf+945H16T3jAsfhzRSWRv6e59i/K8jlmPXw5GQbexqFCfB47Xb+B
9iXcCY387IDWv/MFuzPnT5AUF5/yVT1zThYFmI9KPK9FWl4Jt/bPQGeRy+jwbfGEnNvDMohkiDRa
UjiJfJMjXrH94Ise1vIfxrZkKdDamLx7Rmh3uen+yvxxdqLA9fNjkFEPwrDS3g5CK92Bvuv/FEDh
gbz20twS/FQvoe8SxxQKt5wC5FZDksB/zfIu8gPBH2WU7UEHgXNXWNHEtsDdxgUibwyd+FMCWYrg
1NpkwXlLUWWcto4vCocJq9b/XKeiRiYfUZQgC150iOHlrAtaZu6hpS6Ld/dXzgHCShqGFBaX9e+B
8sIWa2Bp8vO6O9MNiYyDKDiYnm0ydXQN16uaUgMV3PkHRKN7IrnzyLZJTc6oVDc1Z+CWBUVIGAuB
3+14Ay13Zl9yatrUR5zY5bWymBN1pYNv9niobUGK6Vnk68x14k57IJqVGVvV2l9nby7j1cTUYRLl
r+lY+kCRCxBTnz448onmXRCQfe61+yQDVtIszPqbXFX+nuW7/VFCFKDfqP/H0Xl0N4qEUfQXcQ6p
oNhKKEuWk2zLG45DmyLn+OvnMrtZ9HTbElR94b37WBVw5ZevAdpB3zXbbMOaUkNpQlmQtLP5XKdu
8henOSFPtWO79MKJQj1LtMGK8tDZ8zAE68CBBiBN1AZAsLya5Bty835b1twhA20iqVYOxnQsbA4r
tRF188oddHuHoSx4w5OXUOoZpXkXQ2eR4ZdNv4Wy662Iyjtr9R9iX3LAQvmgVo4ci3ObhIgpMRi+
5E5ZrVMFjUWraodiP4TO0Fmg4wK9QslOMcgeSp1kAQIgnfHi0eTH7/grxFuWclhnum4z91Ksuhdt
XG8+VoQMnHBcV1d9yPXnctQK6pQo27kRkkLTsXiBWdB7GxTf9h4Bfkt5lxSotuEbo6yPbfA0Uxee
mknhj8Rhoz/ZQTMxLsWkAa6sRf7ZogYhOIJgZqI3NyruureENfpFS+f8mQkt7mzLkCBldMNvdUA7
HcNdwQ1alPs4anXhdwGriDFofwKmumcgWfljVwet2rCyQncHviNTK42bnCs+mTf5XM4PCOpRDiHm
DQ9mP7WneIm0ISxxYtA3uT+zpNxapSoClung2d95o6fxtsOzIOaCP6/xErzEY9PsxWSEOy4xmIuJ
YVw7meg+ogGEw9L5E2VnbQqm1jSypuGhGVH5O3eQ2rn4YH+QoU/XHqjBoSnghzMqgg0sZ7fV/aFC
4LUqDcAE8I0wwLAXR6iK3AK/Q+pW/zzQeC+Va+WnMrGJXHKMexcb6meaM+9FTRXcftKDkfnlfGSg
6dHdmnAtWLd6e6w08TOKjOy3T0O1ZbfWfU524J2j2rXY/VWmNu0hwiKJ9mDvt6vWkoD62m5RV1ne
K91u/GvifPpMks66IQfBl6ZICf3oRGf90Mt4hGkrzm+vKW06JhRcrx5KHljKim52k0LKedTmwp19
nUyHz77x5u9KN5B8W5MObtik5Oo31cDhK5NCvHuJyJ5iBoIPoIrmRUBq05g6gXcIW5C95VBHh85t
zU8I+O7Jo8wJV1WuTx+WCsRWaX2xNwJTu3GnThU6P7yNVgjeqlKmxwhP9ngts/gyLy49o1nSEbRY
W1Ppk4Bn4D0z+ubZyxNS8xAdHNqhmd67qIpYikx2c63rKtpZxBrUdISVsbF4S7q1207htixc/iuS
+mvaluRVp7GzZZYOOsLV3H+T0JNPM8j/DMZuJDoAAZ3hOa0ZntzBxoCFKMydKDR0ZqkWfoBlPvdJ
emv7iRRw+c329Wsm7B4HdX+e4mm8mbqeH13iCP5pvSeOU4fuw0tG4KABj+5kBi9W4Jhrg1qdBnXc
1BLaedfGKNdo192tsPWz0iFXF/p4RgD5KjV+VkaG5ob8WfhP+MBJYcsSehQz3anSmJDKLrwvMy/P
XuJ8MovdTE0xrWrUm9VkPEQ64Cau4pUrm0/MN8neLfo3dDjdcxbwEkYpZaqrEyDT2uYrhda5tILv
ahzNpxbH4XYqTaD6o3uux8jCLoeqwuDwX3UJ2XZebP9w+RCc0FhLGjh8sHFi7YIaO9kCicGtEbDM
MdOAGUjFcHGypzVol7PrGn+Qp5NNR4LWGi5HBjmU7xMf/0Mqa2YNZgZIJXjDKfpRdzH4kqq8TpPz
brUuCzJFyqSOpfWa0dQq4391FWQoRFnbPIWdBAM0BEXEWriNmOmS14qwkI6FEa520WC2yqY7UWz/
aC7VMsFMDoJuQiPTJIHflDQ3GekFL0BgHED0sw+rFE7lWTdWmA2oauyrGAf7AW9Sdpi8hm7HjTrO
ssxazWhEVwCghkPBZpaIgGfyJxAiBe0VHdkh8ro3PQB4Zla4utLE5akFY3JKS7gtRoQIU+m2dRyq
2b10om39QDjo9yRwcHrZDMV6R7gDWNMr9jnjmCLa8Rfj/4YDwb3wanVXPi+kiNNQXdQMkmBw2/tE
pBWRH3iuEzuCWghi5ZEwAjSbs91u4myx/oQKfV9G/xrriKajXhDORjLEoZO1WKXajP+gd6YzoABz
wybprQo55SqdfV7uxcwdJ1YDle1COc6IkkcQ564Yu+OKMcodZevB6QpAysnBJm+hsq3zwLAbwo0H
i6pF0xWKytv2uThqDjAkWQU7melsT5Gb4KHG7z7qNNQOAzNJCNTKG+KGBoJPzgUVfpCSjZEGhJsJ
CURiqAq/MLTUtsjifwVzeyT/REHoWGH9oguIoCPIaeOgHj6kZgVag1uKGjZ8TWS5OHWcmILa4uTN
mFVZvXtxG2c+ssIvdgPBK0lgz4RzQDnpFoNxHWynZkEmeq4PsOB1GMuLbsDPhayAn/P/aw3XiEQe
Ozo6MXmZ9uxmJJBY+qytOgaOqwRr1ZMpqht8jzN30rqP2BsMoF39yBrIIJxJwUJusbf6JTUnnu6l
pelvUUeuWDJEy/c63Qep/6re/CVhMV7HVVvvhAcOfozcL2IGAyb1zmJxTYdjFzLcxWnyByCSo7ol
QgQniEb8BpmKQcXw1e2WxLVFwR7NTYtLH3eCprmCtc1gniyVsDL16m/4aaSzkqFB4V0waMbPyvZ1
r6gxLumsPcalPfizAhAedrtojN4wcGTopLxtQyvJK57U23iWiOUXg3W2eFuL8jKMjI/1smtZloZY
MIw/1yCx0cmjB5OGfwUGgjlV524ld3WpOEMzFMxgmsNm/MNl+Gijm9v3HRFU+RRdlU7DnWYTcG3D
so+hcvdSZ0dmTeymGfkKTJfab5Dgv86bD6dLAIoaFgaF4ha4XXMiVHZajbnd+BSTkNidYYccfKe6
8lwNqNMTboMna7lvZ/lnlA4YECOp14NmSh8MJc2jTXsOYeKzEdjWq3I0dqYDyNLQjJytUXb3zEA9
jg5z/TEJX7V2BHIQRLsq1faah0p5jhkppfZ0SUsJeaKG7x1Gj2PB5N21LlyIV8umoaDfR1kFKcL6
q8vJ29qpldNcoHxPZ+9UGIZPEhJZO418UJg91z0is03kBi8I1V7L5RXPOD3xcAkSibPuSlbusnWR
+o4wgIGEM5oThNrTpvWw9VXjsi8qJhsDEjbhIS758U11zmr1oPcKrbHb0f96PEwVYiOZE/k7F0+6
nf4gyX5IlS43rJfbdeBC0MhN3gyUgwa3R/Ded+KewIHKbXYYSQ7MI7f0PWyYiR+FZJyp0ASBb+rU
eSrYkm9B+lbI1GmOQBDGVKgTLMJuzE7mklAQc0Bu+yG1j409nwstPXW6dTGVGJHwGZ+9GyQbpPa1
nxhYp/SIBNqpGR6W9zk2swMwAJ3WDuY+DsQnIxi3Up/ugQI1WvHv+6aGOozx0hmJ9MzMR73mdYZi
jzzZGscZ/7xztRiPIzHiMlVDDSXANYutgk3C652M6yBl2Dbk8taVrs43Ei2yfjzAVR+ewskTu4q0
K2LI744Qv7OXuOT7pGrbqOmLrFr9mBuJPDJfYyZhM4zONSjzsXn1AIX807Hn7HCiAUh2IJpVYdI8
MN79cMLgF1pqvnGN+hVcwTeQ6X8i1w88eS+6zF8MPR7AZXT6AslBEK8rOvhcirVWg043NFbtstIh
PmHMlVt3plNmsXvoWLgsVLJjOoznzpXnKIGDVEfuN+dtvMPaSRoqGgx010O3YkHx3KQO+0zyjLa9
nBjoe0TaMLrhjWHm0ljMtFcpz4JQXo3luLpCMcEYbBRPacq3SarAiskGiMgivLlFjVqjBm7vhQ4y
EjKPdtTy2d6QxKBTKXw0mXVW1oTCukBwmLjhRgD4SZEw+KzEj1Q+6McJjVxDpMPvSP/oV6p4M9Tw
/3n8aGnDmWPxbjCuxSLKIhvHvsdYaWgZd6mAOZlr0PXr7lr0ded3oN98LXMPU2M8xyguUlzV1oiX
0Y5bpMGKDQLj2f2sM9tQJNIYmUnNXj0DyfbWKenCMk3TbVek9GeArHzL8x5YOU7bUMUEopDEvcal
/FHXLfphwbI6qs0D8qrmAfUJw9eOur9DG/2sVT2HrWZnwGknn6HCK16uCyBkZ1WW4isY2AMX6nPZ
WuMSZY6t0GFOtkx3NY35yi7lvU57KpSms9WJmTsbzRALmDMRCAnXSNsyswRwKVGDUDCk9hqN7PiM
fdFcY1cGOBbOzAn7ikNk7F6IRCyPWdvChFS4AWTZvNhT9EngEry0iDCbJHY3ZgtDkT7+appyMcCY
12HULmbikLHgeclD2o0041HlfaKAXjAK6tnIUPoRmPJu67gNIZLFezmwJhGJlX/oeJHJRLGjbURA
zipsOmulpPpX294zcynG3tltCdAEhhNhM3ZZICHu+DBLI/NjwAToLnBNIwnrV7WIpqPN2wnqwniz
Rn7zPjURbEbpa1SlFwz24FQnjMTJ2B8Q0hwKbf6pXLtcd5KOrY3bu1ep4dGQub3OCXxcWxVuhdKy
f3WyLVcR8cHrmsQQQvkagE/z/KJkczEYxqKVxOkrmVQzMz1LV3SrMUpzqLrBz9xh8pI91VieFvMa
s/ODlWbmabAxoSWBeu1yFFQEoJwa3N9+LI0/QpZARY3ZlyfzCS6hyM96Ol2nkfcMyAtucC/8jFtw
fXEomeqWgrw9HZNM0aECmI1cXbPRq48WF8fBMos35G7WnonhplbxLmVz4If5YGy0Iq6OlODdmyys
SwdGfONUBEtHgdM+wSYsd0bghTt4aOFWqTTjt4+h8pSu5xuBdtTANtEuM7KH0nrRLV5ZfenTC7f5
RUbEYWLob4T+UkmEefM4Wc25S91PBNfBOsnm98IrWb5lN6WZqI3yR1WH2a7lJlxT0Y+QqdNXABQo
couPNFnwsAVAWYwA+ZZot/hERGDGr435A8fYlQy519GkPRsS8eziWNnomPxXRr1ECrrZPznDQMDq
fgO82PlZY1w1o+BYmpLf2Spv1VwHBxdOPidHckJOSMwByn0/RHpxBJB24nhtLk0p6m9QedbemEo3
hwkxoWXW1bDpMZ7tG9RVrJHMa2YUO0L8CGN18uLDjWp9Q6B6h6xJC9atF59gcIB2wEu3TUP9q2AP
goFRezQxDhMxC6rdRg8DSx37lWQNlyCdyYR3bAwNVtX0xVvD24fRUri0nGlfbBlxEFpbOE+1Obxb
Qf7mdPGRf26PpeMOe58ENVFAUenORTI/hYW4j8AlZ4byApCvpmfPZqc/i9l+70zT3AxK9fsuN306
UbVerqcI1iDCWbQoyRtkqwsFDtT6GC4ApDKBJ4RKUlIAYl9Px9AG2e9EmLJiHlbVb1wRXk2PDqif
tkiuFka2kEg3HWjmSkEbLJrRH5P+q7B1rnUxyk3TgECVFfpMJ2UCJ4tdh+h/DV012zaB8WJYzgc2
duZYAxb9HskuSZbFGiPg+1jKB2kaP55WOGtUFM+anJ5NaqekEzdnQMWNHptwPMf1FQB9vpvyLY/U
p3Sb59Ygm0aONPiobZph3HIDiW2VjMMK/RmqebDviD+9VWwY4XpU1QdCfAhLWfJjLqCbeA5BPrbN
pp+59Rf/2CAbbw0xizg/aeNemuzuaJXiEDTi1vc4MxJLpGtm2B8aLc+j49q/lQsOw8QGJDTmsNY0
nomxaXkB6q+wiJ8lXo3NyAwDaWmIpD84A35SDzYci8Uf/ImAFY14OvzLtdTn0IkWHi/i+FTt53H8
Jj7tKENJlxOXOKIFhoEodQ9j0vwQGvIhi5HkyFEFF3oCk5lO9+bk1pdXpj6X/CYxFjC2wSY/Qhlt
uuLJM1trH7K1obdEaT1ksfInp7pPCOE2VjUdI5vtrtdjq5nsUiCcth7yrj7NTO99uxPPkAV+MzOF
UuQ6FnhE1ihrrBrpum3Nc6pb9imLazbNlK6t3b9ZTfPs6qr2+SmyU5UA7oinQPB2dadwFK81bSFS
wu+qWBb1suCdbngOjYqNIDBuPBEdtYhB0nc9i88GxTA2AuyErLHeKvJ417zR2HqS9mf07JfJaU8V
jnee9u7NxQA42M0tssLvyMCElXTjg+54FwoP9PtY+4c0Bwtd5NSAKKLpzkAqzx+hB9Jocnnwc8Hl
Yzd3ZsM0PCHuZQIIVg3n4M6xUfi1Bc+uu9gcG+9eFWw/DNWzAWwxqld28Z4NAJPjmXVX0Gl0ncmb
7RBGQkr33dL1t56kM2LH6xNetEWwgGTQQj7UcUz7c4QYrTOiap96jbdh2XlFj/YqqvmIj/7cWgQ+
xgZ2B7coufeq5i2NJy6xpHygT3qJQ4+tWZIZT0xTMh/KywmdHjyivLonhQVoP36uUFKmk9ttUMU7
+3Ysr4qsWlSZFlr7Pj9F4XTxIvGCQZL9OH5x0CrOo2lynMU9b5fbtEvioTEwL6Q1Iyf2QxGXu6Ej
eUnT+Kbr2tVsy2Uy1O5KG7OJ3YB4SHRu9aYFOinaT1yaj0QsEcsT6T+xZ+1GniLiX1owxvET4Tnv
hCs9NqjfVmVAqLhrR9fJNB9GPdo2jUr2iOwvRsKlrCLJCzVwXSmjeB2Mwlfk/OFKW88kMjE4VQgE
4LB0JlgnVwt2IRQnNCaCAwBMG5TrEwXvg0VkOmtfXBRjWW5aOZEhytu0kVLEhGRxEsTl3YXFVOvT
I439Qxu1z7oRpWegHV9dW7IDzBHt570GFIBfdZpSjS6MaRqpSSty2o5mrYgLE6yQ5JRggBZEtaYa
GlCo8s9KsbBv0c+0lrty2bKsa3Il8IoxlkjY2pDCxWUEQ61n+uUTs/ObWnW8J3CZR2mCEJq55j1L
5lfPIYMu1Cjwazk+sonP1mFRI9EKErY8ev1SRRKIEUVRJMlwM2f4K2VTv9VO/KQ5DEpUqpJL07AN
S237Bt0Pf7QST6KJvtqabqmiO6fG7LRDHRrqUocUzAIT0LYdW8yCzWPYzDQJ6TDx/0VfMhy+m8i4
aJ517snmwumorvMwCHScFsrxaTwgqLrHkO39uGHL1oYdrKzWYZQyjmd9nhBrTsXnGCFwxd2C65Qt
x5b0wxplXplsAHl4m5CMWH8aEtsng+SpieVZlM0ZUPc7zAtuuzbPOYn4erVp4KZg0nwGLAYSV01k
1zWI6TWQRX5mDvBqJPumCe5Sa0FdYSUEARYsUDGzExls61uYtodHtNcPesS+zpFQp5GgvmQtDD2I
kz1Kp9xYz6Xe7yAzfC5LDcsstzQD9hVHi2Rk298A9FerTCcbL1q8GxF6CJYnzMeKXP3kbvRSTOp3
nvvu0ejCz7bj7cPgckoKLm9yZgC4jgg1e6wP0osIIWEDtTKN3lmrSsh9RwCzJ2MqqgQxzuCtWII2
u6yyngcPEI7T98/ASyitIlAaIF3WSaiL/VAwrNBjgELV8GottqGo8W7Cam7oCP8WKfres/saNyWg
8rYEegUz99hGEzuqUv8XWdC1WBcMGyfI3hp3WHxDdwsNt4/8891JzW+dSL6V1iCsGQrmnzlbd1ET
X9br/BF+KVFDiGxS5PEcfytQ+i92T8+Ru6k4N3r9azOwOFGjo/YfGaYrKV+yefpyC3UZs5isKz3o
vk3+WcJYaW/ZbpN/M+sfBbkvr45MMJfiQJMcq2vMH4v+X9R/0IDOiITbFTmlnzwCz3m97O9K2Hdx
4T4nBEOVOhuN2JpOsTN3bzRzD1HDPnuarxR3ZJfOBJ40iHPIHTkAiXgvc9u9Rl0fnFr2Ky+xU2Yn
bOcwqCYi2EhkJAItdNggpC5wDDx01kPHRuVPJe3wDaa03iQ49pHbCbIf8PquZwwFzL89Ag6HYr7q
0Sj/BJ0SHtSkRBqHFnTg57Bbwl5HdO4rzHLuRz+VxmVusSZwjWXsmxgvbSxyNnxSnh4cRkuXBtHn
kzQ5aGPwDyvDpOaA3UKKH4N5jMOfpe0toTE1g+fMkbs5MMz1CMRlI4yG0KkI24KMwlvrUhUURjyf
WWoHfmixri24WwR9EtEPgh5Zmisy5gjXQSIL7sYEoByyiYblbT0AyLpXyv7XQMuQ0ATBxnTlFlHs
J9pBZz2MnGrGaDzg2PSrlDEmOSAXWxFPYkkdQXXI4KEtaib2rrwzAkpOUALQFWm1vTisI/2s69kG
phDqReHueg/KOXOK16YkQk3NJglR9b4syleELN0qEZ59ZktDAhR5M+mmKdp51wFX+VeGPfwOMg4Q
kyTPhhO/630bPcHj/3TM/n0Ys+/GaHIMuaWzN4ykZDNW4ldI+q3uTF95IU5z1VDtO29TJIkIK0vO
PqFvmN7UuzTVf3CbX1uGQmtTIm7A2P2Lb3ePz3B8AB7GB6TENmn4lAyTAqQgadOuyts0usamC5xb
bTNeoJptDr3N4D8qaOg9IscW2fxeyOSzcsxHc2YWzaf3Mzb6eOUPnhnyse7Bj7mapPVEOlt6BPNd
vRJy5llbzUzJyaiKcvSrZSNtwohhwy+ABBpWCVKlJ0pxmvOFr9FtheYCmYTKmScI1t1sem504xcz
FX48qMBcZekdE7zzYvE2rE10CBX+oVU5tuGu1Z0jw/+mM8d0z6IJ9yk1By5RDMaDtyZYEWRThVSo
+fQcN604GjTOYBxOfuaNyEUtYfYkWGTFdpirP+hQJH+4r15uPekwQnyU4/5QE5BXk9KWVzXDsjDI
uLJVDZUSqxyHZbNqo5Hc5+yhAC3elGayBmahefW8Tmoz/ANvZd9Mr2aYpcj2eSzJtBR+mtaQ0Srh
9KuhpPHK8vbFAhgNr2fruNPJJjNgTaLVrzNab3m5SH9gFrDQ58GGZButhnFk7GTrlpAbqWyg2DFD
74lIUep1V1nZmRIZyiuDu5AJdSw3bI49n2HFfK4g8h9aoduMKaULdsAEoipAorY6MuaG/HbyXYMX
Nm5nb8oeZnrsucuviMmeORAPIcJ5pn+Z3FkJWgLclbogaLU0JS7wMtzpJIaeCeerfAQZo69oXjZG
Ft690GNUGBHZ0c8PAiEpRpcAde0oeTRdlnValaDXQjWYxxppLkn9yXr5krmISiIU2fsw4KlvMXFt
RWYcsorTU3l/xMQCz6wJ7C73jQ7pt3AR2CWhK7dOVIlDbqPriC0ujzEM/BmdMX0p+bVFN5ZIc8zz
nHDkqRIAmVPWHGotREnMEdU6KWftHNTmS5Y2266UvzbASbdoPjtvwAqIynjdTcPvJKgk8hI4GKlZ
Gfmmetceu6I/uKQTrb3EnN6q1P0L6gkLo6neMQCeLReDgMahTWRhiNgQVxHy87+5S3+sjl15yiR3
MeZhKcJkuUKA4e3L1qjujg7gFq0JsqZNbtRs31lkkn2gdTa5KAx6kVjYdT7cM3KoXdSVi2KNVhPW
QWt7SPsjVGpfduEstr3WSMYNZKiWXC/PSJ8JfBTwXFwxXypV9bFvxEX3PsnFUjSRwRSx64zi/LmL
s2FfziWcp2504o9MYGs9NlXIFd3GsSpuzeT2G04STRF25iC6aCFcxVtNH7tjEEfNZaBphgXf3WY1
nmFh3Nhjb1Hd07kmxru0+PW5EO/eyBk8O3Q9nZnvEGd8IUx9xF6xZ2R+IXN3vLPbpCYInJISVL6m
2O9pAFAf2hBTvXw6tcoOtm0R87hG+VeCKQiMig4QAjzaOaKr+YjJKNvjQ1ZrrEs9NDvg7nxw8ghW
pDzanO+gN0kpRdQXTrjUVDH89JyM3FAzmwyZMhQsGMqjrahK6flEgqrXWdr1KRWkb6+LhNROxNXa
vEnBctwGTaZPQBlZjhC2PF4k0s6X3IQPte+yPnslSwmcNUlJdyKF7aspq+QNwRmjfzec03Frocf4
x5Wrj1s1GK5kjpEmj4FidcftGhBxAY6IgeUwYllpgfPodkQEvexJP41jRiq6ZU31nlSlOnuTdC/B
2rK0epszrB99YoUZJLoWdvi2qun1KiFKA+FgRbgcZ2e/BfiowdZqHIgEbe+rkq4/lnnxLkNH26eQ
+X70uKhOdp3B7GHvX5xLEvY2VYknacmuS1662TPDNUbK4TdDmC8RLcj2iOYTdTgP566GE7OR2JeO
AtXbPSpCouEDmdWDb5tzC0iLtzZ5oSwe3U0wzDQZ9iK4rIhFeyrTMoJnmOsxac8e7zNhOC1q7UZQ
VDCaHj6Yk6fXrEHn4YaW+2BrZvedIgV7DEam5GGTIfCxlsxB/C75JzTSxEdpzZcmYa1qeCtvQCjC
HRt5zpEgYmRYNMnOg4a1g1jtvOq6UhtWbMXL7KpoN6PSOcQk/x7hZwx7oSr7HtpkdbEvnZnksX+o
UTB0beKtcdhHMKVBtd1NBpYvuBs4NitMWWt8F93TaPa9DzuIgYLtFZVJSK3DpRu2VkoZCgbeOlZT
I0ZoxY3YyEi4nT9nRIwCzCrDbwMB7pFvrba2MeCj5zHCHTSyNrHXZW8rduzAVKgArWy6BL1SPPkU
Cj+uZc+e3+tudiDHsnxEihtsPWz51ENj99CGwvlM647AzMI2930Fbq3VCqiSrSaJbuvtaLFfkQdn
ishlbgJniflpeBghBe4RTs+PVjYD62jjQV5r3ez35GyqC8jF9ittu+kLj2V34yuJHtH/MVcqIhvR
WOK0uOAiERKgSe6YcyGSFVYbk2FJ6ClEotgniiB6JGok3QN7ANyAs0AfL0QjJmpTY9R6klnSf0LK
FGgOFZ41n8kNVToTmT5hrRuPr2JKjOTJqlkgXiqLZE5MpIzGhPYTV0DstMp5TBgHMDriXSylOImc
ms4OkDe02bBjby4PZmH/Q1AFc55dZWFg/6+MJVlw4DQ1x4cQyAOrJgpruAHPoDbQFMnDVCe/SVvs
MiME3mqJdaSFD7WkNAoDla21yn6NoNYgm7a+hCfvhYCR77nG0YARstag6cAMS741TG6rpgVjzdSM
JZJbzcRYoIEgLsn24YNqRw4v5n+evPSDNx0UATP0WxwnsZPx97NRyNfEdz1ZRTDRU1vxABi7dhgD
R2OJFMo4m2HTkAoHRDPStP4oJxcUWcdTAB2NNNVrapXfVAgUR5Cw6Kt0OPPBNg6HENNb72w8XXss
DNd+U2l4CyEKqIp1W1WJ14Jlji+EdgO+86QPjrY2TOo0gGioCmp3PQaWc1COR/BnCYdOWDkeuLZE
fY4okwUCND/XCl+bQa987s1hb0kFbXKJPO0BpLjjNK244UiSScPn0isZxk1sDTj5LHCmVMxNJGCx
QThm19WQluoOp0Y3x32nhwpamG5uEgxNyGIoaDLu2ULjvutN9eQ4BF6mUJiUK/8W+zpuG8J8m8Rm
nMQCwDQb6+TICm2WiUMSYs/krRkdV7su19+EhIuCXeTcNZCHELk8/w8qkdQ1UeTcoaszdCEeEzFS
RmIG5X+pM3CLOxv+PSlP1cIywaDywi7zB+eKYI8KAb/SCWipYyKuYOMipxEpaZNBd1RK3Kj0/1I2
HMeQ13YN+OKrzekbxjb57bC5U3TLJ5fgIt5dqjeRDvaqW5D3bt+pLZsk6FFBfZuIbl/bRfPXC23r
waFdmTlbVo+ibSMGRGBhYnx2AA1pCpJiDwh32IT14r3VENMEwvtL2vBC50r+cls9mbnTr4Ur2f5F
kujAGWsiyrcP6XBylYQzb8os/5VKp9Mox5y/oIaa78p530HSapgM2hY6ZSu3/7oxAd8CKniW7bMX
hR+eGz5CLOu4NkkoDE3cWQaxXmt3MiffKvtTmYZ/ZmEov6qqw1LTO9gv8ZnyIJeauCVefWtj7+TG
2Uevj6da1NsxnL5jJAro/mgw5hxlcK7FNF/ZvK4aZIqS0Bl8YSFYVqGzMKTJiW08d2ncQprgCHBE
9OT0fFCMTaGBKMIcXNJ7YccPP3oXXQu9fsorSUhZlJ+TMdrFvVZu4374TJslfVWoJay9eWsS7acx
4n9MeUlx0rAuCXckyWqSAfj38GSBjW28WBxtVuX00POV6SnqB66TMQRLUDvGg4iZsfRT/5Y2w7Yh
42JGIU3ESrM1NIhsOriGddEakLYTbw8cl2Vhmd7TJvgIovx7qc2pjm6aUB8WoQC+o8qbXurfmBk/
xso8mxnHqtKgJxpG9jV602s2kk/peG/sM0K/U7AbyPfykDfU27q3jjWaQrLmTwZhStrcbvMS0hEQ
zotJh7wl9LNieRje+bz2inDwVWnX0UYaLqQw0Z1Se8CYUxUHG+8XFLB4NXbGPmZlWWbGtzuikKkX
bzzZ2xRz0K9WVtWfs2Vr4mTiNCKW8yHviJVJu4jUe1sX4wUBIUMAcOO+YFm8lj2Q1bJRwGMnZpeE
f1JxoCJtxa5L83IjeG84eZCzkdKjHQSjfS1rtRVkG1xJTBSe2Fd/EXAY+4rdGdYLoAe1Xm0Sq3nU
bVIR8jplSVLfLK27SUxa2Cls7ocKZZGd0F8RF0RpKk17Q0jZsezrnjHPUG/AmHI+ZKZ9ChB44s6r
r3EX2XDd6B+FhSKhc6t6C4Dsj5E4QQSdeWKLI1a8YC+ZivoLlqZdW/UPDPdu8YgO1EzaF5lo0J00
3usQRxpsq78pWYYpeuOyO6UEhVma96B+pEugR4S9wqJ73Xlh/Y+SJ14lVfwmF7FDzwfgFeWhZt25
tYpqv7grDnTq0dHsYoL7kBZYaXNh0M8i1opeInAlOCEzhgQTe+lAW1dieFchhxtuxLtem9o/K5ZH
Inf6lyir+lPo4GDziuw3wUfNH0pdhv7lE33Cm8QKuLFNJ/Fz0j1XUD0iH3U44hTtJEvJDjACd+D8
x9mZLEeOZFn2V1JynZCGQqFQoKSrFzabcSadg/sG4iPmecbX90HUJmikkBIVmbmJyHA1gwFQfe/d
e663a01Chgr2UOguiziRgX2ZZA9miTDXjcR1HTXFyuvGn8y4qannEd1dSw4CeIWiZKbWaGxec/DH
dqrrJVtyXxlIblxzRvvAQy2q7gE4PMNfoANSwreif3GhKvOhcDmjdD2jAn8E6V4Z7W7Ks4csEt9G
3z3KjC7K1KVPxMHNT8J3m7VQ03OYWwTzxRNiR5K3gq7+49Mz8W2rIb4G6Ncw8+rtTRJ8AQugPZjK
a1N565FOCvuL4FgySxr94IF3VhFfJU74k/b7YSrzdO2m00sSBtBUqA0i9tZMMl0QiNBhAzjQNtUJ
lwKi5ZyrkMpsB3oO6qk7GLtOVC1/SHahmKN/TdJiFxQe3opBXQAuhNFJCzKOneQEpn5bS7TLYohr
bL613urQ/MP/xFqT4U7lwlWJ+hhxBgNUv04fiba/NRB1DQuNSvI3lYuKsp7rOyOeHkTU3OA1Igg5
ngJsbuGFFzmXROJ+7TMTaXE7cdNEPwMtHspYQaVIrVtk73votfnSHw42NNovbB2jW9S/RpIFYT0i
PhOmYA+viFMgiOZQKhTSYm4Ufv7RIZmY3Q8JKAY/0EPGZF0iTSm3OKAfLQpwQI0xtoARXjKvj01f
mBs7Yq8AW8Zbu9BLe8z6Qz4rx5HYR11d+quaiePi806eE9FtVWQu8qTissfQECGSXHwzh6yFsxAA
R4Ec3iMhIBYF2AG3Sro2nfLRNT1YWHGfbwjuI4l18H4M3GxRhi4NxaZCgZbpXq2xzl1nNskNOsvj
XcM0noKl3qWDf1NKzXklxpNTR+ISI90DnDs+ST2ZG07HT4M1/AaWOq6akOhotOcnIjtORl6HxyDo
H5Th7EPbQ9lWFtfUn0sQQwpYRWMJHipSBNj32W33tOkxGpjtdR+2TGFj9WfW3gklFi924GVHpwBJ
QpT0fYYNlrDGkUDJ2Bi2fko/KbOoV30TulbAiLCDwtgkyc5gUET53MCHMr/nPUdalYU3OLy/NkZx
PTrec6MaEmKwf+aVtRdOeYVCINt6bLRTpWgJl+2pRg+yHgr7x9CO33VU7GEBYM40jUvMrX8wwN33
U/iEUPYGuNtXu6y/o0jnEUidmklaRmKBZR0YUm0Z8fLsm/jr3Xn+HlYcq2h9fjebBYMSIRpgk/gW
NMMeHDqRSH5ynWGqQBSqvxPD8AXkFGcUQPZWSqSLw4XSZmquy0l09APhgk9NCM9rTo+iUejS1O8s
ta9J2DBoUMcbOXS/ypjperS8f93oC2XhNS3yH2E7IX2PhbWJU2+ZKjm3NTMDOCvxDbxz+q9p72+U
hVSz94ovXTjCwiN2Bm3cdIIFjxF3rNVa1dYJvTRjS0/1eF6Xg2oTXhU6i4FxcC0wk+9lWQAa1yAM
e2tTCKzCSRdd5IF335QaYCS9lzF0XyarUksb6zj59WLI0+vIjq98w7uz5mlejCIPyqu/hEZ0QlyZ
78oySugsi9ha1QAlaPpm80XWJdg9MlpyRZz/QPwGNjAkZ0Y1OTpPROdxKG585B2riOABDBHNI+rc
jKkPp8U+Sq5skPlpyfsip95htl7fkWGJCb/E1WqFVCoqegwAWkF+GbndF0pnqCmqAolNHehmrZov
IxdjU8cV/Ze2mC7TPH+Ks/o2Aqq9GVwBa9xEYR+7h8qD8Jn52C3npPqNGeoXuzD6m9z8FhY1xR0j
MaDC9vNEFMCmtn0fEzm/ph1z96sJ+YcOa3lgfoQxyBSoW2xqQ9fIvUPDv7FCp4YfVmfDhkn0uHId
9WAyM3nqfYtpJL5LGqYFf1Dxs+P0hvDapJ1oFXrf1mm+sccMZUBwJyn41mYxnuTQkgHtcoW5Zghr
yhSRlECROBSPuAjtbS71U9T3v8YBOiohaj+6EqhrM3hbeybUJrUspIhwfTtFmklu3Ejl3SnsptvE
tGm4p9nvKXYs2ll1Oz8H6FcvrIKiiClI25aM7RZdBr2o5qKZtf6mtJnv4lxIoDdI9xkpBow4gCBh
DfEyX1PmRi7eZFlng1hHcaWvYuJSLrIR6gXNNROXCHhJi8xLh6p3PRU9hofC4A9YdUGZWC+uR4IK
U6k2oXM2WfT5nNQRm76LfRfeRU5iOFzP4hdbcHuV9AaHa9pVhPmMgZKSXoeZ/qblQ5WPaHixkbnD
ErvoWoeMQDXabmVjaIZXA0QRMwZ1ugtbKb1dMJce3hF0+/Awq5iuVaC84DS3nK23FqHgl4SbDj50
spaoW8RsfrjLsVoAbkPO+A1EQP7dKSwEf2U5EG8EUIw8O+h2j6WJhEDCHQFluHA91mUZeN+19r2L
lts7WGdAwK4U/Y1mTSIXxXToF+jDXcgs3+aECOCVQQfhscUofc/qoBZIFr1xhZf8DjhPosjzmgsX
EzkhAqlazONA1JE05YOR0Kp3OcIS6uLEl4R0139KPWBKrqn6s1NlK/sRbEBwnUlCjzHNhkjJBY03
ZLg6YChOn+ylKy0eDO5PDwqyGTIr5yU1X8StJgsSUzp9o5lT6wudZsxckcVb3h11Fj2KVhowwhJJ
dm/ax5BuRgm4nPAGOpZjXFIHQwOQ3/oATAAp6XRaFz35fZ2pxVjGu2iHF5c8XATtjORi/EOiTa2n
rusCbzXzpF0QBi52k1FVP2qXdxHja8ppa2icl1l43k8PY/QtSpwOc4vo1fhV2RmJmXXs0ktu8kke
tCEifWgdh6lJ5skSE4JhxmRV5DF1fplW7Tcvo+Pd0PdclxwNtpnp6hu/Do1wH5En8uBko3ubuqEa
VjMZB5TVcChnN6fYaJhCgxVlFHBfuT0kLHStamkyIapYwUkjrsJGjHvHb6KoabhrT0iCmO/nuqT8
xIcYtl+cQGUeEomkddZ9F1TxlnBXSvQ2IEO1GGk5hegityCj4oPhWnm6zcYpCfedSNlQ6fzqJzfq
0t+uHpFUNZmO+WemTBGB5PD9VkZEr/6CToN4IbXBGr+T38CJno6frPbAZAjfpkOo4z0A/tDktU5Y
2EqUrSnXPhSYhjegbuXaylXeEhMpdLTqCPD+7sba+NEaSEq39GSwQhdjwzvUCCsk+FWiususQGup
QHTu/aykL6btKfBPYx3yZuh9v9n75Zw8GxxcLpMBXhtFMV5LxBIlWp2AiAa7ocBHiZ7CFUon4lRJ
m80IQbByY70MUnZZP0ynGepIsHH7FlDVX2GnrUQHipNcb6u6MbahJZtDJHvX2lI7zcSC2WRD+lAV
wSFWzwyHGxwkdOWoMIP5i+XhiYIRlHlr4qVHNDHCQU1LtwVt9gh2hGencCtGhZpOFOITN98Eje7E
cZzBuqGCIFATfSFuZfC7qFXA+HZWSXiCDMqNqDtxPc2t+MNBAv5Ck7mGfZrJ9MItDE8ELb6L5jkj
1PQWjjLUczzDab/t+xYqL5HgBAA6WfesMRvsSlhNp78yu1x6648xQS7+lTSnfiAA3koudYR8ddM4
Li/KWfLJC2Mqa4a1M6G/SBeau0GqgAiQWKCMUOhxt1EGoenahTyXrbDHZaAFu/aK/HbkQqgFvpkl
GOqRKfIiHW/8XZoxFMWkzI+w7jq1vBvihFGmU9JIEPEwd/ssJD96QAuRUapOHIYHoB32lVF33Yz6
1Uu92//w4xH6aQXhyeFAumRLes2vbKoHY40adXy2W5Rj/yFuPowZ4gWnusOnMeSo4C2fOIosn4DC
h853o+8u6YSYWF8M6DUxt6XRRPY+TNtjbNCnrGNtPRJjuEQ72tEF2kJ1aVmxxSCzrA0bfUjavGAV
07sQ/MIuqno06UDXnuqqQBrlQzU4EGwa/YjskIqv94z4YJcFOtLMKChyPdokt/Vo8bNHBN5d/0f0
tB6tXhRHvDJtgLYB9ia5F3P60PZx263qpgKqY/FMVnSOscrozJRi7fRO1z/9+1//5//935/jfwW/
i9siBXaf/yvvstsiytvmv/+t//2v8n/+7vHXf/8b/pwj2ev5ryeEdOnl8M9/fr+P8oD/s/hP3fUN
XgnDPQK3ZbYABmrT5X0I3kSKhxwa1WbsueE/XlS9t6hFhU8+H+RDy3q9KI0ZP1Th6B3DKQpCZL0j
5Z70C9yeSNk7tf94Ofvtcp5jCwSEJmJJLZZ//rfvmFY2k5E0co4zVm2YpaXffPUIsfzkWznvLON5
fBtHmmzFnny9TCXG3pgR/pKirUCS2OK+4xXz7ML/2ca1EV98/K2E+WY92+Rnc2zTtaVJ6ft6vcEZ
dWcQCku0X0u8hCIfaGyH8djnTQqwSvgX3ZIECLSq2FtqkQXXy3H140/hvvMhON/bwkJh7ih5dv8o
PyWtpjWDk4/ZPEQjmiYvbTLLHzrr6owOTlqlm1YUbC/pKKx888+Xl5ZybMlldDx1ds0LLwG9TO7E
ycmH6J7NurUoc0YKTsWIo2arXBCf/ckBkHH8eOm3d5VtKjQuf62s+RFeX34KoznMjIzLb+lixvEl
Z7JwATh6248XEssP+foZZSW0joKOAuNy++yHjq2sxsZuGceRugbJuU6wWGRYQ549MHvXbEiaaVDj
Vvjou4BhZWdPYtoiT3Xoj0xO/skHeu83V5pXh+cJYAvn7wzijogpSqLg1BfGXQXHclPiTD/gY/wx
+9La6Lq07vOezJOPL8Tb1wbXgZaT7bEoEQVn95qklvRN5G7HyjPLGwze86UTJcE9I6f44Z8v5ZhQ
aYQGxyLPn2V6C/yaBvdVKBM2LeG3t7VnIZStPPHJc/ze1XQsW2mpbL6a472+j6rJa+OoVcGpMWRp
070ScPGRHpfEwS1zDGgtqWYCidEecRweo4+/6Tu3sRSOKfGxoN9T50/QYEpEHVUXnFBWLY1+cGnx
nqBNQ64/Xujd7+kst69lAiw9X6hP/L5SaMgYHegGR0QeIYmmwSLNAkObXf6szClbN6V0Dx8v/Pa9
zJI2L2ZTu7b25PLB/vb674qpm4rB8I8+Gt4TQND2mR9VX7SC3krBE/vy8Xrirwfg7IEVNq1X7VlC
maY4W3HIao9/2vrHPIona6dtqsbN5OM9YPrVJmgrSeV4iijXCeK1sF6vMZpxDAVsv4S00GmARUdI
Vr9qcCViFpH4hzYQZclEUUTm/So6dZMw2rlKlNWWa96uKP9GhPerWCp4OT1tlXA11oN7C5kEU10V
R0/GUImQE3WNHBpMEJmoVSSo+7KoToArc12QQ5iV2BRO5twonzplQ//Ne1m2u0eTQtNdTk4c5YLK
6YFFkAU7XgZOapJEhPN3gmuEcQHEdL41yyzCAJDm3nOKOPJW22QiVPGIJmuGnOKsRDGQVjIxEW/W
oWq7A70Hyt4WL+TXFPLmA347rHJubQh6jJFtfgU4pIxjVyUQRbAtNHegm5Hsh5aNWtwiUSt5celT
+JvB5mJCRonme7fOKfppOZQoKLKZGSsVlCLVy2hgq9sW84V11rdtt2mRDNwNqGQPZp2MP0l0tq80
6qeAppQDkAi6Y487lj/JO6gMj/HWyAtYf1XeU9LlbMQzyQ8BdH1rGL+Z1hzdxYYXowUrCGNYt5Pq
vyShURM4FdAkykCDP6RMoetjBCwb5K6VqS8+YVGHLGncGwomBC6wSxkwJ5zhf/k4FLEP0PcnOJOC
HK0ESTwPumYMg7a89O6R7gPhLjIA9V8gA0FBcSMyEtcD48If9OO56B/f58vr9vwu1zZQgmUfEOhB
zp4rGhtMOpPoNJd+vAFHEpK53TALre15q8kh2s460qePF31nD+D1wQ1HC820eJpfLxq6ZtFHthuB
bDGUv3babKRta2v9XYUt0Zwfr/bOV2Q1jV5aKZqr1tm7eTJN1wJ3FuH4djBlG2Ez0F6ZqGCKPmlw
FbgNIDWZ9J+8Qt5bVzicxz1WZrZ79i0nsnoRUSfxKSwpM7GJ4AOmji0PXp2U2OsNEh23Dsmfnxyn
3nlV0q3VigrVlYqr/PrqDtFcJxBHw5OOEWKNQ6ZSqPVYmNZeDDyR9sEc//n4Er93jLWkRenhKA5w
ylw2qL+9nhXAV7MjGPFUqjhfh26OCibnmF7bE+zsNqGbjXRkE9SEgcUgFZn2tP3Dxx/ivbtK2pwj
TbZg9+0ebAT49NEwnoC31AdVgqrEpx0tQzHjk1tquWXOnhpLOlLg3WN/EPrsEGMlIXdUVUUn8lFy
+5AanDEvudv1pTKz7BFsTvPiioHpeT67wP2Lyks/Obm+d3dxcvPAilmcKc/PUZHt9EWMPO3U2nUP
o8P9ElsY4DEM/LAQux1KUnE+OWUsO975t/YEc1gbQd2yCb/+kbVY+AySqAnROOFRokVZxUb/E4YT
KdLpAqMpiLmStm9+svA7vyzbEzeXo11eVtbZSyrya7ROEfWJalDlw7idXgIr79fu4PZ3H99E7zw8
ElevzXZuuhw3zl4Wqd/3ZQD44kQRsvgvGBcWOWfyqHCeZUk/8uPl3ju4cbyw/joM21Rgry8pwrnJ
iVNO4RJHwYRePuZNWIUu7pqPF3rnjuV0yLOhqHI8ZZ9dQsdW7lwLyg8d0EWhU7zkmAbxZTa5P6be
kUTG6mibj5Bl6ryIPnle3ruqFoJZ05NkK6FEe/01CaHhGkqYT4iR9LG0XKwNhXSfR7iAezszouyf
f11bCc6nwqM74ZnLB/rb+4j5TzN3haOOQVyjaMe+i0gNRiekRz313R8Iq214MMn8KE5BnLnwktO6
7q8+vujvfG2lyD1z8dTwnji/6KrwdOWIippP9z9p18Ih63BBG0TUX1gUdfuPl3vnMVH8RVVlmhao
3bN7V/WmMLu5NI5GasirYTCLUxKW4YMkKm338VLvvApYyeU387Qj7PPqcQlrlgknvGOE/vR5aFAx
SEKALhoq4M0i2vraFjjWTGaun/yy735JbVF7uDSB2Fxf/7LNFOlOzrNxLEkKPvRDLLZkCJqbnEp5
+7/4kuiRXUkNQFPo7JmJVaYIKJyMo6OwOme9N1/VVdts6ja2jpXfQDAqbdr2MUb/j1d+70tqJdjI
lBD8mGcrSxlFvdUuUWuDO5zgQLRr4NgEdOuuu/94qb8aZ6/f6qDqbMpkXuwuTZizV9CIlE/kZs5h
DPP07OTttoTaZZgzG2lib33XuCKo/aF2kosuck5LytfGDHqsgNgRQnnzycdZNpHzj7NUeZTrruO9
OTWV5RRYKXHaJ8OQ96PLHMqzth3+sqQhqFaj+gFAR2JE3uwn/Ky4QxSUiqB+nov48X/zWfjxhceb
Uzj6bMNDhkCkW5gxRQfhtm+i7B50RLqOTIEdFzavQ91ENGKerJrRQC2ICHau1UuLli2Px0/eocJ6
e2WogAV/mXTKPGt5Jv/2TiOLkG+ejuEpqcSi/0aPhvDPA/kaGNKL9jSX+rt+IoFXo+BbQZePH6Wm
kEH3aH8tCDZLP/tIy71x9mNxtKUug0JCr/S8cWh5c2ApwZFLxen8yx7r6MUOxgA4zoRZyBeLnmIa
JGSxQBjyOul79Y1skQQfmt8k/3TrVjYdGCUB9NFoozX7+vqgaUhbP5m9oxk0+Jn6oI5ugta5hF7h
H+LFdvXx7fFmS2U9GgN0XbRgVnT+kFJwTmEFt/lIQuT3zi6RQpcDYo7ZGW9J8fWOUR1cY5WYH3u2
mE8Wf/MCXhYXcCJow3AsOj+nBI6Pppey9JiAmvf2k+W1v1upphanRzc0BMmV6uugnPJr5qeYVz7+
6m82tr9Wl5qwRmEq83w/h1udYItvudSE5/WW2YEvSex9H4IX52D25ePV3hySltW0or8mpKe0dfbD
1ilv2dm2vWOpVIhEzVjieZHSfrzKO9/JlooNZWn6LDO+17dPjbW1BrPPZk22yrqrbHuNYXLduhUs
hTQAsvTxem/e8ZwMNK1Xz3MdZymEX6/n0GsXEL6NI9Ln9qoWuM1W/Tha11Xfx80ni719edCXpN9q
KihkkAfP5wzKr/MSSyWsTezbh7pp9U1rxIB1/bA6lFWA6AoLzk2d1swY1SAuaxHSKZ3Qyzq0yD9p
ALzzi+LzB26naIVzYjl7sRZ1KEkc4RdV41jcVKNpr9MCr/XHV/idZ0TrpRtKkcZL/Pz4NaN+zwiW
1UeB8mJnhzBnHN/wt4pZ5F0cCIhgiNN3ZVXFh49Xfue3JdpRcp1dx+VuOjukaCDtvoD/e8zrMr9o
ewQd85K6tGRqvPzTpeim/3Wyd/hVpX1223qRF9cjZMCjrCizvzW+mtzvhH+0l8kUq9uPF3v7jFBA
2JaUQi44a/dssbgHQ1CJzjwy0U5v3B4TQMPGAuulSuHfONEnv+DbIle4Hr8d3RPqBloLr58RnfWK
BENaN4GK4680Bod1Z4L7BJhAYq7nA3Iow8+KlTc/nsN+zxiMYZymznWX2+pv+2zP/dAlmJBOzhgZ
xBw0NDrNACdc4sSfnNjfXM+/luJoiZRsaWyffb86IYSCdOOELX0i2jKB/8nkedpZxP+updl3n7y3
3zwRrEdhIDm6u95Sdp59tRgJez7YBNQDkVnNTCR3+C3gpszyYVaNcZmYlGYARvTTxzfOmwd+WVhy
YuctrhnInN046Tx6JTHH8UkGi9GXzvWdnU7F/T9fhc4P/7HpzDBYff31JihclUvQzck1PPQtaSgv
B2vOP/ku790ffAtOO7blueJ8Em30gnej5XI89qbg6E4+vUt4aA+GQa//4y/0PzOq1ycshtC2ZKsw
LfYKfbZLeFBASGAnOMPqAqJA6J1N6y4nW8fwG4BykTTRRbrotqJDCH5wWg1uTFfRGcocSmkXwag2
RGJsGZZ4dCE1B4LJT4q7CSfEYaY2VdtpKpcHTAYXgG8wVWpR+l+QlUQ3yIppYUEk5cBWR324qdE3
gKvvsubZCCbx4KY9wA2AwcCpML6lA2gg/lAkVIOAGIuluoUcYtvjsaoMC91wHdP6w1h4LcGtXI6D
LiCcdRnpvHXkPI1CDE8I8LoZSWwbEvZi280fMy9bNDAi3UahPUT7xhicr5ldwTeAzR3vZ89JfreO
hSDcQyp1pLs+vmidQchJhz4lzBmFYr6OiPr+qWA97ZjW4WILYA/xIpmiLxZ/IAgk8EuhJuZjZWIk
OXq+az0Po5V069GK5007pxwqwRh1KBILf19YnvmLpE9p4jbJ9bcEE+OL2TLYWOERzTYWvbA9iqT4
WIXOeJVbej4hD4S7RLbZTo19QYRDh4OTvM7xQCyr/UWm0txClM2+OdDgu52YFlQaQLnyNDgCbHg2
lxU8BtCVv4iI7y8N0PnDSvbxgKnYUsF3pB4OM8AEKOMkq5jPU5TgH+p+K3hi1mZa91x/X6JNZSaw
J5eS15oYJS5VrJccP2b5hahz+0BQQb6H9pUf66Tu78LJTGc+iTmnm54IOXMPoxsJV2mkXbq2qmZ4
GrrO/0NGTaIusNwWX0wyTB4LZsoXyMWGq6iejb1pJNOtL4Lpyex99ws5CCjySoWyb0zx9LekMpym
dI4uA8tBAqHD4kDPOQaOKDF0r/IAre3KJf8B6eIElzNdJ3RXb0G+U+8UQVllWCQKQCzYlZ10EyQ9
mUpDbxUbq0mMUwHCtt0k+JDwKSX2bcuQ7qELbaRLMnFACGSFUXxp+6l74dymky2iD8/btIP0Lls4
548MgWjMkTHeXraCU/GRUTBEv1yoFnRx3hLNMWIbDCy/vjNxZx+dfoCfY4kivNVpzyylKcPvRtz0
pD3r8sbqiFZBLj8c2YvgbTXjmL5kTRVd2cy04eWT4vnsic64SbxQNFuBhirbF20l76rG9cc14dS6
X5GHJvgtCEG4dgRTtY0fpd2eLNJK3FbeJPVGhoNJvpdB2iTs1fCixn904URhJ/aklnXtgr+ZT+Ng
iH1d2eoFTSJwQN/OQo14164vPUNmzynqUxyhAewMlwJvayMyxm07OUV9R0AqzAlSwgv0W3CYkdvR
Eyq8Cj9uP6nx1HddjSmvVY2FvrKufhaNkRwzh7zTTZP3FQ0js/Aulb/EecERSvUmq8rGubcppU9V
nRrF2rH9+XeZC3NbG0HGq8MtzXgliLOf1jbqwYPvAGqZFGHvi+7fuQpD0MRYEMMZTaD07XXPZP7g
RaHzrTezfm8gN9ub3livwV6m22TG2ZdMec19FXuPQVbhGESUGe+7JnJ+Zowwvnetqq4BC5EZSx4p
Q1MIB5S7lYeMvQ4fHVnE14xIK/oX8XxX23b60Msi+zGWrb5ze0RtupvjH4Pdj9eN9GDktaPVHSNY
FT/sOQHtOfUgK6UvJ4C9MeHqzP/cbIsZuPxpIy/d4V+b9iDU7N9RS+bbreNmCmqfNavT3CMxWVoT
3Ymwu+IntBR52YZNfyR0wj4OOp8fg0TCnMH8fEPARXYKXaLme2pndG2xuAgzOyt3YRaKPbQ/b9ch
D9k10gUVQzHffBtiE2ygYffbPC4LntmRe5gIzdI59Srsnjjr+FuYEBAVkjZV99Cug3JFaB2cVyUW
ugXNLPc4SnjdzMasmxwd6aEk/uuYa3s7dLBInxp1HRuZheFIewWTDFP3azKZwnLnOBCKAPYlS2jF
GITBsXJj6DEJQy4o83XbPxqWbV8DCnG2vgl4yld2cMhiuCXN5Hh7yAYYCmatbqMgMe8ZvcJLqYsw
uU6GIbyw7LRiolLBWM6LzlgT+QUJG+OLWI/2kvOLZztbZ6lTQADEDvWU674g1Coft64xdjdKtdW+
aJrk4FUpBPpU4eJBOA7pqosvEwHiggfInJ9GTgvXYax46ovAx3WQOM0Gp3vyOMMuqNcewbeXxEqT
Yoc+scDenM3DpkL8z1OmJusHbxGQzZEmjAy42lHqETDoONmMTw0nCz8pjt8eHC36yc4yzaTgp9x4
fbIKaxuKWKahRXh+urcCRxO/1BCiOxqDuxmrzrxw6uRrKGz224/PQNZSDL4+AlkUHUxk+OGoPfTZ
oTU0/XQuy5rzuJMgi3AsUoVSwoSqlYpnEtbx7m5l4QY3fkobb3kPG/IXrgfnvq9qsZlEZO1R8803
NbaKYI2rERIRht3koqxli3mjkdF2cspm045NtWwQM8EJLuCSEzFDbrD7+PssR93zr+M6mhY2x9S3
Y0onD5j08ECcTDHWT61M/btykF+mxoWX1CbqkyPk29MqV28pMyyKtmXbeP3LwYW009YUyUk5Y3A5
oXff95B990YJFObjb/ZX2X7+1SjoyTZbCu435QUpxGShqSk9Sbj9Kx9K/9d4ID4lt9kAePrJkp2Z
F/KOemoJf1/BxPBOSsEChX9TkSfbXX7yiZYT//knWtrbywVgQz5vUGoddi4avxTMcE7gHYwrvVVT
8IsQX9xluAFuyQiAf94OCEvbhHizTmJV9LBoffxJlpv0zQfh5qWlzX38pjnpm20UWs2YnsoIbBSY
0GyXQAzcxCW2IiwvOArCoEPHMtg/KkhLnyz/3vPruLR/pLTf0SJUwhnjipr9lJe9vFHMla/6Ei87
7IZpazv5t2hAmuYwivtk4fduP5r46P0sCnjrvBNiQVGBcUDFGVU46JKe82iJfPwqQ7P2iQbvHREC
/Rab0Re/tm29mZpgecRP3mCYbUxUF3ORjT2wz3IC39oN0N68edvnbXDgFQYvKZlNsBR9+Elr670r
TalrmuzKPATOWQ1azUZaFXGXnkieq28wxzRbP3RgZ9ZR8ShbrdZxUjIlV9jRP77F3rvUQNyI90NF
i6L4bOXA7Siua5meahxHx2Rwa1iIbXAzt70+fLzUO3ezoKCwLa4yEvDzvgyoox6NqEhPZs/wgyiK
jkNuVq+J3213EXKzTQRDQ0c4wITHHPDj1d+5xEiVaARTGdtvxzLo4ZMh84P0lMg+2rBbP8om4UBC
as+qGz08wU1uPDOxb39+vPA7V1gw8FQadQA9t/O2dzBQuWIr4QYjQHqXuby4RG7kdx27xCc383tX
GCU08x4tWOtc3tGNE7w8bbHpmdRDpBOaG3MC4l8145Md5fnJzmf4GWk5bUrfr/8Xvy99aUFrkY3K
PL+VjHERueomOZXwGmiBF/FdwMmQADNRklagu0sQfSVHQKRvzewGx4+v83tPMgUWHWuPhSQ32etN
S2By4x2KntXKhWGvM5hJlFlmEPzxvHi0967y25e5LvtLacPaA+gdYZ/MyY8NP+nQvW1cMUlH8cLc
jTsO4cTrTwJufZJBHganjGisS0+jdYEb61WfdeaYF733k0teGn/peE1kLq+XMhVQpSyI01PVc/YD
riyPOs/SHXOWeIdTj0D1Dkx0l2XOJo5qAx3ZCPOgcr5PZvIM2hL6bjV/9zLqjM5q1igPKBbqzlrP
EVkezP8yQp1NWhMEjeAsLqw1FCMTDjvwTlH9MesGZqqM7pWH1cypcf/Zc8y/TdwspTAw+TEVT0br
/UbT92WwAFew2X+thDGsCs+0VlGDNtMaO2fB2x7hhpVry+uSw1wW0zfaJckPDlanLoF718M5x1PO
YdV3h5FoJufeHEOgw3E4bgMrA5HfQM61Gpvv0U31htbB9ZRMsHDIhIAA8exUcqYJIxmRj09JHNmr
vq3sY5oFxDm4KrryJqHXWYKx3iuZ1aK2/BMM46E0OhoPqoYWB+iIDOh5q9z2GTYydQEQhS3jikMf
p4/TQJgFejIktw1xlEz5VyhJqWKalKpjBApFc+AaSdCjleBaaAYfwApho5nv74a0hbNVEQlHXifG
H4vYQ9Bda9rkNTZVee006uTm6hlfMGZAfPoouFLwSmW1eI+T56kev04ytL+nBr0OLDxkrFpVd/Tp
v59kUewYTBIWieSL+nuMdzor1X70nHE3e5lcOyXEVbelszJAaSfFGbiTO03JNbnh0zozOrWqHN0S
dFsAiveArkHF/TIFdnzdu+OVxNJ2bdO721hdeefaBJaZsfxG9w4foRNMO9Prgs0Qdt5GtvJHyeFr
X3ViwsIn8RFk07yusUpvW6sb1pnQ6F4gQW104v4MhRXh/tRYnWp/waqYm5j69AScHA85M5pVY9bk
nPrsmLgh5k0UFNnGSCdraw/a/j0YEk8/dko8qLajyZfS3o8a6Bk80PpmHnlJQUvbc5q5CRt5N3GP
McVyrA1hFwT6jTre5lX8o8vmb9Y0RitsW7dpNbsHGBoP+QgdgSbLbcLJcJU79h6hMklTM+bcVJOY
EZBKtq7tLNlpMUfbRWx/Mf1/xs6rOXIkS7N/Zaze0QMtzLbnIQIILUkm1QuMZJIQDq3hv35PZPXs
VOakda1ZP3SSLAZJIODu9373nFhd8zlMtx7dVxcx9wLAJEYVx/xmwlRYEnLV+LNNb8xSTwwfxFcm
YONDwb58uiFOoEgQ7ofEO/PLtxw6id+TrS9tyEfCO5Ua7KQ46Zi9ZERNha3WcMzuDO8UCeTE5mhS
Z+yMCUCJ5gTlnKrvVKg47aTam5fpW5Bu14qAb5FXX47OOKbn3IR3mNz8roQja+E83fSu+8UIQYXM
LNaX4aC+Ulph9s1m4mZSOm3F1GUWeFne+oYSfczkAH2qjNxBSnVk3g3HnG5894BI+RX7EFRXaDCa
CgmOEikXs2rf69D56qX7Tt7bI55dfNfs+jh17BCSm5HdTJBd0AS+p8q6D/HPPiXGhL6TLv7XMOSn
Sk1gYCXVQ9HyqnD8SMkX1jOBAOq16fjMRCfaPiMCPqzo03sbR+YqRO/F3eiBFyW9J8eyI/NWzMEI
nasozOfC7YLIZuSfbdyZ0ORBBSV0hl9SXqK6P4tmeu0hpi7VLhtPWtg8onG/2kMe8ejiDI6PbMSA
xiy4t6w9CEhdFxYbr8g0Zo3B1Ao7J59hJF/AI/psNZlOfkhrtHnIDYIo6cxLzMxsMDWixeliPtcl
nJZ27sRTESE1jFnvKSVDH8vjG7bPSjQ86Eb9NQNPWVI6T31KYfXRrTXTV4v0NBVZszF1psMSFw4D
fodqQTJOXeo5cVymDSjBhA7z0qY99yvZQflSUfhiPccf3qolDIyCJz1vpovlFJyDU+MJYtGzKBRv
WiB0pUoRqe+qwkB0DlZu10E4XgK49hbqoFl+bY48jZpoNeCk9+lGZ3sxm+5tztcMaiI66C0HRoh1
1F4tVpByKh7SiKHrjsF5P+FJDVUtviqzdQPnqTNPw8I5JdnE2GlKl8MZ1OKUDOM7HtNhweGLUhln
WEXIFPC6esXRAm+wCe11FUUsYETU1oOpzhc2/bC2C6rwshK0GtLEx6nXUQSeBMkJ7QiX9DtaOYoy
ekJRUbRnp+6GK4SjT6ditHwkIg6e5LbG1Jm2ciUIhgFkNFekvOsLq+PNDpcTIqW9zCOzBJgzbbQa
DYHMMeYwrgDyvrvxrIbBmaloslvVJjTaektJtkef4nstVo0Q3WXr8Odx8+4ZpQgmGbpcvENj5U5j
uGCtDR4Ajlq9MkZyV9SFfSgzAJXCoPQsFYF4Tzea/oydDCOerJqHSkRAVvlOd1aMPNFpUEMRghiC
aqyLFfH3bqVSPyGDmZy48T+qPJVLLdRYoJAypIMmAvoB3YKqLB6QLusvGVK6hcJEI5ts3NYQzF/w
a3zibYwDUH8APV14WbRqmXGLhmemg4uNleCMtnJQhbgKr8oP8HVnMq8B8nzB7G8NQj2Lzz1w16Xg
bzM1MxiNhv1PqDIACVYaeEZl0pkyYQxJZodTV1kSwW64kPIzzCjgqkp0lFZZfy/dUsH3Z45bg2rD
MZSweGgTYFtDdOIYWR+EpsmjrUTKyRDAp1kjUKj6ut+DTz1rav1UxcZrothi3TY6Reeq6IN+KKIl
Nz0ttNxRNiU9FOAJ9SeBZB7OnvXgeVl3jVpIq6NTlUurY9HT9IlE3ZTIRedhXmBk9au2HMjoxLb9
vPVMyCsUW0mM1wgVAdnljAYVtnbQDHrOc2yKlYX21mfDSNI6dMRBJ9S9LupYrDM3yq6hLt1llpTZ
Jc1ngCkS2OzQOF9FGb5mQmo7aeG97OP+jWmXNwkWbD27gxdofcHAjonEaCJQDVWPpldag3VpqDov
OpBDq4SQ7pKhy710G/3akHtbIRemB+OJd2FSj80obQaVLk3g4+B8QgeIfh+js6RJtWHq8Nrmdrs0
RIbFUKFp0sldZkKhIe6IvSrXPmOYdUungkYmR+GHc0W7T+ZXqipn9sjflJFCLxeguiPWD9HZC8Nz
y7QEJCw0S6Zq5geGj+dNPLRyNcb5HRkWkE6ZG1pLJ2yGb1hv7uSoaw/mEJ+13vuIx/TQ4wKj8yyK
y+SyvUEI7qyEFZWrge41gPPxAt8C01PtfKI+g5Jkg8uJWrHNdE1Zw+iC0+sNDAipgN4suwSOA+nt
xQ653L2TvXgDmzFO59UqiWzqsRWEq1i30iMsRDhhsepTVoyWZgfRsbBA9UEL84BvZmlwK4LCmG50
mFmwxEyGZMA5hbR6ilFumCXxE3QtgdTMAQXL9J1O/kkf+helU8OVy0zeoqaRuxyilodjojICPnfX
VodNHhbf4pS5Ryg4+WOqsgyKLkmXVGAM34xy4tGzVe3pboCQ7aHANCZZfqG7PZmAfFw4N55860DA
9jp0ivaMbmiuuG/UwRqXrd7sgbvtS+HdR56R+j3sZm4HYW7LW7uo8cTTDdqUySzB6l1dGGcoALag
bBkyNwAtcxxhto9LOfbmYUyj6J2Pz6z10fyUNIwciw4yXihozYx56661MhnoxrbjNaSpGahOBVRc
hcSKY7g4tMbUr0NVCZjOuNEmC+OuHsLmMAlpB0Y+dhDC0teQJYH69cBbLrfWLJm7QkmunIh3ESFY
JeUXbqTRLrGx50ucat2umusnNctRvs6DcXIGe59bRn5nqYr5bvFWQoQ1y9d00oppYQ5AjQpIqECD
EnmqFbyC+qyy/DbzrB1qwzoNkBfop5Y95x92up6NBlroiH3R1PWcMxiSU1pE2BP4FsiJ8YtV9d9U
iSskJHuAIbekjlRAeqko4xGRDYcLDSCcaXlHc8xKQjrVWrutOdtDntfeMqL+eubKOwX8wdZjmMyT
tOYBxHrBUA8JGIsi0fY8mfJv+Rhr26abnFVFvQ0sRs8AOjGV6TIZ0wcQofSNps28dJO0DKB1IAGC
UL/uQGsE8B0BVSictsQakoexKRuPOw2Qx8Kh3dJKGobsWsYVM37pfhYhpOUiHaOzUJyYTJZJi2Wq
OMW7HEoNj02c52YPTTs8O6G21yvtPk7sco0MpD+BJmSwVnWudd6qS7iG2052MCVN+y3RpLOhdEBn
qsYralpYPoeKQ4I9hPUqHevDrCKCV8awhcAH62+0kEmlavzauhiCmPoZ+aQLQ8qFJYY82r3vaSPv
3GG+QdSJkmIsgQjkTdUykmyUR52Dj7AxGOstCA2vGuhezq+0PBMkixDu7PYAv45jbSG7HQnnfgFP
9oaz23pp4q3Gqj+GtVM+Fnn/ENXtVxglh5E5cHpt9Rsp1hcXNe9chXtpeJdwdGEQhyMpbFw7bJug
PkFXi27PWaSTPT1Mg/O1QYj71c0i44svyN/gqPHOIyrWHirU0cPOxC0kfI93VRUorT68A9W2NMj/
dP/ehFXb2da0EiQhRgdgmg1FM32oWqt/6M4ochIoGCNZaw1fbcwPXZ3fmB68KFHqLDyse/5oWO9c
2irICqU5uPhCQaZXT7UwaLHpkkGenoZcj1vj0Fk6B1zV/e4Y4YZC8gZlCA6qRLM2TZiyLhXh1+SU
945RsSB1733CWYme3wfFMR/7H4dtt00DacFx0iIDM0ga8hBKQ8xKFdtmyUKO0wehbyNCeu9CbIo0
5NbTtHNEegON1nTPiDa3Spu/zLn+lhZJ/skh7zNr0/bKpKoTwAlrA2j/NXOv7nXuQDg6XXbVcwEr
ueaepv3AEmHcEzJkRAqgrF7PdeDQ6TTAny8HHkYMoorpGkqqB5nSNKCCINWOkfZeCNBflTbmgQRp
hZupPtMuqBdKVSNolnzIko1xAoDWososxkVV5htTRcOexeyatLEOAXFg4L3NNAWxanS4tNPrOGgn
9oz5DfJyQ7AOd0lcPSMz1lbOEL5iluHdq8bF2dC790nPHxUprjKyT6irJt8CseM3EMUCp5i+uRMc
fW3It6YBGwg74bnqrfA4W/OlsNzdNMVw1jGiL0yQZ8u0U+0tk2sHxeJ0CP+CqpA5ejs15q5FxNkH
DlW8RR/O4lrJvFsy4f1SYLtFsxjd2SlZjlJNt3DNXX9wzEvRT4/dHHkrt0kP3STCZdsOxl52mAgn
OX5kUXsbLFaHZdPHzz1ne1i3DiPqiI5l4flcJqAydrGNCvMgU/h2BRi/dZ7a4ZJsVbIuQ4aphwTA
aNGJJoAYuKUmIIJOs5gn1rNXYeqneKhhxBr1N1ujfJJMY/JR2szxdq6KnEYb4NspugJthxhtbGPC
6Gf9QcnR5mm3Inkj7XwJHfLiKDofgpQQWEXywuMz4+CQjGAhRnvVSzjEyfCm1g7GysTZ95n1jGv+
OzWSFKhTfeeGbbkp4IUFhg2iJnRKXBYJs1sutrdPAOY7vXU+KZPrV7Tu3aPmhk3QFhK3jWcwDSpl
DY06aQ9T3E2boa7OaPm2bl/1l6SeLwqbwRX8M+4Yr+UJNXtX3n2IERL4sgbaRa0rWwBOALZ8Vhz2
A64dWxwsNdfa1DKJOBml9m2IuA8h8/XfIJgTcamxhQ64/KpWf4I4ouCCIDvQNtrFiK0HI0Eb7KZW
tncA82wTme5R0p0KReVIrqTEJiCYKhY/hvxRfIuJUcmoh1I9SUyKeWP46OGKwC1stk/UMS4VQQ92
9uOAWn0Ywl0KbBfVa/rdBgi6EXNyl9reF0RaG1zRgANK2GvVqmJkdYyudq7ubBpt7IBJ9iwyVCCW
HeIHDjIAzQuD8ZdKOvMTpbxsEbHVX3t94WC9SrOVFoqOyodqY/gLVWD0JhRdrzEWmIHuZ2x+S1ta
HxSA6uXkuOx9vPQY1xAYHY835ARUC39aNR7aBOCrK50y6O1mXqpTUay0pH+U7ASgzYqz1KUOMsuG
YEROgH2fXq6FPm/75Mf+TB4hg71YZbsnjfzkRPV4yqxR9zvK5lCHXSMIlYlBf8E2q3Pdo1UVDcgi
z7sTjvkuM+ulN7xqNSVevi1VVwZxjSqeSCLAyyT8kll5yVX1EwbCUeLbXRDVOKL8ChcRxY6tUjUl
IsM24pr0W7flqtpZLP3ZaRVELfpdQlp0WZH0I1HheMfR9bo1nvU79lOPYhymYKBwuXRqtOy29eXl
JeGn+VbQTSNlLYkZrRulrU4IhtAZjYO9qCd5JVn2VuYKLf4h+zIm9hJOTtXOhPLCaikvtteHvnJL
zzHs+DCG7HAjMZ5bt4M6q7iXOvREYAlu/k5W/VNdU9WAsBSvKX9+Rep0LyxOgDDaPF9A5Fy6Ugd+
rcd+rIP4lY3sl1pV31mdLnwK5a9qotGXMqbo1XAEomvSgSQGqT2LGB/jIAemw60q32Zli9BNVN8k
uLElkHqOjcnQ8CFPX+KQGFaai24PnboZMLPGilGeG3vYRBneYJ0S3qzcRflYL3gkqujY3HZ/e/i0
3aCfOFCT+bWqmwxiIMuZWQJ48pysqowUn5wzjipQu7aEx8fd4BKqgqvX3fam+5rJeZ4awOhx9uYH
w2Xmqktg/AHWukEQFUUNNItyuU0xxZMlQMlpfsA0UazyzDM/bMy1K8lswTHUpq9qjNoNCIkt4pPK
54izrYjow5AcHmeA1Es0TeIr9DQZ1H2qc8pNaj8VYRpUtofprnEfjFl0ATzN4kbaj648NaOlC5so
mPJwl0dIVqapucxe9lQMRvrR0rBDZJJGK32caYfUJIJq66B0w7taRdvMEILp7ALhe/SoFFa2i0gK
LBPbCoN0tk64t+8jpNp+mKapb8EGh/h6aZ05510AzLuMvCelSj4HpcVoOcDV9fT6gTZvvDeVkc1h
WQHqNvMskHWH4pPc+muDae1QON70ANbOoayS57dWSizoVg+wwenJoFzWJ1Z1XWmDqW/rANTbVwYT
ao146ZirXG7DQ8A8V3Kr8hSGu6WeI819G5jCaVuzXNVQB5NpEIFkzISUlvYwOlh8Gb2K9mlIcGto
HQb1Y5UqR64+yt4g00n4YF/lOnpyOgxgLNGQk7Q6Nq33FKlsblhxL4zWsibO4WOsQGeu8uG1naiB
8GS80KG4tlbh+FHKE66M7INSEuW1acL4ZZJRSLOn1rg3YSrTVqMyYz85HP12stWWJQLCpT0Ozeso
BIuZFd9FmUBs6BSEBFXn3sQoBvp7pJQoFDrNbYMZqtaKvcAO4ySivs6Tzk0qB+9oiZi7esyKMzvA
GkEwM0ULs1aDQUGiA6fsMFYsCqYeMd2twt7QTBCh+NGcYKzrRztEzgIUFRz5FF+rW5MF0UhAz/tV
hHBfx6F7qSy5tSmRQxsuLnp5S6/mYLOjyrpFIpmxIQFdpwSAp7WCBmHVmuE5bKGzxIlHpFpMbrPs
GqMN2lEOEK1L3ZcyI5I7J/Z9SWEhQ7TAzpVZTHM1VeJxcPVur9BvC6vK26YwlE5uz8WLYemLfLgU
avUoC+OBjupzq0BTqYu+2EDZ34oofYn1dJlNdJJdDK9LGodbo4q9i+cRT4OivG4inpM9RWz+HuFn
UqqfEW2F3Kkeo4hgqDLSbmFWJnCsEsBMilG2GanaKIb7abMmReEAgiZH5KXBAbXT6FDXdrlUuvTC
UxYArxa+DLp2j7i+OTsknlElmu5e6aYLT/dsp8Q9D2/YUws29JhSQ92Dpmp8zxLd9iNcVjsP4s1C
retzF9ovnYcsAu7qM8YiSggDZwwjye5SpzxA+jxBOgNQhBALililH0a7+FBzZKYN01aU8xRzZXRD
cpfM6FlD033us+i5aTneGbK5zy1ukTGhfjR4n7cRpQi041qMWLlzQ+moP7Ih6OR8aAvtra/Du5E4
YxIpp1bvV7ownACJKJRiOKOBnSXQ4u1vWRPd1xr7JsPRXjlHpmz24n2WtI8mhwibwCkT+eA2K1oV
XZN/UngW69Cr3lSlXDtula+n2vybgMH/Hq0hJwOqg3EQCzG5foup/WXKBeR90rfEKbdmOnofA5Dc
TajwNqGeFW7xazcHTRbtw79v7P8mQMEoH8ADVOUmu55bC/wvL1rpxuSYqQBNkiEcg67wEHfI3dPI
1f9m9P53r8SZwuEhZdiuqv7ySogTZQVqP97VWZQRlNe4Yzo7ifyCfPP9v/+tftO4vwUTPXIwtylq
85ZX+ctvlWRaM5bE73cojMi9KtKtKJiJhrHXkCn5Ox7XsHVS6LHTqo1YZLY2UDv1b37j3/0UjGIy
ws1gqEdi4eefQrN7sxypN+xaA3SgnlVyncEpR8xo1KsxRSjv/PC4YR9NAVYp6d9ERH/3Fyde5pGW
YGzRNoyfX7/K3R6fSJLsMgVAtjRInMtBryhIZ8rfxFN+E6EkxfY/L/VLKCOmpuPiJUt2Xl1lByeV
3s4CZQdkp1evNUj8v3m93/1qIJ8ttlWMEXKI+flXU8NGM/o6oodaO+pac7xqUzAkdiNR08//9zfT
716LsCahHxJWRF9+uYx2XkptqopoBwc4fOOmu8+YurlDdpn/zQX7zRPgNoIJA9AyiI2pvyRDB2jZ
CCmAroq5ipaxBiy6kWERlPRUkL1G77Womz+jW//5E6q0/YEu/SiruYH82f3yz/9af5ant/yz/T+3
/+r/fdXP/81/PZQ5//v1S376L/i+/3pd/617++kfQcEgDkvXZzPffd5gcP8NU7195f/vJ//j88d3
eZirz3/+8VH2BXT+u88oKYs//vWpG32VoN1fLvDt+//rk7ff8Z9/nPO3//3ln29t988/LO8fjDW6
TKYyDA6DSuUdM37++Iz+D+bKiYoyOWoxHHi7CYoS6ME//9DtfxC2h5IJaUnlHWCTEmrL/vYpzf4H
l5HyDs9WWFkwWf/471/78mcU9c8r8XumLLlJ7ur/iaxSrLK4NUC2MMUKIotV4ue7vmmlx7nCtnxd
GspKiVGAdqEbELovCEY7KWROFR2IRn2rrSc96NrkG6M/0xkdC+1npVbPVMe/N0ptvDGyth4FNg7L
EHcSys2KfcgJjka+R6Kr+vptCLErMAPj0Lum7VE1XwrFVt9Lk0JQZdcsU1qyjbr5TvZpcw1VaSB/
8syVPnBsCD1rS1y/9lVOgHtV758qr14lZdsfZe0FVgUjQmrpfmjd4UAn9ZPtzniMitnn7y8DZaZz
nBdu8kZJY5l3+g6W1HBi305nt/GwGrO/PvZtPjEbVkV+FQ/Gchj7zE84nxZRPO50kT3QXe0XTOEq
dAqBRzeQ4TBYGOdQKb1zjYpjwgyIPP1jKhndixqBhC8X3+Y4632a9xejT99bPf4OQy9gBOEDJXPi
M1BAEcNOMGm505ZM1aUjfbOMcMN1LhWMuW386g7fabGCbn+lMkr72JZoYHBNUyPqvEXUT0u1qqn7
cO73aRiA80OyW49npTUhbkcFIa9ixi3RIucpIDk64oUcSH7oKsv33C7ett13Bmq0dWhXPVowRGKV
mfpTo5COGN2dpw3Rqk3r3u9lDrz1ObQKBODNYU6KvW3HuyLVhhUoLH4GtwgRLbBEoNILl15R+27I
KS9y2YczoU3sI/UjHFsXxSmHQMFmLT3BMhb19T5K9VdE2DjSuAnWnWevgaTeUu0UZRWbSIrZeXvL
xThKMf2hQc9ud5HmO4yVFTH97to7Yj8YclMsUksZfY5oOD9FICb7GqkmcvgyiSksCm3nxQ1/5WG8
JIwlLUfRf2+0LF1ySZmXinwv6smWtKHno+N2F3KK7xq7GtYYKcifadWLynv4zHto0yXecGjzZA+p
yLyq4XR21dxBmye8He39Rd9SmvImpmBCVd/rk2aCbWwf3BTdKtcgWzYG5a3ERXjWGBdGC3FRDN57
T93qwKD2R6JMGWVUFBVD19WrxvDqw6BS1aSKQhgqhIU2Z/HGo0rMjUWOZAzm2EbToJbHuKxwqT4l
pmFS78Pfe+vdsBUcNsD+5dpENVYm1PONzt2hO0qZvGFWUFGUUyG0RzMrE+a6zK0xuuTX4Qk8W2F4
zMzSXNv4jXr02EZWvowKZ33Aj/qqtXXcsxb3W68JbzF1oXYL66kLqdvxiop8uiqa6VLjulx607oc
gdZpXmR865yDUjGV0cLf/IbWaRCu64ceyiZLAE8QtbWOYtxn9GrU2VcZMNKv5S0LTUYbP+Vch2tR
AV2XroOfjlfDo+FtnVIx9xL3NWM41It6oRyIimjs2mztVLZMTpUrfs5vHZn5Lrl52SkkdQ1M3MGB
jm5YyaonBbyIMgBa4qFvRkqEA4dCMC2fkwPVl6fWMbO0PToHD83yYC0IOpiBO6oPJF/ATGSPeWyb
q3rEQKQkzV0y8tFmaL6UCu9ejVCPEtfabhVlERvWxTNGuUp7uR49xnnL3nucdFPdyfEkaN2vh4JW
XVp1LpEPmjMODdGUmjopeGGRM2nXU+eE9PvDQEOZuvMkYulo9NK10+vZMtUkNQejlJtIWr49oxCO
BJ6JjOKUm1bLzNTLbexY57g0cv5c9FYFdfgkal6KvvGt6pVRYOL1RIXxqXTuuugIvGm4ircpfNKF
IaY0SMd+q/RqdUhHLaBHm+1pCwQJKNF173anyqYAHtty5vzu5sehwjgKMSY/5JDdDcVaGU4Sr5ya
Tje+Zj9Fv34y3cq4FPlGK7VoXTfuq6Jm1BUlr0YM0b638uQ+jMrh6Dz2LtllIFX3FuWLVa4n5k7F
o4KPQRFQT5fW3GKXy8jwuXVlbfRS5juSS+7+lgioFWaOXFc4eyVM3uz4b9BHvww6OTCobycx+t/s
yeAruL9sa1PTzsxCiSx/bCPGwmoF66fAXzdFdn22CxgyrVpYBxzDPTV0p9tP7Vc9TyOXSyE3k2ab
XgFAAz0JyOOPf9L28qPsLnPK5AF2a5U3nENQNZ7k/LeDD8bPszaOqdPEYfLHdnV+dEZdfjkARFac
S7N2Yr8iJ0x1GmMgGUdsrMj/mJa+umX3OVvx1nGyZ/YPFefp2+0h8KfW2bsn5Es1Yj8iQ2XdmrZG
ER7zPKL2Ak1pVqmTcYRhqYKUq+M1pdWH+DrZ36b0uggHdYoYOb2aIu7+LgL+85b8xy92gy5B0uTM
wQbr1+2/avdGhl7HH1Vto4XZu0HXPGbGwB/LOCJdm7rLtiZihi1sY8Bsvel7Astkxkcz5rteZ76d
iZ+gNlzNtzitbopsOkY1op6WksJNrcFWSMabIgm7TTnGvktBmy64RgVlbAjDtmKhl1ClGHwhV2iI
A8RJ+9iM0ROPg0yhv5dO6heNZocGpWlRXeHb4rZFSzaFKw7kD2KeTVIXE28iJ/jLhvZfO8e/2gew
uP28UzQNghacgFUcpIy80Lb6eafo4YpUQORM/kxv/DK7vfU4pQctehv6ZqbGYu8bXPExDb1yPQZp
aI0RjONu2dnl/F0nWEeMzPlwu6Y7RG2p01PISe1qOZfc4XFXmd2GnTLP+nGqn5xW/56WXXaOo8bx
3bnnyXbT+7pih9PCe7V65J6K7hpbulTxQ57Pj65o3LcupUExsrk+K4mt+CF5bLYHWR6oo3DOCZVZ
5v9mkynoLy9OFRLn5bAy9QYfUlGJ1ZjUlNZjt15BSRBbVeMHGxx5cBnl8pN0sIJJ689gC+ZDaFSB
ao/M66extTIlwW6pmOFygGCJfzi5da6bk5Ga6lUW1Jl5y8NUCMlQt/RGlbZzEWFFbaAOY7O1qtbd
9jnCi9luGHykcx8oZaEvithc5yHelAyjdtCYgoxYnowrDnKj7yqNdTQnwkvwpqOLbZGXQ6rFvcTw
0IbR1PmGIlSevC783qZFv8oKXfXdNKr2TgzKamshsUENzok3T7+ze//89/cMU0K/3jQ6pUbbgbFJ
xQTGhfPr8YIUtbTkZC5di5n5KkRXEhfWrqKei1iuwAdksqva/PlvAgY2XpGFIHVG8KAuMfxOWbmJ
4/I2EaGQTWloXBY9JeNmVKvmUIbKg5zrfTVhv2apsB9QmfDcTIZpDzzUV7U5eWpduktN/Mp6zSS8
SMUan/j8SuJcl+qwqyryoG3dtGdj0spzvG2q5CkNm3wrG1Ul1K3G3UmUODirqPmGaqY7ZXD+sY2n
oZ8OnnExSpPJixa0pxaS1ikKRz3ULLsHpiAARUTKXQn9Yo8TyL20XaPvuTJXp7SlsvjxMS6T1zkX
zJoFDXb1gfd/RitN3KhFXrUFAUsQqY1aH0g3bib8W+yRq35fy+pgj6LZtEoYHToUhoxx0KxCQN7u
EnXuVUYjQum7BhGTslaNg2VQ21fLfhPhHTvYjMA7oXGKYs3z1SrhoV5U0blmKl+j27fJrElZk80u
Vk0c+ramKAH7AWZ06npeaZ3T7vU6tTf5nO504hbXXCHRZ9G2sKcsJdae+rPFCOyPf3mNTm7ekzA3
bpdp8M5J23ZrM/LIVRsq/kCjl37ZFMOqiEbckpmebpyao4fwXHnwwF+wv3De9Q5nNwQT67Fk/VjY
XfkxD7U8TJEkjZvI2lfi8a6+JS0zrfRr6H1LJGrdmjjGriJ7vgktIWjIMhMRJigQMljjWye92f3M
vngogTssQq/3rl7JjsaT7dnMqvacmzqM87i0gryw9uz4rHWpKA+5KqItQqF+q2WRhU0UE/kcPgyF
cs9jPt9rs8gJCWXqKobzsU3IqC+lILyXuoZ90CyBElAfH/M0yG8pYTGWw2ZoPGyAFnT3SpvOwi3f
qm4Yv7dtq9xPIVIocirJURslP3btHVoqY6zGqNtvxNFYUTDYgc8jeUG4Ab/ha8828q5OdcG7PrT8
iUER8n1xuctaAl54AXdEPCQxsox26208vq+4F2HrCbe591AC4pgzmgch49dKGVHviCzezh4R9JnY
6B4JG98KZAqzSEX5yMrRbLTOmjkldsUjHh6dUwdG+DwOjxNU6R1hhlAuZErOrqnDl4a/zPHPj3lk
ReIwhpRRtI66iQbP3PnqUM17RZvnfVyqL0rVqSvX3N/o2ncO6IOHUDeejALNqzdjg4MFbS+F5pTC
rxtb3diFcZiKeDqyb5yOP/4fHRV1TTz0JRZll6xylktz0rMj+03zNJGaXc2J6rENa+Uxboor7JDA
6grzlOUC9/JQOCtj6GhLtPaHpnX3ZVWWjwI72WLS2vOfX0mfeTvXEakV8eqaqfpmi6II0qZSd2ky
5/dJMb4W+BpfY1XxjVxde4kDX2PKW9D2nXdUvXkdRcwgZRVZ/qpXyxPG5vJUT5p3KCJJMt458NXj
qcu95l7LhbIq1Kn16W9V6NToK8vMVQ+5V6mk0DD7aT2wlFSaMQm2UFv1M7rsTamxloAKpwkfpeKU
ph0e5ykzt3RSlEMIw3sVdm101425tqQX6j2FrCU35cWr09W+jIaLG8/dXQnA/kLM98uwZ/1ZY3gt
KGjKbkYZGc9CVNvacaKHPvHkKfEm3JS3LytCLwo0slhbUuM9hwnd2iaFZx6zqQoSOY8XSIHjhe3a
eGkGoBINhmkiI3xC6Ga3bWv1uVYh7i68/8vceS03jmxd+olwBi5hbumNSHmppBtEWXifQAJ4+vkA
/X3UXafn9MzdRFQoig4EQQKZufda38LSsDK5njA4NmIlLW+8OtU4XkVo1WSCA89YZYbF1X++s58f
bkaoH8CtMSagQT4LTWLXnZdbbT7p58SJx/00mXddzkIuLlE2YkspT8ufsYtZSNbmUJ4+/rvcu9yG
nQIAyXe/lyOlEfLzxEF2tro1exaFWkx3nWvMOZ3dTcPQH+241miv2eY29HsEQGHHEVuB8Ys3dUDI
aWSi2TZrM2Qww48iGvciRzld2jw/N2YgLmNppjs8pKgLzEYaxwk77HPSFyfShLtNbOrTvtan5DaX
Rntts/NyoxuS4Sy6+GTkdXEXtSgjUWQJ1mmsxdwUE3UzuBcHlfUljLxfyibsueRb2Js0sfdEu0xv
hf11qIL+1gjlOzyq8OIrL7wUo1cc2rJ+SEC+nqP5j6gnefS8/JQo23kxCjDphmOdHZ+oeanCw9DS
Sa604HsbB8XedvJ6r4xEng1guHFX3fgCpXU2BqeR9O59hyVoR9WUhD+zfvcDBu7ODfJHWUFUsOOM
SaJyWEOP6RTSmp6MozOOL41Vr+tSlY9BbBePo6n/pPLgnpdbufLV0SjHuc2cFDdx4bj2gexxNNDd
tZn/WFRtdrpBsMtyc3lANNGtU3fePlGtS5oOf/yW66SZ+tql20Kx8Z895RpPrf9IGlt1H9cgsVrq
N6tqcMN9YRbNrvLkwVM9g01cfpMRiOEJiWLqd6ssdhkK6+yuI+DrmR9ltKV+2lydqKiPTZKjpEmT
Wa2dJo+GC6OslAibCFen/Eqp4jCDa7ZTpgM+geyY9nI8L3/I6Yx3TcjeZvUl9B37uWlDbxOGaDzb
kcWE1er9WdWAb62a2GvQptWdg3fz6Bd4CUISzPYE0Khd4PTvJhw7vImzNItCl6MH9zCXnAus82gH
TZPIksjBxtYfB+rjL3QBt2YomndX2NrWZwVjI3NFCZDdUI1sU0JQY9WWFyG6AocHNcYqMjtChIm2
Z2eEdkWUA6fGnl47IldosRoUgDIkFHpzqSOXoaUnFjxReg37Q6t2gHTM27E1KP/r/Rc1+IeJmOwb
s6EKOU7VGf/IwDjZAc6efI/Ay5iyHpPPewPtk9X6yf2Ez/0o5qg8eHdg+27isnT52jFGEQ8TfjV7
InG0uFoPulIXBA3dtcXOfHUHg7oEvqs2Gsx1iAjwhozIfIeTGc0sLIb7imHgiHt2NZCQgV0xyl7G
SZgnN2nQcM7R5vTNo6PmI+UpIkMdldkM67br/JMhauyh1dVuzeCuSJoAi6VW35BldbE7g/VqEH4P
fbBaXiu/lUjZqXhX7rM5cERLgoR3DKnGmqyGZgfTsr7qDZQ5KZS362fJ5uBn2qa3I/V17B5S1nok
Md4p2do7lACM+cHOj/pk60y6T9G1D656lsxeQ81eF7bN1MaxozvJ7+AQ4CI/RJAx74SnrPVopsW7
7rfwHGenTuiLW0crX+wqU19sqfAMEfFzN1lNPBuKjph+ihsmndahrXSCusGTHWVCVLLdDsUp6Evn
qGOjPue5Hh+RAjpnFaA58jQQEBn27fWYGeGGaXDxVeCowQoyPIPSVcdIJ1edsbb4muh3wGCRCtYk
Kwgx5A896JldPcDp0ZErpeuxoQKB6DU6eX7knPQRVW4ZesMBzN7j3MtgYVZ8Ncdm3GajPy/wtW1V
l/JB6+apaNUecuzm6yKKjTdmoGimquwxAlh4YwZ8RYzzCMWG1rsHgXC0yugwIBABn2zsx67uH9sa
aJbwFaghi6/f4Mf1S07aeK/KX1PVN1/KwrjnEL0HXPrfNU6ElcLP/cqCMF5TuBRFNN30rWk9l4F/
SCSA7bCK3wyDERHbdv8yxMyBUw0DtJikOIjM8rd4lYIDLKrvEHp0xMVTc6I889KWIrrNrDbeemaj
0fIVTC8EGmOdIrpeVs95WH3TA734kiSDhVQ9SFZWM4Y3RQC0zZr6btPmXGm1oh13lWRhSo34C/MY
78lJUPYId18R/PfaAjNjaX8c83i8W/6Ek5pOthoekLNilZ3/jHhBsooBKxyIdUXCQkHXNTamaHxQ
0NQIQlntPa9gRJtOY+D453GQT6iRzXvHSMqDFpAShElh3EQKo1bSCqBMtSdORRNM2Etle6YCcGi9
UZ4TE8JhVVE1yCbEdw7quW50rx0a1A2WendCRzydvVCJuyZK6BxRHGUs0JsbJwyf+D7ojBQjnz7r
x/ehbm6TUsm9ChUmfHfod6FTmOe0M8hoEO4Zt7S5gSlXIF0yklNIzO2BljsMhg5Rq554WNesGO1o
hz6mwbuzRqMGhtGq5J5eTLeOraD6plkw6PydLvHbk2ivPbcDKrG3xnWH11L1KBg6X99UCu0wYVOn
PAvSW3Nop6O0j4McxIqql/8I4lvfulACIN0R0Y3s2X+eGpTo5I8+RRQWEYCoHUqc/kyw/HBT9ZTz
Z23XShY5+fAi914cIsnRbVtktKhi3KsIi3wyMV9PYB9ubE+tDCROa7QVA6AcL72fsX50vlBfqWHY
thgJhsIv8Y15yVbry3JTmoa8k0XV4Mb2q3ODz2cPgs1c5012jsYwuetAQd1NHjIBpNhdBooGpJi/
c20EwG0/YJcj7XsFsHtC7z1QPQDWJWtnworJRxdxkb1gbsBOOfZ7GMLTPgpihEoF6XybQkuDFT3d
JwyGxvdef9CQH556FGIEytr+KZ//JAS/4eVLMSvm3Vl1KEE1GHockajfZC1pt8JR+Rn3mr3SDeTQ
pRf47a6OR/cmzzVWd1V734vqHmJAclfX3kG4cXItMawmVuZt8hBVG2Xm5BoabXKlB6BOQxxxyc96
ifOOVqcyk3GdTMI+mhPNjMCxhqd6zNtbMzAuFdb2FSQy/5ZkGW9bcw4QoKHKs2sCizCTrWXozWNr
IIrsLELHCJXGIpOxVPEL75SleIITrdQ3YWkn9rzeGPZeBzsAc+BJ1L0L+dWe9paWya1WWfomq3Pr
JZp8XE0Uh7GIPYRpZD2U2EUHnMTO3u8hcAt/bPZFj6gcleWxKfvgPOR0GVNGrW2DceIa4mKjjKb0
NVjf/trb1OmrurCOztTUF69snwvaio95mYyPeeW+gvIIL61WZVvPskFWIEi9c46qrYy7bv6z/G8a
rGJVZVb8pwdyrY7wpGP4Xp4iRt24K8MBHX0gzm7G76gh0PugAr+5j3ovuQJY2ZEr3tx3Fi1o26Y5
24ua6rVrqgeczlSOcivcd/zUXqrMvG/dof7eVLht9M4bH13FeCEVy2zA9nvsk+XV1pJhOw1p8VgG
5EQ3ItS+DAoTbharn2ZJ83ESxSsTf3LnMK/Wk/u9qMuaIavN7grbImVT9x2WqX70PObFdxrlzY9B
r0+qqpwvke1HW/olww3z0cIfWU7JCAJsZL1BrMs3vUJtPDHKvjSkkddVJR6oIVDtt8MrSe4xOVqe
JJQvSNcZbNqrtM1h7bfazrfqCAcS2dxmItGou/YtwQAxM0NB67CS8jsawe2gx+1b1gVyG8i6X7NY
8FeWMvPnNKlRYVucUgWqlWd7oAufjsZEyabKn4eIqD0jjTeFLe39rDR9iVvKKaGoxyP5cuULS1Vn
pct2OhN/Q9hLZZTrspLadrIL3Db0veec4cd0muRmcJmnRk0WPPiabz8gIbBTi2WHtnek32B5yjC9
W9+tiBZkqGFq7sYa+a51iGV/P7RBsKlEe7Dw9hHnk9L0t7VVEmJ56zGK4zaGAKJZ77L8RaH3gtdj
pNWJ63K0u5uUi8qkzxwIM8rXmbC/RRrIdpC2LURIJOnhqL7bNhQGheXQrpqXVA8f+zQ/Dg54wA4Y
I+XU8C3HT73G0mNiyXhEVHyDtODWCYGXstb6XqSP4ZTTthzt7WCxPhhgbm5U3OFGHIo90zOUiiX1
J5d2secfsy58NuT4ppn4W9oGqonJTHis9RcDuknXe1+K9iXXycKIUy3CAeOZyzMITrxpGHmRcGBU
C/N4Y4huNQ7ggS34xGsJVJKLXr4aBPiMIrcoG9E+ymP50/Z/lvhv1yAJwTrkiiDvGdoHz2HIgQyw
CErFeBCgmOx0m8f45lntIBX1s9u2wcIzKazUiKG39ejFK6sy7zyOTxaop7bAeeOExk/wdWsReDvA
wvY6AL2zCWWMftRF3+4yDiT5lyQvKFSSzLoh6M9tsNSJV5QJ9NA9/UW49dWhUOUFcNQasBWriZEL
NhAgCDKDd2rIfwUiOyQUdEis3lQNl8LJTTDUjtVKmvXFlrBT8nsnfbGJr16p1hn2RIdxXBQyDeX0
oGaHB6mnCBtk9i6n/EpRcdg6AMYwJRtnXI6XFhvVNsp7b41MrAF9QPOvEk28jvIw2IAmfhecwcnw
rkajg1NRPxsGNY8q0To+Gnvd05JYoaZytt4Y42lKxItV3qGryLdO4aYbA5R8pvRsU8R2D70zhqTc
ehuf6HEAeitXWeM2Ce+NIpe73HJ/1Hn0E4tMvWrR6ciGBVIba+56cHZt5J6ygrr3YEi5AvzKL8+Z
LgOssI3J+Uufnq8uCl9tS2thQVS/KFGfTS+lBRPirNfzp0ASFVClU4o/mfhyB39fHjWrQtXjJgi+
xQ0TQKuxUmq3wbvRTo+OYRf7QU+vIh58yOY+UzudBasY3o2UAbZsG4btCbaA7n+JRXH2rXinixGX
UkA3PHfzjWVPDjD22Xzn3oPlnBUS2SvuknhVQOMcqqFcMyMEzBDbZ0xk1DRDmHrZ26CLW9F40UYr
sEjBZ8I7FDurxBxfyq5aOY1mrVqjMzdzY0YR2DfFk0FRWwCh1ZgyBZ3VbRtjeKF4EO+K/Dz0YbhF
k4yN9BohHGebU0Pta4pWbg3iJgtRSDD7WXe1XLu2Fh6iqjvi+4DTkIfhWqTXQQN7gGJHKWtYBzaX
QVj4yUp0IYrxsKhXSnO2kUY5og/rJ1dNP2rVvHisj2WIgEMGNGFs1merdV61T6UJTi9sYzxIml6t
bceFRqzcZ8vX3u2OFSyai3CnmuDUckYVIFdXqAMY/uSmbRsaFrbdb3SM7radhvtZTrjyOuOYM0UE
dUKlRlpEg0XRbDCrECGQJlUBnlppzSHW5Xe7IbPZbDsU8m7zqo0kESAIxsE0+awDgqk7aHrHdLDY
YV+/zxS2qJgjneUAJy2rxJTtbac0usZW9Bp31q/OPQGMjDeEulzwDB4714OUbaL/QT/erscWIVXs
+nu9q4ttSpyOAvx+6iHP1CBlN1mTYhqidqqhFl1lo9rIivMaHhFjhGH9SlsC4mPjW+wNJjs6jZtX
ywbXoXmWQdDz+GVyp8feiN3rMP+x4ercpGHE8suJmZTTXO5npVQSJ9Eh7GgxtTPWyUOyRtX8cUAY
tQqrqlpXNYdPEOBaQ/uW7NCNbqXm2sYUwXhMc6Nk0eVF1XqUbAROOUUaAq4al9PKHpN8HdC6GfB1
bquEL8kOy/hs6jtjKoHxxuRDeVWyLTXBsZfyvZyhawncsJVKObHy7CRQ5256ikjrJhzuDWc4JmOH
NAwHzjYR4X3tRS956/oHrxi+hg2leW8ejobeeVBhCBcdp0PS9Y+J2f+q68zZ2tq9VRZ0a7U63g6w
ATDqqZBGmxJQM5QTbDFyTxBDsh3iMAcdwBqDsDyYYU4YvVnftEzDpnhId2WtqOHkgPsm2iXbAh78
mvb9JkGPsTbmJUaO3C9IKF1l3i+TfK9d3ncXofRuO1MsXR0MGC8wV5EofjgHPX1rWp3I7qnyVzKj
SZDmDy2/K1RboMprQd7okBwDV8/2dWjau+hB9TNkWk3qxun6kJ+XoOIVQekJQ7EfM32fUYA+TL7g
ehjFtB7kIQX8dsKquU1wAR6spoGPA+I6LmNO83zYMmlDj1Ny0R88esnEozGYsT6Xmj6APDJ/AOsQ
mw52zQYczI7mFiEPnh7vWDy1J1zNbt8BjggS1InmsI/9dD/AkhF+bq4LqujbTuZvWjf5Kyj+Gs9O
Z2ia4AtxA7VCFZFxZVWCczfWbu0chZwxMlRRUDXzq3gJHUxWYNr0Y475pM4LrLIY8VmWRze0Femz
zD0xIBmly8RBR3sUFlm67SftZzZfb0L8UBwrBdccL55VAj5RjEB9S3kFQjZwsfEcWLF/8Sz1lEJ5
P+gGIDGZZq8T4SwHmfT2ziXSjGoZXS5JWWebwHrpwBoqcE5rWF7lOnKZgtT2qjD7hPp4ebAC+dMV
XrXS2zJlalP+yqnMb2thgOOzpx9Wj5bKyvxvrgh+hl5urDqrfhn74NUdEovSZPrLgK6An4L4XiR+
Vf+zxsJaUzpd934yrjRhnz0Jn2gYN3npeFigw1srKFn2lnq8yW3tm8sFAmhO+CRqRSGtMvN1Sc9u
5Up+dIjtr6Pn1gdVGm9aauAapBRcYf7mrI/VlaFhjhVh0VEDOBj5iUWd2A3F8JB7afqI9Te8yDCo
13YqtTeHUXkV0vy8RUTW3Nk9RqbYpRRamH54y9iG5NWjYubxnKdQ2Te1p4K3qWVCktlDfjRszfgC
ri8AqCGr8B3rmLk3ODt3y83Q8hHuOPHrzFM/pTT6AC/jG8W1FvGzLR/M2Mge61DX5syO5mOfLDNl
yupP6laNWna2KihPgYemyJP+ltmLdWCU07FPITWFxn6bUUG4xk1+AbLrvsURcD9/COOjmZXpm9fv
iCjEVR059wRPenvZlObOV23y3iE68u0uu3RF+cub+22dHuyBjIrLckvo/cddU6wLmlD04pa72j+e
tdxa7qcv//HCz7uoDO7phDp/2tb8LJ2i0WV5ltkH+dFXKHAjZexTYikvIwvi2b1P49WECwxfaieA
zDHjTJv7zE9ZAmn62ffbbTnqE/1H0VPCShUV5JiG1vvgT/pVN7TyfkB1cz+gJE7LzPvTXTjH9mpw
wWCNU7T5/EydMPcd5r+PXVvun+9yXeVe6kDvmeCzk2p+xp+ODc8oMtpCy+dZ7ndoXS53fW763y+M
SHHfFXjm1yAN58OdRM6Oa0l8XV7vzoc7ZCnCHJsG8PKRgSRsdFcy+2W7ad17F59w9Wht/3HzY98M
uqPLo8s+LNvWdZSk8zH9eAa1Xjpf3Px4/fzocvPzw8zPGOZW68cLwqT/uPm5Sdz5+yCw/EuceTXA
gbzZoymS91XobQG7y+tySw/98JgbaFBGWtyq29MxhN7QxPpdXj3lTdTcIz7Jd0wek81yM53voxJT
7RR+oo/7MtE295QLmV2LCOqBObVEmkwVXqKUxefyuso36nscd7DJ6hZW4fySjw3qsdiNDYX95eby
QEeqzc7GX/xx3/KenBPhbAQF1zjvwvKHhVFGTQbP2+d9sZlW+1S2CInm91jeN8Dsvrc92BOf71Gq
fADDM8LKn7e3PDmtK+rXNPrWy8uWB8bUE3tWMPSt/v2+OHuCfT0gd2vGGm84s7z4EPS5j72cj7ls
KyGP4lB4nrP6fJ3SyuaQdXhwP++zyIA/BIFtfrx2eQDmu36YEiz+y6aW+4Sp2wcue+PHa5cHvMql
Yeb2sDbm912eVyd0flz6LX96D9lgbFfzsvjzfZUR1CSU4rX+fI9kcvpjQRjIn97DmHr9SNAW0s7l
e03RWxyZUNNB+PfxgOgWHM18CWX/47uhukWuuIQ883GM5IBoow2DX8vLlvcEWSFPdEt+fm6JE2w8
Fdj9Pu+yacOfmFt++9xPzAneqZus98+7rKGKzlMk3z43X6mGfA8neP3cVkGj5dxRFvi8qxmz4aw5
5fOyreU4UhYyz7odPH5uvg1c9+zk9sPn5qfIRd4e6B+HfXmhmUYFTKD27nPzkHLam7wpbz+3BVtv
uEmc8mpxFSG6x2SVjouDU/kJ7Zz2ZCjjpPnzAFeN2hPUw3SV2v2EJIgHy7Tv17LI2uPyaMBUa4vq
ztgtj1YYB/YN5JzN8qjtOsaJ8YrIgfm1k/TTK/SP1+XBnlyKB4MlQGdIv6dBSrkm79vH5amQXO9i
6Re3y1Ppz3Qrox308/JgZs5SwdIaDsujkD811CF5+LEPhVUMdKEBcSyPNgErZGoWdIbnfYgxL936
hX633PKdunmkUrz62IeUVZfeaemDOX9ykY+vDbk712U7qlIOvt7AnAWG2lMTlXBc/UTsl0d74g93
We832+VRA5UHWFEbCNz8ZOpl481UoVFdblqsT+9U7nxsyTPt6cnT/2cXaL8fJi8HuTq/sAiSX9Is
0svyJom05uR4wzkuD9bmGG19Vnz75WYQ2g2mAtq6y00dAMCJyRFNh3lLfG/TRQXa1+VWEtXqvo3r
3fJBl7vc6kYiOmCmN1mrGhz7pqNl+44Y6tYxgboNOcvXwWc10Bcmq9kG27DKCTk3G+dmzEysIpwk
Jzr05MtAtDjrruM82WFibBKRd/uh7Jyn5X+aLA34XNxcnre8Yrkph7K9NSSNUSNynmpdV081gM/5
xrIx189uStfxbpdn413q0ReK7jwtm54C4imMUeyXFwx0HKlGmmjz5tcblTOeGuxcH5ubYsO9akb4
sGwJQANSA8Ti83ZELz9U6/9Pjr6/N+v9xd13ib83ZVv+kr9b+v7yrP+TNfD/Q9/frGf9X3/46/7D
9rf5WeRfm/TPRsH5BR/GP8P8F1MbKCoUI3B6OviFP3x/3r/guWK4M8gFMYWLFeDfvj/h/sulIkkQ
NaOhY2PZ/LfvT9j/ErOhGrUH5VDXh8b/x379X/j+lkSGT9ufgxxXwH23hYPO26bA/puM37JT+Jg2
NQ2oU+OJpvWLSgC5taxycGv1xqHWpq8sDqZdEBiId7Jwjb4cvTK0HKnRDXWCE/Ps21ZiQxnp3xcq
7268DICJ7abnjvAuLAr5tBu6+oI+Cpt8ndDOmYUQoVWOh46FxYq85aL/Fvl0yevUO/Ugr7YkROXb
IHy1nGLakadTwySIAVHRHurHmLCjF5Ml6YhKz/RquTX9pmChVZ7TvGB8bbF50P6INwRxBSfc2S0q
FkCDtkk1GRPmXh/qgJSSojmag2tA+GlPzRCMO0K3+59dYFEShH1iJ/JL6nXe2R6vfmwB60y0q2+Y
qGxIOaT70sltn9jfR0TTd+l0V/iU7+KnjLGMZralrSzYL/txAhqmJcFPU1nHmHLnxoSqQxxqC0MP
i5QrgztdRxbrpNqqleY/5Hjav3k7dUz/tLbg2JEJ4gIy+s37q7F0bsbJ1Ndd5Z3Dhh4hmX5Uh9x9
mDnR2jOS5CpBxMMdOjNr5XJPe3P005Cae0UYeenKtYW53BjrZAt5h4DnwKMDMlrvSRF8qa083KLx
FKs+M0cEf8FDV5XULzx5b0x1ufLzASVVmtw4evHL66V941fau4xAsdqBuHOmFm2u0zqXxEMb3vq7
gMQ+rtjX2M1eCUX8H18yF5e/d7suOYqfv3qX09HmSMD3BxlgCd3+zXsjy9HQMp1uo1uEuMgQLG2E
NjarTGnf8JrzZVn9Ty9Q/Zpai4DTqefrMR6RVQfepp5ZosM8vlqyMvlVanSdIRl6bsliUKDt62d/
LDbPSVKY8GdwYy6oiHkm5Wqj01cQ2dNNxwgg7Lzeek+qnM0K8x+aPQldm5QTJJ3bwu7rpEosrcAB
10SlhxvTHvMbUQ0bNZ+TqBMbwr5qHXY/1PvUppDggaVzJgnEdmr3VsSXmuR3kxu52zhMph2RVytz
ytTOru0bQP5ARQYrAEBe/+hSq3mMGoZ2Zo4QEZvhptZkulZ6s1fBcN+GbnMMhyx4c3oEAMw36n8w
3/xuilq+GMNHp+N7Hm538RungiI2+xc5gKbdFNCrG6M0r5/m6jf6B8ZxmbfGCWFqdK6s9ig6e524
bbt2RUTYV4ROoSDCL/RZfZVZeIF5eqoNLbizyyHdmJ5AZDfx07aYXvCrbuQ/eWP+SmX4+F2ZJq4S
vA42lu3frDGmUwXGhHeEeQXfjhnCIVSgAfH7WtbckW+3dTA1x+Wn5GjTcFXGDqOKf5BRxfUtyGnz
J/2m7RENY0+QCbHUbSglOLX++KcR6m98PGI+6f96DjChMGn/GpS13P9wZCSt1Q0eXpp1AO+ci60x
F+PpI5alvtIz90UJshfCdqZLOJsJa/vBNWt4NADzEc88kSSNgkKfdtCtqHBOmoWjkSu1NodLmyON
FEEHpC48QL+iJb0rSqMNrux8U+dAHClk1Nl2mKq3LMBIGzsp+HlC68ociizS9X7vkSCJL3WndC7P
CikXcVn+vu+/yTF/D2sH46BfPRjzhdSwisce8jJhO124tTJ10UUk4YC4L44D6KAwHXnARvNDC6OL
1tMlAPtdbOqKhs5/P6rGTP/47agSouIIckRw0Ru//wI8TC5dGFCpHQd2LEDwjv7C3I6z12ByuubU
kiQbeSs6Fnndz0Gt7jq1pvcMtOayrx5UEezy03nyta1ZiH/AQCwJYL/voKe7iPCYjqDx+23Aj22C
wWyYbOtl3+ogwqRFHtsqwLGuEZKt2WaHa9zuEXcSVxl11gqsjHnC2cMlLqBo3jb+k+sVP7M8fkMx
8U8nkfn7aGXgLHMIi2VCb6O0/t1f5nhx0OYKppJR1pcKQwGXUKrWc2ZYxm+ZGYna1joErtLSv8Q2
nD1AxOOWAq61zjSDgHMVEtuSJ1fd5Ec0Zq61aSPH3znJcxh1Z0SbGOzE9PIPX/1fOSXzyS/m7J75
wuUZrHR+Mw72qu3Y20xhdKOdP7bpLwUfc52CpAy6+5S81y3iPwefpE6zAAz2jvhL+jdZEKKS+Rno
0bh1BxFt6Jz808/yN/vVvG/4TS3BdHH2m+q/D3iEVbTBnPHiQkRaR62v1rZrXigu18zAQLhjfmIN
iCAO1Fj3ay0sSq7//fiYf3PBQfZkG4bQPRyvzm/HpyZor8IiyJhaPg10G7Ahc72oOuMpQIMCg848
ye6q9UZzU5fWvvLEDrYlCOfBalAYYPNvvArrQhZ9cQnTuKNGSaeRH2Pp58apxoVk2F3NHPWczeOf
tFpEtNSxoXr+90/i/+fRZLoM+Qd/6ByAZ/02n5oMV1E24Jv2EgNIg5/iVG39vd25V9WV35ltHp2A
O2oJZNsu5D4dwX41wpTb5f4+DYjDC8WdAl5Kp7VCG8q1jdCGHxqXRIh9zKrNCtCaETBz8nCYEB1H
KoONcqKp6dMgwhs4VfcaMaGS9QPirMJZAyZnXRYzXS65KGYeST8a/XJH3ubGgE1wnqBkYf2drKVo
PZUEyQyJj1Ex9/djPT0FKGMQkpICQDSivWnK6mdnOzRy25bABiIUzEJ/Wi4BMG9XWavSI6JzVrVj
zf6NXLjjzJpTcVO1rsxq2uVqegkoPzY6DUnLDqfdOA/rGV3iKaD61lOwLjVGSlcA0IyQj2t0nJhk
iXf0dMZDbEzBG3WuPVyQ5BLGDPKUfrC/Bj0RJJ2o95q8LF92M5BTUE18WN+iUEmkH+8HXP2/f/H2
33zxJqeSZUKd92aD8F+trxz6JKFGMEC6JzNQz7XyhvxrQG1g/POfYR8+1ACAr8BFvqHqQBo5BBFs
FCB0Vr8jKFRuIZqugh75aKFPTxYpGLvUHde95LjFZnAP6+lLMv9Y0DPzEJ+AKRFJoKP+w0BXCT2b
ZoHdMLKIFGV9RxpWb04IQR3UcfDjV5C+pl1PBNLKY9FV+jSAQWQam2qEAfrfj4bxn7Mdxybk3eTK
Yrr2f1jAfSnD0i9LCWZ5HK5d6+ZbYdXXYMJrMH+GQUXTDtvyV9ODgA2YCtAk0eWzVvWblwswj4P4
IrK2Xzvz/C3O3b0GlUMrkeD8w67OX8xfRj1YORw7Z57ocHH25zHnT9AuLG1D0tSkIel67qAsvXpV
dTQIwyYYtvVpaUUN7Gn6bRz86lAR6EJSc/CkhdaKxNzmH2hsBlOUv9khxzSZJxq+ZfLvrzsET7ht
CdcdWJK15kNVS7HNUHCeNNM5+R2mu0DI+OzmiAhoQZqbiFLCt2VWObRju4nQ7HNW9P4ObQuLgQgu
MJbJl7bmtPNy85IZwa3Vul/KGVE/hbxEuD4CISuCycCEDo6PXLVVah2bQbtPO05xK/gW6ih5urgC
szgUG1lM/tbyJsg+dXkE5P8TgUC81xzFdUzJAN8QPzYSTCrApu1+uQYmZZFu5oF5lPVtZdXB7QAY
rbXogBVaFzMSGlzVotwm+JgsWSCCLEQ4hWi6AiGP9LNiub1KzUJ7Gn33ufIL5zwiQTzAC2xfi0i9
lbmSp2XygtUeGim5tKzBWIejfNkn4oEle/c81OEP0chi26KiPDsGIcit4Z6WY8fAB7CoN+B1OpV9
an/6YWatLUv1X8wOaRsySwKSH2uPUYe1yCVTw69hMnaNDYSh9K1i12k5feKZU9MIa5tnFrbTvC9m
r+9xFBOk8BFUdz+54Z0dGg9lDb2zJBqtkL5xwwR5JYrB2hYNkN++nHUAZe9gfsq+2+33BjLOpQlZ
T+Z6mJxxVGNPERIJg6nlB9bOvzRbT9EomHsxSwsmqOrCJjxocS4D+EK220fXxhnvol6j1NyTzyhD
7D1RbPubujZjHAxcsKei0bbCRuEqu+HKRcaU3nharqaEsRgHy/vfhJ1Hc91GGkV/EarQQCNtX06M
IkWJG5SSkXPGr5/TzVnYssteeDHjoMdHoPsL9557dlpuT3iIM0mf3Fez2FhpOu1pj42eKEB19VoF
CumiCi/uFNDljt2OP3ncxuwxN64DEHFo1g16rX6Py8DeDCkj91L9Y2mcngmccBgOGC+jXXyNu3ki
ZYX7QY8gps5WmsXqburld1IgCpZO7XmGMHAdXeOGsoUdZw+oN7BugDVHxBVl35AYowqF0kYcNEKj
UlcuutBNVWFXHtQ6M4MNsknoVsbJ7d4aGvRhrjsUTUF/tT5nRSOIt+u4ykLViKhH3Y4pMUvDJwvA
z4FnlsZd1pY/WoFhQZkWWvj3u45BMCkW1tO4ErRSGw1be9qrzRJNn6cJ9Tuoi3v9HzbWQAJInS6c
R4QTxNbNt8YjOrDw0De4Fsqs5KdRAEtMDo+ReQnQ0OLn8iA7u+6pYZC2aXyu6NH80Uz9Ic2tR8et
UR/XzWM0DACo4xL/P/QU0wUE0xjCPDTrerdi1DqWM47gpbVfsHSCr5fRo91WN8SEza7ucehm6EYP
Q4vKwGlmZPxOe44roOED/WEU2TBGwVPsXR5/ddEkFkSsJnJ3AViCA9u4r6nEKOCMeXVsjCrarcPw
Oa69+MGW4Y/Cvh+aZT22Y9ccnGxBJorNaDu0CNG8djl3trUvLUfcBt83ztj8D04aP9seiKolZMHo
uskVfMKrmvu1JP6AluXUm4YfYYIPclhLrE/JuZpIrE/zuzjxjsw45seCCEI8ddEnA1nFWf32l07e
yNaCGUHd4RTHnOzyT1z6byS1xQ8VlKyoxv+0cOXtVztePzVC3DBrolfrSiBkKTxkx1uisy/Dt9Zv
s4e0x0RPb5FUoU0fz0rNo2rbjMTIAPTLblFTXomjjp5GmzwEQoUOktKF5IX0dWJvdKtE/Nlc62aP
LLofDQZTddbsZSGW6zh850LgyHcHoE8h37qNbue5GCHhwvAJv+rDu6+n7+MA7cNKss/6JW7q5hdJ
Au82CpzNUJbROa2Tm+4xm5AsBYOhW1s5/vFUrihq/az4pudGjScOPcUpIeWyusA73ScsY0WFhUaQ
M9Nh3UGaYxM5BWOfwD7a1RkkzyYR/guj5ls11TgVUJ+ZxWAcctds92KPw3Q+ms28G4ZxOMuoP8cZ
QQOFjyrUbcYbUWzzvTVbZ0SPr0PPW4sa0t2SJ5Fv43TdZ/XK4a5uKU95hgyv3ukrAHPlUzrZ436U
EaFnvA0BDXU7U/aYmXd23VWcWsNoN506lcqdg74ctAZTM/1zALIjX7KX857Y8Rj1c3qfp0y8MEtj
HVMDv7xyjyvCYIKxcBWPzS+jmLvTyDKaMAEOh9RymexxAp5Lu3oPG3PeCex0Q5BiMMG25/i8WTCH
kHdJSvyhnm+YFn41adafYNMP6DPDcI63cJPuisXviFlL7/q+HE+Y3MGQDMERukm7hThz1W1SRJDU
yjxygzp9l/ZpvtOHnB6xJvG04KkLT03IiDIdh6+6iWiC5c71V8wIFudwNA+fkNPWSG+V/UkFe+oO
IEWE/jAGzDxNG+05tH6YJwlxNab6uvSk0WgpLqYE45UP1FmdjRZzjYsrK++O1cemzIfkQWkyygKD
sGIccs+qGoIxIjo8Lh2LEMTVVcGSXfm1kMwTcyMDe1HwLqlu0EgriR6q5ibwk58r7ce+X2uXYYUv
T22Zfl/MLMAOTVJVMq/PmZ+eDN5yjnwK9vxQB57cYlOE6FHYaIk5rs1yfDTJ5bvmaRtsErs5Lybi
/iXMxdZn5LvCzIECQaSNLlclCLVtI1OCRoWxwakQ7wY5YgJD9QANfSeH4Q8YES99Nq+HoXO2tUR4
PQ3BLa+N5aCfGYfklk2zRr96tziP3ksWlvURZdjPIosGvoya8CZyWhAhxx20wuHVkd/MecQLi0ln
l7QHXevACXcVXb25lvaPtpmLR/kUfFpNg0whfFl4h9cXkYa4sVWjqC/OvMnEhnhRcV2S9FjjPjtg
FrnWVtvtKpB4u8Iv3uyGaLlxqjEpPTiJj9zRnx8oSqaLEJJlqO2SPLcQ7FdaaQyQcD7ktOEbUZNV
W1vinpDaBVNud1IFxw6GTQiJB8deLUrueGBV5tqfmhJ3Wo2pozLt5smcqh8Y5c7qL1ahC6Bx24ef
233P+KtB5f5IbNV9zrXWrpF1SNTZgPX2qxHW5cFV24M0vPDLdU7FZMS7eTrDzgqO8wJ2KjXGjCgz
NHcAgVauDPNhKgkvQKeP1ig4Ion9VdbLTXdUfeVSnPT2vPNklZ6nKH2Z5mg4W475MnaUUkTz3BuL
/AmnxTpGzDG3jQC8iI/aCbr5HgR7f2RAdXUt/Iz6pWBeRTCTQfhBFMQ4XzgPy9Rz99zYB2Li+Iom
Ah4Ax8X3WGYu47K+6H9v4Mm7LL5hnxme3iWhb2GTDU+6rIzJDcWXgLhyzTFp5TEx9Zh8GGqYBoOE
gncq8e340NY++mUP8gserKcQc9w4NuAk2boAUkJPGoBLhi1tfIsWcIYN4YOb0cl9UtDAn7lehExb
FWMu4m3LJEQiCA335O9FksrHolhPWKihYvQ1mm69spKFu83dTgV2Mb41DecpBiByb0fNvpgXxPAI
FDceyPBj0MdH7OjdblZz5IFnFpYgh1BL10+xHs3kHCRnpzL+v1nJxnqPKw8MgjpXAqIpzmvYHJNw
Ga4O17kYh3ivXy+L8d773FcnfZdF7XosRGfvuzzeMxbGWCjps8eWjmMhuxEPtwGpxEQGea4gCXHA
RvbOGUPcDeq3U7LoTOJZsT447vuBUwRo051+mznSfEBSewm4DtX1tQ0N/1i1SjdAuTmRqUJmBbWi
17nn1U+drXSMg55gt3HpbM1BFDgh3tcIpzoPb3/sZHGn/z70H8AcdQ46GWIUlnciNDtEWVMBrGhc
eHeYt14GTrO+duyPZSXQgqeYOc+j7B56h/CMviyhSznyvYut9hIaZyoB+sA8lVsvodzUtRQE9wae
u52N8SfJ29nz0e8iNyJpgFGjXEg2QQeKQX0SMPkq0I4gV7KbgUAY/15Obk1YVPQJ1SFjmPE5BdTI
Bo9iO85JopVQ29Skwk9xKY0mRGEQ+bh7cFnesSWITkRhvTWqLNO/VolNDyaiXGnbuhNT9Jp6FrSn
bZxz3EwnE9urfiDnhccOEdh881oTQhxAFhBbxW5qsA8WsvnWRwChjRiy58DYJGPFNQ8R52oifsq1
cB4ZhlL0e92byBhCeEHPLyfIf/bZp8UJ5VXf/pGcll05NM/J6A5YiiHw9QvrGf0JGq4L0ue4h8hj
KVE77MBFPzbSu+n5iyjyaENM4d3YRM/d1LVnf3Ew4jnLJrYQzNiDz26TEbZtX/TQazbm8GJMzacJ
4gf8n/me4DkUHW78LU36U2ouxxZV0D0gJrYdzMTWEiVTpOApaUAWq3o6uaZ8pozBHmbpfczujt91
+onRKNmrOGdtx8ZIMdhPpiPfsGDE1KfsVSJ4OATJ5bSISfm81IOCw3DAJs7i7RrToUXAI6vM2fHO
zlYCvgSTdJJQKxpkv7kwkUAqTZCyTA+jm/aHdqmuPbTK+2QdX2Yw69fBoaEHYnAWBsnsRubMZyYq
cAklRpAki1/dmdJhlqImvNjDgCDbYNuvBEeBJqCUmyoU+0FMilLrMAhR41smGhW6ePtpdQglKoA5
8QkwYRj1LHdduOx7GyPemFbehnmPvUsGkjcLrh5Zr+UuaAvSWVQzGVsR/scJdiim3eI45YxR2C+d
2tE8jrTwt4YWJpMt9lR+bZaNxkB4JQOXQa254/HniCA3zZic6nPFjORdacprlOUG3SgveCdhwzIb
uC5hvF6wm7wZVexvy2W5qwXnpq4xoQ1fEGci1lX3FiS5x5wIB0YtrFfYpb8scsyp/cOrHv5lrdvy
dX5u1L8/LMOnZCAexx8Tgm+MOj1lif2Tlu8VaVx16gVHucPinXxLCWTYJdE8n5rnOuxoVCfr4xhw
Z5wOjvLLFiGT5Czlms38wj2Kmhf9SdV9xziyUIT2eXUdEuaHLi934JQcA8g+jrM3PeSiJr3CFPAd
UGid3JDQBTEN5U6EcY/l4hHvdsKomEbdwiWQ1J6F14QEhrWbX4LUso+k2F4Z3JL1roqWHtLiIVZv
eTnQgk8X/erEKd1OmUIwXsnbwk38sFQpEqy2uqe9+o81qB60/T4ZBMDpSktYpmtav61siaoZghly
6RbU1N4bMsqSGJqT6PcIX8NLRaqnRyOqLn89qkaSqC5+wBZqE4oP4WuR7vKqYElfpp8NDxuWy308
pz3psaRmgbizviag0Q5mNGK2Yue4JRieHmtlyw+9o8YB2D7mS5HdpGn/14xWj6R///lYU0gJ0NKS
8vefT6LQEZODL3e2vC/RSL6hzImRmfyXVNC1sSC0DsLsuOlW9BC2ma2b3JR3lbBbqGec6lbYXYzS
bfclDsuL4VP3eK3xQCJ1dp5lR2hlQfJoAxozGljrtnF+ME6O23sXd1yOQKGc8xKzO2gICtM1hO/O
TwUXlPozVLCdfzPba+JYcJeYEe1Us6OEBlZTPDN7FOe+KK9cmtU+9tWUlI7HbD1vN2SugWDFvV+l
ihyDCuPMybA1x4Jy7jFXPLthISEMRRwp3KhriDMfjg1Qk02v6NJZicxpprUxsQXuqgmkJ6E8+PG7
/FbOJbXXyJ6QmyHD5kvATeaRHCV6QuMsXurOfTGW4ATKJgaB2+AJtAdSTFSPTpilspp+y4PhXe8J
spivX7aLgArRhbeZBVvy0N0mQBjPMEVfS/La0F8iPoqy6mbFUO9sVe3YlD218nktIsW52a4m8pFw
3Pllgt3bX+7iCcYZubTOfc1SeluNJOQOvvN98Gi/9SObp/WZ2YxxFCOzvNLrcbiKgS1vOnPryaNl
19VJUndCy4YalHJWenVBzupIwQ1RA/pDjulgsj8Gg4lawfTLZRKZ3DXV/MX2wAr8+6z+7/tftZl2
fZuH1ubx8397I2XBMYTDXGBh4wph9FwwYluJTjcGCn0ZxgfRzhst+UAIGl7iifNG/7RCRmeI6zno
USgrptexABnELZ3HY24uZM+3JslnafATWwkojnlt/mMzaIu/LYGpAmDisuKE1i9xvf11rs/9X9Lt
DzQ+DG4fY29w9+EyUlMHC9ytCO6D33wqJNXNYNAHcoHMW7rpw1r1jJhaniPVUPGgGbCg+4gYn+in
sZLYJR0s0b4ZnWu5zI9DzuACSZZ3iKzmmbgq7xR7Z70f8DtkLsTy4sSdpnVvA58vRcertF6Sup4V
3asDEE/SbKS+uMnN34mBhIvoM7PuXfMBG2NAparLLnY7OQQCCrTT0iTVTcp3y6gf/aj4Yk0wSK0m
eiUx6d1XInm99Bl6TgIifR0cWwrDHQgUXQJuCgK8P1wKVVA2uNTn/o5i6BGH8jYu+UWRmajL8bp0
5c4HYhpR4e8AQLobubg5I/LPlSs289JhDGvdX/h1meAu31ZwwczLEHxkb2kz0facAdb0+4/Jb0bC
UZYDj2AKfehraAeG9+QG8wn3OSNoNbuy67ecN3nvtADIquhiQSSDwgkJRrUREt4kgZL1yQEK9NEi
zOQTMeUb2KJn8xbIB2xrGFxqLBYloj1XyLc3U29TjaiVqB5B1g4jdjtatsSAkziZwvEd8MJtSLD9
aU+2d61sojCj+FcVeV/TKDyPOXRzCsT5fqVtEJH3/+F6ZrG0xat5kk77Fmds3HRd7ZCcfvEaRlUq
TksvbKcupwKtE4DEDH3A12waJkpbMXneBsNzwdPBfBaJG62J6oOW8pXhFHkuuDmZrSd7thcxkXb2
cu1XABsMpw42XqoBSdlJN7CdfbCsCkuxbqPqsDyEJoDQkceeC9BkDRpCfHYWuvesSC1AZGpPZL3D
bm6Pqdtz3VbxRf/bbE2ZOLXjS1xfShhmTGxADuB6AzgGgVHlRRdxfWQFxWAlDkkEoOpSwXSC/gAV
nTPeAtOCyudN54Y7cBPOPAN1y8aR9fqTzVJlH7T5c7Qy3tKKUGPgPHTt4ontO3yS7ia8LDjwAt1p
FWjKrIfyA6tU145bbDbuh6guVc+NJxouLv0a+t45whSNQYfIe5e6BRA3QYCDCoDEmk/5zga0tzGF
j+FXMAyUxE0XblvTwyIeYughbCa+b9YBEWXwMjrs7XWlHwp/4WZ1EP5HVbvR/x9IrevCFXUANvNS
8HD2EMQ/GlX9EOgRp8kqdlfDcCDegaWfyYC7kom7Sxr1HyQAuXMIhtMTM2mGhDWH/X3Yc6qHLiHZ
mRE84qAzj5Y3jafOLp5By8bPcItfzYjWsIMpfejc8C6C5nBhl0N88Fhdy6r7bswLQV++l9abdGGg
7wsOs1HxVdaYeZ/dmMaLN3Y/43bOrp2DbVsptwKzJBOh94b7OOq+JsGSfFTtdQLYaxbWc+mUr124
xtuqaAIo9Rl5hnbknpyepzfO22mPyD3ZRWZM++QPD2tBYHQMMXrnNWgKirEn+CM+V3PrfEL1eahT
NXysJSHqbA//q9ry1fH+12orgA2AntqxJfI6zc7+0555ra2JPTfPK0zDEhkl49tskeJemEWzG4d+
pq+A8VOoLUedru9xYxcvLoM2oE7TZWpoqqKEwZXDrR/1XvQCFhNGdAwEpsByWqypCTVS/sCpuad/
xwWUiYG31HqtSgmSBO2ukdE8BDKBY5sye/YnbEMG+tST4Q4tRarzahjvUZI4oBFib7sUZBKDIl+O
NR6csgbMjK7xobcoV7LVu/QVXYu3+OKUZAiYlOA0A4R6AIVCXl00yD0cQuZvTEb038RJ2myiMWsv
AEufpwmtW6yee9t+rScj55phSGcRvZgbTD+7mKzXIO4wJ6bVm1xp0/SMABBDkRs5H5dsQZG475Xq
wElXLXch1IPOeWbbjN1T6dFItYQM1ACnqKLlqM+TqaCN10P8wcqgkAUPQNPcLXAOJOIzW4LOAwpB
ed9IfLiDCwFlydqd1oSTQhHSeIKqUmTgNbm3iC/+ON9tCBBXJyST1KqG1yCtx6sX/hjEa5NxeSTO
aMOg2ozzboQEvU2ah1IVdRLswbYsEERUBW44fNC7nkkdaSFvczQ2W9HiJveN6IBGWBeQWk6Bcmm4
LjJ+0utHvUE16nHaWwbkZBl8r9Mm3pYNDIgiN9l0hfmdszDVBy4UbvTCaBlw6Fsqr3a2+/YAV8OJ
HPIOCoWgwMWCCJZ3b2Arq0d00QSrzR8mzGeLf0/0C8CJOFQRptVhjZ1H9r+MHhMGvwz2ffAXEypd
tUgGA8wo1rZvgKXBnSiRUTePP+c2cbZGJBB0jP6P1ZrBaqxtjsU85sMkjCPCrPlJtcMmIuTLmeyh
wi5+WKfZPoWWR9poUwantnaz279XmMpY8de31AQkI1E/EraE8UJ5Nf6sBhnA/cLkxeoYVWw6CoDq
FqsAxJjcMQZjsNBx/VtpVj+ZeEWkUyL4GdCzZ1Fh/Eex6/yDDNdF7igUE90RuEN+U8XB0pUynClU
1h6EJod2w4CV+UfgT8xp2AzEMnpYjfAk2DNe06neTwEGsLJemW+mw0Meld8+ZKYS/ntuFD+7/KTP
VtseKO/WO5eX8chWGTqEAQ1ZesuP2ZDVZl7Ze63mQJaP9PYjGTo7kb1WTo9uyMBwXs/AhpQ2bC3q
+DiZ68/I4XzRS2zBRLEtJXD9vj5lrlPv3HXvdv1J3zpGMH9zfeB7y+J6XBHxRZbGMULJfkzTyEM4
tRxI3az2hC+uxdb0SsJCWZdaHYtyx2HC3/nTE+y0HftnhNNlCZt1iBtCWnlQzKgWGw2LjjL5HVgC
9E3LepimWdyW6qDKrNnLkxsy8vZoTP7elPm5R+xzcwuep6WY7kE0ByJg+tWW31MrHy5J5u5Gcra3
QGbGXahmMxJZIS1V6IDHrj5lRuPsVjefjixfebW5TTN2hJVo0dJY2fc4RWes9TAjcUtbIPXvbA3l
1bDzeEuoCvNpGEb7LGDkG5V/iM6Zd1kNCmCxu+dYlQlTmn4z8uyHxbjcbEf32OTJQpYu5N9kZCTO
iOUNdfgr3A1ypC2BeyXBsLhM4lXv9WBm5BtJ9vLO9vqTPt1iYwInJ+QOuUZ0dXs4NxHOSFNiRwEP
xRgN/ZgW9JWWMR5LRpCq+9DGh3mNO0zaW4bcW9sY589JEu1HgkV5SSpkuXAd1ULPGIkWzCv5RQ/c
LVU467F8lfkQlfsOdQXcu7ikA1gW/DAIYA96PZv11F0RJvhgaD3WxDzyepJslCSAIPt51GeLF8qn
Bi8fEySgyUNsYTtO0uYAD+UqJqTLTW59rKT1VuGjklXC/tyxtr1oiSZS0rJWbTkF+H8o7PuZ9m3r
u9+rmE+gS3029BRTyU9dHhJRAoTKVJNpeqxOus9mPu6SAjBGqcTpNGnfh1wxb8EbbguXHpNOL+iY
5H3sUkwYVChs+QNb+sDINKkK8XOnTano9ea5GTO+g4F1nH6V/NV+RRycbW13qh/qufsxuN67qAnE
SIzUOEMf3etOeGCfiTERPRQz643t9PYrG/NbCvh1x7jT3Cb8Op9LDCMPkPaOzeQ/oOYonom+ah7T
+UcOhhNzAm4IaTYQtdZunwbVtEWx5Bzc8SlamP3yg+d7aWdfCjWo9NcGDukgTrOkaWydqQXbmB6H
Mo4OceJ6bOKYrs+glw62cLbs7YFAxtx7DFZoX2CtsbjKxgVR0vKgb1dvzstjEIIFDqNJ3MI2dGn3
xPdFqYN0GQvmkryQZMbEpXoqY+zjm5FSjuvH0gubCOILYCUr6xAiBb4LjsewQVvEL+QLG8e0rg8C
1BB5UyD/ORT585ZayVwjUPSzgzMBh48qOoKPlrMAlnuJa5ZRIXVWHjrGLkKJUZrOD/y+8uNnHFRT
vIZvSRf4+yGJ7rLQetQLFn3XhgOvv1NNRF2V65O3rj9J4wbhoeo8rFLG3p4R+RG9G4bQda3O5BcY
86KnAwOj1l6HYyC5vDGqqmmjngFMgkH9aJvM0uKfckFRw8CBR3jsvqNO5sms+CelcfWy8KAHzYbf
YuSuPdgj9Cd6hzAWc7mh9yO2wDN2KaOVJ68mZNyAx5ZmqFDUytIBlHcyF4xHkDWDI2IKc6jDbdP5
xUmXB2Ml6OZJyFqGAIZckABqhddE4C14UzHbn+xBXKgjtgIHsi4CPfUBEYmxqlz6XY2X+N728c5h
fSafGIUXp6BBVDrjP4tv21re14ICsleyij4BxTdX19gZvVNUr1/NmLl6384CuDQk4qBh1iyM7pdf
egRo8THEhHjUZ/ZHUykIiyveEjd573K518dZ1fl30kLPo28PoFvnyBKHRbr+Xu/i9BHw/w7roST0
5UrhDbQl7uHhqO0ojBjcUN0E0kz9LzG0m9gsfuj1gt4MzR4nGZPv9Biovs2wcvG9a1FtzSumQhaE
+rDTh2M9ui8ZW1Iy5sYHXehZAGmPeW5/yePyrmqQCw4+d4PaOAingO8f3s+OJMVAOYf0iaGHEmQA
tueETY32Y0QovlhgdKgciWV2Kv+HlgaZGZE4aozZo9Uzex44fZIQxNXvvRC9XVWEcq8r7obadGrq
YR8CcuZ1H+BRkBaoetpcNb2DByjYHauP0/bjF6w2tfrMHK32YNaCEaQ6IXsT6Z5JknXcMypXBhx9
OOvaFjlk2AYAYtUGqkHZf85cKoDiGFfgl1OyeDbM5crdYnTX2c9juN7Zu/6StWiRQD2UhCl0M1Ic
3vthpy8OvUyYF/uhI93nWLCD4Y+ea0wDJihoLBdmSkSIFcN90esvFgzN1oCivqmVksL2vR3aroRo
nAtiAncT2elwIB8cGDw905a7g6FwdZeTMrnkfnHL/erG2ew9Wj06yZHJliPZufCd6a8S68/CobaA
1Ju802SR6hcZycFrqceYaLOibbrkw/U49o08oHyp/kvw/LdG1KSsROksHNy9fxc8Z3nYk8YDPN8I
c+uldsUXHGDsufj1DG6MwI38GuRVCFOhZuH0TxFbIMncJn4WbyZo03svMv7LIaMmt3/pjvlQvo1p
WeDTUR/vr3V33NnhEIxqho4ncSswUbEndZpDlCAe7TBL7oJVfJ4IcMKAnOxTLt3Dv5f+fx8uq9Kf
0FTqfkygtvZD/6lBB1DnOGkh+2044h5Jc+iy3vKHzOXTtIDvXqdmq029+jzgnJhP6/i5r3lOwQUX
INCMPwaGPivb9kgOn/sA3wGxGf4FrO6lndz02WOY8+8f+h9MZS4kBFxFHo4yz1Vu8D/3K93iT4tc
JrXcmKmoSC44DaRC7olNMjcuoJhtV8O7d/3yMTRCVMJMt24tqXvFkNyBi8hg96DjK9BtRLlXHIp0
hKyFJOLfP6f3D32VL6Ww4Nzy1XrWb70MgDLJGjbGueXNyXGF+71vq4YVad592DTYJZHXGnwyohRf
j2tWu2mEWmcYYXcw23o4Th5D8QWvFdZUzs05RgnozRSVQ2NvLX9Fxp0z0nJX9+Oo6ZoCFKQzPWvp
rKzlj8a91i2FbhL5/V4feRC9wUplYq99NISr7m0LrQjDMMS2iik0LOaBkJ+LkVXWxi79l7qwMtjm
hFJ1XTgc7cQhwnznVUy11ugLjByXkJLYvkyrfZX0JUDEWdgHiIS61Ni7WftZX6dJndHRI58F21ft
DLKXJ1HGp9FxNlppWTO6EXWYbcSco8iifdH/NxMxEJHWf1hrxT+cCL4jVcCv4zsEpqjNxZ+e/HCY
kjIO+OVoeXWl5hH63LSnlJqdghCZClu981x87wFRCNjgez12yLLu3UqTx39/WIR6GH47DDgHBP2t
xURW/t744rwuMux/eKpnGHABmYw7OqfzSndA1lqoUIwl5IGhPw2Jj5a8/dWhW75jVriPK6xrUqiR
NpK8f/9c/2BBxiOHVAJrrKOWOL8dUo3nkio8FJNyZsi9sZBNF1VyozeM+J5KRLOoDVQDaMq6OUZB
9s2vSCWOurw4shZnL0OEKSOSXv0XxoP/5qi7LmhxYCVwzTZdQKYkm9hrUXN7//unx4z0t68Vkx1k
dF8E0mY+oAyqf/o1N11Vz77ZgXFKEZKYBPguqof2xdFvmJEZlf1FGzUYNDD9teW3ZK5waOXp86Qk
U50ribAq+/fJzkheMYh8rvPlLlwI8SvGJDoSIn4k9nnaoCys3jKbno4/4Ct6RlNJmFxkHQSKl+ly
mLLKfWuTCk0t8gqhqg8tE1qd9o8Bx9T2YyAQtc8oCt/ylAZKP5AQE5lXL4RXBiUJi0b3XBjWpS7R
ibodvXXR3Gk1PmQ/9rbNa6XEpnrNoBsGyyiTo5RvwrFfcfyIW2lVgBzM6iVuvV+riOx9TyzpJmyo
ah2j5zVQNhaZNEh+CyL+CLH9kPGFWXeTYq4OlY++B7QXNNFyfc1/6UZ1DlPjaIuIoIDksaksby/d
yb953nwip4GenwIO5oN9iET9lRAIsm4po4Ts0WEQnrvLDMO/0Nd8aZfs2e/m4sGnCdnFjv2NXcBw
wO78s1FjVVJNoGOs/gHN6Ve7LMr/mEEJ7x9MwZ5N+jwBQyJAB6HH2n96aHAPUED6VgPuGswz05aA
uortW44txfeHG43lvB39AEt20H9PzC6DI5f2959Nsk/uveTdDDMCO9hfABmAxClE+tB33oeWyzZJ
+sD0HUCeNdReRvvEUzN9N1dw1CY6+mFyscY1/TmB5rbXvBCeN6ev672+DNr2TqwkT7nVVQ+Yana5
Lro58iVomdIT20AuaCX3KY3V2AU1dmE1mtSKcaZ2Z4R3/nHqs0taYoK1OxNzGkG1Uyv+qEJg40Ul
GW4jzNa9kz0WI2oGj8H5GD2WERMUXWfW05AdgHs/j8H6oG+TUlrXlZyJTTzMOHt4+bl6uXx4JnaW
ysuyXrVRovXM+ySpiRtXZkrdVZBjSxqi26S32crOU0piyRD1+R724aatrXsrQdtDdxwksjikvfga
VNbXwivRJXhR8/8bJKX/60S+H+CRcambe98rMbkxqNjpL0BXOStcgZmSF042rsXWgAxdBu1b14rT
lPR3SLqMAwCuO48m5zaRTTMbAYw+B1G9+NB+mqAV67oId3ook7tI5FdVVtsxEa6euJnKrlQ34QH3
aAexmbpfD+ynILkkq3WjZSqwfSKQzpZDMi8qY32Z2BE63Zv+nNKpr7PNnLWK15rdAkcsQdAgoRIA
d9E8JXs90rQao90PU40EPqjQoThETbO/e3ca+HnCyUlHkXOz02ozhKFwb0n3RTThvY+SKUnVuQQ0
RMneJGXgwNc4EaVtHaa6QXY9hQRywSzerSBH6u4+YTWY4jhCoIH2KLzmTICrYlS7efraDoVKyTIq
sufoyaLDg4UL88XC0rTxR+QaWpDvG+AGp8XeN2I24VGOgBxgXJaxuMfQZ50Tfyw/rXG9r+2TNUnz
2bKj7hMRQoemZyizCgaqasIiYhJoNgNRkofWZlCayJFT2BgWlqb+FftXcIuC9bRaKXm5YXZjAtbu
Y5L4LByExEyo4JEy2OimyxnJclAB6dvabCFrT0RQ67bFGNDMKYxzMXJLzUFHalZLPZxoDXA799xl
FSIE/UayyoKQY+HHzhry32yqGN9wPi0mux94nqNawGiXWES8aFE7PcnxU3bSz4DuwZR7rAxqErbR
rmz7pllJDiD1VU9jjGU49EtG+luBNcULbMGwNE/3+suI0FZto4zrQBfpK44E8NTwmJOv+vE0/fJL
5iET0psTr3MO44pRiHHJKZMpPa+qLC2Ct/LRDKgFH9EEYpGzTGuftPYxs0Gy9qCATfjVY2GsG1ZG
ROqoSXivCEHM4U+ixeUgez75JI1zZQ3TPfZKp6tJ7KgufG3dBmZmsE2U8GBNwyfmVAIgjsABUhFW
JmJ2xmz9SHbMP8ZelluwjhqBojVAlz0/ZFg1UlqmhgPJ3AyYOaQ9FdJqnBlPf0gRwkfqxPpDMa0d
bsrq1hJCQvlXbsmqvephTVX7C5Ey3zvyam9O6W+lqqidkmM5aDHYM6CSR/LqL3ag9Inlo55j61lq
WhAmgVijOIGgxP2H13QcaRAVNwCRKs5mN80P1N3BxkzQtBR/DDMk6MEzGcuWS3hK2SpkDelmIBzE
tktiKOzq+x/gnm5QO78EDst30rPWPfl3OaN3/83FlsrSU5RkUQ3hhkKN8RL2FX156IO4USb3aWU8
SB7Za2WPFsPWyjuapN7iaqVbi5d7Z5HlJZq9l7SJfjgrW9FW6dFdC2EJiOLUxiDNpeiBxCFyo0C1
gTKX3sl/yUCPQj1h4kRcxmbegDoL0PGZ3/MCK1GmyPbrQDsdRsQI67KpDodn1mDuYWJ8vYtTBN/K
22jaWa7s3ruFtuN/zJ3HkqZKmm1fpe3OKUOLwZ3waxFaZGROsFCJdsABRzx9L8gaVJe0NruDOzmW
R2SeiIDf/RN7r71NavfsmmnNmsVfuEBs5Mzuzigh8RLSPu8EJmSaEXmyh654qkpm84u0ojZMF0cj
ft5FSmGDC2MNm9xGGLMWn0Tumz9bptx/brxkbNIT0voWfcJmzLVFQ5NyW2NRdOeouq/hXXv3U/7V
pTIJy8lFS+S1j3E0vOT9CCTUxCyeja4gwnYRbiBaVqVR3zb1z9jV1XH9yKmIgW6lvgi2To6YcayL
G0DWXxvnmpPcHNCEdsuwLEsbslcX6D4JIbe92aXMlrySh7roP9f1bWvgkLSILl/fi/Xo7lgrbQJl
M6WlzV6WI7U7D7taz0/KRtVQO+gV25qM+GaxtmRJ+h6J5UmlwJeXKlbTXHSqlnXy0vxeTm9ZEQc8
0HhRNM9XK7POXt1xHk7ij0V00KbnuKlfspLyZL2dnSQbNq0LTnHJU0Gz1KLr9PIXV+MfVT3uAR0a
xQ3xbDeDqMRGKJ10qhJ3UVDgLM90b2fVZIlCcuB0nNoL8pM/H3RXid+Ta/psvijujJ6aqSQMLDQj
a4IDAvrdYl5URPKhD34r0ryOdkyFQpDGWxOZt+2iUM8C4uEtc8SEsBgCpV+UMmRhjJjREw92Ebzl
8ZSezeplXWKs/o312yJ1kD7a0QeiviyxKysGsaXWOtuMOIE/0gs1jvVJEHMKOZEoF6PFbql18X2E
C+hgeWgvSGEqsHEUCFMSW9c4n/9qyXPN4hfPGHOWdzCsatj5oxpw8xi7OYOhlol441Js36rC+KEF
VnQuqBQxsHoAfpbHlqRDeexiBgYNd5zLaDzCX135nYfkFM+pISC5IFWTy/xyqKZtk6rouL43q+hr
Pe1oXNjFM5dhWc2PZzGdLUqTtRX4Iw4o8G1EFq71zDXcgzyun7Lgjhwt5wAhtAwzo/jpeS/aSLDr
OGCAmoLNjBqqcJcck8Wku7bP6wajxnUcErh7zybQwmmvEzXi+uEI/An9hzZs/qw9po/Ja9iQVExY
J5uHMJJvc9D5YrGBMY5ySMslQDE6ZYJ7aA5EKF02IutmV6/ZrzgWVKy+Ci66Y7SEf+NBS0S6VOyV
T8Wh3lSv8p3nMVizS1ZA6zftClb6mXBP4wS8u4K+h2oJa9Wy5atWYYCJBV1qr8n64lfo3DzzPeGD
tQyMfR/vEeXrkSiGBQXF5xAE2XuVaJ+paOpTi3ufKG8WGn2ZGjs1JMfcIv0gmrq9Od41Ltaa9XOu
SX4rQ2HiM3L52Oj98GfHXSHn2c1vtlt9LPKejS04btYDHnTyXZN6ZLwoQ9/SuxzMV6S2wZWJMcsh
Es6SbbQoDfwyeWDRWodIsBkKq+KekcK4wZEOeIU/bV1jpVVwb5nmkiLOKJ+A5YOnLGMzpzaI/Eh8
d6wKugqJi2BdsdMH95n4FAxPOURUu3omAOOcLqL0Gd1KmCwT0r+aS69JWg3wFtKjalBP9OCc8P8w
WQlk9eWlClHSn6fIQkYfXrK5xGuwrHywpvAYtBqA/e82B7pQLxiU0Zh+98mEC9bhIvf04Us4ehoG
i8CiZie6EV39ZIzZbd6lHLyazxcy8036MTsNF79oC2Og6XivluYnL/q7UUzjkah6lGBL//2ni/G0
MnSG5hYFya5dKprBcD6qjpQKA+rTYn1dK6d8AXYsJ2md+91+/f3B3F86H5HO6smLPfXRuMb72nZ7
LXgXz9GxZKjF1TSmHHCkSzZeArt5WaMQx/LllO3PbPHHcJYaW2n23+tHErv+h+fiP6sJCg5l7+I/
US3DiHwJZolvonI8M5aBZcKpcej8YaeMfF92dfvDCqjwnd58maj8V6nJOtMHNJaHrin2NstgjN/z
fu2l1xMCb861YYp35kxWhIBmfxw/hJFVFLHkAYgqqiC1CTdcC42pI4a8xfhHvOjzWmKmS+2wFqM1
a9QLxgBUJL8yZi3kmx5X21ubAqKr4/Y8hY7RTZvGwxjuTj90QqIZNuSv+AP9k5LD19oSul59F6VU
eU7rkx6QKPg7LcaVOMa0zBokYp60q9KA3Au1aAl4ZfyFfySH7LEoaWlI0tuz+5WnPmreMl3UGxNN
PgscfM0uW/Rx2YqnZbepcdnXRudv1y1XWu8K5EGoQRlx2G2yT+eedxT432nd5azCrmKWMTus7hKv
imHRLbrX6iQ9c49VPz34kdVtk5ZYidmUhNUT/5Eps71Li+qz9RnrWoO2JY2yPfVdv4s1chFcaVj7
qBmePDDStP2IWUb3hogysSgueWR69GQaNamxMnhJe0axjl0f8HMPl0qAwOA3aMN4AHDQXVKTRBLo
lTXT8Ibr6mhzsfYJOhbHSKs9nKhNYgs/XP9gMqkXoe7obw3wYFuLdIv9KhbuU8zTpqS6bUnA8if4
TatWDTNnim8YTV+vwAZnVva2fkbmHPNppBkva6FUa/1nmlnq5KujOTFo17qlJxFZdmzy8ulPp+IQ
WyIBxwcD50i0bM+cqbwVg7obevpDM0m5B3zj0e6yjTvjIADwfNDImrjGh6ACzBbqFFshmRcbvdGW
6I3Kxa5YEZDD232tYriHlqPZYeZ13o1e8xGbXGSmu5lXaFdZXEAGg6Stckey0OYCOHJP+UCSDo2k
Xz+0yvERBsh6OxZmdnGwzsL2eU4hL3AlQ5bREuyE0chyv2MuavowYPyeeMVmgk2UyZmPwSIbyKCk
XmNHHXMSpE85h18F3Ox+/TErs6Oale7nVLnLO8aSFYILFSrfHrAF9bzWjVVdPqGViFnGtEh6ImSn
SuXnYrCfbZs0yMoPOhSC5a6ZJ7Wf1KjOmkaOXtNUzn5tX2pz4nFybG9l7gtAnwWyuHI0+B8h2wCW
CnyPXctBxb62dasS/3kDmqgiOl35eXpAodoVQnJl0K0Mi2V1jpJsa6BDDiNfGBcZZNautzF7MLNA
wMfM55UkrjNszeQxcySGcL2/cSdoEhTlYaHS5oAg0yeM2Hl3VMZcudTsG8fj35dZcu/NRht6Kbdp
PpjtFdX6EPv+qarmr7bLDphEsJXwRuz1vCEcASoTYvbMvST1eJZQsyJVqPNcmteKidoRI6NBy5t+
u42XY39BldzMFX6cGb067ohTd5omu9maLtNSLUeJb1X8E9gPQ2Sq0PKR5ZnaGOxiNd35wmn3A4GV
VZF/DAuYkGhu+xSwQJ2m6Tk3GvipQH/OmBk4xm8sQ+b7wR+cI9HudAIl77PdCmZqohrutJZYFQ7Q
0JaETfKAsV1C8fUcsnGsmeCPkinCaAWAcV0dS8JcPdHxD1tlcF8ZCS+x5kNWaEX3MNiE0AZSDjyN
xaOei35fpi5XXjucvCmQrwRkwFVzk50ZzWAp6Lsmr3B+sHQq8x8ka3RvcxPgmV30Ryb69WbyxD4g
8M7uNB2hST8eOiwUO0Njl8PI86hpTY5HRvwyF+owspBdPyUl6xLNp9RjDGVDojzoWXXtquQtYg3/
UC6DT7+UL57x4IBc2ZnzgPQi6uYn3YRt4uTXnLL+Jom68qVrULd5jnYpCPs7lv1sP8/iEs8ZDb2U
6WllleCIT7ZpQeyfq7z3UeuSB+VzFCCn8DcIxchqNrZ2Czqx0OcYgw+HMbnUKdOEvmQnR6imCKxP
EAL5PlYiuyidNVqiKibcKJAxzVxyvMdtvHyYM6aD7pgcfJloUPVx0hKNC8uzK+6nShBWIKprTDzP
oRARnj3ylg41k9twjMkM8sypOWJ0pUaeM3+hjMxoEPC6uMkjeWKMyfPhJuvRKPd60T0O6Lq87GTp
SXotjSDb6m70U+fUv9JIid1UaUdTdEQQR7MeLuTRraFsbT+06RASmDke9aojHhGjp+0NLWDQQWeh
RbKgj5CGTYd7ra062uWTOWEEHoH5l72H7K47Mq1o951R+2en6n56uCfQ2Hv6gXit6QhRK9nEZHhd
sIFcC8217shuCu7IxLuCa1nYpb1xQ1uiXgeVXGOCQu4XhFjKYG6qq+CqhkzblFFKZimDoEOVU8ct
Q3IwlXm775MAPobMvfP6F7cCZi8zdVwzVvEzgGHI2YumhJNfNJ3cLpURPsjPILrMGRgdgHvFgS0H
h0kbX3mDrOP6sGaARcciJmcN10F5sjRvQOGdPJJ57GwH3oc98ZblU17ADtZGTx3LmXIznsz55GpI
FFjXLBdAMVC5mA/RbGOBX94dZTe/pDkiLowduFid/tUGGgQYHTEDO2l3X3qGEWqxM9zinx9vi57E
21UY5Ma92o+8A71tavd+q1WbWQ/m2yxLQHZG0VOZ+fpbzY4vyJEHZVFp3BI2fD80bnxS0KvZ9y4i
F770xMZy5PcEVvvp7C6vxqlNs/ae4dFzN/FM4jgzHy2s05P5Tu5FdrfqDntZp8dGQhjxIy96zcFi
brLyiUia4AnTE53JYGSH2e04G+cFSER+3BXdbnIp6FCY0hmbRvfNFzK6CZ5uxmOM6w6SnSQGIKr3
VYyPEE0+xKNFDoNH+8xcfDcQIaP3Jq6DFHRY3Gnk1Hv6qQuihd8itXtFPldfy09mxBY8TGOjT156
41baEwSa7yTLqptJCfeB/REjxP7GU9F8UwryGdu6wQTRI/WYfT4Pja1fPJGbZ8YBDt4PzGKxwIrQ
Rtga2R5c119VgsZTFkl+EMQj7L1VlTLoaHP9pjVunCo1bszyGXulvGSOW16VtNDiiZH/wGqgKiRJ
POOWJ0l06QeutNR7FAEs2t1aPwSMMC5ED9IMIMM5KkktnqVJCGRkvCeCo4UvdJrqLiJA/tNh23rb
51p3EjE2hl7aVwPxxj7xhzCI+/dan7O7QnkmfMMSeIdD3IGBL3lry8bbeD0JrBaGdz6C3nhldzn4
7SNlQPc41/nW03b6XPRP44jwSIunEwqYxQyDarmtSjKNoGgQjubn2MbrAdDDUO0HLV5Ed2O6k06k
DjQY+R1v9cb2COAbIkccS+bAtwgpoltrcTskeTWeGrJkO7cp7o2xg3hWufnF1ti2q4p0bGyS6JPZ
l9Z5+lE6PqNPGJVsuCHiBRH+oYVxP4zwwdOBl1M3bpoR44RIxvy2M5m15DT5UlXlBgUrnWEs5Wmt
pgAkkcHYX/AUEBAfZnXZbVfrbknyDiMUQdSTOyIZoSLGI6w2KSvjLatVovTEwqN0FeXwWp2uC1oW
gc/NkDk39tTdzgFTM1RiGuAQ/WPMauvHAPVdy3dpo5uPCZHPqPn9fqcxkt8x87tWi88taPJ7j06m
BfX3xc3MTGKnSxRFzSJSXSd2dT29277yr0Uz+39WOz0H/GaJj12sbDn223ARvLEFJeAykvVP2xb2
JStTNnQ0qIRBnzqzFO+sKRN8mKFsS/9MCAH+9QDxyID7v0PO1KtWHAOy4LgOGvo3pgdrbzvpC/iU
2UlY180baypM+RmwnhStnDaj2DVKp9rUybFfPMUiHol20uR21WfMmvvcjsu2OtDbY15P9xVZAhvh
31sPUWdod7357fhPVvWSVTiSsm6kqMLFNtlR9Kx8EF1qOPWwGs5JwTaPpg49Qc1oq5tsHyEhhJpW
aT/QvTYY63Hn284CoJmTO2LnwpUPXWt8b4WzRFVOvLZODZpPR4wGWrqHDOWO8Jw5gk9l/oz85OCD
87ZGU9x4/rij7xgPwF5uRl8cDGqthwXJs+Blol2ldPJ2qzi+ajZeIdO7w+5en6w2v2vk1B50XX3n
szFTY9hYB9jDsPXbYMsxLiPyuRA6X7RJapVtGBG+kTvX7dMeJ2OfpOPB0MRFxH16Xf/iaNyDxkjf
oHLWbMgy972G6FeShH6bR4DTZaFfYtfSL3CiqUNr55sWtjv3jF80mTTEs/Ri53XIxaMWN1rXG6++
UcT3psDlymSaIMOxTw+lmDBUwfQJY23Q7jVK5+Il78p8ZwaNOP4H/YX7j5Rjjjndxl5iBP9EYJaZ
jNp0hKibdaJjDDnc/rLHPL8A5Rz9FEXVreS/um9z68arqnrDa/GopXbK4HnGThhl+DaLAS2RStA3
KIVSjlqTu108GxK2qiVs+WiBtzvNRS4IdaePjCQRa/NYP60nCYCt98JXP8XIbZVCBjgaRouAOmm0
sGJJHZay0Rffzm8ZGexX7b474xFOSIGNmAfmGJ8KA4lYqojiKvr2TuvfKFcQbM5UeK5PDquvLO2Q
V4KAjcT4KWNNnRkaXAt2LWFcM7CtJZut0jCK0zp0W/0IFPGmcs0XxOCqNX4ZNlbhVRICj5x6UTj3
Veuc8DYAe/dq6+FnkdzgLQH9ZPnEAToFBw8Mw0KrmX6U6WviF+zwMbZMUi5D04TvdqZoRK7Vk9WR
DxzuiYcsS5kMEYGAHlJT/ZS4MUJKu2Hn2sQqtmweWzvm8gcsQpCvfeeJliWoLM4IkzN+wawnogrc
g0vrpp09JsFlVbW2vvmdFtPb+jeBnN9wfX2vg2yRRc+r73bRCiIsRHcD/mW7FiDRgspBCI2+Sv5Z
ssQ5oxe3t6G5LCMBt/rpNMF9PsnkONTa0Ri9F+5jzM8A5cLcmlgwJZLlPH2ByyRf1L1FKCJF6KLT
TXPx0zEmZvbLe+HzLM+EZG4JnR13DAKfVrpGAwQTCFfyQ2XG4zCZ4LAi8zPOoO+uUgrl1W8sU/aM
Wc7rmadp6BxxNFIgjbe5I55h1f7ZGpvC1o6e3X452mj/h0+T9Q+CUde1fNOyFu2j7lnB34G23cTt
ksRO5o2VybNhpeO+zBfmiPAIrPewSgHn/QETQVACx0+mB010cQQyao6ORabLQ2XZ+/Xx8NR2IBO/
EoWHy6E63vgBonv89IN2NlCZIaFg3r6K+alDmAFik1OOzR9GpNW6zv73J8U/A4/opgXmwAxcjou/
F3U2CQuY1IqHTeqpm7pOJhqmMX1I8+wrMrX+qFu/1hn+ut5Yx0LrNZ0yLtpg276mmJ0xaLh4NoxP
CwV15snfI7HYKyWorpj4xs6daVRl2C8D4Lp+L4Q6V7MhmXMzoy4k9YYMVBSyYaz/g9zQ/CeAY93y
eHbojy3XX3VqfyMpqljAGEnbsUSrp9ectMKtKQeQreMcH+wa57Cz2Oc757AOltYR8qrh8srFXBjL
+JQvw7M8zmFQhAMo9sNqOOo8fBIohzfFnHz++0fyjxJJl12Lh/ELmT6keu/vJJJtWQbcZUj/Es05
kkZ+6ufqGbOEvdGCQh7rOcIwwepxshifaph7d4M9VZdC67l9EuYSSvsrZPv/deDWv4rS+h95W/8y
lev/w8CtRTv8rwO32LiL9P2/3sXXfx2/5fwdVyoV73+bv7X8/r/mbwV/cU03gP9o83SRdKKI/BPA
ZTh/8SxEb+QAAegmBQjA+QKlTP7v/7Gdv3BakJWgIwQ1TdfhVWjhhy7/yvwL9k/X8vjzAh2zt/G/
CeAyDfvvFJsmWngE+p5lUC+yvHcWVfXffFKYkBSj6VrZhim59qCXv6O0rx/SuHkx0Kgd2Wy/xfRc
+8YlGbIuivM0DEjQJGJYPXL2KQJ+dlptcOlHduA9SOZjnNdbXNfktvT6Z5dUGd4XS16DCaKk7c3H
JnCyRxlYjCWJG2YuGut31ZB+z5Askkl3HofRpn2wrBEkk7wDzcyl7levnpt/SqBAoasvqYV3LDac
p0LKj6ZWEync4MTz4j5tc/XUVjFenKQ2ty5SG4JX1KtNyg0mqbHEFkS5aw71PUG5JJ1kNKiZP0ZY
4g1zM4ENHeEKPLmJV8BzTNH9TMgDECKeGgylZ9KsAntD1r2TBnsx5eIyGsZ0VwbpN/XkdPDHyrlK
iKp7zYBL5lQOwLx+gJLVMK6yy60MxuTdqa3vKo9/zPWgfpDyxFh3sYvlv6Wqb/K5KLdo3ZkSzMS8
l3FzbtPmvWQQBH017jZVdtS1vj1oBSVCTo1wV1b3KWE3+RjrL6V+cjQgt0UlAJRayUb3K/s+FwVh
Wlw7kLzSTWqynilnNoZmAYuCzMeNMIk/z9r0xeZ/zcgweC4DpJaVH41b13hwmQVDBQ9O2eQ3R8+Y
u5PNKF4DY7Zl+vNVpdGw0728IAEeVswwYeIoVMQk9tgSkoj1Kh23monFRnhFBLp3ekAntUSu4geN
xODuWEDlAK8YUWSJzzxzCErIlW17NuPhYlru91yxRS3bz2i5/4UgZXqOMDn6TQomRbP6rVtOOZAF
Q6LRRz4NL0Id6zbrQw+R3QvVhtGo4WrUcudZwB5KtWRkD/qzNrrJJY7rYOeBW9kKGyse1gAcGlq5
i6scVFNt3tnW2G9Rp29Gy3P3fuv2cOrQ8pgepL5KdNHesorsCBiHNq5Op2OcOu0pCcaFpVRtkEYn
7BE84xBkYPEV9Akk5M18l0Dk2rTdbzHWWPU1e97ChGIk14+El/s1I/MuprsFuLEXqtJDo8/9e/Y+
Oz7Y/dl1NQLm9WwrPYUosRLvBEyxsgOqcEkiJDhtX9/bVjLc7rsosAnTLCfEbi15Nn2vnfsGg5Am
SyxHddNe/LK98aAsYuKDh5iiuWMIkkxYP31IYq6njB0dUDBTqYtggjhQl/G2seyQv8nx+cEtQdd3
qi0Ik2MzPBcdw+ZuMH8kta+fJP62cKpjNxzYZofW6Lz4Jc1A0Y4IZBPavzkI8pNvoIKMadIXtZeW
zyoEUf8LgAunTXs7xd5pavJvK/PZwiSFe46RDqqm+XAijMbjcC86fb7Hzy9HBBzIddjC1WCnMklf
j3OKKLEpezcGcaaZBlxYoiYAqfTap9apbuv6lSgVF4UWMXCEgFbHHiDQFI/6jtwRtr/iWpqVyV7B
0x5oAX4ipTgJL5pZL8+PdiDKD0MU324mMGelzaMx9gRvueLVSUR11mLhQRwg9JV59Ra7BAHsovzl
W+kn+rPcn5/qBN3B1Nc3TkdbT3Y9nl8cwnmM+GtWrCr8JkJMi2sLlaRgJmixB5m9a5DlOv5Ry8O9
BkGxGBCSpyOtVTfsiOT22MPGMauP9sFtCaVJpfHdWtYr8EREsU6ObrDqzrMzVKfizZJac3YjY6Q4
m2Am9yWZBb/HfhgQ+DE1rYLlTMh8AJUYXrfsEr7Y6It82PKn7dwEl2c15685OIaw5ilvBl9XTFOu
egV4rQy64+Srm6xmDTVp8dLuVC9Jkz7ImF47iDJ2Pv0RXOzvKZqePCfd6sR6HPOCGTHyx1z6X2z4
4a5E3Zs5jEfsS09ZYDxCz50HA/6OFAvLYr6Zer0KE8nbIdNHN3ps6sE+mvWiLhL94qVw/I2TyGfd
Gi3IGZj0C7xyWAhTc2sMwzExxm3ckX6QthUeU3NjVvW2l8GbjjRimwcw9iCmRhNJB1ODJNhi/uF7
yc9oCtqQKT8A96M7T7x6Hhn0GFLeUdnDZ2o42ln3WJwZB6EjWvZL95apOvaC3loidx9zFI+sWS3k
1EQ1nfiA1vtiBjqqg8KnOzziaqDxpFXQkI6dcIIse1Hjh91XdShkN280gTZi8t9Ty70IG9+y1hCZ
OVjlZyublMsuRiFYYqXuAzTjeg1Kra5aMlxA4AHyZ0iYG3LLhn8Mg6S5V/VI6o70wnIcPpJhjMJx
NGoYm/19TWFxsUv7fmDEpxLf2TK+n09Ybb8Tpvejnn9ZRokDtgCGO1sp+twRJrEz/qg1a08H/JQ5
2rzB2/gbt/1XNaYf9B7IpwN4Y0gsSVqI3r2ZIQTB39t0LNKdq0W3NqnAoQtWMwxq+UOzMQ8BHDoX
P/3U/nK7or6Z3Zu04kfkc1ZvzRzxRxUw3vAciE4jN17a1A9Kbwg0ynjBVaPPqKMQXUt2Vc4S3Fti
+Q9r1zt0TiBOXd6rkLDcs+Z2VEjqHLW8XuzYAOemu8I/Fqz3zyY5iUgtPk1HvqGZTlHC9tOJDfm3
bif30Whds6bJn2jfKULMM+qNkrSkoUAR0CGA34FyMBHBM4eLIu2FMXIPBSF4TedpL1vpb+uyz3ZV
kQWoiLtjPqUIVdlicu4injdjoFF6FV2zzNKpFfiaqgYNh2xe+Unc9QsAIh/sT9FDojes4lUMPqFb
PktIk0ycbTDB6Cgc63sMSu5U3KJYyqfjqA/vBoMcFWCXZQz2u2hQakvDeZJ6c2bpWu8MKwLIBiSN
7v8NNfu9pde3SCxwtrrJKxa0jE21Pj81aCxs2b+BkIrChFUFIvhqAF6BQjHq0OjNTRdvR8Vkeezy
F0zxOdiBpD34HjKBVv5GsQ25UmQKMFmMDx1KTrtQ9dv8oKS58cg83fjdNB005EBs9YKtXTBtyXwO
pa503BOT7kOqGnQX1o8uY/g09NZFySo7Wwjil+7uRFl1aAta3SBO5EZvq1+6IEYv0bM9VFQWIsmw
d/VvltJ06NOEhiMnpK7USTIbreqCjKi+cAPKfYSXqVj+a7RLn8GEohERBojgnxEFGTNR4Lc61kmZ
taE5Gg6zBbEpBbJdT7KbjQRy/bH29KOWqw9s2B9ekpi3Tdn8stgnW8F4o6LhK1cIZEQOXVATUDiG
8VnysXNq7aNxnEd0J1mICu/ZT8Zi3xvMTxMHaDiRr1+Rqr4y9uOIOjgAZdu82E0pz2zvKfWsvaRP
JoGWCTDKxOzk++MPx8qeomsL1x6TLKO52fwNa8M/aN7GwBhHAFb04Lv6doYuvYXxdevKSB4UJc2I
IJ3Jzw3CMZbmfgags4CyBf/WNp0b5gr2TT/aF+Vk95kF73Nm5eyib517d5uQ2RTEnr9TM2EJIvvd
d9u4BXmpgeaa3eYoKZAKwy8wZsuGjsK5B2t0Z1Fww2ckEaCK3wPd7/e2Nj+I3L3XAm3v5vNu5BRN
o37a1JIda5MZv1A3sodhy9E1GyRMD3EABwrqKKuvB6dNt7UVfBaq3bE7+MDSc9fo2klP3dtUuDMU
63Em5QHlZGt9+RbSnWAOPgiz3yTKOceS6ZADexwsbcLub37QGvbujsc4iKiDvU1Wvdk5YeoF6R5q
6R1pIVXF3YIQpFc2+VUloll9GvZTNr9gE73JiYetKP7CWhysCnV1PMSomyo+UKDQLn70DkOCHwH2
HGp7e1Ys99EMgk+yDirFAdF5+yFA9hl4y4sWPVTB/AsmkrltxHtPjtjYpM8eaejIycmnZTHH0Z7w
MEv9F6fkw4SiBJ5DCdLTpzaKXOekd/6v3mvTsx79Epk1Xgo2JaFSoKmxLXw4k5VtObip30GETdQ0
YxOAarPrGzjMsLvTjnUEV6myEyQPFqnt83gtBjEcpvyA3YExP7O3kMbsUeeeB81vnMlPoLXU9ZNW
IHR3zOxj8LHqycVDsVTeKBtJa8cByeTpyVb5xcihbZdoKo3eNI+Y/TAtoFSrJX/yUHTeEsQFPQo0
YlJBS2n6l2HZlPuiPZJlxwZ8ALEfPWNfuK3T1rggi682WXYXj9yimec/jugHSyTSYVrfCo8zqtWB
vJZPFvemP5URKyleA86J2wEFYCgrwUjVZ2nGMOA2isiQ1hPHR9LJ0WaprDgk7fyKFfYeou2HNSbj
ZlbeMwk0zSU2gxe2I1hZ4r6B01Bpu1rjG0f1l+rkHLYRuBJ77Mc9rtYqa241DDuAkxd/Mcfh7eSx
BvSHHzOj1qeq4CLJJTFvpA3YBFhLGLUbhuyscBsvbDQE2K2FUHmmgrFajIyGjQRPlTiLB2lFG8+T
aqsCPGlNEHwLM7ZfByMQ54Udt8lvwJyPB8n+m7UNM1GxFq+S6S7ZmqE7y4fUSNgSVvI4x8MhqQ1C
6D0+551vXDoEHkB6ocCYk/O70nC9dbfdmGeIg2p2l7ir6qmAzsG5z1e2zbzoBqlUvoXHd1OOkNuE
05O/kZZErBkdrghaRwv8vnyxu5QiL/dxUsUeBcuoXRcGGJYTC40zHMSO8WY4N/LR6alHWYLKPDui
4v4ZoeUNjdQ7jjPrP2z0X4mY8K3h6ckQCh2FBLnpBCkua0a/ujF+GWnyA1hDtekz7loBy4SuegJO
mcwfluQC6qmPMfbAOp2IKQe0jq8Db70kq47KLzF3flC/YQ0M+4Z2q+hPWW1i1vCRqI+U/gDSFS86
URsp54cjASxz5AdQDQo933YdcF7bEL+juOOutv29oyZKtRIaVtrQ2zEbLbXpN8qMTeMmGCeq4RCz
EdsAL5Ab38x+eZm13HP1u0EAgDdW0xHCzUl30I4xnFFY3JyT0aRBWDc98KfZ2JmOmdwkJSDQLkTF
RLBr5f0S5K9sKrutngcXV6oyaUqqkqHwWFTpzvMByel6+xUnLNvnCGzXQCvEV92HTV63Gyhq/MrG
WuWL6dLTr3DF9qhULvjUCnI5HJieXvCkOLhMzMR1r/sndro3HndP2JTRb3LGHoyS7rkZqzf6w6PX
sMrogPbS9sWoB4pnkee0CvhR6LCbN3dkUtGVDIg6B3QUgpRbliJfvSsOsxrssBMseN20vfJTCEmd
ufYZPgDKWe5Z79kdehsGpkfQhP4ZtfRWFb9HQG4IrTT/JFczOdAUUyHL6Txm5dlnDVuUTDrSfLrx
DA7ZNiAExRlfVQkbvcCEgeVh3oya9aOXDypHOcdJB75MjLzhPm/YlFJJ2PKNrxk3QwqGNRNTHHZd
dEV/Up3mCYttrrIj7z7YtalB8p8Tjzl+jL0/LPjncyUadZF4g5TAAZvqziYdSS9uvWRb+sPMHZn7
u6Yz4zulPl2XOYRQvG/xrEDFItHtxFLYJb8AvqDz9VmNY0TamzqA9W78b+bOZDlyJMuyv9LSe6QA
ilEXvbGBRoJ0ju6k0zcQ+oR5nvH1deAZ3UVHEWZSJrXoTUokQwIGqOrT4el95/7Gxrq4CNg8AYQI
DhGUThARxSXXfDEyoElB9dxzX9boM6/VNN2mmNQ9JaecgcqHolJVbImwhx+cdCv8LORqIqu3rQcq
PDEVd9K1bzk/ue1oZJY1ulHrtQvp9dVFUUw+snWHWty8Mecde7G7AfvrbzufipooSdmUTmIbsaIe
LBCEABx0SqUgskSjDaRuwEx++qF2YtjHSR0/+hJSlvmjVMoe62wOAZaasibGYbWzZw8pSiYcvRIc
/sNXPQgeU4n216Iy6yrinhRA4Xx9WHL4LMEf6fYFcCr2xrQDUoQIBXhVbTyKhxJJqgWzgZ5EKa6W
za5P2Tz6onRI7iEaEckbSPmYjqQcR+EY6pCV3nEFTrlfIt9GjbEkkmdthAMBlZlMDG8ZafKFIxib
7/SqSUD3ilZnASRVJQIVMmVcF1SMJzez7ygMLLFRO+VZE9G0UTTjkNXgFPXxppfBz1Kzutus/dX2
qJALK3rSGy/dQIZHMVVTn933FLLkdEfDdNmF/lNk3SVxjJ7MUMctuxHTRAHZBym3jP2bj5CjbDhD
6KHzpa354mpCNQFE/qva88VUGr/VXL5qZvfkdLV5KKVrpjoIO+ZlXExJNpqZ8jPrKm/fJo+TdBAO
zJVbivRu0TSEF4rNWiqme6cEktZZ2Wvo2z9D7pkxXaG+sOnm7Rgpyx5pBne5VB0nNcZFktNTX6vA
lIvrEQUzRxeqBjJrBqS0DnXWuEKm4IIrtf9tsYZIDlHQ0C71yDqMVEDsjU7zN9RZkjLkx/wASZCd
ZhcKI2Tn6MiAG+qddUp1mdMrhyoZ/zMEta8Oo2dXp+O3ptRfGLc0SGpP2wKOYWzAHJqoHMk8H8s1
WX9t2dTZZJe2vkwpg8zehozBONtbRap4VX0cL8phMDc2uzkdMVqKk8Tkv6AzYjP8yAl0Yrhzzqz1
nT0T6XX21ZtMJnee5PweYR6yG6GRFkhNqQnOMbQCj93jALHJMhQinK3e6u7A8aEgF0IpZTBRXq9V
5tfcz14yb2CFYEMJ+Buana+/CoXNB9tpA3+b8bUqlVvplHe5KHd4ud2kjXPLEQcy4jxOZRNR6+tQ
HauyDStqlxrJ37rCcdxptHZvQ+HvocGwfcZGTLEBHQYIiHGSuMHdFEGcMH/0UUBNHHZQ5uhz3Hco
9YXb8yOMP6tCDbeaZMMwgDwrZpdBL1PEPmAf4vu9++d/IgtRVEf4g+omDx2Gv5I5A1OK+KdX1dy2
Gy9KwYOjji3cQPbHp3htY/QB9akhA0YwPyJwbqlUQMaCUFCxEdtwU0lCimrTQUb2pgH+YMQsyGV/
LUNb2zbM9bs0E1/tUX/Cp23js/BtrIT4y1uJA4DzMppgbnurc8BrZOwe7Gu00T/iBhMAHR8zJsfi
upwVLqiPP3OJ+0Q9XbVNDXwkOt9VDYpZKcZF2o59pOdUv9WovCcbyTd07G3zpmTdYi+ROcOPobJJ
QTtUmsBc5gol+16qfJ7XmjFUnDsZm+VOR0m6aWqJHWj0BNDD3nHaT7ZmfK/H/oMM8wP3SsWs+qm3
lmQw4sbm1Rvghu0OkX051257WZRvMS/YNFTsbSCBozJItlqlALMU5IybmRqZKf4mKUOUvg7SaVLz
ZWhM26aync0+GSH6Wh2Cfr2wLxtLPog8mTYMcOJHU56lJMonZrPJprOKDMyKpmI051c32LlMG3ti
C8+l9T6x62eMsx7xrvsZRrLa2gM7kZp7q4Iq5q1ZhE9WFjxNhebWXB1HNu3Wm5hmUT1id8avNufW
Pyay4zzmiWnHfD3eKhDukKN3P3Up9k3NnnQU1Vugv1ByXM4HzzfLSq8nkb9odc4aVndvfWxgdS3y
qw5J56a/jPEf2pEO/FWgWxQFZVMRZx2K0MIHFFD71JfUyVCQ4ccUVfSUL/tGDKe5z16jgq+1A/X3
nDowSJhuItADpDYNrhHQunMe9cxDUck3NY0mvKLjRw8nxdKMqfsFf0+xzwY1Wcv45SzHpdnegBJC
rZjzE+/d4n7s6V5kRT+opEo2HNnmooZfeT6QuSyaNy/hgs+g1T0fCFpqtBdWTaPVKCr2vm7cIu7/
bHqPKrsYkOyM1IbMCOLZdtOF3e8UIhIsRdxepWUi6uamp7BZCE3gDbXFv6MO9XOvBYhQwm8lSpq4
LVj2gMeSr02Zp73XUWIZapfALYHyAsW8wziD7HHArMqGcteFutgWifPdSaZLwyJNWbBuIHeDbqyE
pLdH43ICdT2rwOKLyecmSIWedzFOaKXpaPbKj1bi3bMZ16kfS26m6puuJQaQ2Pja6gW0jlAwThsq
6e2hutYK84Li2J/QgdDCDZ6CAb3n9o6GVahCDSbeFCUZzAfEX6Bjaqraq8k8WN2AtYoHjQq45BOW
I29+4N8BQ4uQ9bFOalGN4BbIRqjBqMjQudLBtZn+TjEB3wQF/1ZA49yqYJx9OgMCI3N211+OSver
kXNQ9CyoaqR8wsTjrbHu6VrBLAz8Q6lg1uFTekkm84Wr8Pt/x4+eBlTYUYAH5qIqs58ImTOunaAl
1Lb+ZVbEsiMbEpLiF1HAqB5qtkV1/BDJ39g8/4pHU6cmQNzrZfh9LGJXae2n1k9e87R19uy3oONl
7RV7i3ZOSDg2F8nouT0ibaBemn1PE9DKEi+l0p8PycpbHvl3LcNnG4bUo3hKcisjiohZuRDI1eI2
tKy7OgIYQCHVdkwCHKrJPerV3FnchOK/UryqhfJ11Az8ezPqSYXF3i7xEXqOOcx11dlOCkohLIyC
0pcbvZjHtVMyJALlU++UN+okwcwzW4/cNWxC6nWoiL7tE/PQJYnKQqzHewdAQNBRRjVgGGFnLP6y
GK/LSCX3ZD5NGNvuFejYQ0K/w/X41ud1xJYYU0FjHg1aOVxxWbAjeF7LnmusykGwOh/g+gL8CDVO
6EsiipO09DE1ke8HGptN+zN1G9dNTSTlDbC2WFHf1AGmgmrjeOIltDPy5z2ZmSeMJy6niBmrKFmM
MkjAreq/NQl/YQwnk/6dQzOH+dih3noM2ENRgDL/A+LfH8KT3O7WzPDaSONQoPMr6T9Tw0C1O+HK
rbXYdDYUYbtOnyRXqFbgbXLLfKAuC/aBHQf4z9b4G6nKxaRmCoe0HkNrhYJyCZa55gqs75WfOYUi
FwOucVQSUps0EvQYJx0m1NEcxm1cUiWlA3XCeSfIIZq/mqFP3kEPXrAq3ueczrZVj+mVJ5OHonUO
Y3ufZ8zyvud/Sb3hwQisn2rsPYVNee8IjC3KgOuNuYg1rJUZpeDvw5zvN+zZI0/x3yj4ijfI6H7g
Ja1Qza28RXVxYasgR+quoVjIM9lsFJybHOPZUod2Y1p+vJcq3IumbiPyOt0P4BZblXsHqhzGl4Ea
TayG1ZI7NFZJTlORfoj6EBGwvEZvTA2HHW8yQ72slAjvAy5PtWIvMuUHmQqwgtFdz6GlCQHPT3p5
U3i7dPTua8keW1hUSbC73ZnhnehIyadGcD118lNYyRuk/xSeONcZYOAkHm7rgKrEULwWaNTDQLmp
4kxcs4btq9T4lUgTLaaKDkt7Tah0C0Z0SuxRX7FLq7aBfHZKdnUTuR+1RuksRqIYNM2FnT1S5K8c
zNgCdmJNGw559DFn5kwA2A2ScDo0sUPuHap4kF7IlKrrsdZvSV19h9Va7Awzepq6JNvmNSmJdoJp
3O2VprjTRIX/H14dG6VhMtKCFo85TS8PFsaURtS8dupzz/l+o7TF3VQRjMZkvelFd5lJZaRBk/sB
C3s3UEl3GDYQk4KdWiRaSjqVYQNyDoDJd7QYbOQYpsQBu317chXZVds2UCzqnJnQm3q8rOYyGgvY
BMXFiBud6Il7668VWGoEsBpjvw4f0RHcYBh3gzqMibIefS6B0m3QsurPc65qdUy+ofWZAu19HkB0
a0wQ4r7sv1ZVBD0n5uxYl98HyWZlIg+ys6W3T73ZzDPlLj4JsWcedI+LSmvc5vCiHFBUMlc5kOMZ
uoNoW9YjKkHzMpkr6MtAj9iqAL/rJvXOxLtU6ebrzWB4jPzCLbBt2ZQj6GFf/QbdkN1YZnE3MRsF
ID2Gaq681VPLzNpT7UxqAfm1j5tSMFzhTfMSRWTwdaXiQO/z53hG6mhfwqS20Ksk2YXK+cGQGuVx
Ze6z8uLD3Lfs1YFXXIyW1V9xFkcLrF3EaTHtbL3e6Hl7O0qdcMwcIkApD0YaJxzxkwpB5u+wn7e7
HjdXpYEBiYeMKYuqDEIwmXpcny9h1jh7vQYQ3ys1mV0DuAMrSJxXKHigko+hhpEFvmFBk/4bjPY/
rb1bldX9Jb5bU+j9f6m9Q8y5Lr57Dn812Vv6t9qO/+IfuZ0q/2VAUEQaa6KjVDWUc//I7VTxL80g
EW9aUkVaN6t5/5HbCf1f7KxtQxVYMuhI61Di/SO3c/5l4FsnpSFsG6Gepor/jtzubwimIjTDNpxZ
nf+3xo7fxK4+yamU5Q6sIDmjjPoJsfLfMr7/fPQCzlpEg0LGPxtcMtTTJiy1x9KJ7+CWJSc4fWvv
vtAHDlmjc0NeI90dEwI9tiQ2p7Fyghy59vqzjved+jDvCmARJlyzMDeKPdf0pKpyW71Qhl6eQGuu
fcDC0A0FSWh5k9W6o6rgL0XqRZEn5MazEPw/YaL/t/HBhf799n0cdoMXjx0kGWZMMqTg9Q7trCW/
t9M+hBVCZSY4kEBk8Vlf8184qrKpPDtqihZZj/KpZppuI/vru3i6//d7/6+sTe/zMGvq//O/P+4L
Xc5/f9cXGjrtzNbs1i1tG6km+9nyQQSYHkbW6J81mrAq+vs3xiIcurEuW7cqVPsh0mB0OWT+Toym
j7tan7W2779gcDibgxxpuW3qYf4b96UUv483zvyIj7p6HgLvGkeItEjqVG9dTQZ44tVtgvq/wgfd
SuvAFb3j7yj/rO6VVobTCceYeRh98JtLRu2gTjr8uLpxxUjJSeW37qBqP0YKQKRTvPWKdsUe+sko
kvy89luCOEOnmSwfbaUb206RAnOQoBtDJJEnBu+sZP/gg+RisvITNLjIx1rXrq0nr8D9lsjPZYGC
mA3aeR21mK/mtD4nCUaYTYoDP8+5OE0ZGu8Zg5Vw0/pBAuZlLLZQ/WI03f9vIfogcNaG3WISC+we
ZKPqNS54C4rOS9j42U6YWnR93vMXM5jTdlWUwk529VJtsDbPS8BdwalOXwn7JZNcjA3+JBVvX5oC
tK1+1wkA+gl2QMffXpt794NedxZRSfZDS0bPoHauHOXODjIDLzIO9Jq5R0tNaqm51yvy+AmljjaK
J4rmHVhQShRfHH+Dldh1FrGLgsox0ekxLdjyU8+8fGlF+oViOvfR1P+uzKLfwUU88blrPzaP/XcT
RdhYUAlitXENtYasKfBRMlT9BruWG66dTJgnVxQMZCdWoJWh5ywiqh+xJalVfo1iWxOnVIsLSC4d
T8wHa0NjEUuJIu24VdPGhT5ZAmTRLECYo/La9o1zom/WfmIROw2eNAj3GX1TYT/kRfMTST43zyjL
jvf9WgMtYkckJSWqvl27PnpoTIYyMvAXHvymn8efvzKlWYstgOH7fjDZY+Wmxc8M4NPEJf00fRlJ
kZ73A4voaaIaX21lqMiy1HsF9CE3EZeUZd5QV391/CdW2uhPUem7IZsXBRa7IK9dG7Cw2YfXZjmd
N4KsRTSYQRGT2tAaF1GAW+AElFqS0aS75735Yssy2U2stElIzi3mXtonQZPbJ9p9ZWBac2O9a5RQ
IjnWKB4ByIGuPU+fxw6BoWmcWKbW2nwRuEU1DkruF5U7BNif9XlcwozCwfq8dlkELvf2VlAOtIvu
aNtcnXZtJC6PP3plwNuLAd9bVAk4BhtQKDQvhd+/ZLHk/h0Vrp6cMjReaRx7Mebx6Iw76t4at0j7
z06G1+donTmn2YvFoG/7qCoKB/waqJSgnXYl9KIx9U9MyCvDZlnEp0qghxXGlK6B2Rc4YfHat9Et
HL7uvIiyF0M+sOV8aGKPBqKk/tRrmnJRqplOhruZTgz9teaf//5u6LealwxNBDxOVofRQwWVn3LZ
XmudxahHmTewNIrKLUFMxY/cnFGncipi10bmYtBnmq2LICMBb5ZUaY/jlTCKHfiWz76Snpgp195/
sVqh0EWAWEyVm6eIAnCqf8VH7lB4+st5wbVYrVTK3Ua0OswKrXIXQnGKHCprLfHcVsmXs37CWnxC
5wiH+jcMUqdAvwsiADqRBpwulQBx7en38R9ZGUHW4jtM2ByNbtHPmq5/C8b8gYuWi+OPXukCczH/
5CBn56sFFisS00iXtq31GCondtprD19MPIXumLUzz5vKdBv6sATQUZL72B9/9ZVWMRdTj1Pbfgad
4M+r/ywzUtAYlf8479lzULyL2bEfKiws8sqNGvaAzmB9r7nuOf7stVaZ//7u2Y7h22GZRLVrj+LQ
2Np+HDLIad32+OPnz//gfGAuphvuezXSdgnNYuuPnm9iAqBcUiz3ROHOwdKKT8d/Zu0rFnNP4Sga
Unq2IkOblyqYOzXBHD7vZETa36luj//KWh8vJiFFoAdOYCq5Xqv9hmv20ievx5+8Mr2Zi8CVfjwW
Q00v1IU1UvJCBry1oscw6+5CvFmP/8ja6y8C169ztRkajQDIAli/ydPY1efteOZy5/ejCHCfEUkw
Nq4VaL+rAVVgnbbFiTE0B+gHY2jpO5NHw4TCFxFoqNzDw0UzBgP0y5A8l8O3GNneWa1jLAI45dLQ
n0L2hIMPCUV26ICVQjyf9/BFBLOut1SUMrFhtogj8KVZnTqBr3TqnxLwd/Fby0mJZcWTqdPZmQgv
E/Ph+Dtra4+e//7u0UWZjS00pBL9TY/sIsQ/xLn3gZPi3uyAFU63nn0RJttUf4ITclFimGjYlCml
+Ynt6EpUG4uohlem+haXlW5iw0kUVee339DyyvwZGZL95fhnroSesQhqWZWNbUU04FRhca2jrqPO
SfVRDjve7vhPrH3HIrrTWnWGAl8DtwrhvVeQu9gbde2ZSR5jEdeYlZI6guPjquWvJnfN/kvn/zr+
5iuNoy/iWp0squAm3tyo05vSiKkmUw5GjBQlOS+Fr+uLZdloo87Mcrty8Su0wYnBKywxHz7+/itD
WF8ENQkBFBQhJzFVDukVhCix7SC7H44/faVf9UVUkw1GR4iO0QVeRQXuLyqMYnizxx++9urzj76L
PkV0UKBzml415d6g3rdRhhNxtfbo+e/vHh3D8FVtpL5uk5mHQMtvzXg8cWhfa5JFyMa1bvVDYZUu
Nw6UCb+adYWQ9/68JlmEKsyK1g5K2rvuIejoWI8LcWKNWRvoixAVNtV+akiThN2XsrwuDMoX0LBS
n3LiB9YaZhGkasuMVehm6WLTi/eHhiPqJ3ix5y1eYhGnXHAncTMyWCSCsMqPb4a6vTqr0cUiPsOo
L7MImbPrlZn+aKcWwuiiHU48faVZxCJAtXjsbUzDmBoN7XaMnP2oq59r2Z8YjvNjPtg6iEWEouBE
b9uS5NSHDu1gqyri+zhoOkpjShZ/qlOV4VNUFpVxZkcsoraC5By3WUpoWZCxjPp7KXCsOt4Tc2d+
9DHLsPVK6tDHnu2nrz9n1Kqgxii+UK37We+9b1pYUzgag3ym1Of4D67ME3/8DN/NE2WrKVblhKWb
V4Xrd6GbnGynlXgTi1Aeo/ki1eDRmq8eAiW5VCf12qhwywytEzdsa0NrEdJpFUpgGhohLbB2NC4t
pHleqlwcb5u1py/imZxYa1Nlz7LVJ3KY/a/SO8FV1EaLBCr3s35EW4R1n1c9lTV16Xahom5C2T3Y
o/EEz6E8MaRWeviPPey7Hg4rQzUVGdMNU4SgMozrHTpFc3fe6y+Cu9Ls0tPTAtqEFtubUQUPP/Ta
JoBHcvwHVkbRLAh5v5AZ7TQMdkC0lbJzRZlf2bkG8LfxN0qZnPiItSZaRDTpVmqvJrYQ5ZBiPdV7
fhkesqmgxv74R3w8kkC2/f0R1PePOrfmLPSxQUUShR62lc82Ik/Hn//xB4jl1b9XF14ZYyXjjnVw
Dzr3za7SU1PSx++u/zk6vBs/bYoVPdDB0uVwiUi23pSJgUzyrDeHovh3y2Dda1sTPk/uBIbICrW7
puxOrDtrI2cx/3gtiIxRRqxqg461qmvntw6JA6F5++OtvtYyi9kH9Ybso4bIqqlYIPG076m0qaL8
zMcvpp9B0Srhq5Tz92YNKtc2APcIiPT7cqzDX8c/4eOBo6uL2QescmR6yVi445j4n4ts7K7ryTHP
fPpiX+GgFk4DaBluEVs/FLN+UCxx5iqsLiaecWos0WoJU78lvxehA2M6GU+E61qrLMI1DBIl700G
ZT9Yv4CXUEPUFmc+ex5M78JJ7VorNyx6tShTK8WTMPSwp9Q1aALndKlYSnQw0wyCrMg50jvWpYj9
z3agn7fcLnVwZQM8SeBx6oohu2yd4gU/+0NeKy/nvDlsvb+bJlT0ZNSocHe5V7idTNPNrelEXmxl
LkAG+FerY16S+IEGh81J02tzFDtMF3eV77jYXu2Ov/3KPlRdzAaBHgO1KarKlaoWl7eTMNTyEsvu
AiSPyEL1kPi+I3bArpXhxFd9PE7FUo9jIe4rG24KXccusaAyrkStPx7/mrVHLxqsUSb8x6esdE0f
Ji//91b25x0gBQjEvzoD7HyCSHhiz0DtUYDzUfY7Oblcrb34YtasCz+JYptDWJ2lX8kM7I3Iez7e
Jh8PIrFU2lBXhGel1rNX1ocr3UGsbaeUNFfl0zS2Jyb9lddfim0SIx3QB9r8hvDvobXeZVl8IoGu
ze37Xw8XYqmjSYy6hoTJLqSlvlER4xWlNwybBCO84IsSDk+9VrhdoT31pse5WD8l6fr4m3R10SWt
X+iJA8fIhcvyu5dghqNK77fHO2WeNz/4qKWGE0PFCl/O+UrSNrfMqTHEA+NKBy63O/4DK72+FCVi
W91LUbG3SsvxGZ3bNbV0G8fqv+ddc9alg1iCiiNAI2lXkP32QJnAjJ7C5iqwnPL++Bf8Ocd/0EbO
/Gnv1hw2EUY2zakDzG3wwTDgiQfI4keAj0GURXh7psNlJrBisgbnFnX2hYwo8bEmudXr4Zr6uH0a
ym9VUu/0ZrpVQq6SwHolU/ZTy2t4kdOrM9qXIukhywXbrKgPQJWuLU1eHP+CecPw0QcsFk04labd
Z2SFImqCfc3mQ260/lXYNZazyr6PTqyda78zj+B3DRWWQqu0eTcqMScwPfwiMwVjGudTjPHWJo6o
hQgV68TAWvuxxXJnaJ5ldDqrKZluoMUldbGFsoNEcQuK5Ao3kZdWRif2wh+HIO5Of38Y3Jem1WfW
l1IG0CDKu04qr8f7ZiUAncVs3k6Nlvk2jx5VFW6JvRs09b7Bvfz449fefDF5JE7VWaTpC9eJ22eZ
aA94mJ149EpkL6UwCtbafeOxVEirxH6n+pxGxheFQiBFnsp8r/3EYgc8gATs9HZeMjxMivoA+mqv
7lop7pvkVBJkpYWWiphaxLEmK5aMBusolN9XSVsezmr8pRomD2vHpv6PlXqK92qM96pZPh1/9Mqw
WepghglbskiLOXl0ZrDRZXjXZ7BFIv9EKK+1yvz3d6HcONxmSdBirkHeQIcp4PinLrzXXn0RuAoM
nsJxCNyqrO6rWqGErL/Nh/hEQnPtzRex6hSjLiadZVpv1S9Y5N5MVnxioVkbjotYzWXHXN2lhZt4
zjcseC+DwLx1huhznhvP5/XrIl6bQfRRPG+Suto76GFFtTNGKMNknxg3K5+wFGyaZl6mUVyRzmI5
uoAH3Xzz6r6BIpSqD06MA9Xx71jpBWsRuZpnUgxUseQENS4RXXtrGcWJbfvK+FnqNVNw3E0H9dPN
S/3G8UsoCOYX3TPuznvzueXejfyOAkIdbiVBaxY+NdwmBFrfNi+OP/3jYw44s7+fTnm21XSBYEYr
2s9dXu5xmtnP7oSD0prgRMcTK9ZaIy3il30qjg0RzixWmz2Njn8XF/ohgXRy/DPWHr+I4aDt8wCl
B/BL3Mwx9QQdhA2Gqeonhs/aMF0Esd2KyPFx83DtsL322+Gx7/pnsnN7C4zW8U9YG6GLYLbBreTZ
nLpXILHVsYDnpJ3o5Dn988F+a6n/iiyZgPYj51cpFaXM3XATmeJZCZSHiroSLdcu/SLcNf55ujmx
FIX1XgOK0Rw5+ZP7zgAT5qlyCWF1X5aguI4318p2y1wEdFa3Zu2B2HMjk2JYS7mMuhCqVYvF/fRV
KpCUVD3cHf+tldG1VIpZoYBz1dL7SlYfQEQ9SjX5DI7txLK8EoPmMsLjOOtkyMal1nzgTv5XYExX
cFc/+bryoPndeTFizl/3biLxNWFZZss5PeolMC2fqvZ4TH/0dnpeMkwspWNhogQgTOvCBZaFYan5
zey19ER/r4SHuYjwXvUiTD7QAk5VDgVKUS2qp6XwYUIc7+SVEF86L8hBGDgUGIVbG8omRjtTNfqj
Y0SX0VSdWCnWxuwixPHYaSwmJxKofXiop/EKitx1E8CKcfqZhCzimzLQTmT31hpssXIHiWlP+N9w
SZHon4x2gAusb89qqqV2DP2NroAlo6ko/cdDbZrt0feyKj7puCydmA9Xgm6pIfMGo7Yaeyhcu0qA
zU1bza8vRv/UGXTt8XMwvouGzIhKozEQj1EpdmG36U/OOg5XgdOJjc1K8xuLoJ7srlGcnDZqM/Na
SdPbMEovjzf/2qvPf3/36qTgFTMrJXnbUPuq+/K3CLqb0dJPXW+tvfr893fP960RX8yC6RsjlWA7
gbcA8hpYJwbP2tMXgVyp+E+PalS5nTa4XOjcC1V5O94wa49erNL62Co6xijcbeWs/ND2nG2NWOHE
i681+yJ6E5lNXcxVvVtiRzGo3h4U0GNnm1/Oe/lFvNaEji4shRNUP2Ij7h9QPT2f9eilJqzC1Aa3
TwRzXCRsYuyS4s7Zn/foxTIcOdwYTwaXZjHXH7d2g4sM33FKrvVxh2py0aEisFQxwJK7ysDOcTRz
p9I4cSz7uDe1ZdYaGpuJ3zmPxlgYiM20k7qyGU8WcX28puP+93cMBUWII63ZySts3r4ahfaA9Xe0
8W37UPvqs6lE/3hDgY3wf+X3/97FvS8T/7iJxFIvJ5VCIp3umWcEHnxq86tR7JfjfftxE+Ho8vc3
DFWKFbrCDBzBpsWDaSsSZR/rJ4J1Zb3V5199N8skTTlhgePPuJfxuc6SeydUr7khxSu3PjHu1z5g
brN3P6GpeTw0gvmAy9efMXyWvgluYmFdHG+ftaZfzmTII/CaIBEudXh2of/oO+aJ0anNI/yDLfsf
w7h3ry7KqBRoTufzahx/d/Im2suuh208VYiIVCiFXdy1s9XCrRd12g5EPqXo5XBhtkZ7OP59azcM
+mLG0ziJSyp1SzfrskPVK28YWz9yl3odldGhIkWc5Oq30sg/zeqyKTe+Hv/dtZGxiB0IF8JIOw5z
vngIvM/5bESc4gxxKuHzcWyKpfTONlqpRR3rp591b1OmNyBo40fLqC8mPfphl/aphXRl/C2FeNLX
xrgqGH/SagG8y10NMmrQTqXz1h4/f9+7MWL71CdJ/MFd08PXMN3Dk3zstfJE9K/0wlKIF4C4RdCK
GEtVIIflKjYA8cFry2tLnJmxFYspwAGfWmrMYOT/1XYH5FaHBzQUmOXAJhxHIz0RqGsNtZgHfFNg
u55xsUoy66au+30bh1eF0p64iVuZB5aiu1AGSavjAuGGwKMGOwV+dMr8cu3RiwXQU7vI9msisB3w
QqtBIwJMOB5la42yCG72SZmYBkZPggccXuDYbJnb2Dxx2Fx78UUMp8L0s0KZuxaoKMY2Coj50DiP
W4K57t8jH8fGvCkyZghqgreVJa7RrJ2YeVeG/VJfR5o5oWiRe/+pxKrzW2p30zcBiQjHuoS93gjp
sTrRAx/PQ9ryAhpoeegLUcqrMBi4iUt+xUn05ln5nWK2X6HJPx7v6I+7AgLs340Vee2UWTY/Y2Dv
QOLQktnm+JNXhpC2mIA87BOgeNDJsojum96+krNJt+6dOOdoa8+f++jdBBdIC6ExiEKXKWcPw+3K
tO2b1PBuxlzsu2B8EKq+i73+U+ml2yaYngIzvDZwcYAYuEsi5+H4Z37cgOLP6717Dc/AM2PSuLOy
1W4fm+0NSIkTj14bbfNPvns0Kyx2OzVfmFr1XurTdaAJFwPDZxsQ4Hlvv9il2E3YJmZFJzk2eMNe
H58aBAJnjoDF/OQHgQQhbuRuoQbbJLOqx06PrBdv7A/H3/7jGBF/tibvGojit1TIwS5cRc8wWR/r
nXT8G0/NDia6AK7j9sd/Zw6GD/Zb2mK+IjUWjqPG/VJqi2zTY0jxgIHOCMRYawuo7TqmQDhDBykg
P8M7MQGs9P5SrhdC343ybpbr9eXeDqJLtvJUG9if7LY57/ZAXQR/02aFL1vy7n3HxzQ6PW+VoXmi
+1ciY6nay0GmenXNXSV+kfrvQFVbBOc9BibHO2Xt8Yv413TqEm1uh9yoc9IvtUEBZI76+bzAWJoS
D0oBtBW/MbcTU3DNCVPZxWlYn3j3lYG7FNdpetCLyuRchtHIJY5ZeKECYwdB3+DLlcbnXassNXbk
oaPe0kgdA5cvv9SFHu9KwwLdbMITP/El2h+J/wfBoYq/Z6nM1P0oC2XuVlM3HZK2SJ4nhBW7LC6j
re+FBtaiA8NroCD2BnlusVcCw/yuKLZHyl+CL6otA6cCWe+LIMfA27QB5IsE24Fs4DiTAtruh1zf
Dape7rCZ/AXiND4kwE6vKnQbsGqn9plcoL9PkwF/JSVoMC/t8UIE5R7sbCcLLyupJNdTi0+XBZNp
NwKwBhQcplv8GfIrpUZPpGjtsBGiai+iKim3Q9LJzZRUUEvN2N9idqdc1UmOG6KRp1DGM7mpOH5t
686jhjv0f0C4z/YQuJqDXWF1ZSuzO0CXqtDeg3A3YQIJ4br4WkF7uzSNtLoVQRLtg3ZoYEN3AWaq
oPm5Chs3LGpin+I18JBV/XgtTLve1UqZ7wdLthexDJ6jmeRaCdjGpSE8LN2Lpww3wgu1NqoL1eCn
DNEmO8PDjpdJOP+J5bEOrL7ysSvF8b3OTPswRt13tXOmR094+AAh7L82bUw49dL46TsOMolKhrdD
odWPaW2EX4tMFofBz8Wn0lTryyzhl23sd9wyDONrapvlIXKMz2LsfntlZG97XTTXUPHACpdKgWUJ
5VGF0iXb3uaKQYW698XClmhfSfjukWJ4mzBSmw3YZ3+vdEENGRXk9vHJ4uPNgraUw2HpHCIJJaGj
tIdEl7OFALZUJ27a1x6+mInMiXvXRMvkVW4V+AvBWbbBtb8ef/OPpzltCZaLoqF3ujq3rmxmuO3U
sM3XgFadaJe1p89/f7eCGg1obTuN7CujVOud04KjmrCeO2sC0pbEq7DtPF+RlXWlhOZ/cHYlzXLq
zPIXESEBErAFeuAMPh6vhw3h4TODhECAGPTrX/Zd+fLMIaIXjnCchVBLVaWSKivTnIoyL94H4HK7
ll0rDgoZfz8l6RbstLDA4VCh4Vnj1CWklMfmqhwwldW6sgnP/fvYROgW+RRpx/VxQWdZnUMVjDkn
A7p3DUba13f57ybkbgHFSg+d31CrHma0QioHhMeEPKmqPbiE/tti8bcgvclghtmqABVw8dAKZ/hA
REUeQs9xM39SEj7dR49NC7gjNYH7tZeu91gXwfqVajN9X0tQ9/YICgc/9XYN+/9ToVsQZ7VAPXBG
cM3WqU2GsnmwLU1dMP+VS52s4ErW8E+gDg7SqJ3HMrrFdMoIem2RwPcMJEQ+mzehjNUH9wPkR/RX
5wFqyOS+MLBFdoJRdJyqHh/qHJzk7GWAmjfqzwfLtuOp/6+tKKcVx+tElJG6DN81TLnv8QrIDqLM
jhttm4pUi0btgmP02Xzvpy+k+T6C/L2rfr1u3nuT34QZWoheTpDszsbq+zBAAAWSXa+P/HfHoVtY
fF7PXcTzWxFggFLMYz/iDAXV/F2DhxuviZSuu9JOLOsVP7ntN55fwu6IDWFnTbaIxCoKw3mgI8/s
ANEN/oPPv++a9ZaRy88N8UALxbMRe5gKLt764JxPAzYcGPqOsWxBiIGDhyHl+AxhPb80Uw41xe5x
mIcPpj5w2r21uX35j2Np9WytacFYZtwB6aqPjoG5BY/DfQt0s6U/Ri8Ur3xmZ5bl83yGesYjQw9K
P7D3rw+/tzxbYw/RVEUEhjfdfK6nR/8GkTZodLkLKACmrP9Of57qLgQaiGXlCnpOsSJtDf3gVwc+
gWjOz9Gkob0nIZj0+s/Z8bDA/e/nejeoqTIRdnuBUCNa09ozmQcwiIzOUXPd3optXhuHFfrtUwM/
I+670f8kCwFRwvdW9fflIcHGj+cZ6F+mDMuU90vrMs6dKKn8T6+vz46tbkGKhQ8lWlutLFspCKvD
2pBTBB2gg9XfG31zRe8CqJ8Jg9GFDebTaN0wIYild46+eaNz8II8uDNMdSnZU2vqz631D9Z8b+Ib
Fx790i+HBkGihXTAd2ctpimZh9oZzvct+8aJxTjrYZkoyyrgXM8M4gjnWUFF4/XRdxImuqWUtGUI
/cTSQb4nvrWlhVdBA8YDaztCkSc+17qPG6F+hpEb897NoP2XaOEcJLV7a7fx8FBOANG4+LhLK2jL
TBAa4yHEf17/bXuju/916Ai6ZTXFRSObizosoeM0+aBdBuTr933jb7wZTdwBurh7P1MhKp8AFBSH
7GY7gWKLVZQtRVdvK0nWzsUJV4kYYj+xtkHay+o+u9rCE1d0N8zohyOwK6w6UtLFjU53LcwWldhR
sUiFCj8E5utPVpMPujmymJ0gvQUhQtJXiq6cbFaZDrET8jeujdImglDG63Pf+8BtR/44M6GJ042B
DdesvKnVRWjmWxvzbajCg5xib/zb3/8YXzT9ZHVT2my8FbIrVRU32a8wPAO1Xh8kuTuGv0UgKlEv
rlcHS8YNf+aqOUFB52DoHcPcAhDXsmOoh9olw5NLMvo+RIaqBF1Mcai7g8fuvdlv3NbmjvD7fMHs
QbsMSdHoI1/uA43RLV+dwoNdWOD9K1tYV55KrXpIgOJNW8wQgL/LgLzbz/pjg1foxomKjSZTZfAW
xCZptdTvp/w+cm3KNkc8upWj0oGkQGYIWKdGCV2n/CAi7OztFtDIo5kOONvnDE+OJ3f2v9dRcbEk
eJOv6svri7Ozt1s4Ywt8SEGqCJ+g/VMol0tr7iM2garJf9c9dzvUvgYH8ms9BNCGMguZTQtjD6xy
x2+3SEa89pqhmsopo8tnJV8gHhs77O3rq7I39iYmtGD4XCDAZDILxmgCcDo189ke3u72Fn1jkbW/
4r0ZgBiYzDy/1+hbvQx9ON53hdmS3cnWaxavJNA27YMgdUMhTt58xFy8N/VNLJAG6UFVTya7CRk6
unksZnqQt+0t+ub05rW/VGFbTBnQFxd0rmRlwBH0xwNn2ht+46eTB3kpptsp080ADcvmJypPDw3V
/7xuMjsLswUz6nnRcjUcUSbwL+Pop8F81Jy4Ewa2xHZhNIVdXsEaoVUH/GjJV7wB/iP6j8AwhAeL
vzf9jbNChIyOPaEmaxjrwDQui6SOwiW9b3Fuv+yPENzoGtTx0KvLKuW8t/UMbVb+476hN64agBVl
YaQ22WShSdMFD6GVB1u6YzHeJhlmnZoMLiomG3F3WFhxHgxaH+URH9re8BtXGupyXWYH55Lfa9R1
HH0FTcr3BfWh11dmb/yNP1FZ5+jZ7EwWsQqkgmHiTWmvitPro+8Z5cad1ChHFqIqlDn8CgCKiuil
EkDD1ke9TTvT38LhXCUhqWdmxODKhSheN3cLbLLyUERC6WniH17/HTuGvwXDLRAwIm1kTFZb0BX3
3lmqI6a+vaE3PlUbPyptk49ZJLoEBbEzgSjtfbPeOFRuvW51W3/M+oCrfyAAxB/9BenrfaPftuQP
d+VcBzhDnDFbISWRQuwPRBRLux4c3HvLcvv7H6MH0Hg2Natw+tU0kaF3FkX17r6JbzzWI344ezOW
ZR75xYuGJ5Dlnl8fes8cN97aQhEQ+hrOkBFhEw3dG98bT51hB866tygbZ7Viyqk3l2PGv4XTyWvv
HHbjpQGukVEnQfRAJydhQZ0tJv/0+oL8HZpC/x/YLaiDiuNVJRPBF9sARDqML7WG0Htl03z4V8T8
4EfsLP0W++b5y0RKKO1mxci6NF+qLiOTQ6/ddG8s3kLGmoVD7gm63Vlfs0++7p/Hcv4GsoyjS2wE
2/5L6WnLLyc7qcGTvY4ZukGvepqmWIQMqsaogzviA0E7QbLO4qKJdx8Ijm7RYe4wexHIEYdsadxM
GPEm8Ppz0B6pJe2AsOmWsA3S13U1Fc2Y6ZAlSvdA4H/krZsQPLvQ6ENHSCyXPmUS6sBEHTjhv7in
v63jxsGdxYNKT1mPmW/ydCj4edEaTzH9dbDjqWReBsnYm5jyk8r1wTf3rG/j+Bxy4mEtxyErwinu
vCoh4BxZ7yMBo1sgGQOLgpuP2KYcABRoZJ/ARnV63UH3Jr7x/XldwePG6wE4Tte/Ekfmqe4baLsK
daQBcjvJ/rIdW6RY5CjUbUH4A7rE2nuYgV//roZQlrgHT9o9eXUO4VlPo1pwcDL9/TeRbQk3Al94
Dhk1nTHvd9FALFl3qDjc17RCtgVbPvAhr2qMPgV9m445wM1jSI5qATsBc4t5I2s7o3eiw1bb8DN4
6EXcRGOief1Ol/oSOv3T4pO78HWgQP3vGduAAtsJJzlkyrHd2WgDTei6vo8LhJJN9iGccWl4D5eA
iAGBBnU4n8LK3CdoSLcAOCB51rEOwj6TUGhx2iADXfi55L2Ka2/+VUcIldCCTuYuNwdWtXP4bkFx
s4TetgVTcxby/tHp6qd1OrrU7g29CVhe6IWgdWgx9BqmErJfLkQa7/LvLfwNT6E4oADnyrz5C7V+
kgPvZMsj3qC9iW8SErKEUBkgIXyBRmnOl3Qodfr6xPeG3gSmtWlvshpWZ01bFF9cIkvw1Ejy457R
yRYM0ZrWAdE0nFjTGlg9eS2WI+T33ycOlab/elXdl0URFRL87407pn5bLCcK9rSDZdk5UskWCtHd
muY8C3BhCzze4qG1OABu2Y+7/JJHDxK6tJDoptXZX4e7bv1ky+JYzQ2rcrLUgHhRlJlyJed/msE2
zkHmtlPMIluQBPwqzwfAa7JAf6lHJ3ML91F23XVwgbhpmg+zDq/gYP8C+qVnZkxsUFXxwuXAQ/b2
y/3vfpVVY/vJr4Lr1BrIALW5uXq507y/z9A2HrKC4sZAf4xfmcfjpYriuvp938gbByFj5WtAG6fr
sMroDH4umqLLTh3kBX/PRcm2vwNgoT4oWDFdF3/EyyBIC2ge+/wp5zKmfHio5Mt41IO0c15vmzza
cKAQhMS6SwX2HKbrM2DZ71xWf3x9pfbG35xzcp4HF/Cn6Vr168fG9c7dHLzvnKg4sKC98TceHzmQ
3OgGrBXLTQSqd/HGdGh1Ag/K9b4fcPvwH5dhDzJw/rxEMExrprR1hveuhHBFr+XBlfg20/+fouGu
/t8PNHk5OXIJzHUc2ZvKfUHL06NPdZLPByXjvSXanHB906lhVd50dWSX0LpMb8Un9OgdhJC9+W98
mJZ6dYBZN9cIsGoiMzRZxUY+dcHB9HdixBZeaXraTD5fpytBtU8OddaS+QAuszf0xo2ZBNFi2c5w
tFA/UkVPIKdIXzebnYsQ2WK4OpSd3LLU09Vr1FvNhk9aDKehuXlz0eqk9d3vC23KtLuh6bS8rxRI
tgivyAe+fjDtdC3tcg5p96KpPQinO3a0xXZNjcBjAmCfMFT67BaFTEof/WasP6h07YS9YOPKwE1M
eNqbpivn63mZusSs3yaGG6rjPMx8PAGjDcMqD/r1dvZ+SzwXKFK1uhTTdR5sUiD/G3V+V8GaBLdP
/hEyhp6ABkZg61VhTmXrgTpJ25Pu+VGPyN5ObDzamWqobhM5Xf1qdk5r3TyswvIT1C5+vW69ex/Y
+DQUaSb0gzfT1ZZOujhfJvXTK90D19hb+c2xTMKxxdMxBjdODSZ5ASwCPb0+779fd8kWzZX3dNWB
wNCk+wUi/NiiyeHWOKCjn9FwdE3cCXhbVFdvNBQsQCZ0rfHOETeOes5RVO4J+95TcnDq7KzRlnZO
o/mK9YuCCdUkMZ1O3XI9iNd/v+WSLe1czUgxUfy7Rl6J/rT+Q+tPyeQ8gS30WvjqZKc73wK2qsGV
H+HJfoSLedY/twTaqZIVn7vxqNS5txE36/3Dz1SzDuDJLWGlhftm4HM86Hcm8JAfHSGr975w254/
vqBVG7lDe9uGNUhrJPyCDXEQkbjQR8XgHVfjG18mxqvbesZ2NHj+WxfvSsfh0SxH+Mm94Tee3Pp4
z6Qoql4XR6CJ18bT8JPTo9frvdE3rtzTaHJEU+NIsG/UZCGR3scLWpJe9+a90TfHs3Sn1p0cx1wd
zhPreTFnSzzNzYEj7ASLLZyL6H6F5C6iaKfZkmgn+IC2p/NK7buy6TJFw5+v/4y979wc8Q8jioqa
C1rgZ0RR/yMInffRbJ/dSD9BVyZhpjvIk3ZsdYvzCiQUj1qJz4Dnn4bvAneKdfC8hP97/VfsDX/7
+x+/QtLScgJqoavvtfHEXiT7Uk0Pqj5IxXb2eksyNxYlZ+MCSwqbPB6q/saHkBTDkZftxNMtvot0
vOwHFZprfhPpCOU6JI3w3dPra7M3+Y0Pl6Hg4HbEHaHgvAWsvv0Y2Ohl8KPqwFT3pr/x4tvlP5h7
TB9drJfFOpcZKeR9c9+4MA1cdwk4x/XD1V97v0xHUy5Afh6RFO6tzcaJPeONaPX3zLVzAnIuws59
hkqfRq8kPVJ12On3J1sYVjTaEMhVNB7qwdx2Ibe6eym7yOQJo5PMP8ia1uG1E/1cXnjoavRmto4m
5zIgRXnOwRWwpA3vxPggHBGUgM9FSx6PovTvTNn8zTIziXNwmuWAs1D+NAt9Xw64A0PL8cdd27hV
hpyEw/IGsqxX2zVfre89MYW+SntfqYJswTNT6/ll4IrhWmuJh67uBxiSnuewus+BtgAaaxstQoDC
rzUPR/BjFz+FX5/8mRwdVDsOtGW7aklRLRa6addlguSr79sO77zF0UmyN/omNppJt8Oosfgzdxdg
wBWLDWX3IfHJlvDKoEYD1TfMPWflFzLOmdc7l9etZm/it7//EdQnt7Ll5Of91bhF6iP5AOH9fS+X
W2xOhASZ0hEWMznvqtrIJGIoDLw+7Z0UdktyReZOsgqkEVdG3e/SfFBsyPDqcy7EdA4rDwXAI7D/
TvTaMllN2FD0O0tzrSNfPUYQwPofJA7COVZ0uE8XAwiI/25CPjE+KbUMV670qRBiRdA6lK3Y2eEt
xjOcSNjX0TBcaQQZs5k5mcDCpa/vw97gG7uvmoJBrm4eroKY0xyiiGiLPjzY5J3ngK3cMS88UzZ5
j6CuyotVObIOrp569LwkdZE/hZa1YK7y30hC7uOhJf7GHcCgQRrg7P69sEBhomrb8buuxX1doCD8
+e9G13VTCkrUcC2w31lV6/KpWHHmtPk0H3jdjr36m0TBRDPoecHXDwjDp6os4qjoLsIcJWk7++1t
znKKJxIyEjZcQwXO01kNP/OpO2om20mTt3Ayr4JqtuxcsAfUTcL4P/UMflKZghehbL+/bq87q7OF
kiFLcJTV+EQeBf+ULv8F9Z5/Ah9S2veNf/tpf4TTYuxopyzGp8vywFpzAS3sg2vuQziRLbMaX0Tb
MrA/XQuKre2MA5GbQvxQ4PI/8LmdwLolVmu47/Zk9oZrNYsm9ln900Xfhe/qi6iHJFBRiwZ3fudu
bLxt9GbbV50/QDAGhepb7JuclAJu+fpm7Bjrll0t12DmCcAJeQ2LqkLiXEK/zeijfG5v9I2jlb3X
ojkdK6WMA3kvmzZdf71v4ptUkbdODcYCTDyq5CXnCiSG/ODRc88BNg5M2qXi62iHqz9/E2hNG6e4
rO4sxWzxZmwBsAREBcNVomO/UU/gEAmWg4nvLPcWYVaTUnQ8wNiacPZGob0F2bl7lKvshJ4tuKyO
TEg81wzXnjuii6VsJ9BpdMNTUK91Rqsyf0bnWnkfmoFssWYuuG/DbhiH6+DVl7Bwnz3vqMF4Z4O3
oLKIdXqtNHIJK5s28cf2TR6ubxvQNhyEuL2NuP39jxCn+wAijiPyCeGPl3Ga0kK59yWj/5ao/xja
oRJtZBJDg7L9QVZe2izNAcnF3qw33pqDxMBO3oQVd6LyOSe8OnvS4QcT38lUthCxG4obhK5EIQ1y
3hSF/gJp1M+FwTvqFNIHt+WfByW+NOEY3ukNGze2jR/1VGt1BbMRcWMTGsHihnFxZKE7ZrSFjTFn
VTWTnbq6bv2gBvdL0M/nsl4/vh7hdvxtC7RqRrfXudDDdW1OvnZiQKAe6dok+GocTkdPn/8Gnr9U
VrcYq7IeokHTRl8LBxxa8tdS9u+LDgqw3Zi0a/Rc0Efpk5T4n4rwo6DqBBLUNJcmDbofayOeQsdP
awCJ10Otjr0fvkmYW0FNhRvocsVLQCdixxtrJ62FZWC/9vvGJu1Q0vEjC3N5hAMN/wV9/W0Zbpv8
h1/VjUZvoIi6q0Kfpv8RWs3lQ7hINj7htp13H+aAuvXHoRBV5cXE7VdZxwple0ljxjimFSM+Df0Y
52BZVplfSoJt8sI2eN+U+RzdJHhM9TCsyw3vN8ip/oaeZxNeZEi98AQyKIYWCtqM4VM7aDWeBQF9
+4nOmujfqJWBWo74Y91CEzOPwExVMAcP7TP6LZKVFKh9UG8simteDkV4XltFflal0y54OjUev3rQ
7QBHUd8YSEGjNtPE7dJ7RWo7vOZC3K712w8Q6p5+2wV0L3E11xa9HGQw68PsD7r95RFajBimvF0o
jFd11SNaG2T42IDpf/1gprloP4AoezVXNFqH6smsWk4JnySuhaUGY/zbTnR58Ta39SBOokWTTiKK
SPGk8aKcnJUa0NQhhfanR2S5nb2gulbhCnkLS99AtRN4SeTlaJ6Y2sJbYmb6qf4EjdXpawWqeJIp
1liIJZoOlSz02hqIcOQder4H8JwHyTIzG8Z85EqdOWiy5GPuhsxPZa59FlPtg9WmlQL0YHatfJVU
7uJUaS3bukvxsF42cRjiLTwpdM6DTEaWdJfQa2l5KWk08DTCwuVxiUxqPdUyr/OUGW7bJCzDqrsa
AIXyLp4gt1k8DABph2ezjjkgAJ0XqhTo2X5KtF7HJ8Zm5sZ6rLogLnpa/SCgkQVkow7sU92iEpvm
buPSD66REInP56o1sR8p2QGr6gA9VxkW0M/B0gbkf57TTVXi1CqyqRyC2j+vqi/DGIEdJIJssTZP
WtWi0YuJYHBPjFXcTVQTerBQPi95Mk29XZPFlkUZjwFD30evIhjP4AnB05CIaPq42qAM4moB1gfd
LSzqwcPOSv/UcTPaa0dW7SZN45b1W2WA4o/Bcq2nS6DmGaTbojfqo8O1HGUMUBWRV0uJbF/oGpUL
mOMAyG3/F1RRH6UjAHHrqao5hDbogrZD8KKWJY1FW5gPNFSCJ6FulyBtVs7rM1g3LInHvljZCytn
6HclAiIO9gR60dm0sezVLDNVeGFwdkD7ET6oxkHfcR4RDpYCVeH/q0Q3SjasXJAzEar7DCnWD1zT
k829CFcL4uvHQE5N+WkMoQhNZ7/8YcnYiS9jFzayO9XjIltxmofJl+8qnkv1GxUCyk+gpHBDE6Mh
zuMPy+iBQCpWU8FKlQjwwXcg4xzJHKHzvzb0qePEny5i5ow9hc0oJGQdBQDWHBtpPw3SaaaXAmyX
xaVqRJP/dguor2osh9cUvwYoK+jU4hFoSUQ5TECuNRTlQAnw4vSQjwzCk+jXn9i5sd5SfrWiF/oJ
0TasE5/BVD+0vUAwRpGsWL84ES+q91zALU9riV6d5yaoI3FpTO+KMxsnMYtkHD0J9PTKBh8pPxPg
8AMD2+ylVROs+iJX2TRgPKdo9266MphjL+iVfMKraQFOsDAovJMLeRWeassi/lw7zvydq1DprBU2
NSF3v6NhqOOwuvcuCBBXuLbC1cWPy3yNrde/2AJkiNXwTjh9ZE81NCO/VmhYZwlXnI9vF69lv2ZO
BrQ6r7YU4H1RY30t3BXctynz68QDHvwf4U+kTzjlbqw0JAmDqALxbY4zrw1CAd3LqvEuaLyKZMZM
AO0KHAo/zFI9CxboOisNLb83XUeruPIFhUvUjvwCfVRh43Ui1Qurh1/4pPhBV6/86XakU+9aEXIw
a1kOZQ2Q4JDg5FiQgD6MVWhsgqyVrunY1Yt4Jz1BujdrUVmTjJTTPs5zqcHv3Ya8eG4W5p0h6adi
E5FnkFvj3AwWbqcnH3p8/aXq1kGVsRidcT5D/afQz6rtKRZrxtGV2HoSItYt1V4cgajDxKUY8ihR
tqsIRFfRkhMr3g55oosV2I3emKJ56Py1Xx89MU5dTGxgIImKHqnoPHutUJeokc6auKxiUVI6oQtq
SWT5ywNpPfq8emJBaRQUDDyZkRYyKGZRdzxpcJ7gFKgIN4/DUoAH1fXnFqOUUBuwfWTKuPDs2sR1
kHtu1hQCsTDK8WyU6gFnYcIBcA2fq8bRMA27YkF8Xls/5kXL+6+dNbr6Eqxly2KENlafO9o3fhqZ
2W3TwUoqEuVFsn8vC0v0ky04Sm8OJAdd9Dqim+ypJja/6T3mYX3STtvVsSeDokqNFcbLKjRDQBwW
SN4Xh5Q5TZjvuuvFcaswT8pOOfVFgymVxi1A0OSzH/LpK0Pc7kAx2eklaWdF/XRlCBdvp7Jp21Nl
VUsfWtbk7GJd2QFbNPtzgosfpWkJIWMah6O7ymQpO6e5Ar211joGEbZpnsk6mylpzAR86tRDFxbc
oPP4ZWChKp4jL+DsiXZhZECWjA1GZRGEht+nYGBOmQKLMnnvCo77Rwz9gMi7LItl18EgZfk6Sm/I
Y/BtNwQs9g2v0Des1GXpc395A3kU0DeFqjNeqkLa62QCX9H8ds2hdhAXY4QVZTk4sN45alH1i2dx
ZMPUGmnWpKTzLJOp65fx0oK8sXzoA5DhpHxUCods3a1LiuhVrV8k8JJOQiigXQmsqQFZdjGhi0tp
LvMrmI4RcFGykl4KNETBsqZv+jnWoQ9/C6pxzp/ZxIGP8OcSqP0eviSTEOou43fRLaF924Ath6fw
0rJHq2gzruBcNV33iGTZcU+92wM7AC+X/6CnCNQnTMyDyPxozM2T9L21eWtxBju/yTgAIsEaVt9U
HyRAylpDcjimo49KkXWciT74Ax0i4BwGdNBhNva3UR6ejGmVuxX2OAjtmXeDrE7UQsXpJWhAEHcW
LSwGr160K5LKASc1+K2cuU4r4KFZPOVs+gaMY03SmpIqOMtq4ut7tKt7fmpXJaaETgtapRWIDKuk
iqCVdTZBX8m4tPPgnGQgDHtcygrtJCz3I5aKNtJRvJZuS5PZGHdJZx1hR5FRNfwGo2j7s3GY/840
q7c867YYiov0a2UuXTda2Lxa8/FEcWg3kH2vCIu7AlWii2gW6ae5GNfiiyNGN4jXdoRuRGAb8pkB
/zaeq4DN7Qk0+yVerQKhFYT25rF9DApw4fpNzR7x5jp4lwjwhSJba9X4n9y1WNLJsy/LiAVpXWjL
mtwf38wV0Ac4TG3zy4OYD6SHVNVBMWxa3HZ4HEF57p9zhIg3Hocwd2ypdMnV8SFpdkZ9Q5iHagIz
DZJFMrIU55b4YAc6RY8ud+cmjtwxoum41rY+Le6kaYIEoASJL7Kn5uRVSyffgBhZBpdwZKh21p3f
VpdqzeX6TUJZECyCdnTYCzQe1wl0t9FSQGlwnN1Mz4HqoQTXtOM5hIi3/+K4fIYi7zCv/9Nq8kCx
VFl+xbVhQMRdaIAjro6cto9d5VVPHisIJkCof24mC44hSMyGOTDaXcNPAl3ieYKTZsxPY+fZKoaK
Qeie56EMEWCtH/zPLQNaQg9yzMmp7BAl4gEojiYhQTmSE1tr8As1Q+R/lU3v/Mg1MsV4rYPWSZYI
zJ+PuYB0ejojk39C4kkuIKSGjVsjxpMYA7D2B7kASCAcK6hvEE1oHNEyWGK/L0GV25llcR9UboKP
5QChmOdwKSFoTkOpozcFEixJLyWOE+d93uHWBeVCPb3lflDeYKXU+1wZIQFREo16YdLxx5/GBksR
h8LnPG0QpckV7/g+6JGAlUZOIGl16vIJkuNAtiE0QCB6xKkMlyljoDJdnTgoZ+KW1iiJUDih0pxZ
U3syERHyojhEMvS+hrS7C1plIb4zpM1fwlLM0RVXl14mUnazf8lXd34ezNS/bWfROhdE9wGip8HN
ziY5zcGlCDgp0yWsy+IStm03IyYVmr0RBZmGNxHzo+BMZ7Ou76K+F/53VZTDrwU+8nudHHA3z7BC
8JSvSzEnevXCLh1y0IRcuh4QqydtAi4uHqYfvTCysjf+0nkIipXx3pM2n7+PtlrUZRoCH5ewEs8H
aQjmJJoqPHips+iMKs6SL7h5MGvBvkUqJ6DJGkZ2zrTtQ5UEVdXRT6qvLH32zAJ1qBZHSwmi5Y51
SVHPsHCcm+rWc8nRsZ22EnR8MZlNoc6+aPwh7fsmkufAU0P1pi3aXKSgD+LdidOa5lcCpabmeRjp
7dgCkZb32PSut370AKlfM4AtVvrRLbQefpXrsOpPlRRDcILcAZ8vuDW4/AVpjIp+9xXDLIGXp94a
1+ti+Qt3De7/syxt96EmovtBoczlfls0H71Hp9RB9LVdx3ZGWoi7acJkTaJTVLSl/xDMBCerbCEA
l7QOmUGgrCwF05SjCuq/dSKHfMfNETd0pbWITvWgiH4E+aohlxpIKHFeap/bGw+l0VdiaNVDJA2C
ALi/K9onDvoWa1C8WO4/U41+lat1l3Z40y24qOMGyZruvFoxGzw28GCEICI3IoUenXCyZiws5CvG
svxsrdZL2nkRkN5mBKoycflAuzchoqSb5p4fsPeLIk6X4OwYZ+jANsq8DUytT/gPSGYmjzfinIcV
jX7jXsbmkwok01eHhMDM6Hmi8v2C++iMC8KSl9kkacAEnk9WZzx74OqLvngIqJWIh+6WqIVB/3/s
fdly3LiW7a+cqHe6AXAAGdHnRFxOOWtMDfYLQ5ZkzhMIEgS/vlfa7lNy2sfq6tsPfSNuRL24lBIz
SSSw99prqJmfVdp87ZB7KjZ9a7BlU2Mjgs7caLxc+9yqhwnZz01XTn5b9lq9ForCgMmci+5GwhD8
qaGLCUwjm7PFH2wre5mywq3XlpOSu7KwPBYYE0ngykA1uuB2xD4CfJ4v4CvgUlXYzmTi0QD3cve+
E7B03FSdDc9LIs3MXfHSYKjZkrSx7l0EwTK/Q69fhIUmGc8BQoDnOWBbaWbrkyGz0v7sLj1QAj31
I/pguWBMNZZsziPgKbT156q29Tsqyn8xrzrXBeL9lUWetJArIXFszXndh31Op2DgzIaVBuuumnZx
Vq5nvhdh+S+Q5HPjfEE72pJadOsZTVYIH1KomWf5far0bz+ksg3/+Hf8+7nttMjTTJ798x/HtsZ/
/376nX++5sff+Mfqtb14ql+H8xf98Dv4u9+vGz7Jpx/+ETUyl/p6fBX65nUYK/n17yM37vTK/+oP
//b69a8cdff69z+e27GRp7+W5m3zx/cfbV7+/geGWP/29q9//9Hp7f/9j/8jxs8YGn77Q99f/fo0
yL//YTjeB9cByuiYsAMklnMSKKnXrz/i5AM2SfjOc8tCoAvQiz/+hkZOZrga++Agn8tFScy5x91T
KOvQjt9/ZEFsz3BaUEJtBzPO/3xfV9/Q0m8P4tfpeT9C/oA/Hfh9M9eFxBY1j33Oi0oQJVCjD+Yw
V0hvLMsN6tS5gyJpXaV6xbOXxPYeFPMe3tyd7+/iX2f2/XTVc7JXr+yBm7zhYcb5mhbrrp3+0mTh
5yuczSBrlYFa7bQgPRcn9cJuqt8zWvhxtPD9Cig6UXMQ4AjnXySYKWgySHyGRQHn9XQ0zwK443vC
9xOi/ifo/fNlzuZVllZyGk1cRs/EF/MdDe5b/R476Ec4/z8vAhk18hZMj52z9WHDhKRsWIyG3Yhu
DMG/z7pWfhkmxTvzK/OryObnz+OdTDgtzp3zRw+N+Ox6XgXbsALiWcBPjFjYzJtgbBrfa8S+Za5f
JIOfWPHgkACepJPug8p4NtJnUqJdrsHuVIfEibO2CGU/xFB3GkkSjmYdW4s8yjnd9Xwvm0Olb2k+
r4z5lVONNiuoOJIDocIpIfHipY4QffvYGP3eQOObG/kmW6q4KQDYrzFeCEVnh4n3RQsLR/cQoq3w
x1FdWW77pLrl1oYrwFAnMU6MMBvGmDgvOD/9cnlUleEn+15iUuBkaxu9ATGn2OweuyELFHopdCwh
qe2orms/B3ouvau5vrbcL1NdA0iyfHM4iITs1eQCRDWDCfcDgPa6RonWJcFsVf4MM49SWr6tmm0D
dBk6V1+4LUxjjLVGZq0Yb9HIB3lVbAuAZMnw0sLGxz4MsE/qc3AUOwsO7gDZoDokWviFeGY0bsRh
dK6k/pSWuwXIujHNETGMkJlASiigpNuy2k65v3ThaN9yx1t5JIUBA1CFvESQM7osw4KJhUV30uWB
prfSy4KWPE5mGZh9E+GrqOxnu0N2hy78U7+Z2IG2cBzxT1Z7Xdl3c/FILHvVAQAs87VKsyDR465O
KmAnlzBu9MtebChN9xIma1I9OpClVeK5W5vTEpXs1GA/O9C1QGQMwLZF9ol3auP9pAM43mvYqTZR
UT9OlK+Vwa/aIrmwK/Gk5msHirCywrbHzbtGpj6HKUygCieUzLwxS2ebdUtodm1owGLQmGkM9a8/
EeStF+E8WcHpDWGf2Tlq2J8g0pq9Cno3eBqb6nZeA1a8AMFvO6R5ZBpHUXS+Rk0mjaBLUQw3eyO1
w65uQ49E8IHdEWG+mmi1RFZHhTnuDDy5Bm3eOHUrVJkw8F1BuwiqTh4g0zVGJE0sGkSqzFVsFwJj
knI7QtKgEK2BYf0NFWwnyXjsWrarp9Uk7lnt+pUz3ZJ03OVAqIWyrpxuio18vCnH4XKm7Qqrc4vO
JGhcI0KHvIX9UewNYLlT9OITHGTx5bBqAM7yIYfUrSlfUrGsbGBH9LNdzJcEyC+rD2DDok+JE0Aq
nruv7CRIq+E0l8PjtKp1Czc70bq5D1POfZZPUaJSPx2zDQJuAjoeOtvzjQ6lHKQZdmdjJeUfzYmH
hOYXoqoBFhh7SzW5byRWVGNxGTwLHd74pae28HUIeIhIqyfQKiNIYgC2YokiEsJCTri/qICb+YZa
RgT4KjK4B2KYvp6NLyBMbGiJvnF2k13ipPd8Y+CJGwVSYtz5E5tHuUfmBBQXNBpG9gmw2h65IKFb
w3MYiU3Fbmp3yI8OXWe3lNeuhe/1tHNsSGSRHJSAym2ZiNA5BassSzj1SPvGmKyt+4ADZJyHMVAT
TADwBVcu99HT+qq+LnN8zZK485bg9Fcyt9qa8+3pMTTFhV1+HicvKDvMHzO54zK98WYStz31i9Lx
QV8HhxKgKITkhykxw//GqW7+ubWfnbnKTc2UmDUPwSqa2CZzvwlD/qeLykP+LNqh/SLPq8ofCtH/
h0pPdlKS/uvi8/ZUF/7tdnx5+qFg/fpb34pQ0/7g4bCl3ul054jBQhX4rQZl1geK7EDLo0AmTuUf
ntmfJShjpu16rsepbXPnzxLU/GC5lo2yB5UjPPpd8BD/QglqfWVj/FkTcBOXBfQB4No1bYgfvsab
vBnwp1mTm0yP9zMjiXm7QGGQXHZzmQu/nJGsXfg6RcmwwaQWA8DAm8fFfFiAyxFMw/OpuoffgPux
QC5iEtZQczvPA8rnPNKuAGOmM4eijWlWiuxQ5A3SyEgyW1mguwoxuMHkVjYyTXLD7uWXoYKFxMdG
YJ7W+xysAHMIoNDnRRdJq+HS/rQYKrUildrtXELTuLT9cGAJb3pYK00TQCoPQADet6u7Ztc0purj
ZCyWblWXwtrn4JCzoyiZ23+Uk+s1az72mIUinlmxYOyrzASDwiLqGgOQooXuEyCjyoKeKZtgMqFz
bHGpTEQo0bs6iAJkufHZdK3GXsnZpMC0W3eFMWBbg/RoZGNge52RPQEeB7VhaiumLoDsKVhYVR1v
SY64ALfLbyxhO3LNMJC1wq6giOgiLXi+0dBjaB2jPPDSiwpu+hKnp0SBBLSP2PW2crupRkXGLONF
jCkgMepMIMkzIJPs3qhcgshIexyW/djC7GXLbOF6kYvJen8zQrmZ7s0yLTK/g7DEucwpYdWhnC3v
89wkFseYBaf/DXU6ja44qW3yuRwW7UWzOzkpmmXmyTUGh3l26YHw0B6y3PHw1kxDdcGk+RE8rzxi
MHFSYcpafafZ6NXY/iZebEtADHU4JR0MkkqQVe5amBlBVZOJrAgy0C16yCC0NWLbdVoZJTxbZAy7
oLwOOYBS+ItidLLEuSvN2wnxL0j5AttmPFi98rqrCkyA+RLoOOn2DMAoCkWjEG0kGwW2UKvqLo/S
3HaOivW5CGE5JW2/T0vV+XLiFQoWD+jsznHbybpIB3RKgTRygTnY0ArnMKauNd22Oe2GHPkY4Hfc
eEVD9ZWbFNr8bJRGrlcimcpmQwA2kytXOHZ1XSbAWHHgJZ6XBtaogKjYidvhSJCNVJMZJq3Lmw0Q
MRx6AcuGhu49pFDWc4R+iuYIUqOC59cUjitOFbGy4UVci9JrihWC8uqbFE+8/ozJGaYOOagyGoly
eDM4+J28nN1oQdNn9mD1YQ7k1ymC27+Ies7ZArrO0ssKUaZInEOhB/aoMwbU0Rlq7FEZit21huxE
suozU4l9ajky9YJ2wqdGaJzHsv2AUOhchoawpry7KLMan5Hm0iiTFeJ+VQaDUtqTfAUthFUhQ6/t
6IWqZaNRU2X1FFlNYqtNZy/cMP20WTxjL0cHVA8EelWFs9YmGbtomDHUMoIMr7LyvUyqmu2yeckL
GRaO0ZUvhondBY1MmTpYa4XD2/yTYCqvr6lp8ul5mpK+vSayASccGHpmoaQoHVTTiYF0PORwgpVI
TANcGsc01YRxZoJcaCkSeE933gwBMiFgZuOrHA6mUiRsS5nDOU6OSeF72mowD4fR7o03gIwe2S2I
RmE/uHBtGFtv0BeNVzo6VKgiuiAH9v40Ik49jTIQFZ6Bl5o3kM3b1Rpapgl7bFUW7JHBmppeZo2Z
2bvRRarjSrZskB8Hp09Y6c+o3vG/lIFhqCSDa4KthtnnDuPSgawda5qd+2aYBd4ChzsgvlEYon6C
31MhoTdPewe5InAqAjw9yzoeTcHpFRlny7xgQC+4PwHBxx6UEOWLE4kl7qG11FvMfd1Xl7oGXZVm
myx38HNAqZ5qgTnQmLCpXrOO8TmaB3gQrXgqBX3RyNzxLsopT2Y4nKfDp6QlTrNxC4pM9wLcLgo7
6GamIcafkG9ihaN6qhPttRFJeOdulgYT6mjIe5d9SvUsW79r8BFjbaVIwpmTAeBtS7BPxCQ7DTul
nJXwBYYNOSbWDVoB1KHmtO0tpWY/raSlw0m4qghcjr0+FD2w+H2HeQHCK5zOA08tycVw2RceQu+5
KVgRT6BKOZdG2iXGDrh300XUm7UKRkObXWASDrF0qgQG18k0wnJMssrqN94gawDdI6FRPudZj9Z1
mYRvcfHIlTU9gu5CBz9np96VNDIrcLZWfR1VS5q0ce2UeI8QhvX9Gk6WcxmlSdEavj0xMsRJNZcv
VQIfnsuO9/jiFTWcf8KRGvBlch0DWHbtLsSOcHk2fcYkF7wuo/8sJzWMLxw7AOacvAF1zNNdUh7K
BKjoscSnLVeFQXQRtd1oDSsMDC0rVqSgNzCmzssDqAb1QznbaKNoY3R0o1GtoP5MsrJZu3mLgVLF
mqzBykmphqdnAdAdELjZxQZH0iZSgbmD4TXQ5j5qSla3K+0WHLh/jm0/xG0y8tWEVEl5EIaj2Y5Y
S5l8EjOkoE8WTXi6mXnrgNUGuBwWTVUv+rCwR8lirUAKjdB7jOrSFkPSRwJJdfCeWpCzG7a8b6vY
KQElX4yerpfLHI4SY9AtWYYBdwVbqXXhTtjjiAFuGxz/jZGA4eHW81a1JelXMuWtWsOnLuNBCs4l
AAWXSwlC0zAY4TAjwxuJm1aR+7ppzeS1xzCfh82iyRJlYvHMHfqjYV5ThPy82LAHmFf2gsS8aJzL
jMdgAw/WCtkPQx5PadrY0ZsS9RcI4FlkHTct23IZDkCkc2IgDXD0R1KnIfNJQ4Xz2Uvwfeseigqg
PvZojd3nOk/strq1DW7LzVQnaCEndEYorsyvlZbRsyVBOteMBIdklQrbar6hh/+/03gH5GYnD4Hf
dBpP9Ump9CfM/fX134FuyukH03NRy3Nmgq538jn6DnTj/3xwiYVoNpMzmJqcVIjfuwyDoplAU0I9
hnbCtNgJMPyOdOPE+EAAEeKvAiJ3GZqTv9BmnBkZOR4sjGwXWLyNN2l5eC8/rjjwdFsNvuh8nEBC
8OcBZFkBD5SeHhILmxtYLDjS7pVyPWT4uXdvbtSv1vuP85afr36G486Ym/ULteejB5Ew/0gKO7JE
urWLO17KYG7l3rAQfZJIvyFFKGBMJPIiaMty9c4bwb1+Ayj//EbO2NRj0jGWK2s+mpcqYlEVF6AA
bsfQislac/+dq51u6p+tHa4GdoOFGQZhBPQp79z8KhcEQYPToo84CLY0BA5xK9fGwQyYX8fdYXhH
cvTVFPh31zvbVoYuG8ETwfVsfDqY2u2ojz39o/VsxUA+dslF/5f8Hn7+gGerysyKxrEttRyXdPFd
kPEK49Yu3k34fO8+ni0fRlJVlcmkjypYYsO3cCL41gbw70qHw6V6eM9N9MxP8efPdbZM0EJ2YKjg
gs5h2k+3RVgH0nd8+4sMQLUO30tD/KoZ+t2DO1MW9BjAAyLITgtFboZIR04wrJKNE1Z+ckkDM7LW
avde/vy3L/3vLnuajLyBHjTqWbCs8bWsZ/dZIBAw9E7VAaJO9y0oa6mV7cgE4dREDAmS6HxrUvpE
E5v6TNhRRbwrOsw7iA4ueuEi31ViupBnzdUkZKTL5lU3iHeZ3OuMN2vCWETRQoLkYqCyT4cdvKYv
7bQGIl9UN67TrIpxfKiN4U47UFSI0c0CJwP7RnnVqtHieWrEPamtjUPswB3dT3DFXoMY+pR7i+P3
ffe5S4Z9y9vHFhzliA1OZKczxivD8JLUMM5jZXGDsvIxM+oxxgyuWxM0aCCkomZDDXmR0OwZONK2
NnsQXaw7FA7bpnGuWN1dgIG5zzQLZbUcWsN7rGT+aHp1dpqBoL/NyAbUuAeX1y9emjzzuZr92Rie
iiH54tCkjh0n1cFYIHAF5BZHg0qvysKOnWwmkZsNF6pjwGmtrvHdttrAcQPZ3w0w+ybPEEHHcTtm
N2zSoYs66j33SmQrkZo22vR27QhQ8ITLphDSBrTEqlSBnmQC4+7+rnCQFykZ2bNmvhu1FXuIEw+8
Tq0rqVes4whmSIGrIGNZd/0n1hjXhey6tTD6o6vE9WKYht8P4jpHkKA95nDZ80TEDQR4j2b2cfaW
WBXey1iDdjLJQ8XVMz5866MR2XpfU+gGmHn05j5PCaif1lz5uTTXfatvRzbtQeDCvKt91fmnJdnh
QcgsfUXjeikkTqeFrztPby3HwCSsDnMD9Di1GLGpk003W7ep0sA93Na3F3ZZUoWNNW9GaCe6iwyG
RmArz68lzZQPOWm66kf7i6rdAZvUWIBwkZE7T6Nl4ZpPD4YwxzBB2mDQlFBHV4sEtYrkGw427gZZ
1OVKUTXAHX/EeoV4NxYECgcbbmKwKXOr0C10GxZp0/kDwQyir+EWnMwE6LVXr0BEvzYbDd4WkolV
0QdZzy5bAYzDbO8BMu4rwFluRh7SBVHqHslaoPBegGSwTdOD5LRM6mEBJEIbdOwVqScsh3wDlOgA
Rz++STtMDS12osLZkgWlaewnMLeCFlkQ0Sz6VW26t7ZTbMwS2eto/kHsGkO7RGnpeVuSIFC7yNln
g1iXSYY2O1PGJYaQmOMw587Go42ywoO2Kk0ve7e6H9PUCXTtvDgtmDigEXWz+uw5bRqg/6T+gMmF
C1UIMMXIJMV64JMddGTxHchJ0KlgEFDZ9JWRZZ8JtTY7toBYzaPOcG1oLVIjdsAEh+hjaMHqWbCq
jf6p0+ZVxRHyaZL96NigB4m2DmoX9MG2ftREvU4Qy/vticde9PbpcdwXcqpDgXlWVNvyfiDos+Ro
vtqSICja68oAY5xLlS5AUPOjNzn5WkyYcGiuoQbxSPkJ4VpPRr88DMhSx3DGNnZ0ni76obxLQNaJ
efplNtI67u3M9p2BJCEReXMBknAb52pWlxWxD4tpA3WrS3n7Tm3xU0l1VlucSDVv9u7WQ88AqjqO
jP0UGr73AJ5fAFLSbb8RQRl6m79mAfT9TGQUoi+C8hZF5I8XLGsJQj8a92NnDRmGnuygKnc/lOM7
Dlg/l6qnT2ZSy7I9C43aeeQedN8cgW9iPlKZ7ma1I+qzicU1TxhKpvXKIbDSrVcaA7d3bumpPPrp
OHxz4bMyYyxhkWkaOTnqLY3VKt1i5hR7K1CmcOa/d/p+dUT43dXOagxnRrMtW0qOQyQ2TQho48rZ
NhvnKb1gQRaA2HWohgCilajf6A2m2OJGXMgnGC3HaThu64f+4Z3PfxKe/u4dnVUhJeCMmUq8o2Kj
o8Gna1i0rGhEdvy9O/1TGX72iM8LDw0XE6QPLEeyNWOMyF8R/LTytiLQa+sv2Xh+X7acOaBbmOB4
OGe3eRhoDp4elq1TPWC6P6CcocnNO3fulwWqC38FapuUoOb/8buRYB5AhlnPR2uFtiLo4mQjoimi
KPSxVYXvCXvP8INvH8oBOgMXEo7+8NxUSBaZSCDAnI/gz4dLOARpVK4gDlm1oV6bm3c+3embfb4u
3l7tbF0QWi4mDjpc7XIKnW3x0brn6yqc1vQGPHvH12Ebq4ccDIlVtXpvrbBfrcq3Vz9bK45RtNqt
vPlY7Z0tQLqIX1QfxZH6OEZD58ivF7gt++qS7JQPnhN7h7Tzq33WAdkMDTyAGsx3f3y0A2wcJKAz
eiwxbpBgDw/6vdXzq2/D20uctW2Z2aUCtFKKTzjt++2866L6yEIM+ML37uZ7n+a8YZu6UaSi10c6
2C0IAlDT1ul7iWi/XC9vbtnZPppAE5QuTU7hGL40EeBc8BYmvqHDNKwyxgJPYRDTgiEM+gcb43dW
62k1/rRabRxQLuM2I+xsvSw5FNKZIzX21frCCaoYIqT0FbqGazMi6yJgh2pFdtndO5f95UN8c9mz
8xiDRPDAl46gR1WRFQzBvEvW3qqJmtV7iZ+/bE+dN9c6O4qpqwee0/p0LVBjvTi/nvznBvbyAbR2
OwiAg99/uNN7/80tPXcOmlSiE95X9Gj1A+YxXbMx0/qBshHJqaqHUmq61E53/X930bMvnkrdxqgN
PEfewxOMFGibrqAmsKFIkPJOjNV/51B6c1fPfclMzLoSsmh9TA4Ykfl0lx5gm7DGqCh+19TgdOr8
7o6efQ/BeZpgl4BdZY5pDAEmIIbywHFkmAAYsm21Njbvghq//O7/uWrOg3ozz+q4gg7hKJ/Ri97D
lNVPwiX1ySXSxOLlkMbvhVZ/NXb5+WNa3LWY5WELPdsJrK617KWCwsGpQiMN3ZUVzWvsOemm2bmh
5auwxwYO8A1bXfv59+vnq+/L7y5+dvILqSQsSbANYbp8j8Ie1VUI8lnqC1RUEDwHJMTudAv46Or3
V2ZfvZx+d+mzE3MCur/M5kKPmae/YBgGoegi00AP0MSDGQdZsGFSA7KkHPr4GZnVXDkIU8lH6E/t
W3uhYGrBJEdB5uSXDOLURXH3JTXM/Tznn0a7Pugs20IOuHZtGBj15gYJbsSHEehOs+TJNbtj3amt
6Coc01OpV002Wr5Iilt4jthx5iUqmidhb1wII4MuZ15YyTpbddQYgmmxE7g5IUgna4xnk3Gx8SR1
Q5Kllq9B8g4h6zO/5CMxwYgQF0Pb7soKsnRMDIc5HGWeriDD9i6yil5Dtbe3K+d+YMajg9h42VQX
lUpwGoyeFZVUDzGrWnI55aCswu0Ta6Oa2k2Z4XhCyu7dSIqrWRggtTmFE8Mk5ToxwQXWLZT/ics/
E70YoTkBjig1L0MAKq9cS2Q/zZOEQoPbwcIHGUId+KhH3a0keCahrWkZlt5gbdLCniORkxJUTusF
BLocz2NAQrmd0Ehzo/adiT60bfWRtpi8N0saQZKRxXwoWAhtNkgJYFdAgzNsSw36CiyzMRSFPrOq
L6uKH1QCPgzsQnpfOlC+Y06mttMwmlsoVLwQSWFmKKHywdhMDBGSuusAxBftg6txlANjoSaY3rYC
uswFLyhN4PUyce67uvviaeOe9gxkWJuOL80IbASAQRFq2Y1RagPMUrbTrPNZFlCQQOQxzfJy5uoB
VN6XJKmzqLGTlwmqzkGbBynp4mcpFKoNaDa6zB460axtiPwlwD9fjSAf97Q0fDhtyIsJnlwIQkj8
ijEKxXLS+AADu3lh+AeEQr1phwPOYQhygUokCDMOs7m/zGxQXl2mKRCpBuheUnm+HAcVTUi58ydY
WFwsJbLf6rmkCFoneYRm3Q44nWnUWJieNyDn+8ACxDqDRvkC4ltgO60B6wxYGIJEMQa5WaS3iK4C
QnGSFJuTwDzTAKxDe2BynRLwoDaBTCaGhFQ3v+AVg0oHGKPPQSJYMRMVLYiRpyEoGng5XYtUPZdu
L0FMbSjIr6UXVGZ7Vdpkn4vkChGwRzCTDgNfPsKzrPRF3dIwd6djA32sz5YOHwlEx7LMr7zGxa1p
xXsJVb+sBzjB2AnB2Q5Ia2c7HVuEksasCQpIGpvhsp6gOvfngAanfqBfJ0/vbHC/qLEwz4D/GkVP
ZVP3rMbKqoSILsMFm9ZvAnCGct/bdKFzrVH6tNs8QhhXmIUZdIybKRIXUISvSGzFMsii90raXzVD
Fgo9B2ABxlv03O7IdTpFGj6b+PSovKJlDcUS2vY0ID7sed4phX5xiL692Nc38wZ2EWlte5PXg8fG
YPNgwBOAvnduncr9s8MDoAcGf6YN8wvbPXuaLl0S1jr2chQhPE5CK+iDZe1sVOzE1o5/a+7+0rD3
v8YZvexem1spXl/l4ak7Z5eervdPndP/Ds0SRqpvVvVJE/V9dvtNtXTT1k9NjoX/ZqB7+o1vA13m
feAEo1xwM+lJ4HIazH4njZIPzPE8C98yPCCCEOZ/jnMtFz+CnoRDtfRVn4QffZ/mWiYkTXCNgNYI
NE+QPf+SbgmCp6+r4M9VwhkqKss+DYgxYMN7/LonvFmI2TArlkwEcG9Nh3AY3WINu5ZLSAXtDRj/
+7qk0HfC9ASuTDDVSdTO7Z1DspRVYELcd3Ku8+F4AbWdi1xpWOnsxrE21jarP7LCBqpvaCjmbZB5
4JXg+HU5oChJl4e+Tvh9DhXLppkfAD/3UDYrN6rLtQWhV5SxexPq66BpbBIt6bNmyFxY5koEglXg
LREs5taDtHcZIoc4ro9gHegwaHZIewqbYT61UaW9I1PeZqltEc2wFgiUZV/WrLqpeW8dDNqGC5tI
OBc42WqkoE61miLpTNGEZ7OrvSTIpzHQpVkHQgwybsp2wEQi3yZwIoSfDbvVmWmGKuNWNKbo62FN
2M3IMuZCzhGYWzcpvP2gY7aRH9kvwchLDhLmrTfTh2qA+VMyC9dPoeWJzHLCfA5yFbgLwWJoXAzf
WUy19cDiCs0Cp3eNFyxlq33PrT6napbXndGum94rIAArbmiTb8ZWLZFyaBrOcGMxQQWaMkdErBqb
A2iWGAUkfCj3NIeVkQJTNDaSrd1NNBwH96EjTgqKUh5VtecipTBxArjN7Ilb5lu1hSvJuNdtdUVz
14wmDezbaS7gpfaZ5lg8lc3TOBms21FYJJAooaCPnz5K9sVuvXaTmeN12U67JLf0Ord3sAxYfCGp
FTgq3ZJlBkrI9RIPSM4rTwUurZbI815LgZgBW3V91PKP0GknAWfwtzDtcY809gGx1ND+6I489jNo
rDA18hsQ6QIBqU8MV/V2R2ZzkzoKyh5YvIcMFEU6G6hyHSjEpemlMTi+hWVl67xcDsVM3JUruqcU
NiW+BkC/lgCMy6F80mkKs0OIDJK6zUI34WVAxhcGx70QImGIamE4xTO97E26B4XKO7iW6y91k8TS
nGH1AKIrdDOFtUtL+VGB+rleJvdG1dUhTeAxzyroMAZJHsecZ/GExF7/ZAgWejaBi4qEJxobw5Fw
fSKqhghJoOFSVbhPnfQry4F0bqq36cQgBhkwOk10E04dk/6Y0dXIuzZSGuKwSULKn80ImAWRO176
UQRwNcHgAXpoXcgcEiYXjG24ivmVkW0LhVGrHqdHNsKnJBktBn3UZ2qkmLAS2IlhyvU0NSRE4LaM
vEHlARutlTtTJ/ag33LHATgCn7AzCPOBDCb2EX5XLhnbqFbedbizmKCm0dxBdpxU+dWs+k9J92jQ
+SPE5fhCtZdNouF4oJNAVY0RjHmPAUmV0/C6mc08NI4V6HNB9dgzzFTU4Phj2VnrlFf5Oq2veziM
iMa8B7Gu9RcQsQ0PC1tDMB1ZnroQtSSxSBswug26F+7TUIDFVucYuOXWuBmmyvQHVd0NnbcbYcsE
B4kFCc00BhsnicEC/9QNBR64Pzuy3UKKHnowd4EGaAN5ngtKvA1IFTdubtougAzpqIwOcLyTY7/s
rUeQ+S8XlV5p7MzrwpinuMO0uqgh1WpOOigBcxyv5TTuJwOcrckBTQ1rzDxNBrn9nC5g2OQNAiDs
VF2rCZ1Nk2Rxl2sMGebmP1g6j+XIsSSLfhHMoMUWMrSkCHIDI5kktNb4+j5R1ou2mZqpziQjgPfc
r997nO9rlGLb6i3TxzVzQ3qFiDWCDupz8S2ReXck+g9HSRrDzrPlKPYMx9QEJqG0vBSZCOukr6jk
40V1JynZa2mYXpdWsQdtndzMpBcShsGtQdL7wiIU/mT2LnJE5tZJTO+nLh7OctgCRjIcGvGn1A2V
ifiag+ywXDVk6qLlWrYpipcVKCfstPwB8OlILAGDixn/09vacHQL930Y4bu1cp2nlowQjvHcC038
lWNREypLhmtXS/IpNjF+dkvvmlNheSogqWsFJYewzpLA9uk45qWiIm7FnuXO9ONITkjPxYZrKkXh
LQUfYGoVSVAZEaxHQ7zHifEO1E48dOA1D71gXEVDkzYW4LxAaLpvra30EzyR2anH4bGuUepEtGVO
qLA+FpfSQ+kzlfRv9R5KUXsYhxecqukGaIRr9mLkZoMKKCjhZ+o1JExACUyoR/CzLD6THFOwumMm
LDx3UG9cTYJBEEX2rHIBi230yii8eGlKAXyWUAehaUHdYEmhn2XR4LL3VN1aPNU9bHZHiTLzgDvy
BZtRdZTg0oxtSF6RtMtJadr3TFmi46pBgpuq9Q7bjqVQ6lRzf72LJTw/lr64ijHHJx2qvt/mV6nN
6Nj6Zd2oy0xmUU8/SMDT17FW5UJ2cBVM5ZiMuurHq/oxJdGnWC31Lk1iqmk2ZxeK161Z96qY7UHM
5uQ0aKKbi6cGG+6XqrxUC4b1fiFJGWuc9l0NMmtuSCLiWo+Z5vty05i+qozFq7oWB5F2mWSkLTow
UdQtWI18N+s/YYxDFw4ZS0b6rPUFrGnbqRUNMoxpfOt5zzdgDLyuH5Ztv2KiaI2mvIlMXZ1K1udP
A67VMEde1KzjV2TMqqM1T7fsQIhSkZopsDqzddM2Hh5Vq10nNsXvK1EFnldZp7GM0vcyJj0TgqNI
kvKgqkp6jBVSGNL8buX4TSCstdHaPLoFyPywhpv66TPvFSW+AGM71kC1znPdE7jsMZP/949dIfJJ
CYbA5hKxOvZtUx1ljht3rJ4bHWs4Enqo1B69jLW3cL7up2mJAm79DzhN4yEW5+nw3/+mVqjYmsLX
J7akEIeQz8oMZTUoyyg7xgYbbGftnvVi7Qhi7mWa2r4kcjs7pRCLfq8rbqWkzWgbHTeFpVg+3Cn+
UYjEyGsb80uO4h2LtFkGuQo8GmE1qX4eJ+oRR7iYyNqmiZBihaL4oK4Mr42867qEDGbdndeuV7fz
s+4SotOoVtUGE8Joi0Oh+f0abUBjMzceLDKeFXHnkSihjSXArQWjs0XKPDAsTFvJYuOLYJ7dxlyh
RpCq4TZSF2lHsIJHtbr3cwlLUfZLIX8lS8Kxr+hA1QDjOHIPRU1CIkityWY88MBXeQ4jEsOaOtKf
PyQTP08DvGro8dMmTpiRnVa7NrIzAilDNOtBl+NCpOz30vRsaZ8zCWmzabxSKg/FuIChkrAxuyR1
7JXg9CoYjsRpbjwpkwQCUshYYZR5VYg9HmSWaDNSdQ0Fuo6gVHzcWBDIkzbvcSnyMmKEEDsojmmz
bkib9H6BfdtGR/Al42Uqv2LYYEQLj4M0P8EomNGabMc4bEchdwgjA7zaahd1dsqHaVM0ZgA8hmWq
id+PxqbBINwKjyHWN51l+eUaBzOJzY4MKdQ5zZkhWY5xfzSEfuRbAzc2p/xm+njhVYShnTczCMN1
sIuqtAD+OM0a/+gNHNYyY8sFWgdRl6XPXYntvJNAquUZH2q+m4Icsj66tXWZlt5ZktFWx9LRIeaI
5ugmABfXXSFEG0kYXBpg73lwEt7wcL3w4RCHJfHm9Al5bn1mfdhqSwU/lyLZnEcA3AYkoIrqxHAh
1do6+G+nWIfBSbPcTyw1hlGpbCpWpWnzD3EQWyOtNlK1r1QaIiQrOHMsqbroxVdOmqujHmuJ5AC+
cYDP2vXML0zOdIxaGFnjkZAw8XO0I3KlcVl8zvK1sOg34OpRn4msCdD7cz/patBVr8YzX7rU2Uas
Xpfy0MXYi1bYu4rsjdpA4Ey2o+VSdJKdHCItxQVW2XHDJzkx+ZbR4lvLT2vjRHDJblr8Rob1Rljk
M0uVa5ongif2emRTK3Y6MWxwlZXL8h3qczbadZq140uUfJINIpwoT/yBG2i3YnxSh2Y7yP96hChN
fZTy4ma9ZWsMcKZZ4oxmORtSp9AmgD1RpKs56Hgxlyd6JxrdmdpmBTTUSEE8VIGuAdeZ5dgbZc1p
exMz67yP1TTcKEihwH5ZccBFScs47ySaBsEi5S0NGc9HTleQEqAOK6Qh9s46K2tnvcyktmqy5UDG
0BPi93aw7rK6Xo1WGmzkUKdAZx0aYIkvTRqfNaMT7UYvIpfzdTvq0uuqRaxYZmM0TjX5HtMoWlNm
2Km23PK1xmUPBirMzJZGlMyzYBbpOZF9qW4Ll0WrRAtSXHk9EyxxWggy5+wEh4sq9MVN6JB42rh5
01lNSXf3MIESFGOUOLElknzo1Jaz86xH5uhBwsLyoyTEyvdkbb7QdI/GvD6I4UfcJ46SK7E3NPID
DdJ8DLr+PBFWW1m6zAWhhsQt559sBn3IrEX2iVFFjEx6tGzwShHPtJl7ENgYEVjiGbiTXdby5IwR
9buarhvQuYvXVAZxsuKPZo+HjdcwnXs5yEPlJ2wbPajK6F/b6VhoeMyMFi+eaXF99Xw8FuuyAPuG
rxF2yr2l19990fVb0GV/5EC+1kWanbxuJDoz0UslhYiloOmQBnMOE706yH1BhbaUb3MnKBBwZzeT
6k3ca8J1yax4IwtC7KSCTijK4GfU5Zhdg/gg2VWx8CpywsvjZR46YiR16aot6MoGvKcLEUpnGKL5
LCbEppZhBDRnkrFkoyghUT/07KZHrWv0s91VoUpEPLsWBsdMY1TAmw3TD0uZhiMn58UKeErEE4QZ
0ynzfgLBiMdMV8/SBKiz0ArBT9Opd8IiB7gL6BeI/UhXrDXu2DCYr8pzzEvZpw8TnmlpEGy0V+yF
kaDbLe9WprzDJHVCNTqaBMyhj9nyVk6R6IGWJLwN0lfcn4Zkb04BF8zK/9+q7zM9+WRlBFkSp1bP
WXSv6tts7Fq99J8LDcLkt2u+5uVfNF8t9dwOl2Vm2sBa123zWs3X0DyAyu3IuOr6vWMhxBx9tuuf
jGtU7UmcFdDt2silErQtYR/RrdR668igQCuuy2T6SPWd2J6F/itfziMYhxhFpqpegKfTBW+GyuFX
jLObVnxWOhchJG3h5MvRY1zfgQT0gmvlDyF5QZ6g58fBSqpUGBfu6tvCmZ2pyA105eD3aOR/Yw0c
NV1oxPtUVi9R9l6E94H4XEsQWZm6r8h6pOZRq4gwvWXhXyj8RBEHpfw+od0Y+mDP3D68KkRGt+0U
sJtXWfznUu9u/sYjTgIQYnbzrs07YbrWqVcjCaue1e80czPFD7V8z43bEUyKAJVa3ZfaVgmhyJaA
jkmN1dPbs0yJU1/DaGhD6ImNjUGISjMJTIWnZcVVvC/6lPvilrNmJUofiUyIQCFGXSowOXxR8nP1
2AmcodzpmzTcr+lLkr2lUGWGSbV9kcCsAF9tVL4KqBsCXBRr+hvFw3Oc0VrbWb/hlHabGs0o/GqU
3aD4XO9zE4zajlmKbTKnEUjRtnUQSb4G1Et8MiKgnfk5jFSKKHnH+uVo+GqZPFVguybpapL9a94A
XqK+dBQV+yg5qvOXORy6/h+by3soxCzaswvZt4AL43TniCn34wCjbaaTqE1/hbKnMbW1vsks2zII
2udmZ1Sc9HVGVHq+zB+xdOtMyV4kUn1MkpLlqqmbksoIXQRw9ZuWfeTRIcy/w+RSUCMBM7Dr5pus
IlzWUGEz1H6VHzUP7aifFjZ5mnup4mha/br7FouDbnhqdsK9KYXXMCM1yo+8qtsFQLUGZZy3yFWE
S9RpW1Zd2DC5gTEK2l4sfeZMKV8w+OJmP4+PMAs4P/XerSDjHplgYdQd6B1WA6rKJ1DyXA2q6Jds
my0Kf8JzLKVfBmVfl34e7S31n6T+SxmN0c8CYA7SnsGpm49+IoA/3xnjvyI7yfWwjQbz2kw5aMA7
DDlvXXNHi88cFZNwq6c/IP67cAJ+Ppy76E5r3mQJcRws2cbVpFAJVQFveejozeeobOX+LOg7peOy
mMxTUVAAal9ispsZgEaCaOeQKmsrMNPtiEt4TVEpE52D8RIaqYNb2Y8qKVDHV/6dIjpL80UbdoPg
cbNbUsTF/zYkW65sCCQuSg0CMeQefkerwRFLYTWKpyl6sYpXwbjxd4jWyQA6L3waNYvRKfMkJASz
/JEboP0wv68VJftsXozq1imvSq+STQ1dhmBAAzeQXTdN/Y4DmZcsqmjgfQPbU/jWCX9Mca1+L8gg
Q71uQgGAU3oJ43dBuZXq7b82cHD1/K+zLgt1ZnLRGNTVh5ncgnG2hDdxoVb/bYwr/EJWEi3LZsYn
Mzii6QzxlTX0SKSvOWTpbiegW+8N/TVbzhm2i86bCk9SXC3ctDiv84hyXt/V6yPKrqt8CovTlO5Q
UKdyD7TBrovOaQqOsIM4fZDLl4WNmPJHfI1yzSiesa8WkHgEfvo0hUsBByCcZJu/2mTAPc8E7c3Y
LtWDFB6tlv/uVltOQ7kXMt9Qb60s+Obs6UDo6+RraC6Fvq/5+FTpWhWBZmv90YoPpXW06mNRX7Lm
1A8ev6A43NhVaRIOzjf68loWh3G6CMlHz4gj/SFSTAlzVZXLUl/fNbShiHNY8uHql/JXHX0M45WD
ZmGCbZ7G9FEk+3W5Nep7Vx+Eajv1PisSpnWbxq/6dKi4xEakqeLXiG6LdeeMKYpdIR+leN+HV7X+
qjQYTsCWnsdrZFHkgYlAdtqv670WonvJp901/xrsJxzIlhtXtITiuzl8S3piR/Wvvm5zXuqktIXl
npcOFWmonViQU+uBJLpoG5m6C6s9m6nRKJwVw+yTrHuSWa4lwamDInyz2nvk4R5Ss0tRvC1j5vNJ
6fg0hzPZF3tOcq/QU7dcfqfofYjOankvpK1cRaj5LDKQA2RLo3Zp/PgYiziyR6SOck35n6S6kg+z
8lVOh0Bk6lgFQCXA2ErKjf3TtiJ8JuNrS9EskInO5/ch2xXRUW9+mvl17V7yJCizc5fS9WBKwKYx
aRpTdo6bSdnUyz8WGojljxq9JMV7j3sV+obds/E0bE68I8jwFds1OghpvjWfIejbMNhtKTtyKSuT
z/PjIvNOUY/guOdT17KD0m7r5FWixy+tr6G/wd1Japg5O2O9cX/xyfQqa6vufCvrBBhd2qjsHBmP
Urgnb10kP0Qh7Ajdzlq+e3hDFfcz9ybAUnO+ZtPZpBrnV+IrWCtvGe95sdggNLkUQUGpyy7Mt8v0
XXDl8PxWD+6+VOQQ1wM2VXQ51IR3TfmVosASdnPh1MRN8OpIvtH/aXSsUn/qs5dZ6QFoPdZ9290H
6001nilpfgrQaUsQSmdeuqjYKCaZi221fI3mJpcP0IwyNlys3xDFZuEnN8+GdVT1PX+p0OIAAex5
0JYfica/368ksEovFs5RzTWmkxrhD73nYYCiRsUu5yeeV2A/euvPqCGAzcGfi+Mrx2lufa/Za6od
ngGY0ghKPei140RhkoOFL0cfSAI11ZTMOD2IFpR36g1F/J7mXd4EEw+EiE2CHzYWHZhaUDFfaw+2
uLpqlJIb/hGyLo8SrT9tZITsb54ig1ed5YrMUngaKKxVBRHt2KrbSbkLhU6WanDaXPekRXXykulS
3DpNfbDSc6aTH+IKTU+GDB9qvHRqza/ryOM2m2xuZtH80ltsNundCA+05lkarBTOE0i5zwx0qsGP
hY1iKH5G4RW6uC3V1yL2wVNYhGSmrnC14jZhtJEOKiqPFEziscHfpAvvy/Q18rVEdGv1htsvHS8D
uSd4f77R7Hrd60DcTa/F7OrdD2s4+n47iJ4eOQxBkNOW5TrVvihy7SS/mnHMJ8HR9IDhIE+xEr7k
1aaCJqyQmgmSljqECxG7yNz9rbEfzXBjMNvQGMaca5WnxV6seUr3YIMLR3EG2YtZYhseB8PllZUn
V5WwaTll5FbRdgjnDZwJBxFtOJJvAeqbyEG4bsP1aJonZosGO8l4xMVbB8jPGOMdU5cheArOrG0J
+LPK5mj1jBb1B3Q4VonFQgALxsivEes9ok2WeUVDI9e8CuVxmI9z9tEaQDnUjThuutFDtreT9JIq
ryl4Frdd9uLODNJ2u+Qc9Pda+y6Sd729VdVFxBQSexVcbXNXzVt+EJ1oqLEHmrtSKUCJHu81TWG1
q3BWYl8ZhE0Hu5meuqcHWRGr0vRjyi5pd69kn7+SzgxnzZ6tf3niKkOg8h6oFMc3xfjqir1UHLLY
T5hLysW27N1y2KbKc2+InWO2UejoJ4Dn83uRszPmS1N+4vqzZyqYqYU94DyqmctdWv1ADCmXXflP
We+p/iZWTKtE5Jv0rxEdFQFPfdGby5zc8vyV2JcJlKxNbRx/7Lw56JQ16cHsb8l6HtVfMBRNhNyy
g0moS3dV+pem92Q4mtt2g/dHspkQVg5gbdoLd4mPPUGTfaZ81MJuTQ+heARsH66Q4i7r9NdNmBZV
Tuo0IywENceZCw/iA9SzKvnyZIa4Cq33mwTMzLD7xK/nN1o3WdyP5a4GZ8YmF0cT+GMjO7fF+A28
CUSG91XDq2Rnjio+CEbwb7iIPYwHt+S34vWUWKeK9iyRdhHjWOu9Tw9W6yYGOMOzCTKF4Qj2vIdV
byfrMReHbqbi2eT5tVAlXuUfgxMyEd766qEIK3XrZ6MEPOdiuW9LQBuPCPLLSp+S/SnWsRYv8+KP
ww6tIsS9Zm0U/Rw91fmIHNo04fupUdfeYBklUKZVdgf6+RTIwyFEF14/B4PPiNOztF4VODzSMeGR
qbfP+gsEvmrsaVXQ9dfzoFb8mSB2emJmmFMLF5BFovt673fzkdJduy/MQmADzyNBGBopmewaVAkV
xXV4H4Q3cED2LGZuBbtjCX8LOoE2feEDL6YXOeI13NeAHLG8qs2pxrOs1r9zSMdMVjKXLrL8IsfH
Sn2ZKjDmvqruInWf7UIiD9zxhfjglezyU8wkL9JPYvFm6ZnTJLu8v5vRHw56uk7Ca9PHgnicTrjD
TgNs66LTHAAkDmgMe0jRj6pbFsdsKDxn5Y5xe7RH2l0cwR7kjz4OnU8teV1ojeUA9kVTeUK/bwAG
WnTp/FoKdwcrcDjeES4IOqwPzn8U7OC7cphGEdkhMf98TLiynYFxs/ovhCGa5qkzybu1OQocR9El
ro58WWq0WRd3jV+EkkErJLDidxAgQBIhW9pzTPC4Gb3EE7yKcLxT5dTEucf5uzjfHYLo6DP0T99r
Y0NIVn9WtCyOtF6LruJBZOzJf8LmVy/eqEeq6lZrRzHZ98LDRhdn6H58Cte7VLwZLPxAi3apc2hU
nWW9FhMlePwncgnMVesBZj2QzQO4fqnMA7fobH6sPSsrTqX4ailbwbOeMUBbzC6NwSdJfo/61Bc9
sfmJ0JgYbDhqgbw/fo3ED/UcMR6Js5/fS/ZqzHet/tB6thegHtF9pZdi+IjGxSuEfx1mvkVOIV4d
GOQ9H502cSdjn4PNzuXLswMCxhrHBFqtR51qrEQB2gn11HKtZqekH2J+MUkDTd9a+J2YIiIw6BN6
+k4VgpE8V57ejPJTbk6j+y0zxoIQQ7f6aEJPEwJDPyzzQapeZYSV7mNZtuarKBxEeReHASU0lWit
blfzBa9wVX21WiBWX+l0EvQzBka7k7ZDvkmia0SNUbfsS9d8yPk7niuh4fPd9PpOHq91/5d2f4px
F5GUR+wyJtNV0G94WCGgvlfJmzT9W57sUG5g0WG1u5e1X528rZkszHwUG0l6M9ePFQGMKsKVNBTj
4kMwtlZzjfL3muegkkknyi5bbrX/CmjGg0hhVrnThMdTF1NVuEBR5cWL5LesvI+WF94OKQz6rGRn
Em89r8hzEvUvR4+2wp1Uv/Srz8sTU8QYl1yvnCS+L8a7YG0r+zts/WLZmMaLlrwlINX0XaUeOd9y
5S3urkbxWbd0+3tN35gNPc/GND8WHT13cFvOT4kF1RMynXw3BZpv8SpqfmlBrP9ewP5rnHkq6g0r
qzhHKSLDs2HjYTU2HFkl92hSdDY4MY6iC5Pd5zp5yaFvqOVXQ/3UFmCfyZs47+oajNV2Gt1ptXmp
ErzgpblReo+QGuLaor1I66Gtd7WwZ/eZ1zO8GJtnzaXLPook76v0g3Yy+x0kLBxRgzdVu2fAukh5
332dIT5lJSe99qK0mJDR+2t+Whlg1lYR/OZPTHftsMUiJjeBkX+Pwu8yASmdb1FGypKZgAIYQx5f
WQyFsP6pcanUJyUKQKdTviIFpU0AGT0A6+NgseV33NE5kGoO5cDQfjvlQyzu8HTz9LVaPAnfZ+rq
00+bfYMN84DW0T/qvAqto8nufEAgFF/TZkNZKlibbrmW4XUqNl38yJd9BOw4/bJqsKVxIE3+2ZyP
YX6ywpdEY9AEge/xfO+h9I0cVUca7e6PVRlsYrd0SE37AaYocNKZRJ7C8vEglyU3Z6DD5FpO2fc1
7KQxQJcT0SBDtyw39Cqr4VfDNqyupv5aifso6FRXuDWM2rtPJQXdnbNjhWNJsPm9eAatXWXsm/jI
5pJNYYx2pHyU+avoZUjI6l5dXp5WKYHSRnoe4jnCOSxecyeyUoMf3Vj3JedIVr7zYHcNTED6vN7a
jPlrvN6t7BNys97sO+X89yaaHylXC8g54gEXFcQXFAQa5aJBmkf6yuxefWN9hi/koQMZ2k7Wz9z4
1gw88dJVty59g8g43icQtnSyW57OziJW8BanzBcKNinMVzX6HTCBgaHVFIUfmb+EF3XKGEcoLPUB
F21fYo2ieuEo7O9sJYA/cJvX++qzKqv5mRzRMTJf90Yfl/tkUyGpAiqq6sqGQQqCK5yxiiyZtsAk
bFb+VQoCBDvXAkU9NNj8R8esX3OqsLBh14shoMPo3myj8TJUeLqLO3rkLsXCQrGWKYHodLbB9+6x
7aa5GvK/1MHAA47AGdADcBGNL/nz5Wa00M+Mr3XWQFIU+b10qZc722Ym77thr4pFVVGj7A8tNjh6
f9lXDBtE+6ToNgNRpy0vA32/+C1Mb2NxzJ8igJ5jhnuRKq+OeU4dZsXs9oBczaawEkP6ELMPff5M
ZvyGNWOH9N1y2BMin5+/TkYH0tsRro5CP0ld5qAguqKx76TjkwLS9VS74btmnRuVeECVHqpi132N
7bEeHnxU+oiOr+7ktcJceGPllqVumInZ48Db4SQguJXht8ePXywPWB6YtgTaIP76kdBHa+vTflL/
rcJ9aM+m9qVlXrL8RrGJuPPvSYxZh1thfRfCl9G2/Pv0Gg7f2LJthk2/h8Mx5mx4KV0L/Zpu29PC
LdQZKMTI1iPKl/onzfdsegWpyI+3pcZa5CsfA6hfC3s/bfq40Z5avvQl8Eg8NwP29V1hEJN5pdsE
y2rXW8VP6UDazTr7TyJQdxjSLV+Zkdyi5tTJRzF6MASYkg1qa1/vSglc4D6iNxjbvVr6T25LQ7e6
CbdUjDTsXIwit0mUbeeULZPkORVwqMpyn6PvKGRQ3TC/FU7qmPP5vcY6YlUiuEM+OB2SdFNcRsxn
DdHJgtpCWEhKYAOHlUI+gKjIa+OpwZDu4qDaqNWuDiZsL8FkXYlAsf7GfrLaMukmIl7kyT8ZfKgy
BVl3QN2r5RO2WBSQdXjauz7UrxwGX8B9rzgECYCbE3hhQM3MNN2rKT34JhQOpvawhsXpmrf0Ra0v
8fL+PH3G7FWu9s8sslgAsX6wktOeM5PtvBlPALTWltwZanhzrV0VtYrQLncUii1Bt3XZ6SFLfUXu
EONDn8+KwVIdynINMj01Km617cRmASIGxCvYLwZ/1CvrbZahsd8qItDCHxzbMHxTlgNLJPUBq+Tf
0h+l6kdPPhXWBIYTMsp7nv+FOiPD0y+RGeuC5IAAZ2lHekpqjGhGo/pIyu9S4bAbf7GB2rGTYAdm
oRaj6GvlyUGSXi0UlriQvXqI3TJW7Y5gVxRQ6wvqeRLx3NkzjeZudZm4J8fBE3BLXETmc1LQiycB
WUhroO+jK06e7kQMQWda5TL8ibpfcX5txPOiXME+eh2PSsPtzoIuJlsXTf9mGSkzwz0ChzNNh5b5
ZkfDi7vFRR5FunMsN6o3xUclHJflXc39XILFZzJlqf9aAPRj5A/loy1v2vxY23PIsixsCIr0D4qY
LcA2D48lB3sKEUh9aWAuxLAzsQnGjH0kQd4LRhtwMro94h/AgKVGCDio1YUb2cW7aM9nkxIZDkQ9
FQ47QZ2VecxoUdKXx6TaDOF+BjHwNGgA204jk1btbg5vkR8HETtz3MSf/lm/s6c5Us95iQSbMkoY
HmXuEo5ap0CE9KP8iAKrx3p2aJaQcjxO0eHL5Aobkf5bObQzyK9VJ7sdAtkqfEvDozduVLwtzUjs
iYQBYY7H6g3OPovdJPNNp6tXRkopLVD4Avv6kOkBCVDm2izLdnlBJH3bdI+wfsnLoLrozy0KSE5V
SYXxFIwzp526jRD+JtoxSrYY43kiJGynwx7Pr10YF8gD5I9fxjtH7cyVJVlnk5c23DCaQWm/pOVt
mC0HukgOa6plhbEj5veaKXzHME79YASE9WaODpxjlWoblQfGpk62tXDIMHSMZOLF/lgqbAEKYpdt
qbIv9DJk15Iugs1g3FZA8wU4bOJ9dgkF4szFcxbE26LcoqcEHZjbbh/TMik/avv9dJqJuJaGgdtI
QgydYTIx8TQ5dqJ3vaSW4QeXUE+mp/bLzC/WErt+1s8F+7BbdizQ60ZcNVD2kQhHW2nbXVOuniwO
ND4vhfTZZZKP0ogPYyMZ37n6G063rD7UaqBWn7VBemc+DYDbk0NjHSei9tXtKZiIhbXtC1prVjzJ
zWtbPIryKeD4beuPNEvF+2D8G4yfevwWZXeUj7gc2TK1YzsXN7bLp4iK4wqe4XBMp67psmWNSsPg
MB3pbofkR43fiuF6ex/Tq0oiIQuIV3mUOitNnp7tcgKd0JHtiVIaiG5l3nulsxna0vQUV24FE3mv
5LbrWU+hKAnrJyVazp+MKS/uLA5cq/dGvgRt4NuOmXryfzR6D62HhTD4ogOMrYyNsCNw/hIwe35D
hhuGspOcmxrQFeMUiTl3Ld1Ldte1O41Ze7tRpWNUnJh3IFZD+rT5Sx2LeolhnYzAo1LyG/0juRkm
8ALkj84T2fVQQt/1mDFnydWguAhHlqgRYEio9sD3Wr0vcxXig5gObJFHzr1EiJ1rEBs2Dt2xOoW+
whDkIH801Igx3kcDH33+zSonPt4EjlmQBJL1gVLA4PwlzH/EOTnMEbaI8ib0lydDJom2/X1h9E1x
yzVpXmcWZOAldQZ7cSTpn96/pQGnb38iyEZhwPmsWghGfs0utEj7bqIb/zLVVvjdCPu1P0vWW0n8
lqSgtwKhA/TX1fcmhMwlcs1DcUB9EP0aeATGkHSiIEm8URz8um/tSnnkxq/RoQaKl54uPGEd8OSi
GBffCM52+tmwzNum6+TVaEtXmjZhcgaE51irFlQY69s1piviieCHavmPjo6+LPxqKrsbGsdSXqvw
T40U3PebyToOy3MqxsFSDBrPgWuaQfw3GR4OgGwNVL3BjaM4U4C09tR54t//XzDyG56gdEuKd7r/
d6EybCw3lvADgZyz5kepVbZCsGx0X1vbiId4+IvVz8hm1HGmRS9h3Qb80M2xsM8WNqk2+pKMV6yQ
eNaiiOPGXqtNxJLYdGL3wVA6ALo8WfjU0p1hOfw+dGDj3bI4tnMugOSWxMdsPSvwQdr2UeS/6Ngu
TPQtc3LG+mSP1bMyXqULhKYQ9Qt/ooWLJFICUGk4Zkcnqv7+R9J5LLduZGH4iVCFHLYEwUyKQVTg
BkVKV8g54+nna0/VLFwe21cige5z/sgWi1/YFRfKAKbtNp6CpIG3Ie2PWUzTdPCDLZH7dUufKwJX
H9GNR0DpIvhnBxuY0TUTlzHtR/ZunqaCB5ehq7eyZbZ4TP9xdShrErhaDLDbGaRMSluPJHEwOVz+
L8JxufQDz7F3QqKZIswaLTi3Fa2JIK10+fYfSlu+RdSpFxSljaKb5hN1C9bhk8SIYnENGsvOm9jE
ZNghekOkpVmCmuKyQZy+lCzWX9DImWrt4KtTL9H0oFVexb7SjQ9Tfsd1C//oW0uzPjG1+fk1gift
EQUI8M3UIAPY7OT8GUibtkF5HB3McdVmf73yTVUm6Rq+i9AM0Pqv4RGg4MbtqkfACgOcpcpfOr+e
Me9RsCJP1PiEEfAD2mkL2ZUNgDswmbT/NH6n6lOleqbJtlTqTuTFfZgaMrXGhsP5xaJUO2sjhNk/
DqhP+K6rbgXlEShLPfsu7VNEOoxlvY8bm9iwm5R/qdFubk0kvc3CxhhbGEikriPnMqtQgQcGGN6l
giDtLgVZ7iDCaoRclTvHCD7UPobs+OmzpwUBMQY00ePbTot3PilOZIG4Td+WtYumo2q8z/5LK99o
IxL/aUd62CAMOXKg0aZIj4NPCq9OiW2ZpU7ZIqlapOaVLUEf2V6XqrZHHWkqXzr0OhRpQuZW9P2C
qTW3ygppHstGpu64ALYtEhBc0vzIO1JGR3mJRLjWfE/jiEJhULSP2geggzoqwls0eLO6qYEIBN4x
QQePySoHwSLZHCfW3co/2AUWWezFGDE29Igna0Tt8FKMxFuJblwsKUiaka2uZVKbBuh4Zyd+FeKD
M0iOPHx2qBofDQz1LLd4hn87FGJW+JjZxCcRTud/zl+Qh03yqfD9YjRCoJ2GLDh7SSrg5FcYBOaW
jiR654u2cevm1I+viXUaPz/7kcZPSsonL3q9HJGBwkTlcJZQC9PkARGRzs6/1Y8/PZITsQilpQSS
C75snsXVbfSnB/I4HYY8GV5J/REU50Z+Y/nWk18ilxdy/BHOV3Z9haC/+pYiWRLwRZdd4STJe19g
A1q0Pp7xyVmlaO03ljfA1u3Y4eCypXBFKwSuF0/ibq16GryGH6Pu/wvTBGBFv6YAW3ZvYq6vBGor
CU6oC44FYt5SVL0010C9NFCaCidzf4dhq+cDZj8UsNLmBVxpMBHwJg50FagDVZNKDogKKiujOfPs
2dVsBK9rqTkplFB0lEy16HsRw7dPe9m7qrbgZ1zzJiqAz6Fxh4uX7f1UMmhmp1p6rybZ5Xnzx13e
uDMu+emN+lG7+ZLlsyy95Sx/ObniKQmyKJidt97toNIvarfxZ9IAqm0LxAObS8HUuuG3hP8QWJM3
LyNY0gy3Ee6mEfW4+qdmt1pe+d8VvbARtZUsItM1aTOOy3fNWtH/PEM5AHdE9r6qTiaJk9BOhZ4v
kdwTNe1qMnPIfOunmzgf9WwtdrvQWThLLDvRvozPlr4UBU9F52EFBXvbS9W2ytYqNfPNkUGoKq9E
oLGI47jTyLoD/vm0qKYwbhaS1SRRXT/60Oxv0TRqAUmeA9sjpmw9BS4EkZih0J2NySNBpbIcV1W0
TcWL9UVPEdkfXjUvO5xlxKn02ooipEB5SeFvq94ii/XmHMcPCaMcMXMgCjYyIh/MFzVDALRXfYcI
eDgiqNuyHwWsORDGkjj8Yt2V8FmrJn+zDPIR92DcgsPALiGeeLRYYB5eWvKWbAuQknIvpYe6X1vZ
KoFBTupftkCe+NjhcY9+cImF4apz3hQDEVzMEOr2xdU21jUBJUkO/CEzZlOoAaC1a/PNRBTEoH8O
EEz2exi/x+OhHa+FucnMA8gRPBOl1DxRs7PFjBNd83llqpeYvz9nBcp1+qyTTaKzscc0em262R1X
k8fPgt6+8fi2+Tzt7ehspVcp2kF2bf/BFI/iZmEorhiEkx4EnbPDmVIwYAb4SXXJ2XCJ+ecyGQQf
K61gpbGV8BWQV7iwxVOfswD1jC5kQyDgDep9Y+wdDhAD19QTXxlG3F1HJHsgAWvYw8Ku0SeuRgV0
e/7z0URRruZca16vujXZcJBHlLchOvEjEmS3icd/zYUeR4Z03WXbToq/mLY0aZeMnko8vDUBIfIy
V7sZdoVtDIoJndVtNqFCh6MFpK9kRyYGrIbriAIQwtIXguAaWC8JWIOOVaSHX70m83sqTVadzrNo
iWgbwDZENB8JE18ZNtgyoIIttsgZdAgT5kJW9hOP72SMG70iWr3/tSgcMw8crlhveHF7rPa9sa6Y
TxbmeiLc8uZMbAD5yYy2E+yr8p0yn0Fba2weM1NiB8AqvYWqxjW4CrMDpjFNvScsQ/NV639jThij
3ImVz0z3I0DEgAZTi5C2k/keN0DMfP+I7MLkUWugbs5x0kCQicyJ8GuN/WegrGsmwlswCrfZooh+
mgFWrpJXLJeeGe9F/hsUndgrypn5h4GETJG2h8+Wv5VmlxVnp/4SA1f5yxHXRt+xxZJts/vlvPIC
hh+XnMLQGuNg0BfAOgJTHsQIyyqMELx6rHeoieTmQRefG1rrV0QD3wRnzvhibJHwtPjcxl3jh67C
MEsyRixBWixydJ/r+KX7/xBI4KK0oDFPKMHFBS4ga/dlwZLIFVlgAkFrDrX5qlOE/Oq3lkCOb6G7
hv7KY9Cl6+mRd7cmO8lIU4fiGqO9StHwNxycEFMuCU6LxvWXYXhQCeDK46sgjmwbRwNic+1cWIgP
WT+sFvXVS51cyuFIcUCJk9n0S1frJuFyZDSLyhXyFxkhhONr6JZAusUx19wrFVoNlFP4n6kTWCnG
xrF/I3kX5he/fUyw7TlCfvGeODbKIFakiviXnykiLheaSr81brya+B5XoBXTAv2ApnlB6RnROXex
y9JYp97HHs0EzJo4TmcQoLYRwhA29ql9RDAeoxvNO0F4F/5HyQMhUSY4l/Cq/O68NqjovBHUBw4h
7HZD+Sea6yfie7a6dR5R9xj8TMN7h37E+eCFbfInu0+lXaPyHZQKG5AlcYClWFHP+fiucvSF7d3W
n88JqDp0df1DRBsSAdStqAKKCwxYp2DxU7GkNiFE9ED4GcAIETCXNBRaZFkB/dMhR+9B92iRkpgj
Hyjic4dfJ+0Sah1/oPHn/lxnx7b00uYvz387n+iLErl997Kdrcp0y/ymNFQNPnPO4K3GW/EZIbnH
HPpPgYQq/cCzbNAVXgceL+mLM6eaSJLexNqJGqyqpXyZBokTS6V2YFbgbv3VTCjQSy1uv31fvY3y
TbD/0UauAlgGUMPhAoEpOxVxNYhyzcwbakSGxi7hJNH5/z0eKt4hIdYAZCq3waYzv4zgmUEMDrzA
TgSggPsXCsWVkkdl5UvNBLHRPKnfcebp5snucjDuN6FtGBse1eHDoajE9ljFe4g8bpW5x5TEn88b
scrWFlqhVcQyAVYaVVQWCkMFIKMGnrNhOAX0Ueq9QR+U7j9s5W/O2cfWaDgWc3BEhQbikrk/rb4e
N+1mmHbtfEjwWg/pqQ/FAJJHqCK/mmqbSPTL4E1cYhRn7a9uLX627CJYFykH4LSRbMH7fKIKqMpT
hUew6p8Aboa1baJPALUhZt8k30tkDx/sEu5rWItDPnY4f5Dda5260ADK820+LaX8nM/bNtlVfIfq
v7T1+VsTNIlJR9M5kvcpai3zGyZ60bd7prboUhO2E9YEvlTQ80j4KWFiVb3woY3xofK4TUldBrXx
uw85RKFBHbmKsrvZhM1SC7EzQSYE2AVROHELBdaBspuRhSH6TJDoDjcy51JnyRrQ9CxPPrpFCDvh
9DtxKc/IuKT6PQU9YRXz2cuW/bSpkdKoF01Zmx2yKaYPpi4x+6EuHzwpOECHilMfvWtNBaUGBtRf
y3lvJYdGZrljOJxOfXlEv7IEVpZhd4GbpPRFwgSurU+r9zp7hSPLNEokgDe0wwD/KjahtPsy/9Sc
PXnb2msZvnFemlwDNCziGs8pXohdC4+zPOau1l5rj9zl8mg36yamvveAQGyDucmw/oRLQjolKj8/
20YDD55H6HPoVVXtc6q+QvvCIzmqWzIbKP0lPY6MD6KHQTE+LY/IjuEQsRjKkKPJRZynXFw9YoXh
Lyy3KscUi57ILB6B2o4K5HADN1Nqv5LztOsPx9mw+xX8K/mmVSLXaJ89Envg45CN1yj+dSuCPnzO
+9EF+kCl7wMjYgvofZvj3caq9oP/cg27yHoyedxr3UHo4rpsrSFv6KP62BQ/GrIIZWGTBK5qDwHZ
d/G7yZ/q96jHrxz95IognC3ApwewT4wKgoGQr2GdrjK1XyUqqtlAgC+z5YLA5SfZQbEJvmbkW8N4
0wjxnkOkPbZQ1/3CMXIGW8aWqvMFyfV8CyVKAS5Z6+4g5grXMYN6uo+jf4FzUZVp8SSdQjt3zsac
935z9H/YL7qfQN4nBWOvzZ8BmDdz1mGn95MOGDUiXAqT1hLdZs2Qx8Q4JPJSRC1g2gPk/g/2A0th
12q7HSvcgkACsaw2KEmd8r0hh/2jVs9FtRogL3kWFI9uW2U+Gmj9m68a1ab6YbnseOkVFKP20R09
yaIrnvkyXBkahH6yxJo5JhcDAbn/4zgdKSv2Ak5MlEVly3+2tGVUVvmaYsK/cJyzHUOISqz1zGfJ
PkbezsDMXGD/N1YZ8hmx2lvNEyZJOxV5b89Tcac/72y3x+mcrFF16ttmXdDgs+fax+pyZGbwFazx
oQvB01c939sHOQiESTz43eT+6Isy2ZUBXlgQYcGyHT7D7tUqj//QaefeIlojXWTho5nDLMLDXUXn
cOW46uAcyLXg/LqYvNO5clIk0iIZNcbyjQatFTMTQ4KRvolKpLpG6Zi+cxclQEOZ4rshCDDhOYta
SwXgLWFzE5KuAdWJYhyzR+SwyuO7AMBAOiOyfdGTtitzXRI8JzB+8LctpoBmL3KFoxk3wa9TUoHw
PcU7duU0ug7KppJOAlDir5y6X4iRsz1AKRcd0B/FxwA59ZHpBrPyYWqvbf5d5PtiIyNyWIf/1Ajq
lzOHFMENhXSI9X+i7iTldzCOylhNzyn6or9grr6L8T6wAQumWug6o+GJVIPjBpxMBcyvPhWdqttD
58+u3dN8t7SdX7GVZSDyifQXeUSmmFBYPHwo1BmqwL4bb171cCjYyCEq7hMvv3RJ5ItUHqdkw4Bn
IlA7+f23ZDzUbIRanxY0CC6n4Dc2HlJW3Jzht+igCFeS19eCYx6kPzEZZtGv3L41/xh2odSIi+Nb
u4t2bWm4ddzTs3FFM6wTpGLu/OikqW9yv4+yb+JNUNOMaz08qSbVkJAqPrtbdIY94B5Iqfmb3wbt
W5AnDcUkIWO3aS1J1WAwyraYlF07OUby+g+VdPsdrAy0+sgy9GPC5VZB7QS8fqRVgkfyCgCSZqx4
QmA3289GfmebsQyiONYDiBOawHJJTkaAY0jrP6bwV1WEJhx/zWeln5x8K4afMb8IERhyo77fTeHF
RJ3cSk9n2qeVvGize2QQYYQ57d7PHxLjvd5MSx2shubwpv9spJ0ZXx2CGmcDaJQ3b7gCL+IQgBLe
6NJKHAGMjA6sTV2tx1eRYOHaNSOQxKEK/6ThPDafGuo+/a1KzsHMzbehWjkuGEsO6eTBDWUOcoJ+
cnMEcR0Ukkd3A+Cd0hyiAbmNvwrat5l+YP9g2dfOvEXhXxR/DFAJHfIu4EsekZrMQIcVV+efg1s+
ZTomS49XiF88qH771oOx58B4Uj4HoMPpXJ1nyeV9k+KLqZ0l+a5D7VmI44XiNm1uJtN5GJ4EJyeW
ISe5NygaE+0SKJvW3ljTqvK4SGDJbwnECht1W+I6MM+pdmsnhojkFfW/SYe6/AwLgNaJtW3E/GbU
Cuzwnylt+mavIHoG560IzNw6xbdY0+Xm6lu336/RpHXdA64wHjU95X73Dy3bhM7igo1xVA8Z13ss
PZPxWZxg+SONcdt9leaPoJAsMJwZ2svKkQfUEeq0aSFsix1hB5Gz14TUwiPppECLU+/z9KsuPztM
lsWdarilptzPZfhtFbY3gLGrzNrdX2dY4jlXSJcK1xZ7p9ie1g2zTHsAYqpX8TZCrI2mlcMpCHi6
bc8J/hE8QXHaqkYXjTIZQyHmlvYv5L3WGUBa587uNIaM4C9cM1YHpK0gtBBG+fLhECZAT+WiwmI7
qScpujgVzD1ngQCbBwThu7Y5l8mxyVd5sQtXTKdcAOMabMNMvAn7XMnVIjASfdjgdRAEObpNgaxo
fCFKgp8fZVI77HzAAiHTIMEwaW6ymizn+imbnui7Rz57rnKU5fc0ZrZJcblngOC7YHyfCo48jDqC
+ukqBjqwQeK6GTGgClEk12jFmNn0YiOFG/Ajo37Y9cgo8auw3Fqv3oT5tX40uqCwvJZbMLwYKiqQ
OOFxhM0hVTRHB4w5REkD8hZpqGI2lfmarJcGWKAmpatKbyIs2Cg/gF25HJHTVi6zb3UXy3UPNzLm
j2DQ4ObKhcQ/YJp8jbDCFPHC7DaLfjy3OoP6Avujpa8oSVRix+0xSEQRZoXmjw0BKcpCqbIlgdp8
MiNQKtFKpivVn7bek96yn1/8/gJ2cLhQ2LXlaOA54AitWSsWxpvqnIkw6brfQr739Vcu7cp2E5Jc
AYyJvA9+1CSZYeV05kJj/h7zoxm8Qx+4CjRPx9FQl7xUkDhyDfaOOIPOTKQpH5N/NvN/Qc24kxwM
addVWFeQ1OAtXMkmy4gr4IvgFnBP9NyUTb+euCziJQEs4yWLf8UObHEK2qRtKBDDPr9z2v2OwEaJ
suyHh8R0CeOsaFsE2wElBWS6rjGFg6xTGiIUFvM5YiwlaMYGn0aMJGvfDfiO/w6VmpMRNbHgy55V
hPSMGHiV6NFtIWaICBsQp1s2wAn5ZrNt7NIZtXeN/kRVOJa/+rZbsVMuycQhvLRuiID7bwxw6m3s
r+mVBBu6xfJBSArLZIDFzFGav/naNZzeguxhOG487xKJgkrcNyX173RlGiRv1iThLTBHqDsiZidB
cixNeVj8+6npmx0aUkjkmekcbLEbxddSJpd2uoKMFSCqoXXptFu0+EefU4yLGtkQuNGq2oTbUT+n
5b3y9wmZv/GTj548HIy/ydgLoEFIuUmmXYTplxW+R/pPq77PyPZ0ulu8qN2Y6Ur9SdnslghZMuwu
S5pMydITZHSJMnS4WtpB69ch7dXlZCwrYrxq7YDaH4089p3Wgi7jutWidcrSFAG8NkhqsZxAGOVB
u1aVGdMgmleO8V1VfvBVhA63NudLPbpZhSx2As4ZPyoUQHzR0A+k1v8xwLAKAvkPAH1Kd3W4RYf6
bVgiOAmXiQXZtxyg8fBmsUtBDmyCdd//G8p7xPphm26Zvcf0+UTGBXEy3t9lzMYbiPOJqbqWF3rB
ruyxZpM2AYgF0obIkMF9gJfVHqP+lUAc9a3mDXQxTZ8mwY4y2bzzvyzc50xa3rTUit+prRDm8bTm
IAqM2HICPLD4JGylUotVG9Yb8XzRQOpFZbG17XnLs7bs1JNaXKBEIPwZtLb2N8oKcaD5FZ/sbWBt
Uue3kpCPUHAzYYmbuPxK+jdxvvoo/4hzdP9J6Cn09Okr/5KYMylE+dEc+fRAeVHxHUwKRGCEwvAN
ERQ9f1oJFdyjtu+91LIWvXLVavyc49Uqtpp9wZhQY3UIdLIWr/kI7wcJYt2Q4JIuxtEf74hMIpLt
a2q5uvBwLymLjlAKSSvH+++Ty7UN77hnM2GLY9CuT/gAYZ+5+oA54AsELqhz61ZHdU2Dz3SWVjKO
Li+zvtX0D3bejD+JEwiQ68v6xe43UXGQUhRUHVVJAWih53N9lBnh0E21CidmBOSUpXz3/d9wylc9
HkLElbr0qzt/UXEPiETg5udz1eIVwW+LSdslaG6UjjNzuCVsqJiJZ+VDTI1a9EhdRpbm/Iu2rKCf
FilUMl5rmGwh6ErHE+BFh0Ck/S3mNeoc8UW0FU49XSVEh3SYyvEygMMfyceQzUPhoOfqjxPO64R+
ACKnwCdNdLtsFvuCMzDkZIFrrcnApmiG8J1kM7xxwmBq8uePb2r20HstniHKNS7RZcntTQIYYL+9
dDjhK9tZ9lLGCZC621FYu6nHq8Dig28F1W4ykgpYYHxgo1HfdX/HWy49edpChnNn/E3BXRwArxAg
1y6bH38G1iZ9O+etD8lZErYRQrVq9hAko99SwhmfbkYilUEC+tZaBMMnCm7J5TKCehSGFSjjYSOI
gzZ6tZZwmNrZRxOIfCIHKANrDK96MwvZPNQhwjjskGvTz9c9OfQ56Yb40yzf/SHoDbWNICzNy5h8
jYIs4awV8G2NPyY9THyLBQ3SDHIN0ljZ3MPUmLB6NVd4GorLVavgLp75K7DA9No/Liseoshr4onR
XnU1VCoJ5s1pBOtgQlWbL3M6zetg26ifkhetZ+MogIwqXftrbl34PSESUsj06biAEq5ER0LYwtVl
27dI/BDc9TlRcGCm/sqvH6oEy6KhuSRxp8a4de4CdC72X9IS0KD9BUCOyYcVn0WnIYF+PpcFwg97
ca/9U0+pitE9deMFbL9QwR4h15ZIllU+BcdZKsrsRQM/Dt8f+Yf4+zbi0AiRlkJkMWy02j/+Cs8d
XjB4T83a2dF+NIAqB1Ax9UGjVyZ1m8KyUDw0a8rgkcbtmxB5zhnYcMle7Co2R2mIOnGZuOacbrUS
5TwPR2/nC5PJW6/u+rM3f4Sz2ow+c8x+fDIynH4qTgpez4/S4WYvEAmxmoFxkOLKT+oA9DaXHj0R
2fXiJKgtkpC8FKmLPb3UgU8iwRZvPfJa4gZGsaRTLH92jHOsn6TsUMp/VvGuiTgj6M7gK6l+xzog
U4ZnN9w32blhr2f5JKGk2hnJe57h/l1PxYGRGYA6kllH+RwztOgJrzBQDu/7vSqPVXXpjB+b//Bp
nrczCoJUEaBXzS7SIlxgAl44bqcxZHE78kcI15TC0ZJiCd7nWxqB09scXgnyiREqt3u/v6SaAFfJ
kw1n8glgDysCHpD1BNuZSmwMQdwATaixttN0NSfLAX6sghOIT5JBrjuWnqBJPcuqOCintS1LG5H3
ZaDINzku+BV8ibyEgUZ6nsaWlKsRjr9lmJcZrgr3xxYoOXdbRIKYeH9gwUTBJYKuKl10UIjceK6C
xISIJIawb8svyA5EtJdanlByzU7uIautfdC8SGEX+SAVzqi/fOWbIP2iPkPU6+UVx4zlfCcpwee1
tJpiFo8+XGiy68B9tquA7dLPe8xnE+n8qNOGT9yEAMcgcg82WdKsQBiZGN/wD1fYnPmZA8zNETSw
qr4b5v813sYMJHcSydwFJF2i9gvnoHUNVBJtgCS3VXuxCfkzVqFdmaL2dIkuNSh44O9E50bdlPEh
kbeGtCLpV/6YjQ15vabN9os0lGdSnx8WUtB0k29xc6gHggfFcoTJeCIqBXFnG66svt060VVvEI21
MOmblB9x4OLENQvX7Q3iZ5E58hnu7B4EFFV8X6aYe5e9/c26J6wHBd+ymIdVsttH6VsqN0kWMja/
N9KN+Knhw/ZPODSHiIjMyR0c9N4UsjsmWn+19LS0W6Ld9WjgYbR1fYPxC8vDUg62evXspL8yfgcO
z4tzj5YjACg3kAoqMLFABt7QHn0LYflpSJ+qzcRJ/GcDZoNdU6iqLAbbevrHbMrXyL4LsWs+y5yF
SztKBr9Ew9XeR0AsFW6/q8/3kT7CGKUMSGy/6uhT7P/K6qai9iAfi2eLrM+xXJ65vAlpQr1OsCOj
FiysuSyQfEhrBy8kKh++fbxBzGmEl2xUv3Qzvn0iKHS7pHICx+hzxC+4eA35H6Z3kIRfGv9Q89yt
6Sa+jtr8GKJjCQ9DoUS91lVsZrt8OiSAvprQn8I1mrLtJhynNWG/cc+FWHzWJCdJ3FEYI5ED5tFK
+yRvQhynirSDc6ZIc0F0NjjyB13kdnGixxjZLp54cq0rzHLllkzTUnlFGmOFs5fkZ93/dBroY14j
USKxt7G4TUu3tJCQoogMwh+bPDGuSaQpt1Rcx+1era6+eqzym4+QwCfwS1CyAVftwF6Re4QEorUz
zH8ArUF5BcjQuelTT3NOpMAi2xJZj8ZC/pnsJ5uky5WT+QB+P+b0FatPQ6ZSs/7UYA4IyAGWnA69
E5FUABCEeFXAnkH5J77TSPoke9IdsXkQPISJesvxzBfRjjsZ+BNHRcYyb2z0aJVV4LdftvRVOn+m
vudUKKRPH12FVVISkn/yyUhtiwkHhKI/F/HJpGK1b9loEjJJ1okXr2KCGKBkNLTzKHOi4KhZW8t4
FS0d94DW4XWWAByIw6FXfgsuLiFK7EhXna8UfpPeBrgZo32M3+38wP8SYKAYPWLPxGBrn2qs8d7m
C42CP8MKwWGWlr1Rmm3C/gsuY82notdYYhKU8r9RhnIcRQfzQ2ofUwRnabuHZSD5Jwd0jKUewUjs
tjJ/i3lN7W9CxsQBH+kcaEetfbeMP8onFmF7gWTxA2LBkBLa52g4hP4laO5Y0QC8PZ81xywl/lw2
O/+bzDuhSAFZhJjgKkiKp98fQ/OodecaICj7Tcg0nTZNzVjZ2kutidxM+WcviSz1fxFouinrZhyV
KHMI+YkFJIDc2XhDLyk23r5RsVFh7suRZtJMO5xVorMq6aE12qK2vkbje57rrWFqSCpnL7fRh6Tv
oupQsZdA5lmFfx0lHxsFmvDcuDahiuGgOaQ1WDX59iUROSEvQzI7kGv/yujPMd7V+l32787ftJqW
cCwMke0CZmkQ8J/j75nVaxxkHBuLa08k7AuAo9rFAciiQ6+LfRQxGBGeBog1ER9m/Pbq0tR2uCRi
dumFbh4gqiX/S6jXrf5Dm6+q8Sn8fBQ48Mn+YM0SCzv7cJw9pPAVTh/DhFVrLyHa5uXgoVRRBzd2
zkSAkwzrvXOLGpxJx3G8WFPsZsPg3mHror8GjWjzkUaXvI7IzXjqGWFPi5IR+0ZcOGIQTH0b4q39
P9SMpJMSr2hCmk3veXuT6wfAAnPYStTNMGohsS/kr4jLebob+9a+VFzRGqo9PIgo17mYpbf2qsqf
YfNrJ4eQmqRDdhiGddQL5DDwzKVU30Lnwn9FJtqi0mnG45dBAICv0YguZG8vbZwllBS6Zs3VtFXU
3UBiORpdUrGwa3CfuQp39ZOM7fAkDyefjBQLJhAiHIHEyh6+GjybXFTiXgYtQKK1kvNDmpK7y3lG
wGfwq1oj4DnGPN6N0bwQJBgszjoCWGmvfZIUVPuYvV6yf5LLU1ny7gCsSz9W+zU7d9DTFq7FZgMb
51MNxuKD/H+k2WUASBxqbB3zfaq20rTp1fcMM1tcLyiYZA+aSXi9MjMtm290XgRuEuZVrB1PqDxm
5TphqgRmV1vHVdR+6UD25wa08NFW95ib9eSnVF8Wy0SF9JE/la4kFqmDSoRN7BFBKMeHrNmiZOrL
fSydCMde1JhplU2RolXntDSoY0AMKL53LXJcTV8ZtAHn303nLCYn2FigWELw2/p8VZLHByfGroLI
AeE1R8wgfQrMCrfDwoZ60P2T+CQC9Tuz9sUsOqjQixyLqF42w3djkr/J6GU5e9888PVO4RnvA1rl
GqVajNa7hZewJSLsEk9DbiGVJynxuvHDQt1CRvsi8b/vUNf5ZVqWrpJsq/ItV1m23sQvEEefmowg
bQnRq9yhxAgPhtngyEDYYo0/4yYCPmKZRxp7Bk52E5IaK+nc4NlAHa8QOj7TT2zDLyxybZnMlxQ2
5wwGpwXc2Q4PSPaUDIITG1fOvjOdCnDgeNKjAv0nb05aeZv1R4iETUUT190ZqNCCSF/EvUXDkkEo
alc6L3h1bJeyK80AJBQlaERrOsQ3G7zoMhLdWflXatcWX3/siT4cHyNSkr4rALhNubO7M8zVnajd
hWG8GvmY4yduD1POeRV8TdWHitZR3LUqD2OuobA1kK4DVfdw62gTUMZxmFZIveNyaxVvBprwaE0x
BUMDJDOxgLA34T6mXSu9ZTJYrft07JhwIk7yqWb0Znv3H058lHhzgW3R2i2JOwirna7fhHBFjr7E
Z+sMmI/q9zZ6Ohn+QCC7mtiZJYmu3OyPqXwp1q4j+CZ91epmnLZRdJ+Gz6z5kvJ/cfvKDW4h+Iap
3lrcTrGP3OENNRXuo31bfRbg0/Qx/LctKiqJ3cehIreY+Zi7vajOJB8G9a+NpzVv32ewJJb3Sc8h
cF6B8lZUe0OfQGcfif4tSunl7iUXewAHLvA8+q5N/9gjFQl3Mnh8rB84udGs/qtsb44wka4swhHV
TSi2/3NTvEnD3Ta8wiZwoLik2cZesKyUb4n+18mma2Ml/DGR990tz/DI8xPkrx/+DuMFsecsPlJr
1zvvFcYWGh9AV548Z1WFJNla+xF7Ix9DsxPgkIFOgsYOliwtXKGnmMTTjmqg+oxRlk/pqcl3ZikY
7376FC8i1o8JHBMDs0IaFRuIDnhrvWIeCEn5qGBae/2Xb2aWTx2KmsBGtafikVgplbjB9mpx1Ogc
n99k7aOUbhrehoT5GDkG7NJKIRzR8LKDYXwV+Td19pZ2xFBYJ18ZR1hpX1DdkL26ZmLQ1bVpITA6
9+1mHM+lhXLBWSXlnQqEHCUEa3lD5vb/rVgQJBz2WboT+H/L8aQbK9H4ktA+4nXtwy4InrQeQgaJ
krQzV4ilBopLiHSS3vAeTFidmZicQ6zc6oHgoe+m5rETOlHBRXJ8ebPBusIa0cTtRi1+R/NVom1O
AN+8wsu681hQkbIfzY1w8sUPDfcxbl+idP21ECcn4XHs11K/dnqIRlI0UBaXwblFAsX082N9JftA
2wtHv9Jybwjd3daWN4G6GfRFXq81+UU9htOeI5KwUe0QsLuSbRpI7gW8CsLyRY3+Bag8Vjf/mPVb
TErikIbHs/p/RXAjdx/ILZJhcLgbouJmWwhSYSuaVfNhNdsYiC1Y5erVMt5waqSvgggSGUQcAKoK
/kM2Hfv/ugNwSDrzBONcfUzq2lAZUtgZVl39yJDfEss9niBqe3VHAwEMxxaBLlIGeCe3ZDS90/jj
6tVG0xhE9mP3jxEOISnILj9slF/TGC3mAGBxjwsuGu4qM4hWYE1kZJyi7IfrIczeLZJ/pP8yV5Lh
ANuKpup/JJ3XcuNItkW/CBHw5lX0JOidpBcE5eC9x9f3yuqIWze6Z6a6VSSQeczea0fMe5XVBEfr
5sv7gofYZDlsDbg0P0amGRaMa6U6I55K5XUmC5yqFLvOkiamsfYWiMaos2nFp5nu/1XdQYgDIEIg
1+Zz+nc9HcUMLMo+LLIXhKdpAs5rYHtLP4yeSRSWayyf0z5tLllx8wwAV99NJQBWhwKRusnUrtZh
73zZxUlDWi1tLfKDggNDzTTe4LAJQuhix0Z3qZXSmkMIYxIu3mIlv2QCgpBvOIL4APyHWAgmgDdo
AMnwU3g7m0qcQIaKKZLMtdOw9BngerCdprLLUKnsqxAikZiJ8PqjVcRHy+e5nMzjAF4I5WlhbvLO
tQJAb3eHqgDKQEEV56hcBSz7tUPOg+0hQtky4C/Q77XMxnQGZ6KdSQZ9FeaXNs5xRybzqX6CEvPS
L/FAlyR6JBqDrQW0RDs5tTWUuCBjxL8StEGHcZpgsVYjJpHa9UvGECfNfHfqL176WYBZiV03B2SD
OFRTPqsWU8Cqbf98TNYUS858alAso3TAdSu2qZl/1fh0Auc0KJuR4DfHxy6fox1qFr71+P2W+d/T
GSb9jy60GpW9qPofjx0YKsl5h3KuJ87Z2UKfjkhyShFVOz+99Sd+BhOmhVf6s7o+1zljxoVHiXgr
52ge82/Rd7ZAw7pbxKxSUl9wlOXCxZ8Oi4jgwUXu8Mppq1E/D9KdTEXQ/I8x2fr+GY2iLe81TTip
GYn4u1CkXKx0f8vcblDuTftInGftID695vLB9zZFuLcYHs4qEHIbFGxvTf4Tc31P9aXUF7r2a2V/
mQaegcyeZdN8RuXdSb5U5ya/BQu/PZPYMBuX2izOP2S2CkLnaKJrsIaMaotgPbbz7V4DXhPurIi2
dIm7zsvuHbMBpTL/PUYajwbIhZlvnTQDI8amD4BqzhEtzwG/cMpiZSGzsmUmxcw/aLY6NYHWrIxv
Vq4wa9AYQgMS60xzwYtgfTMCYpqLKoe8AHNv2bc6vST9dziecvWnD9VNU1+aSmOlDA6IEB7deiW9
O2WHmk1twq03sSIolJt8NdE/pJt/VyebMf8qyFep+TTQGw5rQNI80gcgZ1p1tXO3o32onGIJ8AZI
FmNk0aeo7beOYWN8CvZL06/q7tgkZxkQWO7KjEAZZtlzA+tH5DPT46z0MgFfNii+eCnTFfd11B26
0Z1q9LYJhGNeKeZmMhisA0eASQ2GsCK8BMYfhwLMFEtfE2Hj+b+cBgjqfidEGgNDXQoVDzuk/ttR
M09MD3sWj7H6AW3AYA1Z11R2/S6Ot+20wVwwC/+SGhHRs/NYaX0P9UZhWYcPvl8UyPP0Z8I/WD+N
4ZeU7lQOix7E4HDtmKCUMtUsqAUd2a2TkUh6KoxlPSFHYvnlCq+rimmn3HQS97XFmX34J6OSbkyP
ZlkJe3PZJjvV39jSQzXIiVlh1djEuL4M1BwtL1ByBvKntSjmBZT2PIXHnBEwTYJgeOAzFU6AXgbW
55KjlbnhCFR0hTxyAXEi6549Vvc621mKCyquKvZWcW7fYBKiRQAPU9zU+sLWv8BybqE3n0fpkjsU
nVTTH4boOHK/yC0BOdSOLKqh3b23VIx5eavr95F6vr5Y1cXhEtXUNezAlCFdjEZHDKpK6WKod/KB
rPYQBtUsHT46nQNr+mbNL6DdDWoZ5Pl2V+OE20JvNzeMv/vug4SFGS6FjFEfgwncgbSEWnl2rt6I
v2AdIRAeurPl/dn6fkIfXfSI+zix5GB4C4qjWi8LDXECdddaj3ZOe3IGF7bmyOIdfjvTzLh7xj7n
XX2waeRVMia68GgyrS+yBvnQU9M2Ur5N9YNwYE/VSl2kC2zPQrPgHyS0DpEQFdBfxMs0W0FHF74Z
bXhajFljEBQzJDE5U2dYx/1uMteOuTazk1LuI6Ra0smkgysQmz8M41MZL6m0yZydAb+rZkCq1Esp
KKFB2QA20PxhCWwOlISzzPxUOAUs70Psy8D1ok61sndyT4F0vGnpfiq3MaaSBO0Orfei1872698H
OF6x1C7I/4u8vexc++4F6YUrRvL2SKszBXkfUuZsJVomPb4KP3PEiyNj5ay9p+K8QqQuNVhkXglO
xn5pGXj0dn7wI4hzFWSAfJvhgXS0d7+WV+i5nW3doIyCfe5Ys2LRpsegvhS1cAuZ2xYrx6g+de+7
tn+RzcwbBIEWcm9xqujNkTWIHdHWzqmRoVeBsdUGpuk4lhWAiKQweSiOt4PGovzS8MKYbmo/iueQ
QE+1cAzRX8gg9vi2A1g6AXkkLQIWj8dy0KFlYDjJ+FvLtYdtMPz0dsl0GgcNPSsWM5YqFUxOjtg+
3dX2YRqQh8+pSmOeKm+F9gdXEv9ujQqB7UaoXn1lp9Nw28bJJNxK6PkQykDH5efNA7AGBDvNOnOr
mNuUgUPGeKxlblb05JOBIzSXfrrJcbvZrjhGa2chImGN92Z8Ru3Gpj0abrAiEwmkvcFaSWMNMI0c
j3vql5T5G1r/pAJZf2bRMON8kS23IO1hjvK4sz480ahDgGL9tHCgIctwZXfaRQ0fGf4gC9sdW8bw
BLVvDA9Fu6ztBxoaZPe8jlhanfGihDfo0g5zUzXwDoX6EmEtnEAtpQosgZZhKfCndDhL7UGOH+hV
5wFzZjBT8Q5ZaWie6lmwxDJuYDA3ZqO39ps5k7pg2axt/RDQdq91exHFR2r2FORGi9hYRgkjbokO
uqaDh44rQm+BJ+JwRRxt2AESYbCPHyzNtBCkA9WY/USGzh3VJifdeCY5r5KFHDgm1/mGkAKmrwoC
1ANKYLmBWFzErOGhUlEkAxP+pxcKeKXjQ9ssmVjR5aUJZoKl7z0GDSjvYWzXYKBiFE19tbb2er63
5nf6Q/ttWuQAGNmVYJYhPmfVxcyCt0A1NIr1fNsFNxvJu+TMe49UpU9EhtGMgWR4Fr08mjKVwax6
IN47mh4N0gd/zdKuGFxR5eNElXjbeON5OKduK407MLU8jBpMPfhphrV+fBIVCNdR7hFnn5JulQvC
FlQi556kS+H+Ky59zq5ow63x9csnMTk3JkO8OiCz4dr+A/Yh1wVqyyLSQj5DwrcOTHk4wVvAyuob
9izD4p8DtpdtfWFyMxpaQ5TBG3X0G63kEm4ezTPPZOcQO7fu4jMrk6cGH5zmGREjvAjfeOa8IcH0
HUcE6wmfA5RP3HDePB9ISN8mFd2zGMlCUuqOtYX4YaUNgJFghxBVA3oebz3uaqVd8ceGSNOnzzHa
28kOCboH5sBe2widzAvOkVndsHFzfTTyEMFTbRsCIDYIqTywyGAeL6uHqGbSy04kB+mRFZCU+QMw
IU5Q+fcU9+O8QQ4jxpNIVPp4NaXvGcA7p96F41YYkJVyIczMqr0r6nOobTlkCgdxJwgbHtfqXuPP
1XcpRbpMfGVJu7B1LPo01AMjnRWrfY4qtTuTxVGMl7yNZpPPLlKAKVhGSAbnBaL5/6XRCiUR394A
YRSQerGQHriUu2o13SBF+qhMs+Fa6eBK/H3YfA3OqhOOWfaP/leWLpXiaKZbwmGwSOI3RaJ+m4q5
GLx46Vyixlf3cfLsWWoCKlCVlUJuJs0evaIBikqI+Ufl1hrvwosVfeaovu3pLLo5KzyIzGal2/vI
rHxCQR5+uZmUte3dh0fG0FU6St61KneW45KNHkXYnIFjNiOCi0si1NwBM5jo+QAswOZ/0L5D52Sy
aI6tj2gVrCAdTuFPKXG05eZskP4SmH75umzBOSIMrgvce84lk3d6T3YgXRy43YM8bhx5LgOFGIXW
T9m3zdeej6GhLq2rE9jDfDyXZPkM+jFK9jISW/2E+CUpmzcmAeL6jbQNL29ZfpJPw1cdszDwCaES
eLGAp7VfCF9lXr9SYgdVin5OTXBoOQIDpr0lhaGfrxoaWKGflI41Qg/pKv6ALSSBVF6N9tMnyjTE
eqmmSFigIsZrBOhthbZxXBvxUlIfOqMAQlDE4KV0LaRkNEIWPsdgQ57cW0MTiPKsC7nLuqceQIT3
jlG+0uC4Dg4WCGx7CnI3AIPME7uEG8o+mnNIeflTiuOZzSHKYFKAC8Qkifs8xU4ZjitWY1ylTHBW
bbgmN1irztibBzp6u/qCwyeU8PZ1ErVKx5rUuAgd8+B8ixa735TwO+pPve0XGXbNL94S79y1uy7d
K9pd2IaZ2Prxzhy2qg7+eU7uytT86uV7a375qB1yxLZKDYGZ0YdRLkd9YZjvI8tU0HeBuhJtW2hc
hHtJL+eSv6+cA+vtVY3ymLUOmAJRJyv2uVfeGd5baAN8aHwsgTlCy0duLPvst+zvFETJlUo3auCe
Cl1vGP41yiX0HunvFB2/SCLul+g2s+k372hrhJx1FxHekG0iPi+ZOCrGblq7LdJZ7eACk1lWbwFT
QYRkEpHbp4lLmzUgUZvdg+6YmZ2ZHmGNxAA00ezI2ZGMkiXZ9MgILrK3h+4nNF0w1qij+W0h4pUl
E1iyOHjU+CpEKaepvGJ7QYdiDF1gljFQtLNSfmbSR+PccDAbDB7UaxZ81EBbzRs6g1bcwCHOcvTR
W90m5eEux5tWjAZM1LTNOSm3GdIZsMU6VfX4ldeIUJ05+yX/tydvxQLliJ5HSMNBxFH0WPxXxIwO
EUcOO2ooWuzH4Wn54UHUG3L8xcIf9geq1X7DkH9BxsPITKt1U21VMmFWKTq/62CrF0hl0XYla7Y/
jrEHLvnWlFvhV2R7LSbatPjmuQLBoURAi7WHVm2aVnCTjWTZpfxAZIz8VXMb+qy6SfyXKfAj/p5i
nf+D2G605EduCsCcPVvZe6YIrCaLAOvWqEB1b5avskNjGcd97DNEjvJ8ptKRmzCEe0cAuFBxLeMN
rYKHapGGPjzJ2kFteN0yKJ+uDQSC0UVg7IVhOq4/xWMeL/jtZb+g+YGNrOYsMUAuMj+ujmDcxXBT
Cy8EFNDFNtrJAYKbUwVoCBwgWYnNQqT9qs0l7Wl0WGEjWgo288INs4NhHTEuEhV799nKUc/MupKW
S8Lza9GsQL+uwoekHRoPbWLPWv1TT1aZz3IqxAhF4DWIBklHisRETnFHk50LQ68y++ngIKkuIzkt
vAfGJY/XprotpWudo63YGihdIEfaWztF6KMtmCvjVuTMqKNd0f2O1L9pdEg6lOAZ7aj1qmIO6XIz
EBNEWpnosDTlVaUZGJmPhKvPIkSrY2EKbUsPR+wl3qMyy5eqsOskDnuDHoy1S48zMtpVJkipouJD
nOe9f6sM+1BL0V9blZ8kl3BX+Zk+NyTlNE3CdUStmGbyn6Y7pyCdHqkMgKpSgDQwz1cj9GOBtGu4
iKtiQ9zzQbHWo55/9dNnT5qkzZerDeRy+dLBhCU/5eazTsGjBd3KZp4TlP4uh3Efpem+opIM5ZaV
qnJHLz5rcfGDiekvNkpSsKtIC/G/ZTG5G5gsS+gX3uT2gcplig2k1NcOy5S244GrYg7NcUlrvUT/
P1NDbb8PhvbQye3BcpSVX9iXXk1lFi4t5++iQBuoBRK6GQyhXXwJhmklKTq4UWclx5Sb0nBU2UUi
ybBzBzKRtewacznQZwnWZs9ZU8nNj61HrBqss+WI3Q69REL+OcI3B93YmOYbK8QvCuQPmXnA1Mks
LqUKKXaERWcOwBeHRZRDk7HGVT6hcyF71rORXoGW9PxqVUxsgFlFNeoXh7HU9WslJXNQG7e9LO2T
IHOLLiQ4bFonyARbhA+Kz73JFmFMe7LXHF4qpD9qumwLbdXSc5YAXkOd3jiPT1Nq3zsHq0dnGqdi
6vdBVKwMH7AvemQrUeZDKWJzChq6Ca1hgvBR2pvhVk95IqiwUnxvtGBO+p7gPhn84eBjCoK26Row
BOS4XDQWTFG4j2KNkUfKuXbAsJFRRjzxMuY1CoPS7Xk0KEwA6KlkWparKLcwnoElAm0Pt3jZ2YC0
WF9MCsn1QgRUkUWjcFMqeL7tzlX0lyR/TQBVCnH2/CgWABuLCIIanlbN0pOJqUdFoXMBxlRKLG1B
On54P6IsSZCtGOz1h1MUMC1ntRShNgwM2iSUgbHNotxg7Qe1kb2FztxYjw5O8l7QV40OnTNBG8NB
atA/EAw5mdBpQGs1GJ0NBqoma+JxQifWwHxO43nU0uEM4F1ZqxepPlPJprDBhY3c2SrlhvNy0C6V
pIMpSAl7BAri36PTYRXOh0ex3xbtIoiVNwPDFSewL9Mb02mG09KbdmPyUU71kh90QczmIjGQ100U
ut2P3jBTYkwSHW3L9cJdhuuDYSqV8hxpklazW+f8sPArDKIbDW6BsbYUMsDYXBJbT0X42U0Xiu40
fhR4fFsyyEILkR2zCWRoodTP/SBd1aQ72HwiCV6PhAyAN49BmSfbER47CyHCuNEBuPnpokbbqTMI
kVL5zkSx5VgUH+8kuDZEIUgw8C3U1ZbOx4Z2XvxwIQ1tknM+aM+ODKNeyC/5BxYmpUpEHyokLQlp
gyzGSDQZfSTv2D1GaqoW3t6I/Zrrusvnfi8t1BC9rTcsMyR4E14BK1sXAevHmvEaTSXC7AKJQjhS
lYAGUtGzZwrAVEyUKRCoTlRqPEoVci30AhAE0Dx0fOZ6ttaAehVe7OqVskirkW6DBo7B4KI0r1XB
Hiz8zQEfm8wwVJ5wQfcymnQ+sc7NRQSkQx9d8wFyuIMvrMZL2NAZ04koFmM3ZKY5yRkOUocC7boF
xc6CYBxQL6O/av709GVjJRZ0ilplHsyyUlSs7O+V5Fl1IGe1HQyvG+T6mk4YIBAlYvYthUyKGZEr
PZcYE+2ipjS00IENY73wwe01rybdWQDQBuZdNbs5mVs752fVAJFosrXuO/nNjhqUFdEMMxauppw3
palQ0X52ylfgwxJN+ZjPvU2KKa1kvVAHbCET4QC9ukuq98bEFcYaoW++eu/ZDQcnuCfOsdAeubqv
w3el/ABaYVd3Kdnz8Gu0l8pAlWLQsDDmR5pQqNSDNZgB+o+GlmDg7/Nh2dY6VwYSisHbOp3HeupH
78EA978tojUxQRUzETl6JNwzhcUDhJ/ynPGlpPFpKNnoq6/MZvaQKPciAu8KcwSrxTyCpOBlmA1y
QgmQbeRQxAf5W1AtWGYa5l6BKDVawI5HbtF7ViDqC/nuvqb+ZJmfKWroZPIWwvzh6CG6ki8Dospf
oN7aVoFswcwtYBgLManB5RiGr7Bmak8kFNEG2V/fIp40UTsoHzVGgwJwiPKrxH82U6niM0MGGtHM
3eT0C5cCVwDpkGcpPioVTK+PEFW1MOGplzACu455T6nyeawCZkvfNhOO0PLV6XdzuPFJ9HhBWBmD
loslArnCWWZsB/nsF7eUIF3gR9GOCFjFJEeIN5CtN4lH+WZkPCQHq5TNbHxS4mMHUeutVd9lhfZf
WgYsBBO+I+AXFn2chkOtrFcGerZRm6WhN7PZBDRUoUEJP1omREQq4IhhIJX5LHBUNmwLDPud/wih
H9Yn85Vyygw5VYu90njo/0mxE7R+mMw1buzWDpaab+4y+l3DKuYBozgPkm2c1OyVIEYOn14n0IDJ
W8MeWGWoQFOIYJhQRBba/PJHkgi8fD3k5Tqu5iI/hEbEYuOOrOLIqEqKCVM56MSw0Waka/LeoEaD
WH6zUvqHfk/OzYiEsl/mW3yOU7qEzSwqdvXO75TyRTmezMj1w4sEXg9Ne7uTcS/i6tHzTe7A7bsn
1c8E7lUC+9kypjCUm3jI0+Kzwpbi8yPnzsAviWRdCCLsw4mQDZk6JXS5UTqtI9RB6CpUuqdEBqUf
olDX71pUzrXupHv5UlMukn6XSJfU1C/Fu5npl+J/sCqfzOzf0VMHOMFNynakUAW6p2Z4FcZHVh1a
y4d/ZBC0QXv4q3GC5OcwI+rtTw0OOomk4rXM0l/ZuqvWVz3sVO9YAJ+xdhlCGEVjuvibVMVyVB9x
7ErRpuTzrf2FFtpLU0MTofx1DL+9J6wzoLCVt+OzDG2XaQJrO5YxzU52XKJ48N3X9q7CbpleS3HN
hi+dvm/UbkrxkaaIbP/4Mzujm+tX3pBxes+5ZrPxu0fIl5afgH6T+IrCcIKLKR90uyagm7RkdWMN
95o6ICX9sNb0vc0ihZl/o3AifshcPxHO9so5yS0zqr1XXsz2OyvX5WBj8KVvCTHxERqfTVz7bKbK
4q4GFm/MPcuf4wgOqr8azUVUCIqMFneZY99UTlmczs3AVZVLZ1wbZigJ3OJLZ5JutrWXqn+IuotK
8T7uopJe7kBCOr+3tDc9aIvpFDAf8dSrZn9UhTIzuFOT+IihjX2iI7MLPFacXtV1DL7T9KWka3aa
rX5J0XfTrBvTUW02OPA0dSeTFqJEO08eMdWuyvYZyogd3SQ+2fnW8i4Bgzeodr23q1hVdoeiXOo1
8IVta1y0FpGlfJ/MW49+QckOUNArWkZbYXhTH3MMO3zwnvJssm1d7BPlI5wO8nDVOQja8M4jo3AM
4H8unV/VMVxlQszGjSn+OBq9aJ19dax1rfjG0AQMe+j/Sd2Dsbwy7sOIxelbARaBkszXXJNlHeZF
lig+hkNml31+K5Qb8UIIYI9mhAUJ3+F0ksBCiqXFzbQ3DcMg3U3w+kbLwmFdYbjstsf2PWUj3+P4
obMVelfqxnjlGUf+oopPsnMzGcXaBiPKjBMdaUJyMqq7ZR6CCubQOSh3aYCKfzNMSCLXwPXs4BQg
XyQywtGOkWHPPZkqfMUlx1rcQvU7QMvv+7OZfAF2SPhG8xZdHlkuQ0GtxenZXQnCLrLfBL5m+RNz
/aX7wA8XLYoFO7Dmivfw9HVXoUFZlliWnJdUfY3+a4qepo03VXKd9ER3MF9RgQSwjSvO0lz7Kbhr
bDxYA2qaOkfL00eLkO1W7r+MgXxoSj3ScNB25slhDMippwONWT8EyisOHnn3NM17MbKAWVTZAjOQ
N+6azlWTT53tfHb0g4vBP4OUbQYKarvXu5vMvRJ9czjWxlz18STMQtZSYPSaY6HvGbDUTIoxECIz
RZDwSlFQ2t7FYYFWe5dIoX6Cu6FeVe9H5gvI7zwRZXrRW77Qv4JZGSJGvnoNkS6Y23arIyz3eWpP
9rDzvZdebwuF+Vj+Ofrfjbwyesbfxb4fDhFxMd0mio7wjGng7X5NRh3mag74+Fe8Te2pbve+6qrV
Oz22DNEzip4S/E3KKF377tpHJK9KVJOsNZxdkrMh3oTqg2c1Kb7raoMsb7DJHE3fciRIBEvgJCHV
mOHJI8Rso4C1U84lzsmUs7iDDQnOFlL7zITznEIPYxQ6pywsbH8W2Tazql/xgonhQdEwK9xHxi5T
Vhxtrf4oyABAv2ikfxVr/JCMSTrAGUoU0Dr8ZIWyJQzZlzayybQLRSqnid1v6+4DH0QzMePaeorL
8NDBVR357yozbirgt7rHKsyvadDnbZTO6KjJVN3YLYGj2q8uAhWoaXq0fTH8WtkWKntOVMs629nF
YLBQbIPoJto0ftiu+qJL9eG524xhRWHUoRi1KvIyPNRXbpb8ajiSOsa/IcZCI7z14zvtXU75E52i
9ExQW+Yty1KYHlKfrbZrx1c9+W0V1vvyx6B/F8Z3mf+VCPqzmdKTKrgN+h8zHmYYXEV/2Eo/IvMw
pQ/rqquuPuGC1VQhEsP84IJhlTH6pyYj3MRLSpZUsvHsbdpsvBqU2Uoh0McCXrUaJrLhL018tW2G
3e+Bc0geFbkLUBVlGHdI7Kjks7/EubYofYtvblH+8L1/yeHgAKoRjFlIxqeCqUjIMtHlxzXNJVAD
QihN3jgKuzdemqB88g4k2lHCmJU/RuZ6yVo11mNGOOot9F0LJjQ1SrWt+IuSLN3FXccaW++5jqk/
KnDjiHDJRodMxrdT4khgQ8M+6o0NHvQNlZSgcMVfRNYtYkDEOTFaKFc2BvmSqNOaAtiHtNFGXBQc
jIlfsEapuRB4ZUak8KH1vtaLcaGPEXoQ57NLp6djqo9CrhgysaxUp5ftdYJ1eLa5BFQUzm2aHUZ+
JYfmETN1Cy1932nYRnsbbFC0rTWNVzZHzPHtVQYVxLgxYhhxzpBuUrvcmQO1QZG7Hir61GZLbAPT
kxB9IwUYQFXmSXUyLe/kFm3qtoYl3FiLQM4M9DvmKbJ0lHPkW/FLod+LIAU0oaquk3itpfVu6DW3
l2I8dG+T7S2nsVhKDCkdKwJhiIoygBASvA8eLYqFGRBtAY7WlWE0q7QjhKIqiK82lHnRXSCQrScr
OCief67t9twMEDickZbbbdKrD1S6ezXOdOgojpoAkEAsL1pK07YYtmX4KaMYSEfqWvhOrbrKwmSf
EsleZmhTDITDhLqZ3dHjrFdo1uXuikGgsI6jP6xTRntNAEQEqdXIUkeDARQ1Lzk/C/luiAsmJjUu
i9W3kiWipN7iaoQDNj7jKMO5M7ktGg5lwDTZuM50DxN/PmVEI+Uk8pDnFevjTC4aVMnjpo6/Olxh
jGxiMiWw+q35Kpd5glHFE9a4/NsHhkw7WmBfif8MhiFkgkK1UpHX+auYf1GaE1JLozsCUcdIPNdV
hF2A66VuXDrkl5lEfhm0hgbFWIHQ0VJxLSOrqMmb6Uqg/NaCbGbOI75oZrEqdaM3gJ7wyokdLgFE
Td9dZQn7X5tw7tRmf8Hk1qUXqZpWeUhSWeu7mjJu7bq94k+c8sFFnunKycgLpRyzrDnTAK90Uupw
1uAahRQxkFMPPyGPLjLZfqUtPZOxv0rN72CH694y7uB1DXu8qH6y6wp/rZOj1WDsbRLNLfXqJpXR
r5QQd2UKeW/du87dGopX2RPTa/ZfUZ1dC4Vnh7oUm39vt6deGg69ohwyczoEMRJjTskmIGaPTZhj
CpuwNn7X8J1ako2EBl9eIHzISEFKyuRVVwWHCGuLgUgGChr76kAGG2jRkcx1zkWBJlYaLMlhLVtZ
+N6UrI72gM5eTAgWipR+kvSKuX/eh/FtDOS/RNMAf8XdoXb+BqW/drZ+znUDEm03N/Vp3ZP8nRn9
3JGHIw4zVBEytDFNR4hHedHxQ6edwU4BFXSOBNQI47nHM92bEvhZ6wPFA06e9KV5LnAZtluGkMDo
kDFrh+gmBV6J9FTD8kqoDUxozU398to6mM9SXX3Px7jbqUeo+9ymZf7u91OFjfp7kMafoScYBYHi
pgQ753JlOkzlHcaHSdu+VaUoNxDpJDnhbGVsh67nTXcrTMluGMMzAYgImyT9LSfVN2hwxPWcoFlJ
wK7GvlXBlkMkzQoOzVWv1hHVy2wqWNXoRrUtoneNkCoHYT3gAfJawrWtBmt98raaXW2qEXIvtBUk
n00R7VRa2jZB9YX+JLVZt9vpdgoM0o16aH362oRO4cj7jrQpT8N9B4OkYD2CuopPaGXX4Sbvo/lU
4LRvqrM8YhyPAsAn/gxnycbSetf0YeXL0twLzI8QKFfipbOw5z0j+1bu61VltkRm4hCuO7qwyA1p
2MYw34LVuSgEuPPwLyYLS7KuIEO9lXq7HlusT628VaLn0PFwK5VymdrhQw5qcj5otaPgKCvKd4lI
N9vZnoeyEIhwOSzKpN0IKQBj+ZYPjbkj2WsA5If4Zfos13X2HVF18otq24XT90RCAu/4ydHNzdBy
VwoEm8kNrRfzrOuwK+GNRw2jpNO+lvi+jcnVA3ln+OqutaB7hND1KRAstvt69NlDu0pgLKXIVIKR
GtuE9NO7bREdyijc9iAnBwXJLWgErINeMe4Hho2B0ay1sV1KPrQmI19FEALSxjnQ1eDP2vhSeRB/
2wFK7YqIFOGeFUd4MFrv2LCTr4ZpkdgSQ75hU0c1GqFmO7ECtJl6lqDwiYxfAlUiilQxZw2o/cRX
TmoFWOcY5NskWHragfhk/n+gb+A/dO1JzWmjmbM0B7JAK7BHYfhdDOjzwJ2Pzk+tPSvRRqavXFpZ
3nsh3y3jjLdGCW5DqDAEBmjhuRXz76r8ChlH+XHHkJ3BlvnRVOY8YXgwngLOsQDWZKlIMwtShxMo
cFZZYELKwgYsKzgonBP+2dbZ9hzsfvjZaicBrzc8ZijyVsfl1WUPMdn0nYtDv6CB1hjqU9eIH0hn
MlqSvFpX4M+sl89h2zA7Z8NOgx205BzCMtHCc4N7jKqoGdG370nPwpNPHeQGBE/4gLP1EgRxvKyl
T/4lZC8EDzu7FVw8BX5bi5jdZuZwSeq1g5jcTcezVS5aeT3RzlL5NiRs69UjVtZ8HXWylbyj4r8q
/U/VkJffLP1V6ldTo3eF3iuj3NWuavjD8576EK8/U7CWvvWE6YbvaKrRjLnLUJDk9jlQwjII5yD6
24FpGbN5c4lsHBOMzIo4jg8DKi8jgD7OoCDDwCBZpLG0Bbl/vOCO9Ga2cAnxozRQOBoL2jrW7J5U
3Sl5j0wmSH/8QRgBORLj2K1670BHqlxj9l5KbjmzY7vDEBLii+tBNtfCH/1eEzaqUiBxWZdi1sZU
2Ji+NECYBRM1Int0Ynwk+9OKEaOxL0p9JE5eNfuKgoFjOZ4HublICOKpWM+ZUkJGtbPwToPGQi52
1uHYYsZDE86Hi66UxAXeIvY5Q5OtDC9ZRo1wzlZLk/m13dEvjBukHySisSAmmyPGwat576CWSX0A
CZsBKfa3YJMHJuxepKFFama+SYAGtnfn0tu/QcqlKLMNg7yjM0o2/IGl052PP1qGiNta4rPytZKc
JfXuRSk7ilca/crqu9LSUJy8YUO2rrOMOCps8xDZn4UBHMj/1seTnR7xnbBCpJCfCqjE4ZdAu6lY
2tr90J4ydjAj66t//TadnJ1++OFbrzwyYH8T3VIHByEpH5mP6/udMiq1f3z5aarwRO4xR7VybTu2
MA2efjOlRUJq3j9My7X4GgKv3pnST9IQJ/wI4vNE20xQxqTdeTtsexdI53C6+bCpGaAk6itm6eBP
736O/RVONVt9TppZZBozLlRm5v9xdGbNdepoFP1FVCFADK/3jLaP5yG2X6jYjhnEjAChX9+Lfuju
6nuT2DkG6Rv2XpvNs/NOGBRi9Oe8xt3kQAl5NyxlY4R9vI7J36l1j1YJPFwvAzqZofpnSGeZBYdu
8StryeKP1ffqYOTcOQFBVcxIu+oFHbxG8SLDz7LiW7MZEE3yrBjKTv9UBOEeaQfrTOwuiOn3ha72
7PCObZg8rbo6bY/SlPeHjUGmxSGj1thGb2PcnWWGhtFA+BIzebCQUBXqU4Sx3sF6+YGpEmaZHBsP
9j+vOSSdd5U4pA6i5zUhV6qY9qtMr3OmTekS3BjVHUL2qZ0D0Iwc1DBhJBksx5IreIGIG5SGJBD+
2bjZ8K9F794u2fJo2MZVkpcF83NNgqfJ1RU9M+lFZDnNMSvr56zkvLTBXRF0Z4F8w0lRzVNiRCI/
xm595Lsmc7w5tgO18tKfmjI82LhC+CI+ugLWSW8IDod8F5/WRd5lA16tNmcDsgkgWMlkrxlUi1gh
1GPsu6D+oDzYd1l50P2zzBWpjKTa5WhuimNu2fJhV04lCjsEvhUNtOs60AbV0eOvUBrecD+96Zv7
Im4uWKBBjvTOMbTJG791ge5JqCie03BnXVQBHlwQDyJWr2BfE3MFKUQGUOEAIdQAmayHHthwACOP
rFgYtQurNiw4XXWAW7Qb4YLJbfSs+31LiUNtluuLIQGmbJY7XdhDjcqjKSHfZWz/Z7Ff9HpYlvTa
YQKENlcAlxr4emaJzgUIT1lNp3iNgHqyYvfd+4lZmk3rQ7IbyC8J0uDgxOthTchXp8sOgVTS4Bxk
t5zXBdsLigydFMcZdKSL1LWIPMRLFhfObRiiXGf33YJ6y3R86pkEMbJY49dSlNd1H5/pSya33UcT
0W9O9D6Oyd5lMEmdzn8IquAxKc/Gjtd5TP7nzjqXkIYupKxSLB9XZiAJ4B+XWjIjOP3fwiQoQHGy
bBblX0f9cTumTsrsF3yxKmI/hFExKbDDzV89TJruHjJtzA7OD3fttqJWE8Ji9rtEtOXqPeoJKP4s
WO6vOEWj6T6Y/oRsidr0agyflPwOnM+Znl+5VDPicVDPJd5dzPk3Uqij/5hnt1mr2BLame9pvOuk
81KUwxXzmfagSKJuxuJ2aw27zu4T/DqGkJT2yQcoMx+r8n4GqVAVH555GcRXVN368z/ZnE3xx3WO
pf8Sk+DZnJT7MAzfdXy1jd3Xdrly6eR851IuexDmqXhLIQb3j3JSh5pkFdF/K3ZmhUZwF/+dxGUz
HWXg0lGAuvFXs6AIf0rYaEhUhmmwSU6ynZ7aQxIRuv6R+3K3MMpT7OYW+e1u3kwMTMegnq4LB99c
QUH5lrivoyN2/A/Ae1gR8hQkaJawJcjHvsGDWN+EguwF1HG0gSH0SUqSUOAQdEfCi0gKH4gwZgu2
fZm6xjwRrawnExqMbeJ9Lgr05/5MzvqznzysJYx9iksN7BsHIhsIpFhuWP9M7MaFP15pjlBHSVbz
xbFiGznjNXLuRoHGb9HX2UAKSwnbIMsY4MLdhxXZQsYYPL0f8O8FhnVY+NpwH47JxP59PInGnkzi
Hxbjok01x64bnx3/M+WYjhi8gikvkmXnJyXqr/GU9P5xDtO9nxZHoYP9rOLj3PVosj/9lbYELk6S
3I3Fa+rl/9nkoWojpPoRlE9zHPAeuHHKoerje6i+9YThTfHts8ozI3UgaPVgIcyHWOrqvlXBA6Nh
d634wLdSA7sHGXtLQnAKKuIeGSmbXHCTsOrJJqGxbtC51Pl6qlOG9tlHg9ypRFaRBX88tMKorHrS
z2zfnledgEeRB6PgM6G2KCz5jqshsB3xPWbXrifbjEQNcnprD9FWg2GdzVXLGj7heJxdJtMaFcqv
oQJdSD3azpMSbrVh94v/bVuzD/PKLfym2RA1MWsWaQ/jmu5MNxL7h5GSb05jtpjImKzYOhcoWrwb
r+JVprx2drnHP+CqoxU9qeKtK1G/YeSgvNPOzTyDE/rp2JC1Hsab+tfTlN7iw04T4UnZHqXZNlDt
jvMQ/RfQgVtDdJ1TnLvIHrizyAW6aLjdIUmjXTZdhiW+iUcsFt50KgjOWGvQoUEnWG6wh6kus8pJ
gppmLgF7D3LuAylIzdRZrt51K5pbLxrvC75xOuKhpNeL5PhQBcHfte5vO6BgVtwHAjZMxKvxn9fj
i9guelk5RztxzYyMSgZzVy3TqZvIVarEXZbkz/0s3jbnkV8gcvTK4iaueCncDlsIEfXe3fYGiNI7
z6v7Q373bdpm4Mzi8+CuvGgaxlcIZq24CwXUu7a/Xmz4YIPbNMm/rGqfUwZTtTP+YV7H5LmFxK9B
SqTTD8jGXI/PVRugoAA4x1d1xPq9DQYnPd2pBL5SufEChruM+OrqNZmAbCXolqvXOikPEbYoVZq3
qR3BnFCtLO8V0JbRCa6qlR05iihkVZgL1Xpss/HeyztE6tV4wwt0mUWIziTgTEOSLMWHQIix2Qyc
4cON2F3JBdKtvRGdumKQigIL0XoyPBQhvabkBluH4XagES1KsuzC6n0OBsQZmf8zxv1RZtmfIJNv
qVieUnZxiftCAMBTxYe0OqC2EuZp/xUnL+RciWkeCXj9XtA06IApWRXeyBUfWKlO7sB33Q53UmzP
AWVnI17aBDGMWF8ThzgX49E2dUX1J7LlKQ6ojMPgd8naK7fqj2IpjsOSPpk2euPLPqsgu/NRRGU9
YsEF7aZTwaqrKfbDcLlPEmx6E6U8G6/HoRg5dVD9ZhgOhw7yIlLu3P/OR5LDBnKDIufSVfEx7h5h
+O9j8iAUL1vJnnPsx0sEFYtOfduadU8Z6vGVLZo/9XiJn3xrHmyJVQw7nzOgIt/wpjlh8giIGMaX
FbATVpQzN5zwitt2tu9I4ajP11uefLSJ7y5254rxJmvLw0qK/CRp5mz0rBBQuF4JzlXd4qM+xgAV
w+a5zuoTznInW981IoUyD45oXFn0kiufDi+WMf6UEX3peZdVJbdSM4mbmBK3N6klMHyBYQpdMQQr
GhqEPz7HYu9/WZo5gTkrXdzfwa0OYpHncvZvVuW/Vpl7lJO86jq2nmS0AvpHeXCsi+xFaH2HDuI3
a4O9n+srDTc+Wo4zj9tMhDqM9krnVz1KkRxtVkm6mPKqo5X6K9fxcYmekPjt5766G6htivayJg0L
IhYeTGVhll9FWLlWmTEOrR/amWyCPn1dTePsKUjul/AiEkFkfAH4R9C0Mb1yw4mSmSxpdNG+qe/i
cnw07ZkYWTiSJnXu6gZIqI8g5SuOzdnn/bU1TkPgGwVb45hoXMVl31gkLlZc+gVb3OQi5JU3+LD/
yCn6Nb8RwaZezDwquGUzKqBfMOHbBfH9sIRP62bf1PLfNl3zVHrjsV/o8/6ht9HFTd271l2xYq4n
bQBxhSRjt/PDJh7o6aoWx8KEbh7iBrpeA5IqiJ2jH45n0Y0P2QKUAXO2SCp9pBn5bwQYILIUSGEE
ldE/atAEYp1vwAlPkd3PQfynHbCCpuxvWjXumEmgfLOH+K5pkF3H1KsZ5gR8KypAF6W75wSlWlGj
NkBb6L/LeTgaMg+4rVj3leFOxdP1zA4ahr1YFdiahNBzXBwqYSM+pU9TTxdRTsu+r9eLYSVE4vvf
XpMTN97ETX2WyXjxzXxV+dCZmVnOsrwMOdLMiTD3+LY3ePQuIkef1LC/WiQBOd2VdqD6cuk4Baqf
kDm+9nbkqdf4+louQTIPOtYFetJ36VuFYLFcv6euPnZrsgMl5xt9rm17VGin1iIg6iqGLeCDmfB2
8xAeXXc+duDXW8kPvmbXlY4nN0D80pp9DYG/NieayauR1F3NjD8k5nukI8eHeekJpnLpynoMC636
iEAnjhiAwJjGn30Mxf3dKVs6KbQRAkVylu/5ER+LKmT6V+/TzTiJ4q8fNbiFD0M2Q7onej7Br6eh
1K5gxrequ2OwSXLUQiMqmSrIjbiAq65gTuJvkjVE2P1fPaDKQr5V0NT6pLM2BY6NDrajZQzGZr7A
YCtojmryq22Og3ouj38iH66Oy4WtE5g3PdZB5KuIJKkZiEz5nodLw6I7zj/X8mu07/M2IqrBGIYY
feD58df82zjTvqXI5erCpdeyb2yPsY+tM7xxWUMVQ8x8hoG7K1Fnv3hFfnbEoxeS1DcUGpo2BWLu
C1J2Jo/c53oLGySioZ0sPoSEDkwEsL46p5uvmhFHX1IgA5ITEOsQ1r5p36MhzveBT72e/6lt+OWX
+qMCCbMXbrGPLIZf7fV8/TL79L2S0qsR98VAxk8UKxSlMfyTxeG7BXzkKcQcY+A9hj2QszpmWNMC
muv5K7RKUgZGCLIbV0Giqbs70euHERJk1heIdqcmOmp9cVKuMC8w8S6qUXk6BKrOdtuqVDxkeQAv
xRZxd2yIH/Er4Z0LcCdJ33GqCUTfsUKHWQZNyb6YstNIkZ9DLh/SUCkmIfymmSJuEWmVCZeI0bba
j1E6XlrMhV4UkNyJldmJgq9+iUC1GoIc0+pFRGRWOGr6Btq3n6vwqIR3iD3MygyYdjENQlMgGwh/
wnmDgxTFhTdpoyCHAG279Ozl8Liof7E2k0kfJ4hhi08dNfeqc15UIAHtZPT87SVf9KWU/blaOqro
ECHBaNdLjH8rr+YrPlhxLGtqnsA8xDp6LpsUQoeXzqDoyuckzx8jUR9UjVffhj6tunZZlyAOwPMP
aBIh4OIgZxAxYXFmQ48SPFCE8EOyIrrK8DR7AsdGr+PbWoHD0qDsXQI3Fo+xtSdzVIHbfzVNyco0
AlCQGe4QF1GvLOPrYWKtmnfPnpG/fvhIIgdwRkcS/ZM9WBfueBn+mYmx9ULo/nzn5bP2anhM5q+p
iUxgk9yemgAymp/zkGT9i1922FCkOQUVL5c/LjdONPunpLkpdFnf1FN6iiPGyHVEj5VV7nI2dXbp
O9ArRZEiG9/H3Js7k8H5LF2g+E1FIJitqqNYc0AfhQ/4PZ0PesCnGDOp3vlrMJ0G3qJ+SzySw1c2
ReqQ5XbToNdnJTd6DfRH41m7Xy0ezXBTOZHLJaZiOerGMYe4Mz9LX39rj0iOUIy06EzxPcb0bvk6
kPp9VdmYQK7K/5eCpexDltVTys7WH+trt0ckFjE/7OP+VqiepfoEDbdQALpUpKGF4aSIWQjs/DdK
6J9MtzhYlEXeIP42CxLtpduXDbO3IZPfY9cthwEkpCv5mCb4WgukEmHJXKyJpxjryoN7o9COJuzf
w/IDd/KLjSYPo3pN/0QQmmtZc68i/ZAIAVqbfQ81ilblk1RXIt5O6vq9m8vw7BfppWlZpIXAs/oV
8OIQheeUFct+bmjo/CB4diHMses7CbJFuwiwPmM0e+60+w/lhq1eeotwaM3AL5rC+tTD9i5emOmM
84K7VlALESlUF39lBaN1SV9mD2ZuznpTtIgsZ5EdTE6oh8N7H+jwq/Tmm3IgiaCxkihFjBNe/7uk
6e8qmAcY6oKiQzzXK9pSlANNVsBKju5GWq195CLHT9zPlGmPMUh6Ss/bB+umpvYwLhd+ct374M6F
E30kcPNmiDRj8Kximglfpv84a2ouLAYV45PEayLm9Uf4vQPahHhBqFleBCqCC6xKXctGpKImSV6X
kTejMZ9liM24tOTCiiC6bbsXxXgqLGeB5JsfRxAx/nNOLVXxf3EU7vw2A8TvEi3sDISsCadJLxk2
NR+iXLyx2Gxbs/Kplvc56Q8SmFVaOzRsaKenzKOyaTXe27lDUzH2VAtPiWpvogDQ9UgMd6kKUDYz
6tm0jdAiLUfTBCw01xLwhPUvJoZu4XX5vQw+Ch8cQJqCHE03XXdMbASEhBIUtQj4NHoIGFFknrTf
XfzAc/e9JcyU7dYYQbHxWAHHNP1V1f9hTXtfxy1Q4NS58kBqJ1Nw0/KJc3Iycxqr9Hnm4YH5CZXV
8XFwyLHf22hvUir40GF/1hS3nhNYIlUe+/9/En1QHrzBv1YTc6NxICxt0og8pPPQI6urKLuYn+JZ
mGrsXYbeJorlhB70qWfGUCGewcI2EfQi8R4uPd73rRJSWr4lI+LOZL4SWYfvFPn7kDH1EoN+qgRm
n9GjWKkHC5MJXA+iKxG0H0GesUUzGaY6VdBGDVC/CB1arb7yi9HfNw4ne4+rTq4pidiMXpwG6c0S
f5YjIkXjNqzqZdCjAbmdLYEgXpwwlncgziFBzmZciC607u1zJIR+H6ICG8PhaUTvA2eJzVKQtO9N
OrAF8xnQ5Q9D5P5jOfAcDwMBi8mRaF/E+8lSowfFRReGnO6RQDmYRtm5YJPTjuSQqZpoh2KYrnkv
MSvmGNLGjahjPCgYcAHXskHdPCfxHgXAa+Xqi9ASbBGRIJzV1wHiX5q194bXlO2Y2uUFWR/d6A4H
1yVmWBc/cia1YPV6ej5wvGzf+t3AvLh35Jk3jk2Z4VFPDRjymb1/VWasHTA0ea1zaFXEvw8EGj50
b/1KnFEyfCOrZbI6wnFUkHLzVr3NHlNaJ8RjKOmfoixF0stsaOb1YUbzFFRNtZ8xv1KAt7tlwViU
lFPGNkI8gxFto8LdySGpCChmrtiQTYtiESV1yaC+9zriLUUCQMLOBzyGa1q7ez39yCalCAzmd8kp
1Y9wbCb2PHIInhtE/rPfACpf5/Cw6hYWQvyYmWgLGLfQBma21RWSjXx030ufyigQi0IIjTJvQlFL
3W0PXqPfMc6poIT6EGaPfjcGHGTIl1Qe3YQT29+U1dhk1bDjIcWUPd+VLiNtT0p8254Es1VdE8OA
2ZCF1uyMt8aTP6ll/zDLf846uuxbDdP/ijFZEMpzV13VCwR5PX53DgIVm2yMfTqVyX1H/GrZA8qk
Ojlh/IeCAWpcwZMY1ITlOsWrUGvCcA8509old8XwWLn9lgECGCqf8A0ts3npYA8Eik03LnJih7zS
7p6sVhWezxQbYYCMVhb5q4z97Bz6zCyLOQlP5Vix1JrxQCR9cJVypV4cqHFVXX74jXxYB5e46/4n
H7kyHeXxZ+ivou0kT5qFOlK8do1YL0PzkLUpPw2XOc1kYKtFMUQpWtY5azFXeRkRmdgk3IKFiG0K
5oGgME2bEesLV0CsPccBsZmxZcCmxpvFC17HtAbEE+DtLRq32WpFnhs28OU0dvgXDZ70tf2Myi2E
sWbP4OGhgLjLON3Nnnyv+8PeZQ0p55wSDs88SAaK6WMV+ymuAfHipcw7e2Xu8jkmVib1g8O8qFs1
aMZWcXHvKYMXi7orK9g7VMMIPGOaCIJhPt25n2RRFLs29DreS4Orahl+MC+ijrVYjdzUP6go19dp
FT52Wv9tZ8WkDfXeaUTWME8hXZkJH6IICfHSttiiaEOSKhandKKCc5m2dRzqQUuGry6zbbbhEL6q
4+0aBXxnkuJNTvlP5Ov16A4Xq7AITRTK/4UsmOlwAE1pyRvJMKCeaCYHfevY7t44Ee5WX8V7rySQ
LYUuMtIhlmnNjGjB1OSPTBhUggZ3vQ59TWKPSJi3xO69cing/QzeakMDPVSoIzEHpkXDai+bzqTh
7JXvQHIR9L2TR6zyUu46ZNo7Yfwv40+sSTEaJJY20yn9QzfO1+Da/3p5gtF6YAWlmoT5MBcK1qHA
p/3UmxRuIHsgyDoXeGD4kgbou4s8/i8eYyyBna33nnNoovV9zr+cvv5onP5DlwwL0gQnS1uM73Ge
YW7T/PizMXgV8qVsoHtDeyUuMOI8WvRBKO/XUrryGnMjlM6wy0k71QaGodJ+gpSmPlVFe67HEdIh
LgOsn62DB85NxHElSxrL439jDn0jve2WAW4rbM7t3y8tZSIyQ0I7LssWjKcDJuUKYd4etHSaQPMd
O+eq3JQW+aZNzlPcOnKrry1T5W4zuE/j+Enk+neEhsm18Y2Yq/0yyQG9GsUI45X9NBNhGbdUyOsi
nk3GgpwUd2YH34GMBXAtvrs6+QprQyzhSihlXiABYiAJF4No22IreZkjsmQidyAS92Psf6Kk/Ops
/xy607FkvrSrlkfHnzd15AgasP3TGBAGOXutMbPIBqqtDzQYpH1BYpeGmVLo0wS4AXXJuICbrEuc
JOFyTDJYHmvhEBs+sYCNQC1N3oUktwVEZV/S+uUzLbSXsy4eSw1tTSA1Ca68sotwojT1oXH4eKMS
X7OKg7NwuEWWxTOkz2bneIoRXLs+Pqk4PtoOZxyir3dTN195y7zJDixJkEz+idsRy1lwckxJ2Gec
sPJg5lg06fn/v04X2YGY56e2dl/8zHthg/GNQf1mklTWnk9bWDf/75LOed7wMbOLnLd8dw9GpVv+
ZlN4P/bPJYMCADU8ZKud33vH/mt8VDEuFsVUvZqF3icY9Gvr4+huKMtGyy5IPXp9QDpg9dmS7Bj3
7T6xMAEaJgRTLdGUJPKkIcrW/On/hdtX9h3oUC63yco2hHAMy7BoI60ote+EQ3/rLafYIWbA97Hg
lQmaA9fltOJ3Ma/6GvPgu0bNWhT5e14nkGuf5YKPMwircJ9IZHdtgXuyQ2bIxcXyl2UnR8Ewxdm+
z8fPEHtZk+Mf7n1kmXk4fy+d8zomZX5q/0xpacheu+AF+BvmlhZzBNLSszbIW0ZQWb7AVEzUP1I8
vE014xX0PszQ3+hZzwoBJBInFVD+7aYJaycAjZtgnrMDgFewQFFAQLzbktx7wU74b9b5YxG411pN
mLspYFoJrcCbxgAnMqIhZZLsUIdcLflBh6ReRpgRujQ59wmNS7fE9UFKLu5oe6S0fMG3e++ly7iv
Z35mSaxf/RkBmY2+XUd6bLcgjnNWyfVTZ3hJJXa9Xab5ktw+FSio+s5XNJfrJOqbftHvdfJaZ8G1
appdhU5tDUtuO1MxBsQU3rIDrZp2PdieTrwy3e80RO8iOw+p/8B3dKMyDIomRNgGoZj5dXFsV0Pp
MTGiWZT455NGmmr2ezZpr4tk3aaQ4NCcOTr7EeIotUBNtxSDk5+ZfZRSJPszxXaepeyjzL6HaxpE
4fuwBNBU/aDdcyMZ1vsee0yuLvZ6nLnjvO58viXmw1l2IIr+RboMMdl1vmbQfIhCWdlzbEo+Wb3r
mOHIYNqF/fSQ7Oq54InXq7Pv6dltJ1LkC8uP53DWDRnNkLHrOexAPg4RT9vU0fkHISvOKb+RFbWH
KeL+v8ytOv72WwUmjl3uvLkJdWCTd7Qywj9ruWyUDlQdKfE0rGbKHZNlnMui/bUDYo66FjTzcnwJ
FXIiBAPn1vi3CYc6jkk+mT7lkwv9CqtffbDEt4AQXSB0djGD8wqMT81EtO+L+NTBwDQdzqlKHg00
Bz93H5oAoXiXOvCSDGGVk4aT0sGS7Vx2L1quBzOQFkstKIrmEOVdirDwsxpfraTsV8rHMecBPfCx
rOIG5V2T7FCbGqj+CEWjGVoEC7zTXdBeC0PIs87QHjljdEVrvc9qHscqYBaylPCK8oyJ0aLZFjGK
wxOxId+yGAFjsy5vsRdF1x3NflQyn2ZEXlqUriFW+nFqyttxdp4059hJmf6v37NuExF/rgyn9saw
zh9Ln5+X21KxivU5i9r2KjHRTT+1m8D6vmnd6LpggbmTrbhZc86qLs+GM/Xh2RnIhM4ahrxu6tAq
kAJVZdBp5RpERztyfPmV+UhctK1h1Of/JW0cM8DHhobw9yBLXo/Cg3bcTrA7Fp5MVl7uPbyDcm8a
DGdDQoRFu/zYjlJPp/3D5GBqUqw125isx5a4mUahxysmPV4Hk3yM17l9bhCjscSfWGHd0etA1nfB
Iac5Lg994sRfD25DqJjtPphtUWb5MTMbSvTVYvN0K/yMXPhEFw7/objhJ9o9M4aK6WfjD5mKO7ny
u3IpaJSHaNciUthhnzkzksTRepxzQjOM20/IShgW2c6g45KkWioadJPnZ0+GAPqE+zHmvoOyYLq2
6fCv2bQL5VVU0mk2FajfqNhAnQtVkv9f2npUM2sKlaCbDylvpa+uVMj/jz1Y4jA5hgN6fs4vskR7
FfwRKDUnh9fMLeTKvnb6ZZ5j0XCBfeSobRBFJ/VFk60bL+JYd+1Z1/6PbS2xgDUnfOIcMhU9uTUp
LoHZUI25+71oQEnt4t8uArmvaP6lWbfsjIGP7GM69AA9SlGw+FkRw+Z0xL1oK7Juu1MnY6SxamTp
2RQ3FRgQMMo4arooepGy7U8qMHs4Jdl5pEJGMJL8Kt60g80+/HJoztmstm+ZNplW67HLfFajS1Ce
Wu2TD07AA9Iux9uPeU1Ore/UZz9E7NZrU+06AGwxY2OSfSmV1/gbY1UzC6g5cfXNUwUizM6c/Y3d
rVkAfF5igsvo9sSyoLgfa176kcNlGFHw82YTBTTj9zA0zI40KG1pVmBYo3FLa9AdimnKf/FADeM3
K4EAuRqxfXfHVOlPd6I3Kub8zebzcC6I5ZLMTsaIIW2Rdrc1Prq8RyabWWQF67ouu6UnMUc5L5Vh
ehOPvX/m7mEfKJpDRnT4UJf2tggErvnMXsN7OeCmIBe1Sb7L+M30EKhDF+1Gl6mHrJhf6jWGYtV6
rF9Q8zYR55JtNnlmVf/txHA7F2xkRM1j03slOJTmMa/QtHvJZqXP/Vcdlifjr29TE37Xgn4pVSgy
A8POHhbTRFjNUvJgsgOpLdg6yTI3RzKA+unXTSGl1z4JLBGSjiQxm9VuKvYli7pTlnxwZOqdoPXC
SsNwamrULomHD2m4v33JUT+K8D3XrrjpI/R43ohivvD+clcdTQDAUwYwBFTeoaVCMlc5+UefUXmp
+ejHY7tvk/0ikU+GtLHtQKFNOG7MTZYsxN/k0Lcy4IrOwL4gj4G3b3cLjphjwBqfJNSboprWs6UL
2/Grr2SDCLPmPIHtIX+RIVYzIJalQQluNPrl9bUP0+lU8q7+F0/9lZIps8CE7he35EMTha+iCvVB
WsXOMQ8OeQY3ZnIIX40QruvMlocEPofJU/CPYcB2L5ueVIUKFQuGaVeomNGP8RnBjkl7HCSmjTVL
X0wuSVqquGiCKf/XeaNkXulcL1lKDH2JQYZYw3xIua1Xhh/KEL3pUVlDq6eVGybGjsmTV9OWprri
089R+szh2p96c0mTaOFGd0HgBzFBbHV8mPptizdU6Wm1DM7WBk9FrOr+nLqHuV1v1wRPX9sEV6E3
LVeATu5n903bhhT0uUGI33KBYMZiBBC1R1BBsuONGgjqHAmnAnnwbQDY9lX/y4KxPPiZc5aLBwM4
YbZKPxSc6R1wZjMsLgr5GI2QFzpMAPjr0VOu93nQh9eoKOcruw7/SlQfsEwrZ78u9Ha5eGUCO6Cw
1JwI1MKzlmQZuvt0LUi8CPNDt2j06+QQ+06U8muqB9vq+Vig7I4AN+mEzxPxGJEWS3Pwc/Gnzrvm
wNbRicKEIL/xyRCxNkKYIRWDZOwIFaqt9L+CqudaRPOjQ0rHfqiSd5WmX9k4lBdfkxWRRXl6VTgd
BBSEclVAIBp+OlR8LSd87jH7DEV2tFXLaGimQR+rb7QL4Ek9D3xDYPpzGCc/agmvSl5HzqXxfiGr
ZnIrcJ4OOnpWHNF+Sm7qgK/hxfImj6GayLXw2TBGQI8cF/ybHZxDXquXePWA1a8gqdv8e5iR9TVq
BjvG2165MgEibq7C4SYPluzBWNzZlmoWIV7FPUVOUKbYN2c4Yeq2uQ8Wt96bnMFlih/gejAa/yA3
mMckCyvfCjQB9doCI+EUzUC9dReco3iu9xIFVxXAf/C8FOhQw5Ca2UQYQWkNuwFTKQtRHFHqIxQU
EcHkLfswGs3Rr9v34buwySnz8bCMuHTnuTvU65NNiuIQIyzfe3yasYKpkBXkxWVNsbcd8iUu5L+8
938JDlNU1ebfGgTkNzn4gyz75UQ43SV3KFIdiBCKBZDy7F0zRHv9PVTSP8pwfAnK5mLxd9qJ1Tp2
JvaDJIsFXwKb6CEeFVRuxzyt9jYe6Rfb3gK/qxAzGfTWAgBjmwn/OaGrD3JCHWQpL2qiwSyC5VY7
EHH9TZK9SmTUtJWajGdqxQlJGyPMyNtt3BDH+6m3yTZGPTA71VeJGxyxAzg6Lv5NeYxSNEebmWim
ME2J/GoM/fBMp5EnuLuSsbfXnPLnMmKlynyUiZhsHkfPv+2tT/m5oMTYepgKBSYWOVr5tvfsPoel
GgjzgPfqI5BRyxmY4y2XHeS7Ac3gAts94YNpx/mqTsXKO/1QTUjerYOBRqcB3NQUmboGZrrJxNxy
SIEFmmOvQo2ANL9G4wrOOW0ZqIsY18AygHtHwZ1khPUESN6nlM+tFqrBKT/ADC0F6EVIgkpyPKCY
I4ymaMdjOXB8LHZkMhHXHBcp+098dkd/QD/V90w8dU4hCpsW4SdtdGcW8gNRiUViyE5rp19VD6EJ
u+f8P9LObDlu5FrXr+Lo6wNvzMOObV/UzOJMURNvEJIoYZ5nPP35ku5js1CIwmntiA5HtykxgUTm
ypVr/cMmKfm3rlI/lvRN/KpKt62V3kkIxm3KcFsAUdsAqw4AW3AcBU5S3cj+Dv9h76ZFXZrIVYJo
bFBJKyntSME+94g+jpl0h9Cv7/XWIkylJshJ0352vQQQe01ppCmQbRnK/iZSrfFgyjR3YSJLqz/+
9l///J//+tH/t/cze8hiGo1p9c//4b9/QCYsAw/Y4el//vM5S/jn7e/8+89M/sht8KPMquxXffFP
7X9md9+Sn9X0D4mn+fdvZvQ/n27zrf528h9bTpJ6eGx+Il/1s2ri+u0peA/xJ/9/f/i3n2+/5XnI
f/7jjx/idiF+mxdk6R9//ujq9R9/AAp5m6h/zZP4/X/+ULzAP/64/Ra/Bu3P6uyv/PxW1f/4w9L+
bpkyVTJbMxzN4ld1P9/+f/XvpqM6lgWPmERd1+w//sZxV/v8lb8rsmmA4JQtS3NUw+JHVdaIH0ny
3y1ZMWTHobyhG4ppyuof/+/VTz7hfz7p39IGkFuQ1hXvIv/xt/xfX1q8mqUzvs7wPIpqm45lmvz8
x7enIPXEn/4/lT9CukrQYdHskSrUY1pR1s0+hGCTWhcSZraSI1KOuNm9m6M/H+RkYPGLpwNrEC5t
mbc0rbcHezdwGll9kba1vGn0L06PMp5Mj9inpEM2INMTbSppk5sGTDMwgEisCDaiQncL0jFqZ9C3
nePCE81NhSbrpmLKBlMsZv39VKSyrI5lBeyKr4MQX00rG86Jrx1T6gc2TWU1wYa394/Jw+WR1dmR
dVVXFMvULEWdfATCe5XrI3OhZlSj1GOTWIe+RmJuyPAIsT+60i9bQZPV0289q92StRxNMz40eX1N
6vPF0km0YkGM31D1ofa5ufx8zsynAnEHfcWwCf325PEkzSHseQ14NND2PToTQNwC9VYupA3SGzeN
xCXaKf8VbU6CzckCmZsUQ+Z7mAaLnDzi9HPkkdVZo8uoETZdZUKBr2232QDQ+wvoRK4ULRylveP2
15ffdnZLvBvYFA/2bmWajgReTG7lTd6O+1ElrTDj+j62vphk/kKVEKTSnazbzxxC28tjn20KWxGT
rEDXIChwDTkdGk3UuJVJKTaBDv1hQA0JoII71usqk3b/u6Emq92sCxWxPYYqyfDBN2/VaIAGDzmG
s+TyUMS4063OW7FnVFO3bVNEnNO3anN5RCnAlze9gPq1EVUGYCBafHN5GEW5PI49+XB2CzAwMDx5
M+ro1DhIixoxXIvmeqRT76mYSYKGSvG9ayCW6brz4fL4Z9tEvKYKrEe3DMM0lcmMGjrZrlWmAra5
tx2ak/Bds8Hbe2a/SVEwIYiCXtcPl0dV1Lm3fjfsZHapM4H2DzOCB/YWPUi+cUMjTQYPRSpWQ7xR
UTPXFX2dY/LcLG0W8VInYVy8ND6T5KuypmnGZM7NUJM6gzIpIIkvHvRaExhEjYVaRxfPo6qI0r4r
pd/s5CX86Zn1YajGvQ2tyGL76hZ630pzXXtLoXz2UwAKAi9oqYbiTJ+K5Ui7ipVQVd/bktt07G8t
ST8AykevYDwW/ZUiu81KAlY2ItXh6PqxIdnlSrXPjOShtY3bcC8FynWifVz4XrPPxgmucYCbmjGN
a46Pk2Prc+KKL6V9RbY+7ZBny4e92hjoqKA0j7GKRZcbN+JGp3nN9QhuGjwnrp7oPwyWtx1fS67B
l59MnVtJqq07PJRK+jE9khsp7i1b4xgadBRrgQnK6Am34ycvR9HAbq4z0GeGZj+zqJ+yYbiFik9j
k4IJJV9TlKoPg5re6Jb9Ub0e6vZ+HOOb5K+eRaw3DeSiYmiOwXk/+bJ2ASAjHUU6jQyYBTM2sttd
TReoBIcmZsmKVHSRlhaUPrPMdZIxRUcJUiRg/Pz9mWCEg4cDk7zxSueq6jkOEvdD1jXbpkLrNUsp
lrZbDx31BjdCpUBZp+MxkNIOl9b23PIxLU2VZcN0DN0RT/r+STrDNbK2hffoloe+rfaB7T2ZLmbX
tvIDhc8ID1bGvbw0zs9Ept10NE4mnaPJIuk8GZUGbFQ6I60PhXt8Cqo5d58domrCyeiCxZO4vSsS
aOWqvl8Yem5VWrJFEoAIrKNYkxdu4xYpSQXHHH30v7RNf10Nz2PoI3JNdLGcqxalPLO6MrFMEU9A
fXxhX8xGWEuxbJMyusiWJ4G9MCPbpSIzbuy0vbbsGqbJQK0leNLx72ioEMGTUgQKsd1F94MjfVmY
gbnFZ6mEM1mxSJSVyQzEqAbkic3445Ac6qvhE53+Q51B6sryrZX0d47d4xfe0SxpkD1CnR50f5GW
S19CLPJprLcMyqHEBmLXdOnplKXR/g9lXGW8vQYl3SCkWvCKbcV/kjL3porjG8dPbvrSW5oDbW5s
W1PY85qKCs9kA+aW3BlNziknZZAjcTJ20eHQWyzhmusIgxjHLa8Mq6EnQttFuVbN/Aru08JKmNt7
lqPpBueKZmvTpWgneSmnSMdvwCpsuyTY5rZ6DDwcA81hr/AklCH0tN9c/v4i6ZtOO1dBVdbY7oqt
G6d7T06NvnMkMrUCrTqRk6rQ50vsX8VdpJOChcRQEb/vbDy2OtdChduIMVnufqj4aizRXAm8ek1/
t9STA8qoGfp3hmQ/t0JDwNjjqt2l+Zrz7Ub1nGcpyh60fOlR5jI628DMlQ9P0JveTnF0rozMUUYK
zkDrHLSBk4cqVymWeU9JXt3LaCk20TP41pvBDa8uz7syt+ZsFrzKgcP/yubpxCvxKNHLN8dNAh7M
bxGrM/UrO/kBuPixUPsfnh7duOUAH3G8kW3pG/jg7xBbFp5iZtex9W1u+mjD6aYtnvJdwA8xYEM9
ns6YVGxCk0KoqNUVCdpKMLnUeGORaspDvxcA9oWhxQtOVsLJ0JPAU4K9Az5L+lpL7VaktBSA6UU0
e9N90BPtVh2NY5vic6QEVHK/53XzXDvDHvWH2zJ0PujKYtVgZgcyFapMiq1YMvH4dDIi5B88uYv+
vCD1KPY50aEs9VukyTauYn+oEvPWdLyjhTw14IQrUFeHCj9fd4hoGDR7HXu2VOHZoECO3WIyPvex
bEwa2Ds8pmlOni+U6NInFs9XFd1uoN3ZoC7CQtpEjv8LJqPZPgDe2bnN4iExO7LNkBpdTYWz8nRm
vEHzvLSELZqU/pOJQltUuzsFX5BoMI+WU21dq17/6svqx+VFMpc16pwIfBbdkgFgT15Z9QMTDrc+
bCSocpEarDHo2HWA5rEPWPf0viUjfDQ4v40CGqFnAlu+r4YOpXu0CCA4VcavvOiokdbfRyAKKOo0
1Ke5Flx+zrlT3KAOx2bWKK7xb6cTJDkdN97GHZiglVZCfEtRXpML5cWRo69AgNDYtxhcGZ67KoVx
AMO3X1q/M8vXkDVLtSEcqeIoPX0GdAPHKNZJo2qd+UDfu4+CxxaMmoulnT3A7nPVI/T9pfRVfIPJ
RjbEnuG1ZV09O7mVWDWT3CRpLAJ/r/rAQ75Vin6MHZVCkr6utWFPmRJnddAbQjQgXcziZmIpJTWR
Pjok72fnt1ZVHZYKSHW4pbcrmvjQJdGjU2Cc0sVIoVyrus9ZgnCEqR3gq6MtiIS51yyEdHX2MRwy
Z83SLMfWJyFdzUbFd2yDA6Ww1wJAbSrGNlTKZtX6BmZQ4/DRKrBzo4ofhd63SvOwXgcpk7fXNiCQ
xvPAhDaQrYpNjkue7LxKKR0KVZUylKWABRYLKcfcaSzKvQqlYoql6jT5o8saIDMEZcbQvA+F091U
hrE1aoAleQf7LhqAAX8M4R6vej9AdzPe+94IDD65DrW7WDLXC9to5kwwFMWEo0udikvI5EwI0UPt
FBD5iD5AuMGdAi7gfRwh6NkqBU1DqfjmNc21kmq3iYMoj92nL/6Ao2zM7TXWb1HQog5U/c4KZ3Xp
bHAYQmdndRcWXBk9QOlhAL1D1cECBjptN1rbg0TGUrDrMabCrSR/TGPAGZAiPTn5tTA7M7kT5QaD
GOxwChjTGlCUgZYrBpa5XySHQktubC1/sFJUvF1UaT6Eo56sRglrZSf/FuLdFlbjjRNBkGu9L72x
FPNEpjbd9iqFfe4OJhF6ehrFTeCqTsTpYwUltgB4oIz2K9KRkIrhSRFuikz+cXkG5obUuCOLYjbV
4umQdWVbHW3QYdPhEVBZMD+o2sLBZJPt4b6seaKlTz+TJBoahAvFsVXy5Ley4LsECdnbXGsgd24k
xfri+/JW6Q2cTf19lXNP9+D0FxLUX6ToOma/sr2lLSqW/HSaNc5Aw0BI1KGdcRrVCxuSQ13yAFVq
50D+vM990YJ5ZY9EEgIL0UE30e+ETz3oEjXBZt8IKraJrOPXy7M/d77QFrJlUxRczzZnlilqi4vY
sEmBPOXOppDb69TCqtq+c4ZDL9sbikq7y2POlV0NCp6KonMxE1/99PXVQEVVw+JgDci/nLG6R6fn
SlqnK63Ad96ABUMeJGP4E7v9fmHsuWhkytbbdcwxzbOruUOX0ByrYRPa8Dp+dYb9AYTGdVV3uEIY
GD5iQUSnRDDt6K9t27q495HDyCQ0HzXcQqWHhQeaW4xgtFHNoFzEHXFywnuOWaado1BKb8Oj3PpP
o1rd66q37+MSZ4DqPs2ddT6gjovNJJZLd5fHP18AXBPpJImmoQklZ5KMheiZ9LnHfGRFg9kIyP34
aHjuB7fzv36L4J4E+eHyiDN5FUPaskrcdWzn7I3BydgZ8Dc8WjHhVOljrirvyknN63LQuKgdjdwD
YYQhn6XBApJuAnUx9z1Pb7gRsPs4JIHqO9P+mU0JqHHjGHCkq6FFDvCv/9wJkyWOqTij4My893q0
GylQ68ansIuXLmnneYW4k5i6CvuUHEebnIqjp4Eky6lDUI3bi2TXQnTjX3Xd6CBuaHqOL8YxzV/B
1CEGjvAAMNHLX+K8TqDKZDUGbSOLQDSt0aUyKo2yA3S7TSBuA3jIvOgxAO9QoZJeEYYvD3e+9RBr
pi1HGdsRDW6xFN+F3SaC7UCq3XMhpTLWw92s+n3RmSuF8sT/aih9sqlaOfP8MmcoFSCODsIozB9q
LG1lo1sKZnMf0tGpelgkW1xnJkNBuE2MChoAJhcwYe0SKDFUuxLIa1pwelASgZlR4SHr0QsNVbCV
mfESluad5Lkvl996bi87BjNM8cOwqfycTjDVhIS80KJ5hMANtOqrcrSffVu99Z/y9gXFta0cLdb4
ZrYSyZNMlZfLHDXPSQCpssrqxxjYFsTsXd2ykDT8cyoJ5XAUbxp3V9bBoZU+Y3W2knNIfIP78fJr
n2cQhBKaIyYtbeKoPFlXiEw2Sp0Y/QapgR5aEzkjcoKd+rnm+LKHxTee+eIqpzb5GrVVEBDG6TSj
7VsG8PV7xKiR+bL8o5W5HyBOY6bp09KQEMgZrHQXYXlWmnaw0tInFY7z5Zee+da8NfcRXphW2rT1
YlUter5YGm6sQsgMeU9x213rcYgaC0Bo5BbB5n2lt3Z7ediZkEHAVGzRiSJ5mibzadHUPc5N3cag
HKLRJyzggZaQy1OIBSbCVZeHm3tL6iKcEcy4aU1LBW3muEPlIAMPlBIVDWNt+f62QRMzUlhJyXVG
z1YpoqUT6vxMVkUGDI6HphGlxMmeHtOcEkWI92hLzwj5XbPH3xtZMZI1aHWyjF2j/JQKNz1sAi+/
8UyQVLn3yrZD2QH3icl2cqxExzxSB4uISlShxjedW6+aBi4WKqmXh5qbXIMwLLAD3M+mfcVUrRx9
gPeNGAZynxpW6ewcBJOvqrEH3ovNSWceGr9fyDhmqqQqYAXZZh2hjSZPuwKlk4ZKBjJ44+g/3dZi
EiN8Uoqt72cvAc2AzPqmBe0mtrw9ZLQPnQKeRbGfL7/8XNAAMSFiFo2JsyRkLKrAAx2LdnHs7/0M
zLKh3QbIfrtlux7hMdQYjl4ecna+dSANYseKPXsaN1S8Afo04b07Ul/0cHe5AcG+eQx1D5wizUlt
k8fNwnqaSbZVlQNe023NtllakwXVAd/uaMR3G8VBbqPF7dnDdtdVG5z19pGozUc5Xj8OhrRkAIFa
XV1+67mJNskwyflYYqpArZ2c+q2FQgYwY6wvW3ywc46lIfV3ae1tTGFgsrB35wIUdUWHzApsxVlc
HDWjqhHVIEAVKNP7Qu9LvbXQrMV0UjRcLr/cTJuT2TWYW5Ojj6a/2M7vchrT8G25MWS2az/s7cI6
FD+V0fxGDbcZepTSSXKcR8T+F076s0l1xH6lQsctXTbfoIDvh22CjLZVBuKoVJAMCVB7DcFz6vW1
6QkIkPBKWEpYRcw7ubO+DWnrtsrc6lwYT9/U6Lyg0YoBazBJRzsiATye9dcOzlsJPYbcNm/wMCk3
RY9ow9AvQWWUs+/K8ERD7u2WaOhP0wwZ+Svf7CgPYPO77tTwa3HnODVidhzG69xMfg199d2x7QfM
WKJE+uzK0Sui+mtLEyLEgwEXo/+sglm/vADermfTaQFvxrennGCBWTqdlkoyo444AoZHdV79WPog
NfuhqRHiR11Jl4QumYo6uhLkJvTRDDc7TP3Ce9gc9uqzH++d+FPcxjd2h4CpI/+wZIwtCgW/LEs7
BLTw0E1LiUdai9mTftTCce+71jFNvC3n5VL/Zm6SIcXzkanD4NI8iVCNF+pdXANaqMIOLQFQI8m4
SSvkbGREUhFKujx5sx9VlD9EAinKX5M1VeslmulyKW/CWr8tSjge47fM/yC65aJJmirVlYYpaxo/
x0GINIgjtGE3JQbLce89m6b9KTaVhQznvH7KSiN3lsluBFBJFWH83Zb2gqGymp5JiOTnYuXLzk4N
kxue/hqKbgyRGlrNTs+0o+lqt2m37Qs8Z8BYrhcm5yzNFM+h0cDncg6kcRq4pdYY6hry2iYPlBul
wwoCHpzrVt8Jplu3EIr77bVjBF+rBjvtCqRNjFpQshC+VZHNThc4GAbZpkwAmmO677W6aTuIgCxw
Lb62M7SisvDGGHa5jPIIPAh8CrynwCmPtQdJIpcec5Nzm0K8OyAb1tOn4QLSIN5gWs5Ty62/l80n
yCG338LR/VgatFFaeyGzUcXtefLQAvvAGcv0naNPjD7Jcylg7qgjXHusIVhjxkeU8T6XVUWpNYJ3
bmk0/GjSrk0640GIALehV1c+OX0tAQvADU/LkxeDH5ZZ8z1ukLWLJQuuCiINboz3QMvhSVV94bOL
gDF5dOoSVCbYFEA7p4UBT8tzW49pCOp2sk4K+6ulbFGsRV4V7Y06+prhCZoj2oHD2DoI5OdSX8Tu
nD+CJQPfFdAByhNcME53wFBEDvwLW9TnpI9qzYGdQKVuStRruu9VjBZbdIPzWA8nk9ZHVPsLidL5
qUokFXB1wqlCFXqaIZqtKmmJRocwGPQPNmi7EZ1/Fxup7rONZGyVkav2yHSYr5cn//xYZVw2Pwma
Ihb7NB75VqXLLS/uq/ptVdOJxJoyMr/XBixsqt/asAhBPT9WGRJQFiVYzTyHqdQdXDO0wmjw+Sp6
eP2NXciPups++EP2FRncbOzuO0M/DBgtLiy182hvqYxpQh/nKkn98fQz672RtgGq4puC+5s7IhXT
jHslNI7w2lYBsLTLk3te9xNflddkdXPGGNMjHNavOwBFHDHWdF9rjkodsnVWRCiHmYDEwEk3jXoV
+tGj1nFo1/Urd+9vCw8xO9+kwgQGi5U1XdtFGDWIPDjDJkc4wXStbeHGN8itPxm3rt9scRC9yq6N
PHq6PK5YOae7mtzABCtJiQRI2LQpN0iKZGiuNWyakqBNF7NWrW1ifQN5sLs80uzmAfoC3pGrFeNN
Eu6hd4tYFm3rzgW7akGMW1lO/j3V7zM0V5H1C1ppY2f+V77+18tjz6wo2XRI9MkRWVnTwj6SJnVf
j+xb9Hs2g0bLviaLUX7JQOCUwlxI9cVBfDanDskDICcO6mmUQH/DkXRHMNwBUwn2Q0GFHNvBa0S3
b0TnkEzytlnCtM3FCMIjLQSW8PnFUUuhgSkjMSJE5DC2lB+ppH6DEgcC7FPuKpsqx/Gz+uL38cFE
+tNDcb/uQL/1Lfnco6pU93BYxnUjO399O9P2NSklM/OKMi1aRFKVNnrUAVegn9F19T2SOIe4uDNI
15tmqQo2N/mAODhbTWoVJOWnwcNvtSHoU9p2FiYYAI24FdzmENbxAUepwMGlA8UqYDaXF9hcDKGH
zAUEkTWRo05iVs9qxguGFWbq4XEM6isp8zf9gNhIYAiuif25D92DHqBvWYzFg1xHtA+Chc08t8UA
zJCdkROJnTZ5eZw9kAfHFm1Tl/4HTFZ+lt4LeqmPyRDuLG0npz5sQbNd1ab6Y2ECZuadoqNB9KJx
oJ2VWweU4pMqDFn0QbTuWm+n9f2+h3RVWXgSoCho9t+j2P0soPUoC7xkBd4Fcr0xkYe1pPHGr8Ir
rzNuTOxbYQMtPN1Z4UxgDqglgZZQHI276emqwOzBGrGOAl1JTwW9xq6NfqIZg1UKAJHeyo9JgGGX
iTOwgSUr4lnB5vITzEQgwCIad3J6e0AgJye4XKrVgEgbndVEvkss+7WLaOePO471bTRKCwthJqqT
KFBXAWUqA9CfrMYC3TddI8JuPN38aBj1VYyYnBQqL2qoLFXN1PNoR7eK2pEIrxAVJmP54Km7SmGs
WnnINf9G4Do9NTjmePxkCAEQkzZQsdd++RGUpx0tJWVzCw/6nUNch2sIVu3004Z5gFy+MPqqCv3g
U1XvS30PURlT7WITVf1djYgRbY3L33NmVBUEPZVCilfgWSc7rbftwJZy+GN9Ut1jVdsZHzTJQ0Ks
u+7Vr24T4SLpLNwe5rb3G7WOJgr/nC0iyYOAXxVNv/FD77ZRUIr1pWep7W7L5FijDKs8mSgmhimS
pr/xtrAFqHQTv5EkOJ1jM+3atvTpJaE1sx6bL31+HFNl03v6IUdqFmX830xBqXbDxoHHQbo/TRgQ
1NNGCRVBSqFo5Iz4R/vPbdNu0US/iq5K93MzSoiu11eXX3bmIFWpIwEyY0FziEy2aof4q5ajdoVw
Ynj08VHWKKbno/1BGTH6QEpN0o2F+Z3/slQcbMGlocAhLrvv7vaKmSQQpdthg4zl0ZW9PeM9B+gF
a0APyxriXgiNO3iNNP/xN9723ciTt+01OZFyk8gYcgENR9Tn0IIu1rDf9/2ATKG7BDKZiYRUe1lF
cETp8E7jRe+hXGR2tLiNtqOK0hwNmOvGWO5Ck5NCW8irZyIhNX0bEAGgCiCTk30aDBhoy5ZAtBjG
OutB7IHp7KUHt2r2lyfybTlO0j7KgDbMQNvmQ057QgF6JakKm2hTy8Fe9odxDddt3OohIjNl0CHR
MuAPD0PfiPsbw0LyQVKPhVDJQxDhoDT5rx4NCyPHQS0acnuTjX+5SUZSCmIQtBt3K+5Xk1Dd4keW
GgOTEaoa0i7ACSpv71IugRu8gyv6G9dlVSCJaMuBIramQbINxyCOBZzIC71dYCQ3o5y+hF36gn1G
b9KY9dE5+DT2XKouf4u5LUy3mcOAq5QKUPZ0O6l2UliZH5ByWsZbGbonbATovlsmljVSt6vgWV0e
cu5AMJhfoJg65RFnstDaEfMI14F5qrXo7Q9AYvK9ldKHHV76HvGGYsSFYwkoMfeeJrRzqJoKpd5p
XcDDVWUwAK1sNPTPFDs+RDqO6JqMyZO7tpv+zuIDX37P2VAlgEpUgUzkLqblv7KoS7cw2L815hA9
3goWdRapoRjTf1Y89N9DqHYWesy5vTD03BQDzgL3S52di87kq45pE3r66PSEqWhvotk5GKI9hiSe
jgBG+GVEkM01FjoacwGEHgp8OWQFKDZO4yNasFYYMGibB0dR+CXdWUWZtvmNFivLh6sD1NM30uK0
7tGPDSLQGkN1GdhmEFWpMa48ai1q5S5E/dmpZCBu/FAkQRyebpC47LqwH9ggAiogwxvNm+5aXA0H
ZKuYfL6e92XQlvLSuWuSyi3w3+NOkjVE1uUxlrglYA0fZ18ls14NMq4R4f2gs20SoKXp9QDdN7kX
/MPLS3d2t2hUz2US1nP2WR1qcmjLFKiLNrlB229b1c4Nhi03fvOkjjQW6LReHnF+swD+EEyzGVhC
20bu2Dacru0AqzNXgr0UeWhSlPdx5135lnYFQx+JqPRFy38rXaR4DV5A3AOISqcfecTlCtONkqoh
8slluMt8c5/jWRjhhY57b96tQryXuoW71jmNQixjujUAh+E5nRWKNSluGz8FQZYjCmq33Ebx8hox
WE83WnEruRKd9Ua9NRL1h0G3wvObqz5ONqJzMTQpmvuDu2+7+LbDYcPuqnDF5QXnBUtHO1Nxd3qz
xMSdWxfwkiissizgvEzmyS+KQY0hHm0sa0SnRt4baDe3Y7cP0A43rA06TQuHxeyIdA0FrtoSbfDT
L4NwF/3TRkUjsPF2yuhuU9j0NZmA0b7oDJ4GS7SFuayLijnSSHCNOI0nR3+FTA8W9RWxE+YlznZ3
SoXZ12A9+4FycBcXwewLIsgig/oCRTg9JGxdG7tOR11ID3CDr5srp0xv2ri4N/ZGiiqRWSzkebPv
xw5jLFpj8HdOZ7SsR8cKYt6vdG5L11mrSbMW4gzpeB+PSyDJuehJQom+iVC9OYPoU00OoQKxYHwf
/qJSX5XEsdD8VlUqUJx7ObF2hrJ08M4NKhanaHTTQJqeDi4qdqHXlHxBA1o61hZ+iexfJK8UFOoy
7F6SUn2UoCFdDmGzw1K+4yvS9iCInU6s4dJ2rHyGTQaseYroUQLy4nfDXrDk0yh+gVhiJu5CqJ49
KICyEUrotdDkmxy7OJR4mJ0wbNCgKFttQ+97PH5QVBiDsNQhL9L1aIUZM/LLdf8b6aNDQqXrFE+4
30/eOS3SKExlDuL8Rzcau073CAUORWOwk5FweVli5c9NsgMohFY9rd2zfnOexLpa6y5vC+i2lMg1
wgPFndtC1o4YmveRhRvWb6Xn1IZkbkWsK3OaPQLfgAftActUhvoqVKG4gDJOMiigPs5UcoNPZvyi
2D+TMf7rPWQy5XdDi+387r4bJVUt4W6PRpqw0EE0lK06DHufSBvj2hR65lZHJ4c8SPOuImzFQ6h3
lxf2OQBJZOsk66AGYf+cCUbZRqvKnq/x+vLIMNrRcJMrrtvWSyQYFmS25cd69B6kRfb1bFpARVzQ
j4RU1TSpHJBWhyYGMjSz7qKsQd2k/1Q28ueiLK4AZGBxEKydDGdywufnhdcWkX56TXXA1NNN1OaQ
QblCYjB6QD8G90M6pA+CXSRSP092Pyr5Z/q59yH+ftprPwZrtufrEFTwEcqFNTBzRBCpBfbqrYY2
zU6GyjciF3XZjWrQFqjolCTpTeq5KJ7H64AefY487OV3n8nlGZKUSDS7oE6KR3q36mRHRRtbGkmw
yTf6CO9ZRPjruzCtFgaa+8BUI6GQiBaQfCa0gGa04yQllTrZgiqKHZAMTVOv0KdF8sST8r3aF/gs
COuicGFez2GM5F2yCU5ENIIo2k2O+sCRIGflCm+p4yKSGEegZ6u+Pna5/LPv7WdneMU+6iq2/SfQ
Uo91i5qv/f03ZpoiiEBFCY2Tyf52zFAZqXIBvlb8LwjqODEeQNGdLmm/Lg80u4pE0xRdDZ2zcXJO
1ImtSL1JDMt04aRHQVZusdXBnHNT1SElFjRNNRMA4eVhp+kGmYboTEMZUOl5nMny4M+kelgP4f2o
oM6AGHP4pUJyLrkvkQ6/PNT0DcVQaA8QLSkXUdCYlAaRZHGheTo1Z72ztvpXLaFZimC73RyCpODq
NP7GgHSEydzpmUDBnkwpgthqNUYM2Ecvtnffm18x7vTMg8hxwk+XX+5so4i3o2vJa3Hv5StOLqKa
M+ok/zYe6/WXl9J9dJrXpD5GAG+poDeYk3y9POD0pH0bj1aQ4NxTNdEmC9OH36UbsVVv9OI16J8a
nFVwr1/BW8aUq/Z/Ve7CdWhmpcAiNAQqHWkp4sFpzAmNto4T02s3Ke62mHiswr7CdsHda+NVND5d
fruzvc/rCb6cgKiAIjiruBWD5OR5GbVo5yGl70T7FItWzKwOJhofTrhzMTxGVnmLjdB1EjR3/W2r
P/zOMxB8uMKAdDorStWJbCeqh6CwHzxhidn2LnBpeW8F7t5QIY060U7OrZ08RNclJj34ji7cusUC
fX/CiUlA38Yh9mrwKKcLWMd21C/DsNmUGJgV8fc6/+QXTyM6sJffdO7TkrSRPoAcAZI0WbupXmoK
Kk7YLYOm9KrkqtQ+Kma0S9Jsh4fL5cGUmZUr+msCoE2CeHZLdUE19UaCV1GBSL+KYbAH6xJfm7HC
sPUhwXQRp0fAUevS+2roL0hLIeHdbVX7h8oX6A6d81VXl9qaZ0nU21zbgJKQNqENNj3Fo85Im4gL
/6Y3XpWse8KedZd4r3ZkXbtOv8qbCs26ErLmp0EJFuZ/JjLyff8z9mT+wephpzcQhONUQiu23ltt
tYnVj0qd7/qyfPHi4q+HRkYEuwGvSkd+UjvdzK415kXjls2GKvpK6KU4mrYKgDU77Y1R0VdfhDfP
vyMwbk50caRP4pVW6nbr0KzY6H635wOPzUc6C/sW24gkdNjPPy8vs9lVZv9nPPE871KkIQzLyiwx
ExsxRgVMsaagIKwj1rISbrNXH/uaPv12ecy5QwBkDkVW7iAKRftJjKydBtHvbCDcq9wpte94B1/J
wgSh/CFp2q4zt4Y84gilHhYGFmfnNFIQKgRUh7IkaNLTt03L1rZSNW24cN07pYeJivAHf/GRKs+u
ML52cRBLMDlW2y9ClW2vRXeDdrXwEHNTzusLDgJ76Iz520VaKGd50mys/qFUFYSKAhoy2cr8FKku
NwQdoeUn09z6pDJYjooHWiU9dkXgZ0xspbBsKnDRGhZWwlwUBUpCIY9no382mZuYMq3n5pzMgfKM
5R58BdScQfV7yZKq5mwQQTcYrQGh6HGmSaf4Ev7FsYs1Z/Yj+AV+Bwnq+zDqVnQkM2z9snqTyE99
93x55t8C9Nnn55ikBKfTeH0Lue8WuwOpJOg9Dgof5emMsh/7aRMbB7W7Ss1j87X5YWAGnu0l+WVo
73A14uh2np1kjZGTb27shXj2BgI5ex6q/5ToRH4yTWbLIDLMVA8aYO5HPD1WivdA0XIlSc+d+6lS
bwZTXcXa1zE8tPXHsXvxMBEqvrjZLXXLRn7Mm8dPbZasMCIxk72c13gN3elDtRAEzxqdIuYT6oVG
BSUaco3TXSOhownowGuQEb7uoQhhTgT8Olf8mziVD4H1oKKrV+Hq5oy7tkZp1r6u2nWEsXUqbZ18
B0bt8od8u9KcTZwQOwZlZpMrT6p/dcYpEbv4iJeFt66AAJt9cdMTwbjsVkjBJ1eyfOcpH8suoHyW
rEIpOcZxvDJHZ+EbzmZgLGFyD64FDrCF08mpfBVvMlVnctAcw74aG5juGKRPkZ+sUuyR6WBtDAwT
bU6PRkHA55h7Czv3LC+hwUHdleMJYCtSj5MYThs6wcJiqDcUuPCTZFwwGokereHINAu51vn7isHo
sNLgJVhACTh938GrK6+IR8w+fHS9qEZ+dqqfhXt0cNEFER1gYrOy6JhBOZblhcl+O/1Ovvtk8Ml5
rNJz92qLwW3l2ASPz5h1yea6Lzed/2G0bkd/XRgtrp1rW9pBTgjk287e4tKtxY8y3hGofIaU4HFl
7LCOxWaAO4e7xoN6nX5XIyQ+7HBLb+UANGWn+g/5eF/Uz5HziP3EqsHCE3uAVZs9yxoaJHK2pre1
Tn0MssZ8rQyPuLl71ja2v+qNvCrIPo263XTayuMGvvJxCzP9XSkfvfY1qNWVEVnb1j1E46oJjxnd
gOS+iqKFCTs7apgvYqyA4BrEmSk4MlTiRArSut7U4Ueb8hK+G1vhNOzoayRW1hZxLjG3C5tTrIDJ
R+J8ZSdQDxBCn5MVEmMzEYYSVnUOLrnwY1cCAogf+iq3YqxdVln0EiKJPnhffWPhLjLzvigJ8MZC
SsAkbztdnGkSOQMWXZWgzCgaxgnms+78kjR9hYW3f9VESyBcEWjO3vXdgJMFKacld9nAqTYZmUQg
c2LWxppoibZs+H85O48luZGk3T4RzKDFFkCKytKCqjYwctgNrTWe/p6o6f8OE5lWsJle0JrGRSBD
eHi4f8ILJVfC+0Sh0wlVZ2NpL2MgpS3ZIUtENYgsQl7FQCcLC+5RfmuFUIkV3uYlAgYIlRl2DssL
3RL1b2ECa5jIuI0FHuqYa0zjrt7KZ67O+R/fscrKG2Q7nBKTIj/AuLGitikAEdU47GbZcFvoEemM
5OtGyLsQnv9gYiOZI4Iel+c65s2tJtdFbKKUgclq+9o4xy59wwwanoZkH+z+ryHGd3Vyky72jUMb
uEGNus4+rQ8j8vjFT3mTs3Z5m7Mg1BkgrFDTJ00WE/VHdqE61eKMGCPh3bxXmqNlHZ351mz2tvK9
OsKgo7OZ4gZQ+HCSkPjQ7AcIZyWuQ99K7c44WFjDll79Gws0J3jRspvPj+XHy2y9Vf/4vI+k/I/P
KxtdA2hPJSSJ8HLfGfk+xbDoKcm85rGZPZs3VL3DRGYO7/I7WTiI6pzY26U8LsXNXdG6qeZOg9/J
u0jBpd47KuqtMz4r1kb8+AAXXnwosQrmjQY9W15dZ3mSZMGiMI/KrGM0k+BEixlsFn9d0vx3Eo4I
d035jSNHu8VS/AbH5GlUbzKnF4bfzfdUmLUrsdsHfzdQ5ZfqW5q2u3og0zekx9T8G/W676l1zGCD
mfdVXHvaAKXfxkmuxC4CIfIgBSVV5F6vOvsiKI4gXG4s45kcAPfo927ABi/53mQ/2wr/FP0pluV9
TZedim+MPFwnKT+pBbty8YatzNJ9TTD8ns3bqP+SFHAFIZaQxhn3en4YQ/DpEk489a6X8QmWn0L5
7157itnIzuCndBgz8UPqU8nDpLSWL1ig7zOtudGyzCtwqudC+nybmCKZu5h9Co8Cfwnpah29DScI
p0kYgGLS0xv79md4Wz+jVlLhjc3teJv0x0WYnvshvsrmocBged6NeIRjjBN6CMfX6klpPad/ujHU
k5zgvKZ0uB79ZoPvsJ+LSbqbG06f9qzcd+/5fu6ITTs8wJe/oe7eSdIDhV2cWvHhpSBI/UM1DlVy
iyJWYO9NyctelId67zxhWOWa/de59IfksDEJYotdToJNOVSot15QGPRaGkOt1nHX6std8b0vnmw8
Hn+Fj9KPllPSU+Q3fwYUWyY21XOOE3Jzo+g7PTvWDWneg9XdGObXqPyeOfs67jDh9EBb6lPlVvEu
qg9SsZtD1UP08jB0D4p+40SPqrlD488nn1n0vYTalqp8jYy91aK4E3vhK6A549FKfo/jbdEDsffy
L3n1Q3VGL1XqfR0+IK/tRSkhMHBbnEYetQAcIj5wIUovmNirxl0clhuZ+LWJEuBZeocQ5C5eMLOs
loGtjmSDBvbX6AuKfgc69SHmuu8SL8jPF+bacFSNybWRS+PRtHqJpLmmJJJVUM2Nph2Xe9mbR6Hk
nlp/awnN/1TdGNC4shEMm6aGgzOCTun/PKY7QxpJo5x1frXAa6/enTHcdfnWe2ZrlFXEm8DO1iX2
ar4aEX10526Z3mdliymjXLzwRTMMPKhOVKW+tM4Gc4ApYZXhGSf3Xyq8HoV5zUIYnajWKul0my9v
Tvg4wGMXLUplDncDtNmqw+IYPzUHtcjPV/Oi6c8lTomTDBHmFI3RNeDbmcMxAUPb+rzCCS6jap+k
iKqQ/StLvkcDhpjOrxAqU41DYNA9b4x+JXdjdFQwPuRfiXXnaxuQNJtRolFzGLG1JHfrUMSfMShX
g78DEFQZhqNCW7RsXj8f+UrGRP0HqDlMSzp2603Vj04+JAm1SzsWyv+hq8JqT7XCM7XaK387vtEP
W1N97ccKMi2NUOBHF1Odzn1OHpW0ftugPxF9QfbDdUJWmVxVivFSodzFEXCDodsIEddWWcBVYeMA
RBZQwPN5juFqy3nO0Hb6rTJ+Z5I7t1/EPFvJm9w92oAP8ELE4jL2pHRLLuLK25iKFi1//qPkt0bR
mLNhTtSsGz9yAhxc0PukylSPAnhlWPXWT70yy+BIuDwh2UE9XCurVHMn2WniNB+Aa6vJj2oNMghR
0+IxsLDPQ2eMDMwTXhifb6nLkiq8Q34kqScIaBqIqyw8Sy1n7B2r8bUSw/nhfWgxpkf1o8WtdXrX
K8nPlPcQeZmNcdXLAHk2rvj3P7NKvVF7WbF5gTuZPza/Ox2JgINjvPcKm0n4/zDvMVISYDzDbEvT
9UrghPtG1g1Ulyvoog4Ed2PE36OhLWvedDPslPFHMMVbP1Ls0FU6QNDEvUPRhcHImg5TpHFBFMFK
ONG/zv2LQUUUjV1oMIU/6CCUEgpw2Byr3aM5GW4Rhvtusl1TftmYbO3iOxRaT5S9oJbhKKGvF1kC
v6TMZgVTRaOmFXs6xjxG860kW7fbZ1F0G0B+Ojr8Q95hhuSP1sZcXMYuPgHhFVDZENuYj/P1NoIS
d0xbr5A/mVwN/K5QSq3RJhhi8j7JAGYan5Zsg311eYrPRxU32x+7LDWVJo1rfjh2Esd2EZK8fowa
JhjPO2x+nzbm+fIYC9ITRHShRUnrZzXPCj6weZQGtR/EkWfhCN00+DW2KkbDtosPcNMK/Dk8KNKr
jaGvLLFg8AkUr+DX2atHpNFPLdGKDtrinEyDBrxBiSr3ezW/KxDntZoBk4h+p7MFEwRRHegnJgDS
z7/iMs0i5f3PR6yPVVrFVZQYUePL2F3WEOWH2MDtlpR0iSDoS3BHtrb25UmGwEiLHiwlKmtkW+cr
XA91V2gKDD48t3dpmPujiRqL1t0IWTlVL9wKYaFKMlzSNLdUJb8fi6cuy44R5Ckt2ZiAK295PofZ
Z/n5H15C559D3jOmTQRmZzAi+hH4MA2J/ysrON05gaxFFpPncYg2qzHsTTSzxD06cJWbVrerUenO
88exMr0ee1Eb5vVkap5qPJag7mEHR0XhUyf6fNE+LNbOoxSfqlGRBd9HlForCuSjbc8g+2qs9BJY
SKaLXAyepJhqsYKOLaTbQ7cxkT2w+124gEWSnyzeGfFN0f/Ul4eeK8Pu3qZB9/B0T8LUS9G3ENWb
JopOyAvtQrW+kewtBcHLdpDGh9OMEwAC3hHrO7ru20YdrLQmf38PyObNSXdHRFH6+F34I5ntYVkS
OMaiaPnfF/AAbUHzoI9AMe2CGKF0U29KWs2+I46JJFAYU6SLgQjxQbgmJohIQkTZm+1GSLtSSD8f
ebXFrGHp6XA2NdoiFjuKLBCJUCGhJUa39BPGY51DFsrf4nbYqzHMm9+fb5krM0/3hHNHR5SbDfzY
+TbvTa2RumaofG3EpUs8BxJ2uDPuyz49yhQTdWrpXTrjbx/sjLeN0S/DLKMLOTiheyd07c9HH9Ky
KK1EJapLJsSwo/EkLYorsvAkve+Do00dpq22AM6Xwe18VP181KxdkticlYoeAqvc37d/cUQUo73J
ytTvrQ060ZXs93y41RSPsTppECMqf1EjFwSJO0d7eYxxPDe9QcfbrjoUIQ5cKcuMDBFQno1ZFpfV
eVjgAz7SFrDGJmCh899bJ8UicQQqP+Tt2iZvariXU1wM8Y9HIDRCIMMWqoOwi2WqxhuDi8n8bPDV
G6uL5yRAVIYNRrdFAWAQH4T9ihPQ284lqiREc7HMoaSdshY+d66e7Aatr3orPF7JkJkHEFLCORZl
inV51grjNB66ufKjJfVUbFqXL+UyIAhQHEfcHcPuLcpbQuEWaujy1Q3CQSgB6DZcDKqa5/MvAh+0
0KL0l7A+NMtfS4Rd8+K4pjZvlHiv7GyeduI5rQHeJ189HymyyrLrk670G2t21bjx5lpHLomuV3Wg
sHlKl18by3tlb4nXjlChFVor2mpvmZUV1lWGgXc0TnB6cz835cM0PEwIBZkznMCJOhiN9GhfDvaX
zwe/8msRnhD0W6H0wK13/mvzJlByQAuQjILwiF7lfRTAHML6e3HHMsYv5q/Px7uylYVMNvAR4H0I
O67H09Us1HK78GWyXxm/8g4/zs+H+Fih1XEBQQdMHXQ6gLp1hWbkSkjsoil9SUe0Ed2aLjHuo8K4
t6pyP2ffOg1ZY2VEqNr+0s2ja+b2azyhrlOWvxx9+F2nIe4wkqn7QYqvoWO9DvZDaOMSY3Ru3i/7
OXLegnH41Rt56rV1coSO3Li2HhaQLO19nEihF6vq8xD96/OfdqVdBelA0Fksg7rdhWBvJCVFb415
4ceRia7+sMMqpaoo43OrUzcV+VOLZSRcauruGfSHJ8Bv7qj+3PiOK8cR12bxnBPNEGCT59sGOa/B
yfH88qUKaYMuP0ZB+NrU8ckch9sme5zHwbWV3pOm/K4PDVxXh50wT2lNLIt551hqu7HqV6cGTIpN
fMAthdLm+SclcPTAzFWlP6OvILxXs4mMf8aGYCQbwCwrRfZdXuimJYUrYlVEVSqf1UMop1sB+8qd
TOP2P9+yevoEeqRGSlWWvnjkVhOJIwJNbUNSFmV3wqwxJDrH8EbscBMWdO2E8eAyiSRC91FfLQ3p
MwySLC4/mMZzHu71YtyPQ0vefxSd61KXdvqPMjTItlHL56oopmq/yOHWgoijvD6GNBaF9JowxDVW
IbucLFtf5rkAodV5uXFLq5USPgjzyaDFRNaApM5i4tOSy8ipk91Px41deu0LiKk63pEC07Fm0odL
pixTWxb+KD9a1BSEZq5QR56NwpUoowTpsDemEPJMeFCPhrRV1792SiAoIQANphZQo1iqPx7cSg4R
RUsNokJEE1ub3bo3jglvli6p/M9/6+VQlHCAr+g6Zx2/7FVcHRup6uSgLvxAlW8sOzo45bjX2pBb
bGNdL2sXWNdSOdHo6eAVuy43L5WcWF2i41Wly2422w/QC+4d63cW3LZ54cpa8jQO+X8PmGFUIQQE
/QcmyloJiOsapaxOycHETr6jT4clqm9pIuUSbunxySka7NqHQ1Lku6CL7zXJuIn7ceOnX6n9s4qg
0nGbobIAM/R8Qcs0tIoBF070ChW/L34nrXHDc8jXaEYWcH1gFlTS/GIr2Y22pDt0pyVFPvT24trZ
cizj/Nvnq34lHUPlhZ0NJYsGEviB8w8qkFSQMK7PfaftTyQZfp2UaJfpHxXpttHZdQUV6dFdZvnw
+djXdpxwCODFoZvcAKsYh0ZIaVWLCkyCC2dUyFKcJ0toCYTx0+cjXb7JSRiEirrC2xa41PppW7RN
n0pzlWCA2tzN0fQ8B9JtMxYpffTM3i3V8mSrtb2vG/mnHjqPGrhLzXDTLN335XR0tOpFi8g5ChQU
d/VsPUdWHaN8imevXKqHpi2/NqcBNFPiZ6OrwaH7/AecJ1mijqzhHQvWHTFKcWhWq1QW8zzXnRT7
MQD011h67UHRKcgZEzU9O7E2YoGhnUXey/FW5S8M5YxqsoPYH/OWJvDyRUjejmHVuBN5nYq+26Iu
t/KC4pETUG4pyuHFrIB2BMA60Gz3Qzl8wYj+Wau1ypvaQxJ+GVHhmkB8LnawEzaUfUTihHx/iXob
jrzWMsBVxyWtMk4W+pf5onLJ26/h9G22mm/mFP1IHjpkeHsJhniY/Rj1DqnpTvFxnEip8g5vA8wr
V4lhHbVF87OnWNY3pge0Cpmx+nZo+dqh36LS6BdrI2wPhPIdIlgKZ0hs8z9i9AIQD/QEymVO4eyr
OtpbiM5QEgNC7BXWIxO1m5YB7EFzW0XKXaTpD28dkaUfq8dRtkBJWP0XQ55dJ8+fp3AAfwB/LKEY
EeFDppivVTg/JpBE48bV9xbwil4RlPzcm6e/sYszcuk2kor7qGtulaC41/CvxknutqNwqNRoN1fW
oS5vBqvc02c7jrOyn9XjpM0bse38OLNn4C7Be/uIJMTSNfdMnxK9dyT2TLjw3AnhRczPufzb7n9/
fhZWQgf/HojbWHAJ8aqkWHU+4Zo96AM2kRzmljLoSVcQORtBOxYtIsTxizPfzar92OFX09jOqyml
7w7t//fJfpBwEcgzb4y1Ux3YmltqwAdHheQyff78I1fJ5P99JK0+mCPKpfBcnXa6uUxp4kdUTuSk
+2a29WueLRGUwNnVsQAuzczV+we08Hoe2kW6D+TqIZDqjdLaCm39z5egq8WTFwrFRd+vKdWcslaR
YC4WuH0/3udF87pIzbc6Ge9HaMdqb52m0DlJdvU0jPWLoaiPmorMi/YaDbxgR3UvBwXiFdV9oqt3
KnJyikI1fmPGzlPef75TKGKhaccDb61dYBqoKad6mVDqvI/1k2L/appTbd30xl89aUEQARd/+3zM
lZj15ZgiDv5xdrUqlKZejCkXiVvH1UNRGgfnX1lZ7mVpuKdCYFanSi1uM0J6nNVCefkhWl4W5X6a
SfmyCBERZY9r30GJ7yHIYxX7t5GqkG+mJwqmn3+udWWKABjyZkIDD47Xx7//+bktDq1lwFLW9fQk
6fW+VTBHrV5Hvforl43bytEf9CK8sajfzbPmiiIq7ZWDNto3ea/d9917tnwtxwa0j/Wgzcq3ufb6
WfUU9MAGvQPTrt6C+/CapgP+0oPOTX0A73Jp/FC1/klOER0Ic0+bHMqj4cEO56OKxp8eZ+4yMIOS
X9o/mtFrJdrKirQzev1UpdXJmLEZ5u88FnZK/lWypd0SKTt1THwLycqmAlDf+wqEg0qjj9Cmz3LT
vNR9/Sz6O8to/VCX4SnEgyycs9cyAbakje/OsFG5WRWDP/YDykqItuB4CNpk/fC39RQ7ZpP9UI+L
m0R3juQtPPjGfqfVdzFghHJ5ShBYDN7kEhjrlsb7RWaMyrdQ7+BPYSW0bndkjaLawawOvhTLByHe
FZjIumfDTrdSMPXJYaZ1IKMg8vm+uiyOfoxLn42qHBn5RctCNnpbT2TM0Lt4Fwo7aBpuYR27es0G
MlsqWG/SoW0rZKA7L6LtsvEB+lm+gQgMH0BZEKQHziSX+Vkjj9h+DgAAzRy3ovKhDCfoFzENexBU
yZt5U9Qp+Q49AEqms0KbNXs2SRI+/4zzm/yfr+ALKGKx+BdKck0sq5Id4wlfm+NO4pmXoYDQyO1N
2443Sm3sa4TFPh/yMv8Wv5yCFrkDPRdAxOcRaNSS1ikbe/CTND6J5+UMcDkNb9Et9TL5aCdfWBfO
0lb5/dpWoxKEShv1F5ABq+ceeTCiuCozPuHTrtFPXDoEkTTFtYLgwR5RhNbaG6SANkLYeZLwzxRT
UWOT85hAgmD1c4M6LCwMSXy1MU5GhL110T527a+oV7dUOy/e7swsvXlBheU9e6EgpiZxqdXZPPoT
TwxHgQHcVwdcxd9sHFVL9Xc5yrd52t+WevOoje1dWm9KE57H63//2g9fa4W9LQBW579W6tKm0eZx
9IvfYToexcCNiqiIIr+p/atama1b6vda9HVjU52n7/+MiwIfsV0DQWqsUlK2qR4XDaY3IUjnBHzx
mNUIw2Z3cgeLyTlAyvJktfMM9JpN0crOVA/5m41TfW2LIXz0/7/COv/1qWoPUaK244dn9IdZF/Dc
Mh1vSgJsiAR4W0p74Qyx8euvzjrqWxTCYdpcJOQplsaVNjWjL6Jnis+K2uNJNlHgNLt9mae3SLi6
kTQd5KzY2HRXfrIm4GSQkPCXv5D+kiupHVMDTxIDWEbTnYog9kAga0fHfDO4ydDl2KhriEk8q5Gh
bowSITYFXFoUdlcvw8VqQWUY0Qhyj87yot/Dy81nrlfL2QGZ2AhXV0dT0BcjpQXFts7RABNpUlDx
vmk6w51GsDc6jeHirpa/Vs6WN+vVyaSPLgA/mC+sNUT7WK2iMCQ09mp/IxR6aiCQk0XPDk/4CSKL
EtTfbd7bn+8fUYK5mFFoKwg7ojF1QWNXSnCoRs1TQRjQpIpx05YKC7eFob0W+cFd8jgAdGlQBFmV
ghJJgUIlm4Ovp+H+w3WMrlxtxac0QXfJwInA6LxGkvjJ0sYyXp1Zqpo6GtXA49ZxKZiTpaxSoO0i
+Af9e4pqXFbmd1gy5vzY1MYmK5b2n8/rlduVAiO3PPVMRC7WZT/JCaUBb4vRF1AlbHdPXfxmmf0N
tn3CGsb5n7IKCHIsIoPSetVWD8UcsZYyaFJe49qwE+iRsNOOdVw+JdNdpx94jR9UlENjbnor7Umw
aqSzj0VtbQiyXv3lf3zH6hqY7ChOkbr7tylYUXzXpq+REu6T7utEZZlW/+cTvcpiP8I/2hfizqNB
dilzlxQNOjQmp9RIplshczegiy2cilKPFvRTKUVeF+WHRMc2JS2fgib7kppbkO1rSSVFAGSVqYsI
ZIEI0388VoZqDI3eIKnskvhQGFR3bIDxhblTS8lfKKAHibSLgb0C4avx2evDjXm4tsspL9qI/QFp
Qu3o/ANIacGHUivgiSFIYCPNdbSlWk9WvsUgIjN634W9FT2uDSqconicifbhus1vV6FeF0s/+JpC
URO9owhBHPvAY2xQcrxx7tNx2cipLonB3AHwuCH6iRc+meT5D13UupWTgVsH9d2nuURqqDnWiQqg
eARI/DY1r7QEvazaWZl1Izp8sjkdKkxeIst2w+ZedPrx4NvY9ZeoFvFZlMXIpnF5oVJz/ll2nmP7
ERtIsPT4Ztk3kMv75FYfBreqcGblRSO/C7QxtZyNzOPagftj5LXdr1zCuDRjklvBgRMeznX4VxD/
itT3UJTem833y5WUgwUQMjO8GdEnWm21CKJTGo/QssxYP2rjrXh49yPPJyQquuglmL/l1E37fMsd
9Np9jJoOvQtQ1cIM73yK9SyMxyYf0HzpMSiqR2pIaOaRUjVB96KkwUYIvzocpXqN25EwfnFv9Mmk
jhN02pijrEkwcXV6KeqzUWRIjmzJPV4dDUdbA/sSUvn1qzQNm1ztS35cnkQHqYOQA5NpwRldAGUm
ZQv7eO3kir0KXVX8sV5Da65LdaYt7RcDEC8K00Kqc+5+0J1zJWzBQiPYVdWWvOTVUyLAzIQpgiRx
43wJE1B3kjEqUJSNfai9BZEnR7+dyOCZK+24laasPMj6YWqdjZ7C1QTEIEfFSw7JIrgo5yP3gdPo
CsBJmpvISir6MQnaG1FtWJLgTnuf2sbXO0CI9pZH9pXjSVpOE44KC3icNRSH/AYOZCv1cNdoqhv0
uNro1Mo1+t0Cd6afRnArn9+JV/YSayp6qGwokEfixfTHZWTXXUyDBxdZQ6HihTGe2iS7qLtLJZM2
5Nbdd2UrAW3i5oV9jSfLOiAXoT61XWFAoZHQmI1AbIr0IjE9pRputQNasNTws42feHVQE/6XUMPn
5l39RKtP89nBzMC/twC/qjHFkmwBbSb5Df3yRKr3vz+f02sbCM7zh1QnjWMqCeeT2oCdnMhsBiTz
bwbzl+CXR1wlWgRsQXtL5DeQJgfMDP6XYfEyAGWPr9VFsA1CfdCmkBMjD0QgRJ6FZncwZndT8k3K
btFidYWyrmX+19KVlKl0um8fFA/eJes2opPYndTZRCRFBYzdlKg8+Oo4UF9Fhj25sx10Sn50Q33o
0i1zq2txQmB28CjmlkdlbJVEzmphL4XM8pY1ZAOS2SE1eJZ8c6R8R+uTTtEkuK4JJhlqtpW7Xzs+
AhElvDnxMlgzL6ROm9RGBxSZN+lO0YoTN+xtHP8cVBD46bKFyb1ynQrMhyB+CuDF+loDiQiXg8YJ
UniZX4UOKBccgjD8Uxb0aX4DyFLi+bCMm/a9Yseu3n5CkNoSNw7IbX0VEo0ZfRUsbGkTgXMRvCxR
5U5xaEC52zUsfABpeIL6EUHK6jeHv/q7QbrwuIZBRHQ8P1DULCZTahp2tmagh2F68YihAQm8EX1D
Qh22CzSEJNzhBbpRRrj2ZgAN9p+hVxmMWtBgrXBc8QuQ6RHlf8f+Mfala0DzWLr6NMk3JiYSdrnv
yXC0/lbHknLjYIts5WL2DeAnGvA0oaVy/vNnp69rXc/ZZaoOgh+kkVQchnivZ92jHsfI1vtRfhIC
6mZinsza/tKXwY1dbukQX4ukMPR4HwscDJXK8+9QsBscKr1E4CwZnktr2Nu8G6f5aDuL52BIHted
F0hbAJyr4VTgsIVeB1W79QN50rQ0K5yuh1YDY/tDxiKb/i7bwtcdxBI49nLU3SzpVhgXkWM17Wx1
iv8Cl0LfbbXrYDGkgNPRHksAFwloY4M/am2+hohPxrHbsed/0minjZ8dc3mrInztZ58Nv9p5Wlci
l2EitTanxkmu8P7BtgzE/SA3e2d8FN3RsG9d2BxbF8mV/cbIyLthY8sL5ZJf41jV2FIwi9HVrgq8
TLkoF6DI9c4y8YAF3DVK0h5Phl1cvY2vufQsLVumx2IzrWdf9HoohiP8ya4/32xZPMRLkwQo+SU/
bfvvCFQZLE1vO7qIebwYSKVvSLGQlGS9vex4RMmUdqcvscw2JcIgiE9tGfqqBVeeQ2VwzDZO9LWt
pWDOB5CRSgBwz/MfJxWNTEaCJqVTRTsDAJ058dNU/TjM9tv4ffIsePoFNJMkOZK/vW4MfyWegveB
xiTeLGCbVgfZTtPZzDIOciqNu6J5DGfnpSxbDHzrCkkSOEEN/wOuzhvNzcGvRBH028kWQB3xLF+/
J5oMKnk6MHg9RN8jqCO9lPyY4uLZqp0XQTDp0mI3LIErS8VT4HS3ee7cKdCCw0WhXG14c9ndRo7e
eFr/UvLo2picyzudGhwoPAjQ4kV3sR/qUB+HJmh9k2WwdQ9gmpe20SGww5c+ouuqG69DV7wHAV5u
pv2azgX/9q8qWx66UPoqwi8tlo1HyeUmJW0mdxYtIkTF1leAjJNxPiGE6zflj54gMEbjvp/ewvxd
tdJTkm8Cba8OiDUKQG9RlFw7gI0ze9RRpg+polj5AVIb+pUw7jCK50H1ijEXyYe/uFhJuUgcAwET
esdIY8THHrCOzv24sTCXYUk8Hf7zSatdq6DWHAcjwk1Vq2NCa7q62vP2hfZXwwyzhl3e1jc8/V8A
A7jm9wRZCqHZnZn5ceNLLs8PalUQexEZo6iBCvL58Q3TRalAWDW+UcGBzFGXq3ovgX1nt+OujId9
VVY3bRDvCKL7jbEvUzExNkREXsWkQuvibVcsptR1aoPK6KMhP/XDHYbbCII1sUJuMLtydFfEf0nO
lgvy5bE1APxyA+OCIHC/q9kPZ7gw6Ko1vuMkruDlNSXVsYbfPzwK9rSQkKrG541fe7kNGZV2HdcR
bQdAMKuZ7kpTafW8QYvAdBdac0LdosL1aNT2qXY0gsW19PhjF/yfp5ag5mlO69kD4bzGZyuMdlq3
dT1dKeNSHhAuzRC7IYWuMSe6LEEXDUK0ZEk+65xiMri9TobbPIQn8fARXGsxrlWmx48ujfVjY3Iu
DwQPGASFP6j8l3152PzGrMYOprK4FsQdNmInNFjV8l18So6r+6CkH1pbQGM+8iThXCAV6dZxEC/o
8xsUiiLIZRGYSM7XghFO2nRjW2vICqASlLRvaA9BSaDBioR14E1F6Aqm4GuS7nTnB7vn82m4jNeM
TkTkpQ0A6NJcTe6RWkyh+EcmvgkUNtuf6tQ8WOBzY6ASnw+2wq+JHgKjmVCJuLnoXn88R/8omGRA
fao5jlu2fvNhNyZQ/8J2DMzPQSy/o5yke7Rbq6TxUsEcsbI7JVO3gqE4bqs5x3tTgBQoytHjXNUY
bGPWy3LGXvM9SpcnCRtZQaNtLJT6APi1U/coUASCfy1SGCsZUPOTdkNGM6v3/96YFJGLXXyMqB8J
bQcAuatM2UZdJ0WVqkYOqQaVxBI8wFx18+yrHf5lVfB/6trNeC1WNyFCBE3vqm5SbUXGy6TKYC7+
8xWrWDEOEvfvzPuj7e/mLMWA5n2YX9iZr01ykovnxsbJRDIgLyV+Dm3j80m4Eh8F1BMAh0Z3iZL3
eaSai0BZBsVC/KBrPFHy0aP5o42Wx4andqzNNOwD9cv/MCrCP4ap4P0Dk+981HwOk6LsDFiD8SGb
hp1Y/AIq+oecHv6dEtScxtzo5l95FFNuobDFgKKPta732NUggU8g9tnW9/oY/opTaFMnB1AkPCGv
K3/PFcqRLyk6Ir1ibUz0tSMIGoxSBPcRRrvr5wn3jwEfs+L2haaF1d48vSEwLhIB8R6cW7p3Ve5j
BTTSiJ/N2JOp91k82j6f+quzwF4H20sUvrwBRnicsZZkzQeQRjTxusEruIUrlMVJcg8CJCYuSNHI
s+vcryrKjc1WoXyFY/2ISAjmiEaSzo1EcnC+BRInK0xnQpKhVGAlOMAyOw+fnuKpSh4tzKPN4GiN
/ypTyTVYi6L+it4c9KyH7h21slGzwHe+QZIE+LK1UuLArcICqbSQqMDUhiC1qltMep5JNg7BkLQg
hy3v6mGxATeW76StjbJFZP0AUq+HI0EkHFIpIU9cRSFa6NJYKWXtj0P9mDoL7QkZab6ssX6ps/4v
AVgM1X/f0SJHyLmJWrXguTHtpNS6y8uZpCqgagLyeWOrXEkYxXuCJzWyYABhVp9W2F0l55Na+422
HMax98QZFYVvoW0kdBn07jCMgzuix7Ax9JXYLJqgYMJRAZbZrOfbQ+lra5nUpaayj87dW1LiT1lx
E1ClndF1Eg/PSYfciHumQ0VDbNYEfTYO+E1RvWx8zJV5EGVakScAdrggxU7ODNIS7DBUwmk3Zq9L
O7mZAqdanx8Em1ECfRTXxZ1pbPmhrtDxH8dEdBxwR6FSTYd7NQ/oubcIdxOfVWReUbBHQPyUFW4b
hbilUBueE08Gp1vTrhPgHQwWPKsEVzO9aGa6M0kyrYnm5S8pNP08g4tZjy7Vo62gcuVeJ6II2z9S
SgeFj/PlIr1tVXwgK9/By40el6u1oxuFIALsp66XdrOOpg18Ojl+GMzmBjTziVfRzkBpJ6FjNOva
VgX0SpZ59kXi4vsj4zHjacjz2RbEdOiW1H6k0rOzU+G8m7x+OoO2NQFPzBXHejbfW5JPpfxf9jEy
d+AFwXPx7F7v40ZOci2Iud275vtSPUudnw7vKirKLZFkGjpP7GSxagKKW0vZUYBn2ogyhrKVaFxb
I6pS8LrZx0CVVltJHoM8TeQIJRM95dZ1vjQkvUlWPJT9Y6E6N/IUfxNfMg/oDcXvAkdjBxD4ENEX
lqLhZn1chPhV5IMIyV1MoCU7XYt8z0Y8RkuJQokaeToK57mNSVumBvRBDo0evFQYjJbm34PpxG4V
etnGK+1KnKdEzuuM0MszZF3N6km/FZRlqw8KqBCNCFFqq3EyS/R6p6eaH23aAF67fLlYhJgtmwFp
FvEm+WNXtsg/SYumVX6sE7isn1bYegK1NaJbUcFusqsMC/G7MSoRuK1vmE3A+1viGVd+ONZlIqRw
VC9j65AvzagmTulXQuY7OUQ9CHl3Rg3GAX6HAGSDgRxNAS81Scv0ficAxMLCPEgKWjW/cVm4UYJu
67a5cmL5LGGoBnkQG4dVDGnpbcLZDjmxRXfTWV+oNp7q0fQlhdvQobpHlaKrYvRLvwy6+uHqJyQx
t4PutVUSuBs2pUAQOGtLv6YNu0lKG8Q95tjTus6TrPzQHuYmPZZ6t6v6lwqoTTGPu9RRTzG9dmfr
oXTlbPAJtCfZLNCi1qoT6lJOJPtZ5evq4DZFfhSZ2hIA7sWlosZC0YyhbTvSPm76hwKkW4VP1+fX
3pV4QZkTk1HydNFPEP/+x151SsqdVREjywB1OEDEJ0JOZ5JaT523MG7XduSfQ60SDdT1rMDKGMrp
vzVheC8AN3XUe0IYVEgFtMu3//a3mTI9QQHvAVJITez8t6WQpPDYUUpflMGEy6mqSPtSy46bp+1y
FsVIIv6LHihAm/OR4kGX88Ey0NPNWcT+XfT/MDP2pGTrAF0dibq46HEhwblGDKhSlaZIlZR+QRCJ
VPU0L+D+qc7r41bx4kqXh18lKkj0t1ByWwvWZXqlZ22BSvCItCr5WDtBHzKyUwUcLeDSEA1devmo
K0vu5yu3OfRqW5pTPM1yP5Z+2zYfBrVLSfG9AR8n/zTQuGq1zC0VxwsJGRtDi214fmHxq4UVBFob
iKN88Gz/OBF1ZSTKUCMpwRFs90IqJIfwmU/AmW+txMHl4GHsDmkz/D/mzqs5bixN03+lo+7RA28m
pucivaOVSKl0g5Ch4L3Hr9/nsLVdTGQOMeqIjdiq0oUqyTwwx3zmNbcGehMC12QHyS5B2yzM/PXM
8XWllEc/U8C2OcOAqJsihH5zNbIEvqmTkcABrFH3xbKrk5MUbJtO24mM8lWd0hhWQp6yL9JFOtsO
EsWa6eOgmCyQatAJWE7nF4COWW27jcsi6j84FK+LgRXLCRJGH6GQAYWlOYQgas5u1TWzktrXBocH
yVEqpuEUlGP4Om4/jo0sT8QKRsquIk+lmriQWWAz712cytMbBbVO4CTA8rTzJzca+U6ngsZcuQIs
wKyXqoPgM1XqcaAqIwJJ16NiobBb2UuFjKgPZwzwLhY3jHfauYAoqFaRnk62kYEjAFIVUJyo9dY+
D1kUDmjhKyQA79/tReYlRhKaSuRdINqnJTozhpOshWa6qgxokHVyr3v1HkupmQD9ovDEMGgBmqBC
hPPJNLGRe5p1fcIwfU+v0k/3gWkvY81/aGXnJEAxRargbz+HeXxtwJ69SzEudSAhrCScHibbR1d5
uV9UVrpKJP2AOHiOjyAmDoEJnZHQW6LsrsrSukDJWVG9Q+c3RyL4ta82x2qY65ZfnHviYjCFtkT1
kaN+Ug6VfGhkJqrkq9S7d2CJpWzWXvo1w2gmefhfhFjX3u3b8SbHXpuQqHiOy81Xj8IgSriXcJqs
CnfYyhF3zVK1qhruOuo85LWiMeZjeRittWxmml0GWdw75W/QEfAHmAWTM7/Qsiyqe/ZxI9QXWo4p
dMroWh0+KELGuKlRBRriHQLeBDetcj+0/jGWhYx26Mxs7NcWl9BPohDLvGdmnK/vMixTylGcnCEZ
a5UGawYn+jeWbabP3PbMUFMYPdiXQW/KNmNqS2shytfQgBK17nA2HrhUJxFPGLQ2t0R9+6JdX6R2
04cVulcqyvplIq0bJlYtbDoG/L719EMQFY9sLCsp0Z5x87SX7udoGD4noPtHX1papj8T1l4coOKK
HM5Q6msUf6fKiL7iOsaYcmTJaNoKaFLThH8OjfVjhGtteXPVk+tzjK6HqHRS4jYmJ1TjV2nYtCGH
hCrsQoN1Xtf7LPc2WHavCw6OLqPKzdxznA9pgzK72S3UOfjo5UHNXZsyICiyLaBg060ugIBjuiZh
gyR9EUwrt9xU/bgQu7hdQNmTwR9BifeMk9EjDKF8eH9Dv4yYVJ6ASsJPEA9+YVrjr6IgM6wOca5B
afa5Uu/7ynIXo/CEgx2qu3cNTbDSxXzCH5/fH/uyzAuuUuUfHj84xwv2nkobRcpatHar8rtQR3+N
7EFLIFK/UaV2EwqukNxsYkhKgiFFMQbo/VpQGdO2AQ1GN4iFSPVr1xZfEs9cZN3L+9d4icV8vUYk
/IFPi4kpEtM3gVREgbpPZcTaRInTHYO17MA0BE8ikfAMkr5EGHkjeLu6gXprM7clXJsfCM2o1OKB
v4r1cT5+PGaFXdU8oz54Es5OosgpZEvDsdlEsBvUV6EsQN2uv5XtB6lMNu8/gSvHAn0ROLUoYKOl
pGvnF1D70RDlhsUFIJVPT/JBl92FpsZzDRhxvEzO3rNxJg9aHQJPrsU41BiE9YMmSDUof4Udal+o
DFZOKCBquNIsX8sNytx5e/VVi9IHLVAEFtkXz+9UA/Hg+zliVRHtvWKdxetG2wg53NomnKOY7Cc/
OnNEAnBOVP3Kxk+nC4o0RFIhNC4+fzPJitrQW6Ng5MJXNnLn7+IIsUPikLScc+69ElXQX0eW35Bp
sFzAXnXVwOJQM9jXA/lOlOw9KidkaCx3jnvKGUE6E8xdNjFYQkj92gL6hkqmOnmzozsOll8gA6QW
2bLF/1HIgVqtdkgsXi/QV5XSqugz68rIKetSOAkOAlIO6llAIQOUcOs5+f4rIebZRU12/1H3s9gY
mG4uVaSqR4V4+Phaw0g4eDhyTcfbOHPmttd227NRJy9ai/LEGMWjyGR8wrANEzW98ZOCPZKLDyaF
e5RbkYT+bZS1eAVEkjInvVAkm8R2URopjdcjOVDIX1LFeJU8FHQBvTN2Fo0JV39ubR/Oyxym5Ooe
D99FuL8K7QFt8pzNUm9MT2LkkR660FzGwT0O2EqJpYVbnc8mXqMkZQ3+upZJJkoFxbu9CaXqNW2C
B9z6+s4A+lAF7TJDHlA0Lt7f41SxiU03n7dXOXkvql6Hka5J+NlYX+nqZfJO7VWqBO3CQATaponk
Guqq3qsDNrCRTM/zeekh3ixmq7CZALzaSz+z5CjmrOApj+FMdHQtYGNzElIl1IjpEU92p3yA9tgY
AYZvJcJaPMwRtKyNAJQ5SmuRTgcgVdAKWwmgkI8ul0AwDT0rS2Pl0SBKA2km7/wfHht1epSPuLhp
vpToie9ndpSu7CfMDbe6SdsC6CVGjAJJJS5QLG1Zaze42qI4iHU0wCaZ49r0t0KIWHD0vMJclsZt
YUR/1jbFyk5212r921E8bq9kNwC9KNpe0AzkXCusyNTwyixPlJdXup5tdO2H7sxRcy73VwaydLpd
KkZWF3qyhZT2veGMwcqKZdwKmpWMsJ8fxruhpGkwLjt3TmPxysygyqbQPqLUwt1NyZdGaNoNnZJg
BSzwJgC2F6jmqsXzyisGLPks9znM9Vs7aD5EZfrgUA6p0w6tcX8pfRxSZV2Oc3S+K1u+KPwhUkxR
BJWZKYlETSu/96OES7Jo5g3yOsr97TDmzwh6PcS98BKPdrGfnqgGDgouD0r51fW9D8irfffUhTtQ
orPnYu0rr4ZyglA9p4kJzXCyCRZI7mSdhj+thled72LzJidLpX+sixrt1bUuzQ149c1QcRVJLK8H
7Pn5ud60Vt+EbRis2Fxg/I2LxJZ9UfcL170ZgiYKXUoceLuBc6otY62L8qhptD9AkFP48LSN4t1Y
XTsXa13GdBYVOYOgm46fECqfXBephKQako9sRn6QK/1TqMjf2+JT7aXrLKw/BkWxkZPsUJF4DN0L
eNw/HeE+0rXfs+H3NzZoRrKIt5DEEddzfjEggSoNgVUfvV1mpl/eJlK1ZUIjn7zURz9f6rnNuYhT
q6l8ekKzcj+qoYwyL90GhBq3JI5zwNArGxvXhEg4BRiDGuKrF+abgKyhw9IhY+nDP233sVwvhtJZ
e4X6qYwQcqkjj7WdlIBGa3XhDye9HT/rDnbDmZKu8WDbd6V7V+n7SrOfTdLpUgZMLWnk1bAfqHlG
KmjnOQD+lekNHoOUXiWXBbQ4eY5tK/dy69lcc66dGmcgJxqfBsU9dCqA9ED7jpjlQUm0n47uP8RF
vNMe/EA51mVKM374UVdlvMwG1PVK19i+f75eKazB/kSBgrIh7QfKKefvOGjqOokQR1i1rnLKAvXm
sZDV28jrnyCpfNIcqE+oQQXYOKm9vsUu4M9E33dy8dJav8/so74nJIkcwRfQQLedXwsm6HEgVX2P
2pbzFFT+Iypoz4YupJ/urFI7ySF2FKp2MGT3UUCtZh6F+PrzUIPhBd2IvB8SyJR3phqxI6d52K80
lFgRJUISKVy2qn/KaR5GwU8L5ZwA4xdZCTeD8Np2olNp198aw59j7Yvc8eJSqCJaBnkHCchkQ6S4
CoOk9vpX1QQXtlNr1/vK9B/DMb2XdUoAjn9r+1Te0kF6nnkO4ssvBnfoEQmMKwHEJK/0gFLJdCj6
V3koq6PwAOK0UlEIj5oNkZhf6JyZHwMDw0tt5iVcWSqgvvFWRwyBc2o6BeQiCE0psVr4wGR1Xnwa
M8w40nYdhThrCg8vMIcz93vREGHaARASKknUdPVpHZEqdy5ngYRGFUUDoYsSpcM26JHH8tB6duCx
WhtRzWBW7hJp5oavlBEYHYCSCHIRY5/mto2OTUBjyB3sHI0TyM1LWA4WBjpNstMbpAHjxlzpAa5W
ilx8lRMhFpHS/x9mdoLLtEvUMRTKqMIiDkWc88XXVmEvGYnZrWw3uwfq8tAJc0Q3XXt2eVCpvgHz
BPBvlDOnzCVWisdP44J2goC4kOKeD0wFRytlye5egU5Cl1aNsnWe3ERUdT1Nwz8+/Fn5wQe1ISo1
ncd6HKGB0rzx65c0V5eSh/1rpQYshXYrZeFzEbffDK2/FaJa70+Va7PTEUpxFHyEXNBkI1ekohlt
yelWSklOxO7QBeGhRVAiNpmkwdII5yRML0uvPJw3I07iFFJHrQR2gYyWDsCXyhumCEvP/G4DChfh
+G/fH2cnQA7KaUL4fjKaWZtSj447WBrMjjJVx4vdeWwxr2+bLarOJ529+P0Rr03/V2Q5HW2SFSA9
52+/DpOxU+qxX3nVNw0xpDZSONoD6J3tIfmieIRdsXqH5cOx1bNH+mY/378AcUuTzQ4YN61hVFtQ
3pbFC3gTT9gSfG41VThzsuBAbHb0DMA7Vr6Lkep9f6grs4ckEeQUjC8wxdNOf1Kk1RgPKpt6hrI1
+LkMt2Acl1ZRWdyXHct+DjV8JceHQIu/KbEbVUJi3fO7k9V+9Nuep+vAWIppCVnFPo3sdNl6aDpm
2kHxjF2GmW8U1YQY0nOPNBse0M2CGb7oqfaOOV67Af4sq6hZuIlurMvMqxee/fL7DwfBHgIRUVK9
aPD56dDkKLt0K6vpMQHWd0qr3RSUHrwqOljU2hNHmQsmrywuzns4DUi5WupFg9gT5heSyc6T6+OW
lPlU1Cil9tEicuONr+tzp7rYHqZzDY0RoV5A5Aqy8Pxt+HLd13LaEmBoz2lobVK13ndqvdFQhsqG
9jbYG92TmSyzVF7GI8LRkrwYAhJvGOgzu+6VkirGPxCrqZwL0c+pqUKd23KKlUa/GobwkEjZbaw9
V1780Nt7tXJBp6rrQre2jlR/i+Cavf+yry06pAHR/38tdk6LXm1bGl5mEWFkSngQshyjhAF5uder
OaLEq5bl9JnjIQNQEC0ugu9JkzDv2yCramJKK0rvnaI/lqaOJHX5JIodEq6BqhM+hkqw03p/r2bt
DRa/dwYnrB5tsjj7aFXubQUBrQ5/5HI8g+m7NgHfXNzU7ARoJ+53btevqg4rbLvZuEEAqlYCMZ+s
rDScmYDX5p8wF6O+DKnvgteJkwl1qgKtmUTCPQO8qGvpS0jnM8Wna2+XcgeYC0RkoQxNtvSwjPOi
6pEMpOo2WDq9GOzr6EvXtGd/fx69HWnycpFv8JOwJloUXFHBAnPMZq0awVI1Zh7dtb37zUjTBnDk
kRN0OSO1GXx0FMU6BVFerQXMQWUNTv6Acuv7N3elDQqQXBSqRPoN726yeetJTmcyQrtN4FdEBS/D
qctQmk2oOtsCDoH9sx9e9SXTARANZ3MxJ/NydcZQHxFSvJQ3p7pIGLYpihMixyR2YA9Ieo/fpkQT
4P1bvbYOIAv8a5jJjGmaLK0TDZE4UXdu/JcmegYPRQ11E8w2k67EuUJbBGop6qQAqidxbpl4fltb
6OWIHocA41s0jeICH0/tpkYVXihMOf+GHipIEYJGtGsU+LQX3CmnQWOgb1GtCZL2qJu0BQXAf2iO
WpB+kYJ65XjpUmr1g9raH99/utdqfkDH2f8ASvDvNAqAAu+WbmByy0JUAi4BTUpBcW3jMl80T+gk
PYb5zzKKHyqn+5RYegNNB3Ol/kWShiMVqWdfjz77qj2T+1x5FYSZVJcEFM4hDDs/D9G5toq0J+GO
abClzvBgS6cY2YUiND5G3ScrdLGnnnP/vpzSAjxNSI0vGJYrU+JO5DZUYUJEqFSn3ejWs8peP6S/
3zekrwZbjbwQxho6Jue3ZoRy70q63gB3fGy6R6dGdlD+FOkzHbzLhcMwIGGZTyJ/nZb5B0kD7asq
zQpEwqKSykWefacVm/c3BYarM9PosighyoDsOaZIUwG1nd9TZit5Z48FKtlDeCvH2JB4zal3XEQN
fzQWhbPMWdTBswpw4/2RLw8UBqZyjzgApVoUy84HTjWr6N0WQaAmdxemBMwKy0A93sSz5cUrYRHy
b2KRCmkrgcA5H0qPAQ1K6EutVCafTPOxz2VA2z/jjno9JmmI0lAqDlB3slYunNf3b/TylBGji0xE
7LcX3Wa1iiuc58Toebgw4+dUefKdTwBg6vg21OZ6nhfLj1CApJuDmjIqZNZJkalC5R/JAhrOgV/t
SWw/pdbwE+2bVVO10qK27GDdjdkcAvSy0zoZdpLvKxQ55Ug085OINq6n54dEjW47u4wWyECsWqc6
IaB47GxEuaV+8/4TvtwLX0dnPongU+gLnb/g0FBD1ShpvOX1vqjzfTJk39Kg30hu+h2jjZ2B61R4
E6n+nwrUWpy2j2VWnkYTL4dFnH9psuTx/Su6eOfigmgPUWqj4olGy+SC4qpUhoA2rN+XB2U4Og11
3hhaC17xrZzhtWbMLKer7/3NiOLzNylv1lWGWeS0uNXiFpjPR8mKn6Xye+cy4+Pwxis/lIX16f27
vP7W/xp0ipZpBiVOspHbrMxVQF4TJMN2iLxVhoOHZOXLNgg2dejf2I43c7vXXzkTHeU01hUZx/n9
tlFkWG7r05+N+62ZJeuuqk9FMq6NwIawZR6iJN3Earms8gx1CXthWcNKy5+dJvuBDNktNqIftGwO
SfsKrjjLTHjx1JpFKEJfU506b9lGH7mSy2bZG9LJC1p/EUHldc17L3fyZZ5W6XYM6IdlwJTBpQeF
sy/cU+n5iH16q7H0PgWeiU6Vm9X4yWZP1diY0PLiPW2bH2MoLQe1uguaOcCCWCCXly3iesRaBJz+
/GnaBfYwUuplK8etV739lDcLpHU99DmtpF2a3be8r28theb7MUKlIAQmEPvOt5npdFGzfX14f13F
JHTwozojpgCCa8Iz4X0tPlcPLlqPVTQsUkBCVjCukVa+lb1wbge5OI3E0FgHE1DRMwGYd/4AIqu3
4yID011gklFuY8/42ciDt7C87M5r4n2nOZtOtteyV+Ei3H9yZWfjYxFTPSls4XU6s39cXVkCOYKC
kMBmXvQKlLQKqgBIUhmjVsNgcQQrT038beGxezn5x7h07rvG9hea4c/kehcBCA+DSAq3FpIUdtTJ
7jXogWP6Dd6IHvKlpS1LCz2vDqNRb5youtXszJ+JQq5tl7x2VI2pW7BfThazKneWVtpaump77Q7G
5SYzmw+uYdxA/t5Jw/CIy9L+/cl2/R7/GnLSIoOtplkDXAWAMqy90N802H7hoLGmJLWhfD3zSC9L
ouKZ0hMQqvAKxKDJEYXiYZ9XjpJiqmvsQWcuRpBYcqscfRwuFylKQFGVLaD5/CzRqomGOFz4flfO
POhXfebJQhfNOEFiZqZfyE3WeGYkKhSUlQF4IdaarSWFN21W4UdnBrtYg2jfJBglxs9NHezC3P9z
0JpPyJkgBADLwpeU74UMsycgcHNLvVhFRVwh9j0+W3GxsbTaBiAefA6Nz71qbKy82bRD9znFNGLR
J3ZH+Wk45ZaebK3K/xjHobasqtRbFX15CkN9GyfdUsvjHapI98DT+sX7L/2yLaERvwtkKbcORGCa
nLjQuruuj4VHr//lJhitZztMtmblgGWV7QaLlkJd2MOfYVsfFa/bRY26blVvX/nxuOC5VsvwMa8T
qnlEVS6Ct7uk83Zy323fv9CLfIa4mGoO+xFgjstMowWaVgQFqCZNfdYRyvSbeiFl1fr9US53GTEM
KlBU6AW38PXzN0FDhToyOuJ5tBqs6hDVNRyxatUPeODF7WMqdIvVRsAHbypF+TAz9sWOK2hbWE2L
ljA7zbRWWfq1XCRDGK18DaWTcDiGanToY+tzkCp3hpHc2CRauFgekV1fSma8UrTopujbO9xFd77l
Igziz9rKXJyDXJRMMx9nFa7oQifTDcZclSIlXA3asK3kiq5M9Dj62l2clsVCk6vP6TdJKXDbin56
Q/HN1LyvA1TFMZgjx1xsieJKqCxwGtPBQFfj/EAK4qbWbYypVlbn4JfR7GtNvQNXuJCbYlmM0aFy
3d/NO8WQNlAqi3I9kNzJ8au6rt+2KUabbu+t8EV1s3KTtPUmssOd6cxN8Ws3iNYGR4wOLAAbkvMb
DFVEd4NWxpRO+ZKYghdXL9Tx2anv2q9d/fLvzDZAkXQGYDsQnZ2PpraJV6KFHSE8Gh+C6nZApEJu
gZU09jp0jZ06YpfhFqdBdxYOhgaxA8F56O9jGV9Ba8iXTj/nXXGZlooVQP2IZ02yxnl7fk1WlcQ+
jCOkhGRsSczyJKn91tbqj75v3o9+t7VcGTK+AgB7PNJKmFPou9xk8O+gdUVWTB+J8/d8/DRXDFJF
rFt7WJHZmK8l997o5JlN5nKdQ+2C8YBVFKLdAGPPR+kHx8hVlCpXcv7c5I+5TRY63sBs2sy84otK
BgA4JLPZhaHDIqk2iVrkUtJ92ssBnHXko6nuJ9Jz2bkLG05JuXDrtXVfu/7MqJezmEEFys3gTBeU
xPO7y5Q2NDLZChD3HWDFVwLOsJClZEeL55jo1gLH0ffvUzyvsxNc3CYlEyomqHRfMCSGVAvkzMOj
E+TKXohdSmr+oLrjJjGDm6R1Z47MK2cE5WDijn+COS8YMxVN6cyI3XAFKoaUBMiwibtXJ98XnbUe
WEK1U6wdHWvYTDWe37/Xy6iJmwUUI9DMbEmc2OePdwRG0ESlialV5dLgQAvCle/kCCXPYjz5tnqn
mhXA0vEYqNFiLFBVVptopo59kVmLa6C8iH0dc+uieiQHbeqlMtfgD8WiZOcd7OaDHZu3VmCvoW19
i5z+ISpnAsZro9ogjxEGpHN6UVqOSz6QSzZjioSrHIXeolc/wer9UPv2Kvfl+yQZn1v35/sP/Oqo
gnojZPgu1RayRtV89gzhaPrTcMt1kPbPito/hImNcEv/iK7NrW/N7BDX1hDlYrYGAhGhb3T+kn1T
Kwzb5QE3pb1RYmfVt+OzTSKaSLxYvXmywm/v3+ZlF4bIQ8CR4EiYqpACmAzpRITdhRauYIccosa5
AaAXioCiR5x1r9Xtx0Gutp2zq73oZytzGCp+95CW/8YZADBW4eYRgsSmYlq5ApOQ+HWocgYIT0i5
fyhH84eZRTeS1j34rYwmjX7LZH/qlfBr78yxLa+cQYwvrA0o1CO/MK3CqnbFAd0RZoxRvjSMEf37
Xeram3ZRuO42z5EOACdmQvOE4zK3tVxGW4gtakL4AWlONNInOVGCDluZK0S5EeFnF/UPeXRyYPMH
ZnyjeNqdEtibRPVXdWOtWZc3sotYdWltJD9Y/RsTApwg8FNUFESF/3xCGHi9Wn42EPjJw47mcZr7
O8pOtyqosRK/xqiRl2K9+2lx8jLneYQWm5Mtvn8Zl9AO5iX2dsQC9BcgZ06eSOUDA/Z8Adwcy7UW
D/fwnVc5zW0huhIFw65Kxg+Ra/6p4R2yqNpiU5rH3F5qhbfSM/gS8ncjlr/oagrk2tCWEV/RjOPM
3nT1MsHV0fMikxTh8vnTUiU/Lnt4Iasq6A5S7v4E6bXUq+Rzm5jl2uiGLw3oa7U3D6WdbGq3xxXL
XCeAi7262Yk/WoRiWFyoJrrV+inPIZ1lUL3m7Ng0sZAnp6VKPItwmWAHcE6fX+lQBAntQhyOzcK5
KwLjIUi6+0o1b1uvv/UrdRF1qreIfX9lpIqMNoSBkppVh4vMKb/blbzQy+xI/oK0RF7dtVJ+2wX5
Y5ikN6lTQR311kPPvLxzavdRUrIXvXEtDIKTo2IiEGabzSLx9Y8m0cFaaqLbVKWba2UwOAJnjsV9
ZRtl7wTqKmjGl3pGChVgJIVBv8c5Up5dsiw8LMyhUZblxu1Rm1fmOhtXQhEgT3T7aECiHTnlyHiA
1NPUpnbQZC9DFj2Y7KFFGT6S0N53ozVTsbmE94vFIZwDaVRRrJtu2rHeRRGcTLgenvbQxtVXy+kx
Zmx2mYZDMgtqGTb6toaW7sGazob0Y1+rBTVWJcadG7ooa6iEnvH+mr1yZFLf52oc+o6AIyanV5C5
WWhbMFAiRWL+fImS/CAl5VrYLmdtiTdbvinD7fuDamKFTec1FUshfIKQMwqJ5/O6S+vKp3AYrNrh
Vra6extmlBO65dIdFPmoxV+oYD7hzVPd1IWrLfrSeRoskA2lIfvrxnH6hScBCIryleV87MfGX/uN
5K7QR+NnZPigmRWNi0DramHqdUhtgVgATB+5WnJwxjBcOPX4w0qGzZCqu6z49P79XZvLqGI7AjdG
i1uebMdFEJUKIDdmFvfmczSsjGj8pCfJc9RkR6mrOCw7c/P+oNdCXQAZf406SUnR4Sq0KkMMm/4v
LMl7EMQHCRvHPl92woAGir6Vz+yl187At2NOttJQGkPYXrBkkFK8CSKJUoI3E8Be2wNZpeTahLFE
PJNDBWBwVdie0PimDe+pypesToSc3KNbl/88wP7je/+f3kt2/88ZWP33f/H371k+lChf15O//vdN
8L3Mquxn/V/i1/71Y+e/9N/bl+z2a/JSvftDH7OE/6Y/cva1jP7r6lZf669nf1mndVAPD81LOTy+
VE1cv14C9yF+8n/74d9eXr/l45C//OOP71mT1uLbvCBL//j10f7HP/4QGur/8fbrf30mbvEff9x+
bb9W1de/7av4a/pj+nsvX6v6H39IlvF30XdgRXNcMfFFLtS9/Osjdj5wlILGAOqTj9KsrP1//KHY
f6etzcEGz5XONqzmP/5WZc2vj6itoSsHDJIcAtbR/73As/f413v9W9ok91nA1sH3TiJFKC4c+FCY
RS5IP5u+xPmOU2Vo5Cud4q6lrlxU9bfc3GX5rZM9pPkiNU5+dZfQ326lQzOs9GE9tsZWAV3aoEjV
mhRb4tuo/WYqO/gVVrvU8AkWJACZBmz64GFlhTdb3XEklwt+E4g6Sp7FWrW+SuGDXtiIw99E1RdL
PyBJDIQoNQ4jnVy0+X+CKi+CL7W+KfW72LvJ5S1c9oWmbWVEou1nS6Oezf+rb0cXXJCRLLL+aMcb
mcaOuev6o6R8hpZbofSblk+mflcZey1c28lDW9/JyoBnKzx85CnLL/b43bMPbrCpTG0Bp68yMQu4
0cqnUj12Pb2hL11yUyXrrH/R0m9VQ8ds18qftfxpNO/hmy8cGqUHy7gvVApq0qLNlqmBDufGaD+M
gbbInYMRfXudaf8PVuT/uG7/P1xvlKzeW3CgqmuoRH97DkovSH+tu+rtwnv9gl8rz9T/TmrPMUpy
DxLmtXL0a+XxEap0VIOFcdXr0nu78ggpNHZUMNgONUy23TcrTzaxZiEnEqcJS/m3lt7ZWQ9tkCMQ
egJfhL6XgDWfrzzdbGspq+EuDonypYqzl76z9pGpH8JAWwW98l3L1Js+TXdSmz8HVfH45tH92gre
Lv3zKO/X8MKmAHyzQCSx+bxFFjiu4UhOE7nCTfnJTcx9BVsrtZ21W9r7LnNniHWvhd+/Qpt/jgeR
FYIETxUM/yRk92uCWKsznZUR64+VcmjCmMXnHNKqfFQhcaV6+gK5dNMZ6S5MlFOVVltrcHf2aNyM
rXZEAvDkx85trrofA7t+jFvUVEb16OTlujOVmzjz9/WnITL3dm3cluWpKvV1YEZUoHVoxNbeTugK
usFu8PxFmzoHTylPnr2LEcntVGknBImC4OBEd701fndjaWFL+9bwHqqToYXQ/8Jd6Ft78eNqhJmZ
JW/ypN46XQGzPT4Y6aFqwx2CVvswrreNTFChnLra22dK/FCP0p0RJrsid3dqRvTYoo/Bpqs2NehQ
/RD5nyvUpom8j+JLK0s96qN+Kw/2z8H/dZqfHeZzb57mDJI1qLSDYRIz4017iLJFU6W+7qzU9DbH
j7RFiBVFVFfSFmY5p3B9bZoJWxBQfHSi8PU5H0xq0ygzW8Oh90k90Sm32ahB/D9SYVsBqV69P6kn
KeyvWWaahO6CJ2JPZ7UVBobRdIqD44SFqHi75/6XnZk95e5B0pxuMSTuplXXo3cDfGNHFnmsA8Dl
7vjJq3sfFy/lZDjD927UbgY9WbaOA2JgbjGch26/rhI5QUCAskBei8/fvAHfRa8BDKWzogm2SZgu
SJF/TA3/1hiTP2eeyGvH7WLhYQZCzC1aQFMRQ12rdZQ/GQxi+73ZY9xVGTsHEHYyNkth512YSA/T
GElDrNS97rbhWI2qO8GsHIZuGwK8l7EpUNLsXsO6IEfewuzCQ1WdispekaLvonbYum179PjTyugC
ZC9R4W161FyFwjvi20hO9Esn8ZY2AzUjP4ZrkFDhSe3gYMf+FujNUvOyVz0GoRbqKe3CQY3Hbjpy
EarQHY7kiKukXrBWqgEElr8W9vbCm9gOvY1ICeXoc6MOK6MTbPl+UxbBoSQFkvuvhf6nWxnL3DSW
EUriOV8miIPaiBTdMGyFmEeLv+iQGigOxqu4oziWd0fbADCu4u/GE8L9esNS3Y1RAuCo3ou0UwiY
CU2tihDEC3CWfOjzL4RT67D+IqQ5MjtF7M3burdmjiYMNEmjQO6Czm+jNuu26jeRnGCMtJZQ0LYb
VDWDctFo7qOaYiuVuSfTavZg4HavYhDcjleCL8TopgMxmmrOetC8TYdmQTLuVOXYqP6uqr3PwrXL
5Fv9UNoIzWG19bnlZCd8zDyeFezBNY2dBYDU9ajXxwAMVdR9VRtKJUPsq3B6mmIXhGp3W5ndyVXD
LTwi+pMdSVpRW/veiu/HQW2XfVf4C2WQM4qMyUJJJP+YZxb+J0kCv88Ol2hrfoxd4bdUHdXEwJAv
WyByscx5HhI6i3of7voaXZNE2gg/DPEGcOZex8IzyQuWetDshUy2h3dkm2ElUaYnRepu46i/Faov
cZhhvFiBb6gWylLICRJh39Wxe6pxnPTQIDModpYOdES93os9vsmYgGaAxHv7DY72wgSJhdXtLuRx
R0a/btxNjpBA1gKXQsosRyO3RWZh8LRdM/L87J+OF+9yoEx+Hi/trlg6qMILsRvcrTYmjKjCO7pB
c5Qyql86FkBILlW8u2g0P4xpd5sE6b1d3qkKZnK59aFDnWngJVQ1QiMBfRhE0sSd2XjuVhJcu8Kl
Y+gtWRODP9yC11j7sr9TgvsshePsGQchSxLmyJDyW0GjHUostVE23OgsJ3/WVsJgbzrbTghWwONz
hNM2gZkyiRsyqdfB41HOd9UvA5rzWi9UOucEQIzz+gtbpBgGRjOFZJQLcZA93yJRaQk7yQyclaIg
GQn3RVgcNz59MRSzuatHIwkONeMaCRXTztsIQUvLrqEnpfdDj/QZT0VIpubYHXUoinl8ZmNQapAV
INX/5PnpMh9+WkjkhH6yq3P/kAf+Vkel2PL/1MPnRnefUXDcZCky0H10wpv9BAxw7eN96HX6gcz+
NCjlHc4dj8KoXAjr4OlDV8fdJA0ieOjz9NA+xc8CBtoW3bgSU1xMzj7L7gUvVYpUJOuK3+ol/np2
OuAC/uGEn1KVVCs3rUri2cm4J5eorhUIjXkRDuQoXYv18P4RA/v3ck6gQcdoqkXfBTz2+cvqfClM
jCpxaPW0R6tA5XLsNsKZMnU3ajFs6kC/GUbnlHbjlvdy8tkb88E/qEl9F4JL1IDBhMlDldd3TqyA
VGwWJRGSCt1JCJeJTUGYFsV9sgoL1qZlfRAKoi2bvS1wi/y/PnfoHm4suJGvd8uuG0fmsqmi/8Pc
eW3JjVxR9ougBW9egfSuPItVL1hsGpiADXh8/ewoajQiW+peepsHpVjZZFYmMhBxzbn7HHwzO5l2
dlIODnKIt7bzR2HrbMXtHUP1p6LpDz1esXE177VUu5TMTgR6AayCAQ/MUVbzsGjDTormuNUYCFEb
iBNHcSeuc7/uUzgQ7jxGpZDHwpz2cigO6h4OCvvQFNPex8hxmYezGgZ2Au5KvGncPtlbcoXPweGV
AsJ0OdCADQVLZPoMbrfMnNpEJXLCc9I8KVKb7nRHxIwXz+CwtuTeAuo3uYduTk+emTxppn0dIDwt
FT8zraIO7woDqpw7Zw2wnImTvSIkTx1gMF5akdXV0Uzwv1sr8m3N2wAE2QzF1QEWkXEdfJGeMpE+
BvW8S5yJDxoas3NwvHRbLPjm4F6WYxmmXtVYnKvGTmOn+c4G5lHL+Tbn7qE3yfKt4LVO5JdU1PeO
MUbakZHVsze+1dBnFTnZLucb6L9dWWuXHLBzgqHnXy9Q70/xltpMHEVyZoBUtZ5/XZ+r73GqMbfO
val/zTvzayDll2EqHhQjMcMw0OMQUEj+VW/vlMmHOwcXNfkLUwUPLwqlGsetfQvc9ktNCwCgmhOl
HOdqxMrxGLNSbi2LeUp98WYTOylesc+ZHus/Mgy+fTExovPS1+tVQ34l9e6oKVsg9IITfTiFZ7M6
2OVKmkVwMIL7YR5P7ekj50oS24dZq/Cy0COjeu9BJObpfAaVpfxa+LYvKE45UZN9V/cgCIhNmjQS
/T16xEg5ry2pc0iFDNH8KjZCPI1/zKt9in3jq+4XhzkDScuaUTuo0QZ/g8n5TZz3z90ILCbgng8o
6e+JH0zfAlaIjzjPZTfmYJyZ4GXDjvuXAHTcumKy0sz7XivucXx9tvzimuy97Cd7i9hxI7s8RM4W
CksPpbSverfuZyv5m4T4P504qGXUkYbAm4mjXxdJLZJkXvLA30xt/M1Qlhy5srJ0D+rraVz6WqQP
6JT/JmX5EGH/fqCaWK5aH4WFP03MjPbirkbSB5umrS/eWmI1W16EmZ9mZjF1uLJTmW19Bm87oFSK
sadFY+7tVVSkIOQmXDAMgK/q2Ony5SYC8a4oJF5KRyDPdut4a3GT8KjCKQMUj81wgtdVl/jLZut+
LKyt2RzrkYg3YUHDquiMZe+W1PaSGUjPehOQA02dUxdvbQ69g1ozf32Dur82Bn6uEWo3NJxodSl9
5K/X3uwnfaqqJgC4xWC1FSnEXeCz0+fTTo0zumo1xIrORjQGHK4I0j1/Zy8syCOkMipcHD0HI+Yl
6vvP6ghiGBP2k3OdF+eweoTKAEMGEBAi5yVGXhqUOtzasC/Yn4th61XfM8PYxPjYmANhvd9FtcUx
NU+URkGtj9qusQmyEkwbufQqdOwqgFMvpl2Eyp6oZ8pUx2JL2XkoipwyF2s1vFEllUrrjB5Z73x8
wIad4rUJ3HtiEG+TnPcmLtUKAV7i01YQrvz1xf0w2fvTAgNtDgoDKOefmCmFF+c6aPUAQ0q8vzCx
oL27cziCesMNYwY5GWZWRpEBXoGuLx68Zd3nM8YwA3Ylunkt/KcpBm1pWmEywBZRQ+Dq4iu3EDUr
PLF/wElXW4j63H/97v9TuGkR/ilpM5Vq+7e7slnrNHP8nGJFlmzLdtqa/ryZ++Bvbn5Vhvj9GnEP
UhAkJad6oP77v2Xksk3WuVMiFWMmIiicQxzk73/9SX5rdP5c5NCvdQC0MOZxifz1d2hBK8VciYDR
TuBALENdIypcLCoRpNAiO9WcKspnWnJv6i0RJJGnz52grLdAm9Pz+zu/hT9VZzgY//0tqcDu3z52
xQiCM8S8pSEejmiTDlNS36+uezHXgsrb/zgm/c9LgCgSPyLET3RFfv19zDIlca8nwWaq00d7nHYi
EdHYs1OJZKsO07ap7i2iJH0cd9XgUqfIGbD/Wx6wOnN+/7oJPABAcjQiyP5tv6FSZYCCiVE/UUYY
4STNXbpVAQAEh723silwLCJlqCwoVnijBlMT9trxrxfEx/zDn96FbdooV7EZp0T269WoNTmmgC38
Td/1R2VekuIcjQiQOtl0U4tBYfMVx3shXbAh+epA0dRdqU4krUba2r0rxpIKENTmbUvxN5HTfzoT
GTb81zv87eyWXdP4RsY7jEtGdMTdMib7uvu8NE1YD1SQ8ElTOfZfX5ff5IE/VwllI7YsivPU8H/L
/RDkaZ5LQL+JrS6qyiZU9Rq7PQ8qVfbERX0jMbt+jJXo3FJ/+Nt5rw/zn9+/GoUZoS6O+BRJ0K9f
zeSYo722fPCPIo1DscaAq6XnJ5W1wZeP0jx5VPfv0EyUrGELWDTXk6hOrO2QHto+3UhisC0zmfcq
yAzK8g3zm4078FV55UUGfOOsu8HywwnHpaRPHz+iap9jZjr3SbKv/OLN0NKTNjpXfznai34s2P/8
Xu2+4Cn5nyqeqQBPIw7sRX9UMFVB1KiB/Fa5skjHY9vsSABCS2pbNUW/IhRQiz2nbjZB6VUB5jwe
ArPe5TbVEBU1kMSp+hkOI4eeE1IhUEsDsRQxieJJN0N1XOTFIpEB+3uQ/bzrG4IQTpe4x1/MEe9t
6Zw+6odm/KjCfZWsa0QfkPtClZiT5EzCxSFapckIdSh/kjuAsx33N5naUdmVHCs3zHzURlDncJYN
rAHJ4/j9eQAzIt85mnEas+6YuDODJtTcqJNpvKCEeJ12KEb5sMayUbUVsXDvDN5m6rYqahekoYpP
V2EH2x1jnCeXPLQa+6RCd/c5XfvQbcTBnfyLz/5jutT1NeuwjCR+A5GWuexHQlFfYtVFmap/Ru3H
9Z6pAlFow2PMwKMnhU2wtPM+8X46fCkcs0nh0hXfQHdGtYY337ruuxTwOeurL1kMVPYoYezaEb8+
6wczcxv1r1z24bWWx9K+U6H6QN/AwsZCZQ5JPmHfO2wTOz/EUttJnBXEqEwLNdpK01YmK+lwpIAX
RJUby1826lDBkn2HMeBO071nX2oP9KAPwtip+c4P1/bGPoh83EmPVi5pbExjQ31NCclD22sbGhYW
a2NYg+dhaN4YQh3d4WzC+C06UpXauuZ4TscrsZDx1pas+pUPx0JbUPakOA9n98VSfuQcDmcAghCO
vXJT6FcPgVsFuzkuu91fbyofNYg/3dHsKHiOIQ4N7N82FSO2Equk377px/JQ+fZhzJxDYbigMuJt
DhE4tVmQhJS6dein5NR21smdaCN18wmjx8OSdt+JPuMvmTF+V3fRh+uhnuzVzqtKcarw9Nfv+T9F
xQr0RpEU6jNa+183oc5vtR5sC5mT+b7OLiWw53ZhZVF/VJVBZaz+17/Q+k9hEMwAJP0Izv7sF9hh
khqkCdue7LJ9JckHGMUlf3u3qal3hI6Fb13VKh90+4S2+tBxUKparMi1TxbVbkHJv7AwceMuKGP/
ohFHqpQjqVlCXbTo/UZ6w9kV09bSW9KMh8J7hK2D1LHYKB3/rH1PZPnzQv5P3fL/LDr5RcryX1vl
v/yt/yZx+f+xn64qHf9dwPLUfMl+0bugmaab/iFcsf9BmIZWHPwZ4jdG6rhf/tk9R5zy09eQ4xnN
H/WUf3XPbesfVAEZtULUz/+Rzf2re256/0BdwmgD+EYEJw6r+X/onjNs/1sMx+gAgnYsfcgLEEhC
Sfr17miQcmeiGH9gCwsZ20zjfTY5kmJ90T9WAeWdZHrKnN2CHcsLQExZ2fKhy3pnU1sZkFCqEDfh
2KuxWbPya+fGy2kZyuo4OMYcpUta31Jdv8srO98Fw2TBGHti3sk6tfqV3Q7scQZabZCzd3XGrH0x
jCpyCs16HTTDDD1rFhvhzv5GZIX+xeSs6+RUvRWjpu26Og5pp1hbqfvmC1LcZsu4idiP0m+vxuDO
4dh6RQjbUzyTtRr0aL7Osl3uaWEZd0l9G0ptvh97VHO+351gLKKBTfR4MxUNIMyc261oq0dp6QK7
81hcykaKi6+f/JqGWTd54n5lLHfbexQ4Ztsr43CIe+vUD29e7IgH+sHrNZ7VoECdxN9G9fquUQd3
aTZ95RidYLyiNGTMqz+TkWUH3S45wAIvP1YgSAmZ9GajMUNzSME274HeWUCH+fd+VX+L04ahN/WS
TS7OXSrng9Zz/OgWHvADUN+bLsx6y8DPXbNqy404yzwEC7yDbBmCY5LNtdjljU2F2PO0Uxks2unj
T436cTZtIIQWVh+ofnzk75pmYiSn6dvGrxa6cAv21pyCN713nfOcwEbuNBNflOFe9O4uG7Ll87Rm
xR7UobUfpkp/tJOr1ZcUE/R1se4T7HWeFki80Ty0PUD9IX0qtWm+4vt0X+S9se+GhjVlG4k8aKsd
nz8e+hxF0BLTCJge9GrNAOIL+9XP8bKrOzI+03/OtZK0C/TiPmucz1P2Zscbc5Hl196Y/fDn27SC
4dL6NiIq3a0vur0wrS5oCTpxkEZV0Lr7xci7BzNz48jJTGDLpTC3rpb50ce3aAWVf/fz0/hBmR4L
o6vue+nNW7ddu8jtqK8wLBsfgnbQDiJe4/PHQ5M7xu7nW7DXgmn6HGevfF6SzdKOw+NkMz1U77Qk
IUjAiXdH5dn4YzbFEd11f5fO9lXktnaKaSwdhAMbELtteAfqATEOoVrBGvTt1ojmLF9OLKcc5I8T
h3U1GfdOey2W1P4mO1Cr/XyOpzZ/cdsp3ZddZ1GZKcI0X8uvdrVv6tIOdeml51VUMOQ8NZk92hoX
3DaxIEg7PqDxzYFde0msoYxk5w6nn1dEq4jy40A+YBbjIcBP83CxxNvkFP4nWpVxqI3+V7IR//bz
Jzs3Dv60xhECcTwgYje5VvXgMU9gvAiodDJMW8PB0ixYt8mYM6hmSqVBXXV6fpMX2d7PHwL19Kgb
GSZRg3HJOiyLAuPZqJ3nwQCRUJtdes9W3bxhcvQ+91X94GfFD5/hu3BUPznCF/CyxXT4+VH9IvlE
nbC7+3gIGu/ek8sTpVX9VOWV+xAXw7cg17yobOzqEGSefKAH0obrRhOEuRbwy/u6y23EfvS6NRnk
+3mtqR2rv6lpME6yJFk2pmjr2xi7WxcCygIC+btf/UgTh4KFsNMb/k/T+zLRfu5cI37MKu5bt5it
y2Q0r3xFxT7A2XCj49r0B1uLQzu2QBbB/BtgmdolZYH2ZL1ovfctzc12mzVLHRmja74MRfzNLY1+
Qz1uvsc2/GxqdnBDEF6fl0J3mPV3pteBgmc8pfduZtTXmc7FE9qGHwyIQssy0SnUhQjI6lbvjtq1
v00GVMlm0mznKkX630xG+PNq9mOQEQRyR3mzTGGSu8TBaXXvTfLGVVvPbJSfqNDkT3QVj1o9GyfZ
6RgZFgwYswu5T3VcfJ7RuG9lumjXpfK1qzukMZPnCuySOO4hD2TISUNBspiWz8MK2izL8uDgpGBB
1mZdzpBPz9AO5QlgxA+g1t2DdHz2u4/de6qS7mDPCzakZXk/tGn1nOW0OqW4Kxcz2y/Dku1sO2te
g7FuIyLk7mA69sZofXn5eDDd2N8H+mulbwbbvS04BaeR5cT5qR6tPRsIikgGJfJg7e7kzJ7q1Y7c
DXS7r6LBA6AVjgiZvahv01AN4bzEZjR1iftUyubFKfvx1MyFAegdRvLHu096EP5tT2WH6c7MCAtr
ao/evD4gSdcjv7a6jV/J9NoHZmhBk737WHx+RSLElmwAoBXD8ApLvjlh0UumN9nyUq2y47ZOM9WS
J3PR+kdr0s++kBY7I1tjKOq6fMeQ++ratf1j6OUmcL+WnoaSwcxoD3XesmskgwWCaZGt5c/arp0a
66XxJR/I1yMq6vK+twz2V79ZPtf28sx0+QKebZiuKRg28ihlPcfNi37XO3Wt7O4cSyxHzUje5uah
1o3hZqnvdR7RmDmxK/dV7HEFUMg80F4YQt2T9W1RD86q0WNmZr1fe+vTnGZfjGZtP+v2eG68AEaI
NlPQbjzjLGZLhv4sGKlc2+VpSnUaAcs6hla+yG+6eUJ4oe9SszT3nXCcW7ki4IHS7Vnpq+PX+bmM
0znS/BjKztiNF79oYjWjbh1q3OQOsVu2b/Mwmpdk8r/WWVN++eUPCb0ThfGX+8DRqjhcwGLJeNwF
aV1G6Ei6u1Q9jCyRCyKNHR545sZNY3efW+lwkXNubfrZnL6kLtim+pxMtfs5mDVCIbOzHgF8ufus
mPKjJUcbe5kR5YVppgRws8Uyl+2bE/CbNJw6GAvSGKDNrRdDIfNmdzkumjT3pu7nCA15UE/li98e
tUY+IChZUUq4n3H/uG/qNkytbHymnz8+S9+9s4I4uMWxMCNZeM2p0vOzB3LsyS7W/m4urTxcMwmM
OG0ntC3Ner+0K7ty1iPhsb9wbwXuKVnr7liblXEgPg2IeWz9YA99Q4tiXXZdPJnRWMY2YEzPuwbY
GZ8np3lOzDrdfOx3qB3qDTPQ+4+d2VDbc39cu+GKbqF61XTK8Yhx1ocA9699j4eaL8QxDUzvJeu7
s63FuIIMVRxRszAv+EgpRU+3nZO6OxA0yc28Wut9pmvv65iWSL1j95tsxwjpaBNa0wzd26nca92b
TUhw07z6Rv422twQCK2MHR2j9i2f9XPmN87ZLZk9Scrme4s11Ws2lMjFJ1VhcVv7lRRXC2GoFufO
cba1K33E1anxqPmdAX8j30yWL+6tjCpQNiwpyIqJaLkl4MhsPX1ap8G4ppo4Dnlz80TufPJrei/t
4FG9kXH/6FYdzAlhii+xbaHc0Q9T53Vf5rndWYmNLdRkyh2623DuC+PbyNP1MKYPE6brYbxKcRor
3CfEXHYPWYzsBqj/uEXzZGWBnoPMO+tZulztuPF3/OB8PIsy/uM48QaTEum8Mg83KFIrYrowaaRz
aT1/urDwU3b4bgWXUo3XuZP1SdSdtadYYuxaf34rPEOdCC5tAIBNl4+jQhupxJemdPexqRE5Df14
x7HQbrrRhKaUt+axCAJ8jKpmOZQ2bf6KEaD7OWg9OtLCvtnLYN/wmJzCEVltKEp0bgvtnmvvTHz4
bs0fPE6ETTEP9csAwiZsEzmc+1Q3ox4s2yld3dNH0PzxsPSMaHuL7Hczk1hFrzxEkeVwGAQ6DaWK
BrljNbveoHNAMbRvdsnUXVZOg2/qD7i4dJ9dR3uStvUpTnNk9nGBzjBHw5XRE0elW/UEHbm49CRa
woDju3b9D5E2/bPL2RbaabeEeTm7V99sSrAy//dP6oudVj89fzz///6GMZ9t6ftHaRnDY2oj8Kyr
uUHVNjSbSa+3NZslnbql3AoDWyE6BcPh43wyTTBeQc5F8yor3dRNCs5wWJqakGFMNgayrwSU08VJ
69PPOKEdk/qdOCMUWrt8xWcv+hlWOmvgbPJcvmj5yKmtstB8rn4Yq4/6NbWIFLwu2LX5Oj6Ty4zP
po5RrFuY93ZuR71rajhO81VWfu5vp8oXEfv+lPXp5eOhV54XUj3823O92xwyUX5OGwOzFJbiadLk
0XPb+rqqPDKz3cvYGeKCKjSJnJkv1DXL+vbx4Cc53adpwDyzLaOP8+vnIabOrKxMLNqIHGIbNkB0
a3NyQqFjXeNOBwG+1vb148eUG2zboskDeGDug8YmPkmD5DmLg69VmnlHl9+6y2T6XhtkubLpVRAk
sj32s+UrAvITU47GH7rfeaE5xV8akWZ3dEq6LcgeD41eNT7BUlrvHFMeCEOhGhnPGkXFxzKpdj8D
R/WTJ+qd36Xevm56NETD0N8Pc5JdZLlc5NK57baoze2SNkdZjM05HzUPGxF5qMe5fhDxmB1i30mj
wbS6m5id7c/IS32Hlex/PvVRTSjLuN5rrnCp3CNgsgbUCQlGm+Pcv/PFTRetz+RTTGeL6j89Ynse
5NNquPJJlfPzISOFwUP0UdcbA94EhNs5EEHk27yN3ivIvTzjufEGg5RA39AnHi6jyz9y56nbt4VW
PqY54tqFEBS5z9y8eYVY7tpudXdTYmn7wdPOxYgaS5+z9q20rGOsme4TUHUOa0fUyb1WFwVqoSTJ
SXRHCWIcr7HedFDCe9wJwutfKjr0m0T7kQfB8hlbHESsAXWRLJ2PjJ19qldIkIMxsKy7PhVhAO5o
m2Zl9dkGWW7r5gYLEm9jV4sXfUTQVsFwTNAY0+4j5sbckBLzwHBuFY8t5VRXPy2m9n1JkmKvY/e+
W4yOpHmQcI2m/I7mgX+Sc1xSMUYI1lkrOqV57iIL5WAWdmnQn9qpLfaD1Q67HmMcN+keDKGNd4jN
2AzdZlNqYtMsj5U7fnHRKmXrMESlQaAaeIxRNkUV+caTr9VPXWK86OZCF5AwOnR+ePi95GnySjvh
qczzF9QXf+C1tbXcDivCtb20wVpETCU/6Hb3mNih05kiAt18zlO/2cCK5vSWj12aI7qflu3YbHNN
3PpstUJ/pLqMiCBtWmqu+n6R+YthTJSBLYlkffXf83Flc/Jf9Np59KWuRRkheRzL53rMzDNi9guK
b6gW07BEXoseqwkkBaClw0etk+TQ+V4zZs5irsw5GMW2H+v4rcAq3K3WH2QS9qYO+jSSxvIHoyEm
ZtamzaB64F3XiWy2Bxow9KmJYnvMgCx8NbKyvOrSZ0dY3j1tsi6uvurRlF8GZt/DlYkyMw2wbu82
xeKY+9hYcXASFvqn2XywZu+WwWFhy4mXDXCxqqQcVZVGpFnzdBc0OQLfBJKE72bVoe7bm5szuu3S
xj8gLywO2dBQu4+NR8oqrI7YfU2LlJzfoK/qVZP21NniPVtTQWFv/ZT4GbtKJXZ4DianwddAfVVR
W8IgCZLGYBxc/9IhKz0GjbsbcIM/xgtjZHqdD1c/0fZI2/dQ3dJLwIFyaSm3za3RHCduwKaSHaxU
AEQUx7b210JD4J93GW+W065fwOy5z530q/Ngmtva06uX2e226xA8BGUXfOvqu2LVkKMt7l1VchM5
0l8BCMEUN4f9rOX2sagopMiENpgx+FFuzQ/g1pJN3s8bklYcveyN5q/mo2+kaViN9RINzXy0HbJL
gkDVA5pOY9BW27gOnFAUnQiz0X8osqIO/UpUh6V0diiDHmtBnbKMQcS08uh4Ka5SGrg0BSyhmwn1
mcmcnS2LBN8du45kSjO4Xcrg2uN4lDWIr936tDaWsQ3mouSTGOmB2hVhiFU9aMv8gxzjR57P2XYN
ZINHNE043558HCvz0JiGXaC1zTlNknOLfXnD3A0dHGhdhm2EQduQiSz1zWNicGyMbV7E5LRNvCcc
zh4KOFpVUB11HepdR+khSimB0HKk29r2k72XzUiEU+v1dTEu+sj30ZbNegIdFop1MGBkoSwuvOkg
TYenBqVxhh8VLflSH8dY7qGp/LASKodZbuR75VC1Nef0c+P3P8yXeK3vJTifR3+hY+KU+3zyQQ8I
yh05hT7P+jRMMtk2shaI+obT7Mit667VtvMo9cFWO3SGfS6m/hzQbSv0dmGwkiiffYF6cmU8zZm2
iYOse6rM7L1OUziinVdReaqMVymTQ4APh5kwPjaMzZ2e6Pcod7/pjbPT2vK2LD00PqEV2MGXj7Bc
h92gtdVpTSQqc2haG4pulJA9SllWOTLpNN2SvrgIK3aOWuDvGSebTkGS4jAGtCzxx68cUV04T+ad
M3dP/oQfWpU3Wzv1+kPlvWcYaRy4Jkb0mNXLSTdS7b2cOq6vIBRPZRuanU61YnG906hPn6nYI+z3
qzfak+25cUJjDIod5tv4CdutTVBZC1781K3mrZbr56DoX2I8v9Q1wDxFvC7m8qPVrXTXpp7YL0V/
lyzaD6v082tlTXnYUNi6jon54JB6UAfRspqhkqJiuIxN+SKw4qTYWRypxh6tugU2yzjVfrUmDvXe
Tx7t+6Wjs5Blqt3be34YLM6dL0bUXLWv7e0GPxbfqJvIXRe49eud35nBaU67J9k0K2q9T6lh3uRK
nlB6KSJS71kM5bd8ZCSjzlGXmiwD2QGPLJoi5Iat9hQHPCxRWZpelxEu1iBkUvM1XZdX2cML8Krg
nFhVHsq8/LEOth/Jmqp030ryQXNFqCXwEfXaEZfIxY+pQxfaqZ6aw1rSPhbT8qN2kzP1QDwtvOq+
sLRbvsTGfp6n/AxcWidwPWXsWdo6tpu1XZvd1AJONePm3ZJ2R6ZaPhZ5RzE3Nn22FbLTya/Dum6X
z0tJ09K2stDC0vM4Q+wPy1TelwViw7WyL+Pk3g26NpwM52hKj3NyMFrCYjz1+taeQ02Kb9TrGdXP
LbFrVp+QyXKb+6wab8S6f5TriAyys8MuuBMqlsq0wojabkzOujPNuzUem521VkARPCaM9IJ6twxC
K63ty5IJVRbxNtKYmDgaWu1u9J4nrHQAtZgvvNxrBSXwaBDmkBrOxrZh1Ao5qkvNn8g5QruIVhw/
ug1c1z/YUr60S7sn6qpROVjodNhQot6nZ2y33yePxW4BWhUMQ7KG+73ZmfV7izY+JmljWlzc3RVS
UM0XMNMFRH0t6R/WglZDKTuWvv9Ol61m2sj+nsyg8DEfhI/tOveJX8/RkplveC431HaAoGgJHVmt
9F/zOrD2bfPSNrXzSW/67xa1sZ2M271ly+Gubip7xzX73oLm9Or4s84E3ZGb5MU12vrUrBnJjNt2
EYG1H8X0t4Rbxqe2LnfW0NhsEz3ywMoRG3vs+shZ0RKg4YrdFX6HIQS4S+cbzewNU7DfgSJ+HcyZ
AgSlnK1YspfYtU69XP2wE7FOt2Z8S+uGKDcRZWRO8rqQ/rXtfBeUFtqIuEDTMYh3tqZvvpcY4QDL
EbyD3K7h0oBbqhKP2a9lsDZGNqwvXdLv58Z9mCqUQ0WJ5iZx8eKLxyTblch4jLDuJ7gefuGfHB85
EWcGFcyhyY4aAzRaUI+PWfo9bzZkDv4hded+m8kyWmP/bUTzAsCfgh/bckEQ14zcG/Emrtz0uEpN
P1Yc/WM/FntytDtDTMHRz8ydL2FcUlVIGETtsSNrlmnHu4rvba/b25rb7Wl2bQIwglEW6+Jlsu6b
LB9OVcNwbIoUp19z1L7pnEeex1wQyOF32y3nMEusr7kH86kR+i0rd/FUtvSO8nhb0lMMDb2HmVK2
7y6BJ+qYCdxcxkdGFo9Rqt+hPZpneycMfW8P9TFLvZXkhKK3jW1pX1Z3C82qCHgksD+Islv6vNSL
rOCiMginZhasi5maXYfvwpPuBvBytR0HKAILB687TlOUiebiNu1lLoujq1pJZNPX3I3/sHIKmEXS
lw96VpxSsO+h0tlMSTkeXCTkMOpkc40d+jtZM72ta19sa6PB3crGTdprky8esw6Xca1ZoF1xGQ0r
1J0iVdgcdCnSo4LXrP2pye2WqnzwNtfxeMe3eQkkI1zsh3TMnL2/lu3JnZW4ty6PgS6C4+LlIsJn
D3FSsYPyfmc5c3sDarfR4sLi1mZqoxjqXVLl3/y8a++zudk1YvEpFUjJicqg8+IsaVRzdMSa/9VM
dLEdKkpsBSEPbFrmhLT+QUt9apmlW0d5JwUY3gDhjuPMIR6z/AcvGNDBUYTop+WzipVKiMqRNvUN
aWJ7X/lJffaCpWdexaj56AaMMVxA2yTYBiZFuQbtD3GqffTIqdFJ+4dE/JG6q9zRPaBiyyR4mVk3
3aaFpc2Q6aoKCuDg5m/W6qG977ljSRFLKwmYzLO0MNZ0ebLNgGp/mZ/MNCFzMYs0cqQGtM/U8/1a
Ao1f3FepWz+KPImEtO/HombiMc5vaabRQ6c+0TQlrRaD9qPTPuUxoSLK6aMhm1eNACm04tzeHF2D
aQflw212I3uhD9nJBJ1uLG23zco4O+lMeyP4XC70kSnazLF5nq1xvjDaPeBVwMG4OhZnLg8Vgrxz
EiSH1Rb1sdbK14+nZ8zLj2IdX7IxsO4tufQ7hxGJSKvo+348V/t7t/k/hJ3XUuvKuravSFUKLal1
KluOGEwcwImKEVDOoSVd/f/IrIO9V/1V+8QTJgwDttT99RudnIwLm4FB03v7TKT2tNFngwD31L3A
9TOvLDHnVj6rdYJJedJsq2Hvv9weqOX80Csh93pk1vuKKB+OvEJ/KgghPjkNoRu3T13K4K5o7bZV
oq5LLs1fzuKWAfgFCJYeVkxdyMoyiaMiNxGC9iWSqrTgTMWUibGDc3ZRk/E6aaw4IkV+kBMddV4W
BdEa6zI6FyvDM1KgdreUaH9rI+f4JZb2rrZTg0/lbkiJ0TbsuNuoPq99otGsIFwZ7bYawzN2k+Dn
6bweVUE2JW0wL9P4i3z3PkohnI1YoGuQxVVkJRkZmmVupJIREXCju2mTiW06/IeusLziZyyvQiyf
ZjG7vufZcwD/Z++msKk/gLs1Dj2WumCRCcpIRB+lSp6ywhvPDc5uTh92+gS8+ei09M66S549yQVl
aO8qkV3EmM7XvB0+6qm1nz1Shp/M8N8qz3B6F42BmtvHiCbt1DF27OnhzlV189HO89Gu3GEfxTfi
Z1gY7azuMM1mdGWoDmKjTtCzad6ZvDR/rDmv3R7iQZ4jdKDdihFFphOdSKhY6/r690iPit9KxBs9
N8Vr2A94C2S4ajj8ZCrF8Qc2LUkEIFI8Chie3Uu6PkhtzM9NVB+aqXbP5qInvsxs8aytWg2VhIdR
G9q7eWXAvEhscgP7WKqSZnu7Cm9PYeaRvjNGzkARF+S9qqKBd09OGzUy09le68JE2fZZl2PRMs2Q
+xYys+De8xrjVHVRc749ZNGC9Bf0inLXJjYBpoECtgKI+m6yUERsjQwFn4GUAdQFAr3K0hKTfRHe
l/0U3s8kw3GarFn5Vm3BPDfoI5zhr0Wj604CT/QlTkUMC9a94ZB/kEz7wsaRvI3tiaNENyfb1EUX
fHvG24MG7Lmtw5ZBizywENLQ0+88rci4ZNLzNG/TwrQveNIGwucLK4hqid1OGu1zmvTL5ufZe6zc
jd0hgMxC4zmiPjzb6e4itkweE1JQLzzffl9PD5PgB13KRU44wPq66+vr3u2G2VqwhNXnSu+YzVdd
yALu6Lj6dCpdRCQcdNZ89XCn5rJ5qLvUQQFQrtB0xt9t1ti17UOC4f65KY1TTa7EQ+hhgk+zSOz6
uZw6ggGLbFso9cdLYblnnWzhOuq8s5jAhAdJC2fT5n+ioa0P9ornEs0OXNzMDrk6Xfs4hNEh7Ev7
0uVkh/386cSEh2v/d3audef9djdkvY3JHDZ9E3mDcbYyYbBa8lEdT/Nu8Ab0xp0bXzLx5/ZTBCfq
S+Qey1Vl1KyiIw412R0haU8/q2Wv63eU5GX8suo/D8RVEapmpGdtXvhiljGqRD1h8kNUXboWoPrn
ozSyToObY8bnPbhdLrc3okIzgRjemY2tnnGOawDmymy9HNc4S2+Uy8YpSZm83YU9+Zfsx0ZvPrRx
8e00tbiX68PYMEQ5Mu1hzKxHzfbUoXCy4Qw7BrptWr+kEr0/WYO4FJ34Z+r2tIchSA5DWrgQepl2
YV6PfWEBLC2Jo+0Bcuf3Eou6pIv9eewkGa9p5aB7cIMu1+HPUM7sbxcHaB7s/inl+DLknfOQ9wCB
PYwOr5G+JUXdORh1M+3KNci+d8uvcnUkTQi30GgDX875nO2QtlUnqWmHH+CWcfSuV3A0t2WXA112
+vmCbKd/mRYXe7uI+m3e52iYROfHXiWuHRuNnXaPeKLqA6I4j3szyzdRVQx3tUEiEmobnWLx0gwk
F6SPZc9hauPyrZG7HUdkv8eml+X9sNL/STl4m87WcGF19V4TiXxFdvGEPKL4g5cn+FnkxrB5V4bg
GGbp07G7CXR+NpNONNEJE+K0GbElsNUMpu/ZqM0w7vZ/0/A57sL+oIys2xHgXB31ihN2j42CYWtF
nlEY1x8THuetFE78WB0bGpsvdE2wNjbJ/KNju2mh6nES27FttqNCLebEkDk3EUHtku2sMpZn2Mh/
kTVpv35ueTmVJCqkf7HIzJ+6U8K7hRxTflgeal5GQtjguK2V0xot64r4/k7nDU3zTPtl3iRkTlz+
pUBnRwZ0/mR6EfIWPosUo3k62khvIN5ew6jdxY5XMa1TBtv108V2NGeXk8l4Rpy4HcVovirHfbjt
lshYdrd/VhfptNcngEE8wNPltmOq9SPc+vom08zeLycC6cRkmZ+0WQSLtPY/L7qymPRuS8TthjEU
qiNJf7Kf65h+b6vc7WFZjWvjwLbhJONC8Zxe7xcjNl7JyHiKsnr8E9nVUzSBxJlLCTeG487os13R
e/zwdQlaaHHlzBkbvtGpbB8KwsJuw9fcAYL3mYO13lS/6RbdNzrSKiNP7ePQivZNufE+ySALV2zf
bNOrY0fs413Lu9Aaz8CXP39yHDnqYA7z189aZtjzkc2yxKvHhtxjjj0MAipWhNaGCMf8o0rGx2Ue
1B+OzTtLDNPrTVU0Bb2sTz0s2p82QVUgM0Aj3pFxpoWq8I6qcxYY4fDbiPL+zXY1BpUC0tluZ6SH
I6cA6Y3USih8lehT0HD2pC35Xke0oiPH+WRYHI6nRkteSGPc9xycA0OeSgjru6EvSenPW0zdBnK1
WeflopAQG70gFkQtl5RNKdXindtb7UkzUo7cE0c2Fn8WYFshdMIJb6yXVzIhJUpd72gUltwMseWd
eqGqfZihiMHztrZ226gobVk+ZEpbNlVB5LhsdJ2ahCNIe/X7RicNCp+gTck3BgTOVuSdsIHItD7I
MXOfWyv9TaFd85zldUnqi7VTq97KVvVXljjWnWWMz2aewBHrY/uYoSffIAekhUDr35s+VwfaZWuY
qfdC9ROjVZ8dyvXTPFbPM+jL5fY7ZI7zns1Odi6l83EjuoUh64tFE8ndWCVflRDzuz6UE/3z4deN
qXOY0XG4SE4R4EhX1SoXwQ8gQ9K4DZRq2G7hKuAbIsO+H5EaINaRYOa+4aKEsCv7Pxo6zMIdUJZ5
0Ir5NydxCw0aNmvLUqyT7XSR4zKiIqTPZ7Edxfsz/Ha0aDloNnhX21gyqC2R8xCxRIXRXOHAYCRI
ZI7LJqXisW/iDmEIFgnXu/9ZLGMkvip/AZEARVunVDwGHew965tURbxT9Vjdh7/5rY3TjIvk4aZ4
pG0FlRNMz56e3PjipVhK0MRORGjE0YNTiT8GyMcvMBNxbJXU2Pu906A51jEx9Tcl5JOxDOlfrYhI
THLyt6IsMYfKnPR7si3uaKQ/6GlZ/2cKEmbfXvX5F0bW5J2sQsY/yFjTMDVfzebRHcUKgCky/Na7
j9XE27puUQdKGRpiivz+RvzdHpL1deTpT7Rfhlujyq9OPyQn0Yes+cn8Gi/F8qWjvfEHDdv8jMhh
B/hYPjmDeukWvf4w6vy+SxnspQKNN1bx4DRkcOb4hWWcJM8iXOAvY4yvYJHLOZVOt6E1o7626uN2
1ED8PFxLU+jkri4FPovYuMuMxrgrNP2PukntvKLa93MkL8jh3IvZm+6lcRkkncF0N/MwjKfJHfJg
mB7KlrOwFUKwMylPoC6rLjJKR7+TxkPoFhvCzb6jiBhDoUnzOoR4jHVc123Vw4wgvQn1wvRjN37r
iIo8cLwGE/aGR2ulq1w4+q7VBrSX4z9odk1vSrKPa44ioa0HWnO0IjJ67OjJMTyAWbidUKqr4QzL
85RjnaJHweo7kjQ096EjfilBRLNTAHZB0VVgGcAvaVJ1+27OYGWgMpWwOWTDliP1zAkjdkgdUqH3
hTIaE57nnIsilwcHSlSrL2UMLEBO0OwpEzwru5SJ7tvO9M78oe8y6V240iysUXTTFEiEffR1rIZO
dRAl+IsXX/Mk1TeTRMDFGfWrj5wQf45JHGj73VSDh30rvIvoM9FQ2m3iEF0RzMFvZ9H24+i6h7Qb
wWhj+TEwvh6nJDtjk/dL9KLkPmb1oSQ+I45cEMm+jjZ9PXT+4qDzgDjbJmHy3OTxien5YXbN04gW
UV+SCUDvqysScUI6vTdy2e1DnYbJHuTZN7LiLmc0Q/z3T4SNRCG/OCT/1GNAPFyb/pOGOfiRYVx7
jwwfxdnfFtq4V4lHrDFaOdFcumcy26Yj79UHkZyhL8Y2PcpaHYfR1p5qLVr12b8KO9Xu7JrAzZLy
a6TPWtouGzidoxsOX8UE1D4Sssykqdpji9oeqFuuyzQoSL38i/J23uhmgZW7TA9wL+22bcCu6zjZ
zZluHMnP36SF9TyTPgJCVeZdeNSs7k87ptEhbXOqNVPwh9HI7itFGjVxCi5D7lYpS9+h9mQqwKaw
m1xNBOiICORsaGk0sVnZ3AWzMrfDqNt7gcBkBK85j8P0tTT6JmnSeMUHuk3I1e3rcj63rSGCVPIG
pzWwH+soaCOy5pTX3Z/0YQhCq74SqZ7z1mCG0NeLduEliptqY6a0vsTes1OKZlMOGq5G3ow8Xj57
KrImZZB1gRTJ1BxSwOrD5DbXWd+DY8166Nc9RGOUo8X0YDHuOXPEh6JoCPkSrwrzA/5EflYlW5TK
FpSC7J3Lez1yAaXZ8IloJdx0mBJ8ryUHlNZ6Omjik9oYsgnpwEpg0ETxyDE9EKWJXJAosiD2gKRV
vstUhmrGQfu+JPZbMmPhCVe1AjRr33V/88i5g6ggFlFlQNV9o05JXly93gumNHrPgN02yOS/UUQ/
9iXEYRQNkN1Ea7DFs/aU6e/Gbt7Py+h8pHwlljgKLTf1ArLlZ0JqHoUd9J0zH+q23KWWvZ9HBxVx
CG+khtdx0ZutjhTDWFjvvIYw6RYLhj8I+59iYsIQkz/Zrh3tlWs2GEyHX70tXoe04S5bt42MDJIp
chqcmh1NzpzdBhltGmuwAZgsZM+28yVT+scKD7bFUL5hdQ0RD5GzH6svRWZOloPsykYafpblgvy4
GS/rkhGeQhGkn9ajvgUJBsSQebuPIm0jSmPft612miv737IsO7OCV2bRWeIWjn6ZZ04YiRVUqBOg
yPMXD2wwEHX2NnAhBQ1acdemQo0r+k3ULE9ZVbh8o879INw9wrH7rM+aQLPDiegohPStbm9vnyHH
fmgaGHaz6tBJZQICk5Ad1x4OjBrHcu6+dB2ur1xChmkLX4tfzdbL0r04EQRW2cgdyDT9LL1ZbebF
OZLO7+3afJP9VlF/CRExnA2nv3iqfapGvTwx4S7JFRr7uY5pGNCb+I5xpvXFEv7WB9BIw2s3s2rH
DbKGwVc94GQrxZ1VcoKWJPEEyjHf4tneDgvtZ7i54AaGkV3zQeuyT6hpLvZCNduWtlevyD8RvrJ0
dnHjp5SYJEvb+pnpXUVr/KvbKNt5XnLl+s4Ct67eY9KELaRaJ+lCK5Sc7j7U5G0I8//m2iG5gzZ6
7mBjaw/DtF3K/MT9eq2MwtktzUOVd2OQcCCj2zWn0WLpz1qd0eumQUFBZfE/xd3SzpnPfkAK6KDd
iSRFsMDxZiOniNxzsLy5CglQM4sP/iwspyFMTuWVz3OoV4jgiP9THmWBqTn5gPfa2SnfkGi6QVNw
W5pk5zkN0eFl2rtBGZ9HnqcbEHBqWWCN2dNUJxohWwA5nVnu6lAHrxYunoYQdqu/T1HP+g7CWL+x
wpkH+1AXWIU5KdIGyrrpN3G9Hop7gPc2f0WJQJVJFT3l7EvskWR0VCwRjlluqqZTm8ZYtI0LqO5O
CCQ84DpEYGTVLGsjqbYtCPTYQGQ+ulH+RXjQl6VaAk7End1E2lZHcnx0Pe3U60FFMFWgSRpsGwMS
QsPozohMV2lYUE/ZVgnKuPkDZtA3EAXuu5FdWCa7emrIF5MKlvS7t+FCJwPqPx0lSnQZb8IpO3HI
7DZZQqZ8HWUPdHCylba5T4tuc+69BAddeF+Z0UtmNxTIJ/JeNw+9bn93Klb47NeQqqVAC2Y+d6NL
3uSCAIpjZWqhIykjSYn2SIuXQj5utTAdsuK8Y2XTxpXoRuqFUUhcF+rPAozs/EZVzPXSY2kINc1n
VrW4TKgQMAGffTSi3c4dQGmMa5yVPTYffUc67bEUU3ns1PhHRGGxFyIQhbmzzPRfRrIYxiqk1az9
9y4vUSlHf5k8gjM1BLZlUqpN26dHjgEaw5NZbfunOTZeQl396gvcgTp3MLHaJpi54jsEUVEifSmt
Th0Ll1j+wXyG7zG2Xcc8iA7Nd9SAHKhKfW0u3jHD/SVLhFAfxGGDhmALOAknAaeUTRfiCF9+5UbF
CXnVehUWnI7hyn0xhKe+zuhbSRbGeosLXSFDKU49uox+iLstrCY3IwEmftTSgEDTzVdlF29tiWZ9
RuTVpt5e2pN7LAbEyF6fb/QqpsvVDztrPqJtjndzc3Em+8D7jICkJo1xqRZmWOO6dIS71VS6K9Jz
/oaYtFCAvmZEAe777q5KbULEK0ehs+MycRoj3Gmrvrt860L0Zmn2KyIPXIaFvQVFPziW/arNwE24
4j5Hr952GmXQ0n50Y0vb1Ha9GQZaV/KcVDgjGdmH+TUkoVOT1OjF9BDZLRGSbcanONW/WNjpj1av
nuVhDpjUk1NxDuSqmX0nwxCooB5JuSysJ2iUbNYejSmETg4fXTeIs5EEzKYvAosgIK2bXjuni67S
sR6G7tBPdvyGrWaTEwO10ROJrgfWfzdHsGFd9Xcw71RqLOCufDlpBrUtx3zeiEW7YIaTrEj2jkUp
OevRcteZ5q7Q9Sho0unLNelBcyUhlo2GzKzKHrz5I/cITTcpN1CmnmwKZIEEajWfrHawosQZndpM
/4S5oMuiNTZp1ICGzMmyq+I86MrmtcAIK+2xvyOrk+izuhWUqfIzhgFQRhbOYz56dxMcNZlrH5Ze
y320LPBXNqI7JPcsSnEftF7n+InpBHXVXUKJPsPRSBkt4jOQtEHml5SrEBQjuBiPGBofrEibT9k8
Pir88HSDJYyiwBt+uC5FhSA4voGF15trnZv8IEpDUEKPUBekHBhTY16SjLPjbLg68Qrivi4LddfC
+LIpLTGVlJNb/dUk73eZ2x3RM4DOGcntxTikAQrBaWt0bkVRafUl7LDjZYNJjGrradLjP2EoWgJm
++WQaES+q+pYCyR1i53wnmK39ZVmwc2N1adnUBGC2ICw08bes2ThuRW4DEWhEUUYtX4ialj+VRe9
aPclR5oD0cipZv6a6olLWylfdF7Ckcyat3mRmEGShPCmHvEw412yNL/CLDUCd3R3QySYqVeMB+bu
as3yLIzBQ/5iPcipTnfOOCNCdb8nb2xQD7FaLfTBbmKcXYReGrtxQe5c6g2zllfhQrVTdfAeu6ZG
7Mi/rFKLG6Twh3zKoDRQNZk0KOwa6M4o5vYXHNi8yYlJdONBMSf1TKp2dkz+JksPXWlM7bbTnTNy
EbGbvZk1u0Bmj2wGOWCq9g7KhU1cUD6wkLSyQGpgECPYgJWvGXA+CgQfCcGzlUfTdz1sc+A5RENH
zmuJr0EZd4Mo/Wk5KV22R88cWBLZHQoWnLhUfwwvXRedU9qXBmnHMOU4Qe8kJj+Hs8BouKY/GmtY
oqsFYSMifI3e9zR5gZq4U+WsNnQ3vOqWOW3nPnmx5+ol7MQeiPGQd3goS2bIMjo2g3eeFFHBpiL2
UoP9t1BCJCqkiaDwpzb6XDgxD2uhQcw3JMSZKKtBuRS+sxFkm7wmISzW6pNRic3khON17msm4YmK
aGwPAdfzHuiKgD6TxIX2beCMI0t62dMsDLfk2CJeRZYclKHBagTSAu07OJhE1O90gOw3l9nxLbqY
6IztgrAkbTPWnl0DH/E8xWkwaVeNM6ZPCp1+cnom676j98+0udgdg3nW/TI4nvmY0p3zMJykVbHY
p85765HGYjdYs1EpwM741uzVu9nCCs/JIQrSkpUwSvJjQUYGpQ39Z9n3r27hrvieanejNb6HNXFt
idMT9zaQUjMSNKZ9jaYzoAyDMHM3zQwvmM4mK/iI67sGm9yV44AghDLgXWihpTY7CH/5bTI4+FUu
ivO6Fp+nImbErJ/j9XDeY0RvzGi5GhZ5iUrXDuY86OcBEevPQz2ZZwRHyCoK09yExVfY4e3k9Hgu
nTVqCCN9QC89OSlr6cMY/Y6IV9/kUfvQKqJJCz13gpgdICPPbWzB7Qz55InlAtwaH2365rYGTUcE
jc7ZZh6L+cJME5SbMWaXHEcSuOaUIaYqs9B343BXJUXhazEAYz6NjJ8tiTmc/0xkgR1oZ/fHy9AK
NMB7fmeOB3T7f8Z1lm61+j30ao1M5wqjqge6JAZrY9oluT15tB0bME/4zo3RkR/EFBoGvakxAHbL
ZZRQuRanUrvq3pJwiTae9ZzO4rFLy1d3lq5fkJTgZjRAL/P0OqYYP8depxfELrpNzbHE6J0B90VM
T0ZSBEBixFjp4SNUVQ6a6oGTusTnAGUDBCz8iHJ46cg2zaOyeyi96Xc25u5eVt1EFuX4B150krLc
DUOiB8KwwRCMCoVPUhwjHEs+NqPmGCd/CUna9nGi74uicgOnJEvNKIOqQ1djaVl2idNtMgNtzF7+
mKyhS7qgKdtpX7q+kQ+eNbELcaLx2jHA2flkQKAjKtgVELoEB4ERcp8BCSAa783pbIcR1yZ3Bbb/
BKVBguTREJyX65eMwHOkRLSD9fCFnjtlfuhM0UOOipIRrsWEm+X/BnPp9lWaLrQLEBjdizuvTp7b
miafpjZe4n5X9upRS+8hyxsG1ebJy/LXtLvWmCmv9cB7ylUSaEaZvdsa0JJwma4LnBjenGzKOGoR
BeZNUIWsLWzdBux5NfliVr+0uVt2dpHzHmB7guFZEKqXVpDEdrSLZ+fbjp/75ELR6T9h2ltEqQ0+
CmmD67WvS5Tr613KFpw6+YZhcMe03R/DTr5jyWZHQRrqO+FuMFRLLNW+T7UOJ6gxoDQqv6xlZLKe
vYH8pGrfIfbxI5cgjHAZHjmnJI2zoCngaUqD8S+0y+8lx8GdJvLOHKt3oi8QoEYaKkG+eQEM9YjS
8npKdH0VGW81B9ddOFN12NOY1xbhp2Yt3KAZ2GUJdh4+j6o0T8qC+rY2jT3Ph4lC3o3TsF56w1MY
hsu+tcsyMNKGHGENkV/8L3GCpTUwYmv8ToR6mMEgkHuNeO1VPFXBcMxPc+1ckzp/o2qkOZAK/5kP
8eJrFn7PLEoIlhwiFqzxrA+cHoDnfyfxcEANX26rBdo1hIqbiwanK+tdQC0jwTpW9ndpI0SgCueu
OXA/wIi2T/hAIxLR08MylfNrUU347/Tp20k045JJsri1UEbQNBU19DFHuCmlZJqGLeNgZN7XBDfH
aAKiqoeZn88JVl+z1R/yU1iN7uM4EXGQowJKBxDIYfqn1caJrOuaBLpu2EbuRzINfzrrs4L6HRNF
vTAwP5voXtXeR+/VmCtelSHn09TjOy+8h4mN0U86gXDhLSVm2+mNwwT5ZrB/uct8T+7wV06KSb80
+aaD5KLHZV9MeOyqybsST3OBCvUdJL+Dl3FUXkAH5gJVYp/4LYAQYsjfU/lsdGZ4RXu4Ar5IPeqS
9pREt88rOw2JHT/UpjyHtvjmemxe4qrv97bF2Su1lgu0auWpbezaX62dvaV0D6llIl6L8m+V5kHO
b4OpYSgPtepdBEImJUkN2KHecqbkpX3j8GZgtW79pkEHLAgMxjvO7AK7fO1NvEJUZZ6cslyOw0Tb
po3dT9YENYw8kbtvBv1lmfIn1uAGp44T7zwr0s/QjN8TglHTRS7QQoFrJmttvIDVqU5zgtRKOD2X
0d0g0AIX4bqhL+N+RI3fMMsaQ1WDq9OWRAnBSYzkKlfx3nRM30BmfaiahSqEJFJbwmj7fUwQqs5Q
e+wFM0zu6UFhTlQamO4rXoAQEeU2DnFaD3wh5K5dxaD3Ju65XXSNNc87mrVj7ea8SndNuxzTqZP4
WHygpt9dxylYwmf5bWgdyqZibylcLorR3DUCu1/b+YM9y01nY4Ww845w2SidD65DWT080Axcw9up
NfkvJJt7ji+an6ToWoXXMZprqoJKIleVkDLfs/q9roExanP9mJTeJY+ZJYb8VZ/5u8fluUnHvVh2
Gja6jVVMr+Zc5WtmAVZ+0mhUDKIwOlyJiHcx5Ay/UPGvyuXmM4H6wPvpiqPtNM+N9kI2w7tGOjzR
EDhBbNbBKnvOm8ZgSY3ATDzMwrgcyQNYHB+1z6MIta/S0joSZeS9aRUGso6F/LmGtHKcbZjZG8m+
31j7rk6+Rl4rze1QQefXuAwDo4nvZV+i0A2XT/dYK/lQ563CLcXNLKsIUMsRe2Xl3UYz6VwAn903
DFIbtx+/hqhf2HsVlhqrqjbKil+jbP4kW7/jGuX/9BzFOk1+9//agrP9ZHnv8KAfuKQLi9m/XJxP
NMKB9IAgWnbbQ5ndaxGvCuI8X0+av45H6otd1S+Yad9gg4AugGy5KCfa6NQ+7GbBuU3yztXIJW72
UBcQqkw9cbw5RtmGNNCwYYpJnXPfOqACYMAwzQ6xck5G73bnqA2L008kkcYeXFRxFhA+2ePMmGHg
bg8tbISHre3AlsDpXM3OubEH7Q34/MIqnz4ii+NkgGIcLYmOXThBML6mLFixZ59mfAgap8Zn207Z
Lqbsfm2OYtOgOX10QosLDfy0UowXUSyyYz82cmOueo3bpwJCCFwk056j1PYHU8My0WnFxaj06dwV
Itu5thmxZnMptei9jzCS3HqoygurFp+U4gykvBnjBQ442qchtrzF7J6WnrXcKWsgJBmaWxtHOMiL
i94yFOlKMu3Kdpgfpy75jawuuQ5p3268snDvppBqR1tuNIrvTpJIh4cf6ljU6X3IDHVOLLaVdFlL
Xc3+vrPKXUax8lMscJus61ZzI6t7m5+Y1QlannbG2bjSz1EyvhHLhMx7iR+sGJsK61EdsJaRBxPR
zFnaOxoh7pp8nD8rUYutlaTw8ElK5MdS8KmVfYPtFS+32bSqO5MQq1hylLDHgz6XtGMXi0AQCGzk
FH/MEDpAj6D5vPLSDNI+ri8SV3d7vAUkxScjLTJ/Xu3lZdgQKi9w268fadVy504dYG+RfOBYVSco
JwTD2fIQynD+DBF4bR31bTuFfUeFZnmkKro4NlPkXqgvx+lIqcPWbNC0LjJlTaqMbjj+hK4wz+pb
x4IMMmIveWhWA9aYcrJdtLB6mkduihYh2leuMw+KVM7XJTqNK9MOWG6P6XAxpAbLt8pNB4NL2a0R
v/48t8ZpEizxLjHMz2Gcnaunj84pjHsDZJc/4H+Evv1/msDM/4rHd1xLWGveKnm8uklt9n+FnTaV
IIPC8v4ZnmCFnJ1TFRvQtqV9VqlwjuOSf6SEddVmbL2kSHYCGzkV4SIRY8mP6uamNirwwmM9nO5S
CX3mdlZ6bJoqfuRO92eSUrYyfMTvoALplO42Gezi+H/8IWuC8v/IeOQPcaRnWhQrGY7uyv8OTJTO
yOZcLWjlGodAglbfm0XzFPdaUBNZR5OqbI6rXF+vohfZDNEaA/Y92YzNc0LoCwMhh0wED6XNeByO
DPkkFLCtOeaDlmjnKY60/yPe+tYE/r9+ZcflxddJhRZoDVz9v1LsFHbmKG6S0rfzVXorClHss6Yo
910Onp9hAfpoe/NILLSFozyLjuViZJdKdeCkS23isQWu2VdOPSGZzMNT5IJ3lLbx3LnpqVglMUj+
UENKmtJW9fXtoa5pTg6jZlvIMDyx9Y33uAZARWnU8jMXTIBsiXabLIuzlW72HOuLGXiCMrWbqkqk
cC+6R9RQL/S7bn24feT01qdFyAXZOwLQieiwC1A0ofV9Ne3nkHCrksF5AZ++wqjiipCu2Ef2gn5B
uPK9HBQfafFD42rtr3UNiru6eu477RzmCXpNJ8VUpOceSEUn7rNYTYdpYpata/RgCGq4E803UG3t
jGAnfRods79WjEGZZf1fHWq3iq7/9b5JKsW52ITFfwRxh/87fZCJMQb10sgUYYtPqubY10v0PPdO
e0nq+QGjhW/GmlPsTa1ONlbLEafWIdluAXLERNjPkQzBs0WH72Sp9xQplS+9/f+4O7PdyJEs2/5K
It+Z4GQcgM4Grs+zu+aQXgiFpOA8G8ev70VXVlVGZHVG99MFGlnlCCkGSXTS7Ng5e6+doQViJLi9
fthY5Dj0xQRzUOUt8SXxVgkUjDH0Q2/LUCMHwtadtelUbA2m1i1bl75vWWOvK/vgrq7GO2uw42MF
6TTFQIAwH4lm2mNWJgqtXIQuCZ+WlTG8Qxx0Xa4Hu2/BtWrJ3gSBQ65mE+6FSSLG4Ll0fJ063SPK
2MSJaj86kPM2lZNw26YtvqAgUejqJjCQYJy0wefHojQOUdkwEcD2dldZYbkZW+epT92bqw71+oK8
+Ab8GqodosqWXkqp6Q1B85AraN0JLe0fZKVdvNLg2N6nqDZMnZ7M4MUYpDOGHTFuioMfjWIRZKJ4
YZqzKDJXkPSNSq9tYJBZLTa0FqCukuNMxzSRuMcxzL5SUsebPz6X+9bx7xck6y8LkjuRMIXrOJTS
Am7F93eJElgciDQgNXhT3VWNxhoio1WvFEGXtzUDdSNHRDu+rdJm6Gr36Bpxc2cMLEYDd5gxQ+IG
orEtcN86CP5sMMigiB/aJpQ3jTIE51F8sS1R35YRTTnfC6m+Ko49kXaj1uRqhaaSfCu65JtbjEeU
mcpeNBxl+4qJSDF2yraIjHpZBGisrzCWsUbJ2WnGOgrbZNn5yXB2sBKFlZPfXV/ypgEZgvrpXi+o
WYa+d1CRAgY2QJct5bQW9EaFbmqM0m0ntI8wCetnJQ9QaOfyibziCAZDKmggqskjWMiBFCbVXP/9
hTcndPp3jydYXFKjhOG6bGlc++8vvGEMjcBZlcyI1sVtYhVFDJYoTze2sVTT7iVS4xGWXqDOoyy3
Dl7hgdDI6tfKjKtTRdwd0s2Ce5ib9nFAa0GP0/aPtbAvfhz10Pu1mLWac61ZYfacqIEsrvbO9vrn
q/j6+uI1NNVDzf/qDDquIat19QdIQCsG8OpcrZt+7kGHpJFBrvhVbNaZ3XjQOOVSB9OPCfKTP1G0
//7aaOqPFwdMqWC+QACpppsW0ajfX5waMl3hlTGMDEJC1srgqxtANJTbQbG5Eqcc/IIWR25affZc
ZKrxwHtbx+w5n/VJoZXkHzXmXWoQJeEmotqPTe8dDLt7EpbPcAUElLa/EgIbaX1wgNKgltYEPmn1
g5KpctdjUoJ0Rlpm7Q1LLc4NYBJdusqRMtI9Dr/gfAogPenNghZjetQ7h/65mafHsPHoc470w0lQ
DLZ1kPk0wZ10qVCfPHLucBcQhxa9GndH0k0kZ2LXumHuiJqGK8oqqh+ckrg29P/Uda03LgT60cWV
UJYI6JRYBZBtZ2CJ4kKj89lqpEVRJBjgu87hiLE7hsS+0qYPr59zmPtslDIE8Yjtwi8jWLDCGpeN
dGdIYc2v8HVJEclzf9ZrYsnkyUex0GvDvrQUnHZO0O0GQk+pWSzzvjKqU1jUUDQb+wUtyrfMi4ob
VeFUk8dIga+QUgUDPNNs2uDWeMFJGd8Wkw8K7eM7cMZwf/3IL5rwJ0+WZkw7258fLW4aFjJBmUVi
i6mrP2QnwAIl/S0oY0KQWnN9xZuWkyMMzeY45/t2mCjZ3T4XDWMNM5fZa9yab34evLRCVDeMezxI
DBLCWTq6C0OilWTj6NdVpTb7XrY2EdBWsCkkhgNNmjedJWMSpUr/EJRGygRmUlM3Ts5U7fn6GZtV
fi9SaFTXD4cwqs6E76lf3bhZdHFUrGqz6A5E6mo7hztxbQyinmoX5jAapmrHslwQDcQDBkH2VnfW
rVnYJ3bscX8lCbWqzb4WuVAYyXDbuF4LuleBxBjnAVqJZscQqvgamjS6Arpojzih81mojsQQCu9g
tu79pw9GQbP4edORt01sIVACIHwZCZwdLe6dmpXZnWppX4PGDr6OUHvCgWwYvxq+MKrJlkatWRtm
fIuktpm8BmqnLxN+Yx40UmUEPwBY7OsIvEuJYTWBasZYUHFOnzt0mKPmLG2tPLsoRSdbXocibD6U
4Faud/51+e/qpt5zYJqwLf2FOUU9H5PGXF0/bCfsMEKNG8NJD1elrzHJfdVFDiPwaBDfwxU0samF
rjyDZh0WWFrzR1doTPIgdeIk5lxv1aSSTcfOurTmQ6IMYK/IEieTcpfoCroDtvmniKb2Al2it4aW
ydLZRGq9Zv42zse6G5+TpD8TuGB+g7k119jjflKVa+Z0E39/k5s2e7OpuuDX2UB/KO9Gv9dSu9Q4
BURxDGsQOnnEI/XYA/KcefbgvwOtweDc2P7MBhXJLL3Gq62XN7qlnXtdix6a4SyB+J0LNdpkYwCE
hCEtrWffMtZxjk5Dwl4ABg2EhIEu4kgBnZWJBZmkdqLqexlF83IEzc8XaKHIhCGVJsOKSK/FpSV1
7KHI81k9EfkSzRVH2XHbGaiDouy+YDR7a/fa5xMhg15ePk8LlavM/bDDMa0a5q4pjeDO0pB+9lm1
0zrZknwQRukhe7ZlEByvL1cOp5BUSTxSKl0zvAyqOwuypnga6KmvUpt7yLT94imW1r3lYgcLTHh9
LcKMmRJaxC13DJyvJiG+r2IhDAX7yaSUv750vrApgWLj83O+1sdI5ZHeCfh1O6Y25CqVhnuskayi
0nHiHV2IYHY1E7hJjbKKHBWMD8xcJwwwSVeAWrLWPinhwLwIfBjz2JvP9oQ2tMdUeSWXc9gINXZQ
9OveuUotG7R9SXopyrV5rmnJ2gFRCecgmoCniE7t7C5sOhX8kpGvO6ptalkGGvU08mZBrnYU6+Yt
kJIFwjT9QTds/1RZCODi6tP5iXTui9P3yd7zYKOpg/ocgpI7tZPeMxw0qKdZ5zYbJ405m1nsWOip
me2Jct14+qitdZr3LQp3NHYnBOHK5u+rAv37sAFbVy2dmaRlTku7agKs+b4oCDptGMzYQ1mEAyTR
xcaOUR3k423AnlOAat0U9IbpbmKR7Z2tZkL0l/7FMJh+esFjgHI6gqc2aNne7hrj3kuyk+s7y8+t
UkNvpZGCim4XiRRz9mheUHM29HC3lsx+Evbgfs+G54fhqSXwT6iGS8qQe80b+1Ou0chUlTYSsXFu
qCAZRXvyZBYMxq42EL1gufQnGFholCOkimZtdiWGlunQpBYlosa622mMfHEYcML2U2Ir5BVqiE83
3I7AbZEYDk+tDTshCTBdG9Y7bgWmz1H58vknrZa8IITbBSDFZpVoXgWBpNQhG7bj8uo2IGEltRu2
knCSO4WhdjDKBEnY1dZoo3bcV0JbC9WNDnUIgbfwUHHpIQxJn2nnPR0Veyn72Dw4/V0yMMyJMu4c
RYo77CzdUbtCtcvkG65N/FxdmoMZKHFg8KhTOgzjDhVNflK6dRtI4LY57ArNX9S6Gx+HGm0A5025
zDqhk5lCW1x670HsMRgmjGejuGI7gv4mL64wnlxQdHPU3NmuS7P5tT6JHnzhdZveYbJ6haSXifoG
ds0l+NkLoZzGl6tRrtLpmEeVLzbXDwv4aT+5sZ3vu1s2Hikyvh1HY0BsoIP6MbBWBBZsfEu+5xMb
cxgnB7x+vTaFMZGmWV5mheorl2iiQ3mOfrSxWd+ayIxJIm4pkqfHXxno4k7UtczukYE3GDV6Q/Hm
uD7joxEA0+4aotzpB66ijFICk4I3T4izRBNvDjOYHe1laCaRKlMpjeJqS7kHXscjrzeP0RRebwnE
Y/+y4VVZQhTkgG9Bd8zieRLqCdY4nai8JQ/YuNPdlI42n4TkD9BVtS2EErpeTiakA2LqjKO+sciK
vl4nfVrfRCMw5Xgs4RxfDdNWcbYYLcMvLYFChx2gncirSRG48YZhnnuGOrv2atDqD4dQT+873C/E
EeXMPKdf+Z1lLqymyW9Hhy0nO+hW7YB38iG/+ONeeuPcCWF9JNq3oBYNZV1EMx6Vl0uISlLd//0C
ZkwBLv/asq/vs6NSlNqAlTXhOD/UpaDW7ETkyXuvP3aG3X6eZDh8Fwv21HYTJkF1TkcOFk0cPNp6
sAH5OLxoLVwFGV0+b4kuxFsSyZbacaAtZVpch9Yon0uPNkGaVHhkBrt4RhoJW/6mSu3kFf3N20hs
3p2StPGu6IWxhJEx91mkvvp+189jg5MRJ7ti3mYLZTT84/XFmTZYoON/fxU4gP3lMjig8TUDYbEG
M8/+ITSGll/I0Zj+ZVelqOY0Kseo1cdXkUBj9/yXLFPHVRolT0PFe4MZzFzZOg5YONHFBrVkDruA
0kU1UIWFzMJfy2wNiu9oOHX1LAJ2pyQxgZIGxZciYEMe0nC4XF8clKA7MxgBc3lftDTHFMgv1Jr6
W1r+l+mD8R+fpdqrsUw/dVkVo6sBc4V7spxfC5Jwqk8sU7lnOJefQJWkTOhGRFv0C1cjyVg8UQ4j
PDjIGXJK1D7AtAKi0ZyJKpy/DikCEzyQ1dG33Jk5jXFkG35pCKbC+FG8dWXWnG1DuWVYHx+y3vvS
jsSCJLy/RzNUmnUi2dkxjdaza3cqTN18X8fGu6GPQE4sjNuoKenFR/kG+635VHoGpDwLx1JVVVDu
vUY8tIEJ+C+Cio7DdKNbTzQc3qvJBlcYsmAPyXBWhxVMJdSFu9bAHMJD7hbza5+slYa5vj725iD1
TTK17Bj8f/4hgR985zeTKYzILTn8gUcmXgLhEtzOjdYjHuk776OXKQk9OFKrCtwGruh6b0wvnM7r
PQ4c0anxntarvvk8oehebq/TzBoeQitdeERAffpt/Srubq+ezrEXZ7c3Tl4YZ8e28r0jKSL0IROG
1J//RtzbZzWNKpj4TwVa9yf0MkfkgkTR0+dcQtEIvkK8KNyaJvNQoojyMwqw5l6nX/uQBgHW+sbZ
FCZeZdfI2kuRWwMQt8TcFZbVbHWzY87C+SVXx2SdNYE/Vyr7PsuH/MYwErnKmc9v0ly/S4dcuRHS
RmxUyuM0o4L+G7s7xVCZ3PSGPOU2ksRxbOQSFKm5EAN8Vig/JBFVjY32O8x3BMtQEFq2D2MTA68i
FPVYZKX6CJ6i24jWTt6sDAn5dTLmqW8NcE0YibHcpOW40Q0xHL1x8E5+B//TFL6xzmpz3JkqwdJ+
m79Jli2MCcOjSX18qmGbbZC7rDN/wHxUusZTAst8WdYlc00LBMLAqULrn4bBqyAsUn8YrRKBJKQD
VRrVt0zncigZcBDfMOE55iv0pV/9MTqBwZWHWqhyHePZXXmN321qEclNO6jofsopSC3uj10Im0Zq
ya0B4Q88l31bmXa3uAJbI5EOu0/asemoLAxOd8w89daPQvcP2rEukjl20vw+9+BNxl1C/Lk7PtZ0
9mlHwzXUODDhaPGSHmYYAMI7tTXlzXUR/P8T9/R/LxTqTzvK4lW+/vKRwaMfTq/px++//j9+7Tev
v7xm77/MXquvzfsriVDXP7B9//1XOomf8VCKpf1GZW3rFiwhdlucP7/+0n3U8vdfFUv/zWAPNizL
mKI12W3+mQ+l2b/ZJk5hlz4GPXFrinOt80YGv/+qWb+5BmUavXIKd+aw/6t8KHc6rvyrGpgyJG1V
WJbgMIN+XDN+6Lw3YHZTyythxa2hiO2iw7BLDtnBPhcH96yc41NwSU/pKee/8uTtxoO/77fh3t6k
m3yX78S+OZZzKDfH5Fwey2NwBuB0AoV/lPvwWO2rvbktNt6K/zb+tt+F2/Qw7vJDcCoP9SE6NYfm
kJ26A7r62XCAEb/ttkSKrosdedI74J47edT38bk4FsfwnB39s3ci7P4YHMW23CNc2g8/adz9mwvC
oQ6ZJJNcg7HQDx0NMgdZKnOkzBB8F0Q5rjrSi/90q1w+r+4vWcPSGmay/v3Xn32J6Yj5p1MX0toh
Mga+hM2QivYS5vL8Z52Zv+YBI0yefghbWA6t7R++hmfgUzTCtF+IsD6r2Xss0x36S0zAAr9Id8SC
8JrGoPDwh7d6h9+WBjKKUSHfAjfjZv9nXNr/5Ad2NNNEbyGmgpM7+oeSM8cWWYNkHxeUwkfJeE6M
Yv/3X+IvPy9fAo+2LSjpHJ6LqZf/p2uqNB4hhB586zQN5ojqV9cwYN35yYlZ+8t753CVDB5oHly6
0eYPAxOdI2WTukZH5Ha2Av5xzmT7hFd+k2jxR0VOi1LIeavCZSHa0+58EMzeHUE3D0acPf/9j0w/
+ceHl2XAcJAkqFMCHZPx739oDNSWweQbQ+dov2cWTFlZ3gkDSNhok2DKZorzCwTmKY7FOw2nNRs3
5gsiF0YzvUjbfUxsuJKDXMvM2AmPMAF7ZfY9kmofS/lU6rL3mCvEsl/Lrk7graT7JI1WRq3Aocuc
ngjegCEi1W6sAheNdKjSzFVt333EtICljQoEVgNkT61/4duByjZ+6UP+Xa2s7war2/Ionkpoaa5z
U2Egm0V9fqSjniKFA5Flx+ZKTex5rtMTUSrjm+fY6Qxv4UsTDF8lpS4ycL7fyOx5B8hlULttLHem
5T8rSX0HzvgO+mmL2To++xFZU5BCcXncNY3+zoQKCmau7+hn+WmWzPWpcukJ4lKq5zHHnuMPMQdD
KAoj2jMxGu86i/jSA3fpMM+iO4+6WrRgT2q7OdEyw9QNAIMBLdHzdAujiM/QX6ab02DEiezxdsJO
JCNnHMXm7yq9kS4c1Fi1PgeJ3M3tvAE4kGEwjFv1Tar4jhCvzT3LvClphjlYMxA9SDwZAr5RIha4
bgum5sggOvMuC5o7Nw0fmLLwT1Ums2mHBJtJ1z42P1km//q8kWc4dX5dg+JMV3+49YA423kZ52SM
K4TKwFhChYcyqvjJPa5Pz+13+xPP25+/zvQI/Om5xhuLfRFsKe2YcMtB/hVIDvww65I3AKZKxF1O
ta+JEkZMjMQCnh7LjAswMy6yRS+eRb7W2uI29wSHr2JmD/GrayU7Q4Tbv38av2+fsJFO3+h0orZ1
nkfjxwuSI0tJpYo5KlLD9ehjIBnVhx48EUPrw99/qX+3BgkHlRlFA+NJ44ejKwchp8hGkwzDCoiU
LEFg6z/7ElcN0I8Xnkk8hxpVt5jK/1AY5CPVas38/bqBGE51lm51Gwpi4xr3rlflvtXk0QfrhRsL
6iE/cEfuUNiVSzsub/0qWdl+9jFyzSlmHnqvUmaFLS51+0JLfiUT72767iearwUIyQ+U2zF9sbzk
VfQaGjOD8QFJZlCcFg6p4otGQCw1m3HZSsCYIcxPy0zudRBxaVnt1XE8pFqxt3OCiVuAX+TG4Ap+
mByRevfUm3xHLjof7HKBl3wUgrnsEGyyhAicpMByCji0qtBr9bOiIk87rfc5Dyn2pi1190xp4DNM
OnNSSJpEX1SIP8as2cf5nWMEcx23FiMlf2uk8WthBOts8Fj1nkZwrLnmrPs4f5Z04hlk4a0L30jC
Wuh2uorx5DEKCOaWWiAdCG5znwS/cBta0Xq64vQWlhGT1VGGW9UnWj0o/Y2pK2sAQ2rY3Lqd+kD0
TQxIUOJ4QTnGBnSpYuvSo6UjvH0zunLvi2AjLfeY4pUTXnEbd+mORvzZ0wLWqtRd67ImF9NflWm4
6IlDCfOzjWm57RetUz6PShPNTCT3TalzSvfYEQYOsaFIXwZ6Riluw1aZbkP1EA4cTN3yJRlOhUKT
UyXsTIFPPg7+FhArUEkOdeW5p6BimLJhiXyb7t46LYDyWABwDpjn9rBkmSDrlzwvVlHZPTHFw+Oo
P1h+tst07a3DghN6FE3FuAijRxD7GKwhVOSInlvRPHl9ue8my2TpIPWq92jTbxMAG0UX3EJOUKDs
4Qo7upq/jSENBAnve5GsGlyUYeXfs0+/Tmua2jgX1EXH+qZghW7cc91MRvp6n8no2ZkASJDtJo7C
4kHrQuRm1Z4LuXKjZLJiHVqhHgKRzlVDMnMFi6GFW0MrbqMwWLdRsoqC/F7GHY1o3tvWv68z/rUc
K39W+KfY4K3SplAvNPEtljM0aBgamifEq9vuVQ7BFnIYzp5KIc1MRMDG/D3RKWvfsy9Wbjwk5njI
eCeV4mWQaDtj84F8UMaD9jvUdrEgl3QaR8LOwSxcMKCfo1K8VxjYysBsZwN+tTzJeUNjGlWK4OLg
UU6sBVgLNICAgJOue9IURsmjSyy5wz1Aql6LsIvnXa3tFx2Qt9MSjBrK6+ocs+NXaX5HVsyNiods
lspqbzl06x2XwCqCwuNuNb37Cjxv30t2qRbDoLHjjxDANN8tE2H1IdLaHfl3ZddiVoeWzGLEzTiz
GvppkzakYxagRTvppG+0xN7t+otpJq8xkVcKEnTwKNrDUN65TTUP4SXNANX1sbgAed403IcF36uv
VoDim6c8h6nechLhqRYD9GoLlUUX5M9T994xmOjQHR4ZRQT45vt6XzTdIbpNGk7sefGcg8WfmUkN
kn8obv06Wzvea2k+yOLWCU2wPwZ5IwlhCRFVOe7+J4vCtVWSXdNiDfKSAYllF84SN30GCrua/oRd
qQePvAaKooWtNyTIR+vpb1jdcAg066L46a7K893AN+OG4yFkySK7bS+4pjrm6RFBthJna6ShX7VK
zKKEklSpzjYkTJeA2q76SijohhiH687ah+nOCauzaXtHtKhPim9j8sQ3Ds0VpTMe80epaAeLNDy8
A+5l+hYZbd77VAFEY6/NiL6xWZ5t7P/Y8PYxrG1V4ymrozWynrPpecfJPTprWNYJJZtPT6hkCxfT
BGdg+s7Ng9/ts5z4X3U8/rtc6u/Cq+/zlP/9x3dZ1dcY5re8GKrQD+R//rcNj+/+Uv2f13/E/8in
HsJ3Hyyv7YKbhmPBLUSmRP4j53n6k//T3/yj6XA/FHQl3igP0anffmAv/j6w2mL7/ueJ7S/djJfX
9Gv4fQNj+gufLQyDrGpaBK7rMvsUpu5yIv7sYOjab3wWLbFl2ZY6NSP+2cBQnN90NJ+CDrsOjQzG
JEXKHx0MhWDs6+CReSNdD2tqOvzjR//jMMlV4+3gov2bw6VwfzgHTUIbZpdCVV3Ou2i0TRopfy4S
kxGg96A1MXQIBwASyFkk8CW7RYxx1FFXvh/cVPWIe16LIpw0yAuM0Zp86tDXLOVQRWW+yAatYhPt
bj0raBZlSriUFT25ebaWRUFQs42I1Wy7b8T3LiIBD6U18QQLlNJry9K+idjm3JEzjB7xUoJcZf6v
EqSGKQJuV55i2lX6JaLk4NCxR8YKrADHKbCPqM2HIx2A+G16fPSToEd82TBsc6p72xhXUIaMfVvq
ryIPVAzsaK4cAZylT4EAWqq4yQq0h+JsTvN8PWGiUWj9sOzV0Js3tSS/S0t2UV+my2rKzxyh/JkC
X7Ax4lgqE5xNqp23d8R+VjM3CD5irQEmYdYfLiCDqLWMpTL15/UEfa7DWHaR2ARQBebASajszNOQ
G+O6z4tuZeQpCi7S5WLyZBlBhQtpErXYtwhO9TJ6J+JImzdpMZ4qKhfAQNUt68OqiIgETLtwXjv8
3TSR4VlxOwM1ibAxXFAfFdGt7xB9o1KzIR/sNk4MIcbROudCACLeHI6w8/zVUgHzEBvBGLHqXwoG
IEzb32DfNPMAqPxJYiqxcX/vusYaV6P03/whco6NKr7UEQdDqYLWLRlMUbTcypElfoggD6iyfghS
x944a6fii2eC2D/QrJONhmKwse+kRnhUpqrJOnF6a5aXYb5uYhNjRdRAFHFTe4c4euWbEcAjT2nm
Vp4xdTE8pFsib2aZ5VBUxoIz9cipBgPhQfPirUEIOnk+ztLGi7XLAdXOq1YGZ8Bd4C5ca8qzZEqb
0K04d7W2HpEbA0Zw33xZlGtzQlYYktK0c71saQbetmzZydTQ+rB6Msi1rHkl0jJaJAEtb0/waOS9
WeHtkOi4SpBhpdXdayF+wfaDZGk5d0Tarkd3jc3dXtSx1dwHJKPtG+z2nldfCk5Ws9pMNZiFUxQI
WbFQpfYK4oWTy6SDZmaKmdg6jikxddf8XfuMQELMGXN2hGy26syxa3cnmHToaEJF4xVL33eeqQPH
TVG6DzGqnsNQ5e+60IelTcrzVgXfP49HJ7yRnD7WsQdDptTc8uBnGFSr0hK3zRSvXLhh+AXmzYa9
y3WluLm+hHnBHAL1KB6C2SgQbRFJeFMHQ3QzMIuADR0trh+lhiLJ/Yl30P+rSzn9gevn7UDZyLip
jp9/wDWDV0ZV2u76m6pETaBVMXGIEol1VvnZDBOOeS5sExwP/pk9mu/kS+sxUQteMN5H20jTu1mk
m3hYpnAyXR6QzYuVinJ0nZj+nSWL/oQHaWsXwYer1/aGXNx0/lL6KXTaQUPtBjI2TBHEgtpDPoVR
aWBKRxMA4IY6MD6U/qm123Q1joDx8ZKfjUILlkMnVgFDiVmTZW+hXb9FbuCw7qnDPA3xV9UZcbWR
UcFfjO9Lb3i1KrXcJOIRxAY5tohadGmQu8GhdxOO0XMCTHXhoapGxWka2ojnn8ZGquWrxoF3GXfN
QmgSWxkwEp9sZoI/UZw2Q4UuXu6oQSWANzkuv8KJJVzKCbRt5w4Lpnb6zMTfvR1U9cPJgnFZEdm6
SCM5G6I9Hgw0StJhQE9EGZVPIRgMeaN70wbpa6xDiErMeht7wSpLAmh444BwQHxE0C/g3pGFSrOD
Z9ADHkvmCy2wixLzfDilvNH7Ak7nSBShPrlBQwe7Wu0SydgUKkZSmn798IXW66Ofq/EcZ4q96IF7
+bEDhKJWntMh/oh9NLQwYkqkr82lxOg903qOtIWmbBo7z6bAKrlMUYc2ujlHf/xcYXY5wfBkLq6E
MJiYmIbgmLhcUEHAjiUzmbnWeQy7swoHiIBe5SVskJP1mXgcs9zYx0pH8gBDxC7WboaILokJRrvI
eSZZuZZtxoCZAANQEjTyQliLy8TsEzBVdbNk87tj7Git9KKaSz1FrsXpQJ1QSQCvrFnXBfChA5ZX
xaVkX7jaoQgU+qAacapYVe5bJXg0AosTc6BWxOaQvNv3bIw2iDsLnPOc/vXGmZcl3hkt52gArlIL
e1jqVIWgbR8j9+y3RblyR8hMnI+HtUdbQiuREZkQ2nKfdHAkBzCh3ICUXqd8i3CA7RrBqme5qT7v
zcHHluM9ab44UKo0cx/h4mKs63nVAf+REA0LQcade/E8iBplwZOUR4AdEMCKRZWypg9DbHFoM4KL
23YkjHpLM+999kffJnk+stagIXQSgPVHYrLlXOmJTY41ZtsqhCAjNPdaAs0/0L2J/36oxNCsa7oZ
I8qmrTFDkNGsOGmT/5BY+Vq45F2YGZwF62B2NqoIm7ukRYcKs0RiT48IGyAUby/DNt/h93sxZbgf
ArDTOOmLRSsGnPWsVyu71Q6hG+NvTDlfgm0wsZu02IHVZ6a+6tY3DGtZhiiHRe2Q8JVQCJXafQos
eslZhH1+cLQtCVBLKcTaLJGzBB3yUrVR6EHUuj0jkbUilJNwkkwL9qPrniqiMdiGOYCksV7MpkyZ
B2vI34nWvmsqQodc4hmxqkOvbAcNPCQ7l9losCm0YMruu9hK7y1rgY577NAL+PGyzwGlJhl86lAT
yd5hjhGbyGTioj4SNQ7Qy+ujVTKSSZOr2MBD/UMhsfdSJ+qF3HMokAy4teaLEYmnVN+XpVMi4qG3
RYd3YWFGmrs9EeGV6QoyvFVw4mBMYgkGmbVXw8GQP+QQcG+CAr7hpJjurHaXZvnR1xJlU5s7pRLh
3sLrGXIzg13B2N4W1tqcsH8Ar1GV0sy26H93TCm2MnF3CcBN+G8Qd7JifGy8uDhSPgVNjZmiZPFI
fZ+rjH0/D21tDicgfDbqhpV8Hfet9sCmskZZ2bH+kq9dxTPf58BqzOvJrw62gZfOXnZIhhEotVut
TL4S+hTCfRngH1Ttfez5VD75tub/0KrHXTPeN3F9IqLOOLMc83DJJ2nZ5cZG2UaHfoFddl9XGutQ
9CqISVqMOq3tVujwPzglLLKsb1bDqNIkwg0KMIy4qgyIn2x0HN0Vqn/PGw55nRdH/JIMSOiFw+Md
12kELLwZt65Vf6imsTRKuUW+Waz7ulwEbZHd1X1H3E2OmdbwC3Cso0mE57QNq/naRkmfulBwa8QX
FCXZfYDluGkoZ4UfKStRR8eIE/klY5+cJzWH36rGaq+OKXkyWP1JDdc8q13lrNZeDXJdaBEH/3Jl
ofW82A6i4laSHDGayrFDz18QbnJ7fckzJaUekM9jjAbM6aK76wt+L9zLVV8hFFSZPbAUnuvpBbAp
y/ZQt2vVhCBKcbZTfZsBQ85SzM4YBpuOkv3zVyV1/zm27fFoc9jACrplzCTAGTtAjxBXqJAxjIQK
L/Lo0bZ4IjCoqZPXGaxPfWOFjjxkVX7G4F3f2CFNiLyS1qzK+h2lPDhH4pXA2zi3je/aZ4tRytmv
4GNDskhjy9kxXaL7GiJfqa1wNWoIcUQEvw8qgnEyZA3bOTtfP6gzkow8xxxIqY/CExph32hJ2mDe
slVykwyaBaBwjgTcCbdWgfYaBaHpmxsqTfDaqG8Q4KNuMWX0tZea8khpeHEDLrlhTcp68KEz03H9
R4wvy0SVwUJrbGhBvqLeZWQjIgIlk7KwjqQuu6fGxsGXCswvOi0+s3x0UiR+RDUSnmoSzhZnrCpa
xR0Ahr1f6CxdazsN+6PfUAFzUAoelZhEVmwbMOGnD42KcwENPmsVKMphBC0wEZIUoX9wPNbQBA3D
KWIkgKUMgCc7BkOxdD+gNcyEXd8XDge7/Fufuw9N7WokPxWessIecsMGfZ+QXhjVybbFnY+NNmJa
TrY9zCrbubjukXMiVE7Cpnlo8Z9fX4a+Q42K7xaEBnl0I1VdRaGmMVEiQ1WsmPYDDjNV5wALWuW5
YfPsVbU9Ra6j7hPee7INZuVUv3tJ0NxnFYP+FlmNbUP2yFAlzYeiAGlDb3UNqtObK/iO7hxHujce
X6Sz81MwwlceLbO7qTTt5CZsdcF/EXZmu3Ery7b9ogTITDJJvhbJatX31gthyTb7vufX31HewFn3
LGzgvAiWLMsqFpkZGTHnmAruVJ9sX4bt0Vlryt/mNkePrT0sB8sGTNXPvMkzmT3u6qmnyqbcd9Lu
LRJ2Elbo0h9nDJsny8bZhdrboK9HOVxudvLUlJVCZP3C2fvXkt7oWYm9qMpjkVAJqGnoQmPu66cS
QScd6vXWtOIao0+rbjkv3fz9rEqgZKXcb2lOgtr18vqJaAkL4C6B9zZW1zA4FqkqTc+CKPjHRNMy
1GmShFoslAPAJLGhxudVt0ee+5oAJoDgtttcSNO9aYD5NXHyMXrUcpnNfbZtWX1RxrF1YUon15Da
VcokNOMu7GPcEU5r6HNTI2XrbazttsxviAd+qhI4vtKk25jJO0STzBTNyN57aItBbm/7WE8FtJHx
YOZE0qwkorGBaCCijnvTJkiNI15OxZHQjxcc9EUSG6FNeJxGy7ivarDWLdVQ3XaEGqUkyWymB+rz
03NLnBTWa1GSm7tsBIqVLUMEQYMDx1dxqdK58nVkv/b19Fn2JoleS3oEK/gzWiXB16kVH8qrt2Cx
EEwl8suZbdY/c/ymaXNxmN7tRjbyMaE/W8a2xYvePuJ2BMAfQ4TIq5CsXg/xk16ecNwVSMKB80wQ
FnXADOyj68Yk7FBpR4lxMxkkESHhWgNtD/lJxv3bC++NYpXMfiLDlSEd6qllLLXcWx69c7S09H1c
QtkJDMIaWsQNZSZAYasFR29ITPv9yWYhTqb1eQOQhj4yiwMqsuM8pzNcMTSiWRyxoav9MtfdR3a/
kHWsoq36aTCBJ56OOtCMjFBOWx4aGc5NnvXbdCEczEuiOQAGY4A4CBaSgUA2C4YVLSfyAdoMO3xH
yHK40NuDr1VQWZnFvbfpe0IU02BSMfVn335aCq3f2Fr4DFZtH7tWYdWFLlAM8rdVJi/KXIJ8SVJO
FhvnGLP5hiV+XBsT1okbv0Sk8Wh73riXHWMXJ3VzWcFgmBl9orZv/M5skTSAyTQKcmHqPir8BPAt
FzH3S+k+jOmIorqBY0eRsRw2l9kB6jQ/nvg3WZrlIUTtuyWef01zzxVU/Y9p2P7gCnjqz3OFzHm0
TBMB/PzkoYEEaQvD057LY1tmGHRAED1syDjuq+jVLvKPvLhKEsc1DZHp7zePFD3G7z88a7ROMVvl
oZisN0zWr5vDioZm4zOC3QWolaC5bntnPWhPtlGFlHgeJRmnIItaoSMAW7k3ueC5M0fzdkWpuMvb
BR2/lTxIItoMxBI+mblIZWDm1IMlr8Gorza5ZBQ783FyjV9eZJLKopw9mZbPakzSQ5XwgSsMNzc+
mn0jjpgrMDB5wMZjj3IgUVfAKK5JunNBToV7jKUd6vlV57FxzUNxYQ2Vx5TSDc8QnoqYTdzK1F44
wIQmU5MX2Y63wxT/ymvYZgpHZoBEcQ+Z/0dNOsl+VIe1KcwzaKRLVgyf7YoFKF0L1NM+CoMvRclo
UNBBTzY+ijG+X2pjZG8ZrzXmclo4XZKXUpLstZDwmtiwj7M3dCfk+1FY87QdQbTTgoJxjlfTO//n
Q+EsyD0Q9g4T5jZL1T4BIAUlBH2GRICioqtMI5AK8ZTUE9zuPLsjmYD5qBhCpZefa+3yi1cRaTkD
UhYoDuG6WV9TN79jDNp1oOXvI5E1vtPPAxTdBK8AC9dKtrkvvOJHQ7VFMcmRk6T1rynLfl4djVtz
otzpfcgo38M19DQvujtpp7+u1N022qa9ZWwvBAsy6WwLAI4GCWXt42hD5k0qvROEue7iqTxgVgsa
SYoRtq8/7UAOAJv7nVW+cxo/Ws41vgBDRBhlxUtB1F9skGUVaVyPkuOrBWVdRhFleWyoh7gdvqrU
vhvl+NsznJ9Ln5SsPgVDoyu7vjPol6kUr3UUlx9d1FOP5tT+YHReiOtY0PFyWcWNSkE4ZWyptEzs
Lp+u6RSv0vG+mAcNwaKciECV8lHn8slrLNh28JtJEStBeUanZcbE0KbavB1N/YTotQ9iE4Tw3K2v
Q7a4oTlHL+isvpo0hfXLOI9R1GtsGS3oWrcKV0mjlDboq6F+VJn1hzf7ac022LWsFGqD7VppnJq2
sdwmZXWnaEIjkOUpXODs1MlSAfmaDwoNeF4JL7DcsgyAOTEcFwM9Tmq+hkyJUWH0ZNZxgqvLY521
pBdlySGvbsAQrmxczKSJL4Xo1DN/bxaCHGJsk4wm03hvLjQEtqHb68bNgiZeK78S0Y0rq2Q/NjMz
abNidS7yW4Ph6KVoETeL2WkP8Bdhi3bwOGn118WsTuyIyreNJ11QPaQ99P168H6mDVRHjiW+FXVZ
sOaEYuctWeHtmah30BxO14YzqquihpU1NsLa2QOnbDQnoPztMqja5avPme+uXdeT7hHmsu+OjNbQ
QHpv9leXuk3QWVESxh1IMkxFMUnxYe7aZCNY9IMN4vMw34Pvyn9rx1xv9R9C5HcOvGgc5QSkY3E+
NkpXF2hXtyPddp/Acvq387yPbP25XifQFbMHp2j0/bxAY208FdqtxeHNIgugyLQKhlaDUdZuUGpS
wXt252pvuVHBkKQY6QvS/IGVFXRQn94Fwq9ubKmm5f0kbCYJIlB5fr+QxcQpN6l39uYOWNt4ZXC0
GZKwmQ5xk92LFtoEiVuwcuWnrur8TDtRnPG8OpiJoIKU+2Hx/uS4KlFX19qvF6eiOHn1aOxBgxH5
cWLdZMt6jKjpLOp6VG+PeV39LEvnm4QSiTIFGr8soCWCkXMAo3Kf3kYGc9yZZ3U3Jd54Bq176mxr
oXbi/l2U+uwVjMZa/UgWMG0zAXUHEz8naS9M+IXIAndRv1JYRKDjAc5bvEPOJSYPmZmT/q4H4k62
vrvPbFpt5lYnp7rNOAHKg1BjjfureM+r+Zq2qx4rvX1mcABwINg6+V5z52dW9catiBc8NHJmkcYj
3tTzr5557c7BiLWB6U84EZlzcqwruHo1ftQdOVjqGq6O65neokvJSOmorqIzb8J7xkEP5gmz5k5w
FM68z2ZckQFKUJrY6vAtvkU2TS9j+xqiKVQz7soWrdRUXR8CwyT/wcRZMlfkZhYt3HAaFfA35KvZ
q0drKErCwIpfZHx5N5a+pMMofE0QeDmOTyo1ktvUU3d9IRL44NPJwWi9S1ObqZD7EXcT3JeUrJNF
Zv4kbQ7SzVelAEo1NnmqeWM8lu3E0Ujuc/iQ/hhFxFvaz5qQ8odqtX7IDNSVqNxXc4RHMLdgTsns
uQIIsBMMSPxNO6ER2wTQe1XIQE9iK0G9ZJc0IMeuuzulHvlHLI9HXF1PBFEgfSDzPtvq7kIaJFM9
/VVYnk+xtvgAxizu4/ds1NZpLXpCDPL0pdly4dfC+1yATxPgS6ybsbw3Gb1emlRYQsXbEqXvE/Ts
G4MwPqI00l0548ywi+xusGA+4i1I/FkTOj5hiq2w5wKMRfyTJ0dzk8+2qy7pZk2Pst93afRitKV3
bLKrRLHa1L6SgddGxqXqOcIZjvXYE8UQdnp97mezeJhgc2YFmVMTXg03ucoMyG9YB5z/HNTIK1j0
Kcug3Gc27nqTCiKuJK5DeSp6gpA2uS5HA/QY6kyCIjjUbAMdao8TrOH1hNv1ZLsSSjdyw48D57fa
iBFYGsBRK0cb4OUt5wBx+Z3O/4sZl+mdN7i3dF5o4JMByp0U7QunNqBrJhovlEV+hPdaDvIpyvRG
BO14thVe1d5E1oX6BzZKNMlApnngGAQIemllBa18bPqyppqzmE+OoDgSmJehrfuPzl3s2601SXYe
973hbjvSj5nJ5PW+WOhkLv0zkIu3Is41g4CStCK7fYnj5Z7tJQtyZ+LsJ94c0O8V5uPrSPGad60q
eoe9d4RrdhwGFF3GNA/E0/RzmF6TGArrEVRc7I/dGCL0tA6MoSDZwMUMBrvl8qfGZ5PkdxysZ9/j
KyHZcrTzcnGx9PbBxuGKXJxVxDqqZfOm8/ls59e8FuSXQUPMh3Sa96TainCdnBR6S0uPRbjE9jkv
LmFBkO0R7NmEi4ET8Ike+hNZBfNcVZGk5SQkvbnDPetAc03DSywlSWLL/XSBL7JWc3dIr/Hp0cDc
ZCppfHvI4s3CfjbdWb9NS/8ZTT3au6p+r+zyaZ1/0MpK9jaXlWCPWO5Buty0kSDgez63JPb9HYfx
2CEgjkNnxZlTVFtF/E//xBGASDlQnY/oxX2CSdm4W/YKQ9j39Vqlj8smzHPLBlZ7sMnw5Bdl9GaO
gz7MIGrNBhdhhTJpZ4/iXidoFaNci13Cgh7GjGCmzn5jG6wIPlHn1LOyvRePPRtK80cOHkTl0XjI
aMnSHRrMIGtBS+taXOIGmyiH+8PWEwQwEe9ulAqDO2Sxqo0vmtCjLgeQ15pK06yCGlToXx76Jd8+
2tzKd229EmKLCj6wtuzVrdowFrJ9LwdO6l0ibo2qkbexNdz3mVVcprV7gafSHRA4lrBTY+njaiII
BioKqlA3TNvtuYuIPek4qoukIgQly+yQOECGNZ31WEZHXXtPHTcTjcH2T2F9YBAY6MY/zJtxbxOO
qya1hjkgZRuT49Lua0O0sENyQhxJBhtFh/shBKP5m1x56lt3AP2aRjs6U1RHLuFstt2c5Wb/SXN5
WximQU0gvcBct2M81vqh7dczv7Ma1qs9zPhyvQIl5gQktpxNXGS1uINJBB9X9BfdUdfORhvt47Ur
Du06M1kjyKAYgNAKwki28qQkakSScx5I1vwQffK7NpHIVW0AsaAGpfPE+H6f9Cz4g+WsHAsoDUyd
3raZ84O5XkvUYY3FUQkmpEv7Gzgi+F5Yiw0cMcpQ2Pip+L0AZAxXwQybcGl3N7mju6cTAqJlFBNv
84EMcxdjJXPL8Q2DNEZ1JHd13L95NR0iZr3lpV7L/eqMH7maX4iAnIKp5sZDLlvs1BexcH7fO/Me
WA0Vrc66fexOT2oUjJ4R+lPEnHsHQHCGLuFo0kK1em09SPiROwTMh2hu+kAbuRE6dZ4SWHBitAmJ
veLZpE24k/lys6YoLx3rJ/L4I74i2sKIojny2r88NzupcV6YG2M6xrG0ow1lBsWEt7HflOdbXmUi
RXUeVjK7SMq74/TMSG7Ms73J77FrZPNrrUBY6eZz6CR7gJUtgSubQ+nRi54mqN5XdV4vX4iczUOJ
1fCYaB6cuVqKU6Itfc99sN+S5A/qcV7utLVB02ng90Y2PubNKzmbbumeokmjU6jXn7wqvs5DFwV1
WR4nkroOyhSHAZEH5pc/g6iY+CtUlhsxag5d+CwrHtzGq459ayyH2FWP5PVCjReCpd5bxblZxUVG
9OGFRzPCjCtmw6A318q76XqwYSQHQVJKgM2oDK/fsnyXMbmbSlvZgZ+0HlsJKB2bAVT+9xhQQLgV
eMlTiwUUqaUNCUp14IRGI11pRnQ/nNKgksknH2pBcsxafYg7555RsgTLad6BJCETWto/iXfc1Rgs
dv1qY3ON5AuZHvdgIkXbol3EYbavKuL/IBC7KS0uXAW1FucoWnpg6sD+svg+SZ3tsKIk2vX9yiZE
dwBy9G21pS/5tEZEcnFmLMsNkpdX8jPbB4zzw9PSNfWpTMrOL8rWC9pqSffKS+VhsbaEqjEjx8vY
3JB6rIPO8rPvLbZ4Y30mR4njTNGgdnQtIxwr5FckQIHvcwEPz1fNQ2crRrdWi9SSrlIuJmayQE6q
6q5V8qamk7QbLpgl73qvSY4b6v205Eq4YMv9mjbuLvGKBwFoOrAzuBo9TRDajk7O4mKk/nClY1jX
SCN6AtleGvDLgCQ/bZIqD4TV3mGTXNa6O9j2wjOaTSk6B/NpI0sAJzOWdtl1e4fIY+qlaD8AQzuL
Wn67I5bQXO0VGr7HYd7XFrDWvOAHgnhcjtU6BWIRhU+EWoUlo/+1qOKRPkN+lJt8yDxStOjR0qUp
up8LkzwkVMZd08rf9jT4ndG3xLQR9ldG47QTJdmK45wdHXr6R4U7hOMoLq2sMJ/XlmtRTi98Nxzt
OeMptWg1A5v0AsMpTpHTv21G+dB5qNI0OmNvMA9CXqnZmZ0xsqqORmFdFJHOVsp4rCxgL1p7zxkU
BYR76AgGbh0isphAc8Dg3DvC/UxGEo/wUnuIqB9nNEMe8qxXSYqoVRON0fVVGc6kCTCoeIN3SKCV
COaxhkwucJSZvfycK2Nf6BKYeZWlIVCo41rouzJvCRCQwgws59Qpkv9s5mI73jA7sIb1g50GOTM+
QyhAj4K8WjlQjW4r84EM4xIDRn0h7IFsZ2l6DPz68uC6AMYhUD8jSFHMIVvERLhvk00tz8jwd1O/
0ams04e1IsMR9V0Q4wX6BjPIcSYmo70sRzAlJXRnnlpgEVWvAzZsQD0maSPjgMsvv3iD9Pjh3fiw
bcWbOXcm0hTDvRibYvVr3ZGWfsowrB6CtGFJyEoeSGxO3de85reW7dZvRMvpQ1KRJxyla/u4VeVP
WvdoTbKnvx+qGG6hdty9qxpwFS5E8hnARsBrc24ia3Bu/v7p74e4BY3jZIxa//UX//r07zdb6lu5
tD//+ed///Svb21KwuBTLhLBZ//r//rXN6OJGs7dhr3lf74txjv+n1/un6/9/VdTy2GVrtq6/9df
/OtnRlM+HMxh/Pnfvk0Bqfj/XnqedudK0xn6b9/7z9eEIPLFmDgG/fO1v//rv/7rv5+S0DSzIv7P
C/pv31h7HEyRFET/x/XpzHo8zSI///Mf/XN9/vlaJftHTyIVGAb7ZpaZfdOlE5mkfz9fo0ERF0H8
6vVv81zZN3//JBcGp/u5QH/PuZ9IdcHpILemzYfBmrwOOiWzZDDj499PV05SQABIwBhb5DJTTXqp
W5Q3iLDAYqvoT5Q+rUhl0U5VH5Kp8tEZzXw/za9OvxQPozmXh0Q7NiiEieQgJDHWlrshFKLkQxjd
vrO3/KurbdLGatu8TdxC3Q1RAwxwRUgVt+LVGaB3LdTRd3Ymq+csQvhpw8s1l7I9OYBDLnROYMnQ
W0M0pd8SzlBBs9IuzTvcNxpQ9UuDeNxanq/w9F8ZwxCjqm/IzMzva4tOHp2/40LWQSO7TyfKeTHE
GkcEEqXml6ApfnHg6VF62/h9mu3QGgoskUz129Ee6AfRE8K1wF7Psnbt7BTjG11b9J0tgabAfgZN
7nqayidcO3IXl4zA8uq6K7YDrI/hF7UPgJqWmgDpDQRapBdLIj4SXX9vppGF3ULqFfqnDOoneYsQ
x07MZ9CgZozWSxLDVoYoBFORtTlPXwIjU0GwsCXkodsQI1+L4M4C74ApEKGvTXPIyEN0n9GZMcHq
d6mk49YJf3TmjArlZKnt9zBJL4wM4yPlCLjwUHc6JZIRzxWnL7+ewZLCEkz2ifGY/M1bypQMUSmh
w3khQ4woTEQJG+0N2qXo8r6zmnsks0jd7EYsiAt7sBPZ47GlUA9bxAXs6RQl06wvi6XJPGH0gxRt
28loBpOU0eKGavCh9MjF65gfkFNkBJ0do+cdC/xcrRd6s/fRRKzDcU9SMCFhdvGVKpldYl1xuErO
V1cAVudTysyAULtsN9F1PVOWRQpN0GJhfnGLYzJYRyHNT1QfxsWtx4DeEXqnzcG1JcDaL4x8tD4N
7LdYFSVLk35fy6G+dQQCy9Se5mAkqHt1UIKQY8DsYaxbcuVzsdMxIbcru3rmUVux07HJ+EMRz3sz
2j7SQh7mZugOAk/ahCyIg+IRPTi5CY3+vZJbxSAZWVvSCFIDPRfX9dzVoY6HGdr0fS7a6qxM+VKV
nFmnfqA94Vn7gvi02YLJW8QmEDZ24WoawpZ4qR02ChBFqf3HsQibQaMEI6KG1lUtRM+swvAZgKC1
GigZm+q7sdb6lBjx09bwemqSjfJNWvdUEEXFzko8ShXxsiJBjnCflmagLQncglHxuNTUrcxkwbOq
xzafxJ6mGYLB6c/QrwQCucDxZQvk1TOa4iwFjwx0rSUrbJJfSbIndBdhi3hRcwRgtJHFPjU4pcVV
9WI25NKltUkYueIY0W1tiMKGIE+QnUzaZ0L/ep6AuCbPuy8HEn3EHfd2tS8SaCgzabGOqt+NjSm4
6zV3hS3mXacpesx4bMNxbCNusPHGKAmiZBblNCRtVSr7GsginASxWpVcGLJzdNW0Bdt4+xAZ7RIn
of5ydffUCNowRsLZUQHnmmPirg6tSflD7gQSxjX7Gsfu2ykLGkWKp7te+ywcsnRjvaH35TGmJ266
v6mcDwdZxi5lDoQhb2EQXqPPn9Lte4RIeRhPUew4t7hoQoJNWBhcJ/V1OfSXKH/SS7GeR3o1Aa0+
7efxg8ck1efEsh0ny/o1DcOPgcaAO1OCZeUiWWmWYPQ6AolxDRYTzkZdkMBjE1eEPPqE+vRNLON7
vrDTd6PaT6aAAzV9c1j8Lia9oHwi9cb1TF9iPHNnJOjunEB1iWkkV+5eL6Mb1vqe8psBIf5ODtBV
QJrddLK0ycGoMIJcTeKA1qHGVkrtrx2SHuiY/b3L6hnHVqRFHax1//v6q4y6ere67dOs4mvSGoO8
0WSs3NGfy9unNJ/Tcwc0mV4ysrqtUd9tKsqdm0bPEbQ2OihuuGVpoJqnxN3qUMbjcyWuTdOGfudQ
AAyM7M/R/lqK37ExfwkDHb1ZsDwiS0pNYiRVeUXAMOqSOfe8A/07aA0rFFUah9HU7gGFtsdYme9r
YeCkcof+WMXIfCayvII5Q0edDLS5dfYyecnTpDXi1ZZlstaICoz+YTKXtzUvaTABcGYaesvoJfnI
WwQ3SvmOnIZbu+6heudhBGPTN5JlPDR69YiBKJ5VHSMRMuV7T0akLxBZDerbmbtPcjOuI2VMA4Sz
HJglNMxgYwBjTFscXJ7EALrfzNfoL9n6SHTulmV635ToD5A53Odr51wSV5W+qcYmhLHOtfDs5dKV
5DrDkDx1LHrQv8aw7dWrYdL82tjjAgAJfkGPns9sSgyj/yO7RobMvosbqz4v0Ns3eN+XFNEXGYvD
TR63V9jSmSbwsusn0qqXyT20boN3zORMCKgzcEVHg8YjRxown4uxgolLk5+6jZNWe21MZvVvThec
vDskY+6UBE5yza7pk3BQPKRLJIJewOJ21iw7DE71as4TKXQZsWF1e0j7GarhiCQPISpdR+S0LjRO
MM1c35HoWk7tDUEntZHMPtTRsDNc57CtQwnbuHsvecID7Lidb2zzMaZhhE/Se8h0vWfiHnEKWfKb
hZMZZzVI1R0jOTwSvL+j7U/aIhicuYyZR9XFTZNXkb4NQNlZ7hLW5bm7tmbxxAqFFrlocnFbO4xC
UIl9ukWiDtrD5ek1tJ/jiQjqHvl1D0vgI47Er9o2vtpCRhfK937XSRs6NdJwrCgWKY2vdZc+qsL+
vK7xG92TvVPH4og0C2zXcFdq+5mpyuQDC0Us2TPxTjs6HBEDNlIJ6pD0IKZpwjrX0GOOVue8iZlB
QDMRxCuANKZQMvx2vItRwfsq02RTMo61cxDrA3uMRdhJSTU32PnBhi5IzUHS1dgMb1VkLUFa8N9d
rK4k4SDq42Ah/w1BNf0vyuzR78bh1FbzXR4RBrUu7sKB9b1QHPCXtUeDWuIj2Mbr0sIvMdXrEb/G
if193ZVF+6MsTXfXTvb3ZjQf1yhLg6baiTDOMmZQAibZQ5d6rG1E7XNi/uSWQE3nPJq6X96pXpj/
eigLi3j9lTGho23nrS8ZSvfGUmnQtUMbDolxWjgYhnbC+y5F+UzjOxQZZCeHcd+hI6KJYXh7t+Qp
yBp+gE8bekF3NaqE9pOIiBijzU6bhPejbujOlvGHUc/orHNJBPpCV6FoQrfHoeyMC3uUnmkgOshe
TsVzontuma1gFjfK33KyHhDaOIdFFqHqJvuA7e7HQItfbHryDbv36Os68cEpSvQufYbL54Ap9g4h
INbR4qGtvcdUTx8k7MgzKIOMGDK6z15RnpeeLLj4qpNZRRn5rWc9XIaWpHfXhGlajn+kszyIbnNu
YOXWR2cYCGG2x/utIt9eFtOFN0acXOOw2nH3QKsRCbwMtZNYYdo9ZVXOW2AWxiFZUgZqhQi2jg4S
XiJS61tCOZLU2NGmaf2KUptA9p8NkSl07vSbxOquMEFkw2z5MPOisMryHwwtlvMkun3PVPEYsRuU
w3RKSvjKALiTwOqG+py7Hr7ALr9X6H/PadrU579/kk3inkgd/vuJEvouHlwFyoBsrZ1lZgRxZzQ9
gbNNZxAFq0flZhcuZ4mxTujXMvENdZrOR3aScLBqehNVSqUyS+eYVPTXTNme/36QjWjP+WbH52uO
prLJbZp2apR/qmFs9hUJvisZGLRNSvKJHBvbbV+0Z4va5myuaxdWcvstik6HevM+8342aH6tjzAb
ODSkNIPdFYHP9Z80udH850NWVONOaqbVA7rdMyiLV9OY1709AmmpY4c4E5X2wcbvTk3t0IIattUI
c2TnSRzdc2cM1zYN55DrNfOiejluAgsKB5LVhwJXnekTIUquWUjtJDPOjYOOPHXl97qsJKqnYGAK
WivkgGB9tk3SleduN85dehrMkv6syxx7AD0eRJHBUkp0J2dLUuwixwM9YDKZWTxWxsjbJhZ8R6Bk
oy2EUudrmWmEeytxrqYzL7ts5jyX2A4jQGmjeYhYx2yqnUARM7prek3zyCZzVuKwyxGfZJojcIGG
nUTI76xkWDuY+tuAz61TaKYFLIUwnqZnz5zQeZK6RkOQBRYh1UkuC1MJSm+IdNhEB4ZMp97cbgw2
fhLOdBAX2U2m+vgIUGxvJ923VMkTHalvBIiCQrd7xw/uY9ckvBNxC0ep4q3EV7jO2Ud5Gq5887Hs
qUgA8eAjDUjj/qVbDkSW+DVyr4Uz9EYyoBWViefQ1M/qIAPnhN4RexNI3h5PF3pG4uZzpu4hHsAU
o9Rm74cSQENN/97wbtc2bS8k9SIxsvHgWJG6j6yJKTJ3it/j4GRO7O0UOuM5t57mFegjoKA+sETZ
+wVN9Hpl20kHnIAjD/S4lW/VTLjuRjy7W6+tf50yGkOGNGgsXpLY+u7ljZU4+d/XOTm4LLbOugO/
ju5X2+y2Y/EsXOfNbDZKC+rBqpdvSPxrv1LzuZ5zmmeDOjIHfovMCYC2KwlTitNbtEgx0Zb4VugG
ICEEXsSSMiHUsg3m5C2vrunACdeoGVlMSZFGaXgwEuT5plPsbWf8PSIwDsw5O2Sib8LNIxOYKAKO
iROAgmJs/XVYb6djsaosdKTxHRcRolLYp6eNCq8u5EuMDuWF4GVqHE04hnGrbfIryVlBt9qDWVsB
B6cNL1O7zgckZKg/zS/Orf1+7r19thQOgruNhnVlpoHeue21wlsIQJy5HacUhL5lslGOYofAxbt2
K1Kf8zYBTq7dhcAhbmNIhRgBuEqra++aEuemviHH8H2RM1OmjiQSYiKwP9CH9JCBTtdxp9VAOs64
Lc3Vk2eURo2pp7DshoGfrm8IhqzIlL2YLTgAQzn1gZIHtRA1197NyVdi7gN9q7fGoOPYg+hZU9Ak
b5PRlTe1eCpqoMBFDqjZ7X6jNnp2dFrT3/3DgKxHaMDpsqkfOll8ooNnzpTan41FRnRsQX+KS/3B
hA6PosEUZICvFfRujgRVZ/fSm/BmutcGkFsiRenywEoH7iQQM1lPj4WLhOWgHFZ/s2sUvvHREPhz
ycjoKXwk9KAqOjTLdujN5p6cO/uQuaC84zq646zlgk6ABGXj26ik8r2WU09WlFjomPZy4wcqYtEx
6/oH5nOgBtPgnMRyM1X0ia9SV/YPrukysIdn+zUfvVC1JhNQCnsW3HK/kB2oGN/GNfN2S3MIVm7z
q4esTPA3eJhcjfu8RvRYa9KM+5yZSVH0ETZCKtG+8hHuMT1o0fNV1tMozfIyepS64P5YHRcxB3nS
H223Wx6SJPdRFTFYX6eLiyZvN6jsnAhKv7rEOaWGBXNfrWkhckq4H3Xi7RsaIKcGGdXYeUew+ycy
FwhiGsFyrSVCFM5JEFoWq9gvNkWonNPf8RxVB2uC6KzGraPr1Dq3fYWCvnEZ+Ouuc/bulmcHYRZY
Aj3EFw75u6622dbks8mEw+tcZD+ErB0o2AnPMc8DF3PJLIYm+L1yxP3UXLWxz/v1PslLCDRXqXD3
UMzeHyq6+1GxVETVZMHxT+ezJfOJxN3+K2J0vQfu/CrG2njwpCD37NJQo/ki0+heVVcHkoCvoymX
j6vjOh0nzJNs0iLmunhel4CvrT5sS91m8YS2OVUnMfefLfv2K32dJJgHQi30PDOmHYqAKWmABtE9
ATl/c6sF81xLoN28gSM3MOMYoggNSqgQr8+Dm9cfJOwe6+Vdd5Zxcpg5UXJw0KY+Zc/xUOSjTDFq
dtCuOkIBWe7sBVsuS6U/eWoL5q3+kw+Y/GGWPdG6IJw95eyHK9QO0uGkLOA91vRA2s193iDLECUQ
X1Y/O9zc6KYo/x9zZ7LcOJJl0S9CGRxwTFvOoyRqjNAGJoUUmOcZX98HUGYxKjqrstt604ugEQNB
BgUC7u/dey5FROxTWRyYOwRZOwyaWEuj27rwUfYl4a4dCn4GHgF+boa/oCNKYFsXqOA8RO5Oz3U8
q8V3IyizTWbLtc2Ba2p7+6qxHrD23zRQP3aqrdLyVgeU1ROmNuA+xAvQI9bR0gr8EwnxD0NIyh56
e4BaLx1q5GXDSGYZFuW6MCKa14UWnromZKiSg4jhNH8HAeguFJNePBWbe0qWfKqClHO+87Vsix9N
buyaBhWorok7TceD7HrccEukTguGY+HWqKhyO8iJm0j7yAvvFWmChgmR4IxswLxaMnLutxiWGUma
EpEW4zZUPK63osxwanrwBmU/fjgKFW3fAUuXtl5+Y2bDudBehtB2VyYoA92+CYMiWkdp1i+DUP+Y
/mRNYHGNjZlYwQfAM14H91C59pomlbWbc3MPdJRGESTfSVaLtve5RENdkhO5Dr1u3IR1fm4SjUAd
SDGr7RAA4PLEoAEI1r2V92r2qNpKTtFljHB18MvgJrY5k/IUnhrylSchK1iB1SgOQOleAAADtihD
KhmRBHPUh8eoj2+9DAZek/D/KIaP2OR7i2yQtZpjM4kU3dtYW1uRD/aGqBcMrCYWK8TdmDPfalVm
22ykTmYUtr1BxBctTItScVVMahEfFSohsAHB5E7LfM7PzZ40AClpSuCFtj0nphbFSUfdXt9oggTe
GnGlyJQRRzTxsmGpvndtZ6HoJBxFUQa4YEW/jfhGlxoKbybQXK9bB2xvGtyOlZucO6LGSDkk8Iqr
EIK2bQR4XoCLWhSoLDdJFqerEf4f2pKDNg345wfXGP5cJMNhgeR6T6FjBOkwvo1Jj2vAF+/82cPb
OhDVNugZug8jCbS6FnG7bbkrd5QIYyVft2bzmUKnYyRlvRmKe2N4kbvL+Fkt0fiht+CmYjOlQHKz
ybkgbrx08sRtvZbEMuYWCbMyKqRmaRAW6M2Wmoyk3oaBXKcdnaZDS2D6CFJC5a42u5Ow0g9KzLdE
iCAf7+RrqZbnTNodqQdpviLkHi7BW6VR4FPdasKtNbT50cPYJENm7UDiU6fdF7ny0oKMQw2hpGvV
LE+DRxdbTXwuxn1zMJHijEaorFtulsvR9vYZQqdVjC+Jc/tMLNHKynWdtPUk4BIuPntJIxTHRzEV
V96UQtxBGDn7vfwhyuF74IxPveG5GxnGU2JmuQhaouBajV9dK6e7lIuaWCHzh5IXuBVuApobuuvC
t81T0aDT0KgOjfWwT33iHFsDQ3iAWjBTwacobrjk7vM8WozABM17O9qDn4HV2JBTg9bgIlXjZ42e
cgdj76lKK8rTWvTYOG9pFAegQBDqRBTd6dyba1ho8ZJC+LMfw8GOamNc8aM6WNrBtvDKtD2QF3y+
p4RkO20ifcsflkSKWTRKhpj2UXEpNyV2x3BeElDu5yua7PTHUsjVasVI3/RrZVF1+rApfTTW1KMW
ndFToVDyjZaij06bvQMnbEFgxiFUNMBhkmpcnzuXHpn7uvZa+iqU1/0G5aGd6M4W1AlzNczc44j5
qEvvXZ/2s1rQcsLG2qP1tKrp4Ri2g7VKtYRYmoa49z4LyLvmerFUZH7nl3l08EpnQ7EsvvGrYmdM
0la/NA+mhjEga5udZpbKzkq9l7rGwdrQH9uYbfeSy+YjVIl95gqPx4wglP7iZwR2GdHFUycPfMwF
PQFkpqFbKhX9ewBn8VC1nbGzAZQt+zhdCjSTDJPSc9hq0TqlVtyB8sOEP6nC7iula/aYLk6e4g2M
Vis0ArIGZKxpYNP0NGFkJ6xFOZjWoceYJKqwORCjfolEWm0TFZ647bX8ZsmKp1q1gsuIa0DTyLEY
6C7iLAqS24Jm26Lsi+DgqwOTXvdRDwtj27U5v+Zh8LYeaauLWLGsZQlbcBtmPowfqmkarq59ZBj3
ulFhrcqZkBOBbnCad9P0sP/G/fgpdMUl0RA8Eo7bocxh/Bvg4tTzE7YQY33yNOuNlKVgIwflLtVf
DSWJ94XlcL4zCyNdlqqyZjwB1s92TmwHK4myaQlxhkstA5DpF44xEAYLlEuyMjBl9FiSVn5soume
BBeN+RHa8VPkyAxdGBh/o9MvFfFsAd2sQOvgznjvKpqmLuwwl8HtS3p+F5kdr+kBKku9y2Hr5N0e
qv8L2qifSeum+9J9EG7nLuseiKFbKSs3Zw7t6Lo3ueecs+uTfadd0CpjK5IYf9Weopra5DoDtSFZ
B+sqGbY1VkjEnam7UBl/0UMPtp2mLCwSXzdtYBIt43JlKHJTWeuEE5cDNspUF/vQpkDg9frO8Egp
KIfu3OTmDWHVA61EyJ1ZxkjIaNGapU7B2/Z0+owhOEQpXqWkD2+r2GNGBqDd8WS/6E0D0fwYregR
6zAcKMLEqYZHnWtMEiIaTKW2NNxJqmUz3FTJLdkY/Y9h8oh27tQDpydJziaN0RzljOL5H5aEcoE3
aoVPtlxGgVKsuOSky4S6soCqVJSEiJTla58YxS6AZJMqeLWbaHhqB+3b4AYgLz2Te6LzrdaLBh5A
QWKpjM+120PyHXy8FYgUxUCLs8Y+RdLB+B3D3C7OIPNnrXPG0OJtMn4uS1hUK9UgxMBhmqmIfMsQ
AxQv0hmGmjgMwrQ9GZVlgJrbhjQYGXcytoohUNY9jEAfn2lranSBunGAz+W8UZPkfMfzXfT2CwJQ
EywHrUFfPwX5qUbHvOoCEyg1p9DAnUtxqwKZKaUbg0tnobWvgLruw0Fbp1l64wqmCdShbiJ1ZxJ4
uvRTLhs4oWlahGcRmedKG9KdJPfcTWlDNAbeoFrzz8CatGPl6/WCOHiLi6pLCStBxrvTUy9eSQPQ
XoEPjcCLTaG0PKn9co2nyeNyLHBxci4qNdp0OapUhkO0XNpwU7g0Cnu7FOs0wmbfiRMBm6iENPO9
Kstyq1vLwneJxBMPOOQxlozuoRLMYqIARZbiBKekiNdO5Jcrzfb3QWPfD03Nbzfw7wZMhFxVU2wU
/BhkD+sjNrjxxiO2MKod01yMG6GbPzNz05d2FaZry7kZ6FsuOo9NsinEplUyTj/QWCTtUBah3NWJ
Tw3THRe1Bf5j6FZGm4D4clZIO3BchG2/pvOGMKBp+lVGdZ9mHWzOqbs4tCUoROA4TmbfqQmclgqf
Ltp6XJQCdXcggktaVa+REwPeIts7K9yjajXqxh2aSRZN4EVC0kUHf9rOXEQTqJl3FMufcjE6G7A7
w74DKZGQyud+GJQqKSMgxA/99KHOKVo1+VgQUUoKKyfbWlGTb+b44Paiomn+OYb+azydrK4qciok
1C6SiO6wJy+lbWVwbCaMglx1GqEag4st3cSrZFaUiyzfZe6AHsRXQ1zisJRWxeC/GRrQiVIfCTUX
W3+ExDU09glm0EeYF5AR5S5O1WHfMoArWm+LZBSrQI0b2ZcxvWv7ORooWHgQhZFeTD7pOipXriee
IqvbA+FKj272OARxcZRjeqnImaB1rQJZqG81GwWuiwZopQ1ULov2nu7xs2t17aIMB2bY4C4iWLCY
UXW8H8wdpp/UY5KUAnuc98IQqj9XGD+J/voGNeWHVvaoJ1OuOO6Q6LdSwurf6txVGBWqzsYQ5bMe
mdHWUQsG9cSiIPhp2nemEMUKqtKA0B/glECbzkU20el0R2pY0f7NdkTXrCrXkkton0SliqgjmMvc
4g2hvePENMJQ5cLvGTZtH5c7pcKL5WBP0lTF21GcDJAvuJea0PdRMw0KnntRFznJcNOttwhXvlm/
W4p9Cd3gVKH42omASFWPViNlk2NnmuM+lMHSGYfbTnT3ZhgfxiRlOtOo6lYG6s4I4hu7DpdBpCg7
jREh8zwSXUyciUOJx7Aoq3jnKfkiG+t2V9Qjsd8NF+hI4u/mEuAjzXfKI2LSQ8jYGAuJAZUT0g68
lQN4lLNXWy5VCH2hAQLL3YqpJe4Q6aKD7JnTcmPR4ZohhDRLTJ2jSp7umCjLdKyMDZPbpV9oObaS
zxzuEYGWAbY4mf10tKBF9MMvrNW8vW9Q+UwKbrtGRUPGxmmy1N7pTT66qjLZImgwWtIGzcYH00Z3
XxHTxIXbx7A2BOR08r9Gt75w6pXNaft1FFJhCQfKBZXRhNG9lxrj0jd7/CMq37t3m0IV2TPzRO2O
7RW7Pl8zsLHEcijokbG98mk/Ibc2iuSbcAuBL8XEeh3IfduOD4Sjceqa7rsj8Sw1RYO4DEVr5asu
bi1YQLKlxZ8Km2Q1LtTceyDrI52H8xAzJnBg2mAmcbkbeujQ1cY8AsuaJLXfaRyoO8vkLmAFI+T0
5EyVFb2b2t2Wjn3bhPB5xFDfdlaX3WnDyJlOHQvs2QL6cTlCaW6mQK+M+/Rah+HoKkO+9sdbgBTL
oqIbhfHzxabjylLFdbtGwe4o2z43DAyP/g1FSOpdBdS8PGf8BrqAVh+Du7RzoTkEcpdmBn2bD/4f
4VJTMBRGjkt6+ZtXnDvKdAxaZXyR1ELSNG23XdZRXldwpNcix0eVoSPXixyP02gyeaUbUaqQeca+
P4WRc6egGkmj5p3Ym+9hVZkIURVlZcbDJfFBbNG+x9da8eOL3U0HQecQBvWTScYYLb58QX1l2HDr
c0k5i14GGkk5BRXfqFbU9AWj2IJAIi36YArFOVAEyJhQTi5KDy1FbwcFvlRu8nGKxpyIxJNgJJx3
tH3UnTrZMjU0NLs+opddKtm2rol7S3UYSDStt23FTa1TkbjgzxyXgxfrazgVzHAJh6U43tEiKQCW
LdVW2wV2gGO8KkgQxvrDD8PKS+OYkK59tBNySLxSnc6F+hglzc5Xo/Cggf3hgxkJg1FZbkcqf6BJ
5T7VGdZnoKdEhUKo5sqqqlyJpYo/cQRWJxpLHgyH8Wvot695ENJOoH7I+UTpxFfR3xo1vjlJ9Xqy
/ke+Mf0HGJCXOnGVWuUeS86oynfvNAcShuN8ppXjwPBQfzBpOxIxdqos8ZlIRpRe6R6IguFlntIz
k65up/jglSfNftHFcUYMVAfNr3hWE0pRQPM6rq31a1dqH5m442KJqK5ZRfYP7LDHEQeiUWXpLkeg
r1nIGDN3W6UaIgilx6/saNGqkANiEgidy5g4BUCmXcFcv2n1b8jOfgo3ZYo4UOjVE6qOFU2OyF2X
To27jBiygUZh6SOuGXFVEAJQ0UcuerwDtEQK5DfLGgTQJhp1nXE4miiEoYu8SV4tOwr3rjGiKcTe
sAisLj9mlEMHzngfFRBfn9fTYxbcVOgHiHhimno3uV5XBycqf4b8/RZ+OcSLonLhOJfesjK5HTjd
I2mUyPDSuN8Ucfsd3SK9T3EbAPPe6jCSsBdWS4pAKDcJY+C6oVO86v2NqVEKG8WTUr8GFtwFdUQ5
kJr4qftxWCta/94m1trMopDamodv/acSWO1CUq+nQbHwM0k52s/p7ijHCL3VMvFs/awZ06wqlSct
4+4lY+6mBokEKIzuhUIJtq34AtWM5g9lymVNwFM3iH3hbByd6VBhlIfey0rGh90fz6rp2XXxust1
v992mTf8D/b77WXze8zrSLJFwvh/Psx8gK9j/du3uv4nrm83WdZpQf/9d/GXn/i3t7oexkhXkhzQ
PXZHapBK1tK2NiQN5sDW04MX061ESCVFsQEntBmn7apICCNK46mqPi1rHXKl47y2rakZLean1OIH
iH7TDl/7/r4WCx3a2ulYvoctljvUn8tfhzLauPx2XUmqCm6MJt7PrfXOQCIwPys9hbecn/6+HMI/
GL9a8bOolDIvy/NTBUHTH6+alwdzahL8foB5OZ9a+dfjz7vPi1po/3n4r8NdN30d7ro87z8vXj/4
dd314OmoNmvb696FHeQH4HClSi/ZzA5hYhnpzst5KswCUfG8toaV+cfyL5vmtfSSw3gRd9WhF6W7
NZU6OyKY/45s+ZsXKBhzO6s9uFSNapiL/jDyZ5geahkBNZyeOYZ9ACZCx9yOmFs4LZZ4OPCIDMFL
mB3G51yeFNd+yzrGVVEz9OQk7vQSGlyY/0SzxG2QhgGXWJzCA2EztA9pTLfoChSz+hhGnQr3xCcu
kqaeukTpysPMvk7j9GNsxgfUiUc0RkD0SnrttEaIo/WzDsYUXlOMXO8YndRFUS87z9ZwC8UXD8or
b4fmQ9do4cE7C/IGoxKz9lUaeWtpgS4IKpx/sXuDo1gg/l/YflovikJKZpG3SWq9QnJYxWWa3ZZx
/Mob3jl9O2yUWo/QpiDk8sMNwBb1idIQ5J8QVpe6aqayvDpUjAgLEPU0Ncm0GREpk/V066Pn7g1h
bMreu0fMpdNwC76HYiRHltRX7J1Vu8rbNYjHp1RGJq2xDkXIEODzrfDNSuOsjsgN+5E0hcqlD55V
vbrUxfCZGJVYRhHmI5PkVpySymMXW9s2qervrl0z0kgYt3qd9eRPw9p02ZUMhGs9YAjef1R16R2R
O/q7QozronH3AxYjvMDJTyTG2aJpOgzejCLdJj/7Aw4gRNRi2bkuZQ8XpEg1dqClzmioMQ0wwTpA
ryKRHNPromgQzecDnl4jo8+MwD39njjKvVoKHTmdQItt9RiiyqZbxG6kLRxbyTbkdyaoUpQ1vZbv
0HyT737xZJSueKBVwb8Y03ME+4GG54JS1nvUkBuGREZfoeEf6XNK/X3ofXetd9PErVRIIbZunFZ/
F8pEIktFsVK1GJVuQVS8m2Teq1u1nNxYwE3F4KaboJnVVfmtTrD9ulZwpgz9ZEPyyp0RFKEMz0Or
QWioEm7SB2YN4iiM/FsgyyXW7wXFluFOqy0kMfkol2aZRntfSb476MysHJeh5rvJyfPjFLT2ltiL
EDVUTwGhY2bdmdSToZ49REKQJaVniMpS2vW9M6mekntDKj/H1u5WCrCPJYMJF86ldhli9y6wtlWJ
gIH513sqKFKDou4XJaDnBKbdnRpIvlLqmK3aIU7HwVhTnWfkl/R3iAbAOj1bQQxbsWK4EfaVgpFm
gjTWG0SGpYkztGh+EgF9ipX04uh+vIrC9kmWL3oUhCuHUbkaV9lGxrSLE7lXsxKlEwK8Ca0xKYMk
GcNKsou88o38KaYEoo+3NX2RJV15evhuvbMTSDhS0ripxRHPdbog9+MRvQQVe51CuFtF77mAL56g
7ZrIHVFhfFO0yYcUaIJaQIbhIBP3nNP6smlpARo7tQYRNkrzoJY5InWNv7TSYwROxapv+aFVYAQM
Xgn9MsV8jLrLfgpsexsZ51Q4DOlEi/ykDT47ej/wzZmHj4mDmATXYtEztavpeQmR8Jl7iw5xm6g3
TC3GG2zoyRET2a6a+PheCGqtt6SpraQPmjbC9TrOixV/2ptBt8aT24yLOhsxB0nTROE3PZ0fSsrO
ABF+WT2/qOaamEWiJSd50h1/rZtepIzlDkm+eyiSMhu3QjagNYtuP+9hMpmrGN6fhhy7kAafwe2V
b8B90L9ozbFSdYz7ETRY0ZzaMbnYkJ93laafvUruqdhwpfR8dQWPlyhaBx0csMqYuGgL4x9kkgBX
4E3U2kc9xY40ZpQoqRjSYXYigBeaxruZ+yQvCXoJqlc0Oxfk18FWmTSSul/qpKmBYNULRBECq21j
x/hUnENLsXudE/6tdTImWllJGFRD4/EdtF3+Qz6o/GE1i/Ir589CZ5yOwtK0OK96AmyLzjtEXvAK
tsyd/O4/GhPmvQemj8kseiZ+4CCcdBRXHqItsVEFShONUrJiQYgY6C8wvWADWLpFVJpbCgj92hXi
jviEHsCJvBTocVfwHdA+gnPmV7MvTPPTUMadamZoToqRGDaj/FZoCbo7s95x0AYZnYH80GGu8oz/
W1t5UXLmO3htWuuRz7PxdONTE+GDY6Vno5XdugnAGA3jt2SId0XIBxTSWTl5fGuM2lsdGNxyhgwe
jm+tB2c8QwzSD23zaBdQ2EyoRubQorfq8vWQ1U9qlSCAQHbsd2ItJKJeUuf0clSwwJ+dhtqGUWqU
AxTopQFFQcb7dZXgn/KdG4tK/9SixAyk33dFS4q4BC9oN3yJ0icInK7fEoq3t7IaU8MRTsaCO/Tb
tKYG0OgZGEubAknQAmtGI8zMw9FB7UU/zcOoI+DJdKXAHYW+s2aSUuukRSi+e1946HN6MyFN6LG0
7HfHZZgaG/7eojoySAT/qs5HIXoCtbB3Ek2z55fzs8ug2zRd9EPVxGaCAtZq9SMzGw9yfvMcJuVF
poQgxe4b0lC4VTkqOdW1SQzSlkyZkSCGmbtM2pD6XtnuWy+71F7UrgtHe0Y6la1MN/k2mJwiGkPF
dTk8TtlAqlWdYeM/ZowLGvM8uP4rCoZDiQtw4VsSJ08LjBQB5mudJMc+iANOW+EezbK/qQmoIrHC
eumCmFmjUdmMkaaqFNkOQf1WdumTTjCWpRs/UzLgaFrqpE+Xx6HijxsK82haQF/LbybZ4gtFhRgD
kTYZm2dgg+2hHbn7p2r1USu72NQYjTkMhbsaEnzro3AIChguWpohKt9aETzF1n4dooeYSspCb4v9
mEJp7ux8bwnQlFQC5bLorbPdc04LyhXrkfLIyiUpcSnz8LMvQG0J6UHj9TGlYbtBgxZ6nKZMkgEA
MfZq5GoMsGm5xQuXK23vt3a7QkG3dH37afDtbtM08kGRgvzwe/S04ErggNAdQ7qek7JmYzoiubVn
yk8Fa9BsJixJMXk7bhqIIJu2kWdJCNRCm0IoUbpG9lBuJ8eWLnFup+Y+6hRy8jzuXln2E+v8ooGN
u8mbizpEHYkfjCrgcraywT5f4QgqOnS3ehusks66Z+YAn06cK2/wsZ6na/6T0BGgMSxN2/7ZCCwu
Ln/2NAgJ3868leK3sMudU55Rd89Cl1p1QvOnN116t6V3p8AfTGOotULxsFYr0xDJQFRUqlCdKqM7
DOOPcdSXI/pPsB/gIglgDxaOgA/iB8QSEboZMNam1bgOSYBYKGlzr2pkdQzcWVr8DDYSRr8UfBuS
BG5hylXivEjF/TRc1+PXmT+PWUPLuMl/6lF5TsYJlczgc8yxERKUvtIq6578Blovutg6uAjWZvXT
gySk0nehG9G2q7AXZ4SM8EOsfOvT/Wd03y4aC+ZXzTxCD4KTrLNgnVnpj6r11nzl0Rpnyc1g5M26
7Baw6g5RnyChpvZPQEJFQIuGb9fwcEtWgpitsMxOjnS2jTN3x06+yXDakwHMS5urgPTOfaUiq6jf
JLd7GJL1lvYyY39ASeBPi0Or04uFDrnlogF8sKJAn/rpraIjd87dHqp9cuHunSMeLD5pwTK3xY6W
IuIwGb4x5g5WXVX8bBucNo4xgUEZFTRAoJaAJECQuwi9K8zycMmQBGX94ygon2tZ/tKNiGSG5rny
5Hcup86yLbnkeNFRIJej6ura/IQyE9WYPtLvf+a/f5OHoHv6wf+wcdtMBB2iSCEdTyB1JVN+NrGd
35a6v0tUeTe22g+LRsWy938EmvY6tiiTaCdzgSgpBNeesy9j5JP0BA+iKK1tYuTKNrWq+2xU3kA4
0mSceAVcXrmFg9jmm00C8+LlkM5IQ1w6mDnWQYM+MjCjVSBRuafuZ9n10UYvaCGptRA0Dd/yDr+v
YvWU7tyEQk/qMEdKT/wZ4q802v9VnNXj/yGpioyla57Vv8vF+n8YZzUFTf37NKvlW/r2r3Hc0/5/
5HEb2j/ojRpA/lRL1ySciD/TrHC3XgO4bf0fQqq2LXXHkTwzySX9I75Kin+YFpHdKrHZ0wbjfxNe
Jac4aRj7XpZOOeHS1lSLAp80pWGZfCZ1yvr8Jd80K0wGYVFiX+zQisfntrZhH2pJdtOSYHdDvh8n
bO5k2+s6L3F8bkcy+2PLvCNHyc5RY2vnKmNuUMXt8IqSChSWdMfbXqUs/lcbcvgku7Dk96FHUhC5
0fzxMC92JrG76HDY8ttmzQMzXkiNPJ0/X1boNF6LKvf3Xd5mN830kHcJzTbS+7bzYueI8usXwIn5
b8K/phjS374/3eCv6FiWIw3V+S332cg7M+jkKC+m51wgD/jnic/KoKJZGpWBXgtmH6ma00Mj+N6C
CKxxyURrLWwpnjureaMRrny6aJJsgS0Bb4lOJTr3H5TKtTdaC6Wb7lZ/thJikWxJb9cLbeKnVCci
M9DhAvOluZO6zp+knuR3swZv3j4/WJZf74JU383rf9lvlJqHl0hHNKhnfbj2zOLeJab4aCPCOmc4
hNaGFofPaRN8BrV0P5X8yQ8lA5kE5DTOqeGh1PNxY4dBtP7lJ/MXqWrWlJn2L18s57YupYDwoE1R
17+dmKbhe6O0ovpiQ3JAn9PSYqvbYzU9zM/iSX3gqQP63mlrj48Vpcef+/3VuutrHRlBVUyY22Yf
OC21J6QS7vmfS+20pETJR9Hl+te2aSkpKxD5suZtc0U+aI0Kt8luIRP0pfHgpCpTuB7HX5RDMhoH
a5c1goZ2iEgMf5G6Ngc0WidvIHN2qmMtkBnRU6u46x6vD18rAzFV+kWurEMSYZa4S6Oz31nGZZTZ
R6p24pKljCEbdPqnobVRSdGiemLCR8G6yt1P/7WJFPUzTxB+4lobHlVZBhtc+y5R01TO/vMfy+Si
9dsfy7IMSzgqRTVHmPZvfyyDyB68I21+qVSi8nCpEkb2gNP21aed/CO01e9j04lHg/8HHZIWuFji
d4//aYdQNuENs53ilHYx358eNBtf66rbcHqQblzd6rRAZjjc5rqusC11nxfNXWKi0U6TLDsWSJwJ
e6OGmmR9dqwTTftavG7Np61U9xiYNfUdGQs9IID7IFDDe2KXXdBUBpkX0+K8wZUj0w2u7+vrOqXL
3vW6KI7zKkp1Hlp6zPyY7pCAGMax6wMTgxPPXGof2M7+uXzdXFb1vZ/63RahZf03AfVC+/1SJTRT
CmEaQuezQb3+LTJ7LEuBvKrocL08UXuywpWrRfXGQjJEfc8OTvNDz9+Pccu0/MtTOAAhfhI7Ow4M
hOaFPmn6zV++jtP6YcgidVuT3ft11L/c7+v40JUFKrcU/vj0pvPBufKDvPzarsElqcgpNvJtZPbP
FdblXSdc/dS4TnlRGrU81cYAnnMoL920yvlzlU9eiE92LntUdndrVHl1mXebVxFSdDsfYl71r8eZ
d7Wd4uvQRplRd3dEUgVb3VZu6kgOlyLV7IPht+/zkjlWk/kx9ffFAAcC5XqJPtKIqi1pWsyo51dw
+u3LqkMVHakAzEYMkHsd364pvUTZZta4Qx7QHfsK8u0Kxbm3SmpLWSWD797w8xr2KgoSHFueeuvr
pXpLr5OID38ib03rrhsyrQdnq8ftZl4XBIhRR9xitAa76BQPya8P13W4Rd68NnU211XXfa/rsukg
lC37Cu8zvXYTi8rmuqNfyuTvzl3997uB0BzNAC/DpcWQ8r8NU6JCk4lZFPlDjvy4eC9U5egPlTwN
mSYJ4uVZrCi/Ls4bBphODYFueHjYbX4IwjGg6PzP12YKwRNQsX9Z9dvhQo3ZI9BXM1kDbLEpQnMs
1Wun5IgM8gvmu7NfpN9q0sofG0Vz7o2AGABjMB7badWYjBuKb9llXuXIjq6zKPrTvMg4CT0udS/A
trzAjgPUOQCz15VSmo/Yc8gaKChiz0dqDT3Y1K7aU46zJiFTVCTGIZge5mfzg9I48lAiiDmUkGNS
JpE8vW6Zn83r5h2vr5sPw+yLOvn1ENfX/XYYWtDF2uey/3X867GIweYI8+tEbRG8kvTV2bH8lnJG
grjEsC5fS4Otrky/0WDBsbHuouQGYcntvOT5DaumG61CHCk1SpNFdRA7RaiTnIytTl48TJmGexPZ
z1m0+ltFbwEYk0LXCrV0DNfhhZpKd553mB9ycMJnIB/a2RddtpOV8m1eP9To1Rbq/AgrN1sFKQrl
6+vmZ/Pr5mcE1/zN/ZNBzW83UK7JOoNxaRqc5lL7fbQTRoB/fFOvHgaDQpIZKs65znP3zM1vPBIe
AdMfk+x1/fxsflB7apy4LtPtdd11PyfHZ48KCzv9dMzrhusiMq71mMTlcX7D6/r5HceS0GVT5lx2
/uL1LmjQI6qHr43X118/LNneFH/M4T98ul5x/vh08wGur53fcfp0Zt4Q1v3P95+fzfvCsCEYF0Pv
1weYX3r9FBZ2tOPYo66Zvsm+ULBbZthHfedtD9vQerPMHNpxrOKIN63ooc3a97Ed7Dc1TqZMVMW6
010ZnGyZNitrpGVoWmW/tiyv7jdJnMCHNgz0UxIzHMP2YDInQvSZ74uoCIPT155ABYNTk/trMu4J
QFGliF/mdQpQkIWbI9S1SOQNfgyBWq+thJJNDpRDuSiCEDx1wBAwFMirK6987+mp3VRT06GZHubF
wVf7PYKvy3XVvB5qPQ0NN7IOVWXs5lUQUOl0zE8hdqaEvLagE//7IauK5CIPAfG07XrY6xt73Ysf
FtE5p8eyScsSpGwlh7NTNMPZ5cd0DnJlxGxUkMadjWW+nbf0Xv2p4tHcukrH/AHUE/lXkTaJZmW6
n3fBoTeebSsHrRU3qF+QxB4tx87/3Fvm28ylyhSS2EqfVUutv5l3CEZE//pbtJh36RarpaE7pmCW
zvZfpsQJIQ55igHmRYEqtmCiiVYmeNLKVOfhl4U/twhk5U8sRLrwn9RptxJB6fyaPtLWlYVN0W7i
7A6/O7WpYGIGaRgzXYkDNSl6/4HyczpvnZcMAswfMpH9ukdUtV97zBvn3TqdcL0E9dDXMeZ3yBAV
Jc0Gp4F1pIduH3M3j5uNHeV/PvULb4uVL9kTTtCXC8Ax+DYVEmCQZ8td64yAh0PAaMvMxX1vAIPe
1fNyq9yEhVNdYiwOR53W08oqVECraUNpLXcd6BpYI3XLy18CL7fgYxjxYd5KDv39oARI0cPSWKZk
dT78F2tnshw30rPrK2IE52ErqUpSDZpstWxvGG27m/M88+r/h6AsqtXDdxZnk5EJIJG0XMXKTADv
68Agc+mGRXobZJrziVLH7NbrmmzVDuSgPCndWXRiD8AxSPxFOBwGs3U/gb3kXesWGJxskNL7CQB5
owbOAliI+qDUFVeg65i47N+7oqJasD5Ij6g/MJEyXrvD4sUTL9IVr4nrEyFpJipaBuKqwBIQ19ML
84ELUvNhStThrixAAqEG9kGajGzkkpj3jtS54lRGqQdhHKn0VLYWZw+wrn1r+PGjlmjFFSUV43MB
M9QFa3Wk1HWfyzH0/nC5Ik1adr9OCb2V1vX3kR1Apldr9WPTBM1Jrcd7GdVF0zzmjl6LKHizMryy
ORlM/CB6m2jqrXGqABq6ozqv34EMS6W87hJ0NzUSYueh/wIC89mmcuBnYitPcTtmL5tptZiCeU6S
fuX3X4hcnXMndX7WbINA60rAd5kfiNI2Z+5Ma7LSMvu6TtvfZbTJyRRsyciAGgAC6tUUYDWy1/Nl
qtiZ6Ug8nErLEQj48YLdu0JIuQMwsqB6zc5N784uh+hslF5MEbLOxpwIWRPV7beCctWdNdndIc+y
6MmLZyDYrbz/bof1FyXPi8/pQlrjFp2zNwnzvhQlWfWLweab22werKSW+j99U6EB5Uoa5SRuEZ5v
F3je3uT2q3OT+TRZ/JKw19e+28Ml94Hp9wwuUgpEBo/MUdu7TxISXjvVj+5yWCB2oBTqh2wudYBa
aKQnMmmohObH9Z9sxjTpbueaoqgMim/Vya1PaTiFd9VgPcJ/Z38SEWHpRxBqIhAXVOsTlF/6ro1M
HQghhhU4enfkEzyGCSPY1YHgtP07t4nU7qLmsFZNqX4AsJeIcBfB3jEaNUUmoJWs6iwDx2cdilpL
DTh8l4miEdmqXn2AKtfckI8ffNcAsZ15tm+WB2VP32rt2VO9+VRzuLtKyLX7WmoFuRdKREkOhymr
GLtPAP7513B8zLBn6N0TgDJs2ReTv3pTG6UlakTaKwx4oEt2Vv8V3Gc20v1wnqgggdSruZlx9J1d
CfiDMN2fVXp3bNxgKOMQ/z2GJL7vwvG3qKyV6xm4kmtv1k926xGQMtr2REHVXZW1ClUkwGieCQfd
+AUxTK5B8sd2zoJ7KMovHa1+FcVG3jzYyVn0Y9TyPuuGGxjcgC4MK83iko/Yu/SkUTI2wWMACvg0
+9Y7hQwtz/mhh9FwTUG3w5Us0Zw4N4CaUwznbCxNGaakPsj4TI2AcxZLUW1GMpHUGu7Iksh9nSOG
Vp4fm6p9mQAEzc2+/B5bxXRZprZ7H6audTtMUX6tTKr5KVJIYgVC0/4JsN9qGxTJe1t4oBrKxap7
MOMOAJCT0LY0vIDHM9mMyXQxca17WLQiE220aEPRwhxNqtsARtQyLZoyOEWywacoXzT+WK4a4AAO
pkp6rtVM1aEKnergd9xMUwRFl6Njqe1EJQ14ExRsr6Zm+Wq/qd+Zr5aB4lW7pivBHu/G9qmHUesJ
Esv8Agij9iDDpOjih8hWL2UkDUgd+bVbBfZlV5MDzaePyFgY2fd6w+8qmE7u11SPKdXmEvTkJnn0
uU/b86hlyVejus5G8NF400YHI82b59gpjwDT29/MnGwlPxyK46xFxie9rT6JXIv5TU7BnKGyrY+f
2kr9YS32KiWgwPcq9tl3h+mhGIlQ6YDGfBsGgtZUPOX3I4wL9xlvWOBunacyL25dqANPEFaXt+qk
H2Mj8E/gFPonyFN8sIZ+DaUnMqjvYMJuViuZLfbSbFZUfj1BRkc2zeLMK0hPsbMZ1hJYkeKmjr77
CkUwgKK+RJ09XUOWRJql6k2kzIFIm9XXQwBanZF1XDm+UDjmH7vcjkd+dcJd0lPrpCi2BfmB233T
iz01runvukr0jKqQ+JZdXPZbUtW3elNkv9su9+9tdQbH8Efe5DxIq5lP41CkJ5ITv/Z1aD1xYrOe
gF4CjqckGa4ulSurrOyaovJQOSoz6R3SBKGHULohOOy7rGIT7r2pPxpGYg7AQX2dmguXOCD2vT4n
N66qUmKaJ5rOd9u1L6APLXzQaqf8oV9qG8OISv3FuiucX9Zzn0H4pAUOAG9h6V8Y99ZdNIXFHQ9B
sR9blisZak5d3DXuRISiU4e/aeZFLTa1P0XsEGvAO5YtYFYCnPbBFzVTBNFlStmzRxPLVchrn8rZ
YfSAl273du+kP1SuEi4sMpcfeu4nIbVWIGB2jeArb8V9O1TZauE7VnYEE/BUjXX7VPYlhUaxEtxq
ZJ8+qVarPFLIbgCdnF7yq9DdUI8UXYrynyZMy4SYdNJaUc/j6N1kMF2e8sZpT4T5m33lGdSyLkNR
SEO2drcON0W6mJB8AmBq7hjsxn95EcU2HFybAk8Za1Zx1DQOi5u/zU6mtTqFsv1UnmuLMpGSG0Gi
ifzPA3sc7kDjXFIv1fHBdUBCU2feKfUMHpmdxPGNl9Xui+UnX8Ii7B80ADo/ByRz+BDqvWRmoh7s
FuwxZ7FyK+r+SnBWb0UbgULjh0Br1TMJjoo3P5iNof6mUVV3tMCsORLMe23Kvv2padwcd0Vsr3LV
7fmxErs8V8jFFGsemHtvs/oZOmO7Vyf/U6YDcQG6f9xxYsXfDHpus/fC4tVE3EAJ38NTMR+DaSKJ
0DEofMnNY9hp9imEUcDbm3oNJU6qA3c9hERHqNXlTs/tvscRP+aiHY0ROrih/FbUw+vc1d2qlRld
4d4r5YJF0Y3DQYuoZeu1CNgJRtKQiTauvTiz/0MWLloxmTm7cL/LO+hK09vhQoQF33oqiaIK1dpP
CudQdbUNvA2ZiCBLkA6lhb/ZlIRey2iT64vyg6wObHA4ol7bbwpSZdTTNk16IrOnmgxhJ9Z3/w/G
BWDal44OrIwYf1h8asvmmNT6PvQXvvAujb+pPmghULCn54yixqdB855h4U2+TZXdXyVW78C2q5sP
AK1DcAFhhJGa37WG/RPb0tdhaaXActXc8t/rv2RmNQwWqW16c2+Z8zrtn2TJHDRgAzEVOAz21Bzd
97YzNLukgItSvidTXU2c0vgrqmF0cCs/gys0U8YHoA4+O2oaHMVMGpla99XrVJH5iqmeRnYhMqkA
H/Y6CcG8LziU7mLXbq9LpzdeZhNk5QKsrjuX5O3fuuZLvYhdJaOe3LCt5ZrceNkmyVCHHOuvk5in
e5VG/uRMYLdoguroankY3faV+RNwCEjktI4476oZp+ooPWk6qyGn3iPH0P2rYjNeJ5NlVB3Dnmad
bHrlrs1iSvsscsjg7LRuqPuzPueaVuy9Nld3YWxZnyHTnIBnovBahrBmGmeQxb6Krdbo2hN1fRcy
Wg2IzfpZNDyuzgaV5CWS1k8y/P+xFCnCgdtqHDlzZW0Awn/tcW9wVwAXcftO9GZGumNzRY13fLVN
lZ4YWwn7TRgwjpvS6ijEJq+KdYA5WB1v2m3qD1hsxssyz7qdnatUFxtTZ94Fc+GdHCJC9Qx3PfhF
gUGmON15BlZ2KIJuJ3brlARsUMJN4OQvc8VOmgCK6Ts7YjOUZA35WouDTdHX07s1xNaPmCAW2zqi
CNr2W6C38Z1BWgMBaGs8rR9W/U9fTQDorsL43uk9ie0YL0TIucgHHmInVvyY/NOkoIqpHQ+GP+qR
nWzUBP1nbTLNs2OCaFtb/efRafrPDog+Rh2vg3povneZkZ5Fxead7GLuYK5lqHMpdiO+Vu2SU7j4
kpE4xFcam/FnWStLOK4DI6yFuncNpVJFlhWPrRq8mqk8socriwJmXflMSSUvinBobsu2S56HDiQF
DSDb68wIk+ferO29ZVF0C2JE/OxwxrshkQvE6WWoul1/1OJwWvAk4mcldMq7Lu9eZCr5KP0jt4p7
GblksT2DIbXYyUI26ChjWRdnCBEOszMED2bXgGqpao+hW2iPsaPYbHqTO3URidwHLAzS6QAWkzcz
XgbqtWu6Bfle2CUWIY4c9AZyVYH3WVKRy2WHpC77oknXjyVJmWcRgd9QnrQg/k100sgkd0G9kiGf
8eaJ+N0xSlz3PHWDd466LgIQKHaL+bLPNc70NhUmVKIazzLkSSDA3YYLskizhNj9WLv77ywDXV9u
Xt/lhHAz62g2cFoueSGWaTgfbmZrgsB2Gg/1b1EAvK1J9Qg//90XOCpGSEjHel9U+vSt5OzvGE73
xVfs4cYi124fq8n8DXgU0jZ/2W/yv9pDPsUlb1BM31p+vz/Yi/+3dcW/Zxqv9ot/pwRR1HC5kS+y
Oj+FcZkCwB0UX2B6Axsv9cbbBIJcqpNA4Bnd9HMGMQOV4XB7ixxe72kfZ0l0LbP0ufzdGfTqoS/t
4lPYjodxcWYMXFeZEx9cGQKNDHskICscE4vuxasBW8cqDCe2X4BY8L5gyXICkpENvrqfLM09sPFS
ztJQ12wfE3I9N5Gi1rzuZAyB0LdwiJsbGb1TwHgKrbXWlqDVGa+u9Gwklp9zJghUlc2qNZc35DNl
L5bKTU3td9Edl3H5C4ddTkDz+Jzajf3Qa+WTiPU+bg4T1xWXCqlUL1kK9mpEyd+1+OD6dwCFM0xI
zUFbJyDdmD+TuteOEExwcqlaF1avpQE4YwldaDNkddfQHy8DZ8lqA2sf1nq4lA0/vXPmtDYorfj7
hBJcTk6a5p950wN5xQ8iBRQD4ZnISzswT0HZuSEOQQI3RQoPYWY5bNT94KzXUEYvorhzsQsaSDqS
TLtbh1NHscBQqxy4pxA0a691HsRa/Je93VJG8Eu2rSHuxS7wR1hsyQjfRDJhWSeaB+1ufbx1nWF4
fRYxdpwOjOS2voNq5TEFze0UmHN9ypceVR/gtMo4JUO2vYgJgZA4nj9uNtsUka3Gb266MIluVLVc
J7zzt9lR/J4e3L69MsJidi/1hpoU1YdvxNbK8hio5oKhNAflUZoc3LC11/cZmnfjxWY1l5liTmFL
eRzh/PKU3rz5IBeLmSPI1X+/jzRzyZj5y/vIcviqWGyHXcu23I/Jf5EVtro3jv7za9qTW8Tfrbl2
2NYTBpDIQAQbyq40fX7Z3kIDHjAFULmOv20i6ZX6Hx6foPtNDEAZxyrxaHlcZZknSTWL56a7NouE
+s0lES3rKvch8rwrex5AEoxsCu/8we2PRLisT/9k3HouoDeLcerV743z/Jb0A/WWC0TCF0tKjTQA
1iUHfjNfZZJmU5N+dehSALAli+aDTIaikLliJ67+SbbNlTUGEAh3Vl6EQFbp9lELzctpuacEsYyL
y3i515Sxq8LQahMggRUe9TxRcXA1es065Z11ag7tfCHmHhyGO27TAJMKF0d/XUF8rxM/rLC6EKG+
XKLKPNxcypTeV7/pfvfdiBWqHMHrO0GvzK294xt30qj2bN4Vs63siUoTuFwUqV6EVOIs3W6s1hmk
CFrOFVUPwXUMhhzYnxqIkYvDrKz0A7CG+PeGECD9Nz+rs3ro7sAMnLW6uUkrj0MZZaafpCnU6mRV
ZX0nI7HQQR9eLSrTDuEdLj5aZF3z6b+/L4bzt8iqxd/Y1sg2JrXT4wbzr5HV2R2iuCsb5xkKxj+s
zAIWX7VH51iVgxGCIgJMBIDPxU4BivZYD4VzFHXnuQb3B5ul6pBPPw1H0wu7GiY8XExLs45lorhY
x1yhENTgBgsItmUdUUU2ZZG32xppYv45uSDfz5Wqv9qIliyaX2ts1mpIdKMGMgQmlZZcPu61bqcC
LBAKa081SEn8d9WvvQ8yAF3ai5ZCwZ0oxC7vo2o/92wCuPhSj/5bo5P3U+5l3JPzvB8Xm00tPVPR
Z+UyVEr1yG61p5QQCmKgyKUfFtU5pMTkehV6AykRMkvsQQJNDyaFDw551GeQR90Li2Pg1xq0JjAN
a/UE3I7xudWj2zHPu68zkaF9aqTdtQzhiN8Nuus916FiHPM6OnGp8wAgYHbM7OKhgGf+ulsQcNuJ
lGhlIGp8YXcL06NIi2mA9sRpSGldBe90YgD+JZdPpQ46Z0AenO5RE7cXX7IGEW9cbeNtKemJjWhl
+M5jQxQKcuEclHgW+Fe7bdqHNUQhsvWfIB5EGJQJAV+n+VNGq1a66z/tnWA1cKCSz/rO35MAdNXZ
rfM7/CMldLNZfdJnrv9MPRW2Gud3ohW/66Wef5qyvDo04P/tOB5mJ8pDKcMdk+82FfG3oRrmD2Bk
0yhFcbuCbS6yTdGl+fc49J3VNtOanKvEoLhNVScEgkvPVltRLH69AiIGQNx9Utlb5xHiM+eRf84t
ELPKWUZxXLYPlQ9mogVaHRBN/PS4kfdF7ONlksdFGom/dnMpE0RR+ktVKiH43ebX6IEG6IJ8AKUp
a++1OKc6UE/PLlVNZw3chOtIg6hpEW1yrnCyd0NI9sJLDd6x3WYnxgOFUKRmLq5iSt14x5DIsLja
7ERZdFOy64eJ1+xV/WdC9iQxXKsDZG5y7kO3cZ+qbqFTqLlwykTLceQh9+Lh7NomQHltB3AyPKZc
SWIsjaUCKQlFQw3jETIgBbj87NsfMqHwAvdpyYG/cEDWvxULj5jMOTb68+ajmT0oAZMIglUHH9Fk
Ng/ErS83CzMP3CuOhfHewN1joJ2yUG8PqeG3hybiiwsk6q+x9Lbmf9iIWqxXP9v4g4ttKL1/tdOM
9IuW9iC//cMTlQD+r089K9F3pSbJqFjSO6UB+tEiQTuAqU/Go9K+dOFkXH8wCeoWBp1Qx7qZFcDC
+ph49S8vm6sPMjWBLMKcOvVqU8iS23Cba1ZfBp3zsqyyidelZcz3191RZPz6sJthokD97gKkfp0r
DQiTSlJe65JJZE6vw8rsNG4LSJXKYj+9r2HFBW5BcU4dZZMyEnkFee7hv3+qqVv+uLUlcEbtKDtE
lWIjx1X/+lNNbo3JTWc5PYOa794qZnJfZ5b+1eFpLqGgLx79CkYHNYNovXOM+GyGqrp8acbPlJGS
wTaNxg9ALS/L2DT/pBT0Ug1+ZCmZwSY8Bk1qH/yIKtww6YnqTAFxYumKUMw+DJW+410vQlFvs0Wm
xPjBc+kB9dR0gOVWSwqUND3g/LB1SQqUYoUdsAPavK+68TtZYGyvRbOZl2KzCSdzfoRIXb0WE5J5
A4o5wNVUivpTCPrWYb19Xu6h5Qp7keu1npGygUgaucZ+s99E0nuTix9x8Sbf/ORyRz617ad4WVMs
xFZmLXJi39khivvxUgdXA1ioKj9KA0X5a++DDOw1QGaTVKGdshAj0yCOOOvF1SpMFNtFVc6v8/95
vNqKb/Ei9kDDebcmO5337t8eSUzWJReZl1Ek6Y9wSWjQAx6HUAE8cWm6fCoK7njoUqTwq7vpcy//
ve1hGd9EbUTG4Ac3ov0g68RpBGD9//jmeFJH8ZdToaOxIaXKj0RCXaXI769fnaympBr+5+DZzuxu
8j9PMxiBuQ3u3VVTqMW5ravi3Pf9M3CxJSnNeZpciyxph+G6qL0fgNJXr8Z+EgMk4xvjs1LW5Y04
CJ3QJfJD7VDf+BaXoCQeXqacgfe1rvuwXDf+Xbn0Si2iAJxgDZShJYYiFLUDYG4/e9NZRh/diN06
BUI+EENDzDVzTA7QdN3Hg2+c/UY1zpqaQ0mqGD+SRJtO70Ri4hKWvI4I9UAjWJhnkW1zRRY0FA3H
Ja/ITbE6lXGW/yzccDqtoqKbyQIcbfvVK3tQSHr9DEBOio4gNyQ64ZlNeA9jHERIVTp/GX3/oRoH
/w9toDodwLnfcxg1L3Xqcx7rJvKv51qfbu00ep2URPP8Rffdh9bQfiSpkdwaS6iR9AVfU4tT0BGC
FMkg4UXpuiEAs1mgEH5ebMUG3HT7pMBE2F/0rsseLwdIt3dH8A9NEEyPPnXFr119GYtQSYmuSW+T
kTgETaua34pybp0GAiDMVl8y/lv3g6l4dLrqrjEmlSJ5XLx7ElkKpMMAnLW+uk7VtCSR0S65siIC
QSI8v9B+X971rgMXQRsCbWFmar+vXDPVLsRc9PzbmoVhhovLwAGuAQJMLqASMHi5ML7TA8u+4m7G
uPSnYiQ3yVXUW5+8n3UYgLpw19gQlmaTAx4Co3Wy0l5OcZWREbxc4A+dCcIVJT6w+5RjcQ2PeX4T
RkFVBbusD24BrFzqfdrlQqBOQIuXMWwz9S62fftKjzOYRLfxoCU1HxvogOFR+QbpUf0EyrJ+Ugll
AVFJCevQNt9Itq2f+jLVT4nGf7LqBNO33O/e2XM6eWevztUfY6CEdcv9VnNjGxVbE8shmceMgAjp
XpvcLyqYGZbxoAzOLir0eR1+MNyGOlAWV01NiE6mbQpwUksQC5YFxjZl98ul/24VvltG9OpYQwDb
tz7Aqb8eZXO0ybjnJP3PfPZnNdvnbl0/BIpes8tPiluvpHjRId1klYk2StM734vMY2fPkCw2aQo9
SUIsTOzAGV0QxZzb0jVVWH0Wk9ZLFoZaHVLCxTOguvVDq1bBmWqY60CLHTD8FW2XwppyWXbl9M1r
jC8UJatPIAv3xFQBJQ1MY5Urqjs/BcBpnjZ7B/tQQy72sJHNIB4fqtJs7oAp938rkhuPRI8XQB34
hEUQGVdLxJZik3LPpyq+1u3KfCH5lN8lmMXeJomVHdivk3KrBUNX0dsbguwXkE8BtUEV031pRO7X
WTWby8Lx/MekAjFVVeuJn7sAYnAj0fcdEE1P1YLd0gI/8NWvRpDIWtItC5gxA6CyBt4eJFohgu2p
3RN6D3bOMqRCLL+v4uiYhjYAq20JrQgYUOdM96tzD/bl3pkAqhwiJeqvRGjFEFkZA0youh9+n93O
vc2m0nUv5PAXL4c/OSNuzXL4E7vtUCi2cIG9txXtcqg03w6g62HTIKlfbOU8+le/cljlHcj6yptd
ryqM3/zJIVWOoR/8iUVdudD5lVm+A0iCV/TSBJqd0rsFSv9VYtoF72ConkgGafxSvVT4W11tM/LS
Rb+N/82DeLR9LlL4y7PV4qib/fCN4XmCzeq4lRFuIs3mXbQMHcsYjmsp4jIclgnbUOYr5lKo+G9z
NZjgLoy0hZIaSBr3JnIADBpUUm7fqlQ1AjzXYQhpspSfioJU5OTStIlUiEyaOHX32UhUeBX9crRN
+ldHY0l+VRsbfxBhVA9FmDh3XGpzUebF7rcoGHeqBkWD17R/5t0QPBskee0jJ9ZWU2i/3pkq1DSL
aWMRI91M06lzYONWAhCZpw9exdQnG3QvDxBFUX3Db8BwuR0U5iyE86NRoUJeDhoJ1TkOpFqcDN6d
Ht4dNv65K/6Kko/45mo9lsgxRfxlW7cBR/XCAKGFJBj+rn4xk6I5Wp+kYV/+W0dm/jkBRfhT5trx
fjYILYsyy23jzgq1d/ZzXP/mlVFzjm/dW3MppUhqgs6G2j7ougZSmvlCNLh8sckJvfNdrvnFCIbW
7KZ1zGQXLtUY9QDjktX17u0Is9OLa+fPqcoNTWgV7vOcfpE5M7Ahq4sO6DEYI/36ug30awccvz9b
r73hqnH8neTvANio1Hxq4N/Z61lrEFCuXe7kR5Bncjj1lAbWkLlzrN9rpnu/pvthPH2cbrizts87
+FgU7i8ASfQPmlZBjJc3bnFT+1XHNzXPH1bhmw1FsdmDnZLmKHZNDcEwDJklpFleQGk3n9670dHI
m2GUqcZ8N5TmFyNUqfNedMtotczaVScjA1AYeEvCeyCZLj8mQcKNmZ0WhSQ9Si7jZqL3aX5y2QvA
fExIcUmnFDPpiVJVjcvIMUxyx7kIry+dlh8fkg8o7ieJ3AT/S//qjj1pQuwzbdiF/kjrH6CrxT9T
6tHIs+3rT71h6nv+CByDTKU4p96UQ5IDUNDbnLL9nlZN8hOoYZXf9IIYLUjmvJyGKJwfauDNdp4J
GlO6fPoGu4dyqtJe3MQyYUJDxB0oOVGtdzcsn9goB3LchstitW/9dLWPyIG/AixR3xkqGcJKlXwe
ls8VsAnBoatK/1KqfDy9zymycKIb0Vp87C68xFTOou2GnxYV089vLkRqcVQ/sNPwL2WOVjtAOY0N
ocS8+ARdkXI7dJbBgak3zjmhoKshISEadhrOASIUtQYrH+x+1icKWJwbkYtIlNJkmu8eKtLlPsg3
WxhkoPrQ8/lyW3FdR8aLd+pBnBsoBVVAYafqswoDQ8KlDQwx9II6AXfurz1FVV9lBN1fe6pBtUk3
dN9IbmiO2tIQ22iOTt5yIJDx2hXp0AOYR0wAAwWgNKtQtVsZSbO5+OcpYqQqSnNMo7TcV1UGi/yC
nsA/trmv7M67hmR6YRwBTKFvHRAVlt6mEDuZsSn6rHidsbkiQdq7FsVm/GGNzXhzJYtv6xoaJLl6
bDbHSdvpy7c37Zz4GbC8bdD3O53t1nMbRaLR5CsPVMQzc+ZlUCyDBWDvTbPMyWKgOakRmNlxt4Nx
8JSkAHTbKu58O9Nup3Z6EISYTS69sfd+5k3Z3yac0UGV3OBp+jIOrkzfVHdF2QCt9QZD89FGxh/U
U1c/mYWmmeGPAvbQ2xBih0P81kxjMh8scIRLD7Y/slyBfBSt2K1jPdJfp4j1pv7gRuz+2cVozh0o
fstiMklMZZj0VbSjbrC79qwgu6wJQl2nTqI8NpnlPwIbeFeUanyWUQjHyUMDW5cYgEmiPJIE/zOg
YCn9PQbanBcHUPXLJ05AOwSqo4j1gJcUzEei2OA7NkWhpKQ3yxSHgs/VehwGMkU3Yembxo0MN9/g
o4ITqfMSq8FdJz0TlE9vcoDloTECM7v17Zk0rcI5i5zcB4LKMi5VeHbUMqmuxfiduvH6dZ7IyvZP
y82Hb5qq7a0YbqOMXGbo5jpjyRrUH9Qa7BFJXXdtfZ+VjvvOwoqa/2EhPowUSBLI+7IfNVARJMKE
h9jL3YNpDe6h10GKlt7c+bBSb2MRiuEHmZ/DmQw2KLOlgZb6tRcUi0bGa3d1TGrGpdtCw/Nu2TCi
cu7d+O0x3snERly8W/LdY75bbnsa6ckT+1Vf7dO0fFlFH1bc7N55VOsdvBMmzChdQWHgkFTUzkcl
7BCK3R8qz9mLzJ/skiTlrjpzF+BcAMo3XQ7OpJ2tBUGgtAoNbXxZ9al3FHm3KAcuBKBTG3yqkABu
C5OY8L0Yr90gcy1AkqBv++BLhtIAQsPGnQjFbpOJB1nYyJVL4CyyW2vuKnAC084+SNPNU78bM0DY
tdAAA0rPwH2U7mYDN6YFn8iiN5bm3bhw3RJ3lJLz/7g4Xf33EWfDqfbr9NGp7frQ5GYNlgmNn00n
S0uck4hyq6kfW8ruurZzTjIS+WLV/F0kE2ctpgh1mbhYbRPf3K8iKpFu+4I0Bcoy1bvE1wEXD6lg
AOQOUmKH+soLCjM1wPd2pmqld7AXwAycL1o3gTABvLL4EpYShDJF3Lh19hSElnkrU1cvs5YNt6AK
f5a5qxsxVjl4UwCXFPt3y1EPZp/JMV1FMkXcd11f7jorVy/B7AbhqTAsUPby8tAqy16r7ScocnWn
Lw/q0qxjozd/dUUlY5klQ2nIlcjI1xgmyr74v3Pk/x8OJQFins0rZ1IBpFxU8CYhXFXvzd73xYc0
g1ivc1S+A+vHadOL7N2SMh49bQIKDJagd9nwoBedABo+iSiQciPT7h71zGXbIon0kJMmu0y31CtP
alS0ychOHlPWkhWqMNJTn7JdUylvJqXWUR6yOgseQafy93YCxKHIpDF7EmO1Kv5TRsVipvDyPKdc
N8qkzVQ3v8FmaN5vlm0ePBkQwxw3y0oJwD928/JGzESh8n2A9oJnEf+imMNM+ddnqaNeIVWvntfn
aCADCdZn5hlMLRhPfuYaN2rc5pBTuYF96KhHBog1MK2DvTQzIKP5hXQ92ypBrl4QWd5NENU6zilB
JT0zexHZJE5XzUdXq06kW/NuKVl/fRR5KjF6t6g8RF3XwFU6yQtsafmVNkbV13aissPnZXMfqAW/
+K33LPK06uddN0MX1cxq+TXP/xyrcn4JKig2vSCHqXaZ3S+zLbt+na3pyrOYDw1w93r4pE0Arra2
EkFoZrXDsZau6uvLDQnjEmrxY9a36MHxH46bxktN/Tqb1Lt3U9oIiIzLzebj7NURLDZ/8AOdglUl
Ny8ssyq2sQ1dMe+CZcVt2bcV3z0p3GvNzu+0kqiYQdxhqaMAfm2pmaw4zBOkuxZZvtRtbCYy3JrN
pKwq5m7jDzZAcUMiYMdcZS8OpfHUjvKPtZUVNtXmxwLfBF7msLmua/LmyeohiBTmOnWjXhMqZPrO
/hX0nfHVqjc0Lb63vWi4cZl1EYZc4FM8xYlRZwOohzXaMkjum9huTYryp5tZB3hxnZyS4+xR2AeC
bgvLjpk5ROpMKqmOIBN1V7ZCGcQqpGIPg96tAFkuxXidsraq1WXhfrVshyY6wgH208j0hZKVm05p
Vg+rzd9nrR5WuXjo7aukh7v9/fLvJ68PsT6QPHHC8eJqVpKZEqCWN9zem63xYVZABI9mggXRuHwA
muRrH/vdQZTS+PFo7sa6jq9cS6FWr86KfKlquA4nmIpkhjO0YNeWKdWfOzVpiOu0cbYLEsqG58Gs
T9K43KqflkrOU1W7ZOJKd9Us1kqdUmQ8RANw8G9zpKe1PTm86/TFMmyw/GdHi3eZszpXvXR9CiBH
jJ0Hp7zyKSra18xE8gbNO2dpJM0QDMI9FAsmiXkkNIpIGl03sn03xOHlZisKsWtKe8/J3zxSwfKH
584+tbvsv8GPcs7Ss21420t3LPabQpe9u16Vw0GPgRyXfXqz7OLXrsyZGr64IqwWzehmN5USDcqn
Zozjc62BNLjkVMyqrT3mQUhIQTWe+zHWHvUquhFMF586ukeTkUC3BDGjRbfNe7N8m+dm0H2VKYTL
ZUQwhgTrgzSW2732xgwUrk1WwgKWX4hQbDon0XYNQapL3TGAfVZBTwCymopIzg+cyRiJqJ7b194m
45334mpufKP0YXMWiw9mXV7pVyQFj9QbMf/dEnNZfKkL6uO0i7o1n8w4BFa+qr3PkabAuALc/MGs
Te9uBOaO3ylD+Wao5Xq1u9mmNYhmKnXXq22uDQDLOccs6puHqo2VQ1920OX4efnVHQxKx4CABOTT
g+HuPywKd/IuQBH4dx+bRdTCEboiwQ1UWHAkUXT+chERnAXMU4YBZ9SL3uz15y4tjY/aVuXKbDOu
l+FmLNptKJ7rBQrUVqmo2eYmP2cv0/fb10A+7VThNfz0Z+vX48MXyIoAk4uqIr/+8A1qorA9GFly
F7tjfEfGpb3UKwRZ/N1IsvZGlVKGZZg5bXsT2h5FFtYEXMaifcXgXcoZFhOIZZqPMplmSZ3EkPVQ
0+ZKuxdQhYnbyb3hz9pFqFFXdegmqgwB5tfgD1pwGFKQGN3G+8R9pHtVjIl9IxEwsoc+w13uPjRx
HHyOLYp+l/BZHYfh0ZhJE5Lhv00alcDa/R9nX9YlJ650+4tYCxAC8UrOc9Zgt+0Xloc2M2Kefv23
FZSLcrXP6XPvi5YUigiRVZmAFBF74yAswq2gy58cHKDTkU1pxvkTcN1VNAQ13rJDDpfBAbMONk08
0qxIu2Sj5V8AwuZMnjSGZm/o/WeSUbOopEp5GLtt0vHkNBsserxwkQVaZhPwFeHvna2ejf5BH5zz
bDYxLT3UmXtjKP4CPbAdnFvw8J5pOMtSBDIbS6/BTgKVZYJ6i/KfbJFL8iC1HDS8/8mUrBaf5A6J
4mI3sPb+R5fKE6n9yTThYHOJcefZLLPLJWqNXa9tXQLgsKytNbNje6eru6jFBwvES4LPiWo0S0ND
gV4tQ0pjW5T/n2zBUWkfMy39O2dOUv+d26Z5zIZKADswrZA5NvH9G1mNEkskCuJRMCEGIcG+0aE+
tUG2DcwAzB+sRhRCrADB1EyfR5wTTFF88QMHHEYNw2tUhkz1ba53+iW2kbzm9WOqX2gsEqAFWTh1
IZHTO9Msp2HmpjhjAKWeUm9dIJXMXRpPKTh0mbQvf7IkR1U0NluFlwTKtzRahayx11Qr/6aMnsrj
l2YpwS/qESCjRouaqAgwsn9Smd2Ew2Ae8hKnDuYwXfQgR/wdqcbrpK7CW+wMj0jKDY/51Gc4OlGy
KQEWiWsHxabSjPBGMmpkx+2dSDXwkC/aGjh0LmGHE8TUt4N9YoEIuK3C42JGXkTt8JU0s2JT5x14
3HGQgmRnJ3suRucJsbDoSiPUjHeAkEIqMw1BwGYd8KMD+QJrs2drYM1DBoYDQ7QOsiZrBMB/Ny3A
AL0j3a4N3pqi3rElU5p8XXmstPAq+jx/xjkYGBZ+N9fxsJtXZsq8GlDN/7qy25bONtGyL51IRqTS
oLGi9qVHQ2k6w3sZqRiD+Z1PFljh/5NpAAJ6pHW9Ti/uKz8q/yVXjb1PVRM60OVdYbuuDnzVf0Ld
TVFh8gibnw9TGbprQFaDmC7wUUn1C4nHwB12xuQhWZBPs8YMtbPo0ZOCZvEmcZoheEhGKpF6jnRO
yQ4qVWfqZI934DbEJ6XpN+qk6eJcZaNSDVaLi8UPyUoRgB83TuXq3cTsa/Hw/gOoKyETUsE+6cXD
n1YilWURMmsoAhrg0Qkc2IcOYMQ4L2MXN9bNB0c1DK//BwPwSaAbrZ+j0lZlhgmyPDgQpfGUkyhN
vdFIGm57BrbOE0DXEKpvQ95va55mwJr8ZZBiOY/HzN+TBU38ByekUFaa2OPG3u+QVdbthlprPa42
bqba4FFTgmESoLV85/wuJzWmCpo65OAs+pFfJrccNcveFFvVfpkgA9TF52ug1TvgwP21DE0s67MC
kBIx6AK2NEF6joECH3UR3ZR0FpC61CY1w7t0qhYnvWWhZXEAHEQaXkGAaUVrLjrUsy0kHCJY0aL4
BReD9MP4OGG7vDMFrxX4cWseeykdMDvTY0WNEeM1jzQcDD66JxzFmsdBTPkBlX9eo5s26lapJaVF
3bBHMFKPAHIbR5DJB7nGd5Vu3GmUYduMY1Y1EeUtrzzqUoOyO7YHbN7hzUSM7fhpUYnz0D+RLCFj
MHeYhxHgL71yuOilfgBgIRq/NwGCmHWM2wjPJZjMbmZFtVTaO0gOWsbUq3rTOTlv1gDiLdhWQLgE
zqp6xFElZdF0Y9AqfrgAr72/8m5wKiJdnFuN/WGMJ9DvNV38BCSRFvTJYbDtkhSgLaROeTTI4MC5
LGqk2WCz4joAflEILThNTMGRp4CJMKxGAwi5I/KzxpBus6buLDW07lq3drG3qyk/j1mXA/516cqy
arY4/f/NSaU8kRI5ot4iQ+3YlaHkf/9GtLi1WBBgu/16bWSc2eVdTHZwcEMgIiGfAdmweaQHl5yf
3ogiSpUtSnaJwjDbpkFhgBAtAMU8WVDTm2A9Hss03flK0UgsexM0wIlyqpYBFiZh5xhvLHMP0HXg
lmqz/SJKfORnros8b86l+CwE2+haInC6D6jlHixZx8xIM4+G09SLB91CSdk4ufmaZNS4PejH/Kor
dotM5PWXMgmrk9VpgAIdu8jTxVjfScNOgRhWOPyw6LcNlwdjAsXkIuMgucJRRGGtl2vCyXgCBoww
2JMeiE2Tsx9Y5xJYSiDR1tp9bIs9jaQS8WEAYSHrk/ak5WNzohlqGM1Qd7Rjq/CoS0pCMqQfIGQC
XkoYLhPL8L0LGlPzZll8K5q9Chq+WQvotOG/PIlRAvl7vYUwTG67uiOYK1zFxPIuaXzgCDQVZmk+
tcAx2mAre++60f+BDdY+KgOgrHcgt7RQbAxuPIAYm7Eee0N7dRywcwFuO183INv7acc6uKTAyF3k
5gPwN/tvrOq+GZZZXIEi87fsm/yqA3wJ23EwitZmFwBOF9XYIunyRwRL88fKLybPLcvyoOuZfKSJ
dtiFKMB+mAdIRjmaAkfai5Et8IYUgax2myAF2uNtwfZJa/oPlVV+TbkoTiYQsOJVEuwDvHM8zHOm
XZ9jbXwEH+UVKJYRwAphYoAwcydl1q4Ke3LiVehwbdX5jblteOk/4KBReygz+dV20vLUV1W+1fui
WkfK9p/+EXp4nNcWpvPi1zafSnNy7mSyuKfVaQ111XkPCPAE+MBlvM39mOPdxecqImGDA7TUrQ4F
3E74QbYg2qyjxt+FhgRIcDDm24ohJEjDJB3afS/8cD0CoPnDUDJAR/q2iY02lIMW76D6pH3SdDUa
0g7kZ8aW5qgRV5Bzi2fq+yUA0WV2bIfiFI39sAP4nHVsVMNLCazBKcXbMq/wz2wz3PtpRlaTz1YI
SmA+6btK39McUmH50SyyWmxIbe4mU/cVOdjuZvY3a/5abbF7s6TQzQh0nrQ8iZFlnv7bL2PGPv+9
ngK8Fa7lgLLC4qioePfTCG1fr5H41Hw0OsSG+y4B26XN/0JFULALU7xI+CZAzr6NxmDvgii8i9rk
KwQvqk1k6eETsHCTq9MBHlKNBiZR7tzgtc/Hye6eZEJpIKd41gBzXvQEzGmgNNThuPdDXZ5e6vvH
FZgvxNUvnZ81gBL/AkQ922c1Nsk0xPFnvdastjwA9guJd0mPBPLEuBmJ4B9LsSKpbTbiOprG7CHR
DbZ3HOyraZI8iCkrD2kBNJ0a6ajzIUzn41y6BCf1aj6joXFmdM78/tuaipKpDdimQm61VyvYPEBk
nzKm9X+xqAQEdNiCbCKOnQdUmbxoZAYqsEDc/MBq/dgqSCwLHNEHsyh/mkUMbgl8RdZFAJwgzVdQ
g3wMzRV3Va2ywtQaVFPkFTsUcfPewszwMjuTwUyNW+603NBunasVZz3JDhVYam/UkBwEbDZAKzUd
4QhMjEWpzbO++qLGMjgvcoGkkiMedp90pdV2nbkScZahqgv0uh2P7VVuOuUjS5LyUU9ApGZ1Oj8g
gaN8LKPRM31pXMdUy+4oQXCQaRe3Oz83kHQIjrQ7MvSA3GiHZ9JY5E0yOF7AynZHamk7MECHctDu
IGdsHYNw7lLIIj3nTZgD8Nm1P1V9c+hcEf8YAczojVMTPQOTeNo1lgIUimL3AXcDnDkqlcSNV4Fv
11/Jm5nV7sU2x/QMbIUc5NzwVsBbAriqH6x2gcEgQ/D0cvDapVn5w2D1l07L09swTcbHCF+RLMq0
J1mz4HkyrJVsM+Nj4J7NesDWy0HOfTTiG6iaXjV5r1AVI9RM0GjIBRhtxYtGYiagZgzadD/PIn+d
gQIZx3ZFhKguOaCZSAufkWEhjgReYSL8pA/AjV2gLIqoA3dGUjFAl9qB5gGpEVV4PB1XBrglMda4
xNucf56Hr27c2nIus8xPK+G1Nme7xW2V+zjItbWdCTzVh8BHLj2SIPSvEUjBHQ3EWlMYP+RdOX6q
+7hcl10T3BoQAxyAjO8qjIX3RiAJ8v+2wanaWCPqFSpwNe7iMf9ZF6w6EL4reEQ7ICReFijXwUGW
9VDjphK1OB1eOfjOeQle+fCFTLdunlo3/IPA75zn6QnsQVdg51i3srbZLB+ADLxtzKBZLRM0C3Al
IH6mvvbGCU004FoeAaxzXpwj74WfEU7cksLiqC8BUad1Awi/Xy+EVAxpGcCtHJzNuwnfaB4FILHw
0/t1mbifDVcuvr7zrYe4fcURCsyCogHIKE2HVTusge6jCm5+2dPHn0rxd8Wq9PBOrsd7RBOxP31V
L7QoPRp19nERkYcytftN4Aj3zR+KJjob2BGdBZrnxWL+kKJbR2lfXpbPCNxm8yRj5FSqv8ciZ2C3
R3pykL5xTj5QvJ6uSllP7/8LU6afRJEZ4HX69S/OXBW7kdV6+UsBbDTelinooFBzaF6E737VW7yq
ZFUI2hGShb2BbvUJiZz9hSR9WJuXWYODH2+P+r1PJMNey7yYOBAd1xN4q9YmBynqbE+GNP8fF1pc
+B9oMRLM16Aujnq0YMWcT4vDoWh7vA6FuO25RXIpIxyXernxMXSBdUEihozIaDd2AGss7OaSILjV
rOMoSC4ZSG57JJiBzQLsYSDMWKZonhoHv3OvSri+QUYdoBuXGep1TnBC+vhwmFfGThBYUDTDjIzh
KQY+WrVW6rsrRFf+tl0r3dFNnx4E0yA2BoIut1Y9B/IOtGDWvaym8liUxec40Zp77MqXRufTPRdF
g2jlL/nQsQQFUw5OR0hNTaSuxm4ZkEqVpA+Qoz+qxi9AY+BGSG9ZJmglyavPyyJkoFZqgwkrvS4e
uC7KWdVK5I0mwsoB5KZEODgE9IbtyukxjdzxEZlJw4b5gcTfFftCkgXhcHCxm7jSKMchxRHQJ+AM
VwbUDAHP8HrUlnuyAr9Z/1A4D4sCsjyCHTAyQET8aoQ42l9GG8kzibQKVXKZTJ5pRBdURADvw64A
iZevRrHIvTFHyg+JOs7NPbIVkT6jNMiqL5FN7OZhdiRZ4jvBbTD73eJj+YzL53a68RCl3dvPmGFP
/OYz+lzPVsw1yj1ZaVk5POCmvSxcGGaw05IwfPMZh1h/8xnN0DLPZXcA7nvptKdKfufOk20iEcFX
0M1IdMKxTiU7fx7boLOGEoZVMkygKZbPBrPDE4pycEYza5NhC397k9U8uXBjeq4RBhux8b6HitWo
we8MOfjIJqWha0/6LdWifaYYkHxFlISn4eAZjBdHGrrYvxzSxrY8hKLdYqVnzsYokuKuBXCnA0ke
BXQmYDiVLbkTRbKnSVqB3LXdywXVPQ76qbY8sJF964RpsKMC87n8PHoV9iMqLTdG0L0ozRCuSctL
T84lCEY3okr+2gsrBMctGFucvHcPjd7s67DDMYkSUZMYUfhmSGoCpQzv5OmrAVmBDwze3PKNGmDn
494jM1oiaS8ILWpjDwxOUIXnQsRHQs+SsT7tLbsAP/AA3kYwzxmP+EIGCkqLJEBDY55f6vERuIkA
0HJBz/VOP8ofSZWaCGTuyF6A/z/p+2VvPELfUmBcs/8QNC10PcIO47OI48c2tkBmX6YGX9lWgdIJ
lGiCNfptH1kP/pGaXiknHETpZdRO67dK/+znYajNZm/nFmfzQqHuYNGYWsBUfcNjEMU4DnijwLhl
nrjKbzfr0Jwb/bVHMpolvXdD5srSi5mBDHxl8Sc9mvjvawB/6XEsk2ZHy9Z8tEqPzP6HyyC9okbZ
bFqYh+Vj/GnFP8loiUZHMlITH/+HD7GoVAUYxL35I8ds2qcuTsf+/W8ZBHJr6g1I3xWglaGaWgFh
BWqjixyEY+OzcU8imnynRhM1QVYttpEvyh3Ka5/n2Vd3ixfq0RKLyuLej93Gyyuz3syz5P6/G5Mv
S0cOmJ7dlit5d7XLEtSzUF+xHqdabCMj3PFGAMFAYZmirLg8mUbx4w1wqdmhoBMYYNtFBv7vXYJz
+D8ZyTLTVhqPHS8F6dclV43Ftf4iG6BlGhboIdQI5ZLDxewnq18zq9735vQBKAbxPdZlfAcAVpH1
JQ5Qk/IhAd3rPULipxqQuBj79KE8Va8qJG36lSuZeyc9cOWWW97h2WSx1kYEzALTuLqxUZOoXmCW
IA3+03Rp2ri/Veru6cQs3gIgGvi8diS2os6Gv6awPhiONL418QiAa2zhbtMYa6c6lHzd1HnxrUk9
Uuh1oFnmrmjASsSqG3J9kIakcf3baINdyyizTwWel8Aa481hyPzsCeVOP8kySrJvqenzJxymBQda
O9esnta2GfvH2vkQ8TWK5Ja1ga72sjbQsKtbjTDeymjq6OY4SD0OKgA64xD8K6ijEa+pmu6WlmVy
tIwc9ep1Lp/t3ky8IEH9qNGbsy4qsRkANaMXXc3h1arT/UfKQvA7AL5NUeLsaZji6Gstgxq15VMD
jFo1uwzHOkS841V5sUWGWHdtBs0Hyr6U69rNgy+DDjAJwUxAXtrptTZS4ZGcATDSq3O9ugohuodO
y76XSh+3cxB6Abn5hH1/9gGwGjiUgLx0G7Hp4pDvU5ysfkbYiMQWyJZ2CAWAYtVGYR1QWcpVPFn8
6qIWf21JbLFE1PJrnfc585AOVl0kEhrmIc2kSttiqOAAE7CG8LtSpJkWZXen3DWO5JD05lnfAhSb
bzBjB9j/QgA/3RF7nC19nX1VOSCGR7t6LhsTxIsBtn1DYQSnYiUMHLm0TdQ8Gk3E911duB4NqQF2
hg+O6sTcu3pprbPYMdeNG5qHugvHFf1jJJB1D60aUrbIMqT/Ew2bIHurPPiAzl5saXZRJlc0Czpu
8/A/2NZBuu670HowEUHa91zEOxwp1Z+6wV9n4Nv4itrjZM3DQT9PocTxEXBdEbLEhMaLv5zBdp8G
nlqHAsArGzOVzpdoRE4c5mUPtm8/7QMw2eXZYzywjYyCK9B2xi86d/AyPtYMSGpm8uDkNfDgFdiB
zJMc9GvRy4SZIvxCE00Q5LOFCHAKxVCTAOIRVrAQ6Mc6A70LqHGpR43ZVMO6aCQ4aF8nwHj4D71Z
ORl+RqXhzp5I7U8+Z133FLlDeCYtv5aIupJ8aYDvoe0AsPBsRW6DNEBQvlnISXFQj9UDz9I39nmD
LB9PT1r3Fskx2/C+KtZVxN0bNQl+6LdJYw/9VDjHRV77pXHq9O5MIjKnXpqDkBuHoqYX4TShqXrF
wFyWuqeFiJmYdu4mK95eSiBU4RQ0zh9RswlaKxPl9fNQyeygZaCTnNzNIuvxFuj0ZXvmKk7Ciyy6
IXF9uygEWoTS6bhrVz24ZA+I+AYri5fDCVfvIwszNj83dghCoAAkX7U027tdN4inDYbxOSqMbI0D
vvgUG0bxMfe1Ncn1yYp3Y1jku0LZV9iAa0Hef8yiXDumHQMEmJI7dhii2AyEHcBmtoBBpUtPxorP
ugKWeDoByVFmo7wZbe6eAsNB/kUp2BfOOUD9quz7/5+GoXyw33w0w0NTIj5HHFUJr5CclCKlFrEP
xVJlBdNn4XC+1dVIF+nPf8Fd+geFqo49PXN0IC4xZgO57F2YoMgsBrQanjy1NdtmSB5amUM+fLS1
wNqGqQy3HCHnj7IG56QPoNg9zXYWoLOr1MDLqZr1/fKTBFbPjSblZK79Meif5NT7z3YWeLO4r7Ft
j4s7mUx4nJ5zbQDtWSH6R4F9D9IKweCYlBZOmgfjiIdp+ERNaZXdyi94AnoayFwrMq8uztloREYO
spxWGu40+zFwh3VnFOA8+32H1BqIvSEFYtwuE7ThwUG5rNfLdEUvDLRd6qcg20wBtjW6m5SnJmjL
U6caGhZuAa6JbuR3ixnFblGh3qJHZiTrWzvaa6N5XHTfqYE3Fj5pWozsjgfJi+NF72VZdRmWU26F
0zp7oOIhLXNZiK450e1oW5jRdEPB0HQLDTwLLTuUW1uP2ngTavJvQBnHuPVCZdGbBiAWWNV4NlPf
WTW97m/AVFZhK6gZ2XlEsGFqe74tAehxpsYKxSM2PgoNN+CrSJVbYu8sjprL9R1L8tMoW80CSQZK
J3HilPmAA4dOTzWYJM0NBIK89wpjAF7OPUnJYMDpet1l9lPF6uiCSO7XHDm+z1Zppc8uuAUGPSge
SSRb/MSYJbJjh4q956AUoNAAoAXrRXg3VFM4YYOj46pZ9cMQ3qkJ+jy6a5F4kFPko77eyAWoyLrw
iKyPz+/UkPimAcC5vf3Lz5G9w8YWBi4LKcCOpSOeDbybd1j90yhREo8q4CcgALZnhMCQX8/qg4s4
NcL9sj/byKJtPRo7cY6utMAXElpAgViUqBfqQ3+edYSynM2ZvQdGU32g0SJfbOcFyGvjIxfl/ark
dlGn3ut1Fj2qugKOMvNQiJ+O9N3nVDfGbcbL6ahrrrgyhC3WQPX3v9Qp4KprEGTGULX0Aen0pRi3
CGm/qOqaBJc7S/wvRlZtej+zfyAnKuKZrrY7znoByEk6P767mxnwRsG4Ui/nsTVr0pAwcdIO+5IX
zY6AcxYtX3OvL2cfHdj+NloeFyCYQ+STGm6GF4ko45VGNp86lPPYctYIVZS01LTzOw2p+XIVjwXY
a/8wSyvg3CqRwEH5h3eylZYCoLBFArynDxb4L5JVALaDo8sCPAm1MHh09CZ4TLLA2cQVm7zQBeBF
BxLbdALEnx/lSEFTQ2KzlUMwVfP4TRfvAlG0rgBCC/oieST1AbA9xgN15yYa6pWboBiHhq3337/5
zHT+QVbPXRydmq5jIqvDAFnF7wCAfSpkDdDJ4skypDj6XFooBx+NdRI2OTIFE/NGTWvI6Zy79jYE
ueRtVjMKzd/JbGo8Fncy2QxO3K87jvw6MvH99sUYSfc5So7rdr84pFm1EDK1/rFQkGCj+GpORrQY
MPgbj4aV/S1uq+5MeY6UD9kWoTwl4PcmETVvEj+N3MppdsmdnDkbafw6+8aCTTEA2pkJYmFVGcnA
p4f8AdVFPqd9lKqhnrBVoSTNZDpQ6/RQvJmdqC4SVab2saFiSzKcpWQ+Usnl4jOZ5IcgRho7QuTy
Qs04uApZ32q2vh5q8TwjTdA8ydHdk0pLyoOj9Sq0Li+FHvzdWxKcg1q36yOe4hE6yGujmrkAQ1Vs
qMkmjgB6reSm9HGU0ABUpc9RQOn47rSjXAGW4kHUD3V9oWEm4hXOi9znAZicDwynDSARQYIB7tbH
rAf0EmmRD62v9dlHXCdvfUxTArZg5j4XDuoeZgQ6NoD8q1KA5NQQ5HiRhtUG9LYIOKmJBYbcLpsR
jDQKw3yBLze4b618vwbYGvLNN2MJ3u2htYH2R9bFq+93zmhIJrFa6p1XgMtiKdJ501QWKC0RFQd/
dXWgT1yM/ueoS9kt4Jr5EbdK+rOgRo1fg6oG4rRKw5h07CX02uJrRPaym9aENQ5AxJdg6vLP3E+R
RV4UzbMOIgechPTJPYw1bas7cX1G3h4/hIZIDj1QGy4pXqS2QB8OHlgny3U65c0Hq2hNb8iT6kti
OM8NOO/+DpoKNfUIh3mD6wOfpY1+ukjdQiLMOULZ7InCxFkc4BS7QgrTHBQGoLXl4QcWHyhwzJ1S
PLQZYCPAFkoGUdfVe+yIYhxfQEYN0BO/Y/vOwA47OHLXyXFcE71OaIkIScH1uCbyncJs3g5zs3K2
phtlu87v62e/AE4qDm+++7n4hH2B9cxl6e+MQST73xX64jOwh9ipIipI3QHtIzjuowuLv70RgUtY
XgcUNnpWi2RCHn/rggBMK6Oegzh6/EbzMaAl8bcBmyLdD8Dl6tYAPp3vIioNe6ZwpfGvyfle8SYf
HBNAbXuxWu4zZISAhwWQyQnQCIk2bSNsyxGUAu+RB0Cg/AzOV3m2UUlcIvJwTGgiUTo0m+t6sAH3
n42XDURvsbHPBjAQIH+J7KamE/qFuqIB15KvW1vHQkpRqNn6hxx/Wi+TIv+5ce06+9kNRYzsmHz6
EHes3oBuN7ukvBBgm4u1rZFZSHLDHxzggAx1FVVdbgkq1KyQgse7czApUsMFXLTCDWldGSVfGQOO
gtdd0W+MDBDtyKQGNaypUIOWZlIIPzTE4drkRQBXXpdsmF4U/2jzZv5Nl5zYbfWzZk4PMMT0J5LZ
J9AmAP75pAO/NtoyLUxPmt+hnkoJqSFZHTaVs6JuSV3g498AkAtS1tZFtW/Z/iSumVFzI3ObJxpK
WAW4xs5NvtJk3WR4lVKyWSms0a2HIkBCaOMhpK1maH62FyLSDlkFCHwbrLJvZ1xZYEufoyJZUeDF
xKKXUvvPfj0JbDYCxYPnVuyoGWYEklUHaYUoggHuUpqWILhX02mc7+o46o4CzJ34VkuRYVtmJGtk
ZrKLUNm/SLNwRo/Gegs+Iz0KccBXD9Uul6w7pUG7TvtWjMhNR5bv3A0Lh2EPwV1vHsek4CoFF7y8
nm8buYedYrhiY9jf2qrub9TTOZBVJ46YCA1dPJpsT2vzn4EY/T3poagNMNA5H+/dWBnHWYW0kVS7
BTrPABjxX/5IroH+tx3H6yJuMjzCyuJ7ZJvdm9XNys3PyHkBJPYQeEaTlB7FteI0LK5WJO8U6qJ4
WhtmT0Zc2Zc5UNYb9gYIvOOGhtIBfFoVlndSJaNXfRKloBjZ+KMzgOsLwTPSV/5toq5hqXwCfOKL
7+TV9xxoA40v3rQtu/xmarG5Go2xW4WuNuBECpUY1PRBd5xwdHKZR8BXvtoVkvOVApVaaDK3d0De
KpH18MvoPzkqJXjWyArpqLMjvM7aa4bd4ab1g70xDBzp4UBHoUaJ/CbnF0JHIWwVJSpK17poo/UD
NztcnUJUiXVtJ5TmAszyuz82lpuWtQBzVmQOaZHg/TbFyTFtFqgpax1opX45iwg/k+Sqym9VA9F2
q3WTIzxD+tklAekjeVrsyWep9GbMUPKHc89tYzNNbgBj/7LkYkcqyhV5mXcoy6W901OuJj/40Evr
6sZFd3KSdlO2OUCX5AgyidQUhcc76QIsAenvJxb7wJ2j7iwlIxory2EAXNM88cboxYshDjpi6ieu
yEXx1UR03k/Frre6PsTG49dYN3uEwOtSUYsaeFdEWpizm4Uhb89DZoFJpUg+pCZvj5SxmDU6khpH
0JH1AnT1KpMR7IEveY6pwIs8fs/anOK4TMRGtQ9qozsvIsEBpsBa5yv5sEYUy3itaTYrVxPllpYx
cx1bIjBwgK4ZT5AGoe8z9Vq77nFx4E4WnZ54NMHNHttrmp67lsSNzYpZtCVh3fZAqLT1faXcLL6o
9042Wk299ZXrCNAbOPCMe5TfWqjf3bDUiU8id7O74xi4MKDHfI/6ZJP+rmFLv9lPYxmedYDfeMzM
nB9F8OTHfv2dJSwHnGDMcCcqkHQfZBZAP4TzWMW8B/gps19Vkamf4/x/27iIuLle2JTOuubbeKyb
b0Pp1Gu/MYILsCujq1tIsWLBmH3/TQHwwih0so3bS8oCKHNN3C2S6RPicuBHq8If0iqcbcG0gf1V
hMkP0As4W8FxALxmDqvXo9TLFSn7vgX4hVc7UqRRpjjSQPT3a7Zbuspjljrjto83U+yMKOTNpjv1
suAHkJiKGw2owVk/ilmdqt4FSmtWdbtk34cxHgXKfGqH6T7abn3nj4srUjeitkfy0FTvF00ROcku
RxokNh4pMDx1AECisAZFqWqBsu0qBG1SnFIjn7o7dNEwoAgDUUtHca1Rg6OVl97kirTwlpl3091k
3NWb+u6dnIbvbReviz+S+W46rs1EGistdy64v8TnDu9kvmeZhr4K+xIwQYCE8T1jmBxA1+W2N48t
HGlckQGD3bRSHxzG7nWI275yQSNqFjezW4B0vLhpmWYjzxsVv7qCFexQnl6pOnXCEW1+GwmU+Nmq
op3wRxP7RZNGys7p6qeh7rp9WFu4YTcRimhVD+Cn4yWugNPod8jwoQmS0Sw1WgW9BIGmddOU7Wpx
8E4vDzKOSIvTrxfbxUEnChAE5X/ZSY18XD839zWX2SPv9ewRybErlKmkdxKBioid4hbYaCH3itje
ACdc3CqcvD6paPYum3CqZTOwjFUsAtVYITa21YgbiRYNMiDZq49FI++bFx+vGuTjT6uQxn9dpWhx
wm3KvkDtpS6vTht+tpDGtadRh5ggYC/UBKoW54nKcICo2ZpiK6dWX4Hi0Vi/2ZbM25G6SXUAdHNj
PW9MeAwyFxHFWXSdqljsgrDZhSaK4UBCasVrxDf8jZbx4DOCgtsEjF4fgC+Ex29uaepHFn4GZTZb
Dbk/nLrRzv+SMXAvlbwP4gJA/0E8mxvTFHlV1QN1YLLsB0e0H8ht1qfJlgM1dUdWr6s4pgUuo1wA
Xlet3jHQI0+/rUJyWgWb543pugdEMj9PWZs8+l2UAEDN1TYttrBrGs4TU4gyPn0AXr9SQV763epD
99yI7wAS53eSDm1igm0k+xwi3wrneq9+5vEQpK0XloV+sPvG3mguwspJHd4zzTGe86aNjrYAYzLu
rvnX2BhwI/GDz+Ogdzh196dd6zPrE47bPVLQgay4AehOfkxl2z5zN3vgsZ99BerWtMraorhogTHg
Ow52XZoYNZCiTUK37pELUBirSzZM4pShnOr86++XYeBAbUNydRnqjPuc9X2/tURwjNN+ujn4tz1x
t2/WOUpad/Ow10Mw5vLaoyGIEny8lz6FTswfSVKBpHiVZGVzoGGNZKo9jnj6FQ2LJLIesGOcRyQa
OZDkdR1g2Ab3eN8nV6Ya6mntj9EN/DMN8H77IjYloEO0AThNY28dFjmpUVN3OlC17B649kr3nb2G
2vRVVHfueplY9LQM7+yjBry6xTOyegeEVg3AyDq2+XNZaFHR8Hs8jjUSvunqQnvU54+jpWV4jXaL
ZgQ0hEvtz3CE+ZjXB0C/gcQOFEjhahlb1ncQGjSoSZeFhrc1LXWMbae1FV63FFwS7wawHxiVtf4/
xt5kOW5cixb9lzt+iGAPcnAn2XdSSrZs2Z4wXK4yCfYk2OLr78KmLKbzuCreBAHsBkxJKRLczVok
pMFJpG/uArxzp2WyRfsQCmRxbP3MonA7aJ7fkDt4kdRy/ps88iEne2kjXD9OiOxoJ6DrTN+4N41I
Vsjx6BftvBnJF6f3ixR4dztn7lTvhS7zdezqKF3PvPS6XJhEYyjrLd4Y243QlcUkG+K6fhwj3OcT
BewckolqMpHXBcH1vNTGPB9wSp5EugJnswn+Hr2rvkacjuZlsZOiqLcoQsE19KegIWiM+hGgWch1
QeRGSuHrg3Kh2Bg8AGj3/6ANFykItw+eO8/7WHoCrSgxVzu74tWeKVjlZfcAiEkTqVEFKHPRPgQp
kMXp/i3zfDx0Y1GuzclE3gCFFQ+i5ekj3cnvtfFU3Wt7twHN9RjoJv1fO9cyuDhFmV2CoWu3pkIv
eK8BwieNHE4zUXxtwyi+dmJ8E9c9qHsXU7KKsinaZorzdRe0BtgzJgFSOTQ0DCvc658dHKsOnuaK
C9pcif1oIhjhO4gJarsbYy7U17YrvF2G88KM6FxGHEQvPQIHRzcyNy5hOxMa8820Z8nfgLg2dwgo
9ReA6vcXoy7NneF1EU66iMOTYpzasJ3Xfpi3xSb1nM9JXk97chkFwLyiY8U70Ibmzg/gBQzAhAIz
PJHHm3yS5yHLcLewQPUkA/+As9jw1OphxDdsHxseCK30khRIZRU4XK4WCc0CRHxXZhpb+0WBbYdD
YOLp4OHmum9TB30IY7YxCw4uiUIkK/w3yQSkXZtW+HG6Qm24qWQGCQojkXNHn3eD+KVfDplmv+b7
xmutf5q0uoxBUP6dVc5z3TP/r3IsvjgF0OjLhv/jDE3xzTORZW17O8C3EehZTTTJdcjScDcEbfLi
o/ebgqK0UiiPkCjl+vSuo/jpsnrXacv/f36NECtPFvKMdJNd/6ViJJMlQlIAfwBeryaOifGita5z
L3pQhR2SPO2DNznACeJ/lfsAZ132cR12vw/tb0YBqIXGZM8ccaU6J3fqEvyriisVUHG9+l0XBdGV
gHrIUq8Wv9RMr1Q8ZU1u8qR12TjYFxN9vWsFVIP1xMz0tUmHYoWeyOYv3K7PaSaATdvFW7B0ocVN
ofuyL3PzRx6gWcpR9Rc89ao1Y+7wkQE/YBVloCscxAfbbP0vaTMGa5Zn1ZPtNAXwVKfp2GZ+9zgg
tbZJ2kR9LsPiHw/PnZ/oqgrj/qfb5j/xpt597sOAb9DulT9Gz/i64/A1uvaTgcbgdV5a3qv0pu/6
Zv0T3HQo6UOWIEu7Z+V29lc+uPWaA37yg+qbfpc4QX4BTn6I84d9u4/rJPw1KIb3fcx+xD41ojEm
76ydEq06xB0qKsGnxL9Gw5CB/AizRMsiEKl+XbTL7L/t7rT/uh/ZoZoO3Ye9BzJjxweYUxlkKGIA
RFkUmrfLRdtoaLSmcd+0tFy0rJ7QIJb6IYjEwRJyRNy+OdUNkBfo7Rc1icArTPG1R9p/T4SdNCDg
/wmFhey8cHh63UM0pgw3ZE0U6lndA2/VeV5pTIIcAH1HKdDvdOMTmeY2ahiy3NqLFKXBszVdztNu
pOj77FMHwIOb7QS/0OXIp/GiHnW94/xxWuCtHs2pTFf2aDpX42uE79nVNwEcSwLfyzQFsPtXk/So
DCZZV+D7h2T+tMljyVLQz5c/JwBCHse2CdPt2x5cJYKv3v1n08V1YCgh81R7xE+UnmlwdODco3B6
BGKWM60XtYo8BNpDACCaqrQPpFjsilb6J2mvSDyb3lksO9Fs2Z02uZP1gI5EeKTtn7y43lAABl9q
sUqaaHwRA3d3QZ/Up8jxiytyK3ydqbH9HrN6QxGYvHUBOcDV8FKmAl1hIGktI4A4ID1WpiinxTSb
crSFFREyh07jzWqSkRb8qOmFZl2kacOWdSzMU4EUBxo3zS9FnXfzLLKrt5nQs6EczS80IzvSglbM
/HJnt+xSiOoELqW/OVCs1nluWTiOMzx7KToTUkDHiWK27gZmzQGdOcqD5Amq6SIkXLkJ5rupRc9t
mQMGx9VLkjmV44FO5xNJaqAtzWKjbgJUoYGMixQDsvK1a8oH8gkyhDNjn73tQ16jJ7jehxaiL15Q
CTC+sGdiBxkynq3qAcQ6ombetgcixiVPWnY2cjMGrIgzvVQFUhZ9YJr/sOdKU94tPs2Y8S2ameWp
GMAxputAQA6twDbr8SMtFR7CF+Xjnj3pAg/gut5qAaYB3lmeXYmn3c77FzzPzTPI8MBa1LX4zujl
whZfGOpGRE4SVqbhGGdXVvKZTLVV3fa3ot/34jLNdnVsmpusAyJiA4w5lUX1U41oDq1w4J5XhNXp
F828cjXG5++W7yvSvVsi4+NvEquMHmVTPRmqEy+8dcHRG6LxPYhz9U3L21KIl6AQn2M/zvYjkEUe
SybfhqlDUhrRWICcDREzQEn7S+O5Hrq3QYuyXmSLM5MCLdJuks9aUqD8PcAbFYjDdplMg9VijXvC
2/VQrjXspuC3K5VpIo/og/6Y8zx8LCxTrsWYuNt52Y6ghNQKRwzuIYzkjzs5LSs8j2PEvS6RG1Uo
6w7GgwZIeAJ9M87wgrUrWuJ+Nj3RLBPXoEd7GkliF+LJxtdBTogMLaYTy8aD1O5kcqPACTVKs+0b
QU7VZp8STRIxUzwg8vdYukVwirVMEe2DC1njg8jlhhriXQbIaR8wBOY310JnNvioztxz5Qca2iBA
i/PQA6PqXWY75Wc/K0oEzZFq/92JRJZpvzlJfA/OsvBQsrApkYxeFxWqBPDHsZzLPOUJAzhDXvTr
GyFg1QC9F6BJC6dT5yLeB6bSZysr5IGMTVA+z8q7pWn2DBzbwY7k5D5f7W675eLCYvhcZHnzOegC
SP88B3hb3GWVOwJ7LTJ8H1WnrrththfsHAQzX0qQ1JyqTIJgQy8t000/pCBnGssCmHu1bL50LOge
zGQoXmxXuZuJq1vXKUQ3ILmCiEE9pZ38u3eM5jJx2b/4fLI26Zjle1p2Ro96QEdOCGlDawNk47GN
rWda0WAU30MWio8ocYIe51p0d//arKidt80SGfUvf9rM9BTCwIzh9U6hIEeZLqoU8M0wuhiVZXVo
BA+0zhxkMF0/NPeBUyMi/K6gWckCtptq3PRvnJVrYgsuES7hUXCedyR9Z6LYZuBtvgt5EyHEAxaL
aZJgMnAFQChZkaOIz0dDIoDK0gfbBx38ytFTRzgfhAX0bTmgBgcNfZC1us8aD2rn7IY1SuaxigbT
7k9eC4ArHlv1qkJ57QMZV3HeiL1jWAjpJhGoyuky8xVUPWjam87ZNWPZnFSeWv2pAQLRsYvc43Kt
+do4CuVb0ZnhKikAIms27tWqdA0tWqC6lRkYmiQClKw0kMbQap7/3SHFfe7BzNmBQ0V76IHMliVK
OeJV1OA1F2yIMFy26jj4G0tenlDYnu+ToWIrJ+KINeohiYbsKez8S2V4upT8l4ih6XI/oMd5RRaL
Qwh+MadNgtMiKtPeOCQxCI37OM9v9uV+9K1KMnEKM8/20WQBrI3Bmn5a+jJRrmXNBBJbx/WLY18M
jr/KcOQ9dcAgoe1pP/oAfhQ1K39EPSUtSZGjIPk8+dOzSlNsRTK/5YjjIE+9XzbII8nOQeKe29YT
azVl/Z7yxNXQ4E4LaLw5FhYC/uQKpFNQyva43ZJWL8mW0sUe4IrJYbag5RQ4swWZ0R7Llu97uMP0
klqh8XmwETvtpRN/5n2K3kmnM55kMbIdwt3RpSxkfxJGXxxcADY8WmlbbAfp84/IxSOWYDDnq+b1
A+fn8C3N03Ll+XLcmSJxngadeokr4e7NaEJSk/IxXYkUvFt026aO7XZrDNUD51N+mbWmD1Iu2gGg
dcjesBLeFQPqsxnircueRnuHxKu83gwWTvNTl4W7KFBI307jF8+vB3BtxD0qhBBawWfpLrSkGcka
L3goAeCETs3Ib1HeA7t5Soajdu5LER+MuviwuN2Y5LIaziXqQyTytAgUob7MkEb5ZKQtsJU7Hv9l
NO5LApTCly4N8mPStN2ub+v+qxnFIIEpN3Utgue+jouXoYsv3Efy2QEK5YvIHQ8hMLM8kDKfgDs0
teiWSsYSheNTHD/ZOTaklXZ4dyd7u1VAdq3T6hAj9I4gPIpw64SffRSJf0CGwH9KEvuzpcz0S9wm
5r7pEralJdi05SoFg/hjb42AjOjtlaPNSlRxnG2OqDUd19F5gN5EK8YVbLR+XLjjnXvcaZ/6pu5R
95T6DxEDaDLJSgDlPQH/DZFIiag/LUkxMdyfgGT0LdcWI6vjY5Ml35gu9KRizqgS4LRxqWzUUpN3
wu2/cdZUCUpWUQZC95ohFlaoSjropIArqWenCbUgwXbehnZcDGhGQ02b/vkqxWQjbgGi2fRhpOIm
5uK/Ww9JNIrz8L7Meg5II6vocWuCImEiOddJWYNPnayF92uaIuq8b8bqlfuJfyiBDL9JNXyUFXkd
iDARPRd6iUzO91bJ7lqVQfRafGaeLF+jPkbrpJn8Qx4sMvjNBkXFQCKuNyDtZPB5g8gBQXKINv+1
0s0gCbVcsNHK9irgz2j8rs9SD6Sl4U42e5AGXyC8diyWs1Dv1aCge5HPLjx1TsDw9Pex3bfe2sfN
sFwF0xifXRtRT1WN5nYW1iXyZrts6rM3g1uPeU5+s4U/AmnBAILYHjht5zfZsjmpb6Xz7qjUjM+0
y7zm+oMsn0aCAxwHJdjc+JOa1qSZHUlI3iFddP4ROs+Q3jpHICxOEP3sNb5WFxvjkz9ZHnhGxseZ
I4dkoQvgC4DAnGeZnADHKwBQtWm1G/n+m9tQSOdMFmQ7Mu4jDutxdG/iYjQEPvPOo6seFxHZ6quS
O5pDjDO4DOd7It36KARNd74W3eO2AcLuOzkpKUhNM3JwK1ftXC7iOWS9KMh3WS6+Sdt9R6Aw3aui
QJv53TWW7VPcyY4ob0ZN1K+7+OxB171zS70OxMI5gpPLBssPdCdz0IEL2urD3acLpYfPs3jRJRpe
AxINGcL5YRJW406inOrS6hSEisR49b3DnF9AvRDaboKw26AIOAW7Fc7cgEOxBzycj0FXQks5i8WE
/ConYWtXgn2NHl4xethWOXiv9rSkgZ50IeDbV2mQIiSvn34ld/m5L2q+Mr3h6gWRAqqtl1+XwWcJ
SjRiI9wvMppNnhxRMAZ+skUxgOL0aqqk2I4iDQH+iSVpSVF1eMkLPACm33lkqFpBOXXx6U4OGmz3
oopps+zBBjzfV17y7KioeqRtlTjb1ZBdnahqHgYebrKwC68gWAuvNAu7dtoiUcjWkzGoHPQbxkf8
xOq02FWyVuemDi6x/epkrRr5qZaIAnpxCwacEBBdD8tgdi7wLcyMIUuP09meNABl9g8RiiTC3H0z
jks3QlK66t/WAAB78yMPX3U/qgFghKYJJEgwXdnbKo74EV1r1aXHbdw9Ol5fXmjt5S1bo3zRXKO+
t7wsis5kcF7WpA6k1Z4c21hXkeqyDWqiio3rVfm67wPEEEM5IauDYqxzp4AmfaApDYGwjWMikQ7U
hi0LYUjTxYRmqE/7tYXdpzVfL/rF3BkYNAnoNVBs5RzJZLa+cSepwnMDfbH6E5H7bAUazfRMwkkZ
T1Ps4UlDhsslGMpJgwOt558qwpHGRL3cPuc4qDCjHvDyOnremQZmJP4ps15J2YiuQSsQ/inRcapN
pBX9ms66zAjLXWRbP0nt9pMC7o+2VL6zHQr8gewkrS+uHvSLyTx0ODL6ohpOd/IaNdk3ZrODlo0o
o11Fnt/R283lbk8gBD10XZgefJ47Z4lebcCGmXi3i8GqdQbbB960o+FEChoWO1rmqFerUZAIvzu1
k5VoZpqaek0K2m/e+s5wcSabZdng+5whaIK2598+1c0u5EF6cstRMLBRZnZxIhRb99kwfRHoN92I
oh1PohPTF6t+lazMXhPgwV2CrMnQBwExwlNvVhz/thcF/Ii19HFedhsZfwUd0gCgRcAthDlvPvIS
OVktdzogQKAnHnQhepnn5cXl1fQRJNL1Y4ag1Aps0tHXbMrKTZqCxobHnfEltWZx3TBx6t1w3JAV
gOgbUC841XoM+xq8I668TNPwSYUFOmv6BEDKeiA5DVnc3i5JZoQ4kev38cXsX2292orPTQtuEH0p
GugKdK0/yfpiTA6dSp7/dcu7j1SOoD1H0LBfLQqwGBSbPMPxV32sABV+ivoiOdPQ9CHutd2QnGmW
j9I+eCDlImXY/TKjZRfWbYkyeAjv3Ej2J5fFLmGOfHMegWR9cCsxX+Ruv2WZTChsZWAYM1ojOPVD
E5xoNuklzRrcFQEsptfz9E5PPrwObr0NhJFWiVnbmzsFGVs2Tuqr5YJkc7ecL/Xv5jd6PgKJw6ii
Yov6foB5Iw28KjWBW099BYC/xJmZae44ksYoFJhns/6P60Lv1NY2gKDJPaWehsjUZHDkQPsFoOo4
Dd4hYxwRbG6Mx04C98iTLkBlQPoWPbT+gDe1d81sSBqrBP8bCJjV7EMyGkCXCEVWhOleiClZJS0a
qyM8VVfovBT+3mTlsW7RC9gGvY1mVif8HzWvsw9tHKKOKZ3Qm9nIfif0q/lypkE1gVhP4D6a39kX
RWEM0RpttsasyFqJsmzh+CHutLW9K6NSnj1wDm3AZfWl1hDRiHehXiXL8UCvNUm7XpKCo4gF7fee
v3NTBplW4AnwLaxVc6YVyeV4CdtaPNMiSSfnYtXhdWwYOrNUkYALuVLAg9TeZAKy93ZjhUEybyv6
qkRF91SA9MC4hoDeALg8uhfwR+i3Q+r521qjijlRDmwPO/jISuCOkejdvtQGrmS39ghiA55xAmmK
3uzdnouweaQV2Vs2/tjZMF+i5KNFl5jSCjAQPBiuiTtJRFrBuG5Prb9xxtRGldWgzDMNgAmwzgjE
DuuW5d56UdwYysYG9zWpbqSLk4G+8LPdB+heEhMwBJsKQLFEvN5qHvceGL0rJwsqNAa5gLtHN9ZM
8E5LZHm9S1h9pAXZL1Y0C2MwwOJ7AhRaO/yhGsV2lD6k7CINknKKSxoy1wlJHo6g02bOYclCznaL
Xxl3e4NPHIA3LRoQaoYcnYfiIxTDjGl/vpmO9lhv4jRgKxzP+rMhpsy9kJdRqXGNwH+KiCuAYHCc
0nQLoJoKzwgAABaQpmb8xFOgM5PSyUBKtFnsaIbeJRRYvPvCoZL4tbVFmu8QYR3LfQ1w94fUqB7z
opEAC8uB6YSYEvozp3Y72DawiC2vPbCyu52JVnSzLHqf3dlNv/sOZodXiqL/Xiuj2rDcDnECNxB5
DDqwDhhD8Nu68XTgKCtQtEf2orfX6LgLNPpgxRFibZBFpBWrR2S5kjjfzkvuIjqogPsJmA9UjYgI
1Z5l1h0jDYtYAJr01HlRu6IleQBEFMxPeFsINdKhYDh30nZkMRjdvF2mgRNLNYI7g+O3U8uEHVFU
9KVBVzcHI2YSABK0CdZ5VhvbSQPRGHogxVgbO/SteIDJct9E7/5ksMiXPUjRKpw83mhugrHuT0s7
bVZECswWZf45HtxmT82vd72xtCTF4kYy7TUZkdzfyW/accmOc+OhR5HVgTYJeP3ZaqZmT7rZlqbL
LlaEo1EuRwT9bxrmsszStT3RkVrgaLhpqqO1f98tN3fOLTqa6Y2Koo6Oc0fdbMN1fx4I6xDz1oyT
/92Ez+17OgXfAhKMiXwpNyw3sO5a8OusNgdUCcYfKjmgQgv1gtM2CsyfVTM63/QEoU/nW2I7PxHR
dV9SY5w27uQWR7w72B/i0clnAve2aa7RGI+fVevVOzY0+7quqvUCXzmDrCAh+AZn6YnG27RxBhjq
32Fb7sAuF7sQTEJbE3ftdR9wILO3gb+rW794dIisj6bcEf3KMfs3Dcom0JenbbhuORcNwJeEM6LC
ACxaxHGV4jZ78Ub3R6y5tmZOrfq1CazgAy2sHO0cVlTzEy3RQdPtUF6XbUsTeCBlX0aHTDeT1RWX
u3ZC7xwqAxC/iAxgUlTNsLUsp0W6zG8e/vsv57n/85cD+QR6isFM5QdIrmhckR/fAZAZyf/7f8z/
rxa8TJDkBsJ2afmXgSExAybACgzQNn+tcoamIDTy2KkEDKpvgS7BKD1AqXIf5cCSf4hRnY+K4bDy
z6hk/dBRjYKlIv/cu/I5Tq3oKYhRek4zq1HoyKBWKoB1P/l6IIWLuicHYDJBj5jsKsxwnYE3xZqU
Xjul+E3U4tUFygnycXoJrFd2qkGOHepNeCcROgK30YrYYYEX0u5537OVT+ywAG3h16Q/ztSxOqUe
6QS6Ubo9ul5Fe5jNyE0O+IMAMwL4+7GQ3pWz2W3xtbSbW9TtgfeV5p5twTf/33+VwAj+588SeI5v
gNbT5wGQeu/+oXyErxiIQ6OPRZv0B6Hf8HnXYJDg013PU71eNG6i3/PS8kjKRU5LJyjHcrW4gUMO
a4D1Ypzni26+RGkC3iCxDRSovV/81ovsXf0R/ryL7QeZ2JFBhbrzvWDN/BOgLcE5+uC9zJUVXiXy
n8+p6L+nWVp/7YYh31oNqqlpGSOTHAJKfrCj4mQMbNqQGLwtKTpgY3aNGidbvJPayrdAvamODUet
Thjg9R4ZfXOl4ijYE77zDAPdRsWRTT6O1roOe1EA8B6RwsK8LPLSdlAq3gZyQzIaWKOANtghSW/m
qAAn2XydAMX5i12GVP4xVzhILMjWpC0MefTdwLgs8lpfp8rBbrJAW/dWWNN1gHOD69DnHJEOX019
8Xadtv4I7qv6MTIRidT4Kt+FxT/qLpAXP03lMUesYmeYfv5NJj9I37roQDPD6blz8b3S4DORHmST
W2vLN9w9ydLIyq7agtg5SFRrC3xl3yyYEQFptO0Oo0rVKnX9HjASmkDG7v7BJaanmT4GcbqHKJge
nUET0vjZxPa4YxCBNZt5aZw8ArRowcrdzCmjiWVaZv1MJmafiCSG5L+2nSU27v+JGB+JnoZEqCN8
23q+MMpTn5etl31+35rkeDdPzAzAwKIHmYdHI3NQ0gu+B5COtuLYCmFeZtGs7lrHuNCAc2J8Geoj
LSoX4C54F7S23BfZZUBnVCyApYejNM7EJNIz9312JwsRPjgHEvgnv6wWA5I5XQ/KU5rSMDVVe8pb
uWaDFYAqfjC+NYAwEeHUfKu6Xq2RqLCfslrkB8mAL+qjTf4aAbt0g/aH7AuyLS/mVKHRthDtDiwb
2X5AIwRQFwzvk5Klt0OvkrHN/Zh/mpjV7dA6F85a6QITtWVTtWMhjJHoc7dN5Rg78g0Z0vaTO4wb
F2gzVhblD3ZlZQ9t4jjoQdVTEqrW8dcSL48bO67Bfv5uWDcpDGnd+eEeRDXpydDaxWSeabeBV+3B
zt2Pi5K2a9Vgv22CUnwglDfr7scEZp5ti+DI1UhkCL6XwnwtVcGQpu3tKw3pZHVXJNJnA7LtUBB/
VNz5bksr8FZkpjIn2wItptjcCNsOKVEWy/RANtg9eMhsNE2kOdh8i2g8ZbwoPtk9O1E3TD5F/gal
myOAcIziU44wio1XujPal8pNIKXaTHYenMs49J4kSklWchjFX9GovhiqQg1AZxhHNN0lO9V3+beg
R/W9NiBPhZ969mQTnlmoIxWovR2/gAXVnz1jvA/uhIX7g/YkA/KsuqTbOYCCBBExnra5ZGg4qqpj
N+XxEw12hSpkDmy0Rmay2Npo5QBMKgDyFxOa4d1EBxjNR9xYsZOUcbGfQF8H0isFDNfZpjT+alRm
HXuNqUairM6Gc+uFDySaP0WWuO4a6CEcBZm/7MKIpzg2OE1kHbwSSKqN8hhbe61vnBszMwF1hzDU
Cjhx6MaqtICkpPeqZJtaQ3dcRLP1/Xr2JiltkRXZh04jZJNIgbBui1oWHJA4kEJsPdRe5a8nMPas
FxlK3uWZhj/JDA0rghKacxPxcI++oama9yOPZVPFEUJdZP+9H2kXY7ru3TJN1JcUT6VLVSW4+ykv
MwFR5BsXnGSTU54HW1qR3B4mY1aSzNBmNOvMJD0BgmsbuuNKxDs/A39EhXeZ85im8TwjmacVNLOC
UJSrO/WfXO5kHB115apy/XotJtNck5p2pL0UNxK89YMxDknO9kxDoGnsABts6iZ8CGnNtHBZLtaI
r6cogEnSDdmhc8w+VYDS/Ia3nx92HA8fpR3iPwHtosDNrvMv4NZDBaaDkFbggEouy1CUJibvg4cy
8H2i0gzUbqH95Pgo3E7Kof8xsifT7Ly/ybRFscCNKeeVM5umWXxvaqVAAEpAMZZbdrZCbEDgrg7q
YHtCCRLNKgDcb9lYsvWdYkI/5tGr+QvZAmATLMRkYgWvaHEOH2bRJIZHL+7UaQTK8s0VyHS5Qt4h
q7bIaEZXyKbgZZEvnwtXsYBE+kA67mYF6Ed//xlyGUfrsAC/266uwP4BQKkH3W97InAjQkaaNDwS
zcKMz8pFtJiBk3VWkukiJ9vftyVllQEWhWbvyhl7aXF933IRLa7aS01hdOoNVNAij5hf8NBDpz5D
yU2pwYUHh1/R25a+SC5qdLUBLYHkwDW6VmM7PiBHF6wJvDNKdIEHTe/XhNJ5g/NJaz/kxtYBMi0a
EX/hiy5wniSbcT99r0uPjptso7S3jE/k16CrfgW+jEQcHTv+C9UtYyrWrUB0go4zIwrRLpHJ1hmq
p0/z+YeOQouWS2F0Kz8IZpv5CCXfT0e0Q+q3bG/3lQ9usFjuxqSyXwtADKxQOVc/CGXZrwqhV6S/
X4Uv8bdA2SIwpWDlg1J8/ycn0iIF8yenUDtZ+krKwbm984cBpdm/UN8lKitPXlhuR+KvIEVoahB4
0rhovEl0JCEN6i7ac0T8AQMFsHDp4aAlku5EMxpkyvBvuKxplmjDBkR16EtK1L4MEr4nv1l2MyXz
uy1za2xP9/vO63mcd1lcpfStbHXvsejT2EecPy6CTZ7K8LGxrSdWWcA3laFrr0gGWFO04FR2PpuQ
bFYAqOI8luNpEY3yxHKwYaC+oA3Xilv9uaysEDFboNyhGzypNl4UDeeahKQftVFWhTJck8qMC3dj
TXH/aOfDvojLOFpZZoWXLBaidaxSa/ynAOrNQRe5FVpcoDr+yY9LtGi7oG9KbZBkVJEXHkMR5ifl
urfDn2QSrbjoxDDf7Gi5uJHiThbg9IMaDISI7hTkdneNxWS+RmldQuayHcDMm1NiJc3JRggSlLt6
PU9lzOtTiQNEtiKDxZSWi4yzNjXWpDZiI3mbzpuQ1f0mN1ZWH+yHkrmoVeDRE3AbyyPiZNGqo7OT
lpEitRM8CWqQgDZ0ttMKn1XoUxbmyqMzW6sVue0Caa0FdBttgGZ0RGoGpU5R7IhLlDFUbCCtfEXc
6oo3e/Or21gTCgJZ/ty2Y79v8mw8GVOaPQCdVG1NIOu9JNzDvaMo3B9gIcBDDQ19jjF8tProp0Tx
7gEteSgn7TgyUGiC+qGyPjnOS9Ig1vw9Kab6VpYAcrdxi/GYBINC4kr3MwS+fPUbMNyTF4kE3uyu
bSY/Kbdhb/4kC/ruoxRTfiJbGsAMI8EKZD83OW9neVkXp/+O+Fiujujc0G4idmZzM0ClphMAVNEn
7vibQFwWi2Js8At99urPfZKkj4ZT1CcRo/NbVLL5kDbgmeAAvf4L2Vo0VYJrL4vCz7Kuuld/TEE5
bKQ4/RZGv0oB1n9xhKH6VVigdTl1s28ko+HGZp7WxtfOVR9DvMSjazQOviNfBbpsZn7GK398KD1P
7nGW9V+7PsdrBoIMBrJza7zChJfCafnVBxTGqshtzbFZ7tMUVO3rxOXTyY/UdLLLejqBhtbqD55e
k5AGlHn7QGNtrz23izcXlBvXOZ4MMOzysHG3tBGXyKuugwEs9GJwwKvQdfJcNO1jbXvsaiKmjVeJ
1hYbNJn04LJ3w3zb5OZahaH3AHpAhqrNDN/4YCgPeMDK1WwCtm4A70UIStA+ZGPWIYDygRLe5a2N
OgdN02aEfb+tkkmsTd82H2ggxWxTovR65dSh3C3qxYZmTR3hk/vl+U5Oy2Bs81MzeEfak0Q0ZMRY
h45xY1vVI0MAFhe/syFZaaEmH2EctDNqk6YfzGM7pH/7XCP0D62LF+8GjG6qHXcZbrkvcRSWqwRk
nP+gwIiLvPsbjUc2SCHBP12i25tla2XgURjg5X5codUA+b9y8Lech3YPnBsmgaBTtQ+6kH+LPFK5
DirVPkSpbeT7AL+JAzo9PoUDGDZPDMSJl9g8zSuVln8LEX+tA5EiKmSBUSZIpqus0CYT9qN4FgaQ
pQKbGUgLyHQTdm71Asy+fp0BpeSz43UAn2oC9cDc3ttNLGz3XWHZwFs1p8NoiuoMQFnvCNqu4AiG
5PyceIl56Mrsn8jqwVSvwvK0DEZRoFMRWJTGdhHi65+Uh2VNMwRDRrWmKTndqReZg3bTbL5O4YRJ
tlpU9xvdmN5Mb7zm6b3bsuHNJ5+ni+rm8y4f9eYqN9OEfl5yvbngjcHNlPZarpI2Srz9qhbhzaVv
PG9+rD9+oGVnNE75x/++vTrW/+CjI7lhWtwNHPDQBZ5l/J7nSLx8cMGL0XzgvaMLOVn6OCLI8Cg5
A/8PgAQ3vV66Y9VaG7cush0fwbCJ27UyVmRJ+tpNqgPrzb9oB6cuO2sT5KZzUh7KZdGXCSJSvfdQ
OCg/ygNA4GyHwf3HQUPQo2E5T1w28cnSKyZSB0knzNoyH/eZP9WoWg7xr0Yasqks78lCnuQ0K0gW
9u249xSORyXvUHr/vnVXfgY+QpDkD2ajNoNnpl+noPK2ZdOo/0fZd3U3ynNt/yLWQoh66m7Hjp0y
k3LCmkoTiI7g17+XNpk4d+7yfN8JS9raEp6MDSpXOdRQULqTGRRhJpNHP6IkPXhJYkFkAM7BkR2y
PV5N1X0UeXLOkGN0wdRNfq1dXkA6RqTY67JaoDHs/ehhO45ksK4Xkssyymw8GVYCooRyb6iR4hD+
hDotDEP6U7C27RrirxSnjD4NgIfwNu6ExwpLuApWOEqD0O/YdBsc60MmDXacfOGlgbHtgyjXZ/0g
WeoJ7fUSJK9NL9wTRer3BBqpyKduc02lUjXBE5RGm29JQdd8uQ4Cd54vJgsf/aq0bwWefLdefK4G
5Z9cHbmGoQ0PDLiEtNaHmM6nvLGZO9EIdAFbzr4dIXS7SnUnitk8e27HQuypkULoCL91/0QV+EL7
hyyRN1SjO0Y1BMEoveOhYS2opeaf70afie6mpyPz3SiVGv58xDgOB7BV8ywDYjLCEdMkslm2Myv8
73nXS+xvQJQziLryDhasVKELxA6h1qQgcXiNlS00IxibsBH+L+MkIJ+d6wR7nFrZxgNhBRaTtw5z
u1tsXPe3VW22e6v1Hjp4srMFtdKF1WWxzmywlCgP65s/zcwMMJ2MnRi25H/GitsGB0C+L9YODlRv
4AmrtQbbIK1XLIJwJ1VnvcBcSwdSnZVQ2mgcAUlPnT1rCErdPBcpShcXb9MPmR8GYmYPrSK72V6T
6QY0dt+BoQWArIDQKH+lRTJ2rCA0Vs+HChT5tNKmNTfFakyH31MpfF1wS+jOy1UeLLj4FU8pw3pe
ydY8egIqXKJ8g4ARGGwaPedI7+/QUs4iKGvYlvM8AxkODRCOWfdVCY3OsalA5J/MG8LLV3jOH6Tr
PVNtxtXzwHqRgJ9il8euarDoAdF+FEsqWzqQyPiJidE/MTccHsMGgnlOI8ZdUWW7Eht6Z7sCBN1M
84sF0VlIc8HgCOZdmb1xcrg5NiksI3H0y63Bv6PIaCprC8WlaUnVSicIm71YvUiOFLJY0RytPH7y
4onny9Lu7GVvTd2WWsHtYmsOl/tl7hvxlkNVbUarBxp1foWezzj21sSj0yic3WdkOuHRryNc+1ED
XeYRbFPcsSRydkWQfOM+4DWZNmX1BtgKsxJqrFRNdKx2xuWQZ+VF5Qqes70j95B44gtqpFhewceu
TaXaQ1jQwJRdxQvRiepAlyHp3kpOo6TAXuSf+jUnfc++dukwd8Juhm751HzNuY7gO355mFRqrUfP
Lva+DEFBGs12GREgIK5APf5Qb+om33ZiaCFQoQED17ocxvrO1ioF1zGgOFPfNbzKMDeEW5shYJjR
udMXCDVjL7b3J4j+2cVrMuX38HBpH3LB6qOda/09HcfH+m3Ad/AuKoL0tsYcdkHx1sWRksBK5gyT
CawIqg74bpDSX0f8P4AdFQwnU7jGXWVF3+x4KI7/PQdhOFf9vMbDeb7r4kzfN13u2Z+dKpirNSVc
0d2rusFxmecZh1JflGWHxWKud6BEghSxyYPROFDIBiW6WHyuz33mtrk8OhkEvN+7UUn0PvrO7XSr
jtnqOv6nLvNodFPq/blOLdTn73en0Yeq+wazgnZjwHtiE4V1tDD8jkG5F1qvb8W8KKMTRenSBRJ2
67b9NaktnNTY2vqUQdEzOlGxdSV6xnkabKc8vaUuouyi+m7uXeK4eXT7zQy06qu9n3N10+Y5UCt/
aoTLwkbpq9MlORabOVtDpEDueFSPz6qrD2UtzQfIZ8lzH+NHQHFKq9/TRqM5WOCtPGA69DGNW9nS
Nk1sAdNTNLPBSwmq8mjrh22qQbexvhgDhOl1HFaLzc4C8h0CFvjmywxmzNz3okVL0BmqQ0s8Wsw/
lGud0umXwazyrQ9VqYFigFZFC/otXcemsahKDVUOa7hx+GVZY79xsGn3kNSdvMuwVdBzF1ok8dCa
KwfKhBtyycp0K8sHQC8TtKa6lfpGHk7Vsqq9cawqeuA8S3ajgvsmVUPLioBCaG5k6+KlrjPUGHc7
b7DKJTVSzOuT29zhxolC4Lo4O7y94FZCQw72UoGLwnJWLEuvUE+AXFnrqANhNiqZeoKnLo4oRNrd
2i72R/DlWcsp2nPgi55BdBQbK1XFIaiT+g6SchP+V/GV+H/LEJEb78bGMI8FwBVZM+bPKTQZ11bZ
g+qU+s0RBKp6Ddpx/5RI887Wosq+kHNqwpp4XSjxMRXP7Dm11KLKOrWDmPDIuyfgnNnGdeshXibF
aC8/12MlQQmOy4OBydkS6uXWnTVG7jayvAmCFX4GenqeryCZn73gAOJUup79q4eEcGV11as12vay
dGRySQ0e7LrG6XYs0fpdkd8vG5D/vwnf39R1m+9cbJGsohpcj9hyYrjUFKzcuyLfUczRnCoqcV2i
qkkMLArSxe2j7xyWARtKoZACqADS+VDghd8WCFfQ4dt3+vlOOjUqNP/E6Ot/rVMzJVIMOp0ZbCV9
/5R4HTYV171jQgRvCPVXoBVneAzyB8jX7y39m45Sr9pJo5wASQjUM8ADYPsMyYc0W6eFyV/S4GgB
GOKYrCO8OHejCZGZhHveF8+Wzs61sPU5mdL/kkC6F38SpVZQ8PC/tIZgW8wNw1U1Mv+L2cLdpitl
s6a+ZpaZG6fp3TX1LaIadAsYDG2oNZeYhjRVDlc03ddxMbUNAMjdUiuYeu5qHKCKTNU6gGClawJ3
JoK+XPPSMZZt2uJ41U40WEGftFrM/FMsp1yTefWBqzQYDJlDY0fplDj3+dyd6qlm0KVgz+CIE+rs
qYZFi/dLwnmxwblKvBg1aJoaeAPy0Ic6BcG/aRZkdkWSR7wYNr3lsDPVYPnWbStYVSwzpSA3qVvb
91alW2HOGHywyJJJv6kUvJyu/bnOwH4znkvvowvuRw9NNnzs/9f7k+FWYifOpgRH0JfmFvjE7inu
C4B1oCuCM8qpfarEyYnC5mteTeM5V8Y3irY2JH2s1LVXVAVLN4VgW+ru5z7JdK/6LrxMReM+2lCf
ppGzwFvGbdTIbJ87MHHQDj5FWb9dZJPitM2DR9O1AetAyHRR3ehbiHxRurLkW2buxZD7eh+HqpRy
jUWVAws0gSnRWNsvxATLLXgUpHlYbKnq+9297LT4oTM4F51FrLIA2sMfsmK3mbPG2HcusMeZx6Is
P8XGQBIE4/N71vtYSjPU6I6URdW/Z1Hnwo/Pahy2robtX79o9PX6p1ifA3XL6wwOTu/fSvqSzt9X
Cjb01b22+4HXYSsR7xYads5MBBfgNmTuYgAR4QFI8Xvg1/lJxub0AJUALP/i3F1RYzt5zqUvplXc
gfMKfmhnQiMW72FqHWIg+rDcipZDrEEfPKuAHRNwBNRDOZCWX03gDGwpucoc55i7w8s8lL5tU2b2
yXGLf7/t3KgzOhzWfLi1V/jw5BsNY/5H0B307XsJKXmnzLoDdf2nz9CX0wvlw4t+uv7z/aFMbmVk
7TvNw1CN191QqdHV/44NMYRMMMEEjVl3+//q+0/3KBv8DsosL9afbu4SXYS6VL4CwNJowUP1Ukyb
vDa5YJ8svscmwENu++7zZBYmjuOmcqukD1meqsiwtA34JvPwCDWxOL2nC3DHcOa2k3TXJilAIE0V
HzgE/k+lPcX3dQwTQhs2tLWuUQi7QFgTZqENnXEMIpLeAK2vTFZBtCtSFyqdTl9t7SH1fpR9+0vi
qON5zBuJYzF/fDACfI5CFNWZt47axiDX3AwMdE41gUnSAh9z67t4cXSize8bB2vmLq+9r6ky4crB
ovT7pIJjDS+NaPG/7idDOT0keZKt26SqV4nTQYFZi1GEzYTHHhXhmPEDOpxiE7heeUMXilOJF/Gf
vGszlbz37HmshidqXUJ7BCdg9pLJWFxcC27bEdwndsD0lZeu4Nayq2TzCofHPd52wS9ZTceqttWL
6+FgKVYR/PmwPbM3pwF+tmYcbeuh2ODAHsbF+sI0aaR3DGudda2HedNfGqYseYUAoIczrD/xegjD
41/HCPUmZBy05WooYnUSUAo4jbrkC5jGlZ39EyfkMKanGKXEAZu2pvB+iiFMYbH23q0psSfiNJpw
ga46g9q6vkLadfQAWEoamO51jSdqBKH2Orr+JJRSeAw0o/fPQz0Kuvd1hPduWVhDNwvL3hEYZtxI
f4xgHErn8D7APF5m+sWyxpRiGflw6jJd+6lsISBqpk548fqhPEfgRVCN4vjWhhfLGTYBg/kP9N48
Y4EVSwIsn2XtKY8uLp5rS27CCqVtCuSIIq82WDB4y2tOMozTXk1GCt0s3I0aLJhUn4Iw2Mw1Gt/y
igVLVXumm9PHqET85KRTdDOn+c24s00YxWQDbAUXvReK28K+hzG6wHck+ngxVLHv/G66+RT3M1DO
ypRjfqU7FE5nQiHBK8VK9gH0QN5HoUGB5nI3dZS4i2sDhPqGbZuH9mliQEdPhZ3eCtMeTrHMjGXa
Zvy7af8M7Dp8rV0m114d5jcQDLFgZ55ai3Fg1ndAdY9p0ztfheL5NoQ2Gk6rCvlo8v4l1iNIo4Zy
sxLwbFHpsAe3HgL5bS+eoZC/LcfqNxYl9xwKSZek6uxL2rtqOTXWtIl0lWJKsXErJmyE9MqxL5Rs
sKo/VWm2pRp3ANhlA4fsrOjDA6hPb5cx4E6hCVThgVrs92aqWvUYbZPRvnzqBqDvv4wyJWDWg5GI
u3wozoMVOPPGztZfulKLok5UzFV0l+LseUN5Jpe//EmodRSO/QH0pP7g6QucLrE0oCJsNFCk9pSK
lEV1aqfStfucc22+Zn9omcf8cKfrnann5xtdh6OSy6df8L91Q2jvJra7vpJ/Z77w0Ap74eBUd24p
NJP4A2k4s4PodM2ZmcQUjFkJ7vC/t19vRCUag7/f59rKJqi12jBSWFYtyBbliG8fvJ3jvZAs3fLU
zL96AWSsojT/8Z8ZozGJOWMs6y82XkG7KgsgGjA2/SvzgnvL7/uHNGrDmwA62CtAQvpXPjVfG9v0
76MKS23PqZ0lxctMvI5NWt3DLdI/Nq6hljTO5DY/pePxuyyE5H0B0985zqQDxey8EHcjm15AbcoX
UPKsD3Tx3kv/FPMKu8P3R+dkWfnjf+wEMvdvG4G261s2qLlQgcYn++TWnIJ1FIRjF9xhNtAeg7pJ
T/AaSk9UgoDVWykHNlTAmXZH8X9Ns+QPMdaQs9NDCJM3w8LPrRS60BhIiro5tBXOG3TtGv80GgPJ
eisb9ntOgynnsKCUazfmpuaqKKC7+anhWqUS09/ePJ7M9YfPAnOrYgkwXLnylVVuOaj1q9lqAObf
61TpF7rVqnsB/86KOTd0YZEx7HOjXDPtYk8hQU73VMxyJ4cQyXuTTKL2JmErzgEnWjRlNN6Ithjw
TdFFusSyi7cFMx6nvnwLUbwK7W3ssORQY14CASDuVKfWMA0ghOVco5AywMZalZjVgQtc/8JbvtsK
+O2dqLXpTAhSUp3DaAhmyjASmwdUMqu3aQoBjnAsf4xtXp57kcunHfei8inD6+6chtaPYZjkk90W
0d6FhDtMr9BYcQtk0b6I91St+f/gbjLvMwXQwq6A5ZomwwXQo89H44Ey8y4BAPROQJF30TVd6wJR
WKQHx7S/lFlqnucYUEvxVlUSYn8JFLzXbZyZKy912apgybD3M3BgwSawxbh0oLd7gcuqe07w6C1C
hn2NHvgRw1A4+tGNdJEGTy48HCDY2IO3/R7nIUA4IsWTh2JTDIPvBc58mkU+JtXumliXOT+GnG/D
XN/DBZNyITMLSiGYygPFUXyNogQl6cuv4KmnyxxC0V/jOMCxmKear5h5/Qx4vSKF5HlHqs/LlQNI
ENwMg3qWTlY6Bjc+Y23Q6QUOBcuVbdUw76Fdq6GO3/rQOKS5fI19GgecNWNNeUCnOMvezau1W+Tq
VEmAgDsvrFY49B1OHy5yUHOVUrA5V61s3YNSqO804Gh/0bbsbYTAy9zhwzjUERJPf+nYm5ie1nrw
sDGipRGwvEm2FRYZ0I2AAAR2ecLFwCWkqAC1PBtYK+Cigp2NE0GK04XicSnxa6vNvbAM3174YZEc
GQt+xcwGr8Qo052dWSZUDWvzVmJVfOvLhN+E6bT5FKdqaOOfCL3ufkUd6NLqrlSKLAZmuRnemAM4
fHBJScBsjEPozMajActH6W9iYCYXhVegqi85HI4mbaVgnOYoFT80YTcPuugJQAgUHFJrXMgBTDkD
UOb7poL/BYT01AGQVXbf+7247UeorzbZlC/rFhL2TQBC/Fx3RbVs7ai/UN9BYfOwgqT9oqoyHFIK
q/4f0EHvby8Ty4IOq8kBHvRdy3c+vUywHwAdjyJ3Ls44Kujk9jDFOZLjZxC2zcoC4hY75lC9kLXl
wGy1SDGdhOIFxXo72hSAmQLxz0d0TlW/Zzie2pNlJFlXtpxzSMGpH2QtSXEqgRANEUEzjOESN7kc
O4IwC4GqNeRVGDQbN1U6fP+gmDILqZAEi6/J6FSiyyyucq1fcwqsfSEUC2BdYqSXSbvBJYZxayVV
dmG6FqFGbZbT8i+GG5+txEznNl1rbNvZ+l46LY3MDfCMMgZYV9eAZuR1uq5dWz0WhWct8ARsv0mn
Ok4ddkyhPwx7nqT/DR2LJ17A+CQ0cXaJqVB3b7Aw20yqNI4sqdPdf88M7M+8X8uyXN933QDUXzhO
eZ/+L6FjAt5XG/Z3hdvhOGcRK7haqp6tQz/tYLUgvH0eBTWsI4v6LEo+rZiTi6+BY4hFEDTlT+Z3
yx6uLdGCQzRXqmT8FkvpLqxauQ8Rw34zG83vngcXItNPAbsPAg7B0LTDY2cc3CN+Pk21yooY34pI
HmxXlgCUerl7nJMgpd9DphH7j8YQfJOJvRaZkC9Rx/G6T9vwEFhGc8FZKmB6BvbIy0z1qxlrX2vW
PvZh1LGKNx/g99z7+t9/RW79/ZVmezY3sTvveCb4cp/o00Gkoqmu7eSuSaFQ1VQQdu08dR/KHMBr
J2rPwdCpm0ZMP0a3/eG4Nv8NZWcJeYI8/dH6UfpUhlh6h3aTnYfKDHZuboY75Tfp2fRLtXLhCPs0
oCv+3MHCgzLOLjT9H4ZjdS8sDiBJ0MbBvqo967kPNp0ruxcxyHgf9FW3pqxMqC/tYAlMeCyYsFrw
QcqVq24jO8ZevjQn8B6SclUEZfGYw8Lztiy7u2YI8keeqvyx8s11q4zojmquMAU2enm373RGgEfy
1sPOzoo6GJOE0Yts7mgw6uA5GoINjSb4p+C5rbFKpiPr2xzkKbD3+YwlImwRi8tiNUjf/IAcogYD
SlW6g59sxxGPO9dxsjvMDLK7TJgrhbc//NR8FS2rLLukAihxahRdl93lEfwvTAt7NFimIcUI0nBh
gTS3TXUz5bheD0phGGQb3kxjhN2KCYcqoa/9CZBDt7N8CNL4Ae8gQaDH8THn2oWxhC6XzqEbjmYd
HqBz8jx/mnhqy1OT1yAbduryJlqeZf7OLiscd9QSM5HOgp44c8LbUtcodL38U2zu+94NdLDwxvVF
eMMT09xI1/AWqbCCL4nsl3ZZQq1N+XxvQmdp1cJv+TkZAeqRYMufKK2MoQik43Fu8j2sKvCVyNXh
CgEigNCM9bE9YK4tY/hGrZDRbd2NFyYZGO7lk0ysnx5mfXdFB490ZstuSaxTHedA4P1TPG+jf4yH
HtwbGNzqlyRmStqmJk/gkxFl51lHFWpL4Lj1pWY/YEa2GLM62E2xL8F+0HWSTTVyYG1sOCDNMS+O
JbbN62QFeutPmE8Zz8XAj/BVlL8MY7qFwPPwnKcCMr1OCzBc48eY5Dvtpkgq8zFSVraAdDEWjJb1
2iWD9yUQnVzUYR/8GPxkpZpYOwk1MbzBkuBbFADmPOVj9iiwGbmuQ2mdWrOB2Gofql0Q+Mk5BdZ/
5Q+u3Ode/ZwXADLCgNu9SbWCIZUo5kcSxN3B5MBR/2lwc6vEjpTuMhcpk+ofxhnheu+Obomn7Hti
XQGQCSzLMqVFTayXQHUTFjV8HFGkS1vAADCTLtimZl3Eq8a0n6AT226SaXIOqvOdQ1IJ90DVTMKg
bXGtpwZDvddJc+Z7n5haKHhtpmrrtNiGa14aVgQ7phcj4eT8yOq8ONNa5GciwvwpwZbZOQggEqIz
rIHDiD1p1IoWMzzzxxWg5ca80vHRH0pA+Vv/0bULbOqp8hzKDHvkJ9uFp1J/cK0ErigRuO10sU2H
AUddRW/1TLOkilIiSO3lp8xrz0/N1wYagqrXYScZjsv/fhMF9t/eRNwHmkjPziCPYlrBpxd6ALFw
nH6n/V2cRBVIAJULZRk43X+HyMmq0sYxihePbe4FT1OVjat0cgwYI1pbvMAiUPVxsf3qVULjaO8J
6y1EcacBk6qxhmL1qUF0ZXTAptH9p7gP050zbJVWKoBFBo3RJuaax9YOABgs8yT4QSHEXJ7h/91t
BmCgtlTNPPUUsCa42Dzt7gvPvI2DunruY6AGJpFPa6pWcd0ufADCb60u6r/g0QkHeKQ1cBY6jF0G
dcTRqZ4rBR5+VpbuDbU66bLE1Pap7eIOMrLxtk/xBS5Wia/u0iRNt8oaYc4CCQPzJs372xTKe5cc
BuTzpYOh2cJl3bCrXCmCRc6GYA/53O+UMsdiz3716zKBYIxOyWBRuQOBqV0IPdZ1QOF0J6+S2Y75
5mPSu4BpxcZ94tr1qc1KAfSL8F6MBDu3pQdNC+x1j3dZ6nzjVuy/RCBrrTwwxA7DhMeRDyWTapq8
F4hmORs/bDeAnwxL14KAUB9BT6jVFypFAowXl0399lMDJVNrj5OgLfX4NABYQ/kiTxNsQ/s22yfW
dNtq9iX+xuzYadkKqs6lvnSBTjfl+hqjhkbnUYkuSii1s+DY0qwziAvfD+lU3WO2J/dhAEtfvxsh
Lqq6oV/WZm5t57qT90u/gAseZQP02u9kfoECIDzNgMuF9K7HgSlp4+KGRbWzm6t9a8tjjZ0D6Pjq
JKpTKQgFuD5+BRcur9Iyv7p5zoxZN+2qMp4WAWfGOozF8Kwcb0sAn2xiFhaCfXxXVWl/mFKzXvQB
RFEwucD/YGp4t5C8Z9ixwTYBLHGS774S21gACo9zz3rbAEyzC1Qhvsp6OlLC1Ec5yObwh732TMwo
fQCnDevPCIugnse/WdM8F70In0PR19BWdPh97UF+EKCF/sRbv96bfiT22Fe0T3Y+8XULDY6H3oNy
oTNU1UuC/Yiqx6KDB4/DZI1bCaTRHiDFldNNxXMdAfAylfW4BVuyec5wdOn4ZvetB71nZUqW35hx
zQCDwn5rnXfflJz4wgRgFHseUb/E+xfzNI3aatMytla+rdLboIbcLvDUh6QXQXEDqllbYzuA2pKm
iqxVa6uL5wPK7MSQmoBlmRHgFCPJcY5lnCcYK3/rYUC4HLjV3TYWRNabHGhbkMKsb54xXorQMh4F
CKL7fpLFxjEC89VLj4bTWN9SHxCQsF0WgAlChQi/q1m23+vTaF1bolnEEArpLtQiepgMv7phnd5k
cYP8vijcHZ8YaFl4/S4HrDwGGH5tsXad9Mat1xxGuJM3P80YypkG1GiXHctaqG90wn2gdizEkNq5
+aWZ8miR42TUVQkOjlPHeTSL6WcpfAEHMeE+AvinlmXkZ/u5ESe9a6BMgjVMZdxHxv18XzT1sAx0
spMY8jQphjcdap5dZ/cu5ASoJ4WAD/nvO/kBnvY0lvlvd6LREiib/tud5gQByND7vwnGTj8d8FIE
d82NVcKr1NYXA1DFuRRCfhNSqbpOl7l+TZpAhfyQLsdlNzbJhwj1+pAFkdDlrBiW1s6jC0zlWmo7
XyxtwDLIoq9t5UWHv8ZFwo0vCjO2f4o30B498DIu1qyOfuAraixit4LzhB9i1NB4li3WeUGTqGOq
41CGhONwk7xAi2n8p3g89uq+AeJrzu+wfGE4NAW8zoztaJljTr5ITABMO5jOQtzHisSG2Qz7QVRn
Q9cdu6HAy42KETmdtEqAOyvLDcV4kYm3ZjG5GMSpEyhSJx/7zQ2UTpeah/W6gpkRWOTwTqHYnENW
KPMd8yn+BsfubDt/FsqssQeLm4Etsi2a8H6GCuHN1ETgHdUELKIYXYSGIV2rH2Ii2UaD0exzmK9A
6/G1kWmNtVrQPPuwQ5qwSAQtprJv8eSTC4rbbc7XvlWlu9ys2+eg9rCixm5Z2zb9BSfx37Bj3j5L
C7iLkNnhhjpV/fQs1OjCA9cq79nonsuuSYD/b4uNTMV0Qxc/HcbdgJ8E1eIKR7lZlwO9rWC+DFhx
iQBFoWyEuj/wt44ULKoAelO9ka3mThT0eQNdexoPb/Fy6wCYOA6LwhevbGLl2WkGhuNDeCNBGoBH
6x4qs0thFjkMI9F8vWAJF2Ct1pSw02nsaB3Jnq3StuwhodA40XoAd3cpoQe7CvW5ZAYU57byi6MP
nIq9DuDxeuBwXrHX1AwyGuhNxudoL8rokRKog688bPfkU7sO28DZml7T35me/RtuAOpViKhemqPR
nkhjoitquRqAjFm5sV+fR+W9Vk5nfAWCLzn4DSwzqNqCfb8G3ABcCBglfu04ZANCaYPJr5OdSZz7
oMjvxikJvsAC19FJNGAROa9UowEds3CXVLVwvj8PSFWjhHgbvKkXNCiF9KASjJk7pfrgS2Hf0p3/
+imHALM2GvTTp6Qq7EfTD5/S5CCSAPY4D2iDHFyV0dNfP2UST+EyS/IeLklYnqdF+2PIxLShFTut
8SlOpf8RU9Xnrtf+eObCJ8dxcGIQyBGaEUC2d6wC0rFTIOaMkX0jKhUDA/Sn1RCDNv3LU2O1tIu+
fBk8195XTeitqqyuXtKu/A04DN7GyThe0jL8ZUDU96XsRLDCxJDvqbrDo/Gtax+mWJ/qrlgO/HY6
oS6Qnxr2kHotd/gDsMP1MgGDfCir3nHXFMRPEvr4VIxbU9YwRPqTzxggQmGLbVGzTzgEEpplYEA3
Dw6zQJoUC4mt3xtfW7tkDX4GRzz9ocWuTBZtIgE6SjUGxVYVXn0Go7DYQewT34kYRsELnNI357LK
q90goGkRa+q+mgRapHLaHdDy2VuQelN2CtIaHsbpYk6kIdTgTZAOiGGaOmBzq8ysO1GU1dPQDUDB
wiw6cZm7Tk1b7OHx8iGeTkBbAb4h9q6OT1jDYtE7vgodp/zOTaoDoDD+gtRGW+CjE8vge9IjvQqQ
jnjc4RRey4i8p5AeKc8gbM9Fi5nDAqwdKL2vIFzNtkCUuys/Zf4Kc6H20sa8vYAG2Zy0LF4YJDCk
pwa/hdFCnTNzJ3gDScCEiXrlNTCxTFR5bHOZ4w2li33ZQo/GxRkdxeyxQHOFP+vqQ2YcjkfQtqcd
NcvJBTtBd/6c3fuiW2IjuFhFhYc7UPuHInWi7kxCCGC0vttG6wBvNo5Lexq7HVUnbyzBvHbMBVUL
6eIEwn91Pae9/5SP2bTzYPbeW36cq2QJsH+F06kJdu17EYzTOcpsA4rE8VnyYDpTiC6+DZCtD/7H
4hqjlMlyAeqBCNeKGq7d8HQMF/jaBptrLNeDqoJ96SBJeriO1Cppni3IVsChO7q9DlQnrn9MsDV+
DVEp8riA0zb/eR2a4o6Lfc2J1e2SqlMCpB8MvfA4HpUzzqNQC92Q9xq60NrdjmI0Fn3Cckz2HkRW
j9fhfTM3bmOsvt7/LJQpXIgTJfb44S9FQxvw1NniJHKCEAc4m2YdBYc0FwAngWDwzZ3Yvh8SmDZC
MWrZNdH0MymNZMENqEMwDxbFHgBAl9gHIWFoDIjb4ezh2FhttYktHJZIf6iWskqmF7Pj91UzDhHO
cRdgACXQenGhMJGW7jMYiiMEBJhz16fS2riDB6fdsoc7lCrbrQFYykXVWbIqsNRipa22eQ8PG9sa
UragYqPyrRsIefMhlumcESLUZlnYN5RWa6UnimPbu9yY8GPAqnJaBj4Uh3GANC7ysjFemHBeQ9Wy
H1PaHKQ3TtECGxHYf6psmDZHv1vIHECzpo8PIXTAf4R98Rpg4fbaQk0PKPjYuq3BPTQ1ydczihKo
iqRbtETRpWBG2+3MvDWyqTp4FbjEjr500nT+x9mgzf8mK+JAT8R1IchrewEsfz+dhMStnaZsqvpL
ZmJTydJ087KDUkUoK2jwdWbmb7si2cUt72/aqoOP1bU5FFPMcSzasCNWWivYD0IQuSmHlUrN/iEe
XHE/shcssfuHLiz6hxb7MEunzvodVRlTzo3VBNCc0a0uNOIfID8KOco4OFGvTJb+Jm3Mr9gXTxcU
kkWe31vOM1XoPmOjPo4a40mwEgzk6Vjw6ijbtmoXDeaBRx8bC0cqpbolyLP71MnCLdXmPOpCdcrz
hvJVxn2NL4UxbkoBwbYSC80Xi9sAbojmCYcf3aHJzRHb9D57iYzxh8NqcceruDqPE9ZS9tCxl1QN
fFnDEeAGdELxJePFjsahYU3ASLdh/8X7P8qua0tSHIl+EefgzSvpXXnTNS+cdoMRCA8SX79XQU1R
nds7M/uiowiFRHZ1JiDFjXv5cTSZNm2zCRztMrP5WdNwdN9AFb0FC5JxIR81HO+j+OKqekUVPM+j
EZrMS0trQzWbs6CHfKZatsq4t588yHzKXEDiEEcbsuz6EKcB2p3W9M6pjPG/SAN+8S2egMA10zbZ
WtyxDoGdWY+/mdgalnNyZIfDysoa/wjG70EahE49pTcEr60VWTtoOIL96AETukBuaQB8pmArzH2c
UX9gcWng10Vo0A366HqRxnLYqfTZHxbeKwUqbV77CSBrPPux/1bPcuUflH9Ufv8X/xIPxpxP8eZo
66/VhDNpzcu1TT4E8zpLPK3vFnaCj10gDeg4VbGObb4rEkeCRsnxjC3Vg8+y5WoksUd5oFpv1g0g
AO0tnPzFZzvxq9dWJHIrcss88KRKHorYasNUOMX3j4jAQ7UBRUTYdz5wA6T1FAF2qTMOQf5mjdLK
1rHIz1kUeAd6AQLkFjqW6v2oEPwFIFPvMBrakGyUmaswQQrPHyGffCQK/TFtln72sXHYRLjtQ2XB
cRK2nrXVIBRarTNgYzcxaa/lWl3c1vYDFYaT1FqfiuIuUmGJCss74VxAxhSjSD8LJEh4Onkjy6DT
HmvuxnuU6gV4GZwq7ej/2ti+d0FxWrtb/DYHPw3os2KU0KIc7ujWOYgP22PSqCpSIuaMA1V5qspP
XSIBJSfZ1PPLyygH9wLpn8gy2E0zOdZNhkcTCDiC2F57ZsPW5KQGbEQYgf6KMzTsJs5A3kF+pNrA
5aEm5NawH/oUV//IGtIWwpCWgzwO0sJNOPfJXThagTzr6G3+fsshK9A5NgNqMBMjV0Bx2fTrydJd
ZNrS2gFBIuxaGyDwaEZaCEQkqGxBFI8axkGEk6/5G5OVkGYim4YGKZsL9XAv7E9+IFYpjdIAuJrf
R8kEjP2hcaOTnzCgu1L1w1cNtwZViBKN+gow5mhNTsst05uhCtBk4YinGu7/Th6mmc2aFSh/wD6I
zT7ppxiTzVE8VXY7MnWAbE4mfoJhAs2Rh8i6RFHeNeA4QQ3o0uAssV7zyGGrWPsY7vIOdaL1hJdj
iiR77k22WoMXT9oQN7sA9HJHiVy7UeJI0IPkR2ydddmZZz6mwHRRF2cP5bqsjWllQhsYSPhlvCkt
81wDKhlW0aBvPo2Dnumv+WWePniJ5PtPwzTxk42kSTiCu/mUOwS2V5dAZag5fxi6IrS/+mMc2EgS
fSw9f8oBRK07b3TfrmaQWdE/BPmXeGPyJl7JFsAky3LNEMTaxi01lt5Hl6yxw05U5uwiP/PM+FAX
eDVbBhoV4nZtuZlKVLv5+mS7gA/B6fHACFM5gIBJrQyQex3+ffbM865hsq4PQXooM5uua+vGNUxW
5C4zWwAf7lCHjYILSDreWsCn7EfHH/He60KKh0/Bmtlt9lIEyEXn4D/7GUPADtjbP+XQv9qGG38x
jThfjz3ugLGVsFXOcJJtyy6/ZIp7Ulggzm6DF1343U0vPPwoldsZ7QzIdlluyaRJ6c93jsz2UAPY
+yy9+tSluXfXIG25WDSWDODzVWOlbyRbvFQBmKpqwqkJWvMNrwXDIbVK9xh1hTjhdAzs26goxhFz
D058F/x6zOiyH2X5ExDt6psh7ADqCZW8SadAopjBkhvABbVXfJ/PQ+BnP7S4AUZLc596Sz5JN+Hi
HrUG48ExJOgtUyCDIr8wAEGd9HPAA/18ZYI2aPoHQJN5DWiyXc83cJJuuYAH2CbxMn2itYsMga84
3iueBGryQBNtnJNxrN/wLiG2fTChTkWk9ZveWZuY68az28v8DDWjcaUNCPMUciIHROYiAx0Fvpju
VNPBE4VZf9PjBu+yAuUbnrDWgz2Yz4V9Bsdq+4aU7BGnvtVzINLxmHMX2kuT4f/D99MwjasvqO15
YICCWA5IHYzA0q9YpaA/7MZl1MdPXtVsrD596n0rRb087x5j3drjTMd77cGrcTR7GwAHyC6+xiBd
XXeQdTjSaOqnh7SR9aNogVPXUadFUc3UTXsZgYTlqQcxy11rTcU5hmr3Wk/15JvlTWFZ2PabV8b1
Fgjv9iBi8Lppaf1CAaWOHZ0FIbE78NMX6y4Hl3sl2FrXi/LB8l3+0OZJvPdKvVwtPuyDspWrD5CV
ViE0IIdsFdhGfmfmSbNLvNaA/CBo4kAU/50CypxLFECXRhhAMeMc+HVqbpGfFVsw/CYhbkhjF4L5
4hU0uMCAcN99A4nSBq+9OLHXQS/vmRAechrpv7g6KraVnw/2tPGDrj+IwsmPdSJQQSmOTP0w5VRm
+Dpg70emZzR8G8gq3xEpbB234IdyQTsAISr3BWxvDh7QrxI8gScT/9hIsG9eAMnTTWIBmhopXszU
jb6PAeMPCW/vUgOUPA4IQ8KqYvpTO2n+eihlc9ugYGOnJV5w7Kd0OsX1WO28Ii3uDKadYhOwhbip
s/Mo173uDOfebccz9QB9f++RD0VXOOmzTZBXB0WHYkHwff/9fRNKy//1vfTxk1M1BjpunP8FI2xF
3smyLJInZKWLE88d8+JZ/b4iKSkyZQa6pySCclTEM+tStN2+EEV7z8B9eBvH5QrA6eGuLHyxKUt7
uIsZ/s+oR75Po60LMbhm8FedWQSPedltbAUEAWG9PE9QTg9NZbagFNi1QExuabRvZbWqPbBK0ajU
+1NR2MUDqhCQ75QAbUaFcWxT07hpbDd5zNnI9lXZDyvX6pPHpOHy7Nb+t6jmYT7oxXPUN+59bsRn
nPdqL0yHuDKDMHlIZu60/c4Ebc6GzAan2yAxTCfo1CI4ScefNddsMF/DUitCe8I/+pmXTy9jheOn
+wpgt+5QRorOqeo39EQAXI+tfGfyTy59w8Z2BWxt8TzK1LvtGvcrRbmixe5aTXKMLpygc9YdWm+0
2QW59kdugzAujkCSCqG++oh9FGS1DLP8YuDnb8kGhBW6CUwGDl8g3eNVX8oJGBI9Gtut7g+ofnCw
NzlBfMk5GUMKtFA7lRV4CUBdGxlBkayX8ZIb382sAvbXCIbm1MXODopAqKBR/+tB6jX3HvO/GoUH
ZZYPVyScr6jZwes1EVRwzZxNmkRhHy4pbOCuSR1Ich/8sdUgDxX0AkFHiitQ8BRzVCdKpUKuLlgC
nLvtwUEBkbUSugX+8CPQnDqULYufdYAzII+UN5c+TvojDvzFDkoR/L6JEgmtv9R/Y31+4xeV8Scq
yoAXSfh3VgDn7RVaBHmDStvY2OcACiHyE8dtejshz/vgeDWy+fj+fs1r58Ay23tNXH7E/7J9Sbrc
ufSVh54yhc69EPvoYEM+NwYyNoZsOF6Y/Y07WcYXV2Q1jvEyS/HNjg/izypC6g9qJs4PkAqtJmt0
vza1Y4KCwxa3VlKkR3w4CCAjJfhEsTzJ6rD2TNCnjHZz1lVTNX7fhYPW4zgDN6Mm07MdWXPIhCTs
yGMm7iMfApBgZDO3orD6Nf1S6PdhdsVKb2r/DuW59X1H3zdot0zvWzVUDW6iKR8uy14N7CDNFvVZ
44p2bbW8yUbH2vRIgr4mNeQ71JfRZthbmYFWQv6gAv1UW/mAl5sl3/lx3Wzn6zhOqh+8gUHJJkYd
agfWrXVc59NDgVSErdVP9KTO7bfKLxYDRAv1E704IYxGIMHZnt2iUD+YNPD+CLQHkGGAGbpNILsh
pvpP28YGe0J1deDxF6fo+69OA1xpxLL8LY9eevNsdZO7CmpW7d0IPAuiaKKtUSNm7LPppTTSfl06
hnk7TjLbG9xiR8hDphccXfqbdIi6x75EDQR0hdKvLU7y1LerGnJ2X6WZ9ZzkBdio/rKkzo5lEejQ
BpnwdFDZCxMkRBs/ipN1qkxLbcmXgcnPkzWeJ0hwDGrHvkRTIE3JUf+UZrXYjEhaHCGwBu5F1Yvr
oVlPiqaOjiGIWW4hmptPJXr95DLoS5Lfz02+wj/QDrURt/ShH+PDGHv625+BP05vQh/Tg1kX40ZL
KuON5fX9ZJXpY+un+gUEgGAXUMF5EycrR5bigoOx/BE3Bqh7IR7StmLj5xULPRY7wOfixDYxk2o1
TahNa8WL5nD3R9JCvsSo4/gRiFFzNwyyPLjYa/FS705aZucQBom9S5wBkEM98o3Klyof9ciX+pCO
Azz9/l/E/v2a2lh/viKtp2XaS1EkwK4rwkM3leNtCqnE2VJ0hnZSm3vGodRIPmrAvpKsDcUqsPiE
rd1ZStAU0G8A9XlagdEQh8UCVQcRtol74CLjvcms6anogrd2rIvv/xiQA1+Hkt3Q5Wb2Aye2h6TG
EToobgCJMDx2Nssiuuhxzdcyy7qvGgRgB63IfngNUi8T3rLueTmCp2AERlwUZfoUFKiSbK3Evu0i
3QmNpnOw8UByJS14+cyT2MLt0mYHMnXoeK+hfz3sUiOunos8ynDzzuMtjdqFO+0gNmeuadSNIBkz
4BB3xVMU8peFGyH5g0dhhXdq/OaERP5QlN/AYhoOUeH+gFIqkM4Rcx9LQAt3AjRqB4oNGMjEPUAL
r2IrIGgfaxU7qNggqL3t379Ludd7UByfWw70tRzD993A0RWn26cNTN8ZqR4kvfk4P9uQfNtVEPHb
6k6fPNXIjoYgqWc/ZfYd9S7Nd2gO4A/O7fJeMCCKkdtGwUkt6vus7rKV13vdd7/5Y54ChD4U6pj2
6BSdvwUJY3u08Oi4sf2JrdOuyf7wh3ZPsZrktxI/2m8ihVCP3/jNoyEMZ19W2p4ZBvQbwPSogxb0
KxRHngbD4E9RhRKEANvEDflNqHnmBv869jLBk5APhz7wziDKTE5jJOwNmK6yO81u3ntS+cZYS+84
s+2NVL04eitNC9njzsw2RCKD724fNl5TIdPh2E9m0ULFC6rj6YjTVQqbEr3/h9fb4Nc9pWMEKO6A
7oqOraWlYwt2hak1kfWCfkUJ9D6wxsgwukfA/t0j9YyP3uLr8BFARsX3v4tdwpb5/5cPWFCkDcBu
H6vKp1nRM1AFTmST7maf5U+Sd9H2yk8R5JunkT2rdlJ3GadlZiVPtdjA9AgExX9dJCcZ0Vnis4+/
OUHWdSA95Hq85sjlHatfG4Y3huPY+sj5q4GunRzsmT5iaAQFui4I858X99UsGiAf9QDChIjnYv/P
eUuIP9ogIVfq1nSQynzWbjIwta1mnWu3RvmTx5MLb4p/oGJURVW/7JAc7IugB+x6Fs4mTMPVr+n2
bTGZfmk33h03LBznijUfnOJHxiMUkThxDRLI3NlD75TtReSUD6YLWCkI73GPws2tqIsfchrAfWdf
CM8Wdxl2DU2v3xUYu0mjJEHaE0A3rYyBiciz94Fcg0wGDSTQKwecIRrvkCqY2irMCqYfQH3SgpWl
aHWkW0rvzhGTd2e33N8nDVjrF1/ddNolldMGYN1eCykOemtb28ytC1nUeBARCk1ZG0BHR94dzc9R
x7+Zkt5fU4ilLmH1mjdfgnwUN3jDfaw4Qafc2DLN8B/jONHugiYBolNYrwMzvP2oga2dzExLJgi1
iuhI5n9PQjFOF/Lc/76wEUKcUHrMuUPhWH4uveELZCSAxgRTDY5ncfxT491sXduA/AFT7X1h9WpE
0dGbBHUFyF1EuqHDI1QLfwdEIrgro6K4Q1YMpUXqUIlmK44NUONb9roJankpHQ24Ol5lzxZeOMPC
BUJ0hO4VqA7sP/0muHc7lr1NhgYivsKw7yAkae+GuiiOvR+/T8e55/v0yWseMlZcEo4MDchI7g09
iO9F6uXPGTOgdwx32g3ygvxTE84bXyt1dvUElQIabbzYBvEvikJptIu6e0utMfy1BkALYZSOAcor
HZeFmdXr68EYAOdSSHK8iwGRXdReeTPWFb40dh2vHWAqdrPML0o7wEQFemYlSwtFr+JJAB8WCml1
59bqUUyGWjGgvHO+pZAcR+WnArcqSFYiGNQJ3aOJzY0yKL6OS5wOoxT3EJGOcGv747bPBJvP8bwB
9IJBC6hnnXtnU+N8Rf8VnhPnK2ikaedxGqcn/EsO9B/c4Ja2U4XeOzoVVNNtfbBvklIcCe5OiPgm
U5mmWNbrBSCfRCmHzNMr/RkowKr9ev6rzLj5gsDq3H6fOjZQUHCndjhoDhOQD0Bj2gk/1lNx6N3+
3UX+UZksSfH3djuI29g420d1xrSjP4TBiwFJQIDg6U/SNFpyb4NRiSyKsCNxr/uiuyGLphdpIOfp
xdAPhwbbiTDwh83kB8eiL4fHABq2t6yGzE2dWPJLpXnWBuDVfO+oejEIj5145fePJVD0t0kdQbjJ
ZtOXAvJk/zMsrhNU0KvpjVoN241cRhG+SYkVF9sSFUwnp69rf5VFFZQp9DGuoAaL7rXd2mlShTRh
7uLV4pn10poXmX00k1UDlO+o+2kS2S4H5YsLtibpuJfJBds96OD9rdchB+eohnpmBQ53tyv9ozDY
bvGDtxZaiJ2Mu1XRRtmG4pCzRi6G5gHULi6WSkhgdeGl8FMI2bbTOuseOZ2VB2jVtE5ZUkLJRYhd
FBU/ForyOsUREagdweWoXv1pYOx1HtatyY4LvXkrdlaRD/fkaaMoO/2vdfr4RzdFzatnTvida7px
Yn7VvLQomgb4oH5TiJg9C0SxdZSJc+Zbu9PSR6hWcIgImEY4Sq96W6b7eEt8hITPLu75z4J5EsBk
iIVW8QgkrywYZEpNpFYXm3oUo2ZAIG7aUhz5meG6Iego5Xo0kV1gWhQ9Uq+rGm3uNR+9KmHJYYpc
8HjFjO+zpq13eEOxXvHF2ZHqpBuY5gogff0iqsm/6acpB78azqud2j5bfcsAO/WLeSb4cq3XhD0J
AX4Z9emv/h2LSaOmdNO9CKZLPlXmEcha8xikoBJblQ3Hi0fOkDmchijF2RzGZ6cT2RiiWEMhHGf7
fcLHMr6VgdRNdD+I/oa4dhpk7UPQx7bbhRKHSHWuzD7J7mwPKqkaAPWij8sLNS1IP+Yemb3ZQpVZ
Dpcr/1WsrcogEtRhbVEY8nm+37T23qmH7m5sZblizmiB45xFT1Yb7eg22vVRsfObPtrS3TbgJiCM
bv8EDv3sUkAdbr4LL9NTb4yeUJuxS6Kv3DfEAw6zrWcP7wValT+3n41GJbowwkwzf/4rzLK7L6Ly
N4COoPLY9l9yTxb3BlApDzgGkFBHhGwMmdRUmmxWfpdHKtfbPZAPk4SL4w2gQJGXG+1oNVQpTv6z
5KXUx+QRRRTsnJLfM3FUnlvdOsZbPMhwgZY5N5A2bnEPFDjnjeJqHZtxtdKUqctU243cv4WcMkLI
R3F2m/9iF+ZrhA3wiSJo0Xk5tfyVb74aCIRQtAlWvHBCSe8eeRJ5oqZhExhnFtskBprF1gz5HimB
PNum7vSTBhf/vEIQlSscS39FbhYij7zvHoYu7R4kgOhhkDnlkcxe98o7GxWSZFEDXY96dzXLcts/
WALIsB6OeJADqsFStnORLNsAY+iFNU+Zc2NY4zbVxHjUuqaTR2TgN6D5qe4zl/uPCmOP9Ir1/GGZ
g2vOFkiy8S/+bC1j/9+8sq91ZJ00cJfoZvrFg4JlYg2vXWYUlzwBOQO5W0CBN4A7Q8lYRTlT8ABN
w/4eO6fhwWXdhaLw0urvdafTkIRBFKh0UiAFEugqvC9t69XwamvR+9KovsofTU2Kk3SL7mZUDXSQ
I5TgQ984j2vdwJu5epIPfntTQg2kNuLyoOQLzV3QIb3VeNmFIubgKM77kwyCLZ8Ahl3Pc+vJw2G7
kUL0MtFNwC0FuKQNzVzl/WTgAmptuj4HR8t86fkKHxekkGJsXLzsWdoOr327OI5dHNAV6X2djI8O
qpZRo+kH+8CInLU0Wvt1tAZ9VUGc5AhdQeu1Ao8iTYJmanrPBxOsml9c7Av2RuftPR9Vxfgflf5p
wMZ7bvCLCZBpniYU0SlnTF23Ns8AvJTvc5bw6zVmm0dJsLJTIUB2gzVoTepZeQFU5zJ9Gfn4VPMF
lxDqzctSdx5vBq876agvC/KbILK13UIKlaryaaKPuvLRwJXvY36tCr4pghqgVR9iPwM1p2dZd76o
qhV4H+IdmSbQLXdl7JZIjnYMvEIIocbIJL8EQbpHlg/Ue+SLffNgmoV/Fh6+hGFQ5u9L0So1RDJO
EuX3TlBa2z6BvsUQJ9n9UNcpimGpstpvUElggNlCNUHh2icgBeYI8iv1gRs7xx9bTaKG/Gn6vZ5i
53ZxD6l2tsdAnBdXpUMRFEBCQNrV8jQgew55ryypdst19ap21pAKLDeomK/jlaU+rzMBM7OsRZ8X
v7o2XHxszJxTlrr3yz9rKD1UFnWo9sq616ga8zezRyWRmVhIUCrT7auVnozTi1GV9qkDvmvlK3/V
dX6IrJC4ONhnPFVYgvxs6tiuhgjZlqYn1Qia08p7RN2Dh42Ya4fkR1mhu7JjezxUQxRqlhhvNRwn
3qJ0tFmBP6jYRqMP38dABwK80BhqbUcDvhqlXjVazw6HVO0SS/7URV4E+ifnKz/EniAmFtws7nhK
+0tvK71EfIz5uuqz4JYSn4K6uzGF2V9MC1QjqIQHVWr7uSGfpzTlacC31j0f7dPvQsvfzPQlEBW9
X2+XZZcwFJYa7fVVR+RDdk0yvV1d4sqUNJdWLZASW0Nq0gUaFZ9dTK1/TFArIGwQcQDRm4VEJ0EN
sUtMKLdu81LeLH69QcUx6gIn/DB0cUdcEgxp3+v5hY1MDzTEOLiaDfecAGcGZL9k8XY08j6MpQSj
jWk27hkUXu+NiIt6CLPaOAiUkh9ogGbP0bM91KhX6cZvxCeuTYH1gHMKMhJo7z22jdNsTBQ4bMjX
isoG3dMcQB7eT9AMMDV9Q/E27skPNSpfFWV5pYN0LY9ZF5adgKyVH7F9KkBvZetNjvsZMPcQjsDb
LyAU0KJCU6i4emqQwB+1aku+1gWGEfs0TI7VZIimwMZpagp6WRO7/LAF+tKOCnZaGvNXkwaCaGCn
unW/9H3cbhfXMsuIAqDnVdjio97/XI5mLME0N+kgweP1wI22OscbzwBtGJDuDLveA5MIdg3AJwwa
KuPB8cpX3Gmb+5bbzT30Gd99ZNIA+bpmC8affZN6lwmC00dDNWVkgcufutRYgoFfNrXq6Dh3l6E5
lHuxi02f9N8X+BQlp77ZqeVpDu7i5r7X223h2KitwTMV31rHOgPohYM36lZpCqqPOtXu8R5egUYj
BUbJBz9YOHdVeCzBx+AiUXrMwPHvDDlGM+xBtuaI4wcqHaKmS3zohvX+vjFdVBiRj8qMqADp1xDy
k8uD2MnOSN2HQEuwCZKTgWx6bYAGEyb1SmVS73fmv5hmicIoQB0xvvZR+Thwy9h32Kzd+P6orRtD
r56B8sN9BGIv302rwVMDHF/hkBWoaJfim+YD1yqdwXgaHa/cGD14dIO+qKAr1Pp7qXHwxamVUDtW
PUPwCzyAeQnR4gEPFwgz2OeqE+8NKuvNTdp6MiQfjXoAu1VrsrkK7EDKETYyd7Y65NNRCph5NvA6
tV+tRa9I6MEWRRYN0BKirVIE/rr47NSgM74HGgjk+8BWmPq6q2L9nBTxcNLaPzlHhQDkkeGiRu/K
DDzCydbQcMNOo+rdP8cxZYPyCFMSZNAD0FgdyedA4is90goMxygRRg+Qqbeb/ph2Cfa+qMMdj9iM
g/LA4V23byHDfAQ6JbKgKCFVgBr7Ly85+qn3jBMFLMss8SMUE40VRYKmma2kj4x2b/MWVBNBMzfD
aN50E4rOrvxk5jiG4lAxvCzx5HecrDv7dr+68pMJsUakqFLrYbZa6MuVgw1K/xVe8fkl0aZOQDEV
SK6DVsrhhEKiW2Afx12UVcPJVw31rAZlu1uALvrPNo1D9OC27VH/5OhpFYEvEnMokBaMkf6MVstC
NALpkwCE6X9NDHIwpYQUM3dpJkX6hgeOIi/v5idA1GHPiqrjG3oUTH3S7Cd3BE+EVQLOpJ4fjq2d
WksWqzGC1HIU9wMY+gq202RdAySWDI95Uk0PEt/PwsV5IXlyvCKmdgvKCmVCmjo7Aw3/gyzAZhBW
1Ui34yVptoDhnRckE2f/4oS6rS9DBC0dwJgSlDuDe9LhYJe0VEMmNWMMsgRfhQhUPY3reUSxR9KI
YHgflkRDuSyxTFzWXkaXCywrCKFuBfPa6pNQjFSXXlZguvFFdJaxI5ITX6RgZsNb1kJgcsVnQmwn
FJsI8Iqq2MVFs8icuU8UbwqZH7HkpyUZfnbH9yNUtwcXd5m2Tzj1AY5x8hMAcaLgJOyoevS86okT
z8GHvzRk9ajiPdMBkYVIUM7mIiHvTuWqq+xd02ILg6U60D6hZ4+sx1daM6twsak3O2l8mUPmJK0a
esU6StE/FqMBVwjrfZ1KjdDw7FxsclI4s4Sx9zVz/kyL//rj0Kedl3EEfhV6YNlBs8qM2kAf6gJD
3AMfrRoyqQGObhXptX5YXNSLM+gyz9PIbjOrPtmWVb47yV7m0Kq0vlqw7Ud3pelfNNzYXwIZbAqd
O2/eEFnbWiuMHZkp5IeK0rZeW62Ij06HwmnySzN/mfAe+tDqWQw9WOwqyM95Cf4HaOdcfM8wH5Iy
fjKdzH3zfAAkWvWsGA3jxgfpyk01xcZN2uk/KocP+xj3QQ94a24cLcgRuipi9vWu3aHQkUvs/l3d
hCbRXytkKyNKpvcwm5v6ZnI1nJmpuTg6RA6Luh3qBJrMEMdixHlcSNcF2k5Cu6n/PimG1F7vQFCI
PJl3HjQnPaXgbz5JZlagTPmwycmzEm+f1KWGhudIsrGjqFdZKhX849+usSxkxThZs3SA5zkk3/tJ
kyHDqdgGwLdyBXRIBD7kEVUermu+jRyvbFGrWxfGAkuiEjrRTyl0NCiinkr7Qj0Kod4gi/elyKSG
V/ep+ZKC/vOhG9qbKpH5BQic7KFqzeQWtUcbGqOmxtNrzyUYAxdfK3t31SVJslt8vy4EAuzxYnB3
B8QbCJEYUlcAMJ/GIWAnd0DuZkXdXotkGVKXxv2+YacpAHTOkUWwloWj4yBv/Nz8Xz4kJN7n0rTu
KGWEZ//Hiv9isQqqMwVgZ/gQtBqYnY9uw4dL53X9tkxSlIyxyL3vor4P02wCy3vLQM/jjK9Fyfut
G+kmKIUMnH+ZkKAELW5yTNt4eGJRxLcxlB43aePALOP0hL2VCGlUB1vKfQBJZAHKiidq0s4+IOuQ
3VG8bjSAmpnYS9Ogg9eEebWWBd0hLiIQZfEOHDUe6rhPkwaJOeotJgAEPaTe0nRDPtMz25OuGg5J
Ulanl1Y6UH1WjQvlKeTQHyq/Q26OXE2Wh9i1uufZN7DmgFIX6xhYFd7ufI5CLM9ITwzM35dcsfBT
0wvoEoOi40j+UrH1L4MJ96HB3gbGKgWbYdx7ybeWyWSVxC2/9XNRXziK6Fa4X6bfQMyz4RAg/tJz
jue0y4Y9GBWBNGTyhgK8FBsimhkByZsGen2pVFFzOUBgrR3zr3gXLW8SmZQ3UvU8q5SH91Qw0D+O
FnY9OL5B1wsaGvW/ccarP/hiEkUyE+Qy2E02eyRLS+HqiOTmU+Ao/WoVW9Ow/jQUdaLeZ2X2UKpE
NDVZDKCmaB13R8npZYB6g9H89P2G7WdLMaHNs/S8urFa72unsX4ezJTLAXUylOmQum9dKfHQzIIj
d7z2aXAsT4nSuxtZD+0TIPcgoE0TGdJorvvuPW41K5nkU7cCBvPGr8zsNuJl9wS1a7GyhOfvKVZ3
8mFXA3O8RlISZy51cogBy63DqU3ME0lRXttJ4+UHHPyDwhqalUvcBCridyFLGrGDCkXtLkvOUakz
PFe7oXwyWa0qRiD7q0raLktTgG9jNnsctp5AhThHLP7r2AEkXAOzd4WNr8Pvwv7FtewOGUmQo0CW
cnJEaE91urHUP4uKKJeGfODGxB+GnFcxZNZqBVOtQCFaRX9GMOAAXygg3ZfqzStDOgNEiK4XnNt2
iM6cO8j4t8VGNKMNLcopj85zF8we0ZlsZkCtSUuDY+DjzXlNk9/D/eknBDfZbjZpxXlYTaae4SfW
qo7rck0LepFRnXVQjQTmWIao3GGnDtuuErRNuFmbvZOdyGmoEUlB5KTh3Jl+GiXzVMUPbv+/XeLT
anOXYlNQc69Rz5xvoc74QqUudWIGKJGui3PScQ0Pq/aFqYrkoRC/9f8mntYpP9bJrak51CAUBCWw
WKuMwzNKjRzkksY1UWh/WEShXchpHiMKbbJ+nQfkxNUqyzw1lu+0Jp6WayxXVKNLrLr+Yn2M0afx
ABQZTA5C8aSq1xbT+jBray9CaV5dnHrVGA7Psm0nk+Ik9Kk4Uc/vcwelAx9B0AmVO+S4Ly4NeO0E
jNkSroOBBWWyolz73dheSmvotwyYAqC6i/ZCPuqJ1m0v1Gtl3Jy0BhtBNcFVDfW8GkrC8zS9nk4W
pDMOs29ZhXoNFJFxsoUCyquB5Rr0MbwiQNpefYxlgGbQNT8+RhOA4WqoepQuTbp9NFqn1vfUtagb
9IENxvSuevfSkDtoKdBmTmMfvVwAqkZdZ9Ib0BOCOmElSl+saKrfaA6URNQq84K6b7AQFbVOGOsJ
vxt8VuyL5j+kXVuXmziz/UWsBQIEvBrf3W73NZ3khZVkEgTifodff7aKTuPxZL7zrXMeRksqlYQn
bQOqqr33CIblsXDd2QjUL5jGNBB2gDfogfxwO373oyE1NCsq0DK4TJwWO+3puS32NOpsXk+zyjdF
lu0UTLg0mXA+/H195Rt0k+OuPvyW9bzwkr1hG92KrrpMfPgu9mVPiRv2hiklK23FJKs2PSHlQTeM
L0DmFJtuBtIHKjJwNR5V2mRIgjXKRjb43xlPVtSOJ+rNw2GCItQyoxkgETJKyJwT064sFW+vamj4
Jxu59Nb4OlP+fvjeLKUhraftZMjbHSifvDY+yCJMVhqYkXD24mc3qwRKbsR1c2XrvfAgTHf2sOIJ
+imQ98K9Gb9O27Sf8zTXH0DUuiH0NjUuy+WqijJ2mm19B50XvKIAwQy1AY00EoHLLF0tVfj16ozE
IoNyFkrDmUKXyGcU+wbfl/migFJcjQ+LU+UYaNa6F1l+ySC3tuND1d65LK4OkayCg9tp5smIG2s3
GuCI7UDIusm9vH9kHUNtQJY6LyJywUXo9t3n3JLRKkvj9vvYyftm7NmvBvqJzBkG1B32n7imNPX0
MD0avT78KLXhu+46/Rfot5urDPQVYEBzPF/gMzyJYmw2y8dC1V971w1OOX8sEG6D6M9K3j8W+Jxd
FB8yYJhALXNIZcWfLENh6Xt2B4UY/tREJn8qlTaOUQDRmKS4bdtxyB7T+IXmyCtGfGQjwbG1IQea
sMphDZLL+IE8QiCl9pqV1z5dhGzC7l9ZDVAM+eNd1j1ODmoZaA/yaJWwPB+g6kbDpoUQZITo6nIV
O3PDdZBHkApSH3c0KvbosWckw0fADUZwY4DjVLyxMcA5PNYfhWK50AVoUrsAiXY880HxoUEL/sPD
arvEB/LM2/Zu0qFGHeIqCJ971R31cojDoayj1HwaIj9fzxOLXwtY3v9C22ygnvy2PthB0T+qhE0L
k9BjuKkxx7cO7Ko4IDxUdgwtYADMmZv0q04kyTceeg8ThJV/8RL8r1PsCtQJTmvmpdHPwNE/d2Wi
f0G20V2VXmu+OFU3rdvJqh7S0nVQIA9QmhQjck0Quj0w15dlLPZUAIk61VVcJNGbE8XpKRE8XJO9
qnTkCyS37keoKEBpMnmmSh89D5yNUbNmHyGYlHLIlVpgN//iAcDZIFz4va2maK2hoBq/9zG/DLEd
+ZWaSNl0QrnY9CkDgRnOSvrRSED2g0ISjlRqk10czbzEWsZf3KFsXrrUT9SALJ0l7hDODS557dgv
XlQ/tf206kuRvXA9TO6TvHimUatMbGRr5HarR9wL0pdeRqjI4IIdKrPJXqYkaXY6cO5rWuDIatzG
YxWdksnO7xPL7FFTbKcbjpd/c+1pMr8H73rvJ8poptO33M1+1dISabtK3QoU82OnrfSm0veMapPs
Qwko7FOh6o6swOT7uCzcla4qlaghfzub9H2jC9QylafCSPOndEJQZUQK0E4dH6jDGKXGEmE5xZdK
DQ1DqfhSUT2Bs2jF0M268Vebt0AeKsdJTdDszbp/Hc5b0TLaD1joX57+szUU+RWUFJmdO0fD0/hV
s9iQM+egp/tPLrT2v/D7L1xcMLfscIC9+y98l8vWEx7bq3n89096s03Z30EM1Tw6RtOcwOzanKhH
jeQMSl+qoR7ZitHytkmdvi6mm6XLxM1S8sPjHsHWZWc7BN2LY/zVRbFQ3J2AdoDEBGg6NNT7/9iq
wlub4ME/lE7zj+0g6MLBLhz3G8PRe79qhfe16/DWkw/Bz5YLSCJU+RcX2PN1N7TDxRqM9IDba7FP
9Ig/ZGN7n/b1nbS7LQRIQL8VFah8LjVFzyT23qTxeBUKfN9bZcHc7AUdrm1RgsjaTPgpA/c7xBjs
pyQU3ffSHr+NuOF99TIBzv02kE8QEhi2AVL0EI/63ThFl59dGUbn4cuNdRlSr9USze9xG1u7ohHD
ilYKKLMMq/f1nOwWCDp92dQGR2KiF3wDnj3A7KSmHwln1GVPHAeGN9DOlXc63k99MpOXa7m/8IbL
Zyya4YSuH5hAUkgFXANYOVh3+Ivv7LopXrUBJALSSr0Nspb5q+E4xq4F28S8ts75O46N1oLtN0ZE
O4ZEo1preIgqBZaDeIdaCyKMCDdG/jWbMu+HZdgXSCBGb9IWyXYCiPKIaJeLu6tVgJvFcn8Y43YM
M/mj7QbLL5rOvi9qHdp04JpcI9bl48E54LEK8ktPx3MHgVPvAfnB9F64YrOYIFbmgYdPbKpMpvfk
RZOB3kr18B0Oi01rUQ7oJXiJgI6s90B+aYmnMmc888mPtlPU3icv5y/LUjfmxYOId7Z0oZODiCdD
uAXHlmE6d55l4YVv6usN3o/A6q+M1LRa1g/rprTBFwqNhfVYprhHuV2PF34nabe3nqCDfBHcM/az
I+AR6wqYnBP5WaD3PLNCt/adbXMVWm/6fG2LtQBS+zP02fDlZU0LbvdKKZCbtp9ErTzRkKdrj+fi
s24K5zTmRYtqywJyBRUHy0jUyWPdAyCM53kOfGYgQZkE2KqFjx02o/ktA02vz22vvSy+ZdG++wqR
GW+1MA4zyQIkHuJ1nUC22FNQd4Zq+OOAAmR51sfibnD7bxFk/yAuicbJmvemC7XrIc2SH7n8aUgT
5MI1aR8iYHCHFqQDIIEL5F3HcVB2s0+pInpOEPRF5lx1KyUeTx5JNoAoGmXCg+OB6WmluV78KAIn
Xnu9G56p4RJccWvD1Iut5XaoP6vHJtwVpQwOoqtdVFRByQ5lkxIUgqzpTgAElgHoINB1F6Huq3GR
u2yjO/istGh2ovmrMcDZLVKrE5JkBqs6wCKkc9cK4MPMFEiPK6NnNQ40pTCtdQwaIQiR8J3rBOxg
MO+Zqo1xBGmeSgfIpypojU1Lz3pU4p9boG/P5BJ6/XinFpj04rA40+yo4Q01q4zjUgfeyxKBXgmS
rdjIgysRV6oSJz+Wg4IFBXX5sCo71JNWLveRz89PhQJfLA3ZGAEw/jQNfN+7d+C0EJzJJ4CT1Q6L
M7Idpx6v17sb++2mqbr61bJIT7dJ38uHrAHldwcJrAIdrYcilgXaAfzl546APtyvDx811TvceEvB
q+WUW7ez3NVcUdlVv2JpgTVpEeqkiZuSypvKy4+1IfSNtzSios2rXZDcR/kdjhzGvTVp5RGBgeFE
TWHK4ZTE5vtwzFEUJguxubHTkBaQ781w2amChEG5omkbZelDp0EeSF0MOYj3S9DwT7bFhRejHzKe
H2v1W4tbUI7FDkrmaZipH+HYRWCYo/HcHUrjFyubbks2fWB7t476veiAK71Sz6Mx6mfKE0gu3nX0
/mRjPfJSzuufPJeFlem1m4HbDW4bwC8sEAUJTvxNoyRMbyZouNhAxLOp49BE5OJv6zUZ48EeqV1K
wI/mXZa1SBlVEFRLG65v3D4xfJSyQetXGvXdWARsawbBTzItDWjG6rtlSD1bLagLTWwAF0BNu9pk
mViGN2snVGuAsDMEWE5tQJddnMlGw2UixElqBXq6dpNlpbaO28k5VsCVHoxedlsmyg4vIdXJ7pzk
R5XiNAJ2RfexzTx+CFyv3eIg2L0xpzjVCuVPHiis7/fvPyAjgwzIR8EwlQrPVcP/WjDcUQHxTd0x
VRFTGXItRbUB3al7CrrQO3mIh51o6AAWBzbCj5kA8b9DD7amxYVWUIOC5myXe5YJtrqB+8wA5X8T
e3jvHqEkCEyO/Yb/lbNpseiv2hu+N2D1fxEAp+wsM+sPkGxNHhMrQZ2u8rC0ny2KEL8j9BD4vEGg
Jurr4MjCrlvnmUhfx8LR9swzLJ+GMWgZT3VsM7AP68krk9FwHovwL5qEWmHyULvIYKmVXthEz63J
Qd3YpK9kyoOzlphgEdBA+Sx58GIjXnmOFJTRKga8hfRJumsUCNJNPe0gDAlCbTXbp6AS4lPn4zEI
oRlVmVjgXLvtkKZezzWKfde+j6n0EAwwNZLP7td3lkzPRfEXoceQTBz2I7KBCAX8RpRpNaAOmhM4
W7JRwwfrgtKR4I5GkUjLS+5qVzC0m43IDRpfwdVGPd7+7FnHACw0GYrLs2kVMZk9gNPcw6GXB5e+
i6vTPEQUKUCdZfnuU7EO4VzlY3spWMcL4vusuu5tTPrxcw/cP+pMk5e80u37SQ6oglL2OtfrjTbW
E1jbMRx/uwmnsO9FO3xFNLs7Fa2O1yxZ5veRFeBcn8bmMRnsA9ktISPoXEjvrYZc46nlGdQljRwC
kgo/G9sO26Zd18zEUbri/JeOzWbiqCqWhwIkbU/eIMvnzEh3hKPtABEE+VTtzaBb2kNErNkOSmHZ
9GTsx54ljgbAZ3jLzdP1QqHCjbrfZVX7KQgsBKSIPmWmfKWuUYDPZkR9vUigVAFBtOGBmiHLwRje
gEJBjg/CRkNmKNmCk71BNOHKFWjKHQA8ESJbv/0YctAXy5oXkdm2wX1bef29U0ztXQ0dJS0amyP4
79o7MuFPgm+/i59A7Hq4gdMYEYlppzfZJxrd+C02mqCtpNZFftbYiK6q/axwQGqYpufussZr5fwR
/uGzXIYur8XJJ9p7/lz0EZdthPMCLuBSBKh1LjId0q7ZQ6SX8gzFyOapiUdxHm3rodMTwJ9UE4R9
ucmjqt7QkHO7fkpF8WBb4fsihnq3s+BsXlTFYIjmXuetehWJp8ZW4XjqFYjzQp/WuTd7pGLJHmpm
DDUlchnMvJzXCbCX/K37sWjZMXBrJXsb4O1PbXu1hHwWx572pUtIyVFllJq7K9vcJXcAdPFhlpUt
EunI+AdI2svmgOM80FimNH0Dh895CPERE0I3mDVVro+Gyyw5/x/XgpLIAdYt3zOU6mwGyoXEisoI
0AbQoyrjTBFMVMJJXQP/AejaZmEgXibIW6jFZPvXiUIhKeoJpGgRUnUVEGg9CjE3BCNNzwxgFxB3
8XpTaVI/2m3WPZkIHQLEGkXfQ1eLV6h2RniixvPZrsTHwiExnG9RHjbzwhxg8Qezdl90bRfnNaR1
c0Aw+tgJ+zWNu1HsxiYdj5MeIp0NKG6LinLVZbX4K+KhDoyhsiWe1q2F2gK6rMBCRl22mR1n48fm
xgSW3K52Kp+utVx18ctQzQrkPv538knHpVSMZ8d772cLAaoTNaYXoNo/ll2xkTEyhhWXOhJLUEQ4
2TRFXSbAvbNtQBAeNaDmnoe0HoCjSfOX/Xiv49Sn50Wx4SjHXdHMbFycOtTQnq428aIIixCT2uUI
Bu3J8eq65E5GvYy7bT9MXweB7CBTNWHUayMkABcbQwnK5DB5INNiX4adWr8M/+RCtv/Cjz6FuiL0
Vv9xxbQIcySM1dVsq4r81hbxBjhS/czTLxXQFDPps6l49GlogC0FwggeJMvU7DJBizzr82Lhma4x
iJ3UPgSlgOUUDZgcYutA9H3UEFuf80Hpt9huXGgIiMuaFY45r29RVj4TAS6+srDbdWJ13h6Ibwga
GtNThYTBWdfxYExMjX2B8JXwwRY5Kl1m7aluoyeyT6ldbmRfVYcxDTWQ8e/I7JZ9t3ca0D2lqHH5
AhK2U4QTw4sMne4O30TE5WnXqu1XiKiFFxcxoscpNlHZhKshuApkDnd6ILGr6A2gp9nfHYJmV0Ma
apurbXXw1CH7FX+SU5AAL18n6ynHz1mzC9A/yirdjkWkrd3RyZ4Dq0KFuDUPBiPLn61GQPleK60t
OQi8Il4AUdvX1pQ/k0myRPpZq7l7Ghqx7O8ck3+hETWZ1cTQOZyqE205TaZ7yG0wjtJsPvTlQ5Hj
DTLxvmQuKKUnImERNcjoIR5RbOexEwGIlrIKDKssQ1aiKfDWgtDTI3GsNOBfloMjLkS2EioSYpCs
LjQtanOuj9OR5skuJfRBVCHxlmwzw4u6CEPVj7/Y6EK4Pa4TBEvtAogGGUzBCXRBwYmGjTEpqWNq
aWqe557caJU+gTPi95qbhTRkZjPudDt86ZoR2UTVQC7LRrAGZSyg06g3HITF77bQisGhPc+bqmi7
1Zo3WqgLzwIci+ZNaDeuPK311nXaW0cXT5a5mYDuP6Y4i2TgLkOXZsjHy0GbORuv5q+6EeQ0TH/Z
yoW2EHAA/E3olrvmAmWpVXqxqiFBTaeTnCfVUG8ZQmfXAuEdapfIr+i42a+oK8B05upBepwntGDf
lSw4LNstm1APhX7QG2jlRY8TKDGra0XuMwu97O7G8+aa5L9sS70YDLtDBllr5vJmWtXe6KBqpLf2
yPu+0si2cufc27qFzGM6/Ao43nWcpGvfnWnaBf8mrZidKzme8RYImobmCaUkxYqSt4lun9sycT9l
wra2umjbA3kUYVuAshNn2Q8PKxutrZOzaw86D+N14BzHlnO7h64hf2oPO4rZJw7ja6fS6wMNIdu0
Nqypfi3D2D5zRdlNdsjVcGDwXRAeq/OGDl3oG7dO2T0Lgf9/c7PUbrScdvv7RfshbOaLghvw/aLL
Z6PN1UXJrdKQVDBd6CLIOhlWgZGPj/FoCBC5FviR2qXz5tjeoYlkimg5goBD4kHV9sODJ+BuKtPQ
XVOhcsUyMFFwBPeWCuSBIUoO9V/wQKrKZmoCMJ3rmQlVHFXePA6QWen1+PPikOKf6n/ZaGAJsOEN
qP9siKgfUl1X3HyQbeKqaaUvOqd+Jks3pJmvaWCIJNGmxZ90msjFyGf/rjFOIkymvZzaRsmbmOsa
/wffuvwbfVc4Kkn8CPqj9//ioKXa6AurenfgOHDn4IHxyh6FA0gJPJk2iHMa0LP+yN3pyOtKe3PD
SdtIOzeOepZXD1MK3UbygPSAP7YyeILQ6kNixvFdYYL9iD4x/a9ocb7r8IL8QCZU4EJ/GRU+WxFA
gCxE/n/jSCBpAye1TqIFvfpqGZORGtPuAzAgt8ZqsVFPa9QS6v5pHWRBbLxNQgcPhAKQGkQFCvvl
DXW1J4WgWSZIqQh5qRYfUt5/JhPqfVWi3gnMe8ewf+GkUO1JV2iWGAqLTJIzSyAFg1eccEt3bchX
4J6/3NmvxnkFVd44uqcHxHyLr6F9/o8HRM+Cc2v33rEwTB/M4+J+KevioxQAoTomSBy033Vhyg8c
WSFQCcpW5RBeQ8qtxNPfb/Gk1O/rALoWMe+jrVGJAhTaTivPmTdsw76rj7MtboC8ryEg10twLcw2
1GMnWw1HYZSMmQ//mfIROdB/sMN5pmvouul4DtN175bX3RINCKyGJrx0HQoTM0frILyOmrCU8XTT
qLh/aoaatuVgM8WDw2O+o43F2oQ6GcL9A9Pu5i7N25aFMkhhd/5s9Bhe2wfNzXKCJe+oTIBKApZa
gX8tHWh7O1ojlyv9ZcXNBnMpws1eXgU1T8sV5xDYfTypp/TLTc8yu+yLqBH6ziAdcDtbl9nzEGXJ
lmlCO2mTFaB8pKi6banETshYaAXKD2S4otnFTkNqLGO41GXKHtgIQT05fe1LT+yshps7W/PcL461
QfTHXo2ixjHMKoBlVqVjVD8msieQuhhPZDE5XgVBCozwnHJIXYi0SZGaK6pN65XwiNW2P+0xjECb
mRSgvR10x9eQAN6QsUyr6ALOz+iC9KGxEyiZxY0Yttk7qZLorNetT7bB8xCMSiTogFBFc08NMNWW
P4HGf4PymIKtEO5/nwHwEiFTpz1NNEHeulePB5lXz7MNf7rxnlYghhb4AII569ttXNAiJFKiEkaU
ED7UinoPOuXwvvOK96bCwS5oayReYYlCHEmRgUZXnUtXKrC3LgpxEBK18ngxfo2bsj+CDcNdIxc+
frUG56jXev4KXrP+GPXgAyQlJGXvPLwh10j/7yr1z+taSs4QmI8jcqEQ9tMhkY5AGijy1GwRVsFj
zvqVbgfaEwNgQ896dggaZ1w7oR75vAAKYRtHIAzheAGi7JgwCiTGzKwyQZjRAJyrQBON2+NCRRRA
sDnU6n0ytamvJal9EEqSeWijHrwQdbOl4WiE0545+LPmfW2/MH3s74AFRkWWGoJOMXscNH321SKs
T8Z2VSOv+0QOPYs/d4UenGkzulRaNND90p1zqeidqRm9cIrXLRK+3F5L4G/9GgwGF1QqNBeXIeME
jpUjmXTWj/jcYAk8FSlEw5SbLRhon1WTx+V4QqrhSKasxR1uaKJ0H3i6LxS+JpUosdLHxLgUoTEC
CThlGzDIcmhXQrqBO5a+MvoE2CmU1b0FnTndcUWE72QgMZ8ysMgbqHzMfdccrmZtNUtr9QHyeODO
H97wzz3dEVP4stbtWY+nrsVWmpElcgeULYjHOs/Z2AFDFqdRhFbUINybn/N8zFF5jOgZzYaFFe0i
boM2IxbTzski0FJpsf4pSO2jo3AtOsB8vmBlf68HAzB2UTX4hIQZa2PPhzF7a5s0RRV8N23ns0mk
Diz0KKLGSjTUsdWQfdmYjbp90tHFNMd7B6q7exuJtAPKDM8LMGfkDDlrguFAqh3nfDudZxd4TtFL
CYE1BeMpVYZ2EvjytC2IGGrAwi+munlQrygjpNLDbuvYSWbNszTRAoEcuKj0WnzJHhgViGA4cMc0
XBqRZxYI23AJFXU+iBw8fsHUNSz3NQbyspqkIlTT5/oWvEX80AHUcteRooSyF0bVZyD4QDd10m5j
p9q0Wnw8EpdYxqh7g74n0yCzjgDYeoAk37NpRwg1Mx1cFxhRY9nN97p2pztUCuMVMLCnbRZVf4k2
fXWiDk9ZXkc6DnjUEhYWNs1EPk6vJTje2iy4czV8A2IzG14NwLgQVdCHV+SV3nuTsjUoWj02krnb
BRi34OSScJhAh6Egdct0Z7bgpB40/C3VxBW2zg7AhvbuvqwE2B1fBYttJiOCUk4MibEpEt0mziB/
k0x1yYBnU0Y1XU7yK7gw+Z5M0oLe/Apo6uROBNZ6caNeAJSAEeOCH7CvOq2eiz6v9rEytXTzotnl
W/jhMn/Xlu8e+fXAu1RtBxbnzGFHSHawY6p6bavxFKpV6NZLl+YbIU3kHZs/zE8RaRepXa66815X
2y7b5Gl2CSOubW+vdLWcvMHtfeyw0T74u3wQaQhBBkq/a53xFaX/fLeYqEcN6Q3R0nl27G99xQga
EFukEDHUQEWsgbbuvh4yJH/k1xoEQa+s79sH/Ju9kBUJVe+A03wIei2ev5WTlWwit0z2NKs70C7u
AVBHNBel5Z73xKBGtxJ4XcD5FsdiOiDPh2Ewl4OrKYbCgDpC0+zix+wJJw+AUiD6mcmNiCvcglKK
zQaXjLhKyr8PIUenIrfBhcVARPrKuXF4svIMbstzEaNKmgdR7h5C3AeQWeLJ5l1BEDIXYlIMbX4/
QhmWeDuI1INoPEhyWFii3rA4x22Npt85QMCoiJ0wRUZqFuqPxabbvbvqjazezOrEy+bzGJDj631m
I22E91xA3Gxkvkdbhqi4GLVj5TgaCjDQI1sVR29aYTWoN4Qd+bh3j4FZQQZij38us8ZSy1B4CM+r
7rL3skfXVAK/clL/xXMJyCn1wokiuk1sjP0hyxodFc7qfXRpZiOT/EkPZQVJ87ZemWIsNgsl3w3/
3jKxcPL9yaWvUVolEVuMWhAW1pr9ohlddjfIMV01apjGwnsoImdXQAWq85PuJyroi2fdHlEpbYWf
ogr8/eRZj1aEPLcGoWa1EMI75QZkxROeGRV/MWNZ720Luu1JPI0XycUhGkZwI6Bkrz9HukTRZBQV
WyBRwcCgGlRvxSMSFehWEo8zmiZvanjdxYCNG68hggYnR0cYFeR6xmvgmN+cmoEzwu532mDHX1lc
F2sU2hf3Xo5AQOk2byUEfhUIlgO9gd7SXNnM0fN7aYe+HUIK/Gri39aCT/Z6qz9dY+QBfn7L5f7k
s1wJmng/3uEiVQ68Lv49IN2rzhnI8Bd+3Lf9OXWb9DE6zto6RQgKgEl8DVpWbAYwvJy6vLEvljFK
3zQrICI1WfhNC4LVRHGrAqrC9mOdQklV0a2qhnrUTG481qtlTMuYYaOM8feKPy27sRVx+CDBN3UJ
0z47lRAg9BkvrTfwHIWbwMn0vQaRibdqTD+ZvTQQ1tDyFyis4ePX4tJCPmAnFYGlmzhgxlQ9amow
K60Hk3UzR+ZMhUl0lwvT5bJunm61HRsc1PB9bHXFqKknPEJMBDgZ0Y8PbnRqUTL6WECl/fG3hQZ2
XdSPDfKwyocsvXIc31fRgMxe6iw+f9vHi91Xr7OqkKlTB57ssvUuJBnbd1NxGp3x3lCmxQ4BXrYO
ssJatzhlAz0QeuechQ1kcyYOpnvLPHh4W0YJOQgVKWlKQw8IB5wgG/O1GfVsnqWEK83yRL7PxsB5
FR5oa1IGMsyhgGC8IVx/PjCgwuVQ1iNI6kg/SlOq4yCEsC9sMKy5sZh4BNIYsgUfdg/qg2erED55
LfahybydHCUYy9TyZSJuhe2PUW1uajfje5Zrn5vAZGLrBFV8ctPcTl8HziofVIr4LDQukiTzRyfI
pNxDHKAE2FVvj4NrOcnKiEBq2CdBvhlCjrIxOwhXoN8CafGgiUNQ2Sg4tkEpFshBvPUNxHbN0OzW
rhoy3Go2ecYAOXJi8RYXoC9yc5GeaagNuFWj3OvZhHb0cw8p3AoSFpHxIgxg/kED17F1HqOss0oB
P+46R/ieiv9Xg+FN+0blA1RIHG8gVexuqIsPxs3Zi+ZnV5qKKepPXSt00pVrWdFmVOtbxMLcDW1N
0wJsNajoKuJNwHu82JXZGJ4EVGW4f9t1ycFLnPA0d0sUdh0c5P7/7Mks7c0bIyc3n7RwyMD7IFC6
lIUIfk56p/l4Fc/lunGY6QOqaZ4K/WmsBRixJpNfOJS8vvZ4pUbsspwQ9NDLLfRYmjsGpZIjsMPT
LsB59EFPISmYhlP/psnuh44Cr5/Yh6clSlyddRNBuiqCnKChKgbUqEfx5DIamQT8DRQluoLCRMja
7PEZQRSshoSWgdKItQIWLTqQzUL11KMLsc26MC4T4k8J3giRHRd4jue1qR2pmcc0dTVuLVSgr+Y5
i3HmdxLfNvJqEEE7Lf6LjZYvEzlElg+uFKAr2GYBWC8T3djWSiuQuXG7MQXUlSfN7j79wd4HXXBx
QlnuJBWlCsUJOk6BfQI7nH2i4dUMjads26SgoCG3KMieRysEUunDn+x/XPl7eYvAyNUFbKN/qiFi
zB2oQAt9BeZvfheaOf2AISvl6XYBXgoYbXvaQTXHO7AhtqBMJnl4NLRsSyjoouja3Via99xw34HR
ILpLT9TkU8HzFfnRNBlpSD2yiQESqvhbYA3hoqlHjdvZwneGMhPrasjAHLzyqjFex0Mcnagp+/q9
d2MLBi5OkI5D6rzMC7Q37jSfMB3V53YAcnW1z5XjvNKr4s85ELFKfGB0PWg4pHijBzzuRjrckEOy
Fe7QzxPLrb8v4l9RPEDPUWmNA6fpXdJ0Ms5qj1Rrj01c4Q1IsS0g2l6d6zqoBkR0MQYR3tqq8UC7
spEPzZq9m/tTBEXdJocY/arpSyyk+U5zk71jJm/kODJoDCMR8G0prx14CFqjqc0GkIM8hEYLPiOq
1V1cqD7XRez9RL2lIdu8BL+XbdOk0QHcxDf1SWSYC4+qInCPg3db8US1RCxwvoNc5wcgr+6JmoQ3
771bW6TZoG4AYnzxy/7u/O9raXu9O+IODgCdGt342qOXbMIgb+e7Bv3C5zvDfJeg332qbigG3VvI
odr2Wucdl9sBOZDr9b1l7t/cUpwQelRVgjwpGGAR+yYQ9tzlFgMWMbMOZPNkGgPhQMBt+ld1O5Tj
ZJz9gDbouHNTqE8u4l6xrpe+gaDHjk/QBKMJkfC9CT28ezKJiXvnLKiOiDp00qdNIJbqFya02Ewl
igkANNTTpRvselWXCMZ5lXU1+JlmwX0G6Zime3W11npITe0pVAWRhgUtglG6wCW6ZbzJYzMM24tm
QxiEgo6d6H+UJUJeFHj0IMlig32nubItsUllb2oEzxYT9T7sFK4kEzVq78V/WZQxBMii6mjyzt5S
PvsmqU1p63x0pjvP2d1k2mluSXOXvBFbnO1AIP/3tPziRxMeMM4rumBoRNHBqp1P+M94iWVubfAq
EW25GoaAboMiti98mq2FVd8bI/iCndZ46SBb+DJCmkV5kmXg/AFirt49LU7bMfJHyHIehNvoD7UB
DalS4AnU6v2GAKwxyoPv3DiEpCDOrLXf1OBbDPRngrPWbYwsWllCr1EhYREci7d2Wh1jXuibuaZ0
1u/j4IVfpcIeQWgIcDs+n31eKlKF1c8TVIDqlXZxSHRT5fMDiLSJUts0SQ9YjtsEazIK3QF/KXXb
2ApA+gDPEsJwc29CylDbLDNXG5ER7PDDoa/cWZdhEWdYdCNubDkQ+uvCBSU9TWTqYEQ9anQ6GC1j
UnZAEcb1Epp12oSvXRA6rJ24ytyDFbQodQsZ+PaVLGamivuLiKX2GVnaYouXAbkqSSuT5rnNEVrp
cIudp3QQnIFpQC3t89EztrQq10a5msdc6RVbIdINo0RRL8454cmhVz1QtOFVbxkzD2Gb1TxHZnIY
IPp30r+i7I4fQ3pxXNZxtXheRgsg6fYTRRjRNgwgR7mlG05Hd5kofjRS2zp6VPh5NWHpQeFXhZNu
Y8/sTqIJQQc8tNUzNZ6MXhO7S880qkfX3dVVYPo0ZMqtQzTKMCfnkUwQQBabugQKUWsiJKKg8HyB
AMOWJieDI5aJ2sJVK1hxIBtdVEeYmHXjNkTEERFfYQ13Y+Bxa2t3HHhTC1G5RroWQtWYyUSmZeuw
iSHzoIPWS9muJsq2BVjYEONdVgQthDtEtSZblYTIlkHv3EHZ+mdo1D54wE09NUPVPaZW9wzsS/4Z
zxO+azTwPcl0yvCmYOKnFXTlvTY0+msuery6YHVeeiOke0G2QUOc8HBQEJM4zUNRraLILT7JZLTP
wQDsFu0WWiNy/WGY7WmoPgIq5aGV64zTNrQ4UIaqyYoe4KMOUHtovvH/Ie3Lmty2tW5/EasIznyl
ptbQ3bKd2HFeWImTcJ7AGb/+Lmy0BVlpn++cui8oYE9kS2oSw95rKYWBzQOcm5QohO49nOVJk9xz
bCtS1nbebpsmXrAUzSHUcUTPItdc0me/Ki0VmpRVUk970FD50Tj4ub9F0Tp7GY3q0ypmhueDHFEo
t+/ro2iyL3QhUlAoC7ybqzW+Ns646+Isf7ZbfNdMNjFKTk9LaXwg0QxqcXBYBkhxHPAu2Wo76jlj
8+fE2XrMgLT6OmIP+RUw3tOLhRwKMtByYwjFYU575MtIWx0oB3HnJohTttfGpL3dXBovLwsqgZ/s
2OJnwC++NdjDlxlGtzH1tA1bsPkXgFhAi7QtyXA4dR/vwY60DzIKkHQBvjqUAII7+XuA9+wc152O
DQe7oiz+MHrX3RWTTMmkrV89VhvFAEB0wThegKRX4leTD3iy/iUjuwGzra2RT/0HMqZY2ne9XU/L
/nO8HDmRG5xgoswL3NCedUejRYRanmu352SJ90ScRYBtiliMFLlj7JWZZBzTDFwTOH+1l3al3o9K
CsmC5GnhYXvSp4lNPYM4rDaxTf7jCSNmTN0IPDLwsbXMetJadeJIYxSE3ztb7YSyI9JIP+QfWU84
1uPjlmRe4v8DRtu+A1hhHj7Pmd+BoGyKgeMjAQZyCSZAvaw1AyBIrReAft/LSUlNFeRACnhw02oK
Rc4ki1HAFMXxgNSi2zW0sScvroc2gRDQ+KeXR5mSMeMoTFvdeelQD7fx3sWHYAlROW0h0fzH29DG
vlgYuAl/vPOHob5TFhZXUTTjQccjW/1pkIJkDX2KP1UX8mtw8DWQhwACBpZufeRMgF8c5PrRzhbA
l9LYsAYH0J1SSs3dmJGVsjX4aG6q1e43loNDPxSox28OauzJ2HFuACpVuZHAX7w23VNXXxzTum6R
lKPSRUVXLqvTYV26Lv4urvDj9Wvx0uVi+sVmwboB0KCP3ySGa4HCNMvqwG4oh0Vp9RdwtGQAqzKm
X5wszD9hI5501MhgfBpAZqXQkOZVwjaMjf2BGuHFX0wkHZ+1KJes226SvxqrYX+Yva675tY/Wu9j
HoR5a3nVIj4Y/CiGEMiQifkW2QL27B7LLhSsyThkDCywaVvNQYjDS9wBKZwg8CJAD0xPJAP5QQdq
R9ppDMFIuqJEpsOeXwauuQCvajUe68w527GDDTAgrHWRHpMwsyb7HKaLAU25bZu2P9+JyIQaJiNQ
TxmTkVgT5/C2X8TC0I6S5rPLRYgJXoN5B/IpwMGyuAuSK5uZRR642XZYvgcXp/Ca9hQAF2MPSI0E
VVUWqz6VTHmbAviXBogutoCrA6j8CpKfS4q36iUYrGBXjRLTwDDeZFpbz1U+RWSYJAJYDr6NlBik
TU0RGeXIbWi3Tjg1F2SuUwSl5SiLj2xn8XYjzWGnAH+LmUwgFpezV5rdAgChkzmynh2hULHasQHl
cmrOTPp4yNIjZhovbdnEVzbg1JG3lRo5o4iva49HcGdaKMiTFtTYDJk1LMQ8W8uK0EKdaOewDbkF
fhBefWMpTtac/00isnUm/Oxdy9iokbwC9ZKh2HlTZX3/FYN3KYj0e65agMc7DpjI0muP3nP+wpIN
M/As0O9N9ybLVhAuTEXo4ljVdUFc2Xsg5MpqHtHYzhi6i2tcwlpOMGhImklWSxjcsqMQOYR7r1zr
6wTmVpRRDf4eR7jIVnTaCTD++zq32FfXnruNl7H+ozezfi/Wpr+E7mif2rY1DybvzSMycNeNt5gH
ystRyTld5W5EZZuohkWuDhgn+1fWiDuLDDvgm0VakMPNIum9YjMIIFnrVA7PmhPkdcnMD0oHCc04
Q9ZPMe/J5i3zQyaK3FnmdgxgWGd90XGwillArU2V1wCOsDYM1FTnYBZvjbsUgC/V49W3xjMStcnM
vtneedk4bTcy4ihdkK27GwcHrAZZxi6DC3JNs1pOJKIGRAbIF5CN4fjIyCK7FoSCx5ZNpzuZ6gLL
szrMLRJ+P2DR9getgKsGZGdVsh59/I7dZ5L9qEjKJBs+LhItTBoD1QMclyO+s95EcZo7pzuQCICg
1efDkTzVYpwhe3MKwRhyV++J5BysIrMBGaA++EBUtegYgu+zrsIF9cbCQJGob06XEDWO55mlP8iS
Zr6QNh7iCQ8JNNQToKhEdZEzb2kIukd8udqwS39dG95c2sVvx22I2VGUZ+DhNSTYTonFJCiOZhCR
scR8jmtXTpZacw9UNQ9U1Cx7sXzbx7suKL+1/ID/Df4nyqAHcGCu7qGxhgyBALfdYrq5gg6pA/I2
aw85cqmQCQhUbtImDYCsoxUlwU/gmfqY0RCf4JuabFCXzYDQlThbUoQgwHh6S2TAkgXpxhIGy0eK
xZG6c7BgiwsbU0uUWsDCVmNSFUjarLBwH0AA14/7ZKpzMGijifGTB/S00zcRjcexiz2cjVTmcTS9
iNRxXOLoi8sXuupqz/U1dgEPQgmGdefPlzLevSUaypxDr3drJFRIxVrgwetX/X0y4ncFuStIjyUu
e+AXdvYhRYaKF5TxmQFAZW8lVR6laYgsaxJymafwOI4FEhVIUyTYDCIfGmqFdn6QqViz7azb1LV4
Kz6h5EqyyPDmU5hae9cvqlOWreHFZUPHUUSALlMQu5JqoLWs3Z0GJC3WFI3MEzvTHCxwKdpZp/wT
G9OtsUf1oAxBTYWN6Mj3x2ZHm/lq915t3NNmv+r+S2ewOD7g0zn9y0jO1li5rDhtk13B7ZPMJ37S
WRyh/Kz0EEtRBwDr2LIlBSb5+KQp8dhtO3TJksYqQ0R6N5nngHVOWJsHhTaufCAjuG8JbsT1ADDI
P50CiwvDYkh6u0+AI31hZt+WAmjD93rS1KD1xV4Sjh3pCe37ODKyV/abeiCrp/ZDgh49zzu3/4IV
9HzQT2n9nH+QhQXbzP6Ew7ASJ8i9NQOboWPtduYJryMSUvO/jk2JKqfd/68YTGLNkRHdQjG3T9j/
w9IkNsazZkF54FQh7X8hG6t+3bRFzhQpCxGsaDfq/U8yvL/f4iluFsn0UpUV9n0H90jbn3qzdI0B
V9kG7rDTCiBbfd9QfXfzlPZWHzXO0oF2io/rPqin8hgWbXD2ZdN5hn/XvCfLMuQGogoPuEE/M/7P
8aYg20/c7wEE/f1iC4hJlsrq/pzr4mMniZAa2VDPt4DzSb02tEAu7lj+RstQUg72owdDs0T25xQn
R5JTQ/EYcSrRGDQn3REshicdinolsOj3fCxHFJgDqr23tpk8kq1djvnaHTJQgPfPzIt8V5KGjFSX
wIGKCpvp9/YySHZz0oHuAisfpMij+jJFLpeXiRKvReCw94Az+YEVLJMEYW0ZijfuMBoTKdjUfKmX
CvARkl1M+d113/UjPTm7ol7djSYXA0bUeALDEgrY120WIoufQMcJblxBh/NQIpOTgJqZEMeRsjiB
ZoL6JCY3QLYZu3nxvpGIQMdJrqy1nYqM8sE022vpv2J6Zf4SNDhy1vdEMbXLIl+6V0OeAGOJhrNf
6iadXb91aUwN8gtASEKaGOi1Zxoni2ns6iX79mBXNxYQZ7SwAtbo4Q2VhNnO1QdCyOs4ZMFLD/ZT
OeicEMB61AuqeD9PWDqQgoWe6Ud5icM/vwTxEgmrGFxAbBBuj/8Tz2mB+t4A1ydppy3dXN76SbpX
f1LIkYUf0e3qG9J/EvXu/mL1J5J5US0W0kcRlIwqpC2+Tb39ChvIxlScJ3AsgAo+61G17BR4J6IK
W2nMpV+GC0nJ0jHS8rxmQF3dkBCENUgkB7uc4Ch4Bj3yfK6ceAVrMqZwYcrx30OTNC+Jx0NTgvhd
CfUUj6Z+XbV4gL/Lw92jI4274I+hb8TFaMpuI1DiuM1Q53Ve5NluEbgTdtRvY+pRY48c3DshgJCl
UjfkJqTvg0wPa2+pdyAIRbnkzQ5c3Djh8gek9nrmNO3K3PQqpPl2SDr1y+ALACPq6UoTQBQSDchD
aCVJD9blVJafd44DQjhwa2POBlxPEgZZXJyL3AKAzOhinz0rAK+LgwtlmJMhCbFtCCSW1X4zHEGr
vYtXEBQGAIh9AoPy9a58ZZbVYRok7kcTLScPk+DhUAPcH/JiK7qh+irq6dQ0tvcXcjM/WzWbP0+s
cHeT41lngJibz+m0miDCA8A1aklrtdZqcIbcoGBqxR4Zr456/bU4o3lh2Foxy5pf0sSytg6q5j6X
afmPhQSSf9oO2PRAdsPn+HtvzNOXaqz5thiH6XVYaoaJP7BFuahSEB0122SZwLr3DjkYAKnn5w7n
15spZZKYD4thVPd8JxAjl87yZqV+VNyIvtrKmDd0EQr47pXkRfR9qAvfAtCQotB90FCRkqlbkIa1
vIhWqwiSx0zH0vdBt6p9yYRk2kRrH/4uulAmPzKteLza7TPRkXU8ZXz7g2motRQU8P7sKDwsFG9/
lb6Y+ho6+ttuF7r7bnQsfat3n5YOpP9YIEODxohLsNMbIkeC3BJUoiGDVooKjaChwDQIb0N1lU71
J+BRvyFtkN8DOAiQWnCi5yFDDrApz2ICpSmyv1F0KEEMusnqpj2NXaoM+tHmX2qyTMLgmck4yoVk
qP9ECSPF/NEG2XTx2QehEShMQlUeoupBZtQclevHxcLCW1eICCnu49Y6VN5YRY91JiWvAIBX+Ng5
In8bPNGmuQLDwu7CBaABbYkpDjC01f3c/WHUpYaMugppLHRvSZ6jIoq6pB6r4qMJ/pp9zFDA50po
ZUvO6Kn3IDNyd0BSorQBsOx4GNwBSWcYaTsaIlHsLRQN/39kDig5txw7T1hmLm85yYCmNU7p+idJ
VMqxIZXaggNEpb/zSEpkzhQ9KAWShFdIxL/lN+OMPb3cxbBzMFTMLT5XW5I/8Yx3h3BJPwRTLGlV
JHuU6pL6TjpPKOTFezI2diGgiqNs2jlI+35NW0B1JElVOZHftF9b1JsfSUZaauLYarYeik23D4pc
DMtThT2pSBtTz7BljdLbFRjgjfPA69r0w1JlYkd4qEYCOreobMJvJnaz9iRben88jxJtlXoPMgA9
w0P5BS2okJfVwZFEuGL/nc/INFqRCr6jse/a8UH005juRAlGn0f943jqx3oveiv5NRZ9vPPZ2D05
c9t9BYIwKERWgEQ0ZnuuURi2qSe7+wqGkBl1TLb5wkEy/REwqR9xsBi8+EG3zOvemJtSfMYuoH+o
S6c65264NbFRfqRRDewgZNpIxVqhQH12Lb+JlEoKZykkDclw2BFjXuSZy9OYjAc1JI1Rd/XZsIrv
3uR4F90AVKyP+jjEFE4LXvPOB+DTQ/TSwBYPXU1FJn1G11SmdHeiweNR9Em1UxeRMe/CK1d9z2Sk
7kz9ifKi+i+Un0eO6fVRhUjtDOfrPSYoxjQgf1iBiBLYbynxRMMizJDSnTZ70lBDChDbYaVT+Slw
9SQYqVb3lZdFLfiw9sqGNDyPf+u47e/1HjD1aMcXSeZ4TMU9nl23HWO9FXy3d9xkK35SWkXm2vtB
oS/wXtgYfGVRaybL1gzBK6nJH4Ht/3dn28aO5I8cktqO1A++ekg9IpOkngwq5APgQa6ZLLUtyXCo
jSRPrdZ+JAvN/BOfm+QSFK7zCQwHHVILeHuYqfyyctnZrmpAIfOi5DJXZYd/0/A0xewDQ7b4s5l2
O1TIG82uH4GwFCYpViyEp+CJTqlTycxDTSVJcbSdMSGbKkKu8gRKMb5hayoY/6MA/mQIkK6Tehbk
gfh0NwSR1CdwVOAwy8iuhBQ8OQAsjDRosMIUBiExpI/4wmoMfqFjUIf1k4Y4pp5TNb9PqHBDXR7q
UUdUGHxfsgEmLd5mQT5vH9ZyrmNeS0sYJy0HGoh9jlPMA6R7l3V8b03IpkkqHBEy2m225cazVc3L
ieefSG4SoQJK170ccKfIrq4ScFrMsayZsgpjW4KNZ0OVUmnDl2fqqZKqlEvAV6mmYqu7OitVfPWj
NxVgkTdpU7+sNm/LVoNP7d6wwS/aieUFAAXD1ZONZTTtdmrXccccFD1EiQXqPQBdIVMiH67UkHGc
AQuwZ1N/1IrCnxykpZeOPCSELxkmWQCIBxPIMx42RGhXRDaL4wANPQdKH8mMZe2xArb/DDPWnQIg
SD+lHXKlkZS0IkFtAD9pW4kI+x+AuPSG5pqBnkUCWwauUccAYcnNaAIsFigFYFHGEyAvx8U6oHge
C1opWxKW7GwTSeQ2EreeM3/wnwPwEOx8ia2wAhdVgPfDBSoRx9fX53l7adMSQ3Pwms0MnJBnIy+i
FSjgWYRC/LeelM3gCrviu86xSATM8UCcm8lclViYYqybcPG4DxBnCEktUOQSWUlQbbXsXesgw+MU
kLL8tJYWuMdXYz5YwOz9lYaYvc0HNnnAW5RalK0ud0PS2qvgv7bfdPBCVjDTTVR+XG1EXwfqxlJ8
lJgLy3skm4c7q6i8mRzf/TvnAcSqoL5Y1JJLT+tpxTAHeKMC4Pn63vqBZHUMdiiwn1/fZ1/+7q9W
Dj5wgMQcHsdq8F8m2/ZfHMLIA7XCZpBDkpE2DHL+jHyLiOTagYYhkMbkrruxJ0Xi9pMNuJqKPblu
9teDMcWcExxKFDMQYuWl1wZbPyGwvg/TmnV4DoH4zamQIontqvQFZ7ulGcWya4aozm6bz2lWpi+u
HTozEpCRHdmK4kiyEHUPbw6YFzsbp1vdLQn9UAxsq0NXmJ5tMLupN/QZ0wJJfSpz0gLdYgq/PHz4
ajlF2gBa+rj1ukobsz5tAIdtKAsyayVocNpaF7AE+Wdw5ICqzQRkcooUvEQ21JvYYO5rK8M/q9Sy
oZ1ftJ0JxJxNObQhcgKgIA+tDdPmZGPKeSK5DjwWvdizvJpQHmWjuBhkiIM8sCUObXVEIocKE4DG
N7s72V1XeX+PRWFy0aAag5z77u0iTTHjhGpdl97aDLVfPPHWAD5vHlTXQTbUAzzX1zjJyxONUNld
Xx1kXD9ZXQaS+5sZKeal+2qseNGN2VJdSdSGGSCmpa1g7S/x6iVH9RTXJbQLR+5l3/j2Tr8J6IFO
DT3fyYQNqSMZNGb1siBFrV4oc4LqK1G/qd+E8gpkri9AQ7oK3uqvog1eC8PABMsKAMIfz2ETqXEK
OoznorUtETUGOKHaxjvnJoclylIBYSLVgdWlgKmzhy0NSaFc7HEuzm497O+D0XUyG8fVa8rF4S7a
6k+oWwj/ydrfaSZzN61qaaZD0x+HuLnv5j9kS+PEj/HDmr7dmbg5NqE65IGiPqkcTOzkLq0XFQH2
fht64ufy3ZDKZl7AgZEPzQGkesCNu8mpRzLTTl5NHJebSA4NLmE+WJtMAssmshkn4MwUDq8AfY2h
jdPaOwX3sTwnGTUTqJZeuT83T1pBUchXK2oD+cLK7yE+WQOS8bc5LkAgC1j4ZDvM3EEmGhpw0zvA
ZbXrc2/+SzkCnu/cy4ZssXpEdjKNSWPiLCAC2k2xJ7U21EO/8eGix9SjxvD5uBNO0quAWqGNlXMS
rn+BC8fdzX4sTtTgs5+xtSrHAPyeKkDigHB69i107cwS8sv5bvCmgqljdn00cRRz3qmV06hCS3+K
qp0onB7eXZ40yv3x8g/2I90YuVLjx3ugnbenWHJY+or5Eok4p1DyZd6NXatcDqDvOytZ8GBO7uRD
PVJTTyucAiRpOI1GXExqgDFBXSXVTshzR6WiY/2ik9ryJkw2dYNs4JUS436exqb0lBg3C5ef6m7G
7xp5ceSiE+beTaCbKXjj+iPARcszgCe+rC1emMhRmS6mZH8mpmdqiO6ZeqSIAStz4t26eZC/Z0vh
ptQKtqDAMaKfxnzwvd0OSCHqC6pIB2MEQl8RZBfsbM/LnrrOUuaXvrIvYE0anrysnjNZ65ptzF6s
W4HCE7CmSp+VzT2O86S5j7OEfDuzpARgV5gDmMoWxgcdzg3xewaPSJRVrGNHZ7ZZhDTXGNguM/bX
kMRnb/0WhQNq/PAIStkvpWX7l7vnFj2VyA1lavZGP7ioB4I9/1n10l/vXLUZufZmZSNNAbbqsvQw
VNd+u6K+EWWBk0dsVODFYeBhuunS1Xiu/fq+mefcOXmCP2m5O6axiGjM3fkDVgnt8T1XPhhsyzPh
Ib3nh5hkDEQTWwcubxZrhjyGyPbNDwZKdI7aVV12kEGzbrwPeuGof8BGpAVMm9KzrBMq7qzTwlAo
iNpBdJWqSkZg5Lh27+9WLDWe/K7aWYHb24BPgxGpqXfnEyyjGZ61StmjgjZKuj4NOzBQMxt1FgkI
yBMsmM6dO+0AH9MgexFNNwT1Cw1vSjLVcuqREoheuwc5xSAlXiRK+eBugM0sWoKRI8vUjwo7zK7p
ECQfazDSXzx3fTWzJv2oRKIZDqvRg3dAWlBjZIvAAgKIijgUfLPLPHZdU2aDTRpmfVG015DNkXYq
2Bof57zAgt7mRbEBTlu7s/q1AjDM9yDWiLc1ynzcI/mRgqV+5FtNfp2mycSzpKjnCbTdMukRKZSX
SZIHGNjLeqrN+gON1r5s7T1pbWIV6Jy+38xp3mPf+ruLa0xT8GwHy95GoeJRGSqfIcjq7crdbt/H
CVgqKte/MtTwX5sB5TSg0Op3JFOKbq6eDBfzYC1rHCsHqEJ+1KIlHHzga7go5FzEC8lJZAGiFdRz
Nj8m8jI+EK/YDJw9+csw56XEQ2FYDkkF8pRIlzpYUoPDsuVAhndqdzV/8DENkaDc5yYdZOCHqgrS
6mh0GRWSNKzCEvOu/EJGIBsd9bt1g7uku3aZuYDV7ce6Del4H7EdosBIemQq3QDPsEUDUm88kwm6
TCuAfG0/1xZ2IX5ESKMhiqo/ofAoPtKoETP2ygFhhzxEIPjvSFgYtXjqVQ67VY4uYGATzHud5iUc
vODkSKg8ZNDPIJsWnZLVLohCIuSzKTuny8MTeVHzjpxEt7hkTyIdl2RqSFcEXCJQlM7YHWvO4F00
X6kJkU3+Ou6pz+LhTWqDA+schMuLNiSlNaXjAXjb2Ma4RRDSy5tHgbcJs7YPih6VangO5etBRycP
A5t+LYBHzzjh7p75EGxXu0k/CaNFvlszzica9iZgf6tp/it1zPQTiYBGiTQ4w7q3KCvxFylB+JN8
6i0kzFAM8kp5455vFmTGm/Q6oFq0BQjIBAy4o1viWURNF1tvPS3LJp4CswMpOiTrbyYPxk0X1/s2
a4BAe4ung4rBkUTdGRCtfeR2kq8Ope20L47K725PLMuXt1z/MkvGI4Dm8a6gF4ZsctmAEQLQYiQE
DzbeNXGLJEfwyqsRKVykseGtf3PUcRr5jiIFye6C9TouzhE7e/NgSk53RupClf+acVDKgZrXPpko
ozil7feeljFAjGw5G8HLI020gntjWCkhaR7U/5NMRyW3Ykri/yo0A5PAbKRIIm4BwpEhHzrN4s9O
5Q3HZjLNXeX2L0PbtRfwplwIG8cP5uV6GwHMUY0IRidN8JwuK+TJWdncNEdVBwvcoLM3WdkxBMkc
ie7KZ9ve/qMARWRXnDOsjJFkhudcYgJ8qjWaI430G5lexsyZXKSid0hZ+/5m1y/6m5JED+4/DWvG
4oj/U2M4xknYHxyxoipINmxCfZCQDQ3zZPl7SUu2o5GJLQYlpyGZkQMN/wtZ4pQdEFVk+LcL2RiT
o46jr265mJ4IIAOB4GlB7g4oQ8KyjIHr47B0u0rZYNrgR8I5hX+mZvXG5hD21a9ahHxGK92qCNTV
qqJGQZJIxnWrZXfmM1/ZsKfrIG1929kB9qZNQLwXGRJzFGwJYZBo7JI7nJIHqBNto12oN4XxU237
zRNZkOjBlWQEe9I9QKVol3dtbqFJ+3AHfPRQsWs7fxB8i29PmFhSl5oa2FP+ml1o0LRBO6F61vMu
qjvanG+XGtVh2oN6j2Ey0FQ2WOdos0cLtoCn4L1QdLnOFZ8aSbrXh23xvI4TDl1F8rVFsU52sB1R
AP4QjZWu6daazGTbYEPnOSzZAmTfoFln0AzAsfKXr9xCKh5Zaz9SatlvWY25Fwnv4tA4FuMKBi/M
JDaN73SnmWeG96UEnW5ThOKSpXh2rO4w/ipsHE7ioDj+G6h/WImUf5dZ0EduGpa/tCJo9j0AnJFh
bw6HZMkEsBONEiU8AIfagaenBNJ1ZQH2aADXODBw//AaB1BgSJcHo0PC/Z0aS+vYzZGn6zT5tir6
+AV58vEL9TIjR7EVEtj2JOub1gX7Zot5WN0AUlAbKs0IoKuKjy9cBlAiimDgPGavxhR2nTFjpAhK
qONk6w7MeuBvlvdBF8pWgKVvWx4ePLPPLqBK60FhjmI1BsSRy5J9eVyG0gqyQGkhTp0WBwi4M5a0
egk6WmuNNWO6Rj5PUEYhZxY0Fxib/lBgEvNKImxmiUNh+u5GTy9SoNuUdQ/6WzmVIAsdg7xkjFxa
0IgHNdCA5VWYLfkFBU7QHhLg8jFjJwsoJiSn1DlKjKNG2/5opi2wYi4AhoQCjjGcgK0FVuc9UjdG
VDtnrkBl7xLsTcPuAFblLvNTCdyQQ926T94q2ImafhHhosam3SK7cOgDBgDWLAOSws1K25P6zlJ1
SU8qbUm90J7b4KyFdof3CjCSEv+QWN4TudjC8SKvA6qvPvsJ1nodLnqsD7YAaIT0T9KoU6N+bYtd
yZDeoY6Jpgo81xOPtwARxI6GX8UvumlxlPCcr7+RZK1r1P+uC/LgraEzDiTsPdAYRWMOykqgx8VR
nFQvY1yfPAnqSA0Ocr274YNsKPGK/c8m5LHmA5AdddSHMDR0btec4pIfjdZXDj8NXyYoLOJLA5Yh
ueMHPhnnxOUN0dDCzKyOtIZ6pCZDGlKTSWc9JC2SWuCsDR/8zAk72ZNr/q4tHkLx1cQOob4bt//D
tbEFRxm6uqrKY1ZUrsjmUNVXquiqXzrvYPndX5Svq2RK33MkOXMxgjGJarkGwCaAIgjnyS0Bo0zG
yLHV16SAGWqwxTCj8HNLQifHL32P8ymwiEvq1Nwofbb3ZVGpsiIv4NT50Z29ijd2676wMJ2eW+A+
AJG6QpkYTp/KppteUnk2RUNmmaDOxhxxRzLSajvbHD5mvSXAEvrdlXprBVCTkSUqpFZSDH3BkXsJ
MhGb6gAmUO8yFWUd7nnuB2BkXQ+iyMdui0oc76K6XluIqFsze8cWz25fZgmwZoL8Ok7XBfkZeFZF
bAAtNflQSJ4NKEFfp493X92YCxbs9Jd895u6U7lh9tUTAtlLHd5rG/rSVZCHH8Wdj/qBNS4gqFmy
hlsu0VKcsgbsirfyv93A8/dqSBrPK5YL9WIJs0LDMqnwMmtKEJHcZGTCKyy/VMQkA5RMl/1OFgx4
uiPqyHEl7dENqLMaYnMxKrzOzPpoSgSdFE+dITeGk/qd0O8AcNgojcyh6ZGEdrr7mazShcYFbmeX
gmg7Bm8jChnNIdkgFyY7rGvcb3AGjLGB44QjMI/APk5jK+NMnuB/nFnYJ5uJzeNLHbvbxLbzDzbv
8w9zkuYfeI4/qWXXOeNjAjRI8wAwdPOZdGRqBvNv8WLGJ2UxTuaKd7a5PlEMapDUjgPfsF/26loc
a4gdR7KEupiBb+IlTsPIai0wRKHWATunPke6XAIuQinzhx4KOaQeydoOGx+rvZ4fzEhpSq+hdJbD
XJh//jQGKYpZxFFmmi9uXo34HAxk7tlL1myNYgGX4MN4LYu/gmwUl8Xrxmsv2mdLYpkKOVo4x9QO
7JB9zJTO46l5KfCJgrqSjYeixL/zGOIHe/ADwcPXsmdIZUtAFmCsQpbzOhckjAdPmOcC+z2WqN/U
IM3HvIg4L/fxDJ5gUELwyO5a+ymkLBFAQ5cHG3A2G4PGgO0eXiv7i58twKz2POx9TqnzS9UEfKfp
cJduQQ3SMr2SyLUy71JiY5NGxKtbW4uzt8cBawnJq0uN57o+nggeMggshknHWrb7EXl110GmTGWz
OWCOjSHJkBiVXKvJ/1SlM174Uk6i0QHnY+KxX8hUiaSyQb7CxjYmvBb7sAgiEbjxa7Ehg2lZ0qth
ZOVznvHdYFvNyR/bZ7PF79YOy/smzhO+nwAKGz0omLRjIQB6M2B57bSWFDQE/c0X27biJwocLP5w
F31wnrlrms+PYnkzoH55tj1QOJYoPl+LzAcn8+B/AErSfkLt7wuNzEqI1xi8tkClGfJNFic4hR2N
v8je467/YWRTcsBCT56LwJ0UwwBS2LaYx32Nrf8c/9pgTlpLMz+RC/gSsG7wfHcX5xPen47duSdq
liAF9qsQLvBn0SMZb4N/kOW17CxthjolYLdLO+1GvQffhyGZ6DDa96ehArMMsIavCoDjhh2gFqnE
RjfzPG1AmjAes6JB/TQpwtp1wicqy/Gws9lEJHWo2/RIxrbG+nMyI1+57jMUM8nibVWtTV1qOLYY
8xjnW1TFTSIsEZtnLPC77YgqlKhD8VG4HuwEhct4e2XdV39cgARlAoe4F2b7Nazav4EIw64CT8rr
XMX/kJiZrrdNxtk7uo1dfp12YWBWR2SzIHcCpDLbhteSpsWxvwCY/tmdRPEx7Fb20R6a8xB39pei
4BkoVgEz6/pN92sIUkThleyyloF5QUWlqXok8wtrPpvhN62zYt7twpAxUDT19dVqvyAtGnw7Mlcx
Fmgs2+13i8DjjGTUYH3zty1m99ACjOuYrhNYLpwEq040KCABPYweL/WsTMBLBEVxM3zHRIuol7Ms
febp9BaZIs0oMxctQEwAsDDIZpRYCi6hLtBYdb2Z/8O5pJekSt5R0nOQpfYhWY2zSsn5fFW+CYCn
kVLS7GyLA/dVOJit9CHKGyz8xwDjffXalyIEXgEQmMmESTsP5y87rBStnSFzFgGWUbFPdTeY065q
TjRhByzMgk1VUR2qYbmf66cgGjyI2VwiNdG/m95Tl8ynto7McPlgAKEC3JTA/jX8EPzE1nwgEGAS
Zaga37e56Lc0JEVfFt9GbHzt1n5Nd5Pd9PuxqNkXYNydrJWDFnCecLwmfPtDlebx8f+2AMhMs3FM
Jg5O4bAzNaJPLdX7z7JRZJ9w6N/dubLY+OYYgQk43OytaurHAiss4z9b07R8XqfY2YFL2j4nAftb
lciGsZud5k5WIVsAKsRayrvoBmVf+A7XFVs5C6oKLqIH1TlEDxZAzr6X2XOGfJ2krw9jai7AGzGW
6wo4lEOfuF40yCEpQLdRX4FOQYPE6JoYGRg4Va3TMH8C2vgvOBX8ZN3QxCe38ZDqYaDG/SajXjo7
OPizDBcw7t+hx6k31sOmAZXTM+ibAAztdyFwJMvsOtFQxGlkcySuZyJtLgsgiC+1OzQ4EUi3hRSR
HGlIdbm962KZ5UcmSCm34RBCRaZ5WxgAbfIYB1vDhETAFECHo4T0Vj356L8bSkVXxunW751AGTdc
ANSQrN2uyZEl8GMILockC0wLkLWjDDl5TggiOtm9k3YUSjuYFVA13kCKvBjYnbS3p/YdfwqfrPcJ
H7YW9Z6g0WACXRhxt3nPeObWJhjL7rc+x8lE2LMvYel487bJsnRfJfEMZKF2PT/QUPBCoHq1BmUx
aobcMFJjshQdKsH3OPsR4NY115PllX+F/4+zL2tym0e2/Csd/TyMIbiBmJg7D6L2klSby1X2C6O8
NMF9X3/9HCTLxfr0ud037gtMZCYguSSRAPLkOenoPwKA3+z10WK72pXpU+fnn6MgSr+jrv5HOPj/
PgAlBmAbTuxd5ne7zm5Rg2OxSJ7qzkCRjboKAjcGtOi9T0a9gp5rzM12c+UYwkaCHhYNxQ00I/W7
GPsLIId3XV23+066R7fXcTZXQil5TunPfUrsz9l7yuZrpd6YHl0iWQC+Bbqc0QHzpcoANbrCFMzD
ugb4jp7pPpYo7wPmy5Y1bN+mPpY/Qds9gg8RvBwQpYeoPLgn66mDyHlsbcjpDKV5K0x7R85AIj6L
LWjX4jt/JFsmGD/ktWvi6AReB0suo5CbD3tqP8JOfHKAODnhhssgfOPKJ9ltSXmAOm2+Jd2BXx5d
cbj/6pDHmcC1kIXQXORZg4IloPvQFpyZoAlHFiYQIFOhMicqcEpwdBwduq6ON/lk+iuGGiAIwUHE
F+TU/LGbkAezUTazshU/N3VHxRDejhJ5NuWlpnm/WhwUJ9oEpOJ/HkLzh5Y8VFneAeEZjC+RG+NA
tsovIVKvl9oFcAE0JZl1oxwgCUXKvITc5ezusam8SeCIoeywK0QQrziYZm/M5CeVuS5VrzNz0MI2
9CvsA7kQOWkY8Q9RF4cDnZrN5F6BpdP5GqzRTuNZGw+/Sw9pylfyD0mnZXCA/NiZR0fKOUEc8PvU
RCBMVTwZC6VFFjUbWzfTw2JaWC5EYqiSrnzsoHvzl2Fkq4Ste7owLVGBS2WQilGhup8UTaTZFq99
C4Qvxzm39Jyg/tiNpvaVjZMD1Sl8H7z34DIDRSUER6plfGHE4b2foMorNA6dALny2LT5V8P8KVsu
v40T1KaNsOQ3LQAvd60O7HBu1vJb7wdfJDgXHi2c1R/EfVl1LZBZ0B1Lmyi6M3BgnOBO80gmbWL/
svMaYivK1KAsa9sjWQBAIboayJSXeIoIW+tDfK3p/tb2gQpzoaN005djveFD8Nx3vDrVMdMfJl5n
pzCNX3JbjKnXmoXt+QCl7Fgg2YME/8IDchLk660QtFGq0p5GUgNK9GfTEYOXu+Weq+onCEmzG7pa
uvoYoGrQYvbmyrF0l+A+TPKjhIITIcFxDjIiU/opMjiEMX71qqwYckBP1M8iKDzi0iRIx4LriAJr
5Zgg114QJUtYUJmrrk50JTYwQuQBDN7TJG471RggUgD1sXZ0FG0C2Qec/974hnZDpsVeBroPDba2
X5NNjI6+myAUOtzHujCOqBfjm5Al+tEFH9vdYPjWqpmc9LvvyF2l5/XZbXHLnmUWoHPcrH0HKrAk
lkBaCr+TViDvEjJmbPKaGOixhRUoIBog6jcWPmkcrivaJUPj67Y2oK/7Lle6sAIttpk5aOm7kfM2
biEIoitw5CocYacf7MqO7gLRbKdI7x5xNN49TqBjUszM/mFQNscF4tyOnWk1e5UtHJqdBSHZWzKl
BoDuWA8NG+omTWXjNlwV+0bigLr29QdqOlE1W2jG9etG5nrqZay8FKhwPHd5yR5aywTDtFWFH0aU
wkg9BkarPU2AjZS8V3OO9sS82tW/BG5vrLk0tZvQ7+M7e0idVY8yiW+aL5Gus+rPWhphwTAV4R6U
9Owpyps7CoAM4LSSemndZZZob+pkCjaZ7spvNQpt1Qw09TiEYj3U7YS/0zctCcO7+d4SiNd/2wvF
a5k04d3YStyjMI6ZzTcXbA3buoCaJihcc5xEqUUR9alxRn9wTyBVuUypbe7IVrYNQTirTe1b2XPS
fyKN78CU01E6ZghyFTG+cM4Tr814fRqgKP9suR+iQttFVBuOL4ZEddgS1RRPZAbqdjwWlozmqCmL
36JSAfUirqfbgU0dJJBDlKuXg3z0DdO4FO141HmQyHWpmO2x9aRN6Lxt7fR03Olt8rpsUa83uhQy
BfmHENq7Qkwb6zstOEkleIH8DM4wklvqFEr9ghUQakWKFfx0KmBx6EWNKjOcdexinjC+8qNyFaHs
ccwBnWHdZsEGX8F/J9TxosR9+HIFIaYBMao08VIRiteoz9NUgJByCMAuDUbj1dVcH8K1SXo4ZHOO
NG6ZG4mYbI1iOCxHk6Jf2UEb3oFMzEX6ui290bGiV8gdPddTWjz6KVS2MuYwwBlgj8d8F3Wu/dkF
1GJvgJNnm0AZ+3VqPXfq9K9g3rO3jc6LPWSIzGeckqzJD0XAcKPhkPjYZVX8qXebB5rPClKQx3Zp
es4qy7nTeg3rHfVChl6jxjmwwzsUzx6ztAPJ04TEtV0U40va1M4GjKPhXljx9MJL/caY/OKxbKzh
FnXRyG9L8y1srPpwT92/humJfW9V6RprgC0OJe1P7SCLCw4M2lnDPvSRPw36LDjQV9RCGGRFGUC4
Xb62QlN7dLLqs8wm+7XgEFcWVmLe9nWfnkeBWyk5bJnsm6qJnt1yErsUnOa7UTjiORisDQVERRij
BrKYTiBWqe+sHAnkcYztV6B8X0MUWD8aZlQfawfpdLI7KEUEOOc1SDVnU9gFPzRWqT3aQ/PZR6Jd
ZniaD1Cie2isafAKF7D08F3gfozjG72HBgKZmky2lwI3pCgyoKORVUiGd/h8vRjyxzES95gghYDx
hwlwSvbfmYCm95umvoRWsq0VB3XYYF2duuMNUOn5uVUmslOXmqhEOWjDh9xbbHS1xI1TUp0GHdq9
1dr1/f64LDIhtc7zNa03qXkP4aSt6pDa6rI6fY/BOd5wzC35ryB2cGz7vhCnJXlImj60Jqc1OLmX
Ll3NMcsKPkj80Ov4INdLII2zHB+yW3P+x9BAacAz1AsHbl1upKqosVRFTaSubOXgGhSnyEE28i6O
XhXYkG1xAMTxNiIIuYJ6RjF2ZbWVA/hHBUKGGXMvgtzhMdYq966qY1S3qjMlY8AJT6+xlziXYvO7
COlUuwKFsC+m5qCCOdSqte9bxg4aMIe+jieIDHe+to5dyTcSPJop1sTFOuWuvKvKmD10eRYexroE
boSiAYUsgeVp82PQWvpDoEXDRc0VjBnyWEVWb111WLsc585nupFhbtmAk2v/3ctlA0ajJXC0s4vT
Au9GJtfqIy8bcCDqWEjRh0qslK4sfHkaZIwWM4QbgOio03Rct1htewMqiCZkS34NwwhU0CHHpCRN
IamMclpydkP1NqJSHnKTw0mnl7ftA9btbI3Pw7oQQxIwN+Za2lq8xvb4F20SUSIh+1KF4BCmsJlT
KVbBrh0nazJ+GIHg0faTOZj1YXR5K4hOy0NTG+0OO3As3KLpzk0t8a+mf+VuYCuQcbdBtfXwA2xP
r7bLtJcKhc9e2vTBpwDLPMiLO9OtnYTYRLSFjXrvuD7qkHLYT0aBMoi0cjddnHdbu0yRPI0Z5EOU
hgiIrNxDofmbxUR2agaLD83qQ7/pJjxE0/NiIuZlGit1lIUB8TagpBwo+yDRwwveefLUajHUouz+
ZdCi+sCtylm3Q9W/6GB7Bg10NJ116A49uQNSrSos5TZUiCIXMhFaOrzkrkAJomZVOL9DpdvBd3Lf
y8G6cI5ygGT1EDe7tmZgpQL2102y+ODrFco6KIQaLQpw+F/Gplc7tdXtaBz4NdXN3dHXsjcuuSU+
lxL3e7fFU9NQtczJhHsrdZmqdF665M1VsK+CdRV8NZa8Mo7X4GxBJrfgoH+YWwnUy6/r3snfr1Oo
dzi6ASyMaNkNNaY6+l26i+3jOLK+D55f429+CooqbHlGGd/ILDDPbOhwfqgHcicYCFCwKoKRGldR
4CYARzZsNixWglzEBURNEiTvIeX7m5FNz3H2iUpzPCx/TUmQjhSb7xHoesi226A8o5dZQlBNHG4C
C2U/ve3nHgd7HrIKUO5ICtndRqrpW2TzRQAOY3JQg4qf7jaLwSIuC7fdX40Ix+glwmP/cDUgQGrc
zbAxXuagK62vtn449ifq1RESm6uQxysHRwKXJTYzGBBCQOA0oWLNVw3OyEDRi/Xs3CWbn6SKp1cZ
yf0hGgu4hkOO/l0tK9BFBgFJ5A5JPIscrSEe205WJzKh+jpaizAAP03l8I1pIZkEUp78jLwIbqZ0
uTSs1Xcs0fLjYqIrru7Bsy3SP85CDqG8cbYPcYbzIPwOv32tQkZYbeywf+kOaYq1DOQ0IcYjRLdm
KOe8o72fjsP7jSM51AEg4vposSC7TSdxkF0LtdmrqfSi7A5dbohVM+DnkcaGs0trfw8MkHyEyKJ8
tBoHxzjQ69mVlgO4f52Gt4nmzhFj8AWVcE4C7infB5FfAc0wiN/44G3SHUDnc90/UT9L8Pm1Iug2
1DWgkKptyT1iEbzG0W7pUdfNJAZyNXAZzfPhu2Vp1X6BJBKYURgGPr04z3d4mAKckjZ6tOs5qnLG
XGozXLEOoJqV98lL2CR4VnSJaV2w57Mutkj/BUBZvafeYk+7ITzg1/BFZ7V1MVTjQxf2HJQ8/Zzz
9nOMpBdgQKuBtDFz13yqsDJ48Rtt8gwjHO9BnCHwn/Onmzaye2gFZNq2wsh7lBljvzvm5ks21J8H
KUs1T1cNzpdJMx7pSAF4hOfS6v0t9ZZmUXYkWyEyZ5aIvAopG3E93gE6tQWlKm3lHCSe+tW83asi
bZVVgJaQZ9kC4pCOez6EYJQMR31rWIBD2jgXW5TVUJzKTpAm3qUGKCu0KnV3syzEiPr4ACqta1Cs
d5+cMWbnKB1f9Dz0Gw9PkMTJPpGaBNAdYHzJizONE5P5+2k6V2lJVSI58Lju9yGT0w65p+rJaCvo
h8bIG2jRTxZbzuMc4HR4jDg44tPNaMdE9Z103jnBQ0gUntTeqSHPexyZaoDD1lNa2XgalHkpIbkR
WXemajI2/rRAwHPouWnekd1vc3ddhJO2XmxjjkemMPHJ4vBA81d66ut3LuqYMajnFixWwz5M5Nrg
2RywgoAytDHxTTOF4tgbtnukq+o33SWE4kBB+TZiGZZH9aqSpn5YYnlfPSNvW26xHdcBtv3rSyxx
9IpLl66u3gWNvYobIAC3Mrsq9xxFsNjUyGKlmetsLdWFblo/N+Ql2xKCzwx8N5ViBFwCwxF8mTQD
DambqT7gg4UYyeBO+1ErxoNe2cCXiKbb1EKHkJ2FVYxpJvIbj4x9ywNI11oCeDuX2d8hnQzdpoGb
TyXe6VokQrvQTKAOHQ9JF0GqQmTdxgD47SJkku7pzu/4IgL4e3qiOz81uTUWWzv3q/WsoMgVlBky
5YCk2bKPvUGaK1ML8zuKNussXiZgEejWNPAM2xoIrpwG8nf4T8ts7M9roteg5gPhSVDwr0ab8Eus
BewB0u1tacpHagpsAzd2ZBmbCHCmR6xB69sie82zxMFqFOuedeODVX7ujzZI2QfQNR2hGwo/uBNX
Y+z4t24Yavcjx7twmwl1/6V/H7WGf+/m0N7NTGRlqEsOMaXTOqltsaFRVsWjW9RI6oDkIe8qT77g
yQ22wyczt+vbemjfmty1k41I423Q5uzES3dcdyJyX4f+vu7L9LsA0TvecdZehOVDhsHAe08lsIGM
J+V24C5u847ABtXnleMt8DXQiyGXTJg0ajIAM8Q0Vody6s03B7Rt0xkJZ/Qj2+Lj+KyXBtYRBr9B
vYcCeiUNv3HwprpD5oCVmvoWtEfWY8tqL6+BRO46lHVy/2thxjjzmBSOkGT66KqCzOoBPGbnIIl+
QFi5eio7v9pq0+jiuLwAl15fJmuHB/3XLOm2WuQ7P1SobTnlHBp2+QSMWGQfkdnqLn0ETgIHxK/P
xaDHOxGP2TaZDPN5EjhBmaY8OpMXn2aaCefzMijW7fxumgqJQmRFuAfeOVGsWqPpbnAOdErBqAnE
/rutUXR9c/9j/Hw9gMHgRqbQxDPdyj71+I15YTSl38v4iY+u8WpMWLLnYTac+ogNlwScWF4Jmvqt
HkvQFauckFCU5naX401Q31fZIrqCvCgEwAc2eIvDpYzS0qer6ymKMhi3bCq/468iUZQOGp2lIZtQ
JLhBnbhrPIPfvOSI9PBedo3cMzcakfZvbSR1wEhyascCklMlUAdkw7rpzUFXE0XTZT7iqZLaMRTH
uxBEYWWG/KVSjkeOpLpXSNTZZil9+cWGpXF0aJiDdNYSQ+7cTbWLnQVANfnDIzibxm3R+0hsxnF0
1kq3hGKTFn6OnOhnpWpONONTZ2n1jwI1aCtgscZHCPKMW2PIsps4Rl4Z2P4nQ+vr84jE3/LWEpnN
puWdkalw3IPAsu3yz3/87//3f78P/yf4md/lyRjk2T+yNr3Dx9vU//VPprv//Ecx2w8//uufgDJC
l8cS3MW/JiTALeX//voQZoEK/18yqaosa3LzkgL5uiOqHaLVYWay1RlqHBcTMe8s3Zl9J4ROC+7l
Wx434UzIQxFXZD+dECB4ZZYBdJ8fn2wHPAchMoseHqfxCWfM+JjpEiIOMXBhiKEuNZC6iL021u/D
0bK8HPnKV2iUe/jzOz9G6Aet0kIrPmnIQW312k6ORjo2t6YV455ggP6NpH80G6f72OsF+1lRj/rY
WQb7hLKXS39W4MNKxl8FTij3JI43+ptJrOfnXxTE0bbQdB2aEQUAidSvVH90UrtfAyytnWLc3FB0
eZ+5rnEfSkihVyO/pZ6ZhsNt17QeD5Aw8DpQut2gbPzTEm/2sb2HziJKvikkrWW6TR0/X9ME1EBj
KFobw1Bv6/fX0SFovjIkDw7z1GFmPYDkLDnR1DqzwksvQjBUCflI+YWuzC8JVrJn6kWFzqD2g9QF
9/vc+/M3jet/+6IBXeoCL+AIizPDdP76RasSOxjjQEwXnRvBDekoOdVQyFl8aVZXylHdF4Y4Xpnd
UJ65AZNu1s592bFcrv8ao0+FX29Rk4m7G1EY6ni8HpqxCVb+aKR3xGhIjrgZvoM6zDwgXQC5pjFk
mxFfqq0WrNJo5N8y9SAzGqs4S0jXnwUz8V4AvAS80d7OHN+2bMOLUx7yASVZu8AEM11Qu9a6AXv4
1gSvEaq9ykjzKNsEVlBA0im1VFkJFEXH9NZJkGaZe+ATnnZVkJQnCIeWl8YAWJA2c2r3lptZ6UFk
tJm3b+8R+sjS3EtkDa8VvnkD++ufPyr89K8/Kwj84GZgAvAhwDzKlf/DTaHrtCFPLXe4AJbpe8Pk
nrgwtEejrN3T5FqFV3QB+4JNqLlC6W5xac24eHAM7YnsvtSizZSb0wGnhMaL1I5W37IvKOnr92No
+BuKcrD9dMqEb4K2bvZWUtS3GXAnG5Vo9agbiam+lappY/Ojo0Bl3rmdkEGuWORF6onrQ/lukwVF
sB+jwnzuQ/ASCoBtstopnvQWXI0qaqwGDVoxGOS30wsL6galwTHgUzruO2vNrIRHS95cuDiBlSJd
18w9+Uzvv7St5ns1783b0K3kAYpz+PNjN3vHWInasXKavuYyPBTq5p9n9skas02kSfh7t34QjoxX
uduwI3WZGK3bIe1wMAo8ule5abBDMYsPSadCO2gRx4l5aLyMhR99Uxfg442/hbjolUVdkOXdlenT
EgPXjmVJeUO7xaWhfSNOIvgayj25Rw4Tt5rtn789Freuvz2m4wChABkF08BThR45H749oxHzOJB2
dNGAuPNKx7XOtjHiJyWgvdyY7MegCpLIRE6yUzeL9PTGlPrmyk5damTfNWve5to87+/iGhYfBh0V
Jbl65WUovcI4QCSIx+z5yk7vgWdud4yKYGe3kXs0VaOnyI2h8sfhx0EbcEmu+ZKs1KcrcEy4x8V2
HUPTLW66QrHhPkB17z7p5SN+Tsb27fX+7VQf3sQy19XU169MgfTu5tkpfHnfKQhmU/Xai/1D3PIq
yzSLbdDCJ6dr6q2Pj+4o4hiCcHRJTQTtpCO2d/pxsdHVlQ3Z9QGMCmoKaj70aYq5z8sQDE0NjqF+
N8fvbPQyAANilX7lliCpW5ValW2ZAL6B5f5PYO6QjhTT5yapwEdhFf3ZGSZ+BBwTmn5cCx+RBgBP
IhAD35V0StJY/k9WsFfwpk6fHbf/NUgtUspi6LZNwc9YwyfgImVJ5vGsnlD/ggM7LdPkJe7tM6P7
+ai8eRu/edOuCMmLTLF8pAFTKz+Op4gQ43Uk5La9G4fbAbCKEzfMxMs7UGdXIZ7igxFDfou1xqe2
NQE5KsovWB+Gu9hEzXY/8uKLkTl7Z2DsEw0fXWAbbBW2DBf4P9NwZLEkRJaxr5uBdkzTxRqi4vi/
vmPsZswdeVxmbEuetevOypMXve4uvDacH0i03jMt7p8tEPNs+sxqwCmduafUNOUmrY3kRQzNElpG
kKxopPvkloV1ETUHIU8D3k/VS7hvgmhpwmGhMzLdAyi+3FAceahB+Rhq0jHiyj5Ba9zTx2raGD2w
+NoYNHOWa8mcLQmu3rGxIk2xKFFJsjl/RnGdCSRe60dvY2nEVXJMjcUTBgIcmtyRVGCcaiicpMsO
6bVmxexgUzdhdCRbXgiUvpGj4JN2wHPDgTbLJAoAb1RFcWmX7EhXturS1eJoVf1xR/XHdEnRFpUN
UxBKqVFBvIxsy6RYjaIGwFpM3ZanzXdbrbpK1r81UxdCVYn6Os74qlWrxC8X/5AnQDakwMdkqoKC
mlqVRlRUb0H9AZC1leHrziZW8JUlEBWE2iHAwfv8P6b/fOhicePgxjFrJabqDzL/0Vj05qG/FPAo
zIsahQrr2vwma5K3pvQFmKWXPrlHQ4FVyUh9iLsYGywEw9Xs+Z/MMc/m1NU20nQzPrtpkeDYGES0
mhDiDmel/ZFhfboZGcAcQGrsCEBNESV+K3eGCzoeitBBoLkqqixdAxlgn0C5euhF1x6oR41Q9qWL
YsL2WAYVcK6oFCysIEd9iD5sRrMtyxVxnThhO97MfbqUpZ0VW7qkJkWeWy9zcwvy2DY/kI1mo6vQ
LxRkXM1ug9wXx6xOc8pqbMqjGliZe/Isr0NjcExdAeDXa5FX9Sw/EMxyBIXAoeTQECeUJtn6bW37
+iNd2zp2dxTuKoJz1EB9DA/qrvYcPyk80EYLx1i1XfdjYiZeCev1HZUohhPox6jLFNLZrK100yjv
pLrkNaIk31EF45j6KbjJjT+MXYJprGsbxzxI3FWFMt+bWH3PLJzIQz0aWXxU/CirXkwZUmOoQ/So
n6C6EvVcykVNZKTdpg9sJAlVJNn6LAziLfVp0iV6HuL33frPSzOms+ulmeWiCtAwHOg2MmE6aun2
YWnGdak5OJYwzoBvRc3B/aJHLyYvvQVdegVKXcCm/zYEuWHtoCaRBn61jQ/tYL+7xdlSfu70pEH9
sytOsejv03ZoHsjUGkW+sdu63VCXHL8ZlPnjPQVQU6tBXA1aJnof1FtducKCPZm3fYUF9rk8cb/R
/i+FkgRo0ycpV7gPlwcyMgM3/WjoOhTHpa4WbP4m44GnjcD98tiTqAfB4TNCwtOlAV21LbeiAg+0
DPm62P1hFRwrgnx8zgPQKBjgBLk3QfK9jYM2ONXgJIQ+ZmPtosm0bzvs3QFiZc5TMIwVUnC9+611
QC6NQ+QACHt3JfqdwA7jBmWCEGhdcpFJFIu1VWOHKHM7GFZLgnLuNwZyvmpgCPHtP3+BxN82hpbr
WI6rOzrjqH0xrk6LIj9vSvx0u3MgQPoTmKjwXZVTiZrXPPFMM0BXK1OoUHM3A+0XKk7A9F1ASC1J
rTUZqdHwy9RxvDT5awi31p6fM3PDbXPCIgk8fitKYEUtOJTbbJo86kL2FZgh1VD04sAfobmlkMVB
cTRimUoq6S69sLOvfp0j6YlKlMc+1CCv7IYQGnMcFFChKMvzdRv1Z+kLGBGKvY20nVer49f2XTKF
rsiGOpN452j5I0mpLPbfxX4ISXxj2/XdtIrGMfTGOtVPhWO5n2vzp6Nwfwm0SY8ZR8auGfnwQlGV
7PUTCnHEZzv7aamocgRkLrCRkKMobMUUrSnmoijMReYligbRXAxcW6c/fzOYZV/fWpAqdpjJuMVd
6NGzqzMDA4SRrRRWe7am2vUmxaxNjYwYJAUdcOQsNrpKx8EDBUt0kYMPmQmKY3jKfYjDDiy949WI
A6k6urRuGBz61qpXeZGkj/itU5qd0ucudtJeaETOjmzA5usn3kVf58z75FTPWmVqJ4ptGCh4Enz8
a4qtsrJ8zE5zZC8D4bVVZc7ztFjineqo+eLGAFB6Y5i+uBys0TSP3hrTrjQaDSw3vFrno1UfatCl
A9jMxGHkWvwZ5yy7vDTGr30rP9oLlEeRXRTZR7uKj/R4+uon4xfNrh8b27qg9Lx5wD7Uv3NZ/hzi
uOjFqXm+U+yD24Q15YsZWOc3UFRkWoCNBT9ykDacCXejelMQ+GcC5bz77Kkxnt57BMl5772PA4Xg
h1lozvdxYFvwz9TLgmh+hTQGsDMIAGJVU/27wQnC//T26M2+vwWKfH97k1t7Q9aiICzhtpKdNwoO
wVhXu9W6PoUSs108BthV4eiuKR4z3XmzLd7liuK0rjb/w29BXB91qkN11+ac4VaJ4w/76qfQ9gDn
B2mfnAuOijHWdFjmUwZqTkuBumxnWM0EIYRf+SlTlMiS28NJmypkIFB94oE0y/mkaUF8xi/rZxDZ
9idrdP37xhnWnCXOJ6EalHVDk2NMHyhA8PJ7pDvlee4NKDrv2iY/UChSn8A0ShZsqcuMeNwYVv8F
PCXJCmyG5n2bteZ9VdfpbpAaYLXKRk0jS7GOK95uFpvW+rE3Ss53tm2/xQHi+8NohX1sTY6DZkBa
d4kfFBcaldZZep9jGaRehSw4iSvPAG3eLDOYXRIcl3cU27YERCHIjpOOUtC8ru07lNr16qw0wml4
Nr2OLfB7tZ88iygM91UX5ruy0I2XxNc9CoBKtrEebFQdDDhqeTBdfG3IQVNy19M0iYPoVeYn/PAf
7orm9V3RYIaj64ZlWpaF2gBdfVU+LLjKLgwGiDBpJ2mDTX0pIrGR5bOR65kFqxf7UkxyZYM8d7N2
3QAlLKhiW8k0mD7QuS7FPDKHOIEurHH2Lg7ijDVSSCLQ2MVhAoTDVuSxw6RBGWh91xByOdeBfIoj
YKVqdWkB3boVVjCuyK3hkDHe0SXkpg++EQRHvLfuqAusB9JcK14KcEB5eWhn27ztLjlu3T8Cu7q6
UK4hKuof09RcuQZYJuX6SwxyIsnKtIdyX20cURa3RNfq0sqhXJNl7pC92jAs02//YgFiLVrVugIu
5KLxMlX6niquK2qyyWGnCExHDbFZ4VwWzCQxN76Vucb3H+LUMA6Q86ZjsvUmF2hkVlVs04cogjLH
w8JjExZF26yIHol4bZZGVXdOfbHtFF7ALyr5aPfQ08PyDjBX1YNixd7HOQ9+ya2DclQoMycJpAx7
YPirFV1SkykjXbnuBNKLqHU2145ufPzzF9wxr576BuO4wdkOKteYadrXmQKnnsDmxwEGyIIcJ0Qo
aH/qc+uliAyn9h6gQpV8CsGJ9KnNGGpp7ci+acw2/RRHBdCOUWmD7wRdXYMiBTCYKQBPDgorWqEY
MRscKkSJLgAHicsdJXGogSx7fJJldEPreErzkF0v8gMKGeLhXk8if2eHrdYUikpnI7UfQ4PbEu5+
r4EdIb0L9DEKF9+75MWG/bV5TxLHvyLmfDBFgIX4PsSeb87DgBeIAZ2JlBJlblwzY6deJM8Dnfl1
ZsugOta9eaNmYKcW3lKg5ObPnwJO1v/2MQj8poXBmGDgP/5bcs0xbRdLfpyUdLE1oQwRzOSTF8Rd
LcGLqJeo0Ans4Xs56tGlwpb60UjSDbhaIesDCNKjVkgTW7G2Q/alxNIlZNMmF4H7EGWomR8ybkKi
oHYf4kLrTjEWU6C/7DJvEmUENURh7Ck400E7CKaffReXQ+ZV3Ziuiyzwt5Ov84ciMe0toNpcf53C
TL+3pq7ZggCv3U+hj9UsyDNq5C+/Slk0OIoecDJe9eMLaslWCfZos32JT3DGs9j/Gk/zZG38o3ch
oEH1rDq0hncWToY8m2pZlz65sxSMfXZn+NDxHYpTEKGxxwyCUpODJtL6Q54nOzKRcwkzEtw0gfhG
nBGieNtt3fgm720daEY0JoppLm2ufyqqvDv0SVTs7MzENjUIpmYlEr0+uXQ5NEm0a8fqde5C4+k+
n8pgOyag9l9pOFE4ZpPQj9gu4MoSMFL/w+WH0PnyQ8A8TE2wTDUPJY+sWwi8lEBNFiW7CcP2SzdK
c9tEDXicjFFDSx6AIdnNh/4crsbQVWWCpqHHjWszd2n4PAkESkHLVaz+w1ffFVfffSQqGQS4dRx2
AMiAyuqrMw0QzSXYqHbGdmjjFok9pz2wpg7uehtbR4dx4zWuqzWQHclPx45+xlbTPkWWjLclyKRu
MJpB/MYw15o79i9Tkl1GbuFZhPN810eh6YjirGfwfoabYtTTPXUtDrEI2XFANZTXlJbKzGuPQPGz
B7CWzFGytsqT1TvWqnOGZF0M6XSox68Ba50n5g7dXRuan7AcKZ6HKvUPZu9qXpQ6+bPUinRjJnq8
J2/Rhc/IvhKYjCBkTIO8ci8fyNJA8hPVIqinlFaaAdanz059KNO9DMC/KowkRm7gVzMUw3PZsWzn
4mZxCgoXkhfKaTZuX6+WPrnJA3VeCBSaAZgV7NwGmwOy+JmoLaQCZP7U/3/KvmzJUV3b9osUIUT/
auO+d/b1QlRLJ3qEBF9/B3KudFaevdc954VA0hR2ZWGQ5hzNkOfzfLS9ZzUhtuyBj68WKowg70Xt
N9JJOG60xY8ypw9ibLNfVQWGLQ2TP7KtloyqNIYqD1L0kVWkszSfZ4rmzx3lzSxko3zxXLGray6u
kVuSqzA5Vhro7scy3rSKPFO73cNUQJYr2xlhkRTmBgB+7b4YexR2GYBNMzsrs6UQK1IZ4U8wqhLk
I8b0wuPMX6cDj9bUM8TVg7vlzMB/zi/DWEVp/j9CPZWnEPa3sG2d4lF7+BLvguZ7uzRLPG/NUB65
Xfqv0NSM7MdIeD+TsaH7OBfDgiLV8UQK80/p185vWz5z2hdY9EDBAC9A/kDAHcYjJnkCZtGf+S7z
Nw1Kwo/AsILKMZoNyiycP/a8okfCyAkyjkOLXEq8bklUnStblHNm1flKY/0kkfsyieAqNCH/XCMG
C6Wq+r2Td+bKtcM3zgl9NpT6bpOI/HYACkPJ2/pZNKU5axuRPFhp7S1B03e3cZmqg+0k6aKYJkFK
/bs7TVIN9CSUfJ8kox4Eya6HmNCkGJv13jWszALublMr8YsNjCvhNDk1/45gGWsPCanPgwkkM2f9
4cYI/mi6+nEed3A6c4Q6QGJaQWioYlCRLBOjulhp1xsrgRogeDy1i98GdU5QExx3vZvvdRcHHBaS
GrwdFg5AkwAmEecUTQcdXLi4Q3nOY6zneAtqF2miLRM9rBuAv0ymg/TKLdQwnIPuIiQ0TlAKw4Uw
prusKE62rQfN0vskY/CtRRMJE4bpiKMdVG+UCWRYKw7UCm3guXHQZ0gyOPjtwa1EAJq+VoZE6nIC
kyZdZARAy4olmRaLHovriwnAm34y6ANQ/0bg+1Qs9YQIlbALRPw+Rehr5GUJm/j8G8PT9tGL4mJb
KwdOh7rZdfmpVwCJ4hYV8BhdiNrOHvWY5WRgK/nlUbfcButUSGJuutCozyJF7YNGtREUsgPg1uXw
imhIxTa3dle82SMMOYaJyJkKa9ylvf12G7vP1aO8b7Lrfb7uI2MynEA2w26Hwg3Sc37IEl85lVFz
7TIIMHQZqbbjaGbHAsZ8QWEy8TLW9rO+QQdMoh+TcpPW15D7K8FUeKpZnh+diuwgZm9d9SH30jIY
SeEvuC2aoyF49hx76RxMYucBAqvxM1R4xZA95zGhD9LooIeBkCIaustotVs9gdKGnxy8J0qfpQ8j
qHAPoVcNMyBYoq1uVrbn7Zoq+6VbaoqQ9rQsbusIBsdJEPVlvOy8NFwrMNcuaT+mc+rW7k873ehn
lyrgXGg2dn8tRkZWOtQRTnwLLSEb/tMf16LLspkVug8t7DafiqqIUUjy4OWdM/YEBD2KsSlkHbXu
vh69N3PS/hU8zTW96gDrBGfX9JEzy03C3oBIzgCEcsqDl1TNQ1oAizX1EyiCL1AXQZaj9ts3mJRl
+NsuaFkWayHAz6thKPddlWRdEYv9qe1h1QIt+73NapAgVO1eld8MS1ulDNZbHUFetkwXScTXSWjz
tV1Q8wmOZGDayDhfa8dN6BzJAPTF91GeZzIooD0R0JBlAYRDVVDDueFJFXm2Jqr/3PSnZkM99lTa
3fvovannVhYXD2WFl6OMvZ1p5qCKObEMoEcTviV9vYpqOfzqS/f3gAzDI9agzjLBanLbI814cgUy
LXnqsx+p/K0jGa+H2VgS/A+WoQkRfbj2NFZVbxVLQHIVSTevpqbui7L4/ezf+6oRloWRAkYYsPK5
MaGgKUO5bDVOp54NZ0pZQPAbHwZ8dMyTgz7ThzzpmoU7dCygkrZXwRh4d0X5KmskyI0RpkddZZSv
bgm77rQuvUOeN8kzoHaANSMs8kpry9vem/dD9jZgw00eZF0ZS1ugrOgyW33rEiSACaHyyCpanvWA
xIbyG4VY+MxryfsAFONQk5zyqXrgPkMP+LY3y0Yrv8Qe9ip2nW6wOPOOuhVOu5Qw6tO5buoDabtn
LB2fBzzmUU7M/2hcwReogPTit9oXyebe3ybZGYCQckmJRRYEeMbHwgONglPH+Q00+oQmgRISLAR7
6EMAfqIWZrKEebFz9nsflM0iJq/S9q+GkO4fX/2q64T8chxkNRr8rZ6IcqOF8ERxLJHl2DAWzYG5
E1sbsPAD6Gwe1qQg3aLUv5egY/6isnogXpm9hAkev0bibM24grxRWRU/x75cdwPUUvEGO1QWtHNB
rJfnoeLht94wYHKaQZuxtLw+GLAeOedKcuh5s5fWtcqzPjR9TZcA+DeAv/3Tp89GmYGDI/3DvR/i
XMaigKUMij1/xVrJbkgKeSp73OszYzT8OSpaM6z22dwgFQB6vs9/5BTWzJYLKh0yNPxArOQCGf/x
qruooiKwWdQvdVMP1HBsEv0Ans8UBuinA1CeEc5aM+5B1sbzJhcca9qUnqn0h50fwic6TdziR/wY
20X/I1GJDeCf5+5iVVdniTTeTI6s/0Glc1DgukIBvK2XVhpW4VzLJ91OM2qla8hZ7GyaYOSutvRF
gek2rIWWbjpMJo/AvCLFTliOWBR+7B5QknTnA7e7xZhV0Oi9ty1ptAvbTaDr48KjOfdJuxelk77w
JlmbBfevhT/Qh7ZmC7z70hci4ujg9kjY6SZwbvZKtrxdFEORvZjgBCKLW4PLPgUz0/zWpQnIoNOg
a896UxGsbtL4UsgMpTJghZ4KGAUFuM3Lc4bF2WoApghaowZHndeka96DKC1Sx14YdECNYozBLLBy
9QKiEARvhrb6SaxinSLxihuQQ+KskihuGvmJARPx3cm5mqk4sZ6SlpSBLHv3PNq+sSQSxa5xpOZG
Rl4MKMQgQF3GIr6E5fwljR1YMps+ENYwjSzTuN1DXgPE7OnsfgAAt142Pp4YLfzJzcCCG2bgJmkR
gMueA3OC9e6tXQlaHuEBgCDdWfNy0rtGJ3YM3b5t+GNE4VAipzwGhWTQtVfu9ySX2MiA+ANlKEh/
ZXb2R7f0oWshymPaYb3R8Skki46hyW/xhJTuVQJGHlSOSuDl4HZzz6vUtk3rIaA1LbcFtfpXG0I8
oA2/tTZDDl91xaJPh/otLZPvfqmKi5sCDdwpe1iGBizgsXco3wyF9Z4AYm6rauW/AjLnTt2jsOlm
8Cqw3nWTdn+iPuyhWkxMPJWaXx6WBm+OyJOFatN+E3Vt+dbbC+XH9LUwm3KbWbgTdDegr/kMaknG
iQo6XOC7+5oJCncGmKrtPRNG5COg2mswUpxXyFcsFDSonvDz6g555k9mBaP9KqfqJgNhdNtnsfM6
yIB7Ufla97TceQNMH3R3G2ZQ27E8+HpA3RSJKMIXIUQfnuGMaj9XtYguzlifdJcVu+meYW81000P
otLrIi6j24SkTaJFj1f/Wo/qOGes6lXrQuAmrMfXJI7VLlUM99d0yGCIU4AHdZaT4rEjuuIYG/7q
HlA1nbtxK7MEiOCfSeD/NssBMKmAZwCizyHigCX7JHysr6ID3Sz/U4oR6o3TNN0fQyO0AFEy6CyL
B2bswM0hjEq5d7CFhsK66QOrzrmcWQ4IJIHfhf3eKJB1WHo8WRv2qDa6bzQAg76d6jlhCnEZPaKv
ps9k4iPJgB1MAnvDM1AgEKIhsfxm2nkyxz86PkbSCMGitOCXPg24CW4y1yDDQQDXdYGn9R+zlPIb
0E5izkKSHRqvIpcmYT9uFxLTyjp/ENGCx9547AsLIjYpmXIEMM2D7kPPgMXAaVp1z4WEhOOnvojA
PIF50U7PhcqFcgKamigCucwK9LTI7OHT0UCDSE7JWsN150abx6dqovZ8dFHbjU72RO/R/TR6j9Jd
ow3hRFa7/QpgtxLL8RYFkHYExcbj1UNDbb4zGcz5PNdIq3ljl88GsUGR1sHAca6ZGLq5G4usmncD
C/D5/VmP5qCYLM2yzhYxhJAhD57yq2Vdb6GQnvgBrvwLc7Lq9sm5CcMXKwFIcPpgfYWmrN6/zO2C
RgJI9PRldFMfyrT59IUaHrVr8C66uf5IfaW/v5RwxT7qosMY+9k5jEt+TqmFxQPSWT1EOs73ftEa
ct6BrL68D3jxUB9htzrTYbqfQ6Ib1B2PAeqDR2LNWAebB49jE4OmD6u0A9yirmWbIEtsNFh2Ih+U
rPWoa9HwBPm+hWV1u7KQzRa+Gib8tGm2sDNYSm3yulEoDsTuSgChF4TA1S+1nqA+KB7yoK5p+qmP
+wb0hfKYL8vYYSdv4IvGUs2yg0r/s9OxBxB9kl9WYjzCpLBAdiUSyxzLnS085pNzEptYV08REv+g
qqQ/jdaWc5t14gRFNHcLBaZkmYDf8Fym5rlJZfLLsL0XG1nJp55TuFTmTbMEQR7Z9C4+eRBvgnL2
9OBM7DOTcfi7McEzRJnpu3Ties6wpLgYvA5XwJUOGz0pDUUVcDaOrxyTilKFv/uuWrptPXyaBJxl
uJLTpAJIypNMaBWk06SPT0KJcwnFt8Hib60/GAtGMn/rMvzWa4m1tKZiy8hf/HvEgIjmv10DFVv+
M86gJz5FZIrASDfih7B+A2cpP+sDy+viXIew4Cwz1i1yIwMCy+pFfEIYlCOx3tdxORAtc+jueVna
HcF+9wKr7Pgz4XkyK4hh/IZVO7QLTSi7ey8d2Lwv9kh5oKzBORkDadcGgTKCng1Z8/fZ/jSbUs4+
ZoPP8WIPSHvg8Qd5IuFAtcwLh29FlTR4GJn8bET2eNQD6SiHbyB04p418D9bcboiEAhYxC5EdjrO
ajNg1zYB6yxjy9huM1DEuuzN8570lqVRWMCAzJth3e1mb87n7r+i9T5GR6fSgI5eW7+JCHiPDZ6n
xb6bDlYJ95PWd7EmbctmbeQ+NkwRHh9Y32X8Co1Oc2Wrwl7V0w51NMqfLsUTvLd69mTVzacWQyuD
sMOxmXa6U6RuxY1QPwvy4GMrcjJNo3oC03Y+Yg/xEkUZ240+hLJ0U0ieAciaQh1nGiVW9pRx6Z59
UdgPTBSrnvnOCxzhoXDHamcueIq8pXKMuZy+rzY6vzun0w7spc4wsxmAkljyVqbT3to6UPuns6po
93WB1SuU21KkDyHj6TE/vUAFB8IfwIrqLge6c+Ck59VOC31Cg2hcfZkQ2XmgwacQ1wHSmbVZUJfO
iBUhHfdRGPdH8KAMJK5wX3f5gzS5/R1saRCzu3rcFzXQ67gB8MaI8zdpD3KtXa2QthiC1vTVUqcs
mZ+nlxZMv3So8Ma8jwJHlyycxIRQKMiO2EkJtYKYZfVaC/mIql5zUTklF+iVQtKsql4B4IBCGSH2
QkdBOaUCrzmEZyhE4Ga86pudHEyIgOESTmGTDXW9OminZgb9krkjCLIiU9O9+LjYtjamcGQJtxX8
+W6HGounYnZvGyUYLrrZeBZ2gLWZL7D5d7f3eUUbQz0iUUdWoJZdI3e2gSxdA0RnUl38/Boq2Vx1
D4cdxxpCZelcN/XAGEfhrCoSNmnZvccV5TIcsHG2M/AWc08McwlR7QiVdK/YwAyomkXQYr3oA0p5
2V4W9Sn1wPJClqiVJ8aw+NJNw4foMc9YOacW5DDMxO7nBkssNUsrvzvoQw3i+mEcKIx4ff+X7gqr
sTt8inPDNNmVdYQyKGJ1CEcuZ5PSCPsPAzRxc6qth1nobfXB+zj7OqLDY2cAowLvw7mO1n367BY9
JMJcRS6oRlEJxZsIsnP67D81/099ftpDNsC10+B+PdgdVEDj0CvJoWKgD0hJyEM5ST5UQPThOQtv
oo9BiIC/h+m+AXo1O06cuY7XM6M+ghyEPqWyTvc5/Fl1rJ4q7YjBz6WIR7guRMB33unDwI2GgWji
eK45xI7WrnO1dh0Btgr+2lMA8oPRLcCqzR6paNMDE6IIuwM2Nvk1oSS7WC2AT56Xzb0O5hRgGECc
w8rcfYr3fhWV/ioZWnPhQWT4NSLQzxeNLw8SidSXMNy1+GG+NpGR7ks2JSvjKnntyxTC1rKIN7oZ
CrXnBNJtAprrWKwbD3be5c+t9S00lTzlBeoyYLGylW7alZE6s1CQ18Sjxkb3udKTJ3865Ga1IShz
7HRL9yuIGx9NaDyR2jdfwHyNd6OKh7luisaDagnQF2ssVE2UIOmjz1z4V2drA1j/wIBZxlH0pTRn
OYRoIIzdXhtWYtIgFIRIi2LLAAffWdiE4LUxlV9zx6S7S9b0L6InNsgBMrqONJSXsQtIC8fvIuHR
tUxFvEP+Cs6/GIdCQ3StRcaXvefh7z9F6IE4PfrGpUrdJ2QsqzPEH6LnUj1kUwWTtX5xbGkJf+up
OQBqsx4qVIl0058SEXFm2hvdnC7hOrRfFq70F0ltQHhSWMYrbIpuq6exlUuTDP131Zr13E7G8hKq
iKywBVObhJnJKfuYFPL+NqkcYAo+TTKR1imw8ppko/UbI+/hUenH+UW3TC6ToMsTA/VQvFNsD9bJ
FPzTmZ6g+wp4KN4nDFFz7lxpZQdh5U9dlP7MJ8Rmk4X93GFdeogsYV+QyvpVTZlKF1iWeU+64tC3
Fr2I2Pyt41lnNPPIRHlrLKL+UnspiMjTheBgCYKtatXBAGwIYkSA1QAiYUF+xPOXBtLle30oVHT0
XYE6o9e/d+l+3WztUvazfii6wIDi6vxLTMJgMBCE0q23Tu4t9Lw8a1pAP8wMP1jlGVDl7p6psgCE
ls6UN8JKuTaMcu31km6gjZgfIzfGJs9Iw6dcgN/qAZz5uwPhPrWsP3/Pdhsrvs2OHevz7L6LQClq
jSHQSRiWgZGeWGF5hOUrmxMfi8seil7GTKdj6i52FmCQ/ux84c+HOoQPMjb6ayt35RoLJpTUzRjv
adZWj76yj4OnNtoC1B6bPY99462ZJo7diEKg675PjMXQn/0U21bl+eUOnLEWlNxJTT6ehOUbd7xI
pKA3t7UfdaE4P/WJqe+2PsRf+NbUgxxlok1kpXLhFIs68dyz4zQyhibl55bwAgIVmXOm8vaSTwf0
gK7z0sqkOpXETE/YW+QzM2qGV6TmhkXrSGz0pqYI6aZC5v1Bh4UlqoalZQ2voZXZ86gu52AdsCc7
x98WtCO512UQ8++mHvXSSu6hNBnBNEngDZBbzwOtsifUe7GytFokoIo0fqwKE7LfkOPO1fhs1uw9
gBGoZI4wxSMAN15q1LLOQ/fgNEZzuff0MdDxEf75ehwtPdQaIlzBBIjMvMRFuIPEUNLHxZpPfwmb
9u99VVIVa90MP+J0H0soslf1UcrUuyaCb2WF4rduKS8j60YleAV2pizmtvTexjDP93qUuS2QRgXI
1sTp4Zs7rZx7ALo2uqkX0roJiugwvzf1aOEsmdna2QFSB2fNMcjwMTu3EWvNM9Bd+iz2G7LLAd1D
phaciELWeFSn8brCS2adOKECfLf8JuK4+AmaylvR+eOjDqAyTtY91CIesc27BXAjfKs9+R6grxBL
ls3CLiz2/zNKkTpeY9f5fhkXn2NGAygN/1zmHqC/SJs335gJDWTsrJxl0xL7HVZoOhl2ZswGXsPB
8usGLswUW1ZgpGy+9Guooe67TdPt0GOrsQAdaSVyw7gYeWcfoBtHZibYEG+VDyGXnKns6Pc0vmJp
+SqRkv93gNBXaJxtAHxrm67puIZroBbzBR5UO/Vg2Cn+GsIdXlCi2WryQT1CQGNGUe2dQSAVkGHd
Vih876cYVNresCF0UDqojUsUDWFQ5iO9nem+0srDQJ/FbRsGsMX4ZzTDljKRabrQG9who/kZOyLg
N4idT6oe7zvkIVbRLsvbq45oPef/g4xyvkKP4fVp2R6I2y7A6BZlX6DHEH3pDZv77uF9EZZCnTxG
DX0eKcN6Sj/OyiF+77uf/dc4PGaAWkvC/lKEj2BU8Lcxh1q5nwB/hRfH8M1DNQlopzdj6k4gBLIk
sVkf+qzAWqDEHgCKCuBhVFb3bPUUolWQSw97oCMM0CeCdNJYZ433w0tslh04rYeTPQJYOo9CVBdR
uW8OUZ5PQprCPIdWlR57uK1AAwIf7ZdVPuOlxc4CEtafBvSMUCB3o2cMFsye9QzoTeYzFAUhyQg/
tNsMnRfgaYpLgfj97zej708qJ5/ldhxmGj71XKxEbcPxnC8Eqg6PMmk65XBAPteDfkufgUGYeOVO
H4aMVzs6HXjnp8CZTqdIWyxU4URIkyKO5KLaOWWD0a/tW/Q0RY/cm20YdksrJABaTc7ECRQvFqVb
l6dUGeVJn3VuRoIyRmrty8AIV9BlXIFbpAfwqsDLaZoLa1cUspDGB/H0n0vx6XrxECbb1FQP96vr
CB/Z031hjstP15hmOqAVHUWO1Dom60h9GX3W4PGdN1B9iVRm7NJCqWNd5Qn4+CUwvE4ONaupj7OW
sxn4HPWs8iDWlRuAn5X5YP5SdjLT6xG8Rx6o7J3XyoZ2kFEb6qwkBGnbBt4pRhTuoITRmkHTlN9S
KYd17ACbufoPTXDPh7WtMfOQ5JkT/I4PcV4ZK+UzCiwKsIoAicEPw+mkAUgrOELCBKBkgTsNclyn
WwSQc0AlVUCQ5SpErJ7wMWv0xLjqYNR4HG/GLKb587Y/CiPgitzBKJCbsOie2T74hXoXpdv3Yd1n
cFM4y9ueyhRihLUzSgsw3/KRQdG7rtssz613FWQj3pDH9oEUI+HBZRC2Ajcf0LJkVD8EC3TqUEwB
dArAWiHcGGnk7bQWXitCdwkNW8CF8f4dZrrzdtDSeaPpLiHxCS2Nab+pD58C449hc5Ih1MMUOS5g
YywO4xADuMBiYoJHUfyCTZRYcd2ysK6LpoPQlPlbCGTq1yziJ1+Z7pU3RXKpMsi9DgWS0Wrg9ULV
clwM08JBh7DxxQSweZbY1hqvEhugHIsEbQlp2RoeZw8xZCD2smq/maPkzbzoIQpRJCJIa8cB5wxS
5gmHLSnMasatcvqz7op9OQJWl7vd1sI2CY++EaAaF36aqfCv91n6bBBeClfF7PFLv2iHcANh9KdP
l4QNC2RwO+9Zf2hF+KQhjQfORvDiVffdLjJ9LynDfkMz682OI2B62hbiRZZRf+87F19af/PpAI1F
vvGs8IePLfeK8xwid5PWARLI7qGeDlDIhBQTdv9f+nWE7suSoZj3PtxtXS0arjvjSYgcMIPbXB38
afQ22ene5+lgPQ3FDHcO69ECLgrJ1oH/4w/U9cTMzwV96mIgckB4JyepkElTfZrvACoRO5gu1qsU
GI6zioABtLowesayqcFirzJ+cIetYY+WxEC+pTOkLslvvzBfMySEX4dCNXMny+sjJOJhaMvCYxmy
ZiMG8wWi4KCFTAfdr88GP19SlM72utW3ITzPUY/CfqUAUuauaXsbtkSzcUP75Ran+z6uUmDNd7uK
nS1RjXQmeRCKzDS09d3w1nRtzz+OUD3Ug5YWEKmdzxFOU4THKBObu2II+YjQfX9fo5kEgytW/bJz
awZWV7aDMiIIykCD0szE/ZS7/NanBSLdXpnA+ncuEviDB/vgydFXmmwBLWG+JV5u7P2Ow9b3NhxO
lr7TcK7gKshd6zt184PRIvmP7T9DjisFM87m4PnmDQkGgDb2Wui/DIkJ/EGSAqgPkwB90AMpS61Z
HEG6ZJQS0+Lppr13lvo3wIohaCDst735St8ZNpKGL2Y7QNn/7mn+j305+Hd+4b0kym5Wn+bdXKoH
TDSmibdoiB6iBJ2EMMLqkxgQQ/jV1nHxKKaDWxsvccrUwQQw/7GzQHcGnAl6wmZXPDYGz7coEiDJ
P8V2XGC12yWooGFQT/h7OkmARE4iCJcyiYI37NjWwlMDEiLWEtlj+hii3H7EW6CDYSH6jSnMm8Lk
1AT0YJn4GX2E18Q8R35jb0ERbxZTMryCHcUnv01/HfPsdsV0umLlhO9X1P36g3UYydnrwOGODeJg
/5gm8WS+Ub2gHhodMqB0ZpYbVS8sCpuVK3pnoZsuEnbAxEA9Rze9zD+gVsEu+hplHgW6e8Cy/JBP
12Af10hKEIMa4gTAYBAoIYOTpdlZooSXEV76t657PyiK5twIYSKh+26MLWwhu41t85dbc0TSoMbe
GTIikp8qc5OHdn8sGpeSII3U0ctQjY+oAHOWOA4/DR3uZaeFxzZrocES8FKmsLHoI5SxQB3qYwG3
0h7lZX1ASg7bupbwWZ3HZRh4+YC/JFv3nnyPQLoLKNUic77DFzPa3Jp6riFbgHNhlBvo6D5BGVsP
pETITY+HvG7d+3UTFfjMSi2oB/mofEDVdpVZNrIVSMdAyb8ljz1EyY+ozJfH2wDSwdW8Zx7kPBoI
ZmqJReEoyE1Dvgd1R3jB3vuAB8wgygNZxkHH6CE98SNat1hb7xoPiXB/YcIr+5Oxh/55vvfi5dWe
lP7V+jCXl9Xp5tqhf9cOgMEJXK8T+ylqSxI0nQMZUIh6Ai2UtJaAtJAy156RiMNQTFoRBHs2TfUy
U4FkG0wxlpnWdiiM9haT42Vx1pQwWLKiEATiOAR8oS6aTQKkMqujg27qAwCLO5Rdms29S5+BCAFH
YMefIDQX6GsPj9j8+YAoY889tXphY3tup4eQZ/Kku1BkjuZUAVehB0MmwwWWas5Cj45pAwWHrvhV
gYowo6h3vLX9gLW2TaNdWQr/ubeB5LGHHuAe4q86aGosdRjKG3s8k6PHzBH8AMmQ7BZG/DaZq66v
sLsLnYescPZOgRu4oq67zXgKukRtPPUDhXkdVKuvgEOwg0vdPcdD51pMB4Ii+qLs7WRx70Pm7Moi
297rCO4Z7bxocwVVvJ1k1H5SLu0ePeNNN3qYrT7EkFLVLRv/Jw9Q25s3+L09JbERXoGUCG6RXttf
8UTCLzt0HrELrDO4HiVQZ62QlZczryx6LOLhgaH3kBmgqbMIjzAk6ch4GlCJmCHJ5T1hV/GkPW30
oYwyvI20DaN0M7UP19oox1ayw6LXqJHBIjC+hT/vGWokxTPKL+mKWVDvqwebXO2uy2ZakScLnbMJ
6bnnCD6Xt4gKtJCHuqv/1xHTp4Q29Xcso9ViQP5sxm2gzJK0Fd6s72CQFiu5tDMVQccdL/EA1Pph
AaxeerbiHKLtgJOfxUa1HTnpXn0oC99cUIZF9/uFpvgh7VGIq539p7g0tFfEAfZb4NdTLobUeeOC
x1t92Vuck5ZbVJpfbhFVwlE4kGRcgdsEuRH9FWXTw4h5ukBlQ5pTf8Vbm2xLkZDT/XKZL81Foyjk
EvQE4nSrcvpSjKsIOHW3XpGy/4acTHtE5h/8FrRoXX9qZTFpj+0EObcAAtZjbdibgKO2/2nexxj8
7MpZkpKNsF3cc0DVpICw7XWLgXq/9kK4YuimAnYn9yKAlIZFEQIWPEx+en1b5kEaNtWqn4waBnvA
78gnj75WeWji8UeGrNge+bX+IY1AENIXvI1Ka5H4Fi5UUTkvYJe7cio8RzJnuPkvdx9OzF6bYuFc
Jft+6tL9tQmXG1pSUChimDjrvrHnakccedZh9/6P6TwkkGfPK7n0lARsX4zkDRjV97N735ezCiXX
byO8NW8zvAZcn7zddWNlHaQaGLDP8ORwibpC7R9ZG/XiNpw9T6/+cxWDrDXFwHrNnMp+3sxx0uLA
YwBSQS5qriVTe8Pn1ssoc3czxBF2pJPrOxk9HhghBKx0E629kypxzZsehBbmzCwNmEV2o98p/MvD
pwg4F9TevXB+05VuzCJbDy7shpGigm4u7Q7O9MUk9SFS5cRXx6rIUypWujeNGxseT+SkWy2XzT42
4Xqim6BR0XWFp3Wgm12UGwv88cvb1MKuwP1OKrp17cZbEwebTKsmzET9ccCCogV4T/UVpA9aOipY
l6ng1mxM5R9j5v8GKlGt8cyDKrU1QLHMh+GgbFCZNuFEcUohbL+qgDxD2RF994EB/4ULBT3e+b1P
n/FatoEBe+Tgy4BHZTMfvI4v9cB91LT6ybseyQT9kXpAfxo0DX74mag3uj9x3PHg+eO4sIe3EBJW
uLfdYq/PWi+LAYGcOiOBQ+yDcg5ySJ7NDeA/gGRCpx7Wh1QP69M+t5GYK3oSmLTMDkyKc+vV9lq3
IjlkcLubnt26bSrX30VjhNwoBvQot0cj+PcMG3P9rxk208du16O27ds+FKW/ZNhcz48tWQ3JgTal
mmnlKAB1AV2loljqpj50pbd2ajAOtJjUMAJ43lHz2z3gv02KS9tZdgQ81wR7wCAErW0RUUgK6wNy
JdAEiH/ee27dH6FhPwL7pMP8+CdqEfMU6BQ2sPgUdW70WHkw6R4VvFJ8s4gfweKn2wgYl5keHS0/
fBjm7jSkO2CLjdQGaa2tDqdey/FMSyekLi6G2oN/rDvnoFv/j7LzWm4b2dbwE6EKOdwyB1EUFW3f
oBzGyDnj6c/XTW3T1syZfc4Nit29GpRIAuhe6w9yFlCmU+/NKfo2hrYYgjh4mUlaLqwh9w81UNWX
Jk7KFRvkCEAOzTyP8aIwsRyVwVrs2kDPJ2spm6OK/kok1pIyuGz06jzn8cM1tkFZJxvIpCp2MAAJ
4imGusSjfJtZy14sxR/uZWivcc3y2E+O8jx2aC+aDsyo2lDek+UrHqnBavqzKUdlrUuOKjUlvVsw
Zh2/N/9pblXg65LAkah9laV90qtPwVBZRyoT9YWEWHMRXVYWWkdZp5P9papfu7y2WeVlAsBcp/iw
wNDIOw+BvoxcsToHYHWexSGMimyvje5PGXDrZ6/WL/XCzzZy4HqSX/NvwWGD79A4w36QBWvLRYAo
GeIvEu8ku9DcPihNXZxluTppJiQl4RNsbvEIyXyRraqOtYvRIrcu8nC2dPSQmsfSvcPvUdJMKX3i
nSCybzIobzVv07P3WXZFmJ1h54gfDuycBhdYPr5uOuM1m53bNNKu7JyWpOh1QM6I4CD+NoNa9oSI
V2aTgwvVrXQkJ73BYst7RvxXf2nz3xr/GZFhlbKTYf+ZMzbRI+or3oatwGqerAGcRDwVhyohARTD
kNmwISh216JdPKuf5ONfrgzwSdgoNlhU2coRYl7Lg2zKAREhlwBykYBmK1Vo7CYOsilfYT2C1ppc
NPw6nXwHDFbfTyeDI37oZ9fnvmFxJdthz1UZau6+a+10yZPDfXbiaj5lxvhVtow+Sx6o6czAUR1/
HylT9NwrvcoCS0gbiaaZZOWZYuJdXsKCWCZzdEoNJzob1GOelUAvV1OWDdu+UqJneMbxIcZ2YCGn
GkmW303TuMKkszgGIWJKVTnA4lPiUjYnXyfLouR5tv33uzPk+o93Z4c6nGfZwmxLR4nwQ1HKKGM4
2B27kjCAnGnobF1Aj//wfAXSR481FW7SI4j/SDg8YLVh4sMyG2hZsyH+zu3hq6l4wRfT5PdFbct6
bdSYTEOuWE9TD2APBl94Kas+2JRu093Hoz9vs9aOeXhX3T6o5uCgeWZ/bGLYAf2omuw+824zwch4
QBowWBt12C4Ra0RzheUmyNSxf3MRdkQxSC+/WWlwgv4xBYuie1TbMsKBdQAt5mXRX4aNqq0hllya
L2TRneYFMZBilfhTcZnaPt9EVTmflELRduGoNQg5DDhPzaO2NYNYuWfP2a71hFV3CtV+b1uWfsT9
ArKUX+uv5uhEO8doFdZWNEcVycukG62tbOYFFa2epNlRNj3PeIUhqJ9lK3a7BT7M5rNd98lTHcYb
2R0YdXk/o8p/fYOh0A5mZpvVN8syMYZatDpur4hxUGfqEgxshFxY58XWAuRkddQFwKD51RxC0q4k
GZ98P7t0Yza+peOAwG83I/DrRO6dXmCMi1Zd8oniwL1kqpLguiAIM7z5rPzXPabYd7j7OHd2BIPF
EMJ4Qz1sJZBYlkgNhIIRnp3uesMmDyArqYqHA7VRJsNWNmXwr7jYqLqtqvjRIp3ica3k1PN0q8WY
UDRN0I0bGJDvTTmKLKHx4qo1zmZKlFxhE6GpLI2gDJ/kg6VjmXpr2XOwKi1Smi58MHTrkqtpeWLy
tGMD7N437pDfgVqyV+OY5V9V7f8cEZduv5xQv/2nc8TqbP4XDRlD+6haZntwICkZG7aGPK3riNLl
b1JVqo99hFJx4toY8Nsd0Ty0bxY0UaIl69iNYY7ruNQ04uBI7xrZvkbKSRow1xw3IFxpZFvOZIff
4V3365zYa0TLFuXMlW8E6tEVBzaU81E2UcdCzlO+lJ1yOEFpZWXnNm6IItA2PGLky9vED+e5TfZM
pcLtKQ0w8SCdI6v9EgiABgfqm1HS72QTLEz+MCaTcRBxV1SAnU650OqoFwMZ5N07VEDE4EL2fFUv
jBDOXLqD2CL4008p4TcaTb3UtaA94auNJlEyXPthY773z5o1XES8lALUBCBMxst+EY+24JeQhfjO
LnPtpNSjdpKvhEHaKezW3jhlv3VrvTOTTI28fh9mNQx2JgWK394lhvOA8NZltKPRQUWtdc8Z1dIV
5FtzJZvyUHZNBjdxOpp6nD9TyppXJKdSMuMDTeQI9rHne4sQcPCzwWYPIx0LyBuxcgLqZy+kQO3T
bXpSuelWxk9pqOxxc36froUkP1y3z/Zd3RunsbOMEzaYqyztmqOKVupEcZxVVFRbLfZW5psM60dP
ASyZwHNaGOxCWQg3yVpOloffglimXk8m++S5bnHyrG6lv8l+UCPNXgnMO7UvtHKhK0pzvB0MaEq/
NS3ZRFyFpKG+uoXJVzL2GiFO8mGqDPn4HjImbAJ3beVJuOhzXS0Xt4mtbDdKTK88sRyaopBFTZQ/
sHvtHpPENRC7VftF5ardYyMOM2JYCAPMyU425UDRLROlDQF5MikLOn1XwlBcID4A1Vz0zT7w9dSc
k72MV6wYKFZzHXMrNDNjx7g3WI0u0Phsvia6cfAtsw4WrspeMfe6H4GKNl0H4f41gNeN0QT00qjy
it3MInjLn70LbLYkKFgJ0cxC+aJikzELzZWi9H96uu8+Z3U2b3LWsGx7CIW0oiztyva/4Ke1lg8O
N8KHlYKppDLg/TPdq7X7SZIe7ESd71lHfLqNjZ71ScK4FL2cb5H/ME9E8nhGubsJgWWbFHOg3p5i
zKOReceAVPbdBgQx9ySbbjtN68TxsRFEp5u9mpjcBYq7ruq6Xita5m5QC3MOVV4NCNJjMKDiefXa
tNrXtin9v7qoXISJaX738F4FDVxET75hn/N+eAldKFpQ8TpWDOIQakZziEYK2YuPL+U4UuTNIZHj
10lV0F5n3qb/FiNfRpgj/ftKz/r4NHFUEzYiYsEeEku2bX6AXfWTbWE75zZ3rYoWhu6Gh1zr4PRI
tyXZLubxP+0qY1ldinEYJs1FWi4ZaTTuMA1Y1JA1r74JrjI5933t7LUhxVUBDhDSCdgELpVo8Fg7
KhgELFvT2tx2RliAhYskgREht0YZAH8cMBGAkJshoAPFAy7KbJTskxHXVE+wh5WH3zxinREnswn4
9sIRbq/uzT1Wtq9zIvNOUaJm38Smevz3z/JvKQ2H7DzAA0OzHdUDxfbhyQy8utIgoGR389XxUkvQ
Wbo+w9yASy/3Mn+DD42HhM6MH5fbT+9PKfnoor5ysAfnUJtnaUfnu6F/l/BAW0hTnEBPks1UNmTF
hJVd48HKydgC3k9eP7/+fVKGbdlyCMdiJ8mWvg7HeFCCYn8jYFqNwsNS9Em6pRwIjD/iOsHdvPWh
31NjkhgWNfRs0203jkM+0guyR1Tvgns0OlzIILbzOcsTQe93XSqtbfU4VPOr7O+y1FqRncwPVpMV
b15XLofOtz9rjfjHyGluZVNVZ3ax4P+9UK0OEZiwlZwu3k7NtPQR3nF4fTsZX6fF+9tlPsqE//7F
8iD5sB1yVBvDX8/VLANp37+5ryV9ZZuONZR3Xj0sZrQh3t3IYj06jzSld5m8HLz/pcuPzOXVskxG
iHPIa0jO5MqJzyJCtoYKxUy+5yPL6eKg+F2y0UF8fYp7UmHsg74bqo3buxtUUKBhfCtFI9wO8092
qF7msGouQxn1T5Ee7uQPB08Klat25h3j0njrplxbUaJO9rKJv+Rvk7Qg3hWGoiyaCaG52BdalX8e
Gg2V5oXsbDBZ2VntcPqnuFtfpeYnZOtM+wtFqGERCbB2bJvGrsqhc4vWzZpEc0Btgz03dqy5Ps2i
JbtuYXLmzOC13zcuIyCRhdvdS+SzO3dCIVCp76muGXdqaSATg1fQtzm5BjQKlejQrur70EFS+N8C
bL8q97PnrSLTdCDh/vuv6m8YQ8fQMFqzNAudSBPw64fbRU7+pp1cLURxQ4L5h6g/ZF2ivbams3Bj
tXt2kmJ+8mN9FZaG+jpMk3evV/k3P67U1xZKImAFlOTkHC9DH991knotY6cK2CvvEO+uZ7TwfFCt
eTzKuWLjqfq+ev71dqrvrIyxna/mbLJ2GxXjvPJwmF/Lpjyknm6fAeDLxk3RM1X130PlgAxthqWs
9PaDoI+ZvUKWGacNquxmVa36Um1wJACXYFfm57bnHhbD3XmlMCd78d8x74OeXPQwzMUbIpcarEYc
7+Vo+ucpSke7nqLTRnkKTZw4MtX3U8g5auOo11MEAh1x+ysSt/4JwybY3/BQCIk/6K4NKEgCpW4Q
qhChPh5OZraQmKvbgB4m/yUR44rfwO84VIfnsotOKLxGW1eBCv+52bOr0ET+YG4O5JtQyBW7+U5s
+HE+Y3Nf58ZL82cTPOr7qJRYugU3tfnNU7FJi0szX7fQbjeB71lPnuIXJyiLb4kgbo6CfWORe3as
FpNc0aXG/nu8HEyA757iNnqTrV/xOcuM++sJq3pYFu60LPzC7rRlbfrRTkr86qkCWGtEzgSXq3Mt
DrLfgBIl+2VrsNISpHm0ROgw3ziDnjxVM9uZBAL11wnEBqBk/2c24aikFv03v7d0yG2J8wSF2l0n
dk9qonPUAwXabptpYyRuh9hd2VP82cimx7wq/J9N+gVJvOyvkZvwwjKa+DXFWWCVekgmukkT7NEu
UR7y2vzUlorzSa38eKNGqrMtkBT5lKLVreRj8hzEtvJfvnLjo1Svq2kO9xPT0m3d+zsePEGNT4Nq
NB2hC5EGmlBu0dBvTcNWXU+5q5xk3+3gd8L90ox+3LrkK4WU/0qv4grBlul1GGfrr97zF4ZH4X/h
lc2qjW3/x1RrX/ygDT/rIysU8Mvm0xy5ybrpmuRcK6617bsRPZS2jI9TCIEF5T5vKP7LvZC04ocf
OkYEhurwAzQwJmDx9OGHnlhGT0q0qI8meup3iNg6uw5U674NiuB+dC2xOtfaZ8Ujk4t7WfxNbbVd
VZUdebEyXlEzU77nGaRPvQFPqBuKulK7pjrndlnvUJ1z96xzK2QnVcT8lG5+gpvoLaJMJ1UJ1+96
prBj84D20l9zkYV4mKGVOQVWuTL4iB9UfXC2eh/3B5JxOqrgUbaxm856hCmaLn0AsV/QoThbmYWp
pa489K4f/vTS7FsYqtbbNANClqeIclQIzlyJ/SFRxmlb4AOxrHL4xY04KHr1L30yRAbLuDJC01Mq
42KA4i6rGs0yRfB7wSjCpdIvMI3qR5tb+T5R23Ehx8Jxcu/TkSwYX2X5GlLpWGQ2DDw+zXPVg/ta
aN6Lr0UOv5OJMnrj9j/wYf/qw+v6zHY6WrrUie7n2kOmK4u+3BaPRdMDQNCTL3IpKdeOf3blCdiz
wreLbRDWy6JS+S3++So2EoTfx6JCFlnj1W+ja/ZtYGH0emge5TZStPIU38ZfLTkmN5V5Ma9NESk3
lb/mSR6RGJPz5FhJ6/8279dZfs2TZ4HK4O29zhjXdTRNR0dTxmOZqyi5daV+7UNcbTreDjLu1pSv
ZF+fehuPvO5uGJSigjrA+YoUVRFz6vX1NW6qfriqM+1VZ8wf0Tezt2jiNGQRaPazlz8m+K8u0XRp
d7KvFX1cAgjMZuWD7CI/VB4js/kuW10QwwRAuXeL9yfpkGAmf0fmSh50maySLxtKjNuOPDEbLJHn
Smf1pMph2e60ELj61EDCvM25nShIEEjEui7amghy70mtk04EC3ySpKWxCa2DVQv5KdacRZ8EqFN2
pbopJ5xdEs9ACcJpy/1VdjRw01OXl08hEmZPaM8FT7cI2ZeJCADFV5lSOYn7zj+eI3aKe7JeL50V
Rd8Mo1k58Wh+8gPH2gyuae3KWkteSj+/yIAwRpNi1Eja57GDy6rSRqs5UsNvldauEPA2P2WRbrOn
wVeLxQda8UHnb0i5FawiaWpmED1lYC/cOgOCLrq4K75HyEHZ92eEPMdkWsUK8Hl9X6v2E5hRfIe0
iBRi3NYPMXiapTka7rfSDElRIDeHHF+zgKdTPpGFeI8tp9C6G9tsF6X1uERA2f5ipu1OKZCCLU0T
pCiyH63XhivUKqZzAzdlTxWw2uleaT4kYtIgJrXIflt61j7aAJ75YhI0bpVsr+a29am3U3+bWGO4
qUkyYis7f5lmxXkwIru8uIr5JrsRDVfANBqUpzP17KXDMjUq56LHin1pCwuRg8L6UePJGi8BxoHX
x2XZd2N3H6LN/Tl5cDO9/Kxn5oycJujkVOhvqbX+o0hL40Ep+4Z8QU/GS4T504zWAKa4ezTXIybn
c9K//ftqXjM/ZlIQn2aTaFqeY6G2Cnnoz6Wab/nlWOhafGy93sD0Rhum+FMcpqgGC6soylZrNxzd
73biJ4vabPRXtcUKBdWE8cHwQvTGDbM5+nPPgSTGtgYo/9Ca6Y7rjDKbnjUvZkeBsNH0fAkJv3lx
+rk/Un9WF4loVg5Q3Noa4oWXB+1Lq3bjPevuNznVRVv1oXCDk5ypmJZy8VsPbXkmdmroPuXDj5Zq
zqoJQ2dVjkYB04RDNwflsY/gui5ubT2L4DXd2orV3ql2MtRY/SAptuyFH1AXjdlDa+vZFiaAspB9
t4Oe1AejjUtqScTKw2+xVmeyKVQ+B5nioaAbQfHJWj3chEnsL6haqhPLyklZjfz3wBJH1ThW3G8p
5wYnaZgrTXTlq9thprJyVLDduHXJCR9iZZgVJIuVNaaqsvBrDe1bzTg1hVbcuawdFOQzK2cBHcHF
VUq0bSAGa+4b0/scB3GBXaUk8Ho7/s5FgFjUiZz8Rp7sOofN4TJwjOneUwPvQQ5UFUaHapQbgLIe
zRY+gSrRCQMZ3NYeHhMnBb8g+3LYNCsrQ/38t85uGDBLsBUyBwLPIHAOQPevc29dsr/yETMzY0f/
L/7hckfy+47FZR3HAtYVl4ODnOOHhOIAIy4w2ik+OlmGO0RFMpkUslA8DytcovPosRMWGoUShRt0
GdhdevPqageBOigz/v26ND/uoGBWao6jqx4VbdUgC/XnZRlHllWSILMOkaOmdxMQB36qHOSrWzMr
KvAhU0mKTYxyp+k2nluilJEjWzmg6gCZvIE5Qut2cO3ukkXhdLx1xYj5L+uY8m2UGWSaB8Uudzmc
I3jTnvGQVB4F3LTHoRNVBFRW0LlflBA1N5JMZf2iVd0IVqap/idEULRk3G8H0TeExuO/f27iw/mw
JPccvONsMpqaa7Ec/fjJQZcd4Rm11SG3Wf9a3EutNUqbw0mKEbM7CRayKcWIjRqDdsMmbY7qHVLF
yGwvEF0ZVjXeIwtsJcNTEaPFVhvZ0c3r8CS7KMCJ61e07Ux5VJEmvISl720nvc/XtdUpr7o64XUz
KuFeNhVHTRaJOeGPIUbTQluWnls/V02JGmmGT27oKmRDVbgtBXdG2XSj72owmjszrNNl3ECQsONS
PRfAMiangS6BDvMzF9kyCjvlIgOCvmwWU1H1RzkYtxo+4Wk7buTorCUaDK0Mx51cWUBQLN7g5fmb
muI+sqckHhzfzpddzM1cjrJ3OERlWj8GSW4+mbmzllwKbmcdKSgSIm0cG8cQgiQSNLFifof2/CMe
SsQpPatZT9KqpH6L09p+lPwiA3ulde9jf16hTG63aShwxK+BbehgofLwISwGFlOTEXwucrgkE8i2
PcDE8DNK8wsdede3po+0Y1nr2lJOJ3MQLgskgVmQdekLGNSNBjaVjaES7PrB53IdAKSYg0kOR8n8
XRehQasg/fZwNW7UGtS1pjI7XLH+cxdGi9h2Y7TEvRIJNVxC3MS8qGYNGGgK9AelHb/IbnPChtmM
UnhhgmfcIx5qREHEopWosBu/DGKyk5n9Rp6rC6etT9KZPZZgXzWpuVSCrn8KQw56uzJNfkyy0U9R
ujKHvt7KptJM+QmY60uCeFO5HDvl6zAY7Z3vhP1Tp6lrJPK19TzF7I6F4U1VRsW9HWuPuttx9fsu
MheUay+J8MpRPZST2P/Me2/IoQs1Zb+d0ElcRO50r1hK7i+UaDTxNx9e/dkaH+QBRa4JbRh7l2W2
e3cNyyIDgHwbTut0nMkxoIsUBSz+q1eH/e4m9718NYos+VBHfxVenFxSNVcwWkY4yRyh6JtqzH7J
hLHdGmn75EbNQyiy8JGvYVtX+90+G6Meo/oXeZooRnJHMewRLw7OGhh8+p7mvrSAyY6JY+aI1sBc
C7lRomA2IZQW+5W3Gbz8+7UZtGW4RItFt4tFG7TaXutCGHlpOPGI1rRno+s9hL79GcH3AqH6JlRP
euF9li1z9NqnsHxRYiJlD5fdXW4r+llOtszUWqR5NR+u4ZlVr+q5X5oUWdeqoTSPpaBKaJBQ6lph
CyK6VDsY73K1eCYdpqbLOtGCtZzg2RUaXI75GkyIAJE14F2CPDqX+kzNKsXJRg44RWCcJ+i+Z7Ux
fh9A/0U/K0r2txm3gVqcKhHmN01crnWvDrt9QSUjTBx3g6hxcV8U6t9exb9GRzvt+bALOzlNwK6R
DQ/J8fvNK8yDbG1XOkZxSY0KgSmIZdxd+IITjZ1SGf5w8HAQQtYhdYG+T97nGAUEfCpzAYu42twU
fsMcy0VGujFvc5I2+d5PjX8YfNLDLbJBG1j1zl5xaxsOmN0tmqHKvrdueNSp4b3dIswysC9q5H+M
qK25x55A+VmPVSD4f3P23TKddtM1JEUcbXoCsaedE0gvp86uUf5A7/ZzEzTcebpyOE3sip4Mf35Q
+lz7nPs5Vg+joezCgaa3UvNy/KwjubJ3NeC8cjKbr4tXGcHTAHh/AImxSRujg2/k2U+BxldeOZbx
w05P8mNKG4BqrBWsl8wL+7U/jOzhQrU9UoxaTeO0q/n1sL8jC9qLQ9PjUWxW1oPs8roKdwFbb7Yy
0wkIbTpODi5B1qB9dzwHsUzQg4sr/7gwdqMNTVRyk1WNdIdDbnJ3pSr7OBAhMbCzPHxSAeqjjwyf
6i6dMnSbZbsLRoHW7awEYFIKo8kY0k3bzg1/zxDPr3AtgT8ImJTiP2ro9z7rApOZG6j8Te+NqH7y
hxpB1F7Vq29lMxjVNwe4/vwadUX5mmfwdyykeE4w64y3usBcMzBf+9wa7+0eE2TZjbVMhiBZkm0G
Yxj5q9EDaxHDArcyTfdZrukraG7xSjZN0SdfyUNrTgjzet5eTSNqobIvdDP/UAfR4dpXQ2nbW3CE
d5pvaax+2UtHof7cUit47pQho0LgdRu1jSFd2VinioAm16qVAzv6DoXs4qGH0zuOMU9jpeqehmzo
1vDU2Ch3/rjTdCcSvrfDHeQTdWMXbXGpGkVZTqVvv2KsnvGcRzMHtaFtEjd5uCiBf7lmFv8MUuVV
qaLms4lK4jJLC1Zf0+gDmmLRECXlwHpQUXaRWD6oDbzXQUmslRzFSTe/o26aLORoolTeY9CT2BJT
cSTqn0PHeOgDKhy45w1LWLPhruO2dUpS6yh9NCYTvw1TgdhaNagJyOZ1wNWz6wTZJw/6PG1xYp/u
ZWtMm2LhakO0oG6JzzgABpL5QfWcaiYObRBMkdTTd05eVGtJJDW19q/CetNCy39yc9tbZ0jt3JGI
8g9sHJJtUmvWBbxlvTSLovkS592dZwzmT5QLVl2dhd8HQPoLxQzMA7KT3y2ltZ6cbwVL3Cf52guG
dAnkP9s7YqiPxmEftWgIytFyULul2ikjnlvICgyO3i/Lkn3obREsF7xm3Q27yMXjO8jhNwclNPG8
yt9fRfQNQE4BGMTAauWrW9yfo5FZmwsz7JutUzXmrk2VcyqYh7dDMuUsWQUlEbEvY1871g41f2cd
1TUYzlEokydG9ke79xtn3Ri8t+dszNk7uVBNT97Arhu6dnCyk7loVoj8s5a1nVMSeN81P67fRmt+
NloVgWM+72PCwm11tUzjV6IO3O7nVqMOm2nhqlH6eD8AQ1gCagk8fgZF+MXsIMy+jJX+dXb8tn1y
pjljS9plV+VlVIXa3Vy6xiKUnnqdAVYrmjBLlAnaa6r21qfZIOzlHBkzCAAA3iATUlmdualiGyi+
QJUjYz4vDAsigeFa4c5OyYTVfmYekWvPxH2sFHe0TtzAPjTlwK2vHIGx5lq/byYlODjToLx4gMGl
O5zVYAPfR0ZwGMCU3fr9CfP4W78rFKnEA/gW71lIoWBdcLOYDnyEM9xq2N/kn6T1tOgfITTupSKU
jk3cRhU5JTwVMbqq2+ChzvXkoln6V6nrDrgD3eI0qPdS9V1tNkOqzp9YE2cHV1Hn1SjU39kkx4sR
1k9dP1UsYbSSdLeWPCC4+pVMGLr9NZsLVQJbx9ZYaFnYHyVeXo7KJl+K8XJrytFUBE9iriHu97I5
+HW79Pk+lnJhGjeIKTpJSDVMrFNn6i1HuTCVzUIFeW7vr9aPblSliyLPvGMakIxDnzUTyn7WEc9v
6ziLg2zKQ5lX+ItN3oy5Tp2jniQC5UEGyilpwCMXvXuTlaFRqjV7LhUtEAvkz0nxlIUDGnSFor+2
l9gEGJ4nM4pjaLCB8WjbFMMFRqGPmvggQEArGYV6SrUq4+phLMNsvFyXSonqThttnvNTSZp8DXdR
fwbA1S5Upfe+d2G6tHma/TTAZ6mlOX5uO2Vejo0VXyi7j1toK91hGouvs15aJMpNcwmALPvuTXe2
OkXfKhTAV1QrrDtnjMr7W0BT3kXxEH+bzeaPAD15HGdM5EzPyxG5KPLnMOnP8lepGnm3+od+rUee
hN9NAU6XL0rEy1+9pjTdKnR50hS+Ozc6lDI3wkRkOJJ9Dk+y4CMrQaLLSAvo+RKv9as5C3hWYjUe
UsnCo7PLuvw0+hlbGGqp36acRZBA80FMbkEFdsUTYrTDFiZ5t/fKIMcYL7Nhz1u1rbAA0kzrULr5
7092PR02mE7ox9vDXj77EyEUn2nFq+w3AlToro99qLT6kkd5upZnyp204gZsTojbTtxg5p7lXTNB
aBVNeWP60CdvRPavONmUwR/7WGKiKwPfuQD8tJ8r5SsL0eZ81aTIRN9kuP/YNwi9lZuoRVwVKoqh
T33OL6d3vfhby0IVrJv9w5pGJHLG2XsK7DbZmokgUtq6eUbbdF5abrm3est4yMDxrPKpah/gQPMU
tRMkVnABPwDhUdiSTslZSWEmFHBDnhEBchBqn9ovbaEj1C+W0BiDXNckeRNgRdLH37qJ/ywMB+dl
nNPX0TcR5xrTbish8mFrhOsG44etXBnKphyVa8NbUwLomxiLMBn8/5p7O/OHueGff4Z8Xz5C9/66
8GxIGgL+a1DrEVI1QCvaeWHqY36COvYBSXGFXIxkdpagsMeVRGV4YF+Ok9nuGrTvnmeNlFnVlZfZ
mqznxkYtBt3N8Q65R+s5npH86dtZ3cmm4+bcpDFUXMtgrw/MvemXOKOKudqQeae05Q4uWm2cu4+p
P6J2yYnkWyUoDA3wc9MJJRXqws4zUsEjSG128vKVm9pfS6z9Dk5fsuu31FpZ44OFd47MAthGMp0y
BXX8XrUO4JasZWY1cP+EtEeGJB6k3bw4KQjsvg78Vb2LOggpOXufJvbq+unxsL8002DDAQq4GRqO
Yx9Cn3dI9Dl+yos2WA6uE60xDsNJUUam3sm0kVUog3FbaUPyYPg1nnvYWb9SpSuE0kX1PUW8fgCE
ApGki1YOINQfhYcNURHqyVtcKcHK8nLvYcStZiuKFsdBM6KjPKfbo2LdKJ5zl/sJHGubrNPodvpe
q8jkUGmfnyAjVEh0cMFoxsB+sBgumTf7S6vVjg5SHfdm5cHY0MsSDTpyX2k1Us8TB81cUItDwlEJ
y+rFS+x93Qf5RbLQBxX7VhhWF8k0HzSk2MVYl2Ekg0sezggju//UtrLjHJj6xbaNHGlW9g215/6A
v+Q/Gk1QHhxnoJrstuVXRds0ovynNhB0UNW5GEWrXS8pFCVYh4qm/OHL5jSpNMXj99aUlxTesMgS
h221KbBPKsStrBfrpyqyL76BobBsyX6eTTBwpvBOtn51aUkZQvpljgwVUXIiKcPyXGvRS6dA8LsK
lepNEW/Zk/3RjrhLLJSe6pkSb/NmIv+WT+8vfvX8/kIpVC9myYwMgDmz2EVRP9BBgilqcC//BvnX
yC7ywPeBXEP6GhGiefsf0fIj4eUGHnU/VMjmqr4DdWY6K7+PUIMNpnI5D1rkbvV0XpGSsYbrZLPB
/KOJ6/Uc9MP1HeVJRVcNJ/0a9atLTrx9QGFUrWVXKL6mSlFBu1bjVZmZR4S3EtnBHbsvFhU5n57T
2A9+0kYQeNON7NY8iEHY2sTdubU18dcmjzPAuMeJe+sOMJC7kH3ykPI4XXawcza3PiD3eFPkDrBf
ZuVhXJy1kTQIlwHg51BX0Kst620mftbeZAGgUwKRJoNiIXM+XZFeYFjzg5/LZiclZiWJtXPG974b
zRXwM8mpq1p3w1LHUMyNMpOgpcRRf27jB5mGqsfMunZnY1p/hu8tu2U0yTxXpgBU6MyRpv1oBM+5
KxuWBHVzxBQ0+wp9xiNVNo1IrDV8d+zCT6XnhQeviLKdGdnzuXLUfmXim/3aCAgVMtX2va4mP+Fj
mfcTonwkxHxnK5t95geQ9bGB2+uD+2ROVPfkgDzMPmY6+PA8u4U3X7w6WYaBl7DRdBIkS4LKO1x3
kNqA3L5ludctI7KTweqaCWE/s5HAWS1xPMjiCJXIpjzY6fzed4Osh3n93ichu+S8jW2RdOGuVk0L
fCJF/8qz4kd58FU8DbCQPV9bCqJZTWheZMuZ0+SxHUjRjgOqnbc+I0c/puIySKmKbqK4ne7lAfr6
+6se0n0QWafIBLmDSAYROqS5resFQjODpoxNvYjhvqQQkItTWWY8LtMhFStZIWeW5+n4P4yd13Lc
yBKmnwgR8Oa2vWPTiCIp3SCk0Rl47/H0+yFbo+aZOLuxNwhUVhUoit2oqszfXGIoQuWihoaI+uBt
sqb8EZtVcBT5sqYoGZeFubp1IpB5EkySyd71VqUdPJy2DmbJpkWb1fqL2xf1lzFCC6BEUyfluPQF
K5OMug9LmnRWiO8/TaqylU6ZBAAZq97GwHxvmY5oo3EmH8Du5c8jM9d/00fw7PYyQll+KH+eS1Hl
cILRCF45iAVsqrCtnXVFivzsNEHXXgwlTM9ujqE01VSicpGgTDKKEvKd4+dJcgBJoh7ToecXrLZp
tKujrN1G5tQ+zia1x8Ty/1Nm1rtlqiBJLeyKlDIOrm2gokSGxew+dXFydLMQoGFLPsMeynW3UD7M
yXnX27x4ryrogTIpNw82ydHJgJXVDFr6FI/UIuSCf6syFyqKnUSkz+RUuc1SFHBckgafhmpjiVpO
rV3vjwhT/FzwL4Gitoz1AwuQtJbhnQeY+Qu2azfB6DEdP7X+9AkcdNLNX2yD2NV3fH2apNdf4TLP
W9ub4ofRAAk+KwVSaaYyPFtF1OExWeffM02/FGqg/a2CUoCYaf1UYYOt4B0DlIvSdDdXcXFx+r47
B91g7OIOIOVYuyHOEfrwo7FK/Lrs+asetO9O73brombvRe7Z+mIWcXzCzxzpvaUplzZ5dj1Ff5HG
fXyAlegXfRkfaWQnpHc2vC+NrmYPoKm32FL7j+airGcVACa0NAw3Ug0T8byK+s1Q9f6jhPwUkFmD
2RC1DA2jj//RWy29UCd5TS9Pb2YUj+2i+ZGStt3VCaDQDBFvL5v1XxrOryXZ7G8FwBYABy2C3wji
HGqnR3swr78mmW88BUqVvNaBvy2XMFrB8Vnx+2Ft15Hx7oa2vyHXZ7EcwHWm1lSxVQGC/A6xoPqW
afXAmzZ3D8PklN+s9KMoB+e9VnLtxJcJFOcSrnCHWGWt2zzytjSfwUC/21b5UYTzO34d80dhQ0hw
6uml84FVQMv+VaEs/uGNTrZTAljW+NI2eEwa7W7ur5ke2i/ydqXYi8aKWesHaWZOEJ5m2KurwQiR
Ly9s6wvj82FHTbt6SHT2sKcGn7ZN0jTxSk/B4MovqZawFRSAYHv5LyhJiK5wMFGvljWob9F8lTBV
TB/9ISbB49k5LKDDtPPmCyfqp0rHv2CFMF3+ZJo4rDocgw4pzBtIM8ign5cxCycCX8rYOgu6PFKw
c1AQCdnfIen8Z7jnLvwNaA/0sTzeCjO1XfOJAGeBolb0c44VyEyBUryUHqW6zKSMJRnmYKX4efAz
Vfj2Fomqn0hl1i8yMdCpNzp5Hh2b2q1fXsjoU41ailAAaYwD9HxQtlKFMqvBW7Xsqw62NVvPVriz
ls1OaZYk0/z+4ZaPW5qFiYuHnGZnuzM35TxPsD6z4grKqkCmjguH5WQdGci432MVEOlPvZZTkPhZ
Bt87ZLDMdZZe6ZALBYbf4+699yer2KkYPUmUqBg+XL3jG+THw7wKTGBUYlHd+NVwSUpzbdYYNimZ
Wd8A6dmMNydii1QnFny6g1HNrVfQ69K898rg/4+5yG+CL7tXUUNe7l0KYs2VE1e4OJ4MwKR3Ul6V
cZ3rKsehHf+SVglt81yazXOcl2xGyjxDrXl2x3UxBuxJXRVVkcT1LvVsGdcc+9Nt2inp2mgy5x+2
ixBfxo4Sn1tQ+VdGyx+PY+HU0HaKnizNGCdvgmRqsrndZxaYRWliesOnt2zds4a+7A3x1OhZvAZQ
MB10rUZ3uy2/lXruNut4UZ5wtfJFispzT7YPrA5UwSWVF5CQ2nkDW13p5WtzjBpKKSL16WCcje9H
3q5F61Ni/iLyKRd3uYts7FAbx3ieMGUgdeOhp1zaj52feRzYAF7e41WPGPpOgr46FrvE15L5bdSL
xy6vfKSYY4wBFpOD0tcuOkeBLy5OZI82ZLAV6uPTB9KvFj5efvQgbBFYndkey1hlJd/ZO4OkbKrT
8v28WE6VH3C4jVb/ShBLDlliuKZ8UN2K9/fc8n3s2FpACslJbsB2949D6PxOePtsxx9r/hq375vD
Fsna2XHnkBMI/J1VltNHXapfp6TsnttaLZ+boX2TcElCewMX4hB3E3J5amtkXzBg6Z+8It3ZojMc
h2hXF5NjL7VW1jveivvajjD06DglIhLrWM7xI0Mg6GtdxOxxeB9HmTcelTgz0PKm2Wa8CkcY5g8a
ZQ+UbdHzw+83eijVYl1qI3RftcwCXO4c5Vr601cXOM/xHkIIMcBd0+k3fFGHjQyTXukwhpmNtzZ8
NYHsgDRZBsuQAVUj+TEyFuRGQKaUC4cGa9XZqQXdkOZtWrO0i6XnU/DPP1IemvPR6wCoYZvonktb
cc5z2jrnZ7m9B6X5v2L/GmJats6XEnWve4f759H32L+exw59xGulvUS9469QFjZ/Sx3fMk6pamYo
InhbySndYrd0k4wPI8O8dd2Cwu6ROdTrt+EilHybc89Y3X8Oqe5ph4C3umr6UWMXMwR7CAf2C69I
WDll3f0FWo3MEvtKGwkStZrdt8ZHu7QtcuMharQM7CT7wroqg3eoYQcF9xBgf2X6munxRiBPc5b6
DyavoJU068nwDnFGLlqa2Lcm26r3OMws+Ki8zyYSPbF9SerQOQW9PW8DtNLOcnGxpD8HTobv29Ix
2AEyIhK83d4GpdgGMYBJzjhVZ8QMfk+/dbudttPHItiw+JpQov45ODlth9ljG807OSZJR6c3Lw3c
64uEwiQwgf7a6/ukdmADJA+azfA5AopykVUxiElioJqWrRUzpj51b3dSr5J2mRYUxHTfvHJ42UiC
OKy7aS/xe75YxqI+ma3l0f96/i31XMfkwCnX78nMapweqnoXQvcmwZFY2nFWvL/HupqebrHGQUov
VFLU8cEgyGXCpTBMs2WpLJFCSOVqWWOyTjKv3Q6LjsItyMsNSYXlomdYg5KCPkvrNvE2UG/DQ6+5
P6QVRIBCjKwPMCgnPfLQzB4fmMC1tpntROE26u3RtjamiiLxfwMLBEyQs4KfBrVGPuoP1kCwB7mu
FIfC0v4G5jztK7309zUv7TdUSE4Bzlw/8Xet1qFeDVfVx9PImPpx7SVV9JO6+AH6f/5eZEVMzsZ7
sjU/ZA+EUJSpGd6ToURUWAbvVUJTf2gLL3mVCDa7VwAC06N0AQbvVv2QqWfptFRO1VmCfb30NpZd
7zA6mLfSqzVlcazQQVxLb8UL6qKZkFZuDzYw9hpK33mex1HZjnbWXGC5YIkXmE9lX45nRFvQNwJH
exndtG8xiqTdVzyuXgqXLIf7REmArYi3pLRdlVOtVRilgRwwuTsDpZ9VTWofz+bOesvRJl8pfMgB
stCM++6QB+r4ovCH+cofix0s4TqKp0dnLD5IFlpvidd4py4GjSadYZil+7Jqra00ow670SBSk6Mb
IiWXxDHHRdwJkzQst4JJadEGuaKnDb4FvEqwUPr8cHqr226x4Ki6sxk134X7/okFv9DnOSWuAVLW
53v8E5m+ysJkO4O8XvzfiwcZk/VWeTTU8dyDDKd6E3XT79veTSYqgWN7AEZ2lBaW5XlxvI1hl3q+
pbGNuRt3gR00zz5moPu27DnAi+3QvQ06wrj6nrFWlsq5lM/lkhlpfDKicX8vq0u8Sy1/XfYB7i4k
HB5bMM3mwNlrHQVdcApMvA6STvef5eLqvrEtmtLcRH9iYUoKvm9q9SBDpKOtwlPcz1Tpl2FxXNiH
Lmv/g2bVNuhM9UUuSsDJukX5BRCFO2frSfH3I2W7q/T6leUdHS3pV/cZbQq4DP0DtIyrRHsZJki4
Q9Ft40CPz1GsfZU92Z1y/YltLUHeSxcni5vDv8ZZnYU92BBVK7XwSN/o7lhtaiXV16KUnCzYBgB4
9HS683EDWhdBAD7b9NxHvIe8xzrCl3eeTRx1l6bEpNd1w7+hCCIS8CdO4g7+T+zhIs90FlvKG+p4
RclM45yal9dcabB6qtWWI3ibvNgJsstj2c0/1SnciGsu5oNfPS23Hod+MtZycJONoQ60bBObPSoB
i1rjveMYUp59mirvogE4IUHlWQezHczrPLfeZnLz/mtKwXk1otv2l4ZOGsBdNE/QT9xTZW9+doo+
r9gfja9KF9WgIiEWmrHVHNshxGtWY9sVo1wo6QCr5H8TPaxbKgE9CyT/kW1bg+AZqRCAMh+Oul+q
+clVjW7tamy9OrSY85Op16y1A4VxdfyQRsgKdRkaPJSqjFQO6pV6C8h8dM552bccLnK/W2O0DCBp
CY4VDMuNer+tMQM9y0WC8CwOfhXhnLXEb0+T29vE221AQkyP5gcbocl69elhVlZY624M642+ZGER
cOvXASvZVlKxEpO7KIvNiz6Oa0ymOS7dUrZ1+pce62hFW92wdcZm+ubiHi7mWKwPwbpM3fQJ9F9y
/h8jRicN1noypk8L6fLs67O91ivs2kcEF57qOlVY1IwA9BRNuagjGkNaYrzoUWzeQhKfe3+lax75
5j9xku7jCoZEd5ARVZFc9cSzTtkiTD8mD5Y6JDeBeonIxU3xjaqUGvNgPoveBgFZY0/pplzNeT56
eA2O32+HnhiRcFgxJTsskzspgCjB/2jb/eRvbxuSjiPcJmn9rxPLwW1pwRO8zDa3VSbzUDYeu1+h
mhbnHsGDlaayvwRqdOSra5zYH9XGRs7pvNOO6hLTlDnQVvesgM5g3lzG6X7Yn2XIMkOeEhkZLsgy
48+T78f+/37S7UcYCixSnR9dlNlRVn0dZA5Ke2F6NQarviJf1NxWfThOJ7XqrbcQf5W92nf63uvT
6L13kmM3uahD6dWz4dv6NUqyj1tysh/0a2zEn1o56+BEVe9geEEPx7dCizw2w2arYge3qnUbfkBS
GtVlyh9vuIfRwaY1mtlWViaGUynvi1sb+yna3Z/+GybCsvTf4wUxAeGpePL1q2uYM+4BcpXzsRyX
zTD39kh5v0qo6+p5S3kk578E6dUI0CmaFXB05R9yj0lTIBcSwzcCLSyr+U3otVrbWElM/gH3uU7T
obUm+IwZh6sTJsblPkmjYSdnRJDx37PZBQDPL/YSlN5zNqVglG/IjELnmF0DPRA+QkXa8wARcOH0
ARrTZk2/gip+HpaWhCblV+D6yos0eMmDTZqL8kZ/SMPE3IR1luyVRZel1vqLO2NzqaGb+WmBQGTR
eoin8bY+3BeOwENHzh54i8kCce9om5cYSdWBdeelMFP7eXTNJ/z6og9aHTYvE6mU1os+7MJiAc4b
97Io4b5nxwIn949KabRL1OrUyZY5fdRCY4gC9SC9lPRZOXmyX77e6mg3s0+n+TACX9l3sau9Wkb/
TUz1+Jp8HwCKvGJzFx8wMptx3Oh+5MsOTPPTYjW2nL5lQ9ZRhUkczXwBBOa8dhOJ/mXXZvmwtpMI
D8BlDvpsxmlw5ua2a9OrMNwbrefedm1k1pD/LPXyyOs3YPvXwbVC/ZcPNQiDbmBfMAakMNsFYpBF
eXJFv/utX1r4oiZf9CRFm0rJl71RtY/MInyWzhQ1pFVR1GxTl7EJ6fD1UBXsp5em4SjDYh8GEy0v
JlS6QYXI61Bnu70KRgfvqz8vV8hr6k5xqSbd36JGFdaXiL8+iCzz6R53Cpcaa2M9SEje0k1vOBvW
+OIhnKsfWZwbe3AHxQPboCThzIvXxqib7zLCXzp8vAi7zchBccOuylmHffrD53Cwv3XIQLn0Ccfe
IHbekYpFPfT2BJkchMWP0EkbUsIZcOYgg+yvm1N+rHAEB27mLoc238yfB2iSl9trejTT5xrkDtt5
SuquR1Haq9wzKucBaOG6Kh5utwAGyq0yjiGckKBA545Lt3R/GjPp2SZ3ItYut0/PtavOj/jEeHsv
y7JD0aT1q+dMP5C7y/4Kjfmjnlr7FWgkBW8Lxu2fASJTU5Xjh5+m+cvgZck2d0ygp8tF7iZhNSZa
FD7AKIynrL9ArgpwH/hF/YBMdD5+aLlSbV0fvKip8fkpnDLZKFqq//BgBpSlFv+akJVZdV6pPZMc
SI52oSLFnislmQTlb93r/KfIB4boOcFbgJLpl75O0ovVlsgUxDoqxJxaFzulBslM3l+DNZ4oBF4l
huwUZkt/Lk43XKKusk/3kAxrPaXZeAWi3tJhINMDmWJvm121xng4+SuNfvQ4TfzSquVbNvrxF0Wj
RhFgq3HUKH884TqBapgLzrqy+wdctsovMO6P3vLSyDF4OeooCGykSdq9RtnR18/SrPofcdxPbzka
Bw8+t3DQmATJAMcTzHL2MgopuHfb6LWnMLHZQDjzu78I3iu+0qGUwx0Vh/52h/DD+6C6xk7ilqjj
34d4uA6VK6XAfDsLh+TcRXgfBll5qESwGvU2awVD/L/aOWmFTdQDPe4GE5p/72krwXSGRjifLWtB
wy/w0HtTAKAyWHqrLDDY50Rfhd8eY4wQs13jSAupPBmm/ugX5N6lUy7hPyOkZaLGdoRK+3tEmLbd
IRlj4EfB/NNNquHs2FbzooS9eVUja9+pafsiIaAA9a4q7XZzjy2Tys7e9M27vtgN9Gb3jRRO+gSx
337NmnzToUT5jucuAqIY4qyV1jTeTZhzWz0cYUiGmrOPi7HZ8c0sUJJpw52mond3s/ALoGvgNbJE
l8wECGQGtctF7mJ4Bni4B/s6xs1tRLD0DfmfeV9M7FSlWSyv5Cqz2qM07Qq8Aypu0/U2GG/vkGz4
K6yH6GXqlJPm98F7zQnkwuvLWnn+fNCq/i/fSBQ8PbDJ6CZP3SiF5++F8NgrEapa0qQu+FWa46wZ
q1lXcYI7l1X6ct9wyR2C5rieDNa8kw2cKV6F956I1AG1cYo5aR3mu67ItXOVbeY5GH7Yvj9ueau0
J0zArRcvjf6WzZppIIGsRoH7XKbAtDADi7d5z0a9xnHEJeugxupbZ2XaVelQgBT8i01Jfj+4OXW7
BSUzlAmCc9PgX6TJJLsv3V3kN1AFlhOZEirGNUb9SFr3Q5rfGhFOOWyZbrGlsBZrI6wRKog+cspH
O7BYywXcMSQbE/OGGznA9pR8rdtBeOyqHyV6cfsSe6QHRa39GVcgbsmXY85d9+m2SwwFayBiemHg
GlNS9zugMfD+u7n03McoTrK1s244Y5kZ7Fwn6KGrdRgieSWZTrlVSWEBw+bSLz3/KzZ0VBxSc3r5
19hSniJBP7uUVe0Cza/9NUYTlEUwaCbZFycXW8e5MNZP5ZLqd60Kx7XesS6xnuRPZT6sqnyYrtJK
JaQU+ta2ymAjsdablixSz1LYkYItmqA6j5KovbclmAQzv5Pc3gZFtbHm7dICg2dOoEH5WYEs/P0M
CVbJrsqm8bHsHGVVFk32qYKqY/J9oSRzkmO5nMNJpA2IsTveShZ7TD9zvCIv98VbwvdmF3T5JkCr
an3vuK33IcJL/4CbPTOPtl2ljv8GlEd/8OVydwOd31Dmgj9P6pIPxDIRrK+ZUzfrw3ibcsB2ipUz
WBNSfUm0/bxhlc1pj4P6pk5dfL6X9MX94qBBoji9f1ZRHMDzOMmtk1rGL3OY1A8YEnHWxQ2GE+74
5GntL21y3OPdR6ZV8P1IHbR2ZRgY/ekpaUwHW5TfM+fB7o8mMC9vrxVu8i2wCxKGc1Rsk4BtjOOH
73nmansgBPYe13fzTfHTkyAXMzZga0APGPHYODFPI8ZaIkiiJskRl/t5q4Rxsnfjvj13xqyu28kZ
P8KGjS6kvOE8KHr/gVmDpRSveHLsSz0anrBt/yHU2kQhs5oP4IaFjzt72tNQ5MXL4svFUp3OvA8R
fX1TvPYngmTtHtWDei/mAhfT7obv9hLUq6be55U+ff8mwWzEeqfy4ddqg9U+wIhWYMqBdUAaqWHz
C8AnHNv6q92quxvoATH4/aBGxq1Z5cXZ6er4C/ybWw0h49SD5pZ5kopBbFf+s3O9lxfGxuxPbDFi
cNOswmuYB/i5Fm69lfGNYY7X31ZWERUgzCywmSbhey+Qyt39PCiFVGlWS4onRNNUMGL3H6nzkdsA
LlJBNVP5kI4FH+YvQDEJkebXHq0g3NwnCcRMHtTjrLDRBeiauJyJqnBokjc/CIIXGCC3tTucp10M
XvBRlu26Mrq9EwTe+ramL4t9/H8ZITuBaizSC5uGyw1unNc/3NKbnrpJT1+mJHuWsE0Fad9iUrcb
CjQvFvb6RgQ8pkVoG6qL0WGN08eASiQyL8ImSoPXhcQyFu/c1dSHJBjfgoWs6fpRtM2rTD+qQDc/
uv5h7qB61krYHUq0iHfSLKz+UiV59KpPmJl5mQWLeZndgQaGEaPW145d1Mvy1DL8ltdtlvwaeEXv
SqUuD23gsL+E7bcXv8bO6VXETZGnkqY5FuWz3uLRUzpwt4EZvbiYeFzFzbG12vMgZBL0Qg0sXfAw
sT13PBYxh0RLZ+lN9SndVksTfY7prHdxvZJerVLjl5LDmXTKpY6R1eHk/igtPgjgaRHO0mdDu3Rt
Op1TxzeublWScgsr2FdF/LeELH0mvWZLh5V9w/00PE74+uDvoLwGQVRUX+FxV2t/X3bl9B3wdbUf
OrPbG4nRfff3Aavod2pZ1X5WkbuTKAmtoP/PjLC1XTpesyvayHmGzYsYrF8HT3FalAcrKoAVqvz3
dyioXFB2Ygs/JsGuaVT4gktHbzfDRe4AHMA5kPbttrLrU+ro8dHWhwCl+WX2fQ6qFka2OBQMYew8
q53xSxA1TuLnK9cNECVz6/zMezbYCgbHcneGOxQ/AE9r29gyilMDgPTUW+hsoxuOnO8CIEcCdtVG
Vf1zbPURolLqP07maB59rD/2TdobX2Rs2V39Dg9JX7VwM0gy96JlNhad2bDGumO8WOhWXIzlYs9o
O+8a129XQPuA5rRW2FxTD/c3LWR701v92KNhATFN9fCsU+ZUv7Bnt5FcUEACOM2ZDT5GXdJhlFNz
tpaLXxuniPzkPvLJfq1dv47PhTJrLu5k3Fp+2KKFWSf1oelRaMVH9UyOGnEbubW8tGPxmuv2SCn0
U/be0JwOj3F9dUvjJ0tGP9RKMvpy+6f77pFITZ7kmbRTOItZMCNB5pnhATjER2ZYFUYm/1w46jbj
StqTR9k27anYWP3nIZg717cZVTtlazdmb/lp2v1ZcLCyXUYdoXNS9NtiAMGIwAEENyoMSc2kOArI
ppPMcupl+UEGStBf4MM3iM4yWlXd/GgsmWrplcswdPmhRj5mJR16aB1rgN6nSVX767Bc3MCIyaiX
3jZFwON675A7PyxOScNpVTrDUMHScBnWqop9thQ0GJaWxGW8NDuNNWoOEKGSpnS4VcjXMoTmV4N4
e4Tj/4a/BEp7TR0+ykXiuQU5usQ/CKzcf3eoanGwkhKb46VDBsudEZfZ1cqvOZ5t5q1T4s6UH+B7
Yk6YGod/5XHlCJF26kdKReIgLbnczxxdMH1gg+fux5IMwqvpRdn6lknBH/bZbZxkE8xWdFWSMrgk
rl9uSYnNH3zNT27jR7+0jiMTYNHilSIqxoZxE2MKMOnPnTfqKxmCCChZGG3+IU8jEVuv29kv9kXg
aBvUl5Sv2hzjPN508a8qtNZQo6nQtMCo8Ls1fpgZIPjKNpQvaE5gO1DUEwkR1Tgqo8fSWBrZY6oW
8wJfPAYh+70419yzUELaSaCC0edm59bAUJazmgyGxve5OdfauKpSqz8hjaWtAwueGLZxa2GrADzk
fGN14avtB9E+AAZz4vUQnfSA6uI0ZpSDuu5s2RjUGstF7lytz87pzCE/T4Zr1fW/49JZd0a6q1Vq
F9K898r8QEM3oKEWvbv33p/y5wfWHDc79uVfbBuLmcZpuyP+FsG3ukbFIhneM5bxs9819lrCFu8K
9hBe/QAj2HoFbrK3FgkYb8SRBiA4qK5ltptGr0qrhi9NhdaF6eCf6izDrAKxBHcKHyUfIsmNe2bk
/yMmQ3J9Vo5OaaNoTCrllicZuudwjjUqadBIrIYPdDGeqOiw57Zj9ozsAdLdv5LJeuGuk7TTHu7x
PEVkb6lOyg4+sJQdxbvqNCdxV23cpHYOReg+9EkKyBw+KryoemFQ5Qiarqy0HHe3kbplo2E3IoGB
Wub0VNntM8mc9izULrnkeZ5sdbx7N3fOFzXk7GJi2iGTbkSvgqnmMlVi96ka5g6bOOEdwPns9zTp
vY9bfmqrlocSyZmz8PFKP0SaNk7KB2nWf5pCPEq85HevND/1LpxhcdO5z5XBamYXD8JSug9OtLLb
zurEb7d4A7tsiZU+3HqLAbC1+dQI9/g2YQzuxpToSDxwfE9M7Xy/zE2of27yrwAh8GdMVpAywv79
r1k61LmPNnlTOdDpVGoUz6E++icTBvMGHZDpexwMD2qH0HQT1/Vejqr/OrnK4TdcQEnSKxe7ydJt
23qorv3p6OWofG/LQJnc1gYSMaBtV/YiOlAvPmvY1vkHDhHP0pK4mK5J8z6iN9rnaQTzsLp3yDhl
1v1Db43PnwzbZEg1Ydgaps6RbNCroNXtBcbOcscXo0laEnE0ydhiP+tUr9KSC9KMlEZmjLJlVlu0
4cPyjPsIeQa6IL+fISOWZ9x/yv0Z95+yPANyinOeSvM/aq4Fr17qfrUBQTzgChe+RhUE+6mfq510
RmBlz9iE4Iu09EpMAalZUNt4kZDHKXc9p6gh9cuIGvU7MmbAcqW3CovmqVpMD/9MhxuybyzogQtL
O622vpWHfyMTQd0JC/M3NdZMitStei2UqeTY5U2AjMr5kS8jlVgv097jef7mkTI8mUiBVD+bAJJh
SrXbcN7dwiS95frT98qgij9PCS7raJ62c4ya2Dwg1UPcUXziaVOeVWRB+EijGaAZfr4TTFgaw/s0
NA3nXMGYkQf7r7b0u/bgrQVbZubBS2g68SbAdMFa+VU2nqYyeDb9gi9OH/W84kr/id9B/To4KSfl
2jbWaVNHP23P4r3f2+8KVqr7dOiKQxZb4Rsn2QcZ0ALuX3MSxn4Myx2Me4Kj08JQcfkzPXQhBmWI
Yznb1PXqNzee34epdX51hn2MzaL55ijdtPGXoZqdzeep8z8NFa3Q/x7KkhmdOnIfBR/Ki1u05Vb1
S+1jgASRaG38y3WMANZxl78iPjfsXX+OjrCMzGcQOighLUPKxF2loTP+yGcrZfszhFc2giG5oo/G
zPM1dRzAelZffFea0Dsj1j2+ZKpbPoSV8mix8r9ISMGOYVM6drT7Z0K+BYKnPkovyEWkZQrg50Wv
5pzgRktZUX01DtJtGnbO+ePHbariaSHIKmxqpDNo0VRpqFHvUNmPDt2sZ6AKtPixqXveCUnaq5e2
QUF7iWH+0Ju3btXDB7LycmyMm0jhXchHODR6c98jKvp7TJSpKru9io/UfaL8GKVHmkPBaCdEmO7i
qip0YTJMR3tKkC0fNM7lS3Ypac1yU+X2sFX8BXWYq+xXXeDlfhXkj36JgWDsFe0Tik8hXxevw/GJ
5gSb6QmRHH2Pqivga2n+6Ujwulbg0uDkuQxb4oEaoUubwTyJXRdCosoH6JI71kmedBvXN6Abm9wF
XN93XrqrJtc/aersnzpUoWDBL2100x+GtG7YnfyJRUb1e6CMlnGfuisqh8pWuu6XwjdUa+01Sb58
gVI4ORE7+zJxVJyvdcs92YHeJ5cQJpnPh3zPyx7reVIYJCJY6NeTHgPQVQznQe4izfZRYZq/3OOp
OcA7D3ljPLS4FK+yNBv3dpIb8yZegpo23aZI61PHoLjhyvL8YS898sSh4yRkF9SxSZ7FCKOss2Ls
8H8Px4dbJM2N4dYG4pE73QOyMuNDKqOlTy49EEb6ZN496s5dyXnR27ZuiuCpYlFkxSr+pVWqAGGg
nVHASEKUDvlgP1AiWMpLW1H7L2U92ou9jPqiojB0LkbnRxMi/LHmoDGBG23afTxsJJMj+Rv8Qt29
gSvTSpI+pfiuoQjyOLVde5Yh7ZL7sbrW3Wd5qH6Sc5WnLGPbMv09FhL7md/FexjbpMEBzE5O8o/R
rUG7Usk5xo2vvkhosGCcseqYsAv55w5opLyYWFIlduk/SihwAJS4QFpX91mUYf9qzF95O1PA0VP/
uW7CD6+d1G8kN/yNNdiomE1d8ZHFX4s+0L71jcY7tYGchOmk9o0kB2KLafWaj+V80SKjXcts3yio
k8CVu+Zp9zi6qDEMqxtajlwtH8zAcU8coZWVtnBboFH+borP4r0pvffBYsroRHggpvUMGbOcjX2W
tiql6Q7EN9yxH4rZbFkJ/f8o8YSc+Zx/lEGAaMiQUn1Leus4opKyLmaAEjNnlVM/WvVDlMAzDnrL
ebXTolkluhf/QjJg5ZiF+Xcca0/OoFTfcs3T1hU2VxCqHHXveGjjO1YDH98JuhMrn3IMUrP9910C
Xu/U14Fy/H+PY7tU7AZkpnDr1upnVJBh9/0cBdTZ+unSCMtyfGC/b7DjDxrLQLwKpWIwX6db0et2
bVr30mF5/AnPZP1hP2mJfymXGfcD7Q0PtXSkrDg7L/WWv5Zfhl/hLe5CPbD+TkMMValw/7DQJl73
Vle9tEVk79TQas6QZfNLXinZTiO39WX2XWulmmSYlukO2OctFad8p9qQPn7hqv5i40dRzJ51tHN/
gtBHM0XgcpVSCLiyu6uR1V7wxX9cpuVOG7ovQesAvl/iZWr6u8wz3bUTgPKwgPLdNuX3pmz3pVkl
YfQgsgP35qdeitAPsvuX3r5Q//7NhW0chXq3k3n+NndN7+Sk0FgOcpsu7WEa0aCQWz+L3d+jAnRz
TknJYSk25ucBM5Ic0jaxwQr9E6ANe1cMwxdnmLWzXMwxYZMvt6rp/g7euyU2KMY3vWx1jDz+mdba
ESx9M8BssWZXcvo/lJ3XcuRYkqZfpa2vF7bQYm1nL0IySAZ1kll5A0tV0Frj6feDg5XByunpsblB
4vhxIIMkAsBx/wU6IPiWenN7MyatfV8pKRTw0cq+Rw6LBLUy7zxH/wYMV7t3TQUJSBfSmQ050QbM
SnAYWLoFie0e6rHU7yUmG2sO7lybNblVlXxv6lHR72z7UbLaX6koEUMcNucvl6NlsrUc2ouV/VR0
NQXSv2BfSYuHSp60tyvcTIZLRoatc1sgfgNPCwTospHV5rrw9NOcRlofHyR2SclLOmObyxhpaPhe
MHn2klghgk2LePKQBPPBRbppYV7rKkxDNy+y/ZD4NbLySby/uFWDHfHu+3m+zstcuUFXCEJOjGPf
lakFJjRLbr8/MxycBsFwh35ZVpthgW/L5sP4w65MOYVeXI+L7NMIbMcbhl1h+vG3xUeiV4CmWC54
SqwPKlipSXPCEDk/jpquvZh9/0MyHAdGEGLxn3MQKfu8LHQqn3l352iastV0XvUVSwGY5qT5Fo5b
eQu5vX6zk8XhCYaWMWjXccZvQob/OSuCRvAZqdT3rGiRkpUs+nLVbTH6ci4J+4OlXeM2EiKoz6kv
WVX3kEJjOyXRED8pAKywOtDCb24OAMemu847ajRfoyDS7vuktb7Wn9Qgib4ZRoI8sG641+a8qyNW
+9BvocU5cQdfb2HeySZSWojZqeLtLzFqbDD0lmyJIdELLlES4z71936ROMex8D/9l9rmea8C9fbh
H150zWUPIdfgvCqkRxWaMZITL6iibgjqGwPZdMSdUmMAJkR9Ojw4S30amDn1aVOq1BIIpYwdleDY
MZp0dhjQonEvFetkKV6vBzi6BqU21nVg1FWu3yIieFT6Tr3San0CUruUyxGIokbegTpDK6lGo7G2
7CvYZbzfjNNnHkTxaUZdch+oCBR6VYJXWJund+jBjndj41GjMPpjOCB/L5ohIglyiV20SlrLf8+T
FEm+5ElMkiU2sUig+reQii45l/NfzhUP2BiWWavTTES/SIhhwiGbEy3etTkUbRnKxEoeq3RVPUff
Lqlm5Web0QqyQzex3IX2Fds3LkYcG1+x2r0NRPhGYrInGxW/rOYgu0ak8fW7pAd6XtQbmdK8MO0W
SbWfvKZUh3DpnMsmkU657CJCx+HToukG4vOFh0aF5yuJH3LqxifncrjsySGy9+u49RAWAe//jZON
34uRRwerQK5fuZQRxXKuF/yBXOISWmedFXW7XPgwKJzrDOLTet2v83yxGqrw+NU4Rtvc9D0FgI+7
o208lpGXH3U0g24kxwizQr+VXS20s+tgjGZeNian9vithFmzqXs9vB2iFnWdX3su78EKVLrTb/FY
jrjkXY6NPa7balhKib/OcslTAmqOyLH8Tawin5ECWcQr1LTpokOsON5Bb5Sn4pegxQetC/SiSGch
OG57eUKGfCN2vzN0Ogyibqh9r9wcIegkArzsNPwyhgCCmARd7Cj27+rtUNfLbaNAM2iDPr+SRiVq
hdYxNPAmkeFQTOmZQuQ3a876l6D04xfWhDIlG6XS3rxhNs8yknNFvvKiupqx7/pYebOrYouk+/wF
1nR8GCcL/07wmBhR6EfIptYmWhadYTyD6Y1ZjXLTUu8k1i9LUgUkxA5H5GEfyWp0XlajGavRBMFe
XMqXxW7ZaR3gWbLluOnXqT2e4FgSWCd91Mx72fAD2Juy77lQlpijVeb93AbWveebe9Or0CD4lZsi
s3HTmuPNJSR7RkoJzOk7LJ+XXCAyJcZZVr+DhQdEEsSXvkUHbtqhyTOeZdPGgXWbl1rPiliPNiIH
T5e6vzIAJlMRQB2+z7RsF9vjdJJhbHpvY5cFD5ETN69KcR0u7nS1m3Ug75wq+mK7EbXGDG3mKaGZ
2xs9mHav403NbB2et2ymOv5ziFLjWkYSLydvm+Quq7jlINQAnTsqDvvGslr8xHTYK6FWIGu2HC4H
0DMeD5GO7KIc4bY9TcsktFj6p31YneocfbANfs+YpS+bdWzAJ7cUGORAKvN0JzPrbjKHBW/YlXmw
qvBHgrEki5QlFpF0MMtc56mFtgQggKX6KmqvgW5VuyZGPO0Su7gdiD6spFRLymxnXGPu+BRSPbuO
XVioIukNLvETOJX0OSjm8DbDxBApR+RBf8VTB5mtfxFHZSu8DdvkrhwDVNUcyLqdq+9FDPaiDdtI
Z1XGpudruKnx3FNAwAfHS6Yc7fMSvoM84FILUllLCyfTAzept1sz53vDkWBsRaMHtgEdi9T8JjHR
6elF5Kf2wfaak35r15W+i8vJvMZG4HsReOXX0CrXnfivnV9Tyw5eYNVXiehW/sVyvpT+cG4XhGJa
1+3DMhI0Y/630a+5DHrm1uf3dFqBCkY+/qmgjo8P6aLsVcSo0U6x+VmwDJFr47GZX4naYqwjuQi0
pqsXBrmfAtb/Ja74V1hyJFsSKPdL9jgM1E//8wkksxnBJzhF/medzLy5mlAQXbNMr9S+xIVDm6Yb
2TONgNk1B3eJVNlKuMkT86oYFOgqpOscTKUkxW0Vu733E344UJIum8vZJQbBDjHS7PPkt/V1hBro
TpppbaQDMqyQ0O7waHzW1fIs8XDMFDBCScglQs/NNJzbxkcIn9V/f1fbI338JZ4Efb0z5qq9RihZ
+fxDgkbIJ6bJfUQZPoa4yIst79JYWVisQxZQy1uhf5JwPkEJSaA/rz+vfND1B5Pd9ddy+UHWX42G
cD8KOPxAktSjzLTXqibfZEM0tJt5MOtbI25c7WB41SdlqtWjG0bNbVqyOrFRzuc9/4AKivWMO7L1
rBqeswE9Y51w6TafpxqCeu7Y5VZm2wiCQ1fuKejbXr1FkAoB8NsJgfFbzfLNre831rY2VFSDf01c
hmkezM0GZ5X5ygm06wDvYntb5lNw8+92XUTzQTMPcbEB5z9fz91eQvYSlz05hexVOsKnaHQiDTSj
yf3Of2miAwg65VY6jdKBjIzePqEl/sU0B5ZYMtEbLrKTQWns12CRxA9m2WJoCxq32qHQu8njXZ7h
0zQjhWFuQoSb7+N5/MaPHpyaMU3vq2Vj8VW619QaPQVrsZxfhk5rgdUu8DHZJ4D5aFQ49ICn2MAV
2PS//3YwbQUbTA56jwkA/o3Mymmq0dvKJ5AQJZsTehbqreHp4Y1R2C9tU2oP/Vho/sb1zV2n+OFd
K8M0n9NtmZTpsch89cFEBPEBCSkLLCMrv345Tg5Oc9e/Q07nPSTHlmX7NXWG8lrSZONS/9jDI9F2
lxj91PVTgJJZOFPe69jUaPV6Rn6Ml65NjW5CWn6RKIYrv6KGrRdfEhVdX4l2ZbTkznqvPGJlXm+a
AoGXZhz0L2Vfn1snAMtQINyPm2z2s49AIYBC9V/zTi93cewq95Hde3jddfV1WKvOraPX4C5wHniW
M5kNb5Rpn1ZNBGIWJHW4tEwSbGoOpuKmLyxv0sUaxvrRFvM272br66DwpuBl8XjfLKK7Udx/a0cW
irWto4hq2qD4jKh8TIsO8aMIhaulIYjrCtJuS4YMf2XISA4aEkPdNXn00GCKst4aSsV/Nds5e+Tr
NzxGSbjeGvQWb4Q6Uq2DLJTH0n41syp/jICH/paFcpWF+xHuC1mc8ja23MvDLHjSkrxBq4WRhIzl
tk7z5Knr/fpDPOtRwGoGzAaGxVRwmgJ72A12N57RFx7PXoaGax7ZFDxRnNzjMjSGGOw5j11gFOv6
5LIA+bAgiTML1yRZjKy7WbKYtdDW3ng4x28muO8PtUvdToVAtxcZUTPp4WrzrF10Rs26SxBJCOcj
rqrjPjc062pYtLrj8as2jsZb5M7Gtd1rBQAo/ORCm2eIm7QlDUTNeYxMAD6Ln1ybWKAEBuXFsMFX
GNSJHhN9UfJxKQFqWeA/qvzIq+5pikKRP/9AdOE9M/bS90yUhYCvmlQdBXOCQ4Xbqj+aeadTbjiv
vIeV4qC9DnaTn/FSgxkhTIiV/6C9hn6U44KCQx6ie2fBFKjml7hwqnuXtYS/Kd2K5wTvW8cVoqB0
gQXeaqnbrVq1cawckfsEheHZ6a2wl8Dj405F8eIpMlPtlNnDfIBRlr1RrLm1S4s1pzh1oWpAXbAo
3jIIxbcQOtQnLoTiti+ct0AI8ZixWFvkEZqjzNqWOj/9kF3ZULCtQFAlzrZvEloXiVq9UaaBCVkr
t7EJ4GKTDHO+xbVn3ntKAtvD65ztoPaLsAa93pxCzgNsx/BOM8xoK+9+STu/T+h0O+4G3p23Zm1G
mMIuerJFhfp+7mvPdGrKDTLUzo92oOhfpO03BQbdto8yOpBBaJ4KbS6OEe96O1iZ807Lh+HGVMdy
J7cXM6ke9cBwniXesr6h6EPD+VccjOUZZbH6u2um+VtZ9Ep+ah2aVI7a5mfA0ginLYbOVOLy81iD
A5O2QT9tLIRj7gCK+DcKr7eC4/od7rVMBi6s84UDc0F6RYNXXqMokaFwtR8WbpXa0JI1cq/ECDWP
r8Yyta8ao4EXjPQcGjL0ep5rv0Teaxi1O8e17XNp0BpVWiQ/MGI8Wl3RvWFn0R9rNJCWa6d5dQwg
rcWcP4A7GDb9lBY7uO0mUHVbe9Oq782solXnNdZVFowTXTyGBppKFIzdx2IRkar9vtpoYwQYfDm6
iRAmsqDCvJN2I0goUFS6q7XKqlr5+3gl/XL7fh9/yNcNtbvSs8HYjm05IQgZg8UAkr7rdbTnnK4I
DolT24cJw81XI9ZoQ/AkPsksNYYE5fbcOsusE5tXRp+UT9ng2AhtX0kSpCvnQauqexkZdjSBqQ7p
+i3nxxuDGmuK9m4OL6KznA7bBi97Vr8DUO2f+2Vj5shb6uhUHWXY1+4MMrv4IiM5xG2iN8dUA1zU
yAfC1B9jZBZ3UeEZV7h/0QVd+nCVUUCfSMJqK/06iUkfbvBsIAtoxF/iihJqh6UEutoySq7M5gnA
2yVXQnnqg7mtJhb//M63IOc/Vfk43ayNHECM69CO8ISiczCCyM/9O6tsXqUFQYfSv3OV8lXaFW7o
eTIn3QpryXTIFPTRvzhuOYtk+gXEVYv+2CFSs6O8PspLo6+gWO/YYXwrr5mhHwZHLx/HnczyVpo+
zFCXdCyFF81l2ZTIWp99bTheCn42enwSWut9eEF4WJn3R7/2ULBJivQq1Ys3f2GmpaE5XPXtGIOC
hLdmhUDIm1CrqXwyhCC7N5uof8nNqH+wsJSooj94+fF/usPPBOjGj0zBbSmcrfIZOzzjEIFjv2EB
hNJbYC3OFWnz6tvldy+e5p0b2M0WWfAC+CrurbGu2UdHRGfAj/9tLPPpMt+lOl/hCrrIX/TXue6L
jRDyqrBrnvBQ4e5TTmcJ1UqBvGKsPwuBTzbB0nmlDIku7MLzWzf/w4PKkGbjKGxcNbz3ipmPk8XO
Pm469+SK3oHeue3unaHbA+I+OLHH6q5oK4Ark/LJgkMt9V/btc0TqjrTrpl4Z8GMIZpf6xB0YEph
aCfyJyJPtwrv9dOOHi1uy7ZhHWHSP9tm4ZyjRaBL9uBNOee24uYflu20/21CUgb6LPg3OTsZ5Rku
demISEg6mfY+RJ5tLwQK8Rf2zAOCIw0IH/gWWqldNbQLrzUM06bNBSI25v7JC8roWkBfs8zKrkDJ
KAMA7h//NrueYZmR4+RUgxOrexPbV972HR5SqgKW36n6TL81+u8jD3dE5Kl88mbBy7whu0uhtNUK
pABZZDSANrVNE0APz/pJ360Xk4xHz9B3BQBu9XiZXy+mIenvVsGLbPTgnmgIeQR9q9zEs6YeusQM
nlS8R+HiGs0fg+E+xaIaze8vKSz1T9/p/1CRJv6chjn87joKHlPs847j4AxXo6V/n8fuuRUkVWM3
mIswXL+HVqxbN50+PEelsp1bfdURWPGgI7+vDX9L7q2yznKVOLrDuXZdcK2xNMGyhbedGoFxA/Bl
0LwM46i+dTvun8YbzTodz4y8A1LiGW+Y4KqHyGiMg8zWLjZbZmgBG7E6MNpmiaZC50Uox5nYDRgF
743aFN7YLc6x8teXWF/H8cawgcnL0FCd9xQZykbOcgRKPFxps5qoxzq0v8zeWLyjXvlJNOpfybZK
snFXpQhZoVHdBkchgcvmMnOJyd4gFHHZ1ToMEhA7hsYUadf64JziEC6W4xo/dUW9TSo7+JEnQGBg
cII0S771qaJ/sascjYE+T/6oA6jwcwtqTGuAGsEYi18DHym/kcL2y1Dq3tbuUqiaOq8bacqKag65
LWbleKd5VnZHA4z2ax2YX9PePabZguaDiB91tfq193gv17PGfgK4NB4qPvBNMXGPt2tawiI71ipd
clL08Ur0yCQkm2xxD5K9y4QImMlwMI3s1KfJ1SVUKdNrOLg91Jmuf56gynYJttPeYu0I4SnZ+6EP
SmAZwiiP79Owv/ZpIyC8BWqaVrJC7TSz+2f0/OqTry1N5eVMJVUQ1onG4vIB5FX7BXS9QF6DytGr
TQwG72C6+R8X2KvsfchLuK5axDfmVyomxrLC81CprHMlfJQlXdIjlwdfjcthWRFKTEe4Unfn8FFC
XKhIDGY8+mRyQlD9FoLtK5Kq+Uvk5DNlJ3jzfcTzytVxs514ZxE+VI4zyxaMRHUyPDV7icC/HsfZ
yHaKOigHvbKLbaEEXgHvK9Jukdg9YH4VXK8xP62f834w7p1NaZgFwj+ZhYWGTTtweYezDe3PvCoG
0I3G/DBY1k8J0y3zuEs7+snIi/Clr6rjbzbEVqTBtAlmOLxL31o2yOH0d2OYYItrvYcknpWBfuhq
I93yx++BqC0WNQ41o1uRAVvdtVy1xmGGMttWVMICK+Iubuf5pkPcgf45zPqyqM/d7AQP3AXDh3rZ
mEXkbU0LcIFMSExmI7D16oLuWPLlFHagcoMwwPH/do6kUL+Nhaed5ECZNPThE5J8xpXWw8QpXBz8
pC+zbjILWYxFQkM2id04AEuc0yUke5fejwwHS/+z9p+gDOdX6wpPC5P5mAeju1kR5to4RQ+5ubMx
Gmv2aMQgALlk905zfLfsNFjAgLvOreehCeznKPzcNv7wJJE0H0bQFc1wJXNBOeXXSulSCA9AWK5r
KLDP8+EC+cijicv/MhaoxwdwSNvkrzSdguMlRR+xW8b6Jj2JIR46kBZQ9GfEbNGrCYoAS75QvZW5
3HfG3VTOzVFmIxfV+iickNsFOP6iWGp1N0Xaemg9afUmaxYs9BiYW3Qkcpo3iyeLTU3jlLnJzxBd
jGZPKQdAfqyc198hxpn7dEbbtC40m/4zQJ0UzONDGZT1XQxrXUKXuMpPAgeNXA9VkA+5VEI+5PqL
Oe4ldyrHP4F4Az9GYsoo7uBij0dlUgpeDynpan72vQnG6qE24+4JHOW9hKM6fs8S3IM+lx+zDP1e
wiFdCh/Ru11YNQayPqN3rft4kPJ6a4CfKJstFe/yS9CYt1mCcV/bDztDV+LvYeHOfDmi8CVLOneP
F2GxrSfUJVGzbZ9sVBtPYec1i9VE8ySbkYcrbx29eoQzgtdq7EKMRPn6IV7Q7J1tm2u/zY5ZiMfm
PF9J0036Z9KD6wCujuh3XcKz6Qf4I/dvknSJF5GT7jXMq3aXiR4L7r+amlXjQ4grC3fng6rYooCE
AeKAx8K6p0XTHQ6xT6mFXO4lLpM665Abn8s8NBcHBonJJnbhjHaO/idr2+4+d0AqljasLupMb6Pa
zzeUZ5ItHhzlWzWiC2orEWYbdlO8wZBzN05qZrcyG8zmwdOm+LFL0eS0dmnhJ3sp0cxD+MMKK/8k
/A/hlMywLw+W41nb9Yp0A8U+w9tYD5CUdMR5WUG2GLNjzKRy23fOshcphXseAg39pnh2z9OyR+HB
/Tgbm6/Um4ItJvXmZ5RIduJ34/Ouugvq0b0dtUq/d30q90I3H5X6say15NPg4obhN611CIBob+2+
dU7g6MxtoDT+0Q94QPJYaG8HrJTl2SrPzCiaP6FEl59lZCz+y9oIr1Cer8bizswnkDnZuBheAc/K
Q74ZQ0L5vbbCY593xmO7bGzXyzHIVu1TMPME3TaZedsA9z2vQ0850Qb0HyTXKnh4+NZwkMMLoJ2P
cxkGN5Y2fntPjxY/a8qWW61rWR5Qk5r2Wo1stD8tZ08VX93KJ5Cj7ap/mwwdA4qlRZlRINs6bRns
L91J6UlehpcU10kofMoMUBs6AdLvdLVG201zpS9Ftt6o3sJ0eOQdgYp0PV1jol3+OWvt17Yc0UCq
TB9Z/sREBKxcsAr4cUZ2ldF+hVCS50b5BMW32padA0rKK261eahxGqTMa/NSZR3nyfm9oz0NRbRL
Am6C8p26bOCuvLBMrK4lJN9UJ+C3afg/JEKDBxHDoMbUT5+9YiPB2lF2g+cjhmWMsK7y2feu+rQ+
G4sOInKuVb9Zd9dpA1PKnusBVZAlHQY5XboYxeygdMJ7Yw7rjaKU+tFAwPF+QKfP3MwTilaxoeAe
twTXxGXPoPt7rej544dk2W0shB7npD1fch1Xsa4a1/kkkCaBMMVZ4G4Hes7bXCBPCHzFNzItmxXW
JAinyzEfYFGX9DUo55T0rEG+mx/sKw7CP2xZx0dUfVHwHX+oyyo/RuMSkSZqDXcj9iEyseYlf+W5
1RxdGer4Y/glD9xysZw1GudnJTJ+mEAajzIZi7aw7E6Rnt62rbq55P52vBNieWWVOW5hv048xeFJ
Q2fvtnF65R4HE7lHXfhpXViNm9Lyy6vLRMPbxbEEt7CRWOd4832VnOVaL2CTYOc1Pfl0aK1ro1YY
at1TjXtzcbTDXLv95z/+9//7v9/H/xP8LB6KlAd+/o+8yx4KxOub//inbf3zH+UaPv34j39auuey
nHEsXUdNyzVNXWX++9cnFHLI1v4XoOixiII8vQbbne2tKIFC5/IlX2qjUkGXyrkBQ5dytf484vTS
6On4ovP0PuEa5u6xWZ+/yoZ2pbunRKGd4ryeXjyrRl5nobRqWorCfzndaT748HoYkcY1Y/Ur6qdP
49jpV3oy2/DZBmgN1+jnmdcI2t2UDnU97MsXVwF8wjdY0/sHO1cVHau/PLhFHfJAS5s2Eu64a4Uu
GH3sAioY4Foe9WAllmGUIrek4hThFFa8pRQR41jBJpnQRwdWlh6BOyRrLJqis61w/UtGUc323Yjz
8eUgEKTZlZwoTXGe//d/DVf/+1/DUFUPaXaqNZZrGRp/j7//NdLEoOwC7uI6TcD5TFZQP6RuXdMw
1JodbrvlXmKywT9CO5dNvIbQkYO11QG/1s0m3tFxRd8lrYZ7+DT9usGQIwcrWvDcBViNuEsaDqCU
O+04RUMT7dum+oFu7+5d5qN0G/dOacdgG6pUlxHFgt54GdNooIM1B819vezJhF5RH5CYmzsAEboW
bz0JrkeXVqujGHBMLcOHisyCcV1i5ihmzMX7glNpedanmvG+4EQuMAZ1VF9Lqhw0mQ2LzrAzruUR
CKeiOV1OucY4ZVp79oOM5JRdMcYHGaLnF9+jWLSuWeW8ckqw0sb638gpPV3x0Xhj0avzBbr6939q
QzV++1trnuPwlaNMbFggx9XfvnmK4hqYjeXhVVSq2vWYutTtG9wh9BQNYBwM3F0bTuB5/IJynYyn
LrXhxjzrU2zddWaJYV6Df+4WSat6v469SGluPYTdnKj7K6du+CuMMXq5Rl46dyHo76taywYq6Yn3
MnnJF2zy5u/GnL1gouR9mhApOxhK15/mKrAfuddzD3M79XvQtnADwuYPP6RTOFORvMFKx0f4ocG4
cx7m78jNtcMUfbd929tmdZff6f6I0zjXOxQbq4ZSCMnP5H9LgsbeeNagPMxJniJKj7SH6aXPSKMG
1wZkuHvZqDXlhjBPGsRJZxcOLfQticnsqEfdoeuMYFv3fbvYHnJcWFCNwNfuvMbycWFe9rp+Coax
3yVDEvH0T9G49vWWOhSXPvx01HBko1NTaGyWtTKanWE829Z4cxG8tpDOw1+Zu/d6ktGlzdzwErG/
nMQq0MAAghCvJ06rqjpRA8twE4w1ioM4HXB712gjxVp5l6X4Eg2JXmJ7UpV35RJrYaPzmHPtn2Eb
xVdrtsyYbfzmOx2wEDl2OUIOkyGM3HtlAMgnofUksqsVzknrWwOiisGJJSZn8XTjtbCjo9XH8U0/
A1gYf210u0DSAEV5sMS00X+bkGEYtLBoKmDFMpQjLnmmrRinDN3a3+KXYYfSmePhZvavDh/sCdZY
BgBSDnA6fd6FIZK1F5qXWjs7VwmzmwA5WhrlQhBbaGPLhL9MXEIrqcw6Zy5LSPWLUmTj1y6qrE3T
lOO9Zqbmua7cfisTczbfIU6ff3KsuTrFbZqgJ1dmXxHOlHkM4ruNVhpXKqIjdxQh2ztndNgAft+b
oPK31jJ0AUSYiNDT0lYBThysAGT5To5Rq/zewCv7ZLqurm0k3YpYkYNyWk4ngXXOr2r7ZNrtw5ok
58CLID/A5nQ3kt3D375iYUz1n4pu/Fz2V46O8V7Z6bcNNWaU/F3zMTEQENKidRBTtT8bXXqSqW5J
snu+fDT6MtzPGErMZP1FaxE2sgxlwlwUnfHSSCltkycxneoHLvZDvp5PTlpqAa9pC2Rn+d8ld4hB
qgXtY23MFkhkYz6XAcJTNhCQiaplqOioOXRQ7fCbnbGwjSvjvvdV4172qsycN7buTscIWTobKAjT
nlocmskxb9eYo8TtbcoLvEyusaGhQQHpFtiQ/Acy1VijDokY9wcZfvhfUoojY1Jfj8t/LPFsHuCN
9osvmwdgZ4mXxUQ9sA9/rDHgned//4jQXe+3R4Suuq6HX5tjeeya1vK68OHljPu97lDEMo4YfyyI
r9TW0sPYmF352T/FYzVcI8PlP5gKYqTtUGXfTVU9Vlgbfa5NHiVVMX/MoNQzfi4zTMzyWvO4H9BA
r/oRDXa3gQu8sPLmsO22Miui0zI7dzCFrVw1PiR7Doq+fLUe3FlpD000RDyJXCjgyVQu91gX/Zhq
1B/jZTMaAKJivLqvJBZG9Ws01PrN6NrfEuic10ga64/rRlWOOLDHdzKSdNmT82hJywQZCO7YD7zl
ljfaovVueGFXb+YYrehK0ZZnIuruzaQSXHeXcZDCoPmXM6g0erP+MWHJlzPPy+nlIBnKnsRk2PHu
uff9AMuaX/8DShk8Zz/8Z//VuSx9eKSFoB4v51s/3XLAxw9/+TmKMG+uWkO7uXys9ZBLinyuNItP
egbEL/Zs/8wyydiMmpP94eJFt4VtM9yASHReJw8kOS/2qMtM40FbqCmisvRBe2lVXeIOh0LwssS7
bJD1M7aT5Vas+SGyyMTlFKOHOsXhtxmrb/Df7AJn28Hvf7B74zuqFv5p0ktc3yDB1Bhl6erWURYX
uNlMqUdl7QbZv75o3c/URMqrKVbHA4pVCHf1P5NOcdawOyT5zq5s/5hpg9Fv5izByTccFe82Gqri
0C/kDxnGS0z21ky7LP3bVqNf2Nm1eSNPlsapEJcPteP6nBG+sdXpwMgjXf/pT+r4PrM8aCQnsoxm
W3cWkn28dx2N1sFv1YjTN9t1jt1UmF9tz3G32B4GZ6x0g4cqpipc4kL61YdlOqB+89xaI5YIWOXt
Jc63NOiG+quFCdY+rHLrlBpm8pIoGX6Jc7Cfa9pDLIMXYnqCVZ4adA0YDaTS1qDLN+umR/NGYjir
m3et4bN0miLV23ArbGBnEpTpKvbAmHjA8jfm+s8YdcmxrBX/xjWa+DqpCmoTvVrT6cvrAxDT5JEb
frkD99F8KrrMwB5CT77YWfUKZgmzjzHdYfM33owh/qidomh3dq7TLx8LXuU8Vb9bYxlL0k009KeY
u/9N21XvE/WyZ+aYyENu5OqTPAnKcXSSvgcRriNVFwZ3cXwrDrUBSuKqb4V3egzXDcyscpAhMEYo
SnURHWfu13fiXBvypD75cdArz2thXvPMFkhP8yBgyTFR6l0S582NwSEvS1yQSxKPm+Lhv7nVq577
20rcdDxPc1iAGxZrQJWH2N9v9vxZctvWSus0qyjmhnCv562nZTlmkZoyrbtpwTJh4yxRoH/9qWTR
rOldcDDhbu+1sfJemtBPN6DSvC2FLHMrsRAT1ttmLPONmhreS4b42cOQWNdIl6rw7mngJe6LZEZz
dONo6BbqS2KD+wyNdKqyMgl21tqGrGmuZAhVWtl7jabsJTkaUW5wA/cPB8rOllWL/WLZ03wbtLR7
ZYjpa/ZISeNQ9cjDSwgB+U1bhCkqt+Qj5/6KBExxJyPUj8NtpJvxdddNlBwd37k2Aw/jQNDnuxC2
zFU3dPYnLy6qHb8iWuUtkKOszhDTnWNvndUDz6ao15UnSZ5LY6u5aCoVwBFPXTu3n3o4lbR8yuxK
hp6K8i2fK6VGn7WfikjDcnro4J0tyXra+YciGxbrbIaKsfjWBMm4izU1ouAGJN6rm/jsLBuoVPF5
tlV0GLxuJyNQkO9xSbvE6iLjW5z0CM06xc+uUFFRXzZ2VJTr3iWmafrDGDnO1SU0pj4SRctGYiDB
WbKXUbn5bUJmlcmPaFxH9XXRptZpjflwC7yAp9dsJc+01/NzngY+73Q0Cg5GzJuvBD/MXMYDfTDP
sQOKVRx32axnMLKF22V2D9qov8/OhQtaCSH/gz5n6tMUbvPKLJ5kkKiufpxCc9rKUF0SUrv6rsHt
v5GQH8G2Kqzk0VqEDySU04jeUQOdDhJr2zB8KPpyV3KBlU5wb7Maug3CYXgaIpV33ozlogxlk5i6
tSlrJzpBDhiebDuJHrNsEY7nANmAmgNVVfkY2Swx1vbDUxSVP61xRiB4Cemovt5ViKLJSM4z0tfd
O05c7CUGdiTcWaXlHbJiPjvgl85ZVHZPYW3Vt/SGP8modNXuCdynSfkb3J3EZAMW7NTT5buTUUvt
/Qaz72+SLyHUCngtr51XIxnanaO6zZfe/KEMnfF5VIIZSS+epxnNE652nTZG5aqfUmc0dnCNw13n
Zl+sulCukYrMj06RjFucPkvwpSFWx7P2EA02CjLGnAOCqdU/ei06a27mPUdI2iDeMf9/us5ryW1l
27JfhAh480qC3pZVlV4QkrYEJICE91/fA6DuqXN3d78gCEdVlUhk5lpzjvmDKV69qyhw8Y/00wah
QrcfgJjTl82guw3NcZAqYIsh3qtZaF9CK4jJVSDPN3Y751p5xlte0Wp1mzI6efwQnlanhxo0zcbr
KQj2ldyVtlmflewClEB2hBh4HZ5mjZ+ot/daGm8ToyDQurRiZokpzfZwXBXjxCozi+wnNQBqa6jK
cMwiob5gy3gvnaH5gQOL50thqleY2NbVLsKI1lwR7kyn0jbNkJo3Bt11Merh87KhB6oeplY0vPn/
HItIb9lUSHw3X8d6D3A08XbBAVBz9Lg3rOcM1TS9L5epdOHPZEHevm5SS6Xn2UMoyNdNCbXVtaY5
8W45NiIqPAfAfzozz9OVUY/lUYkj2BbLfm4Wf/eXgzbe8G04AtVFMJquHlsdFhRaqK44JkpH/POy
r3dmcVxe0VHi0mk+Xy93LUf/3qoWwyqQfeYvI9EySJFpinV03izHvna/jv3rungZy5bTj5df57/e
gi+r83fAe7yUskN3ynoZOOJxqJu/GxHisE/mTexYUbpa9pfTy8Hl1dexrxOJIKdt9XX632/xdfff
K7Ez7koKd6SlCihBlvuk4A54EWlHZnz7T9p0003twD+YXaj7tekGzD5l8DKlkpADTRe/LfN3EQ7Z
L1aUcs1THP0KIWf7wqsLCj2R+dT1EtidaJJ/CHSMDS3+zXy5Q8oWyBelKepdrqXmwSChjPorUlzX
dOof8ej4kwodyfKYgYb0K30L6fcJYnb6BjzkYGEe/4zSTmzdsJrWfJl78HWewi8Rh29ayzezreOf
jdaFbzoZvo5JxCqpVM1nMiWboTWVt76eyr0gmrYZnP5kg1k44bElz8PcEMA4Hrw0k/zeSvJkEE/m
G3bl7S09O4gpNg5tSB8X+2pJvKnx4Sr65/Jgj1VdbNzayv3gjdFz3Em7QRipaOIzrpSnij/ocyyK
fYSw8KqCgViRSwJwZRp3WQFb3pWTPypNvSkl0UvYQ9AuZam6M0LSbpiTGj6fGzIGFfQ2DlVvepZu
CuoYRAHZy3uT8LNVENMlsDXH/omXdk/uDliqIerPbVI6N8aVtVQg/kAq+T2F8ZPpKebnkMYk5SVv
Kf3oH7UCBCp065XXVuk1J1b3CviaVuIMCc9d5RSINntHx5jvM2S6u8mxzBei3ndeJXaZK9pfxQQX
aHCr7olKrHtIx3jYxgFRDLWSX5nel0R+D5kvg8xcAySoTsxv0w913PAU1NaT5AODLNTzrYj6famT
3l4O2Sl1CZdzyvxGpAik1SZM17VumARuGvmt00zPH7AYeHbh97Vt7FpheldbVz88HdIbMwE6KbAI
DnGgIkoM9X8c8OlH9INUmMwXl8eYk+TZsYtLcvkKlRqXDInjNgwXqT9xekFbqHtbkUezJwi0touV
J9KGiN2s9HMcUVfHFunRZkLHqm6lNOXKUwn/JeM9+NaWaPob6Tkv8UEwr0QFqJ+mymNyYsljW4vs
WJIoshvj8c1oy+wlO1i9eOoaG34uqhWsw+30HHV5v7WTSlkZk+JuKsksbNRv8EeVY2DU7mqQQ0hG
FnU9iTYq9mL3GKvVuY2HJ+KzaJQ8KUBvVqMcBY/7pD2zPg2D+BD8bmMo/DWwwOOyKb0q9UfoWGPu
xiu0L82xLLBwltJDnZcle0sxt2TK6/bGTsqWzEX7U+UCR4f00UcvzIQa4jmG/LhsdE8Uj1fLrlLY
+dGbN8suMRAxj/H/XP2v06nAp+EUPfaa3j1WMwYMYf2YPfbrLP8ZWT+d0uJzEDlr8FP6MZepfiRz
xJKrnPltShWRNJtV1BTfgcVAcuYpQhIkhFBqBd60Xl7qif5m61GxjQoi1nrqL0dnpArLmnBYZeUh
SIS3yqNOJ40Svk8slZ2wYoV0F5d3yKtiHccto351083SxWc25/g5qGI8XF9rnvFTUvB4N+JkgwP0
ye5VPt/qStXH5FBVdqath1S+O9KBWDT/BBSdbE8tDmPzVhbZcPQo+B+VeUPcSFpGyKrzLjsG82YZ
a5ZXiFwi1ugFlVQbSLHf94gbVfiFx8g2YTzNrzqr+1VU+SsGe3Lv1IS/QDkPsUbaW7uREQEuVMXH
vA+2k0iuOBOVYzWz3ZZNIFANKKmZr9UE8W49HizBL7b8/2lm+W4B8NwAJsuO/ThlRyZAxKd3x1rP
zINpZavM1iRrNKeGEmK02cZUW8QOuAaOuSe/G3ltbTI1Hqt9Bq58G5fZe6h51ZFvKWU0/rDmoJzs
GE4feb6J4zm75ReLEB6us4IodQ3Y+lGUzXS0GgRhKQs0x3KLo5j/v5nLuzsnFkxIMvWYzJgoWRXt
48/09434My2v0qzsHq8S7FyHxmDdF9ClJy1KJ104JzIeLv20rW3rycglktjQwyOrRPVx2bhqWR/b
hMoLjnzQOtbI3D3PV/Sd6qMUwXdgLk9Vqal8wcpmjdjfV6Ly5FbtSg1gbJKzFAr5HJcpraCWeWcX
Yu7KKAhpjvVZ2UpwiYduWjdx9pTHcgBaoP3EFIqXse5PcjBHzJ4hqnc7c1fSwTtit+cwUZvnMqlD
37aZEZGbUW8FrrE1ZXhw8aWJVk5sTRSD76MeyC0Kjtin91dtYI3pPklBISs/mgBKwRfOTLdZ4P5I
FNf1Lbt5GfNi8IcidLnFC9aVrkcr8iDSbcTKnvpM/xI5eA2Gsftk+h8yznrlKrFseMgO2jFvVMEc
OnNbLnZW49z+bSx9o+GM3qKGSaCJlKbPl4pSn1tZe6eDxV17DZMDi2iHyIsYJOSTpAXkG2pP8yMc
rL1t0XENfXICwlWg853QgmzYIScy+KcHHVEov08cTdqqGkgW4okPF1Tnt2yZy1TtXgb3NAlxX6Se
sgsFQUax1exduznbAaDwJCoOMWMWoVhi18q44U/ZOXQxISSmkIJW0Hbkpppygjl0BZSREl4TIYmE
qSp1w7PV3kCdHfzQSd/BvqkbOy4i4CAl0JKBhqUgX6H3dHjUKKo3iRu+S5PiWA/wJXSa4cpgd+M7
VJ2yCLKs053nYXVFT+1TRejqi6bE5uvCQa+Ydfuu6uRrW9O+dy6dsKapoqMbdGurskeopzUSlE4k
G6dtWt8Ly2sViUMWGS5PQfMG/zFmYPbMvR6RJ+vW9afXpvWO7yf2ozp/0vPiVderesN/1rS3XWnt
UrvbYLatd/VgVissx3yoJXT1SPD/qsQkqhh85HTjMFWD2LKYuM6z/3MtEICl45AfNKNjadCpK+ky
G0+mEdh3y0A/FqQ7FCiXLcRwp1QVf+KxlX7YzcKoDgMaijqYYcR0BirqIDefkYYJg5/X38JkdFaW
MtEIBqV6Ttt7TWijrxb8/s2Y/GMVZbbRXMW4KBZQTyowfzwzRhqXVm8spk5TrWPNs+hJ9K56i2N6
oYU37XTFu5hplK/hnnpHS0t6v9CQiSSxu00wLV4b7zKEWohNLBIvTjYELH9Sa+8qneNTQ7JApjf3
2KTHBp11rduw7DWBmTGi/Bd7QXChY4LPnhLZtcQYeZsscDixRxBAOR6VtJ129E6+5znZAMQrVPe+
f8vTFKt2D0yWCZ+2YR7Vr6vKOttpZO3xq2Li0Kpfw8h0hV57cGI0usapVe7JAkIVa60sOjG7ynLi
k52q1qaNLo7X1X6GS7/qCvcWDZjKjaohwrnXm5URmnxGgsS5lJPKU38iCQyVqQbFhxlV30nXDz2p
r5vWKFaaYcntUHgrJJDOs4Aqs9YksYCedOaBm/ichMSLsgOvEpZw6iht4WCZIxRTeAN6a80/VHyN
uuxOtgMy4jCoURxg6Eg8PifStlXKySIk3sqxEXQfkULy69M3mEo3WisT7Td04KQHupTlNLPzCeR5
HxOdIRp9544cpS30u+8E6Bp+QHAD44eeH/JCpLd8qOL1ZNhrYr0b/r2sXRuZVRCtEWFgZDK97ind
rMfeGY691O562FZbyfB8kx7pN5kl2hWDQHQPw/wNZt0ZNeu1JcPiijFkhB109bSi3wZu5z2ZVrdL
R8afUpbGxlaho1elkLdRGYntG9r592EqmpX2uK3U/CWtu3rjGsQs5kr7I8lks7VdKOeEZ2lrIwTd
lUQoQAnB0SE72D3/ESz2g0ntCdbIkbQWhEnUvbmuE/dtyk3l1YuVewK1Xcc0eqH00W11NWYBRDLI
VYuarZsU2ima99pG9FdbGmTDK6F1tIEs0M7gChFZfPDzYp32H9MkFT/jqXYV0aRfpRLCsEdNtF52
eWgfB9giMAWIotCmqfwITRIgm6KsP4qiJ7raaNuPgUbdyiO074Oabrcaedh/hIzZBCun0wc0Mehp
6DwISCRT0MKx8eFNSbsass74qFubXgwf6A8T5hSKgMr50BLWPOiD3Q+mH6x+aFz4Q6PhbzSpzRSK
m3+w3uETVTXat7gmXi4wzOjb7BJeGYHsCKaJsPTSLnyrhELzELYhNf43m8bBulEb6zVqM4NOeli8
CslTebQjbe14QbYfamLxUqQOzyEANn80zfAp1C4U/gWC1M65W9qIwb1y9Jtn9+U21D0a+iEOoUFU
48WLhbmL02Y8507V703oryeq7CUm41o7tlGHOrKAHOp2IbII0l/3ypiCv7LjdD/2pUFSEkOUlDZB
NpZzwIHs+Nio+ZFoLiBDqIGpC5VlrGif0lElxaGW97rC496g+Fwlk2khrcpeqwRmWzwV33K6Gb49
juo6h76dZubJFuYZcJDGKkj71dXGO43FP5kNaR+wAJPg8pAwfxh0mzDkUtjHgYV4S3LnaYr6v5su
UY4ZPwtpH67ny6Q6W1407CpnfEeQ3PsWCcM89wZzC6uk2xSpLE+sTsiGwB+uOdqwz9APrgdkvivX
IDpmhOq5dualRGwZ/cHs5bPpfbqOqr9lyvg76liZm3xeI2XfKmF8qwjo3qae8xFkRH0UltW+uSFx
ejS9aJBV5TYOKekqld5cA8VgMV4310707jb0Mh3T6ggVkfptp5/pnCExmnutsZt8aBrtpdKTB8uj
tm50PFCFjKKtxBmA4l48j7qB8SiN3gunfqnLldFPlm+0x0IoGpF34omBy+9NIly1ERGQrlZ/cFZp
dpWvFNn8oSDbM5o3Jux0IVZQ1snDnrRuM2VtBmK5OkW6k+zyQPvg6J2mUI0yriGSTzmnDvkLBfZi
hUngo2vTz6vGNH+jAMCSEsU3BUGXEmi2JZZP7HTzU8+lseX5+Fp2AL51GfeXlg/8yhVkBuBD3Dlt
lZyk0UF3LECrx3b/NqSlvQuDoIFM0X1X65ySAuD5yY549g1BR/KfxqSqRlCbkRAuiuKTDMd8S+r6
G/nB4uQxYZhc5aWtaMIqgpFJKYpN3mggzh0G/rKlxRqBfSBJdNPmdvRau9syhQ2Xq50HvQLdlkeG
fAFD3ETAEUfedM+ZSdtx90vRURhqboLwPEApYzsvUv85AOTiEQNfQw7t55MTpe4/XoHnFY/y2sLV
VmfhMai1ZFXhk8OQPHlPSLbtY6OPv6uRpNykn/8gwq1uWFR5ZNSCoie2nVvoCX3bZ1N9rEGR+SZ+
YxYQ1ApkWfeUiihRSCJVyCqtbqqu8gEXHuuOYmTJkRVAf18qtT0wEe5243J6OVOVJdMuRJZcvxx4
vMF/nVveRZfq0RRy3NnOn6QMqkPXKvRNKnetBjA1DcDVwDca3dcK1d7Dv1gXGmvIAueGFsX2zhg3
CU2sZyQt1xSLwFo0rcuiHevJ4AnnDeo5CIxuk5mEafRNINZKkvGwDOeHprdTMtv5Fcb9Aec7opUx
n3x7yqnhBxjpBS4ulSIUYTgG6/yiPxUR6aNde6e9VpAZ05S7RhOAKYz2qZ2ksbb1wjxA3dpE4SEK
kcEYKVDIMTFLuswz/k0m5Bsk8opKMnrOSbhjtnRVQH+Ont2gMLIM5LZV4AdB9AqT3VvrzrHpOu2t
TV/V0ehprIbVtc3730CVRujvZbwv1Yj2mcb4NrnMKyskoCI01vmA9E9RxisxRQUN6fpNBBWdueBP
0GfZqxp0P1jftfgL6+0YBrNhje9iUSRXG1LDAQZmuPZse4Ni55N1ONY22U6b1glY7Nbud2CA6X5S
QFcYcUfryCA1U5ZOuIKsweeqek9MO2T9VP9GftCunHh6tYpkm2QfZR6ZP4KyuQAWw62OrUWO30Ip
c3JoLch1Y/4MEKfdOsJ5Nob0W54BeRb1ZzJob0Hb/M5S5qlt+EMV4x9XVBkzCq+lcxCG9OWEenI1
hE2WONRlu1PtdvqBSx4XJvxOPe0AHJarvKGUomRaudVKoyH9K9NWsfinAaJE4ypvLn2H+FyqKRla
ZYlU3+s3mqhrX9GP9BFkAogV78efOodiajkEu+DqUu9dS+WNT65wYJ2mCXhDt1mrI7OPDkShNzkO
a+vgu9r0pAtYo7tq5fQ95Q8DTZr1SHvPS8PbDrKI7sFgWitHXHPP9gUL5w+nHg4WcecrkwbeDnvT
GymB4jblCqyGQGGIajwCrEMPWHv4Q0GzkqtGeMiCIH8Oq+QXcu5h5WqgrHVDOf10eEAwfXDyY0ir
j4hbhJST16Vrd+ABv2fWnRwSQrF6l5kXeefFOodIR0khw7qEH2uV4AEvjSLzBTJHHv8sqETkaduJ
kouv6iYKzZzcw+WV0VBudez4m9rn/XcELwTfOJV4Ak98COvC2du2razzuFCuRs6v6oCTsKBO8BFO
jWspRgLgS6o5TJCUd290WUykyTTPl5R3Y1LhCYR2utetOrorcU4KnhLZuJAQ0N90BNbUVTzK2mE8
VRt7bPiXIBE3LygJsOql7bkhuH0bJlOzetBv/lJuSJvJky66EJ7UrswpTc9ubFd+I5Cj5M4UXPTG
9hs7wtJS9vFvFdsHs/WI2p+GswCQkTDXjxyFaKQhRf2CIGovtlaLPqwKZXUak5BFz6wPI620xIye
WatFW6bGFKq/Ll7OLrtMKNdWDN0ppZA7N4Y7yCJhRe67GvVbOQTezdbyv5s+2BCtUt++DuuGBtNt
6pm3TtMCbP57aaXAtY7HhKVb0WK7wyBwVqgU8oCco78KomVr3La01tzbWKXeczUOl+XwcpXtMoUA
f/S4ymWZdZtqy33Wre6yHEYndnU8On+JQdNjxlovUpK2x76RJsnpITtxKhVUziBOy8lFmLIcmq+g
XAQgZNmd38NI9IMb5xFDteXcl40uf5cwh24YChlDVP5PUAyI49cF0kFCPbHs2jDl6pSVmbrDLiKE
fS2WW2isghGCFbXckhVT4dtxQiPJjj+YVY0vRTNWR5Wyy8O5oQWXCtPidyca622JjeigWeEIArK7
LOaNaCRVSglV85JpdQNKrXdWywnidD7cor60A4KO0cM0ntYJ/UmsCzvFi791nRftJjKpTtFAcniQ
Rdm7IaqPhe0Vi/owTmb3mRNs4OeG1Z7T4BsPvvg5nxjfbJukujgmsIJ2QLNNU9O5LmdDgOEXK60v
iR60wM6NINlpngq4xlTiZxNH77WV2mun2r7SmhrkHld/y3GoLXtVX/AxZW+sEv25Mzv97T9X1vOV
854J0tuPG+P2ZUF/uNQna05mkijwRl0jT26xri8W9X852+PBFocZF7YAhrscUvEDQAyuqN5RQn9Z
TkTgsqgxzuTiB484n0R8QBIy83fL3nXODxuc5mTrqK6M019X0P/sYkcDoWE727ra4zXw7gEG5K2h
T9oauZmHf5+NDizuOOby99ehUODCgTuJyz0yFSwOXAa4c+NUhOd9XTbUarRys9Y60EkP7hDivPvk
UqkDH1tAA+Cu5QTCXZe1MGWYH7FhrvolGzSRQr/0U9f4kgqqr0dVfNPmPJjl1SAMnK7uWK7+dWK0
p+ycWOl2Od4/cmHme2vW4GWGnGh5k6aag2aCOREmU0NBeY1LvjaKrTZ+MWlAXdrh92IwzYbJ2hRu
V6Ount2ooz5H2ElxWc4SR7i2HaV7zadafXLb+EriRP4tod5/DLsKYUyQdqziiNbLg7Dblj3u1YVd
1GSUToWlMOebUUb4wAFSm5a4LLv8fc56q7ZPy97I8Gj371raaU8lspHlYN1U+SWuwaUt+CQWRP3B
qKPQb4dYfY/GrKPIR4fNdO1fugd9QNZdyX8o+hVMJfI1iUaJfgazn17Awukj4yPP9fqyXKsClveT
Vrjb5VrLkH9v7WbmwXIrS8u/t3ad9bg1JvD9FWaiTQvZcbaPa6marIAK04Scm8al00KnD8LkRvLr
LZ/3vEJor5PcYCgVjx2ZqW88otLrcooNMcwwBElr5nK9RVI19o26Wc4K4kGPlUoIUdQiSQ4pEd7A
ZV37EiyKlFoEp79x+UKEzTlhDb8Zp6H7VsjhyUVd/8//vtR29b+Xdqpb/uvSfmyvWCzKBCt8gXyu
Dcs7OjobuVD+z8JesKYxJJUmHQ99G5Sf7R+0ouFn0cmAqQil7+Wi5eYARuw9m2+GtP5fN1dCHw/L
ZRXrUAsUwtfdy3vqeRytlrutiopdVybKOhgQqdWYFvaaCLy7Gynkzgb0l8tJ39lzwMmgG1dvysVn
VYvEbxujvqmwtFagoemjzFACtespjky9vl52R6mIZwvK37LHc8R66ZJ+gG8zDcc6VGjhxk46vSfp
TXhTjRLaKPdmqKarPtAxcC0HyzyDzYcjfmVghn9cOFYmZCbigNYpkb6rsM3Eueo9+apgSNo0caNs
lt2s1oZTHKKC0eNBvkZu7L5Ad1p2lgvMgiod/b7zmNX10SLViTVlMn00IRPvujL14zJA2/m9r5vm
GyNJiRCv0e8qq/tMm5TrElMJTfcdq6FyrebQyvkcTErlKsDWHUp4wH6YWARdWMHvkuQz7LcBU3sj
oLrfkQI2pOpxrKdoB3rKfLZGvPip0ta/DB4yWlbfi3ohMsbDHXJvyFM3WWW6H/W0Jmk0U64lq35+
oSD6hb1BK+T/ukaFTLQtGg9gi9Or+66m9F7PoxHsN3WvloX0Ry8rTo9/yrRn2TO4CoMi0YIgmczw
p5pF4WU5lGF62VAuQeM3f5F1e3GQ2dNqOVtkQn+eyPvGyDR7ApvvQlPpl8g6O3tJE94xiwBGyaP6
59C6GM2j9D23WndHg93a2Y1XvGcyu1DTrH/WDjKADDLnrU6r8tywQAaw4rWnrIvJHwVcSKLH1O1r
LX3uWkmF3Cn+9Fa2z/Wq/KNSL/vfL+ZrliMDL3onRV8Y1uHdAUDpS/yBBxTN4wetP78smvaNZFnj
kiARWy0fg7GLbT/uo/aw7P7vyzoWeY/LhvpDF963vrH6aKMSs0GZf8JdRz4xhUZWwK2aX8kCza/L
K4c0bN/UVHut9TSZ6R5UB3yhHuzCTH/61yt+vL/HjKwvTlhP0zsA3e3Euuu5lrr+Nu/VkOGfazXX
N2mkg04EvQ4VF4o3LFbTeWXSY+E+RGGTl2S+R9V4lhG6mwWz2LiBsl8YGpoOxlag794y1KFRabum
uFAS2i44DaFimEkU1UgumRpBwliw6g1ZmbsaAhiF6jlXKysagcgCTR9yjUbdK/3AUidyabFjupLn
Dj0D2fYnuxhHJOLuiPyNV8uGdc2wtQuToeY/x77ODvWY03h1ht1yrAB6+ngDY+jsiyHOEGr1Y5X2
B28QoXiWUzGeGntvEoJMqEBPsxq9c7dacN0LuLsJSc5DXgNnow6uy+aB8VaK+FqZ03j8unZ5pU4T
gJN5tF92kTJ5+9bJcRLnbvCUGfVW61kAtvOeoON9hahGI5C9ZTOJoDgYNoWwr2Noq7KNMW+Wu5YT
LiWblZrJ8vDYHcP05nTZhuhtalydQWQxqIupbSkgY9eherUEhrUta66qVzAwlNpzagr36ij5vlnO
RtinNlJXwJUt2WPz+yV61N2INtJTBax81wLPtcObMkzOU0kJ9Sklt2nfJAIRwry7nBggUHJjEG+s
tAVOr0SBB5QrrPchFGCamGZwnyxzOC9Xe/N72U8pC9zHW4pMGCQN28nWG7ZK3jjX3uz41ljJ/3+P
uQ/iBWopy9ghlFGc8xw41y5RnMivc5dHG3NC3xlKgjoctbfpK0IOknpAKva8GYitYJTtTl/HezoA
nV8UM3XOM3L+NFzX5OOcrf2f+wKzcnaF1L9/HVpePd4m3tjmNqqq8N7ov7/WZ8sRWMWP5Vlbh+Fd
yj/pYgqYMtzqlh3CcEW9oTQbXTOBqEW94i/Gd31itdcbwR5m10TdXgdgmDTltjZHfHrzbiLIZm+E
Vl4LTQ+/je4Wp7vxzcDPf8avV+3GRoC8mB/1DNivjwfBgxobWkOD/dN9I4DDho9tg62yrBE414CV
aSYZozjgu0+1ytfMULxMlK59Al7lDqBu9CJAs94x6m/EWEia1GES+0Rm/j1rlHF8D/iELtemaaSu
O89oN4NRaZAOeHAjt+q2Wqgnq4VbVQvgVcurZbNcUslPSc7IRqHWfRw0Q780qav4SWW571JG3zGb
Bb8btDrM07pfSd9RGRCB/RxTN9tVBZaOOg78kKf7i9mG2mEIkaoliM5fBm2wXhpjnSETfFmOUMfP
1jar3wMGl6PIQ+Odgh6RHMPP2BgqH+hefKmzQrlUNOtpy43yV8q80AnH/7qgayblYoZ0i9RqbJ7r
NKzXmWVSNw3DLjnIa2tn1m1ySQUlTUP+SigoE34RfQesV2yoOXUnzBSRT3C2dw3kFDE70aqXiEn9
3ptsWrujZr+NrfVcTENydhvW4PHMddadtlvFJZaVBcm/bP5fJ5Zj0oKrRYfc3rpzxFFkqM0qUsd5
mczucmx5tWyUOe4lDU0VoXnG055m1ns869Ed+3/ok4mqrZVCiPuCrBy6tjkKBzXXcsVyzMHLvbZm
WbniBJ+haYzfgy69kv7XvyqhFKcGWYfvRVTzsBs9jsMijU5Jrfw97nJ9M19vz8flfDy2wxoMRJNu
Ki+MV4jAnGuBd+bdTL9JHS501AvrjCiZQmCqGN80vQMlK5V6Z8276uA9qUWYTe/UPGwf+m6/oQ4N
2w1qwAskNC/N1w3AO79pPaU5oKbxEMYoQxPS1XXtc0vOLlW9YvweWvqPHETwc1VL57+ON1J9HBcq
9/cdunQ7s+EVeITTOon66SqQmefZtd43aB3D/rs0SnWt6jDZzFbt9qNdKXt41TCFHIt/3VDALdtx
fUPhZR+la10xMfUAsIa2vhmh/jhG440JtFEX4O/VBIe1WSj/GHyymleydqxnvWeS1rbNYVmPIsxQ
T6OqxOtlN5VBta2m1uRvxTqU1p9LqTeV52XXke5WsyrvAgn6ReO7eK4LL/YX7HA2l2wRs31kCS2l
JqHyo+Z9+KbmzpOblOKnqg+zGXmwblqai+1jyhFF2bgP9cbYsAiCueGACFqrqUl2UNQqB0114+dl
U3lnSzWQT1V58tx6xALbWvdzObUcspxmbnVgQ1nIuJFOqhsgw4gnzCDvy7EFtoup5qemlS7eExJk
vQT+qhhGqhmLn86lFVGogCsfx6Ycr0AkxDFXQR6EiWY9fb2aZOH60VBYTyFTWB/X8HSMR3kVmiXv
VHPx0+kkC5f0zu6xnvzdeFgCCiW0r8vxLi3Ute5VwXpA0oerONGexs4ivjE1ym1gesY3bxbGz0+c
ryvScPh7hZFX5rckzx9X6DRZCCtXT53MUFuLbmpX9n9tWUn3W82TCVLmVj3D9KgdlapVAJh5Msbw
ABnqs5rAnpBPbV7jrOAEINffkqCqfSnI6KWQ8TtVw+5SQ19rbEPJN6midGuXVdQ2mLlqcmawNRq8
AU1a3SaucIw5hnEHv2ve9XkzBrDR4oJhuRGALoyOkbdq9QpHBtctG9GUwZbsw3K93LEcC5TBPM9v
RxojMkgo+ywvA0q9O7cszCvVJ35aaOArOarBeTm2RJzY89miHkh/g2u9Xo7pYBRMaZvlz6RrfrgC
aJYi+HvMwXIhmViHsJGBv+yS6EHpn4XIxbSijJGYqJ9ah2VcZWO2xuAAqK6GhnETAbjjhd9Hw4Km
QEkQz+N0NeDgFAg4aqP0CXLxNsscQYm7+unr2FfVNp+vq7tZVrqUbTGx/93/mlss93VFBaxD1dz7
8uzSPOVqjZNzMecnWe715l7YBd+n5Wk2WtFtObtcG0WFuW+CJlk7yBTQp9CALYhuiszp70bOuwkK
vDWY597/OjHYsn5cp3XDtOnaAAWN3rfXsB83beBVT1Gi0EJ4PDKjUtA7ri0DKXRIy9Mrstcp/z+c
ndeW47iypp+Ia9GbW3mv9KZuuMrSe8+nPx/B7FR2754ze+aGRQQAlaQUSSDiN5q5ibEVXGnT5pyy
QnEeyuq9mTby1XRIinFhVFX+IMb7ClRiUEnbUG0k2Dvg/n1PCe/GMf44E7FwivVTLOyMbNMDQfxZ
VGCCK6f3D8ZkJ4BKYHECgP6eYGDwaBn1pTNkBGy7jnsmgqPDWabQ0HaSx0/NBQFamd1GuO0oyKyv
kZiHBjzt9G/N2ZmnoJo89NQ1nRq+RYsyOdWJ9r4pNKSH1bLc1I6trUQzLMPgsWgiKh3xtrI6PTp/
CCfroC4cYSaYa1xUBpi3FYUq5SQexOKRjNwEVzV1/98sPa0FebbvgTLa10Lyo2cATij9ctMwzBwN
sQH1I2dqNhT+1oakUO2cxHWht8+TaqX5f5o0eKlybMvpAxYG/rTT2tIDSrQXzXLKYyNf8NEUvf7w
t2aEzsU8OFIlkFFe+JKUerHKbSU+QLUd3kw8ceOgHF9kybDgJ4E7kfog2ejK6O0Tid2lk2vlQ9aT
oFGculzrCJ7+yNhi8ohBXi+HEyrphzYysgdnYGXgTB0O5FUJyQvxFkfHkS/QrN/EO8zaUb5Y4/DW
QlF4lrz8n30DI30EcwCUWhQzjYrqSw4pEWk4eT9L2Xe+B8h9bOX9zXO0RVD3X2P2VMgRL+O3Zr39
cAodAyU/jElxJcdhI6xJFUqcRQFJ7BRLyin58bUDAeVzg7zd8RZHqyc56kO4S2ygl1MuVWRQ4Ygf
THJGV5GKDSOQZb1sdjuRqA1VBPvB8WhLMWFAlemaDNphTKP8MHRxt1TiKAPh6Pl7Q6qNx9RVlT37
FmfRUXB+hNpvPHbRKpeT4lFEeG7/CAHuea2v/AhMdHnQh/C73F3KQeqcKXDH5zjsipWVUkepxe+/
VvmOp7Us7h3BmcrmSixWxVJWxOsI39wpLkK9uFz/HhPDxKzP1xBjO5BVs5lV1A5rcDh3oGtB7gbp
z45tOM6OdUnhs/OO/DbHdaLDi59GtLZ2nXNipVKvhUmcOARZ2Z+96SCa5L63oQH8vAcDutABkW/D
/pBXCYiUSdZemFa6oOT8brjTq7yahe6J2Ik13NXT7VIMJKIV9lZVK9LE0JxYIaFXspzzL3KO4osF
LXMh0jMiCyMOveFC1Qmbgzs4r0o3+MdcJ6GXBs7MNhdVQNWK8THSnIt4fIgDrpSrGHe5OSQePZ8T
5+3q1KzU6lCrJcC0BIP7viyGO7XKoAeCqdiImNkpwx20A+g3Uc12bho3l20tkDUobMsXtfzRD0P3
Fvgs2AtZQUYgyA7sq4K1yEFNcaVJP+KRFQdrGNbjt7+PF/GEVf4dGLlwEfnyqUbv/7H3WuUsDeDm
RdbbRAhmWTtWjEG4rz7LLCznpHlJDXuotH4jsuBjQd5LQsGqToFT1kUDSautDoC1ME4SLaOe8oKm
AYFiWgvhyPIw36oruX7ubF++rwKgkF/OyIR3Sl2se0TnyEgO3XLsFfktiNN3JVTDP2b7LjeYVy1y
YHJpHGrfOxUER9wb5lPVZNIqQzXhIklg9frRCSekgUY91SvAprcASWyYrn/4MBgXyZkZnatxBKrW
KsaL74TuxuG+t3ZEE5GEldPY1V706p2VgFKz1XORZ8bLhH3Pk9J5aG1ffWrRRROTQKom18Qzvok5
8J/Gg5y3zdKAt3Fx/OwxsRL3wla2WLUdYpiV6gKYF0G51qtDGJVX0RKHtO5Jo00zbK0/FmErHW5x
HfMBCtLgJEqw8gaw8Y0wQC4m6Whx5iEuEQxs+m5xo9asHdJ/4ULEgIc6V2GgLF6ksEtqGV5wR3p6
KFgGTtgTKY53kis1RzfM22MiH3F+lxF/UYptkmVvJUbu9WKYjNJCKYZS0UpYQjeeM3dHHUXJlYjp
4eSj5oHmWA1Dmy+VdtWpsn5oJJdEZNjK0XE+jafTrnWiozgTB5TGCshOUw/rdoxCv0Q9GA5WqR/c
0eTtjs6xmGr74hkCDA6tlOD+PyPzIyf/0wZDeD9brTBYtMRT5f8yXaJYvwuiGgdrrHauOBs1AEGp
3IpmKSk+SUU6INHkh1AHl6OPhrejLLLAKSI/p2OHwOc8N4sqQEPquL1NEx2xnK5c08eGEI1rgOhy
fycOmk/2uauTl3q6T9ziRuPtKX5YJ08qkLP3vBxfns+pYrCYaoXRi5g1TLcicfY51aKCg3VS1HxM
tWtl2GdccSzrHI2UuGRRNQjD/dyUlOzqIswhWkat6A+8c3uVO7JHkTXXH7LpgFBQk7NKF6NsoHPb
RvWxv5z6xCgQfI9QBOyTaMnowh1ltQHCOI0QsyJj+JPAkCT1oO+7KfeE4SzcvFrOl3YEH5OUZPwY
xRvRJyISy/rF/9f4uO1cGLZBj9NeSMKh64yN8CsyXXuA1JJ/bd56xWDRK0/aTPY0+NZ7myu8jiRb
BY9UaMbGGGv1+R9zb83b/+t7IKUL1dqGU7a6iGX2gDVeFyIdbQ1WuqlrqJZZpw8J0Hz3VDmVjQcX
Egt6aGAlm3bRQhPJ6twpwqWNSteuk/zuXrd+aFqa7hSbilQ6VTSU4ZvmK9JbE3lfw4H/vUFL7O02
uvMycjf+93+MFuG+/Q7zwp1H676trTGH4BddQvUO7ewVjs5DkTv2HQXh4tmDHyDCZhOpZ81GV71u
8vwVbLi1xeCswpKkyV6lxDeX82sk36wSAVfdDr0QKQ1+7bUO08Ko9fAiO0CytE4xnvWRVWtvedlv
I35MUl37kyoARTy/fCuCiHx33kV3EhnYXUlCeG99zlY+Z5t5n/62+8cUD3oxO1Tj4i30SDOOuRXd
JdDWdl2L2L+Y7SnQHN06f1SMLn5qXR8Mo+X275aSv7Lgln9XsPa41fb+Aje/1aiUzi/ub9+kLnDe
6j5JsPkC6NMZFDEqEl0XRU+lbZtLzqHWwWRZoTZufV2rrzLbrFVVR/FTNLw6wMwWoVKHv1ARWAB6
lb5bCD6vpqznJW1V/YhGWbOOcj970+36aFcucEMj/G3x5p6QtMm3BVK3sJeHmuoFqWDNj8K9Ccya
ml3uH8MoevEnpFOsBNYdmGD1rj8EyEthQOfUhNX8ybfG7DjHghac2FhxsYjeeaaOrknWIR4SiXlF
D7vI9PRFiB69FOjfPEf5I06QS5pPwKT8UWRZ+zad/NdjpunjNOtvr/Of0z/HyDhHt5rvPRiu1Z6h
X7wpYZc++YXGXppdFqpS4YNomREsodAy04OuhukTGWSWDdDFVrbbt2cA59FKi8LlDKmz2+bRtSBp
TneEkLLd42cfxea5T2DxRJ/CPNHK/pqH/Ab4lD7IjkZSoHzukkICTaE/m2N1EZsyTNL9ZV76yTWi
vHJGuxKNkwYHMxn1EXIz1UueIqk1sQ/jrAdvkZF8Dacz0LMfZyImesU4ZA/+l97bq5DUgbzkD/V+
gDSOJofy3joWCVM1KHd60CnvlXZfhHL95vuSvncH/mcxqhiaV6SYA/ISanvxYmiIIk7hplq6Uame
VARxn2r4WZ2DcUgcl8qD06Gpa2ZNdWeopXRQ9VRek23P371cQRXESfcVRnNrO+KW7TR5uRM1Zuod
+64k0dr2anQtWozfRNwHWjcPExXraRjLbO1xxL/yWiJ4Mg8bHT9dRXaylCVfm2CY2TYza/X/fPa/
j7NjRT4iZb60Ki3bksv471+pklFn9hEp0icURyVV9bLSEm+T1dVgICWGakY1oKsjIBZ4mLVb8TlV
H3fxVioecJxo7my7/mErdn3SCuqcmlwpJ7i6P0SBRxRxPNTTfUWDMjjVfPKJ2aqBMNmIcg92qc3C
B2y1haoAVFOX040oswm0qjgDfZ1doPmYCy9vvvYKMWoxTqn09dBGi044YioGWWPJiPqzaFsSOQAZ
ntgmtjISosrAQ153vLM4ZPiynEmVLGXPQZHmM96R4N4pWkllA3Ne4dpbiHVpFu5aSTGPIiQOSt22
NcrGsreyMtTaLAuoaexHJV5HfGekMbq9Waj5ndL4NfSS0sIbMSQVhaFgOzyqqfogvlfYw+TGnHCY
v+bAUK5s55qHrAVSBFngZ6Gief3hQA9e2tncavD4EqbQuZU/ovAuivYyrH914colnkhmBmY2/6uI
fxuDZigStJlzEqX6zpaqlStH5tZw22e1sbSXsSzVNRhH5BJzbkVdUGkU1lXpDRjaEeG65Ltimws3
h7njp/ymjcyornaHYPlT/WQUuJ8AUQfgqpuyt61MVFJwea7uo+kgYjG+eMt28DfQ/JuTPIyZcY7a
AhKpKO+gigDljR3BDjHikiW9o92JQ+eWzXXUfyY9HP05XsnqS6r2Njz6TJ9HydOqU8uAlN1iVR3a
u4xid1b8qXjAXWW14+euRYa/8/0qh0mpUrWZDqJbdAQTnFyGY7XM0Qjexm0ZPVSNquwwFIJmPSFN
RSx3Wh6PgUKZRkBVwR/fJRhRnMSQINbaKw5esNOYkDns8eZMRtSr9XXe3g9jOXzYGhXBvqwjp8J+
IRr2Y5WuczlrezgZ7FlqZfZ0LpHe+3B8bpynhnzSFjZjXy2EC3QCb+JkCnhFUrrBrm+sx0EkaVTJ
Ug+2NiD7ISHj7RiRdjDM7oonBV7jquyjXxYhE4MzDFrq4puYvjE349sTLXEQ39UUdwrEx26hz/H/
jAegF03SwctUivnW3bYa8UmbqHa8ic/W9B76XgoXI3odqEEBxcFHeUrJhAH12R41ZsVEwe+vFlWA
ah1kU3Z++ouaJnoEUpPoczNJ4voIsOQ4f3LZHSBc+O7emxJbo5TezbCFRG3PIgfTKHACfFJhu1kn
0HGRJExqq919AAam/loB4yTyM104ahuzLf2lMBUy/RqipTjtwzFa2VoLkm+yJvqH+9AtBvBYdkij
TYNkOM+bj4u88p13EZxfE0WVZF3ZMkLV//Jy4tWdvOUlcBTxSZjiyPLX/zo0RbkPoD8EW2WSfAwV
+dCZaq/uDUvV12mGfLd0l6J9RT7289+OB8HUHj7+/ey30X9DHIf3o+5IVdszUr1NQEkGSYpNlQCi
kxSwdrgITB7jrPHEQFydnbNTY7vNdhdTsKnDA4IzUPY4Y9hAzBn1ZuFpirpzTcQIDXLNKyA1avfd
VONvgWp1m0at22PdR+0RtmaBq0eR5NCD8moh7JJu1kiiKQ6SS2HVtIbdLfRvw0QMAFALLmwIZySS
QBKpmcutHYDsUjRvhxSb+FNB0uwWEtAllBsQQq8yqDBliBQU+KXG0809khagHFz+CqGOQ41eQKgz
BxdjAxVfp3Pt/Jn1Ov2x9Nd2IsmrpOnrBzRsVrLWm9dWjuuHUcN+QU7HaCE6RcyJdMgrto3byzSk
GOS3Ckdk6tOj03QzRlX13LXhQrMxNDk9ZSG6BSIN1/iAyRLNHs+pVpiPnp2f/K4rSIxJYJQ1Y8Cd
ZnAXhmkZW/FA9vzR3hVj9Hp7UN+ex3/vvMWLrty4FL4OLeTMmSGiIdp2Vl0AWjN/hJTaWfQK9WHS
3F97m6l5myt60TB6HD0c0VUvmOiTcM7F8ovVN2kzb3joJcQrvSD8FQ62tCzbrj96PVuHU9uF0cXQ
EfBjpbh3Mk/6LVcuxNKgf28m+C1GGdrVxC0OOo9b7+SwHu+MFHiBhlXTt2mS27VHRfF7uJnkTTrX
Gs+9L8EynrIgn6lZ345/9C5KSSIkDl44LaWT0VmGWt5dIqdbBblnPFGh/KCldJRVDKMGxDWxVHpV
ahYo3mUXzarmYeJTel3o7Yt+/I9hUo4BcTEBLl10Ka3+Xjxywh43jyFwf4mWOESkXNcNrj5r8QAT
MewmwQbKanJIuxoaPpdrriM17EJRn1PJ4kOEfvqKLL168EV2KEFgaT3aJLBvnzMMNAmxf1T/pq9E
LwcHEXbLXolnOAy4KxAJ+6hxyc8P7NSBXmSTf92IEeKpnemBvwOFo82PeRHrFBaFJQKPtxWBWts5
2ogK0vALzJbGbYtcyQV8BvWsSR/YDYFlRQNO9HFh/xbPiaYddiVl9qNozeuAOuy/xMQyAPZnuex0
NhX3JcRCCBALTS/te2fszP1g8kTjWdu+2hnasBMg4N9G5HrXvkJc+TKiqiYdUaNGqWta1gShZJ8y
Rd5rQcSSRnzMdAyxFqjT8+1j5gk4JacB0nmLwY3xt4blZksxK+JZtx/tEN6wVP/ourR8Vgcy7DDN
KYc0VXml1gvGT3USsmjDAn5W/2uobH5hZg27SdVd0m+2ueMr7e9r/mDzkJT8h5w6P8VLd6o6FR1s
uAma6S2yKHhLcGM+hJVZH0ouyINZoG9vKST6jDFpn1q/7Y9JqiFhEo7tU5k0/sPoycshC9x66cb1
qVLq4VoZkQM5Xx4wkuXX5oV6fF/CcTs0GLJu0lAuYFrWO1En8iOsC8QIHDfLQ/XfjYiapEDHoPny
Gs6Y12sZe9IlmItoaythvExNOC6AZd3yKoXvzWDBiIsGaLGuj6H13NvApl7pRbRJ1Iw03uR1LKEU
ugw9MzipTqy/6hSfkiFrngeg6VeyaT/FqMzLna2hNUziI/DRhmPg+SzpMk9Gc2E6NVuJn72RPcJx
IeahnbFpg4mbPsGU5UxyVo2XI/zyiVoWZwF4v0usGA4CV5GOmdVfwOZyOjNImq1cy0lWTgdDGMea
vWV0DoBuUCSQnXGGRu4pgTekTIIgRXo35DGSg6n+rCn4f6CRka10y8tfuxTkTTbEA2aTTf4qh+Di
lECTL6LXN6Bvjt0LvEX72urmW2MH4wUFBBhsRQFFSfKd74arHnQjcTyAye+DE8d/KmV8kzLLeBvr
oGHlqdcPPhuYDUBa/2ynirm3U1neBW3XQSHR4pUMyyAsnGaTTzU9YyrjqXHKXXWKoX3AGhFfo492
Ny0gxUARM52wneeJmGt26Emo+FoIqEQdg0lRa4OFtGW7pzEY3dNQqN4KOq20RCjCxIxLTiTsAelO
VI0srtMuB9n+hhKcdb0dSqOMVmbn48gyddgNOyvwC/5JMbBAvY1LsDI4plgViFAcm/4ic+0RV1s3
RJXEk9vw3Jj5uiArc0X0yMAkirOuK6Mtu1h7Epn7iDm52h7K0Pg1BMZSRUL6mWxGcx5HnOHL3Onf
mgGJVL015L3ulQM0QH4pSfj4Ad6ZKsWifiwKy1qobrkUvDvRMpRAXoVD7mxEUbnsQYwnUvhHlKRb
v/9Odcw6K9NBnMm1/OYmTr3zyf/VW3bo/k6unB+BVX+MqOVi2CDVxd7TwUIQ/4hpwdhBsjCzgWp2
p2wDMJnnuRnLCXnbLCtXYgz+NdWdWdYrO0raS4a/JU9gBOpQGU/e0yExEDwY+2MZdeZL3qOiGVXJ
OyTaYTd2iPnoqutO5ad+AV2n2o0aU4fKQywIGdJybpOp5Gfkqtqj7irvg26oL306PluVav7Ci/TI
Zee9RyjVryLAIWejj60jdlQq1RtUtmRH0zFqqMxCAkvW49PW+9lqzLBeadJSA4QFrffEbSJaew0m
SPMYfXJ8gznTbbkVjtAEZOSQVPzRl232xLrxI3txy1eQco7Q9wMsfXLlp8FAOcwK1yhstXsz5jra
jpYcgJSIMj5phq23CEKHuLrTmE0ERWiRF013FjiVjktU18pXYAfBJWrInItwLkMcU1qr3YimmOQr
Vbk02h4Pz6lIllqFZKMnz99kQ7at2Y+x8hhzi3+MS76YTEcOZQLofjML7XFw+q/xanpO/338iMHv
Km6dOT6gVhSmWzVyIfeLXW48bXDTzwPq39PWVxxhbkB4yXkf8NOQ2zXb5wbKysFFc2wl/iuldved
NXbPKFQWX+LTeJ+ayISdrs5pyaZdc/V7w7L9x1wf9uLOXusO1LnGAjRKDf8V/eiWPSe7DDOPo/sP
kFXOeiY6K0YMNwt8dR1MbsC6hZpOXFHQ6gDLzpg/0S0OZpwaAOUTtfjh5pa7L9A+WFkJ7kzOJHAw
+v6wH0p8y6LIgj+V2/F9JKEugxvgkwjFSkGRjLWPGC+j1ayW+SEmUXD65zNGtBFmU0gAlahtulK4
kdVKWnZBqV7QD0VyUQlJSxsaABOp6XbQaftl2ZfGY2zU/YNrc1XRGCHOHyJZ/SlctIMGTf+hxCxd
NG+HiOL/WTSTJkbTA2zjFmWnDqKAzTdhsDXfFFSS9tRkXq0+iLlQinBrTrA5fJ3TO9mZTJInDHAm
qT8as8HreIJ8zMYMn/YLZVyD2Cit7/+IC+8ftDf6s6nFqBjq+GxPk1ACefR1s1zYebKvlWp472HF
rYAW2+eqadlmKqjpB6mcvLi6/OZHpO6oWFHY8E+qVL0qk59r0Zc1pUXvT+aF8VGEMidOrnWfbsZp
gAiZhitvQlwbVqnfaEjWddXa6/FJ1zrDmz3r8lG2MSAezH0rk3ycPeu09JeEWDjemtY9Ww9rXwRW
sxn7qnvFH+wokOvAyQCWTsUBJNy4w3r+JUorSKKe9lzKKqJ5tDQq9nMLeaefmo9UT+8OCG4JwE/F
bnbR4/zh+6r6MATAfO1UnXDFoNVQw9yXCGgBLKYZ9E2wUmI7OIgLYJpk4EOHUYeN3nDnA9wbHTM7
sqE6IdxJfoesF+/U90/I8iTXRmT4OmWDVOSka8e3J74h1XKHpeZI/fb2tRp5D0TZHu9ECLEf7+BF
yB0OVViQugWjk0paCHLaKNbdYOXvUjW+O5JW3/ulol4tngQLEUc7EX1w168PdWimb1V7trq8eLfs
p1Z1SJvE0fAWa7x1CZLIGbqv+4w81hw3okLfU2NAoyG0Vn0ml5e0Bx/7Im4rHuIUAv0gBZnFNg35
C6AQIiKQEaGiOJsRf8jlPzrSHIWltsQJVHSojuvtXJy4Dyr6ar1XPIudsREv/YGG2BfTg95l8Ywk
5XhRFOAuU+bb1O8Vz5ZPHpdetu20gRqTUih3VVHEk5pu8rvE6iHBU16WumeTX95bj94KspNqfOeg
1bSrNV3b4xEQXro4DNZdnEjXPkWTykAZAwdEuzrlXfHM9hBRVkn33dVYlca6rYP6QRwUsgpmFJrn
JG1IQdiuv7MDQ43OIDmUrZ7Y99A15Kv4RYaxec/PTybXym9w6hMtIG/Ow6iMa69LNqXBnX/AwGmF
nqt8UaLUPGD9WONp6KfPkJZ+dW5i/pqGdnqVLDM/MosfnuVH+5ZU2CVTwhejyL255UpRdhHxfuo0
Sv/FpV64F/EIGLGyMKNfpaa/ls5gkYrhoPEMhUU5nXaAFgdP5nvmASo67bhtRgBOcrFSEz9cZWjV
bGY40kzDs6LypdVBCQcOSyDxh7RqPPxuzVuvKOhpDpXctvdOahrxcf/2C0KlW1sB3kU16O8dqZpf
Wscrj7d4ldrlcXoNZyizTTFmvGpjaOd+OiRlLqFsGlKwiOGQfInNYyor2XmD9C46xCESM8QpshDp
Mg2tfN2U7ccLBtsQc2mU6DRj/GE1hr5zJ4Ujv61QmJwux8C38iUYDlgrle0/y/6wFXHS9xStJGSk
RBOlrgO2leUTHgTxWUwvLe9lFhBwcu8sd/jxvQ++Ax+EF7S97Bi5eXZki+4hXWTLAH3bBigCK/UA
9Cr9NemDfCFOv7TnCV/6HFtWF5qWZzskNe2rJdV34ncZ+Y19BfJ2pxh+iVVwlyDeh5hdkuT5uZqM
q7uyXNqFYTwleVTd59aIQjgUjQHry4NJSm2p2XL+6qIIvK6xeNiKSc0ftQFcMB4FhjlUHeOuiCBD
ui1yFM1g3H32eW5mzi1egR2J4l86PLtWdSlFB+TTNRIPygEUuIHObe89hElyiQUPrbDGveYCVXaa
sbqzC5Qd9BEbqDesOS8VioIXdzT6u9BMWm7h/rukR8OdCM3xqNlWbAnPPgW1Oc5HDVfc7ckHIQBy
nms0fpcelNbdpb0nvRljFK/DNMxOmL2CNXcTLIEoNn83dARy/QQoQQ1vztF4p+xG7B2PQ2WLMQ+u
EYmNspquBr9sW8L6EUvveRlUW5qzZjHnHurUf6wH1P/Waov6kqbX+e7LVjUgN9vrx7FmY3TIexUm
qJEaJy1EjFqRw4u4RVGjC09yNryKW5QIZbICCYpc63wnw7+3OHdNdSpDdUeCTXuvx6AhcVV5F+wt
yyOzMdiB8PjieYAwpo3A59AC9Cwq6sHH0Ao7sE2vRf4LWvO3oU5bWKdRi36LFVHlt968LLJ06QIL
39rdVkpiuTSYCvSUIYJd/8lYyaWnwnOjq+CwCNZKaWnl2hqcDJQuvJY8VS6SVNu70lWBzFlegVSz
jQ+HX1ng5vJOag9IH30bOv6qvt+0j4Orho828MHJidWdjE6nZ+syHgN7K5pOJPcnPIa/i5aYU2XV
yxAO4VlMchK3RmwuCVeUM2XsY0Z5TV7aO9cjHBeyFikuV5RcxUF0iDPSdv7JTBIYXYMzLFwjVH/h
Izmts/SwQPSv1ez7XIfDajuAqEZZl+/jmJw19oLxOipBqeMq9ARDyMOU9MsJZh4YQxFhpzGf2Hlh
vRq4ZOeNk6BsGBn3kV0DDwxwvO3c2v9RwuNtahwUDOr+BkuKg2ogrtro/W/RLyaa6GMtc5yPrwj1
7i3Whg+W1zWPyiSdKq7/kWdhji3MQjLxs2/GCfLVIFYgerOYvKpZJ9wA+iB4zmR9XafgkSDhwTzz
t2VbaSwJa+dd9eewjAzrVo7ijzCjR8lN14WrdMigPVfTnYO9QvNEQyggiEago6QJLaINVdEj+Oh/
NTy3RJoSr6L7mfRlNBlAOhNCTjHY3+wYwYWIHc7FUrmVAQAEpIvW5pNd1X8QSB6+G4pLBqZ/rTBT
2o1UD89ZB1p9OxBreBxFJM+fBrBJMCb97CxQaqKJbnN2Fii1sURcTPSyN1U3TRglK93AvqlT5eZo
yabzmITSXcH/KT0FZTM3lcjqv4lhmfNDHsHAjDkas1PylT/VOxVe5SkIWmmbq02480sZ8Ua37nem
rvT3HXwgsaMQh9iJjJVaGPmmnPi1CEcPZHk/RpQ6DNx0GpGaQ45SI/sQ3yqe0HtO7zXdYIGlBdWZ
9Vb4ZNpIDQM7e8dhRd9UTVxvqxEsiY9bps2qB2ZK25zCpES+rjUrtIamhHKmKhcwbP5jpLMHcF3k
uUiuwN0dKmnllZjCiN5g6vUkev2J5xtrtvc4Vpi+FWZ0N5hVuo9cct4vVOqjnR8jFqPJuBXMkNQM
sT9qFrQtQVsSbeRT/2qPrY7bMirNcMFtAJBwcb1cQus0QdlJNAUE0sDuCJ+BRxFJnBxBy2l8OI03
FGwhbuPFELv+1/Fagi914GfRroQlcW4tTV1JKX7BoC+HdjNjqLOoC0iLTjVeJcAtNE6Hk5YsxP42
xS11l1PZWgbTDlirrRRehnUSO2Cx57XSEVeSIr4T440QW4UU/vHORNr2SEH5HYGlCUMsF09h0Whb
JwNBi0RjpSwRby7XqayMS7NiLTe/BTXBsi7sWaWIDCM6TjDmEADgjrfy2MLfYwpU3tuIkFza2Jqg
bbxvyQ3mpugUw8QIKTFWJUzpbamVcPenhWVfYkjhJLq2DgKH3Mzn+lKccRWlR9fR4bKz7pyXnPO0
odqrs096FSA/xrdZDx604bHqNzqK6JSziX05ZB0qYKlTzUNuHUOPwhXOx752wvX2h5tQ6xY1kczw
6hkG0QQK4v1Th6j5W7Od9xS03KCbR4tqieh2puKp6HAUTLZ+Z3aM62KM5c0VBRB92xlQH8QfrIZ8
fgmzAFmqxkLd0so3KAka859OAtm5TPwh33dR790NPiYi3TBgxighsz6t4QMU/bWVmiaINb8GIVip
H2ASB5gWbPJ9fiCrUKaI/I88wMwiFd0VNcW5+5YcEKOLZJSXNjJj8/Zg8KXy2PLYFP/tlx0Driys
CALEb8RbsXXsorXw7BaIAttpIW10E2E5dFWnLbbV/wT3xGYXkrxigHP1CvMFxRkP7/Uq3He+rK3D
SXdHQLLi2PbOYG5XXZGjwCCaEjaEYkQM2N+2k0k7NtAv4tAV7Z+U9MXuFpLBRl28wccAVHfeRDxN
FDgEZoncKy9vF4l/FmeIe41rPUE46hYTHbqKj2tOGXITp15yVIP27fabrhJk6xCCewumCyFApxyS
quBkQ5jh6pVa+4iyZUQ9PaMI5KK927Ob/20iLp717u/AgJInd3b03GmpsVYzrTrJClDRSnfGRTvh
shVtQNDCNsMZM+YgG3Uew/JFAMoEjMzFPS1JUfOAKNsv4iY3N+kjAvg+WN+suSZd8EPXg2mp7sd7
lDLalWjWIHVWqZfbO9G0XOmXZQ/BVbTSx9Ex8CIUaZGxRRiqNhHmSTQV87NJN2nMMg19uTtN66Jy
WUzaSYnSBgehrEQZMV02vrqRJx6DYCsIRoM4mw+FoXFLD55E/DZMUvFu19KihOCVVRclMNdzIeMf
zdgrd53uJMs2qbxHbighbsD+8A3pvPNQ+RWk185fWMCmfo9a/yfm0njNO9xdge0HFHhqa4u4aX3Q
IkfHPw2nNDWXko3Zlb/jJnXivZmQOo2M8nurDn33fQQYj0IU7EjdVo4sIz8Ot2YWDCSKRTt1B1xF
2GH82zgRU5s1CgreWdynzOlmBeVc5QaY2wtxY7rdwESvaHqOp64xg/gYcuuoDNRDFP3qFUO2dqHK
rlCiTWfOszgLg6sUWPn1FuY29HWoNDL+r6GNERdfhtZxcAcG9BKDCbmPWkneYG2cnqSxGw6+XLs8
t7FEaOpMXVHibZ/bFi/wkRXZj5pb/Ewucg1loZlpjsJt/9PGX+617Ap92ZQ2bgEkBfF0KMylD77g
h4QwR9yRhCwBH27coHX3aqbqD2yK2VNPI+Az/UQlv3uMnLzZO+6IALTaaG+NTm1kGjCEME7x6Mgv
6OCpZ8vkXgacXDrZ3DTP0oQLuh2a+r2phuR0i4izL0Nhda3wHeuXtxhZqpVFTfB/WDuv5cZ1Zgs/
EauYw62yLMm2nD03rInMOfPpz0fIY3q8509V54YFoBugxiORQPfqtW6Dsso3jQNYxTDT8b5F2/HW
gaMTOPN438nWcJ9XRsvJU+mvRNfMJX+vsrcBFejXxVJrnxS1K++EUZ/OIn1MtFt02bXxgBuNbxdX
t4anU6L+SBhLiz1ZnXgHAL2IVxLwuobCC2LnIKzhB5YAW5JgPoreqATDtXBBzbXZjVH0Q4xfLmIW
gjnZchwjnV2VnF5lYKYWZsYR0Fad5qbhF7miwqZ9hswaFJJn/IqjpSHJ6S9YyCGPcccnx9FVAkGl
fg1ML0FMVm7Xl/DXSDgydVfRpGTldIUNMTto29BxgHY0FaTxKHMewiYYXuxwnUxegzX+9pqGdSIl
f3pJQSF9XOvda2yh8hZr/b5jGfgrN6HOURpWdgJ17tiH+l2ThSHquC0lB1N3BCx011KpjiLseAra
lp41IKymmDmCvKBrKKoPxoXWq+rem8y+17XXSltfifmXGVmFiA81dpsYJktmDKuuRQPnUkfdZ6Be
8hbRnKjvieGHxHsm6vfs8LYFBroPPw1M3MIcT2bf9d/MRHyoopxm2wNCN6FanFukXBWI7mrKKjtS
kp9yAeB9D6ZZG/tPr3bxfhdjyIwc8lQ19mK/IIaKUOquehh1/pa2iBTtdmxNeVeiBtYthAuwF1QU
xIH93SwMaphlyHxYPOWEFaLKy+SBgPDvGeiuwsTOyRyu2ugwevB0X5qin0+DotW8ojopXYm2Lvnx
ZdSUUvxnL2H+5CO6ntRGB/iFX5PEKS//tK5Nf2ohrOCkAt/CD3/7J09RCjlu08sk8Q+Z4xViQpek
8EBbA0yQuTepM8k2qAQv2zeB6qP3LL1dkOfACu2D52/m0dIuFHRrJ9eLgzBNjDGJheCnlhvbagJC
LZsxfZL1zASlXVvnIQq4uLCNs1m8dAK+t6FtXF3c3d5L99BUw2k/+YfTRa40Qld1oK7EDGHwPCld
WtNt2kJqd24uTcI54BYmxQO1OlhpjUSM3bpQQ9taDcZnGk3MyEOpRXLWny2G8KfIghxQt3KjKr+p
I60AExIm30tS/2mYq186IFfrMUxsyhFInaJ/XewzTV0UshOekTTVABkhL7V5299L3VfoC6JnN2rz
fTtJmAiKG7mXCOv0yaIgzbFJO8sFU1Mm1k4d4qsxb8mFKraxHoII9bkeWbO8RN4uM02+sJbY+NUN
38TOhvaBF7q2mEREpkACG9cIkUjKsokdhK7K7qxYi9iBsNCZLb/dfs+hBpAQSJRqpK/aqTa07hcC
uyvKqYuBetEugIjc1Sd4Rv/uI8yiEttU03/Mg4IkQi2kuncJ6T2YnvWiDmXy3Rky+N6L6iFpyV+A
oXK2WZV5CyMDsUfeK7gCo4ccXD3YzwOa6SJGkMKPsbBNozv/Z4/GSB6rMqyRuGyqmwuHT0/9UtsC
+7AVHxCzoP6ZxiDVlY6f/ORpLJUHZevLFYf7JvA3qZJ7R1/qsyObamvdRqX0oGnUkaid7/40UPJW
tJ9ab8PSqRTyQzzNGfzRO8LFkx3dTreASrvuA9USb3Oa46c54j5Oh+ZkaAdPCg/4ExhVZQ1/BwKf
UxKg6R2SAPDmasQ66Y9d+tPvI85mU8+FYGRYiHkc5tPjkCEe8+4rxi8uuttdwwK6d+x2pyiN+SNS
jdcMIiA4NxV/UxVycWi0zkcbAJQGuVr9dXIt0nFcuHHyi8ycU6G8bLX1FmbXYc27G7kJBSYdnorl
fVgaX1PF9r/lbYGAQ6/kZ6R2u4MHO+NKhOMC5ZbUgPElrLTXIGx1cEvKsJNdiGWC6aWI6llOGAMl
BSiawofUIX4ohdXeky2dalbSb7yxoIKvFKtYmX7BVtQc9Ke6AQsN8htmwsyDVzEeEsgVwR1Gq0gl
aj4GEvy/GOrGiI6TYttytHPj4Cv6faW5wV1Hud8NYXzUW2Dxf+18BHsKd2j2omvmr65KnMwrUjjR
Y6gmeaL4r35HUNM2tOoUhLb2gE7OVozDUcdzMHI4RE+LTTexQUEtIE03d2XWugdxMe3YhRRaf+sW
Q0iFT6MirvXuUoLaCFZ23y86Pvl6yN3mvuLRcVX3KMmJrjqqLRs5tGK8SLoGs9LeK1meIEGHmI4w
IhdEUM4wl8IoJkWt6iEpJmV7V284wehFz1dpRCDPaq07qeiiPeUV/tYvourJLDmCFGn12Npqd1VN
6nUTf2E+XWzTDa54YMS8KmzzLAypLIERd+CzUFy1Cpf+RFII6Yu/vfQTW/kRZY115Qo6w2ke5M1L
vQ7lG7EKjGfqdRdmm05qsk1LmewValI/6iBKvqM48OS7Wfqot4WyrU2eHGE4uvellv3NoeiTZpe2
RCYVK9rEOrKwlPn9DFwX/KQDFlJvXSr5Y+1b0IF9b7xAfewqZFi9hC9EyHtrm9epCvVHHx6hV6dW
ROuq80ixOWA1VX2GJ+UHZAXddT5lfMTz2G+btRY6zYVP1Bg62BO65hz2j3DqB0j9qBnI6th+bk1z
L/5RVKJwEo6hQ25TlEXYnaVHeUIh2FQnZbKv3YpeWhjO3g5MyPEnI2CO+g6Chn7Z5768nccQC/w8
y9DUaiEmCDejN9EDYv/yL2e1KSkdCoKrCU5KAnmecelP9yiH5sDTwj0CjvTvu8wZN4ZDxYzcxWwY
0bzix2Tx1eM8ACIklDc+sRQ2sBMkpMdKJM87V8q6IyD5bLScO3y5QympcY6+DalVOzFJjbFMUkyL
IxQteUBouGmx339wE+PCrUmgfCBdO7wUAGSFm6dEb6v176tZ02qiO7nl4M0XI/Dik6tzho9FBpIX
xrNJwmjTW5BogcfjKCD5kwyv7d0oyBc8umq8FONG1FaHAUKhZeSzy6/rQVmpQ57thbXnH1PAVnln
Dr1+Nt0eWAyLqSF5V4q+vLXo5iP5cMku3YPoeu0vNGsL8Ct8INczVpCgmYsyhI159JLwBTY1qB30
8mmAWO0aUu4aqsAieCl7yGvTNhu20EkEL6odvSqS3t5aqU2+KI/2YrhWimGf9Ci5iEmF11NLmLv9
QVj/XFsOM7bs0z2rxPi4NjT7r41Vt7dRnXV/W1udPkE7TnWK72s36YvcEWPTtONoaT4MLVxkuX5r
aTnPEUuTBImZf530KZqNwhESDHcVaxHEfpM3BKtYxOzejqt90DRnKm+Da12pG2UlplATtJA6Xz92
emHsIHJ9CmD9hOZTikkfQpfUyqWBtlCdpzspyzn9u7WyEj6GY9gn9dggxJ4cNMV+RTMLuodpurhE
7y19NOMVkZc00ftNOlEv+TZ7l9byz5beKWc9lu45PcOL5FfQJOSoJAlIJ7m1T15isvCSYbeHB9XS
lzHPrCu7KH+knRF+nRr574ZOqECMiMboNz9EQ/ndmJz/J5//dAuxIOjSE39TtogSXFhSlw87NgD9
S5b2uzitg4cmmTJQSpAvxLhwczWIBkw2Ty+8XHa+G4cP4NT+4eZMqwk3uW0+uBWtxKHJh1Z6Xu39
psMAW33/52q2I9drcVODNNcql5Av9gOEyKKB+gaRyBJdQ6+lo0hzxTxeLlZBtzBbBZHDIJn/r3PF
xxA3EiuTF5eO833nDznfV1i7948xBHW7pa7QWkaGDWbCcU5G2Ok3smTqN6IVVmihuJHeI9QyGdom
sBaFo8qLdKz7rXBUxWBVFqvYLKvTPPm/XXS6m5fF+s28cJ1GCNmKe74vfBn7XxYV82OAdZdP+2FR
BSSxbPkfP62vwTjgadLlT3Dx/fzPf/+7iEVtU+634oPP/+Z/t/CH+6eumay1ZiUI8Fs/em7yUEa2
EPo9yUZDl2invxVdiuEAfCQlypUTE1+V1+45D8iPTMx9wiNT/Q/Tkfv8x3S7SD9Or8xsKRZ7n44C
ybjIw0o+eQ1BTHPCNkTa12Qcgu9kSTnGwkgNZ6RNOSECjtvcbaN7j7TzX1wjs3pz7U3qcYTroBQ/
o65b6lYQP2qZrq/jkdIPtFjtA8A/4Keo1T2MU+ytLIeOE8mi5mH/M4MPipEk2dZsjxbKlNYYp4uW
t+5S7XTExaY8iFG2cBTBBqij9Hov3MS45RnI7EgqKdMWuZYGVtaDaM0XDQ0Eco72m8ts+OQsuq6t
5cvEAgtIFrg7RW5JxYPnfINhuIIY5Xc3BM6dgV+10PtrpXGdkVGAQyQGMRSkwyQH2V2xeTTuXZjE
gMqhwK1PZG4QSMZ3BOUpRv4FR2L4QAlw/VBKT+LYLTq59CQO5BkstX9aouGD2+c5Ag3A9++fc8RG
U9e16kGunsXSZurZG0ey4L0fnv6XiX/9TOiDqUu/R8lTlptsKd5OCBZIS2j99SvxDoPMkw1Z+wwM
LTk69sC3c6pW8HP9o5einKipbZ85vrx5yWP5La7HFBScHEBg2St7R3aN+7BzX0go+d8aGcjWqHU2
TKcUsw8j5H2C/DbMfvaynX3pp4nUYyr7CvKDe9u3X4QdJMvHiaFXwIczrdimv8TEDhTsJtCeqtFo
r6rIRcwcgiRwMwqFVQavzN59Et9gKXB+1LkXPZEiKNaq3UUnTktIdP5lTtE/CWmK9zntNKf20+jU
F1lysGpt3KjZrtIldcOmo0BNyDYObdLqE30CdO4lvzGfrNprLEPlQgmKt3DKRZ5n7vR9esnhE3hB
Zl5ftnKTnLUxjLZjhA6ylkzkq2B5YR6XR2c96pMuZN9HN5XVKyTBu/B7ru8FkksK4nAZhP1wy7bf
2Tfwym4S5J0ezdx5ER6Kod5kGkjNvPkqpYN2G02VbmOOIBtSACRv6YnxzM8QJhh5reZyzTZdQmdy
o8eKuxRmcTFljex9Ip1L4RKGz72JsDegiPCkVZm5L1pP3pHqGK4NR4/XthVWD9WALI4Pau8rxEOn
rJzOZxHneF2Xf+XZ8GS1Ufg6DEq5jEH233ka/5t1YiNW0rTlRvy2xSU18x6iWX7qVvbNCNL6mMPA
tpfZQCw8ghL1/TDA+u/cSC2hvG/Qk2aw1FOjuRC8tmHYbAPFHg+WqPSFDS/fWE0ooYM56teklRWY
WgPvEJaAI4emfiw9IJKRpfa7EEaze81WfkKQkd16UTQsM7VdUtpKeu/PVqYPMAB5UYNm7NT608p2
kTEOkW/WP/0yueLxZKOXOs367OszKxTz/1zz8x3/lZ+XHxPLk4tvAKxjCl10+Y63OSR7VdfDbkzX
NJLmps/QuY+RA126xdiuA/bU666K6KOVtq04BN4I567w4OySCSyWRaTcQdSVbDWIVtc5ORaIEb8S
3HPWWaS1ez/x80d1NE5U2FRfDTuCYB7aqpNJPeItek/NQhjihIft0JvNOUUX9ZibSJ+LlSQr34MC
r+Ajz41dXejtpoot7Yuur+oCEB+cMcW2N3nnUMT3SAQWCoW4+CEg8amvWNssMca1qBgxK8+fznfx
UeDnp0kViKnMJ6sHbdTIbuzS8vKS+uiQsV6MeWBZP1gjqyJvYyvg7NR+LZd2BeQH3DqKBPtxdE00
A0hiU40M40zlFvdokz2hCvkzNSPzu+JJp6KoeMIXOj+xVgOlMABxDWOHrYQnoykVHnotBwXims4S
Pcjy2hg9MPsEsNaNqRWvue5v0yS0vo+qRMmElY931ghrMecoZRsqZfGAlvdPYwzdW8tPoDkOqepQ
VeNb5ZXEnZ3SfnA9NV53RZVfq7IX71Vb8vad2TecTM1gbaRq8GjkGjKy/Em+S6OLXGdHRntaqYrT
8Y38PUCAA1a1KlqqWmsSqOr968wf4MHUe/OrwdHX5pH5RJa82RljjxyiV1kvPukofeckJwG97fpc
e3DMk2ALFh1gbMIyQqg2WT64JScB0O3fLH/MUSnGpEKMJ2LUw42SG82aVIv6Slh9JaozurLwlwUS
nrf/2WMMsvQAsr70a4ijFujDIhaSIhjtIZXZ8TeBEGNjs/TLQC3EJuqoa1JSvQbKmPQXj7joDnLh
588FYvYbQmwNO7ZeuZM0KX7zyMxzneb2I/LjzTaqiZoqpe7e2176/XKTZnyt/bF7UEjm7ipAiluI
0a2lMVUPAvK7TTTLv/OsuDrXWvdA7jZ/kRWoxAhO8Dadugr1eosujZzrxPaNh5IArxjP1MLad5JS
U0Fi5C+wFpBCYo92FFbnJYPP76VRAIMUMirxvu1kL40h6Orqfi/mUE62UTupeOCYmN9INpzCyFon
j5nS6xRNZtBmn3mLrjM0LNE/pTWqHS0/NT+MhVGFHHsOVdycqEP3Ol8l2cCj4j01JhJfomv2mX9s
mgeF0qRjoY4E8dLkoelzClamIcDMNXmXqTm7zF3RsiWUrBvq2lafDLGcdXCrI7KN0C11IWmR94d4
ulSR1x8Mm2rDy2BQJstCUe29MMwuYsbFT1gsMWW2z+4gR20oHbxu9WFt0XTiyFnAuDisgkIxDjxU
jINozZd5LPLDRwK35BGNMi0Xf3OZx6rK/e1TG95l3tD3P2rqN19KJLkKdA2/ZHEi3+T6OZR68DW5
pu9TqDAvMK2xSRCgjxL0wYB4zalc0RJjk4cJ6uoo8rliXFzetAN+W2fD57Sxc/tWtWm4WrwnJqRd
2O9RuUSSp7bl1TzWUD9E0bv0VZ0o9OfxStk4vRRdmPXFMPVCEQ/kqt6P7UQgTOR2U9mwWFMm1cZb
UlrF4tIPBj+7Vqwyu+7fLWKManRPQaVQza7FnFBHfvIy6FPluw4bONZRl7lxq8Z/sa0uXMs1VBd9
03SosUUUD4NhejZc41ag1qn3vYFA6c21jjqUOXwC2hY1on9xLRXJXHLWpW7WjSuA5/DnGL5hLK0Q
tfiZ6PnC70zIi1gBhtn5k0EsEGfhuKzaIYJ8H7SiwPl0QMOWYwfultpAkIlicIYrGmrVL02vAEj5
F4CjGJtXmFcVcKHOGvoDZ8SVnsfNNu0Bniq2md5R55PeRZTdItsmmbzLkuzOjtr0rhy/Vabn3IpO
0TnGVZEgaWEZKvT6Ksl1oPO+ve7yRoqWZPLvzUTrjmK5AHDnNeVwG9ETC8x3jYG7r4uWovOZwV9Q
+89dJ5swfo4eLmdqf2GtYKFMEre58p3SodpWVKyXrfEd7Y14X3uauXDSWNkIbt8GeZcL56/hVfoW
WqV8MZP+itbFrzkZchddXOdhHWzrgvSUeNn1gFSX0aAgpD0Jm4muU9bVXrwk9W58s87dYHKuUtnY
W+q09XPLBcen/ie4p2+xVkcvQWIpy2FM9LOj1BNulXCAW9r1leqiBewjNQgnlamji9bkj6gcdotx
6LNvQ4nApkIl8SIvSRvEAXo+AsreAguwqvYhHvNmrTYJVCKV1wJaJ/lAmT45qsmqUAd320glP12M
lwkExRu3Gi7TlcLrSFBSyZn4fnKrStTSFGkBk7PZU8aXoWxZpu4OXM64FF3gccpJNZRX0WuQ+r6v
bSIZeHqRojxkWgufsazeXLwjagxTtx2ugsmoNn6xLqteXwdkBASFgoFKwjK36vJKdJGEOGuy450R
CkoeQ2vkPQbvQtGG4wldsnLRd2P2nIaFsXVGv123vD+OWlf+Sn0gVOKiZXa97xOOjS0sA/N4/O4h
xoQV4lJkNWXXXZdjwXPpfYYwfOrO0wDREZynon/1yU+4zDeyTJA3i6RXXl1KAbbzZ5lvPi8qlrp0
K9AlaQVN9/SR//0tjOlf21DJBqVpg54daJBKKs2HZEjNZaMNyq6tJIPAilxuVORv1jLVqw9eIKn7
lGfBUnSp1bdPkmq+iB6yCuZd1MoLMbOepsseKHrPLs7CQXJdEEu6ORyD0YA/MOevUUhDeQKyvkaw
D6HFIfFvm+kSAbhajbqvrERXGISLOrYb3QarN0/wFUqvSbVS3DYtcrn00KCVdVojghKmOzEmVsp+
31C1/HXbkTXlHBHVR0imguUlXerYiLGRVerXl37u8BZiX+3s5vxpJStHEOHZSeRPiSwkZ2gELv6p
5EbHIlTvRXJWOHgV/HmE6aEpNVTpmhKjJWfj8iiArfAmT5TeRD+u6sK+kHcLq1q3cCeK5sVHNN8d
BTS2FJMvhglM60Xoa1ijp6/aXg/zDagDmBtq70rTPERzq9wbDo0+BvlGNIHuDgdfUiiih3yMgBqE
pBtKPbeZbVPeNUg8E2BcMUwk5jOITIpwkVFWG0BUAoS9reHHnMd6iBtn69z6b/zav8yd1us8EBhC
ItmLVNhWObZ5eaa8fmplVaS+9rKeLMZC/Ye1n8bGyfrv/YSVgMWb36d7zPf97BfAwZZBxD/FKgUP
SG/UK2QNAvLsxCvRXo9WVHXDXTl1q7Si+qexELf3m6RcTs5WqvpnwSoyO4vlKFF+cxZWtf7Chqu5
zRV9r6Lr/RSWXX9N5cb33B6qpwDtu4NsDnASTcYAFby9rNgxxZ5YYzOySMkr1lpYU8dAti8xIQOY
nJt+nDABfn7FlrJ8SkMJhKfcezy2J2tY3+lw8t6KXlellHgb/b3vWPUjeB0xmqW1eXZhzWkG26GO
FiobSSuDjZQGzZEEbXJA2AyFJBKVd3KQcabRau0LPDsHS+v0X1rTrlO4ab9RRI+0E3Gne91ognXl
3U1keUiYe+kxVeAgmXqqBIkK+ALqj0U/HNSajO4Qri/diUFFtLpesq6qQNteokue1A2reuggjOsU
KvfgjkZTr7nWgxGazhFex2Bp+9q9Y0UmCDWl8DeED9iGir2WK42/Ellxrtjr1AvOmdFBKJAYcpZt
ym4s16Lr1VKLVGj3a0Rpg5Im46Akbn4vtEvG4cakQPur6bB1CIrcfAwTrV9Vjmbc+HmtU++pGFdS
1nhHwwerX6t6RllWYS/rzOqfi9j92UGf+6PysqXtTNIMitVt3bw2H7qOLbVtD9TdDNlexFGcWL2F
wLY/w1ya34+puvMb6AlG2+4ocwA2K2IxYlKKMnFUArstl34Ro9yeV1R416p1agbPPs3dzC4WbmTW
x7GQ9BFcI35F6HnryNC6Zemn3TrKZHuBYFl5dD35hxZ4KPf1I6L3Lufhoymag6nmCCfHxTq2+Bxl
b50A+HC3qZWVXjtOf2DeNY5XUU7NoCnHvHD8irJyhy8u5AnW0rXNL2Zd9Fd+NbrnjMzJdVfpoK0K
6SyG/NaxdiOlEwvdk9yzMFhx46xUr+K8PY2JS16YxSJygcH15HXCSTBxlRRheeNBvb1MZL7l5UAg
08t/VmjULhqzNR+VCKntoqijaw2uyH1YGRzgfOKzK98eixc7tx4N205/tSXg970UUrIJy+AIf4Xc
E0+FSyw3kMtTjNA/V26IJBXRBKinABaDFptdrdiT+JmG0i6JWh8t0t+urKpJdvwQ6OOwiDK32wQZ
ekxtXyYyJXbBEiaSexOJNgRM5HKtFspwqsmxQHXWGFtAsxpv3chYui6hXopez9RR6b8kiIfdQKp/
xFNJSpTmxbYqlGaFPlnBOR5VWqu0S4pgkbwX4ZtEMe9ki3/t7OFBs/LBw9Dtu5r/rMe0U9m6oQuy
/VAnRFaAeg9OifA+ottAWPg5VSwNCqJCWtV+jCZUnxgPTRvwu5oIHKFJ1U58PY7JxP8ohipNUlZQ
qC99xfHWlET2d1pWDne+JBF2sIyTGAJd2Rxsrf7BFzFL4LSC3cm0nWorfIULLOxKDUhKdLxwKHaa
Cse/6IqLBG4VhkaE5cUkpy3DGwtZhtkjLalZ1YvQv3wOtbGfwwkgAay0BQ1sxteGIhXXFdWJy9YI
gm+eK+1luCGeKIMwt1lrqFtefd5zbANpnRzEzM4FHFzL/cLhF//OXypa80VwncJbZCxH0y1Ws+ED
+SphVe2o5lu3NqUNuE2UidPgg9JojpYNRIFZcyVoqisIunYUQMpLUVFUoadzF1JvkXgkgFpgfDA5
QaMCtQsAfZTJt+rUzVEnXbs8T3ikQasyWwV3gLDCYkO49t1ZdKOkyrYEQ5HktbOTLY/qj6mRgrYV
Dc9LvPs0Mom9LQIOHKaxyprRftJ0k9x6mYLWtIPyCEonXLdBFb5W4CE6ier6PkQ93VLIfdaqq21B
oZi7vEyjO7NF7E64cCpFo320HlKVvY2mqfYqIPfwrDmWtho8Y9iJ7lBTzNNQiHkSXUev1zx35ftM
VYt7R6/4X1KkpxHtx1OI7vtCdF29rXZiyVLjz/vGYxtodnc0KVgACyg3ZzNO6kPS2Sg3NrDKSypY
WFX6YkAzsg47KSCSWaT3uuZ8yyFkeInRa4DbunkJUbUn1STXt910aYwSCkY7P8zjelqm7J1DldIK
fMWl7QP7Jso284ho9XEIXWJBjedsiEmJXKlj/pI26rDij10vVU+xxnQRlwryJ6UHnB+NdqQ8fD3Y
ZlB5d8MGXKqxEEzAEKUMB8/KHkVvUMLq/OdQOTFkSd148RK9PyeqIWH25fskaVIiHPJevk7CN0Vr
aPXu0kF194JkduactZ3RXRUJFEHCUGU5yn6xCZwutvzPznliqtfJ+DX0Cbhr8uFCCCBeZgDkymTF
ljSCqmYT2d0vNNXMg2o7xqGcWlUJYnXxoSlMQdeZB5fs4C7Tq5MY8iQgo0bHbsaPZOR9gybZww4A
cUxI1zN51chPRPXNezEw1o0HJyWydF2fsPFAu633V3qZZwsdmdVDxOEdVog/Wkhbv40BsPmHdZ7h
uTGUjfIAOvcvfl1+25Z6QOoRh3/vKm44+336OOKGnma8QGzQX2VuJZ3EpXCgL1KkekB+FVjJbLh0
/Z4dY5QBsHyf8cmP1ykal+ppHkZo3FqWKJ3xhCjKUAJekBckaofiIFqhN+ZoHk79S3O2I4ZQL7XQ
0C5zhMGOCRAvRFNcBjWwd0Gm7OpxdG7yVi+vqWRY+NRoJusY1cPNEHRoM09yeMJFtPwesk8oWLXd
bKii5jK3nVaax8UiuVWmy0+GpC3BRk2LCINYvWhjohYwWluj/FpYSCWGSZXvotLP10JIcYykbFmF
gXwQxHSOkax8KTYfNJ0K+r9MEl6uBfyFX++/nOQZpX7OTfsneRRkCmwH9hKyOT0S5F+QrkIE2bSK
kyr32rGE14Zfnq+8ar2zkccm/OGXPDjaAB0ABXLwXSRbEIpTz3GXaxFIUsWq4AlJxn3TIdnSTY/I
skr0m1RpoM9Tx4nGqD01nhk/yWruAgN31K1Rt8OT4ZgH4VB7ib+Mk6C5KfzBPMpqlrDJjopv0BUt
Um76hTS7tB4ocdkrXe/d87j8KWYaUymhUYzyXd1mKLf2tQF/ddR+0aHtER4Eu0q4LjFS6Q1PUOY/
hL1xUcBIlaDfKSrSL8UEohtV1LZUmxoss5P9hybSd2JcuA0aOlbGBNWTbQXUXYP6jGtanljtk5ug
NFam1f50U+Pkhc0potCcXm6iAWI5uejbFUpilF+IoPI8KILKIhY9GzQA7ReFwjlI7YSISCcFxfC6
DOstP5Vhmxmlti1i33wOGm1NuH/8KrmwNzUUbB1lScrPhp9kC78a5K9kgSAkyGDIbVQdDmMQcSsx
Y2hQd+c3+UJysoDd5iqwDBcGE1N9pKjCuXQFjdfcvTBDaZy6HMNxL1zYfRVWV213X6HutWhCO7k1
4yG9HSP4rMF0P0ZxOVzN4xoqiTvhy38r/HH9H36XsUbV3ny6pBgoIdOCtdsb4O5lSnEy3j3HuRsi
uie6TmDxpp0u0aTbwJd7qcdlckMhtXVmw27s84ESKSNuqNKKiRxvDCctVl4dN+FyzIAMovyQby99
qVC/Sh16mJBHWGc2XNY5QYK3L3z/VixItXlxDW3SVtgUnkTrzCvcbabUWznLx19To4+NS6P93fin
SYzIrbYe+y64KE2K70bi99mec91X8f0YhRrC+5jwQFAU9W7u8cHvkrqorerGd7L/YhxoCpAPxyov
yQuRewhUd3oVK7ciJ3E5fovURkxhxd5Vx1uzJcW9KCeehlHqu43XZsqy7ZJhIVsIGsWGHz/6YQ4z
GzB2IYhcQhdzEUQ2VXnd++6VeSXOKwVSlavWtOST2yj1CUESjqZB438v99Df1Yu3l0dGFcIuBMCT
LZwgSQ5Af6bMZFDDQzINelGbHMQFSee3luh+MH+YPrubij9u9ApInD9IJxiqeYkhBymdRoewi5fm
0kZYbBNJg5U1kcB6CTULwufiLuyZqyknMueicxnR7IUHIcqtC0MVlDrWtShA8AGiHkyj+T7XJJSw
N6/4WzUb4TF6fX5lN8m1msORBF8+vBVTGgMWtN/dqfgtCca3rkDbzV2BkPvg/D43nQSn5FRPYTsN
YiKdlA7FBRWNeTYO8UoJ3AyJAH6DG7Tw1EVUkPqpwaSZe31I8yOJ4AhI/Og5Gygsvl266mSB3yk2
9/C+wTngplvLLqxN4AXGozW6ZIDAYCRq89iWtvUYOr65AU2k7an9js8B/3uLcMJzpNQ3OqAIvnp1
BQ9OrSQnhfJFGJn6fuXBa/yl7qslI+b3fKhRrXeV9Fx0ibq3td7ajLnR77uakpCiSb+YBA5+mHW2
60zXfC0lyCksip3gGpXzQ9UQCoM403l8dwXodHFtdP3vrpqbX1b1jTfXanJtOvlt1dzsP6waE6ri
DALSIRv7owWZz44dwB2kqk66CqYxYRCXXs77I6yt/TExtbVS9VTKTEOqF1Fe+bk5RJPqZZD0KzH5
b2tdJtqcWnfI4Sxht0N2vl0MthdPQoPaY4y+CUfGJjq2k2rxbBUCx8KaN1p05BDx5ty7ebhqLdju
ph+aBPIR4FisJwd3+jWKwVTv+oWVcwicxyLx4xRmcRGWT/M++ICXbxfo2fvN3s5VbZtPsKmIApqt
nZRsHhtdvrtcdMB6Zj0eRQ8tCOlQadGXCyhraIEANqoybIUV5vzsDpJJsZgYidMEItMikZaQd8gJ
CMT4sfxztYLVLpCueTWxQN4MFKaHy1DgvzIO1pvaPttRV27LrKhv4xLuiiCw+6dBozbX8Qvt+/9R
dl7NbStBm/5FqEIOt8xBVLZk+wbl4+ODnDN+/T5o6jO1Xlft7g0KM9MDUjYIzHS/Ia7abStFQDu0
N7ZVBf9qPkasdalbb2pYpIizq+pjnjvZ3krU/lwaXnmmTFDvW8eG+TEWGBiy1XiQQ5VODs6zfb69
9QWlEz4UnuLu7Rjx5D8GuJt0nq9so39fRCZIU/PSl9C2/aO0pL+dwkMBpOaUJfZTCC2lWXdVcNAj
wD1jhRjI3KYmuyCvOsBGjl49XYmPs2OXaxntfKd60ueWDXsdv0bKFL36k/I1i+wCYCjx8cSXx+is
3slgZ7njWS/53klnNhihhQA0u/7lOgh6GY6Pr8I3ZWpn6sFet6k4S9PpURBGoe9JWnUYfUsW4faI
itXOT9P5aSLvsEEcF21xUsYrG5GE76yVX9HgmX85mrcGpgSnKAujlZYO/n9pVz+UZab/mCuzWhUI
4rzhmKaDP/enZ9ae49ZTa+MeCw4bOXNU9mp3nk8D6+zD4PnOJVg+OTbgOPVJyP5Qochp9KVzj2S6
ua8Ms8PQjpSv2QOaNFvLvGSFGe+wfe+f+jBON27TaV/aJEFv3+2q704xfwmaufvllzkyvAHftR3/
TTwlClaKat5PWmn/QB+VhY2ehO8xuId1GWv6s3xykYF4VbRM33TkxoxNycocCQ9ekGrTnevWCx+t
nuKxMiQ+BXMj+GZGhU1mBo56XrY98P35YOGU/C1TChUdmAKtlSUsRxpMVa3qua/z7gF6MIvMpR+M
lrPJ9Fg9Osus0eKu1uz3diG1GVoIXintjLXw1qYCwatJG/RzEdr5VxuX4YXm5nh9cdb60lgLCU6i
eoiI0JHy4quFge/vKGpmxlrYbLcouZabXRl0YAsL8PNEoUep7sNuTLkngYPklWqti9ji/2aBiMih
X1ZN9kS27jYgwcEy4zYwyVJMOsu/XCaGHXyGz/8ouwnbSpzV4OCNAZQweSuQE5F+v7OdY2P7A6rh
WIYg6thi2Bv0r6bHftUzsmcYxf3rkIWQXVVVO8ugowMeDVxL2wkUAKW2/ojWJRIVy9TazNoH084v
MhgUinJAIUdbs7xzrnmv3PS7vV8781bSYGPKQz31tekozVrRf1V9Yt1Ly0iLldKEGQs51XmaIexK
gm2ouvCuDE0k1wqb6n7lWCy/8jasvmjxF5/qW7AawumhRbHuu4Z39Lptau1Zgziwa8xyuNOQAjyh
zKvu+QPbR6Od403N8uDd6IN/nSzLvzqkt3DIIZOEhvuaZM7c9CtXV9tNH8OIsoMpWimF16GCF2U7
ykvFnYMA0JmErbOr8aJ4nnHfoYJWKojylidPN83/HD1G0tBt/+Gi1srrSmXrzLYKN7p0d1lJWlt2
LBQlsJkYi+xQNbF5J7sTGZA4B8Wda1whm5dpzg+hbsHpW3Yxsu+pR4y/89A9tj2GJKIy5ogIWc1L
YffXzq6O3dU1SOJvkUPNDeIpeXvKIQQ+dGgW/u+2F3qBeAPiqWR3FysMA0m5UxwP3yLsUw9uz9au
qwzkAus4epnn6a6PvPJeumrN+IgIzUUYI6rUu8acPkaN0AsOvW6bZyeMLNybEu0t64r+UFsGqf3S
UN/yqVK3EW41exntQvLpjmH2JxnNovI/1CHaexks8bwJYiN4MRJkdSPl1/UKRZOxxyheri2Nlzha
EnyaSj3OqbFoRw6kPylelq4ljX1rShrb0fg0GZU09qemJLn/MjeL+f1JkvtTcKiytF4ulSyj8kE5
Nt77kK/iZKF9zhXKE1Kdy3AR2ILfTQ5S0tPi7EfSON6DqlbRF6dm1bFo7LteydYvjIMdoCLzvY+d
M4DYgaLLWD6r42LDMRrvflTishW4+cai9vPuuE6CML/pH9s6OmFrCtVQNY6ObTXPsMLb5zQP450/
JxrcVfrkYJvBNzVSvbO0VMtGYJlJac6PMC+6R8X1p++vrZ6O30NlQOjQMOr9lKXn2S7wT8cSBHWr
1nq18QJaVdbo/eJthNrZlA75yioD5zWCY7dN8jm9Q906uVvUDN1pfphSp9tmJRCVQSzxpF2GSARd
N6Vl7Kf7JA3LtW3nTziRd/cicjgUGCFPLc9iaVqx1x5zT0nXIrKXY+v55Nv6tox5w6O0WD4l3kI9
NjHddH87XN68LucFaKEJOCOYDW3rWg6KVrdOOSWPRapYTnNWhteg2zUcFR8BEwNtxDuL7RiXxrvO
g3HtF+p8lmaUFhskhazXoUSBXO3Lb1aUmO+uapQHL/AO0+S+UJU8idORWBvJWTRP+zDu6sutP1MB
nnhGXX9yRSpN1d/5tQJnbeGZyAFGhXnXx8XJzbBiC+MlhbPoV1LRMTdOaBs7EZUzO6Q6m8n7mbku
XC2057ACgZYopaFbrExVZwp2S6wMSleIolzg2saDZ1TT4xXbkUytdydJBDPz7P08N83q+l8c2tpH
W4Y7Awgfqkz/imo8NLN0S3Wmump+pw4E3lVtxy81r/9Tozs0wyyN7jRs1WRGFVneQ13UEO4asz70
X2svV2D4DP4TBRbtzJvn61C4/hOoMf+pR15zB/fVWkufxAIOQo2zsPO99MkBvb0vgdeGCBZwoSlU
jSf/exggvnuVXEdTJlmHXcV/Sq0NLAg4KyZ32MfLGeo0H2fSdxsFyxMjRpk4Z79l49XMdbsl4+88
1tgYPDq4RFDX7nUW9PRRU2egUqNLUBVH6UIEpFV4ceHR3enq/TViiTVKmHauNTfHW19p1iNm4TyN
MfbDWRUydFxfMsOqMHlQa+QSljbFM/3Us5H91CcxlcRUQfzq6iheSl9dFc24ukYGhWtubte1DFy3
K6SQ1I6tsamkyoM3smNshyr76WPIl3Sq9a3MM5yn/hKhDNiJDJF9jWhU7oCQRedT18XfvEhX3iob
zzYvzpHhhtV0mvQAOLzeFS+VAc3VKzCM8JAXySbnV1Xp7NOG40orTfdqSSBK8UbN0lOpXXg4cl9J
p6fG2sqyrBlCGPLzck/JwHX29Za7zZRxibzNbnS3R3jIr9/0INtUyCq9p5obHRsfw+HOixd5qNkm
A802poSuFyJq0wJY3Uyxmd+BryZjjEbkqskr5Eyl89O4xGM3RUqlCvamrQ9HCblGNxaQ+MQKQVM6
7VkO5gifZTXbsVmupCNTEVW2jcXEWjptCbiGXc/xoG/P5pB0589jMjliG1IWenD8HB8VHSpnoETa
81Cz8V1UjjYC2U6A5aCQjrSXA55bQN3SLyDuplf3GZCW8x/9EqGZaAYtM2XwNr0dscZQLO/fwOu0
s5FgIiVnf2tKn1I6lHLltEw8bxOH3CAyT0kHHIYm/5E3b38eeZucWyB51zPpa5aB2+jf+jTdwWqj
GHd/xKronOjksMbKJkOstodkBlXN2jJ/6MzBOOisGu8st3fvUCcs/F3ZgljKcPlaW60VonxpD9MR
x02LTEA+Rb8yV40R39O/Cp2Sd90aK7vspzUvWDB+TM8AumExmvNwquvZvcBFczfYWuT8jsx8U3pW
/Dy32A/5c6Xu5oYV+bosgmelMWa+Qpo8TxicPFQlXNMlVg5aMNgH8MrWSpo4MLubsAfcj8Ilz+Cx
fgCJYXyprOGFzXn9oC+LnmVMWjIGw/JT6/eYRC7zzMq59P2YAsA0hsuNs3DjNyAK8yuY1RFeDRFy
uOnVSXOJaGt4+CQV/V2iu8ExdZp7Hj/6l1pVMc4J6vt6STpFc5k//h4rEye+wx4A2gVJWkvHkbhT
nYLqXov6qnTmTq5c9Dop9yN5S1gyNG8DluR1VVzYrCZHw57Ba5ecNlHAjvoo+k2Dvikjq/3RzeO0
DW2nPnlYdzwrg/pLxr1sEXgOcvspgLl5xpMw2pYDZB9cLMy1gwrheXRdNMXj5kEOWEc2D9LP9uR8
VeaSgd99EnGbUClwspA4wSAFwdYc49OvlYYuj1fZLTcoTcexj0mkAmMLMu2xRHdjCDE2bNVA3zvx
6KEMTRRq38u2qeMW02OI0ep3MmkIk+StfpZL28hzH7qxmzfWUiAteuMMCMQ8V6aHs8TS5aHfdXJ1
HyEbuuTQLfXROlB7PI8USvm/Y8kgq2uTbfYKFGuxjQMFCGYULZZkrfVtzozXLLWm/+rqjQ0d5btq
tg6sU61/hjCjpttO7ds4BEsqzHUfDZPXxFD02V3RhPWpdID+UITV7uXaZR9F68kO8/FpdML2AZlN
/xBgMLMdeCJ+J2O+pqqqvXOP+IdScdjq6db4XaE/LurkgjTb167F6KpZDnImB6dXVl3qKicxwJKu
0exUFEepjE21mu7krw8RIvdYxV3kj5d/u9KvhmMUDT+lCz8hFdUJK9XWZRIpW+mUg2lN48qOsi/G
4mVfN8HGddL0Ei1aytKFVQJAtMk/oFBpOpveGh4hfrIhYOvpAA2Ohr2igfojZVvjrriLxsHCpFgl
S5O1wzePWhX+kl/RBYlOjemjOZ0p/bfGCP/VxkF5VNUa1Yq6Y3W/hKOUmW6cKYjOKLKbb7Y9rdHO
Hr6RvzH3M/pNO5lehM1Jr9Xu1awU4w4SVbWW6cjY8kzD/utSdEr0ovsYzy6XlS+l5O6Mdrqtc4th
DbZoLa9xRcOba1FwkgPM0hn7yGcxVRrjXDkkUYKLwu+Av02aneskifJjBUcPN/+YJBdynJlyc8+K
XvfidwVHx3MT99Uzi7hfaZE1P7rOwdG809QHHDvci8dNv27YGf2Ik/45VZvqFY54ciqrqN/KBGv+
qfgAl4GABfuo17ID4PnmPe/SncyzwmjcqOhMnMMWrvmMhuNBXCnRsLYpEcQWpa//za6yWjnosjxO
cVPdXUvG+HHi67i8fNXlEDv+2QMIe5JWoLrOXYMiVpjHrHW83NlOQ4AP1NKsZXWdpfaPzlO1o/Tx
CPMeXF1PL2babqVrWpZJbGfZZM8Gjl4KAlDyJeUg6QO7m56dRFFO8m2vf0EQFIcE0UADoYA0NL8I
ZaYI/ODhd6uei/AhquwvQraRFt4C19aQzaFEzqA/8IurcjRe9Uah8lvoE3oihflV0lVdXYFgp8B0
J7ksP/a0jWci+ymjFjXcQ4uF+TXTVWLrcG+XwJEXkowcyD22mZO8ZN0cnO0i7FctqCBSbwq7qL5A
oa8krSQD0gQIUb0kTncxjYmX+KzWL/ZYh9RCYYXIoIQl+xKhbETsuIIdFO1m9vDHknCniKd7rxnv
bteTjyxiyncKerNDFGaPRkKWe8jNGbHsxHvVEis/xjHudNJc5Ljv0LEmM7+MmmPlPjZ6eZCWHDxz
71h45kmDWuk9stTzg7Qs22kxzKpZXS2TLX2KNn7bAZJcmvLB07i3zK+9myPTPauJuu8LfDMW3Dsg
yjpW9w7U8q05xvUa61+T5VZhI4jTKCd+2lQvICYVCKBlON50DfINLSwxpWpgpvZVhjGIV5yHBV/H
C/zRVx330dHa/K2G850WylsxWfAjR+urtPpsLk6G1etraXZduDimkn27xi4XjMb6Dlm9/r4P5/I+
V7DFRNyr2bZ2DMQxzrEUDI0RgX0OXhl2OwsrK+TWounRaqPpolPko37ESgcCALkNwCs8BGhC//to
Sqqoq5X/o2lG2kfwH3MlWEb7PLYwdDPrLVvb7IKebnppfCu9uHVt3k3qRrql5zbWLQHSx32f7DRM
21cy+sc1bnEA3DL0hnt990fcoDag8ZVhn4WK07NWtuMZCt/U7FuNIsmwJLCv+Zdb5yfwiR7azZ4K
/7w8QLuQLTGyBcLoKDvHxztkO1h+eBnmrMWo7qOVj2otrUr1EoQ1xm2JdOsFQpe7cRxr/jrk8521
lFvTXHvpqiZ6z11v2Lq1Ft8VSjZtGtf81S/Wa65uDlvszeEYLU0xNorj+rnJHetOugyobpcgNO5l
zHND7IDEbacpuvdGAeva4YM2O576VkDlv1BwTledPqhvZZWROVM0cy2jXWNYy30V7uyg1t4q1cDQ
tHGUg4yW4cxbeHbnu3G51KwlD4GXeY8ymCUHL+3dL78/rodVyCP9lLlegC7iUL53vzx9UN7Sye8f
yCj9MBfR/tnClDFW224jTWUyNVjTJYj3VivenW745ViKc6ScrWzLMbU3TjFQepzNHEHoTrNZ7k1l
vwqRt2XTiR8hzopkY4PA3ujd0SCvB9Q/g0g0YIJxtqIOulAQj+xNllPHazFdacmkeZ5GgazU38Wc
9WreCqa13sJ2t0liLJ8nQyNS7iwQlRL/VXtRx+6su73kFtwJt0e7SIP1p+yBnMphIntwZuW9kpah
onexl9NEqf6ZQBderyJdn7ITFLeA8Vx1i20ePpsWD90ndXTNpy7DDDnTVX1Xpg24cbvJyfN7iXO8
tjMnPXXtrF0kuu/KBkbBOqhBOa+dckLMrHAu19C8BQ5TttSRJVYOSF4VO8/KC0w5+TQ7c/9BveTH
6LUkakJ80VHuucRe2rH8C3ktqkGmH7QucR8lJHCNYBvxFfHytZzHYDkshJbDUJv4oi5XkYHOnf3F
gnJ765J+LWRhuvWpTL23U1zt4AyE/DnV/IRD57DSAvyAwjw9SUQWV9WO32NwAuAwPyUqBi7k1vP/
n4gwg50QZWy4LVfj3lWdTepoAFuux8mMoqOlaC+f0C7XU34J+yI3gvMV7SIwltTukZAy4ZMpxY7H
fvpqG6DRLKSffrURKe7C/9UWFgrpTd59YW0KvMcnd49YmXaua6vYBUWcvfLM/phkIw7bmv4vr4a9
VmYqpuPsrrZBZc53Q6l9TNIVKztbMEmuTH3ktMpdRoL6xtH/k8evLfR/4fvjr5nVqwR5fn6Byh1P
tXrjh6X11vVQok1DCX7pSCXzj0yeHADFXVXW7nfXU5TV5AXlS97ztgCEgzpd6iOx7w7BARtU50Gu
BB8I75GgVU8xAOVTGWo/ymGqn4TdnC5dCKpcu8TKW6KWLmlJqHTpHdZUDbeydE1Z/k8+4j4JQ2Qn
iapckl29pejbnPubuhMLuGvnnETf47R1jrfc11Dyl7Z5ugu8+lTYvj4AALQjIJ9XbQ681ZIDZsZ7
Le3nH7x3I5zX+/kuykz90RmgucpAlEQhRH8/eXabiNxSrRpIXzAj9XE6h1j6NRtQN8shMh/qyY7e
W3YKGhpUq7YpYszPjf6xnvujsE77hXpa4MxDGvtFeuyqekkp5d0LD3VK0AmBTl2fZLAaEAKoMtPZ
ycSoc6IDfuuARRdCLE9f92xmKK7JXOQ48q3jxdiqxe7PJlKi4zVt/Zvyn7bWp/7re7Ax9GvfFU8n
MEueGD/baX7NFYhMThuGFzlEkfK1qgprf+tiGRVepkRD8CQvQM6gBwCmQi08dMpvdnGFoeysrs1O
yWIoJ/29U/yyfR5nw+yq27nQvA0KK/GzHLKWh12SxPHJWbI70pcaB6sJ2idpTIGWnsPB+nmbM5nD
Fwd6R/hfgkrCahCTLqXU3jWIhi+RnlIhgF6DINpi0mVaJYDHjsfU4soFD9XAzDbpyPwto+lUQSYx
bNQkKHu2YnfLWi4Dclm4qKyMqNM6vfVvatxViyHQWPXBqrU684vqRMMWlIBzp7pwefQi6HZZ2AK2
jPx7NOP0TRrX004fO/hHXZ082DNQsqUlhyJNjFXXUeGQpmPE3gmGY7mSpszSbP1RaRLnIl29FXZ7
t3LB2y8XUdqoxnbtOPnd/Dxrdv3iqhXpm1LfdoE+7cV1MnetRz9Thqd0TioqjfNBXCf9NhlPWkvB
SppVClevXqRr/6+T3BSu3rSUiW6TcqrOvKp0bV2hs49LLvgHcZ9GAS06DnqaA4Kv8ab2muYF0rY9
o4TzZ+zQ9NFxRiVxHeCU8NKFlsTGsUkayLN5EiLeqmxUUHtV/ghE0d3G6C/uYFP0PHzxSklcDEP2
wjpKDbzE09o+yoAdttQTb/wj6o/ZToHmufo08umUb30qGvKhfmb9z2Vvn6XWmHUa7qgq2bZWgAk4
7NMPV7y7kX3p59B+LAfkSX0j2Um35RbxOfPDcS0w+HSK/Y3dQHb4PUmtdcxEcwzqtDn+c5JEuSmq
WTIpMittnar9eA4dAPTaiOArtiek8svkpV74eVmeGQeDUutTD+OYNRUhyC6sNAqb/3jqYKwbzIQf
Cj3i+a0X+c6AYfXW996XQQmaf3k3k7vrpndvxOA3qRv9XEYGJrXgnzYxfkU/lg+mKtcdnJIXupMl
cJi8Mttamjq+TX2C8UAFUFsfcyTybCxeskbtTzI69ygAmVHgX2S0UoNT4+nukwza+3IaW2S+6+SZ
tfhRQsyqSe7DGK0tZ7n8nDXaKffZsskU+fCwU/V1ZeYH002N76WPnPpiSula3a+EwvKXws1RcfEd
49Qp+E/FEG43v0OHqXX+9Ql1yJr8NdTJ1U9X/R0aD93HVZV+WHTy7E9XzdH+1fWkfMbIotjpba7s
yUriYQ1qVQ+j8g0slXHGVt3AaHCovmVJR1Y3DNN7NHGyFwyAHiT+Nj0cCEON/q/Ta3v8mG6YVirT
5bK+58C1SqCEN8Umb8cPjRERDvGMzsXIM32RVqP7pgGShZCoMmBtdMNZBlp7hqQ0Fi0e1BO/wF7a
H4E48qGa8PJpssz5fYU/PlLHlXQTgIa7fhczg/o3U/FfxeNMNT0yW9T1/jxNxmJYYUVrbmQ805Tg
LGezrn+c3fo+zZZhz0VT4ON9BW52U7n5dJ/4gYcNs7aV1u1gAZG/h41bblPbmHhCEQtWmN+QnDoV
7ElrCo/cT9P9p2mxj7CHO5BpHjCFW17B/ohGjYfSxE6aMiCodQzpPw9c38t5w97ES2EYfdqvSqcb
mf7udlm5hLtc+/9hQIIjnnKjlynnTPeri5KyQipD/SQtOeRqQXl1GZRDMwU9NmmqufljIDfV6iJ9
CRc+IKn8gkwU9di2gGmzksl9gdXK5MaoLS5Vr9vhVv8a7IIy1619i4F5irR0GNfXyUpdNTuY2kjH
LFa0sppAPmkx8VkWFlnO/1JthCQ8ZAEinbniZPB16gbbay31rzN7v0hO5tDvINs2lOnwhRFzmKsF
jA81K1Sz8ORUfabfyfDVTOY6XpfRfQfFGvewVA+B+ucxG88I0wyDzOYZoJZnr/2OXhmqkCgpY9we
uq7ygYMs4RKok6s8FmO9ssahtXeSXTeVBrVPpA52knEHHT11K6eJVGDPS+L9FpT2NkFh7hQ49tY/
0kpJkKkxMCuLPXbDc6t/uTVF2lqamQeJUV84LbdRkba+Na/+rlEIaj0nj4KkZpG7z1Bb0zf32baH
5k3LnO45bqt9acbNG3n4GOts7+t1TLWXL2Kq/BkMzugnHFNqIiSumNkEBuiEcWSVtIyWIxkXRR/6
vYyWicuzz5lYOiyjuYEJUBj63Z2MwiZ5Qz6xR2CMwUWCXr5YbBTeca6V4UOUS2qwUdcgtxn5yfba
XIS5PjS6lhGnND9GykgDBcpf+tH5p5DXbUQKv3K1v15IRmaynOurZ5YSw7zH1drUf3iq+zTZtvFY
1W65MSZ0JaUJJ8l8zBrLPcQo0ayMpSkDaqp2cPt/SuMWihXqG/BV5yRd42xhnmjjMWOR4TsA7fXP
9uD6Z90qEVA04gF4BEkwiOkjRshLH6qfR9Uq/0X9ZS1AHlXJlTObO8RfFgBPOiPe6fRs7pDoMd5z
e/yntDTjoVXb8ssyaajaZm2PbflilerGd8fiRwVWea0h7LYsHoDlUSHe6exJX9XYDVfY9riLAgch
k92RM8XNBf/f5hmmDrtKRCkjmOXbohr6Qz9hON8gkNSFZfpe90p8jmM73Ei/TE9g0OROrCPe3CyK
y+EYIENtIbeG7S1iZk46v/mebd/3lX6K1ULjBLCfP2jJQYsS6O2Svv096oMqe0GrNznMy6gEB9bY
sPQYafFCDuMYitObUg/w/zm59jAUNkvP55gBoPS2TxWcSDJlfCRZk1IC8TXg0ZBH2NfD+krm+GsX
quOjW/mZv6pBp8eGHl+kz6ooXQB/Offk5baOb6gsYP6nyngtlpmofLK4Pd76Y54YF4iSGAFThrz1
O363mcASzViyBx1yXVliJrs2YPee5mOF+os6r5oF0vKXiMVG8cnHx+IWoZkogetpqCHsm1WXvkb7
4DcxVAifiV/4W7SN9Cu79MYOteLgpxq101FIpNJP5X4CFpOH97FZ/Bv1+vyDjSsEqrIqHo2gV+6C
WHHW1LHmH/4wHMekHNFfxuDFMFJvV1tO/c3Vx5UEKCF21mVUh2dSLeqzFsQPnezZQNqA0K6q7kXz
qx8iVQCZvWGJr2RPZUwZzDfRomsXDYNBeU6cUP+um4G3LfvROyJlvr/62KcG9XPKTsMayYn0W9YB
4RdlZrKFZml6/1l19rXPzOZr0yIgkZHdeUJiIwHTZsFy1zv7HKvYxXSeZ18VnssxQeO1mNFepOT8
ko96vVGsxN6Fy37URFrssVJFtbm6pPHQbjvLOsBh7sK1N/rzxUFGBIoi3D/oNn9tuq2+G3jNfEkA
iyJI7M97ADDJ9xwpqQQTbtKjKUtrND+lm5sxpO7z/Y/o5R6lwvqiQEBdD1n9oFoh/uej33lAO3io
X9umyV4MM6z+cANgxEGx1XGCe5CuZrSCy3KBTI2VVaLo6t6b9OwxWNw+gay9uh0/2VRr8mtXovf9
wR1QiPPHnIokv84E6ASqOsuLPiYFiBONspXmbUCaEQpwaGR52m4om/AhZnGzwrYI6rFOocDIgDJJ
061wyVYSfbrDi8J4z8x/Z7INb16ubW07sBrEgCINuXfok+OUADnBXmcvTUvtP/rypc9fQqJG3erk
+jbD4nzbDooP9wp9ATexzBfpQ1a0Vhr3WXrqweVBWrBLtIrwUev78A4uWH2ygZshGVFO3y07PrXx
EO4bkyrfWzOgIKGr+L4CYpj2CNlGaMDq6no24v5bWCePaRaY/41xtNZDz//pjx36XE1ovlZKOW59
G6aJ4ZjROm9aPDrN8j5WbVzGKE0kq8A3mrPnhP1L0JrWYajUYu2XIKPXA/DRAbT9U5rZ/QvUT2Pj
WQ6MvxA2yhCiE7JcysdLfDX4cCFv5IHIDtwtbjTDWogBMnBlGky2sw2ckV8T7/BL5o1rlNR5bTUZ
pEuI7/75U7tWfcoKdrKXPjlYpYdXVsINopf+gzdbPE47qzyF1vw9sJLp0elLHrjuoO1C0k4XibiG
1exY4jR3sZolbrAjfR+bKp7FetCfnR6V6uV+lNtQbs/YZB2T6IlDAv9/bk0wZ905a/IHibj1u7Gm
rmKQvdc7WwYG00rOk37wIu1EXj24VPpiP5kt6rQjCDzKsXo3HMnzn6RPDsky+reQgVrhHYh0loox
5Xq1uL9yWDTko+7A6a36LvwHgo62KyO9XBRxgi/Iznv4G5GgjRFrfu2nhR2U22/h0qIamT670JJk
TOL18aeJFvZLEw7KqzOlDzm6/g8y5DRIHeQ66swSrprU2+0h9wD8cy1Vg8ZqL6J8MjrZWXhwM6fc
KCOZyA9BkXmqQ5STcgwbFLxYNrHaB5sKqvEFxX/jekAwBX87xc3u8aGYjjLgN6pxucW5IaBZo1JP
19jb3KAt9m1unaWAqpYqaSDH58GzVGSdMd7XWQsqQ3UcHrkmsGu6x6jVL3PfFytpzmgzH6IOmwFp
piNgTWXMc0AamXZv2WBr/KotVrK+Z5mLPE1KHnCyIT5fm7cF/qf2p/3B9RRuEK7BunXGMiq5k4OZ
RlOzcseKQlDbIngmbRmaeSNR6exdc1vFjrn3tBSyHK5/Z7HbCiMYS6B94pU0BwceIKLlzrE/ufM4
Y+ydmPdxXgbGqsBRBaAS7xvpDGJGanbz90ArisvVNHsktcMeqPQdTNycp3CREp6WWoKcxVJLkPb1
VHpr0QcGtz/ulzk6pbrNB1M5DkMQFjzvckw+32qUQ/aOX3rbdGniwpxu/CmrjhM/4jcM4vOlTjVf
pNk3eNGBlnouXUQhvAZP0GXSZNcVdd3wuwRBs0cLffmAEFG4YwHSeecBB8J2pMoveoNy7Dpqagsm
QPcuyDplsMpNH/ndoYd1huqL/9G8jRa13h0AhwbrPKl4GUxebR9kYRfpd2iq6A/XZd0waMGaH2C9
lzXcx0LO6Q9W3XUrmdAvy0EZYGpsJQY/p2X1Bw4gWJdzUsMiqwpkalh9H3wSuStHVowuT6WHaTrn
ds2DrG+oxuJejlNgt7GyKdmLmbmpDy75EfAIhtiZU//Af6EIto6aBkzto8PCX8YgdPkI+Rb5fzUU
2sfrhxgF2XLHwtJcvqZ84dus6xfFGJSH5U9+l+X175CooLctCrChef3LZTqlsejgWc1TanbHGCIS
L+xFBk8U8UTyDj+GVQLl7a6AZ/8/+nhLIJt7ZRMp7rA2wLIcIqczyKaWCqJgURpAQTOU8tgsuMhb
U/678s4xr6OCk7w1ZfQWbPMKfXd993vnVQ4aHc3Ot0zsNQwr2ZXD7P8DjpH1HDAiiOTwh2rbbO5R
po2OeuXGx6Ibqns9dPEqiE3vNWgdoNK41x11PwULbcMcNxM3vgh01LfVhCdcmlwELSqj0pwX7EXg
MHoLtgL1CeIktt+N9YBge/3ENvG77HpaMhWANoLsaA9l9W2wT9TxeLehADpspKvEe3Nl2LF91JXU
3Wqd0xd7+F2Y4GaUvdm0T8zx4Q5ONb41cmPJXZAOGyRr44/bAGcbl8JTPn+6jRVQwGzKmKbVwTZU
C7jnoO+zcGNVTnJIJrDwvMZ1ZLVYvyAdNg88NCsdNA1qSQjidXe1qV9AO7T/i7Tz3JEbWbb1ExGg
N3/LdZdto5b9Q2g0M/Te8+nPl8mW2NNntLHvPRBAMCMik6XqqiIzYsVahwiE/rKbUaMUKCC5dFpM
/cq/X8Zx3kU3sOIkdEFZLjY5kd6kczR9zwSBhaSymIzu89QBKpUjINXNUxZUn/Mxrs4LHYZTg0QT
Q1/R0iPkcCqAHYhmAHe37i5TSnUjEQPvwQMgj+DjcTtj3rsDLKRRXd23YQEq3K+RJcl0Rd33MNg9
J42vPjs07Gpuj3aIGA0lv2CKocPkVwAX2bZh3W34pVaOAUWQ5yg3nZtYL0eKfucMA4oeO7QTALgl
jvrI5oCeMa1/kQdaYA99rHqPcuSYlr5RYlc9yWEwqdbebCt/L4d5XXWn2Zj5Dnvh8KI3TXOIh8Y8
6YjCPfD8G2zHkEw30LAEjDM2eQCwqO+LSB22mqbFD01so7bCY+Zw7KPus7StwYGidLes5m5u2dzT
h+QBWPV4WiaRH9AuCbJ3ElXUj6N5KiwlWLrGJDxIDheQUWO/9Tb/HHZiWMKZvM0Np7wkvpbMn6hn
ansY7rjXKz65FXh3BJuR7xxKwbm0HjpB0JSAsTkAKOu5d+FV1JoSvzw1B9W+Wrc3FmmWs+Sa6kS/
jjZQ3KCZGTxQlvjXKLS9KxJVOgomFXVx6ZHGVFEIqhOoMGgKOxvl3Kp8nQhvo3DYASFSgN303nVd
R3pNlUdX7sjwkBH7Zil5WvlttQkdMsRyKOdOZXNvK0ZzZ04eHXVOAy0kdQTbbLNjY9n+rhZCS/4A
fmeAYeGkmy17tmmMlt/65Qc8bbstf6juJr/58qAm3sDXohwPy30s8oKOn1eqt1GYf36l0WcbZF1L
U8u2YHLz+06AlOSBpkqSP/NTmnftc1I5BWT7Ov3ZIiChYneput6lJDqHx2qylGerbRORC8p+BIr+
OIPv+2QVeXxXQJyd5p57p0Rtc43ZB++n1DbBYVi2YE7pv9tNd1p+p/UYTeQsbP5sUGKhe5c1wlYV
OvVG89ClfLmGRKX2YCvI3juwYlVJjFSxinRw6nXgQy2XFrI6dU8ZBYm7bvDVJ3rxWrRbvezbYERX
uYNq4bAoTPIilg4uDMzgV3Vom72SBPzfnGy6uro33AfmXF9m4DlzVx+mNjN4JgYtLgomy5kcSsc7
W+nbCtxX/IFWR6XUPn95sYKcR1GZ8brsuvZQclnfTO9Xp1xGUwf15DR/lwHCxplQPO6EuvHce+1d
Ng3w4P7D3gcjz5MypPAzQTeYvThxEF3NPu2PMxlqHgkpsUibPBTsB6/yLI09A8nB4ascvYlbQ5SB
amqiVnCjvFtmXcsKPGdn631B3o4Lr453Q21qjW3nKOVudajBEG3NJDN3VCV8kAARPOroCMF5ocNa
oHvmSTrkQaVLASJ8eZQGSwTKM35hinMFXbY72Vv6tPutpbKBLpAfByggWHRWjg559nuiDumG9u+V
+mOdt04h9R1tyxBMql2VW7Pgsx40cIaKdr6A5O+T6RxjJYHzdaZVL7LM/KzF/nc5kvZQV9WDDr3f
TtrkYc7SdgtMZALIyjrSltE3KJdGki/YOC4ghelgWb57oougPvslpWB9ZjPAts68SZ0rDzAPkiLJ
cLCkh7R9dJl1FcDqubOQO6nim1mSAljwxbn69zh2PM2KLvtU1wc6oP12QSZrvjPfZzoiLNJLKbe4
6Z6yzIxFD3/UX7XIMnZ9Wbg79Lr6m21b/Q22y+FmxuZfjmvl99JkCvviFGFpuS9tLVgi14k9Dzj3
6lh+kStoPv82cpJP6W9nZ3OyW9dQuk9Ip/BEL/ZQ20kpIQgxkCzOLfhC8sa/1yYNDEihNqRfDXdr
GE/yQbIvzC0b4OSD3DL4fCjlyO8Vd2NqgclbPOpttQ3gHKbZZRi95ZQ6Phxb0rqcNrGu71WvhtF4
jaLM2Jx59Jzujd4otisMvcv1/pAjq7A1MkAOq0PPEVcKy+raht2HXqPfTpYVhxbIq+xZVUN9oU5b
7VpleBcl0ha7LAbKQuIvuzS19QjDawmkbS3V9jz3OrTqoAaW+bfVPvVUU4DqjPvVJkN0OGoA9yhf
V7vnkiBCuUTjeyXwsfDM69Cm5clX20MnOavd8Vpqjnk2Z8XY++k4w1KafjLJIv4pQgXY503o4CfW
GYjmaygcZJ/KwrBlaACy+sA3o+w/IbgXV1pxkVgziUijn+ZudCr7+k+TqfCIIJFn0m6p3hK1mn5N
XEFqwiQnzilyKmHdl/tpBI66mZSxOo6qelslUAAaj1fJICZtXmJXx86a+DRTJ15myVN5qKqoPo7+
cKsFp9hqT5DHONMHuFNqPVU3ftGHt5ld1641yu6t0RUeVzHD+6hP/1yiIdoRKsqCmMtv6ecmwgNC
dAujFEJROUEcWi/9ovEYfL/aYz/rD6XICoxdUFzntgTdpBTbqSG9vpM2L4mF6CdQhW1jVRGsAAQu
xqzmhrMpJkhNVSYFep4md9IvD0MA0p3GG/jU6cu9ro7X2Wbl3eeDT+tNsE2iILmSb06uZR+OVH5/
jWMXkTEaJIpN65XJVTpGK6RDQZ72XS7otOjQWibWImjKk7zd6eJbBHXB0U/pCVqWdOWp0oj/5z8u
C+9DnRX1qacQfZ7UOTt3U5id5VCeSRuPKPBB/VsM2hnkz40W3DMLRKNBnDxdV9BdzYXe3cwpdtkQ
ls+Ddlb7prsVKT2OQ5YmfzTAS93Gj/60cs+Gw0ctn6iTNEcSufmdrRf6S+Skf8oIO/fPpZ4lX6Ai
h4mGZyCZ8xgFXxW0OOh0safW/zlUxRAUxqvXM9zXYMOu+yNMoTrf4cjV470G6vzkQoZ1V+blADwv
pcoWGcE3dXCulkVKOmqVrQ3f2I820Ub0w/PypUKwfD91qXfRpwqgwLJeY9TltlcBqrqp2E3FcOhK
ql1pY0NVweMgdpqjiFEqxgsvrwhsalAC0pbLGDmH9BFS6QvZqkV5cpt6TajsqEnqGxCBykEXu5/I
r9gbibMJ/sN94kfua6AB3ei9qk8/eMh/DZFxatHo16jPgAFavbmRNnmI2a1mbZ+f5SiaddpPm9Te
ty1tdSOYqksXRTxvFO0RORhEXX6ZZIR0IkySURZ/znjmOWSeZe7mkTzD1uxg/jS18akUXTdj0wnB
BDCVtI5/o/1I30ZOUD1WLVqagwrxgd81yJZEkbMN0sj9SgoVkr3A/wu03i5Ipks+KzVK3TSmhkU9
Xru+gsFQdrHGcHVFZd6IL91PmwyUB2XQP8m5a8frMndZJoMIRaysziWfNrrLthKHIREbQ1K94j+l
jR2Dw9M7/XOgOVZIxzqUZ+rbqDfIjjUM7rt1HXmNKBFN6oM+7z1ZNBvB8x/ZsdjsNvgPd2q4TUgC
nuVo/X+Asp1P9DT/iMxLpOvFp6bqo0czbz5nsVt8TsiXHwMAMzsQtsVnuxkVkLg5DdJi2FlNvNHZ
l9zk0AmvPBzFlNccZQMnK1R4VmTdSa4mbbKQjKjtZ37DlQe/zP6W5p5uxsP4KwpaojdR2hC/ibJb
ssCR501fuAFewSS/rtUZwd+S/2lZSx/VQ2n4iBVVRvZSIMy6M7Mwvmu9KoOBzA9PUVa4AMrx9l3l
PHmIMEpnIEyp235yHXI4ZfVXC8zirkjy4a6jE/ylMedg0wvm8mkM4ZyJtS80q5f7ea7CS6EFEZCx
ljfKHqfvtC0soVAFwBia5ObT1JvAQLvG50FNPIy5cZ9uKlH3olsTMHUIee6UotPq5jAFF38H8Cyi
rNo/FUkY7sfBez2bf52t3vUMiqLhaQTVvv8v4ooJFAS34Ts/M0v9szvGW6pCE1hGsN8qFBDbGD6j
r72WPS84ea+6m52x/zsfmm+1ghibHvouuIrAfSzhe0c3mzZSpAEieAtZp1DUamNmQqa3RZxjU/fA
eB86+8NSZO7ZIVtm18IamjSXzuuaj9ALHXiyR7hzMLu73qz1gws87qsALbWVF7xEcFNf7dqn2CXs
ajpzV5+qCjhtMRwNZFOe5im/6EVlfTLcSL3AyC4Ihg3y7lMx3MNrCjpYDJH5pOtFKYw7GTxVA1Va
G8UW6Q3K8Tnvw+5ROk390PGH/9T0BXJVbvgCrbR6MfvJLXgS6I9j73Ajyj31Yhvm3FEiB+0717VS
tbuC5qXpzyAZ632gqvdFneuH1qCbL/WQ1KIBTNtEiZO92Jo1Pld5tpFOSY1DG8x3KyDDKk2aB+6w
ngN24GZw6Mum+pKxdXPrfvoGDpdHCV+3zuRGmodmnNhuuX5wMGg02S8NOGNKkplk6oeVS0S255RW
T8n9F78IibFDDhHi6S1hiAy0+mzYJn1qIJ9jgZQTBznPT32eYSisWuzSkTHdFUNjvRi2ppwHKy0R
pbCsl7xu5kfoAu/lSIkwIT5dRN38QVrULH5RUQIFNI5L1yBLceywOMm1tJ50ZI1u4EEO5ZXaMKLd
CSk7Kopxbqv7iXLxKtKUoOmZseECO1dk6Xyg3a2+AKNyIU4T7EBo54p6sfCPbg1LuDDKoFihR+ag
irE06l38GrPMWSPz1CbRMyd3aOsl57TX+5aKN6dzwOcRUKB21PsyvjeVnKH0yIOXW6Z3r5m6c69S
nA+rbj7T44HAuDylJZnOPq1HRzvO6uN795vI5XSIHIXb4zRtlrE/GPMZroZJ2cpTv0L+AhGvY279
kr00hrwId0VaA3ZrdBj1RMmLKmsZLkKaciwPS6Q8rXsa18xmjjey0Uba4Dx1mwPUBT8bIgK6uBcM
WqfE8707Jd8kUuwdcYjeqJN0Ltiy1fvLscLPVmeYudN9GuffFilJubCM8xQdUZes5XMAmxX4IB77
1Q7+T/JnSrJ3m5TvTtNdjVEzH9Q2sB7oVMtJPpW3JUJ3kuCA5Pu0XUNcrTIf1qVgO9gCs9hZc8aW
ftSjk0mOYeNNSv/iDE76GBfzUTqlqRuLvevZzVMVz/2LF9jQxHg0VknnNGTjvoC/4NCN6nDrdRrP
TFvQh3lJuJelbvRTixvQV5IJ4sxKL8EY0fazDcbceZAqK70HLGYoJw+iMPjBpPxK4JXwLOqefr+E
SMfGy7rh9CoDMTmhduwRM5asY3FCQr0IEncrh4adjLu4COrFq/bpo28P2lMRKfqTWYreG+cnv7Mf
QvIgqBjNPoTmSPA7y2E/txNCfDSGDjT7w7MNFXSY7yUV9BI60f4CEH/64oZQdRqa5ZOLJOzdiiIM
DaTpy0osXWqQABmxzfcNlvVsUKqraRnWB2S9EpqsqR7JNou+gxgTlpjFGYhuCtsdPpVdWV9lgIwH
AwiAVrRlQGFg3rx5uELJbH2QJm0iceJp4aYpWDoUOAu+29MjrYQmnHqw6PgCiSEPpqo5xy6J/lpN
8gy+o11jdv5VjuQaJVfaWo7ovhCrSQfqe87RapQ/pUmG/ZpuTCTmlwtDilxoZb3AmCF+suEvpCdU
ApIXHPKKZlbLpLpM+uc3yOQV4JwIqDOENjDo+3V2t8xdsc5JRgG25IMBRIqsb5JfIm3WzkXpwUiS
irSw5p0TYZJ+qQXqFTM4eDnGqbrVwar/4JahnZdime/WL++GnUET6eKthvylM5zkmI6G/tR0dOGU
Agwva4tlxaercaJ/DGv6dmSpUQZLryw11iJYzoWN0H9WNSSQAbcBsKCgBmtDFH0TKRQ6L2Lzqjaj
Nu0mu815Og4qdvB4FMjup80yJ2v8LSy4mky7LHMynqy2YVZDAnwso+KDzCAlfUeDTprEh6Wveh3L
XJSMkWe5PdVbdl3Ra6Acy4nSvWauaKMG8CZTR3ZKdrZ0KQYt9EOSjshXLffia25+gizqkEjCosFT
n0VL770haYlMC3W1ZR5cbEeAeyeZ2pHJnLRpDfojy+5+TfdU8fhqC62Ybadmi09XF3b3iinGzS9/
p9mM1zXej5c+xwwSMTv0jENp8YBUtu4nv0NnVh5CsuE3RXGd26SHD42p1Sek6eBBzYC/3SaEVvau
Rn5aBkubPGsKkqvReLdOl2fLug3kLWwV60NSkVQEscLF5KVhJ/vUe91DNqgmGpNNWRoI1VlBScIv
Lc78tYqzPFsPle+Fr+53MbVd4wl6LTn1gmRRrLCGGBEiaXqTXuS9ab1Bda3zQVWD4vhGGVl6hcMg
iXN8BVkL4PYvB8pwP2esSymAIuQMeV+Ed6C4r3WAg0Oh+aiSJxG6y136ca7giCKPdnM6uPjnVNWf
kaLban2oIQyXH0WG9kVGVg35wWTOnuQIJM7nbCzrZR6CIvCEQyNzlk4EoAaYdeBslKt2Vujs3B5S
AelVKgjsPYGLkkPdhB06MWHcLeQLiioIr/Sa3aEYypdbz7Auh+4M51OUX+h3AmkEHVt87nyDVoPM
n38a3Gb8w6et8PAmSPPV+LyMl0jP5467RQotJselVltHz81L1Y7mxUwR5oso4hRipCka/y3w0z9P
ZYwO/h7e6Dbay+E6eWrKqN+sRi+utoANgrM0Ld41WlGB+imexsf/zplIUnrIr11CR+0hj/P75Wy1
mU1NP5OTIhQd52i9/TZQTjb7MwU+FIzESgNEI8dJaSbY+juIpSzrGJLkn6CFSNBlsOxhOfzy+hq3
MWpUOGIZCBL0TEf6hR8IozlAFtrQ1VKEH1z7D72ItScJzy21Lj+odG7upE8evPKHKgLkAG7Y1wAZ
H2j9Rzsk29vuRI/4Zv1ft2ix7MwuQxdOvB2gbCE9Xt8KGeiK/5k8m3V3o8NvcFrty4x1rA3Brg6y
5HmwXW2696a+Orb5/NQrovfNaG7pVGdf0gxlwEgLvIvjBO3FbYt6X8xoWZYQkfVw42wNdMevpWtZ
z/1kf4DA2flKqTUAEzO7x4F+/88IVG2aeXa+ZkU33mVUSsAdEGaDq/NyxG66TNNO9EgjUi/CokL7
VliwT8J3SyJTh+lIxtPKGcO0mAxX5HN2kwUGvPej89Ja8+a0G71wWyqQ5UjjAq0D3xy/DV2sPACN
+2RQlXvDREhwoA/hYIiiuaK2f7uq7j9oYe08kyO6ul5XPzUObKfXwI18Omky+zJnoBuAe9EhP43x
hybK3Y3hqcUeYcQ5P6loCx8WdELvT1S/RuOzqm8mGis/x04Sw1SEmi0JV+Oz0VbuoQOpSuqaYTAY
w8bWUAcaYouSGjf3/RQbou+elG7YuUhPxRCBIS/nIuQebJKS92vySC9A6LVpqrrmcmaw7zsjfvCc
NLiPKd2ctNC1zuD3kjsfrLjoMql3kG86HyHoaGFcthV6w3JrR2O0xbNIT/a00sh+QeGCIpg8lYe4
0Sv2SH60W21yTuR4xqaq3G7rIxT9OCSafuv5JVrRsvJsUP1wN6Ahyd7+J4y21yr9NkBSLU0rZFaZ
4uhNLNzA5rECf3Av+eeCAsVkL5wuK2HdFAlmO7NDZWeCah7V+t5Wd9IfVT6QyND5+x3HnRymc5zt
s6lGgXWFg0jwhwej3haMd7eXQ3lYYqYuLAQ08HtrN2ZPIgcwSWjrW1/AN9IKsHTMHloSlMpD/jnN
ffVxNVhAV6aqV8hoQIcqGU8heJi3oa9OyzxTcKICdLQPeth39NQwlLbMTKtz4igfpElOpd/wW2bG
0BJlAajx0FU+DdDQH+apaw5y2OngrKseBgY5dBvto5H50aMcec8QLpufEr/qHjOt+1BbnfIpbkbv
JNeDLAW2shBS/WR4mpte/SFOiiJYTsb/ZfkPMcHQtF8icmizG8DBH1efbACAe4N2+UtqDfnFTSLw
YYCxPjZu+GPwoPE36F2GCbz6o8spi8+GHyBr1NNOGMz6vd90MAAXSrM14Wb+XvLJDquk+yuq/W+1
m3c3owN1PblswmNXz777dHwj7mRYD4rNLkqNHEAjCAF+VwP7ow9+HoarHj4KV4jv1Gn+fYrM3QiU
7LNNdfHeAiN7V8H28NW0HuWCtaI6e3POhyNs3ePHOKS5TVyoVI0A9pO6QwOxGp9sD0i2B0XUSxKM
x9Y27PswtJvNlI5sZZsOtE+nmHv555SfCfnXZdN9yOPOvC5/a/FZsaKhgyhv1O9XWx0mwd6cqMKr
crn61/LWPFPo8aPjoj+01hrjgS4vd9buZOVwtS9lRuEdJhKt0ht05gOwq2LXBGp5ndJw3MdpYb44
BXJ+qh4Hf2ZkGPlBMv+em/QxKL3uq6Gb6jbn4emJWgXIZ74ip842k21iaPqDafnZJuxN9yUA3bOP
vTm7ZFUWXSC7Ufau6ugvhVtRBa4q569gB41R9hG2k5snkoa+yCbOLbxVEcnFvdum5BB9N9MWD4zq
jB0Z2QkyFBG0TiRP1NNLWZl3gtZnLc1Nnp0c21Gla4my21prK+eSUtYaJz1rjBwiAPuzmLdW+KQn
pyC3AfDwdRjbYCvBFxKGkfEV2k1uHvIdteiuy4sSvXCY504yRqI5qkQFo2knj9I0Rk1znUjKoZjn
IKbC/eae20+AHkSZ3CmmVt3yQs37P5VY0b8Zmd7vkVQM6caajEd5KOnbvOpZfldDIbeYpD11plPF
E94lEmza0mSbCCmjPQF1mZguHZWXtHdySX7KEA+hDy0YfcfdlO6wJyPeXiG4yh4nwes/TH5z6Mm1
brtozB5Xxz9jpVM1AAf6iLNsZZjW57QrKsl8gWRR9IzYfxaCPWdQzBJSOaW/y8O+PxrNWD0mLkn3
FObBZ9XRPvRD7Z1qr9HzjVN5NDU0o+Pv1Vb9eSoDFqsMWGJbkqEUSON+J40yqPL92toiBV4cU2hf
2jABvqdVln8p3Q/0VXlX1NG86xiglbszBLnqpHHTz50StYh6rIb72ai+yECP4jQQDLHAWLvnoG4j
hPdEXDoN0d4yeJNkzEwjJfevfDwpVq4ealpaxUPK8DXvI7hB4+zHCB0WnOB59ujAB4EeaSAfY5YI
CZ6zHe1tRAkmeGMAgw+dPvoSOWYnGLW9K9K9wyfXg5MBMzd6uMM1+O3c1ou++L017Spv7I7Sa+nG
kc9W9aFLO/WxM+MvRRFFX1Dp0u5Kx6V120KI8ZWQUYvOg9MED3WlJxe3Ht2dyU74ew/WThIyKbS6
sSsO6fPk92MvtfHqLgKuGzs3/tPoKsXB524AC6uJDmTVSt75WqV1bv9pHtocw0HjWRwFQKe4hWbw
0AaRS/5uLG62nhU3aZdn/3QGmRcCCxIhwgFtjntsxax16tBk2v04pl+dHCaaQSuhcwcd4QlMRGjE
yFqJM0hT6cxrQm/3ziGDo6Ho7pBCSjbrjHUV8f+7JNlfq4UPRK+RZE6f57otjzCoFbuy9osjyo2Q
ZCbJ/BA2uX43N2V8Lqe+PSdq2d2N6ILDeQgJrsr/5KMaI7HtTv3wvYzzKzIkgk72U4W4RrCpreSh
zNXgO8J0+sYGAf/Sm/S3gE1mT1xvet3XHpZDo+oP6MpNO0XvzN07RwICnJYK8imR4hk2zWUi2o33
xgB+b7EFvW9cXFhYYTjVHxx1RqYgUeroXl5JGicj+wEep9wCngaCpkRJd/N5XW1u3hZT6rsQcjRp
uYujYEaOhSGE8BNk0fDA8XicTsDDBJhG0/0fQMF1fuvFaCjYza03PKQkfhgJWCZpkhPWG2Fspp/d
IKnuZNo+NPS/Iw2xYTkiAchzsTxdD+/JteK8ea3cOe1zLWiALKQnizSyv2e2StZDsYYn03Wtuwl2
1aM9d84NAGzDHtCtvwyt8oQ6lI9Utm8eA8BQeTP0PxS4s8UGqHrRPQQQe0SoLqrX6yfkpegwSf32
iSQ7bAyQJn4NshxaQNP4O0YFAPLt57Qe9esg5Sf6SNu8GzZVmN95qp6RUYBQPSY9f9+Kn3T5uxwL
UcpGMz/KH/j1Z32NlY41Franj3K02mVsEqEj6UZoL101H/ok2AHQpcnCeetUtFHJoaPN0aVxgr/k
aKIL7APd689trE7X3s/7D4aVxXcO7eEwy+Ps7Xx8joPF59ILtZ2BfN4pqWE/IAy2W/lx/caiY3Ky
vS01fjWlL0Qo+tWJeqrGun2e+0+TFba3ZA4gGzb96J60LTrFoQ5oTthWh80Dz6au6ldbK86q3Iju
QxS/N2swNwvXT8aLhC51hWWj4hN8WxBP7+BMEtjUzAF/udBf8E+TxE+RgNjzPJlvZNVdsROFbsw5
2UxF7sDE+1ICTPhgUdd7CQZkTL05Vs8ydDQTj2YFRRPtPvoeqVhrL/8ottp/cuy5P8mRPACA0e59
m//V+ieelIPXTAEMAhZ3j+MbQCI4VLpoNcBcC2oxTGDO2hgCpiixjJozOvGRDKWDEMcwnyozU7cu
ZJB38EKgHeTAKJxp9fhIR3f7rJZmdGqdgG9VojL0JvOh9GHDiFoAVyswTn5TZ/k9ttqmOlDdGJAv
+fW9Xh5fpUvOtDQoqxOLVkFRNFbn7u/RaoeLrBBDW1vvY9cslgJznRTJmfZamrJEvbkuIL/S/HOR
2skTJaBdhxoaqCAn9XdZHgJZ+oWNXVGy6fQ8Frp1lZBZEkvhXS95xniUNTSauVIhSSKbfbOL7rfz
B2lQUjXZdm4Dza3w+1HE840I12F3ouVdFKLFbckRh6p1czgu92kyWldzKrhnSZM8pGg4C7scBOg4
L9CB2uPbVAbTeT3MfUnjWGyM56LuiorWQcb2UEPaXRYnGSdN6wx55o0qlaTyNjRGdO6csAIHCvl4
B2IKSZg8/BLm2TfAYQPv82v7lOnUz6OZDV9DV3Tg+UHyPNbTdOi1EHL5tovOrdfft5VpbhA5h2xI
HFKaZm5K7/iHOiq1xSFt0ltY7nTrUB6K0GTeSVPrWWTGqMTfFaaX39MahMSW1dRPhW+idDxQt15K
J3Kc1OXPcVwP+UmOnQoE1TYT8XLciC6lyuxRGmmC6jCplFBMq/e/Nm4JmSd8jHHanzwqCN/GRvCS
QJf9OBazho4dgsqKOUeP/5w0CuZHMSkjp/dtFpO8f5k0ws6NVELcwkxKBrzWFf1Gpm5bleifqHpO
2j5mEwkJQ3ClcYk9oTh0Xgpg2w6S+9UWAE+EsKgedtImF7Bo0Tr2Fl3dldhPSpuWC4lRhyJCg4QC
jbQc5Jk8BJmBZKNdccfQ1FeHNgYqcIafQ3KKgnl4EEovzJUOGbKuUlpZumlNgJ2r7d0qZTNALFK2
9Pn/XHhdxAkGlzbay2qR66yvtaqV5BgZ8+M7ezKw+Z/LOD5W4i9q2gKUQq/L8vd2/fHt0GAzMwx1
d5Oxnf7XZAzpE6DE/lTSALtZ9DJ9G866yOwdeifR27T1sX40lHG76F8O9BQeBrNxdquAJq1cJ4gS
yxubafWZvczRKFLruEAkJHhiQWBUuwIqogVZUQ81qQJPu5+1CI6pzNM2sdbqSMm20209zIMx3Qpn
X3lFdJOh0ifNM1ihu7iiWWSNj5A+1AGcs1zkZeBjxPzVLVcYw4NcbjXLs0Kr3y737mLrkqDyH/lO
xKelshS7nnNUIuP5XXVK1qIAgz6nMkBUt9byVJeYyj4IvWy7lrNW71KtWseyNBaJaKPzlb28kPQ6
9RbSb/9Rsf0/7HTQTkutTdCPUgL/IU2ypCcPwtQ2CDAtFToINJbhCuimbVhxtMcsyIOHWXHCj+bA
7pRKv3OOtCL6mNQIOxt0yByl14nnah/EtXmQQ5TZqf2MmrWTwdpMIVtx6mIrvQMNZECw+LgGYqm+
HhRwFxblZEZVmGofSuubdC2Loajizdxz5Kgym2f5qlINNDsJys8jny6aeKrwT9MYVNAaYoiGbXRZ
TpFn4hTmwos8g4syukAG0pLHBjBZWH9ooWGfaCd+PRhiaM1dlQPAxah6ig3Vq1u+joc6qP/3qQxd
ZskF/nW8XknGaEBTttA+9yQhfr4ER15Yjh1nUpGCrDet4geXpKFm7ZljeFmHkbCV85TQDKiPj702
uHfvQig6ps1miZFLyDnOaMSosSANIpaWU6Tz3dLStjpkHJmiPxLDNQ6rvSRZ2yyvssz6+eBqGRyi
IGlOMUKIJ3n2b8P/i+3dyv95qfB3LyNtQj/ZrC/wPy+TZAP3k3+L+e2r8fSSrtNpepSzlssty9AG
8I9Lv/X923LvX+rb+Dc+OXW5whurvPpyRVTE6OyVhv/1mv776769ulxGTm2SDj2Dde3Vs9rev6q3
K/0frp+lgB7e/4HejN9c9s2pfFn/Pq71md8rx6/Ykkb5qRQHeTZYVvZ++G8hMk7gyU7y7Ldz15A1
7t3VfrvUfzH33VLrK12v9tvl3839L672/77Ub9+XTlGeIOiG9Fy89b99tavj//xqFdRUEjoV/vGX
/i/+0799T1H3IwP2374n6zLre/Jvc/8/34/fLvXbq/3r+7G+yvWd/+3Svw1ZHe/e7nUpG06yKAkg
demQvXM3Ew8Qt4nd89YaGrRHwZVrwA4xhgId03e02ydF5u1loLSt3qGP6XUQ3tWxrACSFY9hgbgV
y0DW/LqgHAYw9Wyh2kNNYi5RrGjqXWWM6lUJ8vGSFIEC/YQzfXUpcLd5pH/0EBgGPqcaD704eJHt
XuLUgfmekTxEtLGz6c+muzyIBatSo9jLjGACzJaYnbZEy0A5hRwEVcmiPK0L2MoQPEDl/G5dz5hh
UEvRAfVHL/jUNJq9yYe5O1eDEX6iBFxRT87tSzxW4SfbnX7A1oymkBjlMWQOtB0+yBE4eJgDaSiS
o9KYyUDBGSRXDdIP6uBFmwJ+gkNZV0JoCjKs05tT0w9qfTsCH3q19uupjCX90UAmF0MYE4ErBBxu
wdMMy8TOtX3lzv8SuJ3xKUPMmbpQ+aFXk+Dz2LruKQxjdOBrAyIjn+21MWbtQXqbcuy3UaJoJ+nV
x+jjSEHt0fZt8BcUNTVRDi2geN1koNu/09j2A/Il7TlUY1jUw0hoIeTDdycft5QmorusRgPLN8bh
wYHB9gERhlPU5+bZU0s92hsK1AJQzdzWiBJimFujfZcWmwAbOufeO7ctgqhinbIXPMKkuu+R9PCu
JCY/+cAgUJVShxcfYiCliF4cMg+I3F1INjgHE9HzB9szwe618OjNJGScsLA/InSmQ9Y4ZAgEMrRt
0tHQRAEqEsMqdP07YOf6Dmp566NtIZOJQIv/6oVX8m4OkpymIIKNER7dDBTuXgbnE70yUChZr95p
rg5xP0YHGZzPtA9oMLQcZLBpmsYeFgN98QJD7fba/zD2ZUuOwtqyX0QEIDG9Gs8ul+0au/qFqJ5A
TALE/PUnWfQuatfpc+O+EJrAGCQhrZUr02tDUMLquLJupJsUFCA7aixl6a35oBs7+gsMRi3oKWnh
nq6cmp5aY9us9nQuZ8Bmy9Zie1uDapdVRrD443ah29TmdwXsCa+eDdUWF9vMMU+0R0+zIJE4FUe8
OMe8h892HONX1imxt5Iy3VBtpENqXgP7/IFqQaH3C9E2wT2XRXf26uBeb/t47bhGAAFwrXpqEKy5
d1kH4p0pK1lt3OeZe9X6oXpiTaWe2iHzw1gmD3GlvXBAzU4IUxt3XCbSb2veQ4mugyx5m3fHxLNz
SI5lP8EFmDzUgInvsgk8n5oFovbE0MVbYPzBs+JZxmubgBtpNLPqjrIN45BtwCeRTxo6wSCfJGJJ
CwcA70Jp8snSEzCGggThmCaIzMJ4Cbal7G1A/9j9kFYcXEQmvzFgfA+tDXIlKosQYnxz9LDdliE4
uqmMDjIDH1WdeDAITedSO7OEVR7O8RREtrgUVZiVd1Ftq98JL44mhbOHkXWgtjAQdZE4R7MR6M6B
3cO47EkcHbD9n+hAVQJDd87WevY+KMiSRQAmiRHiiVZcRo+AaGP356jmJe0lXB8QvfwuG/kGmiUQ
9QwWFHiUrDd1yIctPAslomaOy8FMlIJ+9VRYB+pvTQA79SppwB/XM1ndh+2vJmqTM1Td3/rKy3Z2
Bea0UQQcCFBzHYGGx3DNOwg+jtfY6teisdN9Oqhq58g6vGHrb/mmVvCrTPX7HHGn6wi47F2b2seK
K4TZAifhs0SN+8aVx5TXzs2uLOemJYAzmyPsvlRmSA4qTEw5KxUN8c0wnF0MnsFzhgfcd2lwAIek
Bjo8HCoeljvNCbMVWBS0s2PZ7baPG7UC6qquwbeNGJU5KSW8zEXbJpsazCB3zRTtQilq48JGvKn1
PPHbCPYkA6CHvOOXLBf6lUpgYpgETSIHaDg0oIrK03uQEIJdmsq4YyRwz+UQr5g84j3/mUMW8n6R
vbdr6IoJYF7WVEaHPPfyK3OeoaueXFy4sa4583OIhD+5CX+KQYdwX6Z19dxNMFALAWlnTYXVM7j0
EOmNGCBQBmFzHshQ3jyjkjdsO3ZDrNlnF5QGwAKAThGD7mEigHwonNFcO4WuraPJGzgWfX5IQmAw
eCSaie53BShhtQkq1/bdMOxObh0f07J3b43r9YiWiMxNoET61mrJt7rUuls0VHiUIC6FF7TKVoam
wWOUswGMlMM774JmZwEs8wAfcMT1dRuO9m9Xs6+Q7wH9RjZ5DCsGGnuT94fUhQmC13H+SGXAdp1b
swQbYoFvYJrIfM9EOd7pg8Z3cIvEXgQsR2axa1NJuQY3onhxVKdWUKpTQO6oc+t0bFW5ZgdHyODc
0UFX0AhcspTi0sn2sEo/5mUDGnQqa63J8Wezfp0yy9kOUCXzEVA93A0utL5Dz4QipGOk36DJ5HuJ
lvsgtHX2SWkbz9Aei9cdA6FGyDXrFqSaD5Go8dja0xOqoAa3KbU0W2lN/DxEk5Ua7l2z6vs/1lC/
M7sxX2XoAW9Xp2IP2pZ8awMwbPcXSKH2lwjrrwOv6x6C6pGxlkXCfBvs9WeWVcFxUCCsH807EPmC
DMUtHoXON62mgFsY7O+8ZemdNcJSGYSQHXJkkZ97BCluurYbX7Uacg7GDl8SU1vlOfOuzjqxevtK
aUTFetfSMq5S623gaJELgwptYu6tgCjmu6VsqJxiExrKWNNZVGHEo77vDbBbLmVgyCvWCHt8K3Ts
lAsAs56DNP2disb4bXnVapSNgvuz81YIRckfGgGS097TofVuwhInWw0hfIkHJdU8f8sh3ll4Mb+2
8IZc3dT5PbhG/lY3RrgxedsdeNXCe1DUmM4CiYDeNn+oHYs/VY0LbBXQb07r1vc1lhUg3QaazuoE
4s2TWq6pNg+gZh6NpbnTujo9m2VvrVpANxUHxabdHg2jVtcUBEJPo0TUpi2sHtgkx91HXRluXCBC
1r1e25cePJI7fYwlVIo9GyptCDKqe7U3OiV3TimzW4TQQpC55eHPLLSPZd42r0lawZaX8e6g59nw
4HaYHqmFLoabFXbesx7VEH1BUNFeGEX4BGrgH6kHWj0na4d7SM7Hm1Q18cmwlH2rXQerTZDY/chU
99vjnfPQQhMGq0mQkFe6Xb7nxdaBQtrKgJLhE+uGc+h1xjfDyo31MDLrjF4vT6BOyrduLgCcj0CZ
F0pIXRWy9zPlJD9yhPRMzArq6sZg43D66lSktYQxP262RWuoBztiBcimaudtiOzrqCIECmT22bCz
+M9oqR+I/DJfR8cN1x1cP9fYhP68ozR9B8Y2EGgI8DRGcL5oTYJgdmYAfsaqe7CWF39aNtHT66BQ
GyywVBXZo6FX9m8rsTaOw4x36XWlD8Wo7KbbcbzXLac8FNJMN03RJH4doKOajcX3UwTSVVQN82sj
V5CS6gGOADgNSz4w1KbVG96lWIvQq6GBXVWHpsXVgDVEkEBllRj0twQUY0+IfnRAfyBACFfWcmOA
C+JiyiEAm79078IccY4Z3twxR2A8JtwSKNMuvIK7GnB1A7ulGOrWlzKxhq0nQB8fBna1K4MqPDtm
ke0h8O6dPJnEBzuK3GNZiD+2DdoYvdfuJqwr2BRMEL8X5YFyVE6HbmqxNGsi+z1JWLtbipZmUdg2
Gy/p8ZFVjvWUmblfjln3kE85aE++s8gczp3VQMgqMiufAQZ2oKw76Ce4836MJs/uoe1WXKGBEvqN
VNmOsqnWFNfUBL7V5jCxTy2oiCrh0QdmUGsCgBLSEhhjEBLlImzX5dDVq0Qx964Tbffc8se+idUf
BOD5+CABTCLeDOkSCxfoI+DBu45x/SPvDGCjPParAXu2k9Xguo6tS6aGq+wi7xh29xYC8309th+k
G0JcEH5B128hLj/B3oBXzqbSOYlPxeBn4VhsoXXaHCwGeIHs3fLFdDzwXjAgcynr9Xm76RX2zJHp
9CsHq4qbiSCLm4vAulVrWMNhKZNj8qPpHec4DkF3o/KERzfLriSiM/CR9rve2adgGDxTJbR3f4Gu
NwO0NgfxfKfalxTEIMceTIc+FI4VdvDxc9emUGkPhufAkfnajdR3gkaC4cwAWZMGGQnK0wEANRQW
UbgrIgZRejShcsJaQrbRPRhecy71JjoxDWhtLcDci1VNv7LMtrt3ilx7CAb7gjGdvckGzL+QuwHc
Zcp6jbcJsCqV/E6zM4HVVNwPh1GED5CyyO8i77fM4vjUxjy/663qasSFOueh4UDj1ECsuqE/65WX
XhpZPRU2KEM6t7iOXfGtdQbjLC1pnBH8am1iTav8JoziW5Cwh6LUjVM35egQDyn+n9seCW7lQs4M
UtwTjqtIm6NlmBCktSTiFlIH7xOSxI6FEV8n3bWCbP0Po3DFKoTwxyUPmm+NYPZ2yJsefSDlr0Oq
oKc4eKfAEvmmLIMj50m/T7BzOEnLcnaqhoBcn8AW4MB/VGSusw7bbO/V3i2W0vsDiE+rWwg5DDvE
XCC48mfvMuysAQN6tREJ6LfwMe1s/A6QIeDENQLe/OC5/apVoOgC1f4qLySockPohZhGM747gX5R
mCAfXC8AtZSFL+wK7L6AeA5l6LdyROyuhFFxYprYaK6tANEYoETH9OoUygBuUVF630YGRVxzm0vR
/tHabpNj/xmuNPnO0wvitK0THbpe2CfoVGMiistb34HCfKy7yDcRXfIzydg6CQbzLbSLsw2eeey9
QHSPmP9gN6au/QoYDAKw2+rdLhzs1A1I5pbNwB6GsvqBwNFgj7WcsY+kWqVBK35B4aJbtaIIt8IU
eJ5N2T72ffU9FRVApEBaPgajqYF/CtK/mGsOiIkJ9tCakvcQYi02wMWAQkzFV6aX4Acwo+GVZYAo
ekx5b01Z/aqB+/mRxe1NjA7imMrMvNcF5Gu8Umj3rV1noGJLf8mktt6YEBU224F3TKAjcHWi6MkF
JzEU+oyXKrKNC+B9L5Qru1Jh8ZHWq8KUk0exuixYIqGDDFWoPN4OGVbN+gB1qizSnwreuytdePWp
gXjHus4DCyo1MtjmCiEcEkJ2azB+9dvJTXuQk4vT+9VDOvkG1svAYs69DG1vlcCWtfVyB4sWTNXq
shRaUzaIGnsNt2ixskHpB/kxsOghcArq0w2oe1vA1/Sy+w7kqP0OzMWcmEo+qqQzWv/dRk96+91B
Y/DR9D40G/L73uyjFcabBHbEdq5ZyX92TVC+6XocbUJT9QeSskKQvl2ByWzF24iv8Rdg4WFAR0Ho
ug0OEaQJLlWPACGQ90U/IuwK5VB6z7Znlwh759muFK73mnmIuFeV+AEDGvehq9WeK0RuVNWaGIeJ
hphSxEKssc6+y+XLl+KlKRZPPjjSQHHfipUXTXoeZggTTTuoTT+JlruZI9A10/QwJHp2NbMyvybC
gtpuUr5TC+xwp9D3yAVaEeGJ+TZkIeIzIBx0DUrTgPFyLHdR7g2PQVlBun6iLeuhKmhmg/yBhSaC
RGE970b5OngwcHmOgN3NCYvXxMzidRAW/EC1XG9eNFVj+ynS+CXtblQamGV5n7jgGA4aCdwHKDfq
g1cDtYYo2nzdZgzBKROHJsIw+E+gOrEQxCsdNHy4tEBLd7hR+UCHivHd0MbGPeVyU6gtJKT3aQQ5
MM+y0RUhvvfdDPeaFtXvo2UCfsYM42BFgfdUJO0FZOf1O9BrvY/glu7sDqFzNw6ZWIdunbw5MtwS
sNk0EGNlACgEFT/mYHSBnva/W4wWumgnpHVE8OGzqQnzhNhJtpZMRT9S7RUBAd13xoW2QQCqfQC9
Y76pRGOtKoRPYrOWW34LGetHCRrE2wBaWK7V1mPj1FjSM/XOpAVAoFmVm0zLEeSMf7kaGAJ9ilQv
sBZwwddFQb4qUdtSRUcDDAn3o+epl8KOToCk9Dds1euXjF/yMC+fHRg5HzHCEFSBUttMgssYDI9F
jqcQ2mm7NsO+hOi8nhWr2tDkrnVL6wRt5hzxn5CAQjTKAx0MD1QVKgZNFtaGbeK7CNVch2Wfbu0R
4pjUpuxc4Bp18HxNp3WD0Vyni0Qt5NuhYQkJho94LEsHIHJ0mxCPCDFadACqLj4Gifc2S3I09kWT
sUQ4coRHrlniVSQBpDJA2PpKZbkJTesvKarNpf25nSYR5yPdfGUO2jdBqo2s4ifN6+IL4JgWbJdJ
vIkQSbFlE2nB2MXReWoLhEbsF2aXbC2K9ljWLBQc4qRYgAnFXZ8qNN2EqQBLOa1fA53XPlDKgWV3
TnkfqX/VgjH57NAQaUMdS0dnZYOb8FeWw2inB4n9CN7ubDcU2MAVNofi7QhSDGcU8sfUFhHnHPvC
SaFDQwgMazgw5owBcd3Y4wX0wx3mVbAadRZorPhUUf13BZ1hCv0St/FL5NQAFYmYPQtwh+0oqzLT
fMZ+x9yVEt50xAuuR6hXHzVgaK9aHRW+LIz4V/rbKhj/aSF6Amry2HbUozCPAsi8resw/SVIxgct
BF0TC7rnfMR0oWregtelUZsgc59FqTsFIiQjSJprOkvOeR5H9ywt1AXvpjloVfi91QPkqGg6hNgq
HIQrvlNRFpXFPuJQF0C/xMAMi5+QKxDnxBD8ZOayga3y2tlNfxYUaouQtP4MzRvkgR45gsjXzjDY
dhGEs0DkBlt6hYha36ixQdxi8hiPA9CS7RQwIkyQQPPCKx8dQ7Q7M4RCUIbg/Ws8gercAeFFnTbk
IC3A5I0wQfO5MFtn3eXc2JES2gDK4rXuQJebtM6otp8a61PjamqsFCDyZtKLiycDdVWhue8dBaKT
ifE06wNowabpTVSgM0WPnTSrSudIlUA9A46r4Dmg2rrz8uOoCrBsTad6Lbw4YKj1VdCy56zV0m2d
qhSKHXjrIF7MtmNYFRtppSuoZGK+8hrrhFhLKGROWZrDdC3cgou7u1JRFrZqnUQuOqkzcc9IhAbp
RqxuesvX+NiZ9wuT3lQUhim7LxyvuyZh4us2IkthqsmfeqzVbjGD9C2hjlkavGi1q5/5hDvm6IDr
QrFoR9neFsmRTtV6MM/liK5dRYgggrV4TO50xsEuvOQzVo9r4HFAfzBVLxWCZQUCRkCjrTvQ6lBx
PJwsGNCeLQOTMDiRYbtgGQRQ4fAsnCL6NYZ/DEdqv1MED7Jcg0RcXQMTy8LqzAYRnlIHSCxLRcVj
JhM4SUc7/KW6P7UqwHv3n3N4NmYbaHpXZ72S7CCSWxt41Q3busKHLozazTM95Q0PiLh6qva402NZ
MvZrpoZsrXNbbAmBSgc47UCvpPS/ZYQtpXYdUFfbcXod1C6Q2FqaTFkYYPCd+poGLGge1PIp5MCf
Ukp8pJZarYNXgsc6TKuIpau7xr0UlvSwegrbHyl3YExQ5ktcI35qbITEEtqunpsqgMkdDXoHQnrg
CAxvfdJJWIagizdYguGzt6UGPDAHMMPl2pE7T8Mkq40ocDg42AFahtmcoWL4JuI9kxxOpqnV0rTm
3F3Fokh3VAGefKj2pdDFLJgD8RDtgdar9KDxOt0TaxGWOj1XKqcioZyH+dFT1kILquSTJLgX1M4p
QFRDwpw7WgsJj0fHwDM8n7Kmo+RGgchgT4sg1kNDmg+IAaVat/mT8dB4NkpvvA6N9ZilWnvIPYHI
77QD6xiiCiSs7dAMDj5SWa3D8VKxE5XTYWlG2SxOQICk8tJfKkAJme6YGNMVEeGGTdCe4eBczYKo
VEacuPhWCvi/QXVMZUuFG8HYZgMx7y9lMNrqhy6O3yV4PQ1vpdfuhdewrhAUnRDqBFgXCNQ7Qi/y
noqoksop1SG0AvQ9CAP5RP/8cQY1yUwZsdXSupxa07VYm2+rKXyNeBf7IC2PDHTRC6UjlSekzwXu
NeC/Ec0G3CeAsjDu/gK/wLjrodG6a3jYv/Jm3M1mSUDO/VAk1jlvKn7vsAao9sKAjpET3o1Akb3o
0RjvvRGBgbz1tlgg6SfRSHefD51+0trwf6WwhXb3/2oXWuFdTd/qAVRT/Q2Lb3D2yDtNgg+JFiTO
5JcIrCE40ILEFgXfh4GhfKrtNAfsc15/gfiWCy4zfCuwnERQ/JSlTwdCCBvsMZGlD0ufx62vFGQW
WBqJKQQF8H8Nssvgcovv6CcsoWvb1MPcQrXMK9Or0LMdL0J+seAMmxlQB36OamXc/SVARVYDxuGO
Ks0UFOADONZ2sBSoh8arEVyVehHY1JAFg1P9IJMbHHvVjUqSup6+52C3pzoty0BU69mgmkuhCpzy
NwUfvty05rQJcbPwQEH/uT1qW0PkDSJS4SBxkgBM4jVnr1JEYEET7VOpMwSYW+1rHZTs1ekmgsGU
xZuwQauqqhtYFDtW/pg/6TCt66A4EE1wm4tzxi5ZaQ7fS2xT10Hmlaexgfx1VMZXXVqn8i+Pazrx
F1ijl98bQaPtSmewtzGcwN9d6EB20Ji2+4Jts+FuVjeMW6jDNCA2i6vMuvMQobqWcew9Sw7WowY3
AIXwJyJWglIUfCE8nnNTHeVMq2bPHy2JZGnJ/afONCwOiRiQCJECExvs3u8zCGmW3IYAZSOd+6YC
qdXENE6HDqvVvy0QwQmJSvD/NIrPLeik5Rp0gqOBvufjGkPC2bU34T00EC6AgKHkqMWG8VQJNW4C
rc+3MIAYYIsYygOgIcqnWrvok/u2DZ6jBG116CM+Gc6Gqqh5XRUXvXXSy9zaADcNA1fzUQ/8MJp4
iaC3uKqdPt07ZF8oLYTGGo2uttYUgMemQzmxWXeR25+woPIpV04U1nNqqqRmsOP1JwTR/20xlSel
aFYihxTuIArXL6MSbPQ6pPZaB4CBwa3eQSs3nq0w1/dD5z01Q6qfqchBtEK/tqLYA9VebGG+GRC6
UraTwaC4QR1mQKhioevZmQbAOEjtDiusG/V/KgLjG7hLTfh9lkHzj5PgFpnHELXyIHm5CfS+3pg5
TLP+/+uEKBjVw/Iryy9/nOQkst2rEhNQm+XFkSMS9KjstjhSlukmJKdzoXy4EzjEmnssENWQb2z0
vLUF9bRNEYFJBIZaXyK8Mtt0GIErR7F2b/a96cAYKcZ7zfs95xgfsju3aw86jHDb0Mxw+9MXnb7e
9PG3hJGtyqzCw/6o6LuuuW8xYVALnoJASdhevG3g27r2fR9u0dkMf9Th1aiGLLpSxcCsK1RaxckY
PHEvM/jd20FcXRVrB08HIaJgWB73U5mCN9/wMs9vwcDjl6aS7hHcCvC9ZbLehjr4ZNcxC/RzNoWQ
CBmfHCwiQOXA8pUVYq++TvWS3SkdtL+IVgtaiPF1bxJT0x1H8PHaDlP4jwsQ+MCH4MCCm5T3dNAg
QDmn6trcOSFiDM3B7X1EYlf3Q27BohIFCJERBYgiHWzn1gjequ7rEJo5CEYCiXWrjeuor8pHU5WQ
eQ704lkzWeyHnFev0sJOEAvd+pykIvKjGsIMMWBvgH406Mh8gOS7C3pPGI7gTAq+DxAMWnfcKF60
AmoKpfoZWMF4ZTXXdy6IMraAtLkrd+TNOfGcx8RGALHqi2KXw0S0zlXiR6EcEDOJQ5IZ/VYXED2n
MghP9Q9Z0D+lMtbhk4LMaolAXKHFwBrqdaUuWNsXYezkG8g/NBvhasm61Bh2m4GI50NUedveaYO7
IYD2ueVBn0sHi/qRDikAxODrzOQ5RNzfWm+yHkw8lvdSwhSyMpIqO5thHrzERrYD0WqIyEZMwYEX
ralVyGFZaRHtuGIS4o+h0ctDKwc513IE7ECFKe6xfMA1qsRwV07Xl6vMTE3fMbL8GIKs/gi+qb+p
pYwqYjkFZ1O1YwJKBwwTmtOBWi4nLmVLE0qBWj8HJNEZNo3Zfh9Yb8PUJnAVWdr/nYQXCrfiCqBr
xwk9TXlqSikq04Yagb7PCDmud6YniqNX9u3BrosnFnjmdrl9kUS9Xw3gpaolQIi9duLmJPEF+MKx
m4D+bIKC26P1Sxp2AfBGZK08K9R8TBb1NGPUx1K5MPIt+VjZoKTI8+zQAeoAMy8UBCsdPmwKD6CL
dqMZq2/GdGl44uA1roFBORbGcK/g0Qe8tNxUPGpAutbEeyfGui6WwH741pgjZsAOC0T+Qlogn98I
PTp6xHSYGwW1iVcyp6mY2i9NsS+0970G1bCkzbO9mnDKg2Fl2Z4eoMTUWiOsEi+ga+D0hajp9NjB
EZFD1Spn5XVg50408BFM5cvjp5dJZfMrWqqXmqWMUsuB3suS/dKuETreeR3ZwZ6DlgEaFnDn4wUv
zTTqFZRvgCoa5ptOgfwcfHh2SrDSpC0wrLjj5bDcO5WFTeP+PZHy9GSW1pT6csqX7Kc/vpxntBVu
HnKE2Lkm/VPMmTtuqAfUjpmOfou4/jVoNWCFqq0+3dDrgrE7Py4veslS2fJGl6ymFQCkLS+car6e
57neOi8QMiVCUwJXoxc6XKy1BP0HDhV8dOjPmaZGnwowE9V/kzwDtBnKLE9DC7NgL48W5u5jBfc9
OueUpAOUZ8vP+UyAErqpQUdK72d5XJ+G+Zycn25e2ZvWCzaO+XNwsdhvQ3y1p0M8PQ82/c6/sv8q
ozOogk5bslQGi9jfS+kdnMO61v1pE+9uHqk0JunQTBMBpRwK2qE8DeR/tflXGagk8FqWmq+/QDV0
2fkXhgzYwKqMfSDtYAWa/vbyTmkQ04v9UrZkKfXltH+V/Z+XWi7/5bTIc0qYbMJ2JaY5UujQnPyb
nPLt1INozvxUU2BTnYLbAlVDliFJp1J+vghd6eP0AXALqLl9FFLKbMtxp5p0TxcvwRi6HtlGA93l
PJ5pmNLUtXwUvpQtI3lp968yaUyRG9QVqeFyGSpbsstlqEsvWUrNI34p/PJTy2X+9UutYYIxMHxO
WQ025ulrOs9+X5N07qfC+Uv8tZQafGpFyaVRJMp2nCfyjubYT79Frb5eFSuv/NAGP5dJw5pAYUs2
mSYWml2ojLKU+v9tR+fSaQlP12Nsqv08rS63Pk/rdH//K0nvQ9BMTskQUCcAeN6XB0GfGurbjQHl
H9Yi+F0PQ3RmmsJSONTqE00SlM8AW5wAlB9TXAmlkaZ+XqZWutY/p9vpQ70MNGrypd0yxqgiDj0N
/u1Bnz/yX8bxl3ODTIMVSz/ON2/nP4dCl4dp8T76IA8Bo10Hx4U5plsOQwvSULH/z2Lt0/IgogUG
3chyoLt2whiq4mxjw7mxpYexzPyU/VJm0lMEeo0WZyqK9A2N2ZySLuDRew7r107r+fcBwPbRp9UW
VIQ0hPtNo56aB17z1EVgVRXK/bQGne+e3qNqDe3vUjOlBej8TmkBSsm5My9vWkGWVwsae0+dBmR9
6Vob8wHkoR9PhP7x/Cqp8FP+4zUCz8eqsT8snWnuYx9rXro8/ezSWylFZVT7ryyV/etSqak4aFPW
fNrb081R0zqR30KgYbFnKNfzdMtK7PBALOABxYstXNIOK9Cn/G6m1R3NRJSCasTnrIyybGNnxp+Q
meUxaWCFBDKvPAZg1NwHApaGc1u6YN+J4IMxtBGcCW25//RJw6oYX7flK0mfxl7Gyeh3UiLIFX6E
FdAHP5cHQyk6KAvof5bXW2VemhjR+8s3WgOQeQuk4j011HrLWEO3F/sghFPj0tNXOQWqcK8Q6gRG
LmCNIZQghP1QKg+h5H25ozlnrFIsZSQiyDctHhn1XhrZntXgYzTaNvb5TfimgbUOEpxFtmqUstbU
xFDg9gcNIj7A84FX+P26N9b0JOmAtRC4M5wD3SW9mXmqGiCQC9Y895HKylh4K5hYrrY1/IoQVXPA
eV9eTNppGXziv2iIpzLaGHFb40Y8X+/NIw2Tymv2SQMT0Tj2JyyUMljlTKhvyh/4YiQbmBvBJj+9
7uX+NOCeNyC5eIce0jPAHdpGQTJi9GvIUBxiHeY6aIKlK1DZvvWexzaWGsojFnp8gw7wjW7+065u
Xlh/Kp2HGi23l/7dKbecoBKwLHys2ZanaDgJPCN1vafhNT+yaW9JfZsu8mUOmsc3FX45pdDgto0K
0CNiLz5A7AmSN7QwDfKt5GCHhjoWfIcQl8Ikj+ivVda5zXboixtvOexAQIkibH9vddkNjrOVAS6b
LAzu7Djxs7G+2dlVCs/Z0K8moPScPI4r0KVvwwL7bvQgdJZpcIFWamVZBYT7zL0mFbYnKT/wqGLz
JnXexc4rCxqINM6XxcGXMka7BWozJ7/UU/b/XmDM51A3gPt2qycy2CnRbRFF5szbpf9z9WGzCrzb
udrNEy3DY0y/VXVk7Za+mtvcB2ao21MRPOr4ntCcMieplPKUooMdamgUQsEC68duy80R5BvQ8+HK
2iwTx7wMpt77seQ2pV0dkqqX0KeF9ePDDkHdpI/tcNVA2htRM+mnAbjMojQo5/WMN+rxHnMKzIuW
72VRv6ceCQDMgFAD0wfRRLAzjHRLw4/eODxtK7MV7p66Xj22cwP67RRGt3Uuq3FeKtKdffndf5VF
jTe5ZsVd3eLL7Be9rW+B4rrM01nVtVtwV17ptulqtgrlLqv/mlPoik6vdJiQou9mlBvjxtFGePPT
3QieZKr/9IWn+54/lPPooa/aPJzoH1qGEsfx0a74uq40uV8sH1nLzHUzGvnq04JYN6GAWXCez936
Uxf8lKSb50ku12HNGnulwAK3l5mDjwQwB9s0Ri+kbzztf5UJm5oGb3ZYiC3iLutD3D6Wo7B3qeJb
ljtYm1JvclQaIfCmBnV6/SOoJg2SsjTBNj/trGlE0A9DpnKE4wdgvKX7Ucf62kVV1zxkMlhDnnY/
VtEUefcfq9WnJzg/0enjTyl6ijqA3ivV19DP/Zi2eCOHtSwFpr2PlQLQSMeWZ6+Y6WELAsPatCSy
clvsewAKoB+JWZj2oHOSFno9j2y4G6ZrfEqOQQEjQRkICPmJPQej5ZpaUw+OwhKPlvI1SOSnqLd5
iUO/92nSWUZ9heXeOutDc35I9GhUJOp1kZugt6ZdvQVDwlAmhxbRcqPPY7PfmnBg03BlWf1o8RhA
mPnb38GEAG2K75+WXAPga5ukAfsXbM6D7XtwBMPUayo8DBuKYNM//Puomvd6rMCQS2tQ6pb0mHFX
xwjc+5OigNfslufvGXAkxdP3bimb17L19L9AjmjONpDcKH9Z4PPepLCzHfLsQl2CeoPmDSOGded3
I4KE9tBvARoIMxL9st07YhM5YHr8NGooOR+ktUrN0tlnU4+BRc7blFC/ORSgL54WsFql75iBYKB+
gNkdsvN83vtbToZoykjHqmya5Oh1UMqswMoIwvqPmXS+KaqbO42R6OOGklRIB3prlGLwZfvBb7fO
nFvRyDU84G9QSTLnTZ0reA64mlZ0AIXyAOpb3X9sdk5TazvlFI3pd6CipCczr+xoPuIlgOt7Ss6G
Snr5c7J3VXi0+I86SLvDsteD4gEWYtwuV182gUMdgJR1TMGiaYyPiP/MNmE6rFI7A+wOJqVI/8Oj
px4Oz/2ws6b3CGofgAion9C0Nb9iBzjcVXJq+GR+oDXgZEdNp0M+HUaQ4G1EmL5QER14eWqhBnCg
5nl09TzccjqtgvtpRNp1BbGJ7Fkf39vorq8uJkJA13G+bQt+aWsGZIsGt6rjABuhjN43bIS5YLEQ
puWeAw8O2s1oxSt0HhuOvg02W81KqwxoZwJNeGGunVyakbEDeFav/8PcmTW3jaRZ+6901D00yMQ+
Md0XJLValrV46a4bRpXtIgkQKwEQ4K//ngQgiWB56usR3BHJnuAUF0tCIvNdzznvSk3i2oTJ4XJp
bL4BZnMXiVEbiyBHDXgFMIlivrej1b5KP6Kd6sxLuxheZhnNLLSIrPlm5Szg5W9vwspfX1mWZVy6
y00MvZZGRXrwrYcqKzL85YYGqnrJpJ0vG+kUF/KwmTEkdHl/aD8eLGblJeD+7uMtcCcziD2m8dB+
q42WHwgwL7jYQFl8ito/duCm77M6c++dkr1ibIsK6vYGpWZ/E3zeQWFdgLo1sXDGrJ8Hmq+WbKkW
HqqxgopZtrfMqX6XkDzsTMRVJCoAG8O0wSk4d354CPhDF5ugWZ8fKuvKWBXhr5n95WCtzUvG/rqL
aG88imiFRpwBb8baLZIks76463/VMId2Kh5mghKjAlRTk7G2NP7/2O3jS+Qv4XrXxR8WY+WMeSgI
bUFaLgB8HhZImq3m+TbMF4f2QkTycGP64edN1UBqihmJhJ67OSvCdH/h2nZ4WwsmV6uZPonhclZT
9y5ZrWZZi3GsXB8xfycsLwWjERfbMLMYXLxKrpOD+MjfY900wApugiWtR85fuqxhYMbdM1A4A16Q
EzBgreD3dWTE7mm/BZicH2Q9d9VP6H6M133bL78dEpgKjGzffgrS35oMYk4b7L1Pm13+2ZEl/NEy
jD+U+waE5Prg37n7NpnbG2d3/urg+zQKEfxocYD9MK8QV/WqLLlDy22+X7EITP59J9UttZRgxcpb
bxed367sZTCPXaudu1XQ3G3XYjlfIhe58NVL0zLvYSdkQHzktREzC56ph7S7NrI9Z8iPnO8iaFlQ
FyrQxJm4kAkakgfGNuSXSbCdbf1KMC8zqq7irEaCftNEi1UVuQvvUEAzNTczJviu7l6fKrhXN0ES
A1Lj7uY2PTPyU8U5e98uHcEYHrTcaqN4YBAEPL6isRhTNke9ezOXgbOelb77EFRJ+I7uynIGLBck
tVHDR/B2EbXth2UpQtgdTYgc4l25B23bP7W2y7TY9D7cSodJW5vPZb1lcHaZObPcj68jL2IIwMpj
LioTSoDVG+s7P1uVDwe7KB92YXFe14jSda+spBG38d66jrMiuo3U09ZDFr9o7w8pdB47aMDirr6D
DUkeDofoqki95qaJxPl3B01RAGX+dShr6x2C+PkVYvuzpsnTOZTgNQOYHXwQnZuL1mdD+YhjLOxl
1syM/ODcOUV96Xrx7rrYp4DKcHzvuv96fcqWG5hCVnTuVsxO3TfNzEes8n7Jq3Jp2ovCc1L0eP2P
KcOCQDJs7wInLeaFj7quc4iCK5GbuwUShFAbnXh1s7bq+Srzja9RGtz4TB5tkewozXL5FYH7CAhC
AWcmbUv7MgzDSytNYek6lf/PMNo8iZQZmsZhVTO1bkdTz0NrYM8ICwSWM3NW5mukxJUIvpFkzhUz
+GhVoeQ3L9NkRbOuRYBwkzGt0jVWN9tqNU+Sw69FKZaz7RZywXqPdGluP9lOkX2EDwspPYCEmnEb
48pdnXvLpTXLqurXepkyzWgb/WoU4bnpNjkSHBvKAlG14bKD2yysfrM36QbFjCWTZZbsJdel575J
3OsmR1iYLZpeR7HcMaYoeFzH5Ye2asurCpLffM+Ig1tYbo95TRPaMIJZSJ//zhWmMYsrULGwepUs
AHaaqok5dxgEW0aGN49c3t5YND4LGLnl91LEc0HCBzsNuFi49C9LFQfskBKmtaAoEoAgrvwcClwA
3gVVPIZ52iUjISPTWmSr9SwIkfwUlQdpSG1GcKDVTCLaOwd6H8wO+eoxl1V7GcRlMXNTsCySWbhR
4jk0xVk+kcSfwNTHSMsz+c5ZlHFUMhWqeaDU2tie+35nL1Eq3EHoQVN7M5PSaeaODfhsF7/3rDD7
vDbKrwI627slr+1PhL/8rczgy7ncfIkxK0oD7dmdsQclDldqJVfL8yiZ0RaYJYbtnHezoA/W84zo
GqZiJRsUFIrdvI5sssAoW1T7moJpnGKyo9SbVwa0bwNCQL3N5cw2hXMvVu6XILCdG2OXO/dMG/+j
NsPdhefazDWM5la+sa+KmGpCuPm2R5GZ8RjxFzffF1dOex/bvriwmUAyp/3FMQXxPINxZN1k8iDn
pXm/zbJyjjn0b7eV+H1Tt6hBVCHgteVue54WafjJPSzJN2j/U8cQNMSEld0Kl/nVW+FfA2OlZmG1
qxsPNtatKYycEfIoHYsautIBWktMWUiKx1bJ2VRVcdekuXhMmlVxAzT3jwiBiNSZN9CvLivXuBPx
b3nhmp8Q1m2v13GaL1xh7C8jQfHRKWv3vaeeErt6KKr8Xbpcy+tdsYbVEckWTJ/5e5atPGg8wjqv
EprtiHbOzCKiUQ5I7p2zQwbCMUKgm8VmnjPzfr61EGq10iSYc5Zh5Drub2vH/T1drrYXUZCI80D4
+wsrLK8ObpbOndpew8XbN4A9ynzhx01wHRfZ5a4gKisg8ZGJXRnIut8SrC7noWzvt25TMhE7qpgX
LoJzM0QhBZp1eetxEq9yw/1U1nn+4K4NykKNXGyh2Zwbe6Z7HUr5JWJ4K56tBTtpg3Szimh3zj4o
bvalG12tEutcUhk1Vo48D7byKW3qwzvJUKjZ1mnMh+2KPusylbdJwYAH52Ds2WEMvdtm+/WNJ78h
R2zclc52Sd5oor0RmQ1eoP4CbRZO78a/AVrODISXp9DPDgWhJ2+2AZpJ/BxI5YePyebzct/WM2sX
mhfxcmXdOi1TWXftPp770XtzvQvuD/VDZoPJ3UFzAFxL1YahE4s65w4dGqu6IKTYJm2JoL3FjDRm
C19AvaJn5zB1ql77Tz6xa2pQEN3skJeR1qdtzcD2qt7712rs5QI8gcEm3l6nlnlnFF6x2OZGNnOY
lMPdWV1tzHlTcOwODEBbiMx655hr5xxYzxx+P2M/C29zmdL1qnZpAzVB/LEP9vbFtqqMG4ZDtQux
8ZES3SkzG8p4Fge/ApCY7+yETgnz7hdxzfxgM8ciNmlxzawQ2E3M6CI6uoqYJDbfOumT2IXtIqYy
6wX576GwkRGCpDILsvq9wbywwlrCFXbzL1vbpAmdbG+LbOe/Z+Sdz2SrqLxY79DGYW4XcEpzn4F7
Os9XwNzaVfzebwoI1oW9z27avfXJKdY1f4ndQPV3s7sDGOPrdesBoXfi3ZMQbvEUEfeasQw/dG/V
xGvIczP+uPuwzqL949JB5Gddo9QQhMZ8tfMbSlT8SyduD+8NUTzaTVU8gX2yzoN2RUQVQNJYiSS6
SDODmSaMocibanmNReMXg5RXeHzjXbVvzLtduATU7+fIU3H7Ft2Xu/cssXAbKwAMCgsNoeQHqzSK
a9/J6PqWW5bc2ZUIcOThelGuit8bN0FfuwniOzevPXPWmCtGYaTh49F73X962+3hxlqnN92r7p9x
yJnR5La3jNWidVHv60uIDuaja5bNo7fo/rt7clY7dHT3lO5e38uF+89qtQxvAzBcj/nGbJAf3X96
/cK+LleLbYEA1+t7bnXxjVHpgMdrMPC+aS5vZBB9R4hh9QgQavVYMRX7IoKPvXh9zypyyGs7gHuJ
3G5AghX+5X7p7+66f3FIrcMdsdZl96p7Knd7qsqttNmv/urR9f2F9JLNfV0gxyFdK7qWcFwe0+XW
el+57YfuVfe0c9C2zWEdXHUvzSRs75oDf6T6vpT56qmsIC0wgdm77N6DTVB9gMJwSRSvvsHX2pxJ
SnBw0/4buYiL+53NBLP+Z/ANANjVwt4z67t7b5sY+SKJjeV5Xv2RGZX3CCHUewyqujn3482OYe/M
mwGR3zBfx1g/dF/ZxCjzJjjsuVlKMObgb293CWGuC9LtUe72NHOYfzbrvtw/7fdKRDxZXmUrONdp
ZT3tJfOWCQLquadeNl68ecrCS3PvWk8R8cyTeShWc0ZhVNfdF/YkUdfhwWB4t/p+9xXUU6JlQMK7
auzr2JWbRyMLkhvRIn+wjYrNY6ieMgUtLew4pVLFy+7JX5Oh5sAqb6iIZRFjZZDSgHBfm3Y6B1Bo
f8wY3jKPLUnEWCTWR4K5/bkjmADafcoCBVeKWj9Pg4P1cRW56fu0yb5232XEUfO4zNf9Z9H+m8my
tId1zkhvN7pNyvCPCMUGCNLF+qZYersPtLjkUxOu4/M1RNYtg0/mYZtVTztnH30wPBJ+9ap7ClI1
NXOZ7fv3livbgsBK7rGUzCPz1VMp0wu43+F9/68YjnSOgW7Puw9NxvLe58x5f/2RVZC4M/Ck4rp7
j6le7c1aqft3/6B7b1lD8F/D4Oq/4dMeSBhTed69bOxN9tAsYbupvzJhdOaH2NhcySoI5y7yedeV
sM2nrAQSb1okZoUfiSdKXuKpCdhbtVU+dG+5G5dB6wc3vuz+wbJx69vaan4nKBJP3VvbMHhvZxyM
7pUvPRcAk1Gfdy83Lotl5vV5noZXuSzE+8De7R/tfYPSRyb/hXPcP3ZPBz9kMoxTCuUwh/eywJ8f
UrG577/Rpj59BXD2Fr2Ay9BDgG5dMaJaiOX6u1W/7xRT0tb8HWK29ZkF8BeGnUR3du4g8bcW4hIa
dvlglEyZS0sZ/Nrm62v7cMj+YHL1TZMYm/f7IPy6VFrMAWH2raee3NxbznJYxR8si75Jnqe7pyoL
/9VmBsu2sg7s8gQpjtxdGMFmvUigJt9Fs65EsC5Q8WhEnF+Yhl3MbCc2rvxinjTyLq8FYnLFJrjy
nqoqPg+MX8Ep2h8Yt1jQoIVo3rgi/byzg2vO5urCWxr5zEPYoU7Eo+cjUFF+3W0Z6bRHpQtxaI/y
x9p/SGrEX+zAypCGXgVX5pdkB3B4ZS5ahiY/cekXhXA39yn28RDJRwCe7QLybUDqGDTvnUMuzqPW
QSnkEM79tRX9Wkd792JfhJQb0oT2q+OdM1VZMMSRmmvZrO13FlxRq9h831fSvFll3ld/F707pMHm
XB4OMGhkvv2yci9NXxLbMSwrpQo8D8Lc/GxuPeNiHW48er5x9KHcGN9gPKImk29Q+vPAWK6/cjbk
53TZ3NtV/skWcfsx3W0NZinmv2dNbF5HaggE+SRTNpkieS28EskypNEIRis5C6MovE+gjIHZNpe/
Bfubpesi9VBv4/5JMDg4Nxp0xTbZYdaF01urSBiPQbtw0xw+7m10DT2Gv0ZNEt4xcyckQnSTc1GK
3cUVIqObbx7iHnMz27gfEkQyVAPYJWzLvlntuvm8a73HyHFW30Qcfk4cn/FSMfpfUEvoPNj5+p3I
m+WNVxfbq8Jusjuk2lM6KMhwEoeunkTsJPMNAOB/BZ7xyauzwx8C4RlPTT5KllvazmgTMN29ne3D
bPvJz1t7cdisd1coCYiZQ2rAQNZ8V9wgPUhotjIZShJlzBRcL+v7qq7Kj+XSLT+2iiLmxvVj92or
E1LStXl4171spMjOM5lVF93LPcPDrrcwBGZVmVQfI1c5NPijrz8tT4yLSHrOffd9sfFcRtQ6GVp9
/CrHjuKL9T5szruXAfzRd8zXIHdUn64LXL/jtGgX8ap7Ys7YnW/vKaGpt/h+CUcAgfrupVvuoeSB
aV90LxmFc7hdUcEffpoX28qDdZ91f5+TeV8ObiLfd3/7cu+Gi5rme/+NNi7IwoOWKoX6VSn+4m7r
JJ+6V2XdrhZrO9rOVu1y/aFmstoHQAvRLA7LhKoD73VPYb0UC9GugHwUrrFoYdMz19BcfWA4MJr7
KKh+MEwjufFy+/7k/e7lGiaqUx/a27qkSDDr3lvVJZEKwPaL7t/v6f2AsQ/C86rOg7u2yc3LoqHu
uLM8NnT3ZvfEbLlZbXKwX9+iQBjcpQDq52UTev0P6D7tPrAgxl9vt/U/mUp/ZxZZTWIlU4sO+tq9
K9ftx9Y3D9dH77VwlC7IaBEcUF9JZOHeid2af+IBbvCIu2/7l2QnTCqK9+sr5X5oAu2cObCOnOxL
/Rtrl9Z31PO7F90T4j98iCQJA+bakoZL97r7SLZt/G4DI0nG0r2z1VP/owAXx7O9FN5l92aFPh/8
9F19Eebbwx1Kt/IGthojTnnVvSULebWqncN9s26voVjm6Ozs7U9Q9omDKrN/xTi/S6K+5UO5DuxP
kRNe5Ac3fey+WYj4/LBtDv2rTZsvdptD0L/KQOIyrSp96r7JJPBZcSjap80ycz5VksTRroL+s23x
TS5JTg+B479DDij7lMXiwls34mG799NPBlzsKgp3H7rPkCBFo4zZ2e+LbRZf2BHtBtsvHlNm/dbO
bCPBKVquD7bTiHa0AWhQb1feYlNnT+GBqXa79cF6BNNOxhCaqvTZFldIVSRz9P7Z/2y9Lcndlayp
q7S1WM0sn0FHVpbm10HV4gIt072HgSRunWb33lL86aj1Vzf7Bu3O7qVIU4msjEuw5gDzCBku2CBU
M0dZ0V+sgY5eRsiYXRrtr0VYbL6uiP/m6JTt7gOUBWfw+SNECL3skgP02d+hKZgaYXKeiUM1T2JF
bkmSdxl8cdSW0AYJn3JROV/ZH9ckVc6n2qamsIIfu95GxhcA/vD8mFV6aKpkQ025nYV3vvTt1axm
QmThS/N7ZBjvg6VVfI2D8J95J0PWMjdrFzOuj8KqdcVgrK8ML3l0VnKD6nAegREQ0YeVtbTeBxkb
W70Vqqfuv3wztC4hgoSzJUwvVJWWTzC4ZkazCy6ZZn342KTlfR3k6W8hvUQYMbGYWYgrzb2tUaKm
J8pbKQtvcbA8RIu9vAU1aGyozhdfPDf4EC8v3TgqQMTwtGGoFNykRZoYBkO3rGS+ruOnbQvZJc0Y
P761q4tK+Nl5jO2br+r9/spMVt48c0OJcEhaXBQNQ2v3yXL9KakjceVK6PtuW0cMy8gvt3G1OXet
6yzbFx8RlsLHVIhWIrH60L0qg+XnymjKO9dzt5/aDbJQsJEgbKuXkbGu5rZo2uumpQJZrrCe+635
ZRnV1mVyiKtPEjGP853lOmAj9+5ThKQuxQ6VMRdg1OuHeCO3H2Wz2lyuvHp77m53F7/87b/+8T//
9bX579X3FHHWdpUmu3/8D6+/plmL6YdIOn75j8vv6d1v8fdd969evnXypY9pzP/95Vfeb74W6S79
ozz9lvprXn4uv3346xa/lb+NXqDitCnbh+p70T5+5xiUf/1pfx1cpvpBgJ8SfNKffsS/9aXuWv/X
H/S3793f9bHNvv/9l6/UtEv19602afLL8NH1t7//Ij2rW/p+5V/+pO5q/uonbH/joqtv/Gghz4Ql
pW3KYHj88rct/YDhY8P1z3w38NARsfvP+194tJr/2yL89fU9r/XJXz5azL+6gn551BoIf+oSWGfC
MU3LMoeHGC+BE5yhMmRa0rReluh1u78s+uhP/3cu79/5zr+3BFJOXAJpn6FdyfzBwB5fu+efqUVB
Ewfyo3p4x0ddh2sX/V90so/+DydAutx+Cgu26/S3l/10dAIc84yrt10RUAtTD+0OgOVMvPu2PPMc
XzjI7PaXyHY6WgHpnEnLMT10sl8WSK/9L9ypS2CYZ7QQPTAdQb8EpjleBM86MwNhCt8dtkH/G3Wy
gwF2i/vy9pPg4As4Bp4IXg3d0T4QwRn7w5au72pnBAJ3shuwxZmLpXMcW7yY+aOrl+LMM4Vpe/7w
aaDdIkiM96QNIHxOOovAMvxoCQzPO7Nc9oZvm/3n/S/U6hBMtQTemW2BF8EdDoZgbAeEZZ85oOld
15TdF/pDp9ESSGuqHTDY65JwyKen3y/CSUQkPIeo0aewH2hnCqz+XL7dCrryjI6sFEL0N9g8ufjA
xU54yhd0J0XDgGBqRGSbZ6S0rnQJeroHP/DIEtr2mUuwSLAw+ErtIiLkaCdaQkM4Z5ZvegCTxhfP
wT/zfd+0iIf7xdHNDWDBp168eyZ9+In2sxcIxiGx8NwzgCK+N1hIdUL0Cghtc+ISkBYT7zqkxSfm
37TPAsyfi5PQ7aK9qRft+GdAW1yXasCPzj15AEq5XuA9Gz7tbrsU3K1JEZBNMijo3Lns7x+YPmGf
+RK34Mjexmrk9oU/tRRkEAErf+9bweD5Tva+J9kAtg3Apl9mja5e2lPvvGOdBZaHxXcGsza+eIOo
gClqsFa0NXpCTDUALsbNt4Vvq+195PENEgNBTmAKcsP+oZvxk3Lq9ufoc3+lxVX2t5gfeLQGKjUy
A9d52QDanQHlpScZP4u7bBPaWOBQusd4BSQnxKFJY2t4/CdeufDOTCJe2yWz7R4nMb8rzrr6mOUN
CZF2N5+azcQ1sAK8vxSB55wcfu+MfFj63ktVSDvfR3d54sWT8nQH/znjOYl4DeuMcNhy8Q/9/tAv
5LUmL8GZTRUNG/dc/CONOLJ/gtjHlQT9uMFusTXy/s8ByduTfmmeSaJ9y1O1zaOrNgLMfhCASB0M
gyoLa5brTNz6sm/xkO0Prp3E5mgF5Jl6G6DYsPH12/n+1GQfz0/O45sOghjdY2wA5ZntkPhAdek/
DbTL/AhMJ24C+h/0OIlwCPKGB4XUo22g6h6BJVmh4SRol/yJ6RZQRbkMSnDs4SiM9wEr4KHWTdnz
dYX0MgXO5G1A3UOalLep7/UXOQ6EKP1J35IBTaKXk6LXEnjgGKyhR/t2d2D4Zx5TT1W2O9zr8VYQ
1EIC2ycWpg6sHtqdBuz1VJNAY9zp7KIKLY9MgSWIlQJhCa8POTQKBJypriA4C1SDz39udav+xtGl
G759hqqRcKQcjIB24YCcmgUqtAtGnhbIsPXHS4CBQPvKNtVB6x76RYP+1B4gItoUuMGDsMf7RRib
QYNKqXBZJJhruoWDYjIYyCIcognOSMnnWzw6A/hZDgmFEKkdBMLu78YEu49t80iCLBTdhu09unam
KrIxaA6Locmike3DKE20+LaH85ck00P5XwW6R8aPRAGMFP3O4PVQ6OX8id6mLsEZ9U+u331egrHf
VwefQcKuT4zRP/qqi0bbgBB94hpQCALtSBncGVt+IwjOAEBZ2P9hdbS7ePUXsyXfbgAw/CaRzUu2
rzbU0REwfJMWCLUwKI29fdDP/ttTC4E2wa+CwlEI7Pc4duVoDRQMzCdbdk3trl2hVyfdfkcolB9F
rufzPz7+giohCaDp+6+eUTMLKKeeADwgub5n0gYa3XaiggDLB4VMW8s3GfpjkPFI2wP481wFYUMd
bX3LOfM4+7bzvD20i32dvjb1dgMIvI1iHxm0O4T/J7kfWHnKA9YL+Em/xNeZGgMI68wG/ha8JEBj
HyBMWoEOKIlnoJ1Wzn+iAaQRhvkD7U8rvHuMr93wlW+gHO4+g+W1KwF4k28/pR0V5XYd5ePDT9rD
g8Tn1S1qZvwHNObbT7/o+pxMlhMn9x04HBwA4M9DhKXRnld/6iSnbyibR/OXqs8Q1I29vqFgEa4n
fVC//aHQLu61p1Y88O4O5Q7gHUMLZJz6IW4FRURxwLS7dGlNLXiR71gAvkhqfujyoH8BiAIL+Yx3
1G8JRP8nvf3cq6wWk/dS1j+lgSm7wBd0pH5YU2N+CeJf2JZ90vkNTIgAyuA5Q6qvXbYj5FTLZylS
kwP1yxw3+2jzAKGmyAft6zkK0MvVEaVPtPqAHS1pwfKwfxjpuD3YSXX7ul+kkcNzp8b4EJ1U90ae
3HWyWxp/VH5I7jW961M3PGRORVtwQPX35Zuxpwfh4gr8PPj+/qGfqZ+c4BmkNy5NXIca3yi5NdgR
IB0CzIp2QT1I/KnHHXQn4QuZyw9jPBXgmK7HojwnNrqden9qmAPLF5wIjXuI7N1jfPttIG4mLMqX
xF+7ziaMrImbAJQLGB7IS/3h755HZ0CB3BSvxwv0a27JyZEO7t6Ht0LvdnzrO14vGf9z0Us/kv9k
fjdFaxMVC1P+CdxKSdekmU8c0J+Kfo9p5O5FMLWv5+PXA49Lf972mJKjwoZqalDSVgDXwe9p19il
Ij3x6CvwumXh3WC3dI+TNRAmBA/6fup/2pn+qQEfCE+SGJz+s+Ebl7UNuh7cefna9+1/oU6HwJ66
BorDQhoPxNnkRx1tf9CfcJpcOC+vkDe9kh0qzhN3vw1fW3EZkQJ9sXJHSyBYAukDe9APx0ZBauK1
Gw68Bip3rjdc+0lPVyhQo+1D+xkApBpte+7YxKuH00O0D57TH8oY+LejO+/RzxYOqI5n1H//+zRa
AuFPjfooZtDPwPU/K3dg4I+WwHDcMxNED5C/Z4C3bg7A7fPQt9f3KN9D21S8rvHtNyA2IfsE2PcZ
39//Jo3u/9RLJ+j1lGYPF9k7/nHKD6ibCjKdDXDf3UO/2MebagMAbnF7Awm5b7TzfRUTkRB7xEXd
Q7vIB3D1RPtHUcuTkmbtiY6DoT6guudAaOovXruYx55q+Dj1FPqwfRR4u8f48KucCNuPb3gNCvQK
fCZH/US2xLyoeChBkGOb79HUoYkNs2sohvRrrZHdE5MDXlIekIrC84Gr/OD2o/nnBBwL29HO5svJ
W99We1vJWCmc7tGN77gLILcB8enm5Ie/6O1OXpk0hh3yONGuM9A26Lf5c4qj3cVPlm/w6F8r+Uql
y9M92NRH950SB5htj9uun4+bfO2g0ujae+DSh2s/MXbK1jk+7L5nT6edq5uM2aJsixdXnIzRbTdo
aQTUtvCCQ2lLu9s/GbBJ3+YMqDYqvWRx/WO8Bgq+QleHIEg3kyem5vYwFgjgIOWrdvDRcaeMT64T
+MR3/ZHQzr0P/YW3W3vVo0etybQV3v/40j0wqtR7KXVpd7vdqZmMQcyKd5OWpJbfPcYhrUJyUc8J
KHfodvGTwzmFwVGYfHXTf3DpWAHH5ZijXPhiBfSK5kk0upvy9j3PNZKrgkwew1XYE+Tw9rAsrI1+
p30yQA9itgkCz+Rsj447GQ7D05AjHGg/GmUwyMhNvd9Ib9O0UfWpH215Cy4qnSEHCFP/sXaJDOn1
xCVQcA1gd4B13B8ee8pbcNGokvuvwE3Njv1PgamBTWAqiAv9gv7N2OOBXFDwTQIBmNmUs4R+MV4P
qHm74UOQF7Y9tv9Zf2js9pCk5crB7as2n3potwJ9VfXtC9DpM6E9TRO/927jSiZxIDuDIQ2OvuWc
qcZQ4ua4ds/mHHSP8R5QgzoE5pJc5+VjvQyBdKeG+6qHCyDXZiTTOM9jbTwl3gaOV7e4j4hsogt4
VWWndw0J45SW+6rKzq33KXlpF/vipSeugU8Jw1P/eyZejqMgVe5TrCVA+roGv5M1aUh9hDIA6DKM
I0BqHIqtzX0f8v/e2GoUCSKpO/H+w73yyeq8lzFFJ2vgkPx4yNVD3O8f2tkB0rKJawBKg5kDlDCB
aXISHNUXPEr8sYHYRUT71SA1heLVLgsSaufik94eBpAAWkqeQ00oYSoVaN7REiiZRqXMo/TqMBR+
VxbSywliwaeuATgmJLhQYuVmK87W2BSqkicjXLCVsDfUHIMBOKyROUBRceIaQNTm3tv0iQCtgt0g
+xltBOpA9DyRcTEVUxXFEv3OwlCkePtZYGRXd+3M5HLobJzy9ZVUSeCBeSJmtokZ7UEXSKd9MF2q
yMEk+oRFHHfA/d1ePzKJgJ/gqqNpQwOYsQgId3T7TqMl+BlsZSVJgR6TAvgwtmNsDVgBTCFhMVEz
VQT9IoOfNLSKQj8ixeiTn3pFVTAmaMIleKpG5gzDcTTaAoOE2NsNgdIrsH1iLIHFB+R1YgvVKBMs
JRBHNgeEN2eYF6fREiA5OdUhCEXOd4ExWwFI9uAkRlaxEfg/Ca8dnCdf0O8gTKYxq9wYS08tEG4f
w3tOLIFiOGEeLIyg38UFvQ/Wahf05vntJ8GAwMe1IeE4dHtPgBAOJwGVZwBR2rVCB1Hht1+7AnsF
qPcSFo1CIQMis0oPSRCHxpB2TpAzOfH497Uxwl7cHGhmVQU6CgO60hjyDiAkJKmTjhHxz6Azu6gz
kRV0MAhwbeMlQNBS+T8lcO7KvoSuWWI0HeivBrOhT0ViCLITPK/KfI62AZePcA/Tm8ACS+AQ+kmZ
TJ/gAZXPA/Ap+4yAWU2jFZBwnAgHyRewE/oxHFHWnWgHkHIA0gnZQ02pIiBSOMLjHUBeiHkgIKRb
MqQLep2Cn9EzlZxxJjMiT6v0qVWGcbQE9Ey5+QTCSsapk7TRLSWChzV5FxDqKijggBE5iQJwFlQF
FNtVu6rAT5ti5CBc4tEVJe8d3X41xYhsmUYiq4Oe3wC0/U9Fgf+HMdxq6KhqZAemAgMe7Vh0mBGc
JMclcO2L+9rt2J8FVyZ6p7+pFHbHSzCglhlKh4mkEa6h+PDkkp4CMkim7hKinJQwgLeixwyKXdGX
+h2tl9H+WQPYGTLjKJIOPOzRCRgGsDsK1kaLS8P5O5NBrOxwAIuYbGp5ag77SfiKPBlODVk6ctfA
17GQN5mfrNI3aErKbbsBcDZVqzy2ggwkpcTr0v7FFCLYpF0FY3JNH4ibxfGmxauQ7PAxx65LARw9
uvyAPLAHSrdJNz8AHndi5KKw3MAkoKdwEpQihTKrR7sAAVoyXBhNACCo+5PkaLcGk6ePA/UhLFHV
OlW4VY/REgj02lhokGDPEv26LcFkY2jQ6aWn5Zio0NLSthlGMFoCJUhJnQutKpwlWS78bt3WYLII
OVI9tHdt+DrPpbwT0K+qd9mkeOTyuuKdJjO6ENvl6lmG50RmXNdCtoN4mdbPgHnQMJ/5Cblc5w5I
ACjaQ+UZ+wSL2ib1DLwGoSGzW9Ue0Ss2/DnD6VTZDu0yVdRX9vXIIyjJNh4IexEZdj0u3VZg8mBe
Jd2DQItpY+8QMeqc3tEKUN+mBYy7UFPJVALR95L+Uyntx/Q8KTdl+/9Nbb93X7v+9vdfpiI+lG6X
0iNXLHZy9+4KjxYACQPELcDId4EzsZN2h4BSQ7cr397d6Ig/TOYCQoTrV3nCuMuhRjiq+08L9AUU
o5cheOZjvX0N1JxO7i5jvvuw6KS4a7AP1GdMLxk+76NRjQ7CT9FyAe7AZCogYCBb6HOOrKFBhy8Q
CgYKRwiNfls/JPxP0auG70GV16OVYZMvj0Fw6FWDiuKYqGnOtIP0WwI1VW1qjZduN2kwUobP3J+T
jYB+Lw6DKFpFUOqhXaZEK3KiUSRNYE4fAPNngzAuGUCKUAaTnuDAC9duCaYTAvH9As4PzZyRHVCq
V5TSqJcMd1+7BElO9YhoOgD5olp04gbUOGcqadTI9KuPDLCLt7tASkT0tCx2NKA2WjhKCvsoEjJ8
8IB4BujPpi0BhGkYCk0eVU/OQwhMJPysZDw+9Qr6qmoGL2lzH31qFAUwXWmi4TPY5KC9uiGlJH+o
+42jQQrmQCKJBQF94WuAxOuWFE1GewF1t1VhgHbZEO2Nj4JCvDGu26GQptu1g9+feP9hwjuolqmZ
Hf1jnBODeAQIYHYNA+0Mv5ge+nDCaRTDg8fzw3dRkvAjIwgbdGgj6ojyoMcx8fbTKfYQqbfZ/uMr
Zzqrg28ABzyUxLQrBQxO+e0e8JUJTNlPWcBxafiICdxDnLSL+SbHAKpHQmJHeqcE0Y83PmUGqmHY
fbjguhk9OVnD00DUhgYozC5VVz66bhoiFADpAwz0Kp1cvZiK7OSibUZOqurf6KLVatAtV4N6if67
h263nDLERENHVxwwABm+YwqsHaHveA1gQaF5QO2T0QjURDo6nF5Vr+nC/RBYAt+G2wm8VeV5471v
IGDcDW5DvFeJWWoY7SjRVW7KBJPP6BKGP1D+fc3jj44/lRBMAkAvYsHuoV3IQxlq4hJQ3gX6ZANo
Q7//z5xHbAERkWlyVlgpsAHaxbzTRQC6wZxA+DF5xP0Yg7Ep6AZzQgOzEHrDG5AB6mYOf8L8EiTP
uDzGz3cjy8DJjNaAseUe+heK/tvNL9aw5OdMPQgcdgo7ytI/F/lHS9CNqgTbDEhIVyEEctKJxoAi
kEIDUt0HBIGE7UkIjCIWSClBZECCqLaDfrqH8icMbITmADaEOw1kDsD/iTlALI5GqSKJM/Wlg8Lr
Zg6GNu3b3aKBtCcdAACjz8pX4zWgbYxTIO5mqKmeAeLkrigwIOo7FLqfQ+DxCkAMBR6jsAH6lYL7
v+jtd1/S9KYC6jPNimIovM5xHsygPwftA+Z3EhPQAxlmZ+mUGk2OC5UynANM7PUAnPgCRMNIF1WB
sA8Me+ej0Rr8FOozQTGVsB9KnHfUZy4eR6Gb+SOZmegGu4lWUP6ACPo+/+8EH4cauJpoRYccrRTF
e9cvNZouC0UPjC432s6oRFIRRQNgdAQYexQopo+OjSBgaxM3AAhINcZVNcQAxhH0jasD5MPgA33c
H9goumIa3v/p+h94QBwAjIChBT72Akz2Vr1QnMOzg9TODPzMwaZoH9nUw0ZHQNH+8f/9YFNwIcPw
YI2cANrsEw8C7BAg84DjII90jxOYLAVSVLPgFAwuV6eLnwyUtgEJQ5hBHRRwKP2wE1Uw9E+oG5IT
0wsHRKshVHygM709FFRhLkAfjLxqCPfCZ0f1MQNAFM0CIqVu7iugeg1LI1PrAggdket28y0UVPZU
I9JECgraP0pILJMSE+59j04HQWXxk8qkLvONob73mmcnHEIYv8DkGIyC+APM4P807fUNGGGQPBOv
H2dHLARI3EYgkOTnBBdkIKGopOMxBAhG86kSEterWYB+78Q1UBo4kkEvFIVecv5jU6CIM6pUTlHg
5XO91gBU08Q1YLw7x/x12O8pf4piOZ6QZsGQgehkBH4GOArrxlgrCuXI/JzS3xU4ShFJHMkQcCD1
AztDpyUYIGtvd4fK1kEcRA+1D4ZO8kLMAI/xsCDNjsDPEc1XuRERka9SpFMRDFtJDZA18jF7REdB
oJ+WHXIO+n0wxki9ZIfPn2vYNZzcKED4ChgwqviDsf9zavQqoarZGYDMowSNp/oCYiKqX2hk/jAz
8oBJExZjLYYSuXZhIa3OiUugmEMcAHqiPkWwTvNklCADlCQgBifesUX0K5KouaXszbf7A5i08GGs
bhyWUo/4E2q66xWRElAbQCwX/Jx2iOGfsQaqH0qG/NwLOomOWQOXb3AUdGUT0/ieuBEok6i8AB1A
RiEzFPxEZAb1WJUlArIZOibapcn0dCcugZqiBJmaciC90Y4gNrIFClQGwgjWFEzSZ1y5Xo5hcmwE
gJRcGDANWjJkSlzpeAnwCVSSkY1mk8Cv0hBR9ROU9EFSUjZnJxBiHOWH+AKU89kdME37R7ffNEoP
fgZvQGmsKOF44MOWQyJ4ugRQBpmjQ+ysuIX6iSROtQE2bVECQsATPugQov+TBTCpl6u+GbVSvMFQ
ltFoC5C3TLSCKiIAGEK7zEdUgC1AUWy0CWhOwh6BQaFn3+inEEgAjRBgkx90RLExcKIjkHA2wJGr
GkGnSKaXG0DddOImYA+gAamCf6C1Pm0DRUc9soVEA5hIPlVnpXMEutlCOXmEAh1UQKUMkUAWlmY0
xdHREtBKoJx4NEqjX3ONbAE9r4nbQI1IQDwCoSEUI/9MJodRQyaKHpULjIT9op98Prdu4hKoEYvM
FFWyAoS8R0cApgnyKrSN4Nn2aYF2RZLJs8Ph0jA2g4uENMM4FfrkoyVQc9MZroGNIEfWEV5PtX/i
7Veq0MRCXOXApBz7AskKdDZwAFHpJ7LEPIOJS2CAJeLm+1SK/B8KjjFLxmK+mAedlEKBApN0v1Ej
SzhMu5pQJkFbj2NOa4zr6yYkcI3HxgAZWprMJE7grTTV3ptsDQBSMCaE+6sU0rndijh9vAYMU6GJ
rHInuoiwkgbVV532weQMSfUQ+zkaz7MGR2twNEdDu3AAtNdUS8AwXQaokPsQ9ilRLTWu7GgHwKYH
T4JKMTQMpU6pn7gMZnziGggsvk0ZDG2ZH3VODJeYyCcyxiPqZgUnQ6mAShEEcLiVSj5e8URYAa01
0MYeOCuiIiXDq11ANFlShpYI18USABzFISpJ16P9r0AWSlaB8iBGsgdZaJYZDnSXt3tCIh6EBkHX
o6yphFTGFgBcMRQk2MaIc8LAQYJAu1hgmHj49hWwaZsp1gQKGr2C1jgUwEbCSMbYKqzNMIhTr00w
fdCmUlBhgAS9c8C1ZIgnmREBIxdPyIhOr2oZKP0lvZaAWcgT/QCFQgeCCZnx0DQamwIPHI2S3iJt
7GvFvd/RKBaaXCN61ZjqCZUnSnNHUlN9hqhf+3hqLEByqOQkEFsawLXjIhlSFBTOTBOUid1Xk3U7
Bv+Pu7NZbiNJ7virIHSyD9gVP0FGeCaChChKQ1LWCJQc3luB6AF6CKI5jW5pSYcj/Bo+++SDb36D
eRM/iX9Z3SV2FSBSQtasyuZhNyhwEtXZVVn58c9/xhmth6Gnsxhldq9CSZQLGZebuZycLxDFFSQB
COc+DddCOB6oQFxBoZ0lOWLZyBLkG6MlQGkGpc9IUmNcd3TWh5MV94BSESoI6SpxA/Mnk/OJ1RQk
UhUGLwvJQlAxJz9IqADOjDghufsPSgjliwcxzMaWaVnMVXVoyY4BwDdg0jQJAdrvEk0K6YEjcG/g
3exTBWrRlIEjNMBRIiEEoLTNHjbHLSEvgO5X5UaASJTOARi3aCl8TmlUor7OPsANkKkcZAOA2x5g
LNMzATtaEBVdNnSZERqDhxDG/YB3eF/m0gsvBWUCkCUp5kf1EyYP/8REMbotmbRtf3x3mH5ssqfC
wtMelOTcAXWHhXj8FIyFdrp5xsAWEDCQNKFoio6chtIKimj/UdqCPgMEcXP22ONBXmBPaOgBjDCZ
J9WnZ8fyPjbPC5D8wdADFIR4TEATQmXSNYS4QowXhqHnYQxtWu+fK1upAow9vfYCn2sHSPqpkQOc
xR0ZTIPTQKNdisgJtT9IExHQITBixAMyrC3oNetTQGBKAQpAE8CobCNWWtsgghWQYtmX6Lj6oAYc
LXeS4yjaIGVzQ4ARJOjDCrROX1A1JyjaIz0Kax9TuuQnubsQuIPSEMis9QFcm9QI95rBIz5yQGat
A66jJRVwgcUO2C9MyTFW81DjGKMAamUOVe67RNJ7DYaIeyLVbkN1g8ketTCy5ODHwE3bipB3I0qt
gJE19OMdUjQBQ5RcjrRd0eamYADjPNQjLgkG2YyvAXi4oaliXklyyVF1gryPP8Rbp4eO29BmwHws
OY3oEFARDoE0PmzpS9O6CHktWjNoCZn3OOGogbHi4TQWckRyVYIqwV8SttoWn5CQHSSmVyphmyw5
WSAyhBxyqQ36oQFJdLC0hEbERcLUJYjrtPaBGlJNmgiYIJUgN4rFvwyh4PkTJwUbmV5zlZqPkb4i
oORCs7dLdoD7LrgFYaAZgDDdBU8AkNIy+Kb19rfU3BNQjNBVBb8EKFLn8HUCQ0GU7BxIFjG1jQ9t
tPLsyxAi6SCVQRtrHh2WRkEKcUs0nyaYKVe7AOx/gkEsu6iBPHEwtBc8BaA6wBRYP1wgS1ub2AFo
ktabO0E4wnvwK9FPQCIYGpqgUEIBhQ4CuRfIC8BYuJdePKQvk+1Km/E2joCLCT0/kFI6WTEAFZ1Q
Ia1NoM+Rg5uEjxR3l+5S0mACRusaQXaBOAeAiAmYOAfJOcRMHueOwnfhxWx+FvoQcjF/EMgMbfec
elsM6OqB6URsBBpO+Gy/oe5NayeA6lHqoDOny9sDDwO6XINlerUiaQLRbQDaikDTUzmlLAhU2k58
7G4AuuuEcgBknR1zn547rNUASWKZR0GKzDWOeLuA5Bndh8JbLRhiSaJZjScVEqlPAA4/VXOIWb8A
IsZtIngGPJBsilBNxrRL9gfswDY3/ufQt3MOGGFGnQR4AXVj6M9oO0guOwSsTWsMOAs8IPfAwK+U
tDPqgBA3py2h3a8eVYQBBCaONwCQHKg0bGve+RfYlCTHSQoMABbKfJfUDABHV/nigQbSNgvvjiCJ
ZRCx//pJDdNBALhmAOMAHnGbj09oF9DspFRBHz4FTjVkfEFvMWeCSqlQrSTLy7uvRQ/3BUZPwIND
/GDhO9aPEYWMKjuQQ9CUy9O7BCPogNCYIR0ys5wsQEMt1NEB860YXytdhZJA3+IgpGYHwLgrDwEd
I/TJ4e6QAXUdIx0V9A+hpyIgQj9MNDwggE5uH9AVqdQBBXGqxfC0f4Gqni5jINTsE3ovLb6s+cKU
jKHeD5CeEuqhjKxhdCl5Uv8+AGXLMJN9kuNAzSWNmp4KotwHMGoQ9VB+HqxmCARbAtD8OdyM/IEk
E1IzB7vachGe0Q7wQUByogdRgecZAR0BXsQMM5tHT3B69XPttUgqHJcfmy8dlqsQKukuo/l2B0w9
0BmxiKltAa4qpTWEcoMUGZXAQQsL8L1j+tB3d6Sk7BLqjSeakDHcVg9wxjUCKgqpRuv68H/eOcBt
kGIqqcS2apCcDtTjWxhTJl308PERG4KgAV3sqaAPuh5T0YRHKeLoMM/N4dw8VQpgFiQtYFJbF2yg
Yh3fiNI6CTJajQ8O7WC/9MZYqblnOOx4PBRHKB4JJ1uAJdyBl4NEIYfhIYOSWK5YPcpue5tkAIOs
aKPwDsAAsgnI2pn01yLKk8sOtWWszfe/dFYBopNma+iV8P98DfQHzG6RtkK8Z9g4tkimpnYbCnGc
KlkuUwkYXiK9Y5BNYO598ABWEut4KFZSmuxwmZLbBVtqimLsnFxzD/Nr8DI7ZpBMAWly3ML02Bai
QMgAjGDi26aBwBGwEDLCJSAaDbwguZBAjaiXefYHdBPQSec7gjwzqWPpvW87uBJyAXkvyoPfzY8J
OCgcXPWQH4OIhUswva4yUvpKHfDmsfkD/OnA92OWDT2FUBVLc7n8JGf4GbOtfHhBXHSsHGUiKzCh
Ta6ezQYqDESgjXSAfYCP8Z64fwAsRgCRn6cWJRfstvxem3s4spHZ3wyfctRxvgoOJUFMF0GTCgAq
kdz1ri2CdOiGvUenPOB4hlPN/6vp5AT0REjTmUHqqQBsIJ4tyT68W4hmoRxPLumpjnB5RK5vrvG1
RSAYZsiEkfVODgYjCD6VYw8EiDkDz3cEGdn8+O+eGjBxDxlQl+NJ7t3TuqDUAfUtKGQPmMAjKAf5
8XVA17hwSAnXXvPT3KkJXYFMoVHqANQfYDgG8QQFj/4Bpl+uR3TT+DjJPbx6HF1fxorwgjGCwqDC
Xe8XfSASAzAMcDxddmXt2yd2pay3R55jR8ZOBnSSggQh9scONO3UCRInAFJQ6oAp1NIgtU/u4vMp
7zi+NM8AgJEyeXJJbqqVymen+H1A7CYGTlgVLXN/59kP6B7cpTmMgRTkdlxAlZL90/MK0wMnCDds
nDCISGnHvwXw/8nvyEg+Euoyriy5WI/Eo3IbuEZZ0vn4A0Tz3CqdbeAaZfeEW8HOqrffl9A+oKtJ
qQJI5gG6UdaUwzCgKTYIBumVZJdQCGBceZrbQLwXnUu4h8vHVQCvNO2QsEMEuV7YZRnfSz0o0VFs
W3FqHVS9GU8KAG6l3GNLHtJOviXw6SRzXlHOAZhowQI1bp+f7O7LOQAiIyQin2/LtEpebZS6eVJE
QA6QR1DTgEWGrlEYBj1z2Cdufk6nkEykQFUylC01e8gEJaUxoLRJKxA0uutjIwqjUKswkMTBI5OL
DuIk/nH98Qk478KW49tDm//f35XRI0Bm5FpMbhco9wA5AuFIoXO8MQXCk9JxC/r7JFBxihhM8/B5
WrYA3IZSB0QHlP+ZtrCeTYj22l1o1imQ0JUlZNTJbYJo9AEEgmuTZA19gHSXt0jpRuUpeYexJlEJ
GmDdregmUZExS+79D7TxMdwI+1BHkCexjRAr9JISPoMQID7iECRJNb6vDZOZyMdFOBCeILKlNM9u
BZkiQYIItyLzCi3hfHoDeByzxeZukWSMQXrsb0lDvncNAJgEGs58trYa2qg7IQOgH8cnaEDm29Iw
7D07WFG8A2HPecCKJnYDthDdzd87M0dwcBg5w1NSCmfioqcCMNEEy9QRGEe5LR1T6VlArQsAHJZ5
vPTDYgAtf6ynAO4/uCWgEcRDsAS7yUUDu9orgKNPjxCpcDKOB/Q+yESzjgUgCoBfBe5V/GBAYgn2
C7bghc0PwR43ANGOoAXs2B2pu3Q0AHWCwCBJHAEG3JHRI6nFAm3f0uYaoBYq6T/qgQRDUAnvBWaA
xgGGEEiWmHwxHMTJ1Qsp5CkNATlC+PqJ+4gK7U8YDwkakjjA0Qm2GbmELkLpZ1HlCKUParArcwZc
UdQ7B6QImcWxDSI83VhAqQG4RbkNwL1Tf25+PA30oZ8dAAYWJTSbJLmyUYvT39wUbFMaJiRmLrFv
BeknZnOQGHP5guRsgDYQEMoEyKQIdAANrOSHKaNALU0tlTAR7SSIB9fTidEQAVWaoIb8bY9hkB4I
BlM+GIa0POGolWJLFBYw6XUqxZZQLD08eNu1qjj5ODpUvzBwTWpYkM8dN0iaouiVYDYdsFmwYwnm
RAE6Ki8AvABhUdyn8QfgDO0f/kkg5cgdKAkRIRn6tqaQr/AUlo77ajjL55OTRZVXebb8uc7Ku3fZ
sp5XT/7BlwX0MhF393rywzM7adr7y8u726yR3fyV/P7jVVEvKvnmaV4s/kGW3/lQSLo6v3p/u1z5
4/bZ7WO139X9p5Puk3oLc5+4f3yVZ6Upr2Z39oO79qHemJvsh2dHi4qPqvzKPOs8LHvZ/Srf/MMz
b6l2u6xbyo/2GaZZ8aVX4Vb07Z93FifjPLeeeaI2eBXd9f9h2j02s9LkC6dLu484HA97YJ1mG2P0
2Esb3t2W9dLJEamC/NNKPTX3pjeqyvzWybLrlUlRWtGvS+MrQQjt1UKXpcnmTo5dqzSkqMWW5jcn
xQqVUFkr9KeinAQqkGG8WrFn9SeTV06OXa0E2lqx59nYLAr/jUn9VCv3H28CHUgnmlbozwYL5sRY
FRxG2AUjU0/y3lFpxrlnGW3xSLvk0V0ZSBU/RCv1/SKvsoldc+/kJi9NlXk2wk7W037JP2XLqnds
FtduvaLxbUmAayX/c3aTeVuOxLpe6mkxN4veqyyfzipPG3RoxjCal/Vi3Hu95EsmnnhwyOQGJfWr
1cvRuO5d1EtvF7bSI2yaf3l3Mjp59+Hkxb/25NVm5aK3sjshRiTNBwuI0CLR1srPU4/VvV1PWkfl
b+MdQFCg9g0SdNPm0yywGRFM59FiyvFw71JOcgQjf1xUy09m4YkVxlDtOTjOFr4ntU32Ui20LuvF
JHeCRAUCatGKHc7MxEkRmULDo5X5Lrutx/P8qlf80qtmWW9Y8PacWPslO+63L/nsX+FZitDe3714
N/x7J8yKjrDZhsQbZeF7FbsR9sWwuCnKwjO+0gehVfcQAaWZ945+KQmOFj2nfidZ1BLj2hua26z3
ISsnmSf5SQv79Lt88Ws+LurK29xC6qjVzMn07rZyYkQNkj5VC/2tNlWBiZv3Tut8kXnmQ0o16i8o
86r0xQ4inMqTapYXt743J30R2uVecsJPzU3gfUp6WSv51Iz9QyjpGrXQWWDxhWdDLXRlI1BR1Isd
/v7fVdab/M+//fvrj0VeeucOhmf9F5xliztv/1q0hVYb5/k4dAG2pOFVLTdbFtXMu0ksk6pabj4O
tCDlRq3UCzMxU7O8CkK+GBfJhbkrqsrfDnsRjvKFmZtPnhW2E4f1mpgHQiOc4wuu0qsrfzPECJMu
TI39NQvfUFITjLAjinuxk7/V/pvbj7DZ3uR43W6FctNZlmXti7NSA0VI35pWbnNv9o/z5dLUTpxd
9WGEa+MdPv3Es2rMh3HfsrnDOcJDmbVOlpMma7ZE5lqNjLJFNjVeipD6g/saxaJJqJemd54VC2/T
wfcUQXhxY+b+9mBUXQS5dZCB3I5x110WfhACE2iEpf7+H0Xvsrj5/T97bLre2/L3/1pc5be+roXT
UbtByN7ky0DX0s6olmsW96GxowysF/x+unIKBcumXe9xXV7nC9N7aZae7WcGpl44haY88GOhiNLL
PSHNUOUL7xKkBKkX/JcVv3tbJgxolfyX/GZsxp/8XRwjA97Y0NHK+R5EsBrHedm7xH3xjOje00WG
75cAlElN+vJgiilAijK+rYrwfo8Wk4K7zO1uuXojOE5H9ZI6oidVqPK1J+g4m0/z+sYJsn7Clvtt
8+v8uFiiWHvVvMrK+2xafMQYOrn2WyKYQRZvgqqtNNardVLPpybQtTA+a+W+yBY3pvTKPDHqMa9L
1LCYuPWJcmN46ifLqggOh7T5aJUwvM+uZv4+juGpv8wXoRKeLqk8nfB7acoiW1eMEtyVVhUvKeFf
eXeXDMHRSj3NxyRZgwLuYYQ3dwr+Z7HM7twSZaMJAlu94KykiO2LjaGHMst87UpTiXaxw7LAQ/Is
me3/1Mp9VS+wOZ4SLOWGVu7rqxXjQMVRr4fXlZn7qxVWAO1qf8rKYIMxFiaCWIoNpKL8WrjlGdQu
+NxUH4PdECN4OM+rWR26JnBE6lUxmhcfzXW45Ag6Ps+x61W2oODt1xQto7Vaz/VfsxtKL+XUqUCs
z5bMD9WKvijmE3TiBFm5AjnVy12YMO0X4YiQ+qz8xcYIpN5k1D/LVchFjHjnTVF+Mr6tiHE1vxUY
iuf1MDxK/9reFmVVBxkumFr0gt+RhAr8KYsW1+4zOdHU8b09AUuAfsEjazXLfOHnL2JEHaPbAMIJ
uXeEBX8087EpvT0Bw0oEwZ+yiX95MLUzhti8um9OnRMm1gfAt/t18wDs/bWgZD3nEqh4BLkNIu4s
X0wnhR82xqicfcC5EmjAEIi4W6zVSZSqUbHggsqmpb+hY0Q1o6wM83ExSuGg4DIBp1wEIE9IJCMk
KjDMFAouzFU2CSM92tBj+HNnxbL46GlbZr/T4ene7Zc2+PfLdcFEyob4Gig8GLwFxnulycDPcxVX
mfk/0bVgQTnuvciZE9hf4AW1j9xpbnkMU7++EcJ2fejkhvWFNWCAb1vpSV0Wfi2kSXmqltkcryMg
WkEriPQ1r5jib1twW+NblW2JInSvDWWYQMM0XDOkHhoy4SqWeQSPVoqW37mbBS5tptd/zRGuH2ks
6pogMVP0JXX/6YQX9rkryvsu94n7x8eOCBnM/D64pcO311nkVx68YbGsTO9dsO2iFIjmvZGZfzRk
uN0yralYsRTfvuhT0GoZdVrPkZXu9kw0ffelm+LpHN6rYjGRLe0kyYItp7VW8BsUXJpp7a2Y1nz3
RZsv+S3Qrxtf7NOZtnW785E923TyuU2qah8DQwZjy8HXXZudnbFydXYf4Q87c0dlPfZ1q39hXHU5
G8EWPI5NOaZw6IRa99X9svmWAFhe53P/dAhnpHYTy2o5zv7piJCnELQlvXpsY090jK6cN+ajAZDT
puWdCkTPQo+oVcjQ3BGor8v5x8g2DYO9JyONtCt+UdxQs/fbTWMkhZzc9UhtITzTrvy0zBagD50g
eYUxcjgvEXs163OjTLJ5UfueXQzk1itaBPPuqmnicb9ufsR/4rAEr3FLJiRptdyq48KUgu0IUX0x
kP0XRNZLAXBVbrX2ko0B5n9L1akqxJnx4sjtGD20o6p3llfV0prtN9nH3DdVMqtJq/sRWZiqd15f
hQm6GCaW3Fw+MRO7/MtibALcmAxS0q7/EhhTo58he7NYrrOL2zGK7ryLDznlULRFWte24zTWgSDb
fy0xMM/HQGfz5YyvLKf5WmNPtKPX3vvRo98QwVM8LhYmANxvDyLIHeIxXxn/yMVowhgZ3/faHkQw
cM0hOwEhQ/qw9ndLDHBBIx9PiSLJPLvxMpMMrdXvk5EYiQvDF/hpZjiwYnQCcbYa4+9W2vhKduTU
4wai65CftBHv3yamaJIkXnjSRgR+fs2j0VgJKB752+/EDjIktPM9nhggVkxltgKAiVG1usj+Gty8
W8JE//iueTomb07UWwF9Z9beX4hfAsuPEy07dPtpypSnv6lt4R9hGsJ7JILl+dzSuJqJa7JQX9YU
ZuozS95jKaIhULTxmCRyVzWfI+6n5H+/A9xkIv//HeCjciq730czyogg7Zk4LuZ5ACaJUeU5Ls29
jzWO0U8g+SIvb7kbwSoMi3kR9mcKlZZWsydXRIJ+xjKGEWviKmmuDTo1Y6AmXpr5tQAc1jncgwhZ
0dP6Llg1bJN6VY9oSiN36W2NrdVqR/2QeP9KM/i2SbV6vteWcARrN8fbrKydFBu1xmjefV/WpAO9
xULW6L5m8xTBB+rX91yUXsqE4YJPSf5+1wBQlEN1LSY9N+7olyn92TkRh3cv7zz1Ip52WI6AhIxN
/qsvOMJGPyphA/LTEBESHBAXTefk2ZYz9+jWdYugiAsMFHh5T2yMBc/q8KVFcASPIT3J8u5aZTi6
1jZB8DEuJv47i4EvHZV57xzGKc+MrJb7v91K4xb4jlGMbjcKeNPemfzP6OidU6o11THaZV/TrkOK
yVcyNPzuizY31kgOpUY4Fj+ZW980bMWoqZzdldO7+9Ccbe1ESG40OIizIqAKgcJer+IGB7FGdoQj
fQZ54/VsVSURzvW5CQpuMRiSAHKZYuWIxPCfSe/DahXs5RhwAsDMk/yjH5dvxSgsIdjchWc6Rirt
TXbrd78zzFS/jcW5pVFjna8P0XkM+dcrrspWjJ6gt4SB+e3tSo4+SigBxtTcYjbc81vHIkbN+3Jm
8hA8zlwZ9z2bW/xL82u+qmlmmcQQnUMX4eQ0PlaMFVPfEbcwNHPbMSzS+/txtkYdMeroH/KsIs70
9BHD1L2uoK+7bQ9iVzoDSWLUA8/qhVnO6ABvCC69bxgwBtv9w+Z7cHRLGXZ+t86W7DBeOsKle5FP
JuCST8yycsuV/diQSH/Z511+ZaQ/muXXBS76GhUx+Y3BKE9Gu08HWfZ+ML0zshVzWKuW1+ZOAHOT
qWdswBHu78QI2y9zCPX658IG2tXYgEFvOzGQA7CyXJvr2r3zP7/ITXFHmJP3foaL0S/jMVmXKVIR
NtqL4npS9P4Ml8E10V/u49UYWLvLmAr3tJtv5zNT52XuNU2TqGJI4mEEF++t6c/z/hX9yP3lsnaL
bUIL+x0RUja00UzXSI5gu8/NbTULvJFGNU/eN98vH7QOSqwtEnSfRnbaHwLVPc0KsAJexBzDNXtX
LwM/leFWbr9sfmwEt+G3alNQfUpsV48nX1/tXfef+cMi5C+u5pkpf/xfAAAA//8=</cx:binary>
              </cx:geoCache>
            </cx:geography>
          </cx:layoutPr>
          <cx:valueColors>
            <cx:minColor>
              <a:srgbClr val="B1DFDF"/>
            </cx:minColor>
            <cx:midColor>
              <a:srgbClr val="DC5473"/>
            </cx:midColor>
            <cx:maxColor>
              <a:srgbClr val="34081C"/>
            </cx:maxColor>
          </cx:valueColors>
          <cx:valueColorPositions count="3">
            <cx:minPosition>
              <cx:number val="2.5"/>
            </cx:minPosition>
            <cx:midPosition>
              <cx:number val="3"/>
            </cx:midPosition>
            <cx:maxPosition>
              <cx:number val="6"/>
            </cx:maxPosition>
          </cx:valueColorPositions>
        </cx:series>
      </cx:plotAreaRegion>
    </cx:plotArea>
    <cx:legend pos="l" align="ctr" overlay="1">
      <cx:txPr>
        <a:bodyPr spcFirstLastPara="1" vertOverflow="ellipsis" horzOverflow="overflow" wrap="square" lIns="0" tIns="0" rIns="0" bIns="0" anchor="ctr" anchorCtr="1"/>
        <a:lstStyle/>
        <a:p>
          <a:pPr algn="ctr" rtl="0">
            <a:defRPr/>
          </a:pPr>
          <a:endParaRPr lang="en-US" sz="10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63500</xdr:rowOff>
    </xdr:from>
    <xdr:to>
      <xdr:col>7</xdr:col>
      <xdr:colOff>215900</xdr:colOff>
      <xdr:row>55</xdr:row>
      <xdr:rowOff>38100</xdr:rowOff>
    </xdr:to>
    <xdr:sp macro="" textlink="">
      <xdr:nvSpPr>
        <xdr:cNvPr id="2" name="TextBox 1">
          <a:extLst>
            <a:ext uri="{FF2B5EF4-FFF2-40B4-BE49-F238E27FC236}">
              <a16:creationId xmlns:a16="http://schemas.microsoft.com/office/drawing/2014/main" id="{31F74A4B-C266-8B4D-A01C-39338272A748}"/>
            </a:ext>
          </a:extLst>
        </xdr:cNvPr>
        <xdr:cNvSpPr txBox="1"/>
      </xdr:nvSpPr>
      <xdr:spPr>
        <a:xfrm>
          <a:off x="952500" y="469900"/>
          <a:ext cx="5930900" cy="10744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latin typeface="Arial" panose="020B0604020202020204" pitchFamily="34" charset="0"/>
              <a:cs typeface="Arial" panose="020B0604020202020204" pitchFamily="34" charset="0"/>
            </a:rPr>
            <a:t>Compound</a:t>
          </a:r>
          <a:r>
            <a:rPr lang="en-US" sz="2400" b="1" baseline="0">
              <a:latin typeface="Arial" panose="020B0604020202020204" pitchFamily="34" charset="0"/>
              <a:cs typeface="Arial" panose="020B0604020202020204" pitchFamily="34" charset="0"/>
            </a:rPr>
            <a:t> Risk Monitor</a:t>
          </a:r>
        </a:p>
        <a:p>
          <a:endParaRPr lang="en-US" sz="1600" b="0" u="none" baseline="0">
            <a:latin typeface="Arial" panose="020B0604020202020204" pitchFamily="34" charset="0"/>
            <a:cs typeface="Arial" panose="020B0604020202020204" pitchFamily="34" charset="0"/>
          </a:endParaRPr>
        </a:p>
        <a:p>
          <a:r>
            <a:rPr lang="en-US" sz="1400" b="0" i="0" u="none" baseline="0">
              <a:latin typeface="Arial" panose="020B0604020202020204" pitchFamily="34" charset="0"/>
              <a:cs typeface="Arial" panose="020B0604020202020204" pitchFamily="34" charset="0"/>
            </a:rPr>
            <a:t>The Compound Risk Monitor is an early warning system to track compound risk at the country-level, drawing on a wide range of pre-existing risk databases and indices. It identifies countries experiencing changing risk conditions across multiple dimensions of compound risk and serves as an aggregator of wider WB risk analyses.</a:t>
          </a:r>
        </a:p>
        <a:p>
          <a:endParaRPr lang="en-US" sz="14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0" u="none" baseline="0">
              <a:latin typeface="Arial" panose="020B0604020202020204" pitchFamily="34" charset="0"/>
              <a:cs typeface="Arial" panose="020B0604020202020204" pitchFamily="34" charset="0"/>
            </a:rPr>
            <a:t>This document is an interactive version of the Compound Risk Monitor. The file was last updated on 4 October 2023. The most recent version of the monitor can be found at on the intranet at /compoundrisk</a:t>
          </a:r>
        </a:p>
        <a:p>
          <a:pPr marL="0" marR="0" lvl="0" indent="0" defTabSz="914400" eaLnBrk="1" fontAlgn="auto" latinLnBrk="0" hangingPunct="1">
            <a:lnSpc>
              <a:spcPct val="100000"/>
            </a:lnSpc>
            <a:spcBef>
              <a:spcPts val="0"/>
            </a:spcBef>
            <a:spcAft>
              <a:spcPts val="0"/>
            </a:spcAft>
            <a:buClrTx/>
            <a:buSzTx/>
            <a:buFontTx/>
            <a:buNone/>
            <a:tabLst/>
            <a:defRPr/>
          </a:pPr>
          <a:endParaRPr lang="en-US" sz="18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800" b="0" u="sng">
              <a:latin typeface="Arial" panose="020B0604020202020204" pitchFamily="34" charset="0"/>
              <a:cs typeface="Arial" panose="020B0604020202020204" pitchFamily="34" charset="0"/>
            </a:rPr>
            <a:t>Table of Contents</a:t>
          </a:r>
          <a:endParaRPr lang="en-US" sz="18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1. Dashboard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Map, histogram and table of all countries risk flags, using the selected aggregation method and snapshot. Use this sheet to select aggregation method.</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2. Data Dictionary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List of all indicators, organized by dimension. Use this sheet to select which indicators to include.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3. Compound Alert</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Table of all countries with overall, underlying and emerging flag counts, and dimensional values.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4. Dimension Sheets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Data for each dimension's constitutive indicators, both normalized and unprocessed.</a:t>
          </a:r>
          <a:endParaRPr kumimoji="0" lang="en-US" sz="1400" b="0" i="0" u="sng"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a. Health</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b. Food Security</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c. Conflic and Fragility</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d. Macro Fiscal</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e. Natural Hazard</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f. Socio-economic vulnerability</a:t>
          </a:r>
        </a:p>
        <a:p>
          <a:pPr marL="457200" marR="0" lvl="1"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5. Data Reliability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Table of data completeness for each dimension in each country. Higher values indicate more constitutive indicators are missing.</a:t>
          </a:r>
        </a:p>
        <a:p>
          <a:pPr marL="0" marR="0" lvl="0" indent="0" defTabSz="914400" eaLnBrk="1" fontAlgn="auto" latinLnBrk="0" hangingPunct="1">
            <a:lnSpc>
              <a:spcPct val="100000"/>
            </a:lnSpc>
            <a:spcBef>
              <a:spcPts val="0"/>
            </a:spcBef>
            <a:spcAft>
              <a:spcPts val="0"/>
            </a:spcAft>
            <a:buClrTx/>
            <a:buSzTx/>
            <a:buFontTx/>
            <a:buNone/>
            <a:tabLst/>
            <a:defRPr/>
          </a:pPr>
          <a:b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b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6. Parameters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Under the hood methods sheet. Use Dashboard to select aggregation methods.</a:t>
          </a:r>
        </a:p>
        <a:p>
          <a:pPr marL="0" marR="0" lvl="0" indent="0" defTabSz="914400" eaLnBrk="1" fontAlgn="auto" latinLnBrk="0" hangingPunct="1">
            <a:lnSpc>
              <a:spcPct val="100000"/>
            </a:lnSpc>
            <a:spcBef>
              <a:spcPts val="0"/>
            </a:spcBef>
            <a:spcAft>
              <a:spcPts val="0"/>
            </a:spcAft>
            <a:buClrTx/>
            <a:buSzTx/>
            <a:buFontTx/>
            <a:buNone/>
            <a:tabLst/>
            <a:defRPr/>
          </a:pPr>
          <a:b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b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7. Alternative Dashboard</a:t>
          </a: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Alternative dashboard with radar plots and heat maps.</a:t>
          </a:r>
          <a:endPar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endParaRPr>
        </a:p>
      </xdr:txBody>
    </xdr:sp>
    <xdr:clientData/>
  </xdr:twoCellAnchor>
  <xdr:twoCellAnchor editAs="oneCell">
    <xdr:from>
      <xdr:col>8</xdr:col>
      <xdr:colOff>292099</xdr:colOff>
      <xdr:row>7</xdr:row>
      <xdr:rowOff>139699</xdr:rowOff>
    </xdr:from>
    <xdr:to>
      <xdr:col>16</xdr:col>
      <xdr:colOff>25400</xdr:colOff>
      <xdr:row>43</xdr:row>
      <xdr:rowOff>161710</xdr:rowOff>
    </xdr:to>
    <xdr:pic>
      <xdr:nvPicPr>
        <xdr:cNvPr id="5" name="Graphic 4">
          <a:extLst>
            <a:ext uri="{FF2B5EF4-FFF2-40B4-BE49-F238E27FC236}">
              <a16:creationId xmlns:a16="http://schemas.microsoft.com/office/drawing/2014/main" id="{8C2372C2-3296-5A42-ACF3-127E0D3800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912099" y="1562099"/>
          <a:ext cx="7353301" cy="7337211"/>
        </a:xfrm>
        <a:prstGeom prst="rect">
          <a:avLst/>
        </a:prstGeom>
      </xdr:spPr>
    </xdr:pic>
    <xdr:clientData/>
  </xdr:twoCellAnchor>
  <xdr:twoCellAnchor>
    <xdr:from>
      <xdr:col>9</xdr:col>
      <xdr:colOff>0</xdr:colOff>
      <xdr:row>2</xdr:row>
      <xdr:rowOff>63500</xdr:rowOff>
    </xdr:from>
    <xdr:to>
      <xdr:col>15</xdr:col>
      <xdr:colOff>215900</xdr:colOff>
      <xdr:row>7</xdr:row>
      <xdr:rowOff>76200</xdr:rowOff>
    </xdr:to>
    <xdr:sp macro="" textlink="">
      <xdr:nvSpPr>
        <xdr:cNvPr id="6" name="TextBox 5">
          <a:extLst>
            <a:ext uri="{FF2B5EF4-FFF2-40B4-BE49-F238E27FC236}">
              <a16:creationId xmlns:a16="http://schemas.microsoft.com/office/drawing/2014/main" id="{446F0250-A6A9-A44F-B66F-6B48D2CF10A2}"/>
            </a:ext>
          </a:extLst>
        </xdr:cNvPr>
        <xdr:cNvSpPr txBox="1"/>
      </xdr:nvSpPr>
      <xdr:spPr>
        <a:xfrm>
          <a:off x="8572500" y="469900"/>
          <a:ext cx="5930900" cy="1028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400" b="1" baseline="0">
            <a:latin typeface="Arial" panose="020B0604020202020204" pitchFamily="34" charset="0"/>
            <a:cs typeface="Arial" panose="020B0604020202020204" pitchFamily="34" charset="0"/>
          </a:endParaRPr>
        </a:p>
        <a:p>
          <a:endParaRPr lang="en-US" sz="1600" b="0" u="none" baseline="0">
            <a:latin typeface="Arial" panose="020B0604020202020204" pitchFamily="34" charset="0"/>
            <a:cs typeface="Arial" panose="020B0604020202020204" pitchFamily="34" charset="0"/>
          </a:endParaRPr>
        </a:p>
        <a:p>
          <a:r>
            <a:rPr kumimoji="0" lang="en-US" sz="18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How the CRM is constructed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25400</xdr:colOff>
      <xdr:row>15</xdr:row>
      <xdr:rowOff>88901</xdr:rowOff>
    </xdr:from>
    <xdr:to>
      <xdr:col>10</xdr:col>
      <xdr:colOff>774700</xdr:colOff>
      <xdr:row>39</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DAA24F7-458E-1C40-BA3E-B754B214FA0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9100" y="3187701"/>
              <a:ext cx="7594600" cy="47878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101600</xdr:colOff>
      <xdr:row>15</xdr:row>
      <xdr:rowOff>76200</xdr:rowOff>
    </xdr:from>
    <xdr:to>
      <xdr:col>17</xdr:col>
      <xdr:colOff>673100</xdr:colOff>
      <xdr:row>38</xdr:row>
      <xdr:rowOff>190500</xdr:rowOff>
    </xdr:to>
    <xdr:graphicFrame macro="">
      <xdr:nvGraphicFramePr>
        <xdr:cNvPr id="3" name="Chart 2">
          <a:extLst>
            <a:ext uri="{FF2B5EF4-FFF2-40B4-BE49-F238E27FC236}">
              <a16:creationId xmlns:a16="http://schemas.microsoft.com/office/drawing/2014/main" id="{73856717-F234-1F42-BEEF-67883F7EC1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38100</xdr:colOff>
      <xdr:row>2</xdr:row>
      <xdr:rowOff>165100</xdr:rowOff>
    </xdr:from>
    <xdr:to>
      <xdr:col>26</xdr:col>
      <xdr:colOff>266700</xdr:colOff>
      <xdr:row>36</xdr:row>
      <xdr:rowOff>101600</xdr:rowOff>
    </xdr:to>
    <xdr:sp macro="" textlink="">
      <xdr:nvSpPr>
        <xdr:cNvPr id="4" name="TextBox 3">
          <a:extLst>
            <a:ext uri="{FF2B5EF4-FFF2-40B4-BE49-F238E27FC236}">
              <a16:creationId xmlns:a16="http://schemas.microsoft.com/office/drawing/2014/main" id="{4E49C716-5F24-9446-A5B8-448A93892383}"/>
            </a:ext>
          </a:extLst>
        </xdr:cNvPr>
        <xdr:cNvSpPr txBox="1"/>
      </xdr:nvSpPr>
      <xdr:spPr>
        <a:xfrm>
          <a:off x="15735300" y="622300"/>
          <a:ext cx="5638800" cy="684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u="none" strike="noStrike">
              <a:solidFill>
                <a:schemeClr val="dk1"/>
              </a:solidFill>
              <a:effectLst/>
              <a:latin typeface="Arial" panose="020B0604020202020204" pitchFamily="34" charset="0"/>
              <a:ea typeface="+mn-ea"/>
              <a:cs typeface="Arial" panose="020B0604020202020204" pitchFamily="34" charset="0"/>
            </a:rPr>
            <a:t>Troubleshooting: cells</a:t>
          </a:r>
          <a:r>
            <a:rPr lang="en-US" sz="1200" b="1" i="0" u="none" strike="noStrike" baseline="0">
              <a:solidFill>
                <a:schemeClr val="dk1"/>
              </a:solidFill>
              <a:effectLst/>
              <a:latin typeface="Arial" panose="020B0604020202020204" pitchFamily="34" charset="0"/>
              <a:ea typeface="+mn-ea"/>
              <a:cs typeface="Arial" panose="020B0604020202020204" pitchFamily="34" charset="0"/>
            </a:rPr>
            <a:t> not updating</a:t>
          </a:r>
          <a:endParaRPr lang="en-US" sz="1200" b="1" i="0" u="none" strike="noStrike">
            <a:solidFill>
              <a:schemeClr val="dk1"/>
            </a:solidFill>
            <a:effectLst/>
            <a:latin typeface="Arial" panose="020B0604020202020204" pitchFamily="34" charset="0"/>
            <a:ea typeface="+mn-ea"/>
            <a:cs typeface="Arial" panose="020B0604020202020204" pitchFamily="34" charset="0"/>
          </a:endParaRPr>
        </a:p>
        <a:p>
          <a:endParaRPr lang="en-US" sz="1200" b="0" i="0" u="none" strike="noStrike">
            <a:solidFill>
              <a:schemeClr val="dk1"/>
            </a:solidFill>
            <a:effectLst/>
            <a:latin typeface="Arial" panose="020B0604020202020204" pitchFamily="34" charset="0"/>
            <a:ea typeface="+mn-ea"/>
            <a:cs typeface="Arial" panose="020B0604020202020204" pitchFamily="34" charset="0"/>
          </a:endParaRPr>
        </a:p>
        <a:p>
          <a:r>
            <a:rPr lang="en-US" sz="1200" b="0" i="0" u="none" strike="noStrike">
              <a:solidFill>
                <a:schemeClr val="dk1"/>
              </a:solidFill>
              <a:effectLst/>
              <a:latin typeface="Arial" panose="020B0604020202020204" pitchFamily="34" charset="0"/>
              <a:ea typeface="+mn-ea"/>
              <a:cs typeface="Arial" panose="020B0604020202020204" pitchFamily="34" charset="0"/>
            </a:rPr>
            <a:t>If cells</a:t>
          </a:r>
          <a:r>
            <a:rPr lang="en-US" sz="1200" b="0" i="0" u="none" strike="noStrike" baseline="0">
              <a:solidFill>
                <a:schemeClr val="dk1"/>
              </a:solidFill>
              <a:effectLst/>
              <a:latin typeface="Arial" panose="020B0604020202020204" pitchFamily="34" charset="0"/>
              <a:ea typeface="+mn-ea"/>
              <a:cs typeface="Arial" panose="020B0604020202020204" pitchFamily="34" charset="0"/>
            </a:rPr>
            <a:t> are not updating when you change the methodology options at left (Snapshot, Indicators → Dimensions, etc.), you may need to change your Excel settings to enable automatic calculations.</a:t>
          </a:r>
        </a:p>
        <a:p>
          <a:endParaRPr lang="en-US" sz="1200" b="0" i="0" u="none" strike="noStrike" baseline="0">
            <a:solidFill>
              <a:schemeClr val="dk1"/>
            </a:solidFill>
            <a:effectLst/>
            <a:latin typeface="Arial" panose="020B0604020202020204" pitchFamily="34" charset="0"/>
            <a:ea typeface="+mn-ea"/>
            <a:cs typeface="Arial" panose="020B0604020202020204" pitchFamily="34" charset="0"/>
          </a:endParaRPr>
        </a:p>
        <a:p>
          <a:r>
            <a:rPr lang="en-US" sz="1200" b="0" i="0" u="sng" strike="noStrike" baseline="0">
              <a:solidFill>
                <a:schemeClr val="dk1"/>
              </a:solidFill>
              <a:effectLst/>
              <a:latin typeface="Arial" panose="020B0604020202020204" pitchFamily="34" charset="0"/>
              <a:ea typeface="+mn-ea"/>
              <a:cs typeface="Arial" panose="020B0604020202020204" pitchFamily="34" charset="0"/>
            </a:rPr>
            <a:t>Windows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1. Click on the File menu in the upper left of Excel</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2. Click on More, and then Options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3. Click on Formulas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4. Set Workbook Calculation to Automatic</a:t>
          </a:r>
        </a:p>
        <a:p>
          <a:endParaRPr lang="en-US" sz="1200" b="0" i="0" u="none" strike="noStrike" baseline="0">
            <a:solidFill>
              <a:schemeClr val="dk1"/>
            </a:solidFill>
            <a:effectLst/>
            <a:latin typeface="Arial" panose="020B0604020202020204" pitchFamily="34" charset="0"/>
            <a:ea typeface="+mn-ea"/>
            <a:cs typeface="Arial" panose="020B0604020202020204" pitchFamily="34" charset="0"/>
          </a:endParaRPr>
        </a:p>
        <a:p>
          <a:r>
            <a:rPr lang="en-US" sz="1200" b="0" i="0" u="sng" strike="noStrike" baseline="0">
              <a:solidFill>
                <a:schemeClr val="dk1"/>
              </a:solidFill>
              <a:effectLst/>
              <a:latin typeface="Arial" panose="020B0604020202020204" pitchFamily="34" charset="0"/>
              <a:ea typeface="+mn-ea"/>
              <a:cs typeface="Arial" panose="020B0604020202020204" pitchFamily="34" charset="0"/>
            </a:rPr>
            <a:t>MacOS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1. Click on Excel in the MacOS menu bar</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2. Click on Preferences...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3. Click on Calculation, under Formulas and Lists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4. Set Calculation Options to Automatic</a:t>
          </a:r>
        </a:p>
      </xdr:txBody>
    </xdr: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ndicators-list" connectionId="4" xr16:uid="{A8D94DE6-3F02-AC4C-B146-C12EFDCF7FBD}"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health_1" connectionId="3" xr16:uid="{ABF787F0-2A52-7642-A3DC-09E7D7D6B164}"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food-security_1" connectionId="2" xr16:uid="{7A685BB0-CDED-1D40-ABE9-291731EC2419}"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macro-fiscal_1" connectionId="5" xr16:uid="{42EB5B5A-369F-7E43-AC88-B9311E67FB38}"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socioeconomic-vulnerability_1" connectionId="8" xr16:uid="{92F3E098-208A-2942-90A6-3929BA51C9F4}"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natural-hazard_1" connectionId="6" xr16:uid="{9EFCF0BC-7EB9-1A4B-98E4-E65486C03A40}" autoFormatId="16"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conflict-and-fragility_1" connectionId="1" xr16:uid="{F9D6220B-D3A6-DB41-8822-EC2BA9305F27}" autoFormatId="16" applyNumberFormats="0" applyBorderFormats="0" applyFontFormats="1" applyPatternFormats="1"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reliabilitysheet_1" connectionId="7" xr16:uid="{B4F228A6-DAEF-B54F-AD08-E35A11551DEA}"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hyperlink" Target="https://www.imf.org/en/Publications/SPROLLs/world-economic-outlook-databases" TargetMode="Externa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9.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13.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30122-8EFF-0F4E-9365-71EF323EE6B7}">
  <dimension ref="A1:Q55"/>
  <sheetViews>
    <sheetView tabSelected="1" workbookViewId="0">
      <selection activeCell="U8" sqref="U8"/>
    </sheetView>
  </sheetViews>
  <sheetFormatPr baseColWidth="10" defaultRowHeight="16" x14ac:dyDescent="0.2"/>
  <sheetData>
    <row r="1" spans="1:17" x14ac:dyDescent="0.2">
      <c r="A1" s="34"/>
      <c r="B1" s="34"/>
      <c r="C1" s="34"/>
      <c r="D1" s="34"/>
      <c r="E1" s="34"/>
      <c r="F1" s="34"/>
      <c r="G1" s="34"/>
      <c r="H1" s="34"/>
      <c r="I1" s="34"/>
      <c r="J1" s="34"/>
      <c r="K1" s="34"/>
      <c r="L1" s="34"/>
      <c r="M1" s="34"/>
      <c r="N1" s="34"/>
      <c r="O1" s="34"/>
      <c r="P1" s="34"/>
      <c r="Q1" s="34"/>
    </row>
    <row r="2" spans="1:17" x14ac:dyDescent="0.2">
      <c r="A2" s="34"/>
      <c r="B2" s="34"/>
      <c r="C2" s="34"/>
      <c r="D2" s="34"/>
      <c r="E2" s="34"/>
      <c r="F2" s="34"/>
      <c r="G2" s="34"/>
      <c r="H2" s="34"/>
      <c r="I2" s="34"/>
      <c r="J2" s="34"/>
      <c r="K2" s="34"/>
      <c r="L2" s="34"/>
      <c r="M2" s="34"/>
      <c r="N2" s="34"/>
      <c r="O2" s="34"/>
      <c r="P2" s="34"/>
      <c r="Q2" s="34"/>
    </row>
    <row r="3" spans="1:17" x14ac:dyDescent="0.2">
      <c r="A3" s="34"/>
      <c r="B3" s="34"/>
      <c r="C3" s="34"/>
      <c r="D3" s="34"/>
      <c r="E3" s="34"/>
      <c r="F3" s="34"/>
      <c r="G3" s="34"/>
      <c r="H3" s="34"/>
      <c r="I3" s="34"/>
      <c r="J3" s="34"/>
      <c r="K3" s="34"/>
      <c r="L3" s="34"/>
      <c r="M3" s="34"/>
      <c r="N3" s="34"/>
      <c r="O3" s="34"/>
      <c r="P3" s="34"/>
      <c r="Q3" s="34"/>
    </row>
    <row r="4" spans="1:17" x14ac:dyDescent="0.2">
      <c r="A4" s="34"/>
      <c r="B4" s="34"/>
      <c r="C4" s="34"/>
      <c r="D4" s="34"/>
      <c r="E4" s="34"/>
      <c r="F4" s="34"/>
      <c r="G4" s="34"/>
      <c r="H4" s="34"/>
      <c r="I4" s="34"/>
      <c r="J4" s="34"/>
      <c r="K4" s="34"/>
      <c r="L4" s="34"/>
      <c r="M4" s="34"/>
      <c r="N4" s="34"/>
      <c r="O4" s="34"/>
      <c r="P4" s="34"/>
      <c r="Q4" s="34"/>
    </row>
    <row r="5" spans="1:17" x14ac:dyDescent="0.2">
      <c r="A5" s="34"/>
      <c r="B5" s="34"/>
      <c r="C5" s="34"/>
      <c r="D5" s="34"/>
      <c r="E5" s="34"/>
      <c r="F5" s="34"/>
      <c r="G5" s="34"/>
      <c r="H5" s="34"/>
      <c r="I5" s="34"/>
      <c r="J5" s="34"/>
      <c r="K5" s="34"/>
      <c r="L5" s="34"/>
      <c r="M5" s="34"/>
      <c r="N5" s="34"/>
      <c r="O5" s="34"/>
      <c r="P5" s="34"/>
      <c r="Q5" s="34"/>
    </row>
    <row r="6" spans="1:17" x14ac:dyDescent="0.2">
      <c r="A6" s="34"/>
      <c r="B6" s="34"/>
      <c r="C6" s="34"/>
      <c r="D6" s="34"/>
      <c r="E6" s="34"/>
      <c r="F6" s="34"/>
      <c r="G6" s="34"/>
      <c r="H6" s="34"/>
      <c r="I6" s="34"/>
      <c r="J6" s="34"/>
      <c r="K6" s="34"/>
      <c r="L6" s="34"/>
      <c r="M6" s="34"/>
      <c r="N6" s="34"/>
      <c r="O6" s="34"/>
      <c r="P6" s="34"/>
      <c r="Q6" s="34"/>
    </row>
    <row r="7" spans="1:17" x14ac:dyDescent="0.2">
      <c r="A7" s="34"/>
      <c r="B7" s="34"/>
      <c r="C7" s="34"/>
      <c r="D7" s="34"/>
      <c r="E7" s="34"/>
      <c r="F7" s="34"/>
      <c r="G7" s="34"/>
      <c r="H7" s="34"/>
      <c r="I7" s="34"/>
      <c r="J7" s="34"/>
      <c r="K7" s="34"/>
      <c r="L7" s="34"/>
      <c r="M7" s="34"/>
      <c r="N7" s="34"/>
      <c r="O7" s="34"/>
      <c r="P7" s="34"/>
      <c r="Q7" s="34"/>
    </row>
    <row r="8" spans="1:17" x14ac:dyDescent="0.2">
      <c r="A8" s="34"/>
      <c r="B8" s="34"/>
      <c r="C8" s="34"/>
      <c r="D8" s="34"/>
      <c r="E8" s="34"/>
      <c r="F8" s="34"/>
      <c r="G8" s="34"/>
      <c r="H8" s="34"/>
      <c r="I8" s="34"/>
      <c r="J8" s="34"/>
      <c r="K8" s="34"/>
      <c r="L8" s="34"/>
      <c r="M8" s="34"/>
      <c r="N8" s="34"/>
      <c r="O8" s="34"/>
      <c r="P8" s="34"/>
      <c r="Q8" s="34"/>
    </row>
    <row r="9" spans="1:17" x14ac:dyDescent="0.2">
      <c r="A9" s="34"/>
      <c r="B9" s="34"/>
      <c r="C9" s="34"/>
      <c r="D9" s="34"/>
      <c r="E9" s="34"/>
      <c r="F9" s="34"/>
      <c r="G9" s="34"/>
      <c r="H9" s="34"/>
      <c r="I9" s="34"/>
      <c r="J9" s="34"/>
      <c r="K9" s="34"/>
      <c r="L9" s="34"/>
      <c r="M9" s="34"/>
      <c r="N9" s="34"/>
      <c r="O9" s="34"/>
      <c r="P9" s="34"/>
      <c r="Q9" s="34"/>
    </row>
    <row r="10" spans="1:17" x14ac:dyDescent="0.2">
      <c r="A10" s="34"/>
      <c r="B10" s="34"/>
      <c r="C10" s="34"/>
      <c r="D10" s="34"/>
      <c r="E10" s="34"/>
      <c r="F10" s="34"/>
      <c r="G10" s="34"/>
      <c r="H10" s="34"/>
      <c r="I10" s="34"/>
      <c r="J10" s="34"/>
      <c r="K10" s="34"/>
      <c r="L10" s="34"/>
      <c r="M10" s="34"/>
      <c r="N10" s="34"/>
      <c r="O10" s="34"/>
      <c r="P10" s="34"/>
      <c r="Q10" s="34"/>
    </row>
    <row r="11" spans="1:17" x14ac:dyDescent="0.2">
      <c r="A11" s="34"/>
      <c r="B11" s="34"/>
      <c r="C11" s="34"/>
      <c r="D11" s="34"/>
      <c r="E11" s="34"/>
      <c r="F11" s="34"/>
      <c r="G11" s="34"/>
      <c r="H11" s="34"/>
      <c r="I11" s="34"/>
      <c r="J11" s="34"/>
      <c r="K11" s="34"/>
      <c r="L11" s="34"/>
      <c r="M11" s="34"/>
      <c r="N11" s="34"/>
      <c r="O11" s="34"/>
      <c r="P11" s="34"/>
      <c r="Q11" s="34"/>
    </row>
    <row r="12" spans="1:17" x14ac:dyDescent="0.2">
      <c r="A12" s="34"/>
      <c r="B12" s="34"/>
      <c r="C12" s="34"/>
      <c r="D12" s="34"/>
      <c r="E12" s="34"/>
      <c r="F12" s="34"/>
      <c r="G12" s="34"/>
      <c r="H12" s="34"/>
      <c r="I12" s="34"/>
      <c r="J12" s="34"/>
      <c r="K12" s="34"/>
      <c r="L12" s="34"/>
      <c r="M12" s="34"/>
      <c r="N12" s="34"/>
      <c r="O12" s="34"/>
      <c r="P12" s="34"/>
      <c r="Q12" s="34"/>
    </row>
    <row r="13" spans="1:17" x14ac:dyDescent="0.2">
      <c r="A13" s="34"/>
      <c r="B13" s="34"/>
      <c r="C13" s="34"/>
      <c r="D13" s="34"/>
      <c r="E13" s="34"/>
      <c r="F13" s="34"/>
      <c r="G13" s="34"/>
      <c r="H13" s="34"/>
      <c r="I13" s="34"/>
      <c r="J13" s="34"/>
      <c r="K13" s="34"/>
      <c r="L13" s="34"/>
      <c r="M13" s="34"/>
      <c r="N13" s="34"/>
      <c r="O13" s="34"/>
      <c r="P13" s="34"/>
      <c r="Q13" s="34"/>
    </row>
    <row r="14" spans="1:17" x14ac:dyDescent="0.2">
      <c r="A14" s="34"/>
      <c r="B14" s="34"/>
      <c r="C14" s="34"/>
      <c r="D14" s="34"/>
      <c r="E14" s="34"/>
      <c r="F14" s="34"/>
      <c r="G14" s="34"/>
      <c r="H14" s="34"/>
      <c r="I14" s="34"/>
      <c r="J14" s="34"/>
      <c r="K14" s="34"/>
      <c r="L14" s="34"/>
      <c r="M14" s="34"/>
      <c r="N14" s="34"/>
      <c r="O14" s="34"/>
      <c r="P14" s="34"/>
      <c r="Q14" s="34"/>
    </row>
    <row r="15" spans="1:17" x14ac:dyDescent="0.2">
      <c r="A15" s="34"/>
      <c r="B15" s="34"/>
      <c r="C15" s="34"/>
      <c r="D15" s="34"/>
      <c r="E15" s="34"/>
      <c r="F15" s="34"/>
      <c r="G15" s="34"/>
      <c r="H15" s="34"/>
      <c r="I15" s="34"/>
      <c r="J15" s="34"/>
      <c r="K15" s="34"/>
      <c r="L15" s="34"/>
      <c r="M15" s="34"/>
      <c r="N15" s="34"/>
      <c r="O15" s="34"/>
      <c r="P15" s="34"/>
      <c r="Q15" s="34"/>
    </row>
    <row r="16" spans="1:17" x14ac:dyDescent="0.2">
      <c r="A16" s="34"/>
      <c r="B16" s="34"/>
      <c r="C16" s="34"/>
      <c r="D16" s="34"/>
      <c r="E16" s="34"/>
      <c r="F16" s="34"/>
      <c r="G16" s="34"/>
      <c r="H16" s="34"/>
      <c r="I16" s="34"/>
      <c r="J16" s="34"/>
      <c r="K16" s="34"/>
      <c r="L16" s="34"/>
      <c r="M16" s="34"/>
      <c r="N16" s="34"/>
      <c r="O16" s="34"/>
      <c r="P16" s="34"/>
      <c r="Q16" s="34"/>
    </row>
    <row r="17" spans="1:17" x14ac:dyDescent="0.2">
      <c r="A17" s="34"/>
      <c r="B17" s="34"/>
      <c r="C17" s="34"/>
      <c r="D17" s="34"/>
      <c r="E17" s="34"/>
      <c r="F17" s="34"/>
      <c r="G17" s="34"/>
      <c r="H17" s="34"/>
      <c r="I17" s="34"/>
      <c r="J17" s="34"/>
      <c r="K17" s="34"/>
      <c r="L17" s="34"/>
      <c r="M17" s="34"/>
      <c r="N17" s="34"/>
      <c r="O17" s="34"/>
      <c r="P17" s="34"/>
      <c r="Q17" s="34"/>
    </row>
    <row r="18" spans="1:17" x14ac:dyDescent="0.2">
      <c r="A18" s="34"/>
      <c r="B18" s="34"/>
      <c r="C18" s="34"/>
      <c r="D18" s="34"/>
      <c r="E18" s="34"/>
      <c r="F18" s="34"/>
      <c r="G18" s="34"/>
      <c r="H18" s="34"/>
      <c r="I18" s="34"/>
      <c r="J18" s="34"/>
      <c r="K18" s="34"/>
      <c r="L18" s="34"/>
      <c r="M18" s="34"/>
      <c r="N18" s="34"/>
      <c r="O18" s="34"/>
      <c r="P18" s="34"/>
      <c r="Q18" s="34"/>
    </row>
    <row r="19" spans="1:17" x14ac:dyDescent="0.2">
      <c r="A19" s="34"/>
      <c r="B19" s="34"/>
      <c r="C19" s="34"/>
      <c r="D19" s="34"/>
      <c r="E19" s="34"/>
      <c r="F19" s="34"/>
      <c r="G19" s="34"/>
      <c r="H19" s="34"/>
      <c r="I19" s="34"/>
      <c r="J19" s="34"/>
      <c r="K19" s="34"/>
      <c r="L19" s="34"/>
      <c r="M19" s="34"/>
      <c r="N19" s="34"/>
      <c r="O19" s="34"/>
      <c r="P19" s="34"/>
      <c r="Q19" s="34"/>
    </row>
    <row r="20" spans="1:17" x14ac:dyDescent="0.2">
      <c r="A20" s="34"/>
      <c r="B20" s="34"/>
      <c r="C20" s="34"/>
      <c r="D20" s="34"/>
      <c r="E20" s="34"/>
      <c r="F20" s="34"/>
      <c r="G20" s="34"/>
      <c r="H20" s="34"/>
      <c r="I20" s="34"/>
      <c r="J20" s="34"/>
      <c r="K20" s="34"/>
      <c r="L20" s="34"/>
      <c r="M20" s="34"/>
      <c r="N20" s="34"/>
      <c r="O20" s="34"/>
      <c r="P20" s="34"/>
      <c r="Q20" s="34"/>
    </row>
    <row r="21" spans="1:17" x14ac:dyDescent="0.2">
      <c r="A21" s="34"/>
      <c r="B21" s="34"/>
      <c r="C21" s="34"/>
      <c r="D21" s="34"/>
      <c r="E21" s="34"/>
      <c r="F21" s="34"/>
      <c r="G21" s="34"/>
      <c r="H21" s="34"/>
      <c r="I21" s="34"/>
      <c r="J21" s="34"/>
      <c r="K21" s="34"/>
      <c r="L21" s="34"/>
      <c r="M21" s="34"/>
      <c r="N21" s="34"/>
      <c r="O21" s="34"/>
      <c r="P21" s="34"/>
      <c r="Q21" s="34"/>
    </row>
    <row r="22" spans="1:17" x14ac:dyDescent="0.2">
      <c r="A22" s="34"/>
      <c r="B22" s="34"/>
      <c r="C22" s="34"/>
      <c r="D22" s="34"/>
      <c r="E22" s="34"/>
      <c r="F22" s="34"/>
      <c r="G22" s="34"/>
      <c r="H22" s="34"/>
      <c r="I22" s="34"/>
      <c r="J22" s="34"/>
      <c r="K22" s="34"/>
      <c r="L22" s="34"/>
      <c r="M22" s="34"/>
      <c r="N22" s="34"/>
      <c r="O22" s="34"/>
      <c r="P22" s="34"/>
      <c r="Q22" s="34"/>
    </row>
    <row r="23" spans="1:17" x14ac:dyDescent="0.2">
      <c r="A23" s="34"/>
      <c r="B23" s="34"/>
      <c r="C23" s="34"/>
      <c r="D23" s="34"/>
      <c r="E23" s="34"/>
      <c r="F23" s="34"/>
      <c r="G23" s="34"/>
      <c r="H23" s="34"/>
      <c r="I23" s="34"/>
      <c r="J23" s="34"/>
      <c r="K23" s="34"/>
      <c r="L23" s="34"/>
      <c r="M23" s="34"/>
      <c r="N23" s="34"/>
      <c r="O23" s="34"/>
      <c r="P23" s="34"/>
      <c r="Q23" s="34"/>
    </row>
    <row r="24" spans="1:17" x14ac:dyDescent="0.2">
      <c r="A24" s="34"/>
      <c r="B24" s="34"/>
      <c r="C24" s="34"/>
      <c r="D24" s="34"/>
      <c r="E24" s="34"/>
      <c r="F24" s="34"/>
      <c r="G24" s="34"/>
      <c r="H24" s="34"/>
      <c r="I24" s="34"/>
      <c r="J24" s="34"/>
      <c r="K24" s="34"/>
      <c r="L24" s="34"/>
      <c r="M24" s="34"/>
      <c r="N24" s="34"/>
      <c r="O24" s="34"/>
      <c r="P24" s="34"/>
      <c r="Q24" s="34"/>
    </row>
    <row r="25" spans="1:17" x14ac:dyDescent="0.2">
      <c r="A25" s="34"/>
      <c r="B25" s="34"/>
      <c r="C25" s="34"/>
      <c r="D25" s="34"/>
      <c r="E25" s="34"/>
      <c r="F25" s="34"/>
      <c r="G25" s="34"/>
      <c r="H25" s="34"/>
      <c r="I25" s="34"/>
      <c r="J25" s="34"/>
      <c r="K25" s="34"/>
      <c r="L25" s="34"/>
      <c r="M25" s="34"/>
      <c r="N25" s="34"/>
      <c r="O25" s="34"/>
      <c r="P25" s="34"/>
      <c r="Q25" s="34"/>
    </row>
    <row r="26" spans="1:17" x14ac:dyDescent="0.2">
      <c r="A26" s="34"/>
      <c r="B26" s="34"/>
      <c r="C26" s="34"/>
      <c r="D26" s="34"/>
      <c r="E26" s="34"/>
      <c r="F26" s="34"/>
      <c r="G26" s="34"/>
      <c r="H26" s="34"/>
      <c r="I26" s="34"/>
      <c r="J26" s="34"/>
      <c r="K26" s="34"/>
      <c r="L26" s="34"/>
      <c r="M26" s="34"/>
      <c r="N26" s="34"/>
      <c r="O26" s="34"/>
      <c r="P26" s="34"/>
      <c r="Q26" s="34"/>
    </row>
    <row r="27" spans="1:17" x14ac:dyDescent="0.2">
      <c r="A27" s="34"/>
      <c r="B27" s="34"/>
      <c r="C27" s="34"/>
      <c r="D27" s="34"/>
      <c r="E27" s="34"/>
      <c r="F27" s="34"/>
      <c r="G27" s="34"/>
      <c r="H27" s="34"/>
      <c r="I27" s="34"/>
      <c r="J27" s="34"/>
      <c r="K27" s="34"/>
      <c r="L27" s="34"/>
      <c r="M27" s="34"/>
      <c r="N27" s="34"/>
      <c r="O27" s="34"/>
      <c r="P27" s="34"/>
      <c r="Q27" s="34"/>
    </row>
    <row r="28" spans="1:17" x14ac:dyDescent="0.2">
      <c r="A28" s="34"/>
      <c r="B28" s="34"/>
      <c r="C28" s="34"/>
      <c r="D28" s="34"/>
      <c r="E28" s="34"/>
      <c r="F28" s="34"/>
      <c r="G28" s="34"/>
      <c r="H28" s="34"/>
      <c r="I28" s="34"/>
      <c r="J28" s="34"/>
      <c r="K28" s="34"/>
      <c r="L28" s="34"/>
      <c r="M28" s="34"/>
      <c r="N28" s="34"/>
      <c r="O28" s="34"/>
      <c r="P28" s="34"/>
      <c r="Q28" s="34"/>
    </row>
    <row r="29" spans="1:17" x14ac:dyDescent="0.2">
      <c r="A29" s="34"/>
      <c r="B29" s="34"/>
      <c r="C29" s="34"/>
      <c r="D29" s="34"/>
      <c r="E29" s="34"/>
      <c r="F29" s="34"/>
      <c r="G29" s="34"/>
      <c r="H29" s="34"/>
      <c r="I29" s="34"/>
      <c r="J29" s="34"/>
      <c r="K29" s="34"/>
      <c r="L29" s="34"/>
      <c r="M29" s="34"/>
      <c r="N29" s="34"/>
      <c r="O29" s="34"/>
      <c r="P29" s="34"/>
      <c r="Q29" s="34"/>
    </row>
    <row r="30" spans="1:17" x14ac:dyDescent="0.2">
      <c r="A30" s="34"/>
      <c r="B30" s="34"/>
      <c r="C30" s="34"/>
      <c r="D30" s="34"/>
      <c r="E30" s="34"/>
      <c r="F30" s="34"/>
      <c r="G30" s="34"/>
      <c r="H30" s="34"/>
      <c r="I30" s="34"/>
      <c r="J30" s="34"/>
      <c r="K30" s="34"/>
      <c r="L30" s="34"/>
      <c r="M30" s="34"/>
      <c r="N30" s="34"/>
      <c r="O30" s="34"/>
      <c r="P30" s="34"/>
      <c r="Q30" s="34"/>
    </row>
    <row r="31" spans="1:17" x14ac:dyDescent="0.2">
      <c r="A31" s="34"/>
      <c r="B31" s="34"/>
      <c r="C31" s="34"/>
      <c r="D31" s="34"/>
      <c r="E31" s="34"/>
      <c r="F31" s="34"/>
      <c r="G31" s="34"/>
      <c r="H31" s="34"/>
      <c r="I31" s="34"/>
      <c r="J31" s="34"/>
      <c r="K31" s="34"/>
      <c r="L31" s="34"/>
      <c r="M31" s="34"/>
      <c r="N31" s="34"/>
      <c r="O31" s="34"/>
      <c r="P31" s="34"/>
      <c r="Q31" s="34"/>
    </row>
    <row r="32" spans="1:17" x14ac:dyDescent="0.2">
      <c r="A32" s="34"/>
      <c r="B32" s="34"/>
      <c r="C32" s="34"/>
      <c r="D32" s="34"/>
      <c r="E32" s="34"/>
      <c r="F32" s="34"/>
      <c r="G32" s="34"/>
      <c r="H32" s="34"/>
      <c r="I32" s="34"/>
      <c r="J32" s="34"/>
      <c r="K32" s="34"/>
      <c r="L32" s="34"/>
      <c r="M32" s="34"/>
      <c r="N32" s="34"/>
      <c r="O32" s="34"/>
      <c r="P32" s="34"/>
      <c r="Q32" s="34"/>
    </row>
    <row r="33" spans="1:17" x14ac:dyDescent="0.2">
      <c r="A33" s="34"/>
      <c r="B33" s="34"/>
      <c r="C33" s="34"/>
      <c r="D33" s="34"/>
      <c r="E33" s="34"/>
      <c r="F33" s="34"/>
      <c r="G33" s="34"/>
      <c r="H33" s="34"/>
      <c r="I33" s="34"/>
      <c r="J33" s="34"/>
      <c r="K33" s="34"/>
      <c r="L33" s="34"/>
      <c r="M33" s="34"/>
      <c r="N33" s="34"/>
      <c r="O33" s="34"/>
      <c r="P33" s="34"/>
      <c r="Q33" s="34"/>
    </row>
    <row r="34" spans="1:17" x14ac:dyDescent="0.2">
      <c r="A34" s="34"/>
      <c r="B34" s="34"/>
      <c r="C34" s="34"/>
      <c r="D34" s="34"/>
      <c r="E34" s="34"/>
      <c r="F34" s="34"/>
      <c r="G34" s="34"/>
      <c r="H34" s="34"/>
      <c r="I34" s="34"/>
      <c r="J34" s="34"/>
      <c r="K34" s="34"/>
      <c r="L34" s="34"/>
      <c r="M34" s="34"/>
      <c r="N34" s="34"/>
      <c r="O34" s="34"/>
      <c r="P34" s="34"/>
      <c r="Q34" s="34"/>
    </row>
    <row r="35" spans="1:17" x14ac:dyDescent="0.2">
      <c r="A35" s="34"/>
      <c r="B35" s="34"/>
      <c r="C35" s="34"/>
      <c r="D35" s="34"/>
      <c r="E35" s="34"/>
      <c r="F35" s="34"/>
      <c r="G35" s="34"/>
      <c r="H35" s="34"/>
      <c r="I35" s="34"/>
      <c r="J35" s="34"/>
      <c r="K35" s="34"/>
      <c r="L35" s="34"/>
      <c r="M35" s="34"/>
      <c r="N35" s="34"/>
      <c r="O35" s="34"/>
      <c r="P35" s="34"/>
      <c r="Q35" s="34"/>
    </row>
    <row r="36" spans="1:17" x14ac:dyDescent="0.2">
      <c r="A36" s="34"/>
      <c r="B36" s="34"/>
      <c r="C36" s="34"/>
      <c r="D36" s="34"/>
      <c r="E36" s="34"/>
      <c r="F36" s="34"/>
      <c r="G36" s="34"/>
      <c r="H36" s="34"/>
      <c r="I36" s="34"/>
      <c r="J36" s="34"/>
      <c r="K36" s="34"/>
      <c r="L36" s="34"/>
      <c r="M36" s="34"/>
      <c r="N36" s="34"/>
      <c r="O36" s="34"/>
      <c r="P36" s="34"/>
      <c r="Q36" s="34"/>
    </row>
    <row r="37" spans="1:17" x14ac:dyDescent="0.2">
      <c r="A37" s="34"/>
      <c r="B37" s="34"/>
      <c r="C37" s="34"/>
      <c r="D37" s="34"/>
      <c r="E37" s="34"/>
      <c r="F37" s="34"/>
      <c r="G37" s="34"/>
      <c r="H37" s="34"/>
      <c r="I37" s="34"/>
      <c r="J37" s="34"/>
      <c r="K37" s="34"/>
      <c r="L37" s="34"/>
      <c r="M37" s="34"/>
      <c r="N37" s="34"/>
      <c r="O37" s="34"/>
      <c r="P37" s="34"/>
      <c r="Q37" s="34"/>
    </row>
    <row r="38" spans="1:17" x14ac:dyDescent="0.2">
      <c r="A38" s="34"/>
      <c r="B38" s="34"/>
      <c r="C38" s="34"/>
      <c r="D38" s="34"/>
      <c r="E38" s="34"/>
      <c r="F38" s="34"/>
      <c r="G38" s="34"/>
      <c r="H38" s="34"/>
      <c r="I38" s="34"/>
      <c r="J38" s="34"/>
      <c r="K38" s="34"/>
      <c r="L38" s="34"/>
      <c r="M38" s="34"/>
      <c r="N38" s="34"/>
      <c r="O38" s="34"/>
      <c r="P38" s="34"/>
      <c r="Q38" s="34"/>
    </row>
    <row r="39" spans="1:17" x14ac:dyDescent="0.2">
      <c r="A39" s="34"/>
      <c r="B39" s="34"/>
      <c r="C39" s="34"/>
      <c r="D39" s="34"/>
      <c r="E39" s="34"/>
      <c r="F39" s="34"/>
      <c r="G39" s="34"/>
      <c r="H39" s="34"/>
      <c r="I39" s="34"/>
      <c r="J39" s="34"/>
      <c r="K39" s="34"/>
      <c r="L39" s="34"/>
      <c r="M39" s="34"/>
      <c r="N39" s="34"/>
      <c r="O39" s="34"/>
      <c r="P39" s="34"/>
      <c r="Q39" s="34"/>
    </row>
    <row r="40" spans="1:17" x14ac:dyDescent="0.2">
      <c r="A40" s="34"/>
      <c r="B40" s="34"/>
      <c r="C40" s="34"/>
      <c r="D40" s="34"/>
      <c r="E40" s="34"/>
      <c r="F40" s="34"/>
      <c r="G40" s="34"/>
      <c r="H40" s="34"/>
      <c r="I40" s="34"/>
      <c r="J40" s="34"/>
      <c r="K40" s="34"/>
      <c r="L40" s="34"/>
      <c r="M40" s="34"/>
      <c r="N40" s="34"/>
      <c r="O40" s="34"/>
      <c r="P40" s="34"/>
      <c r="Q40" s="34"/>
    </row>
    <row r="41" spans="1:17" x14ac:dyDescent="0.2">
      <c r="A41" s="34"/>
      <c r="B41" s="34"/>
      <c r="C41" s="34"/>
      <c r="D41" s="34"/>
      <c r="E41" s="34"/>
      <c r="F41" s="34"/>
      <c r="G41" s="34"/>
      <c r="H41" s="34"/>
      <c r="I41" s="34"/>
      <c r="J41" s="34"/>
      <c r="K41" s="34"/>
      <c r="L41" s="34"/>
      <c r="M41" s="34"/>
      <c r="N41" s="34"/>
      <c r="O41" s="34"/>
      <c r="P41" s="34"/>
      <c r="Q41" s="34"/>
    </row>
    <row r="42" spans="1:17" x14ac:dyDescent="0.2">
      <c r="A42" s="34"/>
      <c r="B42" s="34"/>
      <c r="C42" s="34"/>
      <c r="D42" s="34"/>
      <c r="E42" s="34"/>
      <c r="F42" s="34"/>
      <c r="G42" s="34"/>
      <c r="H42" s="34"/>
      <c r="I42" s="34"/>
      <c r="J42" s="34"/>
      <c r="K42" s="34"/>
      <c r="L42" s="34"/>
      <c r="M42" s="34"/>
      <c r="N42" s="34"/>
      <c r="O42" s="34"/>
      <c r="P42" s="34"/>
      <c r="Q42" s="34"/>
    </row>
    <row r="43" spans="1:17" x14ac:dyDescent="0.2">
      <c r="A43" s="34"/>
      <c r="B43" s="34"/>
      <c r="C43" s="34"/>
      <c r="D43" s="34"/>
      <c r="E43" s="34"/>
      <c r="F43" s="34"/>
      <c r="G43" s="34"/>
      <c r="H43" s="34"/>
      <c r="I43" s="34"/>
      <c r="J43" s="34"/>
      <c r="K43" s="34"/>
      <c r="L43" s="34"/>
      <c r="M43" s="34"/>
      <c r="N43" s="34"/>
      <c r="O43" s="34"/>
      <c r="P43" s="34"/>
      <c r="Q43" s="34"/>
    </row>
    <row r="44" spans="1:17" x14ac:dyDescent="0.2">
      <c r="A44" s="34"/>
      <c r="B44" s="34"/>
      <c r="C44" s="34"/>
      <c r="D44" s="34"/>
      <c r="E44" s="34"/>
      <c r="F44" s="34"/>
      <c r="G44" s="34"/>
      <c r="H44" s="34"/>
      <c r="I44" s="34"/>
      <c r="J44" s="34"/>
      <c r="K44" s="34"/>
      <c r="L44" s="34"/>
      <c r="M44" s="34"/>
      <c r="N44" s="34"/>
      <c r="O44" s="34"/>
      <c r="P44" s="34"/>
      <c r="Q44" s="34"/>
    </row>
    <row r="45" spans="1:17" x14ac:dyDescent="0.2">
      <c r="A45" s="34"/>
      <c r="B45" s="34"/>
      <c r="C45" s="34"/>
      <c r="D45" s="34"/>
      <c r="E45" s="34"/>
      <c r="F45" s="34"/>
      <c r="G45" s="34"/>
      <c r="H45" s="34"/>
      <c r="I45" s="34"/>
      <c r="J45" s="34"/>
      <c r="K45" s="34"/>
      <c r="L45" s="34"/>
      <c r="M45" s="34"/>
      <c r="N45" s="34"/>
      <c r="O45" s="34"/>
      <c r="P45" s="34"/>
      <c r="Q45" s="34"/>
    </row>
    <row r="46" spans="1:17" x14ac:dyDescent="0.2">
      <c r="A46" s="34"/>
      <c r="B46" s="34"/>
      <c r="C46" s="34"/>
      <c r="D46" s="34"/>
      <c r="E46" s="34"/>
      <c r="F46" s="34"/>
      <c r="G46" s="34"/>
      <c r="H46" s="34"/>
      <c r="I46" s="34"/>
      <c r="J46" s="34"/>
      <c r="K46" s="34"/>
      <c r="L46" s="34"/>
      <c r="M46" s="34"/>
      <c r="N46" s="34"/>
      <c r="O46" s="34"/>
      <c r="P46" s="34"/>
      <c r="Q46" s="34"/>
    </row>
    <row r="47" spans="1:17" x14ac:dyDescent="0.2">
      <c r="A47" s="34"/>
      <c r="B47" s="34"/>
      <c r="C47" s="34"/>
      <c r="D47" s="34"/>
      <c r="E47" s="34"/>
      <c r="F47" s="34"/>
      <c r="G47" s="34"/>
      <c r="H47" s="34"/>
      <c r="I47" s="34"/>
      <c r="J47" s="34"/>
      <c r="K47" s="34"/>
      <c r="L47" s="34"/>
      <c r="M47" s="34"/>
      <c r="N47" s="34"/>
      <c r="O47" s="34"/>
      <c r="P47" s="34"/>
      <c r="Q47" s="34"/>
    </row>
    <row r="48" spans="1:17" x14ac:dyDescent="0.2">
      <c r="A48" s="34"/>
      <c r="B48" s="34"/>
      <c r="C48" s="34"/>
      <c r="D48" s="34"/>
      <c r="E48" s="34"/>
      <c r="F48" s="34"/>
      <c r="G48" s="34"/>
      <c r="H48" s="34"/>
      <c r="I48" s="34"/>
      <c r="J48" s="34"/>
      <c r="K48" s="34"/>
      <c r="L48" s="34"/>
      <c r="M48" s="34"/>
      <c r="N48" s="34"/>
      <c r="O48" s="34"/>
      <c r="P48" s="34"/>
      <c r="Q48" s="34"/>
    </row>
    <row r="49" spans="1:17" x14ac:dyDescent="0.2">
      <c r="A49" s="34"/>
      <c r="B49" s="34"/>
      <c r="C49" s="34"/>
      <c r="D49" s="34"/>
      <c r="E49" s="34"/>
      <c r="F49" s="34"/>
      <c r="G49" s="34"/>
      <c r="H49" s="34"/>
      <c r="I49" s="34"/>
      <c r="J49" s="34"/>
      <c r="K49" s="34"/>
      <c r="L49" s="34"/>
      <c r="M49" s="34"/>
      <c r="N49" s="34"/>
      <c r="O49" s="34"/>
      <c r="P49" s="34"/>
      <c r="Q49" s="34"/>
    </row>
    <row r="50" spans="1:17" x14ac:dyDescent="0.2">
      <c r="A50" s="34"/>
      <c r="B50" s="34"/>
      <c r="C50" s="34"/>
      <c r="D50" s="34"/>
      <c r="E50" s="34"/>
      <c r="F50" s="34"/>
      <c r="G50" s="34"/>
      <c r="H50" s="34"/>
      <c r="I50" s="34"/>
      <c r="J50" s="34"/>
      <c r="K50" s="34"/>
      <c r="L50" s="34"/>
      <c r="M50" s="34"/>
      <c r="N50" s="34"/>
      <c r="O50" s="34"/>
      <c r="P50" s="34"/>
      <c r="Q50" s="34"/>
    </row>
    <row r="51" spans="1:17" x14ac:dyDescent="0.2">
      <c r="A51" s="34"/>
      <c r="B51" s="34"/>
      <c r="C51" s="34"/>
      <c r="D51" s="34"/>
      <c r="E51" s="34"/>
      <c r="F51" s="34"/>
      <c r="G51" s="34"/>
      <c r="H51" s="34"/>
      <c r="I51" s="34"/>
      <c r="J51" s="34"/>
      <c r="K51" s="34"/>
      <c r="L51" s="34"/>
      <c r="M51" s="34"/>
      <c r="N51" s="34"/>
      <c r="O51" s="34"/>
      <c r="P51" s="34"/>
      <c r="Q51" s="34"/>
    </row>
    <row r="52" spans="1:17" x14ac:dyDescent="0.2">
      <c r="A52" s="34"/>
      <c r="B52" s="34"/>
      <c r="C52" s="34"/>
      <c r="D52" s="34"/>
      <c r="E52" s="34"/>
      <c r="F52" s="34"/>
      <c r="G52" s="34"/>
      <c r="H52" s="34"/>
      <c r="I52" s="34"/>
      <c r="J52" s="34"/>
      <c r="K52" s="34"/>
      <c r="L52" s="34"/>
      <c r="M52" s="34"/>
      <c r="N52" s="34"/>
      <c r="O52" s="34"/>
      <c r="P52" s="34"/>
      <c r="Q52" s="34"/>
    </row>
    <row r="53" spans="1:17" x14ac:dyDescent="0.2">
      <c r="A53" s="34"/>
      <c r="B53" s="34"/>
      <c r="C53" s="34"/>
      <c r="D53" s="34"/>
      <c r="E53" s="34"/>
      <c r="F53" s="34"/>
      <c r="G53" s="34"/>
      <c r="H53" s="34"/>
      <c r="I53" s="34"/>
      <c r="J53" s="34"/>
      <c r="K53" s="34"/>
      <c r="L53" s="34"/>
      <c r="M53" s="34"/>
      <c r="N53" s="34"/>
      <c r="O53" s="34"/>
      <c r="P53" s="34"/>
      <c r="Q53" s="34"/>
    </row>
    <row r="54" spans="1:17" x14ac:dyDescent="0.2">
      <c r="A54" s="34"/>
      <c r="B54" s="34"/>
      <c r="C54" s="34"/>
      <c r="D54" s="34"/>
      <c r="E54" s="34"/>
      <c r="F54" s="34"/>
      <c r="G54" s="34"/>
      <c r="H54" s="34"/>
      <c r="I54" s="34"/>
      <c r="J54" s="34"/>
      <c r="K54" s="34"/>
      <c r="L54" s="34"/>
      <c r="M54" s="34"/>
      <c r="N54" s="34"/>
      <c r="O54" s="34"/>
      <c r="P54" s="34"/>
      <c r="Q54" s="34"/>
    </row>
    <row r="55" spans="1:17" x14ac:dyDescent="0.2">
      <c r="A55" s="34"/>
      <c r="B55" s="34"/>
      <c r="C55" s="34"/>
      <c r="D55" s="34"/>
      <c r="E55" s="34"/>
      <c r="F55" s="34"/>
      <c r="G55" s="34"/>
      <c r="H55" s="34"/>
      <c r="I55" s="34"/>
      <c r="J55" s="34"/>
      <c r="K55" s="34"/>
      <c r="L55" s="34"/>
      <c r="M55" s="34"/>
      <c r="N55" s="34"/>
      <c r="O55" s="34"/>
      <c r="P55" s="34"/>
      <c r="Q55" s="34"/>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A128E-9EDB-2A4C-A8B7-C5D2F2FA300F}">
  <dimension ref="A2:HI277"/>
  <sheetViews>
    <sheetView workbookViewId="0">
      <selection activeCell="R63" sqref="R63"/>
    </sheetView>
  </sheetViews>
  <sheetFormatPr baseColWidth="10" defaultColWidth="8.7109375" defaultRowHeight="16" x14ac:dyDescent="0.2"/>
  <cols>
    <col min="1" max="1" width="4.42578125" style="63" customWidth="1"/>
    <col min="2" max="2" width="22.5703125" style="28" customWidth="1"/>
    <col min="3" max="3" width="8.7109375" style="28" customWidth="1"/>
    <col min="4" max="4" width="8.28515625" style="51" customWidth="1"/>
    <col min="5" max="5" width="8.7109375" style="29" customWidth="1"/>
    <col min="6" max="6" width="2.7109375" style="30" customWidth="1"/>
    <col min="7" max="7" width="8.7109375" style="29" customWidth="1"/>
    <col min="8" max="8" width="4.85546875" style="29" customWidth="1"/>
    <col min="9" max="9" width="2.7109375" style="27" customWidth="1"/>
    <col min="10" max="10" width="9.7109375" style="27" customWidth="1"/>
    <col min="11" max="11" width="9.7109375" style="51" customWidth="1"/>
    <col min="12" max="15" width="9.7109375" style="30" customWidth="1"/>
    <col min="16" max="16" width="2.7109375" style="30" customWidth="1"/>
    <col min="17" max="17" width="9.7109375" style="30" customWidth="1"/>
    <col min="18" max="18" width="9.7109375" style="55" customWidth="1"/>
    <col min="19" max="19" width="9.140625" style="30" customWidth="1"/>
    <col min="20" max="20" width="15.28515625" style="30" customWidth="1"/>
    <col min="21" max="24" width="10.140625" style="30" customWidth="1"/>
    <col min="25" max="25" width="10.140625" style="55" customWidth="1"/>
    <col min="26" max="31" width="10.140625" style="29" customWidth="1"/>
    <col min="32" max="32" width="10.140625" style="51" customWidth="1"/>
    <col min="33" max="35" width="10.140625" style="27" customWidth="1"/>
    <col min="36" max="46" width="12.140625" style="27" bestFit="1" customWidth="1"/>
    <col min="47" max="47" width="21.140625" style="27" bestFit="1" customWidth="1"/>
    <col min="48" max="49" width="12.140625" style="27" bestFit="1" customWidth="1"/>
    <col min="50" max="50" width="17" style="27" bestFit="1" customWidth="1"/>
    <col min="51" max="51" width="12.140625" style="27" bestFit="1" customWidth="1"/>
    <col min="52" max="52" width="12" style="27" bestFit="1" customWidth="1"/>
    <col min="53" max="53" width="7.42578125" style="27" bestFit="1" customWidth="1"/>
    <col min="54" max="57" width="12.140625" style="27" bestFit="1" customWidth="1"/>
    <col min="58" max="58" width="21.28515625" style="27" bestFit="1" customWidth="1"/>
    <col min="59" max="60" width="5.28515625" style="27" bestFit="1" customWidth="1"/>
    <col min="61" max="64" width="12.140625" style="27" bestFit="1" customWidth="1"/>
    <col min="65" max="65" width="9.28515625" style="27" bestFit="1" customWidth="1"/>
    <col min="66" max="70" width="12.140625" style="27" bestFit="1" customWidth="1"/>
    <col min="71" max="71" width="13.7109375" style="27" bestFit="1" customWidth="1"/>
    <col min="72" max="72" width="11.140625" style="27" bestFit="1" customWidth="1"/>
    <col min="73" max="74" width="12.140625" style="27" bestFit="1" customWidth="1"/>
    <col min="75" max="75" width="17.5703125" style="27" bestFit="1" customWidth="1"/>
    <col min="76" max="78" width="12.140625" style="27" bestFit="1" customWidth="1"/>
    <col min="79" max="79" width="15.7109375" style="27" bestFit="1" customWidth="1"/>
    <col min="80" max="85" width="12.140625" style="27" bestFit="1" customWidth="1"/>
    <col min="86" max="86" width="6.85546875" style="27" bestFit="1" customWidth="1"/>
    <col min="87" max="87" width="6.42578125" style="27" bestFit="1" customWidth="1"/>
    <col min="88" max="90" width="12.140625" style="27" bestFit="1" customWidth="1"/>
    <col min="91" max="91" width="11.140625" style="27" bestFit="1" customWidth="1"/>
    <col min="92" max="93" width="12.140625" style="27" bestFit="1" customWidth="1"/>
    <col min="94" max="94" width="11.140625" style="27" bestFit="1" customWidth="1"/>
    <col min="95" max="95" width="7" style="27" bestFit="1" customWidth="1"/>
    <col min="96" max="96" width="13.140625" style="27" bestFit="1" customWidth="1"/>
    <col min="97" max="97" width="12.140625" style="27" bestFit="1" customWidth="1"/>
    <col min="98" max="98" width="11.140625" style="27" bestFit="1" customWidth="1"/>
    <col min="99" max="105" width="12.140625" style="27" bestFit="1" customWidth="1"/>
    <col min="106" max="106" width="6.85546875" style="27" bestFit="1" customWidth="1"/>
    <col min="107" max="114" width="12.140625" style="27" bestFit="1" customWidth="1"/>
    <col min="115" max="115" width="10.140625" style="27" bestFit="1" customWidth="1"/>
    <col min="116" max="116" width="15.5703125" style="27" bestFit="1" customWidth="1"/>
    <col min="117" max="122" width="12.140625" style="27" bestFit="1" customWidth="1"/>
    <col min="123" max="123" width="11.140625" style="27" bestFit="1" customWidth="1"/>
    <col min="124" max="133" width="12.140625" style="27" bestFit="1" customWidth="1"/>
    <col min="134" max="134" width="14.5703125" style="27" bestFit="1" customWidth="1"/>
    <col min="135" max="137" width="12.140625" style="27" bestFit="1" customWidth="1"/>
    <col min="138" max="138" width="10.140625" style="27" bestFit="1" customWidth="1"/>
    <col min="139" max="139" width="17.7109375" style="27" bestFit="1" customWidth="1"/>
    <col min="140" max="145" width="12.140625" style="27" bestFit="1" customWidth="1"/>
    <col min="146" max="146" width="6" style="27" bestFit="1" customWidth="1"/>
    <col min="147" max="152" width="12.140625" style="27" bestFit="1" customWidth="1"/>
    <col min="153" max="153" width="14.85546875" style="27" bestFit="1" customWidth="1"/>
    <col min="154" max="156" width="12.140625" style="27" bestFit="1" customWidth="1"/>
    <col min="157" max="157" width="5.85546875" style="27" bestFit="1" customWidth="1"/>
    <col min="158" max="158" width="12.140625" style="27" bestFit="1" customWidth="1"/>
    <col min="159" max="159" width="16.7109375" style="27" bestFit="1" customWidth="1"/>
    <col min="160" max="166" width="12.140625" style="27" bestFit="1" customWidth="1"/>
    <col min="167" max="167" width="17.140625" style="27" bestFit="1" customWidth="1"/>
    <col min="168" max="168" width="12.140625" style="27" bestFit="1" customWidth="1"/>
    <col min="169" max="169" width="18.28515625" style="27" bestFit="1" customWidth="1"/>
    <col min="170" max="170" width="11.140625" style="27" bestFit="1" customWidth="1"/>
    <col min="171" max="171" width="28.85546875" style="27" bestFit="1" customWidth="1"/>
    <col min="172" max="172" width="12.140625" style="27" bestFit="1" customWidth="1"/>
    <col min="173" max="173" width="20.28515625" style="27" bestFit="1" customWidth="1"/>
    <col min="174" max="177" width="12.140625" style="27" bestFit="1" customWidth="1"/>
    <col min="178" max="178" width="11.5703125" style="27" bestFit="1" customWidth="1"/>
    <col min="179" max="181" width="12.140625" style="27" bestFit="1" customWidth="1"/>
    <col min="182" max="182" width="14.7109375" style="27" bestFit="1" customWidth="1"/>
    <col min="183" max="183" width="7.7109375" style="27" bestFit="1" customWidth="1"/>
    <col min="184" max="184" width="12.140625" style="27" bestFit="1" customWidth="1"/>
    <col min="185" max="185" width="11.42578125" style="27" bestFit="1" customWidth="1"/>
    <col min="186" max="190" width="12.140625" style="27" bestFit="1" customWidth="1"/>
    <col min="191" max="191" width="10.5703125" style="27" bestFit="1" customWidth="1"/>
    <col min="192" max="197" width="12.140625" style="27" bestFit="1" customWidth="1"/>
    <col min="198" max="198" width="11.140625" style="27" bestFit="1" customWidth="1"/>
    <col min="199" max="199" width="17.85546875" style="27" bestFit="1" customWidth="1"/>
    <col min="200" max="201" width="12.140625" style="27" bestFit="1" customWidth="1"/>
    <col min="202" max="202" width="12.28515625" style="27" bestFit="1" customWidth="1"/>
    <col min="203" max="203" width="6.5703125" style="27" bestFit="1" customWidth="1"/>
    <col min="204" max="204" width="7.28515625" style="27" bestFit="1" customWidth="1"/>
    <col min="205" max="205" width="12.140625" style="27" bestFit="1" customWidth="1"/>
    <col min="206" max="206" width="18.7109375" style="27" bestFit="1" customWidth="1"/>
    <col min="207" max="207" width="14" style="27" bestFit="1" customWidth="1"/>
    <col min="208" max="208" width="21.7109375" style="27" bestFit="1" customWidth="1"/>
    <col min="209" max="217" width="12.140625" style="27" bestFit="1" customWidth="1"/>
    <col min="218" max="16384" width="8.7109375" style="27"/>
  </cols>
  <sheetData>
    <row r="2" spans="1:15" ht="20" x14ac:dyDescent="0.2">
      <c r="B2" s="124" t="s">
        <v>457</v>
      </c>
      <c r="C2" s="125"/>
      <c r="D2" s="62"/>
      <c r="E2" s="121"/>
      <c r="F2" s="126"/>
      <c r="G2" s="121"/>
      <c r="H2" s="121"/>
      <c r="I2" s="122"/>
      <c r="J2" s="122"/>
    </row>
    <row r="3" spans="1:15" x14ac:dyDescent="0.2">
      <c r="B3" s="125"/>
      <c r="C3" s="125"/>
      <c r="D3" s="62"/>
      <c r="E3" s="121"/>
      <c r="F3" s="126"/>
      <c r="G3" s="121"/>
      <c r="H3" s="121"/>
      <c r="I3" s="122"/>
      <c r="J3" s="122"/>
    </row>
    <row r="4" spans="1:15" x14ac:dyDescent="0.2">
      <c r="B4" s="125" t="s">
        <v>528</v>
      </c>
      <c r="C4" s="125"/>
      <c r="D4" s="62"/>
      <c r="E4" s="121"/>
      <c r="F4" s="126"/>
      <c r="G4" s="121"/>
      <c r="H4" s="121"/>
      <c r="I4" s="122"/>
      <c r="J4" s="122"/>
    </row>
    <row r="5" spans="1:15" x14ac:dyDescent="0.2">
      <c r="B5" s="125"/>
      <c r="C5" s="125"/>
      <c r="D5" s="62"/>
      <c r="E5" s="121"/>
      <c r="F5" s="126"/>
      <c r="G5" s="121"/>
      <c r="H5" s="121"/>
      <c r="I5" s="122"/>
      <c r="J5" s="122"/>
    </row>
    <row r="6" spans="1:15" x14ac:dyDescent="0.2">
      <c r="B6" s="259" t="s">
        <v>458</v>
      </c>
      <c r="C6" s="260"/>
      <c r="D6" s="260"/>
      <c r="E6" s="260"/>
      <c r="F6" s="260"/>
      <c r="G6" s="261"/>
      <c r="H6" s="121"/>
      <c r="I6" s="122"/>
      <c r="J6" s="262" t="s">
        <v>488</v>
      </c>
      <c r="K6" s="263"/>
      <c r="L6" s="263"/>
      <c r="M6" s="263"/>
      <c r="N6" s="263"/>
      <c r="O6" s="264"/>
    </row>
    <row r="7" spans="1:15" x14ac:dyDescent="0.2">
      <c r="A7" s="69"/>
      <c r="B7" s="273" t="s">
        <v>485</v>
      </c>
      <c r="C7" s="273"/>
      <c r="D7" s="273"/>
      <c r="E7" s="273"/>
      <c r="F7" s="273"/>
      <c r="G7" s="274"/>
      <c r="H7" s="121"/>
      <c r="I7" s="122"/>
      <c r="J7" s="267" t="s">
        <v>487</v>
      </c>
      <c r="K7" s="268"/>
      <c r="L7" s="268"/>
      <c r="M7" s="268"/>
      <c r="N7" s="268"/>
      <c r="O7" s="269"/>
    </row>
    <row r="8" spans="1:15" x14ac:dyDescent="0.2">
      <c r="A8" s="69"/>
      <c r="B8" s="250" t="s">
        <v>4</v>
      </c>
      <c r="C8" s="251"/>
      <c r="D8" s="251"/>
      <c r="E8" s="251"/>
      <c r="F8" s="252"/>
      <c r="G8" s="127" t="s">
        <v>459</v>
      </c>
      <c r="H8" s="121"/>
      <c r="I8" s="122"/>
      <c r="J8" s="253" t="s">
        <v>460</v>
      </c>
      <c r="K8" s="254"/>
      <c r="L8" s="254"/>
      <c r="M8" s="254"/>
      <c r="N8" s="255"/>
      <c r="O8" s="127" t="s">
        <v>459</v>
      </c>
    </row>
    <row r="9" spans="1:15" x14ac:dyDescent="0.2">
      <c r="B9" s="128"/>
      <c r="C9" s="129"/>
      <c r="D9" s="130"/>
      <c r="E9" s="131"/>
      <c r="F9" s="132"/>
      <c r="G9" s="121"/>
      <c r="H9" s="121"/>
      <c r="I9" s="122"/>
      <c r="J9" s="138"/>
      <c r="K9" s="2"/>
      <c r="L9" s="44"/>
      <c r="M9" s="4"/>
      <c r="N9" s="3"/>
      <c r="O9" s="139"/>
    </row>
    <row r="10" spans="1:15" ht="14" customHeight="1" x14ac:dyDescent="0.2">
      <c r="A10" s="62"/>
      <c r="B10" s="140" t="s">
        <v>486</v>
      </c>
      <c r="C10" s="27"/>
      <c r="D10" s="27"/>
      <c r="E10" s="27"/>
      <c r="F10" s="27"/>
      <c r="G10" s="27"/>
      <c r="H10" s="121"/>
      <c r="I10" s="122"/>
      <c r="J10" s="259" t="s">
        <v>461</v>
      </c>
      <c r="K10" s="260"/>
      <c r="L10" s="260"/>
      <c r="M10" s="260"/>
      <c r="N10" s="260"/>
      <c r="O10" s="261"/>
    </row>
    <row r="11" spans="1:15" ht="14" customHeight="1" x14ac:dyDescent="0.2">
      <c r="A11" s="62"/>
      <c r="B11" s="270" t="s">
        <v>484</v>
      </c>
      <c r="C11" s="271"/>
      <c r="D11" s="271"/>
      <c r="E11" s="271"/>
      <c r="F11" s="271"/>
      <c r="G11" s="272"/>
      <c r="H11" s="121"/>
      <c r="I11" s="122"/>
      <c r="J11" s="265" t="s">
        <v>462</v>
      </c>
      <c r="K11" s="265"/>
      <c r="L11" s="265"/>
      <c r="M11" s="265"/>
      <c r="N11" s="265"/>
      <c r="O11" s="266"/>
    </row>
    <row r="12" spans="1:15" x14ac:dyDescent="0.2">
      <c r="A12" s="62"/>
      <c r="B12" s="253" t="s">
        <v>483</v>
      </c>
      <c r="C12" s="254"/>
      <c r="D12" s="254"/>
      <c r="E12" s="254"/>
      <c r="F12" s="255"/>
      <c r="G12" s="127" t="s">
        <v>459</v>
      </c>
      <c r="H12" s="121"/>
      <c r="I12" s="122"/>
      <c r="J12" s="256" t="s">
        <v>482</v>
      </c>
      <c r="K12" s="254"/>
      <c r="L12" s="254"/>
      <c r="M12" s="254"/>
      <c r="N12" s="255"/>
      <c r="O12" s="127" t="s">
        <v>459</v>
      </c>
    </row>
    <row r="13" spans="1:15" x14ac:dyDescent="0.2">
      <c r="B13" s="133"/>
      <c r="C13" s="134"/>
      <c r="D13" s="135"/>
      <c r="E13" s="136"/>
      <c r="F13" s="137"/>
      <c r="G13" s="121"/>
      <c r="H13" s="121"/>
      <c r="I13" s="122"/>
      <c r="J13" s="122"/>
    </row>
    <row r="14" spans="1:15" x14ac:dyDescent="0.2">
      <c r="B14" s="97"/>
    </row>
    <row r="15" spans="1:15" ht="20" x14ac:dyDescent="0.2">
      <c r="B15" s="70" t="str">
        <f>CONCATENATE("— ",UPPER(B8)," — ")</f>
        <v xml:space="preserve">— OVERALL ALERT — </v>
      </c>
    </row>
    <row r="32" spans="20:20" x14ac:dyDescent="0.2">
      <c r="T32" s="29"/>
    </row>
    <row r="39" spans="1:217" x14ac:dyDescent="0.2">
      <c r="P39" s="105"/>
      <c r="Q39" s="105"/>
      <c r="R39" s="117"/>
    </row>
    <row r="40" spans="1:217" s="1" customFormat="1" ht="50" customHeight="1" x14ac:dyDescent="0.2">
      <c r="A40" s="44" t="s">
        <v>400</v>
      </c>
      <c r="B40" s="11" t="s">
        <v>368</v>
      </c>
      <c r="C40" s="12" t="s">
        <v>369</v>
      </c>
      <c r="D40" s="12" t="s">
        <v>427</v>
      </c>
      <c r="E40" s="12" t="s">
        <v>428</v>
      </c>
      <c r="F40" s="60" t="s">
        <v>401</v>
      </c>
      <c r="G40" s="257" t="str">
        <f>CONCATENATE(B8, " Flags")</f>
        <v>Overall Alert Flags</v>
      </c>
      <c r="H40" s="258"/>
      <c r="I40" s="47" t="s">
        <v>402</v>
      </c>
      <c r="J40" s="106" t="s">
        <v>371</v>
      </c>
      <c r="K40" s="106" t="s">
        <v>372</v>
      </c>
      <c r="L40" s="106" t="s">
        <v>373</v>
      </c>
      <c r="M40" s="106" t="s">
        <v>410</v>
      </c>
      <c r="N40" s="106" t="s">
        <v>375</v>
      </c>
      <c r="O40" s="107" t="s">
        <v>376</v>
      </c>
      <c r="P40" s="108"/>
      <c r="Q40" s="118"/>
      <c r="R40" s="118"/>
      <c r="S40" s="13"/>
      <c r="T40" s="13"/>
      <c r="U40" s="13"/>
      <c r="V40" s="13"/>
      <c r="W40" s="13"/>
      <c r="X40" s="13"/>
      <c r="AJ40" s="13"/>
      <c r="AK40" s="13"/>
      <c r="AL40" s="13"/>
      <c r="AM40" s="13"/>
      <c r="AN40" s="13"/>
      <c r="AO40" s="13"/>
      <c r="AP40" s="13"/>
      <c r="AQ40" s="13"/>
      <c r="AR40" s="13"/>
      <c r="AS40" s="13"/>
      <c r="AT40" s="13"/>
      <c r="AU40" s="13"/>
      <c r="AV40" s="13"/>
      <c r="AW40" s="13"/>
      <c r="AX40" s="13"/>
    </row>
    <row r="41" spans="1:217" s="19" customFormat="1" x14ac:dyDescent="0.2">
      <c r="A41" s="44" t="s">
        <v>400</v>
      </c>
      <c r="B41" s="64" t="s">
        <v>368</v>
      </c>
      <c r="C41" s="65" t="s">
        <v>369</v>
      </c>
      <c r="D41" s="65" t="s">
        <v>427</v>
      </c>
      <c r="E41" s="65" t="s">
        <v>428</v>
      </c>
      <c r="F41" s="61" t="s">
        <v>401</v>
      </c>
      <c r="G41" s="66" t="s">
        <v>463</v>
      </c>
      <c r="H41" s="66" t="s">
        <v>407</v>
      </c>
      <c r="I41" s="48" t="s">
        <v>402</v>
      </c>
      <c r="J41" s="68" t="s">
        <v>371</v>
      </c>
      <c r="K41" s="68" t="s">
        <v>372</v>
      </c>
      <c r="L41" s="68" t="s">
        <v>373</v>
      </c>
      <c r="M41" s="68" t="s">
        <v>417</v>
      </c>
      <c r="N41" s="68" t="s">
        <v>375</v>
      </c>
      <c r="O41" s="68" t="s">
        <v>376</v>
      </c>
      <c r="P41" s="68" t="s">
        <v>403</v>
      </c>
      <c r="Q41" s="48"/>
      <c r="R41" s="48"/>
      <c r="S41" s="18"/>
      <c r="T41" s="18"/>
      <c r="U41" s="18"/>
      <c r="V41" s="18"/>
      <c r="W41" s="18"/>
      <c r="X41" s="18"/>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row>
    <row r="42" spans="1:217" x14ac:dyDescent="0.2">
      <c r="A42" s="63">
        <v>1</v>
      </c>
      <c r="B42" s="20" t="str">
        <f>'Compound Alert'!B174</f>
        <v>Sudan</v>
      </c>
      <c r="C42" s="20" t="str">
        <f>'Compound Alert'!C174</f>
        <v>SDN</v>
      </c>
      <c r="D42" s="20" t="str">
        <f>'Compound Alert'!D174</f>
        <v>SSF           Sub-Saharan Africa</v>
      </c>
      <c r="E42" s="20" t="str">
        <f>'Compound Alert'!E174</f>
        <v>IDA</v>
      </c>
      <c r="F42" s="217">
        <f ca="1">'Compound Alert'!F174</f>
        <v>169</v>
      </c>
      <c r="G42" s="22">
        <f ca="1">IF($B$8="Overall Alert",'Compound Alert'!G174,IF($B$8="Underlying Vulnerability",'Compound Alert'!J174,IF($B$8="Emerging Threat",'Compound Alert'!M174)))</f>
        <v>5.5</v>
      </c>
      <c r="H42" s="23">
        <f ca="1">IF($B$8="Overall Alert",'Compound Alert'!H174,IF($B$8="Underlying Vulnerability",'Compound Alert'!K174,IF($B$8="Emerging Threat",'Compound Alert'!N174)))</f>
        <v>5.5</v>
      </c>
      <c r="I42" s="50">
        <f ca="1">ROUNDDOWN(G42,0)</f>
        <v>5</v>
      </c>
      <c r="J42" s="25" t="str">
        <f ca="1">IF(
   $B$8="Overall Alert",IF(
      'Compound Alert'!R174 &gt;= 7, "HIGH",IF(
         'Compound Alert'!R174 &gt;= 5, "MED","LOW")), IF(
            $B$8="Underlying Vulnerability", IF(
               'Compound Alert'!Y174 &gt;= 10, "HIGH",IF(
                  'Compound Alert'!Y174 &gt;= 7, "MED","LOW")),IF(
                     $B$8="Emerging Threat", IF(
                        'Compound Alert'!AF174 &gt;= 10, "HIGH",IF(
                            'Compound Alert'!AF174 &gt;= 7, "MED","LOW")))))</f>
        <v>HIGH</v>
      </c>
      <c r="K42" s="25" t="str">
        <f ca="1">IF(
   $B$8="Overall Alert",IF(
      'Compound Alert'!S174 &gt;= 7, "HIGH",IF(
         'Compound Alert'!S174 &gt;= 5, "MED","LOW")), IF(
            $B$8="Underlying Vulnerability", IF(
               'Compound Alert'!Z174 &gt;= 10, "HIGH",IF(
                  'Compound Alert'!Z174 &gt;= 7, "MED","LOW")),IF(
                     $B$8="Emerging Threat", IF(
                        'Compound Alert'!AG174 &gt;= 10, "HIGH",IF(
                            'Compound Alert'!AG174 &gt;= 7, "MED","LOW")))))</f>
        <v>HIGH</v>
      </c>
      <c r="L42" s="25" t="str">
        <f ca="1">IF(
   $B$8="Overall Alert",IF(
      'Compound Alert'!T174 &gt;= 7, "HIGH",IF(
         'Compound Alert'!T174 &gt;= 5, "MED","LOW")), IF(
            $B$8="Underlying Vulnerability", IF(
               'Compound Alert'!AA174 &gt;= 10, "HIGH",IF(
                  'Compound Alert'!AA174 &gt;= 7, "MED","LOW")),IF(
                     $B$8="Emerging Threat", IF(
                        'Compound Alert'!AH174 &gt;= 10, "HIGH",IF(
                            'Compound Alert'!AH174 &gt;= 7, "MED","LOW")))))</f>
        <v>HIGH</v>
      </c>
      <c r="M42" s="25" t="str">
        <f ca="1">IF(
   $B$8="Overall Alert",IF(
      'Compound Alert'!U174 &gt;= 7, "HIGH",IF(
         'Compound Alert'!U174 &gt;= 5, "MED","LOW")), IF(
            $B$8="Underlying Vulnerability", IF(
               'Compound Alert'!AB174 &gt;= 10, "HIGH",IF(
                  'Compound Alert'!AB174 &gt;= 7, "MED","LOW")),IF(
                     $B$8="Emerging Threat", IF(
                        'Compound Alert'!AI174 &gt;= 10, "HIGH",IF(
                            'Compound Alert'!AI174 &gt;= 7, "MED","LOW")))))</f>
        <v>HIGH</v>
      </c>
      <c r="N42" s="25" t="str">
        <f ca="1">IF(
   $B$8="Overall Alert",IF(
      'Compound Alert'!V174 &gt;= 7, "HIGH",IF(
         'Compound Alert'!V174 &gt;= 5, "MED","LOW")), IF(
            $B$8="Underlying Vulnerability", IF(
               'Compound Alert'!AC174 &gt;= 10, "HIGH",IF(
                  'Compound Alert'!AC174 &gt;= 7, "MED","LOW")),IF(
                     $B$8="Emerging Threat", IF(
                        'Compound Alert'!AJ174 &gt;= 10, "HIGH",IF(
                            'Compound Alert'!AJ174 &gt;= 7, "MED","LOW")))))</f>
        <v>MED</v>
      </c>
      <c r="O42" s="25" t="str">
        <f ca="1">IF(
   $B$8="Overall Alert",IF(
      'Compound Alert'!W174 &gt;= 7, "HIGH",IF(
         'Compound Alert'!W174 &gt;= 5, "MED","LOW")), IF(
            $B$8="Underlying Vulnerability", IF(
               'Compound Alert'!AD174 &gt;= 10, "HIGH",IF(
                  'Compound Alert'!AD174 &gt;= 7, "MED","LOW")),IF(
                     $B$8="Emerging Threat", IF(
                        'Compound Alert'!AK174 &gt;= 10, "HIGH",IF(
                            'Compound Alert'!AK174 &gt;= 7, "MED","LOW")))))</f>
        <v>HIGH</v>
      </c>
      <c r="P42" s="25"/>
      <c r="Q42" s="26"/>
      <c r="R42" s="26"/>
      <c r="S42" s="21"/>
      <c r="T42" s="21"/>
      <c r="U42" s="21"/>
      <c r="V42" s="21"/>
      <c r="W42" s="21"/>
      <c r="X42" s="21"/>
      <c r="Y42" s="27"/>
      <c r="Z42" s="27"/>
      <c r="AA42" s="27"/>
      <c r="AB42" s="27"/>
      <c r="AC42" s="27"/>
      <c r="AD42" s="27"/>
      <c r="AE42" s="27"/>
      <c r="AF42" s="27"/>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row>
    <row r="43" spans="1:217" x14ac:dyDescent="0.2">
      <c r="A43" s="63">
        <v>2</v>
      </c>
      <c r="B43" s="20" t="str">
        <f>'Compound Alert'!B91</f>
        <v>Haiti</v>
      </c>
      <c r="C43" s="20" t="str">
        <f>'Compound Alert'!C91</f>
        <v>HTI</v>
      </c>
      <c r="D43" s="20" t="str">
        <f>'Compound Alert'!D91</f>
        <v>LCN           Latin America &amp; Caribbean</v>
      </c>
      <c r="E43" s="20" t="str">
        <f>'Compound Alert'!E91</f>
        <v>IDA</v>
      </c>
      <c r="F43" s="217">
        <f ca="1">'Compound Alert'!F91</f>
        <v>86</v>
      </c>
      <c r="G43" s="22">
        <f ca="1">IF($B$8="Overall Alert",'Compound Alert'!G91,IF($B$8="Underlying Vulnerability",'Compound Alert'!J91,IF($B$8="Emerging Threat",'Compound Alert'!M91)))</f>
        <v>5.5</v>
      </c>
      <c r="H43" s="23">
        <f ca="1">IF($B$8="Overall Alert",'Compound Alert'!H91,IF($B$8="Underlying Vulnerability",'Compound Alert'!K91,IF($B$8="Emerging Threat",'Compound Alert'!N91)))</f>
        <v>5.5</v>
      </c>
      <c r="I43" s="50">
        <f ca="1">ROUNDDOWN(G43,0)</f>
        <v>5</v>
      </c>
      <c r="J43" s="25" t="str">
        <f ca="1">IF(
   $B$8="Overall Alert",IF(
      'Compound Alert'!R91 &gt;= 7, "HIGH",IF(
         'Compound Alert'!R91 &gt;= 5, "MED","LOW")), IF(
            $B$8="Underlying Vulnerability", IF(
               'Compound Alert'!Y91 &gt;= 10, "HIGH",IF(
                  'Compound Alert'!Y91 &gt;= 7, "MED","LOW")),IF(
                     $B$8="Emerging Threat", IF(
                        'Compound Alert'!AF91 &gt;= 10, "HIGH",IF(
                            'Compound Alert'!AF91 &gt;= 7, "MED","LOW")))))</f>
        <v>HIGH</v>
      </c>
      <c r="K43" s="25" t="str">
        <f ca="1">IF(
   $B$8="Overall Alert",IF(
      'Compound Alert'!S91 &gt;= 7, "HIGH",IF(
         'Compound Alert'!S91 &gt;= 5, "MED","LOW")), IF(
            $B$8="Underlying Vulnerability", IF(
               'Compound Alert'!Z91 &gt;= 10, "HIGH",IF(
                  'Compound Alert'!Z91 &gt;= 7, "MED","LOW")),IF(
                     $B$8="Emerging Threat", IF(
                        'Compound Alert'!AG91 &gt;= 10, "HIGH",IF(
                            'Compound Alert'!AG91 &gt;= 7, "MED","LOW")))))</f>
        <v>HIGH</v>
      </c>
      <c r="L43" s="25" t="str">
        <f ca="1">IF(
   $B$8="Overall Alert",IF(
      'Compound Alert'!T91 &gt;= 7, "HIGH",IF(
         'Compound Alert'!T91 &gt;= 5, "MED","LOW")), IF(
            $B$8="Underlying Vulnerability", IF(
               'Compound Alert'!AA91 &gt;= 10, "HIGH",IF(
                  'Compound Alert'!AA91 &gt;= 7, "MED","LOW")),IF(
                     $B$8="Emerging Threat", IF(
                        'Compound Alert'!AH91 &gt;= 10, "HIGH",IF(
                            'Compound Alert'!AH91 &gt;= 7, "MED","LOW")))))</f>
        <v>MED</v>
      </c>
      <c r="M43" s="25" t="str">
        <f ca="1">IF(
   $B$8="Overall Alert",IF(
      'Compound Alert'!U91 &gt;= 7, "HIGH",IF(
         'Compound Alert'!U91 &gt;= 5, "MED","LOW")), IF(
            $B$8="Underlying Vulnerability", IF(
               'Compound Alert'!AB91 &gt;= 10, "HIGH",IF(
                  'Compound Alert'!AB91 &gt;= 7, "MED","LOW")),IF(
                     $B$8="Emerging Threat", IF(
                        'Compound Alert'!AI91 &gt;= 10, "HIGH",IF(
                            'Compound Alert'!AI91 &gt;= 7, "MED","LOW")))))</f>
        <v>HIGH</v>
      </c>
      <c r="N43" s="25" t="str">
        <f ca="1">IF(
   $B$8="Overall Alert",IF(
      'Compound Alert'!V91 &gt;= 7, "HIGH",IF(
         'Compound Alert'!V91 &gt;= 5, "MED","LOW")), IF(
            $B$8="Underlying Vulnerability", IF(
               'Compound Alert'!AC91 &gt;= 10, "HIGH",IF(
                  'Compound Alert'!AC91 &gt;= 7, "MED","LOW")),IF(
                     $B$8="Emerging Threat", IF(
                        'Compound Alert'!AJ91 &gt;= 10, "HIGH",IF(
                            'Compound Alert'!AJ91 &gt;= 7, "MED","LOW")))))</f>
        <v>HIGH</v>
      </c>
      <c r="O43" s="25" t="str">
        <f ca="1">IF(
   $B$8="Overall Alert",IF(
      'Compound Alert'!W91 &gt;= 7, "HIGH",IF(
         'Compound Alert'!W91 &gt;= 5, "MED","LOW")), IF(
            $B$8="Underlying Vulnerability", IF(
               'Compound Alert'!AD91 &gt;= 10, "HIGH",IF(
                  'Compound Alert'!AD91 &gt;= 7, "MED","LOW")),IF(
                     $B$8="Emerging Threat", IF(
                        'Compound Alert'!AK91 &gt;= 10, "HIGH",IF(
                            'Compound Alert'!AK91 &gt;= 7, "MED","LOW")))))</f>
        <v>HIGH</v>
      </c>
      <c r="P43" s="25"/>
      <c r="Q43" s="26"/>
      <c r="R43" s="26"/>
      <c r="S43" s="21"/>
      <c r="T43" s="21"/>
      <c r="U43" s="21"/>
      <c r="V43" s="21"/>
      <c r="W43" s="21"/>
      <c r="X43" s="21"/>
      <c r="Y43" s="27"/>
      <c r="Z43" s="27"/>
      <c r="AA43" s="27"/>
      <c r="AB43" s="27"/>
      <c r="AC43" s="27"/>
      <c r="AD43" s="27"/>
      <c r="AE43" s="27"/>
      <c r="AF43" s="27"/>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row>
    <row r="44" spans="1:217" x14ac:dyDescent="0.2">
      <c r="A44" s="63">
        <v>3</v>
      </c>
      <c r="B44" s="20" t="str">
        <f>'Compound Alert'!B181</f>
        <v>Somalia</v>
      </c>
      <c r="C44" s="20" t="str">
        <f>'Compound Alert'!C181</f>
        <v>SOM</v>
      </c>
      <c r="D44" s="20" t="str">
        <f>'Compound Alert'!D181</f>
        <v>SSF           Sub-Saharan Africa</v>
      </c>
      <c r="E44" s="20" t="str">
        <f>'Compound Alert'!E181</f>
        <v>IDA</v>
      </c>
      <c r="F44" s="217">
        <f ca="1">'Compound Alert'!F181</f>
        <v>176</v>
      </c>
      <c r="G44" s="22">
        <f ca="1">IF($B$8="Overall Alert",'Compound Alert'!G181,IF($B$8="Underlying Vulnerability",'Compound Alert'!J181,IF($B$8="Emerging Threat",'Compound Alert'!M181)))</f>
        <v>5</v>
      </c>
      <c r="H44" s="23">
        <f ca="1">IF($B$8="Overall Alert",'Compound Alert'!H181,IF($B$8="Underlying Vulnerability",'Compound Alert'!K181,IF($B$8="Emerging Threat",'Compound Alert'!N181)))</f>
        <v>5</v>
      </c>
      <c r="I44" s="50">
        <f ca="1">ROUNDDOWN(G44,0)</f>
        <v>5</v>
      </c>
      <c r="J44" s="25" t="str">
        <f ca="1">IF(
   $B$8="Overall Alert",IF(
      'Compound Alert'!R181 &gt;= 7, "HIGH",IF(
         'Compound Alert'!R181 &gt;= 5, "MED","LOW")), IF(
            $B$8="Underlying Vulnerability", IF(
               'Compound Alert'!Y181 &gt;= 10, "HIGH",IF(
                  'Compound Alert'!Y181 &gt;= 7, "MED","LOW")),IF(
                     $B$8="Emerging Threat", IF(
                        'Compound Alert'!AF181 &gt;= 10, "HIGH",IF(
                            'Compound Alert'!AF181 &gt;= 7, "MED","LOW")))))</f>
        <v>LOW</v>
      </c>
      <c r="K44" s="25" t="str">
        <f ca="1">IF(
   $B$8="Overall Alert",IF(
      'Compound Alert'!S181 &gt;= 7, "HIGH",IF(
         'Compound Alert'!S181 &gt;= 5, "MED","LOW")), IF(
            $B$8="Underlying Vulnerability", IF(
               'Compound Alert'!Z181 &gt;= 10, "HIGH",IF(
                  'Compound Alert'!Z181 &gt;= 7, "MED","LOW")),IF(
                     $B$8="Emerging Threat", IF(
                        'Compound Alert'!AG181 &gt;= 10, "HIGH",IF(
                            'Compound Alert'!AG181 &gt;= 7, "MED","LOW")))))</f>
        <v>HIGH</v>
      </c>
      <c r="L44" s="25" t="str">
        <f ca="1">IF(
   $B$8="Overall Alert",IF(
      'Compound Alert'!T181 &gt;= 7, "HIGH",IF(
         'Compound Alert'!T181 &gt;= 5, "MED","LOW")), IF(
            $B$8="Underlying Vulnerability", IF(
               'Compound Alert'!AA181 &gt;= 10, "HIGH",IF(
                  'Compound Alert'!AA181 &gt;= 7, "MED","LOW")),IF(
                     $B$8="Emerging Threat", IF(
                        'Compound Alert'!AH181 &gt;= 10, "HIGH",IF(
                            'Compound Alert'!AH181 &gt;= 7, "MED","LOW")))))</f>
        <v>HIGH</v>
      </c>
      <c r="M44" s="25" t="str">
        <f ca="1">IF(
   $B$8="Overall Alert",IF(
      'Compound Alert'!U181 &gt;= 7, "HIGH",IF(
         'Compound Alert'!U181 &gt;= 5, "MED","LOW")), IF(
            $B$8="Underlying Vulnerability", IF(
               'Compound Alert'!AB181 &gt;= 10, "HIGH",IF(
                  'Compound Alert'!AB181 &gt;= 7, "MED","LOW")),IF(
                     $B$8="Emerging Threat", IF(
                        'Compound Alert'!AI181 &gt;= 10, "HIGH",IF(
                            'Compound Alert'!AI181 &gt;= 7, "MED","LOW")))))</f>
        <v>HIGH</v>
      </c>
      <c r="N44" s="25" t="str">
        <f ca="1">IF(
   $B$8="Overall Alert",IF(
      'Compound Alert'!V181 &gt;= 7, "HIGH",IF(
         'Compound Alert'!V181 &gt;= 5, "MED","LOW")), IF(
            $B$8="Underlying Vulnerability", IF(
               'Compound Alert'!AC181 &gt;= 10, "HIGH",IF(
                  'Compound Alert'!AC181 &gt;= 7, "MED","LOW")),IF(
                     $B$8="Emerging Threat", IF(
                        'Compound Alert'!AJ181 &gt;= 10, "HIGH",IF(
                            'Compound Alert'!AJ181 &gt;= 7, "MED","LOW")))))</f>
        <v>HIGH</v>
      </c>
      <c r="O44" s="25" t="str">
        <f ca="1">IF(
   $B$8="Overall Alert",IF(
      'Compound Alert'!W181 &gt;= 7, "HIGH",IF(
         'Compound Alert'!W181 &gt;= 5, "MED","LOW")), IF(
            $B$8="Underlying Vulnerability", IF(
               'Compound Alert'!AD181 &gt;= 10, "HIGH",IF(
                  'Compound Alert'!AD181 &gt;= 7, "MED","LOW")),IF(
                     $B$8="Emerging Threat", IF(
                        'Compound Alert'!AK181 &gt;= 10, "HIGH",IF(
                            'Compound Alert'!AK181 &gt;= 7, "MED","LOW")))))</f>
        <v>HIGH</v>
      </c>
      <c r="P44" s="25"/>
      <c r="Q44" s="26"/>
      <c r="R44" s="26"/>
      <c r="S44" s="21"/>
      <c r="T44" s="21"/>
      <c r="U44" s="21"/>
      <c r="V44" s="21"/>
      <c r="W44" s="21"/>
      <c r="X44" s="21"/>
      <c r="Y44" s="27"/>
      <c r="Z44" s="27"/>
      <c r="AA44" s="27"/>
      <c r="AB44" s="27"/>
      <c r="AC44" s="27"/>
      <c r="AD44" s="27"/>
      <c r="AE44" s="27"/>
      <c r="AF44" s="27"/>
      <c r="AJ44" s="21"/>
      <c r="AK44" s="21"/>
      <c r="AL44" s="21"/>
      <c r="AM44" s="21"/>
      <c r="AN44" s="21"/>
      <c r="AO44" s="21"/>
      <c r="AP44" s="21"/>
      <c r="AQ44" s="21"/>
      <c r="AR44" s="21"/>
      <c r="AS44" s="21"/>
      <c r="AT44" s="21"/>
      <c r="AU44" s="21"/>
      <c r="AV44" s="21"/>
      <c r="AW44" s="21"/>
      <c r="AX44" s="21"/>
    </row>
    <row r="45" spans="1:217" x14ac:dyDescent="0.2">
      <c r="A45" s="63">
        <v>4</v>
      </c>
      <c r="B45" s="20" t="str">
        <f>'Compound Alert'!B67</f>
        <v>Ethiopia</v>
      </c>
      <c r="C45" s="20" t="str">
        <f>'Compound Alert'!C67</f>
        <v>ETH</v>
      </c>
      <c r="D45" s="20" t="str">
        <f>'Compound Alert'!D67</f>
        <v>SSF           Sub-Saharan Africa</v>
      </c>
      <c r="E45" s="20" t="str">
        <f>'Compound Alert'!E67</f>
        <v>IDA</v>
      </c>
      <c r="F45" s="217">
        <f ca="1">'Compound Alert'!F67</f>
        <v>62</v>
      </c>
      <c r="G45" s="22">
        <f ca="1">IF($B$8="Overall Alert",'Compound Alert'!G67,IF($B$8="Underlying Vulnerability",'Compound Alert'!J67,IF($B$8="Emerging Threat",'Compound Alert'!M67)))</f>
        <v>4.5</v>
      </c>
      <c r="H45" s="23">
        <f ca="1">IF($B$8="Overall Alert",'Compound Alert'!H67,IF($B$8="Underlying Vulnerability",'Compound Alert'!K67,IF($B$8="Emerging Threat",'Compound Alert'!N67)))</f>
        <v>4.5</v>
      </c>
      <c r="I45" s="50">
        <f ca="1">ROUNDDOWN(G45,0)</f>
        <v>4</v>
      </c>
      <c r="J45" s="25" t="str">
        <f ca="1">IF(
   $B$8="Overall Alert",IF(
      'Compound Alert'!R67 &gt;= 7, "HIGH",IF(
         'Compound Alert'!R67 &gt;= 5, "MED","LOW")), IF(
            $B$8="Underlying Vulnerability", IF(
               'Compound Alert'!Y67 &gt;= 10, "HIGH",IF(
                  'Compound Alert'!Y67 &gt;= 7, "MED","LOW")),IF(
                     $B$8="Emerging Threat", IF(
                        'Compound Alert'!AF67 &gt;= 10, "HIGH",IF(
                            'Compound Alert'!AF67 &gt;= 7, "MED","LOW")))))</f>
        <v>HIGH</v>
      </c>
      <c r="K45" s="25" t="str">
        <f ca="1">IF(
   $B$8="Overall Alert",IF(
      'Compound Alert'!S67 &gt;= 7, "HIGH",IF(
         'Compound Alert'!S67 &gt;= 5, "MED","LOW")), IF(
            $B$8="Underlying Vulnerability", IF(
               'Compound Alert'!Z67 &gt;= 10, "HIGH",IF(
                  'Compound Alert'!Z67 &gt;= 7, "MED","LOW")),IF(
                     $B$8="Emerging Threat", IF(
                        'Compound Alert'!AG67 &gt;= 10, "HIGH",IF(
                            'Compound Alert'!AG67 &gt;= 7, "MED","LOW")))))</f>
        <v>HIGH</v>
      </c>
      <c r="L45" s="25" t="str">
        <f ca="1">IF(
   $B$8="Overall Alert",IF(
      'Compound Alert'!T67 &gt;= 7, "HIGH",IF(
         'Compound Alert'!T67 &gt;= 5, "MED","LOW")), IF(
            $B$8="Underlying Vulnerability", IF(
               'Compound Alert'!AA67 &gt;= 10, "HIGH",IF(
                  'Compound Alert'!AA67 &gt;= 7, "MED","LOW")),IF(
                     $B$8="Emerging Threat", IF(
                        'Compound Alert'!AH67 &gt;= 10, "HIGH",IF(
                            'Compound Alert'!AH67 &gt;= 7, "MED","LOW")))))</f>
        <v>HIGH</v>
      </c>
      <c r="M45" s="25" t="str">
        <f ca="1">IF(
   $B$8="Overall Alert",IF(
      'Compound Alert'!U67 &gt;= 7, "HIGH",IF(
         'Compound Alert'!U67 &gt;= 5, "MED","LOW")), IF(
            $B$8="Underlying Vulnerability", IF(
               'Compound Alert'!AB67 &gt;= 10, "HIGH",IF(
                  'Compound Alert'!AB67 &gt;= 7, "MED","LOW")),IF(
                     $B$8="Emerging Threat", IF(
                        'Compound Alert'!AI67 &gt;= 10, "HIGH",IF(
                            'Compound Alert'!AI67 &gt;= 7, "MED","LOW")))))</f>
        <v>LOW</v>
      </c>
      <c r="N45" s="25" t="str">
        <f ca="1">IF(
   $B$8="Overall Alert",IF(
      'Compound Alert'!V67 &gt;= 7, "HIGH",IF(
         'Compound Alert'!V67 &gt;= 5, "MED","LOW")), IF(
            $B$8="Underlying Vulnerability", IF(
               'Compound Alert'!AC67 &gt;= 10, "HIGH",IF(
                  'Compound Alert'!AC67 &gt;= 7, "MED","LOW")),IF(
                     $B$8="Emerging Threat", IF(
                        'Compound Alert'!AJ67 &gt;= 10, "HIGH",IF(
                            'Compound Alert'!AJ67 &gt;= 7, "MED","LOW")))))</f>
        <v>MED</v>
      </c>
      <c r="O45" s="25" t="str">
        <f ca="1">IF(
   $B$8="Overall Alert",IF(
      'Compound Alert'!W67 &gt;= 7, "HIGH",IF(
         'Compound Alert'!W67 &gt;= 5, "MED","LOW")), IF(
            $B$8="Underlying Vulnerability", IF(
               'Compound Alert'!AD67 &gt;= 10, "HIGH",IF(
                  'Compound Alert'!AD67 &gt;= 7, "MED","LOW")),IF(
                     $B$8="Emerging Threat", IF(
                        'Compound Alert'!AK67 &gt;= 10, "HIGH",IF(
                            'Compound Alert'!AK67 &gt;= 7, "MED","LOW")))))</f>
        <v>HIGH</v>
      </c>
      <c r="P45" s="25"/>
      <c r="Q45" s="26"/>
      <c r="R45" s="26"/>
      <c r="S45" s="21"/>
      <c r="T45" s="21"/>
      <c r="U45" s="21"/>
      <c r="V45" s="21"/>
      <c r="W45" s="21"/>
      <c r="X45" s="21"/>
      <c r="Y45" s="27"/>
      <c r="Z45" s="27"/>
      <c r="AA45" s="27"/>
      <c r="AB45" s="27"/>
      <c r="AC45" s="27"/>
      <c r="AD45" s="27"/>
      <c r="AE45" s="27"/>
      <c r="AF45" s="27"/>
      <c r="AJ45" s="21"/>
      <c r="AK45" s="21"/>
      <c r="AL45" s="21"/>
      <c r="AM45" s="21"/>
      <c r="AN45" s="21"/>
      <c r="AO45" s="21"/>
      <c r="AP45" s="21"/>
      <c r="AQ45" s="21"/>
      <c r="AR45" s="21"/>
      <c r="AS45" s="21"/>
      <c r="AT45" s="21"/>
      <c r="AU45" s="21"/>
      <c r="AV45" s="21"/>
      <c r="AW45" s="21"/>
      <c r="AX45" s="21"/>
    </row>
    <row r="46" spans="1:217" x14ac:dyDescent="0.2">
      <c r="A46" s="63">
        <v>5</v>
      </c>
      <c r="B46" s="20" t="str">
        <f>'Compound Alert'!B223</f>
        <v>Zimbabwe</v>
      </c>
      <c r="C46" s="20" t="str">
        <f>'Compound Alert'!C223</f>
        <v>ZWE</v>
      </c>
      <c r="D46" s="20" t="str">
        <f>'Compound Alert'!D223</f>
        <v>SSF           Sub-Saharan Africa</v>
      </c>
      <c r="E46" s="20" t="str">
        <f>'Compound Alert'!E223</f>
        <v>Blend</v>
      </c>
      <c r="F46" s="217">
        <f>'Compound Alert'!F223</f>
        <v>0</v>
      </c>
      <c r="G46" s="22">
        <f ca="1">IF($B$8="Overall Alert",'Compound Alert'!G223,IF($B$8="Underlying Vulnerability",'Compound Alert'!J223,IF($B$8="Emerging Threat",'Compound Alert'!M223)))</f>
        <v>4.5</v>
      </c>
      <c r="H46" s="23">
        <f ca="1">IF($B$8="Overall Alert",'Compound Alert'!H223,IF($B$8="Underlying Vulnerability",'Compound Alert'!K223,IF($B$8="Emerging Threat",'Compound Alert'!N223)))</f>
        <v>4.5</v>
      </c>
      <c r="I46" s="50">
        <f ca="1">ROUNDDOWN(G46,0)</f>
        <v>4</v>
      </c>
      <c r="J46" s="25" t="str">
        <f ca="1">IF(
   $B$8="Overall Alert",IF(
      'Compound Alert'!R223 &gt;= 7, "HIGH",IF(
         'Compound Alert'!R223 &gt;= 5, "MED","LOW")), IF(
            $B$8="Underlying Vulnerability", IF(
               'Compound Alert'!Y223 &gt;= 10, "HIGH",IF(
                  'Compound Alert'!Y223 &gt;= 7, "MED","LOW")),IF(
                     $B$8="Emerging Threat", IF(
                        'Compound Alert'!AF223 &gt;= 10, "HIGH",IF(
                            'Compound Alert'!AF223 &gt;= 7, "MED","LOW")))))</f>
        <v>HIGH</v>
      </c>
      <c r="K46" s="25" t="str">
        <f ca="1">IF(
   $B$8="Overall Alert",IF(
      'Compound Alert'!S223 &gt;= 7, "HIGH",IF(
         'Compound Alert'!S223 &gt;= 5, "MED","LOW")), IF(
            $B$8="Underlying Vulnerability", IF(
               'Compound Alert'!Z223 &gt;= 10, "HIGH",IF(
                  'Compound Alert'!Z223 &gt;= 7, "MED","LOW")),IF(
                     $B$8="Emerging Threat", IF(
                        'Compound Alert'!AG223 &gt;= 10, "HIGH",IF(
                            'Compound Alert'!AG223 &gt;= 7, "MED","LOW")))))</f>
        <v>HIGH</v>
      </c>
      <c r="L46" s="25" t="str">
        <f ca="1">IF(
   $B$8="Overall Alert",IF(
      'Compound Alert'!T223 &gt;= 7, "HIGH",IF(
         'Compound Alert'!T223 &gt;= 5, "MED","LOW")), IF(
            $B$8="Underlying Vulnerability", IF(
               'Compound Alert'!AA223 &gt;= 10, "HIGH",IF(
                  'Compound Alert'!AA223 &gt;= 7, "MED","LOW")),IF(
                     $B$8="Emerging Threat", IF(
                        'Compound Alert'!AH223 &gt;= 10, "HIGH",IF(
                            'Compound Alert'!AH223 &gt;= 7, "MED","LOW")))))</f>
        <v>HIGH</v>
      </c>
      <c r="M46" s="25" t="str">
        <f ca="1">IF(
   $B$8="Overall Alert",IF(
      'Compound Alert'!U223 &gt;= 7, "HIGH",IF(
         'Compound Alert'!U223 &gt;= 5, "MED","LOW")), IF(
            $B$8="Underlying Vulnerability", IF(
               'Compound Alert'!AB223 &gt;= 10, "HIGH",IF(
                  'Compound Alert'!AB223 &gt;= 7, "MED","LOW")),IF(
                     $B$8="Emerging Threat", IF(
                        'Compound Alert'!AI223 &gt;= 10, "HIGH",IF(
                            'Compound Alert'!AI223 &gt;= 7, "MED","LOW")))))</f>
        <v>LOW</v>
      </c>
      <c r="N46" s="25" t="str">
        <f ca="1">IF(
   $B$8="Overall Alert",IF(
      'Compound Alert'!V223 &gt;= 7, "HIGH",IF(
         'Compound Alert'!V223 &gt;= 5, "MED","LOW")), IF(
            $B$8="Underlying Vulnerability", IF(
               'Compound Alert'!AC223 &gt;= 10, "HIGH",IF(
                  'Compound Alert'!AC223 &gt;= 7, "MED","LOW")),IF(
                     $B$8="Emerging Threat", IF(
                        'Compound Alert'!AJ223 &gt;= 10, "HIGH",IF(
                            'Compound Alert'!AJ223 &gt;= 7, "MED","LOW")))))</f>
        <v>MED</v>
      </c>
      <c r="O46" s="25" t="str">
        <f ca="1">IF(
   $B$8="Overall Alert",IF(
      'Compound Alert'!W223 &gt;= 7, "HIGH",IF(
         'Compound Alert'!W223 &gt;= 5, "MED","LOW")), IF(
            $B$8="Underlying Vulnerability", IF(
               'Compound Alert'!AD223 &gt;= 10, "HIGH",IF(
                  'Compound Alert'!AD223 &gt;= 7, "MED","LOW")),IF(
                     $B$8="Emerging Threat", IF(
                        'Compound Alert'!AK223 &gt;= 10, "HIGH",IF(
                            'Compound Alert'!AK223 &gt;= 7, "MED","LOW")))))</f>
        <v>HIGH</v>
      </c>
      <c r="P46" s="25"/>
      <c r="Q46" s="26"/>
      <c r="R46" s="26"/>
      <c r="S46" s="21"/>
      <c r="T46" s="21"/>
      <c r="U46" s="21"/>
      <c r="V46" s="21"/>
      <c r="W46" s="21"/>
      <c r="X46" s="21"/>
      <c r="Y46" s="27"/>
      <c r="Z46" s="27"/>
      <c r="AA46" s="27"/>
      <c r="AB46" s="27"/>
      <c r="AC46" s="27"/>
      <c r="AD46" s="27"/>
      <c r="AE46" s="27"/>
      <c r="AF46" s="27"/>
      <c r="AJ46" s="21"/>
      <c r="AK46" s="21"/>
      <c r="AL46" s="21"/>
      <c r="AM46" s="21"/>
      <c r="AN46" s="21"/>
      <c r="AO46" s="21"/>
      <c r="AP46" s="21"/>
      <c r="AQ46" s="21"/>
      <c r="AR46" s="21"/>
      <c r="AS46" s="21"/>
      <c r="AT46" s="21"/>
      <c r="AU46" s="21"/>
      <c r="AV46" s="21"/>
      <c r="AW46" s="21"/>
      <c r="AX46" s="21"/>
    </row>
    <row r="47" spans="1:217" x14ac:dyDescent="0.2">
      <c r="A47" s="63">
        <v>6</v>
      </c>
      <c r="B47" s="20" t="str">
        <f>'Compound Alert'!B148</f>
        <v>Nigeria</v>
      </c>
      <c r="C47" s="20" t="str">
        <f>'Compound Alert'!C148</f>
        <v>NGA</v>
      </c>
      <c r="D47" s="20" t="str">
        <f>'Compound Alert'!D148</f>
        <v>SSF           Sub-Saharan Africa</v>
      </c>
      <c r="E47" s="20" t="str">
        <f>'Compound Alert'!E148</f>
        <v>Blend</v>
      </c>
      <c r="F47" s="217">
        <f ca="1">'Compound Alert'!F148</f>
        <v>143</v>
      </c>
      <c r="G47" s="22">
        <f ca="1">IF($B$8="Overall Alert",'Compound Alert'!G148,IF($B$8="Underlying Vulnerability",'Compound Alert'!J148,IF($B$8="Emerging Threat",'Compound Alert'!M148)))</f>
        <v>4.5</v>
      </c>
      <c r="H47" s="23">
        <f ca="1">IF($B$8="Overall Alert",'Compound Alert'!H148,IF($B$8="Underlying Vulnerability",'Compound Alert'!K148,IF($B$8="Emerging Threat",'Compound Alert'!N148)))</f>
        <v>4.5</v>
      </c>
      <c r="I47" s="50">
        <f ca="1">ROUNDDOWN(G47,0)</f>
        <v>4</v>
      </c>
      <c r="J47" s="25" t="str">
        <f ca="1">IF(
   $B$8="Overall Alert",IF(
      'Compound Alert'!R148 &gt;= 7, "HIGH",IF(
         'Compound Alert'!R148 &gt;= 5, "MED","LOW")), IF(
            $B$8="Underlying Vulnerability", IF(
               'Compound Alert'!Y148 &gt;= 10, "HIGH",IF(
                  'Compound Alert'!Y148 &gt;= 7, "MED","LOW")),IF(
                     $B$8="Emerging Threat", IF(
                        'Compound Alert'!AF148 &gt;= 10, "HIGH",IF(
                            'Compound Alert'!AF148 &gt;= 7, "MED","LOW")))))</f>
        <v>HIGH</v>
      </c>
      <c r="K47" s="25" t="str">
        <f ca="1">IF(
   $B$8="Overall Alert",IF(
      'Compound Alert'!S148 &gt;= 7, "HIGH",IF(
         'Compound Alert'!S148 &gt;= 5, "MED","LOW")), IF(
            $B$8="Underlying Vulnerability", IF(
               'Compound Alert'!Z148 &gt;= 10, "HIGH",IF(
                  'Compound Alert'!Z148 &gt;= 7, "MED","LOW")),IF(
                     $B$8="Emerging Threat", IF(
                        'Compound Alert'!AG148 &gt;= 10, "HIGH",IF(
                            'Compound Alert'!AG148 &gt;= 7, "MED","LOW")))))</f>
        <v>HIGH</v>
      </c>
      <c r="L47" s="25" t="str">
        <f ca="1">IF(
   $B$8="Overall Alert",IF(
      'Compound Alert'!T148 &gt;= 7, "HIGH",IF(
         'Compound Alert'!T148 &gt;= 5, "MED","LOW")), IF(
            $B$8="Underlying Vulnerability", IF(
               'Compound Alert'!AA148 &gt;= 10, "HIGH",IF(
                  'Compound Alert'!AA148 &gt;= 7, "MED","LOW")),IF(
                     $B$8="Emerging Threat", IF(
                        'Compound Alert'!AH148 &gt;= 10, "HIGH",IF(
                            'Compound Alert'!AH148 &gt;= 7, "MED","LOW")))))</f>
        <v>HIGH</v>
      </c>
      <c r="M47" s="25" t="str">
        <f ca="1">IF(
   $B$8="Overall Alert",IF(
      'Compound Alert'!U148 &gt;= 7, "HIGH",IF(
         'Compound Alert'!U148 &gt;= 5, "MED","LOW")), IF(
            $B$8="Underlying Vulnerability", IF(
               'Compound Alert'!AB148 &gt;= 10, "HIGH",IF(
                  'Compound Alert'!AB148 &gt;= 7, "MED","LOW")),IF(
                     $B$8="Emerging Threat", IF(
                        'Compound Alert'!AI148 &gt;= 10, "HIGH",IF(
                            'Compound Alert'!AI148 &gt;= 7, "MED","LOW")))))</f>
        <v>HIGH</v>
      </c>
      <c r="N47" s="25" t="str">
        <f ca="1">IF(
   $B$8="Overall Alert",IF(
      'Compound Alert'!V148 &gt;= 7, "HIGH",IF(
         'Compound Alert'!V148 &gt;= 5, "MED","LOW")), IF(
            $B$8="Underlying Vulnerability", IF(
               'Compound Alert'!AC148 &gt;= 10, "HIGH",IF(
                  'Compound Alert'!AC148 &gt;= 7, "MED","LOW")),IF(
                     $B$8="Emerging Threat", IF(
                        'Compound Alert'!AJ148 &gt;= 10, "HIGH",IF(
                            'Compound Alert'!AJ148 &gt;= 7, "MED","LOW")))))</f>
        <v>LOW</v>
      </c>
      <c r="O47" s="25" t="str">
        <f ca="1">IF(
   $B$8="Overall Alert",IF(
      'Compound Alert'!W148 &gt;= 7, "HIGH",IF(
         'Compound Alert'!W148 &gt;= 5, "MED","LOW")), IF(
            $B$8="Underlying Vulnerability", IF(
               'Compound Alert'!AD148 &gt;= 10, "HIGH",IF(
                  'Compound Alert'!AD148 &gt;= 7, "MED","LOW")),IF(
                     $B$8="Emerging Threat", IF(
                        'Compound Alert'!AK148 &gt;= 10, "HIGH",IF(
                            'Compound Alert'!AK148 &gt;= 7, "MED","LOW")))))</f>
        <v>MED</v>
      </c>
      <c r="P47" s="25"/>
      <c r="Q47" s="26"/>
      <c r="R47" s="26"/>
      <c r="S47" s="21"/>
      <c r="T47" s="21"/>
      <c r="U47" s="21"/>
      <c r="V47" s="21"/>
      <c r="W47" s="21"/>
      <c r="X47" s="21"/>
      <c r="Y47" s="27"/>
      <c r="Z47" s="27"/>
      <c r="AA47" s="27"/>
      <c r="AB47" s="27"/>
      <c r="AC47" s="27"/>
      <c r="AD47" s="27"/>
      <c r="AE47" s="27"/>
      <c r="AF47" s="27"/>
      <c r="AJ47" s="21"/>
      <c r="AK47" s="21"/>
      <c r="AL47" s="21"/>
      <c r="AM47" s="21"/>
      <c r="AN47" s="21"/>
      <c r="AO47" s="21"/>
      <c r="AP47" s="21"/>
      <c r="AQ47" s="21"/>
      <c r="AR47" s="21"/>
      <c r="AS47" s="21"/>
      <c r="AT47" s="21"/>
      <c r="AU47" s="21"/>
      <c r="AV47" s="21"/>
      <c r="AW47" s="21"/>
      <c r="AX47" s="21"/>
    </row>
    <row r="48" spans="1:217" x14ac:dyDescent="0.2">
      <c r="A48" s="63">
        <v>7</v>
      </c>
      <c r="B48" s="20" t="str">
        <f>'Compound Alert'!B192</f>
        <v>Syrian Arab Republic</v>
      </c>
      <c r="C48" s="20" t="str">
        <f>'Compound Alert'!C192</f>
        <v>SYR</v>
      </c>
      <c r="D48" s="20" t="str">
        <f>'Compound Alert'!D192</f>
        <v>MEA           Middle East &amp; North Africa</v>
      </c>
      <c r="E48" s="20" t="str">
        <f>'Compound Alert'!E192</f>
        <v>IDA</v>
      </c>
      <c r="F48" s="217">
        <f ca="1">'Compound Alert'!F192</f>
        <v>187</v>
      </c>
      <c r="G48" s="22">
        <f ca="1">IF($B$8="Overall Alert",'Compound Alert'!G192,IF($B$8="Underlying Vulnerability",'Compound Alert'!J192,IF($B$8="Emerging Threat",'Compound Alert'!M192)))</f>
        <v>4</v>
      </c>
      <c r="H48" s="23">
        <f ca="1">IF($B$8="Overall Alert",'Compound Alert'!H192,IF($B$8="Underlying Vulnerability",'Compound Alert'!K192,IF($B$8="Emerging Threat",'Compound Alert'!N192)))</f>
        <v>4</v>
      </c>
      <c r="I48" s="50">
        <f ca="1">ROUNDDOWN(G48,0)</f>
        <v>4</v>
      </c>
      <c r="J48" s="25" t="str">
        <f ca="1">IF(
   $B$8="Overall Alert",IF(
      'Compound Alert'!R192 &gt;= 7, "HIGH",IF(
         'Compound Alert'!R192 &gt;= 5, "MED","LOW")), IF(
            $B$8="Underlying Vulnerability", IF(
               'Compound Alert'!Y192 &gt;= 10, "HIGH",IF(
                  'Compound Alert'!Y192 &gt;= 7, "MED","LOW")),IF(
                     $B$8="Emerging Threat", IF(
                        'Compound Alert'!AF192 &gt;= 10, "HIGH",IF(
                            'Compound Alert'!AF192 &gt;= 7, "MED","LOW")))))</f>
        <v>LOW</v>
      </c>
      <c r="K48" s="25" t="str">
        <f ca="1">IF(
   $B$8="Overall Alert",IF(
      'Compound Alert'!S192 &gt;= 7, "HIGH",IF(
         'Compound Alert'!S192 &gt;= 5, "MED","LOW")), IF(
            $B$8="Underlying Vulnerability", IF(
               'Compound Alert'!Z192 &gt;= 10, "HIGH",IF(
                  'Compound Alert'!Z192 &gt;= 7, "MED","LOW")),IF(
                     $B$8="Emerging Threat", IF(
                        'Compound Alert'!AG192 &gt;= 10, "HIGH",IF(
                            'Compound Alert'!AG192 &gt;= 7, "MED","LOW")))))</f>
        <v>HIGH</v>
      </c>
      <c r="L48" s="25" t="str">
        <f ca="1">IF(
   $B$8="Overall Alert",IF(
      'Compound Alert'!T192 &gt;= 7, "HIGH",IF(
         'Compound Alert'!T192 &gt;= 5, "MED","LOW")), IF(
            $B$8="Underlying Vulnerability", IF(
               'Compound Alert'!AA192 &gt;= 10, "HIGH",IF(
                  'Compound Alert'!AA192 &gt;= 7, "MED","LOW")),IF(
                     $B$8="Emerging Threat", IF(
                        'Compound Alert'!AH192 &gt;= 10, "HIGH",IF(
                            'Compound Alert'!AH192 &gt;= 7, "MED","LOW")))))</f>
        <v>HIGH</v>
      </c>
      <c r="M48" s="25" t="str">
        <f ca="1">IF(
   $B$8="Overall Alert",IF(
      'Compound Alert'!U192 &gt;= 7, "HIGH",IF(
         'Compound Alert'!U192 &gt;= 5, "MED","LOW")), IF(
            $B$8="Underlying Vulnerability", IF(
               'Compound Alert'!AB192 &gt;= 10, "HIGH",IF(
                  'Compound Alert'!AB192 &gt;= 7, "MED","LOW")),IF(
                     $B$8="Emerging Threat", IF(
                        'Compound Alert'!AI192 &gt;= 10, "HIGH",IF(
                            'Compound Alert'!AI192 &gt;= 7, "MED","LOW")))))</f>
        <v>LOW</v>
      </c>
      <c r="N48" s="25" t="str">
        <f ca="1">IF(
   $B$8="Overall Alert",IF(
      'Compound Alert'!V192 &gt;= 7, "HIGH",IF(
         'Compound Alert'!V192 &gt;= 5, "MED","LOW")), IF(
            $B$8="Underlying Vulnerability", IF(
               'Compound Alert'!AC192 &gt;= 10, "HIGH",IF(
                  'Compound Alert'!AC192 &gt;= 7, "MED","LOW")),IF(
                     $B$8="Emerging Threat", IF(
                        'Compound Alert'!AJ192 &gt;= 10, "HIGH",IF(
                            'Compound Alert'!AJ192 &gt;= 7, "MED","LOW")))))</f>
        <v>HIGH</v>
      </c>
      <c r="O48" s="25" t="str">
        <f ca="1">IF(
   $B$8="Overall Alert",IF(
      'Compound Alert'!W192 &gt;= 7, "HIGH",IF(
         'Compound Alert'!W192 &gt;= 5, "MED","LOW")), IF(
            $B$8="Underlying Vulnerability", IF(
               'Compound Alert'!AD192 &gt;= 10, "HIGH",IF(
                  'Compound Alert'!AD192 &gt;= 7, "MED","LOW")),IF(
                     $B$8="Emerging Threat", IF(
                        'Compound Alert'!AK192 &gt;= 10, "HIGH",IF(
                            'Compound Alert'!AK192 &gt;= 7, "MED","LOW")))))</f>
        <v>HIGH</v>
      </c>
      <c r="P48" s="25"/>
      <c r="Q48" s="26"/>
      <c r="R48" s="26"/>
      <c r="S48" s="21"/>
      <c r="T48" s="21"/>
      <c r="U48" s="21"/>
      <c r="V48" s="21"/>
      <c r="W48" s="21"/>
      <c r="X48" s="21"/>
      <c r="Y48" s="27"/>
      <c r="Z48" s="27"/>
      <c r="AA48" s="27"/>
      <c r="AB48" s="27"/>
      <c r="AC48" s="27"/>
      <c r="AD48" s="27"/>
      <c r="AE48" s="27"/>
      <c r="AF48" s="27"/>
      <c r="AJ48" s="21"/>
      <c r="AK48" s="21"/>
      <c r="AL48" s="21"/>
      <c r="AM48" s="21"/>
      <c r="AN48" s="21"/>
      <c r="AO48" s="21"/>
      <c r="AP48" s="21"/>
      <c r="AQ48" s="21"/>
      <c r="AR48" s="21"/>
      <c r="AS48" s="21"/>
      <c r="AT48" s="21"/>
      <c r="AU48" s="21"/>
      <c r="AV48" s="21"/>
      <c r="AW48" s="21"/>
      <c r="AX48" s="21"/>
    </row>
    <row r="49" spans="1:50" x14ac:dyDescent="0.2">
      <c r="A49" s="63">
        <v>8</v>
      </c>
      <c r="B49" s="20" t="str">
        <f>'Compound Alert'!B19</f>
        <v>Burundi</v>
      </c>
      <c r="C49" s="20" t="str">
        <f>'Compound Alert'!C19</f>
        <v>BDI</v>
      </c>
      <c r="D49" s="20" t="str">
        <f>'Compound Alert'!D19</f>
        <v>SSF           Sub-Saharan Africa</v>
      </c>
      <c r="E49" s="20" t="str">
        <f>'Compound Alert'!E19</f>
        <v>IDA</v>
      </c>
      <c r="F49" s="217">
        <f ca="1">'Compound Alert'!F19</f>
        <v>14</v>
      </c>
      <c r="G49" s="22">
        <f ca="1">IF($B$8="Overall Alert",'Compound Alert'!G19,IF($B$8="Underlying Vulnerability",'Compound Alert'!J19,IF($B$8="Emerging Threat",'Compound Alert'!M19)))</f>
        <v>4</v>
      </c>
      <c r="H49" s="23">
        <f ca="1">IF($B$8="Overall Alert",'Compound Alert'!H19,IF($B$8="Underlying Vulnerability",'Compound Alert'!K19,IF($B$8="Emerging Threat",'Compound Alert'!N19)))</f>
        <v>4</v>
      </c>
      <c r="I49" s="50">
        <f ca="1">ROUNDDOWN(G49,0)</f>
        <v>4</v>
      </c>
      <c r="J49" s="25" t="str">
        <f ca="1">IF(
   $B$8="Overall Alert",IF(
      'Compound Alert'!R19 &gt;= 7, "HIGH",IF(
         'Compound Alert'!R19 &gt;= 5, "MED","LOW")), IF(
            $B$8="Underlying Vulnerability", IF(
               'Compound Alert'!Y19 &gt;= 10, "HIGH",IF(
                  'Compound Alert'!Y19 &gt;= 7, "MED","LOW")),IF(
                     $B$8="Emerging Threat", IF(
                        'Compound Alert'!AF19 &gt;= 10, "HIGH",IF(
                            'Compound Alert'!AF19 &gt;= 7, "MED","LOW")))))</f>
        <v>HIGH</v>
      </c>
      <c r="K49" s="25" t="str">
        <f ca="1">IF(
   $B$8="Overall Alert",IF(
      'Compound Alert'!S19 &gt;= 7, "HIGH",IF(
         'Compound Alert'!S19 &gt;= 5, "MED","LOW")), IF(
            $B$8="Underlying Vulnerability", IF(
               'Compound Alert'!Z19 &gt;= 10, "HIGH",IF(
                  'Compound Alert'!Z19 &gt;= 7, "MED","LOW")),IF(
                     $B$8="Emerging Threat", IF(
                        'Compound Alert'!AG19 &gt;= 10, "HIGH",IF(
                            'Compound Alert'!AG19 &gt;= 7, "MED","LOW")))))</f>
        <v>HIGH</v>
      </c>
      <c r="L49" s="25" t="str">
        <f ca="1">IF(
   $B$8="Overall Alert",IF(
      'Compound Alert'!T19 &gt;= 7, "HIGH",IF(
         'Compound Alert'!T19 &gt;= 5, "MED","LOW")), IF(
            $B$8="Underlying Vulnerability", IF(
               'Compound Alert'!AA19 &gt;= 10, "HIGH",IF(
                  'Compound Alert'!AA19 &gt;= 7, "MED","LOW")),IF(
                     $B$8="Emerging Threat", IF(
                        'Compound Alert'!AH19 &gt;= 10, "HIGH",IF(
                            'Compound Alert'!AH19 &gt;= 7, "MED","LOW")))))</f>
        <v>HIGH</v>
      </c>
      <c r="M49" s="25" t="str">
        <f ca="1">IF(
   $B$8="Overall Alert",IF(
      'Compound Alert'!U19 &gt;= 7, "HIGH",IF(
         'Compound Alert'!U19 &gt;= 5, "MED","LOW")), IF(
            $B$8="Underlying Vulnerability", IF(
               'Compound Alert'!AB19 &gt;= 10, "HIGH",IF(
                  'Compound Alert'!AB19 &gt;= 7, "MED","LOW")),IF(
                     $B$8="Emerging Threat", IF(
                        'Compound Alert'!AI19 &gt;= 10, "HIGH",IF(
                            'Compound Alert'!AI19 &gt;= 7, "MED","LOW")))))</f>
        <v>MED</v>
      </c>
      <c r="N49" s="25" t="str">
        <f ca="1">IF(
   $B$8="Overall Alert",IF(
      'Compound Alert'!V19 &gt;= 7, "HIGH",IF(
         'Compound Alert'!V19 &gt;= 5, "MED","LOW")), IF(
            $B$8="Underlying Vulnerability", IF(
               'Compound Alert'!AC19 &gt;= 10, "HIGH",IF(
                  'Compound Alert'!AC19 &gt;= 7, "MED","LOW")),IF(
                     $B$8="Emerging Threat", IF(
                        'Compound Alert'!AJ19 &gt;= 10, "HIGH",IF(
                            'Compound Alert'!AJ19 &gt;= 7, "MED","LOW")))))</f>
        <v>MED</v>
      </c>
      <c r="O49" s="25" t="str">
        <f ca="1">IF(
   $B$8="Overall Alert",IF(
      'Compound Alert'!W19 &gt;= 7, "HIGH",IF(
         'Compound Alert'!W19 &gt;= 5, "MED","LOW")), IF(
            $B$8="Underlying Vulnerability", IF(
               'Compound Alert'!AD19 &gt;= 10, "HIGH",IF(
                  'Compound Alert'!AD19 &gt;= 7, "MED","LOW")),IF(
                     $B$8="Emerging Threat", IF(
                        'Compound Alert'!AK19 &gt;= 10, "HIGH",IF(
                            'Compound Alert'!AK19 &gt;= 7, "MED","LOW")))))</f>
        <v>LOW</v>
      </c>
      <c r="P49" s="25"/>
      <c r="Q49" s="26"/>
      <c r="R49" s="26"/>
      <c r="S49" s="21"/>
      <c r="T49" s="21"/>
      <c r="U49" s="21"/>
      <c r="V49" s="21"/>
      <c r="W49" s="21"/>
      <c r="X49" s="21"/>
      <c r="Y49" s="27"/>
      <c r="Z49" s="27"/>
      <c r="AA49" s="27"/>
      <c r="AB49" s="27"/>
      <c r="AC49" s="27"/>
      <c r="AD49" s="27"/>
      <c r="AE49" s="27"/>
      <c r="AF49" s="27"/>
      <c r="AJ49" s="21"/>
      <c r="AK49" s="21"/>
      <c r="AL49" s="21"/>
      <c r="AM49" s="21"/>
      <c r="AN49" s="21"/>
      <c r="AO49" s="21"/>
      <c r="AP49" s="21"/>
      <c r="AQ49" s="21"/>
      <c r="AR49" s="21"/>
      <c r="AS49" s="21"/>
      <c r="AT49" s="21"/>
      <c r="AU49" s="21"/>
      <c r="AV49" s="21"/>
      <c r="AW49" s="21"/>
      <c r="AX49" s="21"/>
    </row>
    <row r="50" spans="1:50" x14ac:dyDescent="0.2">
      <c r="A50" s="63">
        <v>9</v>
      </c>
      <c r="B50" s="20" t="str">
        <f>'Compound Alert'!B156</f>
        <v>Pakistan</v>
      </c>
      <c r="C50" s="20" t="str">
        <f>'Compound Alert'!C156</f>
        <v>PAK</v>
      </c>
      <c r="D50" s="20" t="str">
        <f>'Compound Alert'!D156</f>
        <v>SAS           South Asia</v>
      </c>
      <c r="E50" s="20" t="str">
        <f>'Compound Alert'!E156</f>
        <v>Blend</v>
      </c>
      <c r="F50" s="217">
        <f ca="1">'Compound Alert'!F156</f>
        <v>151</v>
      </c>
      <c r="G50" s="22">
        <f ca="1">IF($B$8="Overall Alert",'Compound Alert'!G156,IF($B$8="Underlying Vulnerability",'Compound Alert'!J156,IF($B$8="Emerging Threat",'Compound Alert'!M156)))</f>
        <v>4</v>
      </c>
      <c r="H50" s="23">
        <f ca="1">IF($B$8="Overall Alert",'Compound Alert'!H156,IF($B$8="Underlying Vulnerability",'Compound Alert'!K156,IF($B$8="Emerging Threat",'Compound Alert'!N156)))</f>
        <v>4</v>
      </c>
      <c r="I50" s="50">
        <f ca="1">ROUNDDOWN(G50,0)</f>
        <v>4</v>
      </c>
      <c r="J50" s="25" t="str">
        <f ca="1">IF(
   $B$8="Overall Alert",IF(
      'Compound Alert'!R156 &gt;= 7, "HIGH",IF(
         'Compound Alert'!R156 &gt;= 5, "MED","LOW")), IF(
            $B$8="Underlying Vulnerability", IF(
               'Compound Alert'!Y156 &gt;= 10, "HIGH",IF(
                  'Compound Alert'!Y156 &gt;= 7, "MED","LOW")),IF(
                     $B$8="Emerging Threat", IF(
                        'Compound Alert'!AF156 &gt;= 10, "HIGH",IF(
                            'Compound Alert'!AF156 &gt;= 7, "MED","LOW")))))</f>
        <v>LOW</v>
      </c>
      <c r="K50" s="25" t="str">
        <f ca="1">IF(
   $B$8="Overall Alert",IF(
      'Compound Alert'!S156 &gt;= 7, "HIGH",IF(
         'Compound Alert'!S156 &gt;= 5, "MED","LOW")), IF(
            $B$8="Underlying Vulnerability", IF(
               'Compound Alert'!Z156 &gt;= 10, "HIGH",IF(
                  'Compound Alert'!Z156 &gt;= 7, "MED","LOW")),IF(
                     $B$8="Emerging Threat", IF(
                        'Compound Alert'!AG156 &gt;= 10, "HIGH",IF(
                            'Compound Alert'!AG156 &gt;= 7, "MED","LOW")))))</f>
        <v>HIGH</v>
      </c>
      <c r="L50" s="25" t="str">
        <f ca="1">IF(
   $B$8="Overall Alert",IF(
      'Compound Alert'!T156 &gt;= 7, "HIGH",IF(
         'Compound Alert'!T156 &gt;= 5, "MED","LOW")), IF(
            $B$8="Underlying Vulnerability", IF(
               'Compound Alert'!AA156 &gt;= 10, "HIGH",IF(
                  'Compound Alert'!AA156 &gt;= 7, "MED","LOW")),IF(
                     $B$8="Emerging Threat", IF(
                        'Compound Alert'!AH156 &gt;= 10, "HIGH",IF(
                            'Compound Alert'!AH156 &gt;= 7, "MED","LOW")))))</f>
        <v>HIGH</v>
      </c>
      <c r="M50" s="25" t="str">
        <f ca="1">IF(
   $B$8="Overall Alert",IF(
      'Compound Alert'!U156 &gt;= 7, "HIGH",IF(
         'Compound Alert'!U156 &gt;= 5, "MED","LOW")), IF(
            $B$8="Underlying Vulnerability", IF(
               'Compound Alert'!AB156 &gt;= 10, "HIGH",IF(
                  'Compound Alert'!AB156 &gt;= 7, "MED","LOW")),IF(
                     $B$8="Emerging Threat", IF(
                        'Compound Alert'!AI156 &gt;= 10, "HIGH",IF(
                            'Compound Alert'!AI156 &gt;= 7, "MED","LOW")))))</f>
        <v>HIGH</v>
      </c>
      <c r="N50" s="25" t="str">
        <f ca="1">IF(
   $B$8="Overall Alert",IF(
      'Compound Alert'!V156 &gt;= 7, "HIGH",IF(
         'Compound Alert'!V156 &gt;= 5, "MED","LOW")), IF(
            $B$8="Underlying Vulnerability", IF(
               'Compound Alert'!AC156 &gt;= 10, "HIGH",IF(
                  'Compound Alert'!AC156 &gt;= 7, "MED","LOW")),IF(
                     $B$8="Emerging Threat", IF(
                        'Compound Alert'!AJ156 &gt;= 10, "HIGH",IF(
                            'Compound Alert'!AJ156 &gt;= 7, "MED","LOW")))))</f>
        <v>LOW</v>
      </c>
      <c r="O50" s="25" t="str">
        <f ca="1">IF(
   $B$8="Overall Alert",IF(
      'Compound Alert'!W156 &gt;= 7, "HIGH",IF(
         'Compound Alert'!W156 &gt;= 5, "MED","LOW")), IF(
            $B$8="Underlying Vulnerability", IF(
               'Compound Alert'!AD156 &gt;= 10, "HIGH",IF(
                  'Compound Alert'!AD156 &gt;= 7, "MED","LOW")),IF(
                     $B$8="Emerging Threat", IF(
                        'Compound Alert'!AK156 &gt;= 10, "HIGH",IF(
                            'Compound Alert'!AK156 &gt;= 7, "MED","LOW")))))</f>
        <v>HIGH</v>
      </c>
      <c r="P50" s="25"/>
      <c r="Q50" s="26"/>
      <c r="R50" s="26"/>
      <c r="S50" s="21"/>
      <c r="T50" s="21"/>
      <c r="U50" s="21"/>
      <c r="V50" s="21"/>
      <c r="W50" s="21"/>
      <c r="X50" s="21"/>
      <c r="Y50" s="27"/>
      <c r="Z50" s="27"/>
      <c r="AA50" s="27"/>
      <c r="AB50" s="27"/>
      <c r="AC50" s="27"/>
      <c r="AD50" s="27"/>
      <c r="AE50" s="27"/>
      <c r="AF50" s="27"/>
      <c r="AJ50" s="21"/>
      <c r="AK50" s="21"/>
      <c r="AL50" s="21"/>
      <c r="AM50" s="21"/>
      <c r="AN50" s="21"/>
      <c r="AO50" s="21"/>
      <c r="AP50" s="21"/>
      <c r="AQ50" s="21"/>
      <c r="AR50" s="21"/>
      <c r="AS50" s="21"/>
      <c r="AT50" s="21"/>
      <c r="AU50" s="21"/>
      <c r="AV50" s="21"/>
      <c r="AW50" s="21"/>
      <c r="AX50" s="21"/>
    </row>
    <row r="51" spans="1:50" x14ac:dyDescent="0.2">
      <c r="A51" s="63">
        <v>10</v>
      </c>
      <c r="B51" s="20" t="str">
        <f>'Compound Alert'!B136</f>
        <v>Myanmar</v>
      </c>
      <c r="C51" s="20" t="str">
        <f>'Compound Alert'!C136</f>
        <v>MMR</v>
      </c>
      <c r="D51" s="20" t="str">
        <f>'Compound Alert'!D136</f>
        <v>EAS           East Asia &amp; Pacific</v>
      </c>
      <c r="E51" s="20" t="str">
        <f>'Compound Alert'!E136</f>
        <v>IDA</v>
      </c>
      <c r="F51" s="217">
        <f ca="1">'Compound Alert'!F136</f>
        <v>131</v>
      </c>
      <c r="G51" s="22">
        <f ca="1">IF($B$8="Overall Alert",'Compound Alert'!G136,IF($B$8="Underlying Vulnerability",'Compound Alert'!J136,IF($B$8="Emerging Threat",'Compound Alert'!M136)))</f>
        <v>3.5</v>
      </c>
      <c r="H51" s="23">
        <f ca="1">IF($B$8="Overall Alert",'Compound Alert'!H136,IF($B$8="Underlying Vulnerability",'Compound Alert'!K136,IF($B$8="Emerging Threat",'Compound Alert'!N136)))</f>
        <v>3.5</v>
      </c>
      <c r="I51" s="50">
        <f ca="1">ROUNDDOWN(G51,0)</f>
        <v>3</v>
      </c>
      <c r="J51" s="25" t="str">
        <f ca="1">IF(
   $B$8="Overall Alert",IF(
      'Compound Alert'!R136 &gt;= 7, "HIGH",IF(
         'Compound Alert'!R136 &gt;= 5, "MED","LOW")), IF(
            $B$8="Underlying Vulnerability", IF(
               'Compound Alert'!Y136 &gt;= 10, "HIGH",IF(
                  'Compound Alert'!Y136 &gt;= 7, "MED","LOW")),IF(
                     $B$8="Emerging Threat", IF(
                        'Compound Alert'!AF136 &gt;= 10, "HIGH",IF(
                            'Compound Alert'!AF136 &gt;= 7, "MED","LOW")))))</f>
        <v>LOW</v>
      </c>
      <c r="K51" s="25" t="str">
        <f ca="1">IF(
   $B$8="Overall Alert",IF(
      'Compound Alert'!S136 &gt;= 7, "HIGH",IF(
         'Compound Alert'!S136 &gt;= 5, "MED","LOW")), IF(
            $B$8="Underlying Vulnerability", IF(
               'Compound Alert'!Z136 &gt;= 10, "HIGH",IF(
                  'Compound Alert'!Z136 &gt;= 7, "MED","LOW")),IF(
                     $B$8="Emerging Threat", IF(
                        'Compound Alert'!AG136 &gt;= 10, "HIGH",IF(
                            'Compound Alert'!AG136 &gt;= 7, "MED","LOW")))))</f>
        <v>MED</v>
      </c>
      <c r="L51" s="25" t="str">
        <f ca="1">IF(
   $B$8="Overall Alert",IF(
      'Compound Alert'!T136 &gt;= 7, "HIGH",IF(
         'Compound Alert'!T136 &gt;= 5, "MED","LOW")), IF(
            $B$8="Underlying Vulnerability", IF(
               'Compound Alert'!AA136 &gt;= 10, "HIGH",IF(
                  'Compound Alert'!AA136 &gt;= 7, "MED","LOW")),IF(
                     $B$8="Emerging Threat", IF(
                        'Compound Alert'!AH136 &gt;= 10, "HIGH",IF(
                            'Compound Alert'!AH136 &gt;= 7, "MED","LOW")))))</f>
        <v>HIGH</v>
      </c>
      <c r="M51" s="25" t="str">
        <f ca="1">IF(
   $B$8="Overall Alert",IF(
      'Compound Alert'!U136 &gt;= 7, "HIGH",IF(
         'Compound Alert'!U136 &gt;= 5, "MED","LOW")), IF(
            $B$8="Underlying Vulnerability", IF(
               'Compound Alert'!AB136 &gt;= 10, "HIGH",IF(
                  'Compound Alert'!AB136 &gt;= 7, "MED","LOW")),IF(
                     $B$8="Emerging Threat", IF(
                        'Compound Alert'!AI136 &gt;= 10, "HIGH",IF(
                            'Compound Alert'!AI136 &gt;= 7, "MED","LOW")))))</f>
        <v>LOW</v>
      </c>
      <c r="N51" s="25" t="str">
        <f ca="1">IF(
   $B$8="Overall Alert",IF(
      'Compound Alert'!V136 &gt;= 7, "HIGH",IF(
         'Compound Alert'!V136 &gt;= 5, "MED","LOW")), IF(
            $B$8="Underlying Vulnerability", IF(
               'Compound Alert'!AC136 &gt;= 10, "HIGH",IF(
                  'Compound Alert'!AC136 &gt;= 7, "MED","LOW")),IF(
                     $B$8="Emerging Threat", IF(
                        'Compound Alert'!AJ136 &gt;= 10, "HIGH",IF(
                            'Compound Alert'!AJ136 &gt;= 7, "MED","LOW")))))</f>
        <v>HIGH</v>
      </c>
      <c r="O51" s="25" t="str">
        <f ca="1">IF(
   $B$8="Overall Alert",IF(
      'Compound Alert'!W136 &gt;= 7, "HIGH",IF(
         'Compound Alert'!W136 &gt;= 5, "MED","LOW")), IF(
            $B$8="Underlying Vulnerability", IF(
               'Compound Alert'!AD136 &gt;= 10, "HIGH",IF(
                  'Compound Alert'!AD136 &gt;= 7, "MED","LOW")),IF(
                     $B$8="Emerging Threat", IF(
                        'Compound Alert'!AK136 &gt;= 10, "HIGH",IF(
                            'Compound Alert'!AK136 &gt;= 7, "MED","LOW")))))</f>
        <v>HIGH</v>
      </c>
      <c r="P51" s="25"/>
      <c r="Q51" s="26"/>
      <c r="R51" s="26"/>
      <c r="S51" s="21"/>
      <c r="T51" s="21"/>
      <c r="U51" s="21"/>
      <c r="V51" s="21"/>
      <c r="W51" s="21"/>
      <c r="X51" s="21"/>
      <c r="Y51" s="27"/>
      <c r="Z51" s="27"/>
      <c r="AA51" s="27"/>
      <c r="AB51" s="27"/>
      <c r="AC51" s="27"/>
      <c r="AD51" s="27"/>
      <c r="AE51" s="27"/>
      <c r="AF51" s="27"/>
      <c r="AJ51" s="21"/>
      <c r="AK51" s="21"/>
      <c r="AL51" s="21"/>
      <c r="AM51" s="21"/>
      <c r="AN51" s="21"/>
      <c r="AO51" s="21"/>
      <c r="AP51" s="21"/>
      <c r="AQ51" s="21"/>
      <c r="AR51" s="21"/>
      <c r="AS51" s="21"/>
      <c r="AT51" s="21"/>
      <c r="AU51" s="21"/>
      <c r="AV51" s="21"/>
      <c r="AW51" s="21"/>
      <c r="AX51" s="21"/>
    </row>
    <row r="52" spans="1:50" x14ac:dyDescent="0.2">
      <c r="A52" s="63">
        <v>11</v>
      </c>
      <c r="B52" s="20" t="str">
        <f>'Compound Alert'!B143</f>
        <v>Malawi</v>
      </c>
      <c r="C52" s="20" t="str">
        <f>'Compound Alert'!C143</f>
        <v>MWI</v>
      </c>
      <c r="D52" s="20" t="str">
        <f>'Compound Alert'!D143</f>
        <v>SSF           Sub-Saharan Africa</v>
      </c>
      <c r="E52" s="20" t="str">
        <f>'Compound Alert'!E143</f>
        <v>IDA</v>
      </c>
      <c r="F52" s="217">
        <f ca="1">'Compound Alert'!F143</f>
        <v>138</v>
      </c>
      <c r="G52" s="22">
        <f ca="1">IF($B$8="Overall Alert",'Compound Alert'!G143,IF($B$8="Underlying Vulnerability",'Compound Alert'!J143,IF($B$8="Emerging Threat",'Compound Alert'!M143)))</f>
        <v>3.5</v>
      </c>
      <c r="H52" s="23">
        <f ca="1">IF($B$8="Overall Alert",'Compound Alert'!H143,IF($B$8="Underlying Vulnerability",'Compound Alert'!K143,IF($B$8="Emerging Threat",'Compound Alert'!N143)))</f>
        <v>3.5</v>
      </c>
      <c r="I52" s="50">
        <f ca="1">ROUNDDOWN(G52,0)</f>
        <v>3</v>
      </c>
      <c r="J52" s="25" t="str">
        <f ca="1">IF(
   $B$8="Overall Alert",IF(
      'Compound Alert'!R143 &gt;= 7, "HIGH",IF(
         'Compound Alert'!R143 &gt;= 5, "MED","LOW")), IF(
            $B$8="Underlying Vulnerability", IF(
               'Compound Alert'!Y143 &gt;= 10, "HIGH",IF(
                  'Compound Alert'!Y143 &gt;= 7, "MED","LOW")),IF(
                     $B$8="Emerging Threat", IF(
                        'Compound Alert'!AF143 &gt;= 10, "HIGH",IF(
                            'Compound Alert'!AF143 &gt;= 7, "MED","LOW")))))</f>
        <v>LOW</v>
      </c>
      <c r="K52" s="25" t="str">
        <f ca="1">IF(
   $B$8="Overall Alert",IF(
      'Compound Alert'!S143 &gt;= 7, "HIGH",IF(
         'Compound Alert'!S143 &gt;= 5, "MED","LOW")), IF(
            $B$8="Underlying Vulnerability", IF(
               'Compound Alert'!Z143 &gt;= 10, "HIGH",IF(
                  'Compound Alert'!Z143 &gt;= 7, "MED","LOW")),IF(
                     $B$8="Emerging Threat", IF(
                        'Compound Alert'!AG143 &gt;= 10, "HIGH",IF(
                            'Compound Alert'!AG143 &gt;= 7, "MED","LOW")))))</f>
        <v>HIGH</v>
      </c>
      <c r="L52" s="25" t="str">
        <f ca="1">IF(
   $B$8="Overall Alert",IF(
      'Compound Alert'!T143 &gt;= 7, "HIGH",IF(
         'Compound Alert'!T143 &gt;= 5, "MED","LOW")), IF(
            $B$8="Underlying Vulnerability", IF(
               'Compound Alert'!AA143 &gt;= 10, "HIGH",IF(
                  'Compound Alert'!AA143 &gt;= 7, "MED","LOW")),IF(
                     $B$8="Emerging Threat", IF(
                        'Compound Alert'!AH143 &gt;= 10, "HIGH",IF(
                            'Compound Alert'!AH143 &gt;= 7, "MED","LOW")))))</f>
        <v>HIGH</v>
      </c>
      <c r="M52" s="25" t="str">
        <f ca="1">IF(
   $B$8="Overall Alert",IF(
      'Compound Alert'!U143 &gt;= 7, "HIGH",IF(
         'Compound Alert'!U143 &gt;= 5, "MED","LOW")), IF(
            $B$8="Underlying Vulnerability", IF(
               'Compound Alert'!AB143 &gt;= 10, "HIGH",IF(
                  'Compound Alert'!AB143 &gt;= 7, "MED","LOW")),IF(
                     $B$8="Emerging Threat", IF(
                        'Compound Alert'!AI143 &gt;= 10, "HIGH",IF(
                            'Compound Alert'!AI143 &gt;= 7, "MED","LOW")))))</f>
        <v>HIGH</v>
      </c>
      <c r="N52" s="25" t="str">
        <f ca="1">IF(
   $B$8="Overall Alert",IF(
      'Compound Alert'!V143 &gt;= 7, "HIGH",IF(
         'Compound Alert'!V143 &gt;= 5, "MED","LOW")), IF(
            $B$8="Underlying Vulnerability", IF(
               'Compound Alert'!AC143 &gt;= 10, "HIGH",IF(
                  'Compound Alert'!AC143 &gt;= 7, "MED","LOW")),IF(
                     $B$8="Emerging Threat", IF(
                        'Compound Alert'!AJ143 &gt;= 10, "HIGH",IF(
                            'Compound Alert'!AJ143 &gt;= 7, "MED","LOW")))))</f>
        <v>MED</v>
      </c>
      <c r="O52" s="25" t="str">
        <f ca="1">IF(
   $B$8="Overall Alert",IF(
      'Compound Alert'!W143 &gt;= 7, "HIGH",IF(
         'Compound Alert'!W143 &gt;= 5, "MED","LOW")), IF(
            $B$8="Underlying Vulnerability", IF(
               'Compound Alert'!AD143 &gt;= 10, "HIGH",IF(
                  'Compound Alert'!AD143 &gt;= 7, "MED","LOW")),IF(
                     $B$8="Emerging Threat", IF(
                        'Compound Alert'!AK143 &gt;= 10, "HIGH",IF(
                            'Compound Alert'!AK143 &gt;= 7, "MED","LOW")))))</f>
        <v>LOW</v>
      </c>
      <c r="P52" s="25"/>
      <c r="Q52" s="26"/>
      <c r="R52" s="26"/>
      <c r="S52" s="21"/>
      <c r="T52" s="21"/>
      <c r="U52" s="21"/>
      <c r="V52" s="21"/>
      <c r="W52" s="21"/>
      <c r="X52" s="21"/>
      <c r="Y52" s="27"/>
      <c r="Z52" s="27"/>
      <c r="AA52" s="27"/>
      <c r="AB52" s="27"/>
      <c r="AC52" s="27"/>
      <c r="AD52" s="27"/>
      <c r="AE52" s="27"/>
      <c r="AF52" s="27"/>
      <c r="AJ52" s="21"/>
      <c r="AK52" s="21"/>
      <c r="AL52" s="21"/>
      <c r="AM52" s="21"/>
      <c r="AN52" s="21"/>
      <c r="AO52" s="21"/>
      <c r="AP52" s="21"/>
      <c r="AQ52" s="21"/>
      <c r="AR52" s="21"/>
      <c r="AS52" s="21"/>
      <c r="AT52" s="21"/>
      <c r="AU52" s="21"/>
      <c r="AV52" s="21"/>
      <c r="AW52" s="21"/>
      <c r="AX52" s="21"/>
    </row>
    <row r="53" spans="1:50" x14ac:dyDescent="0.2">
      <c r="A53" s="63">
        <v>12</v>
      </c>
      <c r="B53" s="20" t="str">
        <f>'Compound Alert'!B183</f>
        <v>South Sudan</v>
      </c>
      <c r="C53" s="20" t="str">
        <f>'Compound Alert'!C183</f>
        <v>SSD</v>
      </c>
      <c r="D53" s="20" t="str">
        <f>'Compound Alert'!D183</f>
        <v>SSF           Sub-Saharan Africa</v>
      </c>
      <c r="E53" s="20" t="str">
        <f>'Compound Alert'!E183</f>
        <v>IDA</v>
      </c>
      <c r="F53" s="217">
        <f ca="1">'Compound Alert'!F183</f>
        <v>178</v>
      </c>
      <c r="G53" s="22">
        <f ca="1">IF($B$8="Overall Alert",'Compound Alert'!G183,IF($B$8="Underlying Vulnerability",'Compound Alert'!J183,IF($B$8="Emerging Threat",'Compound Alert'!M183)))</f>
        <v>3.5</v>
      </c>
      <c r="H53" s="23">
        <f ca="1">IF($B$8="Overall Alert",'Compound Alert'!H183,IF($B$8="Underlying Vulnerability",'Compound Alert'!K183,IF($B$8="Emerging Threat",'Compound Alert'!N183)))</f>
        <v>3.5</v>
      </c>
      <c r="I53" s="50">
        <f ca="1">ROUNDDOWN(G53,0)</f>
        <v>3</v>
      </c>
      <c r="J53" s="25" t="str">
        <f ca="1">IF(
   $B$8="Overall Alert",IF(
      'Compound Alert'!R183 &gt;= 7, "HIGH",IF(
         'Compound Alert'!R183 &gt;= 5, "MED","LOW")), IF(
            $B$8="Underlying Vulnerability", IF(
               'Compound Alert'!Y183 &gt;= 10, "HIGH",IF(
                  'Compound Alert'!Y183 &gt;= 7, "MED","LOW")),IF(
                     $B$8="Emerging Threat", IF(
                        'Compound Alert'!AF183 &gt;= 10, "HIGH",IF(
                            'Compound Alert'!AF183 &gt;= 7, "MED","LOW")))))</f>
        <v>HIGH</v>
      </c>
      <c r="K53" s="25" t="str">
        <f ca="1">IF(
   $B$8="Overall Alert",IF(
      'Compound Alert'!S183 &gt;= 7, "HIGH",IF(
         'Compound Alert'!S183 &gt;= 5, "MED","LOW")), IF(
            $B$8="Underlying Vulnerability", IF(
               'Compound Alert'!Z183 &gt;= 10, "HIGH",IF(
                  'Compound Alert'!Z183 &gt;= 7, "MED","LOW")),IF(
                     $B$8="Emerging Threat", IF(
                        'Compound Alert'!AG183 &gt;= 10, "HIGH",IF(
                            'Compound Alert'!AG183 &gt;= 7, "MED","LOW")))))</f>
        <v>HIGH</v>
      </c>
      <c r="L53" s="25" t="e">
        <f ca="1">IF(
   $B$8="Overall Alert",IF(
      'Compound Alert'!T183 &gt;= 7, "HIGH",IF(
         'Compound Alert'!T183 &gt;= 5, "MED","LOW")), IF(
            $B$8="Underlying Vulnerability", IF(
               'Compound Alert'!AA183 &gt;= 10, "HIGH",IF(
                  'Compound Alert'!AA183 &gt;= 7, "MED","LOW")),IF(
                     $B$8="Emerging Threat", IF(
                        'Compound Alert'!AH183 &gt;= 10, "HIGH",IF(
                            'Compound Alert'!AH183 &gt;= 7, "MED","LOW")))))</f>
        <v>#N/A</v>
      </c>
      <c r="M53" s="25" t="str">
        <f ca="1">IF(
   $B$8="Overall Alert",IF(
      'Compound Alert'!U183 &gt;= 7, "HIGH",IF(
         'Compound Alert'!U183 &gt;= 5, "MED","LOW")), IF(
            $B$8="Underlying Vulnerability", IF(
               'Compound Alert'!AB183 &gt;= 10, "HIGH",IF(
                  'Compound Alert'!AB183 &gt;= 7, "MED","LOW")),IF(
                     $B$8="Emerging Threat", IF(
                        'Compound Alert'!AI183 &gt;= 10, "HIGH",IF(
                            'Compound Alert'!AI183 &gt;= 7, "MED","LOW")))))</f>
        <v>HIGH</v>
      </c>
      <c r="N53" s="25" t="str">
        <f ca="1">IF(
   $B$8="Overall Alert",IF(
      'Compound Alert'!V183 &gt;= 7, "HIGH",IF(
         'Compound Alert'!V183 &gt;= 5, "MED","LOW")), IF(
            $B$8="Underlying Vulnerability", IF(
               'Compound Alert'!AC183 &gt;= 10, "HIGH",IF(
                  'Compound Alert'!AC183 &gt;= 7, "MED","LOW")),IF(
                     $B$8="Emerging Threat", IF(
                        'Compound Alert'!AJ183 &gt;= 10, "HIGH",IF(
                            'Compound Alert'!AJ183 &gt;= 7, "MED","LOW")))))</f>
        <v>MED</v>
      </c>
      <c r="O53" s="25" t="str">
        <f ca="1">IF(
   $B$8="Overall Alert",IF(
      'Compound Alert'!W183 &gt;= 7, "HIGH",IF(
         'Compound Alert'!W183 &gt;= 5, "MED","LOW")), IF(
            $B$8="Underlying Vulnerability", IF(
               'Compound Alert'!AD183 &gt;= 10, "HIGH",IF(
                  'Compound Alert'!AD183 &gt;= 7, "MED","LOW")),IF(
                     $B$8="Emerging Threat", IF(
                        'Compound Alert'!AK183 &gt;= 10, "HIGH",IF(
                            'Compound Alert'!AK183 &gt;= 7, "MED","LOW")))))</f>
        <v>LOW</v>
      </c>
      <c r="P53" s="25"/>
      <c r="Q53" s="26"/>
      <c r="R53" s="26"/>
      <c r="S53" s="21"/>
      <c r="T53" s="21"/>
      <c r="U53" s="21"/>
      <c r="V53" s="21"/>
      <c r="W53" s="21"/>
      <c r="X53" s="21"/>
      <c r="Y53" s="27"/>
      <c r="Z53" s="27"/>
      <c r="AA53" s="27"/>
      <c r="AB53" s="27"/>
      <c r="AC53" s="27"/>
      <c r="AD53" s="27"/>
      <c r="AE53" s="27"/>
      <c r="AF53" s="27"/>
      <c r="AJ53" s="21"/>
      <c r="AK53" s="21"/>
      <c r="AL53" s="21"/>
      <c r="AM53" s="21"/>
      <c r="AN53" s="21"/>
      <c r="AO53" s="21"/>
      <c r="AP53" s="21"/>
      <c r="AQ53" s="21"/>
      <c r="AR53" s="21"/>
      <c r="AS53" s="21"/>
      <c r="AT53" s="21"/>
      <c r="AU53" s="21"/>
      <c r="AV53" s="21"/>
      <c r="AW53" s="21"/>
      <c r="AX53" s="21"/>
    </row>
    <row r="54" spans="1:50" x14ac:dyDescent="0.2">
      <c r="A54" s="63">
        <v>13</v>
      </c>
      <c r="B54" s="20" t="str">
        <f>'Compound Alert'!B106</f>
        <v>Kenya</v>
      </c>
      <c r="C54" s="20" t="str">
        <f>'Compound Alert'!C106</f>
        <v>KEN</v>
      </c>
      <c r="D54" s="20" t="str">
        <f>'Compound Alert'!D106</f>
        <v>SSF           Sub-Saharan Africa</v>
      </c>
      <c r="E54" s="20" t="str">
        <f>'Compound Alert'!E106</f>
        <v>Blend</v>
      </c>
      <c r="F54" s="217">
        <f ca="1">'Compound Alert'!F106</f>
        <v>101</v>
      </c>
      <c r="G54" s="22">
        <f ca="1">IF($B$8="Overall Alert",'Compound Alert'!G106,IF($B$8="Underlying Vulnerability",'Compound Alert'!J106,IF($B$8="Emerging Threat",'Compound Alert'!M106)))</f>
        <v>3.5</v>
      </c>
      <c r="H54" s="23">
        <f ca="1">IF($B$8="Overall Alert",'Compound Alert'!H106,IF($B$8="Underlying Vulnerability",'Compound Alert'!K106,IF($B$8="Emerging Threat",'Compound Alert'!N106)))</f>
        <v>3.5</v>
      </c>
      <c r="I54" s="50">
        <f ca="1">ROUNDDOWN(G54,0)</f>
        <v>3</v>
      </c>
      <c r="J54" s="25" t="str">
        <f ca="1">IF(
   $B$8="Overall Alert",IF(
      'Compound Alert'!R106 &gt;= 7, "HIGH",IF(
         'Compound Alert'!R106 &gt;= 5, "MED","LOW")), IF(
            $B$8="Underlying Vulnerability", IF(
               'Compound Alert'!Y106 &gt;= 10, "HIGH",IF(
                  'Compound Alert'!Y106 &gt;= 7, "MED","LOW")),IF(
                     $B$8="Emerging Threat", IF(
                        'Compound Alert'!AF106 &gt;= 10, "HIGH",IF(
                            'Compound Alert'!AF106 &gt;= 7, "MED","LOW")))))</f>
        <v>MED</v>
      </c>
      <c r="K54" s="25" t="str">
        <f ca="1">IF(
   $B$8="Overall Alert",IF(
      'Compound Alert'!S106 &gt;= 7, "HIGH",IF(
         'Compound Alert'!S106 &gt;= 5, "MED","LOW")), IF(
            $B$8="Underlying Vulnerability", IF(
               'Compound Alert'!Z106 &gt;= 10, "HIGH",IF(
                  'Compound Alert'!Z106 &gt;= 7, "MED","LOW")),IF(
                     $B$8="Emerging Threat", IF(
                        'Compound Alert'!AG106 &gt;= 10, "HIGH",IF(
                            'Compound Alert'!AG106 &gt;= 7, "MED","LOW")))))</f>
        <v>HIGH</v>
      </c>
      <c r="L54" s="25" t="str">
        <f ca="1">IF(
   $B$8="Overall Alert",IF(
      'Compound Alert'!T106 &gt;= 7, "HIGH",IF(
         'Compound Alert'!T106 &gt;= 5, "MED","LOW")), IF(
            $B$8="Underlying Vulnerability", IF(
               'Compound Alert'!AA106 &gt;= 10, "HIGH",IF(
                  'Compound Alert'!AA106 &gt;= 7, "MED","LOW")),IF(
                     $B$8="Emerging Threat", IF(
                        'Compound Alert'!AH106 &gt;= 10, "HIGH",IF(
                            'Compound Alert'!AH106 &gt;= 7, "MED","LOW")))))</f>
        <v>LOW</v>
      </c>
      <c r="M54" s="25" t="str">
        <f ca="1">IF(
   $B$8="Overall Alert",IF(
      'Compound Alert'!U106 &gt;= 7, "HIGH",IF(
         'Compound Alert'!U106 &gt;= 5, "MED","LOW")), IF(
            $B$8="Underlying Vulnerability", IF(
               'Compound Alert'!AB106 &gt;= 10, "HIGH",IF(
                  'Compound Alert'!AB106 &gt;= 7, "MED","LOW")),IF(
                     $B$8="Emerging Threat", IF(
                        'Compound Alert'!AI106 &gt;= 10, "HIGH",IF(
                            'Compound Alert'!AI106 &gt;= 7, "MED","LOW")))))</f>
        <v>LOW</v>
      </c>
      <c r="N54" s="25" t="str">
        <f ca="1">IF(
   $B$8="Overall Alert",IF(
      'Compound Alert'!V106 &gt;= 7, "HIGH",IF(
         'Compound Alert'!V106 &gt;= 5, "MED","LOW")), IF(
            $B$8="Underlying Vulnerability", IF(
               'Compound Alert'!AC106 &gt;= 10, "HIGH",IF(
                  'Compound Alert'!AC106 &gt;= 7, "MED","LOW")),IF(
                     $B$8="Emerging Threat", IF(
                        'Compound Alert'!AJ106 &gt;= 10, "HIGH",IF(
                            'Compound Alert'!AJ106 &gt;= 7, "MED","LOW")))))</f>
        <v>HIGH</v>
      </c>
      <c r="O54" s="25" t="str">
        <f ca="1">IF(
   $B$8="Overall Alert",IF(
      'Compound Alert'!W106 &gt;= 7, "HIGH",IF(
         'Compound Alert'!W106 &gt;= 5, "MED","LOW")), IF(
            $B$8="Underlying Vulnerability", IF(
               'Compound Alert'!AD106 &gt;= 10, "HIGH",IF(
                  'Compound Alert'!AD106 &gt;= 7, "MED","LOW")),IF(
                     $B$8="Emerging Threat", IF(
                        'Compound Alert'!AK106 &gt;= 10, "HIGH",IF(
                            'Compound Alert'!AK106 &gt;= 7, "MED","LOW")))))</f>
        <v>HIGH</v>
      </c>
      <c r="P54" s="25"/>
      <c r="Q54" s="26"/>
      <c r="R54" s="26"/>
      <c r="S54" s="21"/>
      <c r="T54" s="21"/>
      <c r="U54" s="21"/>
      <c r="V54" s="21"/>
      <c r="W54" s="21"/>
      <c r="X54" s="21"/>
      <c r="Y54" s="27"/>
      <c r="Z54" s="27"/>
      <c r="AA54" s="27"/>
      <c r="AB54" s="27"/>
      <c r="AC54" s="27"/>
      <c r="AD54" s="27"/>
      <c r="AE54" s="27"/>
      <c r="AF54" s="27"/>
      <c r="AJ54" s="21"/>
      <c r="AK54" s="21"/>
      <c r="AL54" s="21"/>
      <c r="AM54" s="21"/>
      <c r="AN54" s="21"/>
      <c r="AO54" s="21"/>
      <c r="AP54" s="21"/>
      <c r="AQ54" s="21"/>
      <c r="AR54" s="21"/>
      <c r="AS54" s="21"/>
      <c r="AT54" s="21"/>
      <c r="AU54" s="21"/>
      <c r="AV54" s="21"/>
      <c r="AW54" s="21"/>
      <c r="AX54" s="21"/>
    </row>
    <row r="55" spans="1:50" x14ac:dyDescent="0.2">
      <c r="A55" s="63">
        <v>14</v>
      </c>
      <c r="B55" s="20" t="str">
        <f>'Compound Alert'!B207</f>
        <v>Uganda</v>
      </c>
      <c r="C55" s="20" t="str">
        <f>'Compound Alert'!C207</f>
        <v>UGA</v>
      </c>
      <c r="D55" s="20" t="str">
        <f>'Compound Alert'!D207</f>
        <v>SSF           Sub-Saharan Africa</v>
      </c>
      <c r="E55" s="20" t="str">
        <f>'Compound Alert'!E207</f>
        <v>IDA</v>
      </c>
      <c r="F55" s="217">
        <f>'Compound Alert'!F207</f>
        <v>0</v>
      </c>
      <c r="G55" s="22">
        <f ca="1">IF($B$8="Overall Alert",'Compound Alert'!G207,IF($B$8="Underlying Vulnerability",'Compound Alert'!J207,IF($B$8="Emerging Threat",'Compound Alert'!M207)))</f>
        <v>3.5</v>
      </c>
      <c r="H55" s="23">
        <f ca="1">IF($B$8="Overall Alert",'Compound Alert'!H207,IF($B$8="Underlying Vulnerability",'Compound Alert'!K207,IF($B$8="Emerging Threat",'Compound Alert'!N207)))</f>
        <v>3.5</v>
      </c>
      <c r="I55" s="50">
        <f ca="1">ROUNDDOWN(G55,0)</f>
        <v>3</v>
      </c>
      <c r="J55" s="25" t="str">
        <f ca="1">IF(
   $B$8="Overall Alert",IF(
      'Compound Alert'!R207 &gt;= 7, "HIGH",IF(
         'Compound Alert'!R207 &gt;= 5, "MED","LOW")), IF(
            $B$8="Underlying Vulnerability", IF(
               'Compound Alert'!Y207 &gt;= 10, "HIGH",IF(
                  'Compound Alert'!Y207 &gt;= 7, "MED","LOW")),IF(
                     $B$8="Emerging Threat", IF(
                        'Compound Alert'!AF207 &gt;= 10, "HIGH",IF(
                            'Compound Alert'!AF207 &gt;= 7, "MED","LOW")))))</f>
        <v>LOW</v>
      </c>
      <c r="K55" s="25" t="str">
        <f ca="1">IF(
   $B$8="Overall Alert",IF(
      'Compound Alert'!S207 &gt;= 7, "HIGH",IF(
         'Compound Alert'!S207 &gt;= 5, "MED","LOW")), IF(
            $B$8="Underlying Vulnerability", IF(
               'Compound Alert'!Z207 &gt;= 10, "HIGH",IF(
                  'Compound Alert'!Z207 &gt;= 7, "MED","LOW")),IF(
                     $B$8="Emerging Threat", IF(
                        'Compound Alert'!AG207 &gt;= 10, "HIGH",IF(
                            'Compound Alert'!AG207 &gt;= 7, "MED","LOW")))))</f>
        <v>HIGH</v>
      </c>
      <c r="L55" s="25" t="str">
        <f ca="1">IF(
   $B$8="Overall Alert",IF(
      'Compound Alert'!T207 &gt;= 7, "HIGH",IF(
         'Compound Alert'!T207 &gt;= 5, "MED","LOW")), IF(
            $B$8="Underlying Vulnerability", IF(
               'Compound Alert'!AA207 &gt;= 10, "HIGH",IF(
                  'Compound Alert'!AA207 &gt;= 7, "MED","LOW")),IF(
                     $B$8="Emerging Threat", IF(
                        'Compound Alert'!AH207 &gt;= 10, "HIGH",IF(
                            'Compound Alert'!AH207 &gt;= 7, "MED","LOW")))))</f>
        <v>HIGH</v>
      </c>
      <c r="M55" s="25" t="str">
        <f ca="1">IF(
   $B$8="Overall Alert",IF(
      'Compound Alert'!U207 &gt;= 7, "HIGH",IF(
         'Compound Alert'!U207 &gt;= 5, "MED","LOW")), IF(
            $B$8="Underlying Vulnerability", IF(
               'Compound Alert'!AB207 &gt;= 10, "HIGH",IF(
                  'Compound Alert'!AB207 &gt;= 7, "MED","LOW")),IF(
                     $B$8="Emerging Threat", IF(
                        'Compound Alert'!AI207 &gt;= 10, "HIGH",IF(
                            'Compound Alert'!AI207 &gt;= 7, "MED","LOW")))))</f>
        <v>LOW</v>
      </c>
      <c r="N55" s="25" t="str">
        <f ca="1">IF(
   $B$8="Overall Alert",IF(
      'Compound Alert'!V207 &gt;= 7, "HIGH",IF(
         'Compound Alert'!V207 &gt;= 5, "MED","LOW")), IF(
            $B$8="Underlying Vulnerability", IF(
               'Compound Alert'!AC207 &gt;= 10, "HIGH",IF(
                  'Compound Alert'!AC207 &gt;= 7, "MED","LOW")),IF(
                     $B$8="Emerging Threat", IF(
                        'Compound Alert'!AJ207 &gt;= 10, "HIGH",IF(
                            'Compound Alert'!AJ207 &gt;= 7, "MED","LOW")))))</f>
        <v>MED</v>
      </c>
      <c r="O55" s="25" t="str">
        <f ca="1">IF(
   $B$8="Overall Alert",IF(
      'Compound Alert'!W207 &gt;= 7, "HIGH",IF(
         'Compound Alert'!W207 &gt;= 5, "MED","LOW")), IF(
            $B$8="Underlying Vulnerability", IF(
               'Compound Alert'!AD207 &gt;= 10, "HIGH",IF(
                  'Compound Alert'!AD207 &gt;= 7, "MED","LOW")),IF(
                     $B$8="Emerging Threat", IF(
                        'Compound Alert'!AK207 &gt;= 10, "HIGH",IF(
                            'Compound Alert'!AK207 &gt;= 7, "MED","LOW")))))</f>
        <v>HIGH</v>
      </c>
      <c r="P55" s="25"/>
      <c r="Q55" s="26"/>
      <c r="R55" s="26"/>
      <c r="S55" s="21"/>
      <c r="T55" s="21"/>
      <c r="U55" s="21"/>
      <c r="V55" s="21"/>
      <c r="W55" s="21"/>
      <c r="X55" s="21"/>
      <c r="Y55" s="27"/>
      <c r="Z55" s="27"/>
      <c r="AA55" s="27"/>
      <c r="AB55" s="27"/>
      <c r="AC55" s="27"/>
      <c r="AD55" s="27"/>
      <c r="AE55" s="27"/>
      <c r="AF55" s="27"/>
      <c r="AJ55" s="21"/>
      <c r="AK55" s="21"/>
      <c r="AL55" s="21"/>
      <c r="AM55" s="21"/>
      <c r="AN55" s="21"/>
      <c r="AO55" s="21"/>
      <c r="AP55" s="21"/>
      <c r="AQ55" s="21"/>
      <c r="AR55" s="21"/>
      <c r="AS55" s="21"/>
      <c r="AT55" s="21"/>
      <c r="AU55" s="21"/>
      <c r="AV55" s="21"/>
      <c r="AW55" s="21"/>
      <c r="AX55" s="21"/>
    </row>
    <row r="56" spans="1:50" x14ac:dyDescent="0.2">
      <c r="A56" s="63">
        <v>15</v>
      </c>
      <c r="B56" s="20" t="str">
        <f>'Compound Alert'!B22</f>
        <v>Burkina Faso</v>
      </c>
      <c r="C56" s="20" t="str">
        <f>'Compound Alert'!C22</f>
        <v>BFA</v>
      </c>
      <c r="D56" s="20" t="str">
        <f>'Compound Alert'!D22</f>
        <v>SSF           Sub-Saharan Africa</v>
      </c>
      <c r="E56" s="20" t="str">
        <f>'Compound Alert'!E22</f>
        <v>IDA</v>
      </c>
      <c r="F56" s="217">
        <f ca="1">'Compound Alert'!F22</f>
        <v>17</v>
      </c>
      <c r="G56" s="22">
        <f ca="1">IF($B$8="Overall Alert",'Compound Alert'!G22,IF($B$8="Underlying Vulnerability",'Compound Alert'!J22,IF($B$8="Emerging Threat",'Compound Alert'!M22)))</f>
        <v>3.5</v>
      </c>
      <c r="H56" s="23">
        <f ca="1">IF($B$8="Overall Alert",'Compound Alert'!H22,IF($B$8="Underlying Vulnerability",'Compound Alert'!K22,IF($B$8="Emerging Threat",'Compound Alert'!N22)))</f>
        <v>3.5</v>
      </c>
      <c r="I56" s="50">
        <f ca="1">ROUNDDOWN(G56,0)</f>
        <v>3</v>
      </c>
      <c r="J56" s="25" t="str">
        <f ca="1">IF(
   $B$8="Overall Alert",IF(
      'Compound Alert'!R22 &gt;= 7, "HIGH",IF(
         'Compound Alert'!R22 &gt;= 5, "MED","LOW")), IF(
            $B$8="Underlying Vulnerability", IF(
               'Compound Alert'!Y22 &gt;= 10, "HIGH",IF(
                  'Compound Alert'!Y22 &gt;= 7, "MED","LOW")),IF(
                     $B$8="Emerging Threat", IF(
                        'Compound Alert'!AF22 &gt;= 10, "HIGH",IF(
                            'Compound Alert'!AF22 &gt;= 7, "MED","LOW")))))</f>
        <v>LOW</v>
      </c>
      <c r="K56" s="25" t="str">
        <f ca="1">IF(
   $B$8="Overall Alert",IF(
      'Compound Alert'!S22 &gt;= 7, "HIGH",IF(
         'Compound Alert'!S22 &gt;= 5, "MED","LOW")), IF(
            $B$8="Underlying Vulnerability", IF(
               'Compound Alert'!Z22 &gt;= 10, "HIGH",IF(
                  'Compound Alert'!Z22 &gt;= 7, "MED","LOW")),IF(
                     $B$8="Emerging Threat", IF(
                        'Compound Alert'!AG22 &gt;= 10, "HIGH",IF(
                            'Compound Alert'!AG22 &gt;= 7, "MED","LOW")))))</f>
        <v>HIGH</v>
      </c>
      <c r="L56" s="25" t="str">
        <f ca="1">IF(
   $B$8="Overall Alert",IF(
      'Compound Alert'!T22 &gt;= 7, "HIGH",IF(
         'Compound Alert'!T22 &gt;= 5, "MED","LOW")), IF(
            $B$8="Underlying Vulnerability", IF(
               'Compound Alert'!AA22 &gt;= 10, "HIGH",IF(
                  'Compound Alert'!AA22 &gt;= 7, "MED","LOW")),IF(
                     $B$8="Emerging Threat", IF(
                        'Compound Alert'!AH22 &gt;= 10, "HIGH",IF(
                            'Compound Alert'!AH22 &gt;= 7, "MED","LOW")))))</f>
        <v>LOW</v>
      </c>
      <c r="M56" s="25" t="str">
        <f ca="1">IF(
   $B$8="Overall Alert",IF(
      'Compound Alert'!U22 &gt;= 7, "HIGH",IF(
         'Compound Alert'!U22 &gt;= 5, "MED","LOW")), IF(
            $B$8="Underlying Vulnerability", IF(
               'Compound Alert'!AB22 &gt;= 10, "HIGH",IF(
                  'Compound Alert'!AB22 &gt;= 7, "MED","LOW")),IF(
                     $B$8="Emerging Threat", IF(
                        'Compound Alert'!AI22 &gt;= 10, "HIGH",IF(
                            'Compound Alert'!AI22 &gt;= 7, "MED","LOW")))))</f>
        <v>HIGH</v>
      </c>
      <c r="N56" s="25" t="str">
        <f ca="1">IF(
   $B$8="Overall Alert",IF(
      'Compound Alert'!V22 &gt;= 7, "HIGH",IF(
         'Compound Alert'!V22 &gt;= 5, "MED","LOW")), IF(
            $B$8="Underlying Vulnerability", IF(
               'Compound Alert'!AC22 &gt;= 10, "HIGH",IF(
                  'Compound Alert'!AC22 &gt;= 7, "MED","LOW")),IF(
                     $B$8="Emerging Threat", IF(
                        'Compound Alert'!AJ22 &gt;= 10, "HIGH",IF(
                            'Compound Alert'!AJ22 &gt;= 7, "MED","LOW")))))</f>
        <v>MED</v>
      </c>
      <c r="O56" s="25" t="str">
        <f ca="1">IF(
   $B$8="Overall Alert",IF(
      'Compound Alert'!W22 &gt;= 7, "HIGH",IF(
         'Compound Alert'!W22 &gt;= 5, "MED","LOW")), IF(
            $B$8="Underlying Vulnerability", IF(
               'Compound Alert'!AD22 &gt;= 10, "HIGH",IF(
                  'Compound Alert'!AD22 &gt;= 7, "MED","LOW")),IF(
                     $B$8="Emerging Threat", IF(
                        'Compound Alert'!AK22 &gt;= 10, "HIGH",IF(
                            'Compound Alert'!AK22 &gt;= 7, "MED","LOW")))))</f>
        <v>HIGH</v>
      </c>
      <c r="P56" s="25"/>
      <c r="Q56" s="26"/>
      <c r="R56" s="26"/>
      <c r="S56" s="21"/>
      <c r="T56" s="21"/>
      <c r="U56" s="21"/>
      <c r="V56" s="21"/>
      <c r="W56" s="21"/>
      <c r="X56" s="21"/>
      <c r="Y56" s="27"/>
      <c r="Z56" s="27"/>
      <c r="AA56" s="27"/>
      <c r="AB56" s="27"/>
      <c r="AC56" s="27"/>
      <c r="AD56" s="27"/>
      <c r="AE56" s="27"/>
      <c r="AF56" s="27"/>
      <c r="AJ56" s="21"/>
      <c r="AK56" s="21"/>
      <c r="AL56" s="21"/>
      <c r="AM56" s="21"/>
      <c r="AN56" s="21"/>
      <c r="AO56" s="21"/>
      <c r="AP56" s="21"/>
      <c r="AQ56" s="21"/>
      <c r="AR56" s="21"/>
      <c r="AS56" s="21"/>
      <c r="AT56" s="21"/>
      <c r="AU56" s="21"/>
      <c r="AV56" s="21"/>
      <c r="AW56" s="21"/>
      <c r="AX56" s="21"/>
    </row>
    <row r="57" spans="1:50" x14ac:dyDescent="0.2">
      <c r="A57" s="63">
        <v>16</v>
      </c>
      <c r="B57" s="20" t="str">
        <f>'Compound Alert'!B147</f>
        <v>Niger</v>
      </c>
      <c r="C57" s="20" t="str">
        <f>'Compound Alert'!C147</f>
        <v>NER</v>
      </c>
      <c r="D57" s="20" t="str">
        <f>'Compound Alert'!D147</f>
        <v>SSF           Sub-Saharan Africa</v>
      </c>
      <c r="E57" s="20" t="str">
        <f>'Compound Alert'!E147</f>
        <v>IDA</v>
      </c>
      <c r="F57" s="217">
        <f ca="1">'Compound Alert'!F147</f>
        <v>142</v>
      </c>
      <c r="G57" s="22">
        <f ca="1">IF($B$8="Overall Alert",'Compound Alert'!G147,IF($B$8="Underlying Vulnerability",'Compound Alert'!J147,IF($B$8="Emerging Threat",'Compound Alert'!M147)))</f>
        <v>3.5</v>
      </c>
      <c r="H57" s="23">
        <f ca="1">IF($B$8="Overall Alert",'Compound Alert'!H147,IF($B$8="Underlying Vulnerability",'Compound Alert'!K147,IF($B$8="Emerging Threat",'Compound Alert'!N147)))</f>
        <v>3.5</v>
      </c>
      <c r="I57" s="50">
        <f ca="1">ROUNDDOWN(G57,0)</f>
        <v>3</v>
      </c>
      <c r="J57" s="25" t="str">
        <f ca="1">IF(
   $B$8="Overall Alert",IF(
      'Compound Alert'!R147 &gt;= 7, "HIGH",IF(
         'Compound Alert'!R147 &gt;= 5, "MED","LOW")), IF(
            $B$8="Underlying Vulnerability", IF(
               'Compound Alert'!Y147 &gt;= 10, "HIGH",IF(
                  'Compound Alert'!Y147 &gt;= 7, "MED","LOW")),IF(
                     $B$8="Emerging Threat", IF(
                        'Compound Alert'!AF147 &gt;= 10, "HIGH",IF(
                            'Compound Alert'!AF147 &gt;= 7, "MED","LOW")))))</f>
        <v>LOW</v>
      </c>
      <c r="K57" s="25" t="str">
        <f ca="1">IF(
   $B$8="Overall Alert",IF(
      'Compound Alert'!S147 &gt;= 7, "HIGH",IF(
         'Compound Alert'!S147 &gt;= 5, "MED","LOW")), IF(
            $B$8="Underlying Vulnerability", IF(
               'Compound Alert'!Z147 &gt;= 10, "HIGH",IF(
                  'Compound Alert'!Z147 &gt;= 7, "MED","LOW")),IF(
                     $B$8="Emerging Threat", IF(
                        'Compound Alert'!AG147 &gt;= 10, "HIGH",IF(
                            'Compound Alert'!AG147 &gt;= 7, "MED","LOW")))))</f>
        <v>HIGH</v>
      </c>
      <c r="L57" s="25" t="str">
        <f ca="1">IF(
   $B$8="Overall Alert",IF(
      'Compound Alert'!T147 &gt;= 7, "HIGH",IF(
         'Compound Alert'!T147 &gt;= 5, "MED","LOW")), IF(
            $B$8="Underlying Vulnerability", IF(
               'Compound Alert'!AA147 &gt;= 10, "HIGH",IF(
                  'Compound Alert'!AA147 &gt;= 7, "MED","LOW")),IF(
                     $B$8="Emerging Threat", IF(
                        'Compound Alert'!AH147 &gt;= 10, "HIGH",IF(
                            'Compound Alert'!AH147 &gt;= 7, "MED","LOW")))))</f>
        <v>LOW</v>
      </c>
      <c r="M57" s="25" t="str">
        <f ca="1">IF(
   $B$8="Overall Alert",IF(
      'Compound Alert'!U147 &gt;= 7, "HIGH",IF(
         'Compound Alert'!U147 &gt;= 5, "MED","LOW")), IF(
            $B$8="Underlying Vulnerability", IF(
               'Compound Alert'!AB147 &gt;= 10, "HIGH",IF(
                  'Compound Alert'!AB147 &gt;= 7, "MED","LOW")),IF(
                     $B$8="Emerging Threat", IF(
                        'Compound Alert'!AI147 &gt;= 10, "HIGH",IF(
                            'Compound Alert'!AI147 &gt;= 7, "MED","LOW")))))</f>
        <v>HIGH</v>
      </c>
      <c r="N57" s="25" t="str">
        <f ca="1">IF(
   $B$8="Overall Alert",IF(
      'Compound Alert'!V147 &gt;= 7, "HIGH",IF(
         'Compound Alert'!V147 &gt;= 5, "MED","LOW")), IF(
            $B$8="Underlying Vulnerability", IF(
               'Compound Alert'!AC147 &gt;= 10, "HIGH",IF(
                  'Compound Alert'!AC147 &gt;= 7, "MED","LOW")),IF(
                     $B$8="Emerging Threat", IF(
                        'Compound Alert'!AJ147 &gt;= 10, "HIGH",IF(
                            'Compound Alert'!AJ147 &gt;= 7, "MED","LOW")))))</f>
        <v>MED</v>
      </c>
      <c r="O57" s="25" t="str">
        <f ca="1">IF(
   $B$8="Overall Alert",IF(
      'Compound Alert'!W147 &gt;= 7, "HIGH",IF(
         'Compound Alert'!W147 &gt;= 5, "MED","LOW")), IF(
            $B$8="Underlying Vulnerability", IF(
               'Compound Alert'!AD147 &gt;= 10, "HIGH",IF(
                  'Compound Alert'!AD147 &gt;= 7, "MED","LOW")),IF(
                     $B$8="Emerging Threat", IF(
                        'Compound Alert'!AK147 &gt;= 10, "HIGH",IF(
                            'Compound Alert'!AK147 &gt;= 7, "MED","LOW")))))</f>
        <v>HIGH</v>
      </c>
      <c r="P57" s="25"/>
      <c r="Q57" s="26"/>
      <c r="R57" s="26"/>
      <c r="S57" s="21"/>
      <c r="T57" s="21"/>
      <c r="U57" s="21"/>
      <c r="V57" s="21"/>
      <c r="W57" s="21"/>
      <c r="X57" s="21"/>
      <c r="Y57" s="27"/>
      <c r="Z57" s="27"/>
      <c r="AA57" s="27"/>
      <c r="AB57" s="27"/>
      <c r="AC57" s="27"/>
      <c r="AD57" s="27"/>
      <c r="AE57" s="27"/>
      <c r="AF57" s="27"/>
      <c r="AJ57" s="21"/>
      <c r="AK57" s="21"/>
      <c r="AL57" s="21"/>
      <c r="AM57" s="21"/>
      <c r="AN57" s="21"/>
      <c r="AO57" s="21"/>
      <c r="AP57" s="21"/>
      <c r="AQ57" s="21"/>
      <c r="AR57" s="21"/>
      <c r="AS57" s="21"/>
      <c r="AT57" s="21"/>
      <c r="AU57" s="21"/>
      <c r="AV57" s="21"/>
      <c r="AW57" s="21"/>
      <c r="AX57" s="21"/>
    </row>
    <row r="58" spans="1:50" x14ac:dyDescent="0.2">
      <c r="A58" s="63">
        <v>17</v>
      </c>
      <c r="B58" s="20" t="str">
        <f>'Compound Alert'!B45</f>
        <v>Congo, Dem. Rep.</v>
      </c>
      <c r="C58" s="20" t="str">
        <f>'Compound Alert'!C45</f>
        <v>COD</v>
      </c>
      <c r="D58" s="20" t="str">
        <f>'Compound Alert'!D45</f>
        <v>SSF           Sub-Saharan Africa</v>
      </c>
      <c r="E58" s="20" t="str">
        <f>'Compound Alert'!E45</f>
        <v>IDA</v>
      </c>
      <c r="F58" s="217">
        <f ca="1">'Compound Alert'!F45</f>
        <v>40</v>
      </c>
      <c r="G58" s="22">
        <f ca="1">IF($B$8="Overall Alert",'Compound Alert'!G45,IF($B$8="Underlying Vulnerability",'Compound Alert'!J45,IF($B$8="Emerging Threat",'Compound Alert'!M45)))</f>
        <v>3</v>
      </c>
      <c r="H58" s="23">
        <f ca="1">IF($B$8="Overall Alert",'Compound Alert'!H45,IF($B$8="Underlying Vulnerability",'Compound Alert'!K45,IF($B$8="Emerging Threat",'Compound Alert'!N45)))</f>
        <v>3</v>
      </c>
      <c r="I58" s="50">
        <f ca="1">ROUNDDOWN(G58,0)</f>
        <v>3</v>
      </c>
      <c r="J58" s="25" t="str">
        <f ca="1">IF(
   $B$8="Overall Alert",IF(
      'Compound Alert'!R45 &gt;= 7, "HIGH",IF(
         'Compound Alert'!R45 &gt;= 5, "MED","LOW")), IF(
            $B$8="Underlying Vulnerability", IF(
               'Compound Alert'!Y45 &gt;= 10, "HIGH",IF(
                  'Compound Alert'!Y45 &gt;= 7, "MED","LOW")),IF(
                     $B$8="Emerging Threat", IF(
                        'Compound Alert'!AF45 &gt;= 10, "HIGH",IF(
                            'Compound Alert'!AF45 &gt;= 7, "MED","LOW")))))</f>
        <v>HIGH</v>
      </c>
      <c r="K58" s="25" t="str">
        <f ca="1">IF(
   $B$8="Overall Alert",IF(
      'Compound Alert'!S45 &gt;= 7, "HIGH",IF(
         'Compound Alert'!S45 &gt;= 5, "MED","LOW")), IF(
            $B$8="Underlying Vulnerability", IF(
               'Compound Alert'!Z45 &gt;= 10, "HIGH",IF(
                  'Compound Alert'!Z45 &gt;= 7, "MED","LOW")),IF(
                     $B$8="Emerging Threat", IF(
                        'Compound Alert'!AG45 &gt;= 10, "HIGH",IF(
                            'Compound Alert'!AG45 &gt;= 7, "MED","LOW")))))</f>
        <v>HIGH</v>
      </c>
      <c r="L58" s="25" t="str">
        <f ca="1">IF(
   $B$8="Overall Alert",IF(
      'Compound Alert'!T45 &gt;= 7, "HIGH",IF(
         'Compound Alert'!T45 &gt;= 5, "MED","LOW")), IF(
            $B$8="Underlying Vulnerability", IF(
               'Compound Alert'!AA45 &gt;= 10, "HIGH",IF(
                  'Compound Alert'!AA45 &gt;= 7, "MED","LOW")),IF(
                     $B$8="Emerging Threat", IF(
                        'Compound Alert'!AH45 &gt;= 10, "HIGH",IF(
                            'Compound Alert'!AH45 &gt;= 7, "MED","LOW")))))</f>
        <v>HIGH</v>
      </c>
      <c r="M58" s="25" t="str">
        <f ca="1">IF(
   $B$8="Overall Alert",IF(
      'Compound Alert'!U45 &gt;= 7, "HIGH",IF(
         'Compound Alert'!U45 &gt;= 5, "MED","LOW")), IF(
            $B$8="Underlying Vulnerability", IF(
               'Compound Alert'!AB45 &gt;= 10, "HIGH",IF(
                  'Compound Alert'!AB45 &gt;= 7, "MED","LOW")),IF(
                     $B$8="Emerging Threat", IF(
                        'Compound Alert'!AI45 &gt;= 10, "HIGH",IF(
                            'Compound Alert'!AI45 &gt;= 7, "MED","LOW")))))</f>
        <v>LOW</v>
      </c>
      <c r="N58" s="25" t="str">
        <f ca="1">IF(
   $B$8="Overall Alert",IF(
      'Compound Alert'!V45 &gt;= 7, "HIGH",IF(
         'Compound Alert'!V45 &gt;= 5, "MED","LOW")), IF(
            $B$8="Underlying Vulnerability", IF(
               'Compound Alert'!AC45 &gt;= 10, "HIGH",IF(
                  'Compound Alert'!AC45 &gt;= 7, "MED","LOW")),IF(
                     $B$8="Emerging Threat", IF(
                        'Compound Alert'!AJ45 &gt;= 10, "HIGH",IF(
                            'Compound Alert'!AJ45 &gt;= 7, "MED","LOW")))))</f>
        <v>LOW</v>
      </c>
      <c r="O58" s="25" t="str">
        <f ca="1">IF(
   $B$8="Overall Alert",IF(
      'Compound Alert'!W45 &gt;= 7, "HIGH",IF(
         'Compound Alert'!W45 &gt;= 5, "MED","LOW")), IF(
            $B$8="Underlying Vulnerability", IF(
               'Compound Alert'!AD45 &gt;= 10, "HIGH",IF(
                  'Compound Alert'!AD45 &gt;= 7, "MED","LOW")),IF(
                     $B$8="Emerging Threat", IF(
                        'Compound Alert'!AK45 &gt;= 10, "HIGH",IF(
                            'Compound Alert'!AK45 &gt;= 7, "MED","LOW")))))</f>
        <v>LOW</v>
      </c>
      <c r="P58" s="25"/>
      <c r="Q58" s="26"/>
      <c r="R58" s="26"/>
      <c r="S58" s="21"/>
      <c r="T58" s="21"/>
      <c r="U58" s="21"/>
      <c r="V58" s="21"/>
      <c r="W58" s="21"/>
      <c r="X58" s="21"/>
      <c r="Y58" s="27"/>
      <c r="Z58" s="27"/>
      <c r="AA58" s="27"/>
      <c r="AB58" s="27"/>
      <c r="AC58" s="27"/>
      <c r="AD58" s="27"/>
      <c r="AE58" s="27"/>
      <c r="AF58" s="27"/>
      <c r="AJ58" s="21"/>
      <c r="AK58" s="21"/>
      <c r="AL58" s="21"/>
      <c r="AM58" s="21"/>
      <c r="AN58" s="21"/>
      <c r="AO58" s="21"/>
      <c r="AP58" s="21"/>
      <c r="AQ58" s="21"/>
      <c r="AR58" s="21"/>
      <c r="AS58" s="21"/>
      <c r="AT58" s="21"/>
      <c r="AU58" s="21"/>
      <c r="AV58" s="21"/>
      <c r="AW58" s="21"/>
      <c r="AX58" s="21"/>
    </row>
    <row r="59" spans="1:50" x14ac:dyDescent="0.2">
      <c r="A59" s="63">
        <v>18</v>
      </c>
      <c r="B59" s="20" t="str">
        <f>'Compound Alert'!B114</f>
        <v>Lebanon</v>
      </c>
      <c r="C59" s="20" t="str">
        <f>'Compound Alert'!C114</f>
        <v>LBN</v>
      </c>
      <c r="D59" s="20" t="str">
        <f>'Compound Alert'!D114</f>
        <v>MEA           Middle East &amp; North Africa</v>
      </c>
      <c r="E59" s="20" t="str">
        <f>'Compound Alert'!E114</f>
        <v>IBRD</v>
      </c>
      <c r="F59" s="217">
        <f ca="1">'Compound Alert'!F114</f>
        <v>109</v>
      </c>
      <c r="G59" s="22">
        <f ca="1">IF($B$8="Overall Alert",'Compound Alert'!G114,IF($B$8="Underlying Vulnerability",'Compound Alert'!J114,IF($B$8="Emerging Threat",'Compound Alert'!M114)))</f>
        <v>3</v>
      </c>
      <c r="H59" s="23">
        <f ca="1">IF($B$8="Overall Alert",'Compound Alert'!H114,IF($B$8="Underlying Vulnerability",'Compound Alert'!K114,IF($B$8="Emerging Threat",'Compound Alert'!N114)))</f>
        <v>3</v>
      </c>
      <c r="I59" s="50">
        <f ca="1">ROUNDDOWN(G59,0)</f>
        <v>3</v>
      </c>
      <c r="J59" s="25" t="str">
        <f ca="1">IF(
   $B$8="Overall Alert",IF(
      'Compound Alert'!R114 &gt;= 7, "HIGH",IF(
         'Compound Alert'!R114 &gt;= 5, "MED","LOW")), IF(
            $B$8="Underlying Vulnerability", IF(
               'Compound Alert'!Y114 &gt;= 10, "HIGH",IF(
                  'Compound Alert'!Y114 &gt;= 7, "MED","LOW")),IF(
                     $B$8="Emerging Threat", IF(
                        'Compound Alert'!AF114 &gt;= 10, "HIGH",IF(
                            'Compound Alert'!AF114 &gt;= 7, "MED","LOW")))))</f>
        <v>HIGH</v>
      </c>
      <c r="K59" s="25" t="str">
        <f ca="1">IF(
   $B$8="Overall Alert",IF(
      'Compound Alert'!S114 &gt;= 7, "HIGH",IF(
         'Compound Alert'!S114 &gt;= 5, "MED","LOW")), IF(
            $B$8="Underlying Vulnerability", IF(
               'Compound Alert'!Z114 &gt;= 10, "HIGH",IF(
                  'Compound Alert'!Z114 &gt;= 7, "MED","LOW")),IF(
                     $B$8="Emerging Threat", IF(
                        'Compound Alert'!AG114 &gt;= 10, "HIGH",IF(
                            'Compound Alert'!AG114 &gt;= 7, "MED","LOW")))))</f>
        <v>LOW</v>
      </c>
      <c r="L59" s="25" t="str">
        <f ca="1">IF(
   $B$8="Overall Alert",IF(
      'Compound Alert'!T114 &gt;= 7, "HIGH",IF(
         'Compound Alert'!T114 &gt;= 5, "MED","LOW")), IF(
            $B$8="Underlying Vulnerability", IF(
               'Compound Alert'!AA114 &gt;= 10, "HIGH",IF(
                  'Compound Alert'!AA114 &gt;= 7, "MED","LOW")),IF(
                     $B$8="Emerging Threat", IF(
                        'Compound Alert'!AH114 &gt;= 10, "HIGH",IF(
                            'Compound Alert'!AH114 &gt;= 7, "MED","LOW")))))</f>
        <v>HIGH</v>
      </c>
      <c r="M59" s="25" t="str">
        <f ca="1">IF(
   $B$8="Overall Alert",IF(
      'Compound Alert'!U114 &gt;= 7, "HIGH",IF(
         'Compound Alert'!U114 &gt;= 5, "MED","LOW")), IF(
            $B$8="Underlying Vulnerability", IF(
               'Compound Alert'!AB114 &gt;= 10, "HIGH",IF(
                  'Compound Alert'!AB114 &gt;= 7, "MED","LOW")),IF(
                     $B$8="Emerging Threat", IF(
                        'Compound Alert'!AI114 &gt;= 10, "HIGH",IF(
                            'Compound Alert'!AI114 &gt;= 7, "MED","LOW")))))</f>
        <v>LOW</v>
      </c>
      <c r="N59" s="25" t="str">
        <f ca="1">IF(
   $B$8="Overall Alert",IF(
      'Compound Alert'!V114 &gt;= 7, "HIGH",IF(
         'Compound Alert'!V114 &gt;= 5, "MED","LOW")), IF(
            $B$8="Underlying Vulnerability", IF(
               'Compound Alert'!AC114 &gt;= 10, "HIGH",IF(
                  'Compound Alert'!AC114 &gt;= 7, "MED","LOW")),IF(
                     $B$8="Emerging Threat", IF(
                        'Compound Alert'!AJ114 &gt;= 10, "HIGH",IF(
                            'Compound Alert'!AJ114 &gt;= 7, "MED","LOW")))))</f>
        <v>LOW</v>
      </c>
      <c r="O59" s="25" t="str">
        <f ca="1">IF(
   $B$8="Overall Alert",IF(
      'Compound Alert'!W114 &gt;= 7, "HIGH",IF(
         'Compound Alert'!W114 &gt;= 5, "MED","LOW")), IF(
            $B$8="Underlying Vulnerability", IF(
               'Compound Alert'!AD114 &gt;= 10, "HIGH",IF(
                  'Compound Alert'!AD114 &gt;= 7, "MED","LOW")),IF(
                     $B$8="Emerging Threat", IF(
                        'Compound Alert'!AK114 &gt;= 10, "HIGH",IF(
                            'Compound Alert'!AK114 &gt;= 7, "MED","LOW")))))</f>
        <v>HIGH</v>
      </c>
      <c r="P59" s="25"/>
      <c r="Q59" s="26"/>
      <c r="R59" s="26"/>
      <c r="S59" s="21"/>
      <c r="T59" s="21"/>
      <c r="U59" s="21"/>
      <c r="V59" s="21"/>
      <c r="W59" s="21"/>
      <c r="X59" s="21"/>
      <c r="Y59" s="27"/>
      <c r="Z59" s="27"/>
      <c r="AA59" s="27"/>
      <c r="AB59" s="27"/>
      <c r="AC59" s="27"/>
      <c r="AD59" s="27"/>
      <c r="AE59" s="27"/>
      <c r="AF59" s="27"/>
      <c r="AJ59" s="21"/>
      <c r="AK59" s="21"/>
      <c r="AL59" s="21"/>
      <c r="AM59" s="21"/>
      <c r="AN59" s="21"/>
      <c r="AO59" s="21"/>
      <c r="AP59" s="21"/>
      <c r="AQ59" s="21"/>
      <c r="AR59" s="21"/>
      <c r="AS59" s="21"/>
      <c r="AT59" s="21"/>
      <c r="AU59" s="21"/>
      <c r="AV59" s="21"/>
      <c r="AW59" s="21"/>
      <c r="AX59" s="21"/>
    </row>
    <row r="60" spans="1:50" x14ac:dyDescent="0.2">
      <c r="A60" s="63">
        <v>19</v>
      </c>
      <c r="B60" s="20" t="str">
        <f>'Compound Alert'!B8</f>
        <v>Angola</v>
      </c>
      <c r="C60" s="20" t="str">
        <f>'Compound Alert'!C8</f>
        <v>AGO</v>
      </c>
      <c r="D60" s="20" t="str">
        <f>'Compound Alert'!D8</f>
        <v>SSF           Sub-Saharan Africa</v>
      </c>
      <c r="E60" s="20" t="str">
        <f>'Compound Alert'!E8</f>
        <v>IBRD</v>
      </c>
      <c r="F60" s="217">
        <f ca="1">'Compound Alert'!F8</f>
        <v>3</v>
      </c>
      <c r="G60" s="22">
        <f ca="1">IF($B$8="Overall Alert",'Compound Alert'!G8,IF($B$8="Underlying Vulnerability",'Compound Alert'!J8,IF($B$8="Emerging Threat",'Compound Alert'!M8)))</f>
        <v>3</v>
      </c>
      <c r="H60" s="23">
        <f ca="1">IF($B$8="Overall Alert",'Compound Alert'!H8,IF($B$8="Underlying Vulnerability",'Compound Alert'!K8,IF($B$8="Emerging Threat",'Compound Alert'!N8)))</f>
        <v>3</v>
      </c>
      <c r="I60" s="50">
        <f ca="1">ROUNDDOWN(G60,0)</f>
        <v>3</v>
      </c>
      <c r="J60" s="25" t="str">
        <f ca="1">IF(
   $B$8="Overall Alert",IF(
      'Compound Alert'!R8 &gt;= 7, "HIGH",IF(
         'Compound Alert'!R8 &gt;= 5, "MED","LOW")), IF(
            $B$8="Underlying Vulnerability", IF(
               'Compound Alert'!Y8 &gt;= 10, "HIGH",IF(
                  'Compound Alert'!Y8 &gt;= 7, "MED","LOW")),IF(
                     $B$8="Emerging Threat", IF(
                        'Compound Alert'!AF8 &gt;= 10, "HIGH",IF(
                            'Compound Alert'!AF8 &gt;= 7, "MED","LOW")))))</f>
        <v>LOW</v>
      </c>
      <c r="K60" s="25" t="str">
        <f ca="1">IF(
   $B$8="Overall Alert",IF(
      'Compound Alert'!S8 &gt;= 7, "HIGH",IF(
         'Compound Alert'!S8 &gt;= 5, "MED","LOW")), IF(
            $B$8="Underlying Vulnerability", IF(
               'Compound Alert'!Z8 &gt;= 10, "HIGH",IF(
                  'Compound Alert'!Z8 &gt;= 7, "MED","LOW")),IF(
                     $B$8="Emerging Threat", IF(
                        'Compound Alert'!AG8 &gt;= 10, "HIGH",IF(
                            'Compound Alert'!AG8 &gt;= 7, "MED","LOW")))))</f>
        <v>LOW</v>
      </c>
      <c r="L60" s="25" t="str">
        <f ca="1">IF(
   $B$8="Overall Alert",IF(
      'Compound Alert'!T8 &gt;= 7, "HIGH",IF(
         'Compound Alert'!T8 &gt;= 5, "MED","LOW")), IF(
            $B$8="Underlying Vulnerability", IF(
               'Compound Alert'!AA8 &gt;= 10, "HIGH",IF(
                  'Compound Alert'!AA8 &gt;= 7, "MED","LOW")),IF(
                     $B$8="Emerging Threat", IF(
                        'Compound Alert'!AH8 &gt;= 10, "HIGH",IF(
                            'Compound Alert'!AH8 &gt;= 7, "MED","LOW")))))</f>
        <v>MED</v>
      </c>
      <c r="M60" s="25" t="str">
        <f ca="1">IF(
   $B$8="Overall Alert",IF(
      'Compound Alert'!U8 &gt;= 7, "HIGH",IF(
         'Compound Alert'!U8 &gt;= 5, "MED","LOW")), IF(
            $B$8="Underlying Vulnerability", IF(
               'Compound Alert'!AB8 &gt;= 10, "HIGH",IF(
                  'Compound Alert'!AB8 &gt;= 7, "MED","LOW")),IF(
                     $B$8="Emerging Threat", IF(
                        'Compound Alert'!AI8 &gt;= 10, "HIGH",IF(
                            'Compound Alert'!AI8 &gt;= 7, "MED","LOW")))))</f>
        <v>HIGH</v>
      </c>
      <c r="N60" s="25" t="str">
        <f ca="1">IF(
   $B$8="Overall Alert",IF(
      'Compound Alert'!V8 &gt;= 7, "HIGH",IF(
         'Compound Alert'!V8 &gt;= 5, "MED","LOW")), IF(
            $B$8="Underlying Vulnerability", IF(
               'Compound Alert'!AC8 &gt;= 10, "HIGH",IF(
                  'Compound Alert'!AC8 &gt;= 7, "MED","LOW")),IF(
                     $B$8="Emerging Threat", IF(
                        'Compound Alert'!AJ8 &gt;= 10, "HIGH",IF(
                            'Compound Alert'!AJ8 &gt;= 7, "MED","LOW")))))</f>
        <v>MED</v>
      </c>
      <c r="O60" s="25" t="str">
        <f ca="1">IF(
   $B$8="Overall Alert",IF(
      'Compound Alert'!W8 &gt;= 7, "HIGH",IF(
         'Compound Alert'!W8 &gt;= 5, "MED","LOW")), IF(
            $B$8="Underlying Vulnerability", IF(
               'Compound Alert'!AD8 &gt;= 10, "HIGH",IF(
                  'Compound Alert'!AD8 &gt;= 7, "MED","LOW")),IF(
                     $B$8="Emerging Threat", IF(
                        'Compound Alert'!AK8 &gt;= 10, "HIGH",IF(
                            'Compound Alert'!AK8 &gt;= 7, "MED","LOW")))))</f>
        <v>HIGH</v>
      </c>
      <c r="P60" s="25"/>
      <c r="Q60" s="26"/>
      <c r="R60" s="26"/>
      <c r="S60" s="21"/>
      <c r="T60" s="21"/>
      <c r="U60" s="21"/>
      <c r="V60" s="21"/>
      <c r="W60" s="21"/>
      <c r="X60" s="21"/>
      <c r="Y60" s="27"/>
      <c r="Z60" s="27"/>
      <c r="AA60" s="27"/>
      <c r="AB60" s="27"/>
      <c r="AC60" s="27"/>
      <c r="AD60" s="27"/>
      <c r="AE60" s="27"/>
      <c r="AF60" s="27"/>
      <c r="AJ60" s="21"/>
      <c r="AK60" s="21"/>
      <c r="AL60" s="21"/>
      <c r="AM60" s="21"/>
      <c r="AN60" s="21"/>
      <c r="AO60" s="21"/>
      <c r="AP60" s="21"/>
      <c r="AQ60" s="21"/>
      <c r="AR60" s="21"/>
      <c r="AS60" s="21"/>
      <c r="AT60" s="21"/>
      <c r="AU60" s="21"/>
      <c r="AV60" s="21"/>
      <c r="AW60" s="21"/>
      <c r="AX60" s="21"/>
    </row>
    <row r="61" spans="1:50" x14ac:dyDescent="0.2">
      <c r="A61" s="63">
        <v>20</v>
      </c>
      <c r="B61" s="20" t="str">
        <f>'Compound Alert'!B44</f>
        <v>Cameroon</v>
      </c>
      <c r="C61" s="20" t="str">
        <f>'Compound Alert'!C44</f>
        <v>CMR</v>
      </c>
      <c r="D61" s="20" t="str">
        <f>'Compound Alert'!D44</f>
        <v>SSF           Sub-Saharan Africa</v>
      </c>
      <c r="E61" s="20" t="str">
        <f>'Compound Alert'!E44</f>
        <v>Blend</v>
      </c>
      <c r="F61" s="217">
        <f ca="1">'Compound Alert'!F44</f>
        <v>39</v>
      </c>
      <c r="G61" s="22">
        <f ca="1">IF($B$8="Overall Alert",'Compound Alert'!G44,IF($B$8="Underlying Vulnerability",'Compound Alert'!J44,IF($B$8="Emerging Threat",'Compound Alert'!M44)))</f>
        <v>3</v>
      </c>
      <c r="H61" s="23">
        <f ca="1">IF($B$8="Overall Alert",'Compound Alert'!H44,IF($B$8="Underlying Vulnerability",'Compound Alert'!K44,IF($B$8="Emerging Threat",'Compound Alert'!N44)))</f>
        <v>3</v>
      </c>
      <c r="I61" s="50">
        <f ca="1">ROUNDDOWN(G61,0)</f>
        <v>3</v>
      </c>
      <c r="J61" s="25" t="str">
        <f ca="1">IF(
   $B$8="Overall Alert",IF(
      'Compound Alert'!R44 &gt;= 7, "HIGH",IF(
         'Compound Alert'!R44 &gt;= 5, "MED","LOW")), IF(
            $B$8="Underlying Vulnerability", IF(
               'Compound Alert'!Y44 &gt;= 10, "HIGH",IF(
                  'Compound Alert'!Y44 &gt;= 7, "MED","LOW")),IF(
                     $B$8="Emerging Threat", IF(
                        'Compound Alert'!AF44 &gt;= 10, "HIGH",IF(
                            'Compound Alert'!AF44 &gt;= 7, "MED","LOW")))))</f>
        <v>HIGH</v>
      </c>
      <c r="K61" s="25" t="str">
        <f ca="1">IF(
   $B$8="Overall Alert",IF(
      'Compound Alert'!S44 &gt;= 7, "HIGH",IF(
         'Compound Alert'!S44 &gt;= 5, "MED","LOW")), IF(
            $B$8="Underlying Vulnerability", IF(
               'Compound Alert'!Z44 &gt;= 10, "HIGH",IF(
                  'Compound Alert'!Z44 &gt;= 7, "MED","LOW")),IF(
                     $B$8="Emerging Threat", IF(
                        'Compound Alert'!AG44 &gt;= 10, "HIGH",IF(
                            'Compound Alert'!AG44 &gt;= 7, "MED","LOW")))))</f>
        <v>HIGH</v>
      </c>
      <c r="L61" s="25" t="str">
        <f ca="1">IF(
   $B$8="Overall Alert",IF(
      'Compound Alert'!T44 &gt;= 7, "HIGH",IF(
         'Compound Alert'!T44 &gt;= 5, "MED","LOW")), IF(
            $B$8="Underlying Vulnerability", IF(
               'Compound Alert'!AA44 &gt;= 10, "HIGH",IF(
                  'Compound Alert'!AA44 &gt;= 7, "MED","LOW")),IF(
                     $B$8="Emerging Threat", IF(
                        'Compound Alert'!AH44 &gt;= 10, "HIGH",IF(
                            'Compound Alert'!AH44 &gt;= 7, "MED","LOW")))))</f>
        <v>LOW</v>
      </c>
      <c r="M61" s="25" t="str">
        <f ca="1">IF(
   $B$8="Overall Alert",IF(
      'Compound Alert'!U44 &gt;= 7, "HIGH",IF(
         'Compound Alert'!U44 &gt;= 5, "MED","LOW")), IF(
            $B$8="Underlying Vulnerability", IF(
               'Compound Alert'!AB44 &gt;= 10, "HIGH",IF(
                  'Compound Alert'!AB44 &gt;= 7, "MED","LOW")),IF(
                     $B$8="Emerging Threat", IF(
                        'Compound Alert'!AI44 &gt;= 10, "HIGH",IF(
                            'Compound Alert'!AI44 &gt;= 7, "MED","LOW")))))</f>
        <v>LOW</v>
      </c>
      <c r="N61" s="25" t="str">
        <f ca="1">IF(
   $B$8="Overall Alert",IF(
      'Compound Alert'!V44 &gt;= 7, "HIGH",IF(
         'Compound Alert'!V44 &gt;= 5, "MED","LOW")), IF(
            $B$8="Underlying Vulnerability", IF(
               'Compound Alert'!AC44 &gt;= 10, "HIGH",IF(
                  'Compound Alert'!AC44 &gt;= 7, "MED","LOW")),IF(
                     $B$8="Emerging Threat", IF(
                        'Compound Alert'!AJ44 &gt;= 10, "HIGH",IF(
                            'Compound Alert'!AJ44 &gt;= 7, "MED","LOW")))))</f>
        <v>LOW</v>
      </c>
      <c r="O61" s="25" t="str">
        <f ca="1">IF(
   $B$8="Overall Alert",IF(
      'Compound Alert'!W44 &gt;= 7, "HIGH",IF(
         'Compound Alert'!W44 &gt;= 5, "MED","LOW")), IF(
            $B$8="Underlying Vulnerability", IF(
               'Compound Alert'!AD44 &gt;= 10, "HIGH",IF(
                  'Compound Alert'!AD44 &gt;= 7, "MED","LOW")),IF(
                     $B$8="Emerging Threat", IF(
                        'Compound Alert'!AK44 &gt;= 10, "HIGH",IF(
                            'Compound Alert'!AK44 &gt;= 7, "MED","LOW")))))</f>
        <v>HIGH</v>
      </c>
      <c r="P61" s="25"/>
      <c r="Q61" s="26"/>
      <c r="R61" s="26"/>
      <c r="S61" s="21"/>
      <c r="T61" s="21"/>
      <c r="U61" s="21"/>
      <c r="V61" s="21"/>
      <c r="W61" s="21"/>
      <c r="X61" s="21"/>
      <c r="Y61" s="27"/>
      <c r="Z61" s="27"/>
      <c r="AA61" s="27"/>
      <c r="AB61" s="27"/>
      <c r="AC61" s="27"/>
      <c r="AD61" s="27"/>
      <c r="AE61" s="27"/>
      <c r="AF61" s="27"/>
      <c r="AJ61" s="21"/>
      <c r="AK61" s="21"/>
      <c r="AL61" s="21"/>
      <c r="AM61" s="21"/>
      <c r="AN61" s="21"/>
      <c r="AO61" s="21"/>
      <c r="AP61" s="21"/>
      <c r="AQ61" s="21"/>
      <c r="AR61" s="21"/>
      <c r="AS61" s="21"/>
      <c r="AT61" s="21"/>
      <c r="AU61" s="21"/>
      <c r="AV61" s="21"/>
      <c r="AW61" s="21"/>
      <c r="AX61" s="21"/>
    </row>
    <row r="62" spans="1:50" x14ac:dyDescent="0.2">
      <c r="A62" s="63">
        <v>21</v>
      </c>
      <c r="B62" s="20" t="str">
        <f>'Compound Alert'!B140</f>
        <v>Mozambique</v>
      </c>
      <c r="C62" s="20" t="str">
        <f>'Compound Alert'!C140</f>
        <v>MOZ</v>
      </c>
      <c r="D62" s="20" t="str">
        <f>'Compound Alert'!D140</f>
        <v>SSF           Sub-Saharan Africa</v>
      </c>
      <c r="E62" s="20" t="str">
        <f>'Compound Alert'!E140</f>
        <v>IDA</v>
      </c>
      <c r="F62" s="217">
        <f ca="1">'Compound Alert'!F140</f>
        <v>135</v>
      </c>
      <c r="G62" s="22">
        <f ca="1">IF($B$8="Overall Alert",'Compound Alert'!G140,IF($B$8="Underlying Vulnerability",'Compound Alert'!J140,IF($B$8="Emerging Threat",'Compound Alert'!M140)))</f>
        <v>3</v>
      </c>
      <c r="H62" s="23">
        <f ca="1">IF($B$8="Overall Alert",'Compound Alert'!H140,IF($B$8="Underlying Vulnerability",'Compound Alert'!K140,IF($B$8="Emerging Threat",'Compound Alert'!N140)))</f>
        <v>3</v>
      </c>
      <c r="I62" s="50">
        <f ca="1">ROUNDDOWN(G62,0)</f>
        <v>3</v>
      </c>
      <c r="J62" s="25" t="str">
        <f ca="1">IF(
   $B$8="Overall Alert",IF(
      'Compound Alert'!R140 &gt;= 7, "HIGH",IF(
         'Compound Alert'!R140 &gt;= 5, "MED","LOW")), IF(
            $B$8="Underlying Vulnerability", IF(
               'Compound Alert'!Y140 &gt;= 10, "HIGH",IF(
                  'Compound Alert'!Y140 &gt;= 7, "MED","LOW")),IF(
                     $B$8="Emerging Threat", IF(
                        'Compound Alert'!AF140 &gt;= 10, "HIGH",IF(
                            'Compound Alert'!AF140 &gt;= 7, "MED","LOW")))))</f>
        <v>HIGH</v>
      </c>
      <c r="K62" s="25" t="str">
        <f ca="1">IF(
   $B$8="Overall Alert",IF(
      'Compound Alert'!S140 &gt;= 7, "HIGH",IF(
         'Compound Alert'!S140 &gt;= 5, "MED","LOW")), IF(
            $B$8="Underlying Vulnerability", IF(
               'Compound Alert'!Z140 &gt;= 10, "HIGH",IF(
                  'Compound Alert'!Z140 &gt;= 7, "MED","LOW")),IF(
                     $B$8="Emerging Threat", IF(
                        'Compound Alert'!AG140 &gt;= 10, "HIGH",IF(
                            'Compound Alert'!AG140 &gt;= 7, "MED","LOW")))))</f>
        <v>HIGH</v>
      </c>
      <c r="L62" s="25" t="str">
        <f ca="1">IF(
   $B$8="Overall Alert",IF(
      'Compound Alert'!T140 &gt;= 7, "HIGH",IF(
         'Compound Alert'!T140 &gt;= 5, "MED","LOW")), IF(
            $B$8="Underlying Vulnerability", IF(
               'Compound Alert'!AA140 &gt;= 10, "HIGH",IF(
                  'Compound Alert'!AA140 &gt;= 7, "MED","LOW")),IF(
                     $B$8="Emerging Threat", IF(
                        'Compound Alert'!AH140 &gt;= 10, "HIGH",IF(
                            'Compound Alert'!AH140 &gt;= 7, "MED","LOW")))))</f>
        <v>HIGH</v>
      </c>
      <c r="M62" s="25" t="str">
        <f ca="1">IF(
   $B$8="Overall Alert",IF(
      'Compound Alert'!U140 &gt;= 7, "HIGH",IF(
         'Compound Alert'!U140 &gt;= 5, "MED","LOW")), IF(
            $B$8="Underlying Vulnerability", IF(
               'Compound Alert'!AB140 &gt;= 10, "HIGH",IF(
                  'Compound Alert'!AB140 &gt;= 7, "MED","LOW")),IF(
                     $B$8="Emerging Threat", IF(
                        'Compound Alert'!AI140 &gt;= 10, "HIGH",IF(
                            'Compound Alert'!AI140 &gt;= 7, "MED","LOW")))))</f>
        <v>LOW</v>
      </c>
      <c r="N62" s="25" t="str">
        <f ca="1">IF(
   $B$8="Overall Alert",IF(
      'Compound Alert'!V140 &gt;= 7, "HIGH",IF(
         'Compound Alert'!V140 &gt;= 5, "MED","LOW")), IF(
            $B$8="Underlying Vulnerability", IF(
               'Compound Alert'!AC140 &gt;= 10, "HIGH",IF(
                  'Compound Alert'!AC140 &gt;= 7, "MED","LOW")),IF(
                     $B$8="Emerging Threat", IF(
                        'Compound Alert'!AJ140 &gt;= 10, "HIGH",IF(
                            'Compound Alert'!AJ140 &gt;= 7, "MED","LOW")))))</f>
        <v>LOW</v>
      </c>
      <c r="O62" s="25" t="str">
        <f ca="1">IF(
   $B$8="Overall Alert",IF(
      'Compound Alert'!W140 &gt;= 7, "HIGH",IF(
         'Compound Alert'!W140 &gt;= 5, "MED","LOW")), IF(
            $B$8="Underlying Vulnerability", IF(
               'Compound Alert'!AD140 &gt;= 10, "HIGH",IF(
                  'Compound Alert'!AD140 &gt;= 7, "MED","LOW")),IF(
                     $B$8="Emerging Threat", IF(
                        'Compound Alert'!AK140 &gt;= 10, "HIGH",IF(
                            'Compound Alert'!AK140 &gt;= 7, "MED","LOW")))))</f>
        <v>LOW</v>
      </c>
      <c r="P62" s="25"/>
      <c r="Q62" s="26"/>
      <c r="R62" s="26"/>
      <c r="S62" s="21"/>
      <c r="T62" s="21"/>
      <c r="U62" s="21"/>
      <c r="V62" s="21"/>
      <c r="W62" s="21"/>
      <c r="X62" s="21"/>
      <c r="Y62" s="27"/>
      <c r="Z62" s="27"/>
      <c r="AA62" s="27"/>
      <c r="AB62" s="27"/>
      <c r="AC62" s="27"/>
      <c r="AD62" s="27"/>
      <c r="AE62" s="27"/>
      <c r="AF62" s="27"/>
      <c r="AJ62" s="21"/>
      <c r="AK62" s="21"/>
      <c r="AL62" s="21"/>
      <c r="AM62" s="21"/>
      <c r="AN62" s="21"/>
      <c r="AO62" s="21"/>
      <c r="AP62" s="21"/>
      <c r="AQ62" s="21"/>
      <c r="AR62" s="21"/>
      <c r="AS62" s="21"/>
      <c r="AT62" s="21"/>
      <c r="AU62" s="21"/>
      <c r="AV62" s="21"/>
      <c r="AW62" s="21"/>
      <c r="AX62" s="21"/>
    </row>
    <row r="63" spans="1:50" x14ac:dyDescent="0.2">
      <c r="A63" s="63">
        <v>22</v>
      </c>
      <c r="B63" s="20" t="str">
        <f>'Compound Alert'!B31</f>
        <v>Bolivia</v>
      </c>
      <c r="C63" s="20" t="str">
        <f>'Compound Alert'!C31</f>
        <v>BOL</v>
      </c>
      <c r="D63" s="20" t="str">
        <f>'Compound Alert'!D31</f>
        <v>LCN           Latin America &amp; Caribbean</v>
      </c>
      <c r="E63" s="20" t="str">
        <f>'Compound Alert'!E31</f>
        <v>IBRD</v>
      </c>
      <c r="F63" s="217">
        <f ca="1">'Compound Alert'!F31</f>
        <v>26</v>
      </c>
      <c r="G63" s="22">
        <f ca="1">IF($B$8="Overall Alert",'Compound Alert'!G31,IF($B$8="Underlying Vulnerability",'Compound Alert'!J31,IF($B$8="Emerging Threat",'Compound Alert'!M31)))</f>
        <v>3</v>
      </c>
      <c r="H63" s="23">
        <f ca="1">IF($B$8="Overall Alert",'Compound Alert'!H31,IF($B$8="Underlying Vulnerability",'Compound Alert'!K31,IF($B$8="Emerging Threat",'Compound Alert'!N31)))</f>
        <v>3</v>
      </c>
      <c r="I63" s="50">
        <f ca="1">ROUNDDOWN(G63,0)</f>
        <v>3</v>
      </c>
      <c r="J63" s="25" t="str">
        <f ca="1">IF(
   $B$8="Overall Alert",IF(
      'Compound Alert'!R31 &gt;= 7, "HIGH",IF(
         'Compound Alert'!R31 &gt;= 5, "MED","LOW")), IF(
            $B$8="Underlying Vulnerability", IF(
               'Compound Alert'!Y31 &gt;= 10, "HIGH",IF(
                  'Compound Alert'!Y31 &gt;= 7, "MED","LOW")),IF(
                     $B$8="Emerging Threat", IF(
                        'Compound Alert'!AF31 &gt;= 10, "HIGH",IF(
                            'Compound Alert'!AF31 &gt;= 7, "MED","LOW")))))</f>
        <v>HIGH</v>
      </c>
      <c r="K63" s="25" t="str">
        <f ca="1">IF(
   $B$8="Overall Alert",IF(
      'Compound Alert'!S31 &gt;= 7, "HIGH",IF(
         'Compound Alert'!S31 &gt;= 5, "MED","LOW")), IF(
            $B$8="Underlying Vulnerability", IF(
               'Compound Alert'!Z31 &gt;= 10, "HIGH",IF(
                  'Compound Alert'!Z31 &gt;= 7, "MED","LOW")),IF(
                     $B$8="Emerging Threat", IF(
                        'Compound Alert'!AG31 &gt;= 10, "HIGH",IF(
                            'Compound Alert'!AG31 &gt;= 7, "MED","LOW")))))</f>
        <v>LOW</v>
      </c>
      <c r="L63" s="25" t="str">
        <f ca="1">IF(
   $B$8="Overall Alert",IF(
      'Compound Alert'!T31 &gt;= 7, "HIGH",IF(
         'Compound Alert'!T31 &gt;= 5, "MED","LOW")), IF(
            $B$8="Underlying Vulnerability", IF(
               'Compound Alert'!AA31 &gt;= 10, "HIGH",IF(
                  'Compound Alert'!AA31 &gt;= 7, "MED","LOW")),IF(
                     $B$8="Emerging Threat", IF(
                        'Compound Alert'!AH31 &gt;= 10, "HIGH",IF(
                            'Compound Alert'!AH31 &gt;= 7, "MED","LOW")))))</f>
        <v>HIGH</v>
      </c>
      <c r="M63" s="25" t="str">
        <f ca="1">IF(
   $B$8="Overall Alert",IF(
      'Compound Alert'!U31 &gt;= 7, "HIGH",IF(
         'Compound Alert'!U31 &gt;= 5, "MED","LOW")), IF(
            $B$8="Underlying Vulnerability", IF(
               'Compound Alert'!AB31 &gt;= 10, "HIGH",IF(
                  'Compound Alert'!AB31 &gt;= 7, "MED","LOW")),IF(
                     $B$8="Emerging Threat", IF(
                        'Compound Alert'!AI31 &gt;= 10, "HIGH",IF(
                            'Compound Alert'!AI31 &gt;= 7, "MED","LOW")))))</f>
        <v>HIGH</v>
      </c>
      <c r="N63" s="25" t="str">
        <f ca="1">IF(
   $B$8="Overall Alert",IF(
      'Compound Alert'!V31 &gt;= 7, "HIGH",IF(
         'Compound Alert'!V31 &gt;= 5, "MED","LOW")), IF(
            $B$8="Underlying Vulnerability", IF(
               'Compound Alert'!AC31 &gt;= 10, "HIGH",IF(
                  'Compound Alert'!AC31 &gt;= 7, "MED","LOW")),IF(
                     $B$8="Emerging Threat", IF(
                        'Compound Alert'!AJ31 &gt;= 10, "HIGH",IF(
                            'Compound Alert'!AJ31 &gt;= 7, "MED","LOW")))))</f>
        <v>LOW</v>
      </c>
      <c r="O63" s="25" t="str">
        <f ca="1">IF(
   $B$8="Overall Alert",IF(
      'Compound Alert'!W31 &gt;= 7, "HIGH",IF(
         'Compound Alert'!W31 &gt;= 5, "MED","LOW")), IF(
            $B$8="Underlying Vulnerability", IF(
               'Compound Alert'!AD31 &gt;= 10, "HIGH",IF(
                  'Compound Alert'!AD31 &gt;= 7, "MED","LOW")),IF(
                     $B$8="Emerging Threat", IF(
                        'Compound Alert'!AK31 &gt;= 10, "HIGH",IF(
                            'Compound Alert'!AK31 &gt;= 7, "MED","LOW")))))</f>
        <v>LOW</v>
      </c>
      <c r="P63" s="25"/>
      <c r="Q63" s="26"/>
      <c r="R63" s="26"/>
      <c r="S63" s="21"/>
      <c r="T63" s="21"/>
      <c r="U63" s="21"/>
      <c r="V63" s="21"/>
      <c r="W63" s="21"/>
      <c r="X63" s="21"/>
      <c r="Y63" s="27"/>
      <c r="Z63" s="27"/>
      <c r="AA63" s="27"/>
      <c r="AB63" s="27"/>
      <c r="AC63" s="27"/>
      <c r="AD63" s="27"/>
      <c r="AE63" s="27"/>
      <c r="AF63" s="27"/>
      <c r="AJ63" s="21"/>
      <c r="AK63" s="21"/>
      <c r="AL63" s="21"/>
      <c r="AM63" s="21"/>
      <c r="AN63" s="21"/>
      <c r="AO63" s="21"/>
      <c r="AP63" s="21"/>
      <c r="AQ63" s="21"/>
      <c r="AR63" s="21"/>
      <c r="AS63" s="21"/>
      <c r="AT63" s="21"/>
      <c r="AU63" s="21"/>
      <c r="AV63" s="21"/>
      <c r="AW63" s="21"/>
      <c r="AX63" s="21"/>
    </row>
    <row r="64" spans="1:50" x14ac:dyDescent="0.2">
      <c r="A64" s="63">
        <v>23</v>
      </c>
      <c r="B64" s="20" t="str">
        <f>'Compound Alert'!B46</f>
        <v>Congo, Rep.</v>
      </c>
      <c r="C64" s="20" t="str">
        <f>'Compound Alert'!C46</f>
        <v>COG</v>
      </c>
      <c r="D64" s="20" t="str">
        <f>'Compound Alert'!D46</f>
        <v>SSF           Sub-Saharan Africa</v>
      </c>
      <c r="E64" s="20" t="str">
        <f>'Compound Alert'!E46</f>
        <v>Blend</v>
      </c>
      <c r="F64" s="217">
        <f ca="1">'Compound Alert'!F46</f>
        <v>41</v>
      </c>
      <c r="G64" s="22">
        <f ca="1">IF($B$8="Overall Alert",'Compound Alert'!G46,IF($B$8="Underlying Vulnerability",'Compound Alert'!J46,IF($B$8="Emerging Threat",'Compound Alert'!M46)))</f>
        <v>3</v>
      </c>
      <c r="H64" s="23">
        <f ca="1">IF($B$8="Overall Alert",'Compound Alert'!H46,IF($B$8="Underlying Vulnerability",'Compound Alert'!K46,IF($B$8="Emerging Threat",'Compound Alert'!N46)))</f>
        <v>3</v>
      </c>
      <c r="I64" s="50">
        <f ca="1">ROUNDDOWN(G64,0)</f>
        <v>3</v>
      </c>
      <c r="J64" s="25" t="str">
        <f ca="1">IF(
   $B$8="Overall Alert",IF(
      'Compound Alert'!R46 &gt;= 7, "HIGH",IF(
         'Compound Alert'!R46 &gt;= 5, "MED","LOW")), IF(
            $B$8="Underlying Vulnerability", IF(
               'Compound Alert'!Y46 &gt;= 10, "HIGH",IF(
                  'Compound Alert'!Y46 &gt;= 7, "MED","LOW")),IF(
                     $B$8="Emerging Threat", IF(
                        'Compound Alert'!AF46 &gt;= 10, "HIGH",IF(
                            'Compound Alert'!AF46 &gt;= 7, "MED","LOW")))))</f>
        <v>HIGH</v>
      </c>
      <c r="K64" s="25" t="str">
        <f ca="1">IF(
   $B$8="Overall Alert",IF(
      'Compound Alert'!S46 &gt;= 7, "HIGH",IF(
         'Compound Alert'!S46 &gt;= 5, "MED","LOW")), IF(
            $B$8="Underlying Vulnerability", IF(
               'Compound Alert'!Z46 &gt;= 10, "HIGH",IF(
                  'Compound Alert'!Z46 &gt;= 7, "MED","LOW")),IF(
                     $B$8="Emerging Threat", IF(
                        'Compound Alert'!AG46 &gt;= 10, "HIGH",IF(
                            'Compound Alert'!AG46 &gt;= 7, "MED","LOW")))))</f>
        <v>MED</v>
      </c>
      <c r="L64" s="25" t="str">
        <f ca="1">IF(
   $B$8="Overall Alert",IF(
      'Compound Alert'!T46 &gt;= 7, "HIGH",IF(
         'Compound Alert'!T46 &gt;= 5, "MED","LOW")), IF(
            $B$8="Underlying Vulnerability", IF(
               'Compound Alert'!AA46 &gt;= 10, "HIGH",IF(
                  'Compound Alert'!AA46 &gt;= 7, "MED","LOW")),IF(
                     $B$8="Emerging Threat", IF(
                        'Compound Alert'!AH46 &gt;= 10, "HIGH",IF(
                            'Compound Alert'!AH46 &gt;= 7, "MED","LOW")))))</f>
        <v>HIGH</v>
      </c>
      <c r="M64" s="25" t="str">
        <f ca="1">IF(
   $B$8="Overall Alert",IF(
      'Compound Alert'!U46 &gt;= 7, "HIGH",IF(
         'Compound Alert'!U46 &gt;= 5, "MED","LOW")), IF(
            $B$8="Underlying Vulnerability", IF(
               'Compound Alert'!AB46 &gt;= 10, "HIGH",IF(
                  'Compound Alert'!AB46 &gt;= 7, "MED","LOW")),IF(
                     $B$8="Emerging Threat", IF(
                        'Compound Alert'!AI46 &gt;= 10, "HIGH",IF(
                            'Compound Alert'!AI46 &gt;= 7, "MED","LOW")))))</f>
        <v>MED</v>
      </c>
      <c r="N64" s="25" t="str">
        <f ca="1">IF(
   $B$8="Overall Alert",IF(
      'Compound Alert'!V46 &gt;= 7, "HIGH",IF(
         'Compound Alert'!V46 &gt;= 5, "MED","LOW")), IF(
            $B$8="Underlying Vulnerability", IF(
               'Compound Alert'!AC46 &gt;= 10, "HIGH",IF(
                  'Compound Alert'!AC46 &gt;= 7, "MED","LOW")),IF(
                     $B$8="Emerging Threat", IF(
                        'Compound Alert'!AJ46 &gt;= 10, "HIGH",IF(
                            'Compound Alert'!AJ46 &gt;= 7, "MED","LOW")))))</f>
        <v>LOW</v>
      </c>
      <c r="O64" s="25" t="str">
        <f ca="1">IF(
   $B$8="Overall Alert",IF(
      'Compound Alert'!W46 &gt;= 7, "HIGH",IF(
         'Compound Alert'!W46 &gt;= 5, "MED","LOW")), IF(
            $B$8="Underlying Vulnerability", IF(
               'Compound Alert'!AD46 &gt;= 10, "HIGH",IF(
                  'Compound Alert'!AD46 &gt;= 7, "MED","LOW")),IF(
                     $B$8="Emerging Threat", IF(
                        'Compound Alert'!AK46 &gt;= 10, "HIGH",IF(
                            'Compound Alert'!AK46 &gt;= 7, "MED","LOW")))))</f>
        <v>LOW</v>
      </c>
      <c r="P64" s="25"/>
      <c r="Q64" s="26"/>
      <c r="R64" s="26"/>
      <c r="S64" s="21"/>
      <c r="T64" s="21"/>
      <c r="U64" s="21"/>
      <c r="V64" s="21"/>
      <c r="W64" s="21"/>
      <c r="X64" s="21"/>
      <c r="Y64" s="27"/>
      <c r="Z64" s="27"/>
      <c r="AA64" s="27"/>
      <c r="AB64" s="27"/>
      <c r="AC64" s="27"/>
      <c r="AD64" s="27"/>
      <c r="AE64" s="27"/>
      <c r="AF64" s="27"/>
      <c r="AJ64" s="21"/>
      <c r="AK64" s="21"/>
      <c r="AL64" s="21"/>
      <c r="AM64" s="21"/>
      <c r="AN64" s="21"/>
      <c r="AO64" s="21"/>
      <c r="AP64" s="21"/>
      <c r="AQ64" s="21"/>
      <c r="AR64" s="21"/>
      <c r="AS64" s="21"/>
      <c r="AT64" s="21"/>
      <c r="AU64" s="21"/>
      <c r="AV64" s="21"/>
      <c r="AW64" s="21"/>
      <c r="AX64" s="21"/>
    </row>
    <row r="65" spans="1:50" x14ac:dyDescent="0.2">
      <c r="A65" s="63">
        <v>24</v>
      </c>
      <c r="B65" s="20" t="str">
        <f>'Compound Alert'!B47</f>
        <v>Colombia</v>
      </c>
      <c r="C65" s="20" t="str">
        <f>'Compound Alert'!C47</f>
        <v>COL</v>
      </c>
      <c r="D65" s="20" t="str">
        <f>'Compound Alert'!D47</f>
        <v>LCN           Latin America &amp; Caribbean</v>
      </c>
      <c r="E65" s="20" t="str">
        <f>'Compound Alert'!E47</f>
        <v>IBRD</v>
      </c>
      <c r="F65" s="217">
        <f ca="1">'Compound Alert'!F47</f>
        <v>42</v>
      </c>
      <c r="G65" s="22">
        <f ca="1">IF($B$8="Overall Alert",'Compound Alert'!G47,IF($B$8="Underlying Vulnerability",'Compound Alert'!J47,IF($B$8="Emerging Threat",'Compound Alert'!M47)))</f>
        <v>2.5</v>
      </c>
      <c r="H65" s="23">
        <f ca="1">IF($B$8="Overall Alert",'Compound Alert'!H47,IF($B$8="Underlying Vulnerability",'Compound Alert'!K47,IF($B$8="Emerging Threat",'Compound Alert'!N47)))</f>
        <v>2.5</v>
      </c>
      <c r="I65" s="50">
        <f ca="1">ROUNDDOWN(G65,0)</f>
        <v>2</v>
      </c>
      <c r="J65" s="25" t="str">
        <f ca="1">IF(
   $B$8="Overall Alert",IF(
      'Compound Alert'!R47 &gt;= 7, "HIGH",IF(
         'Compound Alert'!R47 &gt;= 5, "MED","LOW")), IF(
            $B$8="Underlying Vulnerability", IF(
               'Compound Alert'!Y47 &gt;= 10, "HIGH",IF(
                  'Compound Alert'!Y47 &gt;= 7, "MED","LOW")),IF(
                     $B$8="Emerging Threat", IF(
                        'Compound Alert'!AF47 &gt;= 10, "HIGH",IF(
                            'Compound Alert'!AF47 &gt;= 7, "MED","LOW")))))</f>
        <v>LOW</v>
      </c>
      <c r="K65" s="25" t="str">
        <f ca="1">IF(
   $B$8="Overall Alert",IF(
      'Compound Alert'!S47 &gt;= 7, "HIGH",IF(
         'Compound Alert'!S47 &gt;= 5, "MED","LOW")), IF(
            $B$8="Underlying Vulnerability", IF(
               'Compound Alert'!Z47 &gt;= 10, "HIGH",IF(
                  'Compound Alert'!Z47 &gt;= 7, "MED","LOW")),IF(
                     $B$8="Emerging Threat", IF(
                        'Compound Alert'!AG47 &gt;= 10, "HIGH",IF(
                            'Compound Alert'!AG47 &gt;= 7, "MED","LOW")))))</f>
        <v>LOW</v>
      </c>
      <c r="L65" s="25" t="str">
        <f ca="1">IF(
   $B$8="Overall Alert",IF(
      'Compound Alert'!T47 &gt;= 7, "HIGH",IF(
         'Compound Alert'!T47 &gt;= 5, "MED","LOW")), IF(
            $B$8="Underlying Vulnerability", IF(
               'Compound Alert'!AA47 &gt;= 10, "HIGH",IF(
                  'Compound Alert'!AA47 &gt;= 7, "MED","LOW")),IF(
                     $B$8="Emerging Threat", IF(
                        'Compound Alert'!AH47 &gt;= 10, "HIGH",IF(
                            'Compound Alert'!AH47 &gt;= 7, "MED","LOW")))))</f>
        <v>MED</v>
      </c>
      <c r="M65" s="25" t="str">
        <f ca="1">IF(
   $B$8="Overall Alert",IF(
      'Compound Alert'!U47 &gt;= 7, "HIGH",IF(
         'Compound Alert'!U47 &gt;= 5, "MED","LOW")), IF(
            $B$8="Underlying Vulnerability", IF(
               'Compound Alert'!AB47 &gt;= 10, "HIGH",IF(
                  'Compound Alert'!AB47 &gt;= 7, "MED","LOW")),IF(
                     $B$8="Emerging Threat", IF(
                        'Compound Alert'!AI47 &gt;= 10, "HIGH",IF(
                            'Compound Alert'!AI47 &gt;= 7, "MED","LOW")))))</f>
        <v>HIGH</v>
      </c>
      <c r="N65" s="25" t="str">
        <f ca="1">IF(
   $B$8="Overall Alert",IF(
      'Compound Alert'!V47 &gt;= 7, "HIGH",IF(
         'Compound Alert'!V47 &gt;= 5, "MED","LOW")), IF(
            $B$8="Underlying Vulnerability", IF(
               'Compound Alert'!AC47 &gt;= 10, "HIGH",IF(
                  'Compound Alert'!AC47 &gt;= 7, "MED","LOW")),IF(
                     $B$8="Emerging Threat", IF(
                        'Compound Alert'!AJ47 &gt;= 10, "HIGH",IF(
                            'Compound Alert'!AJ47 &gt;= 7, "MED","LOW")))))</f>
        <v>HIGH</v>
      </c>
      <c r="O65" s="25" t="str">
        <f ca="1">IF(
   $B$8="Overall Alert",IF(
      'Compound Alert'!W47 &gt;= 7, "HIGH",IF(
         'Compound Alert'!W47 &gt;= 5, "MED","LOW")), IF(
            $B$8="Underlying Vulnerability", IF(
               'Compound Alert'!AD47 &gt;= 10, "HIGH",IF(
                  'Compound Alert'!AD47 &gt;= 7, "MED","LOW")),IF(
                     $B$8="Emerging Threat", IF(
                        'Compound Alert'!AK47 &gt;= 10, "HIGH",IF(
                            'Compound Alert'!AK47 &gt;= 7, "MED","LOW")))))</f>
        <v>LOW</v>
      </c>
      <c r="P65" s="25"/>
      <c r="Q65" s="26"/>
      <c r="R65" s="26"/>
      <c r="S65" s="21"/>
      <c r="T65" s="21"/>
      <c r="U65" s="21"/>
      <c r="V65" s="21"/>
      <c r="W65" s="21"/>
      <c r="X65" s="21"/>
      <c r="Y65" s="27"/>
      <c r="Z65" s="27"/>
      <c r="AA65" s="27"/>
      <c r="AB65" s="27"/>
      <c r="AC65" s="27"/>
      <c r="AD65" s="27"/>
      <c r="AE65" s="27"/>
      <c r="AF65" s="27"/>
      <c r="AJ65" s="21"/>
      <c r="AK65" s="21"/>
      <c r="AL65" s="21"/>
      <c r="AM65" s="21"/>
      <c r="AN65" s="21"/>
      <c r="AO65" s="21"/>
      <c r="AP65" s="21"/>
      <c r="AQ65" s="21"/>
      <c r="AR65" s="21"/>
      <c r="AS65" s="21"/>
      <c r="AT65" s="21"/>
      <c r="AU65" s="21"/>
      <c r="AV65" s="21"/>
      <c r="AW65" s="21"/>
      <c r="AX65" s="21"/>
    </row>
    <row r="66" spans="1:50" x14ac:dyDescent="0.2">
      <c r="A66" s="63">
        <v>25</v>
      </c>
      <c r="B66" s="20" t="str">
        <f>'Compound Alert'!B119</f>
        <v>Sri Lanka</v>
      </c>
      <c r="C66" s="20" t="str">
        <f>'Compound Alert'!C119</f>
        <v>LKA</v>
      </c>
      <c r="D66" s="20" t="str">
        <f>'Compound Alert'!D119</f>
        <v>SAS           South Asia</v>
      </c>
      <c r="E66" s="20" t="str">
        <f>'Compound Alert'!E119</f>
        <v>IBRD</v>
      </c>
      <c r="F66" s="217">
        <f ca="1">'Compound Alert'!F119</f>
        <v>114</v>
      </c>
      <c r="G66" s="22">
        <f ca="1">IF($B$8="Overall Alert",'Compound Alert'!G119,IF($B$8="Underlying Vulnerability",'Compound Alert'!J119,IF($B$8="Emerging Threat",'Compound Alert'!M119)))</f>
        <v>2.5</v>
      </c>
      <c r="H66" s="23">
        <f ca="1">IF($B$8="Overall Alert",'Compound Alert'!H119,IF($B$8="Underlying Vulnerability",'Compound Alert'!K119,IF($B$8="Emerging Threat",'Compound Alert'!N119)))</f>
        <v>2.5</v>
      </c>
      <c r="I66" s="50">
        <f ca="1">ROUNDDOWN(G66,0)</f>
        <v>2</v>
      </c>
      <c r="J66" s="25" t="str">
        <f ca="1">IF(
   $B$8="Overall Alert",IF(
      'Compound Alert'!R119 &gt;= 7, "HIGH",IF(
         'Compound Alert'!R119 &gt;= 5, "MED","LOW")), IF(
            $B$8="Underlying Vulnerability", IF(
               'Compound Alert'!Y119 &gt;= 10, "HIGH",IF(
                  'Compound Alert'!Y119 &gt;= 7, "MED","LOW")),IF(
                     $B$8="Emerging Threat", IF(
                        'Compound Alert'!AF119 &gt;= 10, "HIGH",IF(
                            'Compound Alert'!AF119 &gt;= 7, "MED","LOW")))))</f>
        <v>HIGH</v>
      </c>
      <c r="K66" s="25" t="str">
        <f ca="1">IF(
   $B$8="Overall Alert",IF(
      'Compound Alert'!S119 &gt;= 7, "HIGH",IF(
         'Compound Alert'!S119 &gt;= 5, "MED","LOW")), IF(
            $B$8="Underlying Vulnerability", IF(
               'Compound Alert'!Z119 &gt;= 10, "HIGH",IF(
                  'Compound Alert'!Z119 &gt;= 7, "MED","LOW")),IF(
                     $B$8="Emerging Threat", IF(
                        'Compound Alert'!AG119 &gt;= 10, "HIGH",IF(
                            'Compound Alert'!AG119 &gt;= 7, "MED","LOW")))))</f>
        <v>LOW</v>
      </c>
      <c r="L66" s="25" t="str">
        <f ca="1">IF(
   $B$8="Overall Alert",IF(
      'Compound Alert'!T119 &gt;= 7, "HIGH",IF(
         'Compound Alert'!T119 &gt;= 5, "MED","LOW")), IF(
            $B$8="Underlying Vulnerability", IF(
               'Compound Alert'!AA119 &gt;= 10, "HIGH",IF(
                  'Compound Alert'!AA119 &gt;= 7, "MED","LOW")),IF(
                     $B$8="Emerging Threat", IF(
                        'Compound Alert'!AH119 &gt;= 10, "HIGH",IF(
                            'Compound Alert'!AH119 &gt;= 7, "MED","LOW")))))</f>
        <v>HIGH</v>
      </c>
      <c r="M66" s="25" t="str">
        <f ca="1">IF(
   $B$8="Overall Alert",IF(
      'Compound Alert'!U119 &gt;= 7, "HIGH",IF(
         'Compound Alert'!U119 &gt;= 5, "MED","LOW")), IF(
            $B$8="Underlying Vulnerability", IF(
               'Compound Alert'!AB119 &gt;= 10, "HIGH",IF(
                  'Compound Alert'!AB119 &gt;= 7, "MED","LOW")),IF(
                     $B$8="Emerging Threat", IF(
                        'Compound Alert'!AI119 &gt;= 10, "HIGH",IF(
                            'Compound Alert'!AI119 &gt;= 7, "MED","LOW")))))</f>
        <v>MED</v>
      </c>
      <c r="N66" s="25" t="str">
        <f ca="1">IF(
   $B$8="Overall Alert",IF(
      'Compound Alert'!V119 &gt;= 7, "HIGH",IF(
         'Compound Alert'!V119 &gt;= 5, "MED","LOW")), IF(
            $B$8="Underlying Vulnerability", IF(
               'Compound Alert'!AC119 &gt;= 10, "HIGH",IF(
                  'Compound Alert'!AC119 &gt;= 7, "MED","LOW")),IF(
                     $B$8="Emerging Threat", IF(
                        'Compound Alert'!AJ119 &gt;= 10, "HIGH",IF(
                            'Compound Alert'!AJ119 &gt;= 7, "MED","LOW")))))</f>
        <v>LOW</v>
      </c>
      <c r="O66" s="25" t="str">
        <f ca="1">IF(
   $B$8="Overall Alert",IF(
      'Compound Alert'!W119 &gt;= 7, "HIGH",IF(
         'Compound Alert'!W119 &gt;= 5, "MED","LOW")), IF(
            $B$8="Underlying Vulnerability", IF(
               'Compound Alert'!AD119 &gt;= 10, "HIGH",IF(
                  'Compound Alert'!AD119 &gt;= 7, "MED","LOW")),IF(
                     $B$8="Emerging Threat", IF(
                        'Compound Alert'!AK119 &gt;= 10, "HIGH",IF(
                            'Compound Alert'!AK119 &gt;= 7, "MED","LOW")))))</f>
        <v>LOW</v>
      </c>
      <c r="P66" s="25"/>
      <c r="Q66" s="26"/>
      <c r="R66" s="26"/>
      <c r="S66" s="21"/>
      <c r="T66" s="21"/>
      <c r="U66" s="21"/>
      <c r="V66" s="21"/>
      <c r="W66" s="21"/>
      <c r="X66" s="21"/>
      <c r="Y66" s="27"/>
      <c r="Z66" s="27"/>
      <c r="AA66" s="27"/>
      <c r="AB66" s="27"/>
      <c r="AC66" s="27"/>
      <c r="AD66" s="27"/>
      <c r="AE66" s="27"/>
      <c r="AF66" s="27"/>
      <c r="AJ66" s="21"/>
      <c r="AK66" s="21"/>
      <c r="AL66" s="21"/>
      <c r="AM66" s="21"/>
      <c r="AN66" s="21"/>
      <c r="AO66" s="21"/>
      <c r="AP66" s="21"/>
      <c r="AQ66" s="21"/>
      <c r="AR66" s="21"/>
      <c r="AS66" s="21"/>
      <c r="AT66" s="21"/>
      <c r="AU66" s="21"/>
      <c r="AV66" s="21"/>
      <c r="AW66" s="21"/>
      <c r="AX66" s="21"/>
    </row>
    <row r="67" spans="1:50" x14ac:dyDescent="0.2">
      <c r="A67" s="63">
        <v>26</v>
      </c>
      <c r="B67" s="20" t="str">
        <f>'Compound Alert'!B32</f>
        <v>Brazil</v>
      </c>
      <c r="C67" s="20" t="str">
        <f>'Compound Alert'!C32</f>
        <v>BRA</v>
      </c>
      <c r="D67" s="20" t="str">
        <f>'Compound Alert'!D32</f>
        <v>LCN           Latin America &amp; Caribbean</v>
      </c>
      <c r="E67" s="20" t="str">
        <f>'Compound Alert'!E32</f>
        <v>IBRD</v>
      </c>
      <c r="F67" s="217">
        <f ca="1">'Compound Alert'!F32</f>
        <v>27</v>
      </c>
      <c r="G67" s="22">
        <f ca="1">IF($B$8="Overall Alert",'Compound Alert'!G32,IF($B$8="Underlying Vulnerability",'Compound Alert'!J32,IF($B$8="Emerging Threat",'Compound Alert'!M32)))</f>
        <v>2.5</v>
      </c>
      <c r="H67" s="23">
        <f ca="1">IF($B$8="Overall Alert",'Compound Alert'!H32,IF($B$8="Underlying Vulnerability",'Compound Alert'!K32,IF($B$8="Emerging Threat",'Compound Alert'!N32)))</f>
        <v>2.5</v>
      </c>
      <c r="I67" s="50">
        <f ca="1">ROUNDDOWN(G67,0)</f>
        <v>2</v>
      </c>
      <c r="J67" s="25" t="str">
        <f ca="1">IF(
   $B$8="Overall Alert",IF(
      'Compound Alert'!R32 &gt;= 7, "HIGH",IF(
         'Compound Alert'!R32 &gt;= 5, "MED","LOW")), IF(
            $B$8="Underlying Vulnerability", IF(
               'Compound Alert'!Y32 &gt;= 10, "HIGH",IF(
                  'Compound Alert'!Y32 &gt;= 7, "MED","LOW")),IF(
                     $B$8="Emerging Threat", IF(
                        'Compound Alert'!AF32 &gt;= 10, "HIGH",IF(
                            'Compound Alert'!AF32 &gt;= 7, "MED","LOW")))))</f>
        <v>LOW</v>
      </c>
      <c r="K67" s="25" t="str">
        <f ca="1">IF(
   $B$8="Overall Alert",IF(
      'Compound Alert'!S32 &gt;= 7, "HIGH",IF(
         'Compound Alert'!S32 &gt;= 5, "MED","LOW")), IF(
            $B$8="Underlying Vulnerability", IF(
               'Compound Alert'!Z32 &gt;= 10, "HIGH",IF(
                  'Compound Alert'!Z32 &gt;= 7, "MED","LOW")),IF(
                     $B$8="Emerging Threat", IF(
                        'Compound Alert'!AG32 &gt;= 10, "HIGH",IF(
                            'Compound Alert'!AG32 &gt;= 7, "MED","LOW")))))</f>
        <v>LOW</v>
      </c>
      <c r="L67" s="25" t="str">
        <f ca="1">IF(
   $B$8="Overall Alert",IF(
      'Compound Alert'!T32 &gt;= 7, "HIGH",IF(
         'Compound Alert'!T32 &gt;= 5, "MED","LOW")), IF(
            $B$8="Underlying Vulnerability", IF(
               'Compound Alert'!AA32 &gt;= 10, "HIGH",IF(
                  'Compound Alert'!AA32 &gt;= 7, "MED","LOW")),IF(
                     $B$8="Emerging Threat", IF(
                        'Compound Alert'!AH32 &gt;= 10, "HIGH",IF(
                            'Compound Alert'!AH32 &gt;= 7, "MED","LOW")))))</f>
        <v>HIGH</v>
      </c>
      <c r="M67" s="25" t="str">
        <f ca="1">IF(
   $B$8="Overall Alert",IF(
      'Compound Alert'!U32 &gt;= 7, "HIGH",IF(
         'Compound Alert'!U32 &gt;= 5, "MED","LOW")), IF(
            $B$8="Underlying Vulnerability", IF(
               'Compound Alert'!AB32 &gt;= 10, "HIGH",IF(
                  'Compound Alert'!AB32 &gt;= 7, "MED","LOW")),IF(
                     $B$8="Emerging Threat", IF(
                        'Compound Alert'!AI32 &gt;= 10, "HIGH",IF(
                            'Compound Alert'!AI32 &gt;= 7, "MED","LOW")))))</f>
        <v>MED</v>
      </c>
      <c r="N67" s="25" t="str">
        <f ca="1">IF(
   $B$8="Overall Alert",IF(
      'Compound Alert'!V32 &gt;= 7, "HIGH",IF(
         'Compound Alert'!V32 &gt;= 5, "MED","LOW")), IF(
            $B$8="Underlying Vulnerability", IF(
               'Compound Alert'!AC32 &gt;= 10, "HIGH",IF(
                  'Compound Alert'!AC32 &gt;= 7, "MED","LOW")),IF(
                     $B$8="Emerging Threat", IF(
                        'Compound Alert'!AJ32 &gt;= 10, "HIGH",IF(
                            'Compound Alert'!AJ32 &gt;= 7, "MED","LOW")))))</f>
        <v>HIGH</v>
      </c>
      <c r="O67" s="25" t="str">
        <f ca="1">IF(
   $B$8="Overall Alert",IF(
      'Compound Alert'!W32 &gt;= 7, "HIGH",IF(
         'Compound Alert'!W32 &gt;= 5, "MED","LOW")), IF(
            $B$8="Underlying Vulnerability", IF(
               'Compound Alert'!AD32 &gt;= 10, "HIGH",IF(
                  'Compound Alert'!AD32 &gt;= 7, "MED","LOW")),IF(
                     $B$8="Emerging Threat", IF(
                        'Compound Alert'!AK32 &gt;= 10, "HIGH",IF(
                            'Compound Alert'!AK32 &gt;= 7, "MED","LOW")))))</f>
        <v>LOW</v>
      </c>
      <c r="P67" s="25"/>
      <c r="Q67" s="26"/>
      <c r="R67" s="26"/>
      <c r="S67" s="21"/>
      <c r="T67" s="21"/>
      <c r="U67" s="21"/>
      <c r="V67" s="21"/>
      <c r="W67" s="21"/>
      <c r="X67" s="21"/>
      <c r="Y67" s="27"/>
      <c r="Z67" s="27"/>
      <c r="AA67" s="27"/>
      <c r="AB67" s="27"/>
      <c r="AC67" s="27"/>
      <c r="AD67" s="27"/>
      <c r="AE67" s="27"/>
      <c r="AF67" s="27"/>
      <c r="AJ67" s="21"/>
      <c r="AK67" s="21"/>
      <c r="AL67" s="21"/>
      <c r="AM67" s="21"/>
      <c r="AN67" s="21"/>
      <c r="AO67" s="21"/>
      <c r="AP67" s="21"/>
      <c r="AQ67" s="21"/>
      <c r="AR67" s="21"/>
      <c r="AS67" s="21"/>
      <c r="AT67" s="21"/>
      <c r="AU67" s="21"/>
      <c r="AV67" s="21"/>
      <c r="AW67" s="21"/>
      <c r="AX67" s="21"/>
    </row>
    <row r="68" spans="1:50" x14ac:dyDescent="0.2">
      <c r="A68" s="63">
        <v>27</v>
      </c>
      <c r="B68" s="20" t="str">
        <f>'Compound Alert'!B134</f>
        <v>Mali</v>
      </c>
      <c r="C68" s="20" t="str">
        <f>'Compound Alert'!C134</f>
        <v>MLI</v>
      </c>
      <c r="D68" s="20" t="str">
        <f>'Compound Alert'!D134</f>
        <v>SSF           Sub-Saharan Africa</v>
      </c>
      <c r="E68" s="20" t="str">
        <f>'Compound Alert'!E134</f>
        <v>IDA</v>
      </c>
      <c r="F68" s="217">
        <f ca="1">'Compound Alert'!F134</f>
        <v>129</v>
      </c>
      <c r="G68" s="22">
        <f ca="1">IF($B$8="Overall Alert",'Compound Alert'!G134,IF($B$8="Underlying Vulnerability",'Compound Alert'!J134,IF($B$8="Emerging Threat",'Compound Alert'!M134)))</f>
        <v>2.5</v>
      </c>
      <c r="H68" s="23">
        <f ca="1">IF($B$8="Overall Alert",'Compound Alert'!H134,IF($B$8="Underlying Vulnerability",'Compound Alert'!K134,IF($B$8="Emerging Threat",'Compound Alert'!N134)))</f>
        <v>2.5</v>
      </c>
      <c r="I68" s="50">
        <f ca="1">ROUNDDOWN(G68,0)</f>
        <v>2</v>
      </c>
      <c r="J68" s="25" t="str">
        <f ca="1">IF(
   $B$8="Overall Alert",IF(
      'Compound Alert'!R134 &gt;= 7, "HIGH",IF(
         'Compound Alert'!R134 &gt;= 5, "MED","LOW")), IF(
            $B$8="Underlying Vulnerability", IF(
               'Compound Alert'!Y134 &gt;= 10, "HIGH",IF(
                  'Compound Alert'!Y134 &gt;= 7, "MED","LOW")),IF(
                     $B$8="Emerging Threat", IF(
                        'Compound Alert'!AF134 &gt;= 10, "HIGH",IF(
                            'Compound Alert'!AF134 &gt;= 7, "MED","LOW")))))</f>
        <v>LOW</v>
      </c>
      <c r="K68" s="25" t="str">
        <f ca="1">IF(
   $B$8="Overall Alert",IF(
      'Compound Alert'!S134 &gt;= 7, "HIGH",IF(
         'Compound Alert'!S134 &gt;= 5, "MED","LOW")), IF(
            $B$8="Underlying Vulnerability", IF(
               'Compound Alert'!Z134 &gt;= 10, "HIGH",IF(
                  'Compound Alert'!Z134 &gt;= 7, "MED","LOW")),IF(
                     $B$8="Emerging Threat", IF(
                        'Compound Alert'!AG134 &gt;= 10, "HIGH",IF(
                            'Compound Alert'!AG134 &gt;= 7, "MED","LOW")))))</f>
        <v>HIGH</v>
      </c>
      <c r="L68" s="25" t="str">
        <f ca="1">IF(
   $B$8="Overall Alert",IF(
      'Compound Alert'!T134 &gt;= 7, "HIGH",IF(
         'Compound Alert'!T134 &gt;= 5, "MED","LOW")), IF(
            $B$8="Underlying Vulnerability", IF(
               'Compound Alert'!AA134 &gt;= 10, "HIGH",IF(
                  'Compound Alert'!AA134 &gt;= 7, "MED","LOW")),IF(
                     $B$8="Emerging Threat", IF(
                        'Compound Alert'!AH134 &gt;= 10, "HIGH",IF(
                            'Compound Alert'!AH134 &gt;= 7, "MED","LOW")))))</f>
        <v>LOW</v>
      </c>
      <c r="M68" s="25" t="str">
        <f ca="1">IF(
   $B$8="Overall Alert",IF(
      'Compound Alert'!U134 &gt;= 7, "HIGH",IF(
         'Compound Alert'!U134 &gt;= 5, "MED","LOW")), IF(
            $B$8="Underlying Vulnerability", IF(
               'Compound Alert'!AB134 &gt;= 10, "HIGH",IF(
                  'Compound Alert'!AB134 &gt;= 7, "MED","LOW")),IF(
                     $B$8="Emerging Threat", IF(
                        'Compound Alert'!AI134 &gt;= 10, "HIGH",IF(
                            'Compound Alert'!AI134 &gt;= 7, "MED","LOW")))))</f>
        <v>HIGH</v>
      </c>
      <c r="N68" s="25" t="str">
        <f ca="1">IF(
   $B$8="Overall Alert",IF(
      'Compound Alert'!V134 &gt;= 7, "HIGH",IF(
         'Compound Alert'!V134 &gt;= 5, "MED","LOW")), IF(
            $B$8="Underlying Vulnerability", IF(
               'Compound Alert'!AC134 &gt;= 10, "HIGH",IF(
                  'Compound Alert'!AC134 &gt;= 7, "MED","LOW")),IF(
                     $B$8="Emerging Threat", IF(
                        'Compound Alert'!AJ134 &gt;= 10, "HIGH",IF(
                            'Compound Alert'!AJ134 &gt;= 7, "MED","LOW")))))</f>
        <v>LOW</v>
      </c>
      <c r="O68" s="25" t="str">
        <f ca="1">IF(
   $B$8="Overall Alert",IF(
      'Compound Alert'!W134 &gt;= 7, "HIGH",IF(
         'Compound Alert'!W134 &gt;= 5, "MED","LOW")), IF(
            $B$8="Underlying Vulnerability", IF(
               'Compound Alert'!AD134 &gt;= 10, "HIGH",IF(
                  'Compound Alert'!AD134 &gt;= 7, "MED","LOW")),IF(
                     $B$8="Emerging Threat", IF(
                        'Compound Alert'!AK134 &gt;= 10, "HIGH",IF(
                            'Compound Alert'!AK134 &gt;= 7, "MED","LOW")))))</f>
        <v>MED</v>
      </c>
      <c r="P68" s="25"/>
      <c r="Q68" s="26"/>
      <c r="R68" s="26"/>
      <c r="S68" s="21"/>
      <c r="T68" s="21"/>
      <c r="U68" s="21"/>
      <c r="V68" s="21"/>
      <c r="W68" s="21"/>
      <c r="X68" s="21"/>
      <c r="Y68" s="27"/>
      <c r="Z68" s="27"/>
      <c r="AA68" s="27"/>
      <c r="AB68" s="27"/>
      <c r="AC68" s="27"/>
      <c r="AD68" s="27"/>
      <c r="AE68" s="27"/>
      <c r="AF68" s="27"/>
      <c r="AJ68" s="21"/>
      <c r="AK68" s="21"/>
      <c r="AL68" s="21"/>
      <c r="AM68" s="21"/>
      <c r="AN68" s="21"/>
      <c r="AO68" s="21"/>
      <c r="AP68" s="21"/>
      <c r="AQ68" s="21"/>
      <c r="AR68" s="21"/>
      <c r="AS68" s="21"/>
      <c r="AT68" s="21"/>
      <c r="AU68" s="21"/>
      <c r="AV68" s="21"/>
      <c r="AW68" s="21"/>
      <c r="AX68" s="21"/>
    </row>
    <row r="69" spans="1:50" x14ac:dyDescent="0.2">
      <c r="A69" s="63">
        <v>28</v>
      </c>
      <c r="B69" s="20" t="str">
        <f>'Compound Alert'!B208</f>
        <v>Ukraine</v>
      </c>
      <c r="C69" s="20" t="str">
        <f>'Compound Alert'!C208</f>
        <v>UKR</v>
      </c>
      <c r="D69" s="20" t="str">
        <f>'Compound Alert'!D208</f>
        <v>ECS           Europe &amp; Central Asia</v>
      </c>
      <c r="E69" s="20" t="str">
        <f>'Compound Alert'!E208</f>
        <v>IBRD</v>
      </c>
      <c r="F69" s="217">
        <f>'Compound Alert'!F208</f>
        <v>0</v>
      </c>
      <c r="G69" s="22">
        <f ca="1">IF($B$8="Overall Alert",'Compound Alert'!G208,IF($B$8="Underlying Vulnerability",'Compound Alert'!J208,IF($B$8="Emerging Threat",'Compound Alert'!M208)))</f>
        <v>2.5</v>
      </c>
      <c r="H69" s="23">
        <f ca="1">IF($B$8="Overall Alert",'Compound Alert'!H208,IF($B$8="Underlying Vulnerability",'Compound Alert'!K208,IF($B$8="Emerging Threat",'Compound Alert'!N208)))</f>
        <v>2.5</v>
      </c>
      <c r="I69" s="50">
        <f ca="1">ROUNDDOWN(G69,0)</f>
        <v>2</v>
      </c>
      <c r="J69" s="25" t="str">
        <f ca="1">IF(
   $B$8="Overall Alert",IF(
      'Compound Alert'!R208 &gt;= 7, "HIGH",IF(
         'Compound Alert'!R208 &gt;= 5, "MED","LOW")), IF(
            $B$8="Underlying Vulnerability", IF(
               'Compound Alert'!Y208 &gt;= 10, "HIGH",IF(
                  'Compound Alert'!Y208 &gt;= 7, "MED","LOW")),IF(
                     $B$8="Emerging Threat", IF(
                        'Compound Alert'!AF208 &gt;= 10, "HIGH",IF(
                            'Compound Alert'!AF208 &gt;= 7, "MED","LOW")))))</f>
        <v>LOW</v>
      </c>
      <c r="K69" s="25" t="str">
        <f ca="1">IF(
   $B$8="Overall Alert",IF(
      'Compound Alert'!S208 &gt;= 7, "HIGH",IF(
         'Compound Alert'!S208 &gt;= 5, "MED","LOW")), IF(
            $B$8="Underlying Vulnerability", IF(
               'Compound Alert'!Z208 &gt;= 10, "HIGH",IF(
                  'Compound Alert'!Z208 &gt;= 7, "MED","LOW")),IF(
                     $B$8="Emerging Threat", IF(
                        'Compound Alert'!AG208 &gt;= 10, "HIGH",IF(
                            'Compound Alert'!AG208 &gt;= 7, "MED","LOW")))))</f>
        <v>LOW</v>
      </c>
      <c r="L69" s="25" t="str">
        <f ca="1">IF(
   $B$8="Overall Alert",IF(
      'Compound Alert'!T208 &gt;= 7, "HIGH",IF(
         'Compound Alert'!T208 &gt;= 5, "MED","LOW")), IF(
            $B$8="Underlying Vulnerability", IF(
               'Compound Alert'!AA208 &gt;= 10, "HIGH",IF(
                  'Compound Alert'!AA208 &gt;= 7, "MED","LOW")),IF(
                     $B$8="Emerging Threat", IF(
                        'Compound Alert'!AH208 &gt;= 10, "HIGH",IF(
                            'Compound Alert'!AH208 &gt;= 7, "MED","LOW")))))</f>
        <v>HIGH</v>
      </c>
      <c r="M69" s="25" t="str">
        <f ca="1">IF(
   $B$8="Overall Alert",IF(
      'Compound Alert'!U208 &gt;= 7, "HIGH",IF(
         'Compound Alert'!U208 &gt;= 5, "MED","LOW")), IF(
            $B$8="Underlying Vulnerability", IF(
               'Compound Alert'!AB208 &gt;= 10, "HIGH",IF(
                  'Compound Alert'!AB208 &gt;= 7, "MED","LOW")),IF(
                     $B$8="Emerging Threat", IF(
                        'Compound Alert'!AI208 &gt;= 10, "HIGH",IF(
                            'Compound Alert'!AI208 &gt;= 7, "MED","LOW")))))</f>
        <v>MED</v>
      </c>
      <c r="N69" s="25" t="str">
        <f ca="1">IF(
   $B$8="Overall Alert",IF(
      'Compound Alert'!V208 &gt;= 7, "HIGH",IF(
         'Compound Alert'!V208 &gt;= 5, "MED","LOW")), IF(
            $B$8="Underlying Vulnerability", IF(
               'Compound Alert'!AC208 &gt;= 10, "HIGH",IF(
                  'Compound Alert'!AC208 &gt;= 7, "MED","LOW")),IF(
                     $B$8="Emerging Threat", IF(
                        'Compound Alert'!AJ208 &gt;= 10, "HIGH",IF(
                            'Compound Alert'!AJ208 &gt;= 7, "MED","LOW")))))</f>
        <v>LOW</v>
      </c>
      <c r="O69" s="25" t="str">
        <f ca="1">IF(
   $B$8="Overall Alert",IF(
      'Compound Alert'!W208 &gt;= 7, "HIGH",IF(
         'Compound Alert'!W208 &gt;= 5, "MED","LOW")), IF(
            $B$8="Underlying Vulnerability", IF(
               'Compound Alert'!AD208 &gt;= 10, "HIGH",IF(
                  'Compound Alert'!AD208 &gt;= 7, "MED","LOW")),IF(
                     $B$8="Emerging Threat", IF(
                        'Compound Alert'!AK208 &gt;= 10, "HIGH",IF(
                            'Compound Alert'!AK208 &gt;= 7, "MED","LOW")))))</f>
        <v>HIGH</v>
      </c>
      <c r="P69" s="25"/>
      <c r="Q69" s="26"/>
      <c r="R69" s="26"/>
      <c r="S69" s="21"/>
      <c r="T69" s="21"/>
      <c r="U69" s="21"/>
      <c r="V69" s="21"/>
      <c r="W69" s="21"/>
      <c r="X69" s="21"/>
      <c r="Y69" s="27"/>
      <c r="Z69" s="27"/>
      <c r="AA69" s="27"/>
      <c r="AB69" s="27"/>
      <c r="AC69" s="27"/>
      <c r="AD69" s="27"/>
      <c r="AE69" s="27"/>
      <c r="AF69" s="27"/>
      <c r="AJ69" s="21"/>
      <c r="AK69" s="21"/>
      <c r="AL69" s="21"/>
      <c r="AM69" s="21"/>
      <c r="AN69" s="21"/>
      <c r="AO69" s="21"/>
      <c r="AP69" s="21"/>
      <c r="AQ69" s="21"/>
      <c r="AR69" s="21"/>
      <c r="AS69" s="21"/>
      <c r="AT69" s="21"/>
      <c r="AU69" s="21"/>
      <c r="AV69" s="21"/>
      <c r="AW69" s="21"/>
      <c r="AX69" s="21"/>
    </row>
    <row r="70" spans="1:50" x14ac:dyDescent="0.2">
      <c r="A70" s="63">
        <v>29</v>
      </c>
      <c r="B70" s="20" t="str">
        <f>'Compound Alert'!B194</f>
        <v>Chad</v>
      </c>
      <c r="C70" s="20" t="str">
        <f>'Compound Alert'!C194</f>
        <v>TCD</v>
      </c>
      <c r="D70" s="20" t="str">
        <f>'Compound Alert'!D194</f>
        <v>SSF           Sub-Saharan Africa</v>
      </c>
      <c r="E70" s="20" t="str">
        <f>'Compound Alert'!E194</f>
        <v>IDA</v>
      </c>
      <c r="F70" s="217">
        <f ca="1">'Compound Alert'!F194</f>
        <v>189</v>
      </c>
      <c r="G70" s="22">
        <f ca="1">IF($B$8="Overall Alert",'Compound Alert'!G194,IF($B$8="Underlying Vulnerability",'Compound Alert'!J194,IF($B$8="Emerging Threat",'Compound Alert'!M194)))</f>
        <v>2.5</v>
      </c>
      <c r="H70" s="23">
        <f ca="1">IF($B$8="Overall Alert",'Compound Alert'!H194,IF($B$8="Underlying Vulnerability",'Compound Alert'!K194,IF($B$8="Emerging Threat",'Compound Alert'!N194)))</f>
        <v>2.5</v>
      </c>
      <c r="I70" s="50">
        <f ca="1">ROUNDDOWN(G70,0)</f>
        <v>2</v>
      </c>
      <c r="J70" s="25" t="str">
        <f ca="1">IF(
   $B$8="Overall Alert",IF(
      'Compound Alert'!R194 &gt;= 7, "HIGH",IF(
         'Compound Alert'!R194 &gt;= 5, "MED","LOW")), IF(
            $B$8="Underlying Vulnerability", IF(
               'Compound Alert'!Y194 &gt;= 10, "HIGH",IF(
                  'Compound Alert'!Y194 &gt;= 7, "MED","LOW")),IF(
                     $B$8="Emerging Threat", IF(
                        'Compound Alert'!AF194 &gt;= 10, "HIGH",IF(
                            'Compound Alert'!AF194 &gt;= 7, "MED","LOW")))))</f>
        <v>LOW</v>
      </c>
      <c r="K70" s="25" t="str">
        <f ca="1">IF(
   $B$8="Overall Alert",IF(
      'Compound Alert'!S194 &gt;= 7, "HIGH",IF(
         'Compound Alert'!S194 &gt;= 5, "MED","LOW")), IF(
            $B$8="Underlying Vulnerability", IF(
               'Compound Alert'!Z194 &gt;= 10, "HIGH",IF(
                  'Compound Alert'!Z194 &gt;= 7, "MED","LOW")),IF(
                     $B$8="Emerging Threat", IF(
                        'Compound Alert'!AG194 &gt;= 10, "HIGH",IF(
                            'Compound Alert'!AG194 &gt;= 7, "MED","LOW")))))</f>
        <v>HIGH</v>
      </c>
      <c r="L70" s="25" t="str">
        <f ca="1">IF(
   $B$8="Overall Alert",IF(
      'Compound Alert'!T194 &gt;= 7, "HIGH",IF(
         'Compound Alert'!T194 &gt;= 5, "MED","LOW")), IF(
            $B$8="Underlying Vulnerability", IF(
               'Compound Alert'!AA194 &gt;= 10, "HIGH",IF(
                  'Compound Alert'!AA194 &gt;= 7, "MED","LOW")),IF(
                     $B$8="Emerging Threat", IF(
                        'Compound Alert'!AH194 &gt;= 10, "HIGH",IF(
                            'Compound Alert'!AH194 &gt;= 7, "MED","LOW")))))</f>
        <v>LOW</v>
      </c>
      <c r="M70" s="25" t="str">
        <f ca="1">IF(
   $B$8="Overall Alert",IF(
      'Compound Alert'!U194 &gt;= 7, "HIGH",IF(
         'Compound Alert'!U194 &gt;= 5, "MED","LOW")), IF(
            $B$8="Underlying Vulnerability", IF(
               'Compound Alert'!AB194 &gt;= 10, "HIGH",IF(
                  'Compound Alert'!AB194 &gt;= 7, "MED","LOW")),IF(
                     $B$8="Emerging Threat", IF(
                        'Compound Alert'!AI194 &gt;= 10, "HIGH",IF(
                            'Compound Alert'!AI194 &gt;= 7, "MED","LOW")))))</f>
        <v>HIGH</v>
      </c>
      <c r="N70" s="25" t="str">
        <f ca="1">IF(
   $B$8="Overall Alert",IF(
      'Compound Alert'!V194 &gt;= 7, "HIGH",IF(
         'Compound Alert'!V194 &gt;= 5, "MED","LOW")), IF(
            $B$8="Underlying Vulnerability", IF(
               'Compound Alert'!AC194 &gt;= 10, "HIGH",IF(
                  'Compound Alert'!AC194 &gt;= 7, "MED","LOW")),IF(
                     $B$8="Emerging Threat", IF(
                        'Compound Alert'!AJ194 &gt;= 10, "HIGH",IF(
                            'Compound Alert'!AJ194 &gt;= 7, "MED","LOW")))))</f>
        <v>LOW</v>
      </c>
      <c r="O70" s="25" t="str">
        <f ca="1">IF(
   $B$8="Overall Alert",IF(
      'Compound Alert'!W194 &gt;= 7, "HIGH",IF(
         'Compound Alert'!W194 &gt;= 5, "MED","LOW")), IF(
            $B$8="Underlying Vulnerability", IF(
               'Compound Alert'!AD194 &gt;= 10, "HIGH",IF(
                  'Compound Alert'!AD194 &gt;= 7, "MED","LOW")),IF(
                     $B$8="Emerging Threat", IF(
                        'Compound Alert'!AK194 &gt;= 10, "HIGH",IF(
                            'Compound Alert'!AK194 &gt;= 7, "MED","LOW")))))</f>
        <v>MED</v>
      </c>
      <c r="P70" s="25"/>
      <c r="Q70" s="26"/>
      <c r="R70" s="26"/>
      <c r="S70" s="21"/>
      <c r="T70" s="21"/>
      <c r="U70" s="21"/>
      <c r="V70" s="21"/>
      <c r="W70" s="21"/>
      <c r="X70" s="21"/>
      <c r="Y70" s="27"/>
      <c r="Z70" s="27"/>
      <c r="AA70" s="27"/>
      <c r="AB70" s="27"/>
      <c r="AC70" s="27"/>
      <c r="AD70" s="27"/>
      <c r="AE70" s="27"/>
      <c r="AF70" s="27"/>
      <c r="AJ70" s="21"/>
      <c r="AK70" s="21"/>
      <c r="AL70" s="21"/>
      <c r="AM70" s="21"/>
      <c r="AN70" s="21"/>
      <c r="AO70" s="21"/>
      <c r="AP70" s="21"/>
      <c r="AQ70" s="21"/>
      <c r="AR70" s="21"/>
      <c r="AS70" s="21"/>
      <c r="AT70" s="21"/>
      <c r="AU70" s="21"/>
      <c r="AV70" s="21"/>
      <c r="AW70" s="21"/>
      <c r="AX70" s="21"/>
    </row>
    <row r="71" spans="1:50" x14ac:dyDescent="0.2">
      <c r="A71" s="63">
        <v>30</v>
      </c>
      <c r="B71" s="20" t="str">
        <f>'Compound Alert'!B78</f>
        <v>Guinea</v>
      </c>
      <c r="C71" s="20" t="str">
        <f>'Compound Alert'!C78</f>
        <v>GIN</v>
      </c>
      <c r="D71" s="20" t="str">
        <f>'Compound Alert'!D78</f>
        <v>SSF           Sub-Saharan Africa</v>
      </c>
      <c r="E71" s="20" t="str">
        <f>'Compound Alert'!E78</f>
        <v>IDA</v>
      </c>
      <c r="F71" s="217">
        <f ca="1">'Compound Alert'!F78</f>
        <v>73</v>
      </c>
      <c r="G71" s="22">
        <f ca="1">IF($B$8="Overall Alert",'Compound Alert'!G78,IF($B$8="Underlying Vulnerability",'Compound Alert'!J78,IF($B$8="Emerging Threat",'Compound Alert'!M78)))</f>
        <v>2.5</v>
      </c>
      <c r="H71" s="23">
        <f ca="1">IF($B$8="Overall Alert",'Compound Alert'!H78,IF($B$8="Underlying Vulnerability",'Compound Alert'!K78,IF($B$8="Emerging Threat",'Compound Alert'!N78)))</f>
        <v>2.5</v>
      </c>
      <c r="I71" s="50">
        <f ca="1">ROUNDDOWN(G71,0)</f>
        <v>2</v>
      </c>
      <c r="J71" s="25" t="str">
        <f ca="1">IF(
   $B$8="Overall Alert",IF(
      'Compound Alert'!R78 &gt;= 7, "HIGH",IF(
         'Compound Alert'!R78 &gt;= 5, "MED","LOW")), IF(
            $B$8="Underlying Vulnerability", IF(
               'Compound Alert'!Y78 &gt;= 10, "HIGH",IF(
                  'Compound Alert'!Y78 &gt;= 7, "MED","LOW")),IF(
                     $B$8="Emerging Threat", IF(
                        'Compound Alert'!AF78 &gt;= 10, "HIGH",IF(
                            'Compound Alert'!AF78 &gt;= 7, "MED","LOW")))))</f>
        <v>HIGH</v>
      </c>
      <c r="K71" s="25" t="str">
        <f ca="1">IF(
   $B$8="Overall Alert",IF(
      'Compound Alert'!S78 &gt;= 7, "HIGH",IF(
         'Compound Alert'!S78 &gt;= 5, "MED","LOW")), IF(
            $B$8="Underlying Vulnerability", IF(
               'Compound Alert'!Z78 &gt;= 10, "HIGH",IF(
                  'Compound Alert'!Z78 &gt;= 7, "MED","LOW")),IF(
                     $B$8="Emerging Threat", IF(
                        'Compound Alert'!AG78 &gt;= 10, "HIGH",IF(
                            'Compound Alert'!AG78 &gt;= 7, "MED","LOW")))))</f>
        <v>LOW</v>
      </c>
      <c r="L71" s="25" t="str">
        <f ca="1">IF(
   $B$8="Overall Alert",IF(
      'Compound Alert'!T78 &gt;= 7, "HIGH",IF(
         'Compound Alert'!T78 &gt;= 5, "MED","LOW")), IF(
            $B$8="Underlying Vulnerability", IF(
               'Compound Alert'!AA78 &gt;= 10, "HIGH",IF(
                  'Compound Alert'!AA78 &gt;= 7, "MED","LOW")),IF(
                     $B$8="Emerging Threat", IF(
                        'Compound Alert'!AH78 &gt;= 10, "HIGH",IF(
                            'Compound Alert'!AH78 &gt;= 7, "MED","LOW")))))</f>
        <v>LOW</v>
      </c>
      <c r="M71" s="25" t="str">
        <f ca="1">IF(
   $B$8="Overall Alert",IF(
      'Compound Alert'!U78 &gt;= 7, "HIGH",IF(
         'Compound Alert'!U78 &gt;= 5, "MED","LOW")), IF(
            $B$8="Underlying Vulnerability", IF(
               'Compound Alert'!AB78 &gt;= 10, "HIGH",IF(
                  'Compound Alert'!AB78 &gt;= 7, "MED","LOW")),IF(
                     $B$8="Emerging Threat", IF(
                        'Compound Alert'!AI78 &gt;= 10, "HIGH",IF(
                            'Compound Alert'!AI78 &gt;= 7, "MED","LOW")))))</f>
        <v>MED</v>
      </c>
      <c r="N71" s="25" t="str">
        <f ca="1">IF(
   $B$8="Overall Alert",IF(
      'Compound Alert'!V78 &gt;= 7, "HIGH",IF(
         'Compound Alert'!V78 &gt;= 5, "MED","LOW")), IF(
            $B$8="Underlying Vulnerability", IF(
               'Compound Alert'!AC78 &gt;= 10, "HIGH",IF(
                  'Compound Alert'!AC78 &gt;= 7, "MED","LOW")),IF(
                     $B$8="Emerging Threat", IF(
                        'Compound Alert'!AJ78 &gt;= 10, "HIGH",IF(
                            'Compound Alert'!AJ78 &gt;= 7, "MED","LOW")))))</f>
        <v>LOW</v>
      </c>
      <c r="O71" s="25" t="str">
        <f ca="1">IF(
   $B$8="Overall Alert",IF(
      'Compound Alert'!W78 &gt;= 7, "HIGH",IF(
         'Compound Alert'!W78 &gt;= 5, "MED","LOW")), IF(
            $B$8="Underlying Vulnerability", IF(
               'Compound Alert'!AD78 &gt;= 10, "HIGH",IF(
                  'Compound Alert'!AD78 &gt;= 7, "MED","LOW")),IF(
                     $B$8="Emerging Threat", IF(
                        'Compound Alert'!AK78 &gt;= 10, "HIGH",IF(
                            'Compound Alert'!AK78 &gt;= 7, "MED","LOW")))))</f>
        <v>HIGH</v>
      </c>
      <c r="P71" s="25"/>
      <c r="Q71" s="26"/>
      <c r="R71" s="26"/>
      <c r="S71" s="21"/>
      <c r="T71" s="21"/>
      <c r="U71" s="21"/>
      <c r="V71" s="21"/>
      <c r="W71" s="21"/>
      <c r="X71" s="21"/>
      <c r="Y71" s="27"/>
      <c r="Z71" s="27"/>
      <c r="AA71" s="27"/>
      <c r="AB71" s="27"/>
      <c r="AC71" s="27"/>
      <c r="AD71" s="27"/>
      <c r="AE71" s="27"/>
      <c r="AF71" s="27"/>
      <c r="AJ71" s="21"/>
      <c r="AK71" s="21"/>
      <c r="AL71" s="21"/>
      <c r="AM71" s="21"/>
      <c r="AN71" s="21"/>
      <c r="AO71" s="21"/>
      <c r="AP71" s="21"/>
      <c r="AQ71" s="21"/>
      <c r="AR71" s="21"/>
      <c r="AS71" s="21"/>
      <c r="AT71" s="21"/>
      <c r="AU71" s="21"/>
      <c r="AV71" s="21"/>
      <c r="AW71" s="21"/>
      <c r="AX71" s="21"/>
    </row>
    <row r="72" spans="1:50" x14ac:dyDescent="0.2">
      <c r="A72" s="63">
        <v>31</v>
      </c>
      <c r="B72" s="20" t="str">
        <f>'Compound Alert'!B79</f>
        <v>Gambia, The</v>
      </c>
      <c r="C72" s="20" t="str">
        <f>'Compound Alert'!C79</f>
        <v>GMB</v>
      </c>
      <c r="D72" s="20" t="str">
        <f>'Compound Alert'!D79</f>
        <v>SSF           Sub-Saharan Africa</v>
      </c>
      <c r="E72" s="20" t="str">
        <f>'Compound Alert'!E79</f>
        <v>IDA</v>
      </c>
      <c r="F72" s="217">
        <f ca="1">'Compound Alert'!F79</f>
        <v>74</v>
      </c>
      <c r="G72" s="22">
        <f ca="1">IF($B$8="Overall Alert",'Compound Alert'!G79,IF($B$8="Underlying Vulnerability",'Compound Alert'!J79,IF($B$8="Emerging Threat",'Compound Alert'!M79)))</f>
        <v>2.5</v>
      </c>
      <c r="H72" s="23">
        <f ca="1">IF($B$8="Overall Alert",'Compound Alert'!H79,IF($B$8="Underlying Vulnerability",'Compound Alert'!K79,IF($B$8="Emerging Threat",'Compound Alert'!N79)))</f>
        <v>2.5</v>
      </c>
      <c r="I72" s="50">
        <f ca="1">ROUNDDOWN(G72,0)</f>
        <v>2</v>
      </c>
      <c r="J72" s="25" t="str">
        <f ca="1">IF(
   $B$8="Overall Alert",IF(
      'Compound Alert'!R79 &gt;= 7, "HIGH",IF(
         'Compound Alert'!R79 &gt;= 5, "MED","LOW")), IF(
            $B$8="Underlying Vulnerability", IF(
               'Compound Alert'!Y79 &gt;= 10, "HIGH",IF(
                  'Compound Alert'!Y79 &gt;= 7, "MED","LOW")),IF(
                     $B$8="Emerging Threat", IF(
                        'Compound Alert'!AF79 &gt;= 10, "HIGH",IF(
                            'Compound Alert'!AF79 &gt;= 7, "MED","LOW")))))</f>
        <v>LOW</v>
      </c>
      <c r="K72" s="25" t="str">
        <f ca="1">IF(
   $B$8="Overall Alert",IF(
      'Compound Alert'!S79 &gt;= 7, "HIGH",IF(
         'Compound Alert'!S79 &gt;= 5, "MED","LOW")), IF(
            $B$8="Underlying Vulnerability", IF(
               'Compound Alert'!Z79 &gt;= 10, "HIGH",IF(
                  'Compound Alert'!Z79 &gt;= 7, "MED","LOW")),IF(
                     $B$8="Emerging Threat", IF(
                        'Compound Alert'!AG79 &gt;= 10, "HIGH",IF(
                            'Compound Alert'!AG79 &gt;= 7, "MED","LOW")))))</f>
        <v>MED</v>
      </c>
      <c r="L72" s="25" t="str">
        <f ca="1">IF(
   $B$8="Overall Alert",IF(
      'Compound Alert'!T79 &gt;= 7, "HIGH",IF(
         'Compound Alert'!T79 &gt;= 5, "MED","LOW")), IF(
            $B$8="Underlying Vulnerability", IF(
               'Compound Alert'!AA79 &gt;= 10, "HIGH",IF(
                  'Compound Alert'!AA79 &gt;= 7, "MED","LOW")),IF(
                     $B$8="Emerging Threat", IF(
                        'Compound Alert'!AH79 &gt;= 10, "HIGH",IF(
                            'Compound Alert'!AH79 &gt;= 7, "MED","LOW")))))</f>
        <v>HIGH</v>
      </c>
      <c r="M72" s="25" t="str">
        <f ca="1">IF(
   $B$8="Overall Alert",IF(
      'Compound Alert'!U79 &gt;= 7, "HIGH",IF(
         'Compound Alert'!U79 &gt;= 5, "MED","LOW")), IF(
            $B$8="Underlying Vulnerability", IF(
               'Compound Alert'!AB79 &gt;= 10, "HIGH",IF(
                  'Compound Alert'!AB79 &gt;= 7, "MED","LOW")),IF(
                     $B$8="Emerging Threat", IF(
                        'Compound Alert'!AI79 &gt;= 10, "HIGH",IF(
                            'Compound Alert'!AI79 &gt;= 7, "MED","LOW")))))</f>
        <v>HIGH</v>
      </c>
      <c r="N72" s="25" t="str">
        <f ca="1">IF(
   $B$8="Overall Alert",IF(
      'Compound Alert'!V79 &gt;= 7, "HIGH",IF(
         'Compound Alert'!V79 &gt;= 5, "MED","LOW")), IF(
            $B$8="Underlying Vulnerability", IF(
               'Compound Alert'!AC79 &gt;= 10, "HIGH",IF(
                  'Compound Alert'!AC79 &gt;= 7, "MED","LOW")),IF(
                     $B$8="Emerging Threat", IF(
                        'Compound Alert'!AJ79 &gt;= 10, "HIGH",IF(
                            'Compound Alert'!AJ79 &gt;= 7, "MED","LOW")))))</f>
        <v>LOW</v>
      </c>
      <c r="O72" s="25" t="str">
        <f ca="1">IF(
   $B$8="Overall Alert",IF(
      'Compound Alert'!W79 &gt;= 7, "HIGH",IF(
         'Compound Alert'!W79 &gt;= 5, "MED","LOW")), IF(
            $B$8="Underlying Vulnerability", IF(
               'Compound Alert'!AD79 &gt;= 10, "HIGH",IF(
                  'Compound Alert'!AD79 &gt;= 7, "MED","LOW")),IF(
                     $B$8="Emerging Threat", IF(
                        'Compound Alert'!AK79 &gt;= 10, "HIGH",IF(
                            'Compound Alert'!AK79 &gt;= 7, "MED","LOW")))))</f>
        <v>LOW</v>
      </c>
      <c r="P72" s="25"/>
      <c r="Q72" s="26"/>
      <c r="R72" s="26"/>
      <c r="S72" s="21"/>
      <c r="T72" s="21"/>
      <c r="U72" s="21"/>
      <c r="V72" s="21"/>
      <c r="W72" s="21"/>
      <c r="X72" s="21"/>
      <c r="Y72" s="27"/>
      <c r="Z72" s="27"/>
      <c r="AA72" s="27"/>
      <c r="AB72" s="27"/>
      <c r="AC72" s="27"/>
      <c r="AD72" s="27"/>
      <c r="AE72" s="27"/>
      <c r="AF72" s="27"/>
      <c r="AJ72" s="21"/>
      <c r="AK72" s="21"/>
      <c r="AL72" s="21"/>
      <c r="AM72" s="21"/>
      <c r="AN72" s="21"/>
      <c r="AO72" s="21"/>
      <c r="AP72" s="21"/>
      <c r="AQ72" s="21"/>
      <c r="AR72" s="21"/>
      <c r="AS72" s="21"/>
      <c r="AT72" s="21"/>
      <c r="AU72" s="21"/>
      <c r="AV72" s="21"/>
      <c r="AW72" s="21"/>
      <c r="AX72" s="21"/>
    </row>
    <row r="73" spans="1:50" x14ac:dyDescent="0.2">
      <c r="A73" s="63">
        <v>32</v>
      </c>
      <c r="B73" s="20" t="str">
        <f>'Compound Alert'!B152</f>
        <v>Nepal</v>
      </c>
      <c r="C73" s="20" t="str">
        <f>'Compound Alert'!C152</f>
        <v>NPL</v>
      </c>
      <c r="D73" s="20" t="str">
        <f>'Compound Alert'!D152</f>
        <v>SAS           South Asia</v>
      </c>
      <c r="E73" s="20" t="str">
        <f>'Compound Alert'!E152</f>
        <v>IDA</v>
      </c>
      <c r="F73" s="217">
        <f ca="1">'Compound Alert'!F152</f>
        <v>147</v>
      </c>
      <c r="G73" s="22">
        <f ca="1">IF($B$8="Overall Alert",'Compound Alert'!G152,IF($B$8="Underlying Vulnerability",'Compound Alert'!J152,IF($B$8="Emerging Threat",'Compound Alert'!M152)))</f>
        <v>2.5</v>
      </c>
      <c r="H73" s="23">
        <f ca="1">IF($B$8="Overall Alert",'Compound Alert'!H152,IF($B$8="Underlying Vulnerability",'Compound Alert'!K152,IF($B$8="Emerging Threat",'Compound Alert'!N152)))</f>
        <v>2.5</v>
      </c>
      <c r="I73" s="50">
        <f ca="1">ROUNDDOWN(G73,0)</f>
        <v>2</v>
      </c>
      <c r="J73" s="25" t="str">
        <f ca="1">IF(
   $B$8="Overall Alert",IF(
      'Compound Alert'!R152 &gt;= 7, "HIGH",IF(
         'Compound Alert'!R152 &gt;= 5, "MED","LOW")), IF(
            $B$8="Underlying Vulnerability", IF(
               'Compound Alert'!Y152 &gt;= 10, "HIGH",IF(
                  'Compound Alert'!Y152 &gt;= 7, "MED","LOW")),IF(
                     $B$8="Emerging Threat", IF(
                        'Compound Alert'!AF152 &gt;= 10, "HIGH",IF(
                            'Compound Alert'!AF152 &gt;= 7, "MED","LOW")))))</f>
        <v>HIGH</v>
      </c>
      <c r="K73" s="25" t="str">
        <f ca="1">IF(
   $B$8="Overall Alert",IF(
      'Compound Alert'!S152 &gt;= 7, "HIGH",IF(
         'Compound Alert'!S152 &gt;= 5, "MED","LOW")), IF(
            $B$8="Underlying Vulnerability", IF(
               'Compound Alert'!Z152 &gt;= 10, "HIGH",IF(
                  'Compound Alert'!Z152 &gt;= 7, "MED","LOW")),IF(
                     $B$8="Emerging Threat", IF(
                        'Compound Alert'!AG152 &gt;= 10, "HIGH",IF(
                            'Compound Alert'!AG152 &gt;= 7, "MED","LOW")))))</f>
        <v>LOW</v>
      </c>
      <c r="L73" s="25" t="str">
        <f ca="1">IF(
   $B$8="Overall Alert",IF(
      'Compound Alert'!T152 &gt;= 7, "HIGH",IF(
         'Compound Alert'!T152 &gt;= 5, "MED","LOW")), IF(
            $B$8="Underlying Vulnerability", IF(
               'Compound Alert'!AA152 &gt;= 10, "HIGH",IF(
                  'Compound Alert'!AA152 &gt;= 7, "MED","LOW")),IF(
                     $B$8="Emerging Threat", IF(
                        'Compound Alert'!AH152 &gt;= 10, "HIGH",IF(
                            'Compound Alert'!AH152 &gt;= 7, "MED","LOW")))))</f>
        <v>LOW</v>
      </c>
      <c r="M73" s="25" t="str">
        <f ca="1">IF(
   $B$8="Overall Alert",IF(
      'Compound Alert'!U152 &gt;= 7, "HIGH",IF(
         'Compound Alert'!U152 &gt;= 5, "MED","LOW")), IF(
            $B$8="Underlying Vulnerability", IF(
               'Compound Alert'!AB152 &gt;= 10, "HIGH",IF(
                  'Compound Alert'!AB152 &gt;= 7, "MED","LOW")),IF(
                     $B$8="Emerging Threat", IF(
                        'Compound Alert'!AI152 &gt;= 10, "HIGH",IF(
                            'Compound Alert'!AI152 &gt;= 7, "MED","LOW")))))</f>
        <v>LOW</v>
      </c>
      <c r="N73" s="25" t="str">
        <f ca="1">IF(
   $B$8="Overall Alert",IF(
      'Compound Alert'!V152 &gt;= 7, "HIGH",IF(
         'Compound Alert'!V152 &gt;= 5, "MED","LOW")), IF(
            $B$8="Underlying Vulnerability", IF(
               'Compound Alert'!AC152 &gt;= 10, "HIGH",IF(
                  'Compound Alert'!AC152 &gt;= 7, "MED","LOW")),IF(
                     $B$8="Emerging Threat", IF(
                        'Compound Alert'!AJ152 &gt;= 10, "HIGH",IF(
                            'Compound Alert'!AJ152 &gt;= 7, "MED","LOW")))))</f>
        <v>HIGH</v>
      </c>
      <c r="O73" s="25" t="str">
        <f ca="1">IF(
   $B$8="Overall Alert",IF(
      'Compound Alert'!W152 &gt;= 7, "HIGH",IF(
         'Compound Alert'!W152 &gt;= 5, "MED","LOW")), IF(
            $B$8="Underlying Vulnerability", IF(
               'Compound Alert'!AD152 &gt;= 10, "HIGH",IF(
                  'Compound Alert'!AD152 &gt;= 7, "MED","LOW")),IF(
                     $B$8="Emerging Threat", IF(
                        'Compound Alert'!AK152 &gt;= 10, "HIGH",IF(
                            'Compound Alert'!AK152 &gt;= 7, "MED","LOW")))))</f>
        <v>MED</v>
      </c>
      <c r="P73" s="25"/>
      <c r="Q73" s="26"/>
      <c r="R73" s="26"/>
      <c r="S73" s="21"/>
      <c r="T73" s="21"/>
      <c r="U73" s="21"/>
      <c r="V73" s="21"/>
      <c r="W73" s="21"/>
      <c r="X73" s="21"/>
      <c r="Y73" s="27"/>
      <c r="Z73" s="27"/>
      <c r="AA73" s="27"/>
      <c r="AB73" s="27"/>
      <c r="AC73" s="27"/>
      <c r="AD73" s="27"/>
      <c r="AE73" s="27"/>
      <c r="AF73" s="27"/>
      <c r="AJ73" s="21"/>
      <c r="AK73" s="21"/>
      <c r="AL73" s="21"/>
      <c r="AM73" s="21"/>
      <c r="AN73" s="21"/>
      <c r="AO73" s="21"/>
      <c r="AP73" s="21"/>
      <c r="AQ73" s="21"/>
      <c r="AR73" s="21"/>
      <c r="AS73" s="21"/>
      <c r="AT73" s="21"/>
      <c r="AU73" s="21"/>
      <c r="AV73" s="21"/>
      <c r="AW73" s="21"/>
      <c r="AX73" s="21"/>
    </row>
    <row r="74" spans="1:50" x14ac:dyDescent="0.2">
      <c r="A74" s="63">
        <v>33</v>
      </c>
      <c r="B74" s="20" t="str">
        <f>'Compound Alert'!B7</f>
        <v>Afghanistan</v>
      </c>
      <c r="C74" s="20" t="str">
        <f>'Compound Alert'!C7</f>
        <v>AFG</v>
      </c>
      <c r="D74" s="20" t="str">
        <f>'Compound Alert'!D7</f>
        <v>SAS           South Asia</v>
      </c>
      <c r="E74" s="20" t="str">
        <f>'Compound Alert'!E7</f>
        <v>IDA</v>
      </c>
      <c r="F74" s="217">
        <f ca="1">'Compound Alert'!F7</f>
        <v>2</v>
      </c>
      <c r="G74" s="22">
        <f ca="1">IF($B$8="Overall Alert",'Compound Alert'!G7,IF($B$8="Underlying Vulnerability",'Compound Alert'!J7,IF($B$8="Emerging Threat",'Compound Alert'!M7)))</f>
        <v>2</v>
      </c>
      <c r="H74" s="23">
        <f ca="1">IF($B$8="Overall Alert",'Compound Alert'!H7,IF($B$8="Underlying Vulnerability",'Compound Alert'!K7,IF($B$8="Emerging Threat",'Compound Alert'!N7)))</f>
        <v>2</v>
      </c>
      <c r="I74" s="50">
        <f ca="1">ROUNDDOWN(G74,0)</f>
        <v>2</v>
      </c>
      <c r="J74" s="25" t="str">
        <f ca="1">IF(
   $B$8="Overall Alert",IF(
      'Compound Alert'!R7 &gt;= 7, "HIGH",IF(
         'Compound Alert'!R7 &gt;= 5, "MED","LOW")), IF(
            $B$8="Underlying Vulnerability", IF(
               'Compound Alert'!Y7 &gt;= 10, "HIGH",IF(
                  'Compound Alert'!Y7 &gt;= 7, "MED","LOW")),IF(
                     $B$8="Emerging Threat", IF(
                        'Compound Alert'!AF7 &gt;= 10, "HIGH",IF(
                            'Compound Alert'!AF7 &gt;= 7, "MED","LOW")))))</f>
        <v>LOW</v>
      </c>
      <c r="K74" s="25" t="str">
        <f ca="1">IF(
   $B$8="Overall Alert",IF(
      'Compound Alert'!S7 &gt;= 7, "HIGH",IF(
         'Compound Alert'!S7 &gt;= 5, "MED","LOW")), IF(
            $B$8="Underlying Vulnerability", IF(
               'Compound Alert'!Z7 &gt;= 10, "HIGH",IF(
                  'Compound Alert'!Z7 &gt;= 7, "MED","LOW")),IF(
                     $B$8="Emerging Threat", IF(
                        'Compound Alert'!AG7 &gt;= 10, "HIGH",IF(
                            'Compound Alert'!AG7 &gt;= 7, "MED","LOW")))))</f>
        <v>HIGH</v>
      </c>
      <c r="L74" s="25" t="str">
        <f ca="1">IF(
   $B$8="Overall Alert",IF(
      'Compound Alert'!T7 &gt;= 7, "HIGH",IF(
         'Compound Alert'!T7 &gt;= 5, "MED","LOW")), IF(
            $B$8="Underlying Vulnerability", IF(
               'Compound Alert'!AA7 &gt;= 10, "HIGH",IF(
                  'Compound Alert'!AA7 &gt;= 7, "MED","LOW")),IF(
                     $B$8="Emerging Threat", IF(
                        'Compound Alert'!AH7 &gt;= 10, "HIGH",IF(
                            'Compound Alert'!AH7 &gt;= 7, "MED","LOW")))))</f>
        <v>LOW</v>
      </c>
      <c r="M74" s="25" t="str">
        <f ca="1">IF(
   $B$8="Overall Alert",IF(
      'Compound Alert'!U7 &gt;= 7, "HIGH",IF(
         'Compound Alert'!U7 &gt;= 5, "MED","LOW")), IF(
            $B$8="Underlying Vulnerability", IF(
               'Compound Alert'!AB7 &gt;= 10, "HIGH",IF(
                  'Compound Alert'!AB7 &gt;= 7, "MED","LOW")),IF(
                     $B$8="Emerging Threat", IF(
                        'Compound Alert'!AI7 &gt;= 10, "HIGH",IF(
                            'Compound Alert'!AI7 &gt;= 7, "MED","LOW")))))</f>
        <v>LOW</v>
      </c>
      <c r="N74" s="25" t="str">
        <f ca="1">IF(
   $B$8="Overall Alert",IF(
      'Compound Alert'!V7 &gt;= 7, "HIGH",IF(
         'Compound Alert'!V7 &gt;= 5, "MED","LOW")), IF(
            $B$8="Underlying Vulnerability", IF(
               'Compound Alert'!AC7 &gt;= 10, "HIGH",IF(
                  'Compound Alert'!AC7 &gt;= 7, "MED","LOW")),IF(
                     $B$8="Emerging Threat", IF(
                        'Compound Alert'!AJ7 &gt;= 10, "HIGH",IF(
                            'Compound Alert'!AJ7 &gt;= 7, "MED","LOW")))))</f>
        <v>HIGH</v>
      </c>
      <c r="O74" s="25" t="str">
        <f ca="1">IF(
   $B$8="Overall Alert",IF(
      'Compound Alert'!W7 &gt;= 7, "HIGH",IF(
         'Compound Alert'!W7 &gt;= 5, "MED","LOW")), IF(
            $B$8="Underlying Vulnerability", IF(
               'Compound Alert'!AD7 &gt;= 10, "HIGH",IF(
                  'Compound Alert'!AD7 &gt;= 7, "MED","LOW")),IF(
                     $B$8="Emerging Threat", IF(
                        'Compound Alert'!AK7 &gt;= 10, "HIGH",IF(
                            'Compound Alert'!AK7 &gt;= 7, "MED","LOW")))))</f>
        <v>LOW</v>
      </c>
      <c r="P74" s="25"/>
      <c r="Q74" s="26"/>
      <c r="R74" s="26"/>
      <c r="S74" s="21"/>
      <c r="T74" s="21"/>
      <c r="U74" s="21"/>
      <c r="V74" s="21"/>
      <c r="W74" s="21"/>
      <c r="X74" s="21"/>
      <c r="Y74" s="27"/>
      <c r="Z74" s="27"/>
      <c r="AA74" s="27"/>
      <c r="AB74" s="27"/>
      <c r="AC74" s="27"/>
      <c r="AD74" s="27"/>
      <c r="AE74" s="27"/>
      <c r="AF74" s="27"/>
      <c r="AJ74" s="21"/>
      <c r="AK74" s="21"/>
      <c r="AL74" s="21"/>
      <c r="AM74" s="21"/>
      <c r="AN74" s="21"/>
      <c r="AO74" s="21"/>
      <c r="AP74" s="21"/>
      <c r="AQ74" s="21"/>
      <c r="AR74" s="21"/>
      <c r="AS74" s="21"/>
      <c r="AT74" s="21"/>
      <c r="AU74" s="21"/>
      <c r="AV74" s="21"/>
      <c r="AW74" s="21"/>
      <c r="AX74" s="21"/>
    </row>
    <row r="75" spans="1:50" x14ac:dyDescent="0.2">
      <c r="A75" s="63">
        <v>34</v>
      </c>
      <c r="B75" s="20" t="str">
        <f>'Compound Alert'!B164</f>
        <v>Korea, Dem. People's Rep.</v>
      </c>
      <c r="C75" s="20" t="str">
        <f>'Compound Alert'!C164</f>
        <v>PRK</v>
      </c>
      <c r="D75" s="20" t="str">
        <f>'Compound Alert'!D164</f>
        <v>EAS           East Asia &amp; Pacific</v>
      </c>
      <c r="E75" s="20" t="str">
        <f>'Compound Alert'!E164</f>
        <v>NA</v>
      </c>
      <c r="F75" s="217">
        <f ca="1">'Compound Alert'!F164</f>
        <v>159</v>
      </c>
      <c r="G75" s="22">
        <f ca="1">IF($B$8="Overall Alert",'Compound Alert'!G164,IF($B$8="Underlying Vulnerability",'Compound Alert'!J164,IF($B$8="Emerging Threat",'Compound Alert'!M164)))</f>
        <v>2</v>
      </c>
      <c r="H75" s="23">
        <f ca="1">IF($B$8="Overall Alert",'Compound Alert'!H164,IF($B$8="Underlying Vulnerability",'Compound Alert'!K164,IF($B$8="Emerging Threat",'Compound Alert'!N164)))</f>
        <v>2</v>
      </c>
      <c r="I75" s="50">
        <f ca="1">ROUNDDOWN(G75,0)</f>
        <v>2</v>
      </c>
      <c r="J75" s="25" t="str">
        <f ca="1">IF(
   $B$8="Overall Alert",IF(
      'Compound Alert'!R164 &gt;= 7, "HIGH",IF(
         'Compound Alert'!R164 &gt;= 5, "MED","LOW")), IF(
            $B$8="Underlying Vulnerability", IF(
               'Compound Alert'!Y164 &gt;= 10, "HIGH",IF(
                  'Compound Alert'!Y164 &gt;= 7, "MED","LOW")),IF(
                     $B$8="Emerging Threat", IF(
                        'Compound Alert'!AF164 &gt;= 10, "HIGH",IF(
                            'Compound Alert'!AF164 &gt;= 7, "MED","LOW")))))</f>
        <v>LOW</v>
      </c>
      <c r="K75" s="25" t="str">
        <f ca="1">IF(
   $B$8="Overall Alert",IF(
      'Compound Alert'!S164 &gt;= 7, "HIGH",IF(
         'Compound Alert'!S164 &gt;= 5, "MED","LOW")), IF(
            $B$8="Underlying Vulnerability", IF(
               'Compound Alert'!Z164 &gt;= 10, "HIGH",IF(
                  'Compound Alert'!Z164 &gt;= 7, "MED","LOW")),IF(
                     $B$8="Emerging Threat", IF(
                        'Compound Alert'!AG164 &gt;= 10, "HIGH",IF(
                            'Compound Alert'!AG164 &gt;= 7, "MED","LOW")))))</f>
        <v>LOW</v>
      </c>
      <c r="L75" s="25" t="str">
        <f ca="1">IF(
   $B$8="Overall Alert",IF(
      'Compound Alert'!T164 &gt;= 7, "HIGH",IF(
         'Compound Alert'!T164 &gt;= 5, "MED","LOW")), IF(
            $B$8="Underlying Vulnerability", IF(
               'Compound Alert'!AA164 &gt;= 10, "HIGH",IF(
                  'Compound Alert'!AA164 &gt;= 7, "MED","LOW")),IF(
                     $B$8="Emerging Threat", IF(
                        'Compound Alert'!AH164 &gt;= 10, "HIGH",IF(
                            'Compound Alert'!AH164 &gt;= 7, "MED","LOW")))))</f>
        <v>HIGH</v>
      </c>
      <c r="M75" s="25" t="str">
        <f ca="1">IF(
   $B$8="Overall Alert",IF(
      'Compound Alert'!U164 &gt;= 7, "HIGH",IF(
         'Compound Alert'!U164 &gt;= 5, "MED","LOW")), IF(
            $B$8="Underlying Vulnerability", IF(
               'Compound Alert'!AB164 &gt;= 10, "HIGH",IF(
                  'Compound Alert'!AB164 &gt;= 7, "MED","LOW")),IF(
                     $B$8="Emerging Threat", IF(
                        'Compound Alert'!AI164 &gt;= 10, "HIGH",IF(
                            'Compound Alert'!AI164 &gt;= 7, "MED","LOW")))))</f>
        <v>LOW</v>
      </c>
      <c r="N75" s="25" t="str">
        <f ca="1">IF(
   $B$8="Overall Alert",IF(
      'Compound Alert'!V164 &gt;= 7, "HIGH",IF(
         'Compound Alert'!V164 &gt;= 5, "MED","LOW")), IF(
            $B$8="Underlying Vulnerability", IF(
               'Compound Alert'!AC164 &gt;= 10, "HIGH",IF(
                  'Compound Alert'!AC164 &gt;= 7, "MED","LOW")),IF(
                     $B$8="Emerging Threat", IF(
                        'Compound Alert'!AJ164 &gt;= 10, "HIGH",IF(
                            'Compound Alert'!AJ164 &gt;= 7, "MED","LOW")))))</f>
        <v>HIGH</v>
      </c>
      <c r="O75" s="25" t="str">
        <f ca="1">IF(
   $B$8="Overall Alert",IF(
      'Compound Alert'!W164 &gt;= 7, "HIGH",IF(
         'Compound Alert'!W164 &gt;= 5, "MED","LOW")), IF(
            $B$8="Underlying Vulnerability", IF(
               'Compound Alert'!AD164 &gt;= 10, "HIGH",IF(
                  'Compound Alert'!AD164 &gt;= 7, "MED","LOW")),IF(
                     $B$8="Emerging Threat", IF(
                        'Compound Alert'!AK164 &gt;= 10, "HIGH",IF(
                            'Compound Alert'!AK164 &gt;= 7, "MED","LOW")))))</f>
        <v>LOW</v>
      </c>
      <c r="P75" s="25"/>
      <c r="Q75" s="26"/>
      <c r="R75" s="26"/>
      <c r="S75" s="21"/>
      <c r="T75" s="21"/>
      <c r="U75" s="21"/>
      <c r="V75" s="21"/>
      <c r="W75" s="21"/>
      <c r="X75" s="21"/>
      <c r="Y75" s="27"/>
      <c r="Z75" s="27"/>
      <c r="AA75" s="27"/>
      <c r="AB75" s="27"/>
      <c r="AC75" s="27"/>
      <c r="AD75" s="27"/>
      <c r="AE75" s="27"/>
      <c r="AF75" s="27"/>
      <c r="AJ75" s="21"/>
      <c r="AK75" s="21"/>
      <c r="AL75" s="21"/>
      <c r="AM75" s="21"/>
      <c r="AN75" s="21"/>
      <c r="AO75" s="21"/>
      <c r="AP75" s="21"/>
      <c r="AQ75" s="21"/>
      <c r="AR75" s="21"/>
      <c r="AS75" s="21"/>
      <c r="AT75" s="21"/>
      <c r="AU75" s="21"/>
      <c r="AV75" s="21"/>
      <c r="AW75" s="21"/>
      <c r="AX75" s="21"/>
    </row>
    <row r="76" spans="1:50" x14ac:dyDescent="0.2">
      <c r="A76" s="63">
        <v>35</v>
      </c>
      <c r="B76" s="20" t="str">
        <f>'Compound Alert'!B213</f>
        <v>Venezuela, RB</v>
      </c>
      <c r="C76" s="20" t="str">
        <f>'Compound Alert'!C213</f>
        <v>VEN</v>
      </c>
      <c r="D76" s="20" t="str">
        <f>'Compound Alert'!D213</f>
        <v>LCN           Latin America &amp; Caribbean</v>
      </c>
      <c r="E76" s="20" t="str">
        <f>'Compound Alert'!E213</f>
        <v>IBRD</v>
      </c>
      <c r="F76" s="217">
        <f>'Compound Alert'!F213</f>
        <v>0</v>
      </c>
      <c r="G76" s="22">
        <f ca="1">IF($B$8="Overall Alert",'Compound Alert'!G213,IF($B$8="Underlying Vulnerability",'Compound Alert'!J213,IF($B$8="Emerging Threat",'Compound Alert'!M213)))</f>
        <v>2</v>
      </c>
      <c r="H76" s="23">
        <f ca="1">IF($B$8="Overall Alert",'Compound Alert'!H213,IF($B$8="Underlying Vulnerability",'Compound Alert'!K213,IF($B$8="Emerging Threat",'Compound Alert'!N213)))</f>
        <v>2</v>
      </c>
      <c r="I76" s="50">
        <f ca="1">ROUNDDOWN(G76,0)</f>
        <v>2</v>
      </c>
      <c r="J76" s="25" t="str">
        <f ca="1">IF(
   $B$8="Overall Alert",IF(
      'Compound Alert'!R213 &gt;= 7, "HIGH",IF(
         'Compound Alert'!R213 &gt;= 5, "MED","LOW")), IF(
            $B$8="Underlying Vulnerability", IF(
               'Compound Alert'!Y213 &gt;= 10, "HIGH",IF(
                  'Compound Alert'!Y213 &gt;= 7, "MED","LOW")),IF(
                     $B$8="Emerging Threat", IF(
                        'Compound Alert'!AF213 &gt;= 10, "HIGH",IF(
                            'Compound Alert'!AF213 &gt;= 7, "MED","LOW")))))</f>
        <v>LOW</v>
      </c>
      <c r="K76" s="25" t="str">
        <f ca="1">IF(
   $B$8="Overall Alert",IF(
      'Compound Alert'!S213 &gt;= 7, "HIGH",IF(
         'Compound Alert'!S213 &gt;= 5, "MED","LOW")), IF(
            $B$8="Underlying Vulnerability", IF(
               'Compound Alert'!Z213 &gt;= 10, "HIGH",IF(
                  'Compound Alert'!Z213 &gt;= 7, "MED","LOW")),IF(
                     $B$8="Emerging Threat", IF(
                        'Compound Alert'!AG213 &gt;= 10, "HIGH",IF(
                            'Compound Alert'!AG213 &gt;= 7, "MED","LOW")))))</f>
        <v>LOW</v>
      </c>
      <c r="L76" s="25" t="str">
        <f ca="1">IF(
   $B$8="Overall Alert",IF(
      'Compound Alert'!T213 &gt;= 7, "HIGH",IF(
         'Compound Alert'!T213 &gt;= 5, "MED","LOW")), IF(
            $B$8="Underlying Vulnerability", IF(
               'Compound Alert'!AA213 &gt;= 10, "HIGH",IF(
                  'Compound Alert'!AA213 &gt;= 7, "MED","LOW")),IF(
                     $B$8="Emerging Threat", IF(
                        'Compound Alert'!AH213 &gt;= 10, "HIGH",IF(
                            'Compound Alert'!AH213 &gt;= 7, "MED","LOW")))))</f>
        <v>HIGH</v>
      </c>
      <c r="M76" s="25" t="str">
        <f ca="1">IF(
   $B$8="Overall Alert",IF(
      'Compound Alert'!U213 &gt;= 7, "HIGH",IF(
         'Compound Alert'!U213 &gt;= 5, "MED","LOW")), IF(
            $B$8="Underlying Vulnerability", IF(
               'Compound Alert'!AB213 &gt;= 10, "HIGH",IF(
                  'Compound Alert'!AB213 &gt;= 7, "MED","LOW")),IF(
                     $B$8="Emerging Threat", IF(
                        'Compound Alert'!AI213 &gt;= 10, "HIGH",IF(
                            'Compound Alert'!AI213 &gt;= 7, "MED","LOW")))))</f>
        <v>LOW</v>
      </c>
      <c r="N76" s="25" t="str">
        <f ca="1">IF(
   $B$8="Overall Alert",IF(
      'Compound Alert'!V213 &gt;= 7, "HIGH",IF(
         'Compound Alert'!V213 &gt;= 5, "MED","LOW")), IF(
            $B$8="Underlying Vulnerability", IF(
               'Compound Alert'!AC213 &gt;= 10, "HIGH",IF(
                  'Compound Alert'!AC213 &gt;= 7, "MED","LOW")),IF(
                     $B$8="Emerging Threat", IF(
                        'Compound Alert'!AJ213 &gt;= 10, "HIGH",IF(
                            'Compound Alert'!AJ213 &gt;= 7, "MED","LOW")))))</f>
        <v>HIGH</v>
      </c>
      <c r="O76" s="25" t="str">
        <f ca="1">IF(
   $B$8="Overall Alert",IF(
      'Compound Alert'!W213 &gt;= 7, "HIGH",IF(
         'Compound Alert'!W213 &gt;= 5, "MED","LOW")), IF(
            $B$8="Underlying Vulnerability", IF(
               'Compound Alert'!AD213 &gt;= 10, "HIGH",IF(
                  'Compound Alert'!AD213 &gt;= 7, "MED","LOW")),IF(
                     $B$8="Emerging Threat", IF(
                        'Compound Alert'!AK213 &gt;= 10, "HIGH",IF(
                            'Compound Alert'!AK213 &gt;= 7, "MED","LOW")))))</f>
        <v>LOW</v>
      </c>
      <c r="P76" s="25"/>
      <c r="Q76" s="26"/>
      <c r="R76" s="26"/>
      <c r="S76" s="21"/>
      <c r="T76" s="21"/>
      <c r="U76" s="21"/>
      <c r="V76" s="21"/>
      <c r="W76" s="21"/>
      <c r="X76" s="21"/>
      <c r="Y76" s="27"/>
      <c r="Z76" s="27"/>
      <c r="AA76" s="27"/>
      <c r="AB76" s="27"/>
      <c r="AC76" s="27"/>
      <c r="AD76" s="27"/>
      <c r="AE76" s="27"/>
      <c r="AF76" s="27"/>
      <c r="AJ76" s="21"/>
      <c r="AK76" s="21"/>
      <c r="AL76" s="21"/>
      <c r="AM76" s="21"/>
      <c r="AN76" s="21"/>
      <c r="AO76" s="21"/>
      <c r="AP76" s="21"/>
      <c r="AQ76" s="21"/>
      <c r="AR76" s="21"/>
      <c r="AS76" s="21"/>
      <c r="AT76" s="21"/>
      <c r="AU76" s="21"/>
      <c r="AV76" s="21"/>
      <c r="AW76" s="21"/>
      <c r="AX76" s="21"/>
    </row>
    <row r="77" spans="1:50" x14ac:dyDescent="0.2">
      <c r="A77" s="63">
        <v>36</v>
      </c>
      <c r="B77" s="20" t="str">
        <f>'Compound Alert'!B185</f>
        <v>Suriname</v>
      </c>
      <c r="C77" s="20" t="str">
        <f>'Compound Alert'!C185</f>
        <v>SUR</v>
      </c>
      <c r="D77" s="20" t="str">
        <f>'Compound Alert'!D185</f>
        <v>LCN           Latin America &amp; Caribbean</v>
      </c>
      <c r="E77" s="20" t="str">
        <f>'Compound Alert'!E185</f>
        <v>IBRD</v>
      </c>
      <c r="F77" s="217">
        <f ca="1">'Compound Alert'!F185</f>
        <v>180</v>
      </c>
      <c r="G77" s="22">
        <f ca="1">IF($B$8="Overall Alert",'Compound Alert'!G185,IF($B$8="Underlying Vulnerability",'Compound Alert'!J185,IF($B$8="Emerging Threat",'Compound Alert'!M185)))</f>
        <v>2</v>
      </c>
      <c r="H77" s="23">
        <f ca="1">IF($B$8="Overall Alert",'Compound Alert'!H185,IF($B$8="Underlying Vulnerability",'Compound Alert'!K185,IF($B$8="Emerging Threat",'Compound Alert'!N185)))</f>
        <v>2</v>
      </c>
      <c r="I77" s="50">
        <f ca="1">ROUNDDOWN(G77,0)</f>
        <v>2</v>
      </c>
      <c r="J77" s="25" t="str">
        <f ca="1">IF(
   $B$8="Overall Alert",IF(
      'Compound Alert'!R185 &gt;= 7, "HIGH",IF(
         'Compound Alert'!R185 &gt;= 5, "MED","LOW")), IF(
            $B$8="Underlying Vulnerability", IF(
               'Compound Alert'!Y185 &gt;= 10, "HIGH",IF(
                  'Compound Alert'!Y185 &gt;= 7, "MED","LOW")),IF(
                     $B$8="Emerging Threat", IF(
                        'Compound Alert'!AF185 &gt;= 10, "HIGH",IF(
                            'Compound Alert'!AF185 &gt;= 7, "MED","LOW")))))</f>
        <v>HIGH</v>
      </c>
      <c r="K77" s="25" t="str">
        <f ca="1">IF(
   $B$8="Overall Alert",IF(
      'Compound Alert'!S185 &gt;= 7, "HIGH",IF(
         'Compound Alert'!S185 &gt;= 5, "MED","LOW")), IF(
            $B$8="Underlying Vulnerability", IF(
               'Compound Alert'!Z185 &gt;= 10, "HIGH",IF(
                  'Compound Alert'!Z185 &gt;= 7, "MED","LOW")),IF(
                     $B$8="Emerging Threat", IF(
                        'Compound Alert'!AG185 &gt;= 10, "HIGH",IF(
                            'Compound Alert'!AG185 &gt;= 7, "MED","LOW")))))</f>
        <v>LOW</v>
      </c>
      <c r="L77" s="25" t="str">
        <f ca="1">IF(
   $B$8="Overall Alert",IF(
      'Compound Alert'!T185 &gt;= 7, "HIGH",IF(
         'Compound Alert'!T185 &gt;= 5, "MED","LOW")), IF(
            $B$8="Underlying Vulnerability", IF(
               'Compound Alert'!AA185 &gt;= 10, "HIGH",IF(
                  'Compound Alert'!AA185 &gt;= 7, "MED","LOW")),IF(
                     $B$8="Emerging Threat", IF(
                        'Compound Alert'!AH185 &gt;= 10, "HIGH",IF(
                            'Compound Alert'!AH185 &gt;= 7, "MED","LOW")))))</f>
        <v>MED</v>
      </c>
      <c r="M77" s="25" t="str">
        <f ca="1">IF(
   $B$8="Overall Alert",IF(
      'Compound Alert'!U185 &gt;= 7, "HIGH",IF(
         'Compound Alert'!U185 &gt;= 5, "MED","LOW")), IF(
            $B$8="Underlying Vulnerability", IF(
               'Compound Alert'!AB185 &gt;= 10, "HIGH",IF(
                  'Compound Alert'!AB185 &gt;= 7, "MED","LOW")),IF(
                     $B$8="Emerging Threat", IF(
                        'Compound Alert'!AI185 &gt;= 10, "HIGH",IF(
                            'Compound Alert'!AI185 &gt;= 7, "MED","LOW")))))</f>
        <v>LOW</v>
      </c>
      <c r="N77" s="25" t="str">
        <f ca="1">IF(
   $B$8="Overall Alert",IF(
      'Compound Alert'!V185 &gt;= 7, "HIGH",IF(
         'Compound Alert'!V185 &gt;= 5, "MED","LOW")), IF(
            $B$8="Underlying Vulnerability", IF(
               'Compound Alert'!AC185 &gt;= 10, "HIGH",IF(
                  'Compound Alert'!AC185 &gt;= 7, "MED","LOW")),IF(
                     $B$8="Emerging Threat", IF(
                        'Compound Alert'!AJ185 &gt;= 10, "HIGH",IF(
                            'Compound Alert'!AJ185 &gt;= 7, "MED","LOW")))))</f>
        <v>MED</v>
      </c>
      <c r="O77" s="25" t="str">
        <f ca="1">IF(
   $B$8="Overall Alert",IF(
      'Compound Alert'!W185 &gt;= 7, "HIGH",IF(
         'Compound Alert'!W185 &gt;= 5, "MED","LOW")), IF(
            $B$8="Underlying Vulnerability", IF(
               'Compound Alert'!AD185 &gt;= 10, "HIGH",IF(
                  'Compound Alert'!AD185 &gt;= 7, "MED","LOW")),IF(
                     $B$8="Emerging Threat", IF(
                        'Compound Alert'!AK185 &gt;= 10, "HIGH",IF(
                            'Compound Alert'!AK185 &gt;= 7, "MED","LOW")))))</f>
        <v>LOW</v>
      </c>
      <c r="P77" s="25"/>
      <c r="Q77" s="26"/>
      <c r="R77" s="26"/>
      <c r="S77" s="21"/>
      <c r="T77" s="21"/>
      <c r="U77" s="21"/>
      <c r="V77" s="21"/>
      <c r="W77" s="21"/>
      <c r="X77" s="21"/>
      <c r="Y77" s="27"/>
      <c r="Z77" s="27"/>
      <c r="AA77" s="27"/>
      <c r="AB77" s="27"/>
      <c r="AC77" s="27"/>
      <c r="AD77" s="27"/>
      <c r="AE77" s="27"/>
      <c r="AF77" s="27"/>
      <c r="AJ77" s="21"/>
      <c r="AK77" s="21"/>
      <c r="AL77" s="21"/>
      <c r="AM77" s="21"/>
      <c r="AN77" s="21"/>
      <c r="AO77" s="21"/>
      <c r="AP77" s="21"/>
      <c r="AQ77" s="21"/>
      <c r="AR77" s="21"/>
      <c r="AS77" s="21"/>
      <c r="AT77" s="21"/>
      <c r="AU77" s="21"/>
      <c r="AV77" s="21"/>
      <c r="AW77" s="21"/>
      <c r="AX77" s="21"/>
    </row>
    <row r="78" spans="1:50" x14ac:dyDescent="0.2">
      <c r="A78" s="63">
        <v>37</v>
      </c>
      <c r="B78" s="20" t="str">
        <f>'Compound Alert'!B149</f>
        <v>Nicaragua</v>
      </c>
      <c r="C78" s="20" t="str">
        <f>'Compound Alert'!C149</f>
        <v>NIC</v>
      </c>
      <c r="D78" s="20" t="str">
        <f>'Compound Alert'!D149</f>
        <v>LCN           Latin America &amp; Caribbean</v>
      </c>
      <c r="E78" s="20" t="str">
        <f>'Compound Alert'!E149</f>
        <v>IDA</v>
      </c>
      <c r="F78" s="217">
        <f ca="1">'Compound Alert'!F149</f>
        <v>144</v>
      </c>
      <c r="G78" s="22">
        <f ca="1">IF($B$8="Overall Alert",'Compound Alert'!G149,IF($B$8="Underlying Vulnerability",'Compound Alert'!J149,IF($B$8="Emerging Threat",'Compound Alert'!M149)))</f>
        <v>2</v>
      </c>
      <c r="H78" s="23">
        <f ca="1">IF($B$8="Overall Alert",'Compound Alert'!H149,IF($B$8="Underlying Vulnerability",'Compound Alert'!K149,IF($B$8="Emerging Threat",'Compound Alert'!N149)))</f>
        <v>2</v>
      </c>
      <c r="I78" s="50">
        <f ca="1">ROUNDDOWN(G78,0)</f>
        <v>2</v>
      </c>
      <c r="J78" s="25" t="str">
        <f ca="1">IF(
   $B$8="Overall Alert",IF(
      'Compound Alert'!R149 &gt;= 7, "HIGH",IF(
         'Compound Alert'!R149 &gt;= 5, "MED","LOW")), IF(
            $B$8="Underlying Vulnerability", IF(
               'Compound Alert'!Y149 &gt;= 10, "HIGH",IF(
                  'Compound Alert'!Y149 &gt;= 7, "MED","LOW")),IF(
                     $B$8="Emerging Threat", IF(
                        'Compound Alert'!AF149 &gt;= 10, "HIGH",IF(
                            'Compound Alert'!AF149 &gt;= 7, "MED","LOW")))))</f>
        <v>LOW</v>
      </c>
      <c r="K78" s="25" t="str">
        <f ca="1">IF(
   $B$8="Overall Alert",IF(
      'Compound Alert'!S149 &gt;= 7, "HIGH",IF(
         'Compound Alert'!S149 &gt;= 5, "MED","LOW")), IF(
            $B$8="Underlying Vulnerability", IF(
               'Compound Alert'!Z149 &gt;= 10, "HIGH",IF(
                  'Compound Alert'!Z149 &gt;= 7, "MED","LOW")),IF(
                     $B$8="Emerging Threat", IF(
                        'Compound Alert'!AG149 &gt;= 10, "HIGH",IF(
                            'Compound Alert'!AG149 &gt;= 7, "MED","LOW")))))</f>
        <v>MED</v>
      </c>
      <c r="L78" s="25" t="str">
        <f ca="1">IF(
   $B$8="Overall Alert",IF(
      'Compound Alert'!T149 &gt;= 7, "HIGH",IF(
         'Compound Alert'!T149 &gt;= 5, "MED","LOW")), IF(
            $B$8="Underlying Vulnerability", IF(
               'Compound Alert'!AA149 &gt;= 10, "HIGH",IF(
                  'Compound Alert'!AA149 &gt;= 7, "MED","LOW")),IF(
                     $B$8="Emerging Threat", IF(
                        'Compound Alert'!AH149 &gt;= 10, "HIGH",IF(
                            'Compound Alert'!AH149 &gt;= 7, "MED","LOW")))))</f>
        <v>MED</v>
      </c>
      <c r="M78" s="25" t="str">
        <f ca="1">IF(
   $B$8="Overall Alert",IF(
      'Compound Alert'!U149 &gt;= 7, "HIGH",IF(
         'Compound Alert'!U149 &gt;= 5, "MED","LOW")), IF(
            $B$8="Underlying Vulnerability", IF(
               'Compound Alert'!AB149 &gt;= 10, "HIGH",IF(
                  'Compound Alert'!AB149 &gt;= 7, "MED","LOW")),IF(
                     $B$8="Emerging Threat", IF(
                        'Compound Alert'!AI149 &gt;= 10, "HIGH",IF(
                            'Compound Alert'!AI149 &gt;= 7, "MED","LOW")))))</f>
        <v>HIGH</v>
      </c>
      <c r="N78" s="25" t="str">
        <f ca="1">IF(
   $B$8="Overall Alert",IF(
      'Compound Alert'!V149 &gt;= 7, "HIGH",IF(
         'Compound Alert'!V149 &gt;= 5, "MED","LOW")), IF(
            $B$8="Underlying Vulnerability", IF(
               'Compound Alert'!AC149 &gt;= 10, "HIGH",IF(
                  'Compound Alert'!AC149 &gt;= 7, "MED","LOW")),IF(
                     $B$8="Emerging Threat", IF(
                        'Compound Alert'!AJ149 &gt;= 10, "HIGH",IF(
                            'Compound Alert'!AJ149 &gt;= 7, "MED","LOW")))))</f>
        <v>LOW</v>
      </c>
      <c r="O78" s="25" t="str">
        <f ca="1">IF(
   $B$8="Overall Alert",IF(
      'Compound Alert'!W149 &gt;= 7, "HIGH",IF(
         'Compound Alert'!W149 &gt;= 5, "MED","LOW")), IF(
            $B$8="Underlying Vulnerability", IF(
               'Compound Alert'!AD149 &gt;= 10, "HIGH",IF(
                  'Compound Alert'!AD149 &gt;= 7, "MED","LOW")),IF(
                     $B$8="Emerging Threat", IF(
                        'Compound Alert'!AK149 &gt;= 10, "HIGH",IF(
                            'Compound Alert'!AK149 &gt;= 7, "MED","LOW")))))</f>
        <v>LOW</v>
      </c>
      <c r="P78" s="25"/>
      <c r="Q78" s="26"/>
      <c r="R78" s="26"/>
      <c r="S78" s="21"/>
      <c r="T78" s="21"/>
      <c r="U78" s="21"/>
      <c r="V78" s="21"/>
      <c r="W78" s="21"/>
      <c r="X78" s="21"/>
      <c r="Y78" s="27"/>
      <c r="Z78" s="27"/>
      <c r="AA78" s="27"/>
      <c r="AB78" s="27"/>
      <c r="AC78" s="27"/>
      <c r="AD78" s="27"/>
      <c r="AE78" s="27"/>
      <c r="AF78" s="27"/>
      <c r="AJ78" s="21"/>
      <c r="AK78" s="21"/>
      <c r="AL78" s="21"/>
      <c r="AM78" s="21"/>
      <c r="AN78" s="21"/>
      <c r="AO78" s="21"/>
      <c r="AP78" s="21"/>
      <c r="AQ78" s="21"/>
      <c r="AR78" s="21"/>
      <c r="AS78" s="21"/>
      <c r="AT78" s="21"/>
      <c r="AU78" s="21"/>
      <c r="AV78" s="21"/>
      <c r="AW78" s="21"/>
      <c r="AX78" s="21"/>
    </row>
    <row r="79" spans="1:50" x14ac:dyDescent="0.2">
      <c r="A79" s="63">
        <v>38</v>
      </c>
      <c r="B79" s="20" t="str">
        <f>'Compound Alert'!B203</f>
        <v>Türkiye</v>
      </c>
      <c r="C79" s="20" t="str">
        <f>'Compound Alert'!C203</f>
        <v>TUR</v>
      </c>
      <c r="D79" s="20" t="str">
        <f>'Compound Alert'!D203</f>
        <v>ECS           Europe &amp; Central Asia</v>
      </c>
      <c r="E79" s="20" t="str">
        <f>'Compound Alert'!E203</f>
        <v>IBRD</v>
      </c>
      <c r="F79" s="217">
        <f>'Compound Alert'!F203</f>
        <v>0</v>
      </c>
      <c r="G79" s="22">
        <f ca="1">IF($B$8="Overall Alert",'Compound Alert'!G203,IF($B$8="Underlying Vulnerability",'Compound Alert'!J203,IF($B$8="Emerging Threat",'Compound Alert'!M203)))</f>
        <v>2</v>
      </c>
      <c r="H79" s="23">
        <f ca="1">IF($B$8="Overall Alert",'Compound Alert'!H203,IF($B$8="Underlying Vulnerability",'Compound Alert'!K203,IF($B$8="Emerging Threat",'Compound Alert'!N203)))</f>
        <v>2</v>
      </c>
      <c r="I79" s="50">
        <f ca="1">ROUNDDOWN(G79,0)</f>
        <v>2</v>
      </c>
      <c r="J79" s="25" t="str">
        <f ca="1">IF(
   $B$8="Overall Alert",IF(
      'Compound Alert'!R203 &gt;= 7, "HIGH",IF(
         'Compound Alert'!R203 &gt;= 5, "MED","LOW")), IF(
            $B$8="Underlying Vulnerability", IF(
               'Compound Alert'!Y203 &gt;= 10, "HIGH",IF(
                  'Compound Alert'!Y203 &gt;= 7, "MED","LOW")),IF(
                     $B$8="Emerging Threat", IF(
                        'Compound Alert'!AF203 &gt;= 10, "HIGH",IF(
                            'Compound Alert'!AF203 &gt;= 7, "MED","LOW")))))</f>
        <v>LOW</v>
      </c>
      <c r="K79" s="25" t="str">
        <f ca="1">IF(
   $B$8="Overall Alert",IF(
      'Compound Alert'!S203 &gt;= 7, "HIGH",IF(
         'Compound Alert'!S203 &gt;= 5, "MED","LOW")), IF(
            $B$8="Underlying Vulnerability", IF(
               'Compound Alert'!Z203 &gt;= 10, "HIGH",IF(
                  'Compound Alert'!Z203 &gt;= 7, "MED","LOW")),IF(
                     $B$8="Emerging Threat", IF(
                        'Compound Alert'!AG203 &gt;= 10, "HIGH",IF(
                            'Compound Alert'!AG203 &gt;= 7, "MED","LOW")))))</f>
        <v>LOW</v>
      </c>
      <c r="L79" s="25" t="str">
        <f ca="1">IF(
   $B$8="Overall Alert",IF(
      'Compound Alert'!T203 &gt;= 7, "HIGH",IF(
         'Compound Alert'!T203 &gt;= 5, "MED","LOW")), IF(
            $B$8="Underlying Vulnerability", IF(
               'Compound Alert'!AA203 &gt;= 10, "HIGH",IF(
                  'Compound Alert'!AA203 &gt;= 7, "MED","LOW")),IF(
                     $B$8="Emerging Threat", IF(
                        'Compound Alert'!AH203 &gt;= 10, "HIGH",IF(
                            'Compound Alert'!AH203 &gt;= 7, "MED","LOW")))))</f>
        <v>HIGH</v>
      </c>
      <c r="M79" s="25" t="str">
        <f ca="1">IF(
   $B$8="Overall Alert",IF(
      'Compound Alert'!U203 &gt;= 7, "HIGH",IF(
         'Compound Alert'!U203 &gt;= 5, "MED","LOW")), IF(
            $B$8="Underlying Vulnerability", IF(
               'Compound Alert'!AB203 &gt;= 10, "HIGH",IF(
                  'Compound Alert'!AB203 &gt;= 7, "MED","LOW")),IF(
                     $B$8="Emerging Threat", IF(
                        'Compound Alert'!AI203 &gt;= 10, "HIGH",IF(
                            'Compound Alert'!AI203 &gt;= 7, "MED","LOW")))))</f>
        <v>LOW</v>
      </c>
      <c r="N79" s="25" t="str">
        <f ca="1">IF(
   $B$8="Overall Alert",IF(
      'Compound Alert'!V203 &gt;= 7, "HIGH",IF(
         'Compound Alert'!V203 &gt;= 5, "MED","LOW")), IF(
            $B$8="Underlying Vulnerability", IF(
               'Compound Alert'!AC203 &gt;= 10, "HIGH",IF(
                  'Compound Alert'!AC203 &gt;= 7, "MED","LOW")),IF(
                     $B$8="Emerging Threat", IF(
                        'Compound Alert'!AJ203 &gt;= 10, "HIGH",IF(
                            'Compound Alert'!AJ203 &gt;= 7, "MED","LOW")))))</f>
        <v>HIGH</v>
      </c>
      <c r="O79" s="25" t="str">
        <f ca="1">IF(
   $B$8="Overall Alert",IF(
      'Compound Alert'!W203 &gt;= 7, "HIGH",IF(
         'Compound Alert'!W203 &gt;= 5, "MED","LOW")), IF(
            $B$8="Underlying Vulnerability", IF(
               'Compound Alert'!AD203 &gt;= 10, "HIGH",IF(
                  'Compound Alert'!AD203 &gt;= 7, "MED","LOW")),IF(
                     $B$8="Emerging Threat", IF(
                        'Compound Alert'!AK203 &gt;= 10, "HIGH",IF(
                            'Compound Alert'!AK203 &gt;= 7, "MED","LOW")))))</f>
        <v>LOW</v>
      </c>
      <c r="P79" s="25"/>
      <c r="Q79" s="26"/>
      <c r="R79" s="26"/>
      <c r="S79" s="21"/>
      <c r="T79" s="21"/>
      <c r="U79" s="21"/>
      <c r="V79" s="21"/>
      <c r="W79" s="21"/>
      <c r="X79" s="21"/>
      <c r="Y79" s="27"/>
      <c r="Z79" s="27"/>
      <c r="AA79" s="27"/>
      <c r="AB79" s="27"/>
      <c r="AC79" s="27"/>
      <c r="AD79" s="27"/>
      <c r="AE79" s="27"/>
      <c r="AF79" s="27"/>
      <c r="AJ79" s="21"/>
      <c r="AK79" s="21"/>
      <c r="AL79" s="21"/>
      <c r="AM79" s="21"/>
      <c r="AN79" s="21"/>
      <c r="AO79" s="21"/>
      <c r="AP79" s="21"/>
      <c r="AQ79" s="21"/>
      <c r="AR79" s="21"/>
      <c r="AS79" s="21"/>
      <c r="AT79" s="21"/>
      <c r="AU79" s="21"/>
      <c r="AV79" s="21"/>
      <c r="AW79" s="21"/>
      <c r="AX79" s="21"/>
    </row>
    <row r="80" spans="1:50" x14ac:dyDescent="0.2">
      <c r="A80" s="63">
        <v>39</v>
      </c>
      <c r="B80" s="20" t="str">
        <f>'Compound Alert'!B197</f>
        <v>Tajikistan</v>
      </c>
      <c r="C80" s="20" t="str">
        <f>'Compound Alert'!C197</f>
        <v>TJK</v>
      </c>
      <c r="D80" s="20" t="str">
        <f>'Compound Alert'!D197</f>
        <v>ECS           Europe &amp; Central Asia</v>
      </c>
      <c r="E80" s="20" t="str">
        <f>'Compound Alert'!E197</f>
        <v>IDA</v>
      </c>
      <c r="F80" s="217">
        <f>'Compound Alert'!F197</f>
        <v>0</v>
      </c>
      <c r="G80" s="22">
        <f ca="1">IF($B$8="Overall Alert",'Compound Alert'!G197,IF($B$8="Underlying Vulnerability",'Compound Alert'!J197,IF($B$8="Emerging Threat",'Compound Alert'!M197)))</f>
        <v>2</v>
      </c>
      <c r="H80" s="23">
        <f ca="1">IF($B$8="Overall Alert",'Compound Alert'!H197,IF($B$8="Underlying Vulnerability",'Compound Alert'!K197,IF($B$8="Emerging Threat",'Compound Alert'!N197)))</f>
        <v>2</v>
      </c>
      <c r="I80" s="50">
        <f ca="1">ROUNDDOWN(G80,0)</f>
        <v>2</v>
      </c>
      <c r="J80" s="25" t="str">
        <f ca="1">IF(
   $B$8="Overall Alert",IF(
      'Compound Alert'!R197 &gt;= 7, "HIGH",IF(
         'Compound Alert'!R197 &gt;= 5, "MED","LOW")), IF(
            $B$8="Underlying Vulnerability", IF(
               'Compound Alert'!Y197 &gt;= 10, "HIGH",IF(
                  'Compound Alert'!Y197 &gt;= 7, "MED","LOW")),IF(
                     $B$8="Emerging Threat", IF(
                        'Compound Alert'!AF197 &gt;= 10, "HIGH",IF(
                            'Compound Alert'!AF197 &gt;= 7, "MED","LOW")))))</f>
        <v>LOW</v>
      </c>
      <c r="K80" s="25" t="str">
        <f ca="1">IF(
   $B$8="Overall Alert",IF(
      'Compound Alert'!S197 &gt;= 7, "HIGH",IF(
         'Compound Alert'!S197 &gt;= 5, "MED","LOW")), IF(
            $B$8="Underlying Vulnerability", IF(
               'Compound Alert'!Z197 &gt;= 10, "HIGH",IF(
                  'Compound Alert'!Z197 &gt;= 7, "MED","LOW")),IF(
                     $B$8="Emerging Threat", IF(
                        'Compound Alert'!AG197 &gt;= 10, "HIGH",IF(
                            'Compound Alert'!AG197 &gt;= 7, "MED","LOW")))))</f>
        <v>LOW</v>
      </c>
      <c r="L80" s="25" t="str">
        <f ca="1">IF(
   $B$8="Overall Alert",IF(
      'Compound Alert'!T197 &gt;= 7, "HIGH",IF(
         'Compound Alert'!T197 &gt;= 5, "MED","LOW")), IF(
            $B$8="Underlying Vulnerability", IF(
               'Compound Alert'!AA197 &gt;= 10, "HIGH",IF(
                  'Compound Alert'!AA197 &gt;= 7, "MED","LOW")),IF(
                     $B$8="Emerging Threat", IF(
                        'Compound Alert'!AH197 &gt;= 10, "HIGH",IF(
                            'Compound Alert'!AH197 &gt;= 7, "MED","LOW")))))</f>
        <v>HIGH</v>
      </c>
      <c r="M80" s="25" t="str">
        <f ca="1">IF(
   $B$8="Overall Alert",IF(
      'Compound Alert'!U197 &gt;= 7, "HIGH",IF(
         'Compound Alert'!U197 &gt;= 5, "MED","LOW")), IF(
            $B$8="Underlying Vulnerability", IF(
               'Compound Alert'!AB197 &gt;= 10, "HIGH",IF(
                  'Compound Alert'!AB197 &gt;= 7, "MED","LOW")),IF(
                     $B$8="Emerging Threat", IF(
                        'Compound Alert'!AI197 &gt;= 10, "HIGH",IF(
                            'Compound Alert'!AI197 &gt;= 7, "MED","LOW")))))</f>
        <v>LOW</v>
      </c>
      <c r="N80" s="25" t="str">
        <f ca="1">IF(
   $B$8="Overall Alert",IF(
      'Compound Alert'!V197 &gt;= 7, "HIGH",IF(
         'Compound Alert'!V197 &gt;= 5, "MED","LOW")), IF(
            $B$8="Underlying Vulnerability", IF(
               'Compound Alert'!AC197 &gt;= 10, "HIGH",IF(
                  'Compound Alert'!AC197 &gt;= 7, "MED","LOW")),IF(
                     $B$8="Emerging Threat", IF(
                        'Compound Alert'!AJ197 &gt;= 10, "HIGH",IF(
                            'Compound Alert'!AJ197 &gt;= 7, "MED","LOW")))))</f>
        <v>HIGH</v>
      </c>
      <c r="O80" s="25" t="str">
        <f ca="1">IF(
   $B$8="Overall Alert",IF(
      'Compound Alert'!W197 &gt;= 7, "HIGH",IF(
         'Compound Alert'!W197 &gt;= 5, "MED","LOW")), IF(
            $B$8="Underlying Vulnerability", IF(
               'Compound Alert'!AD197 &gt;= 10, "HIGH",IF(
                  'Compound Alert'!AD197 &gt;= 7, "MED","LOW")),IF(
                     $B$8="Emerging Threat", IF(
                        'Compound Alert'!AK197 &gt;= 10, "HIGH",IF(
                            'Compound Alert'!AK197 &gt;= 7, "MED","LOW")))))</f>
        <v>LOW</v>
      </c>
      <c r="P80" s="25"/>
      <c r="Q80" s="26"/>
      <c r="R80" s="26"/>
      <c r="S80" s="21"/>
      <c r="T80" s="21"/>
      <c r="U80" s="21"/>
      <c r="V80" s="21"/>
      <c r="W80" s="21"/>
      <c r="X80" s="21"/>
      <c r="Y80" s="27"/>
      <c r="Z80" s="27"/>
      <c r="AA80" s="27"/>
      <c r="AB80" s="27"/>
      <c r="AC80" s="27"/>
      <c r="AD80" s="27"/>
      <c r="AE80" s="27"/>
      <c r="AF80" s="27"/>
      <c r="AJ80" s="21"/>
      <c r="AK80" s="21"/>
      <c r="AL80" s="21"/>
      <c r="AM80" s="21"/>
      <c r="AN80" s="21"/>
      <c r="AO80" s="21"/>
      <c r="AP80" s="21"/>
      <c r="AQ80" s="21"/>
      <c r="AR80" s="21"/>
      <c r="AS80" s="21"/>
      <c r="AT80" s="21"/>
      <c r="AU80" s="21"/>
      <c r="AV80" s="21"/>
      <c r="AW80" s="21"/>
      <c r="AX80" s="21"/>
    </row>
    <row r="81" spans="1:50" x14ac:dyDescent="0.2">
      <c r="A81" s="63">
        <v>40</v>
      </c>
      <c r="B81" s="20" t="str">
        <f>'Compound Alert'!B220</f>
        <v>Yemen, Rep.</v>
      </c>
      <c r="C81" s="20" t="str">
        <f>'Compound Alert'!C220</f>
        <v>YEM</v>
      </c>
      <c r="D81" s="20" t="str">
        <f>'Compound Alert'!D220</f>
        <v>MEA           Middle East &amp; North Africa</v>
      </c>
      <c r="E81" s="20" t="str">
        <f>'Compound Alert'!E220</f>
        <v>IDA</v>
      </c>
      <c r="F81" s="217">
        <f>'Compound Alert'!F220</f>
        <v>0</v>
      </c>
      <c r="G81" s="22">
        <f ca="1">IF($B$8="Overall Alert",'Compound Alert'!G220,IF($B$8="Underlying Vulnerability",'Compound Alert'!J220,IF($B$8="Emerging Threat",'Compound Alert'!M220)))</f>
        <v>2</v>
      </c>
      <c r="H81" s="23">
        <f ca="1">IF($B$8="Overall Alert",'Compound Alert'!H220,IF($B$8="Underlying Vulnerability",'Compound Alert'!K220,IF($B$8="Emerging Threat",'Compound Alert'!N220)))</f>
        <v>2</v>
      </c>
      <c r="I81" s="50">
        <f ca="1">ROUNDDOWN(G81,0)</f>
        <v>2</v>
      </c>
      <c r="J81" s="25" t="str">
        <f ca="1">IF(
   $B$8="Overall Alert",IF(
      'Compound Alert'!R220 &gt;= 7, "HIGH",IF(
         'Compound Alert'!R220 &gt;= 5, "MED","LOW")), IF(
            $B$8="Underlying Vulnerability", IF(
               'Compound Alert'!Y220 &gt;= 10, "HIGH",IF(
                  'Compound Alert'!Y220 &gt;= 7, "MED","LOW")),IF(
                     $B$8="Emerging Threat", IF(
                        'Compound Alert'!AF220 &gt;= 10, "HIGH",IF(
                            'Compound Alert'!AF220 &gt;= 7, "MED","LOW")))))</f>
        <v>LOW</v>
      </c>
      <c r="K81" s="25" t="str">
        <f ca="1">IF(
   $B$8="Overall Alert",IF(
      'Compound Alert'!S220 &gt;= 7, "HIGH",IF(
         'Compound Alert'!S220 &gt;= 5, "MED","LOW")), IF(
            $B$8="Underlying Vulnerability", IF(
               'Compound Alert'!Z220 &gt;= 10, "HIGH",IF(
                  'Compound Alert'!Z220 &gt;= 7, "MED","LOW")),IF(
                     $B$8="Emerging Threat", IF(
                        'Compound Alert'!AG220 &gt;= 10, "HIGH",IF(
                            'Compound Alert'!AG220 &gt;= 7, "MED","LOW")))))</f>
        <v>HIGH</v>
      </c>
      <c r="L81" s="25" t="str">
        <f ca="1">IF(
   $B$8="Overall Alert",IF(
      'Compound Alert'!T220 &gt;= 7, "HIGH",IF(
         'Compound Alert'!T220 &gt;= 5, "MED","LOW")), IF(
            $B$8="Underlying Vulnerability", IF(
               'Compound Alert'!AA220 &gt;= 10, "HIGH",IF(
                  'Compound Alert'!AA220 &gt;= 7, "MED","LOW")),IF(
                     $B$8="Emerging Threat", IF(
                        'Compound Alert'!AH220 &gt;= 10, "HIGH",IF(
                            'Compound Alert'!AH220 &gt;= 7, "MED","LOW")))))</f>
        <v>HIGH</v>
      </c>
      <c r="M81" s="25" t="str">
        <f ca="1">IF(
   $B$8="Overall Alert",IF(
      'Compound Alert'!U220 &gt;= 7, "HIGH",IF(
         'Compound Alert'!U220 &gt;= 5, "MED","LOW")), IF(
            $B$8="Underlying Vulnerability", IF(
               'Compound Alert'!AB220 &gt;= 10, "HIGH",IF(
                  'Compound Alert'!AB220 &gt;= 7, "MED","LOW")),IF(
                     $B$8="Emerging Threat", IF(
                        'Compound Alert'!AI220 &gt;= 10, "HIGH",IF(
                            'Compound Alert'!AI220 &gt;= 7, "MED","LOW")))))</f>
        <v>LOW</v>
      </c>
      <c r="N81" s="25" t="str">
        <f ca="1">IF(
   $B$8="Overall Alert",IF(
      'Compound Alert'!V220 &gt;= 7, "HIGH",IF(
         'Compound Alert'!V220 &gt;= 5, "MED","LOW")), IF(
            $B$8="Underlying Vulnerability", IF(
               'Compound Alert'!AC220 &gt;= 10, "HIGH",IF(
                  'Compound Alert'!AC220 &gt;= 7, "MED","LOW")),IF(
                     $B$8="Emerging Threat", IF(
                        'Compound Alert'!AJ220 &gt;= 10, "HIGH",IF(
                            'Compound Alert'!AJ220 &gt;= 7, "MED","LOW")))))</f>
        <v>LOW</v>
      </c>
      <c r="O81" s="25" t="str">
        <f ca="1">IF(
   $B$8="Overall Alert",IF(
      'Compound Alert'!W220 &gt;= 7, "HIGH",IF(
         'Compound Alert'!W220 &gt;= 5, "MED","LOW")), IF(
            $B$8="Underlying Vulnerability", IF(
               'Compound Alert'!AD220 &gt;= 10, "HIGH",IF(
                  'Compound Alert'!AD220 &gt;= 7, "MED","LOW")),IF(
                     $B$8="Emerging Threat", IF(
                        'Compound Alert'!AK220 &gt;= 10, "HIGH",IF(
                            'Compound Alert'!AK220 &gt;= 7, "MED","LOW")))))</f>
        <v>LOW</v>
      </c>
      <c r="P81" s="25"/>
      <c r="Q81" s="26"/>
      <c r="R81" s="26"/>
      <c r="S81" s="21"/>
      <c r="T81" s="21"/>
      <c r="U81" s="21"/>
      <c r="V81" s="21"/>
      <c r="W81" s="21"/>
      <c r="X81" s="21"/>
      <c r="Y81" s="27"/>
      <c r="Z81" s="27"/>
      <c r="AA81" s="27"/>
      <c r="AB81" s="27"/>
      <c r="AC81" s="27"/>
      <c r="AD81" s="27"/>
      <c r="AE81" s="27"/>
      <c r="AF81" s="27"/>
      <c r="AJ81" s="21"/>
      <c r="AK81" s="21"/>
      <c r="AL81" s="21"/>
      <c r="AM81" s="21"/>
      <c r="AN81" s="21"/>
      <c r="AO81" s="21"/>
      <c r="AP81" s="21"/>
      <c r="AQ81" s="21"/>
      <c r="AR81" s="21"/>
      <c r="AS81" s="21"/>
      <c r="AT81" s="21"/>
      <c r="AU81" s="21"/>
      <c r="AV81" s="21"/>
      <c r="AW81" s="21"/>
      <c r="AX81" s="21"/>
    </row>
    <row r="82" spans="1:50" x14ac:dyDescent="0.2">
      <c r="A82" s="63">
        <v>41</v>
      </c>
      <c r="B82" s="20" t="str">
        <f>'Compound Alert'!B89</f>
        <v>Honduras</v>
      </c>
      <c r="C82" s="20" t="str">
        <f>'Compound Alert'!C89</f>
        <v>HND</v>
      </c>
      <c r="D82" s="20" t="str">
        <f>'Compound Alert'!D89</f>
        <v>LCN           Latin America &amp; Caribbean</v>
      </c>
      <c r="E82" s="20" t="str">
        <f>'Compound Alert'!E89</f>
        <v>IDA</v>
      </c>
      <c r="F82" s="217">
        <f ca="1">'Compound Alert'!F89</f>
        <v>84</v>
      </c>
      <c r="G82" s="22">
        <f ca="1">IF($B$8="Overall Alert",'Compound Alert'!G89,IF($B$8="Underlying Vulnerability",'Compound Alert'!J89,IF($B$8="Emerging Threat",'Compound Alert'!M89)))</f>
        <v>2</v>
      </c>
      <c r="H82" s="23">
        <f ca="1">IF($B$8="Overall Alert",'Compound Alert'!H89,IF($B$8="Underlying Vulnerability",'Compound Alert'!K89,IF($B$8="Emerging Threat",'Compound Alert'!N89)))</f>
        <v>2</v>
      </c>
      <c r="I82" s="50">
        <f ca="1">ROUNDDOWN(G82,0)</f>
        <v>2</v>
      </c>
      <c r="J82" s="25" t="str">
        <f ca="1">IF(
   $B$8="Overall Alert",IF(
      'Compound Alert'!R89 &gt;= 7, "HIGH",IF(
         'Compound Alert'!R89 &gt;= 5, "MED","LOW")), IF(
            $B$8="Underlying Vulnerability", IF(
               'Compound Alert'!Y89 &gt;= 10, "HIGH",IF(
                  'Compound Alert'!Y89 &gt;= 7, "MED","LOW")),IF(
                     $B$8="Emerging Threat", IF(
                        'Compound Alert'!AF89 &gt;= 10, "HIGH",IF(
                            'Compound Alert'!AF89 &gt;= 7, "MED","LOW")))))</f>
        <v>LOW</v>
      </c>
      <c r="K82" s="25" t="str">
        <f ca="1">IF(
   $B$8="Overall Alert",IF(
      'Compound Alert'!S89 &gt;= 7, "HIGH",IF(
         'Compound Alert'!S89 &gt;= 5, "MED","LOW")), IF(
            $B$8="Underlying Vulnerability", IF(
               'Compound Alert'!Z89 &gt;= 10, "HIGH",IF(
                  'Compound Alert'!Z89 &gt;= 7, "MED","LOW")),IF(
                     $B$8="Emerging Threat", IF(
                        'Compound Alert'!AG89 &gt;= 10, "HIGH",IF(
                            'Compound Alert'!AG89 &gt;= 7, "MED","LOW")))))</f>
        <v>LOW</v>
      </c>
      <c r="L82" s="25" t="str">
        <f ca="1">IF(
   $B$8="Overall Alert",IF(
      'Compound Alert'!T89 &gt;= 7, "HIGH",IF(
         'Compound Alert'!T89 &gt;= 5, "MED","LOW")), IF(
            $B$8="Underlying Vulnerability", IF(
               'Compound Alert'!AA89 &gt;= 10, "HIGH",IF(
                  'Compound Alert'!AA89 &gt;= 7, "MED","LOW")),IF(
                     $B$8="Emerging Threat", IF(
                        'Compound Alert'!AH89 &gt;= 10, "HIGH",IF(
                            'Compound Alert'!AH89 &gt;= 7, "MED","LOW")))))</f>
        <v>LOW</v>
      </c>
      <c r="M82" s="25" t="str">
        <f ca="1">IF(
   $B$8="Overall Alert",IF(
      'Compound Alert'!U89 &gt;= 7, "HIGH",IF(
         'Compound Alert'!U89 &gt;= 5, "MED","LOW")), IF(
            $B$8="Underlying Vulnerability", IF(
               'Compound Alert'!AB89 &gt;= 10, "HIGH",IF(
                  'Compound Alert'!AB89 &gt;= 7, "MED","LOW")),IF(
                     $B$8="Emerging Threat", IF(
                        'Compound Alert'!AI89 &gt;= 10, "HIGH",IF(
                            'Compound Alert'!AI89 &gt;= 7, "MED","LOW")))))</f>
        <v>MED</v>
      </c>
      <c r="N82" s="25" t="str">
        <f ca="1">IF(
   $B$8="Overall Alert",IF(
      'Compound Alert'!V89 &gt;= 7, "HIGH",IF(
         'Compound Alert'!V89 &gt;= 5, "MED","LOW")), IF(
            $B$8="Underlying Vulnerability", IF(
               'Compound Alert'!AC89 &gt;= 10, "HIGH",IF(
                  'Compound Alert'!AC89 &gt;= 7, "MED","LOW")),IF(
                     $B$8="Emerging Threat", IF(
                        'Compound Alert'!AJ89 &gt;= 10, "HIGH",IF(
                            'Compound Alert'!AJ89 &gt;= 7, "MED","LOW")))))</f>
        <v>HIGH</v>
      </c>
      <c r="O82" s="25" t="str">
        <f ca="1">IF(
   $B$8="Overall Alert",IF(
      'Compound Alert'!W89 &gt;= 7, "HIGH",IF(
         'Compound Alert'!W89 &gt;= 5, "MED","LOW")), IF(
            $B$8="Underlying Vulnerability", IF(
               'Compound Alert'!AD89 &gt;= 10, "HIGH",IF(
                  'Compound Alert'!AD89 &gt;= 7, "MED","LOW")),IF(
                     $B$8="Emerging Threat", IF(
                        'Compound Alert'!AK89 &gt;= 10, "HIGH",IF(
                            'Compound Alert'!AK89 &gt;= 7, "MED","LOW")))))</f>
        <v>MED</v>
      </c>
      <c r="P82" s="25"/>
      <c r="Q82" s="26"/>
      <c r="R82" s="26"/>
      <c r="S82" s="21"/>
      <c r="T82" s="21"/>
      <c r="U82" s="21"/>
      <c r="V82" s="21"/>
      <c r="W82" s="21"/>
      <c r="X82" s="21"/>
      <c r="Y82" s="27"/>
      <c r="Z82" s="27"/>
      <c r="AA82" s="27"/>
      <c r="AB82" s="27"/>
      <c r="AC82" s="27"/>
      <c r="AD82" s="27"/>
      <c r="AE82" s="27"/>
      <c r="AF82" s="27"/>
      <c r="AJ82" s="21"/>
      <c r="AK82" s="21"/>
      <c r="AL82" s="21"/>
      <c r="AM82" s="21"/>
      <c r="AN82" s="21"/>
      <c r="AO82" s="21"/>
      <c r="AP82" s="21"/>
      <c r="AQ82" s="21"/>
      <c r="AR82" s="21"/>
      <c r="AS82" s="21"/>
      <c r="AT82" s="21"/>
      <c r="AU82" s="21"/>
      <c r="AV82" s="21"/>
      <c r="AW82" s="21"/>
      <c r="AX82" s="21"/>
    </row>
    <row r="83" spans="1:50" x14ac:dyDescent="0.2">
      <c r="A83" s="63">
        <v>42</v>
      </c>
      <c r="B83" s="20" t="str">
        <f>'Compound Alert'!B161</f>
        <v>Papua New Guinea</v>
      </c>
      <c r="C83" s="20" t="str">
        <f>'Compound Alert'!C161</f>
        <v>PNG</v>
      </c>
      <c r="D83" s="20" t="str">
        <f>'Compound Alert'!D161</f>
        <v>EAS           East Asia &amp; Pacific</v>
      </c>
      <c r="E83" s="20" t="str">
        <f>'Compound Alert'!E161</f>
        <v>Blend</v>
      </c>
      <c r="F83" s="217">
        <f ca="1">'Compound Alert'!F161</f>
        <v>156</v>
      </c>
      <c r="G83" s="22">
        <f ca="1">IF($B$8="Overall Alert",'Compound Alert'!G161,IF($B$8="Underlying Vulnerability",'Compound Alert'!J161,IF($B$8="Emerging Threat",'Compound Alert'!M161)))</f>
        <v>2</v>
      </c>
      <c r="H83" s="23">
        <f ca="1">IF($B$8="Overall Alert",'Compound Alert'!H161,IF($B$8="Underlying Vulnerability",'Compound Alert'!K161,IF($B$8="Emerging Threat",'Compound Alert'!N161)))</f>
        <v>2</v>
      </c>
      <c r="I83" s="50">
        <f ca="1">ROUNDDOWN(G83,0)</f>
        <v>2</v>
      </c>
      <c r="J83" s="25" t="str">
        <f ca="1">IF(
   $B$8="Overall Alert",IF(
      'Compound Alert'!R161 &gt;= 7, "HIGH",IF(
         'Compound Alert'!R161 &gt;= 5, "MED","LOW")), IF(
            $B$8="Underlying Vulnerability", IF(
               'Compound Alert'!Y161 &gt;= 10, "HIGH",IF(
                  'Compound Alert'!Y161 &gt;= 7, "MED","LOW")),IF(
                     $B$8="Emerging Threat", IF(
                        'Compound Alert'!AF161 &gt;= 10, "HIGH",IF(
                            'Compound Alert'!AF161 &gt;= 7, "MED","LOW")))))</f>
        <v>LOW</v>
      </c>
      <c r="K83" s="25" t="str">
        <f ca="1">IF(
   $B$8="Overall Alert",IF(
      'Compound Alert'!S161 &gt;= 7, "HIGH",IF(
         'Compound Alert'!S161 &gt;= 5, "MED","LOW")), IF(
            $B$8="Underlying Vulnerability", IF(
               'Compound Alert'!Z161 &gt;= 10, "HIGH",IF(
                  'Compound Alert'!Z161 &gt;= 7, "MED","LOW")),IF(
                     $B$8="Emerging Threat", IF(
                        'Compound Alert'!AG161 &gt;= 10, "HIGH",IF(
                            'Compound Alert'!AG161 &gt;= 7, "MED","LOW")))))</f>
        <v>LOW</v>
      </c>
      <c r="L83" s="25" t="str">
        <f ca="1">IF(
   $B$8="Overall Alert",IF(
      'Compound Alert'!T161 &gt;= 7, "HIGH",IF(
         'Compound Alert'!T161 &gt;= 5, "MED","LOW")), IF(
            $B$8="Underlying Vulnerability", IF(
               'Compound Alert'!AA161 &gt;= 10, "HIGH",IF(
                  'Compound Alert'!AA161 &gt;= 7, "MED","LOW")),IF(
                     $B$8="Emerging Threat", IF(
                        'Compound Alert'!AH161 &gt;= 10, "HIGH",IF(
                            'Compound Alert'!AH161 &gt;= 7, "MED","LOW")))))</f>
        <v>HIGH</v>
      </c>
      <c r="M83" s="25" t="str">
        <f ca="1">IF(
   $B$8="Overall Alert",IF(
      'Compound Alert'!U161 &gt;= 7, "HIGH",IF(
         'Compound Alert'!U161 &gt;= 5, "MED","LOW")), IF(
            $B$8="Underlying Vulnerability", IF(
               'Compound Alert'!AB161 &gt;= 10, "HIGH",IF(
                  'Compound Alert'!AB161 &gt;= 7, "MED","LOW")),IF(
                     $B$8="Emerging Threat", IF(
                        'Compound Alert'!AI161 &gt;= 10, "HIGH",IF(
                            'Compound Alert'!AI161 &gt;= 7, "MED","LOW")))))</f>
        <v>LOW</v>
      </c>
      <c r="N83" s="25" t="str">
        <f ca="1">IF(
   $B$8="Overall Alert",IF(
      'Compound Alert'!V161 &gt;= 7, "HIGH",IF(
         'Compound Alert'!V161 &gt;= 5, "MED","LOW")), IF(
            $B$8="Underlying Vulnerability", IF(
               'Compound Alert'!AC161 &gt;= 10, "HIGH",IF(
                  'Compound Alert'!AC161 &gt;= 7, "MED","LOW")),IF(
                     $B$8="Emerging Threat", IF(
                        'Compound Alert'!AJ161 &gt;= 10, "HIGH",IF(
                            'Compound Alert'!AJ161 &gt;= 7, "MED","LOW")))))</f>
        <v>LOW</v>
      </c>
      <c r="O83" s="25" t="str">
        <f ca="1">IF(
   $B$8="Overall Alert",IF(
      'Compound Alert'!W161 &gt;= 7, "HIGH",IF(
         'Compound Alert'!W161 &gt;= 5, "MED","LOW")), IF(
            $B$8="Underlying Vulnerability", IF(
               'Compound Alert'!AD161 &gt;= 10, "HIGH",IF(
                  'Compound Alert'!AD161 &gt;= 7, "MED","LOW")),IF(
                     $B$8="Emerging Threat", IF(
                        'Compound Alert'!AK161 &gt;= 10, "HIGH",IF(
                            'Compound Alert'!AK161 &gt;= 7, "MED","LOW")))))</f>
        <v>HIGH</v>
      </c>
      <c r="P83" s="25"/>
      <c r="Q83" s="26"/>
      <c r="R83" s="26"/>
      <c r="S83" s="21"/>
      <c r="T83" s="21"/>
      <c r="U83" s="21"/>
      <c r="V83" s="21"/>
      <c r="W83" s="21"/>
      <c r="X83" s="21"/>
      <c r="Y83" s="27"/>
      <c r="Z83" s="27"/>
      <c r="AA83" s="27"/>
      <c r="AB83" s="27"/>
      <c r="AC83" s="27"/>
      <c r="AD83" s="27"/>
      <c r="AE83" s="27"/>
      <c r="AF83" s="27"/>
      <c r="AJ83" s="21"/>
      <c r="AK83" s="21"/>
      <c r="AL83" s="21"/>
      <c r="AM83" s="21"/>
      <c r="AN83" s="21"/>
      <c r="AO83" s="21"/>
      <c r="AP83" s="21"/>
      <c r="AQ83" s="21"/>
      <c r="AR83" s="21"/>
      <c r="AS83" s="21"/>
      <c r="AT83" s="21"/>
      <c r="AU83" s="21"/>
      <c r="AV83" s="21"/>
      <c r="AW83" s="21"/>
      <c r="AX83" s="21"/>
    </row>
    <row r="84" spans="1:50" x14ac:dyDescent="0.2">
      <c r="A84" s="63">
        <v>43</v>
      </c>
      <c r="B84" s="20" t="str">
        <f>'Compound Alert'!B129</f>
        <v>Madagascar</v>
      </c>
      <c r="C84" s="20" t="str">
        <f>'Compound Alert'!C129</f>
        <v>MDG</v>
      </c>
      <c r="D84" s="20" t="str">
        <f>'Compound Alert'!D129</f>
        <v>SSF           Sub-Saharan Africa</v>
      </c>
      <c r="E84" s="20" t="str">
        <f>'Compound Alert'!E129</f>
        <v>IDA</v>
      </c>
      <c r="F84" s="217">
        <f ca="1">'Compound Alert'!F129</f>
        <v>124</v>
      </c>
      <c r="G84" s="22">
        <f ca="1">IF($B$8="Overall Alert",'Compound Alert'!G129,IF($B$8="Underlying Vulnerability",'Compound Alert'!J129,IF($B$8="Emerging Threat",'Compound Alert'!M129)))</f>
        <v>2</v>
      </c>
      <c r="H84" s="23">
        <f ca="1">IF($B$8="Overall Alert",'Compound Alert'!H129,IF($B$8="Underlying Vulnerability",'Compound Alert'!K129,IF($B$8="Emerging Threat",'Compound Alert'!N129)))</f>
        <v>2</v>
      </c>
      <c r="I84" s="50">
        <f ca="1">ROUNDDOWN(G84,0)</f>
        <v>2</v>
      </c>
      <c r="J84" s="25" t="str">
        <f ca="1">IF(
   $B$8="Overall Alert",IF(
      'Compound Alert'!R129 &gt;= 7, "HIGH",IF(
         'Compound Alert'!R129 &gt;= 5, "MED","LOW")), IF(
            $B$8="Underlying Vulnerability", IF(
               'Compound Alert'!Y129 &gt;= 10, "HIGH",IF(
                  'Compound Alert'!Y129 &gt;= 7, "MED","LOW")),IF(
                     $B$8="Emerging Threat", IF(
                        'Compound Alert'!AF129 &gt;= 10, "HIGH",IF(
                            'Compound Alert'!AF129 &gt;= 7, "MED","LOW")))))</f>
        <v>LOW</v>
      </c>
      <c r="K84" s="25" t="str">
        <f ca="1">IF(
   $B$8="Overall Alert",IF(
      'Compound Alert'!S129 &gt;= 7, "HIGH",IF(
         'Compound Alert'!S129 &gt;= 5, "MED","LOW")), IF(
            $B$8="Underlying Vulnerability", IF(
               'Compound Alert'!Z129 &gt;= 10, "HIGH",IF(
                  'Compound Alert'!Z129 &gt;= 7, "MED","LOW")),IF(
                     $B$8="Emerging Threat", IF(
                        'Compound Alert'!AG129 &gt;= 10, "HIGH",IF(
                            'Compound Alert'!AG129 &gt;= 7, "MED","LOW")))))</f>
        <v>HIGH</v>
      </c>
      <c r="L84" s="25" t="str">
        <f ca="1">IF(
   $B$8="Overall Alert",IF(
      'Compound Alert'!T129 &gt;= 7, "HIGH",IF(
         'Compound Alert'!T129 &gt;= 5, "MED","LOW")), IF(
            $B$8="Underlying Vulnerability", IF(
               'Compound Alert'!AA129 &gt;= 10, "HIGH",IF(
                  'Compound Alert'!AA129 &gt;= 7, "MED","LOW")),IF(
                     $B$8="Emerging Threat", IF(
                        'Compound Alert'!AH129 &gt;= 10, "HIGH",IF(
                            'Compound Alert'!AH129 &gt;= 7, "MED","LOW")))))</f>
        <v>MED</v>
      </c>
      <c r="M84" s="25" t="str">
        <f ca="1">IF(
   $B$8="Overall Alert",IF(
      'Compound Alert'!U129 &gt;= 7, "HIGH",IF(
         'Compound Alert'!U129 &gt;= 5, "MED","LOW")), IF(
            $B$8="Underlying Vulnerability", IF(
               'Compound Alert'!AB129 &gt;= 10, "HIGH",IF(
                  'Compound Alert'!AB129 &gt;= 7, "MED","LOW")),IF(
                     $B$8="Emerging Threat", IF(
                        'Compound Alert'!AI129 &gt;= 10, "HIGH",IF(
                            'Compound Alert'!AI129 &gt;= 7, "MED","LOW")))))</f>
        <v>LOW</v>
      </c>
      <c r="N84" s="25" t="str">
        <f ca="1">IF(
   $B$8="Overall Alert",IF(
      'Compound Alert'!V129 &gt;= 7, "HIGH",IF(
         'Compound Alert'!V129 &gt;= 5, "MED","LOW")), IF(
            $B$8="Underlying Vulnerability", IF(
               'Compound Alert'!AC129 &gt;= 10, "HIGH",IF(
                  'Compound Alert'!AC129 &gt;= 7, "MED","LOW")),IF(
                     $B$8="Emerging Threat", IF(
                        'Compound Alert'!AJ129 &gt;= 10, "HIGH",IF(
                            'Compound Alert'!AJ129 &gt;= 7, "MED","LOW")))))</f>
        <v>LOW</v>
      </c>
      <c r="O84" s="25" t="str">
        <f ca="1">IF(
   $B$8="Overall Alert",IF(
      'Compound Alert'!W129 &gt;= 7, "HIGH",IF(
         'Compound Alert'!W129 &gt;= 5, "MED","LOW")), IF(
            $B$8="Underlying Vulnerability", IF(
               'Compound Alert'!AD129 &gt;= 10, "HIGH",IF(
                  'Compound Alert'!AD129 &gt;= 7, "MED","LOW")),IF(
                     $B$8="Emerging Threat", IF(
                        'Compound Alert'!AK129 &gt;= 10, "HIGH",IF(
                            'Compound Alert'!AK129 &gt;= 7, "MED","LOW")))))</f>
        <v>MED</v>
      </c>
      <c r="P84" s="25"/>
      <c r="Q84" s="26"/>
      <c r="R84" s="26"/>
      <c r="S84" s="21"/>
      <c r="T84" s="21"/>
      <c r="U84" s="21"/>
      <c r="V84" s="21"/>
      <c r="W84" s="21"/>
      <c r="X84" s="21"/>
      <c r="Y84" s="27"/>
      <c r="Z84" s="27"/>
      <c r="AA84" s="27"/>
      <c r="AB84" s="27"/>
      <c r="AC84" s="27"/>
      <c r="AD84" s="27"/>
      <c r="AE84" s="27"/>
      <c r="AF84" s="27"/>
      <c r="AJ84" s="21"/>
      <c r="AK84" s="21"/>
      <c r="AL84" s="21"/>
      <c r="AM84" s="21"/>
      <c r="AN84" s="21"/>
      <c r="AO84" s="21"/>
      <c r="AP84" s="21"/>
      <c r="AQ84" s="21"/>
      <c r="AR84" s="21"/>
      <c r="AS84" s="21"/>
      <c r="AT84" s="21"/>
      <c r="AU84" s="21"/>
      <c r="AV84" s="21"/>
      <c r="AW84" s="21"/>
      <c r="AX84" s="21"/>
    </row>
    <row r="85" spans="1:50" x14ac:dyDescent="0.2">
      <c r="A85" s="63">
        <v>44</v>
      </c>
      <c r="B85" s="20" t="str">
        <f>'Compound Alert'!B63</f>
        <v>Egypt, Arab Rep.</v>
      </c>
      <c r="C85" s="20" t="str">
        <f>'Compound Alert'!C63</f>
        <v>EGY</v>
      </c>
      <c r="D85" s="20" t="str">
        <f>'Compound Alert'!D63</f>
        <v>MEA           Middle East &amp; North Africa</v>
      </c>
      <c r="E85" s="20" t="str">
        <f>'Compound Alert'!E63</f>
        <v>IBRD</v>
      </c>
      <c r="F85" s="217">
        <f ca="1">'Compound Alert'!F63</f>
        <v>58</v>
      </c>
      <c r="G85" s="22">
        <f ca="1">IF($B$8="Overall Alert",'Compound Alert'!G63,IF($B$8="Underlying Vulnerability",'Compound Alert'!J63,IF($B$8="Emerging Threat",'Compound Alert'!M63)))</f>
        <v>2</v>
      </c>
      <c r="H85" s="23">
        <f ca="1">IF($B$8="Overall Alert",'Compound Alert'!H63,IF($B$8="Underlying Vulnerability",'Compound Alert'!K63,IF($B$8="Emerging Threat",'Compound Alert'!N63)))</f>
        <v>2</v>
      </c>
      <c r="I85" s="50">
        <f ca="1">ROUNDDOWN(G85,0)</f>
        <v>2</v>
      </c>
      <c r="J85" s="25" t="str">
        <f ca="1">IF(
   $B$8="Overall Alert",IF(
      'Compound Alert'!R63 &gt;= 7, "HIGH",IF(
         'Compound Alert'!R63 &gt;= 5, "MED","LOW")), IF(
            $B$8="Underlying Vulnerability", IF(
               'Compound Alert'!Y63 &gt;= 10, "HIGH",IF(
                  'Compound Alert'!Y63 &gt;= 7, "MED","LOW")),IF(
                     $B$8="Emerging Threat", IF(
                        'Compound Alert'!AF63 &gt;= 10, "HIGH",IF(
                            'Compound Alert'!AF63 &gt;= 7, "MED","LOW")))))</f>
        <v>LOW</v>
      </c>
      <c r="K85" s="25" t="str">
        <f ca="1">IF(
   $B$8="Overall Alert",IF(
      'Compound Alert'!S63 &gt;= 7, "HIGH",IF(
         'Compound Alert'!S63 &gt;= 5, "MED","LOW")), IF(
            $B$8="Underlying Vulnerability", IF(
               'Compound Alert'!Z63 &gt;= 10, "HIGH",IF(
                  'Compound Alert'!Z63 &gt;= 7, "MED","LOW")),IF(
                     $B$8="Emerging Threat", IF(
                        'Compound Alert'!AG63 &gt;= 10, "HIGH",IF(
                            'Compound Alert'!AG63 &gt;= 7, "MED","LOW")))))</f>
        <v>LOW</v>
      </c>
      <c r="L85" s="25" t="str">
        <f ca="1">IF(
   $B$8="Overall Alert",IF(
      'Compound Alert'!T63 &gt;= 7, "HIGH",IF(
         'Compound Alert'!T63 &gt;= 5, "MED","LOW")), IF(
            $B$8="Underlying Vulnerability", IF(
               'Compound Alert'!AA63 &gt;= 10, "HIGH",IF(
                  'Compound Alert'!AA63 &gt;= 7, "MED","LOW")),IF(
                     $B$8="Emerging Threat", IF(
                        'Compound Alert'!AH63 &gt;= 10, "HIGH",IF(
                            'Compound Alert'!AH63 &gt;= 7, "MED","LOW")))))</f>
        <v>HIGH</v>
      </c>
      <c r="M85" s="25" t="str">
        <f ca="1">IF(
   $B$8="Overall Alert",IF(
      'Compound Alert'!U63 &gt;= 7, "HIGH",IF(
         'Compound Alert'!U63 &gt;= 5, "MED","LOW")), IF(
            $B$8="Underlying Vulnerability", IF(
               'Compound Alert'!AB63 &gt;= 10, "HIGH",IF(
                  'Compound Alert'!AB63 &gt;= 7, "MED","LOW")),IF(
                     $B$8="Emerging Threat", IF(
                        'Compound Alert'!AI63 &gt;= 10, "HIGH",IF(
                            'Compound Alert'!AI63 &gt;= 7, "MED","LOW")))))</f>
        <v>HIGH</v>
      </c>
      <c r="N85" s="25" t="str">
        <f ca="1">IF(
   $B$8="Overall Alert",IF(
      'Compound Alert'!V63 &gt;= 7, "HIGH",IF(
         'Compound Alert'!V63 &gt;= 5, "MED","LOW")), IF(
            $B$8="Underlying Vulnerability", IF(
               'Compound Alert'!AC63 &gt;= 10, "HIGH",IF(
                  'Compound Alert'!AC63 &gt;= 7, "MED","LOW")),IF(
                     $B$8="Emerging Threat", IF(
                        'Compound Alert'!AJ63 &gt;= 10, "HIGH",IF(
                            'Compound Alert'!AJ63 &gt;= 7, "MED","LOW")))))</f>
        <v>LOW</v>
      </c>
      <c r="O85" s="25" t="str">
        <f ca="1">IF(
   $B$8="Overall Alert",IF(
      'Compound Alert'!W63 &gt;= 7, "HIGH",IF(
         'Compound Alert'!W63 &gt;= 5, "MED","LOW")), IF(
            $B$8="Underlying Vulnerability", IF(
               'Compound Alert'!AD63 &gt;= 10, "HIGH",IF(
                  'Compound Alert'!AD63 &gt;= 7, "MED","LOW")),IF(
                     $B$8="Emerging Threat", IF(
                        'Compound Alert'!AK63 &gt;= 10, "HIGH",IF(
                            'Compound Alert'!AK63 &gt;= 7, "MED","LOW")))))</f>
        <v>LOW</v>
      </c>
      <c r="P85" s="25"/>
      <c r="Q85" s="26"/>
      <c r="R85" s="26"/>
      <c r="S85" s="21"/>
      <c r="T85" s="21"/>
      <c r="U85" s="21"/>
      <c r="V85" s="21"/>
      <c r="W85" s="21"/>
      <c r="X85" s="21"/>
      <c r="Y85" s="27"/>
      <c r="Z85" s="27"/>
      <c r="AA85" s="27"/>
      <c r="AB85" s="27"/>
      <c r="AC85" s="27"/>
      <c r="AD85" s="27"/>
      <c r="AE85" s="27"/>
      <c r="AF85" s="27"/>
      <c r="AJ85" s="21"/>
      <c r="AK85" s="21"/>
      <c r="AL85" s="21"/>
      <c r="AM85" s="21"/>
      <c r="AN85" s="21"/>
      <c r="AO85" s="21"/>
      <c r="AP85" s="21"/>
      <c r="AQ85" s="21"/>
      <c r="AR85" s="21"/>
      <c r="AS85" s="21"/>
      <c r="AT85" s="21"/>
      <c r="AU85" s="21"/>
      <c r="AV85" s="21"/>
      <c r="AW85" s="21"/>
      <c r="AX85" s="21"/>
    </row>
    <row r="86" spans="1:50" x14ac:dyDescent="0.2">
      <c r="A86" s="63">
        <v>45</v>
      </c>
      <c r="B86" s="20" t="str">
        <f>'Compound Alert'!B222</f>
        <v>Zambia</v>
      </c>
      <c r="C86" s="20" t="str">
        <f>'Compound Alert'!C222</f>
        <v>ZMB</v>
      </c>
      <c r="D86" s="20" t="str">
        <f>'Compound Alert'!D222</f>
        <v>SSF           Sub-Saharan Africa</v>
      </c>
      <c r="E86" s="20" t="str">
        <f>'Compound Alert'!E222</f>
        <v>IDA</v>
      </c>
      <c r="F86" s="217">
        <f>'Compound Alert'!F222</f>
        <v>0</v>
      </c>
      <c r="G86" s="22">
        <f ca="1">IF($B$8="Overall Alert",'Compound Alert'!G222,IF($B$8="Underlying Vulnerability",'Compound Alert'!J222,IF($B$8="Emerging Threat",'Compound Alert'!M222)))</f>
        <v>2</v>
      </c>
      <c r="H86" s="23">
        <f ca="1">IF($B$8="Overall Alert",'Compound Alert'!H222,IF($B$8="Underlying Vulnerability",'Compound Alert'!K222,IF($B$8="Emerging Threat",'Compound Alert'!N222)))</f>
        <v>2</v>
      </c>
      <c r="I86" s="50">
        <f ca="1">ROUNDDOWN(G86,0)</f>
        <v>2</v>
      </c>
      <c r="J86" s="25" t="str">
        <f ca="1">IF(
   $B$8="Overall Alert",IF(
      'Compound Alert'!R222 &gt;= 7, "HIGH",IF(
         'Compound Alert'!R222 &gt;= 5, "MED","LOW")), IF(
            $B$8="Underlying Vulnerability", IF(
               'Compound Alert'!Y222 &gt;= 10, "HIGH",IF(
                  'Compound Alert'!Y222 &gt;= 7, "MED","LOW")),IF(
                     $B$8="Emerging Threat", IF(
                        'Compound Alert'!AF222 &gt;= 10, "HIGH",IF(
                            'Compound Alert'!AF222 &gt;= 7, "MED","LOW")))))</f>
        <v>LOW</v>
      </c>
      <c r="K86" s="25" t="str">
        <f ca="1">IF(
   $B$8="Overall Alert",IF(
      'Compound Alert'!S222 &gt;= 7, "HIGH",IF(
         'Compound Alert'!S222 &gt;= 5, "MED","LOW")), IF(
            $B$8="Underlying Vulnerability", IF(
               'Compound Alert'!Z222 &gt;= 10, "HIGH",IF(
                  'Compound Alert'!Z222 &gt;= 7, "MED","LOW")),IF(
                     $B$8="Emerging Threat", IF(
                        'Compound Alert'!AG222 &gt;= 10, "HIGH",IF(
                            'Compound Alert'!AG222 &gt;= 7, "MED","LOW")))))</f>
        <v>LOW</v>
      </c>
      <c r="L86" s="25" t="str">
        <f ca="1">IF(
   $B$8="Overall Alert",IF(
      'Compound Alert'!T222 &gt;= 7, "HIGH",IF(
         'Compound Alert'!T222 &gt;= 5, "MED","LOW")), IF(
            $B$8="Underlying Vulnerability", IF(
               'Compound Alert'!AA222 &gt;= 10, "HIGH",IF(
                  'Compound Alert'!AA222 &gt;= 7, "MED","LOW")),IF(
                     $B$8="Emerging Threat", IF(
                        'Compound Alert'!AH222 &gt;= 10, "HIGH",IF(
                            'Compound Alert'!AH222 &gt;= 7, "MED","LOW")))))</f>
        <v>HIGH</v>
      </c>
      <c r="M86" s="25" t="str">
        <f ca="1">IF(
   $B$8="Overall Alert",IF(
      'Compound Alert'!U222 &gt;= 7, "HIGH",IF(
         'Compound Alert'!U222 &gt;= 5, "MED","LOW")), IF(
            $B$8="Underlying Vulnerability", IF(
               'Compound Alert'!AB222 &gt;= 10, "HIGH",IF(
                  'Compound Alert'!AB222 &gt;= 7, "MED","LOW")),IF(
                     $B$8="Emerging Threat", IF(
                        'Compound Alert'!AI222 &gt;= 10, "HIGH",IF(
                            'Compound Alert'!AI222 &gt;= 7, "MED","LOW")))))</f>
        <v>LOW</v>
      </c>
      <c r="N86" s="25" t="str">
        <f ca="1">IF(
   $B$8="Overall Alert",IF(
      'Compound Alert'!V222 &gt;= 7, "HIGH",IF(
         'Compound Alert'!V222 &gt;= 5, "MED","LOW")), IF(
            $B$8="Underlying Vulnerability", IF(
               'Compound Alert'!AC222 &gt;= 10, "HIGH",IF(
                  'Compound Alert'!AC222 &gt;= 7, "MED","LOW")),IF(
                     $B$8="Emerging Threat", IF(
                        'Compound Alert'!AJ222 &gt;= 10, "HIGH",IF(
                            'Compound Alert'!AJ222 &gt;= 7, "MED","LOW")))))</f>
        <v>MED</v>
      </c>
      <c r="O86" s="25" t="str">
        <f ca="1">IF(
   $B$8="Overall Alert",IF(
      'Compound Alert'!W222 &gt;= 7, "HIGH",IF(
         'Compound Alert'!W222 &gt;= 5, "MED","LOW")), IF(
            $B$8="Underlying Vulnerability", IF(
               'Compound Alert'!AD222 &gt;= 10, "HIGH",IF(
                  'Compound Alert'!AD222 &gt;= 7, "MED","LOW")),IF(
                     $B$8="Emerging Threat", IF(
                        'Compound Alert'!AK222 &gt;= 10, "HIGH",IF(
                            'Compound Alert'!AK222 &gt;= 7, "MED","LOW")))))</f>
        <v>MED</v>
      </c>
      <c r="P86" s="25"/>
      <c r="Q86" s="26"/>
      <c r="R86" s="26"/>
      <c r="S86" s="21"/>
      <c r="T86" s="21"/>
      <c r="U86" s="21"/>
      <c r="V86" s="21"/>
      <c r="W86" s="21"/>
      <c r="X86" s="21"/>
      <c r="Y86" s="27"/>
      <c r="Z86" s="27"/>
      <c r="AA86" s="27"/>
      <c r="AB86" s="27"/>
      <c r="AC86" s="27"/>
      <c r="AD86" s="27"/>
      <c r="AE86" s="27"/>
      <c r="AF86" s="27"/>
      <c r="AJ86" s="21"/>
      <c r="AK86" s="21"/>
      <c r="AL86" s="21"/>
      <c r="AM86" s="21"/>
      <c r="AN86" s="21"/>
      <c r="AO86" s="21"/>
      <c r="AP86" s="21"/>
      <c r="AQ86" s="21"/>
      <c r="AR86" s="21"/>
      <c r="AS86" s="21"/>
      <c r="AT86" s="21"/>
      <c r="AU86" s="21"/>
      <c r="AV86" s="21"/>
      <c r="AW86" s="21"/>
      <c r="AX86" s="21"/>
    </row>
    <row r="87" spans="1:50" x14ac:dyDescent="0.2">
      <c r="A87" s="63">
        <v>46</v>
      </c>
      <c r="B87" s="20" t="str">
        <f>'Compound Alert'!B37</f>
        <v>Central African Republic</v>
      </c>
      <c r="C87" s="20" t="str">
        <f>'Compound Alert'!C37</f>
        <v>CAF</v>
      </c>
      <c r="D87" s="20" t="str">
        <f>'Compound Alert'!D37</f>
        <v>SSF           Sub-Saharan Africa</v>
      </c>
      <c r="E87" s="20" t="str">
        <f>'Compound Alert'!E37</f>
        <v>IDA</v>
      </c>
      <c r="F87" s="217">
        <f ca="1">'Compound Alert'!F37</f>
        <v>32</v>
      </c>
      <c r="G87" s="22">
        <f ca="1">IF($B$8="Overall Alert",'Compound Alert'!G37,IF($B$8="Underlying Vulnerability",'Compound Alert'!J37,IF($B$8="Emerging Threat",'Compound Alert'!M37)))</f>
        <v>2</v>
      </c>
      <c r="H87" s="23">
        <f ca="1">IF($B$8="Overall Alert",'Compound Alert'!H37,IF($B$8="Underlying Vulnerability",'Compound Alert'!K37,IF($B$8="Emerging Threat",'Compound Alert'!N37)))</f>
        <v>2</v>
      </c>
      <c r="I87" s="50">
        <f ca="1">ROUNDDOWN(G87,0)</f>
        <v>2</v>
      </c>
      <c r="J87" s="25" t="str">
        <f ca="1">IF(
   $B$8="Overall Alert",IF(
      'Compound Alert'!R37 &gt;= 7, "HIGH",IF(
         'Compound Alert'!R37 &gt;= 5, "MED","LOW")), IF(
            $B$8="Underlying Vulnerability", IF(
               'Compound Alert'!Y37 &gt;= 10, "HIGH",IF(
                  'Compound Alert'!Y37 &gt;= 7, "MED","LOW")),IF(
                     $B$8="Emerging Threat", IF(
                        'Compound Alert'!AF37 &gt;= 10, "HIGH",IF(
                            'Compound Alert'!AF37 &gt;= 7, "MED","LOW")))))</f>
        <v>LOW</v>
      </c>
      <c r="K87" s="25" t="str">
        <f ca="1">IF(
   $B$8="Overall Alert",IF(
      'Compound Alert'!S37 &gt;= 7, "HIGH",IF(
         'Compound Alert'!S37 &gt;= 5, "MED","LOW")), IF(
            $B$8="Underlying Vulnerability", IF(
               'Compound Alert'!Z37 &gt;= 10, "HIGH",IF(
                  'Compound Alert'!Z37 &gt;= 7, "MED","LOW")),IF(
                     $B$8="Emerging Threat", IF(
                        'Compound Alert'!AG37 &gt;= 10, "HIGH",IF(
                            'Compound Alert'!AG37 &gt;= 7, "MED","LOW")))))</f>
        <v>HIGH</v>
      </c>
      <c r="L87" s="25" t="str">
        <f ca="1">IF(
   $B$8="Overall Alert",IF(
      'Compound Alert'!T37 &gt;= 7, "HIGH",IF(
         'Compound Alert'!T37 &gt;= 5, "MED","LOW")), IF(
            $B$8="Underlying Vulnerability", IF(
               'Compound Alert'!AA37 &gt;= 10, "HIGH",IF(
                  'Compound Alert'!AA37 &gt;= 7, "MED","LOW")),IF(
                     $B$8="Emerging Threat", IF(
                        'Compound Alert'!AH37 &gt;= 10, "HIGH",IF(
                            'Compound Alert'!AH37 &gt;= 7, "MED","LOW")))))</f>
        <v>LOW</v>
      </c>
      <c r="M87" s="25" t="str">
        <f ca="1">IF(
   $B$8="Overall Alert",IF(
      'Compound Alert'!U37 &gt;= 7, "HIGH",IF(
         'Compound Alert'!U37 &gt;= 5, "MED","LOW")), IF(
            $B$8="Underlying Vulnerability", IF(
               'Compound Alert'!AB37 &gt;= 10, "HIGH",IF(
                  'Compound Alert'!AB37 &gt;= 7, "MED","LOW")),IF(
                     $B$8="Emerging Threat", IF(
                        'Compound Alert'!AI37 &gt;= 10, "HIGH",IF(
                            'Compound Alert'!AI37 &gt;= 7, "MED","LOW")))))</f>
        <v>HIGH</v>
      </c>
      <c r="N87" s="25" t="str">
        <f ca="1">IF(
   $B$8="Overall Alert",IF(
      'Compound Alert'!V37 &gt;= 7, "HIGH",IF(
         'Compound Alert'!V37 &gt;= 5, "MED","LOW")), IF(
            $B$8="Underlying Vulnerability", IF(
               'Compound Alert'!AC37 &gt;= 10, "HIGH",IF(
                  'Compound Alert'!AC37 &gt;= 7, "MED","LOW")),IF(
                     $B$8="Emerging Threat", IF(
                        'Compound Alert'!AJ37 &gt;= 10, "HIGH",IF(
                            'Compound Alert'!AJ37 &gt;= 7, "MED","LOW")))))</f>
        <v>LOW</v>
      </c>
      <c r="O87" s="25" t="str">
        <f ca="1">IF(
   $B$8="Overall Alert",IF(
      'Compound Alert'!W37 &gt;= 7, "HIGH",IF(
         'Compound Alert'!W37 &gt;= 5, "MED","LOW")), IF(
            $B$8="Underlying Vulnerability", IF(
               'Compound Alert'!AD37 &gt;= 10, "HIGH",IF(
                  'Compound Alert'!AD37 &gt;= 7, "MED","LOW")),IF(
                     $B$8="Emerging Threat", IF(
                        'Compound Alert'!AK37 &gt;= 10, "HIGH",IF(
                            'Compound Alert'!AK37 &gt;= 7, "MED","LOW")))))</f>
        <v>LOW</v>
      </c>
      <c r="P87" s="25"/>
      <c r="Q87" s="26"/>
      <c r="R87" s="26"/>
      <c r="S87" s="21"/>
      <c r="T87" s="21"/>
      <c r="U87" s="21"/>
      <c r="V87" s="21"/>
      <c r="W87" s="21"/>
      <c r="X87" s="21"/>
      <c r="Y87" s="27"/>
      <c r="Z87" s="27"/>
      <c r="AA87" s="27"/>
      <c r="AB87" s="27"/>
      <c r="AC87" s="27"/>
      <c r="AD87" s="27"/>
      <c r="AE87" s="27"/>
      <c r="AF87" s="27"/>
      <c r="AJ87" s="21"/>
      <c r="AK87" s="21"/>
      <c r="AL87" s="21"/>
      <c r="AM87" s="21"/>
      <c r="AN87" s="21"/>
      <c r="AO87" s="21"/>
      <c r="AP87" s="21"/>
      <c r="AQ87" s="21"/>
      <c r="AR87" s="21"/>
      <c r="AS87" s="21"/>
      <c r="AT87" s="21"/>
      <c r="AU87" s="21"/>
      <c r="AV87" s="21"/>
      <c r="AW87" s="21"/>
      <c r="AX87" s="21"/>
    </row>
    <row r="88" spans="1:50" x14ac:dyDescent="0.2">
      <c r="A88" s="63">
        <v>47</v>
      </c>
      <c r="B88" s="20" t="str">
        <f>'Compound Alert'!B76</f>
        <v>Ghana</v>
      </c>
      <c r="C88" s="20" t="str">
        <f>'Compound Alert'!C76</f>
        <v>GHA</v>
      </c>
      <c r="D88" s="20" t="str">
        <f>'Compound Alert'!D76</f>
        <v>SSF           Sub-Saharan Africa</v>
      </c>
      <c r="E88" s="20" t="str">
        <f>'Compound Alert'!E76</f>
        <v>IDA</v>
      </c>
      <c r="F88" s="217">
        <f ca="1">'Compound Alert'!F76</f>
        <v>71</v>
      </c>
      <c r="G88" s="22">
        <f ca="1">IF($B$8="Overall Alert",'Compound Alert'!G76,IF($B$8="Underlying Vulnerability",'Compound Alert'!J76,IF($B$8="Emerging Threat",'Compound Alert'!M76)))</f>
        <v>2</v>
      </c>
      <c r="H88" s="23">
        <f ca="1">IF($B$8="Overall Alert",'Compound Alert'!H76,IF($B$8="Underlying Vulnerability",'Compound Alert'!K76,IF($B$8="Emerging Threat",'Compound Alert'!N76)))</f>
        <v>2</v>
      </c>
      <c r="I88" s="50">
        <f ca="1">ROUNDDOWN(G88,0)</f>
        <v>2</v>
      </c>
      <c r="J88" s="25" t="str">
        <f ca="1">IF(
   $B$8="Overall Alert",IF(
      'Compound Alert'!R76 &gt;= 7, "HIGH",IF(
         'Compound Alert'!R76 &gt;= 5, "MED","LOW")), IF(
            $B$8="Underlying Vulnerability", IF(
               'Compound Alert'!Y76 &gt;= 10, "HIGH",IF(
                  'Compound Alert'!Y76 &gt;= 7, "MED","LOW")),IF(
                     $B$8="Emerging Threat", IF(
                        'Compound Alert'!AF76 &gt;= 10, "HIGH",IF(
                            'Compound Alert'!AF76 &gt;= 7, "MED","LOW")))))</f>
        <v>LOW</v>
      </c>
      <c r="K88" s="25" t="str">
        <f ca="1">IF(
   $B$8="Overall Alert",IF(
      'Compound Alert'!S76 &gt;= 7, "HIGH",IF(
         'Compound Alert'!S76 &gt;= 5, "MED","LOW")), IF(
            $B$8="Underlying Vulnerability", IF(
               'Compound Alert'!Z76 &gt;= 10, "HIGH",IF(
                  'Compound Alert'!Z76 &gt;= 7, "MED","LOW")),IF(
                     $B$8="Emerging Threat", IF(
                        'Compound Alert'!AG76 &gt;= 10, "HIGH",IF(
                            'Compound Alert'!AG76 &gt;= 7, "MED","LOW")))))</f>
        <v>LOW</v>
      </c>
      <c r="L88" s="25" t="str">
        <f ca="1">IF(
   $B$8="Overall Alert",IF(
      'Compound Alert'!T76 &gt;= 7, "HIGH",IF(
         'Compound Alert'!T76 &gt;= 5, "MED","LOW")), IF(
            $B$8="Underlying Vulnerability", IF(
               'Compound Alert'!AA76 &gt;= 10, "HIGH",IF(
                  'Compound Alert'!AA76 &gt;= 7, "MED","LOW")),IF(
                     $B$8="Emerging Threat", IF(
                        'Compound Alert'!AH76 &gt;= 10, "HIGH",IF(
                            'Compound Alert'!AH76 &gt;= 7, "MED","LOW")))))</f>
        <v>HIGH</v>
      </c>
      <c r="M88" s="25" t="str">
        <f ca="1">IF(
   $B$8="Overall Alert",IF(
      'Compound Alert'!U76 &gt;= 7, "HIGH",IF(
         'Compound Alert'!U76 &gt;= 5, "MED","LOW")), IF(
            $B$8="Underlying Vulnerability", IF(
               'Compound Alert'!AB76 &gt;= 10, "HIGH",IF(
                  'Compound Alert'!AB76 &gt;= 7, "MED","LOW")),IF(
                     $B$8="Emerging Threat", IF(
                        'Compound Alert'!AI76 &gt;= 10, "HIGH",IF(
                            'Compound Alert'!AI76 &gt;= 7, "MED","LOW")))))</f>
        <v>HIGH</v>
      </c>
      <c r="N88" s="25" t="str">
        <f ca="1">IF(
   $B$8="Overall Alert",IF(
      'Compound Alert'!V76 &gt;= 7, "HIGH",IF(
         'Compound Alert'!V76 &gt;= 5, "MED","LOW")), IF(
            $B$8="Underlying Vulnerability", IF(
               'Compound Alert'!AC76 &gt;= 10, "HIGH",IF(
                  'Compound Alert'!AC76 &gt;= 7, "MED","LOW")),IF(
                     $B$8="Emerging Threat", IF(
                        'Compound Alert'!AJ76 &gt;= 10, "HIGH",IF(
                            'Compound Alert'!AJ76 &gt;= 7, "MED","LOW")))))</f>
        <v>LOW</v>
      </c>
      <c r="O88" s="25" t="str">
        <f ca="1">IF(
   $B$8="Overall Alert",IF(
      'Compound Alert'!W76 &gt;= 7, "HIGH",IF(
         'Compound Alert'!W76 &gt;= 5, "MED","LOW")), IF(
            $B$8="Underlying Vulnerability", IF(
               'Compound Alert'!AD76 &gt;= 10, "HIGH",IF(
                  'Compound Alert'!AD76 &gt;= 7, "MED","LOW")),IF(
                     $B$8="Emerging Threat", IF(
                        'Compound Alert'!AK76 &gt;= 10, "HIGH",IF(
                            'Compound Alert'!AK76 &gt;= 7, "MED","LOW")))))</f>
        <v>LOW</v>
      </c>
      <c r="P88" s="25"/>
      <c r="Q88" s="26"/>
      <c r="R88" s="26"/>
      <c r="S88" s="21"/>
      <c r="T88" s="21"/>
      <c r="U88" s="21"/>
      <c r="V88" s="21"/>
      <c r="W88" s="21"/>
      <c r="X88" s="21"/>
      <c r="Y88" s="27"/>
      <c r="Z88" s="27"/>
      <c r="AA88" s="27"/>
      <c r="AB88" s="27"/>
      <c r="AC88" s="27"/>
      <c r="AD88" s="27"/>
      <c r="AE88" s="27"/>
      <c r="AF88" s="27"/>
      <c r="AJ88" s="21"/>
      <c r="AK88" s="21"/>
      <c r="AL88" s="21"/>
      <c r="AM88" s="21"/>
      <c r="AN88" s="21"/>
      <c r="AO88" s="21"/>
      <c r="AP88" s="21"/>
      <c r="AQ88" s="21"/>
      <c r="AR88" s="21"/>
      <c r="AS88" s="21"/>
      <c r="AT88" s="21"/>
      <c r="AU88" s="21"/>
      <c r="AV88" s="21"/>
      <c r="AW88" s="21"/>
      <c r="AX88" s="21"/>
    </row>
    <row r="89" spans="1:50" x14ac:dyDescent="0.2">
      <c r="A89" s="63">
        <v>48</v>
      </c>
      <c r="B89" s="20" t="str">
        <f>'Compound Alert'!B171</f>
        <v>Russian Federation</v>
      </c>
      <c r="C89" s="20" t="str">
        <f>'Compound Alert'!C171</f>
        <v>RUS</v>
      </c>
      <c r="D89" s="20" t="str">
        <f>'Compound Alert'!D171</f>
        <v>ECS           Europe &amp; Central Asia</v>
      </c>
      <c r="E89" s="20" t="str">
        <f>'Compound Alert'!E171</f>
        <v>IBRD</v>
      </c>
      <c r="F89" s="217">
        <f ca="1">'Compound Alert'!F171</f>
        <v>166</v>
      </c>
      <c r="G89" s="22">
        <f ca="1">IF($B$8="Overall Alert",'Compound Alert'!G171,IF($B$8="Underlying Vulnerability",'Compound Alert'!J171,IF($B$8="Emerging Threat",'Compound Alert'!M171)))</f>
        <v>1.5</v>
      </c>
      <c r="H89" s="23">
        <f ca="1">IF($B$8="Overall Alert",'Compound Alert'!H171,IF($B$8="Underlying Vulnerability",'Compound Alert'!K171,IF($B$8="Emerging Threat",'Compound Alert'!N171)))</f>
        <v>1.5</v>
      </c>
      <c r="I89" s="50">
        <f ca="1">ROUNDDOWN(G89,0)</f>
        <v>1</v>
      </c>
      <c r="J89" s="25" t="str">
        <f ca="1">IF(
   $B$8="Overall Alert",IF(
      'Compound Alert'!R171 &gt;= 7, "HIGH",IF(
         'Compound Alert'!R171 &gt;= 5, "MED","LOW")), IF(
            $B$8="Underlying Vulnerability", IF(
               'Compound Alert'!Y171 &gt;= 10, "HIGH",IF(
                  'Compound Alert'!Y171 &gt;= 7, "MED","LOW")),IF(
                     $B$8="Emerging Threat", IF(
                        'Compound Alert'!AF171 &gt;= 10, "HIGH",IF(
                            'Compound Alert'!AF171 &gt;= 7, "MED","LOW")))))</f>
        <v>LOW</v>
      </c>
      <c r="K89" s="25" t="str">
        <f ca="1">IF(
   $B$8="Overall Alert",IF(
      'Compound Alert'!S171 &gt;= 7, "HIGH",IF(
         'Compound Alert'!S171 &gt;= 5, "MED","LOW")), IF(
            $B$8="Underlying Vulnerability", IF(
               'Compound Alert'!Z171 &gt;= 10, "HIGH",IF(
                  'Compound Alert'!Z171 &gt;= 7, "MED","LOW")),IF(
                     $B$8="Emerging Threat", IF(
                        'Compound Alert'!AG171 &gt;= 10, "HIGH",IF(
                            'Compound Alert'!AG171 &gt;= 7, "MED","LOW")))))</f>
        <v>LOW</v>
      </c>
      <c r="L89" s="25" t="str">
        <f ca="1">IF(
   $B$8="Overall Alert",IF(
      'Compound Alert'!T171 &gt;= 7, "HIGH",IF(
         'Compound Alert'!T171 &gt;= 5, "MED","LOW")), IF(
            $B$8="Underlying Vulnerability", IF(
               'Compound Alert'!AA171 &gt;= 10, "HIGH",IF(
                  'Compound Alert'!AA171 &gt;= 7, "MED","LOW")),IF(
                     $B$8="Emerging Threat", IF(
                        'Compound Alert'!AH171 &gt;= 10, "HIGH",IF(
                            'Compound Alert'!AH171 &gt;= 7, "MED","LOW")))))</f>
        <v>HIGH</v>
      </c>
      <c r="M89" s="25" t="str">
        <f ca="1">IF(
   $B$8="Overall Alert",IF(
      'Compound Alert'!U171 &gt;= 7, "HIGH",IF(
         'Compound Alert'!U171 &gt;= 5, "MED","LOW")), IF(
            $B$8="Underlying Vulnerability", IF(
               'Compound Alert'!AB171 &gt;= 10, "HIGH",IF(
                  'Compound Alert'!AB171 &gt;= 7, "MED","LOW")),IF(
                     $B$8="Emerging Threat", IF(
                        'Compound Alert'!AI171 &gt;= 10, "HIGH",IF(
                            'Compound Alert'!AI171 &gt;= 7, "MED","LOW")))))</f>
        <v>LOW</v>
      </c>
      <c r="N89" s="25" t="str">
        <f ca="1">IF(
   $B$8="Overall Alert",IF(
      'Compound Alert'!V171 &gt;= 7, "HIGH",IF(
         'Compound Alert'!V171 &gt;= 5, "MED","LOW")), IF(
            $B$8="Underlying Vulnerability", IF(
               'Compound Alert'!AC171 &gt;= 10, "HIGH",IF(
                  'Compound Alert'!AC171 &gt;= 7, "MED","LOW")),IF(
                     $B$8="Emerging Threat", IF(
                        'Compound Alert'!AJ171 &gt;= 10, "HIGH",IF(
                            'Compound Alert'!AJ171 &gt;= 7, "MED","LOW")))))</f>
        <v>LOW</v>
      </c>
      <c r="O89" s="25" t="str">
        <f ca="1">IF(
   $B$8="Overall Alert",IF(
      'Compound Alert'!W171 &gt;= 7, "HIGH",IF(
         'Compound Alert'!W171 &gt;= 5, "MED","LOW")), IF(
            $B$8="Underlying Vulnerability", IF(
               'Compound Alert'!AD171 &gt;= 10, "HIGH",IF(
                  'Compound Alert'!AD171 &gt;= 7, "MED","LOW")),IF(
                     $B$8="Emerging Threat", IF(
                        'Compound Alert'!AK171 &gt;= 10, "HIGH",IF(
                            'Compound Alert'!AK171 &gt;= 7, "MED","LOW")))))</f>
        <v>MED</v>
      </c>
      <c r="P89" s="25"/>
      <c r="Q89" s="26"/>
      <c r="R89" s="26"/>
      <c r="S89" s="21"/>
      <c r="T89" s="21"/>
      <c r="U89" s="21"/>
      <c r="V89" s="21"/>
      <c r="W89" s="21"/>
      <c r="X89" s="21"/>
      <c r="Y89" s="27"/>
      <c r="Z89" s="27"/>
      <c r="AA89" s="27"/>
      <c r="AB89" s="27"/>
      <c r="AC89" s="27"/>
      <c r="AD89" s="27"/>
      <c r="AE89" s="27"/>
      <c r="AF89" s="27"/>
      <c r="AJ89" s="21"/>
      <c r="AK89" s="21"/>
      <c r="AL89" s="21"/>
      <c r="AM89" s="21"/>
      <c r="AN89" s="21"/>
      <c r="AO89" s="21"/>
      <c r="AP89" s="21"/>
      <c r="AQ89" s="21"/>
      <c r="AR89" s="21"/>
      <c r="AS89" s="21"/>
      <c r="AT89" s="21"/>
      <c r="AU89" s="21"/>
      <c r="AV89" s="21"/>
      <c r="AW89" s="21"/>
      <c r="AX89" s="21"/>
    </row>
    <row r="90" spans="1:50" x14ac:dyDescent="0.2">
      <c r="A90" s="63">
        <v>49</v>
      </c>
      <c r="B90" s="20" t="str">
        <f>'Compound Alert'!B126</f>
        <v>Morocco</v>
      </c>
      <c r="C90" s="20" t="str">
        <f>'Compound Alert'!C126</f>
        <v>MAR</v>
      </c>
      <c r="D90" s="20" t="str">
        <f>'Compound Alert'!D126</f>
        <v>MEA           Middle East &amp; North Africa</v>
      </c>
      <c r="E90" s="20" t="str">
        <f>'Compound Alert'!E126</f>
        <v>IBRD</v>
      </c>
      <c r="F90" s="217">
        <f ca="1">'Compound Alert'!F126</f>
        <v>121</v>
      </c>
      <c r="G90" s="22">
        <f ca="1">IF($B$8="Overall Alert",'Compound Alert'!G126,IF($B$8="Underlying Vulnerability",'Compound Alert'!J126,IF($B$8="Emerging Threat",'Compound Alert'!M126)))</f>
        <v>1.5</v>
      </c>
      <c r="H90" s="23">
        <f ca="1">IF($B$8="Overall Alert",'Compound Alert'!H126,IF($B$8="Underlying Vulnerability",'Compound Alert'!K126,IF($B$8="Emerging Threat",'Compound Alert'!N126)))</f>
        <v>1.5</v>
      </c>
      <c r="I90" s="50">
        <f ca="1">ROUNDDOWN(G90,0)</f>
        <v>1</v>
      </c>
      <c r="J90" s="25" t="str">
        <f ca="1">IF(
   $B$8="Overall Alert",IF(
      'Compound Alert'!R126 &gt;= 7, "HIGH",IF(
         'Compound Alert'!R126 &gt;= 5, "MED","LOW")), IF(
            $B$8="Underlying Vulnerability", IF(
               'Compound Alert'!Y126 &gt;= 10, "HIGH",IF(
                  'Compound Alert'!Y126 &gt;= 7, "MED","LOW")),IF(
                     $B$8="Emerging Threat", IF(
                        'Compound Alert'!AF126 &gt;= 10, "HIGH",IF(
                            'Compound Alert'!AF126 &gt;= 7, "MED","LOW")))))</f>
        <v>LOW</v>
      </c>
      <c r="K90" s="25" t="str">
        <f ca="1">IF(
   $B$8="Overall Alert",IF(
      'Compound Alert'!S126 &gt;= 7, "HIGH",IF(
         'Compound Alert'!S126 &gt;= 5, "MED","LOW")), IF(
            $B$8="Underlying Vulnerability", IF(
               'Compound Alert'!Z126 &gt;= 10, "HIGH",IF(
                  'Compound Alert'!Z126 &gt;= 7, "MED","LOW")),IF(
                     $B$8="Emerging Threat", IF(
                        'Compound Alert'!AG126 &gt;= 10, "HIGH",IF(
                            'Compound Alert'!AG126 &gt;= 7, "MED","LOW")))))</f>
        <v>LOW</v>
      </c>
      <c r="L90" s="25" t="str">
        <f ca="1">IF(
   $B$8="Overall Alert",IF(
      'Compound Alert'!T126 &gt;= 7, "HIGH",IF(
         'Compound Alert'!T126 &gt;= 5, "MED","LOW")), IF(
            $B$8="Underlying Vulnerability", IF(
               'Compound Alert'!AA126 &gt;= 10, "HIGH",IF(
                  'Compound Alert'!AA126 &gt;= 7, "MED","LOW")),IF(
                     $B$8="Emerging Threat", IF(
                        'Compound Alert'!AH126 &gt;= 10, "HIGH",IF(
                            'Compound Alert'!AH126 &gt;= 7, "MED","LOW")))))</f>
        <v>MED</v>
      </c>
      <c r="M90" s="25" t="str">
        <f ca="1">IF(
   $B$8="Overall Alert",IF(
      'Compound Alert'!U126 &gt;= 7, "HIGH",IF(
         'Compound Alert'!U126 &gt;= 5, "MED","LOW")), IF(
            $B$8="Underlying Vulnerability", IF(
               'Compound Alert'!AB126 &gt;= 10, "HIGH",IF(
                  'Compound Alert'!AB126 &gt;= 7, "MED","LOW")),IF(
                     $B$8="Emerging Threat", IF(
                        'Compound Alert'!AI126 &gt;= 10, "HIGH",IF(
                            'Compound Alert'!AI126 &gt;= 7, "MED","LOW")))))</f>
        <v>HIGH</v>
      </c>
      <c r="N90" s="25" t="str">
        <f ca="1">IF(
   $B$8="Overall Alert",IF(
      'Compound Alert'!V126 &gt;= 7, "HIGH",IF(
         'Compound Alert'!V126 &gt;= 5, "MED","LOW")), IF(
            $B$8="Underlying Vulnerability", IF(
               'Compound Alert'!AC126 &gt;= 10, "HIGH",IF(
                  'Compound Alert'!AC126 &gt;= 7, "MED","LOW")),IF(
                     $B$8="Emerging Threat", IF(
                        'Compound Alert'!AJ126 &gt;= 10, "HIGH",IF(
                            'Compound Alert'!AJ126 &gt;= 7, "MED","LOW")))))</f>
        <v>LOW</v>
      </c>
      <c r="O90" s="25" t="str">
        <f ca="1">IF(
   $B$8="Overall Alert",IF(
      'Compound Alert'!W126 &gt;= 7, "HIGH",IF(
         'Compound Alert'!W126 &gt;= 5, "MED","LOW")), IF(
            $B$8="Underlying Vulnerability", IF(
               'Compound Alert'!AD126 &gt;= 10, "HIGH",IF(
                  'Compound Alert'!AD126 &gt;= 7, "MED","LOW")),IF(
                     $B$8="Emerging Threat", IF(
                        'Compound Alert'!AK126 &gt;= 10, "HIGH",IF(
                            'Compound Alert'!AK126 &gt;= 7, "MED","LOW")))))</f>
        <v>LOW</v>
      </c>
      <c r="P90" s="25"/>
      <c r="Q90" s="26"/>
      <c r="R90" s="26"/>
      <c r="S90" s="21"/>
      <c r="T90" s="21"/>
      <c r="U90" s="21"/>
      <c r="V90" s="21"/>
      <c r="W90" s="21"/>
      <c r="X90" s="21"/>
      <c r="Y90" s="27"/>
      <c r="Z90" s="27"/>
      <c r="AA90" s="27"/>
      <c r="AB90" s="27"/>
      <c r="AC90" s="27"/>
      <c r="AD90" s="27"/>
      <c r="AE90" s="27"/>
      <c r="AF90" s="27"/>
      <c r="AJ90" s="21"/>
      <c r="AK90" s="21"/>
      <c r="AL90" s="21"/>
      <c r="AM90" s="21"/>
      <c r="AN90" s="21"/>
      <c r="AO90" s="21"/>
      <c r="AP90" s="21"/>
      <c r="AQ90" s="21"/>
      <c r="AR90" s="21"/>
      <c r="AS90" s="21"/>
      <c r="AT90" s="21"/>
      <c r="AU90" s="21"/>
      <c r="AV90" s="21"/>
      <c r="AW90" s="21"/>
      <c r="AX90" s="21"/>
    </row>
    <row r="91" spans="1:50" x14ac:dyDescent="0.2">
      <c r="A91" s="63">
        <v>50</v>
      </c>
      <c r="B91" s="20" t="str">
        <f>'Compound Alert'!B60</f>
        <v>Dominican Republic</v>
      </c>
      <c r="C91" s="20" t="str">
        <f>'Compound Alert'!C60</f>
        <v>DOM</v>
      </c>
      <c r="D91" s="20" t="str">
        <f>'Compound Alert'!D60</f>
        <v>LCN           Latin America &amp; Caribbean</v>
      </c>
      <c r="E91" s="20" t="str">
        <f>'Compound Alert'!E60</f>
        <v>IBRD</v>
      </c>
      <c r="F91" s="217">
        <f ca="1">'Compound Alert'!F60</f>
        <v>55</v>
      </c>
      <c r="G91" s="22">
        <f ca="1">IF($B$8="Overall Alert",'Compound Alert'!G60,IF($B$8="Underlying Vulnerability",'Compound Alert'!J60,IF($B$8="Emerging Threat",'Compound Alert'!M60)))</f>
        <v>1.5</v>
      </c>
      <c r="H91" s="23">
        <f ca="1">IF($B$8="Overall Alert",'Compound Alert'!H60,IF($B$8="Underlying Vulnerability",'Compound Alert'!K60,IF($B$8="Emerging Threat",'Compound Alert'!N60)))</f>
        <v>1.5</v>
      </c>
      <c r="I91" s="50">
        <f ca="1">ROUNDDOWN(G91,0)</f>
        <v>1</v>
      </c>
      <c r="J91" s="25" t="str">
        <f ca="1">IF(
   $B$8="Overall Alert",IF(
      'Compound Alert'!R60 &gt;= 7, "HIGH",IF(
         'Compound Alert'!R60 &gt;= 5, "MED","LOW")), IF(
            $B$8="Underlying Vulnerability", IF(
               'Compound Alert'!Y60 &gt;= 10, "HIGH",IF(
                  'Compound Alert'!Y60 &gt;= 7, "MED","LOW")),IF(
                     $B$8="Emerging Threat", IF(
                        'Compound Alert'!AF60 &gt;= 10, "HIGH",IF(
                            'Compound Alert'!AF60 &gt;= 7, "MED","LOW")))))</f>
        <v>HIGH</v>
      </c>
      <c r="K91" s="25" t="str">
        <f ca="1">IF(
   $B$8="Overall Alert",IF(
      'Compound Alert'!S60 &gt;= 7, "HIGH",IF(
         'Compound Alert'!S60 &gt;= 5, "MED","LOW")), IF(
            $B$8="Underlying Vulnerability", IF(
               'Compound Alert'!Z60 &gt;= 10, "HIGH",IF(
                  'Compound Alert'!Z60 &gt;= 7, "MED","LOW")),IF(
                     $B$8="Emerging Threat", IF(
                        'Compound Alert'!AG60 &gt;= 10, "HIGH",IF(
                            'Compound Alert'!AG60 &gt;= 7, "MED","LOW")))))</f>
        <v>LOW</v>
      </c>
      <c r="L91" s="25" t="str">
        <f ca="1">IF(
   $B$8="Overall Alert",IF(
      'Compound Alert'!T60 &gt;= 7, "HIGH",IF(
         'Compound Alert'!T60 &gt;= 5, "MED","LOW")), IF(
            $B$8="Underlying Vulnerability", IF(
               'Compound Alert'!AA60 &gt;= 10, "HIGH",IF(
                  'Compound Alert'!AA60 &gt;= 7, "MED","LOW")),IF(
                     $B$8="Emerging Threat", IF(
                        'Compound Alert'!AH60 &gt;= 10, "HIGH",IF(
                            'Compound Alert'!AH60 &gt;= 7, "MED","LOW")))))</f>
        <v>LOW</v>
      </c>
      <c r="M91" s="25" t="str">
        <f ca="1">IF(
   $B$8="Overall Alert",IF(
      'Compound Alert'!U60 &gt;= 7, "HIGH",IF(
         'Compound Alert'!U60 &gt;= 5, "MED","LOW")), IF(
            $B$8="Underlying Vulnerability", IF(
               'Compound Alert'!AB60 &gt;= 10, "HIGH",IF(
                  'Compound Alert'!AB60 &gt;= 7, "MED","LOW")),IF(
                     $B$8="Emerging Threat", IF(
                        'Compound Alert'!AI60 &gt;= 10, "HIGH",IF(
                            'Compound Alert'!AI60 &gt;= 7, "MED","LOW")))))</f>
        <v>MED</v>
      </c>
      <c r="N91" s="25" t="str">
        <f ca="1">IF(
   $B$8="Overall Alert",IF(
      'Compound Alert'!V60 &gt;= 7, "HIGH",IF(
         'Compound Alert'!V60 &gt;= 5, "MED","LOW")), IF(
            $B$8="Underlying Vulnerability", IF(
               'Compound Alert'!AC60 &gt;= 10, "HIGH",IF(
                  'Compound Alert'!AC60 &gt;= 7, "MED","LOW")),IF(
                     $B$8="Emerging Threat", IF(
                        'Compound Alert'!AJ60 &gt;= 10, "HIGH",IF(
                            'Compound Alert'!AJ60 &gt;= 7, "MED","LOW")))))</f>
        <v>LOW</v>
      </c>
      <c r="O91" s="25" t="str">
        <f ca="1">IF(
   $B$8="Overall Alert",IF(
      'Compound Alert'!W60 &gt;= 7, "HIGH",IF(
         'Compound Alert'!W60 &gt;= 5, "MED","LOW")), IF(
            $B$8="Underlying Vulnerability", IF(
               'Compound Alert'!AD60 &gt;= 10, "HIGH",IF(
                  'Compound Alert'!AD60 &gt;= 7, "MED","LOW")),IF(
                     $B$8="Emerging Threat", IF(
                        'Compound Alert'!AK60 &gt;= 10, "HIGH",IF(
                            'Compound Alert'!AK60 &gt;= 7, "MED","LOW")))))</f>
        <v>LOW</v>
      </c>
      <c r="P91" s="25"/>
      <c r="Q91" s="26"/>
      <c r="R91" s="26"/>
      <c r="S91" s="21"/>
      <c r="T91" s="21"/>
      <c r="U91" s="21"/>
      <c r="V91" s="21"/>
      <c r="W91" s="21"/>
      <c r="X91" s="21"/>
      <c r="Y91" s="27"/>
      <c r="Z91" s="27"/>
      <c r="AA91" s="27"/>
      <c r="AB91" s="27"/>
      <c r="AC91" s="27"/>
      <c r="AD91" s="27"/>
      <c r="AE91" s="27"/>
      <c r="AF91" s="27"/>
      <c r="AJ91" s="21"/>
      <c r="AK91" s="21"/>
      <c r="AL91" s="21"/>
      <c r="AM91" s="21"/>
      <c r="AN91" s="21"/>
      <c r="AO91" s="21"/>
      <c r="AP91" s="21"/>
      <c r="AQ91" s="21"/>
      <c r="AR91" s="21"/>
      <c r="AS91" s="21"/>
      <c r="AT91" s="21"/>
      <c r="AU91" s="21"/>
      <c r="AV91" s="21"/>
      <c r="AW91" s="21"/>
      <c r="AX91" s="21"/>
    </row>
    <row r="92" spans="1:50" x14ac:dyDescent="0.2">
      <c r="A92" s="63">
        <v>51</v>
      </c>
      <c r="B92" s="20" t="str">
        <f>'Compound Alert'!B202</f>
        <v>Tunisia</v>
      </c>
      <c r="C92" s="20" t="str">
        <f>'Compound Alert'!C202</f>
        <v>TUN</v>
      </c>
      <c r="D92" s="20" t="str">
        <f>'Compound Alert'!D202</f>
        <v>MEA           Middle East &amp; North Africa</v>
      </c>
      <c r="E92" s="20" t="str">
        <f>'Compound Alert'!E202</f>
        <v>IBRD</v>
      </c>
      <c r="F92" s="217">
        <f>'Compound Alert'!F202</f>
        <v>0</v>
      </c>
      <c r="G92" s="22">
        <f ca="1">IF($B$8="Overall Alert",'Compound Alert'!G202,IF($B$8="Underlying Vulnerability",'Compound Alert'!J202,IF($B$8="Emerging Threat",'Compound Alert'!M202)))</f>
        <v>1.5</v>
      </c>
      <c r="H92" s="23">
        <f ca="1">IF($B$8="Overall Alert",'Compound Alert'!H202,IF($B$8="Underlying Vulnerability",'Compound Alert'!K202,IF($B$8="Emerging Threat",'Compound Alert'!N202)))</f>
        <v>1.5</v>
      </c>
      <c r="I92" s="50">
        <f ca="1">ROUNDDOWN(G92,0)</f>
        <v>1</v>
      </c>
      <c r="J92" s="25" t="str">
        <f ca="1">IF(
   $B$8="Overall Alert",IF(
      'Compound Alert'!R202 &gt;= 7, "HIGH",IF(
         'Compound Alert'!R202 &gt;= 5, "MED","LOW")), IF(
            $B$8="Underlying Vulnerability", IF(
               'Compound Alert'!Y202 &gt;= 10, "HIGH",IF(
                  'Compound Alert'!Y202 &gt;= 7, "MED","LOW")),IF(
                     $B$8="Emerging Threat", IF(
                        'Compound Alert'!AF202 &gt;= 10, "HIGH",IF(
                            'Compound Alert'!AF202 &gt;= 7, "MED","LOW")))))</f>
        <v>LOW</v>
      </c>
      <c r="K92" s="25" t="str">
        <f ca="1">IF(
   $B$8="Overall Alert",IF(
      'Compound Alert'!S202 &gt;= 7, "HIGH",IF(
         'Compound Alert'!S202 &gt;= 5, "MED","LOW")), IF(
            $B$8="Underlying Vulnerability", IF(
               'Compound Alert'!Z202 &gt;= 10, "HIGH",IF(
                  'Compound Alert'!Z202 &gt;= 7, "MED","LOW")),IF(
                     $B$8="Emerging Threat", IF(
                        'Compound Alert'!AG202 &gt;= 10, "HIGH",IF(
                            'Compound Alert'!AG202 &gt;= 7, "MED","LOW")))))</f>
        <v>LOW</v>
      </c>
      <c r="L92" s="25" t="str">
        <f ca="1">IF(
   $B$8="Overall Alert",IF(
      'Compound Alert'!T202 &gt;= 7, "HIGH",IF(
         'Compound Alert'!T202 &gt;= 5, "MED","LOW")), IF(
            $B$8="Underlying Vulnerability", IF(
               'Compound Alert'!AA202 &gt;= 10, "HIGH",IF(
                  'Compound Alert'!AA202 &gt;= 7, "MED","LOW")),IF(
                     $B$8="Emerging Threat", IF(
                        'Compound Alert'!AH202 &gt;= 10, "HIGH",IF(
                            'Compound Alert'!AH202 &gt;= 7, "MED","LOW")))))</f>
        <v>HIGH</v>
      </c>
      <c r="M92" s="25" t="str">
        <f ca="1">IF(
   $B$8="Overall Alert",IF(
      'Compound Alert'!U202 &gt;= 7, "HIGH",IF(
         'Compound Alert'!U202 &gt;= 5, "MED","LOW")), IF(
            $B$8="Underlying Vulnerability", IF(
               'Compound Alert'!AB202 &gt;= 10, "HIGH",IF(
                  'Compound Alert'!AB202 &gt;= 7, "MED","LOW")),IF(
                     $B$8="Emerging Threat", IF(
                        'Compound Alert'!AI202 &gt;= 10, "HIGH",IF(
                            'Compound Alert'!AI202 &gt;= 7, "MED","LOW")))))</f>
        <v>MED</v>
      </c>
      <c r="N92" s="25" t="str">
        <f ca="1">IF(
   $B$8="Overall Alert",IF(
      'Compound Alert'!V202 &gt;= 7, "HIGH",IF(
         'Compound Alert'!V202 &gt;= 5, "MED","LOW")), IF(
            $B$8="Underlying Vulnerability", IF(
               'Compound Alert'!AC202 &gt;= 10, "HIGH",IF(
                  'Compound Alert'!AC202 &gt;= 7, "MED","LOW")),IF(
                     $B$8="Emerging Threat", IF(
                        'Compound Alert'!AJ202 &gt;= 10, "HIGH",IF(
                            'Compound Alert'!AJ202 &gt;= 7, "MED","LOW")))))</f>
        <v>LOW</v>
      </c>
      <c r="O92" s="25" t="str">
        <f ca="1">IF(
   $B$8="Overall Alert",IF(
      'Compound Alert'!W202 &gt;= 7, "HIGH",IF(
         'Compound Alert'!W202 &gt;= 5, "MED","LOW")), IF(
            $B$8="Underlying Vulnerability", IF(
               'Compound Alert'!AD202 &gt;= 10, "HIGH",IF(
                  'Compound Alert'!AD202 &gt;= 7, "MED","LOW")),IF(
                     $B$8="Emerging Threat", IF(
                        'Compound Alert'!AK202 &gt;= 10, "HIGH",IF(
                            'Compound Alert'!AK202 &gt;= 7, "MED","LOW")))))</f>
        <v>LOW</v>
      </c>
      <c r="P92" s="25"/>
      <c r="Q92" s="26"/>
      <c r="R92" s="26"/>
      <c r="S92" s="21"/>
      <c r="T92" s="21"/>
      <c r="U92" s="21"/>
      <c r="V92" s="21"/>
      <c r="W92" s="21"/>
      <c r="X92" s="21"/>
      <c r="Y92" s="27"/>
      <c r="Z92" s="27"/>
      <c r="AA92" s="27"/>
      <c r="AB92" s="27"/>
      <c r="AC92" s="27"/>
      <c r="AD92" s="27"/>
      <c r="AE92" s="27"/>
      <c r="AF92" s="27"/>
      <c r="AJ92" s="21"/>
      <c r="AK92" s="21"/>
      <c r="AL92" s="21"/>
      <c r="AM92" s="21"/>
      <c r="AN92" s="21"/>
      <c r="AO92" s="21"/>
      <c r="AP92" s="21"/>
      <c r="AQ92" s="21"/>
      <c r="AR92" s="21"/>
      <c r="AS92" s="21"/>
      <c r="AT92" s="21"/>
      <c r="AU92" s="21"/>
      <c r="AV92" s="21"/>
      <c r="AW92" s="21"/>
      <c r="AX92" s="21"/>
    </row>
    <row r="93" spans="1:50" x14ac:dyDescent="0.2">
      <c r="A93" s="63">
        <v>52</v>
      </c>
      <c r="B93" s="20" t="str">
        <f>'Compound Alert'!B69</f>
        <v>Fiji</v>
      </c>
      <c r="C93" s="20" t="str">
        <f>'Compound Alert'!C69</f>
        <v>FJI</v>
      </c>
      <c r="D93" s="20" t="str">
        <f>'Compound Alert'!D69</f>
        <v>EAS           East Asia &amp; Pacific</v>
      </c>
      <c r="E93" s="20" t="str">
        <f>'Compound Alert'!E69</f>
        <v>Blend</v>
      </c>
      <c r="F93" s="217">
        <f ca="1">'Compound Alert'!F69</f>
        <v>64</v>
      </c>
      <c r="G93" s="22">
        <f ca="1">IF($B$8="Overall Alert",'Compound Alert'!G69,IF($B$8="Underlying Vulnerability",'Compound Alert'!J69,IF($B$8="Emerging Threat",'Compound Alert'!M69)))</f>
        <v>1.5</v>
      </c>
      <c r="H93" s="23">
        <f ca="1">IF($B$8="Overall Alert",'Compound Alert'!H69,IF($B$8="Underlying Vulnerability",'Compound Alert'!K69,IF($B$8="Emerging Threat",'Compound Alert'!N69)))</f>
        <v>1.5</v>
      </c>
      <c r="I93" s="50">
        <f ca="1">ROUNDDOWN(G93,0)</f>
        <v>1</v>
      </c>
      <c r="J93" s="25" t="str">
        <f ca="1">IF(
   $B$8="Overall Alert",IF(
      'Compound Alert'!R69 &gt;= 7, "HIGH",IF(
         'Compound Alert'!R69 &gt;= 5, "MED","LOW")), IF(
            $B$8="Underlying Vulnerability", IF(
               'Compound Alert'!Y69 &gt;= 10, "HIGH",IF(
                  'Compound Alert'!Y69 &gt;= 7, "MED","LOW")),IF(
                     $B$8="Emerging Threat", IF(
                        'Compound Alert'!AF69 &gt;= 10, "HIGH",IF(
                            'Compound Alert'!AF69 &gt;= 7, "MED","LOW")))))</f>
        <v>HIGH</v>
      </c>
      <c r="K93" s="25" t="str">
        <f ca="1">IF(
   $B$8="Overall Alert",IF(
      'Compound Alert'!S69 &gt;= 7, "HIGH",IF(
         'Compound Alert'!S69 &gt;= 5, "MED","LOW")), IF(
            $B$8="Underlying Vulnerability", IF(
               'Compound Alert'!Z69 &gt;= 10, "HIGH",IF(
                  'Compound Alert'!Z69 &gt;= 7, "MED","LOW")),IF(
                     $B$8="Emerging Threat", IF(
                        'Compound Alert'!AG69 &gt;= 10, "HIGH",IF(
                            'Compound Alert'!AG69 &gt;= 7, "MED","LOW")))))</f>
        <v>LOW</v>
      </c>
      <c r="L93" s="25" t="str">
        <f ca="1">IF(
   $B$8="Overall Alert",IF(
      'Compound Alert'!T69 &gt;= 7, "HIGH",IF(
         'Compound Alert'!T69 &gt;= 5, "MED","LOW")), IF(
            $B$8="Underlying Vulnerability", IF(
               'Compound Alert'!AA69 &gt;= 10, "HIGH",IF(
                  'Compound Alert'!AA69 &gt;= 7, "MED","LOW")),IF(
                     $B$8="Emerging Threat", IF(
                        'Compound Alert'!AH69 &gt;= 10, "HIGH",IF(
                            'Compound Alert'!AH69 &gt;= 7, "MED","LOW")))))</f>
        <v>MED</v>
      </c>
      <c r="M93" s="25" t="str">
        <f ca="1">IF(
   $B$8="Overall Alert",IF(
      'Compound Alert'!U69 &gt;= 7, "HIGH",IF(
         'Compound Alert'!U69 &gt;= 5, "MED","LOW")), IF(
            $B$8="Underlying Vulnerability", IF(
               'Compound Alert'!AB69 &gt;= 10, "HIGH",IF(
                  'Compound Alert'!AB69 &gt;= 7, "MED","LOW")),IF(
                     $B$8="Emerging Threat", IF(
                        'Compound Alert'!AI69 &gt;= 10, "HIGH",IF(
                            'Compound Alert'!AI69 &gt;= 7, "MED","LOW")))))</f>
        <v>LOW</v>
      </c>
      <c r="N93" s="25" t="str">
        <f ca="1">IF(
   $B$8="Overall Alert",IF(
      'Compound Alert'!V69 &gt;= 7, "HIGH",IF(
         'Compound Alert'!V69 &gt;= 5, "MED","LOW")), IF(
            $B$8="Underlying Vulnerability", IF(
               'Compound Alert'!AC69 &gt;= 10, "HIGH",IF(
                  'Compound Alert'!AC69 &gt;= 7, "MED","LOW")),IF(
                     $B$8="Emerging Threat", IF(
                        'Compound Alert'!AJ69 &gt;= 10, "HIGH",IF(
                            'Compound Alert'!AJ69 &gt;= 7, "MED","LOW")))))</f>
        <v>LOW</v>
      </c>
      <c r="O93" s="25" t="str">
        <f ca="1">IF(
   $B$8="Overall Alert",IF(
      'Compound Alert'!W69 &gt;= 7, "HIGH",IF(
         'Compound Alert'!W69 &gt;= 5, "MED","LOW")), IF(
            $B$8="Underlying Vulnerability", IF(
               'Compound Alert'!AD69 &gt;= 10, "HIGH",IF(
                  'Compound Alert'!AD69 &gt;= 7, "MED","LOW")),IF(
                     $B$8="Emerging Threat", IF(
                        'Compound Alert'!AK69 &gt;= 10, "HIGH",IF(
                            'Compound Alert'!AK69 &gt;= 7, "MED","LOW")))))</f>
        <v>LOW</v>
      </c>
      <c r="P93" s="25"/>
      <c r="Q93" s="26"/>
      <c r="R93" s="26"/>
      <c r="S93" s="21"/>
      <c r="T93" s="21"/>
      <c r="U93" s="21"/>
      <c r="V93" s="21"/>
      <c r="W93" s="21"/>
      <c r="X93" s="21"/>
      <c r="Y93" s="27"/>
      <c r="Z93" s="27"/>
      <c r="AA93" s="27"/>
      <c r="AB93" s="27"/>
      <c r="AC93" s="27"/>
      <c r="AD93" s="27"/>
      <c r="AE93" s="27"/>
      <c r="AF93" s="27"/>
      <c r="AJ93" s="21"/>
      <c r="AK93" s="21"/>
      <c r="AL93" s="21"/>
      <c r="AM93" s="21"/>
      <c r="AN93" s="21"/>
      <c r="AO93" s="21"/>
      <c r="AP93" s="21"/>
      <c r="AQ93" s="21"/>
      <c r="AR93" s="21"/>
      <c r="AS93" s="21"/>
      <c r="AT93" s="21"/>
      <c r="AU93" s="21"/>
      <c r="AV93" s="21"/>
      <c r="AW93" s="21"/>
      <c r="AX93" s="21"/>
    </row>
    <row r="94" spans="1:50" x14ac:dyDescent="0.2">
      <c r="A94" s="63">
        <v>53</v>
      </c>
      <c r="B94" s="20" t="str">
        <f>'Compound Alert'!B221</f>
        <v>South Africa</v>
      </c>
      <c r="C94" s="20" t="str">
        <f>'Compound Alert'!C221</f>
        <v>ZAF</v>
      </c>
      <c r="D94" s="20" t="str">
        <f>'Compound Alert'!D221</f>
        <v>SSF           Sub-Saharan Africa</v>
      </c>
      <c r="E94" s="20" t="str">
        <f>'Compound Alert'!E221</f>
        <v>IBRD</v>
      </c>
      <c r="F94" s="217">
        <f>'Compound Alert'!F221</f>
        <v>0</v>
      </c>
      <c r="G94" s="22">
        <f ca="1">IF($B$8="Overall Alert",'Compound Alert'!G221,IF($B$8="Underlying Vulnerability",'Compound Alert'!J221,IF($B$8="Emerging Threat",'Compound Alert'!M221)))</f>
        <v>1.5</v>
      </c>
      <c r="H94" s="23">
        <f ca="1">IF($B$8="Overall Alert",'Compound Alert'!H221,IF($B$8="Underlying Vulnerability",'Compound Alert'!K221,IF($B$8="Emerging Threat",'Compound Alert'!N221)))</f>
        <v>1.5</v>
      </c>
      <c r="I94" s="50">
        <f ca="1">ROUNDDOWN(G94,0)</f>
        <v>1</v>
      </c>
      <c r="J94" s="25" t="str">
        <f ca="1">IF(
   $B$8="Overall Alert",IF(
      'Compound Alert'!R221 &gt;= 7, "HIGH",IF(
         'Compound Alert'!R221 &gt;= 5, "MED","LOW")), IF(
            $B$8="Underlying Vulnerability", IF(
               'Compound Alert'!Y221 &gt;= 10, "HIGH",IF(
                  'Compound Alert'!Y221 &gt;= 7, "MED","LOW")),IF(
                     $B$8="Emerging Threat", IF(
                        'Compound Alert'!AF221 &gt;= 10, "HIGH",IF(
                            'Compound Alert'!AF221 &gt;= 7, "MED","LOW")))))</f>
        <v>LOW</v>
      </c>
      <c r="K94" s="25" t="str">
        <f ca="1">IF(
   $B$8="Overall Alert",IF(
      'Compound Alert'!S221 &gt;= 7, "HIGH",IF(
         'Compound Alert'!S221 &gt;= 5, "MED","LOW")), IF(
            $B$8="Underlying Vulnerability", IF(
               'Compound Alert'!Z221 &gt;= 10, "HIGH",IF(
                  'Compound Alert'!Z221 &gt;= 7, "MED","LOW")),IF(
                     $B$8="Emerging Threat", IF(
                        'Compound Alert'!AG221 &gt;= 10, "HIGH",IF(
                            'Compound Alert'!AG221 &gt;= 7, "MED","LOW")))))</f>
        <v>LOW</v>
      </c>
      <c r="L94" s="25" t="str">
        <f ca="1">IF(
   $B$8="Overall Alert",IF(
      'Compound Alert'!T221 &gt;= 7, "HIGH",IF(
         'Compound Alert'!T221 &gt;= 5, "MED","LOW")), IF(
            $B$8="Underlying Vulnerability", IF(
               'Compound Alert'!AA221 &gt;= 10, "HIGH",IF(
                  'Compound Alert'!AA221 &gt;= 7, "MED","LOW")),IF(
                     $B$8="Emerging Threat", IF(
                        'Compound Alert'!AH221 &gt;= 10, "HIGH",IF(
                            'Compound Alert'!AH221 &gt;= 7, "MED","LOW")))))</f>
        <v>MED</v>
      </c>
      <c r="M94" s="25" t="str">
        <f ca="1">IF(
   $B$8="Overall Alert",IF(
      'Compound Alert'!U221 &gt;= 7, "HIGH",IF(
         'Compound Alert'!U221 &gt;= 5, "MED","LOW")), IF(
            $B$8="Underlying Vulnerability", IF(
               'Compound Alert'!AB221 &gt;= 10, "HIGH",IF(
                  'Compound Alert'!AB221 &gt;= 7, "MED","LOW")),IF(
                     $B$8="Emerging Threat", IF(
                        'Compound Alert'!AI221 &gt;= 10, "HIGH",IF(
                            'Compound Alert'!AI221 &gt;= 7, "MED","LOW")))))</f>
        <v>HIGH</v>
      </c>
      <c r="N94" s="25" t="str">
        <f ca="1">IF(
   $B$8="Overall Alert",IF(
      'Compound Alert'!V221 &gt;= 7, "HIGH",IF(
         'Compound Alert'!V221 &gt;= 5, "MED","LOW")), IF(
            $B$8="Underlying Vulnerability", IF(
               'Compound Alert'!AC221 &gt;= 10, "HIGH",IF(
                  'Compound Alert'!AC221 &gt;= 7, "MED","LOW")),IF(
                     $B$8="Emerging Threat", IF(
                        'Compound Alert'!AJ221 &gt;= 10, "HIGH",IF(
                            'Compound Alert'!AJ221 &gt;= 7, "MED","LOW")))))</f>
        <v>LOW</v>
      </c>
      <c r="O94" s="25" t="str">
        <f ca="1">IF(
   $B$8="Overall Alert",IF(
      'Compound Alert'!W221 &gt;= 7, "HIGH",IF(
         'Compound Alert'!W221 &gt;= 5, "MED","LOW")), IF(
            $B$8="Underlying Vulnerability", IF(
               'Compound Alert'!AD221 &gt;= 10, "HIGH",IF(
                  'Compound Alert'!AD221 &gt;= 7, "MED","LOW")),IF(
                     $B$8="Emerging Threat", IF(
                        'Compound Alert'!AK221 &gt;= 10, "HIGH",IF(
                            'Compound Alert'!AK221 &gt;= 7, "MED","LOW")))))</f>
        <v>LOW</v>
      </c>
      <c r="P94" s="25"/>
      <c r="Q94" s="26"/>
      <c r="R94" s="26"/>
      <c r="S94" s="21"/>
      <c r="T94" s="21"/>
      <c r="U94" s="21"/>
      <c r="V94" s="21"/>
      <c r="W94" s="21"/>
      <c r="X94" s="21"/>
      <c r="Y94" s="27"/>
      <c r="Z94" s="27"/>
      <c r="AA94" s="27"/>
      <c r="AB94" s="27"/>
      <c r="AC94" s="27"/>
      <c r="AD94" s="27"/>
      <c r="AE94" s="27"/>
      <c r="AF94" s="27"/>
      <c r="AJ94" s="21"/>
      <c r="AK94" s="21"/>
      <c r="AL94" s="21"/>
      <c r="AM94" s="21"/>
      <c r="AN94" s="21"/>
      <c r="AO94" s="21"/>
      <c r="AP94" s="21"/>
      <c r="AQ94" s="21"/>
      <c r="AR94" s="21"/>
      <c r="AS94" s="21"/>
      <c r="AT94" s="21"/>
      <c r="AU94" s="21"/>
      <c r="AV94" s="21"/>
      <c r="AW94" s="21"/>
      <c r="AX94" s="21"/>
    </row>
    <row r="95" spans="1:50" x14ac:dyDescent="0.2">
      <c r="A95" s="63">
        <v>54</v>
      </c>
      <c r="B95" s="20" t="str">
        <f>'Compound Alert'!B93</f>
        <v>Indonesia</v>
      </c>
      <c r="C95" s="20" t="str">
        <f>'Compound Alert'!C93</f>
        <v>IDN</v>
      </c>
      <c r="D95" s="20" t="str">
        <f>'Compound Alert'!D93</f>
        <v>EAS           East Asia &amp; Pacific</v>
      </c>
      <c r="E95" s="20" t="str">
        <f>'Compound Alert'!E93</f>
        <v>IBRD</v>
      </c>
      <c r="F95" s="217">
        <f ca="1">'Compound Alert'!F93</f>
        <v>88</v>
      </c>
      <c r="G95" s="22">
        <f ca="1">IF($B$8="Overall Alert",'Compound Alert'!G93,IF($B$8="Underlying Vulnerability",'Compound Alert'!J93,IF($B$8="Emerging Threat",'Compound Alert'!M93)))</f>
        <v>1.5</v>
      </c>
      <c r="H95" s="23">
        <f ca="1">IF($B$8="Overall Alert",'Compound Alert'!H93,IF($B$8="Underlying Vulnerability",'Compound Alert'!K93,IF($B$8="Emerging Threat",'Compound Alert'!N93)))</f>
        <v>1.5</v>
      </c>
      <c r="I95" s="50">
        <f ca="1">ROUNDDOWN(G95,0)</f>
        <v>1</v>
      </c>
      <c r="J95" s="25" t="str">
        <f ca="1">IF(
   $B$8="Overall Alert",IF(
      'Compound Alert'!R93 &gt;= 7, "HIGH",IF(
         'Compound Alert'!R93 &gt;= 5, "MED","LOW")), IF(
            $B$8="Underlying Vulnerability", IF(
               'Compound Alert'!Y93 &gt;= 10, "HIGH",IF(
                  'Compound Alert'!Y93 &gt;= 7, "MED","LOW")),IF(
                     $B$8="Emerging Threat", IF(
                        'Compound Alert'!AF93 &gt;= 10, "HIGH",IF(
                            'Compound Alert'!AF93 &gt;= 7, "MED","LOW")))))</f>
        <v>LOW</v>
      </c>
      <c r="K95" s="25" t="str">
        <f ca="1">IF(
   $B$8="Overall Alert",IF(
      'Compound Alert'!S93 &gt;= 7, "HIGH",IF(
         'Compound Alert'!S93 &gt;= 5, "MED","LOW")), IF(
            $B$8="Underlying Vulnerability", IF(
               'Compound Alert'!Z93 &gt;= 10, "HIGH",IF(
                  'Compound Alert'!Z93 &gt;= 7, "MED","LOW")),IF(
                     $B$8="Emerging Threat", IF(
                        'Compound Alert'!AG93 &gt;= 10, "HIGH",IF(
                            'Compound Alert'!AG93 &gt;= 7, "MED","LOW")))))</f>
        <v>LOW</v>
      </c>
      <c r="L95" s="25" t="str">
        <f ca="1">IF(
   $B$8="Overall Alert",IF(
      'Compound Alert'!T93 &gt;= 7, "HIGH",IF(
         'Compound Alert'!T93 &gt;= 5, "MED","LOW")), IF(
            $B$8="Underlying Vulnerability", IF(
               'Compound Alert'!AA93 &gt;= 10, "HIGH",IF(
                  'Compound Alert'!AA93 &gt;= 7, "MED","LOW")),IF(
                     $B$8="Emerging Threat", IF(
                        'Compound Alert'!AH93 &gt;= 10, "HIGH",IF(
                            'Compound Alert'!AH93 &gt;= 7, "MED","LOW")))))</f>
        <v>MED</v>
      </c>
      <c r="M95" s="25" t="str">
        <f ca="1">IF(
   $B$8="Overall Alert",IF(
      'Compound Alert'!U93 &gt;= 7, "HIGH",IF(
         'Compound Alert'!U93 &gt;= 5, "MED","LOW")), IF(
            $B$8="Underlying Vulnerability", IF(
               'Compound Alert'!AB93 &gt;= 10, "HIGH",IF(
                  'Compound Alert'!AB93 &gt;= 7, "MED","LOW")),IF(
                     $B$8="Emerging Threat", IF(
                        'Compound Alert'!AI93 &gt;= 10, "HIGH",IF(
                            'Compound Alert'!AI93 &gt;= 7, "MED","LOW")))))</f>
        <v>LOW</v>
      </c>
      <c r="N95" s="25" t="str">
        <f ca="1">IF(
   $B$8="Overall Alert",IF(
      'Compound Alert'!V93 &gt;= 7, "HIGH",IF(
         'Compound Alert'!V93 &gt;= 5, "MED","LOW")), IF(
            $B$8="Underlying Vulnerability", IF(
               'Compound Alert'!AC93 &gt;= 10, "HIGH",IF(
                  'Compound Alert'!AC93 &gt;= 7, "MED","LOW")),IF(
                     $B$8="Emerging Threat", IF(
                        'Compound Alert'!AJ93 &gt;= 10, "HIGH",IF(
                            'Compound Alert'!AJ93 &gt;= 7, "MED","LOW")))))</f>
        <v>HIGH</v>
      </c>
      <c r="O95" s="25" t="str">
        <f ca="1">IF(
   $B$8="Overall Alert",IF(
      'Compound Alert'!W93 &gt;= 7, "HIGH",IF(
         'Compound Alert'!W93 &gt;= 5, "MED","LOW")), IF(
            $B$8="Underlying Vulnerability", IF(
               'Compound Alert'!AD93 &gt;= 10, "HIGH",IF(
                  'Compound Alert'!AD93 &gt;= 7, "MED","LOW")),IF(
                     $B$8="Emerging Threat", IF(
                        'Compound Alert'!AK93 &gt;= 10, "HIGH",IF(
                            'Compound Alert'!AK93 &gt;= 7, "MED","LOW")))))</f>
        <v>LOW</v>
      </c>
      <c r="P95" s="25"/>
      <c r="Q95" s="26"/>
      <c r="R95" s="26"/>
      <c r="S95" s="21"/>
      <c r="T95" s="21"/>
      <c r="U95" s="21"/>
      <c r="V95" s="21"/>
      <c r="W95" s="21"/>
      <c r="X95" s="21"/>
      <c r="Y95" s="27"/>
      <c r="Z95" s="27"/>
      <c r="AA95" s="27"/>
      <c r="AB95" s="27"/>
      <c r="AC95" s="27"/>
      <c r="AD95" s="27"/>
      <c r="AE95" s="27"/>
      <c r="AF95" s="27"/>
      <c r="AJ95" s="21"/>
      <c r="AK95" s="21"/>
      <c r="AL95" s="21"/>
      <c r="AM95" s="21"/>
      <c r="AN95" s="21"/>
      <c r="AO95" s="21"/>
      <c r="AP95" s="21"/>
      <c r="AQ95" s="21"/>
      <c r="AR95" s="21"/>
      <c r="AS95" s="21"/>
      <c r="AT95" s="21"/>
      <c r="AU95" s="21"/>
      <c r="AV95" s="21"/>
      <c r="AW95" s="21"/>
      <c r="AX95" s="21"/>
    </row>
    <row r="96" spans="1:50" x14ac:dyDescent="0.2">
      <c r="A96" s="63">
        <v>55</v>
      </c>
      <c r="B96" s="20" t="str">
        <f>'Compound Alert'!B113</f>
        <v>Lao PDR</v>
      </c>
      <c r="C96" s="20" t="str">
        <f>'Compound Alert'!C113</f>
        <v>LAO</v>
      </c>
      <c r="D96" s="20" t="str">
        <f>'Compound Alert'!D113</f>
        <v>EAS           East Asia &amp; Pacific</v>
      </c>
      <c r="E96" s="20" t="str">
        <f>'Compound Alert'!E113</f>
        <v>IDA</v>
      </c>
      <c r="F96" s="217">
        <f ca="1">'Compound Alert'!F113</f>
        <v>108</v>
      </c>
      <c r="G96" s="22">
        <f ca="1">IF($B$8="Overall Alert",'Compound Alert'!G113,IF($B$8="Underlying Vulnerability",'Compound Alert'!J113,IF($B$8="Emerging Threat",'Compound Alert'!M113)))</f>
        <v>1.5</v>
      </c>
      <c r="H96" s="23">
        <f ca="1">IF($B$8="Overall Alert",'Compound Alert'!H113,IF($B$8="Underlying Vulnerability",'Compound Alert'!K113,IF($B$8="Emerging Threat",'Compound Alert'!N113)))</f>
        <v>1.5</v>
      </c>
      <c r="I96" s="50">
        <f ca="1">ROUNDDOWN(G96,0)</f>
        <v>1</v>
      </c>
      <c r="J96" s="25" t="str">
        <f ca="1">IF(
   $B$8="Overall Alert",IF(
      'Compound Alert'!R113 &gt;= 7, "HIGH",IF(
         'Compound Alert'!R113 &gt;= 5, "MED","LOW")), IF(
            $B$8="Underlying Vulnerability", IF(
               'Compound Alert'!Y113 &gt;= 10, "HIGH",IF(
                  'Compound Alert'!Y113 &gt;= 7, "MED","LOW")),IF(
                     $B$8="Emerging Threat", IF(
                        'Compound Alert'!AF113 &gt;= 10, "HIGH",IF(
                            'Compound Alert'!AF113 &gt;= 7, "MED","LOW")))))</f>
        <v>LOW</v>
      </c>
      <c r="K96" s="25" t="str">
        <f ca="1">IF(
   $B$8="Overall Alert",IF(
      'Compound Alert'!S113 &gt;= 7, "HIGH",IF(
         'Compound Alert'!S113 &gt;= 5, "MED","LOW")), IF(
            $B$8="Underlying Vulnerability", IF(
               'Compound Alert'!Z113 &gt;= 10, "HIGH",IF(
                  'Compound Alert'!Z113 &gt;= 7, "MED","LOW")),IF(
                     $B$8="Emerging Threat", IF(
                        'Compound Alert'!AG113 &gt;= 10, "HIGH",IF(
                            'Compound Alert'!AG113 &gt;= 7, "MED","LOW")))))</f>
        <v>MED</v>
      </c>
      <c r="L96" s="25" t="str">
        <f ca="1">IF(
   $B$8="Overall Alert",IF(
      'Compound Alert'!T113 &gt;= 7, "HIGH",IF(
         'Compound Alert'!T113 &gt;= 5, "MED","LOW")), IF(
            $B$8="Underlying Vulnerability", IF(
               'Compound Alert'!AA113 &gt;= 10, "HIGH",IF(
                  'Compound Alert'!AA113 &gt;= 7, "MED","LOW")),IF(
                     $B$8="Emerging Threat", IF(
                        'Compound Alert'!AH113 &gt;= 10, "HIGH",IF(
                            'Compound Alert'!AH113 &gt;= 7, "MED","LOW")))))</f>
        <v>HIGH</v>
      </c>
      <c r="M96" s="25" t="str">
        <f ca="1">IF(
   $B$8="Overall Alert",IF(
      'Compound Alert'!U113 &gt;= 7, "HIGH",IF(
         'Compound Alert'!U113 &gt;= 5, "MED","LOW")), IF(
            $B$8="Underlying Vulnerability", IF(
               'Compound Alert'!AB113 &gt;= 10, "HIGH",IF(
                  'Compound Alert'!AB113 &gt;= 7, "MED","LOW")),IF(
                     $B$8="Emerging Threat", IF(
                        'Compound Alert'!AI113 &gt;= 10, "HIGH",IF(
                            'Compound Alert'!AI113 &gt;= 7, "MED","LOW")))))</f>
        <v>LOW</v>
      </c>
      <c r="N96" s="25" t="str">
        <f ca="1">IF(
   $B$8="Overall Alert",IF(
      'Compound Alert'!V113 &gt;= 7, "HIGH",IF(
         'Compound Alert'!V113 &gt;= 5, "MED","LOW")), IF(
            $B$8="Underlying Vulnerability", IF(
               'Compound Alert'!AC113 &gt;= 10, "HIGH",IF(
                  'Compound Alert'!AC113 &gt;= 7, "MED","LOW")),IF(
                     $B$8="Emerging Threat", IF(
                        'Compound Alert'!AJ113 &gt;= 10, "HIGH",IF(
                            'Compound Alert'!AJ113 &gt;= 7, "MED","LOW")))))</f>
        <v>LOW</v>
      </c>
      <c r="O96" s="25" t="str">
        <f ca="1">IF(
   $B$8="Overall Alert",IF(
      'Compound Alert'!W113 &gt;= 7, "HIGH",IF(
         'Compound Alert'!W113 &gt;= 5, "MED","LOW")), IF(
            $B$8="Underlying Vulnerability", IF(
               'Compound Alert'!AD113 &gt;= 10, "HIGH",IF(
                  'Compound Alert'!AD113 &gt;= 7, "MED","LOW")),IF(
                     $B$8="Emerging Threat", IF(
                        'Compound Alert'!AK113 &gt;= 10, "HIGH",IF(
                            'Compound Alert'!AK113 &gt;= 7, "MED","LOW")))))</f>
        <v>LOW</v>
      </c>
      <c r="P96" s="25"/>
      <c r="Q96" s="26"/>
      <c r="R96" s="26"/>
      <c r="S96" s="21"/>
      <c r="T96" s="21"/>
      <c r="U96" s="21"/>
      <c r="V96" s="21"/>
      <c r="W96" s="21"/>
      <c r="X96" s="21"/>
      <c r="Y96" s="27"/>
      <c r="Z96" s="27"/>
      <c r="AA96" s="27"/>
      <c r="AB96" s="27"/>
      <c r="AC96" s="27"/>
      <c r="AD96" s="27"/>
      <c r="AE96" s="27"/>
      <c r="AF96" s="27"/>
      <c r="AJ96" s="21"/>
      <c r="AK96" s="21"/>
      <c r="AL96" s="21"/>
      <c r="AM96" s="21"/>
      <c r="AN96" s="21"/>
      <c r="AO96" s="21"/>
      <c r="AP96" s="21"/>
      <c r="AQ96" s="21"/>
      <c r="AR96" s="21"/>
      <c r="AS96" s="21"/>
      <c r="AT96" s="21"/>
      <c r="AU96" s="21"/>
      <c r="AV96" s="21"/>
      <c r="AW96" s="21"/>
      <c r="AX96" s="21"/>
    </row>
    <row r="97" spans="1:50" x14ac:dyDescent="0.2">
      <c r="A97" s="63">
        <v>56</v>
      </c>
      <c r="B97" s="20" t="str">
        <f>'Compound Alert'!B138</f>
        <v>Mongolia</v>
      </c>
      <c r="C97" s="20" t="str">
        <f>'Compound Alert'!C138</f>
        <v>MNG</v>
      </c>
      <c r="D97" s="20" t="str">
        <f>'Compound Alert'!D138</f>
        <v>EAS           East Asia &amp; Pacific</v>
      </c>
      <c r="E97" s="20" t="str">
        <f>'Compound Alert'!E138</f>
        <v>IBRD</v>
      </c>
      <c r="F97" s="217">
        <f ca="1">'Compound Alert'!F138</f>
        <v>133</v>
      </c>
      <c r="G97" s="22">
        <f ca="1">IF($B$8="Overall Alert",'Compound Alert'!G138,IF($B$8="Underlying Vulnerability",'Compound Alert'!J138,IF($B$8="Emerging Threat",'Compound Alert'!M138)))</f>
        <v>1.5</v>
      </c>
      <c r="H97" s="23">
        <f ca="1">IF($B$8="Overall Alert",'Compound Alert'!H138,IF($B$8="Underlying Vulnerability",'Compound Alert'!K138,IF($B$8="Emerging Threat",'Compound Alert'!N138)))</f>
        <v>1.5</v>
      </c>
      <c r="I97" s="50">
        <f ca="1">ROUNDDOWN(G97,0)</f>
        <v>1</v>
      </c>
      <c r="J97" s="25" t="str">
        <f ca="1">IF(
   $B$8="Overall Alert",IF(
      'Compound Alert'!R138 &gt;= 7, "HIGH",IF(
         'Compound Alert'!R138 &gt;= 5, "MED","LOW")), IF(
            $B$8="Underlying Vulnerability", IF(
               'Compound Alert'!Y138 &gt;= 10, "HIGH",IF(
                  'Compound Alert'!Y138 &gt;= 7, "MED","LOW")),IF(
                     $B$8="Emerging Threat", IF(
                        'Compound Alert'!AF138 &gt;= 10, "HIGH",IF(
                            'Compound Alert'!AF138 &gt;= 7, "MED","LOW")))))</f>
        <v>MED</v>
      </c>
      <c r="K97" s="25" t="str">
        <f ca="1">IF(
   $B$8="Overall Alert",IF(
      'Compound Alert'!S138 &gt;= 7, "HIGH",IF(
         'Compound Alert'!S138 &gt;= 5, "MED","LOW")), IF(
            $B$8="Underlying Vulnerability", IF(
               'Compound Alert'!Z138 &gt;= 10, "HIGH",IF(
                  'Compound Alert'!Z138 &gt;= 7, "MED","LOW")),IF(
                     $B$8="Emerging Threat", IF(
                        'Compound Alert'!AG138 &gt;= 10, "HIGH",IF(
                            'Compound Alert'!AG138 &gt;= 7, "MED","LOW")))))</f>
        <v>LOW</v>
      </c>
      <c r="L97" s="25" t="str">
        <f ca="1">IF(
   $B$8="Overall Alert",IF(
      'Compound Alert'!T138 &gt;= 7, "HIGH",IF(
         'Compound Alert'!T138 &gt;= 5, "MED","LOW")), IF(
            $B$8="Underlying Vulnerability", IF(
               'Compound Alert'!AA138 &gt;= 10, "HIGH",IF(
                  'Compound Alert'!AA138 &gt;= 7, "MED","LOW")),IF(
                     $B$8="Emerging Threat", IF(
                        'Compound Alert'!AH138 &gt;= 10, "HIGH",IF(
                            'Compound Alert'!AH138 &gt;= 7, "MED","LOW")))))</f>
        <v>LOW</v>
      </c>
      <c r="M97" s="25" t="str">
        <f ca="1">IF(
   $B$8="Overall Alert",IF(
      'Compound Alert'!U138 &gt;= 7, "HIGH",IF(
         'Compound Alert'!U138 &gt;= 5, "MED","LOW")), IF(
            $B$8="Underlying Vulnerability", IF(
               'Compound Alert'!AB138 &gt;= 10, "HIGH",IF(
                  'Compound Alert'!AB138 &gt;= 7, "MED","LOW")),IF(
                     $B$8="Emerging Threat", IF(
                        'Compound Alert'!AI138 &gt;= 10, "HIGH",IF(
                            'Compound Alert'!AI138 &gt;= 7, "MED","LOW")))))</f>
        <v>HIGH</v>
      </c>
      <c r="N97" s="25" t="str">
        <f ca="1">IF(
   $B$8="Overall Alert",IF(
      'Compound Alert'!V138 &gt;= 7, "HIGH",IF(
         'Compound Alert'!V138 &gt;= 5, "MED","LOW")), IF(
            $B$8="Underlying Vulnerability", IF(
               'Compound Alert'!AC138 &gt;= 10, "HIGH",IF(
                  'Compound Alert'!AC138 &gt;= 7, "MED","LOW")),IF(
                     $B$8="Emerging Threat", IF(
                        'Compound Alert'!AJ138 &gt;= 10, "HIGH",IF(
                            'Compound Alert'!AJ138 &gt;= 7, "MED","LOW")))))</f>
        <v>LOW</v>
      </c>
      <c r="O97" s="25" t="str">
        <f ca="1">IF(
   $B$8="Overall Alert",IF(
      'Compound Alert'!W138 &gt;= 7, "HIGH",IF(
         'Compound Alert'!W138 &gt;= 5, "MED","LOW")), IF(
            $B$8="Underlying Vulnerability", IF(
               'Compound Alert'!AD138 &gt;= 10, "HIGH",IF(
                  'Compound Alert'!AD138 &gt;= 7, "MED","LOW")),IF(
                     $B$8="Emerging Threat", IF(
                        'Compound Alert'!AK138 &gt;= 10, "HIGH",IF(
                            'Compound Alert'!AK138 &gt;= 7, "MED","LOW")))))</f>
        <v>LOW</v>
      </c>
      <c r="P97" s="25"/>
      <c r="Q97" s="26"/>
      <c r="R97" s="26"/>
      <c r="S97" s="21"/>
      <c r="T97" s="21"/>
      <c r="U97" s="21"/>
      <c r="V97" s="21"/>
      <c r="W97" s="21"/>
      <c r="X97" s="21"/>
      <c r="Y97" s="27"/>
      <c r="Z97" s="27"/>
      <c r="AA97" s="27"/>
      <c r="AB97" s="27"/>
      <c r="AC97" s="27"/>
      <c r="AD97" s="27"/>
      <c r="AE97" s="27"/>
      <c r="AF97" s="27"/>
      <c r="AJ97" s="21"/>
      <c r="AK97" s="21"/>
      <c r="AL97" s="21"/>
      <c r="AM97" s="21"/>
      <c r="AN97" s="21"/>
      <c r="AO97" s="21"/>
      <c r="AP97" s="21"/>
      <c r="AQ97" s="21"/>
      <c r="AR97" s="21"/>
      <c r="AS97" s="21"/>
      <c r="AT97" s="21"/>
      <c r="AU97" s="21"/>
      <c r="AV97" s="21"/>
      <c r="AW97" s="21"/>
      <c r="AX97" s="21"/>
    </row>
    <row r="98" spans="1:50" x14ac:dyDescent="0.2">
      <c r="A98" s="63">
        <v>57</v>
      </c>
      <c r="B98" s="20" t="str">
        <f>'Compound Alert'!B81</f>
        <v>Equatorial Guinea</v>
      </c>
      <c r="C98" s="20" t="str">
        <f>'Compound Alert'!C81</f>
        <v>GNQ</v>
      </c>
      <c r="D98" s="20" t="str">
        <f>'Compound Alert'!D81</f>
        <v>SSF           Sub-Saharan Africa</v>
      </c>
      <c r="E98" s="20" t="str">
        <f>'Compound Alert'!E81</f>
        <v>IBRD</v>
      </c>
      <c r="F98" s="217">
        <f ca="1">'Compound Alert'!F81</f>
        <v>76</v>
      </c>
      <c r="G98" s="22">
        <f ca="1">IF($B$8="Overall Alert",'Compound Alert'!G81,IF($B$8="Underlying Vulnerability",'Compound Alert'!J81,IF($B$8="Emerging Threat",'Compound Alert'!M81)))</f>
        <v>1.5</v>
      </c>
      <c r="H98" s="23">
        <f ca="1">IF($B$8="Overall Alert",'Compound Alert'!H81,IF($B$8="Underlying Vulnerability",'Compound Alert'!K81,IF($B$8="Emerging Threat",'Compound Alert'!N81)))</f>
        <v>1.5</v>
      </c>
      <c r="I98" s="50">
        <f ca="1">ROUNDDOWN(G98,0)</f>
        <v>1</v>
      </c>
      <c r="J98" s="25" t="str">
        <f ca="1">IF(
   $B$8="Overall Alert",IF(
      'Compound Alert'!R81 &gt;= 7, "HIGH",IF(
         'Compound Alert'!R81 &gt;= 5, "MED","LOW")), IF(
            $B$8="Underlying Vulnerability", IF(
               'Compound Alert'!Y81 &gt;= 10, "HIGH",IF(
                  'Compound Alert'!Y81 &gt;= 7, "MED","LOW")),IF(
                     $B$8="Emerging Threat", IF(
                        'Compound Alert'!AF81 &gt;= 10, "HIGH",IF(
                            'Compound Alert'!AF81 &gt;= 7, "MED","LOW")))))</f>
        <v>HIGH</v>
      </c>
      <c r="K98" s="25" t="str">
        <f ca="1">IF(
   $B$8="Overall Alert",IF(
      'Compound Alert'!S81 &gt;= 7, "HIGH",IF(
         'Compound Alert'!S81 &gt;= 5, "MED","LOW")), IF(
            $B$8="Underlying Vulnerability", IF(
               'Compound Alert'!Z81 &gt;= 10, "HIGH",IF(
                  'Compound Alert'!Z81 &gt;= 7, "MED","LOW")),IF(
                     $B$8="Emerging Threat", IF(
                        'Compound Alert'!AG81 &gt;= 10, "HIGH",IF(
                            'Compound Alert'!AG81 &gt;= 7, "MED","LOW")))))</f>
        <v>LOW</v>
      </c>
      <c r="L98" s="25" t="str">
        <f ca="1">IF(
   $B$8="Overall Alert",IF(
      'Compound Alert'!T81 &gt;= 7, "HIGH",IF(
         'Compound Alert'!T81 &gt;= 5, "MED","LOW")), IF(
            $B$8="Underlying Vulnerability", IF(
               'Compound Alert'!AA81 &gt;= 10, "HIGH",IF(
                  'Compound Alert'!AA81 &gt;= 7, "MED","LOW")),IF(
                     $B$8="Emerging Threat", IF(
                        'Compound Alert'!AH81 &gt;= 10, "HIGH",IF(
                            'Compound Alert'!AH81 &gt;= 7, "MED","LOW")))))</f>
        <v>MED</v>
      </c>
      <c r="M98" s="25" t="str">
        <f ca="1">IF(
   $B$8="Overall Alert",IF(
      'Compound Alert'!U81 &gt;= 7, "HIGH",IF(
         'Compound Alert'!U81 &gt;= 5, "MED","LOW")), IF(
            $B$8="Underlying Vulnerability", IF(
               'Compound Alert'!AB81 &gt;= 10, "HIGH",IF(
                  'Compound Alert'!AB81 &gt;= 7, "MED","LOW")),IF(
                     $B$8="Emerging Threat", IF(
                        'Compound Alert'!AI81 &gt;= 10, "HIGH",IF(
                            'Compound Alert'!AI81 &gt;= 7, "MED","LOW")))))</f>
        <v>LOW</v>
      </c>
      <c r="N98" s="25" t="str">
        <f ca="1">IF(
   $B$8="Overall Alert",IF(
      'Compound Alert'!V81 &gt;= 7, "HIGH",IF(
         'Compound Alert'!V81 &gt;= 5, "MED","LOW")), IF(
            $B$8="Underlying Vulnerability", IF(
               'Compound Alert'!AC81 &gt;= 10, "HIGH",IF(
                  'Compound Alert'!AC81 &gt;= 7, "MED","LOW")),IF(
                     $B$8="Emerging Threat", IF(
                        'Compound Alert'!AJ81 &gt;= 10, "HIGH",IF(
                            'Compound Alert'!AJ81 &gt;= 7, "MED","LOW")))))</f>
        <v>LOW</v>
      </c>
      <c r="O98" s="25" t="str">
        <f ca="1">IF(
   $B$8="Overall Alert",IF(
      'Compound Alert'!W81 &gt;= 7, "HIGH",IF(
         'Compound Alert'!W81 &gt;= 5, "MED","LOW")), IF(
            $B$8="Underlying Vulnerability", IF(
               'Compound Alert'!AD81 &gt;= 10, "HIGH",IF(
                  'Compound Alert'!AD81 &gt;= 7, "MED","LOW")),IF(
                     $B$8="Emerging Threat", IF(
                        'Compound Alert'!AK81 &gt;= 10, "HIGH",IF(
                            'Compound Alert'!AK81 &gt;= 7, "MED","LOW")))))</f>
        <v>LOW</v>
      </c>
      <c r="P98" s="25"/>
      <c r="Q98" s="26"/>
      <c r="R98" s="26"/>
      <c r="S98" s="21"/>
      <c r="T98" s="21"/>
      <c r="U98" s="21"/>
      <c r="V98" s="21"/>
      <c r="W98" s="21"/>
      <c r="X98" s="21"/>
      <c r="Y98" s="27"/>
      <c r="Z98" s="27"/>
      <c r="AA98" s="27"/>
      <c r="AB98" s="27"/>
      <c r="AC98" s="27"/>
      <c r="AD98" s="27"/>
      <c r="AE98" s="27"/>
      <c r="AF98" s="27"/>
      <c r="AJ98" s="21"/>
      <c r="AK98" s="21"/>
      <c r="AL98" s="21"/>
      <c r="AM98" s="21"/>
      <c r="AN98" s="21"/>
      <c r="AO98" s="21"/>
      <c r="AP98" s="21"/>
      <c r="AQ98" s="21"/>
      <c r="AR98" s="21"/>
      <c r="AS98" s="21"/>
      <c r="AT98" s="21"/>
      <c r="AU98" s="21"/>
      <c r="AV98" s="21"/>
      <c r="AW98" s="21"/>
      <c r="AX98" s="21"/>
    </row>
    <row r="99" spans="1:50" x14ac:dyDescent="0.2">
      <c r="A99" s="63">
        <v>58</v>
      </c>
      <c r="B99" s="20" t="str">
        <f>'Compound Alert'!B211</f>
        <v>Uzbekistan</v>
      </c>
      <c r="C99" s="20" t="str">
        <f>'Compound Alert'!C211</f>
        <v>UZB</v>
      </c>
      <c r="D99" s="20" t="str">
        <f>'Compound Alert'!D211</f>
        <v>ECS           Europe &amp; Central Asia</v>
      </c>
      <c r="E99" s="20" t="str">
        <f>'Compound Alert'!E211</f>
        <v>Blend</v>
      </c>
      <c r="F99" s="217">
        <f>'Compound Alert'!F211</f>
        <v>0</v>
      </c>
      <c r="G99" s="22">
        <f ca="1">IF($B$8="Overall Alert",'Compound Alert'!G211,IF($B$8="Underlying Vulnerability",'Compound Alert'!J211,IF($B$8="Emerging Threat",'Compound Alert'!M211)))</f>
        <v>1.5</v>
      </c>
      <c r="H99" s="23">
        <f ca="1">IF($B$8="Overall Alert",'Compound Alert'!H211,IF($B$8="Underlying Vulnerability",'Compound Alert'!K211,IF($B$8="Emerging Threat",'Compound Alert'!N211)))</f>
        <v>1.5</v>
      </c>
      <c r="I99" s="50">
        <f ca="1">ROUNDDOWN(G99,0)</f>
        <v>1</v>
      </c>
      <c r="J99" s="25" t="str">
        <f ca="1">IF(
   $B$8="Overall Alert",IF(
      'Compound Alert'!R211 &gt;= 7, "HIGH",IF(
         'Compound Alert'!R211 &gt;= 5, "MED","LOW")), IF(
            $B$8="Underlying Vulnerability", IF(
               'Compound Alert'!Y211 &gt;= 10, "HIGH",IF(
                  'Compound Alert'!Y211 &gt;= 7, "MED","LOW")),IF(
                     $B$8="Emerging Threat", IF(
                        'Compound Alert'!AF211 &gt;= 10, "HIGH",IF(
                            'Compound Alert'!AF211 &gt;= 7, "MED","LOW")))))</f>
        <v>LOW</v>
      </c>
      <c r="K99" s="25" t="str">
        <f ca="1">IF(
   $B$8="Overall Alert",IF(
      'Compound Alert'!S211 &gt;= 7, "HIGH",IF(
         'Compound Alert'!S211 &gt;= 5, "MED","LOW")), IF(
            $B$8="Underlying Vulnerability", IF(
               'Compound Alert'!Z211 &gt;= 10, "HIGH",IF(
                  'Compound Alert'!Z211 &gt;= 7, "MED","LOW")),IF(
                     $B$8="Emerging Threat", IF(
                        'Compound Alert'!AG211 &gt;= 10, "HIGH",IF(
                            'Compound Alert'!AG211 &gt;= 7, "MED","LOW")))))</f>
        <v>LOW</v>
      </c>
      <c r="L99" s="25" t="str">
        <f ca="1">IF(
   $B$8="Overall Alert",IF(
      'Compound Alert'!T211 &gt;= 7, "HIGH",IF(
         'Compound Alert'!T211 &gt;= 5, "MED","LOW")), IF(
            $B$8="Underlying Vulnerability", IF(
               'Compound Alert'!AA211 &gt;= 10, "HIGH",IF(
                  'Compound Alert'!AA211 &gt;= 7, "MED","LOW")),IF(
                     $B$8="Emerging Threat", IF(
                        'Compound Alert'!AH211 &gt;= 10, "HIGH",IF(
                            'Compound Alert'!AH211 &gt;= 7, "MED","LOW")))))</f>
        <v>MED</v>
      </c>
      <c r="M99" s="25" t="str">
        <f ca="1">IF(
   $B$8="Overall Alert",IF(
      'Compound Alert'!U211 &gt;= 7, "HIGH",IF(
         'Compound Alert'!U211 &gt;= 5, "MED","LOW")), IF(
            $B$8="Underlying Vulnerability", IF(
               'Compound Alert'!AB211 &gt;= 10, "HIGH",IF(
                  'Compound Alert'!AB211 &gt;= 7, "MED","LOW")),IF(
                     $B$8="Emerging Threat", IF(
                        'Compound Alert'!AI211 &gt;= 10, "HIGH",IF(
                            'Compound Alert'!AI211 &gt;= 7, "MED","LOW")))))</f>
        <v>LOW</v>
      </c>
      <c r="N99" s="25" t="str">
        <f ca="1">IF(
   $B$8="Overall Alert",IF(
      'Compound Alert'!V211 &gt;= 7, "HIGH",IF(
         'Compound Alert'!V211 &gt;= 5, "MED","LOW")), IF(
            $B$8="Underlying Vulnerability", IF(
               'Compound Alert'!AC211 &gt;= 10, "HIGH",IF(
                  'Compound Alert'!AC211 &gt;= 7, "MED","LOW")),IF(
                     $B$8="Emerging Threat", IF(
                        'Compound Alert'!AJ211 &gt;= 10, "HIGH",IF(
                            'Compound Alert'!AJ211 &gt;= 7, "MED","LOW")))))</f>
        <v>HIGH</v>
      </c>
      <c r="O99" s="25" t="str">
        <f ca="1">IF(
   $B$8="Overall Alert",IF(
      'Compound Alert'!W211 &gt;= 7, "HIGH",IF(
         'Compound Alert'!W211 &gt;= 5, "MED","LOW")), IF(
            $B$8="Underlying Vulnerability", IF(
               'Compound Alert'!AD211 &gt;= 10, "HIGH",IF(
                  'Compound Alert'!AD211 &gt;= 7, "MED","LOW")),IF(
                     $B$8="Emerging Threat", IF(
                        'Compound Alert'!AK211 &gt;= 10, "HIGH",IF(
                            'Compound Alert'!AK211 &gt;= 7, "MED","LOW")))))</f>
        <v>LOW</v>
      </c>
      <c r="P99" s="25"/>
      <c r="Q99" s="26"/>
      <c r="R99" s="26"/>
      <c r="S99" s="21"/>
      <c r="T99" s="21"/>
      <c r="U99" s="21"/>
      <c r="V99" s="21"/>
      <c r="W99" s="21"/>
      <c r="X99" s="21"/>
      <c r="Y99" s="27"/>
      <c r="Z99" s="27"/>
      <c r="AA99" s="27"/>
      <c r="AB99" s="27"/>
      <c r="AC99" s="27"/>
      <c r="AD99" s="27"/>
      <c r="AE99" s="27"/>
      <c r="AF99" s="27"/>
      <c r="AJ99" s="21"/>
      <c r="AK99" s="21"/>
      <c r="AL99" s="21"/>
      <c r="AM99" s="21"/>
      <c r="AN99" s="21"/>
      <c r="AO99" s="21"/>
      <c r="AP99" s="21"/>
      <c r="AQ99" s="21"/>
      <c r="AR99" s="21"/>
      <c r="AS99" s="21"/>
      <c r="AT99" s="21"/>
      <c r="AU99" s="21"/>
      <c r="AV99" s="21"/>
      <c r="AW99" s="21"/>
      <c r="AX99" s="21"/>
    </row>
    <row r="100" spans="1:50" x14ac:dyDescent="0.2">
      <c r="A100" s="63">
        <v>59</v>
      </c>
      <c r="B100" s="20" t="str">
        <f>'Compound Alert'!B131</f>
        <v>Mexico</v>
      </c>
      <c r="C100" s="20" t="str">
        <f>'Compound Alert'!C131</f>
        <v>MEX</v>
      </c>
      <c r="D100" s="20" t="str">
        <f>'Compound Alert'!D131</f>
        <v>LCN           Latin America &amp; Caribbean</v>
      </c>
      <c r="E100" s="20" t="str">
        <f>'Compound Alert'!E131</f>
        <v>IBRD</v>
      </c>
      <c r="F100" s="217">
        <f ca="1">'Compound Alert'!F131</f>
        <v>126</v>
      </c>
      <c r="G100" s="22">
        <f ca="1">IF($B$8="Overall Alert",'Compound Alert'!G131,IF($B$8="Underlying Vulnerability",'Compound Alert'!J131,IF($B$8="Emerging Threat",'Compound Alert'!M131)))</f>
        <v>1.5</v>
      </c>
      <c r="H100" s="23">
        <f ca="1">IF($B$8="Overall Alert",'Compound Alert'!H131,IF($B$8="Underlying Vulnerability",'Compound Alert'!K131,IF($B$8="Emerging Threat",'Compound Alert'!N131)))</f>
        <v>1.5</v>
      </c>
      <c r="I100" s="50">
        <f ca="1">ROUNDDOWN(G100,0)</f>
        <v>1</v>
      </c>
      <c r="J100" s="25" t="str">
        <f ca="1">IF(
   $B$8="Overall Alert",IF(
      'Compound Alert'!R131 &gt;= 7, "HIGH",IF(
         'Compound Alert'!R131 &gt;= 5, "MED","LOW")), IF(
            $B$8="Underlying Vulnerability", IF(
               'Compound Alert'!Y131 &gt;= 10, "HIGH",IF(
                  'Compound Alert'!Y131 &gt;= 7, "MED","LOW")),IF(
                     $B$8="Emerging Threat", IF(
                        'Compound Alert'!AF131 &gt;= 10, "HIGH",IF(
                            'Compound Alert'!AF131 &gt;= 7, "MED","LOW")))))</f>
        <v>LOW</v>
      </c>
      <c r="K100" s="25" t="str">
        <f ca="1">IF(
   $B$8="Overall Alert",IF(
      'Compound Alert'!S131 &gt;= 7, "HIGH",IF(
         'Compound Alert'!S131 &gt;= 5, "MED","LOW")), IF(
            $B$8="Underlying Vulnerability", IF(
               'Compound Alert'!Z131 &gt;= 10, "HIGH",IF(
                  'Compound Alert'!Z131 &gt;= 7, "MED","LOW")),IF(
                     $B$8="Emerging Threat", IF(
                        'Compound Alert'!AG131 &gt;= 10, "HIGH",IF(
                            'Compound Alert'!AG131 &gt;= 7, "MED","LOW")))))</f>
        <v>LOW</v>
      </c>
      <c r="L100" s="25" t="str">
        <f ca="1">IF(
   $B$8="Overall Alert",IF(
      'Compound Alert'!T131 &gt;= 7, "HIGH",IF(
         'Compound Alert'!T131 &gt;= 5, "MED","LOW")), IF(
            $B$8="Underlying Vulnerability", IF(
               'Compound Alert'!AA131 &gt;= 10, "HIGH",IF(
                  'Compound Alert'!AA131 &gt;= 7, "MED","LOW")),IF(
                     $B$8="Emerging Threat", IF(
                        'Compound Alert'!AH131 &gt;= 10, "HIGH",IF(
                            'Compound Alert'!AH131 &gt;= 7, "MED","LOW")))))</f>
        <v>MED</v>
      </c>
      <c r="M100" s="25" t="str">
        <f ca="1">IF(
   $B$8="Overall Alert",IF(
      'Compound Alert'!U131 &gt;= 7, "HIGH",IF(
         'Compound Alert'!U131 &gt;= 5, "MED","LOW")), IF(
            $B$8="Underlying Vulnerability", IF(
               'Compound Alert'!AB131 &gt;= 10, "HIGH",IF(
                  'Compound Alert'!AB131 &gt;= 7, "MED","LOW")),IF(
                     $B$8="Emerging Threat", IF(
                        'Compound Alert'!AI131 &gt;= 10, "HIGH",IF(
                            'Compound Alert'!AI131 &gt;= 7, "MED","LOW")))))</f>
        <v>LOW</v>
      </c>
      <c r="N100" s="25" t="str">
        <f ca="1">IF(
   $B$8="Overall Alert",IF(
      'Compound Alert'!V131 &gt;= 7, "HIGH",IF(
         'Compound Alert'!V131 &gt;= 5, "MED","LOW")), IF(
            $B$8="Underlying Vulnerability", IF(
               'Compound Alert'!AC131 &gt;= 10, "HIGH",IF(
                  'Compound Alert'!AC131 &gt;= 7, "MED","LOW")),IF(
                     $B$8="Emerging Threat", IF(
                        'Compound Alert'!AJ131 &gt;= 10, "HIGH",IF(
                            'Compound Alert'!AJ131 &gt;= 7, "MED","LOW")))))</f>
        <v>HIGH</v>
      </c>
      <c r="O100" s="25" t="str">
        <f ca="1">IF(
   $B$8="Overall Alert",IF(
      'Compound Alert'!W131 &gt;= 7, "HIGH",IF(
         'Compound Alert'!W131 &gt;= 5, "MED","LOW")), IF(
            $B$8="Underlying Vulnerability", IF(
               'Compound Alert'!AD131 &gt;= 10, "HIGH",IF(
                  'Compound Alert'!AD131 &gt;= 7, "MED","LOW")),IF(
                     $B$8="Emerging Threat", IF(
                        'Compound Alert'!AK131 &gt;= 10, "HIGH",IF(
                            'Compound Alert'!AK131 &gt;= 7, "MED","LOW")))))</f>
        <v>LOW</v>
      </c>
      <c r="P100" s="25"/>
      <c r="Q100" s="26"/>
      <c r="R100" s="26"/>
      <c r="S100" s="21"/>
      <c r="T100" s="21"/>
      <c r="U100" s="21"/>
      <c r="V100" s="21"/>
      <c r="W100" s="21"/>
      <c r="X100" s="21"/>
      <c r="Y100" s="27"/>
      <c r="Z100" s="27"/>
      <c r="AA100" s="27"/>
      <c r="AB100" s="27"/>
      <c r="AC100" s="27"/>
      <c r="AD100" s="27"/>
      <c r="AE100" s="27"/>
      <c r="AF100" s="27"/>
      <c r="AJ100" s="21"/>
      <c r="AK100" s="21"/>
      <c r="AL100" s="21"/>
      <c r="AM100" s="21"/>
      <c r="AN100" s="21"/>
      <c r="AO100" s="21"/>
      <c r="AP100" s="21"/>
      <c r="AQ100" s="21"/>
      <c r="AR100" s="21"/>
      <c r="AS100" s="21"/>
      <c r="AT100" s="21"/>
      <c r="AU100" s="21"/>
      <c r="AV100" s="21"/>
      <c r="AW100" s="21"/>
      <c r="AX100" s="21"/>
    </row>
    <row r="101" spans="1:50" x14ac:dyDescent="0.2">
      <c r="A101" s="63">
        <v>60</v>
      </c>
      <c r="B101" s="20" t="str">
        <f>'Compound Alert'!B98</f>
        <v>Iraq</v>
      </c>
      <c r="C101" s="20" t="str">
        <f>'Compound Alert'!C98</f>
        <v>IRQ</v>
      </c>
      <c r="D101" s="20" t="str">
        <f>'Compound Alert'!D98</f>
        <v>MEA           Middle East &amp; North Africa</v>
      </c>
      <c r="E101" s="20" t="str">
        <f>'Compound Alert'!E98</f>
        <v>IBRD</v>
      </c>
      <c r="F101" s="217">
        <f ca="1">'Compound Alert'!F98</f>
        <v>93</v>
      </c>
      <c r="G101" s="22">
        <f ca="1">IF($B$8="Overall Alert",'Compound Alert'!G98,IF($B$8="Underlying Vulnerability",'Compound Alert'!J98,IF($B$8="Emerging Threat",'Compound Alert'!M98)))</f>
        <v>1.5</v>
      </c>
      <c r="H101" s="23">
        <f ca="1">IF($B$8="Overall Alert",'Compound Alert'!H98,IF($B$8="Underlying Vulnerability",'Compound Alert'!K98,IF($B$8="Emerging Threat",'Compound Alert'!N98)))</f>
        <v>1.5</v>
      </c>
      <c r="I101" s="50">
        <f ca="1">ROUNDDOWN(G101,0)</f>
        <v>1</v>
      </c>
      <c r="J101" s="25" t="str">
        <f ca="1">IF(
   $B$8="Overall Alert",IF(
      'Compound Alert'!R98 &gt;= 7, "HIGH",IF(
         'Compound Alert'!R98 &gt;= 5, "MED","LOW")), IF(
            $B$8="Underlying Vulnerability", IF(
               'Compound Alert'!Y98 &gt;= 10, "HIGH",IF(
                  'Compound Alert'!Y98 &gt;= 7, "MED","LOW")),IF(
                     $B$8="Emerging Threat", IF(
                        'Compound Alert'!AF98 &gt;= 10, "HIGH",IF(
                            'Compound Alert'!AF98 &gt;= 7, "MED","LOW")))))</f>
        <v>LOW</v>
      </c>
      <c r="K101" s="25" t="str">
        <f ca="1">IF(
   $B$8="Overall Alert",IF(
      'Compound Alert'!S98 &gt;= 7, "HIGH",IF(
         'Compound Alert'!S98 &gt;= 5, "MED","LOW")), IF(
            $B$8="Underlying Vulnerability", IF(
               'Compound Alert'!Z98 &gt;= 10, "HIGH",IF(
                  'Compound Alert'!Z98 &gt;= 7, "MED","LOW")),IF(
                     $B$8="Emerging Threat", IF(
                        'Compound Alert'!AG98 &gt;= 10, "HIGH",IF(
                            'Compound Alert'!AG98 &gt;= 7, "MED","LOW")))))</f>
        <v>MED</v>
      </c>
      <c r="L101" s="25" t="str">
        <f ca="1">IF(
   $B$8="Overall Alert",IF(
      'Compound Alert'!T98 &gt;= 7, "HIGH",IF(
         'Compound Alert'!T98 &gt;= 5, "MED","LOW")), IF(
            $B$8="Underlying Vulnerability", IF(
               'Compound Alert'!AA98 &gt;= 10, "HIGH",IF(
                  'Compound Alert'!AA98 &gt;= 7, "MED","LOW")),IF(
                     $B$8="Emerging Threat", IF(
                        'Compound Alert'!AH98 &gt;= 10, "HIGH",IF(
                            'Compound Alert'!AH98 &gt;= 7, "MED","LOW")))))</f>
        <v>LOW</v>
      </c>
      <c r="M101" s="25" t="str">
        <f ca="1">IF(
   $B$8="Overall Alert",IF(
      'Compound Alert'!U98 &gt;= 7, "HIGH",IF(
         'Compound Alert'!U98 &gt;= 5, "MED","LOW")), IF(
            $B$8="Underlying Vulnerability", IF(
               'Compound Alert'!AB98 &gt;= 10, "HIGH",IF(
                  'Compound Alert'!AB98 &gt;= 7, "MED","LOW")),IF(
                     $B$8="Emerging Threat", IF(
                        'Compound Alert'!AI98 &gt;= 10, "HIGH",IF(
                            'Compound Alert'!AI98 &gt;= 7, "MED","LOW")))))</f>
        <v>LOW</v>
      </c>
      <c r="N101" s="25" t="str">
        <f ca="1">IF(
   $B$8="Overall Alert",IF(
      'Compound Alert'!V98 &gt;= 7, "HIGH",IF(
         'Compound Alert'!V98 &gt;= 5, "MED","LOW")), IF(
            $B$8="Underlying Vulnerability", IF(
               'Compound Alert'!AC98 &gt;= 10, "HIGH",IF(
                  'Compound Alert'!AC98 &gt;= 7, "MED","LOW")),IF(
                     $B$8="Emerging Threat", IF(
                        'Compound Alert'!AJ98 &gt;= 10, "HIGH",IF(
                            'Compound Alert'!AJ98 &gt;= 7, "MED","LOW")))))</f>
        <v>HIGH</v>
      </c>
      <c r="O101" s="25" t="str">
        <f ca="1">IF(
   $B$8="Overall Alert",IF(
      'Compound Alert'!W98 &gt;= 7, "HIGH",IF(
         'Compound Alert'!W98 &gt;= 5, "MED","LOW")), IF(
            $B$8="Underlying Vulnerability", IF(
               'Compound Alert'!AD98 &gt;= 10, "HIGH",IF(
                  'Compound Alert'!AD98 &gt;= 7, "MED","LOW")),IF(
                     $B$8="Emerging Threat", IF(
                        'Compound Alert'!AK98 &gt;= 10, "HIGH",IF(
                            'Compound Alert'!AK98 &gt;= 7, "MED","LOW")))))</f>
        <v>LOW</v>
      </c>
      <c r="P101" s="25"/>
      <c r="Q101" s="26"/>
      <c r="R101" s="26"/>
      <c r="S101" s="21"/>
      <c r="T101" s="21"/>
      <c r="U101" s="21"/>
      <c r="V101" s="21"/>
      <c r="W101" s="21"/>
      <c r="X101" s="21"/>
      <c r="Y101" s="27"/>
      <c r="Z101" s="27"/>
      <c r="AA101" s="27"/>
      <c r="AB101" s="27"/>
      <c r="AC101" s="27"/>
      <c r="AD101" s="27"/>
      <c r="AE101" s="27"/>
      <c r="AF101" s="27"/>
      <c r="AJ101" s="21"/>
      <c r="AK101" s="21"/>
      <c r="AL101" s="21"/>
      <c r="AM101" s="21"/>
      <c r="AN101" s="21"/>
      <c r="AO101" s="21"/>
      <c r="AP101" s="21"/>
      <c r="AQ101" s="21"/>
      <c r="AR101" s="21"/>
      <c r="AS101" s="21"/>
      <c r="AT101" s="21"/>
      <c r="AU101" s="21"/>
      <c r="AV101" s="21"/>
      <c r="AW101" s="21"/>
      <c r="AX101" s="21"/>
    </row>
    <row r="102" spans="1:50" x14ac:dyDescent="0.2">
      <c r="A102" s="63">
        <v>61</v>
      </c>
      <c r="B102" s="20" t="str">
        <f>'Compound Alert'!B178</f>
        <v>Sierra Leone</v>
      </c>
      <c r="C102" s="20" t="str">
        <f>'Compound Alert'!C178</f>
        <v>SLE</v>
      </c>
      <c r="D102" s="20" t="str">
        <f>'Compound Alert'!D178</f>
        <v>SSF           Sub-Saharan Africa</v>
      </c>
      <c r="E102" s="20" t="str">
        <f>'Compound Alert'!E178</f>
        <v>IDA</v>
      </c>
      <c r="F102" s="217">
        <f ca="1">'Compound Alert'!F178</f>
        <v>173</v>
      </c>
      <c r="G102" s="22">
        <f ca="1">IF($B$8="Overall Alert",'Compound Alert'!G178,IF($B$8="Underlying Vulnerability",'Compound Alert'!J178,IF($B$8="Emerging Threat",'Compound Alert'!M178)))</f>
        <v>1.5</v>
      </c>
      <c r="H102" s="23">
        <f ca="1">IF($B$8="Overall Alert",'Compound Alert'!H178,IF($B$8="Underlying Vulnerability",'Compound Alert'!K178,IF($B$8="Emerging Threat",'Compound Alert'!N178)))</f>
        <v>1.5</v>
      </c>
      <c r="I102" s="50">
        <f ca="1">ROUNDDOWN(G102,0)</f>
        <v>1</v>
      </c>
      <c r="J102" s="25" t="str">
        <f ca="1">IF(
   $B$8="Overall Alert",IF(
      'Compound Alert'!R178 &gt;= 7, "HIGH",IF(
         'Compound Alert'!R178 &gt;= 5, "MED","LOW")), IF(
            $B$8="Underlying Vulnerability", IF(
               'Compound Alert'!Y178 &gt;= 10, "HIGH",IF(
                  'Compound Alert'!Y178 &gt;= 7, "MED","LOW")),IF(
                     $B$8="Emerging Threat", IF(
                        'Compound Alert'!AF178 &gt;= 10, "HIGH",IF(
                            'Compound Alert'!AF178 &gt;= 7, "MED","LOW")))))</f>
        <v>LOW</v>
      </c>
      <c r="K102" s="25" t="str">
        <f ca="1">IF(
   $B$8="Overall Alert",IF(
      'Compound Alert'!S178 &gt;= 7, "HIGH",IF(
         'Compound Alert'!S178 &gt;= 5, "MED","LOW")), IF(
            $B$8="Underlying Vulnerability", IF(
               'Compound Alert'!Z178 &gt;= 10, "HIGH",IF(
                  'Compound Alert'!Z178 &gt;= 7, "MED","LOW")),IF(
                     $B$8="Emerging Threat", IF(
                        'Compound Alert'!AG178 &gt;= 10, "HIGH",IF(
                            'Compound Alert'!AG178 &gt;= 7, "MED","LOW")))))</f>
        <v>LOW</v>
      </c>
      <c r="L102" s="25" t="str">
        <f ca="1">IF(
   $B$8="Overall Alert",IF(
      'Compound Alert'!T178 &gt;= 7, "HIGH",IF(
         'Compound Alert'!T178 &gt;= 5, "MED","LOW")), IF(
            $B$8="Underlying Vulnerability", IF(
               'Compound Alert'!AA178 &gt;= 10, "HIGH",IF(
                  'Compound Alert'!AA178 &gt;= 7, "MED","LOW")),IF(
                     $B$8="Emerging Threat", IF(
                        'Compound Alert'!AH178 &gt;= 10, "HIGH",IF(
                            'Compound Alert'!AH178 &gt;= 7, "MED","LOW")))))</f>
        <v>HIGH</v>
      </c>
      <c r="M102" s="25" t="str">
        <f ca="1">IF(
   $B$8="Overall Alert",IF(
      'Compound Alert'!U178 &gt;= 7, "HIGH",IF(
         'Compound Alert'!U178 &gt;= 5, "MED","LOW")), IF(
            $B$8="Underlying Vulnerability", IF(
               'Compound Alert'!AB178 &gt;= 10, "HIGH",IF(
                  'Compound Alert'!AB178 &gt;= 7, "MED","LOW")),IF(
                     $B$8="Emerging Threat", IF(
                        'Compound Alert'!AI178 &gt;= 10, "HIGH",IF(
                            'Compound Alert'!AI178 &gt;= 7, "MED","LOW")))))</f>
        <v>LOW</v>
      </c>
      <c r="N102" s="25" t="str">
        <f ca="1">IF(
   $B$8="Overall Alert",IF(
      'Compound Alert'!V178 &gt;= 7, "HIGH",IF(
         'Compound Alert'!V178 &gt;= 5, "MED","LOW")), IF(
            $B$8="Underlying Vulnerability", IF(
               'Compound Alert'!AC178 &gt;= 10, "HIGH",IF(
                  'Compound Alert'!AC178 &gt;= 7, "MED","LOW")),IF(
                     $B$8="Emerging Threat", IF(
                        'Compound Alert'!AJ178 &gt;= 10, "HIGH",IF(
                            'Compound Alert'!AJ178 &gt;= 7, "MED","LOW")))))</f>
        <v>LOW</v>
      </c>
      <c r="O102" s="25" t="str">
        <f ca="1">IF(
   $B$8="Overall Alert",IF(
      'Compound Alert'!W178 &gt;= 7, "HIGH",IF(
         'Compound Alert'!W178 &gt;= 5, "MED","LOW")), IF(
            $B$8="Underlying Vulnerability", IF(
               'Compound Alert'!AD178 &gt;= 10, "HIGH",IF(
                  'Compound Alert'!AD178 &gt;= 7, "MED","LOW")),IF(
                     $B$8="Emerging Threat", IF(
                        'Compound Alert'!AK178 &gt;= 10, "HIGH",IF(
                            'Compound Alert'!AK178 &gt;= 7, "MED","LOW")))))</f>
        <v>MED</v>
      </c>
      <c r="P102" s="25"/>
      <c r="Q102" s="26"/>
      <c r="R102" s="26"/>
      <c r="S102" s="21"/>
      <c r="T102" s="21"/>
      <c r="U102" s="21"/>
      <c r="V102" s="21"/>
      <c r="W102" s="21"/>
      <c r="X102" s="21"/>
      <c r="Y102" s="27"/>
      <c r="Z102" s="27"/>
      <c r="AA102" s="27"/>
      <c r="AB102" s="27"/>
      <c r="AC102" s="27"/>
      <c r="AD102" s="27"/>
      <c r="AE102" s="27"/>
      <c r="AF102" s="27"/>
      <c r="AJ102" s="21"/>
      <c r="AK102" s="21"/>
      <c r="AL102" s="21"/>
      <c r="AM102" s="21"/>
      <c r="AN102" s="21"/>
      <c r="AO102" s="21"/>
      <c r="AP102" s="21"/>
      <c r="AQ102" s="21"/>
      <c r="AR102" s="21"/>
      <c r="AS102" s="21"/>
      <c r="AT102" s="21"/>
      <c r="AU102" s="21"/>
      <c r="AV102" s="21"/>
      <c r="AW102" s="21"/>
      <c r="AX102" s="21"/>
    </row>
    <row r="103" spans="1:50" x14ac:dyDescent="0.2">
      <c r="A103" s="63">
        <v>62</v>
      </c>
      <c r="B103" s="20" t="str">
        <f>'Compound Alert'!B85</f>
        <v>Guatemala</v>
      </c>
      <c r="C103" s="20" t="str">
        <f>'Compound Alert'!C85</f>
        <v>GTM</v>
      </c>
      <c r="D103" s="20" t="str">
        <f>'Compound Alert'!D85</f>
        <v>LCN           Latin America &amp; Caribbean</v>
      </c>
      <c r="E103" s="20" t="str">
        <f>'Compound Alert'!E85</f>
        <v>IBRD</v>
      </c>
      <c r="F103" s="217">
        <f ca="1">'Compound Alert'!F85</f>
        <v>80</v>
      </c>
      <c r="G103" s="22">
        <f ca="1">IF($B$8="Overall Alert",'Compound Alert'!G85,IF($B$8="Underlying Vulnerability",'Compound Alert'!J85,IF($B$8="Emerging Threat",'Compound Alert'!M85)))</f>
        <v>1.5</v>
      </c>
      <c r="H103" s="23">
        <f ca="1">IF($B$8="Overall Alert",'Compound Alert'!H85,IF($B$8="Underlying Vulnerability",'Compound Alert'!K85,IF($B$8="Emerging Threat",'Compound Alert'!N85)))</f>
        <v>1.5</v>
      </c>
      <c r="I103" s="50">
        <f ca="1">ROUNDDOWN(G103,0)</f>
        <v>1</v>
      </c>
      <c r="J103" s="25" t="str">
        <f ca="1">IF(
   $B$8="Overall Alert",IF(
      'Compound Alert'!R85 &gt;= 7, "HIGH",IF(
         'Compound Alert'!R85 &gt;= 5, "MED","LOW")), IF(
            $B$8="Underlying Vulnerability", IF(
               'Compound Alert'!Y85 &gt;= 10, "HIGH",IF(
                  'Compound Alert'!Y85 &gt;= 7, "MED","LOW")),IF(
                     $B$8="Emerging Threat", IF(
                        'Compound Alert'!AF85 &gt;= 10, "HIGH",IF(
                            'Compound Alert'!AF85 &gt;= 7, "MED","LOW")))))</f>
        <v>HIGH</v>
      </c>
      <c r="K103" s="25" t="str">
        <f ca="1">IF(
   $B$8="Overall Alert",IF(
      'Compound Alert'!S85 &gt;= 7, "HIGH",IF(
         'Compound Alert'!S85 &gt;= 5, "MED","LOW")), IF(
            $B$8="Underlying Vulnerability", IF(
               'Compound Alert'!Z85 &gt;= 10, "HIGH",IF(
                  'Compound Alert'!Z85 &gt;= 7, "MED","LOW")),IF(
                     $B$8="Emerging Threat", IF(
                        'Compound Alert'!AG85 &gt;= 10, "HIGH",IF(
                            'Compound Alert'!AG85 &gt;= 7, "MED","LOW")))))</f>
        <v>MED</v>
      </c>
      <c r="L103" s="25" t="str">
        <f ca="1">IF(
   $B$8="Overall Alert",IF(
      'Compound Alert'!T85 &gt;= 7, "HIGH",IF(
         'Compound Alert'!T85 &gt;= 5, "MED","LOW")), IF(
            $B$8="Underlying Vulnerability", IF(
               'Compound Alert'!AA85 &gt;= 10, "HIGH",IF(
                  'Compound Alert'!AA85 &gt;= 7, "MED","LOW")),IF(
                     $B$8="Emerging Threat", IF(
                        'Compound Alert'!AH85 &gt;= 10, "HIGH",IF(
                            'Compound Alert'!AH85 &gt;= 7, "MED","LOW")))))</f>
        <v>LOW</v>
      </c>
      <c r="M103" s="25" t="str">
        <f ca="1">IF(
   $B$8="Overall Alert",IF(
      'Compound Alert'!U85 &gt;= 7, "HIGH",IF(
         'Compound Alert'!U85 &gt;= 5, "MED","LOW")), IF(
            $B$8="Underlying Vulnerability", IF(
               'Compound Alert'!AB85 &gt;= 10, "HIGH",IF(
                  'Compound Alert'!AB85 &gt;= 7, "MED","LOW")),IF(
                     $B$8="Emerging Threat", IF(
                        'Compound Alert'!AI85 &gt;= 10, "HIGH",IF(
                            'Compound Alert'!AI85 &gt;= 7, "MED","LOW")))))</f>
        <v>LOW</v>
      </c>
      <c r="N103" s="25" t="str">
        <f ca="1">IF(
   $B$8="Overall Alert",IF(
      'Compound Alert'!V85 &gt;= 7, "HIGH",IF(
         'Compound Alert'!V85 &gt;= 5, "MED","LOW")), IF(
            $B$8="Underlying Vulnerability", IF(
               'Compound Alert'!AC85 &gt;= 10, "HIGH",IF(
                  'Compound Alert'!AC85 &gt;= 7, "MED","LOW")),IF(
                     $B$8="Emerging Threat", IF(
                        'Compound Alert'!AJ85 &gt;= 10, "HIGH",IF(
                            'Compound Alert'!AJ85 &gt;= 7, "MED","LOW")))))</f>
        <v>LOW</v>
      </c>
      <c r="O103" s="25" t="str">
        <f ca="1">IF(
   $B$8="Overall Alert",IF(
      'Compound Alert'!W85 &gt;= 7, "HIGH",IF(
         'Compound Alert'!W85 &gt;= 5, "MED","LOW")), IF(
            $B$8="Underlying Vulnerability", IF(
               'Compound Alert'!AD85 &gt;= 10, "HIGH",IF(
                  'Compound Alert'!AD85 &gt;= 7, "MED","LOW")),IF(
                     $B$8="Emerging Threat", IF(
                        'Compound Alert'!AK85 &gt;= 10, "HIGH",IF(
                            'Compound Alert'!AK85 &gt;= 7, "MED","LOW")))))</f>
        <v>LOW</v>
      </c>
      <c r="P103" s="25"/>
      <c r="Q103" s="26"/>
      <c r="R103" s="26"/>
      <c r="S103" s="21"/>
      <c r="T103" s="21"/>
      <c r="U103" s="21"/>
      <c r="V103" s="21"/>
      <c r="W103" s="21"/>
      <c r="X103" s="21"/>
      <c r="Y103" s="27"/>
      <c r="Z103" s="27"/>
      <c r="AA103" s="27"/>
      <c r="AB103" s="27"/>
      <c r="AC103" s="27"/>
      <c r="AD103" s="27"/>
      <c r="AE103" s="27"/>
      <c r="AF103" s="27"/>
      <c r="AJ103" s="21"/>
      <c r="AK103" s="21"/>
      <c r="AL103" s="21"/>
      <c r="AM103" s="21"/>
      <c r="AN103" s="21"/>
      <c r="AO103" s="21"/>
      <c r="AP103" s="21"/>
      <c r="AQ103" s="21"/>
      <c r="AR103" s="21"/>
      <c r="AS103" s="21"/>
      <c r="AT103" s="21"/>
      <c r="AU103" s="21"/>
      <c r="AV103" s="21"/>
      <c r="AW103" s="21"/>
      <c r="AX103" s="21"/>
    </row>
    <row r="104" spans="1:50" x14ac:dyDescent="0.2">
      <c r="A104" s="63">
        <v>63</v>
      </c>
      <c r="B104" s="20" t="str">
        <f>'Compound Alert'!B198</f>
        <v>Turkmenistan</v>
      </c>
      <c r="C104" s="20" t="str">
        <f>'Compound Alert'!C198</f>
        <v>TKM</v>
      </c>
      <c r="D104" s="20" t="str">
        <f>'Compound Alert'!D198</f>
        <v>ECS           Europe &amp; Central Asia</v>
      </c>
      <c r="E104" s="20" t="str">
        <f>'Compound Alert'!E198</f>
        <v>IBRD</v>
      </c>
      <c r="F104" s="217">
        <f>'Compound Alert'!F198</f>
        <v>0</v>
      </c>
      <c r="G104" s="22">
        <f ca="1">IF($B$8="Overall Alert",'Compound Alert'!G198,IF($B$8="Underlying Vulnerability",'Compound Alert'!J198,IF($B$8="Emerging Threat",'Compound Alert'!M198)))</f>
        <v>1.5</v>
      </c>
      <c r="H104" s="23">
        <f ca="1">IF($B$8="Overall Alert",'Compound Alert'!H198,IF($B$8="Underlying Vulnerability",'Compound Alert'!K198,IF($B$8="Emerging Threat",'Compound Alert'!N198)))</f>
        <v>1.5</v>
      </c>
      <c r="I104" s="50">
        <f ca="1">ROUNDDOWN(G104,0)</f>
        <v>1</v>
      </c>
      <c r="J104" s="25" t="str">
        <f ca="1">IF(
   $B$8="Overall Alert",IF(
      'Compound Alert'!R198 &gt;= 7, "HIGH",IF(
         'Compound Alert'!R198 &gt;= 5, "MED","LOW")), IF(
            $B$8="Underlying Vulnerability", IF(
               'Compound Alert'!Y198 &gt;= 10, "HIGH",IF(
                  'Compound Alert'!Y198 &gt;= 7, "MED","LOW")),IF(
                     $B$8="Emerging Threat", IF(
                        'Compound Alert'!AF198 &gt;= 10, "HIGH",IF(
                            'Compound Alert'!AF198 &gt;= 7, "MED","LOW")))))</f>
        <v>LOW</v>
      </c>
      <c r="K104" s="25" t="str">
        <f ca="1">IF(
   $B$8="Overall Alert",IF(
      'Compound Alert'!S198 &gt;= 7, "HIGH",IF(
         'Compound Alert'!S198 &gt;= 5, "MED","LOW")), IF(
            $B$8="Underlying Vulnerability", IF(
               'Compound Alert'!Z198 &gt;= 10, "HIGH",IF(
                  'Compound Alert'!Z198 &gt;= 7, "MED","LOW")),IF(
                     $B$8="Emerging Threat", IF(
                        'Compound Alert'!AG198 &gt;= 10, "HIGH",IF(
                            'Compound Alert'!AG198 &gt;= 7, "MED","LOW")))))</f>
        <v>LOW</v>
      </c>
      <c r="L104" s="25" t="str">
        <f ca="1">IF(
   $B$8="Overall Alert",IF(
      'Compound Alert'!T198 &gt;= 7, "HIGH",IF(
         'Compound Alert'!T198 &gt;= 5, "MED","LOW")), IF(
            $B$8="Underlying Vulnerability", IF(
               'Compound Alert'!AA198 &gt;= 10, "HIGH",IF(
                  'Compound Alert'!AA198 &gt;= 7, "MED","LOW")),IF(
                     $B$8="Emerging Threat", IF(
                        'Compound Alert'!AH198 &gt;= 10, "HIGH",IF(
                            'Compound Alert'!AH198 &gt;= 7, "MED","LOW")))))</f>
        <v>MED</v>
      </c>
      <c r="M104" s="25" t="str">
        <f ca="1">IF(
   $B$8="Overall Alert",IF(
      'Compound Alert'!U198 &gt;= 7, "HIGH",IF(
         'Compound Alert'!U198 &gt;= 5, "MED","LOW")), IF(
            $B$8="Underlying Vulnerability", IF(
               'Compound Alert'!AB198 &gt;= 10, "HIGH",IF(
                  'Compound Alert'!AB198 &gt;= 7, "MED","LOW")),IF(
                     $B$8="Emerging Threat", IF(
                        'Compound Alert'!AI198 &gt;= 10, "HIGH",IF(
                            'Compound Alert'!AI198 &gt;= 7, "MED","LOW")))))</f>
        <v>LOW</v>
      </c>
      <c r="N104" s="25" t="str">
        <f ca="1">IF(
   $B$8="Overall Alert",IF(
      'Compound Alert'!V198 &gt;= 7, "HIGH",IF(
         'Compound Alert'!V198 &gt;= 5, "MED","LOW")), IF(
            $B$8="Underlying Vulnerability", IF(
               'Compound Alert'!AC198 &gt;= 10, "HIGH",IF(
                  'Compound Alert'!AC198 &gt;= 7, "MED","LOW")),IF(
                     $B$8="Emerging Threat", IF(
                        'Compound Alert'!AJ198 &gt;= 10, "HIGH",IF(
                            'Compound Alert'!AJ198 &gt;= 7, "MED","LOW")))))</f>
        <v>HIGH</v>
      </c>
      <c r="O104" s="25" t="str">
        <f ca="1">IF(
   $B$8="Overall Alert",IF(
      'Compound Alert'!W198 &gt;= 7, "HIGH",IF(
         'Compound Alert'!W198 &gt;= 5, "MED","LOW")), IF(
            $B$8="Underlying Vulnerability", IF(
               'Compound Alert'!AD198 &gt;= 10, "HIGH",IF(
                  'Compound Alert'!AD198 &gt;= 7, "MED","LOW")),IF(
                     $B$8="Emerging Threat", IF(
                        'Compound Alert'!AK198 &gt;= 10, "HIGH",IF(
                            'Compound Alert'!AK198 &gt;= 7, "MED","LOW")))))</f>
        <v>LOW</v>
      </c>
      <c r="P104" s="25"/>
      <c r="Q104" s="26"/>
      <c r="R104" s="26"/>
      <c r="S104" s="21"/>
      <c r="T104" s="21"/>
      <c r="U104" s="21"/>
      <c r="V104" s="21"/>
      <c r="W104" s="21"/>
      <c r="X104" s="21"/>
      <c r="Y104" s="27"/>
      <c r="Z104" s="27"/>
      <c r="AA104" s="27"/>
      <c r="AB104" s="27"/>
      <c r="AC104" s="27"/>
      <c r="AD104" s="27"/>
      <c r="AE104" s="27"/>
      <c r="AF104" s="27"/>
      <c r="AJ104" s="21"/>
      <c r="AK104" s="21"/>
      <c r="AL104" s="21"/>
      <c r="AM104" s="21"/>
      <c r="AN104" s="21"/>
      <c r="AO104" s="21"/>
      <c r="AP104" s="21"/>
      <c r="AQ104" s="21"/>
      <c r="AR104" s="21"/>
      <c r="AS104" s="21"/>
      <c r="AT104" s="21"/>
      <c r="AU104" s="21"/>
      <c r="AV104" s="21"/>
      <c r="AW104" s="21"/>
      <c r="AX104" s="21"/>
    </row>
    <row r="105" spans="1:50" x14ac:dyDescent="0.2">
      <c r="A105" s="63">
        <v>64</v>
      </c>
      <c r="B105" s="20" t="str">
        <f>'Compound Alert'!B196</f>
        <v>Thailand</v>
      </c>
      <c r="C105" s="20" t="str">
        <f>'Compound Alert'!C196</f>
        <v>THA</v>
      </c>
      <c r="D105" s="20" t="str">
        <f>'Compound Alert'!D196</f>
        <v>EAS           East Asia &amp; Pacific</v>
      </c>
      <c r="E105" s="20" t="str">
        <f>'Compound Alert'!E196</f>
        <v>IBRD</v>
      </c>
      <c r="F105" s="217">
        <f>'Compound Alert'!F196</f>
        <v>0</v>
      </c>
      <c r="G105" s="22">
        <f ca="1">IF($B$8="Overall Alert",'Compound Alert'!G196,IF($B$8="Underlying Vulnerability",'Compound Alert'!J196,IF($B$8="Emerging Threat",'Compound Alert'!M196)))</f>
        <v>1.5</v>
      </c>
      <c r="H105" s="23">
        <f ca="1">IF($B$8="Overall Alert",'Compound Alert'!H196,IF($B$8="Underlying Vulnerability",'Compound Alert'!K196,IF($B$8="Emerging Threat",'Compound Alert'!N196)))</f>
        <v>1.5</v>
      </c>
      <c r="I105" s="50">
        <f ca="1">ROUNDDOWN(G105,0)</f>
        <v>1</v>
      </c>
      <c r="J105" s="25" t="str">
        <f ca="1">IF(
   $B$8="Overall Alert",IF(
      'Compound Alert'!R196 &gt;= 7, "HIGH",IF(
         'Compound Alert'!R196 &gt;= 5, "MED","LOW")), IF(
            $B$8="Underlying Vulnerability", IF(
               'Compound Alert'!Y196 &gt;= 10, "HIGH",IF(
                  'Compound Alert'!Y196 &gt;= 7, "MED","LOW")),IF(
                     $B$8="Emerging Threat", IF(
                        'Compound Alert'!AF196 &gt;= 10, "HIGH",IF(
                            'Compound Alert'!AF196 &gt;= 7, "MED","LOW")))))</f>
        <v>LOW</v>
      </c>
      <c r="K105" s="25" t="str">
        <f ca="1">IF(
   $B$8="Overall Alert",IF(
      'Compound Alert'!S196 &gt;= 7, "HIGH",IF(
         'Compound Alert'!S196 &gt;= 5, "MED","LOW")), IF(
            $B$8="Underlying Vulnerability", IF(
               'Compound Alert'!Z196 &gt;= 10, "HIGH",IF(
                  'Compound Alert'!Z196 &gt;= 7, "MED","LOW")),IF(
                     $B$8="Emerging Threat", IF(
                        'Compound Alert'!AG196 &gt;= 10, "HIGH",IF(
                            'Compound Alert'!AG196 &gt;= 7, "MED","LOW")))))</f>
        <v>LOW</v>
      </c>
      <c r="L105" s="25" t="str">
        <f ca="1">IF(
   $B$8="Overall Alert",IF(
      'Compound Alert'!T196 &gt;= 7, "HIGH",IF(
         'Compound Alert'!T196 &gt;= 5, "MED","LOW")), IF(
            $B$8="Underlying Vulnerability", IF(
               'Compound Alert'!AA196 &gt;= 10, "HIGH",IF(
                  'Compound Alert'!AA196 &gt;= 7, "MED","LOW")),IF(
                     $B$8="Emerging Threat", IF(
                        'Compound Alert'!AH196 &gt;= 10, "HIGH",IF(
                            'Compound Alert'!AH196 &gt;= 7, "MED","LOW")))))</f>
        <v>MED</v>
      </c>
      <c r="M105" s="25" t="str">
        <f ca="1">IF(
   $B$8="Overall Alert",IF(
      'Compound Alert'!U196 &gt;= 7, "HIGH",IF(
         'Compound Alert'!U196 &gt;= 5, "MED","LOW")), IF(
            $B$8="Underlying Vulnerability", IF(
               'Compound Alert'!AB196 &gt;= 10, "HIGH",IF(
                  'Compound Alert'!AB196 &gt;= 7, "MED","LOW")),IF(
                     $B$8="Emerging Threat", IF(
                        'Compound Alert'!AI196 &gt;= 10, "HIGH",IF(
                            'Compound Alert'!AI196 &gt;= 7, "MED","LOW")))))</f>
        <v>LOW</v>
      </c>
      <c r="N105" s="25" t="str">
        <f ca="1">IF(
   $B$8="Overall Alert",IF(
      'Compound Alert'!V196 &gt;= 7, "HIGH",IF(
         'Compound Alert'!V196 &gt;= 5, "MED","LOW")), IF(
            $B$8="Underlying Vulnerability", IF(
               'Compound Alert'!AC196 &gt;= 10, "HIGH",IF(
                  'Compound Alert'!AC196 &gt;= 7, "MED","LOW")),IF(
                     $B$8="Emerging Threat", IF(
                        'Compound Alert'!AJ196 &gt;= 10, "HIGH",IF(
                            'Compound Alert'!AJ196 &gt;= 7, "MED","LOW")))))</f>
        <v>HIGH</v>
      </c>
      <c r="O105" s="25" t="str">
        <f ca="1">IF(
   $B$8="Overall Alert",IF(
      'Compound Alert'!W196 &gt;= 7, "HIGH",IF(
         'Compound Alert'!W196 &gt;= 5, "MED","LOW")), IF(
            $B$8="Underlying Vulnerability", IF(
               'Compound Alert'!AD196 &gt;= 10, "HIGH",IF(
                  'Compound Alert'!AD196 &gt;= 7, "MED","LOW")),IF(
                     $B$8="Emerging Threat", IF(
                        'Compound Alert'!AK196 &gt;= 10, "HIGH",IF(
                            'Compound Alert'!AK196 &gt;= 7, "MED","LOW")))))</f>
        <v>LOW</v>
      </c>
      <c r="P105" s="25"/>
      <c r="Q105" s="26"/>
      <c r="R105" s="26"/>
      <c r="S105" s="21"/>
      <c r="T105" s="21"/>
      <c r="U105" s="21"/>
      <c r="V105" s="21"/>
      <c r="W105" s="21"/>
      <c r="X105" s="21"/>
      <c r="Y105" s="27"/>
      <c r="Z105" s="27"/>
      <c r="AA105" s="27"/>
      <c r="AB105" s="27"/>
      <c r="AC105" s="27"/>
      <c r="AD105" s="27"/>
      <c r="AE105" s="27"/>
      <c r="AF105" s="27"/>
      <c r="AJ105" s="21"/>
      <c r="AK105" s="21"/>
      <c r="AL105" s="21"/>
      <c r="AM105" s="21"/>
      <c r="AN105" s="21"/>
      <c r="AO105" s="21"/>
      <c r="AP105" s="21"/>
      <c r="AQ105" s="21"/>
      <c r="AR105" s="21"/>
      <c r="AS105" s="21"/>
      <c r="AT105" s="21"/>
      <c r="AU105" s="21"/>
      <c r="AV105" s="21"/>
      <c r="AW105" s="21"/>
      <c r="AX105" s="21"/>
    </row>
    <row r="106" spans="1:50" x14ac:dyDescent="0.2">
      <c r="A106" s="63">
        <v>65</v>
      </c>
      <c r="B106" s="20" t="str">
        <f>'Compound Alert'!B95</f>
        <v>India</v>
      </c>
      <c r="C106" s="20" t="str">
        <f>'Compound Alert'!C95</f>
        <v>IND</v>
      </c>
      <c r="D106" s="20" t="str">
        <f>'Compound Alert'!D95</f>
        <v>SAS           South Asia</v>
      </c>
      <c r="E106" s="20" t="str">
        <f>'Compound Alert'!E95</f>
        <v>IBRD</v>
      </c>
      <c r="F106" s="217">
        <f ca="1">'Compound Alert'!F95</f>
        <v>90</v>
      </c>
      <c r="G106" s="22">
        <f ca="1">IF($B$8="Overall Alert",'Compound Alert'!G95,IF($B$8="Underlying Vulnerability",'Compound Alert'!J95,IF($B$8="Emerging Threat",'Compound Alert'!M95)))</f>
        <v>1.5</v>
      </c>
      <c r="H106" s="23">
        <f ca="1">IF($B$8="Overall Alert",'Compound Alert'!H95,IF($B$8="Underlying Vulnerability",'Compound Alert'!K95,IF($B$8="Emerging Threat",'Compound Alert'!N95)))</f>
        <v>1.5</v>
      </c>
      <c r="I106" s="50">
        <f ca="1">ROUNDDOWN(G106,0)</f>
        <v>1</v>
      </c>
      <c r="J106" s="25" t="str">
        <f ca="1">IF(
   $B$8="Overall Alert",IF(
      'Compound Alert'!R95 &gt;= 7, "HIGH",IF(
         'Compound Alert'!R95 &gt;= 5, "MED","LOW")), IF(
            $B$8="Underlying Vulnerability", IF(
               'Compound Alert'!Y95 &gt;= 10, "HIGH",IF(
                  'Compound Alert'!Y95 &gt;= 7, "MED","LOW")),IF(
                     $B$8="Emerging Threat", IF(
                        'Compound Alert'!AF95 &gt;= 10, "HIGH",IF(
                            'Compound Alert'!AF95 &gt;= 7, "MED","LOW")))))</f>
        <v>MED</v>
      </c>
      <c r="K106" s="25" t="str">
        <f ca="1">IF(
   $B$8="Overall Alert",IF(
      'Compound Alert'!S95 &gt;= 7, "HIGH",IF(
         'Compound Alert'!S95 &gt;= 5, "MED","LOW")), IF(
            $B$8="Underlying Vulnerability", IF(
               'Compound Alert'!Z95 &gt;= 10, "HIGH",IF(
                  'Compound Alert'!Z95 &gt;= 7, "MED","LOW")),IF(
                     $B$8="Emerging Threat", IF(
                        'Compound Alert'!AG95 &gt;= 10, "HIGH",IF(
                            'Compound Alert'!AG95 &gt;= 7, "MED","LOW")))))</f>
        <v>LOW</v>
      </c>
      <c r="L106" s="25" t="str">
        <f ca="1">IF(
   $B$8="Overall Alert",IF(
      'Compound Alert'!T95 &gt;= 7, "HIGH",IF(
         'Compound Alert'!T95 &gt;= 5, "MED","LOW")), IF(
            $B$8="Underlying Vulnerability", IF(
               'Compound Alert'!AA95 &gt;= 10, "HIGH",IF(
                  'Compound Alert'!AA95 &gt;= 7, "MED","LOW")),IF(
                     $B$8="Emerging Threat", IF(
                        'Compound Alert'!AH95 &gt;= 10, "HIGH",IF(
                            'Compound Alert'!AH95 &gt;= 7, "MED","LOW")))))</f>
        <v>MED</v>
      </c>
      <c r="M106" s="25" t="str">
        <f ca="1">IF(
   $B$8="Overall Alert",IF(
      'Compound Alert'!U95 &gt;= 7, "HIGH",IF(
         'Compound Alert'!U95 &gt;= 5, "MED","LOW")), IF(
            $B$8="Underlying Vulnerability", IF(
               'Compound Alert'!AB95 &gt;= 10, "HIGH",IF(
                  'Compound Alert'!AB95 &gt;= 7, "MED","LOW")),IF(
                     $B$8="Emerging Threat", IF(
                        'Compound Alert'!AI95 &gt;= 10, "HIGH",IF(
                            'Compound Alert'!AI95 &gt;= 7, "MED","LOW")))))</f>
        <v>LOW</v>
      </c>
      <c r="N106" s="25" t="str">
        <f ca="1">IF(
   $B$8="Overall Alert",IF(
      'Compound Alert'!V95 &gt;= 7, "HIGH",IF(
         'Compound Alert'!V95 &gt;= 5, "MED","LOW")), IF(
            $B$8="Underlying Vulnerability", IF(
               'Compound Alert'!AC95 &gt;= 10, "HIGH",IF(
                  'Compound Alert'!AC95 &gt;= 7, "MED","LOW")),IF(
                     $B$8="Emerging Threat", IF(
                        'Compound Alert'!AJ95 &gt;= 10, "HIGH",IF(
                            'Compound Alert'!AJ95 &gt;= 7, "MED","LOW")))))</f>
        <v>LOW</v>
      </c>
      <c r="O106" s="25" t="str">
        <f ca="1">IF(
   $B$8="Overall Alert",IF(
      'Compound Alert'!W95 &gt;= 7, "HIGH",IF(
         'Compound Alert'!W95 &gt;= 5, "MED","LOW")), IF(
            $B$8="Underlying Vulnerability", IF(
               'Compound Alert'!AD95 &gt;= 10, "HIGH",IF(
                  'Compound Alert'!AD95 &gt;= 7, "MED","LOW")),IF(
                     $B$8="Emerging Threat", IF(
                        'Compound Alert'!AK95 &gt;= 10, "HIGH",IF(
                            'Compound Alert'!AK95 &gt;= 7, "MED","LOW")))))</f>
        <v>MED</v>
      </c>
      <c r="P106" s="25"/>
      <c r="Q106" s="26"/>
      <c r="R106" s="26"/>
      <c r="S106" s="21"/>
      <c r="T106" s="21"/>
      <c r="U106" s="21"/>
      <c r="V106" s="21"/>
      <c r="W106" s="21"/>
      <c r="X106" s="21"/>
      <c r="Y106" s="27"/>
      <c r="Z106" s="27"/>
      <c r="AA106" s="27"/>
      <c r="AB106" s="27"/>
      <c r="AC106" s="27"/>
      <c r="AD106" s="27"/>
      <c r="AE106" s="27"/>
      <c r="AF106" s="27"/>
      <c r="AJ106" s="21"/>
      <c r="AK106" s="21"/>
      <c r="AL106" s="21"/>
      <c r="AM106" s="21"/>
      <c r="AN106" s="21"/>
      <c r="AO106" s="21"/>
      <c r="AP106" s="21"/>
      <c r="AQ106" s="21"/>
      <c r="AR106" s="21"/>
      <c r="AS106" s="21"/>
      <c r="AT106" s="21"/>
      <c r="AU106" s="21"/>
      <c r="AV106" s="21"/>
      <c r="AW106" s="21"/>
      <c r="AX106" s="21"/>
    </row>
    <row r="107" spans="1:50" x14ac:dyDescent="0.2">
      <c r="A107" s="63">
        <v>66</v>
      </c>
      <c r="B107" s="20" t="str">
        <f>'Compound Alert'!B42</f>
        <v>China</v>
      </c>
      <c r="C107" s="20" t="str">
        <f>'Compound Alert'!C42</f>
        <v>CHN</v>
      </c>
      <c r="D107" s="20" t="str">
        <f>'Compound Alert'!D42</f>
        <v>EAS           East Asia &amp; Pacific</v>
      </c>
      <c r="E107" s="20" t="str">
        <f>'Compound Alert'!E42</f>
        <v>IBRD</v>
      </c>
      <c r="F107" s="217">
        <f ca="1">'Compound Alert'!F42</f>
        <v>37</v>
      </c>
      <c r="G107" s="22">
        <f ca="1">IF($B$8="Overall Alert",'Compound Alert'!G42,IF($B$8="Underlying Vulnerability",'Compound Alert'!J42,IF($B$8="Emerging Threat",'Compound Alert'!M42)))</f>
        <v>1.5</v>
      </c>
      <c r="H107" s="23">
        <f ca="1">IF($B$8="Overall Alert",'Compound Alert'!H42,IF($B$8="Underlying Vulnerability",'Compound Alert'!K42,IF($B$8="Emerging Threat",'Compound Alert'!N42)))</f>
        <v>1.5</v>
      </c>
      <c r="I107" s="50">
        <f ca="1">ROUNDDOWN(G107,0)</f>
        <v>1</v>
      </c>
      <c r="J107" s="25" t="str">
        <f ca="1">IF(
   $B$8="Overall Alert",IF(
      'Compound Alert'!R42 &gt;= 7, "HIGH",IF(
         'Compound Alert'!R42 &gt;= 5, "MED","LOW")), IF(
            $B$8="Underlying Vulnerability", IF(
               'Compound Alert'!Y42 &gt;= 10, "HIGH",IF(
                  'Compound Alert'!Y42 &gt;= 7, "MED","LOW")),IF(
                     $B$8="Emerging Threat", IF(
                        'Compound Alert'!AF42 &gt;= 10, "HIGH",IF(
                            'Compound Alert'!AF42 &gt;= 7, "MED","LOW")))))</f>
        <v>LOW</v>
      </c>
      <c r="K107" s="25" t="str">
        <f ca="1">IF(
   $B$8="Overall Alert",IF(
      'Compound Alert'!S42 &gt;= 7, "HIGH",IF(
         'Compound Alert'!S42 &gt;= 5, "MED","LOW")), IF(
            $B$8="Underlying Vulnerability", IF(
               'Compound Alert'!Z42 &gt;= 10, "HIGH",IF(
                  'Compound Alert'!Z42 &gt;= 7, "MED","LOW")),IF(
                     $B$8="Emerging Threat", IF(
                        'Compound Alert'!AG42 &gt;= 10, "HIGH",IF(
                            'Compound Alert'!AG42 &gt;= 7, "MED","LOW")))))</f>
        <v>LOW</v>
      </c>
      <c r="L107" s="25" t="str">
        <f ca="1">IF(
   $B$8="Overall Alert",IF(
      'Compound Alert'!T42 &gt;= 7, "HIGH",IF(
         'Compound Alert'!T42 &gt;= 5, "MED","LOW")), IF(
            $B$8="Underlying Vulnerability", IF(
               'Compound Alert'!AA42 &gt;= 10, "HIGH",IF(
                  'Compound Alert'!AA42 &gt;= 7, "MED","LOW")),IF(
                     $B$8="Emerging Threat", IF(
                        'Compound Alert'!AH42 &gt;= 10, "HIGH",IF(
                            'Compound Alert'!AH42 &gt;= 7, "MED","LOW")))))</f>
        <v>MED</v>
      </c>
      <c r="M107" s="25" t="str">
        <f ca="1">IF(
   $B$8="Overall Alert",IF(
      'Compound Alert'!U42 &gt;= 7, "HIGH",IF(
         'Compound Alert'!U42 &gt;= 5, "MED","LOW")), IF(
            $B$8="Underlying Vulnerability", IF(
               'Compound Alert'!AB42 &gt;= 10, "HIGH",IF(
                  'Compound Alert'!AB42 &gt;= 7, "MED","LOW")),IF(
                     $B$8="Emerging Threat", IF(
                        'Compound Alert'!AI42 &gt;= 10, "HIGH",IF(
                            'Compound Alert'!AI42 &gt;= 7, "MED","LOW")))))</f>
        <v>LOW</v>
      </c>
      <c r="N107" s="25" t="str">
        <f ca="1">IF(
   $B$8="Overall Alert",IF(
      'Compound Alert'!V42 &gt;= 7, "HIGH",IF(
         'Compound Alert'!V42 &gt;= 5, "MED","LOW")), IF(
            $B$8="Underlying Vulnerability", IF(
               'Compound Alert'!AC42 &gt;= 10, "HIGH",IF(
                  'Compound Alert'!AC42 &gt;= 7, "MED","LOW")),IF(
                     $B$8="Emerging Threat", IF(
                        'Compound Alert'!AJ42 &gt;= 10, "HIGH",IF(
                            'Compound Alert'!AJ42 &gt;= 7, "MED","LOW")))))</f>
        <v>HIGH</v>
      </c>
      <c r="O107" s="25" t="str">
        <f ca="1">IF(
   $B$8="Overall Alert",IF(
      'Compound Alert'!W42 &gt;= 7, "HIGH",IF(
         'Compound Alert'!W42 &gt;= 5, "MED","LOW")), IF(
            $B$8="Underlying Vulnerability", IF(
               'Compound Alert'!AD42 &gt;= 10, "HIGH",IF(
                  'Compound Alert'!AD42 &gt;= 7, "MED","LOW")),IF(
                     $B$8="Emerging Threat", IF(
                        'Compound Alert'!AK42 &gt;= 10, "HIGH",IF(
                            'Compound Alert'!AK42 &gt;= 7, "MED","LOW")))))</f>
        <v>LOW</v>
      </c>
      <c r="P107" s="25"/>
      <c r="Q107" s="26"/>
      <c r="R107" s="26"/>
      <c r="S107" s="21"/>
      <c r="T107" s="21"/>
      <c r="U107" s="21"/>
      <c r="V107" s="21"/>
      <c r="W107" s="21"/>
      <c r="X107" s="21"/>
      <c r="Y107" s="27"/>
      <c r="Z107" s="27"/>
      <c r="AA107" s="27"/>
      <c r="AB107" s="27"/>
      <c r="AC107" s="27"/>
      <c r="AD107" s="27"/>
      <c r="AE107" s="27"/>
      <c r="AF107" s="27"/>
      <c r="AJ107" s="21"/>
      <c r="AK107" s="21"/>
      <c r="AL107" s="21"/>
      <c r="AM107" s="21"/>
      <c r="AN107" s="21"/>
      <c r="AO107" s="21"/>
      <c r="AP107" s="21"/>
      <c r="AQ107" s="21"/>
      <c r="AR107" s="21"/>
      <c r="AS107" s="21"/>
      <c r="AT107" s="21"/>
      <c r="AU107" s="21"/>
      <c r="AV107" s="21"/>
      <c r="AW107" s="21"/>
      <c r="AX107" s="21"/>
    </row>
    <row r="108" spans="1:50" x14ac:dyDescent="0.2">
      <c r="A108" s="63">
        <v>67</v>
      </c>
      <c r="B108" s="20" t="str">
        <f>'Compound Alert'!B43</f>
        <v>Côte d’Ivoire</v>
      </c>
      <c r="C108" s="20" t="str">
        <f>'Compound Alert'!C43</f>
        <v>CIV</v>
      </c>
      <c r="D108" s="20" t="str">
        <f>'Compound Alert'!D43</f>
        <v>SSF           Sub-Saharan Africa</v>
      </c>
      <c r="E108" s="20" t="str">
        <f>'Compound Alert'!E43</f>
        <v>IDA</v>
      </c>
      <c r="F108" s="217">
        <f ca="1">'Compound Alert'!F43</f>
        <v>38</v>
      </c>
      <c r="G108" s="22">
        <f ca="1">IF($B$8="Overall Alert",'Compound Alert'!G43,IF($B$8="Underlying Vulnerability",'Compound Alert'!J43,IF($B$8="Emerging Threat",'Compound Alert'!M43)))</f>
        <v>1.5</v>
      </c>
      <c r="H108" s="23">
        <f ca="1">IF($B$8="Overall Alert",'Compound Alert'!H43,IF($B$8="Underlying Vulnerability",'Compound Alert'!K43,IF($B$8="Emerging Threat",'Compound Alert'!N43)))</f>
        <v>1.5</v>
      </c>
      <c r="I108" s="50">
        <f ca="1">ROUNDDOWN(G108,0)</f>
        <v>1</v>
      </c>
      <c r="J108" s="25" t="str">
        <f ca="1">IF(
   $B$8="Overall Alert",IF(
      'Compound Alert'!R43 &gt;= 7, "HIGH",IF(
         'Compound Alert'!R43 &gt;= 5, "MED","LOW")), IF(
            $B$8="Underlying Vulnerability", IF(
               'Compound Alert'!Y43 &gt;= 10, "HIGH",IF(
                  'Compound Alert'!Y43 &gt;= 7, "MED","LOW")),IF(
                     $B$8="Emerging Threat", IF(
                        'Compound Alert'!AF43 &gt;= 10, "HIGH",IF(
                            'Compound Alert'!AF43 &gt;= 7, "MED","LOW")))))</f>
        <v>LOW</v>
      </c>
      <c r="K108" s="25" t="str">
        <f ca="1">IF(
   $B$8="Overall Alert",IF(
      'Compound Alert'!S43 &gt;= 7, "HIGH",IF(
         'Compound Alert'!S43 &gt;= 5, "MED","LOW")), IF(
            $B$8="Underlying Vulnerability", IF(
               'Compound Alert'!Z43 &gt;= 10, "HIGH",IF(
                  'Compound Alert'!Z43 &gt;= 7, "MED","LOW")),IF(
                     $B$8="Emerging Threat", IF(
                        'Compound Alert'!AG43 &gt;= 10, "HIGH",IF(
                            'Compound Alert'!AG43 &gt;= 7, "MED","LOW")))))</f>
        <v>LOW</v>
      </c>
      <c r="L108" s="25" t="str">
        <f ca="1">IF(
   $B$8="Overall Alert",IF(
      'Compound Alert'!T43 &gt;= 7, "HIGH",IF(
         'Compound Alert'!T43 &gt;= 5, "MED","LOW")), IF(
            $B$8="Underlying Vulnerability", IF(
               'Compound Alert'!AA43 &gt;= 10, "HIGH",IF(
                  'Compound Alert'!AA43 &gt;= 7, "MED","LOW")),IF(
                     $B$8="Emerging Threat", IF(
                        'Compound Alert'!AH43 &gt;= 10, "HIGH",IF(
                            'Compound Alert'!AH43 &gt;= 7, "MED","LOW")))))</f>
        <v>MED</v>
      </c>
      <c r="M108" s="25" t="str">
        <f ca="1">IF(
   $B$8="Overall Alert",IF(
      'Compound Alert'!U43 &gt;= 7, "HIGH",IF(
         'Compound Alert'!U43 &gt;= 5, "MED","LOW")), IF(
            $B$8="Underlying Vulnerability", IF(
               'Compound Alert'!AB43 &gt;= 10, "HIGH",IF(
                  'Compound Alert'!AB43 &gt;= 7, "MED","LOW")),IF(
                     $B$8="Emerging Threat", IF(
                        'Compound Alert'!AI43 &gt;= 10, "HIGH",IF(
                            'Compound Alert'!AI43 &gt;= 7, "MED","LOW")))))</f>
        <v>HIGH</v>
      </c>
      <c r="N108" s="25" t="str">
        <f ca="1">IF(
   $B$8="Overall Alert",IF(
      'Compound Alert'!V43 &gt;= 7, "HIGH",IF(
         'Compound Alert'!V43 &gt;= 5, "MED","LOW")), IF(
            $B$8="Underlying Vulnerability", IF(
               'Compound Alert'!AC43 &gt;= 10, "HIGH",IF(
                  'Compound Alert'!AC43 &gt;= 7, "MED","LOW")),IF(
                     $B$8="Emerging Threat", IF(
                        'Compound Alert'!AJ43 &gt;= 10, "HIGH",IF(
                            'Compound Alert'!AJ43 &gt;= 7, "MED","LOW")))))</f>
        <v>LOW</v>
      </c>
      <c r="O108" s="25" t="str">
        <f ca="1">IF(
   $B$8="Overall Alert",IF(
      'Compound Alert'!W43 &gt;= 7, "HIGH",IF(
         'Compound Alert'!W43 &gt;= 5, "MED","LOW")), IF(
            $B$8="Underlying Vulnerability", IF(
               'Compound Alert'!AD43 &gt;= 10, "HIGH",IF(
                  'Compound Alert'!AD43 &gt;= 7, "MED","LOW")),IF(
                     $B$8="Emerging Threat", IF(
                        'Compound Alert'!AK43 &gt;= 10, "HIGH",IF(
                            'Compound Alert'!AK43 &gt;= 7, "MED","LOW")))))</f>
        <v>LOW</v>
      </c>
      <c r="P108" s="25"/>
      <c r="Q108" s="26"/>
      <c r="R108" s="26"/>
      <c r="S108" s="21"/>
      <c r="T108" s="21"/>
      <c r="U108" s="21"/>
      <c r="V108" s="21"/>
      <c r="W108" s="21"/>
      <c r="X108" s="21"/>
      <c r="Y108" s="27"/>
      <c r="Z108" s="27"/>
      <c r="AA108" s="27"/>
      <c r="AB108" s="27"/>
      <c r="AC108" s="27"/>
      <c r="AD108" s="27"/>
      <c r="AE108" s="27"/>
      <c r="AF108" s="27"/>
      <c r="AJ108" s="21"/>
      <c r="AK108" s="21"/>
      <c r="AL108" s="21"/>
      <c r="AM108" s="21"/>
      <c r="AN108" s="21"/>
      <c r="AO108" s="21"/>
      <c r="AP108" s="21"/>
      <c r="AQ108" s="21"/>
      <c r="AR108" s="21"/>
      <c r="AS108" s="21"/>
      <c r="AT108" s="21"/>
      <c r="AU108" s="21"/>
      <c r="AV108" s="21"/>
      <c r="AW108" s="21"/>
      <c r="AX108" s="21"/>
    </row>
    <row r="109" spans="1:50" x14ac:dyDescent="0.2">
      <c r="A109" s="63">
        <v>68</v>
      </c>
      <c r="B109" s="20" t="str">
        <f>'Compound Alert'!B23</f>
        <v>Bangladesh</v>
      </c>
      <c r="C109" s="20" t="str">
        <f>'Compound Alert'!C23</f>
        <v>BGD</v>
      </c>
      <c r="D109" s="20" t="str">
        <f>'Compound Alert'!D23</f>
        <v>SAS           South Asia</v>
      </c>
      <c r="E109" s="20" t="str">
        <f>'Compound Alert'!E23</f>
        <v>IDA</v>
      </c>
      <c r="F109" s="217">
        <f ca="1">'Compound Alert'!F23</f>
        <v>18</v>
      </c>
      <c r="G109" s="22">
        <f ca="1">IF($B$8="Overall Alert",'Compound Alert'!G23,IF($B$8="Underlying Vulnerability",'Compound Alert'!J23,IF($B$8="Emerging Threat",'Compound Alert'!M23)))</f>
        <v>1</v>
      </c>
      <c r="H109" s="23">
        <f ca="1">IF($B$8="Overall Alert",'Compound Alert'!H23,IF($B$8="Underlying Vulnerability",'Compound Alert'!K23,IF($B$8="Emerging Threat",'Compound Alert'!N23)))</f>
        <v>1</v>
      </c>
      <c r="I109" s="50">
        <f ca="1">ROUNDDOWN(G109,0)</f>
        <v>1</v>
      </c>
      <c r="J109" s="25" t="str">
        <f ca="1">IF(
   $B$8="Overall Alert",IF(
      'Compound Alert'!R23 &gt;= 7, "HIGH",IF(
         'Compound Alert'!R23 &gt;= 5, "MED","LOW")), IF(
            $B$8="Underlying Vulnerability", IF(
               'Compound Alert'!Y23 &gt;= 10, "HIGH",IF(
                  'Compound Alert'!Y23 &gt;= 7, "MED","LOW")),IF(
                     $B$8="Emerging Threat", IF(
                        'Compound Alert'!AF23 &gt;= 10, "HIGH",IF(
                            'Compound Alert'!AF23 &gt;= 7, "MED","LOW")))))</f>
        <v>MED</v>
      </c>
      <c r="K109" s="25" t="str">
        <f ca="1">IF(
   $B$8="Overall Alert",IF(
      'Compound Alert'!S23 &gt;= 7, "HIGH",IF(
         'Compound Alert'!S23 &gt;= 5, "MED","LOW")), IF(
            $B$8="Underlying Vulnerability", IF(
               'Compound Alert'!Z23 &gt;= 10, "HIGH",IF(
                  'Compound Alert'!Z23 &gt;= 7, "MED","LOW")),IF(
                     $B$8="Emerging Threat", IF(
                        'Compound Alert'!AG23 &gt;= 10, "HIGH",IF(
                            'Compound Alert'!AG23 &gt;= 7, "MED","LOW")))))</f>
        <v>LOW</v>
      </c>
      <c r="L109" s="25" t="str">
        <f ca="1">IF(
   $B$8="Overall Alert",IF(
      'Compound Alert'!T23 &gt;= 7, "HIGH",IF(
         'Compound Alert'!T23 &gt;= 5, "MED","LOW")), IF(
            $B$8="Underlying Vulnerability", IF(
               'Compound Alert'!AA23 &gt;= 10, "HIGH",IF(
                  'Compound Alert'!AA23 &gt;= 7, "MED","LOW")),IF(
                     $B$8="Emerging Threat", IF(
                        'Compound Alert'!AH23 &gt;= 10, "HIGH",IF(
                            'Compound Alert'!AH23 &gt;= 7, "MED","LOW")))))</f>
        <v>MED</v>
      </c>
      <c r="M109" s="25" t="str">
        <f ca="1">IF(
   $B$8="Overall Alert",IF(
      'Compound Alert'!U23 &gt;= 7, "HIGH",IF(
         'Compound Alert'!U23 &gt;= 5, "MED","LOW")), IF(
            $B$8="Underlying Vulnerability", IF(
               'Compound Alert'!AB23 &gt;= 10, "HIGH",IF(
                  'Compound Alert'!AB23 &gt;= 7, "MED","LOW")),IF(
                     $B$8="Emerging Threat", IF(
                        'Compound Alert'!AI23 &gt;= 10, "HIGH",IF(
                            'Compound Alert'!AI23 &gt;= 7, "MED","LOW")))))</f>
        <v>LOW</v>
      </c>
      <c r="N109" s="25" t="str">
        <f ca="1">IF(
   $B$8="Overall Alert",IF(
      'Compound Alert'!V23 &gt;= 7, "HIGH",IF(
         'Compound Alert'!V23 &gt;= 5, "MED","LOW")), IF(
            $B$8="Underlying Vulnerability", IF(
               'Compound Alert'!AC23 &gt;= 10, "HIGH",IF(
                  'Compound Alert'!AC23 &gt;= 7, "MED","LOW")),IF(
                     $B$8="Emerging Threat", IF(
                        'Compound Alert'!AJ23 &gt;= 10, "HIGH",IF(
                            'Compound Alert'!AJ23 &gt;= 7, "MED","LOW")))))</f>
        <v>LOW</v>
      </c>
      <c r="O109" s="25" t="str">
        <f ca="1">IF(
   $B$8="Overall Alert",IF(
      'Compound Alert'!W23 &gt;= 7, "HIGH",IF(
         'Compound Alert'!W23 &gt;= 5, "MED","LOW")), IF(
            $B$8="Underlying Vulnerability", IF(
               'Compound Alert'!AD23 &gt;= 10, "HIGH",IF(
                  'Compound Alert'!AD23 &gt;= 7, "MED","LOW")),IF(
                     $B$8="Emerging Threat", IF(
                        'Compound Alert'!AK23 &gt;= 10, "HIGH",IF(
                            'Compound Alert'!AK23 &gt;= 7, "MED","LOW")))))</f>
        <v>LOW</v>
      </c>
      <c r="P109" s="25"/>
      <c r="Q109" s="26"/>
      <c r="R109" s="26"/>
      <c r="S109" s="21"/>
      <c r="T109" s="21"/>
      <c r="U109" s="21"/>
      <c r="V109" s="21"/>
      <c r="W109" s="21"/>
      <c r="X109" s="21"/>
      <c r="Y109" s="27"/>
      <c r="Z109" s="27"/>
      <c r="AA109" s="27"/>
      <c r="AB109" s="27"/>
      <c r="AC109" s="27"/>
      <c r="AD109" s="27"/>
      <c r="AE109" s="27"/>
      <c r="AF109" s="27"/>
      <c r="AJ109" s="21"/>
      <c r="AK109" s="21"/>
      <c r="AL109" s="21"/>
      <c r="AM109" s="21"/>
      <c r="AN109" s="21"/>
      <c r="AO109" s="21"/>
      <c r="AP109" s="21"/>
      <c r="AQ109" s="21"/>
      <c r="AR109" s="21"/>
      <c r="AS109" s="21"/>
      <c r="AT109" s="21"/>
      <c r="AU109" s="21"/>
      <c r="AV109" s="21"/>
      <c r="AW109" s="21"/>
      <c r="AX109" s="21"/>
    </row>
    <row r="110" spans="1:50" x14ac:dyDescent="0.2">
      <c r="A110" s="63">
        <v>69</v>
      </c>
      <c r="B110" s="20" t="str">
        <f>'Compound Alert'!B167</f>
        <v>West Bank and Gaza</v>
      </c>
      <c r="C110" s="20" t="str">
        <f>'Compound Alert'!C167</f>
        <v>PSE</v>
      </c>
      <c r="D110" s="20" t="str">
        <f>'Compound Alert'!D167</f>
        <v>MEA           Middle East &amp; North Africa</v>
      </c>
      <c r="E110" s="20" t="str">
        <f>'Compound Alert'!E167</f>
        <v>NA</v>
      </c>
      <c r="F110" s="217">
        <f ca="1">'Compound Alert'!F167</f>
        <v>162</v>
      </c>
      <c r="G110" s="22">
        <f ca="1">IF($B$8="Overall Alert",'Compound Alert'!G167,IF($B$8="Underlying Vulnerability",'Compound Alert'!J167,IF($B$8="Emerging Threat",'Compound Alert'!M167)))</f>
        <v>1</v>
      </c>
      <c r="H110" s="23">
        <f ca="1">IF($B$8="Overall Alert",'Compound Alert'!H167,IF($B$8="Underlying Vulnerability",'Compound Alert'!K167,IF($B$8="Emerging Threat",'Compound Alert'!N167)))</f>
        <v>1</v>
      </c>
      <c r="I110" s="50">
        <f ca="1">ROUNDDOWN(G110,0)</f>
        <v>1</v>
      </c>
      <c r="J110" s="25" t="str">
        <f ca="1">IF(
   $B$8="Overall Alert",IF(
      'Compound Alert'!R167 &gt;= 7, "HIGH",IF(
         'Compound Alert'!R167 &gt;= 5, "MED","LOW")), IF(
            $B$8="Underlying Vulnerability", IF(
               'Compound Alert'!Y167 &gt;= 10, "HIGH",IF(
                  'Compound Alert'!Y167 &gt;= 7, "MED","LOW")),IF(
                     $B$8="Emerging Threat", IF(
                        'Compound Alert'!AF167 &gt;= 10, "HIGH",IF(
                            'Compound Alert'!AF167 &gt;= 7, "MED","LOW")))))</f>
        <v>LOW</v>
      </c>
      <c r="K110" s="25" t="str">
        <f ca="1">IF(
   $B$8="Overall Alert",IF(
      'Compound Alert'!S167 &gt;= 7, "HIGH",IF(
         'Compound Alert'!S167 &gt;= 5, "MED","LOW")), IF(
            $B$8="Underlying Vulnerability", IF(
               'Compound Alert'!Z167 &gt;= 10, "HIGH",IF(
                  'Compound Alert'!Z167 &gt;= 7, "MED","LOW")),IF(
                     $B$8="Emerging Threat", IF(
                        'Compound Alert'!AG167 &gt;= 10, "HIGH",IF(
                            'Compound Alert'!AG167 &gt;= 7, "MED","LOW")))))</f>
        <v>LOW</v>
      </c>
      <c r="L110" s="25" t="str">
        <f ca="1">IF(
   $B$8="Overall Alert",IF(
      'Compound Alert'!T167 &gt;= 7, "HIGH",IF(
         'Compound Alert'!T167 &gt;= 5, "MED","LOW")), IF(
            $B$8="Underlying Vulnerability", IF(
               'Compound Alert'!AA167 &gt;= 10, "HIGH",IF(
                  'Compound Alert'!AA167 &gt;= 7, "MED","LOW")),IF(
                     $B$8="Emerging Threat", IF(
                        'Compound Alert'!AH167 &gt;= 10, "HIGH",IF(
                            'Compound Alert'!AH167 &gt;= 7, "MED","LOW")))))</f>
        <v>LOW</v>
      </c>
      <c r="M110" s="25" t="str">
        <f ca="1">IF(
   $B$8="Overall Alert",IF(
      'Compound Alert'!U167 &gt;= 7, "HIGH",IF(
         'Compound Alert'!U167 &gt;= 5, "MED","LOW")), IF(
            $B$8="Underlying Vulnerability", IF(
               'Compound Alert'!AB167 &gt;= 10, "HIGH",IF(
                  'Compound Alert'!AB167 &gt;= 7, "MED","LOW")),IF(
                     $B$8="Emerging Threat", IF(
                        'Compound Alert'!AI167 &gt;= 10, "HIGH",IF(
                            'Compound Alert'!AI167 &gt;= 7, "MED","LOW")))))</f>
        <v>LOW</v>
      </c>
      <c r="N110" s="25" t="str">
        <f ca="1">IF(
   $B$8="Overall Alert",IF(
      'Compound Alert'!V167 &gt;= 7, "HIGH",IF(
         'Compound Alert'!V167 &gt;= 5, "MED","LOW")), IF(
            $B$8="Underlying Vulnerability", IF(
               'Compound Alert'!AC167 &gt;= 10, "HIGH",IF(
                  'Compound Alert'!AC167 &gt;= 7, "MED","LOW")),IF(
                     $B$8="Emerging Threat", IF(
                        'Compound Alert'!AJ167 &gt;= 10, "HIGH",IF(
                            'Compound Alert'!AJ167 &gt;= 7, "MED","LOW")))))</f>
        <v>LOW</v>
      </c>
      <c r="O110" s="25" t="str">
        <f ca="1">IF(
   $B$8="Overall Alert",IF(
      'Compound Alert'!W167 &gt;= 7, "HIGH",IF(
         'Compound Alert'!W167 &gt;= 5, "MED","LOW")), IF(
            $B$8="Underlying Vulnerability", IF(
               'Compound Alert'!AD167 &gt;= 10, "HIGH",IF(
                  'Compound Alert'!AD167 &gt;= 7, "MED","LOW")),IF(
                     $B$8="Emerging Threat", IF(
                        'Compound Alert'!AK167 &gt;= 10, "HIGH",IF(
                            'Compound Alert'!AK167 &gt;= 7, "MED","LOW")))))</f>
        <v>HIGH</v>
      </c>
      <c r="P110" s="25"/>
      <c r="Q110" s="26"/>
      <c r="R110" s="26"/>
      <c r="S110" s="21"/>
      <c r="T110" s="21"/>
      <c r="U110" s="21"/>
      <c r="V110" s="21"/>
      <c r="W110" s="21"/>
      <c r="X110" s="21"/>
      <c r="Y110" s="27"/>
      <c r="Z110" s="27"/>
      <c r="AA110" s="27"/>
      <c r="AB110" s="27"/>
      <c r="AC110" s="27"/>
      <c r="AD110" s="27"/>
      <c r="AE110" s="27"/>
      <c r="AF110" s="27"/>
      <c r="AJ110" s="21"/>
      <c r="AK110" s="21"/>
      <c r="AL110" s="21"/>
      <c r="AM110" s="21"/>
      <c r="AN110" s="21"/>
      <c r="AO110" s="21"/>
      <c r="AP110" s="21"/>
      <c r="AQ110" s="21"/>
      <c r="AR110" s="21"/>
      <c r="AS110" s="21"/>
      <c r="AT110" s="21"/>
      <c r="AU110" s="21"/>
      <c r="AV110" s="21"/>
      <c r="AW110" s="21"/>
      <c r="AX110" s="21"/>
    </row>
    <row r="111" spans="1:50" x14ac:dyDescent="0.2">
      <c r="A111" s="63">
        <v>70</v>
      </c>
      <c r="B111" s="20" t="str">
        <f>'Compound Alert'!B172</f>
        <v>Rwanda</v>
      </c>
      <c r="C111" s="20" t="str">
        <f>'Compound Alert'!C172</f>
        <v>RWA</v>
      </c>
      <c r="D111" s="20" t="str">
        <f>'Compound Alert'!D172</f>
        <v>SSF           Sub-Saharan Africa</v>
      </c>
      <c r="E111" s="20" t="str">
        <f>'Compound Alert'!E172</f>
        <v>IDA</v>
      </c>
      <c r="F111" s="217">
        <f ca="1">'Compound Alert'!F172</f>
        <v>167</v>
      </c>
      <c r="G111" s="22">
        <f ca="1">IF($B$8="Overall Alert",'Compound Alert'!G172,IF($B$8="Underlying Vulnerability",'Compound Alert'!J172,IF($B$8="Emerging Threat",'Compound Alert'!M172)))</f>
        <v>1</v>
      </c>
      <c r="H111" s="23">
        <f ca="1">IF($B$8="Overall Alert",'Compound Alert'!H172,IF($B$8="Underlying Vulnerability",'Compound Alert'!K172,IF($B$8="Emerging Threat",'Compound Alert'!N172)))</f>
        <v>1</v>
      </c>
      <c r="I111" s="50">
        <f ca="1">ROUNDDOWN(G111,0)</f>
        <v>1</v>
      </c>
      <c r="J111" s="25" t="str">
        <f ca="1">IF(
   $B$8="Overall Alert",IF(
      'Compound Alert'!R172 &gt;= 7, "HIGH",IF(
         'Compound Alert'!R172 &gt;= 5, "MED","LOW")), IF(
            $B$8="Underlying Vulnerability", IF(
               'Compound Alert'!Y172 &gt;= 10, "HIGH",IF(
                  'Compound Alert'!Y172 &gt;= 7, "MED","LOW")),IF(
                     $B$8="Emerging Threat", IF(
                        'Compound Alert'!AF172 &gt;= 10, "HIGH",IF(
                            'Compound Alert'!AF172 &gt;= 7, "MED","LOW")))))</f>
        <v>LOW</v>
      </c>
      <c r="K111" s="25" t="str">
        <f ca="1">IF(
   $B$8="Overall Alert",IF(
      'Compound Alert'!S172 &gt;= 7, "HIGH",IF(
         'Compound Alert'!S172 &gt;= 5, "MED","LOW")), IF(
            $B$8="Underlying Vulnerability", IF(
               'Compound Alert'!Z172 &gt;= 10, "HIGH",IF(
                  'Compound Alert'!Z172 &gt;= 7, "MED","LOW")),IF(
                     $B$8="Emerging Threat", IF(
                        'Compound Alert'!AG172 &gt;= 10, "HIGH",IF(
                            'Compound Alert'!AG172 &gt;= 7, "MED","LOW")))))</f>
        <v>LOW</v>
      </c>
      <c r="L111" s="25" t="str">
        <f ca="1">IF(
   $B$8="Overall Alert",IF(
      'Compound Alert'!T172 &gt;= 7, "HIGH",IF(
         'Compound Alert'!T172 &gt;= 5, "MED","LOW")), IF(
            $B$8="Underlying Vulnerability", IF(
               'Compound Alert'!AA172 &gt;= 10, "HIGH",IF(
                  'Compound Alert'!AA172 &gt;= 7, "MED","LOW")),IF(
                     $B$8="Emerging Threat", IF(
                        'Compound Alert'!AH172 &gt;= 10, "HIGH",IF(
                            'Compound Alert'!AH172 &gt;= 7, "MED","LOW")))))</f>
        <v>MED</v>
      </c>
      <c r="M111" s="25" t="str">
        <f ca="1">IF(
   $B$8="Overall Alert",IF(
      'Compound Alert'!U172 &gt;= 7, "HIGH",IF(
         'Compound Alert'!U172 &gt;= 5, "MED","LOW")), IF(
            $B$8="Underlying Vulnerability", IF(
               'Compound Alert'!AB172 &gt;= 10, "HIGH",IF(
                  'Compound Alert'!AB172 &gt;= 7, "MED","LOW")),IF(
                     $B$8="Emerging Threat", IF(
                        'Compound Alert'!AI172 &gt;= 10, "HIGH",IF(
                            'Compound Alert'!AI172 &gt;= 7, "MED","LOW")))))</f>
        <v>LOW</v>
      </c>
      <c r="N111" s="25" t="str">
        <f ca="1">IF(
   $B$8="Overall Alert",IF(
      'Compound Alert'!V172 &gt;= 7, "HIGH",IF(
         'Compound Alert'!V172 &gt;= 5, "MED","LOW")), IF(
            $B$8="Underlying Vulnerability", IF(
               'Compound Alert'!AC172 &gt;= 10, "HIGH",IF(
                  'Compound Alert'!AC172 &gt;= 7, "MED","LOW")),IF(
                     $B$8="Emerging Threat", IF(
                        'Compound Alert'!AJ172 &gt;= 10, "HIGH",IF(
                            'Compound Alert'!AJ172 &gt;= 7, "MED","LOW")))))</f>
        <v>MED</v>
      </c>
      <c r="O111" s="25" t="str">
        <f ca="1">IF(
   $B$8="Overall Alert",IF(
      'Compound Alert'!W172 &gt;= 7, "HIGH",IF(
         'Compound Alert'!W172 &gt;= 5, "MED","LOW")), IF(
            $B$8="Underlying Vulnerability", IF(
               'Compound Alert'!AD172 &gt;= 10, "HIGH",IF(
                  'Compound Alert'!AD172 &gt;= 7, "MED","LOW")),IF(
                     $B$8="Emerging Threat", IF(
                        'Compound Alert'!AK172 &gt;= 10, "HIGH",IF(
                            'Compound Alert'!AK172 &gt;= 7, "MED","LOW")))))</f>
        <v>LOW</v>
      </c>
      <c r="P111" s="25"/>
      <c r="Q111" s="26"/>
      <c r="R111" s="26"/>
      <c r="S111" s="21"/>
      <c r="T111" s="21"/>
      <c r="U111" s="21"/>
      <c r="V111" s="21"/>
      <c r="W111" s="21"/>
      <c r="X111" s="21"/>
      <c r="Y111" s="27"/>
      <c r="Z111" s="27"/>
      <c r="AA111" s="27"/>
      <c r="AB111" s="27"/>
      <c r="AC111" s="27"/>
      <c r="AD111" s="27"/>
      <c r="AE111" s="27"/>
      <c r="AF111" s="27"/>
      <c r="AJ111" s="21"/>
      <c r="AK111" s="21"/>
      <c r="AL111" s="21"/>
      <c r="AM111" s="21"/>
      <c r="AN111" s="21"/>
      <c r="AO111" s="21"/>
      <c r="AP111" s="21"/>
      <c r="AQ111" s="21"/>
      <c r="AR111" s="21"/>
      <c r="AS111" s="21"/>
      <c r="AT111" s="21"/>
      <c r="AU111" s="21"/>
      <c r="AV111" s="21"/>
      <c r="AW111" s="21"/>
      <c r="AX111" s="21"/>
    </row>
    <row r="112" spans="1:50" x14ac:dyDescent="0.2">
      <c r="A112" s="63">
        <v>71</v>
      </c>
      <c r="B112" s="20" t="str">
        <f>'Compound Alert'!B12</f>
        <v>Argentina</v>
      </c>
      <c r="C112" s="20" t="str">
        <f>'Compound Alert'!C12</f>
        <v>ARG</v>
      </c>
      <c r="D112" s="20" t="str">
        <f>'Compound Alert'!D12</f>
        <v>LCN           Latin America &amp; Caribbean</v>
      </c>
      <c r="E112" s="20" t="str">
        <f>'Compound Alert'!E12</f>
        <v>IBRD</v>
      </c>
      <c r="F112" s="217">
        <f ca="1">'Compound Alert'!F12</f>
        <v>7</v>
      </c>
      <c r="G112" s="22">
        <f ca="1">IF($B$8="Overall Alert",'Compound Alert'!G12,IF($B$8="Underlying Vulnerability",'Compound Alert'!J12,IF($B$8="Emerging Threat",'Compound Alert'!M12)))</f>
        <v>1</v>
      </c>
      <c r="H112" s="23">
        <f ca="1">IF($B$8="Overall Alert",'Compound Alert'!H12,IF($B$8="Underlying Vulnerability",'Compound Alert'!K12,IF($B$8="Emerging Threat",'Compound Alert'!N12)))</f>
        <v>1</v>
      </c>
      <c r="I112" s="50">
        <f ca="1">ROUNDDOWN(G112,0)</f>
        <v>1</v>
      </c>
      <c r="J112" s="25" t="str">
        <f ca="1">IF(
   $B$8="Overall Alert",IF(
      'Compound Alert'!R12 &gt;= 7, "HIGH",IF(
         'Compound Alert'!R12 &gt;= 5, "MED","LOW")), IF(
            $B$8="Underlying Vulnerability", IF(
               'Compound Alert'!Y12 &gt;= 10, "HIGH",IF(
                  'Compound Alert'!Y12 &gt;= 7, "MED","LOW")),IF(
                     $B$8="Emerging Threat", IF(
                        'Compound Alert'!AF12 &gt;= 10, "HIGH",IF(
                            'Compound Alert'!AF12 &gt;= 7, "MED","LOW")))))</f>
        <v>LOW</v>
      </c>
      <c r="K112" s="25" t="str">
        <f ca="1">IF(
   $B$8="Overall Alert",IF(
      'Compound Alert'!S12 &gt;= 7, "HIGH",IF(
         'Compound Alert'!S12 &gt;= 5, "MED","LOW")), IF(
            $B$8="Underlying Vulnerability", IF(
               'Compound Alert'!Z12 &gt;= 10, "HIGH",IF(
                  'Compound Alert'!Z12 &gt;= 7, "MED","LOW")),IF(
                     $B$8="Emerging Threat", IF(
                        'Compound Alert'!AG12 &gt;= 10, "HIGH",IF(
                            'Compound Alert'!AG12 &gt;= 7, "MED","LOW")))))</f>
        <v>LOW</v>
      </c>
      <c r="L112" s="25" t="str">
        <f ca="1">IF(
   $B$8="Overall Alert",IF(
      'Compound Alert'!T12 &gt;= 7, "HIGH",IF(
         'Compound Alert'!T12 &gt;= 5, "MED","LOW")), IF(
            $B$8="Underlying Vulnerability", IF(
               'Compound Alert'!AA12 &gt;= 10, "HIGH",IF(
                  'Compound Alert'!AA12 &gt;= 7, "MED","LOW")),IF(
                     $B$8="Emerging Threat", IF(
                        'Compound Alert'!AH12 &gt;= 10, "HIGH",IF(
                            'Compound Alert'!AH12 &gt;= 7, "MED","LOW")))))</f>
        <v>HIGH</v>
      </c>
      <c r="M112" s="25" t="str">
        <f ca="1">IF(
   $B$8="Overall Alert",IF(
      'Compound Alert'!U12 &gt;= 7, "HIGH",IF(
         'Compound Alert'!U12 &gt;= 5, "MED","LOW")), IF(
            $B$8="Underlying Vulnerability", IF(
               'Compound Alert'!AB12 &gt;= 10, "HIGH",IF(
                  'Compound Alert'!AB12 &gt;= 7, "MED","LOW")),IF(
                     $B$8="Emerging Threat", IF(
                        'Compound Alert'!AI12 &gt;= 10, "HIGH",IF(
                            'Compound Alert'!AI12 &gt;= 7, "MED","LOW")))))</f>
        <v>LOW</v>
      </c>
      <c r="N112" s="25" t="str">
        <f ca="1">IF(
   $B$8="Overall Alert",IF(
      'Compound Alert'!V12 &gt;= 7, "HIGH",IF(
         'Compound Alert'!V12 &gt;= 5, "MED","LOW")), IF(
            $B$8="Underlying Vulnerability", IF(
               'Compound Alert'!AC12 &gt;= 10, "HIGH",IF(
                  'Compound Alert'!AC12 &gt;= 7, "MED","LOW")),IF(
                     $B$8="Emerging Threat", IF(
                        'Compound Alert'!AJ12 &gt;= 10, "HIGH",IF(
                            'Compound Alert'!AJ12 &gt;= 7, "MED","LOW")))))</f>
        <v>LOW</v>
      </c>
      <c r="O112" s="25" t="str">
        <f ca="1">IF(
   $B$8="Overall Alert",IF(
      'Compound Alert'!W12 &gt;= 7, "HIGH",IF(
         'Compound Alert'!W12 &gt;= 5, "MED","LOW")), IF(
            $B$8="Underlying Vulnerability", IF(
               'Compound Alert'!AD12 &gt;= 10, "HIGH",IF(
                  'Compound Alert'!AD12 &gt;= 7, "MED","LOW")),IF(
                     $B$8="Emerging Threat", IF(
                        'Compound Alert'!AK12 &gt;= 10, "HIGH",IF(
                            'Compound Alert'!AK12 &gt;= 7, "MED","LOW")))))</f>
        <v>LOW</v>
      </c>
      <c r="P112" s="25"/>
      <c r="Q112" s="26"/>
      <c r="R112" s="26"/>
      <c r="S112" s="21"/>
      <c r="T112" s="21"/>
      <c r="U112" s="21"/>
      <c r="V112" s="21"/>
      <c r="W112" s="21"/>
      <c r="X112" s="21"/>
      <c r="Y112" s="27"/>
      <c r="Z112" s="27"/>
      <c r="AA112" s="27"/>
      <c r="AB112" s="27"/>
      <c r="AC112" s="27"/>
      <c r="AD112" s="27"/>
      <c r="AE112" s="27"/>
      <c r="AF112" s="27"/>
      <c r="AJ112" s="21"/>
      <c r="AK112" s="21"/>
      <c r="AL112" s="21"/>
      <c r="AM112" s="21"/>
      <c r="AN112" s="21"/>
      <c r="AO112" s="21"/>
      <c r="AP112" s="21"/>
      <c r="AQ112" s="21"/>
      <c r="AR112" s="21"/>
      <c r="AS112" s="21"/>
      <c r="AT112" s="21"/>
      <c r="AU112" s="21"/>
      <c r="AV112" s="21"/>
      <c r="AW112" s="21"/>
      <c r="AX112" s="21"/>
    </row>
    <row r="113" spans="1:50" x14ac:dyDescent="0.2">
      <c r="A113" s="63">
        <v>72</v>
      </c>
      <c r="B113" s="20" t="str">
        <f>'Compound Alert'!B80</f>
        <v>Guinea-Bissau</v>
      </c>
      <c r="C113" s="20" t="str">
        <f>'Compound Alert'!C80</f>
        <v>GNB</v>
      </c>
      <c r="D113" s="20" t="str">
        <f>'Compound Alert'!D80</f>
        <v>SSF           Sub-Saharan Africa</v>
      </c>
      <c r="E113" s="20" t="str">
        <f>'Compound Alert'!E80</f>
        <v>IDA</v>
      </c>
      <c r="F113" s="217">
        <f ca="1">'Compound Alert'!F80</f>
        <v>75</v>
      </c>
      <c r="G113" s="22">
        <f ca="1">IF($B$8="Overall Alert",'Compound Alert'!G80,IF($B$8="Underlying Vulnerability",'Compound Alert'!J80,IF($B$8="Emerging Threat",'Compound Alert'!M80)))</f>
        <v>1</v>
      </c>
      <c r="H113" s="23">
        <f ca="1">IF($B$8="Overall Alert",'Compound Alert'!H80,IF($B$8="Underlying Vulnerability",'Compound Alert'!K80,IF($B$8="Emerging Threat",'Compound Alert'!N80)))</f>
        <v>1</v>
      </c>
      <c r="I113" s="50">
        <f ca="1">ROUNDDOWN(G113,0)</f>
        <v>1</v>
      </c>
      <c r="J113" s="25" t="str">
        <f ca="1">IF(
   $B$8="Overall Alert",IF(
      'Compound Alert'!R80 &gt;= 7, "HIGH",IF(
         'Compound Alert'!R80 &gt;= 5, "MED","LOW")), IF(
            $B$8="Underlying Vulnerability", IF(
               'Compound Alert'!Y80 &gt;= 10, "HIGH",IF(
                  'Compound Alert'!Y80 &gt;= 7, "MED","LOW")),IF(
                     $B$8="Emerging Threat", IF(
                        'Compound Alert'!AF80 &gt;= 10, "HIGH",IF(
                            'Compound Alert'!AF80 &gt;= 7, "MED","LOW")))))</f>
        <v>LOW</v>
      </c>
      <c r="K113" s="25" t="str">
        <f ca="1">IF(
   $B$8="Overall Alert",IF(
      'Compound Alert'!S80 &gt;= 7, "HIGH",IF(
         'Compound Alert'!S80 &gt;= 5, "MED","LOW")), IF(
            $B$8="Underlying Vulnerability", IF(
               'Compound Alert'!Z80 &gt;= 10, "HIGH",IF(
                  'Compound Alert'!Z80 &gt;= 7, "MED","LOW")),IF(
                     $B$8="Emerging Threat", IF(
                        'Compound Alert'!AG80 &gt;= 10, "HIGH",IF(
                            'Compound Alert'!AG80 &gt;= 7, "MED","LOW")))))</f>
        <v>LOW</v>
      </c>
      <c r="L113" s="25" t="e">
        <f ca="1">IF(
   $B$8="Overall Alert",IF(
      'Compound Alert'!T80 &gt;= 7, "HIGH",IF(
         'Compound Alert'!T80 &gt;= 5, "MED","LOW")), IF(
            $B$8="Underlying Vulnerability", IF(
               'Compound Alert'!AA80 &gt;= 10, "HIGH",IF(
                  'Compound Alert'!AA80 &gt;= 7, "MED","LOW")),IF(
                     $B$8="Emerging Threat", IF(
                        'Compound Alert'!AH80 &gt;= 10, "HIGH",IF(
                            'Compound Alert'!AH80 &gt;= 7, "MED","LOW")))))</f>
        <v>#N/A</v>
      </c>
      <c r="M113" s="25" t="str">
        <f ca="1">IF(
   $B$8="Overall Alert",IF(
      'Compound Alert'!U80 &gt;= 7, "HIGH",IF(
         'Compound Alert'!U80 &gt;= 5, "MED","LOW")), IF(
            $B$8="Underlying Vulnerability", IF(
               'Compound Alert'!AB80 &gt;= 10, "HIGH",IF(
                  'Compound Alert'!AB80 &gt;= 7, "MED","LOW")),IF(
                     $B$8="Emerging Threat", IF(
                        'Compound Alert'!AI80 &gt;= 10, "HIGH",IF(
                            'Compound Alert'!AI80 &gt;= 7, "MED","LOW")))))</f>
        <v>HIGH</v>
      </c>
      <c r="N113" s="25" t="str">
        <f ca="1">IF(
   $B$8="Overall Alert",IF(
      'Compound Alert'!V80 &gt;= 7, "HIGH",IF(
         'Compound Alert'!V80 &gt;= 5, "MED","LOW")), IF(
            $B$8="Underlying Vulnerability", IF(
               'Compound Alert'!AC80 &gt;= 10, "HIGH",IF(
                  'Compound Alert'!AC80 &gt;= 7, "MED","LOW")),IF(
                     $B$8="Emerging Threat", IF(
                        'Compound Alert'!AJ80 &gt;= 10, "HIGH",IF(
                            'Compound Alert'!AJ80 &gt;= 7, "MED","LOW")))))</f>
        <v>LOW</v>
      </c>
      <c r="O113" s="25" t="str">
        <f ca="1">IF(
   $B$8="Overall Alert",IF(
      'Compound Alert'!W80 &gt;= 7, "HIGH",IF(
         'Compound Alert'!W80 &gt;= 5, "MED","LOW")), IF(
            $B$8="Underlying Vulnerability", IF(
               'Compound Alert'!AD80 &gt;= 10, "HIGH",IF(
                  'Compound Alert'!AD80 &gt;= 7, "MED","LOW")),IF(
                     $B$8="Emerging Threat", IF(
                        'Compound Alert'!AK80 &gt;= 10, "HIGH",IF(
                            'Compound Alert'!AK80 &gt;= 7, "MED","LOW")))))</f>
        <v>LOW</v>
      </c>
      <c r="P113" s="25"/>
      <c r="Q113" s="26"/>
      <c r="R113" s="26"/>
      <c r="S113" s="21"/>
      <c r="T113" s="21"/>
      <c r="U113" s="21"/>
      <c r="V113" s="21"/>
      <c r="W113" s="21"/>
      <c r="X113" s="21"/>
      <c r="Y113" s="27"/>
      <c r="Z113" s="27"/>
      <c r="AA113" s="27"/>
      <c r="AB113" s="27"/>
      <c r="AC113" s="27"/>
      <c r="AD113" s="27"/>
      <c r="AE113" s="27"/>
      <c r="AF113" s="27"/>
      <c r="AJ113" s="21"/>
      <c r="AK113" s="21"/>
      <c r="AL113" s="21"/>
      <c r="AM113" s="21"/>
      <c r="AN113" s="21"/>
      <c r="AO113" s="21"/>
      <c r="AP113" s="21"/>
      <c r="AQ113" s="21"/>
      <c r="AR113" s="21"/>
      <c r="AS113" s="21"/>
      <c r="AT113" s="21"/>
      <c r="AU113" s="21"/>
      <c r="AV113" s="21"/>
      <c r="AW113" s="21"/>
      <c r="AX113" s="21"/>
    </row>
    <row r="114" spans="1:50" x14ac:dyDescent="0.2">
      <c r="A114" s="63">
        <v>73</v>
      </c>
      <c r="B114" s="20" t="str">
        <f>'Compound Alert'!B29</f>
        <v>Belize</v>
      </c>
      <c r="C114" s="20" t="str">
        <f>'Compound Alert'!C29</f>
        <v>BLZ</v>
      </c>
      <c r="D114" s="20" t="str">
        <f>'Compound Alert'!D29</f>
        <v>LCN           Latin America &amp; Caribbean</v>
      </c>
      <c r="E114" s="20" t="str">
        <f>'Compound Alert'!E29</f>
        <v>IBRD</v>
      </c>
      <c r="F114" s="217">
        <f ca="1">'Compound Alert'!F29</f>
        <v>24</v>
      </c>
      <c r="G114" s="22">
        <f ca="1">IF($B$8="Overall Alert",'Compound Alert'!G29,IF($B$8="Underlying Vulnerability",'Compound Alert'!J29,IF($B$8="Emerging Threat",'Compound Alert'!M29)))</f>
        <v>1</v>
      </c>
      <c r="H114" s="23">
        <f ca="1">IF($B$8="Overall Alert",'Compound Alert'!H29,IF($B$8="Underlying Vulnerability",'Compound Alert'!K29,IF($B$8="Emerging Threat",'Compound Alert'!N29)))</f>
        <v>1</v>
      </c>
      <c r="I114" s="50">
        <f ca="1">ROUNDDOWN(G114,0)</f>
        <v>1</v>
      </c>
      <c r="J114" s="25" t="str">
        <f ca="1">IF(
   $B$8="Overall Alert",IF(
      'Compound Alert'!R29 &gt;= 7, "HIGH",IF(
         'Compound Alert'!R29 &gt;= 5, "MED","LOW")), IF(
            $B$8="Underlying Vulnerability", IF(
               'Compound Alert'!Y29 &gt;= 10, "HIGH",IF(
                  'Compound Alert'!Y29 &gt;= 7, "MED","LOW")),IF(
                     $B$8="Emerging Threat", IF(
                        'Compound Alert'!AF29 &gt;= 10, "HIGH",IF(
                            'Compound Alert'!AF29 &gt;= 7, "MED","LOW")))))</f>
        <v>HIGH</v>
      </c>
      <c r="K114" s="25" t="str">
        <f ca="1">IF(
   $B$8="Overall Alert",IF(
      'Compound Alert'!S29 &gt;= 7, "HIGH",IF(
         'Compound Alert'!S29 &gt;= 5, "MED","LOW")), IF(
            $B$8="Underlying Vulnerability", IF(
               'Compound Alert'!Z29 &gt;= 10, "HIGH",IF(
                  'Compound Alert'!Z29 &gt;= 7, "MED","LOW")),IF(
                     $B$8="Emerging Threat", IF(
                        'Compound Alert'!AG29 &gt;= 10, "HIGH",IF(
                            'Compound Alert'!AG29 &gt;= 7, "MED","LOW")))))</f>
        <v>LOW</v>
      </c>
      <c r="L114" s="25" t="str">
        <f ca="1">IF(
   $B$8="Overall Alert",IF(
      'Compound Alert'!T29 &gt;= 7, "HIGH",IF(
         'Compound Alert'!T29 &gt;= 5, "MED","LOW")), IF(
            $B$8="Underlying Vulnerability", IF(
               'Compound Alert'!AA29 &gt;= 10, "HIGH",IF(
                  'Compound Alert'!AA29 &gt;= 7, "MED","LOW")),IF(
                     $B$8="Emerging Threat", IF(
                        'Compound Alert'!AH29 &gt;= 10, "HIGH",IF(
                            'Compound Alert'!AH29 &gt;= 7, "MED","LOW")))))</f>
        <v>LOW</v>
      </c>
      <c r="M114" s="25" t="str">
        <f ca="1">IF(
   $B$8="Overall Alert",IF(
      'Compound Alert'!U29 &gt;= 7, "HIGH",IF(
         'Compound Alert'!U29 &gt;= 5, "MED","LOW")), IF(
            $B$8="Underlying Vulnerability", IF(
               'Compound Alert'!AB29 &gt;= 10, "HIGH",IF(
                  'Compound Alert'!AB29 &gt;= 7, "MED","LOW")),IF(
                     $B$8="Emerging Threat", IF(
                        'Compound Alert'!AI29 &gt;= 10, "HIGH",IF(
                            'Compound Alert'!AI29 &gt;= 7, "MED","LOW")))))</f>
        <v>LOW</v>
      </c>
      <c r="N114" s="25" t="str">
        <f ca="1">IF(
   $B$8="Overall Alert",IF(
      'Compound Alert'!V29 &gt;= 7, "HIGH",IF(
         'Compound Alert'!V29 &gt;= 5, "MED","LOW")), IF(
            $B$8="Underlying Vulnerability", IF(
               'Compound Alert'!AC29 &gt;= 10, "HIGH",IF(
                  'Compound Alert'!AC29 &gt;= 7, "MED","LOW")),IF(
                     $B$8="Emerging Threat", IF(
                        'Compound Alert'!AJ29 &gt;= 10, "HIGH",IF(
                            'Compound Alert'!AJ29 &gt;= 7, "MED","LOW")))))</f>
        <v>LOW</v>
      </c>
      <c r="O114" s="25" t="str">
        <f ca="1">IF(
   $B$8="Overall Alert",IF(
      'Compound Alert'!W29 &gt;= 7, "HIGH",IF(
         'Compound Alert'!W29 &gt;= 5, "MED","LOW")), IF(
            $B$8="Underlying Vulnerability", IF(
               'Compound Alert'!AD29 &gt;= 10, "HIGH",IF(
                  'Compound Alert'!AD29 &gt;= 7, "MED","LOW")),IF(
                     $B$8="Emerging Threat", IF(
                        'Compound Alert'!AK29 &gt;= 10, "HIGH",IF(
                            'Compound Alert'!AK29 &gt;= 7, "MED","LOW")))))</f>
        <v>LOW</v>
      </c>
      <c r="P114" s="25"/>
      <c r="Q114" s="26"/>
      <c r="R114" s="26"/>
      <c r="S114" s="21"/>
      <c r="T114" s="21"/>
      <c r="U114" s="21"/>
      <c r="V114" s="21"/>
      <c r="W114" s="21"/>
      <c r="X114" s="21"/>
      <c r="Y114" s="27"/>
      <c r="Z114" s="27"/>
      <c r="AA114" s="27"/>
      <c r="AB114" s="27"/>
      <c r="AC114" s="27"/>
      <c r="AD114" s="27"/>
      <c r="AE114" s="27"/>
      <c r="AF114" s="27"/>
      <c r="AJ114" s="21"/>
      <c r="AK114" s="21"/>
      <c r="AL114" s="21"/>
      <c r="AM114" s="21"/>
      <c r="AN114" s="21"/>
      <c r="AO114" s="21"/>
      <c r="AP114" s="21"/>
      <c r="AQ114" s="21"/>
      <c r="AR114" s="21"/>
      <c r="AS114" s="21"/>
      <c r="AT114" s="21"/>
      <c r="AU114" s="21"/>
      <c r="AV114" s="21"/>
      <c r="AW114" s="21"/>
      <c r="AX114" s="21"/>
    </row>
    <row r="115" spans="1:50" x14ac:dyDescent="0.2">
      <c r="A115" s="63">
        <v>74</v>
      </c>
      <c r="B115" s="20" t="str">
        <f>'Compound Alert'!B216</f>
        <v>Vietnam</v>
      </c>
      <c r="C115" s="20" t="str">
        <f>'Compound Alert'!C216</f>
        <v>VNM</v>
      </c>
      <c r="D115" s="20" t="str">
        <f>'Compound Alert'!D216</f>
        <v>EAS           East Asia &amp; Pacific</v>
      </c>
      <c r="E115" s="20" t="str">
        <f>'Compound Alert'!E216</f>
        <v>IBRD</v>
      </c>
      <c r="F115" s="217">
        <f>'Compound Alert'!F216</f>
        <v>0</v>
      </c>
      <c r="G115" s="22">
        <f ca="1">IF($B$8="Overall Alert",'Compound Alert'!G216,IF($B$8="Underlying Vulnerability",'Compound Alert'!J216,IF($B$8="Emerging Threat",'Compound Alert'!M216)))</f>
        <v>1</v>
      </c>
      <c r="H115" s="23">
        <f ca="1">IF($B$8="Overall Alert",'Compound Alert'!H216,IF($B$8="Underlying Vulnerability",'Compound Alert'!K216,IF($B$8="Emerging Threat",'Compound Alert'!N216)))</f>
        <v>1</v>
      </c>
      <c r="I115" s="50">
        <f ca="1">ROUNDDOWN(G115,0)</f>
        <v>1</v>
      </c>
      <c r="J115" s="25" t="str">
        <f ca="1">IF(
   $B$8="Overall Alert",IF(
      'Compound Alert'!R216 &gt;= 7, "HIGH",IF(
         'Compound Alert'!R216 &gt;= 5, "MED","LOW")), IF(
            $B$8="Underlying Vulnerability", IF(
               'Compound Alert'!Y216 &gt;= 10, "HIGH",IF(
                  'Compound Alert'!Y216 &gt;= 7, "MED","LOW")),IF(
                     $B$8="Emerging Threat", IF(
                        'Compound Alert'!AF216 &gt;= 10, "HIGH",IF(
                            'Compound Alert'!AF216 &gt;= 7, "MED","LOW")))))</f>
        <v>LOW</v>
      </c>
      <c r="K115" s="25" t="str">
        <f ca="1">IF(
   $B$8="Overall Alert",IF(
      'Compound Alert'!S216 &gt;= 7, "HIGH",IF(
         'Compound Alert'!S216 &gt;= 5, "MED","LOW")), IF(
            $B$8="Underlying Vulnerability", IF(
               'Compound Alert'!Z216 &gt;= 10, "HIGH",IF(
                  'Compound Alert'!Z216 &gt;= 7, "MED","LOW")),IF(
                     $B$8="Emerging Threat", IF(
                        'Compound Alert'!AG216 &gt;= 10, "HIGH",IF(
                            'Compound Alert'!AG216 &gt;= 7, "MED","LOW")))))</f>
        <v>LOW</v>
      </c>
      <c r="L115" s="25" t="str">
        <f ca="1">IF(
   $B$8="Overall Alert",IF(
      'Compound Alert'!T216 &gt;= 7, "HIGH",IF(
         'Compound Alert'!T216 &gt;= 5, "MED","LOW")), IF(
            $B$8="Underlying Vulnerability", IF(
               'Compound Alert'!AA216 &gt;= 10, "HIGH",IF(
                  'Compound Alert'!AA216 &gt;= 7, "MED","LOW")),IF(
                     $B$8="Emerging Threat", IF(
                        'Compound Alert'!AH216 &gt;= 10, "HIGH",IF(
                            'Compound Alert'!AH216 &gt;= 7, "MED","LOW")))))</f>
        <v>MED</v>
      </c>
      <c r="M115" s="25" t="str">
        <f ca="1">IF(
   $B$8="Overall Alert",IF(
      'Compound Alert'!U216 &gt;= 7, "HIGH",IF(
         'Compound Alert'!U216 &gt;= 5, "MED","LOW")), IF(
            $B$8="Underlying Vulnerability", IF(
               'Compound Alert'!AB216 &gt;= 10, "HIGH",IF(
                  'Compound Alert'!AB216 &gt;= 7, "MED","LOW")),IF(
                     $B$8="Emerging Threat", IF(
                        'Compound Alert'!AI216 &gt;= 10, "HIGH",IF(
                            'Compound Alert'!AI216 &gt;= 7, "MED","LOW")))))</f>
        <v>MED</v>
      </c>
      <c r="N115" s="25" t="str">
        <f ca="1">IF(
   $B$8="Overall Alert",IF(
      'Compound Alert'!V216 &gt;= 7, "HIGH",IF(
         'Compound Alert'!V216 &gt;= 5, "MED","LOW")), IF(
            $B$8="Underlying Vulnerability", IF(
               'Compound Alert'!AC216 &gt;= 10, "HIGH",IF(
                  'Compound Alert'!AC216 &gt;= 7, "MED","LOW")),IF(
                     $B$8="Emerging Threat", IF(
                        'Compound Alert'!AJ216 &gt;= 10, "HIGH",IF(
                            'Compound Alert'!AJ216 &gt;= 7, "MED","LOW")))))</f>
        <v>LOW</v>
      </c>
      <c r="O115" s="25" t="str">
        <f ca="1">IF(
   $B$8="Overall Alert",IF(
      'Compound Alert'!W216 &gt;= 7, "HIGH",IF(
         'Compound Alert'!W216 &gt;= 5, "MED","LOW")), IF(
            $B$8="Underlying Vulnerability", IF(
               'Compound Alert'!AD216 &gt;= 10, "HIGH",IF(
                  'Compound Alert'!AD216 &gt;= 7, "MED","LOW")),IF(
                     $B$8="Emerging Threat", IF(
                        'Compound Alert'!AK216 &gt;= 10, "HIGH",IF(
                            'Compound Alert'!AK216 &gt;= 7, "MED","LOW")))))</f>
        <v>LOW</v>
      </c>
      <c r="P115" s="25"/>
      <c r="Q115" s="26"/>
      <c r="R115" s="26"/>
      <c r="S115" s="21"/>
      <c r="T115" s="21"/>
      <c r="U115" s="21"/>
      <c r="V115" s="21"/>
      <c r="W115" s="21"/>
      <c r="X115" s="21"/>
      <c r="Y115" s="27"/>
      <c r="Z115" s="27"/>
      <c r="AA115" s="27"/>
      <c r="AB115" s="27"/>
      <c r="AC115" s="27"/>
      <c r="AD115" s="27"/>
      <c r="AE115" s="27"/>
      <c r="AF115" s="27"/>
      <c r="AJ115" s="21"/>
      <c r="AK115" s="21"/>
      <c r="AL115" s="21"/>
      <c r="AM115" s="21"/>
      <c r="AN115" s="21"/>
      <c r="AO115" s="21"/>
      <c r="AP115" s="21"/>
      <c r="AQ115" s="21"/>
      <c r="AR115" s="21"/>
      <c r="AS115" s="21"/>
      <c r="AT115" s="21"/>
      <c r="AU115" s="21"/>
      <c r="AV115" s="21"/>
      <c r="AW115" s="21"/>
      <c r="AX115" s="21"/>
    </row>
    <row r="116" spans="1:50" x14ac:dyDescent="0.2">
      <c r="A116" s="63">
        <v>75</v>
      </c>
      <c r="B116" s="20" t="str">
        <f>'Compound Alert'!B206</f>
        <v>Tanzania</v>
      </c>
      <c r="C116" s="20" t="str">
        <f>'Compound Alert'!C206</f>
        <v>TZA</v>
      </c>
      <c r="D116" s="20" t="str">
        <f>'Compound Alert'!D206</f>
        <v>SSF           Sub-Saharan Africa</v>
      </c>
      <c r="E116" s="20" t="str">
        <f>'Compound Alert'!E206</f>
        <v>IDA</v>
      </c>
      <c r="F116" s="217">
        <f>'Compound Alert'!F206</f>
        <v>0</v>
      </c>
      <c r="G116" s="22">
        <f ca="1">IF($B$8="Overall Alert",'Compound Alert'!G206,IF($B$8="Underlying Vulnerability",'Compound Alert'!J206,IF($B$8="Emerging Threat",'Compound Alert'!M206)))</f>
        <v>1</v>
      </c>
      <c r="H116" s="23">
        <f ca="1">IF($B$8="Overall Alert",'Compound Alert'!H206,IF($B$8="Underlying Vulnerability",'Compound Alert'!K206,IF($B$8="Emerging Threat",'Compound Alert'!N206)))</f>
        <v>1</v>
      </c>
      <c r="I116" s="50">
        <f ca="1">ROUNDDOWN(G116,0)</f>
        <v>1</v>
      </c>
      <c r="J116" s="25" t="str">
        <f ca="1">IF(
   $B$8="Overall Alert",IF(
      'Compound Alert'!R206 &gt;= 7, "HIGH",IF(
         'Compound Alert'!R206 &gt;= 5, "MED","LOW")), IF(
            $B$8="Underlying Vulnerability", IF(
               'Compound Alert'!Y206 &gt;= 10, "HIGH",IF(
                  'Compound Alert'!Y206 &gt;= 7, "MED","LOW")),IF(
                     $B$8="Emerging Threat", IF(
                        'Compound Alert'!AF206 &gt;= 10, "HIGH",IF(
                            'Compound Alert'!AF206 &gt;= 7, "MED","LOW")))))</f>
        <v>HIGH</v>
      </c>
      <c r="K116" s="25" t="str">
        <f ca="1">IF(
   $B$8="Overall Alert",IF(
      'Compound Alert'!S206 &gt;= 7, "HIGH",IF(
         'Compound Alert'!S206 &gt;= 5, "MED","LOW")), IF(
            $B$8="Underlying Vulnerability", IF(
               'Compound Alert'!Z206 &gt;= 10, "HIGH",IF(
                  'Compound Alert'!Z206 &gt;= 7, "MED","LOW")),IF(
                     $B$8="Emerging Threat", IF(
                        'Compound Alert'!AG206 &gt;= 10, "HIGH",IF(
                            'Compound Alert'!AG206 &gt;= 7, "MED","LOW")))))</f>
        <v>LOW</v>
      </c>
      <c r="L116" s="25" t="str">
        <f ca="1">IF(
   $B$8="Overall Alert",IF(
      'Compound Alert'!T206 &gt;= 7, "HIGH",IF(
         'Compound Alert'!T206 &gt;= 5, "MED","LOW")), IF(
            $B$8="Underlying Vulnerability", IF(
               'Compound Alert'!AA206 &gt;= 10, "HIGH",IF(
                  'Compound Alert'!AA206 &gt;= 7, "MED","LOW")),IF(
                     $B$8="Emerging Threat", IF(
                        'Compound Alert'!AH206 &gt;= 10, "HIGH",IF(
                            'Compound Alert'!AH206 &gt;= 7, "MED","LOW")))))</f>
        <v>LOW</v>
      </c>
      <c r="M116" s="25" t="str">
        <f ca="1">IF(
   $B$8="Overall Alert",IF(
      'Compound Alert'!U206 &gt;= 7, "HIGH",IF(
         'Compound Alert'!U206 &gt;= 5, "MED","LOW")), IF(
            $B$8="Underlying Vulnerability", IF(
               'Compound Alert'!AB206 &gt;= 10, "HIGH",IF(
                  'Compound Alert'!AB206 &gt;= 7, "MED","LOW")),IF(
                     $B$8="Emerging Threat", IF(
                        'Compound Alert'!AI206 &gt;= 10, "HIGH",IF(
                            'Compound Alert'!AI206 &gt;= 7, "MED","LOW")))))</f>
        <v>LOW</v>
      </c>
      <c r="N116" s="25" t="str">
        <f ca="1">IF(
   $B$8="Overall Alert",IF(
      'Compound Alert'!V206 &gt;= 7, "HIGH",IF(
         'Compound Alert'!V206 &gt;= 5, "MED","LOW")), IF(
            $B$8="Underlying Vulnerability", IF(
               'Compound Alert'!AC206 &gt;= 10, "HIGH",IF(
                  'Compound Alert'!AC206 &gt;= 7, "MED","LOW")),IF(
                     $B$8="Emerging Threat", IF(
                        'Compound Alert'!AJ206 &gt;= 10, "HIGH",IF(
                            'Compound Alert'!AJ206 &gt;= 7, "MED","LOW")))))</f>
        <v>LOW</v>
      </c>
      <c r="O116" s="25" t="str">
        <f ca="1">IF(
   $B$8="Overall Alert",IF(
      'Compound Alert'!W206 &gt;= 7, "HIGH",IF(
         'Compound Alert'!W206 &gt;= 5, "MED","LOW")), IF(
            $B$8="Underlying Vulnerability", IF(
               'Compound Alert'!AD206 &gt;= 10, "HIGH",IF(
                  'Compound Alert'!AD206 &gt;= 7, "MED","LOW")),IF(
                     $B$8="Emerging Threat", IF(
                        'Compound Alert'!AK206 &gt;= 10, "HIGH",IF(
                            'Compound Alert'!AK206 &gt;= 7, "MED","LOW")))))</f>
        <v>LOW</v>
      </c>
      <c r="P116" s="25"/>
      <c r="Q116" s="26"/>
      <c r="R116" s="26"/>
      <c r="S116" s="21"/>
      <c r="T116" s="21"/>
      <c r="U116" s="21"/>
      <c r="V116" s="21"/>
      <c r="W116" s="21"/>
      <c r="X116" s="21"/>
      <c r="Y116" s="27"/>
      <c r="Z116" s="27"/>
      <c r="AA116" s="27"/>
      <c r="AB116" s="27"/>
      <c r="AC116" s="27"/>
      <c r="AD116" s="27"/>
      <c r="AE116" s="27"/>
      <c r="AF116" s="27"/>
      <c r="AJ116" s="21"/>
      <c r="AK116" s="21"/>
      <c r="AL116" s="21"/>
      <c r="AM116" s="21"/>
      <c r="AN116" s="21"/>
      <c r="AO116" s="21"/>
      <c r="AP116" s="21"/>
      <c r="AQ116" s="21"/>
      <c r="AR116" s="21"/>
      <c r="AS116" s="21"/>
      <c r="AT116" s="21"/>
      <c r="AU116" s="21"/>
      <c r="AV116" s="21"/>
      <c r="AW116" s="21"/>
      <c r="AX116" s="21"/>
    </row>
    <row r="117" spans="1:50" x14ac:dyDescent="0.2">
      <c r="A117" s="63">
        <v>76</v>
      </c>
      <c r="B117" s="20" t="str">
        <f>'Compound Alert'!B103</f>
        <v>Jordan</v>
      </c>
      <c r="C117" s="20" t="str">
        <f>'Compound Alert'!C103</f>
        <v>JOR</v>
      </c>
      <c r="D117" s="20" t="str">
        <f>'Compound Alert'!D103</f>
        <v>MEA           Middle East &amp; North Africa</v>
      </c>
      <c r="E117" s="20" t="str">
        <f>'Compound Alert'!E103</f>
        <v>IBRD</v>
      </c>
      <c r="F117" s="217">
        <f ca="1">'Compound Alert'!F103</f>
        <v>98</v>
      </c>
      <c r="G117" s="22">
        <f ca="1">IF($B$8="Overall Alert",'Compound Alert'!G103,IF($B$8="Underlying Vulnerability",'Compound Alert'!J103,IF($B$8="Emerging Threat",'Compound Alert'!M103)))</f>
        <v>1</v>
      </c>
      <c r="H117" s="23">
        <f ca="1">IF($B$8="Overall Alert",'Compound Alert'!H103,IF($B$8="Underlying Vulnerability",'Compound Alert'!K103,IF($B$8="Emerging Threat",'Compound Alert'!N103)))</f>
        <v>1</v>
      </c>
      <c r="I117" s="50">
        <f ca="1">ROUNDDOWN(G117,0)</f>
        <v>1</v>
      </c>
      <c r="J117" s="25" t="str">
        <f ca="1">IF(
   $B$8="Overall Alert",IF(
      'Compound Alert'!R103 &gt;= 7, "HIGH",IF(
         'Compound Alert'!R103 &gt;= 5, "MED","LOW")), IF(
            $B$8="Underlying Vulnerability", IF(
               'Compound Alert'!Y103 &gt;= 10, "HIGH",IF(
                  'Compound Alert'!Y103 &gt;= 7, "MED","LOW")),IF(
                     $B$8="Emerging Threat", IF(
                        'Compound Alert'!AF103 &gt;= 10, "HIGH",IF(
                            'Compound Alert'!AF103 &gt;= 7, "MED","LOW")))))</f>
        <v>LOW</v>
      </c>
      <c r="K117" s="25" t="str">
        <f ca="1">IF(
   $B$8="Overall Alert",IF(
      'Compound Alert'!S103 &gt;= 7, "HIGH",IF(
         'Compound Alert'!S103 &gt;= 5, "MED","LOW")), IF(
            $B$8="Underlying Vulnerability", IF(
               'Compound Alert'!Z103 &gt;= 10, "HIGH",IF(
                  'Compound Alert'!Z103 &gt;= 7, "MED","LOW")),IF(
                     $B$8="Emerging Threat", IF(
                        'Compound Alert'!AG103 &gt;= 10, "HIGH",IF(
                            'Compound Alert'!AG103 &gt;= 7, "MED","LOW")))))</f>
        <v>LOW</v>
      </c>
      <c r="L117" s="25" t="str">
        <f ca="1">IF(
   $B$8="Overall Alert",IF(
      'Compound Alert'!T103 &gt;= 7, "HIGH",IF(
         'Compound Alert'!T103 &gt;= 5, "MED","LOW")), IF(
            $B$8="Underlying Vulnerability", IF(
               'Compound Alert'!AA103 &gt;= 10, "HIGH",IF(
                  'Compound Alert'!AA103 &gt;= 7, "MED","LOW")),IF(
                     $B$8="Emerging Threat", IF(
                        'Compound Alert'!AH103 &gt;= 10, "HIGH",IF(
                            'Compound Alert'!AH103 &gt;= 7, "MED","LOW")))))</f>
        <v>LOW</v>
      </c>
      <c r="M117" s="25" t="str">
        <f ca="1">IF(
   $B$8="Overall Alert",IF(
      'Compound Alert'!U103 &gt;= 7, "HIGH",IF(
         'Compound Alert'!U103 &gt;= 5, "MED","LOW")), IF(
            $B$8="Underlying Vulnerability", IF(
               'Compound Alert'!AB103 &gt;= 10, "HIGH",IF(
                  'Compound Alert'!AB103 &gt;= 7, "MED","LOW")),IF(
                     $B$8="Emerging Threat", IF(
                        'Compound Alert'!AI103 &gt;= 10, "HIGH",IF(
                            'Compound Alert'!AI103 &gt;= 7, "MED","LOW")))))</f>
        <v>HIGH</v>
      </c>
      <c r="N117" s="25" t="str">
        <f ca="1">IF(
   $B$8="Overall Alert",IF(
      'Compound Alert'!V103 &gt;= 7, "HIGH",IF(
         'Compound Alert'!V103 &gt;= 5, "MED","LOW")), IF(
            $B$8="Underlying Vulnerability", IF(
               'Compound Alert'!AC103 &gt;= 10, "HIGH",IF(
                  'Compound Alert'!AC103 &gt;= 7, "MED","LOW")),IF(
                     $B$8="Emerging Threat", IF(
                        'Compound Alert'!AJ103 &gt;= 10, "HIGH",IF(
                            'Compound Alert'!AJ103 &gt;= 7, "MED","LOW")))))</f>
        <v>LOW</v>
      </c>
      <c r="O117" s="25" t="str">
        <f ca="1">IF(
   $B$8="Overall Alert",IF(
      'Compound Alert'!W103 &gt;= 7, "HIGH",IF(
         'Compound Alert'!W103 &gt;= 5, "MED","LOW")), IF(
            $B$8="Underlying Vulnerability", IF(
               'Compound Alert'!AD103 &gt;= 10, "HIGH",IF(
                  'Compound Alert'!AD103 &gt;= 7, "MED","LOW")),IF(
                     $B$8="Emerging Threat", IF(
                        'Compound Alert'!AK103 &gt;= 10, "HIGH",IF(
                            'Compound Alert'!AK103 &gt;= 7, "MED","LOW")))))</f>
        <v>LOW</v>
      </c>
      <c r="P117" s="25"/>
      <c r="Q117" s="26"/>
      <c r="R117" s="26"/>
      <c r="S117" s="21"/>
      <c r="T117" s="21"/>
      <c r="U117" s="21"/>
      <c r="V117" s="21"/>
      <c r="W117" s="21"/>
      <c r="X117" s="21"/>
      <c r="Y117" s="27"/>
      <c r="Z117" s="27"/>
      <c r="AA117" s="27"/>
      <c r="AB117" s="27"/>
      <c r="AC117" s="27"/>
      <c r="AD117" s="27"/>
      <c r="AE117" s="27"/>
      <c r="AF117" s="27"/>
      <c r="AJ117" s="21"/>
      <c r="AK117" s="21"/>
      <c r="AL117" s="21"/>
      <c r="AM117" s="21"/>
      <c r="AN117" s="21"/>
      <c r="AO117" s="21"/>
      <c r="AP117" s="21"/>
      <c r="AQ117" s="21"/>
      <c r="AR117" s="21"/>
      <c r="AS117" s="21"/>
      <c r="AT117" s="21"/>
      <c r="AU117" s="21"/>
      <c r="AV117" s="21"/>
      <c r="AW117" s="21"/>
      <c r="AX117" s="21"/>
    </row>
    <row r="118" spans="1:50" x14ac:dyDescent="0.2">
      <c r="A118" s="63">
        <v>77</v>
      </c>
      <c r="B118" s="20" t="str">
        <f>'Compound Alert'!B219</f>
        <v>Kosovo</v>
      </c>
      <c r="C118" s="20" t="str">
        <f>'Compound Alert'!C219</f>
        <v>XKX</v>
      </c>
      <c r="D118" s="20" t="str">
        <f>'Compound Alert'!D219</f>
        <v>ECS           Europe &amp; Central Asia</v>
      </c>
      <c r="E118" s="20" t="str">
        <f>'Compound Alert'!E219</f>
        <v>IDA</v>
      </c>
      <c r="F118" s="217">
        <f>'Compound Alert'!F219</f>
        <v>0</v>
      </c>
      <c r="G118" s="22">
        <f ca="1">IF($B$8="Overall Alert",'Compound Alert'!G219,IF($B$8="Underlying Vulnerability",'Compound Alert'!J219,IF($B$8="Emerging Threat",'Compound Alert'!M219)))</f>
        <v>1</v>
      </c>
      <c r="H118" s="23">
        <f ca="1">IF($B$8="Overall Alert",'Compound Alert'!H219,IF($B$8="Underlying Vulnerability",'Compound Alert'!K219,IF($B$8="Emerging Threat",'Compound Alert'!N219)))</f>
        <v>1</v>
      </c>
      <c r="I118" s="50">
        <f ca="1">ROUNDDOWN(G118,0)</f>
        <v>1</v>
      </c>
      <c r="J118" s="25" t="str">
        <f ca="1">IF(
   $B$8="Overall Alert",IF(
      'Compound Alert'!R219 &gt;= 7, "HIGH",IF(
         'Compound Alert'!R219 &gt;= 5, "MED","LOW")), IF(
            $B$8="Underlying Vulnerability", IF(
               'Compound Alert'!Y219 &gt;= 10, "HIGH",IF(
                  'Compound Alert'!Y219 &gt;= 7, "MED","LOW")),IF(
                     $B$8="Emerging Threat", IF(
                        'Compound Alert'!AF219 &gt;= 10, "HIGH",IF(
                            'Compound Alert'!AF219 &gt;= 7, "MED","LOW")))))</f>
        <v>LOW</v>
      </c>
      <c r="K118" s="25" t="e">
        <f ca="1">IF(
   $B$8="Overall Alert",IF(
      'Compound Alert'!S219 &gt;= 7, "HIGH",IF(
         'Compound Alert'!S219 &gt;= 5, "MED","LOW")), IF(
            $B$8="Underlying Vulnerability", IF(
               'Compound Alert'!Z219 &gt;= 10, "HIGH",IF(
                  'Compound Alert'!Z219 &gt;= 7, "MED","LOW")),IF(
                     $B$8="Emerging Threat", IF(
                        'Compound Alert'!AG219 &gt;= 10, "HIGH",IF(
                            'Compound Alert'!AG219 &gt;= 7, "MED","LOW")))))</f>
        <v>#N/A</v>
      </c>
      <c r="L118" s="25" t="str">
        <f ca="1">IF(
   $B$8="Overall Alert",IF(
      'Compound Alert'!T219 &gt;= 7, "HIGH",IF(
         'Compound Alert'!T219 &gt;= 5, "MED","LOW")), IF(
            $B$8="Underlying Vulnerability", IF(
               'Compound Alert'!AA219 &gt;= 10, "HIGH",IF(
                  'Compound Alert'!AA219 &gt;= 7, "MED","LOW")),IF(
                     $B$8="Emerging Threat", IF(
                        'Compound Alert'!AH219 &gt;= 10, "HIGH",IF(
                            'Compound Alert'!AH219 &gt;= 7, "MED","LOW")))))</f>
        <v>LOW</v>
      </c>
      <c r="M118" s="25" t="e">
        <f ca="1">IF(
   $B$8="Overall Alert",IF(
      'Compound Alert'!U219 &gt;= 7, "HIGH",IF(
         'Compound Alert'!U219 &gt;= 5, "MED","LOW")), IF(
            $B$8="Underlying Vulnerability", IF(
               'Compound Alert'!AB219 &gt;= 10, "HIGH",IF(
                  'Compound Alert'!AB219 &gt;= 7, "MED","LOW")),IF(
                     $B$8="Emerging Threat", IF(
                        'Compound Alert'!AI219 &gt;= 10, "HIGH",IF(
                            'Compound Alert'!AI219 &gt;= 7, "MED","LOW")))))</f>
        <v>#N/A</v>
      </c>
      <c r="N118" s="25" t="str">
        <f ca="1">IF(
   $B$8="Overall Alert",IF(
      'Compound Alert'!V219 &gt;= 7, "HIGH",IF(
         'Compound Alert'!V219 &gt;= 5, "MED","LOW")), IF(
            $B$8="Underlying Vulnerability", IF(
               'Compound Alert'!AC219 &gt;= 10, "HIGH",IF(
                  'Compound Alert'!AC219 &gt;= 7, "MED","LOW")),IF(
                     $B$8="Emerging Threat", IF(
                        'Compound Alert'!AJ219 &gt;= 10, "HIGH",IF(
                            'Compound Alert'!AJ219 &gt;= 7, "MED","LOW")))))</f>
        <v>LOW</v>
      </c>
      <c r="O118" s="25" t="str">
        <f ca="1">IF(
   $B$8="Overall Alert",IF(
      'Compound Alert'!W219 &gt;= 7, "HIGH",IF(
         'Compound Alert'!W219 &gt;= 5, "MED","LOW")), IF(
            $B$8="Underlying Vulnerability", IF(
               'Compound Alert'!AD219 &gt;= 10, "HIGH",IF(
                  'Compound Alert'!AD219 &gt;= 7, "MED","LOW")),IF(
                     $B$8="Emerging Threat", IF(
                        'Compound Alert'!AK219 &gt;= 10, "HIGH",IF(
                            'Compound Alert'!AK219 &gt;= 7, "MED","LOW")))))</f>
        <v>HIGH</v>
      </c>
      <c r="P118" s="25"/>
      <c r="Q118" s="26"/>
      <c r="R118" s="26"/>
      <c r="S118" s="21"/>
      <c r="T118" s="21"/>
      <c r="U118" s="21"/>
      <c r="V118" s="21"/>
      <c r="W118" s="21"/>
      <c r="X118" s="21"/>
      <c r="Y118" s="27"/>
      <c r="Z118" s="27"/>
      <c r="AA118" s="27"/>
      <c r="AB118" s="27"/>
      <c r="AC118" s="27"/>
      <c r="AD118" s="27"/>
      <c r="AE118" s="27"/>
      <c r="AF118" s="27"/>
      <c r="AJ118" s="21"/>
      <c r="AK118" s="21"/>
      <c r="AL118" s="21"/>
      <c r="AM118" s="21"/>
      <c r="AN118" s="21"/>
      <c r="AO118" s="21"/>
      <c r="AP118" s="21"/>
      <c r="AQ118" s="21"/>
      <c r="AR118" s="21"/>
      <c r="AS118" s="21"/>
      <c r="AT118" s="21"/>
      <c r="AU118" s="21"/>
      <c r="AV118" s="21"/>
      <c r="AW118" s="21"/>
      <c r="AX118" s="21"/>
    </row>
    <row r="119" spans="1:50" x14ac:dyDescent="0.2">
      <c r="A119" s="63">
        <v>78</v>
      </c>
      <c r="B119" s="20" t="str">
        <f>'Compound Alert'!B73</f>
        <v>Gabon</v>
      </c>
      <c r="C119" s="20" t="str">
        <f>'Compound Alert'!C73</f>
        <v>GAB</v>
      </c>
      <c r="D119" s="20" t="str">
        <f>'Compound Alert'!D73</f>
        <v>SSF           Sub-Saharan Africa</v>
      </c>
      <c r="E119" s="20" t="str">
        <f>'Compound Alert'!E73</f>
        <v>IBRD</v>
      </c>
      <c r="F119" s="217">
        <f ca="1">'Compound Alert'!F73</f>
        <v>68</v>
      </c>
      <c r="G119" s="22">
        <f ca="1">IF($B$8="Overall Alert",'Compound Alert'!G73,IF($B$8="Underlying Vulnerability",'Compound Alert'!J73,IF($B$8="Emerging Threat",'Compound Alert'!M73)))</f>
        <v>1</v>
      </c>
      <c r="H119" s="23">
        <f ca="1">IF($B$8="Overall Alert",'Compound Alert'!H73,IF($B$8="Underlying Vulnerability",'Compound Alert'!K73,IF($B$8="Emerging Threat",'Compound Alert'!N73)))</f>
        <v>1</v>
      </c>
      <c r="I119" s="50">
        <f ca="1">ROUNDDOWN(G119,0)</f>
        <v>1</v>
      </c>
      <c r="J119" s="25" t="str">
        <f ca="1">IF(
   $B$8="Overall Alert",IF(
      'Compound Alert'!R73 &gt;= 7, "HIGH",IF(
         'Compound Alert'!R73 &gt;= 5, "MED","LOW")), IF(
            $B$8="Underlying Vulnerability", IF(
               'Compound Alert'!Y73 &gt;= 10, "HIGH",IF(
                  'Compound Alert'!Y73 &gt;= 7, "MED","LOW")),IF(
                     $B$8="Emerging Threat", IF(
                        'Compound Alert'!AF73 &gt;= 10, "HIGH",IF(
                            'Compound Alert'!AF73 &gt;= 7, "MED","LOW")))))</f>
        <v>HIGH</v>
      </c>
      <c r="K119" s="25" t="str">
        <f ca="1">IF(
   $B$8="Overall Alert",IF(
      'Compound Alert'!S73 &gt;= 7, "HIGH",IF(
         'Compound Alert'!S73 &gt;= 5, "MED","LOW")), IF(
            $B$8="Underlying Vulnerability", IF(
               'Compound Alert'!Z73 &gt;= 10, "HIGH",IF(
                  'Compound Alert'!Z73 &gt;= 7, "MED","LOW")),IF(
                     $B$8="Emerging Threat", IF(
                        'Compound Alert'!AG73 &gt;= 10, "HIGH",IF(
                            'Compound Alert'!AG73 &gt;= 7, "MED","LOW")))))</f>
        <v>LOW</v>
      </c>
      <c r="L119" s="25" t="str">
        <f ca="1">IF(
   $B$8="Overall Alert",IF(
      'Compound Alert'!T73 &gt;= 7, "HIGH",IF(
         'Compound Alert'!T73 &gt;= 5, "MED","LOW")), IF(
            $B$8="Underlying Vulnerability", IF(
               'Compound Alert'!AA73 &gt;= 10, "HIGH",IF(
                  'Compound Alert'!AA73 &gt;= 7, "MED","LOW")),IF(
                     $B$8="Emerging Threat", IF(
                        'Compound Alert'!AH73 &gt;= 10, "HIGH",IF(
                            'Compound Alert'!AH73 &gt;= 7, "MED","LOW")))))</f>
        <v>LOW</v>
      </c>
      <c r="M119" s="25" t="str">
        <f ca="1">IF(
   $B$8="Overall Alert",IF(
      'Compound Alert'!U73 &gt;= 7, "HIGH",IF(
         'Compound Alert'!U73 &gt;= 5, "MED","LOW")), IF(
            $B$8="Underlying Vulnerability", IF(
               'Compound Alert'!AB73 &gt;= 10, "HIGH",IF(
                  'Compound Alert'!AB73 &gt;= 7, "MED","LOW")),IF(
                     $B$8="Emerging Threat", IF(
                        'Compound Alert'!AI73 &gt;= 10, "HIGH",IF(
                            'Compound Alert'!AI73 &gt;= 7, "MED","LOW")))))</f>
        <v>LOW</v>
      </c>
      <c r="N119" s="25" t="str">
        <f ca="1">IF(
   $B$8="Overall Alert",IF(
      'Compound Alert'!V73 &gt;= 7, "HIGH",IF(
         'Compound Alert'!V73 &gt;= 5, "MED","LOW")), IF(
            $B$8="Underlying Vulnerability", IF(
               'Compound Alert'!AC73 &gt;= 10, "HIGH",IF(
                  'Compound Alert'!AC73 &gt;= 7, "MED","LOW")),IF(
                     $B$8="Emerging Threat", IF(
                        'Compound Alert'!AJ73 &gt;= 10, "HIGH",IF(
                            'Compound Alert'!AJ73 &gt;= 7, "MED","LOW")))))</f>
        <v>LOW</v>
      </c>
      <c r="O119" s="25" t="str">
        <f ca="1">IF(
   $B$8="Overall Alert",IF(
      'Compound Alert'!W73 &gt;= 7, "HIGH",IF(
         'Compound Alert'!W73 &gt;= 5, "MED","LOW")), IF(
            $B$8="Underlying Vulnerability", IF(
               'Compound Alert'!AD73 &gt;= 10, "HIGH",IF(
                  'Compound Alert'!AD73 &gt;= 7, "MED","LOW")),IF(
                     $B$8="Emerging Threat", IF(
                        'Compound Alert'!AK73 &gt;= 10, "HIGH",IF(
                            'Compound Alert'!AK73 &gt;= 7, "MED","LOW")))))</f>
        <v>LOW</v>
      </c>
      <c r="P119" s="25"/>
      <c r="Q119" s="26"/>
      <c r="R119" s="26"/>
      <c r="S119" s="21"/>
      <c r="T119" s="21"/>
      <c r="U119" s="21"/>
      <c r="V119" s="21"/>
      <c r="W119" s="21"/>
      <c r="X119" s="21"/>
      <c r="Y119" s="27"/>
      <c r="Z119" s="27"/>
      <c r="AA119" s="27"/>
      <c r="AB119" s="27"/>
      <c r="AC119" s="27"/>
      <c r="AD119" s="27"/>
      <c r="AE119" s="27"/>
      <c r="AF119" s="27"/>
      <c r="AJ119" s="21"/>
      <c r="AK119" s="21"/>
      <c r="AL119" s="21"/>
      <c r="AM119" s="21"/>
      <c r="AN119" s="21"/>
      <c r="AO119" s="21"/>
      <c r="AP119" s="21"/>
      <c r="AQ119" s="21"/>
      <c r="AR119" s="21"/>
      <c r="AS119" s="21"/>
      <c r="AT119" s="21"/>
      <c r="AU119" s="21"/>
      <c r="AV119" s="21"/>
      <c r="AW119" s="21"/>
      <c r="AX119" s="21"/>
    </row>
    <row r="120" spans="1:50" x14ac:dyDescent="0.2">
      <c r="A120" s="63">
        <v>79</v>
      </c>
      <c r="B120" s="20" t="str">
        <f>'Compound Alert'!B35</f>
        <v>Bhutan</v>
      </c>
      <c r="C120" s="20" t="str">
        <f>'Compound Alert'!C35</f>
        <v>BTN</v>
      </c>
      <c r="D120" s="20" t="str">
        <f>'Compound Alert'!D35</f>
        <v>SAS           South Asia</v>
      </c>
      <c r="E120" s="20" t="str">
        <f>'Compound Alert'!E35</f>
        <v>IDA</v>
      </c>
      <c r="F120" s="217">
        <f ca="1">'Compound Alert'!F35</f>
        <v>30</v>
      </c>
      <c r="G120" s="22">
        <f ca="1">IF($B$8="Overall Alert",'Compound Alert'!G35,IF($B$8="Underlying Vulnerability",'Compound Alert'!J35,IF($B$8="Emerging Threat",'Compound Alert'!M35)))</f>
        <v>1</v>
      </c>
      <c r="H120" s="23">
        <f ca="1">IF($B$8="Overall Alert",'Compound Alert'!H35,IF($B$8="Underlying Vulnerability",'Compound Alert'!K35,IF($B$8="Emerging Threat",'Compound Alert'!N35)))</f>
        <v>1</v>
      </c>
      <c r="I120" s="50">
        <f ca="1">ROUNDDOWN(G120,0)</f>
        <v>1</v>
      </c>
      <c r="J120" s="25" t="str">
        <f ca="1">IF(
   $B$8="Overall Alert",IF(
      'Compound Alert'!R35 &gt;= 7, "HIGH",IF(
         'Compound Alert'!R35 &gt;= 5, "MED","LOW")), IF(
            $B$8="Underlying Vulnerability", IF(
               'Compound Alert'!Y35 &gt;= 10, "HIGH",IF(
                  'Compound Alert'!Y35 &gt;= 7, "MED","LOW")),IF(
                     $B$8="Emerging Threat", IF(
                        'Compound Alert'!AF35 &gt;= 10, "HIGH",IF(
                            'Compound Alert'!AF35 &gt;= 7, "MED","LOW")))))</f>
        <v>LOW</v>
      </c>
      <c r="K120" s="25" t="str">
        <f ca="1">IF(
   $B$8="Overall Alert",IF(
      'Compound Alert'!S35 &gt;= 7, "HIGH",IF(
         'Compound Alert'!S35 &gt;= 5, "MED","LOW")), IF(
            $B$8="Underlying Vulnerability", IF(
               'Compound Alert'!Z35 &gt;= 10, "HIGH",IF(
                  'Compound Alert'!Z35 &gt;= 7, "MED","LOW")),IF(
                     $B$8="Emerging Threat", IF(
                        'Compound Alert'!AG35 &gt;= 10, "HIGH",IF(
                            'Compound Alert'!AG35 &gt;= 7, "MED","LOW")))))</f>
        <v>LOW</v>
      </c>
      <c r="L120" s="25" t="str">
        <f ca="1">IF(
   $B$8="Overall Alert",IF(
      'Compound Alert'!T35 &gt;= 7, "HIGH",IF(
         'Compound Alert'!T35 &gt;= 5, "MED","LOW")), IF(
            $B$8="Underlying Vulnerability", IF(
               'Compound Alert'!AA35 &gt;= 10, "HIGH",IF(
                  'Compound Alert'!AA35 &gt;= 7, "MED","LOW")),IF(
                     $B$8="Emerging Threat", IF(
                        'Compound Alert'!AH35 &gt;= 10, "HIGH",IF(
                            'Compound Alert'!AH35 &gt;= 7, "MED","LOW")))))</f>
        <v>LOW</v>
      </c>
      <c r="M120" s="25" t="str">
        <f ca="1">IF(
   $B$8="Overall Alert",IF(
      'Compound Alert'!U35 &gt;= 7, "HIGH",IF(
         'Compound Alert'!U35 &gt;= 5, "MED","LOW")), IF(
            $B$8="Underlying Vulnerability", IF(
               'Compound Alert'!AB35 &gt;= 10, "HIGH",IF(
                  'Compound Alert'!AB35 &gt;= 7, "MED","LOW")),IF(
                     $B$8="Emerging Threat", IF(
                        'Compound Alert'!AI35 &gt;= 10, "HIGH",IF(
                            'Compound Alert'!AI35 &gt;= 7, "MED","LOW")))))</f>
        <v>HIGH</v>
      </c>
      <c r="N120" s="25" t="str">
        <f ca="1">IF(
   $B$8="Overall Alert",IF(
      'Compound Alert'!V35 &gt;= 7, "HIGH",IF(
         'Compound Alert'!V35 &gt;= 5, "MED","LOW")), IF(
            $B$8="Underlying Vulnerability", IF(
               'Compound Alert'!AC35 &gt;= 10, "HIGH",IF(
                  'Compound Alert'!AC35 &gt;= 7, "MED","LOW")),IF(
                     $B$8="Emerging Threat", IF(
                        'Compound Alert'!AJ35 &gt;= 10, "HIGH",IF(
                            'Compound Alert'!AJ35 &gt;= 7, "MED","LOW")))))</f>
        <v>LOW</v>
      </c>
      <c r="O120" s="25" t="str">
        <f ca="1">IF(
   $B$8="Overall Alert",IF(
      'Compound Alert'!W35 &gt;= 7, "HIGH",IF(
         'Compound Alert'!W35 &gt;= 5, "MED","LOW")), IF(
            $B$8="Underlying Vulnerability", IF(
               'Compound Alert'!AD35 &gt;= 10, "HIGH",IF(
                  'Compound Alert'!AD35 &gt;= 7, "MED","LOW")),IF(
                     $B$8="Emerging Threat", IF(
                        'Compound Alert'!AK35 &gt;= 10, "HIGH",IF(
                            'Compound Alert'!AK35 &gt;= 7, "MED","LOW")))))</f>
        <v>LOW</v>
      </c>
      <c r="P120" s="25"/>
      <c r="Q120" s="26"/>
      <c r="R120" s="26"/>
      <c r="S120" s="21"/>
      <c r="T120" s="21"/>
      <c r="U120" s="21"/>
      <c r="V120" s="21"/>
      <c r="W120" s="21"/>
      <c r="X120" s="21"/>
      <c r="Y120" s="27"/>
      <c r="Z120" s="27"/>
      <c r="AA120" s="27"/>
      <c r="AB120" s="27"/>
      <c r="AC120" s="27"/>
      <c r="AD120" s="27"/>
      <c r="AE120" s="27"/>
      <c r="AF120" s="27"/>
      <c r="AJ120" s="21"/>
      <c r="AK120" s="21"/>
      <c r="AL120" s="21"/>
      <c r="AM120" s="21"/>
      <c r="AN120" s="21"/>
      <c r="AO120" s="21"/>
      <c r="AP120" s="21"/>
      <c r="AQ120" s="21"/>
      <c r="AR120" s="21"/>
      <c r="AS120" s="21"/>
      <c r="AT120" s="21"/>
      <c r="AU120" s="21"/>
      <c r="AV120" s="21"/>
      <c r="AW120" s="21"/>
      <c r="AX120" s="21"/>
    </row>
    <row r="121" spans="1:50" x14ac:dyDescent="0.2">
      <c r="A121" s="63">
        <v>80</v>
      </c>
      <c r="B121" s="20" t="str">
        <f>'Compound Alert'!B179</f>
        <v>El Salvador</v>
      </c>
      <c r="C121" s="20" t="str">
        <f>'Compound Alert'!C179</f>
        <v>SLV</v>
      </c>
      <c r="D121" s="20" t="str">
        <f>'Compound Alert'!D179</f>
        <v>LCN           Latin America &amp; Caribbean</v>
      </c>
      <c r="E121" s="20" t="str">
        <f>'Compound Alert'!E179</f>
        <v>IBRD</v>
      </c>
      <c r="F121" s="217">
        <f ca="1">'Compound Alert'!F179</f>
        <v>174</v>
      </c>
      <c r="G121" s="22">
        <f ca="1">IF($B$8="Overall Alert",'Compound Alert'!G179,IF($B$8="Underlying Vulnerability",'Compound Alert'!J179,IF($B$8="Emerging Threat",'Compound Alert'!M179)))</f>
        <v>1</v>
      </c>
      <c r="H121" s="23">
        <f ca="1">IF($B$8="Overall Alert",'Compound Alert'!H179,IF($B$8="Underlying Vulnerability",'Compound Alert'!K179,IF($B$8="Emerging Threat",'Compound Alert'!N179)))</f>
        <v>1</v>
      </c>
      <c r="I121" s="50">
        <f ca="1">ROUNDDOWN(G121,0)</f>
        <v>1</v>
      </c>
      <c r="J121" s="25" t="str">
        <f ca="1">IF(
   $B$8="Overall Alert",IF(
      'Compound Alert'!R179 &gt;= 7, "HIGH",IF(
         'Compound Alert'!R179 &gt;= 5, "MED","LOW")), IF(
            $B$8="Underlying Vulnerability", IF(
               'Compound Alert'!Y179 &gt;= 10, "HIGH",IF(
                  'Compound Alert'!Y179 &gt;= 7, "MED","LOW")),IF(
                     $B$8="Emerging Threat", IF(
                        'Compound Alert'!AF179 &gt;= 10, "HIGH",IF(
                            'Compound Alert'!AF179 &gt;= 7, "MED","LOW")))))</f>
        <v>LOW</v>
      </c>
      <c r="K121" s="25" t="str">
        <f ca="1">IF(
   $B$8="Overall Alert",IF(
      'Compound Alert'!S179 &gt;= 7, "HIGH",IF(
         'Compound Alert'!S179 &gt;= 5, "MED","LOW")), IF(
            $B$8="Underlying Vulnerability", IF(
               'Compound Alert'!Z179 &gt;= 10, "HIGH",IF(
                  'Compound Alert'!Z179 &gt;= 7, "MED","LOW")),IF(
                     $B$8="Emerging Threat", IF(
                        'Compound Alert'!AG179 &gt;= 10, "HIGH",IF(
                            'Compound Alert'!AG179 &gt;= 7, "MED","LOW")))))</f>
        <v>LOW</v>
      </c>
      <c r="L121" s="25" t="str">
        <f ca="1">IF(
   $B$8="Overall Alert",IF(
      'Compound Alert'!T179 &gt;= 7, "HIGH",IF(
         'Compound Alert'!T179 &gt;= 5, "MED","LOW")), IF(
            $B$8="Underlying Vulnerability", IF(
               'Compound Alert'!AA179 &gt;= 10, "HIGH",IF(
                  'Compound Alert'!AA179 &gt;= 7, "MED","LOW")),IF(
                     $B$8="Emerging Threat", IF(
                        'Compound Alert'!AH179 &gt;= 10, "HIGH",IF(
                            'Compound Alert'!AH179 &gt;= 7, "MED","LOW")))))</f>
        <v>LOW</v>
      </c>
      <c r="M121" s="25" t="str">
        <f ca="1">IF(
   $B$8="Overall Alert",IF(
      'Compound Alert'!U179 &gt;= 7, "HIGH",IF(
         'Compound Alert'!U179 &gt;= 5, "MED","LOW")), IF(
            $B$8="Underlying Vulnerability", IF(
               'Compound Alert'!AB179 &gt;= 10, "HIGH",IF(
                  'Compound Alert'!AB179 &gt;= 7, "MED","LOW")),IF(
                     $B$8="Emerging Threat", IF(
                        'Compound Alert'!AI179 &gt;= 10, "HIGH",IF(
                            'Compound Alert'!AI179 &gt;= 7, "MED","LOW")))))</f>
        <v>LOW</v>
      </c>
      <c r="N121" s="25" t="str">
        <f ca="1">IF(
   $B$8="Overall Alert",IF(
      'Compound Alert'!V179 &gt;= 7, "HIGH",IF(
         'Compound Alert'!V179 &gt;= 5, "MED","LOW")), IF(
            $B$8="Underlying Vulnerability", IF(
               'Compound Alert'!AC179 &gt;= 10, "HIGH",IF(
                  'Compound Alert'!AC179 &gt;= 7, "MED","LOW")),IF(
                     $B$8="Emerging Threat", IF(
                        'Compound Alert'!AJ179 &gt;= 10, "HIGH",IF(
                            'Compound Alert'!AJ179 &gt;= 7, "MED","LOW")))))</f>
        <v>HIGH</v>
      </c>
      <c r="O121" s="25" t="str">
        <f ca="1">IF(
   $B$8="Overall Alert",IF(
      'Compound Alert'!W179 &gt;= 7, "HIGH",IF(
         'Compound Alert'!W179 &gt;= 5, "MED","LOW")), IF(
            $B$8="Underlying Vulnerability", IF(
               'Compound Alert'!AD179 &gt;= 10, "HIGH",IF(
                  'Compound Alert'!AD179 &gt;= 7, "MED","LOW")),IF(
                     $B$8="Emerging Threat", IF(
                        'Compound Alert'!AK179 &gt;= 10, "HIGH",IF(
                            'Compound Alert'!AK179 &gt;= 7, "MED","LOW")))))</f>
        <v>LOW</v>
      </c>
      <c r="P121" s="25"/>
      <c r="Q121" s="26"/>
      <c r="R121" s="26"/>
      <c r="S121" s="21"/>
      <c r="T121" s="21"/>
      <c r="U121" s="21"/>
      <c r="V121" s="21"/>
      <c r="W121" s="21"/>
      <c r="X121" s="21"/>
      <c r="Y121" s="27"/>
      <c r="Z121" s="27"/>
      <c r="AA121" s="27"/>
      <c r="AB121" s="27"/>
      <c r="AC121" s="27"/>
      <c r="AD121" s="27"/>
      <c r="AE121" s="27"/>
      <c r="AF121" s="27"/>
      <c r="AJ121" s="21"/>
      <c r="AK121" s="21"/>
      <c r="AL121" s="21"/>
      <c r="AM121" s="21"/>
      <c r="AN121" s="21"/>
      <c r="AO121" s="21"/>
      <c r="AP121" s="21"/>
      <c r="AQ121" s="21"/>
      <c r="AR121" s="21"/>
      <c r="AS121" s="21"/>
      <c r="AT121" s="21"/>
      <c r="AU121" s="21"/>
      <c r="AV121" s="21"/>
      <c r="AW121" s="21"/>
      <c r="AX121" s="21"/>
    </row>
    <row r="122" spans="1:50" x14ac:dyDescent="0.2">
      <c r="A122" s="63">
        <v>81</v>
      </c>
      <c r="B122" s="20" t="str">
        <f>'Compound Alert'!B51</f>
        <v>Cuba</v>
      </c>
      <c r="C122" s="20" t="str">
        <f>'Compound Alert'!C51</f>
        <v>CUB</v>
      </c>
      <c r="D122" s="20" t="str">
        <f>'Compound Alert'!D51</f>
        <v>LCN           Latin America &amp; Caribbean</v>
      </c>
      <c r="E122" s="20" t="str">
        <f>'Compound Alert'!E51</f>
        <v>NA</v>
      </c>
      <c r="F122" s="217">
        <f ca="1">'Compound Alert'!F51</f>
        <v>46</v>
      </c>
      <c r="G122" s="22">
        <f ca="1">IF($B$8="Overall Alert",'Compound Alert'!G51,IF($B$8="Underlying Vulnerability",'Compound Alert'!J51,IF($B$8="Emerging Threat",'Compound Alert'!M51)))</f>
        <v>1</v>
      </c>
      <c r="H122" s="23">
        <f ca="1">IF($B$8="Overall Alert",'Compound Alert'!H51,IF($B$8="Underlying Vulnerability",'Compound Alert'!K51,IF($B$8="Emerging Threat",'Compound Alert'!N51)))</f>
        <v>1</v>
      </c>
      <c r="I122" s="50">
        <f ca="1">ROUNDDOWN(G122,0)</f>
        <v>1</v>
      </c>
      <c r="J122" s="25" t="str">
        <f ca="1">IF(
   $B$8="Overall Alert",IF(
      'Compound Alert'!R51 &gt;= 7, "HIGH",IF(
         'Compound Alert'!R51 &gt;= 5, "MED","LOW")), IF(
            $B$8="Underlying Vulnerability", IF(
               'Compound Alert'!Y51 &gt;= 10, "HIGH",IF(
                  'Compound Alert'!Y51 &gt;= 7, "MED","LOW")),IF(
                     $B$8="Emerging Threat", IF(
                        'Compound Alert'!AF51 &gt;= 10, "HIGH",IF(
                            'Compound Alert'!AF51 &gt;= 7, "MED","LOW")))))</f>
        <v>LOW</v>
      </c>
      <c r="K122" s="25" t="str">
        <f ca="1">IF(
   $B$8="Overall Alert",IF(
      'Compound Alert'!S51 &gt;= 7, "HIGH",IF(
         'Compound Alert'!S51 &gt;= 5, "MED","LOW")), IF(
            $B$8="Underlying Vulnerability", IF(
               'Compound Alert'!Z51 &gt;= 10, "HIGH",IF(
                  'Compound Alert'!Z51 &gt;= 7, "MED","LOW")),IF(
                     $B$8="Emerging Threat", IF(
                        'Compound Alert'!AG51 &gt;= 10, "HIGH",IF(
                            'Compound Alert'!AG51 &gt;= 7, "MED","LOW")))))</f>
        <v>LOW</v>
      </c>
      <c r="L122" s="25" t="str">
        <f ca="1">IF(
   $B$8="Overall Alert",IF(
      'Compound Alert'!T51 &gt;= 7, "HIGH",IF(
         'Compound Alert'!T51 &gt;= 5, "MED","LOW")), IF(
            $B$8="Underlying Vulnerability", IF(
               'Compound Alert'!AA51 &gt;= 10, "HIGH",IF(
                  'Compound Alert'!AA51 &gt;= 7, "MED","LOW")),IF(
                     $B$8="Emerging Threat", IF(
                        'Compound Alert'!AH51 &gt;= 10, "HIGH",IF(
                            'Compound Alert'!AH51 &gt;= 7, "MED","LOW")))))</f>
        <v>HIGH</v>
      </c>
      <c r="M122" s="25" t="str">
        <f ca="1">IF(
   $B$8="Overall Alert",IF(
      'Compound Alert'!U51 &gt;= 7, "HIGH",IF(
         'Compound Alert'!U51 &gt;= 5, "MED","LOW")), IF(
            $B$8="Underlying Vulnerability", IF(
               'Compound Alert'!AB51 &gt;= 10, "HIGH",IF(
                  'Compound Alert'!AB51 &gt;= 7, "MED","LOW")),IF(
                     $B$8="Emerging Threat", IF(
                        'Compound Alert'!AI51 &gt;= 10, "HIGH",IF(
                            'Compound Alert'!AI51 &gt;= 7, "MED","LOW")))))</f>
        <v>LOW</v>
      </c>
      <c r="N122" s="25" t="str">
        <f ca="1">IF(
   $B$8="Overall Alert",IF(
      'Compound Alert'!V51 &gt;= 7, "HIGH",IF(
         'Compound Alert'!V51 &gt;= 5, "MED","LOW")), IF(
            $B$8="Underlying Vulnerability", IF(
               'Compound Alert'!AC51 &gt;= 10, "HIGH",IF(
                  'Compound Alert'!AC51 &gt;= 7, "MED","LOW")),IF(
                     $B$8="Emerging Threat", IF(
                        'Compound Alert'!AJ51 &gt;= 10, "HIGH",IF(
                            'Compound Alert'!AJ51 &gt;= 7, "MED","LOW")))))</f>
        <v>LOW</v>
      </c>
      <c r="O122" s="25" t="str">
        <f ca="1">IF(
   $B$8="Overall Alert",IF(
      'Compound Alert'!W51 &gt;= 7, "HIGH",IF(
         'Compound Alert'!W51 &gt;= 5, "MED","LOW")), IF(
            $B$8="Underlying Vulnerability", IF(
               'Compound Alert'!AD51 &gt;= 10, "HIGH",IF(
                  'Compound Alert'!AD51 &gt;= 7, "MED","LOW")),IF(
                     $B$8="Emerging Threat", IF(
                        'Compound Alert'!AK51 &gt;= 10, "HIGH",IF(
                            'Compound Alert'!AK51 &gt;= 7, "MED","LOW")))))</f>
        <v>LOW</v>
      </c>
      <c r="P122" s="25"/>
      <c r="Q122" s="26"/>
      <c r="R122" s="26"/>
      <c r="S122" s="21"/>
      <c r="T122" s="21"/>
      <c r="U122" s="21"/>
      <c r="V122" s="21"/>
      <c r="W122" s="21"/>
      <c r="X122" s="21"/>
      <c r="Y122" s="27"/>
      <c r="Z122" s="27"/>
      <c r="AA122" s="27"/>
      <c r="AB122" s="27"/>
      <c r="AC122" s="27"/>
      <c r="AD122" s="27"/>
      <c r="AE122" s="27"/>
      <c r="AF122" s="27"/>
      <c r="AJ122" s="21"/>
      <c r="AK122" s="21"/>
      <c r="AL122" s="21"/>
      <c r="AM122" s="21"/>
      <c r="AN122" s="21"/>
      <c r="AO122" s="21"/>
      <c r="AP122" s="21"/>
      <c r="AQ122" s="21"/>
      <c r="AR122" s="21"/>
      <c r="AS122" s="21"/>
      <c r="AT122" s="21"/>
      <c r="AU122" s="21"/>
      <c r="AV122" s="21"/>
      <c r="AW122" s="21"/>
      <c r="AX122" s="21"/>
    </row>
    <row r="123" spans="1:50" x14ac:dyDescent="0.2">
      <c r="A123" s="63">
        <v>82</v>
      </c>
      <c r="B123" s="20" t="str">
        <f>'Compound Alert'!B184</f>
        <v>São Tomé and Príncipe</v>
      </c>
      <c r="C123" s="20" t="str">
        <f>'Compound Alert'!C184</f>
        <v>STP</v>
      </c>
      <c r="D123" s="20" t="str">
        <f>'Compound Alert'!D184</f>
        <v>SSF           Sub-Saharan Africa</v>
      </c>
      <c r="E123" s="20" t="str">
        <f>'Compound Alert'!E184</f>
        <v>IDA</v>
      </c>
      <c r="F123" s="217">
        <f ca="1">'Compound Alert'!F184</f>
        <v>179</v>
      </c>
      <c r="G123" s="22">
        <f ca="1">IF($B$8="Overall Alert",'Compound Alert'!G184,IF($B$8="Underlying Vulnerability",'Compound Alert'!J184,IF($B$8="Emerging Threat",'Compound Alert'!M184)))</f>
        <v>1</v>
      </c>
      <c r="H123" s="23">
        <f ca="1">IF($B$8="Overall Alert",'Compound Alert'!H184,IF($B$8="Underlying Vulnerability",'Compound Alert'!K184,IF($B$8="Emerging Threat",'Compound Alert'!N184)))</f>
        <v>1</v>
      </c>
      <c r="I123" s="50">
        <f ca="1">ROUNDDOWN(G123,0)</f>
        <v>1</v>
      </c>
      <c r="J123" s="25" t="str">
        <f ca="1">IF(
   $B$8="Overall Alert",IF(
      'Compound Alert'!R184 &gt;= 7, "HIGH",IF(
         'Compound Alert'!R184 &gt;= 5, "MED","LOW")), IF(
            $B$8="Underlying Vulnerability", IF(
               'Compound Alert'!Y184 &gt;= 10, "HIGH",IF(
                  'Compound Alert'!Y184 &gt;= 7, "MED","LOW")),IF(
                     $B$8="Emerging Threat", IF(
                        'Compound Alert'!AF184 &gt;= 10, "HIGH",IF(
                            'Compound Alert'!AF184 &gt;= 7, "MED","LOW")))))</f>
        <v>LOW</v>
      </c>
      <c r="K123" s="25" t="str">
        <f ca="1">IF(
   $B$8="Overall Alert",IF(
      'Compound Alert'!S184 &gt;= 7, "HIGH",IF(
         'Compound Alert'!S184 &gt;= 5, "MED","LOW")), IF(
            $B$8="Underlying Vulnerability", IF(
               'Compound Alert'!Z184 &gt;= 10, "HIGH",IF(
                  'Compound Alert'!Z184 &gt;= 7, "MED","LOW")),IF(
                     $B$8="Emerging Threat", IF(
                        'Compound Alert'!AG184 &gt;= 10, "HIGH",IF(
                            'Compound Alert'!AG184 &gt;= 7, "MED","LOW")))))</f>
        <v>LOW</v>
      </c>
      <c r="L123" s="25" t="str">
        <f ca="1">IF(
   $B$8="Overall Alert",IF(
      'Compound Alert'!T184 &gt;= 7, "HIGH",IF(
         'Compound Alert'!T184 &gt;= 5, "MED","LOW")), IF(
            $B$8="Underlying Vulnerability", IF(
               'Compound Alert'!AA184 &gt;= 10, "HIGH",IF(
                  'Compound Alert'!AA184 &gt;= 7, "MED","LOW")),IF(
                     $B$8="Emerging Threat", IF(
                        'Compound Alert'!AH184 &gt;= 10, "HIGH",IF(
                            'Compound Alert'!AH184 &gt;= 7, "MED","LOW")))))</f>
        <v>LOW</v>
      </c>
      <c r="M123" s="25" t="str">
        <f ca="1">IF(
   $B$8="Overall Alert",IF(
      'Compound Alert'!U184 &gt;= 7, "HIGH",IF(
         'Compound Alert'!U184 &gt;= 5, "MED","LOW")), IF(
            $B$8="Underlying Vulnerability", IF(
               'Compound Alert'!AB184 &gt;= 10, "HIGH",IF(
                  'Compound Alert'!AB184 &gt;= 7, "MED","LOW")),IF(
                     $B$8="Emerging Threat", IF(
                        'Compound Alert'!AI184 &gt;= 10, "HIGH",IF(
                            'Compound Alert'!AI184 &gt;= 7, "MED","LOW")))))</f>
        <v>LOW</v>
      </c>
      <c r="N123" s="25" t="str">
        <f ca="1">IF(
   $B$8="Overall Alert",IF(
      'Compound Alert'!V184 &gt;= 7, "HIGH",IF(
         'Compound Alert'!V184 &gt;= 5, "MED","LOW")), IF(
            $B$8="Underlying Vulnerability", IF(
               'Compound Alert'!AC184 &gt;= 10, "HIGH",IF(
                  'Compound Alert'!AC184 &gt;= 7, "MED","LOW")),IF(
                     $B$8="Emerging Threat", IF(
                        'Compound Alert'!AJ184 &gt;= 10, "HIGH",IF(
                            'Compound Alert'!AJ184 &gt;= 7, "MED","LOW")))))</f>
        <v>LOW</v>
      </c>
      <c r="O123" s="25" t="str">
        <f ca="1">IF(
   $B$8="Overall Alert",IF(
      'Compound Alert'!W184 &gt;= 7, "HIGH",IF(
         'Compound Alert'!W184 &gt;= 5, "MED","LOW")), IF(
            $B$8="Underlying Vulnerability", IF(
               'Compound Alert'!AD184 &gt;= 10, "HIGH",IF(
                  'Compound Alert'!AD184 &gt;= 7, "MED","LOW")),IF(
                     $B$8="Emerging Threat", IF(
                        'Compound Alert'!AK184 &gt;= 10, "HIGH",IF(
                            'Compound Alert'!AK184 &gt;= 7, "MED","LOW")))))</f>
        <v>HIGH</v>
      </c>
      <c r="P123" s="25"/>
      <c r="Q123" s="26"/>
      <c r="R123" s="26"/>
      <c r="S123" s="21"/>
      <c r="T123" s="21"/>
      <c r="U123" s="21"/>
      <c r="V123" s="21"/>
      <c r="W123" s="21"/>
      <c r="X123" s="21"/>
      <c r="Y123" s="27"/>
      <c r="Z123" s="27"/>
      <c r="AA123" s="27"/>
      <c r="AB123" s="27"/>
      <c r="AC123" s="27"/>
      <c r="AD123" s="27"/>
      <c r="AE123" s="27"/>
      <c r="AF123" s="27"/>
      <c r="AJ123" s="21"/>
      <c r="AK123" s="21"/>
      <c r="AL123" s="21"/>
      <c r="AM123" s="21"/>
      <c r="AN123" s="21"/>
      <c r="AO123" s="21"/>
      <c r="AP123" s="21"/>
      <c r="AQ123" s="21"/>
      <c r="AR123" s="21"/>
      <c r="AS123" s="21"/>
      <c r="AT123" s="21"/>
      <c r="AU123" s="21"/>
      <c r="AV123" s="21"/>
      <c r="AW123" s="21"/>
      <c r="AX123" s="21"/>
    </row>
    <row r="124" spans="1:50" x14ac:dyDescent="0.2">
      <c r="A124" s="63">
        <v>83</v>
      </c>
      <c r="B124" s="20" t="str">
        <f>'Compound Alert'!B210</f>
        <v>United States</v>
      </c>
      <c r="C124" s="20" t="str">
        <f>'Compound Alert'!C210</f>
        <v>USA</v>
      </c>
      <c r="D124" s="20" t="str">
        <f>'Compound Alert'!D210</f>
        <v>NAC           North America</v>
      </c>
      <c r="E124" s="20" t="str">
        <f>'Compound Alert'!E210</f>
        <v>NA</v>
      </c>
      <c r="F124" s="217">
        <f>'Compound Alert'!F210</f>
        <v>0</v>
      </c>
      <c r="G124" s="22">
        <f ca="1">IF($B$8="Overall Alert",'Compound Alert'!G210,IF($B$8="Underlying Vulnerability",'Compound Alert'!J210,IF($B$8="Emerging Threat",'Compound Alert'!M210)))</f>
        <v>1</v>
      </c>
      <c r="H124" s="23">
        <f ca="1">IF($B$8="Overall Alert",'Compound Alert'!H210,IF($B$8="Underlying Vulnerability",'Compound Alert'!K210,IF($B$8="Emerging Threat",'Compound Alert'!N210)))</f>
        <v>1</v>
      </c>
      <c r="I124" s="50">
        <f ca="1">ROUNDDOWN(G124,0)</f>
        <v>1</v>
      </c>
      <c r="J124" s="25" t="str">
        <f ca="1">IF(
   $B$8="Overall Alert",IF(
      'Compound Alert'!R210 &gt;= 7, "HIGH",IF(
         'Compound Alert'!R210 &gt;= 5, "MED","LOW")), IF(
            $B$8="Underlying Vulnerability", IF(
               'Compound Alert'!Y210 &gt;= 10, "HIGH",IF(
                  'Compound Alert'!Y210 &gt;= 7, "MED","LOW")),IF(
                     $B$8="Emerging Threat", IF(
                        'Compound Alert'!AF210 &gt;= 10, "HIGH",IF(
                            'Compound Alert'!AF210 &gt;= 7, "MED","LOW")))))</f>
        <v>LOW</v>
      </c>
      <c r="K124" s="25" t="str">
        <f ca="1">IF(
   $B$8="Overall Alert",IF(
      'Compound Alert'!S210 &gt;= 7, "HIGH",IF(
         'Compound Alert'!S210 &gt;= 5, "MED","LOW")), IF(
            $B$8="Underlying Vulnerability", IF(
               'Compound Alert'!Z210 &gt;= 10, "HIGH",IF(
                  'Compound Alert'!Z210 &gt;= 7, "MED","LOW")),IF(
                     $B$8="Emerging Threat", IF(
                        'Compound Alert'!AG210 &gt;= 10, "HIGH",IF(
                            'Compound Alert'!AG210 &gt;= 7, "MED","LOW")))))</f>
        <v>LOW</v>
      </c>
      <c r="L124" s="25" t="str">
        <f ca="1">IF(
   $B$8="Overall Alert",IF(
      'Compound Alert'!T210 &gt;= 7, "HIGH",IF(
         'Compound Alert'!T210 &gt;= 5, "MED","LOW")), IF(
            $B$8="Underlying Vulnerability", IF(
               'Compound Alert'!AA210 &gt;= 10, "HIGH",IF(
                  'Compound Alert'!AA210 &gt;= 7, "MED","LOW")),IF(
                     $B$8="Emerging Threat", IF(
                        'Compound Alert'!AH210 &gt;= 10, "HIGH",IF(
                            'Compound Alert'!AH210 &gt;= 7, "MED","LOW")))))</f>
        <v>LOW</v>
      </c>
      <c r="M124" s="25" t="str">
        <f ca="1">IF(
   $B$8="Overall Alert",IF(
      'Compound Alert'!U210 &gt;= 7, "HIGH",IF(
         'Compound Alert'!U210 &gt;= 5, "MED","LOW")), IF(
            $B$8="Underlying Vulnerability", IF(
               'Compound Alert'!AB210 &gt;= 10, "HIGH",IF(
                  'Compound Alert'!AB210 &gt;= 7, "MED","LOW")),IF(
                     $B$8="Emerging Threat", IF(
                        'Compound Alert'!AI210 &gt;= 10, "HIGH",IF(
                            'Compound Alert'!AI210 &gt;= 7, "MED","LOW")))))</f>
        <v>LOW</v>
      </c>
      <c r="N124" s="25" t="str">
        <f ca="1">IF(
   $B$8="Overall Alert",IF(
      'Compound Alert'!V210 &gt;= 7, "HIGH",IF(
         'Compound Alert'!V210 &gt;= 5, "MED","LOW")), IF(
            $B$8="Underlying Vulnerability", IF(
               'Compound Alert'!AC210 &gt;= 10, "HIGH",IF(
                  'Compound Alert'!AC210 &gt;= 7, "MED","LOW")),IF(
                     $B$8="Emerging Threat", IF(
                        'Compound Alert'!AJ210 &gt;= 10, "HIGH",IF(
                            'Compound Alert'!AJ210 &gt;= 7, "MED","LOW")))))</f>
        <v>HIGH</v>
      </c>
      <c r="O124" s="25" t="str">
        <f ca="1">IF(
   $B$8="Overall Alert",IF(
      'Compound Alert'!W210 &gt;= 7, "HIGH",IF(
         'Compound Alert'!W210 &gt;= 5, "MED","LOW")), IF(
            $B$8="Underlying Vulnerability", IF(
               'Compound Alert'!AD210 &gt;= 10, "HIGH",IF(
                  'Compound Alert'!AD210 &gt;= 7, "MED","LOW")),IF(
                     $B$8="Emerging Threat", IF(
                        'Compound Alert'!AK210 &gt;= 10, "HIGH",IF(
                            'Compound Alert'!AK210 &gt;= 7, "MED","LOW")))))</f>
        <v>LOW</v>
      </c>
      <c r="P124" s="25"/>
      <c r="Q124" s="26"/>
      <c r="R124" s="26"/>
      <c r="S124" s="21"/>
      <c r="T124" s="21"/>
      <c r="U124" s="21"/>
      <c r="V124" s="21"/>
      <c r="W124" s="21"/>
      <c r="X124" s="21"/>
      <c r="Y124" s="27"/>
      <c r="Z124" s="27"/>
      <c r="AA124" s="27"/>
      <c r="AB124" s="27"/>
      <c r="AC124" s="27"/>
      <c r="AD124" s="27"/>
      <c r="AE124" s="27"/>
      <c r="AF124" s="27"/>
      <c r="AJ124" s="21"/>
      <c r="AK124" s="21"/>
      <c r="AL124" s="21"/>
      <c r="AM124" s="21"/>
      <c r="AN124" s="21"/>
      <c r="AO124" s="21"/>
      <c r="AP124" s="21"/>
      <c r="AQ124" s="21"/>
      <c r="AR124" s="21"/>
      <c r="AS124" s="21"/>
      <c r="AT124" s="21"/>
      <c r="AU124" s="21"/>
      <c r="AV124" s="21"/>
      <c r="AW124" s="21"/>
      <c r="AX124" s="21"/>
    </row>
    <row r="125" spans="1:50" x14ac:dyDescent="0.2">
      <c r="A125" s="63">
        <v>84</v>
      </c>
      <c r="B125" s="20" t="str">
        <f>'Compound Alert'!B116</f>
        <v>Libya</v>
      </c>
      <c r="C125" s="20" t="str">
        <f>'Compound Alert'!C116</f>
        <v>LBY</v>
      </c>
      <c r="D125" s="20" t="str">
        <f>'Compound Alert'!D116</f>
        <v>MEA           Middle East &amp; North Africa</v>
      </c>
      <c r="E125" s="20" t="str">
        <f>'Compound Alert'!E116</f>
        <v>IBRD</v>
      </c>
      <c r="F125" s="217">
        <f ca="1">'Compound Alert'!F116</f>
        <v>111</v>
      </c>
      <c r="G125" s="22">
        <f ca="1">IF($B$8="Overall Alert",'Compound Alert'!G116,IF($B$8="Underlying Vulnerability",'Compound Alert'!J116,IF($B$8="Emerging Threat",'Compound Alert'!M116)))</f>
        <v>1</v>
      </c>
      <c r="H125" s="23">
        <f ca="1">IF($B$8="Overall Alert",'Compound Alert'!H116,IF($B$8="Underlying Vulnerability",'Compound Alert'!K116,IF($B$8="Emerging Threat",'Compound Alert'!N116)))</f>
        <v>1</v>
      </c>
      <c r="I125" s="50">
        <f ca="1">ROUNDDOWN(G125,0)</f>
        <v>1</v>
      </c>
      <c r="J125" s="25" t="str">
        <f ca="1">IF(
   $B$8="Overall Alert",IF(
      'Compound Alert'!R116 &gt;= 7, "HIGH",IF(
         'Compound Alert'!R116 &gt;= 5, "MED","LOW")), IF(
            $B$8="Underlying Vulnerability", IF(
               'Compound Alert'!Y116 &gt;= 10, "HIGH",IF(
                  'Compound Alert'!Y116 &gt;= 7, "MED","LOW")),IF(
                     $B$8="Emerging Threat", IF(
                        'Compound Alert'!AF116 &gt;= 10, "HIGH",IF(
                            'Compound Alert'!AF116 &gt;= 7, "MED","LOW")))))</f>
        <v>LOW</v>
      </c>
      <c r="K125" s="25" t="str">
        <f ca="1">IF(
   $B$8="Overall Alert",IF(
      'Compound Alert'!S116 &gt;= 7, "HIGH",IF(
         'Compound Alert'!S116 &gt;= 5, "MED","LOW")), IF(
            $B$8="Underlying Vulnerability", IF(
               'Compound Alert'!Z116 &gt;= 10, "HIGH",IF(
                  'Compound Alert'!Z116 &gt;= 7, "MED","LOW")),IF(
                     $B$8="Emerging Threat", IF(
                        'Compound Alert'!AG116 &gt;= 10, "HIGH",IF(
                            'Compound Alert'!AG116 &gt;= 7, "MED","LOW")))))</f>
        <v>LOW</v>
      </c>
      <c r="L125" s="25" t="str">
        <f ca="1">IF(
   $B$8="Overall Alert",IF(
      'Compound Alert'!T116 &gt;= 7, "HIGH",IF(
         'Compound Alert'!T116 &gt;= 5, "MED","LOW")), IF(
            $B$8="Underlying Vulnerability", IF(
               'Compound Alert'!AA116 &gt;= 10, "HIGH",IF(
                  'Compound Alert'!AA116 &gt;= 7, "MED","LOW")),IF(
                     $B$8="Emerging Threat", IF(
                        'Compound Alert'!AH116 &gt;= 10, "HIGH",IF(
                            'Compound Alert'!AH116 &gt;= 7, "MED","LOW")))))</f>
        <v>LOW</v>
      </c>
      <c r="M125" s="25" t="str">
        <f ca="1">IF(
   $B$8="Overall Alert",IF(
      'Compound Alert'!U116 &gt;= 7, "HIGH",IF(
         'Compound Alert'!U116 &gt;= 5, "MED","LOW")), IF(
            $B$8="Underlying Vulnerability", IF(
               'Compound Alert'!AB116 &gt;= 10, "HIGH",IF(
                  'Compound Alert'!AB116 &gt;= 7, "MED","LOW")),IF(
                     $B$8="Emerging Threat", IF(
                        'Compound Alert'!AI116 &gt;= 10, "HIGH",IF(
                            'Compound Alert'!AI116 &gt;= 7, "MED","LOW")))))</f>
        <v>LOW</v>
      </c>
      <c r="N125" s="25" t="str">
        <f ca="1">IF(
   $B$8="Overall Alert",IF(
      'Compound Alert'!V116 &gt;= 7, "HIGH",IF(
         'Compound Alert'!V116 &gt;= 5, "MED","LOW")), IF(
            $B$8="Underlying Vulnerability", IF(
               'Compound Alert'!AC116 &gt;= 10, "HIGH",IF(
                  'Compound Alert'!AC116 &gt;= 7, "MED","LOW")),IF(
                     $B$8="Emerging Threat", IF(
                        'Compound Alert'!AJ116 &gt;= 10, "HIGH",IF(
                            'Compound Alert'!AJ116 &gt;= 7, "MED","LOW")))))</f>
        <v>LOW</v>
      </c>
      <c r="O125" s="25" t="str">
        <f ca="1">IF(
   $B$8="Overall Alert",IF(
      'Compound Alert'!W116 &gt;= 7, "HIGH",IF(
         'Compound Alert'!W116 &gt;= 5, "MED","LOW")), IF(
            $B$8="Underlying Vulnerability", IF(
               'Compound Alert'!AD116 &gt;= 10, "HIGH",IF(
                  'Compound Alert'!AD116 &gt;= 7, "MED","LOW")),IF(
                     $B$8="Emerging Threat", IF(
                        'Compound Alert'!AK116 &gt;= 10, "HIGH",IF(
                            'Compound Alert'!AK116 &gt;= 7, "MED","LOW")))))</f>
        <v>HIGH</v>
      </c>
      <c r="P125" s="25"/>
      <c r="Q125" s="26"/>
      <c r="R125" s="26"/>
      <c r="S125" s="21"/>
      <c r="T125" s="21"/>
      <c r="U125" s="21"/>
      <c r="V125" s="21"/>
      <c r="W125" s="21"/>
      <c r="X125" s="21"/>
      <c r="Y125" s="27"/>
      <c r="Z125" s="27"/>
      <c r="AA125" s="27"/>
      <c r="AB125" s="27"/>
      <c r="AC125" s="27"/>
      <c r="AD125" s="27"/>
      <c r="AE125" s="27"/>
      <c r="AF125" s="27"/>
      <c r="AJ125" s="21"/>
      <c r="AK125" s="21"/>
      <c r="AL125" s="21"/>
      <c r="AM125" s="21"/>
      <c r="AN125" s="21"/>
      <c r="AO125" s="21"/>
      <c r="AP125" s="21"/>
      <c r="AQ125" s="21"/>
      <c r="AR125" s="21"/>
      <c r="AS125" s="21"/>
      <c r="AT125" s="21"/>
      <c r="AU125" s="21"/>
      <c r="AV125" s="21"/>
      <c r="AW125" s="21"/>
      <c r="AX125" s="21"/>
    </row>
    <row r="126" spans="1:50" x14ac:dyDescent="0.2">
      <c r="A126" s="63">
        <v>85</v>
      </c>
      <c r="B126" s="20" t="str">
        <f>'Compound Alert'!B109</f>
        <v>Kiribati</v>
      </c>
      <c r="C126" s="20" t="str">
        <f>'Compound Alert'!C109</f>
        <v>KIR</v>
      </c>
      <c r="D126" s="20" t="str">
        <f>'Compound Alert'!D109</f>
        <v>EAS           East Asia &amp; Pacific</v>
      </c>
      <c r="E126" s="20" t="str">
        <f>'Compound Alert'!E109</f>
        <v>IDA</v>
      </c>
      <c r="F126" s="217">
        <f ca="1">'Compound Alert'!F109</f>
        <v>104</v>
      </c>
      <c r="G126" s="22">
        <f ca="1">IF($B$8="Overall Alert",'Compound Alert'!G109,IF($B$8="Underlying Vulnerability",'Compound Alert'!J109,IF($B$8="Emerging Threat",'Compound Alert'!M109)))</f>
        <v>1</v>
      </c>
      <c r="H126" s="23">
        <f ca="1">IF($B$8="Overall Alert",'Compound Alert'!H109,IF($B$8="Underlying Vulnerability",'Compound Alert'!K109,IF($B$8="Emerging Threat",'Compound Alert'!N109)))</f>
        <v>1</v>
      </c>
      <c r="I126" s="50">
        <f ca="1">ROUNDDOWN(G126,0)</f>
        <v>1</v>
      </c>
      <c r="J126" s="25" t="str">
        <f ca="1">IF(
   $B$8="Overall Alert",IF(
      'Compound Alert'!R109 &gt;= 7, "HIGH",IF(
         'Compound Alert'!R109 &gt;= 5, "MED","LOW")), IF(
            $B$8="Underlying Vulnerability", IF(
               'Compound Alert'!Y109 &gt;= 10, "HIGH",IF(
                  'Compound Alert'!Y109 &gt;= 7, "MED","LOW")),IF(
                     $B$8="Emerging Threat", IF(
                        'Compound Alert'!AF109 &gt;= 10, "HIGH",IF(
                            'Compound Alert'!AF109 &gt;= 7, "MED","LOW")))))</f>
        <v>LOW</v>
      </c>
      <c r="K126" s="25" t="str">
        <f ca="1">IF(
   $B$8="Overall Alert",IF(
      'Compound Alert'!S109 &gt;= 7, "HIGH",IF(
         'Compound Alert'!S109 &gt;= 5, "MED","LOW")), IF(
            $B$8="Underlying Vulnerability", IF(
               'Compound Alert'!Z109 &gt;= 10, "HIGH",IF(
                  'Compound Alert'!Z109 &gt;= 7, "MED","LOW")),IF(
                     $B$8="Emerging Threat", IF(
                        'Compound Alert'!AG109 &gt;= 10, "HIGH",IF(
                            'Compound Alert'!AG109 &gt;= 7, "MED","LOW")))))</f>
        <v>LOW</v>
      </c>
      <c r="L126" s="25" t="e">
        <f ca="1">IF(
   $B$8="Overall Alert",IF(
      'Compound Alert'!T109 &gt;= 7, "HIGH",IF(
         'Compound Alert'!T109 &gt;= 5, "MED","LOW")), IF(
            $B$8="Underlying Vulnerability", IF(
               'Compound Alert'!AA109 &gt;= 10, "HIGH",IF(
                  'Compound Alert'!AA109 &gt;= 7, "MED","LOW")),IF(
                     $B$8="Emerging Threat", IF(
                        'Compound Alert'!AH109 &gt;= 10, "HIGH",IF(
                            'Compound Alert'!AH109 &gt;= 7, "MED","LOW")))))</f>
        <v>#N/A</v>
      </c>
      <c r="M126" s="25" t="str">
        <f ca="1">IF(
   $B$8="Overall Alert",IF(
      'Compound Alert'!U109 &gt;= 7, "HIGH",IF(
         'Compound Alert'!U109 &gt;= 5, "MED","LOW")), IF(
            $B$8="Underlying Vulnerability", IF(
               'Compound Alert'!AB109 &gt;= 10, "HIGH",IF(
                  'Compound Alert'!AB109 &gt;= 7, "MED","LOW")),IF(
                     $B$8="Emerging Threat", IF(
                        'Compound Alert'!AI109 &gt;= 10, "HIGH",IF(
                            'Compound Alert'!AI109 &gt;= 7, "MED","LOW")))))</f>
        <v>LOW</v>
      </c>
      <c r="N126" s="25" t="str">
        <f ca="1">IF(
   $B$8="Overall Alert",IF(
      'Compound Alert'!V109 &gt;= 7, "HIGH",IF(
         'Compound Alert'!V109 &gt;= 5, "MED","LOW")), IF(
            $B$8="Underlying Vulnerability", IF(
               'Compound Alert'!AC109 &gt;= 10, "HIGH",IF(
                  'Compound Alert'!AC109 &gt;= 7, "MED","LOW")),IF(
                     $B$8="Emerging Threat", IF(
                        'Compound Alert'!AJ109 &gt;= 10, "HIGH",IF(
                            'Compound Alert'!AJ109 &gt;= 7, "MED","LOW")))))</f>
        <v>HIGH</v>
      </c>
      <c r="O126" s="25" t="str">
        <f ca="1">IF(
   $B$8="Overall Alert",IF(
      'Compound Alert'!W109 &gt;= 7, "HIGH",IF(
         'Compound Alert'!W109 &gt;= 5, "MED","LOW")), IF(
            $B$8="Underlying Vulnerability", IF(
               'Compound Alert'!AD109 &gt;= 10, "HIGH",IF(
                  'Compound Alert'!AD109 &gt;= 7, "MED","LOW")),IF(
                     $B$8="Emerging Threat", IF(
                        'Compound Alert'!AK109 &gt;= 10, "HIGH",IF(
                            'Compound Alert'!AK109 &gt;= 7, "MED","LOW")))))</f>
        <v>LOW</v>
      </c>
      <c r="P126" s="25"/>
      <c r="Q126" s="26"/>
      <c r="R126" s="26"/>
      <c r="S126" s="21"/>
      <c r="T126" s="21"/>
      <c r="U126" s="21"/>
      <c r="V126" s="21"/>
      <c r="W126" s="21"/>
      <c r="X126" s="21"/>
      <c r="Y126" s="27"/>
      <c r="Z126" s="27"/>
      <c r="AA126" s="27"/>
      <c r="AB126" s="27"/>
      <c r="AC126" s="27"/>
      <c r="AD126" s="27"/>
      <c r="AE126" s="27"/>
      <c r="AF126" s="27"/>
      <c r="AJ126" s="21"/>
      <c r="AK126" s="21"/>
      <c r="AL126" s="21"/>
      <c r="AM126" s="21"/>
      <c r="AN126" s="21"/>
      <c r="AO126" s="21"/>
      <c r="AP126" s="21"/>
      <c r="AQ126" s="21"/>
      <c r="AR126" s="21"/>
      <c r="AS126" s="21"/>
      <c r="AT126" s="21"/>
      <c r="AU126" s="21"/>
      <c r="AV126" s="21"/>
      <c r="AW126" s="21"/>
      <c r="AX126" s="21"/>
    </row>
    <row r="127" spans="1:50" x14ac:dyDescent="0.2">
      <c r="A127" s="63">
        <v>86</v>
      </c>
      <c r="B127" s="20" t="str">
        <f>'Compound Alert'!B16</f>
        <v>Australia</v>
      </c>
      <c r="C127" s="20" t="str">
        <f>'Compound Alert'!C16</f>
        <v>AUS</v>
      </c>
      <c r="D127" s="20" t="str">
        <f>'Compound Alert'!D16</f>
        <v>EAS           East Asia &amp; Pacific</v>
      </c>
      <c r="E127" s="20" t="str">
        <f>'Compound Alert'!E16</f>
        <v>NA</v>
      </c>
      <c r="F127" s="217">
        <f ca="1">'Compound Alert'!F16</f>
        <v>11</v>
      </c>
      <c r="G127" s="22">
        <f ca="1">IF($B$8="Overall Alert",'Compound Alert'!G16,IF($B$8="Underlying Vulnerability",'Compound Alert'!J16,IF($B$8="Emerging Threat",'Compound Alert'!M16)))</f>
        <v>1</v>
      </c>
      <c r="H127" s="23">
        <f ca="1">IF($B$8="Overall Alert",'Compound Alert'!H16,IF($B$8="Underlying Vulnerability",'Compound Alert'!K16,IF($B$8="Emerging Threat",'Compound Alert'!N16)))</f>
        <v>1</v>
      </c>
      <c r="I127" s="50">
        <f ca="1">ROUNDDOWN(G127,0)</f>
        <v>1</v>
      </c>
      <c r="J127" s="25" t="str">
        <f ca="1">IF(
   $B$8="Overall Alert",IF(
      'Compound Alert'!R16 &gt;= 7, "HIGH",IF(
         'Compound Alert'!R16 &gt;= 5, "MED","LOW")), IF(
            $B$8="Underlying Vulnerability", IF(
               'Compound Alert'!Y16 &gt;= 10, "HIGH",IF(
                  'Compound Alert'!Y16 &gt;= 7, "MED","LOW")),IF(
                     $B$8="Emerging Threat", IF(
                        'Compound Alert'!AF16 &gt;= 10, "HIGH",IF(
                            'Compound Alert'!AF16 &gt;= 7, "MED","LOW")))))</f>
        <v>LOW</v>
      </c>
      <c r="K127" s="25" t="str">
        <f ca="1">IF(
   $B$8="Overall Alert",IF(
      'Compound Alert'!S16 &gt;= 7, "HIGH",IF(
         'Compound Alert'!S16 &gt;= 5, "MED","LOW")), IF(
            $B$8="Underlying Vulnerability", IF(
               'Compound Alert'!Z16 &gt;= 10, "HIGH",IF(
                  'Compound Alert'!Z16 &gt;= 7, "MED","LOW")),IF(
                     $B$8="Emerging Threat", IF(
                        'Compound Alert'!AG16 &gt;= 10, "HIGH",IF(
                            'Compound Alert'!AG16 &gt;= 7, "MED","LOW")))))</f>
        <v>LOW</v>
      </c>
      <c r="L127" s="25" t="str">
        <f ca="1">IF(
   $B$8="Overall Alert",IF(
      'Compound Alert'!T16 &gt;= 7, "HIGH",IF(
         'Compound Alert'!T16 &gt;= 5, "MED","LOW")), IF(
            $B$8="Underlying Vulnerability", IF(
               'Compound Alert'!AA16 &gt;= 10, "HIGH",IF(
                  'Compound Alert'!AA16 &gt;= 7, "MED","LOW")),IF(
                     $B$8="Emerging Threat", IF(
                        'Compound Alert'!AH16 &gt;= 10, "HIGH",IF(
                            'Compound Alert'!AH16 &gt;= 7, "MED","LOW")))))</f>
        <v>LOW</v>
      </c>
      <c r="M127" s="25" t="str">
        <f ca="1">IF(
   $B$8="Overall Alert",IF(
      'Compound Alert'!U16 &gt;= 7, "HIGH",IF(
         'Compound Alert'!U16 &gt;= 5, "MED","LOW")), IF(
            $B$8="Underlying Vulnerability", IF(
               'Compound Alert'!AB16 &gt;= 10, "HIGH",IF(
                  'Compound Alert'!AB16 &gt;= 7, "MED","LOW")),IF(
                     $B$8="Emerging Threat", IF(
                        'Compound Alert'!AI16 &gt;= 10, "HIGH",IF(
                            'Compound Alert'!AI16 &gt;= 7, "MED","LOW")))))</f>
        <v>LOW</v>
      </c>
      <c r="N127" s="25" t="str">
        <f ca="1">IF(
   $B$8="Overall Alert",IF(
      'Compound Alert'!V16 &gt;= 7, "HIGH",IF(
         'Compound Alert'!V16 &gt;= 5, "MED","LOW")), IF(
            $B$8="Underlying Vulnerability", IF(
               'Compound Alert'!AC16 &gt;= 10, "HIGH",IF(
                  'Compound Alert'!AC16 &gt;= 7, "MED","LOW")),IF(
                     $B$8="Emerging Threat", IF(
                        'Compound Alert'!AJ16 &gt;= 10, "HIGH",IF(
                            'Compound Alert'!AJ16 &gt;= 7, "MED","LOW")))))</f>
        <v>HIGH</v>
      </c>
      <c r="O127" s="25" t="str">
        <f ca="1">IF(
   $B$8="Overall Alert",IF(
      'Compound Alert'!W16 &gt;= 7, "HIGH",IF(
         'Compound Alert'!W16 &gt;= 5, "MED","LOW")), IF(
            $B$8="Underlying Vulnerability", IF(
               'Compound Alert'!AD16 &gt;= 10, "HIGH",IF(
                  'Compound Alert'!AD16 &gt;= 7, "MED","LOW")),IF(
                     $B$8="Emerging Threat", IF(
                        'Compound Alert'!AK16 &gt;= 10, "HIGH",IF(
                            'Compound Alert'!AK16 &gt;= 7, "MED","LOW")))))</f>
        <v>LOW</v>
      </c>
      <c r="P127" s="25"/>
      <c r="Q127" s="26"/>
      <c r="R127" s="26"/>
      <c r="S127" s="21"/>
      <c r="T127" s="21"/>
      <c r="U127" s="21"/>
      <c r="V127" s="21"/>
      <c r="W127" s="21"/>
      <c r="X127" s="21"/>
      <c r="Y127" s="27"/>
      <c r="Z127" s="27"/>
      <c r="AA127" s="27"/>
      <c r="AB127" s="27"/>
      <c r="AC127" s="27"/>
      <c r="AD127" s="27"/>
      <c r="AE127" s="27"/>
      <c r="AF127" s="27"/>
      <c r="AJ127" s="21"/>
      <c r="AK127" s="21"/>
      <c r="AL127" s="21"/>
      <c r="AM127" s="21"/>
      <c r="AN127" s="21"/>
      <c r="AO127" s="21"/>
      <c r="AP127" s="21"/>
      <c r="AQ127" s="21"/>
      <c r="AR127" s="21"/>
      <c r="AS127" s="21"/>
      <c r="AT127" s="21"/>
      <c r="AU127" s="21"/>
      <c r="AV127" s="21"/>
      <c r="AW127" s="21"/>
      <c r="AX127" s="21"/>
    </row>
    <row r="128" spans="1:50" x14ac:dyDescent="0.2">
      <c r="A128" s="63">
        <v>87</v>
      </c>
      <c r="B128" s="20" t="str">
        <f>'Compound Alert'!B87</f>
        <v>Guyana</v>
      </c>
      <c r="C128" s="20" t="str">
        <f>'Compound Alert'!C87</f>
        <v>GUY</v>
      </c>
      <c r="D128" s="20" t="str">
        <f>'Compound Alert'!D87</f>
        <v>LCN           Latin America &amp; Caribbean</v>
      </c>
      <c r="E128" s="20" t="str">
        <f>'Compound Alert'!E87</f>
        <v>IDA</v>
      </c>
      <c r="F128" s="217">
        <f ca="1">'Compound Alert'!F87</f>
        <v>82</v>
      </c>
      <c r="G128" s="22">
        <f ca="1">IF($B$8="Overall Alert",'Compound Alert'!G87,IF($B$8="Underlying Vulnerability",'Compound Alert'!J87,IF($B$8="Emerging Threat",'Compound Alert'!M87)))</f>
        <v>1</v>
      </c>
      <c r="H128" s="23">
        <f ca="1">IF($B$8="Overall Alert",'Compound Alert'!H87,IF($B$8="Underlying Vulnerability",'Compound Alert'!K87,IF($B$8="Emerging Threat",'Compound Alert'!N87)))</f>
        <v>1</v>
      </c>
      <c r="I128" s="50">
        <f ca="1">ROUNDDOWN(G128,0)</f>
        <v>1</v>
      </c>
      <c r="J128" s="25" t="str">
        <f ca="1">IF(
   $B$8="Overall Alert",IF(
      'Compound Alert'!R87 &gt;= 7, "HIGH",IF(
         'Compound Alert'!R87 &gt;= 5, "MED","LOW")), IF(
            $B$8="Underlying Vulnerability", IF(
               'Compound Alert'!Y87 &gt;= 10, "HIGH",IF(
                  'Compound Alert'!Y87 &gt;= 7, "MED","LOW")),IF(
                     $B$8="Emerging Threat", IF(
                        'Compound Alert'!AF87 &gt;= 10, "HIGH",IF(
                            'Compound Alert'!AF87 &gt;= 7, "MED","LOW")))))</f>
        <v>LOW</v>
      </c>
      <c r="K128" s="25" t="str">
        <f ca="1">IF(
   $B$8="Overall Alert",IF(
      'Compound Alert'!S87 &gt;= 7, "HIGH",IF(
         'Compound Alert'!S87 &gt;= 5, "MED","LOW")), IF(
            $B$8="Underlying Vulnerability", IF(
               'Compound Alert'!Z87 &gt;= 10, "HIGH",IF(
                  'Compound Alert'!Z87 &gt;= 7, "MED","LOW")),IF(
                     $B$8="Emerging Threat", IF(
                        'Compound Alert'!AG87 &gt;= 10, "HIGH",IF(
                            'Compound Alert'!AG87 &gt;= 7, "MED","LOW")))))</f>
        <v>LOW</v>
      </c>
      <c r="L128" s="25" t="str">
        <f ca="1">IF(
   $B$8="Overall Alert",IF(
      'Compound Alert'!T87 &gt;= 7, "HIGH",IF(
         'Compound Alert'!T87 &gt;= 5, "MED","LOW")), IF(
            $B$8="Underlying Vulnerability", IF(
               'Compound Alert'!AA87 &gt;= 10, "HIGH",IF(
                  'Compound Alert'!AA87 &gt;= 7, "MED","LOW")),IF(
                     $B$8="Emerging Threat", IF(
                        'Compound Alert'!AH87 &gt;= 10, "HIGH",IF(
                            'Compound Alert'!AH87 &gt;= 7, "MED","LOW")))))</f>
        <v>LOW</v>
      </c>
      <c r="M128" s="25" t="str">
        <f ca="1">IF(
   $B$8="Overall Alert",IF(
      'Compound Alert'!U87 &gt;= 7, "HIGH",IF(
         'Compound Alert'!U87 &gt;= 5, "MED","LOW")), IF(
            $B$8="Underlying Vulnerability", IF(
               'Compound Alert'!AB87 &gt;= 10, "HIGH",IF(
                  'Compound Alert'!AB87 &gt;= 7, "MED","LOW")),IF(
                     $B$8="Emerging Threat", IF(
                        'Compound Alert'!AI87 &gt;= 10, "HIGH",IF(
                            'Compound Alert'!AI87 &gt;= 7, "MED","LOW")))))</f>
        <v>LOW</v>
      </c>
      <c r="N128" s="25" t="str">
        <f ca="1">IF(
   $B$8="Overall Alert",IF(
      'Compound Alert'!V87 &gt;= 7, "HIGH",IF(
         'Compound Alert'!V87 &gt;= 5, "MED","LOW")), IF(
            $B$8="Underlying Vulnerability", IF(
               'Compound Alert'!AC87 &gt;= 10, "HIGH",IF(
                  'Compound Alert'!AC87 &gt;= 7, "MED","LOW")),IF(
                     $B$8="Emerging Threat", IF(
                        'Compound Alert'!AJ87 &gt;= 10, "HIGH",IF(
                            'Compound Alert'!AJ87 &gt;= 7, "MED","LOW")))))</f>
        <v>HIGH</v>
      </c>
      <c r="O128" s="25" t="str">
        <f ca="1">IF(
   $B$8="Overall Alert",IF(
      'Compound Alert'!W87 &gt;= 7, "HIGH",IF(
         'Compound Alert'!W87 &gt;= 5, "MED","LOW")), IF(
            $B$8="Underlying Vulnerability", IF(
               'Compound Alert'!AD87 &gt;= 10, "HIGH",IF(
                  'Compound Alert'!AD87 &gt;= 7, "MED","LOW")),IF(
                     $B$8="Emerging Threat", IF(
                        'Compound Alert'!AK87 &gt;= 10, "HIGH",IF(
                            'Compound Alert'!AK87 &gt;= 7, "MED","LOW")))))</f>
        <v>LOW</v>
      </c>
      <c r="P128" s="25"/>
      <c r="Q128" s="26"/>
      <c r="R128" s="26"/>
      <c r="S128" s="21"/>
      <c r="T128" s="21"/>
      <c r="U128" s="21"/>
      <c r="V128" s="21"/>
      <c r="W128" s="21"/>
      <c r="X128" s="21"/>
      <c r="Y128" s="27"/>
      <c r="Z128" s="27"/>
      <c r="AA128" s="27"/>
      <c r="AB128" s="27"/>
      <c r="AC128" s="27"/>
      <c r="AD128" s="27"/>
      <c r="AE128" s="27"/>
      <c r="AF128" s="27"/>
      <c r="AJ128" s="21"/>
      <c r="AK128" s="21"/>
      <c r="AL128" s="21"/>
      <c r="AM128" s="21"/>
      <c r="AN128" s="21"/>
      <c r="AO128" s="21"/>
      <c r="AP128" s="21"/>
      <c r="AQ128" s="21"/>
      <c r="AR128" s="21"/>
      <c r="AS128" s="21"/>
      <c r="AT128" s="21"/>
      <c r="AU128" s="21"/>
      <c r="AV128" s="21"/>
      <c r="AW128" s="21"/>
      <c r="AX128" s="21"/>
    </row>
    <row r="129" spans="1:50" x14ac:dyDescent="0.2">
      <c r="A129" s="63">
        <v>88</v>
      </c>
      <c r="B129" s="20" t="str">
        <f>'Compound Alert'!B146</f>
        <v>New Caledonia</v>
      </c>
      <c r="C129" s="20" t="str">
        <f>'Compound Alert'!C146</f>
        <v>NCL</v>
      </c>
      <c r="D129" s="20" t="str">
        <f>'Compound Alert'!D146</f>
        <v>EAS           East Asia &amp; Pacific</v>
      </c>
      <c r="E129" s="20" t="str">
        <f>'Compound Alert'!E146</f>
        <v>NA</v>
      </c>
      <c r="F129" s="217">
        <f ca="1">'Compound Alert'!F146</f>
        <v>141</v>
      </c>
      <c r="G129" s="22">
        <f ca="1">IF($B$8="Overall Alert",'Compound Alert'!G146,IF($B$8="Underlying Vulnerability",'Compound Alert'!J146,IF($B$8="Emerging Threat",'Compound Alert'!M146)))</f>
        <v>1</v>
      </c>
      <c r="H129" s="23">
        <f ca="1">IF($B$8="Overall Alert",'Compound Alert'!H146,IF($B$8="Underlying Vulnerability",'Compound Alert'!K146,IF($B$8="Emerging Threat",'Compound Alert'!N146)))</f>
        <v>1</v>
      </c>
      <c r="I129" s="50">
        <f ca="1">ROUNDDOWN(G129,0)</f>
        <v>1</v>
      </c>
      <c r="J129" s="25" t="str">
        <f ca="1">IF(
   $B$8="Overall Alert",IF(
      'Compound Alert'!R146 &gt;= 7, "HIGH",IF(
         'Compound Alert'!R146 &gt;= 5, "MED","LOW")), IF(
            $B$8="Underlying Vulnerability", IF(
               'Compound Alert'!Y146 &gt;= 10, "HIGH",IF(
                  'Compound Alert'!Y146 &gt;= 7, "MED","LOW")),IF(
                     $B$8="Emerging Threat", IF(
                        'Compound Alert'!AF146 &gt;= 10, "HIGH",IF(
                            'Compound Alert'!AF146 &gt;= 7, "MED","LOW")))))</f>
        <v>LOW</v>
      </c>
      <c r="K129" s="25" t="e">
        <f ca="1">IF(
   $B$8="Overall Alert",IF(
      'Compound Alert'!S146 &gt;= 7, "HIGH",IF(
         'Compound Alert'!S146 &gt;= 5, "MED","LOW")), IF(
            $B$8="Underlying Vulnerability", IF(
               'Compound Alert'!Z146 &gt;= 10, "HIGH",IF(
                  'Compound Alert'!Z146 &gt;= 7, "MED","LOW")),IF(
                     $B$8="Emerging Threat", IF(
                        'Compound Alert'!AG146 &gt;= 10, "HIGH",IF(
                            'Compound Alert'!AG146 &gt;= 7, "MED","LOW")))))</f>
        <v>#N/A</v>
      </c>
      <c r="L129" s="25" t="e">
        <f ca="1">IF(
   $B$8="Overall Alert",IF(
      'Compound Alert'!T146 &gt;= 7, "HIGH",IF(
         'Compound Alert'!T146 &gt;= 5, "MED","LOW")), IF(
            $B$8="Underlying Vulnerability", IF(
               'Compound Alert'!AA146 &gt;= 10, "HIGH",IF(
                  'Compound Alert'!AA146 &gt;= 7, "MED","LOW")),IF(
                     $B$8="Emerging Threat", IF(
                        'Compound Alert'!AH146 &gt;= 10, "HIGH",IF(
                            'Compound Alert'!AH146 &gt;= 7, "MED","LOW")))))</f>
        <v>#N/A</v>
      </c>
      <c r="M129" s="25" t="e">
        <f ca="1">IF(
   $B$8="Overall Alert",IF(
      'Compound Alert'!U146 &gt;= 7, "HIGH",IF(
         'Compound Alert'!U146 &gt;= 5, "MED","LOW")), IF(
            $B$8="Underlying Vulnerability", IF(
               'Compound Alert'!AB146 &gt;= 10, "HIGH",IF(
                  'Compound Alert'!AB146 &gt;= 7, "MED","LOW")),IF(
                     $B$8="Emerging Threat", IF(
                        'Compound Alert'!AI146 &gt;= 10, "HIGH",IF(
                            'Compound Alert'!AI146 &gt;= 7, "MED","LOW")))))</f>
        <v>#N/A</v>
      </c>
      <c r="N129" s="25" t="str">
        <f ca="1">IF(
   $B$8="Overall Alert",IF(
      'Compound Alert'!V146 &gt;= 7, "HIGH",IF(
         'Compound Alert'!V146 &gt;= 5, "MED","LOW")), IF(
            $B$8="Underlying Vulnerability", IF(
               'Compound Alert'!AC146 &gt;= 10, "HIGH",IF(
                  'Compound Alert'!AC146 &gt;= 7, "MED","LOW")),IF(
                     $B$8="Emerging Threat", IF(
                        'Compound Alert'!AJ146 &gt;= 10, "HIGH",IF(
                            'Compound Alert'!AJ146 &gt;= 7, "MED","LOW")))))</f>
        <v>HIGH</v>
      </c>
      <c r="O129" s="25" t="str">
        <f ca="1">IF(
   $B$8="Overall Alert",IF(
      'Compound Alert'!W146 &gt;= 7, "HIGH",IF(
         'Compound Alert'!W146 &gt;= 5, "MED","LOW")), IF(
            $B$8="Underlying Vulnerability", IF(
               'Compound Alert'!AD146 &gt;= 10, "HIGH",IF(
                  'Compound Alert'!AD146 &gt;= 7, "MED","LOW")),IF(
                     $B$8="Emerging Threat", IF(
                        'Compound Alert'!AK146 &gt;= 10, "HIGH",IF(
                            'Compound Alert'!AK146 &gt;= 7, "MED","LOW")))))</f>
        <v>LOW</v>
      </c>
      <c r="P129" s="25"/>
      <c r="Q129" s="26"/>
      <c r="R129" s="26"/>
      <c r="S129" s="21"/>
      <c r="T129" s="21"/>
      <c r="U129" s="21"/>
      <c r="V129" s="21"/>
      <c r="W129" s="21"/>
      <c r="X129" s="21"/>
      <c r="Y129" s="27"/>
      <c r="Z129" s="27"/>
      <c r="AA129" s="27"/>
      <c r="AB129" s="27"/>
      <c r="AC129" s="27"/>
      <c r="AD129" s="27"/>
      <c r="AE129" s="27"/>
      <c r="AF129" s="27"/>
      <c r="AJ129" s="21"/>
      <c r="AK129" s="21"/>
      <c r="AL129" s="21"/>
      <c r="AM129" s="21"/>
      <c r="AN129" s="21"/>
      <c r="AO129" s="21"/>
      <c r="AP129" s="21"/>
      <c r="AQ129" s="21"/>
      <c r="AR129" s="21"/>
      <c r="AS129" s="21"/>
      <c r="AT129" s="21"/>
      <c r="AU129" s="21"/>
      <c r="AV129" s="21"/>
      <c r="AW129" s="21"/>
      <c r="AX129" s="21"/>
    </row>
    <row r="130" spans="1:50" x14ac:dyDescent="0.2">
      <c r="A130" s="63">
        <v>89</v>
      </c>
      <c r="B130" s="20" t="str">
        <f>'Compound Alert'!B159</f>
        <v>Philippines</v>
      </c>
      <c r="C130" s="20" t="str">
        <f>'Compound Alert'!C159</f>
        <v>PHL</v>
      </c>
      <c r="D130" s="20" t="str">
        <f>'Compound Alert'!D159</f>
        <v>EAS           East Asia &amp; Pacific</v>
      </c>
      <c r="E130" s="20" t="str">
        <f>'Compound Alert'!E159</f>
        <v>IBRD</v>
      </c>
      <c r="F130" s="217">
        <f ca="1">'Compound Alert'!F159</f>
        <v>154</v>
      </c>
      <c r="G130" s="22">
        <f ca="1">IF($B$8="Overall Alert",'Compound Alert'!G159,IF($B$8="Underlying Vulnerability",'Compound Alert'!J159,IF($B$8="Emerging Threat",'Compound Alert'!M159)))</f>
        <v>1</v>
      </c>
      <c r="H130" s="23">
        <f ca="1">IF($B$8="Overall Alert",'Compound Alert'!H159,IF($B$8="Underlying Vulnerability",'Compound Alert'!K159,IF($B$8="Emerging Threat",'Compound Alert'!N159)))</f>
        <v>1</v>
      </c>
      <c r="I130" s="50">
        <f ca="1">ROUNDDOWN(G130,0)</f>
        <v>1</v>
      </c>
      <c r="J130" s="25" t="str">
        <f ca="1">IF(
   $B$8="Overall Alert",IF(
      'Compound Alert'!R159 &gt;= 7, "HIGH",IF(
         'Compound Alert'!R159 &gt;= 5, "MED","LOW")), IF(
            $B$8="Underlying Vulnerability", IF(
               'Compound Alert'!Y159 &gt;= 10, "HIGH",IF(
                  'Compound Alert'!Y159 &gt;= 7, "MED","LOW")),IF(
                     $B$8="Emerging Threat", IF(
                        'Compound Alert'!AF159 &gt;= 10, "HIGH",IF(
                            'Compound Alert'!AF159 &gt;= 7, "MED","LOW")))))</f>
        <v>LOW</v>
      </c>
      <c r="K130" s="25" t="str">
        <f ca="1">IF(
   $B$8="Overall Alert",IF(
      'Compound Alert'!S159 &gt;= 7, "HIGH",IF(
         'Compound Alert'!S159 &gt;= 5, "MED","LOW")), IF(
            $B$8="Underlying Vulnerability", IF(
               'Compound Alert'!Z159 &gt;= 10, "HIGH",IF(
                  'Compound Alert'!Z159 &gt;= 7, "MED","LOW")),IF(
                     $B$8="Emerging Threat", IF(
                        'Compound Alert'!AG159 &gt;= 10, "HIGH",IF(
                            'Compound Alert'!AG159 &gt;= 7, "MED","LOW")))))</f>
        <v>LOW</v>
      </c>
      <c r="L130" s="25" t="str">
        <f ca="1">IF(
   $B$8="Overall Alert",IF(
      'Compound Alert'!T159 &gt;= 7, "HIGH",IF(
         'Compound Alert'!T159 &gt;= 5, "MED","LOW")), IF(
            $B$8="Underlying Vulnerability", IF(
               'Compound Alert'!AA159 &gt;= 10, "HIGH",IF(
                  'Compound Alert'!AA159 &gt;= 7, "MED","LOW")),IF(
                     $B$8="Emerging Threat", IF(
                        'Compound Alert'!AH159 &gt;= 10, "HIGH",IF(
                            'Compound Alert'!AH159 &gt;= 7, "MED","LOW")))))</f>
        <v>LOW</v>
      </c>
      <c r="M130" s="25" t="str">
        <f ca="1">IF(
   $B$8="Overall Alert",IF(
      'Compound Alert'!U159 &gt;= 7, "HIGH",IF(
         'Compound Alert'!U159 &gt;= 5, "MED","LOW")), IF(
            $B$8="Underlying Vulnerability", IF(
               'Compound Alert'!AB159 &gt;= 10, "HIGH",IF(
                  'Compound Alert'!AB159 &gt;= 7, "MED","LOW")),IF(
                     $B$8="Emerging Threat", IF(
                        'Compound Alert'!AI159 &gt;= 10, "HIGH",IF(
                            'Compound Alert'!AI159 &gt;= 7, "MED","LOW")))))</f>
        <v>LOW</v>
      </c>
      <c r="N130" s="25" t="str">
        <f ca="1">IF(
   $B$8="Overall Alert",IF(
      'Compound Alert'!V159 &gt;= 7, "HIGH",IF(
         'Compound Alert'!V159 &gt;= 5, "MED","LOW")), IF(
            $B$8="Underlying Vulnerability", IF(
               'Compound Alert'!AC159 &gt;= 10, "HIGH",IF(
                  'Compound Alert'!AC159 &gt;= 7, "MED","LOW")),IF(
                     $B$8="Emerging Threat", IF(
                        'Compound Alert'!AJ159 &gt;= 10, "HIGH",IF(
                            'Compound Alert'!AJ159 &gt;= 7, "MED","LOW")))))</f>
        <v>HIGH</v>
      </c>
      <c r="O130" s="25" t="str">
        <f ca="1">IF(
   $B$8="Overall Alert",IF(
      'Compound Alert'!W159 &gt;= 7, "HIGH",IF(
         'Compound Alert'!W159 &gt;= 5, "MED","LOW")), IF(
            $B$8="Underlying Vulnerability", IF(
               'Compound Alert'!AD159 &gt;= 10, "HIGH",IF(
                  'Compound Alert'!AD159 &gt;= 7, "MED","LOW")),IF(
                     $B$8="Emerging Threat", IF(
                        'Compound Alert'!AK159 &gt;= 10, "HIGH",IF(
                            'Compound Alert'!AK159 &gt;= 7, "MED","LOW")))))</f>
        <v>LOW</v>
      </c>
      <c r="P130" s="25"/>
      <c r="Q130" s="26"/>
      <c r="R130" s="26"/>
      <c r="S130" s="21"/>
      <c r="T130" s="21"/>
      <c r="U130" s="21"/>
      <c r="V130" s="21"/>
      <c r="W130" s="21"/>
      <c r="X130" s="21"/>
      <c r="Y130" s="27"/>
      <c r="Z130" s="27"/>
      <c r="AA130" s="27"/>
      <c r="AB130" s="27"/>
      <c r="AC130" s="27"/>
      <c r="AD130" s="27"/>
      <c r="AE130" s="27"/>
      <c r="AF130" s="27"/>
      <c r="AJ130" s="21"/>
      <c r="AK130" s="21"/>
      <c r="AL130" s="21"/>
      <c r="AM130" s="21"/>
      <c r="AN130" s="21"/>
      <c r="AO130" s="21"/>
      <c r="AP130" s="21"/>
      <c r="AQ130" s="21"/>
      <c r="AR130" s="21"/>
      <c r="AS130" s="21"/>
      <c r="AT130" s="21"/>
      <c r="AU130" s="21"/>
      <c r="AV130" s="21"/>
      <c r="AW130" s="21"/>
      <c r="AX130" s="21"/>
    </row>
    <row r="131" spans="1:50" x14ac:dyDescent="0.2">
      <c r="A131" s="63">
        <v>90</v>
      </c>
      <c r="B131" s="20" t="str">
        <f>'Compound Alert'!B104</f>
        <v>Japan</v>
      </c>
      <c r="C131" s="20" t="str">
        <f>'Compound Alert'!C104</f>
        <v>JPN</v>
      </c>
      <c r="D131" s="20" t="str">
        <f>'Compound Alert'!D104</f>
        <v>EAS           East Asia &amp; Pacific</v>
      </c>
      <c r="E131" s="20" t="str">
        <f>'Compound Alert'!E104</f>
        <v>NA</v>
      </c>
      <c r="F131" s="217">
        <f ca="1">'Compound Alert'!F104</f>
        <v>99</v>
      </c>
      <c r="G131" s="22">
        <f ca="1">IF($B$8="Overall Alert",'Compound Alert'!G104,IF($B$8="Underlying Vulnerability",'Compound Alert'!J104,IF($B$8="Emerging Threat",'Compound Alert'!M104)))</f>
        <v>1</v>
      </c>
      <c r="H131" s="23">
        <f ca="1">IF($B$8="Overall Alert",'Compound Alert'!H104,IF($B$8="Underlying Vulnerability",'Compound Alert'!K104,IF($B$8="Emerging Threat",'Compound Alert'!N104)))</f>
        <v>1</v>
      </c>
      <c r="I131" s="50">
        <f ca="1">ROUNDDOWN(G131,0)</f>
        <v>1</v>
      </c>
      <c r="J131" s="25" t="str">
        <f ca="1">IF(
   $B$8="Overall Alert",IF(
      'Compound Alert'!R104 &gt;= 7, "HIGH",IF(
         'Compound Alert'!R104 &gt;= 5, "MED","LOW")), IF(
            $B$8="Underlying Vulnerability", IF(
               'Compound Alert'!Y104 &gt;= 10, "HIGH",IF(
                  'Compound Alert'!Y104 &gt;= 7, "MED","LOW")),IF(
                     $B$8="Emerging Threat", IF(
                        'Compound Alert'!AF104 &gt;= 10, "HIGH",IF(
                            'Compound Alert'!AF104 &gt;= 7, "MED","LOW")))))</f>
        <v>LOW</v>
      </c>
      <c r="K131" s="25" t="str">
        <f ca="1">IF(
   $B$8="Overall Alert",IF(
      'Compound Alert'!S104 &gt;= 7, "HIGH",IF(
         'Compound Alert'!S104 &gt;= 5, "MED","LOW")), IF(
            $B$8="Underlying Vulnerability", IF(
               'Compound Alert'!Z104 &gt;= 10, "HIGH",IF(
                  'Compound Alert'!Z104 &gt;= 7, "MED","LOW")),IF(
                     $B$8="Emerging Threat", IF(
                        'Compound Alert'!AG104 &gt;= 10, "HIGH",IF(
                            'Compound Alert'!AG104 &gt;= 7, "MED","LOW")))))</f>
        <v>LOW</v>
      </c>
      <c r="L131" s="25" t="str">
        <f ca="1">IF(
   $B$8="Overall Alert",IF(
      'Compound Alert'!T104 &gt;= 7, "HIGH",IF(
         'Compound Alert'!T104 &gt;= 5, "MED","LOW")), IF(
            $B$8="Underlying Vulnerability", IF(
               'Compound Alert'!AA104 &gt;= 10, "HIGH",IF(
                  'Compound Alert'!AA104 &gt;= 7, "MED","LOW")),IF(
                     $B$8="Emerging Threat", IF(
                        'Compound Alert'!AH104 &gt;= 10, "HIGH",IF(
                            'Compound Alert'!AH104 &gt;= 7, "MED","LOW")))))</f>
        <v>LOW</v>
      </c>
      <c r="M131" s="25" t="str">
        <f ca="1">IF(
   $B$8="Overall Alert",IF(
      'Compound Alert'!U104 &gt;= 7, "HIGH",IF(
         'Compound Alert'!U104 &gt;= 5, "MED","LOW")), IF(
            $B$8="Underlying Vulnerability", IF(
               'Compound Alert'!AB104 &gt;= 10, "HIGH",IF(
                  'Compound Alert'!AB104 &gt;= 7, "MED","LOW")),IF(
                     $B$8="Emerging Threat", IF(
                        'Compound Alert'!AI104 &gt;= 10, "HIGH",IF(
                            'Compound Alert'!AI104 &gt;= 7, "MED","LOW")))))</f>
        <v>LOW</v>
      </c>
      <c r="N131" s="25" t="str">
        <f ca="1">IF(
   $B$8="Overall Alert",IF(
      'Compound Alert'!V104 &gt;= 7, "HIGH",IF(
         'Compound Alert'!V104 &gt;= 5, "MED","LOW")), IF(
            $B$8="Underlying Vulnerability", IF(
               'Compound Alert'!AC104 &gt;= 10, "HIGH",IF(
                  'Compound Alert'!AC104 &gt;= 7, "MED","LOW")),IF(
                     $B$8="Emerging Threat", IF(
                        'Compound Alert'!AJ104 &gt;= 10, "HIGH",IF(
                            'Compound Alert'!AJ104 &gt;= 7, "MED","LOW")))))</f>
        <v>HIGH</v>
      </c>
      <c r="O131" s="25" t="str">
        <f ca="1">IF(
   $B$8="Overall Alert",IF(
      'Compound Alert'!W104 &gt;= 7, "HIGH",IF(
         'Compound Alert'!W104 &gt;= 5, "MED","LOW")), IF(
            $B$8="Underlying Vulnerability", IF(
               'Compound Alert'!AD104 &gt;= 10, "HIGH",IF(
                  'Compound Alert'!AD104 &gt;= 7, "MED","LOW")),IF(
                     $B$8="Emerging Threat", IF(
                        'Compound Alert'!AK104 &gt;= 10, "HIGH",IF(
                            'Compound Alert'!AK104 &gt;= 7, "MED","LOW")))))</f>
        <v>LOW</v>
      </c>
      <c r="P131" s="25"/>
      <c r="Q131" s="26"/>
      <c r="R131" s="26"/>
      <c r="S131" s="21"/>
      <c r="T131" s="21"/>
      <c r="U131" s="21"/>
      <c r="V131" s="21"/>
      <c r="W131" s="21"/>
      <c r="X131" s="21"/>
      <c r="Y131" s="27"/>
      <c r="Z131" s="27"/>
      <c r="AA131" s="27"/>
      <c r="AB131" s="27"/>
      <c r="AC131" s="27"/>
      <c r="AD131" s="27"/>
      <c r="AE131" s="27"/>
      <c r="AF131" s="27"/>
      <c r="AJ131" s="21"/>
      <c r="AK131" s="21"/>
      <c r="AL131" s="21"/>
      <c r="AM131" s="21"/>
      <c r="AN131" s="21"/>
      <c r="AO131" s="21"/>
      <c r="AP131" s="21"/>
      <c r="AQ131" s="21"/>
      <c r="AR131" s="21"/>
      <c r="AS131" s="21"/>
      <c r="AT131" s="21"/>
      <c r="AU131" s="21"/>
      <c r="AV131" s="21"/>
      <c r="AW131" s="21"/>
      <c r="AX131" s="21"/>
    </row>
    <row r="132" spans="1:50" x14ac:dyDescent="0.2">
      <c r="A132" s="63">
        <v>91</v>
      </c>
      <c r="B132" s="20" t="str">
        <f>'Compound Alert'!B175</f>
        <v>Senegal</v>
      </c>
      <c r="C132" s="20" t="str">
        <f>'Compound Alert'!C175</f>
        <v>SEN</v>
      </c>
      <c r="D132" s="20" t="str">
        <f>'Compound Alert'!D175</f>
        <v>SSF           Sub-Saharan Africa</v>
      </c>
      <c r="E132" s="20" t="str">
        <f>'Compound Alert'!E175</f>
        <v>IDA</v>
      </c>
      <c r="F132" s="217">
        <f ca="1">'Compound Alert'!F175</f>
        <v>170</v>
      </c>
      <c r="G132" s="22">
        <f ca="1">IF($B$8="Overall Alert",'Compound Alert'!G175,IF($B$8="Underlying Vulnerability",'Compound Alert'!J175,IF($B$8="Emerging Threat",'Compound Alert'!M175)))</f>
        <v>1</v>
      </c>
      <c r="H132" s="23">
        <f ca="1">IF($B$8="Overall Alert",'Compound Alert'!H175,IF($B$8="Underlying Vulnerability",'Compound Alert'!K175,IF($B$8="Emerging Threat",'Compound Alert'!N175)))</f>
        <v>1</v>
      </c>
      <c r="I132" s="50">
        <f ca="1">ROUNDDOWN(G132,0)</f>
        <v>1</v>
      </c>
      <c r="J132" s="25" t="str">
        <f ca="1">IF(
   $B$8="Overall Alert",IF(
      'Compound Alert'!R175 &gt;= 7, "HIGH",IF(
         'Compound Alert'!R175 &gt;= 5, "MED","LOW")), IF(
            $B$8="Underlying Vulnerability", IF(
               'Compound Alert'!Y175 &gt;= 10, "HIGH",IF(
                  'Compound Alert'!Y175 &gt;= 7, "MED","LOW")),IF(
                     $B$8="Emerging Threat", IF(
                        'Compound Alert'!AF175 &gt;= 10, "HIGH",IF(
                            'Compound Alert'!AF175 &gt;= 7, "MED","LOW")))))</f>
        <v>LOW</v>
      </c>
      <c r="K132" s="25" t="str">
        <f ca="1">IF(
   $B$8="Overall Alert",IF(
      'Compound Alert'!S175 &gt;= 7, "HIGH",IF(
         'Compound Alert'!S175 &gt;= 5, "MED","LOW")), IF(
            $B$8="Underlying Vulnerability", IF(
               'Compound Alert'!Z175 &gt;= 10, "HIGH",IF(
                  'Compound Alert'!Z175 &gt;= 7, "MED","LOW")),IF(
                     $B$8="Emerging Threat", IF(
                        'Compound Alert'!AG175 &gt;= 10, "HIGH",IF(
                            'Compound Alert'!AG175 &gt;= 7, "MED","LOW")))))</f>
        <v>LOW</v>
      </c>
      <c r="L132" s="25" t="str">
        <f ca="1">IF(
   $B$8="Overall Alert",IF(
      'Compound Alert'!T175 &gt;= 7, "HIGH",IF(
         'Compound Alert'!T175 &gt;= 5, "MED","LOW")), IF(
            $B$8="Underlying Vulnerability", IF(
               'Compound Alert'!AA175 &gt;= 10, "HIGH",IF(
                  'Compound Alert'!AA175 &gt;= 7, "MED","LOW")),IF(
                     $B$8="Emerging Threat", IF(
                        'Compound Alert'!AH175 &gt;= 10, "HIGH",IF(
                            'Compound Alert'!AH175 &gt;= 7, "MED","LOW")))))</f>
        <v>LOW</v>
      </c>
      <c r="M132" s="25" t="str">
        <f ca="1">IF(
   $B$8="Overall Alert",IF(
      'Compound Alert'!U175 &gt;= 7, "HIGH",IF(
         'Compound Alert'!U175 &gt;= 5, "MED","LOW")), IF(
            $B$8="Underlying Vulnerability", IF(
               'Compound Alert'!AB175 &gt;= 10, "HIGH",IF(
                  'Compound Alert'!AB175 &gt;= 7, "MED","LOW")),IF(
                     $B$8="Emerging Threat", IF(
                        'Compound Alert'!AI175 &gt;= 10, "HIGH",IF(
                            'Compound Alert'!AI175 &gt;= 7, "MED","LOW")))))</f>
        <v>HIGH</v>
      </c>
      <c r="N132" s="25" t="str">
        <f ca="1">IF(
   $B$8="Overall Alert",IF(
      'Compound Alert'!V175 &gt;= 7, "HIGH",IF(
         'Compound Alert'!V175 &gt;= 5, "MED","LOW")), IF(
            $B$8="Underlying Vulnerability", IF(
               'Compound Alert'!AC175 &gt;= 10, "HIGH",IF(
                  'Compound Alert'!AC175 &gt;= 7, "MED","LOW")),IF(
                     $B$8="Emerging Threat", IF(
                        'Compound Alert'!AJ175 &gt;= 10, "HIGH",IF(
                            'Compound Alert'!AJ175 &gt;= 7, "MED","LOW")))))</f>
        <v>LOW</v>
      </c>
      <c r="O132" s="25" t="str">
        <f ca="1">IF(
   $B$8="Overall Alert",IF(
      'Compound Alert'!W175 &gt;= 7, "HIGH",IF(
         'Compound Alert'!W175 &gt;= 5, "MED","LOW")), IF(
            $B$8="Underlying Vulnerability", IF(
               'Compound Alert'!AD175 &gt;= 10, "HIGH",IF(
                  'Compound Alert'!AD175 &gt;= 7, "MED","LOW")),IF(
                     $B$8="Emerging Threat", IF(
                        'Compound Alert'!AK175 &gt;= 10, "HIGH",IF(
                            'Compound Alert'!AK175 &gt;= 7, "MED","LOW")))))</f>
        <v>LOW</v>
      </c>
      <c r="P132" s="25"/>
      <c r="Q132" s="26"/>
      <c r="R132" s="26"/>
      <c r="S132" s="21"/>
      <c r="T132" s="21"/>
      <c r="U132" s="21"/>
      <c r="V132" s="21"/>
      <c r="W132" s="21"/>
      <c r="X132" s="21"/>
      <c r="Y132" s="27"/>
      <c r="Z132" s="27"/>
      <c r="AA132" s="27"/>
      <c r="AB132" s="27"/>
      <c r="AC132" s="27"/>
      <c r="AD132" s="27"/>
      <c r="AE132" s="27"/>
      <c r="AF132" s="27"/>
      <c r="AJ132" s="21"/>
      <c r="AK132" s="21"/>
      <c r="AL132" s="21"/>
      <c r="AM132" s="21"/>
      <c r="AN132" s="21"/>
      <c r="AO132" s="21"/>
      <c r="AP132" s="21"/>
      <c r="AQ132" s="21"/>
      <c r="AR132" s="21"/>
      <c r="AS132" s="21"/>
      <c r="AT132" s="21"/>
      <c r="AU132" s="21"/>
      <c r="AV132" s="21"/>
      <c r="AW132" s="21"/>
      <c r="AX132" s="21"/>
    </row>
    <row r="133" spans="1:50" x14ac:dyDescent="0.2">
      <c r="A133" s="63">
        <v>92</v>
      </c>
      <c r="B133" s="20" t="str">
        <f>'Compound Alert'!B166</f>
        <v>Paraguay</v>
      </c>
      <c r="C133" s="20" t="str">
        <f>'Compound Alert'!C166</f>
        <v>PRY</v>
      </c>
      <c r="D133" s="20" t="str">
        <f>'Compound Alert'!D166</f>
        <v>LCN           Latin America &amp; Caribbean</v>
      </c>
      <c r="E133" s="20" t="str">
        <f>'Compound Alert'!E166</f>
        <v>IBRD</v>
      </c>
      <c r="F133" s="217">
        <f ca="1">'Compound Alert'!F166</f>
        <v>161</v>
      </c>
      <c r="G133" s="22">
        <f ca="1">IF($B$8="Overall Alert",'Compound Alert'!G166,IF($B$8="Underlying Vulnerability",'Compound Alert'!J166,IF($B$8="Emerging Threat",'Compound Alert'!M166)))</f>
        <v>1</v>
      </c>
      <c r="H133" s="23">
        <f ca="1">IF($B$8="Overall Alert",'Compound Alert'!H166,IF($B$8="Underlying Vulnerability",'Compound Alert'!K166,IF($B$8="Emerging Threat",'Compound Alert'!N166)))</f>
        <v>1</v>
      </c>
      <c r="I133" s="50">
        <f ca="1">ROUNDDOWN(G133,0)</f>
        <v>1</v>
      </c>
      <c r="J133" s="25" t="str">
        <f ca="1">IF(
   $B$8="Overall Alert",IF(
      'Compound Alert'!R166 &gt;= 7, "HIGH",IF(
         'Compound Alert'!R166 &gt;= 5, "MED","LOW")), IF(
            $B$8="Underlying Vulnerability", IF(
               'Compound Alert'!Y166 &gt;= 10, "HIGH",IF(
                  'Compound Alert'!Y166 &gt;= 7, "MED","LOW")),IF(
                     $B$8="Emerging Threat", IF(
                        'Compound Alert'!AF166 &gt;= 10, "HIGH",IF(
                            'Compound Alert'!AF166 &gt;= 7, "MED","LOW")))))</f>
        <v>LOW</v>
      </c>
      <c r="K133" s="25" t="str">
        <f ca="1">IF(
   $B$8="Overall Alert",IF(
      'Compound Alert'!S166 &gt;= 7, "HIGH",IF(
         'Compound Alert'!S166 &gt;= 5, "MED","LOW")), IF(
            $B$8="Underlying Vulnerability", IF(
               'Compound Alert'!Z166 &gt;= 10, "HIGH",IF(
                  'Compound Alert'!Z166 &gt;= 7, "MED","LOW")),IF(
                     $B$8="Emerging Threat", IF(
                        'Compound Alert'!AG166 &gt;= 10, "HIGH",IF(
                            'Compound Alert'!AG166 &gt;= 7, "MED","LOW")))))</f>
        <v>LOW</v>
      </c>
      <c r="L133" s="25" t="str">
        <f ca="1">IF(
   $B$8="Overall Alert",IF(
      'Compound Alert'!T166 &gt;= 7, "HIGH",IF(
         'Compound Alert'!T166 &gt;= 5, "MED","LOW")), IF(
            $B$8="Underlying Vulnerability", IF(
               'Compound Alert'!AA166 &gt;= 10, "HIGH",IF(
                  'Compound Alert'!AA166 &gt;= 7, "MED","LOW")),IF(
                     $B$8="Emerging Threat", IF(
                        'Compound Alert'!AH166 &gt;= 10, "HIGH",IF(
                            'Compound Alert'!AH166 &gt;= 7, "MED","LOW")))))</f>
        <v>LOW</v>
      </c>
      <c r="M133" s="25" t="str">
        <f ca="1">IF(
   $B$8="Overall Alert",IF(
      'Compound Alert'!U166 &gt;= 7, "HIGH",IF(
         'Compound Alert'!U166 &gt;= 5, "MED","LOW")), IF(
            $B$8="Underlying Vulnerability", IF(
               'Compound Alert'!AB166 &gt;= 10, "HIGH",IF(
                  'Compound Alert'!AB166 &gt;= 7, "MED","LOW")),IF(
                     $B$8="Emerging Threat", IF(
                        'Compound Alert'!AI166 &gt;= 10, "HIGH",IF(
                            'Compound Alert'!AI166 &gt;= 7, "MED","LOW")))))</f>
        <v>HIGH</v>
      </c>
      <c r="N133" s="25" t="str">
        <f ca="1">IF(
   $B$8="Overall Alert",IF(
      'Compound Alert'!V166 &gt;= 7, "HIGH",IF(
         'Compound Alert'!V166 &gt;= 5, "MED","LOW")), IF(
            $B$8="Underlying Vulnerability", IF(
               'Compound Alert'!AC166 &gt;= 10, "HIGH",IF(
                  'Compound Alert'!AC166 &gt;= 7, "MED","LOW")),IF(
                     $B$8="Emerging Threat", IF(
                        'Compound Alert'!AJ166 &gt;= 10, "HIGH",IF(
                            'Compound Alert'!AJ166 &gt;= 7, "MED","LOW")))))</f>
        <v>LOW</v>
      </c>
      <c r="O133" s="25" t="str">
        <f ca="1">IF(
   $B$8="Overall Alert",IF(
      'Compound Alert'!W166 &gt;= 7, "HIGH",IF(
         'Compound Alert'!W166 &gt;= 5, "MED","LOW")), IF(
            $B$8="Underlying Vulnerability", IF(
               'Compound Alert'!AD166 &gt;= 10, "HIGH",IF(
                  'Compound Alert'!AD166 &gt;= 7, "MED","LOW")),IF(
                     $B$8="Emerging Threat", IF(
                        'Compound Alert'!AK166 &gt;= 10, "HIGH",IF(
                            'Compound Alert'!AK166 &gt;= 7, "MED","LOW")))))</f>
        <v>LOW</v>
      </c>
      <c r="P133" s="25"/>
      <c r="Q133" s="26"/>
      <c r="R133" s="26"/>
      <c r="S133" s="21"/>
      <c r="T133" s="21"/>
      <c r="U133" s="21"/>
      <c r="V133" s="21"/>
      <c r="W133" s="21"/>
      <c r="X133" s="21"/>
      <c r="Y133" s="27"/>
      <c r="Z133" s="27"/>
      <c r="AA133" s="27"/>
      <c r="AB133" s="27"/>
      <c r="AC133" s="27"/>
      <c r="AD133" s="27"/>
      <c r="AE133" s="27"/>
      <c r="AF133" s="27"/>
      <c r="AJ133" s="21"/>
      <c r="AK133" s="21"/>
      <c r="AL133" s="21"/>
      <c r="AM133" s="21"/>
      <c r="AN133" s="21"/>
      <c r="AO133" s="21"/>
      <c r="AP133" s="21"/>
      <c r="AQ133" s="21"/>
      <c r="AR133" s="21"/>
      <c r="AS133" s="21"/>
      <c r="AT133" s="21"/>
      <c r="AU133" s="21"/>
      <c r="AV133" s="21"/>
      <c r="AW133" s="21"/>
      <c r="AX133" s="21"/>
    </row>
    <row r="134" spans="1:50" x14ac:dyDescent="0.2">
      <c r="A134" s="63">
        <v>93</v>
      </c>
      <c r="B134" s="20" t="str">
        <f>'Compound Alert'!B115</f>
        <v>Liberia</v>
      </c>
      <c r="C134" s="20" t="str">
        <f>'Compound Alert'!C115</f>
        <v>LBR</v>
      </c>
      <c r="D134" s="20" t="str">
        <f>'Compound Alert'!D115</f>
        <v>SSF           Sub-Saharan Africa</v>
      </c>
      <c r="E134" s="20" t="str">
        <f>'Compound Alert'!E115</f>
        <v>IDA</v>
      </c>
      <c r="F134" s="217">
        <f ca="1">'Compound Alert'!F115</f>
        <v>110</v>
      </c>
      <c r="G134" s="22">
        <f ca="1">IF($B$8="Overall Alert",'Compound Alert'!G115,IF($B$8="Underlying Vulnerability",'Compound Alert'!J115,IF($B$8="Emerging Threat",'Compound Alert'!M115)))</f>
        <v>0.5</v>
      </c>
      <c r="H134" s="23">
        <f ca="1">IF($B$8="Overall Alert",'Compound Alert'!H115,IF($B$8="Underlying Vulnerability",'Compound Alert'!K115,IF($B$8="Emerging Threat",'Compound Alert'!N115)))</f>
        <v>0.5</v>
      </c>
      <c r="I134" s="50">
        <f ca="1">ROUNDDOWN(G134,0)</f>
        <v>0</v>
      </c>
      <c r="J134" s="25" t="str">
        <f ca="1">IF(
   $B$8="Overall Alert",IF(
      'Compound Alert'!R115 &gt;= 7, "HIGH",IF(
         'Compound Alert'!R115 &gt;= 5, "MED","LOW")), IF(
            $B$8="Underlying Vulnerability", IF(
               'Compound Alert'!Y115 &gt;= 10, "HIGH",IF(
                  'Compound Alert'!Y115 &gt;= 7, "MED","LOW")),IF(
                     $B$8="Emerging Threat", IF(
                        'Compound Alert'!AF115 &gt;= 10, "HIGH",IF(
                            'Compound Alert'!AF115 &gt;= 7, "MED","LOW")))))</f>
        <v>LOW</v>
      </c>
      <c r="K134" s="25" t="str">
        <f ca="1">IF(
   $B$8="Overall Alert",IF(
      'Compound Alert'!S115 &gt;= 7, "HIGH",IF(
         'Compound Alert'!S115 &gt;= 5, "MED","LOW")), IF(
            $B$8="Underlying Vulnerability", IF(
               'Compound Alert'!Z115 &gt;= 10, "HIGH",IF(
                  'Compound Alert'!Z115 &gt;= 7, "MED","LOW")),IF(
                     $B$8="Emerging Threat", IF(
                        'Compound Alert'!AG115 &gt;= 10, "HIGH",IF(
                            'Compound Alert'!AG115 &gt;= 7, "MED","LOW")))))</f>
        <v>MED</v>
      </c>
      <c r="L134" s="25" t="str">
        <f ca="1">IF(
   $B$8="Overall Alert",IF(
      'Compound Alert'!T115 &gt;= 7, "HIGH",IF(
         'Compound Alert'!T115 &gt;= 5, "MED","LOW")), IF(
            $B$8="Underlying Vulnerability", IF(
               'Compound Alert'!AA115 &gt;= 10, "HIGH",IF(
                  'Compound Alert'!AA115 &gt;= 7, "MED","LOW")),IF(
                     $B$8="Emerging Threat", IF(
                        'Compound Alert'!AH115 &gt;= 10, "HIGH",IF(
                            'Compound Alert'!AH115 &gt;= 7, "MED","LOW")))))</f>
        <v>LOW</v>
      </c>
      <c r="M134" s="25" t="str">
        <f ca="1">IF(
   $B$8="Overall Alert",IF(
      'Compound Alert'!U115 &gt;= 7, "HIGH",IF(
         'Compound Alert'!U115 &gt;= 5, "MED","LOW")), IF(
            $B$8="Underlying Vulnerability", IF(
               'Compound Alert'!AB115 &gt;= 10, "HIGH",IF(
                  'Compound Alert'!AB115 &gt;= 7, "MED","LOW")),IF(
                     $B$8="Emerging Threat", IF(
                        'Compound Alert'!AI115 &gt;= 10, "HIGH",IF(
                            'Compound Alert'!AI115 &gt;= 7, "MED","LOW")))))</f>
        <v>LOW</v>
      </c>
      <c r="N134" s="25" t="str">
        <f ca="1">IF(
   $B$8="Overall Alert",IF(
      'Compound Alert'!V115 &gt;= 7, "HIGH",IF(
         'Compound Alert'!V115 &gt;= 5, "MED","LOW")), IF(
            $B$8="Underlying Vulnerability", IF(
               'Compound Alert'!AC115 &gt;= 10, "HIGH",IF(
                  'Compound Alert'!AC115 &gt;= 7, "MED","LOW")),IF(
                     $B$8="Emerging Threat", IF(
                        'Compound Alert'!AJ115 &gt;= 10, "HIGH",IF(
                            'Compound Alert'!AJ115 &gt;= 7, "MED","LOW")))))</f>
        <v>LOW</v>
      </c>
      <c r="O134" s="25" t="str">
        <f ca="1">IF(
   $B$8="Overall Alert",IF(
      'Compound Alert'!W115 &gt;= 7, "HIGH",IF(
         'Compound Alert'!W115 &gt;= 5, "MED","LOW")), IF(
            $B$8="Underlying Vulnerability", IF(
               'Compound Alert'!AD115 &gt;= 10, "HIGH",IF(
                  'Compound Alert'!AD115 &gt;= 7, "MED","LOW")),IF(
                     $B$8="Emerging Threat", IF(
                        'Compound Alert'!AK115 &gt;= 10, "HIGH",IF(
                            'Compound Alert'!AK115 &gt;= 7, "MED","LOW")))))</f>
        <v>LOW</v>
      </c>
      <c r="P134" s="25"/>
      <c r="Q134" s="26"/>
      <c r="R134" s="26"/>
      <c r="S134" s="21"/>
      <c r="T134" s="21"/>
      <c r="U134" s="21"/>
      <c r="V134" s="21"/>
      <c r="W134" s="21"/>
      <c r="X134" s="21"/>
      <c r="Y134" s="27"/>
      <c r="Z134" s="27"/>
      <c r="AA134" s="27"/>
      <c r="AB134" s="27"/>
      <c r="AC134" s="27"/>
      <c r="AD134" s="27"/>
      <c r="AE134" s="27"/>
      <c r="AF134" s="27"/>
      <c r="AJ134" s="21"/>
      <c r="AK134" s="21"/>
      <c r="AL134" s="21"/>
      <c r="AM134" s="21"/>
      <c r="AN134" s="21"/>
      <c r="AO134" s="21"/>
      <c r="AP134" s="21"/>
      <c r="AQ134" s="21"/>
      <c r="AR134" s="21"/>
      <c r="AS134" s="21"/>
      <c r="AT134" s="21"/>
      <c r="AU134" s="21"/>
      <c r="AV134" s="21"/>
      <c r="AW134" s="21"/>
      <c r="AX134" s="21"/>
    </row>
    <row r="135" spans="1:50" x14ac:dyDescent="0.2">
      <c r="A135" s="63">
        <v>94</v>
      </c>
      <c r="B135" s="20" t="str">
        <f>'Compound Alert'!B107</f>
        <v>Kyrgyz Republic</v>
      </c>
      <c r="C135" s="20" t="str">
        <f>'Compound Alert'!C107</f>
        <v>KGZ</v>
      </c>
      <c r="D135" s="20" t="str">
        <f>'Compound Alert'!D107</f>
        <v>ECS           Europe &amp; Central Asia</v>
      </c>
      <c r="E135" s="20" t="str">
        <f>'Compound Alert'!E107</f>
        <v>IDA</v>
      </c>
      <c r="F135" s="217">
        <f ca="1">'Compound Alert'!F107</f>
        <v>102</v>
      </c>
      <c r="G135" s="22">
        <f ca="1">IF($B$8="Overall Alert",'Compound Alert'!G107,IF($B$8="Underlying Vulnerability",'Compound Alert'!J107,IF($B$8="Emerging Threat",'Compound Alert'!M107)))</f>
        <v>0.5</v>
      </c>
      <c r="H135" s="23">
        <f ca="1">IF($B$8="Overall Alert",'Compound Alert'!H107,IF($B$8="Underlying Vulnerability",'Compound Alert'!K107,IF($B$8="Emerging Threat",'Compound Alert'!N107)))</f>
        <v>0.5</v>
      </c>
      <c r="I135" s="50">
        <f ca="1">ROUNDDOWN(G135,0)</f>
        <v>0</v>
      </c>
      <c r="J135" s="25" t="str">
        <f ca="1">IF(
   $B$8="Overall Alert",IF(
      'Compound Alert'!R107 &gt;= 7, "HIGH",IF(
         'Compound Alert'!R107 &gt;= 5, "MED","LOW")), IF(
            $B$8="Underlying Vulnerability", IF(
               'Compound Alert'!Y107 &gt;= 10, "HIGH",IF(
                  'Compound Alert'!Y107 &gt;= 7, "MED","LOW")),IF(
                     $B$8="Emerging Threat", IF(
                        'Compound Alert'!AF107 &gt;= 10, "HIGH",IF(
                            'Compound Alert'!AF107 &gt;= 7, "MED","LOW")))))</f>
        <v>MED</v>
      </c>
      <c r="K135" s="25" t="str">
        <f ca="1">IF(
   $B$8="Overall Alert",IF(
      'Compound Alert'!S107 &gt;= 7, "HIGH",IF(
         'Compound Alert'!S107 &gt;= 5, "MED","LOW")), IF(
            $B$8="Underlying Vulnerability", IF(
               'Compound Alert'!Z107 &gt;= 10, "HIGH",IF(
                  'Compound Alert'!Z107 &gt;= 7, "MED","LOW")),IF(
                     $B$8="Emerging Threat", IF(
                        'Compound Alert'!AG107 &gt;= 10, "HIGH",IF(
                            'Compound Alert'!AG107 &gt;= 7, "MED","LOW")))))</f>
        <v>LOW</v>
      </c>
      <c r="L135" s="25" t="str">
        <f ca="1">IF(
   $B$8="Overall Alert",IF(
      'Compound Alert'!T107 &gt;= 7, "HIGH",IF(
         'Compound Alert'!T107 &gt;= 5, "MED","LOW")), IF(
            $B$8="Underlying Vulnerability", IF(
               'Compound Alert'!AA107 &gt;= 10, "HIGH",IF(
                  'Compound Alert'!AA107 &gt;= 7, "MED","LOW")),IF(
                     $B$8="Emerging Threat", IF(
                        'Compound Alert'!AH107 &gt;= 10, "HIGH",IF(
                            'Compound Alert'!AH107 &gt;= 7, "MED","LOW")))))</f>
        <v>LOW</v>
      </c>
      <c r="M135" s="25" t="str">
        <f ca="1">IF(
   $B$8="Overall Alert",IF(
      'Compound Alert'!U107 &gt;= 7, "HIGH",IF(
         'Compound Alert'!U107 &gt;= 5, "MED","LOW")), IF(
            $B$8="Underlying Vulnerability", IF(
               'Compound Alert'!AB107 &gt;= 10, "HIGH",IF(
                  'Compound Alert'!AB107 &gt;= 7, "MED","LOW")),IF(
                     $B$8="Emerging Threat", IF(
                        'Compound Alert'!AI107 &gt;= 10, "HIGH",IF(
                            'Compound Alert'!AI107 &gt;= 7, "MED","LOW")))))</f>
        <v>LOW</v>
      </c>
      <c r="N135" s="25" t="str">
        <f ca="1">IF(
   $B$8="Overall Alert",IF(
      'Compound Alert'!V107 &gt;= 7, "HIGH",IF(
         'Compound Alert'!V107 &gt;= 5, "MED","LOW")), IF(
            $B$8="Underlying Vulnerability", IF(
               'Compound Alert'!AC107 &gt;= 10, "HIGH",IF(
                  'Compound Alert'!AC107 &gt;= 7, "MED","LOW")),IF(
                     $B$8="Emerging Threat", IF(
                        'Compound Alert'!AJ107 &gt;= 10, "HIGH",IF(
                            'Compound Alert'!AJ107 &gt;= 7, "MED","LOW")))))</f>
        <v>LOW</v>
      </c>
      <c r="O135" s="25" t="str">
        <f ca="1">IF(
   $B$8="Overall Alert",IF(
      'Compound Alert'!W107 &gt;= 7, "HIGH",IF(
         'Compound Alert'!W107 &gt;= 5, "MED","LOW")), IF(
            $B$8="Underlying Vulnerability", IF(
               'Compound Alert'!AD107 &gt;= 10, "HIGH",IF(
                  'Compound Alert'!AD107 &gt;= 7, "MED","LOW")),IF(
                     $B$8="Emerging Threat", IF(
                        'Compound Alert'!AK107 &gt;= 10, "HIGH",IF(
                            'Compound Alert'!AK107 &gt;= 7, "MED","LOW")))))</f>
        <v>LOW</v>
      </c>
      <c r="P135" s="25"/>
      <c r="Q135" s="26"/>
      <c r="R135" s="26"/>
      <c r="S135" s="21"/>
      <c r="T135" s="21"/>
      <c r="U135" s="21"/>
      <c r="V135" s="21"/>
      <c r="W135" s="21"/>
      <c r="X135" s="21"/>
      <c r="Y135" s="27"/>
      <c r="Z135" s="27"/>
      <c r="AA135" s="27"/>
      <c r="AB135" s="27"/>
      <c r="AC135" s="27"/>
      <c r="AD135" s="27"/>
      <c r="AE135" s="27"/>
      <c r="AF135" s="27"/>
      <c r="AJ135" s="21"/>
      <c r="AK135" s="21"/>
      <c r="AL135" s="21"/>
      <c r="AM135" s="21"/>
      <c r="AN135" s="21"/>
      <c r="AO135" s="21"/>
      <c r="AP135" s="21"/>
      <c r="AQ135" s="21"/>
      <c r="AR135" s="21"/>
      <c r="AS135" s="21"/>
      <c r="AT135" s="21"/>
      <c r="AU135" s="21"/>
      <c r="AV135" s="21"/>
      <c r="AW135" s="21"/>
      <c r="AX135" s="21"/>
    </row>
    <row r="136" spans="1:50" x14ac:dyDescent="0.2">
      <c r="A136" s="63">
        <v>95</v>
      </c>
      <c r="B136" s="20" t="str">
        <f>'Compound Alert'!B205</f>
        <v>Taiwan, China</v>
      </c>
      <c r="C136" s="20" t="str">
        <f>'Compound Alert'!C205</f>
        <v>TWN</v>
      </c>
      <c r="D136" s="20" t="str">
        <f>'Compound Alert'!D205</f>
        <v>EAS           East Asia &amp; Pacific</v>
      </c>
      <c r="E136" s="20" t="str">
        <f>'Compound Alert'!E205</f>
        <v>NA</v>
      </c>
      <c r="F136" s="217">
        <f>'Compound Alert'!F205</f>
        <v>0</v>
      </c>
      <c r="G136" s="22">
        <f ca="1">IF($B$8="Overall Alert",'Compound Alert'!G205,IF($B$8="Underlying Vulnerability",'Compound Alert'!J205,IF($B$8="Emerging Threat",'Compound Alert'!M205)))</f>
        <v>0.5</v>
      </c>
      <c r="H136" s="23">
        <f ca="1">IF($B$8="Overall Alert",'Compound Alert'!H205,IF($B$8="Underlying Vulnerability",'Compound Alert'!K205,IF($B$8="Emerging Threat",'Compound Alert'!N205)))</f>
        <v>0.5</v>
      </c>
      <c r="I136" s="50">
        <f ca="1">ROUNDDOWN(G136,0)</f>
        <v>0</v>
      </c>
      <c r="J136" s="25" t="str">
        <f ca="1">IF(
   $B$8="Overall Alert",IF(
      'Compound Alert'!R205 &gt;= 7, "HIGH",IF(
         'Compound Alert'!R205 &gt;= 5, "MED","LOW")), IF(
            $B$8="Underlying Vulnerability", IF(
               'Compound Alert'!Y205 &gt;= 10, "HIGH",IF(
                  'Compound Alert'!Y205 &gt;= 7, "MED","LOW")),IF(
                     $B$8="Emerging Threat", IF(
                        'Compound Alert'!AF205 &gt;= 10, "HIGH",IF(
                            'Compound Alert'!AF205 &gt;= 7, "MED","LOW")))))</f>
        <v>LOW</v>
      </c>
      <c r="K136" s="25" t="e">
        <f ca="1">IF(
   $B$8="Overall Alert",IF(
      'Compound Alert'!S205 &gt;= 7, "HIGH",IF(
         'Compound Alert'!S205 &gt;= 5, "MED","LOW")), IF(
            $B$8="Underlying Vulnerability", IF(
               'Compound Alert'!Z205 &gt;= 10, "HIGH",IF(
                  'Compound Alert'!Z205 &gt;= 7, "MED","LOW")),IF(
                     $B$8="Emerging Threat", IF(
                        'Compound Alert'!AG205 &gt;= 10, "HIGH",IF(
                            'Compound Alert'!AG205 &gt;= 7, "MED","LOW")))))</f>
        <v>#N/A</v>
      </c>
      <c r="L136" s="25" t="str">
        <f ca="1">IF(
   $B$8="Overall Alert",IF(
      'Compound Alert'!T205 &gt;= 7, "HIGH",IF(
         'Compound Alert'!T205 &gt;= 5, "MED","LOW")), IF(
            $B$8="Underlying Vulnerability", IF(
               'Compound Alert'!AA205 &gt;= 10, "HIGH",IF(
                  'Compound Alert'!AA205 &gt;= 7, "MED","LOW")),IF(
                     $B$8="Emerging Threat", IF(
                        'Compound Alert'!AH205 &gt;= 10, "HIGH",IF(
                            'Compound Alert'!AH205 &gt;= 7, "MED","LOW")))))</f>
        <v>MED</v>
      </c>
      <c r="M136" s="25" t="str">
        <f ca="1">IF(
   $B$8="Overall Alert",IF(
      'Compound Alert'!U205 &gt;= 7, "HIGH",IF(
         'Compound Alert'!U205 &gt;= 5, "MED","LOW")), IF(
            $B$8="Underlying Vulnerability", IF(
               'Compound Alert'!AB205 &gt;= 10, "HIGH",IF(
                  'Compound Alert'!AB205 &gt;= 7, "MED","LOW")),IF(
                     $B$8="Emerging Threat", IF(
                        'Compound Alert'!AI205 &gt;= 10, "HIGH",IF(
                            'Compound Alert'!AI205 &gt;= 7, "MED","LOW")))))</f>
        <v>LOW</v>
      </c>
      <c r="N136" s="25" t="str">
        <f ca="1">IF(
   $B$8="Overall Alert",IF(
      'Compound Alert'!V205 &gt;= 7, "HIGH",IF(
         'Compound Alert'!V205 &gt;= 5, "MED","LOW")), IF(
            $B$8="Underlying Vulnerability", IF(
               'Compound Alert'!AC205 &gt;= 10, "HIGH",IF(
                  'Compound Alert'!AC205 &gt;= 7, "MED","LOW")),IF(
                     $B$8="Emerging Threat", IF(
                        'Compound Alert'!AJ205 &gt;= 10, "HIGH",IF(
                            'Compound Alert'!AJ205 &gt;= 7, "MED","LOW")))))</f>
        <v>LOW</v>
      </c>
      <c r="O136" s="25" t="str">
        <f ca="1">IF(
   $B$8="Overall Alert",IF(
      'Compound Alert'!W205 &gt;= 7, "HIGH",IF(
         'Compound Alert'!W205 &gt;= 5, "MED","LOW")), IF(
            $B$8="Underlying Vulnerability", IF(
               'Compound Alert'!AD205 &gt;= 10, "HIGH",IF(
                  'Compound Alert'!AD205 &gt;= 7, "MED","LOW")),IF(
                     $B$8="Emerging Threat", IF(
                        'Compound Alert'!AK205 &gt;= 10, "HIGH",IF(
                            'Compound Alert'!AK205 &gt;= 7, "MED","LOW")))))</f>
        <v>LOW</v>
      </c>
      <c r="P136" s="25"/>
      <c r="Q136" s="26"/>
      <c r="R136" s="26"/>
      <c r="S136" s="21"/>
      <c r="T136" s="21"/>
      <c r="U136" s="21"/>
      <c r="V136" s="21"/>
      <c r="W136" s="21"/>
      <c r="X136" s="21"/>
      <c r="Y136" s="27"/>
      <c r="Z136" s="27"/>
      <c r="AA136" s="27"/>
      <c r="AB136" s="27"/>
      <c r="AC136" s="27"/>
      <c r="AD136" s="27"/>
      <c r="AE136" s="27"/>
      <c r="AF136" s="27"/>
      <c r="AJ136" s="21"/>
      <c r="AK136" s="21"/>
      <c r="AL136" s="21"/>
      <c r="AM136" s="21"/>
      <c r="AN136" s="21"/>
      <c r="AO136" s="21"/>
      <c r="AP136" s="21"/>
      <c r="AQ136" s="21"/>
      <c r="AR136" s="21"/>
      <c r="AS136" s="21"/>
      <c r="AT136" s="21"/>
      <c r="AU136" s="21"/>
      <c r="AV136" s="21"/>
      <c r="AW136" s="21"/>
      <c r="AX136" s="21"/>
    </row>
    <row r="137" spans="1:50" x14ac:dyDescent="0.2">
      <c r="A137" s="63">
        <v>96</v>
      </c>
      <c r="B137" s="20" t="str">
        <f>'Compound Alert'!B21</f>
        <v>Benin</v>
      </c>
      <c r="C137" s="20" t="str">
        <f>'Compound Alert'!C21</f>
        <v>BEN</v>
      </c>
      <c r="D137" s="20" t="str">
        <f>'Compound Alert'!D21</f>
        <v>SSF           Sub-Saharan Africa</v>
      </c>
      <c r="E137" s="20" t="str">
        <f>'Compound Alert'!E21</f>
        <v>IDA</v>
      </c>
      <c r="F137" s="217">
        <f ca="1">'Compound Alert'!F21</f>
        <v>16</v>
      </c>
      <c r="G137" s="22">
        <f ca="1">IF($B$8="Overall Alert",'Compound Alert'!G21,IF($B$8="Underlying Vulnerability",'Compound Alert'!J21,IF($B$8="Emerging Threat",'Compound Alert'!M21)))</f>
        <v>0.5</v>
      </c>
      <c r="H137" s="23">
        <f ca="1">IF($B$8="Overall Alert",'Compound Alert'!H21,IF($B$8="Underlying Vulnerability",'Compound Alert'!K21,IF($B$8="Emerging Threat",'Compound Alert'!N21)))</f>
        <v>0.5</v>
      </c>
      <c r="I137" s="50">
        <f ca="1">ROUNDDOWN(G137,0)</f>
        <v>0</v>
      </c>
      <c r="J137" s="25" t="str">
        <f ca="1">IF(
   $B$8="Overall Alert",IF(
      'Compound Alert'!R21 &gt;= 7, "HIGH",IF(
         'Compound Alert'!R21 &gt;= 5, "MED","LOW")), IF(
            $B$8="Underlying Vulnerability", IF(
               'Compound Alert'!Y21 &gt;= 10, "HIGH",IF(
                  'Compound Alert'!Y21 &gt;= 7, "MED","LOW")),IF(
                     $B$8="Emerging Threat", IF(
                        'Compound Alert'!AF21 &gt;= 10, "HIGH",IF(
                            'Compound Alert'!AF21 &gt;= 7, "MED","LOW")))))</f>
        <v>LOW</v>
      </c>
      <c r="K137" s="25" t="str">
        <f ca="1">IF(
   $B$8="Overall Alert",IF(
      'Compound Alert'!S21 &gt;= 7, "HIGH",IF(
         'Compound Alert'!S21 &gt;= 5, "MED","LOW")), IF(
            $B$8="Underlying Vulnerability", IF(
               'Compound Alert'!Z21 &gt;= 10, "HIGH",IF(
                  'Compound Alert'!Z21 &gt;= 7, "MED","LOW")),IF(
                     $B$8="Emerging Threat", IF(
                        'Compound Alert'!AG21 &gt;= 10, "HIGH",IF(
                            'Compound Alert'!AG21 &gt;= 7, "MED","LOW")))))</f>
        <v>LOW</v>
      </c>
      <c r="L137" s="25" t="str">
        <f ca="1">IF(
   $B$8="Overall Alert",IF(
      'Compound Alert'!T21 &gt;= 7, "HIGH",IF(
         'Compound Alert'!T21 &gt;= 5, "MED","LOW")), IF(
            $B$8="Underlying Vulnerability", IF(
               'Compound Alert'!AA21 &gt;= 10, "HIGH",IF(
                  'Compound Alert'!AA21 &gt;= 7, "MED","LOW")),IF(
                     $B$8="Emerging Threat", IF(
                        'Compound Alert'!AH21 &gt;= 10, "HIGH",IF(
                            'Compound Alert'!AH21 &gt;= 7, "MED","LOW")))))</f>
        <v>LOW</v>
      </c>
      <c r="M137" s="25" t="str">
        <f ca="1">IF(
   $B$8="Overall Alert",IF(
      'Compound Alert'!U21 &gt;= 7, "HIGH",IF(
         'Compound Alert'!U21 &gt;= 5, "MED","LOW")), IF(
            $B$8="Underlying Vulnerability", IF(
               'Compound Alert'!AB21 &gt;= 10, "HIGH",IF(
                  'Compound Alert'!AB21 &gt;= 7, "MED","LOW")),IF(
                     $B$8="Emerging Threat", IF(
                        'Compound Alert'!AI21 &gt;= 10, "HIGH",IF(
                            'Compound Alert'!AI21 &gt;= 7, "MED","LOW")))))</f>
        <v>LOW</v>
      </c>
      <c r="N137" s="25" t="str">
        <f ca="1">IF(
   $B$8="Overall Alert",IF(
      'Compound Alert'!V21 &gt;= 7, "HIGH",IF(
         'Compound Alert'!V21 &gt;= 5, "MED","LOW")), IF(
            $B$8="Underlying Vulnerability", IF(
               'Compound Alert'!AC21 &gt;= 10, "HIGH",IF(
                  'Compound Alert'!AC21 &gt;= 7, "MED","LOW")),IF(
                     $B$8="Emerging Threat", IF(
                        'Compound Alert'!AJ21 &gt;= 10, "HIGH",IF(
                            'Compound Alert'!AJ21 &gt;= 7, "MED","LOW")))))</f>
        <v>MED</v>
      </c>
      <c r="O137" s="25" t="str">
        <f ca="1">IF(
   $B$8="Overall Alert",IF(
      'Compound Alert'!W21 &gt;= 7, "HIGH",IF(
         'Compound Alert'!W21 &gt;= 5, "MED","LOW")), IF(
            $B$8="Underlying Vulnerability", IF(
               'Compound Alert'!AD21 &gt;= 10, "HIGH",IF(
                  'Compound Alert'!AD21 &gt;= 7, "MED","LOW")),IF(
                     $B$8="Emerging Threat", IF(
                        'Compound Alert'!AK21 &gt;= 10, "HIGH",IF(
                            'Compound Alert'!AK21 &gt;= 7, "MED","LOW")))))</f>
        <v>LOW</v>
      </c>
      <c r="P137" s="25"/>
      <c r="Q137" s="26"/>
      <c r="R137" s="26"/>
      <c r="S137" s="21"/>
      <c r="T137" s="21"/>
      <c r="U137" s="21"/>
      <c r="V137" s="21"/>
      <c r="W137" s="21"/>
      <c r="X137" s="21"/>
      <c r="Y137" s="27"/>
      <c r="Z137" s="27"/>
      <c r="AA137" s="27"/>
      <c r="AB137" s="27"/>
      <c r="AC137" s="27"/>
      <c r="AD137" s="27"/>
      <c r="AE137" s="27"/>
      <c r="AF137" s="27"/>
      <c r="AJ137" s="21"/>
      <c r="AK137" s="21"/>
      <c r="AL137" s="21"/>
      <c r="AM137" s="21"/>
      <c r="AN137" s="21"/>
      <c r="AO137" s="21"/>
      <c r="AP137" s="21"/>
      <c r="AQ137" s="21"/>
      <c r="AR137" s="21"/>
      <c r="AS137" s="21"/>
      <c r="AT137" s="21"/>
      <c r="AU137" s="21"/>
      <c r="AV137" s="21"/>
      <c r="AW137" s="21"/>
      <c r="AX137" s="21"/>
    </row>
    <row r="138" spans="1:50" x14ac:dyDescent="0.2">
      <c r="A138" s="63">
        <v>97</v>
      </c>
      <c r="B138" s="20" t="str">
        <f>'Compound Alert'!B50</f>
        <v>Costa Rica</v>
      </c>
      <c r="C138" s="20" t="str">
        <f>'Compound Alert'!C50</f>
        <v>CRI</v>
      </c>
      <c r="D138" s="20" t="str">
        <f>'Compound Alert'!D50</f>
        <v>LCN           Latin America &amp; Caribbean</v>
      </c>
      <c r="E138" s="20" t="str">
        <f>'Compound Alert'!E50</f>
        <v>IBRD</v>
      </c>
      <c r="F138" s="217">
        <f ca="1">'Compound Alert'!F50</f>
        <v>45</v>
      </c>
      <c r="G138" s="22">
        <f ca="1">IF($B$8="Overall Alert",'Compound Alert'!G50,IF($B$8="Underlying Vulnerability",'Compound Alert'!J50,IF($B$8="Emerging Threat",'Compound Alert'!M50)))</f>
        <v>0.5</v>
      </c>
      <c r="H138" s="23">
        <f ca="1">IF($B$8="Overall Alert",'Compound Alert'!H50,IF($B$8="Underlying Vulnerability",'Compound Alert'!K50,IF($B$8="Emerging Threat",'Compound Alert'!N50)))</f>
        <v>0.5</v>
      </c>
      <c r="I138" s="50">
        <f ca="1">ROUNDDOWN(G138,0)</f>
        <v>0</v>
      </c>
      <c r="J138" s="25" t="str">
        <f ca="1">IF(
   $B$8="Overall Alert",IF(
      'Compound Alert'!R50 &gt;= 7, "HIGH",IF(
         'Compound Alert'!R50 &gt;= 5, "MED","LOW")), IF(
            $B$8="Underlying Vulnerability", IF(
               'Compound Alert'!Y50 &gt;= 10, "HIGH",IF(
                  'Compound Alert'!Y50 &gt;= 7, "MED","LOW")),IF(
                     $B$8="Emerging Threat", IF(
                        'Compound Alert'!AF50 &gt;= 10, "HIGH",IF(
                            'Compound Alert'!AF50 &gt;= 7, "MED","LOW")))))</f>
        <v>LOW</v>
      </c>
      <c r="K138" s="25" t="str">
        <f ca="1">IF(
   $B$8="Overall Alert",IF(
      'Compound Alert'!S50 &gt;= 7, "HIGH",IF(
         'Compound Alert'!S50 &gt;= 5, "MED","LOW")), IF(
            $B$8="Underlying Vulnerability", IF(
               'Compound Alert'!Z50 &gt;= 10, "HIGH",IF(
                  'Compound Alert'!Z50 &gt;= 7, "MED","LOW")),IF(
                     $B$8="Emerging Threat", IF(
                        'Compound Alert'!AG50 &gt;= 10, "HIGH",IF(
                            'Compound Alert'!AG50 &gt;= 7, "MED","LOW")))))</f>
        <v>LOW</v>
      </c>
      <c r="L138" s="25" t="str">
        <f ca="1">IF(
   $B$8="Overall Alert",IF(
      'Compound Alert'!T50 &gt;= 7, "HIGH",IF(
         'Compound Alert'!T50 &gt;= 5, "MED","LOW")), IF(
            $B$8="Underlying Vulnerability", IF(
               'Compound Alert'!AA50 &gt;= 10, "HIGH",IF(
                  'Compound Alert'!AA50 &gt;= 7, "MED","LOW")),IF(
                     $B$8="Emerging Threat", IF(
                        'Compound Alert'!AH50 &gt;= 10, "HIGH",IF(
                            'Compound Alert'!AH50 &gt;= 7, "MED","LOW")))))</f>
        <v>LOW</v>
      </c>
      <c r="M138" s="25" t="str">
        <f ca="1">IF(
   $B$8="Overall Alert",IF(
      'Compound Alert'!U50 &gt;= 7, "HIGH",IF(
         'Compound Alert'!U50 &gt;= 5, "MED","LOW")), IF(
            $B$8="Underlying Vulnerability", IF(
               'Compound Alert'!AB50 &gt;= 10, "HIGH",IF(
                  'Compound Alert'!AB50 &gt;= 7, "MED","LOW")),IF(
                     $B$8="Emerging Threat", IF(
                        'Compound Alert'!AI50 &gt;= 10, "HIGH",IF(
                            'Compound Alert'!AI50 &gt;= 7, "MED","LOW")))))</f>
        <v>MED</v>
      </c>
      <c r="N138" s="25" t="str">
        <f ca="1">IF(
   $B$8="Overall Alert",IF(
      'Compound Alert'!V50 &gt;= 7, "HIGH",IF(
         'Compound Alert'!V50 &gt;= 5, "MED","LOW")), IF(
            $B$8="Underlying Vulnerability", IF(
               'Compound Alert'!AC50 &gt;= 10, "HIGH",IF(
                  'Compound Alert'!AC50 &gt;= 7, "MED","LOW")),IF(
                     $B$8="Emerging Threat", IF(
                        'Compound Alert'!AJ50 &gt;= 10, "HIGH",IF(
                            'Compound Alert'!AJ50 &gt;= 7, "MED","LOW")))))</f>
        <v>LOW</v>
      </c>
      <c r="O138" s="25" t="str">
        <f ca="1">IF(
   $B$8="Overall Alert",IF(
      'Compound Alert'!W50 &gt;= 7, "HIGH",IF(
         'Compound Alert'!W50 &gt;= 5, "MED","LOW")), IF(
            $B$8="Underlying Vulnerability", IF(
               'Compound Alert'!AD50 &gt;= 10, "HIGH",IF(
                  'Compound Alert'!AD50 &gt;= 7, "MED","LOW")),IF(
                     $B$8="Emerging Threat", IF(
                        'Compound Alert'!AK50 &gt;= 10, "HIGH",IF(
                            'Compound Alert'!AK50 &gt;= 7, "MED","LOW")))))</f>
        <v>LOW</v>
      </c>
      <c r="P138" s="25"/>
      <c r="Q138" s="26"/>
      <c r="R138" s="26"/>
      <c r="S138" s="21"/>
      <c r="T138" s="21"/>
      <c r="U138" s="21"/>
      <c r="V138" s="21"/>
      <c r="W138" s="21"/>
      <c r="X138" s="21"/>
      <c r="Y138" s="27"/>
      <c r="Z138" s="27"/>
      <c r="AA138" s="27"/>
      <c r="AB138" s="27"/>
      <c r="AC138" s="27"/>
      <c r="AD138" s="27"/>
      <c r="AE138" s="27"/>
      <c r="AF138" s="27"/>
      <c r="AJ138" s="21"/>
      <c r="AK138" s="21"/>
      <c r="AL138" s="21"/>
      <c r="AM138" s="21"/>
      <c r="AN138" s="21"/>
      <c r="AO138" s="21"/>
      <c r="AP138" s="21"/>
      <c r="AQ138" s="21"/>
      <c r="AR138" s="21"/>
      <c r="AS138" s="21"/>
      <c r="AT138" s="21"/>
      <c r="AU138" s="21"/>
      <c r="AV138" s="21"/>
      <c r="AW138" s="21"/>
      <c r="AX138" s="21"/>
    </row>
    <row r="139" spans="1:50" x14ac:dyDescent="0.2">
      <c r="A139" s="63">
        <v>98</v>
      </c>
      <c r="B139" s="20" t="str">
        <f>'Compound Alert'!B144</f>
        <v>Malaysia</v>
      </c>
      <c r="C139" s="20" t="str">
        <f>'Compound Alert'!C144</f>
        <v>MYS</v>
      </c>
      <c r="D139" s="20" t="str">
        <f>'Compound Alert'!D144</f>
        <v>EAS           East Asia &amp; Pacific</v>
      </c>
      <c r="E139" s="20" t="str">
        <f>'Compound Alert'!E144</f>
        <v>IBRD</v>
      </c>
      <c r="F139" s="217">
        <f ca="1">'Compound Alert'!F144</f>
        <v>139</v>
      </c>
      <c r="G139" s="22">
        <f ca="1">IF($B$8="Overall Alert",'Compound Alert'!G144,IF($B$8="Underlying Vulnerability",'Compound Alert'!J144,IF($B$8="Emerging Threat",'Compound Alert'!M144)))</f>
        <v>0.5</v>
      </c>
      <c r="H139" s="23">
        <f ca="1">IF($B$8="Overall Alert",'Compound Alert'!H144,IF($B$8="Underlying Vulnerability",'Compound Alert'!K144,IF($B$8="Emerging Threat",'Compound Alert'!N144)))</f>
        <v>0.5</v>
      </c>
      <c r="I139" s="50">
        <f ca="1">ROUNDDOWN(G139,0)</f>
        <v>0</v>
      </c>
      <c r="J139" s="25" t="str">
        <f ca="1">IF(
   $B$8="Overall Alert",IF(
      'Compound Alert'!R144 &gt;= 7, "HIGH",IF(
         'Compound Alert'!R144 &gt;= 5, "MED","LOW")), IF(
            $B$8="Underlying Vulnerability", IF(
               'Compound Alert'!Y144 &gt;= 10, "HIGH",IF(
                  'Compound Alert'!Y144 &gt;= 7, "MED","LOW")),IF(
                     $B$8="Emerging Threat", IF(
                        'Compound Alert'!AF144 &gt;= 10, "HIGH",IF(
                            'Compound Alert'!AF144 &gt;= 7, "MED","LOW")))))</f>
        <v>LOW</v>
      </c>
      <c r="K139" s="25" t="str">
        <f ca="1">IF(
   $B$8="Overall Alert",IF(
      'Compound Alert'!S144 &gt;= 7, "HIGH",IF(
         'Compound Alert'!S144 &gt;= 5, "MED","LOW")), IF(
            $B$8="Underlying Vulnerability", IF(
               'Compound Alert'!Z144 &gt;= 10, "HIGH",IF(
                  'Compound Alert'!Z144 &gt;= 7, "MED","LOW")),IF(
                     $B$8="Emerging Threat", IF(
                        'Compound Alert'!AG144 &gt;= 10, "HIGH",IF(
                            'Compound Alert'!AG144 &gt;= 7, "MED","LOW")))))</f>
        <v>LOW</v>
      </c>
      <c r="L139" s="25" t="str">
        <f ca="1">IF(
   $B$8="Overall Alert",IF(
      'Compound Alert'!T144 &gt;= 7, "HIGH",IF(
         'Compound Alert'!T144 &gt;= 5, "MED","LOW")), IF(
            $B$8="Underlying Vulnerability", IF(
               'Compound Alert'!AA144 &gt;= 10, "HIGH",IF(
                  'Compound Alert'!AA144 &gt;= 7, "MED","LOW")),IF(
                     $B$8="Emerging Threat", IF(
                        'Compound Alert'!AH144 &gt;= 10, "HIGH",IF(
                            'Compound Alert'!AH144 &gt;= 7, "MED","LOW")))))</f>
        <v>MED</v>
      </c>
      <c r="M139" s="25" t="str">
        <f ca="1">IF(
   $B$8="Overall Alert",IF(
      'Compound Alert'!U144 &gt;= 7, "HIGH",IF(
         'Compound Alert'!U144 &gt;= 5, "MED","LOW")), IF(
            $B$8="Underlying Vulnerability", IF(
               'Compound Alert'!AB144 &gt;= 10, "HIGH",IF(
                  'Compound Alert'!AB144 &gt;= 7, "MED","LOW")),IF(
                     $B$8="Emerging Threat", IF(
                        'Compound Alert'!AI144 &gt;= 10, "HIGH",IF(
                            'Compound Alert'!AI144 &gt;= 7, "MED","LOW")))))</f>
        <v>LOW</v>
      </c>
      <c r="N139" s="25" t="str">
        <f ca="1">IF(
   $B$8="Overall Alert",IF(
      'Compound Alert'!V144 &gt;= 7, "HIGH",IF(
         'Compound Alert'!V144 &gt;= 5, "MED","LOW")), IF(
            $B$8="Underlying Vulnerability", IF(
               'Compound Alert'!AC144 &gt;= 10, "HIGH",IF(
                  'Compound Alert'!AC144 &gt;= 7, "MED","LOW")),IF(
                     $B$8="Emerging Threat", IF(
                        'Compound Alert'!AJ144 &gt;= 10, "HIGH",IF(
                            'Compound Alert'!AJ144 &gt;= 7, "MED","LOW")))))</f>
        <v>LOW</v>
      </c>
      <c r="O139" s="25" t="str">
        <f ca="1">IF(
   $B$8="Overall Alert",IF(
      'Compound Alert'!W144 &gt;= 7, "HIGH",IF(
         'Compound Alert'!W144 &gt;= 5, "MED","LOW")), IF(
            $B$8="Underlying Vulnerability", IF(
               'Compound Alert'!AD144 &gt;= 10, "HIGH",IF(
                  'Compound Alert'!AD144 &gt;= 7, "MED","LOW")),IF(
                     $B$8="Emerging Threat", IF(
                        'Compound Alert'!AK144 &gt;= 10, "HIGH",IF(
                            'Compound Alert'!AK144 &gt;= 7, "MED","LOW")))))</f>
        <v>LOW</v>
      </c>
      <c r="P139" s="25"/>
      <c r="Q139" s="26"/>
      <c r="R139" s="26"/>
      <c r="S139" s="21"/>
      <c r="T139" s="21"/>
      <c r="U139" s="21"/>
      <c r="V139" s="21"/>
      <c r="W139" s="21"/>
      <c r="X139" s="21"/>
      <c r="Y139" s="27"/>
      <c r="Z139" s="27"/>
      <c r="AA139" s="27"/>
      <c r="AB139" s="27"/>
      <c r="AC139" s="27"/>
      <c r="AD139" s="27"/>
      <c r="AE139" s="27"/>
      <c r="AF139" s="27"/>
      <c r="AJ139" s="21"/>
      <c r="AK139" s="21"/>
      <c r="AL139" s="21"/>
      <c r="AM139" s="21"/>
      <c r="AN139" s="21"/>
      <c r="AO139" s="21"/>
      <c r="AP139" s="21"/>
      <c r="AQ139" s="21"/>
      <c r="AR139" s="21"/>
      <c r="AS139" s="21"/>
      <c r="AT139" s="21"/>
      <c r="AU139" s="21"/>
      <c r="AV139" s="21"/>
      <c r="AW139" s="21"/>
      <c r="AX139" s="21"/>
    </row>
    <row r="140" spans="1:50" x14ac:dyDescent="0.2">
      <c r="A140" s="63">
        <v>99</v>
      </c>
      <c r="B140" s="20" t="str">
        <f>'Compound Alert'!B158</f>
        <v>Peru</v>
      </c>
      <c r="C140" s="20" t="str">
        <f>'Compound Alert'!C158</f>
        <v>PER</v>
      </c>
      <c r="D140" s="20" t="str">
        <f>'Compound Alert'!D158</f>
        <v>LCN           Latin America &amp; Caribbean</v>
      </c>
      <c r="E140" s="20" t="str">
        <f>'Compound Alert'!E158</f>
        <v>IBRD</v>
      </c>
      <c r="F140" s="217">
        <f ca="1">'Compound Alert'!F158</f>
        <v>153</v>
      </c>
      <c r="G140" s="22">
        <f ca="1">IF($B$8="Overall Alert",'Compound Alert'!G158,IF($B$8="Underlying Vulnerability",'Compound Alert'!J158,IF($B$8="Emerging Threat",'Compound Alert'!M158)))</f>
        <v>0.5</v>
      </c>
      <c r="H140" s="23">
        <f ca="1">IF($B$8="Overall Alert",'Compound Alert'!H158,IF($B$8="Underlying Vulnerability",'Compound Alert'!K158,IF($B$8="Emerging Threat",'Compound Alert'!N158)))</f>
        <v>0.5</v>
      </c>
      <c r="I140" s="50">
        <f ca="1">ROUNDDOWN(G140,0)</f>
        <v>0</v>
      </c>
      <c r="J140" s="25" t="str">
        <f ca="1">IF(
   $B$8="Overall Alert",IF(
      'Compound Alert'!R158 &gt;= 7, "HIGH",IF(
         'Compound Alert'!R158 &gt;= 5, "MED","LOW")), IF(
            $B$8="Underlying Vulnerability", IF(
               'Compound Alert'!Y158 &gt;= 10, "HIGH",IF(
                  'Compound Alert'!Y158 &gt;= 7, "MED","LOW")),IF(
                     $B$8="Emerging Threat", IF(
                        'Compound Alert'!AF158 &gt;= 10, "HIGH",IF(
                            'Compound Alert'!AF158 &gt;= 7, "MED","LOW")))))</f>
        <v>LOW</v>
      </c>
      <c r="K140" s="25" t="str">
        <f ca="1">IF(
   $B$8="Overall Alert",IF(
      'Compound Alert'!S158 &gt;= 7, "HIGH",IF(
         'Compound Alert'!S158 &gt;= 5, "MED","LOW")), IF(
            $B$8="Underlying Vulnerability", IF(
               'Compound Alert'!Z158 &gt;= 10, "HIGH",IF(
                  'Compound Alert'!Z158 &gt;= 7, "MED","LOW")),IF(
                     $B$8="Emerging Threat", IF(
                        'Compound Alert'!AG158 &gt;= 10, "HIGH",IF(
                            'Compound Alert'!AG158 &gt;= 7, "MED","LOW")))))</f>
        <v>LOW</v>
      </c>
      <c r="L140" s="25" t="str">
        <f ca="1">IF(
   $B$8="Overall Alert",IF(
      'Compound Alert'!T158 &gt;= 7, "HIGH",IF(
         'Compound Alert'!T158 &gt;= 5, "MED","LOW")), IF(
            $B$8="Underlying Vulnerability", IF(
               'Compound Alert'!AA158 &gt;= 10, "HIGH",IF(
                  'Compound Alert'!AA158 &gt;= 7, "MED","LOW")),IF(
                     $B$8="Emerging Threat", IF(
                        'Compound Alert'!AH158 &gt;= 10, "HIGH",IF(
                            'Compound Alert'!AH158 &gt;= 7, "MED","LOW")))))</f>
        <v>MED</v>
      </c>
      <c r="M140" s="25" t="str">
        <f ca="1">IF(
   $B$8="Overall Alert",IF(
      'Compound Alert'!U158 &gt;= 7, "HIGH",IF(
         'Compound Alert'!U158 &gt;= 5, "MED","LOW")), IF(
            $B$8="Underlying Vulnerability", IF(
               'Compound Alert'!AB158 &gt;= 10, "HIGH",IF(
                  'Compound Alert'!AB158 &gt;= 7, "MED","LOW")),IF(
                     $B$8="Emerging Threat", IF(
                        'Compound Alert'!AI158 &gt;= 10, "HIGH",IF(
                            'Compound Alert'!AI158 &gt;= 7, "MED","LOW")))))</f>
        <v>LOW</v>
      </c>
      <c r="N140" s="25" t="str">
        <f ca="1">IF(
   $B$8="Overall Alert",IF(
      'Compound Alert'!V158 &gt;= 7, "HIGH",IF(
         'Compound Alert'!V158 &gt;= 5, "MED","LOW")), IF(
            $B$8="Underlying Vulnerability", IF(
               'Compound Alert'!AC158 &gt;= 10, "HIGH",IF(
                  'Compound Alert'!AC158 &gt;= 7, "MED","LOW")),IF(
                     $B$8="Emerging Threat", IF(
                        'Compound Alert'!AJ158 &gt;= 10, "HIGH",IF(
                            'Compound Alert'!AJ158 &gt;= 7, "MED","LOW")))))</f>
        <v>LOW</v>
      </c>
      <c r="O140" s="25" t="str">
        <f ca="1">IF(
   $B$8="Overall Alert",IF(
      'Compound Alert'!W158 &gt;= 7, "HIGH",IF(
         'Compound Alert'!W158 &gt;= 5, "MED","LOW")), IF(
            $B$8="Underlying Vulnerability", IF(
               'Compound Alert'!AD158 &gt;= 10, "HIGH",IF(
                  'Compound Alert'!AD158 &gt;= 7, "MED","LOW")),IF(
                     $B$8="Emerging Threat", IF(
                        'Compound Alert'!AK158 &gt;= 10, "HIGH",IF(
                            'Compound Alert'!AK158 &gt;= 7, "MED","LOW")))))</f>
        <v>LOW</v>
      </c>
      <c r="P140" s="25"/>
      <c r="Q140" s="26"/>
      <c r="R140" s="26"/>
      <c r="S140" s="21"/>
      <c r="T140" s="21"/>
      <c r="U140" s="21"/>
      <c r="V140" s="21"/>
      <c r="W140" s="21"/>
      <c r="X140" s="21"/>
      <c r="Y140" s="27"/>
      <c r="Z140" s="27"/>
      <c r="AA140" s="27"/>
      <c r="AB140" s="27"/>
      <c r="AC140" s="27"/>
      <c r="AD140" s="27"/>
      <c r="AE140" s="27"/>
      <c r="AF140" s="27"/>
      <c r="AJ140" s="21"/>
      <c r="AK140" s="21"/>
      <c r="AL140" s="21"/>
      <c r="AM140" s="21"/>
      <c r="AN140" s="21"/>
      <c r="AO140" s="21"/>
      <c r="AP140" s="21"/>
      <c r="AQ140" s="21"/>
      <c r="AR140" s="21"/>
      <c r="AS140" s="21"/>
      <c r="AT140" s="21"/>
      <c r="AU140" s="21"/>
      <c r="AV140" s="21"/>
      <c r="AW140" s="21"/>
      <c r="AX140" s="21"/>
    </row>
    <row r="141" spans="1:50" x14ac:dyDescent="0.2">
      <c r="A141" s="63">
        <v>100</v>
      </c>
      <c r="B141" s="20" t="str">
        <f>'Compound Alert'!B173</f>
        <v>Saudi Arabia</v>
      </c>
      <c r="C141" s="20" t="str">
        <f>'Compound Alert'!C173</f>
        <v>SAU</v>
      </c>
      <c r="D141" s="20" t="str">
        <f>'Compound Alert'!D173</f>
        <v>MEA           Middle East &amp; North Africa</v>
      </c>
      <c r="E141" s="20" t="str">
        <f>'Compound Alert'!E173</f>
        <v>NA</v>
      </c>
      <c r="F141" s="217">
        <f ca="1">'Compound Alert'!F173</f>
        <v>168</v>
      </c>
      <c r="G141" s="22">
        <f ca="1">IF($B$8="Overall Alert",'Compound Alert'!G173,IF($B$8="Underlying Vulnerability",'Compound Alert'!J173,IF($B$8="Emerging Threat",'Compound Alert'!M173)))</f>
        <v>0.5</v>
      </c>
      <c r="H141" s="23">
        <f ca="1">IF($B$8="Overall Alert",'Compound Alert'!H173,IF($B$8="Underlying Vulnerability",'Compound Alert'!K173,IF($B$8="Emerging Threat",'Compound Alert'!N173)))</f>
        <v>0.5</v>
      </c>
      <c r="I141" s="50">
        <f ca="1">ROUNDDOWN(G141,0)</f>
        <v>0</v>
      </c>
      <c r="J141" s="25" t="str">
        <f ca="1">IF(
   $B$8="Overall Alert",IF(
      'Compound Alert'!R173 &gt;= 7, "HIGH",IF(
         'Compound Alert'!R173 &gt;= 5, "MED","LOW")), IF(
            $B$8="Underlying Vulnerability", IF(
               'Compound Alert'!Y173 &gt;= 10, "HIGH",IF(
                  'Compound Alert'!Y173 &gt;= 7, "MED","LOW")),IF(
                     $B$8="Emerging Threat", IF(
                        'Compound Alert'!AF173 &gt;= 10, "HIGH",IF(
                            'Compound Alert'!AF173 &gt;= 7, "MED","LOW")))))</f>
        <v>LOW</v>
      </c>
      <c r="K141" s="25" t="str">
        <f ca="1">IF(
   $B$8="Overall Alert",IF(
      'Compound Alert'!S173 &gt;= 7, "HIGH",IF(
         'Compound Alert'!S173 &gt;= 5, "MED","LOW")), IF(
            $B$8="Underlying Vulnerability", IF(
               'Compound Alert'!Z173 &gt;= 10, "HIGH",IF(
                  'Compound Alert'!Z173 &gt;= 7, "MED","LOW")),IF(
                     $B$8="Emerging Threat", IF(
                        'Compound Alert'!AG173 &gt;= 10, "HIGH",IF(
                            'Compound Alert'!AG173 &gt;= 7, "MED","LOW")))))</f>
        <v>LOW</v>
      </c>
      <c r="L141" s="25" t="str">
        <f ca="1">IF(
   $B$8="Overall Alert",IF(
      'Compound Alert'!T173 &gt;= 7, "HIGH",IF(
         'Compound Alert'!T173 &gt;= 5, "MED","LOW")), IF(
            $B$8="Underlying Vulnerability", IF(
               'Compound Alert'!AA173 &gt;= 10, "HIGH",IF(
                  'Compound Alert'!AA173 &gt;= 7, "MED","LOW")),IF(
                     $B$8="Emerging Threat", IF(
                        'Compound Alert'!AH173 &gt;= 10, "HIGH",IF(
                            'Compound Alert'!AH173 &gt;= 7, "MED","LOW")))))</f>
        <v>MED</v>
      </c>
      <c r="M141" s="25" t="str">
        <f ca="1">IF(
   $B$8="Overall Alert",IF(
      'Compound Alert'!U173 &gt;= 7, "HIGH",IF(
         'Compound Alert'!U173 &gt;= 5, "MED","LOW")), IF(
            $B$8="Underlying Vulnerability", IF(
               'Compound Alert'!AB173 &gt;= 10, "HIGH",IF(
                  'Compound Alert'!AB173 &gt;= 7, "MED","LOW")),IF(
                     $B$8="Emerging Threat", IF(
                        'Compound Alert'!AI173 &gt;= 10, "HIGH",IF(
                            'Compound Alert'!AI173 &gt;= 7, "MED","LOW")))))</f>
        <v>LOW</v>
      </c>
      <c r="N141" s="25" t="str">
        <f ca="1">IF(
   $B$8="Overall Alert",IF(
      'Compound Alert'!V173 &gt;= 7, "HIGH",IF(
         'Compound Alert'!V173 &gt;= 5, "MED","LOW")), IF(
            $B$8="Underlying Vulnerability", IF(
               'Compound Alert'!AC173 &gt;= 10, "HIGH",IF(
                  'Compound Alert'!AC173 &gt;= 7, "MED","LOW")),IF(
                     $B$8="Emerging Threat", IF(
                        'Compound Alert'!AJ173 &gt;= 10, "HIGH",IF(
                            'Compound Alert'!AJ173 &gt;= 7, "MED","LOW")))))</f>
        <v>LOW</v>
      </c>
      <c r="O141" s="25" t="str">
        <f ca="1">IF(
   $B$8="Overall Alert",IF(
      'Compound Alert'!W173 &gt;= 7, "HIGH",IF(
         'Compound Alert'!W173 &gt;= 5, "MED","LOW")), IF(
            $B$8="Underlying Vulnerability", IF(
               'Compound Alert'!AD173 &gt;= 10, "HIGH",IF(
                  'Compound Alert'!AD173 &gt;= 7, "MED","LOW")),IF(
                     $B$8="Emerging Threat", IF(
                        'Compound Alert'!AK173 &gt;= 10, "HIGH",IF(
                            'Compound Alert'!AK173 &gt;= 7, "MED","LOW")))))</f>
        <v>LOW</v>
      </c>
      <c r="P141" s="25"/>
      <c r="Q141" s="26"/>
      <c r="R141" s="26"/>
      <c r="S141" s="21"/>
      <c r="T141" s="21"/>
      <c r="U141" s="21"/>
      <c r="V141" s="21"/>
      <c r="W141" s="21"/>
      <c r="X141" s="21"/>
      <c r="Y141" s="27"/>
      <c r="Z141" s="27"/>
      <c r="AA141" s="27"/>
      <c r="AB141" s="27"/>
      <c r="AC141" s="27"/>
      <c r="AD141" s="27"/>
      <c r="AE141" s="27"/>
      <c r="AF141" s="27"/>
      <c r="AJ141" s="21"/>
      <c r="AK141" s="21"/>
      <c r="AL141" s="21"/>
      <c r="AM141" s="21"/>
      <c r="AN141" s="21"/>
      <c r="AO141" s="21"/>
      <c r="AP141" s="21"/>
      <c r="AQ141" s="21"/>
      <c r="AR141" s="21"/>
      <c r="AS141" s="21"/>
      <c r="AT141" s="21"/>
      <c r="AU141" s="21"/>
      <c r="AV141" s="21"/>
      <c r="AW141" s="21"/>
      <c r="AX141" s="21"/>
    </row>
    <row r="142" spans="1:50" x14ac:dyDescent="0.2">
      <c r="A142" s="63">
        <v>101</v>
      </c>
      <c r="B142" s="20" t="str">
        <f>'Compound Alert'!B75</f>
        <v>Georgia</v>
      </c>
      <c r="C142" s="20" t="str">
        <f>'Compound Alert'!C75</f>
        <v>GEO</v>
      </c>
      <c r="D142" s="20" t="str">
        <f>'Compound Alert'!D75</f>
        <v>ECS           Europe &amp; Central Asia</v>
      </c>
      <c r="E142" s="20" t="str">
        <f>'Compound Alert'!E75</f>
        <v>IBRD</v>
      </c>
      <c r="F142" s="217">
        <f ca="1">'Compound Alert'!F75</f>
        <v>70</v>
      </c>
      <c r="G142" s="22">
        <f ca="1">IF($B$8="Overall Alert",'Compound Alert'!G75,IF($B$8="Underlying Vulnerability",'Compound Alert'!J75,IF($B$8="Emerging Threat",'Compound Alert'!M75)))</f>
        <v>0.5</v>
      </c>
      <c r="H142" s="23">
        <f ca="1">IF($B$8="Overall Alert",'Compound Alert'!H75,IF($B$8="Underlying Vulnerability",'Compound Alert'!K75,IF($B$8="Emerging Threat",'Compound Alert'!N75)))</f>
        <v>0.5</v>
      </c>
      <c r="I142" s="50">
        <f ca="1">ROUNDDOWN(G142,0)</f>
        <v>0</v>
      </c>
      <c r="J142" s="25" t="str">
        <f ca="1">IF(
   $B$8="Overall Alert",IF(
      'Compound Alert'!R75 &gt;= 7, "HIGH",IF(
         'Compound Alert'!R75 &gt;= 5, "MED","LOW")), IF(
            $B$8="Underlying Vulnerability", IF(
               'Compound Alert'!Y75 &gt;= 10, "HIGH",IF(
                  'Compound Alert'!Y75 &gt;= 7, "MED","LOW")),IF(
                     $B$8="Emerging Threat", IF(
                        'Compound Alert'!AF75 &gt;= 10, "HIGH",IF(
                            'Compound Alert'!AF75 &gt;= 7, "MED","LOW")))))</f>
        <v>LOW</v>
      </c>
      <c r="K142" s="25" t="str">
        <f ca="1">IF(
   $B$8="Overall Alert",IF(
      'Compound Alert'!S75 &gt;= 7, "HIGH",IF(
         'Compound Alert'!S75 &gt;= 5, "MED","LOW")), IF(
            $B$8="Underlying Vulnerability", IF(
               'Compound Alert'!Z75 &gt;= 10, "HIGH",IF(
                  'Compound Alert'!Z75 &gt;= 7, "MED","LOW")),IF(
                     $B$8="Emerging Threat", IF(
                        'Compound Alert'!AG75 &gt;= 10, "HIGH",IF(
                            'Compound Alert'!AG75 &gt;= 7, "MED","LOW")))))</f>
        <v>LOW</v>
      </c>
      <c r="L142" s="25" t="str">
        <f ca="1">IF(
   $B$8="Overall Alert",IF(
      'Compound Alert'!T75 &gt;= 7, "HIGH",IF(
         'Compound Alert'!T75 &gt;= 5, "MED","LOW")), IF(
            $B$8="Underlying Vulnerability", IF(
               'Compound Alert'!AA75 &gt;= 10, "HIGH",IF(
                  'Compound Alert'!AA75 &gt;= 7, "MED","LOW")),IF(
                     $B$8="Emerging Threat", IF(
                        'Compound Alert'!AH75 &gt;= 10, "HIGH",IF(
                            'Compound Alert'!AH75 &gt;= 7, "MED","LOW")))))</f>
        <v>LOW</v>
      </c>
      <c r="M142" s="25" t="str">
        <f ca="1">IF(
   $B$8="Overall Alert",IF(
      'Compound Alert'!U75 &gt;= 7, "HIGH",IF(
         'Compound Alert'!U75 &gt;= 5, "MED","LOW")), IF(
            $B$8="Underlying Vulnerability", IF(
               'Compound Alert'!AB75 &gt;= 10, "HIGH",IF(
                  'Compound Alert'!AB75 &gt;= 7, "MED","LOW")),IF(
                     $B$8="Emerging Threat", IF(
                        'Compound Alert'!AI75 &gt;= 10, "HIGH",IF(
                            'Compound Alert'!AI75 &gt;= 7, "MED","LOW")))))</f>
        <v>MED</v>
      </c>
      <c r="N142" s="25" t="str">
        <f ca="1">IF(
   $B$8="Overall Alert",IF(
      'Compound Alert'!V75 &gt;= 7, "HIGH",IF(
         'Compound Alert'!V75 &gt;= 5, "MED","LOW")), IF(
            $B$8="Underlying Vulnerability", IF(
               'Compound Alert'!AC75 &gt;= 10, "HIGH",IF(
                  'Compound Alert'!AC75 &gt;= 7, "MED","LOW")),IF(
                     $B$8="Emerging Threat", IF(
                        'Compound Alert'!AJ75 &gt;= 10, "HIGH",IF(
                            'Compound Alert'!AJ75 &gt;= 7, "MED","LOW")))))</f>
        <v>LOW</v>
      </c>
      <c r="O142" s="25" t="str">
        <f ca="1">IF(
   $B$8="Overall Alert",IF(
      'Compound Alert'!W75 &gt;= 7, "HIGH",IF(
         'Compound Alert'!W75 &gt;= 5, "MED","LOW")), IF(
            $B$8="Underlying Vulnerability", IF(
               'Compound Alert'!AD75 &gt;= 10, "HIGH",IF(
                  'Compound Alert'!AD75 &gt;= 7, "MED","LOW")),IF(
                     $B$8="Emerging Threat", IF(
                        'Compound Alert'!AK75 &gt;= 10, "HIGH",IF(
                            'Compound Alert'!AK75 &gt;= 7, "MED","LOW")))))</f>
        <v>LOW</v>
      </c>
      <c r="P142" s="25"/>
      <c r="Q142" s="26"/>
      <c r="R142" s="26"/>
      <c r="S142" s="21"/>
      <c r="T142" s="21"/>
      <c r="U142" s="21"/>
      <c r="V142" s="21"/>
      <c r="W142" s="21"/>
      <c r="X142" s="21"/>
      <c r="Y142" s="27"/>
      <c r="Z142" s="27"/>
      <c r="AA142" s="27"/>
      <c r="AB142" s="27"/>
      <c r="AC142" s="27"/>
      <c r="AD142" s="27"/>
      <c r="AE142" s="27"/>
      <c r="AF142" s="27"/>
      <c r="AJ142" s="21"/>
      <c r="AK142" s="21"/>
      <c r="AL142" s="21"/>
      <c r="AM142" s="21"/>
      <c r="AN142" s="21"/>
      <c r="AO142" s="21"/>
      <c r="AP142" s="21"/>
      <c r="AQ142" s="21"/>
      <c r="AR142" s="21"/>
      <c r="AS142" s="21"/>
      <c r="AT142" s="21"/>
      <c r="AU142" s="21"/>
      <c r="AV142" s="21"/>
      <c r="AW142" s="21"/>
      <c r="AX142" s="21"/>
    </row>
    <row r="143" spans="1:50" x14ac:dyDescent="0.2">
      <c r="A143" s="63">
        <v>102</v>
      </c>
      <c r="B143" s="20" t="str">
        <f>'Compound Alert'!B189</f>
        <v>Eswatini</v>
      </c>
      <c r="C143" s="20" t="str">
        <f>'Compound Alert'!C189</f>
        <v>SWZ</v>
      </c>
      <c r="D143" s="20" t="str">
        <f>'Compound Alert'!D189</f>
        <v>SSF           Sub-Saharan Africa</v>
      </c>
      <c r="E143" s="20" t="str">
        <f>'Compound Alert'!E189</f>
        <v>IBRD</v>
      </c>
      <c r="F143" s="217">
        <f ca="1">'Compound Alert'!F189</f>
        <v>184</v>
      </c>
      <c r="G143" s="22">
        <f ca="1">IF($B$8="Overall Alert",'Compound Alert'!G189,IF($B$8="Underlying Vulnerability",'Compound Alert'!J189,IF($B$8="Emerging Threat",'Compound Alert'!M189)))</f>
        <v>0.5</v>
      </c>
      <c r="H143" s="23">
        <f ca="1">IF($B$8="Overall Alert",'Compound Alert'!H189,IF($B$8="Underlying Vulnerability",'Compound Alert'!K189,IF($B$8="Emerging Threat",'Compound Alert'!N189)))</f>
        <v>0.5</v>
      </c>
      <c r="I143" s="50">
        <f ca="1">ROUNDDOWN(G143,0)</f>
        <v>0</v>
      </c>
      <c r="J143" s="25" t="str">
        <f ca="1">IF(
   $B$8="Overall Alert",IF(
      'Compound Alert'!R189 &gt;= 7, "HIGH",IF(
         'Compound Alert'!R189 &gt;= 5, "MED","LOW")), IF(
            $B$8="Underlying Vulnerability", IF(
               'Compound Alert'!Y189 &gt;= 10, "HIGH",IF(
                  'Compound Alert'!Y189 &gt;= 7, "MED","LOW")),IF(
                     $B$8="Emerging Threat", IF(
                        'Compound Alert'!AF189 &gt;= 10, "HIGH",IF(
                            'Compound Alert'!AF189 &gt;= 7, "MED","LOW")))))</f>
        <v>LOW</v>
      </c>
      <c r="K143" s="25" t="str">
        <f ca="1">IF(
   $B$8="Overall Alert",IF(
      'Compound Alert'!S189 &gt;= 7, "HIGH",IF(
         'Compound Alert'!S189 &gt;= 5, "MED","LOW")), IF(
            $B$8="Underlying Vulnerability", IF(
               'Compound Alert'!Z189 &gt;= 10, "HIGH",IF(
                  'Compound Alert'!Z189 &gt;= 7, "MED","LOW")),IF(
                     $B$8="Emerging Threat", IF(
                        'Compound Alert'!AG189 &gt;= 10, "HIGH",IF(
                            'Compound Alert'!AG189 &gt;= 7, "MED","LOW")))))</f>
        <v>LOW</v>
      </c>
      <c r="L143" s="25" t="str">
        <f ca="1">IF(
   $B$8="Overall Alert",IF(
      'Compound Alert'!T189 &gt;= 7, "HIGH",IF(
         'Compound Alert'!T189 &gt;= 5, "MED","LOW")), IF(
            $B$8="Underlying Vulnerability", IF(
               'Compound Alert'!AA189 &gt;= 10, "HIGH",IF(
                  'Compound Alert'!AA189 &gt;= 7, "MED","LOW")),IF(
                     $B$8="Emerging Threat", IF(
                        'Compound Alert'!AH189 &gt;= 10, "HIGH",IF(
                            'Compound Alert'!AH189 &gt;= 7, "MED","LOW")))))</f>
        <v>MED</v>
      </c>
      <c r="M143" s="25" t="str">
        <f ca="1">IF(
   $B$8="Overall Alert",IF(
      'Compound Alert'!U189 &gt;= 7, "HIGH",IF(
         'Compound Alert'!U189 &gt;= 5, "MED","LOW")), IF(
            $B$8="Underlying Vulnerability", IF(
               'Compound Alert'!AB189 &gt;= 10, "HIGH",IF(
                  'Compound Alert'!AB189 &gt;= 7, "MED","LOW")),IF(
                     $B$8="Emerging Threat", IF(
                        'Compound Alert'!AI189 &gt;= 10, "HIGH",IF(
                            'Compound Alert'!AI189 &gt;= 7, "MED","LOW")))))</f>
        <v>LOW</v>
      </c>
      <c r="N143" s="25" t="str">
        <f ca="1">IF(
   $B$8="Overall Alert",IF(
      'Compound Alert'!V189 &gt;= 7, "HIGH",IF(
         'Compound Alert'!V189 &gt;= 5, "MED","LOW")), IF(
            $B$8="Underlying Vulnerability", IF(
               'Compound Alert'!AC189 &gt;= 10, "HIGH",IF(
                  'Compound Alert'!AC189 &gt;= 7, "MED","LOW")),IF(
                     $B$8="Emerging Threat", IF(
                        'Compound Alert'!AJ189 &gt;= 10, "HIGH",IF(
                            'Compound Alert'!AJ189 &gt;= 7, "MED","LOW")))))</f>
        <v>LOW</v>
      </c>
      <c r="O143" s="25" t="str">
        <f ca="1">IF(
   $B$8="Overall Alert",IF(
      'Compound Alert'!W189 &gt;= 7, "HIGH",IF(
         'Compound Alert'!W189 &gt;= 5, "MED","LOW")), IF(
            $B$8="Underlying Vulnerability", IF(
               'Compound Alert'!AD189 &gt;= 10, "HIGH",IF(
                  'Compound Alert'!AD189 &gt;= 7, "MED","LOW")),IF(
                     $B$8="Emerging Threat", IF(
                        'Compound Alert'!AK189 &gt;= 10, "HIGH",IF(
                            'Compound Alert'!AK189 &gt;= 7, "MED","LOW")))))</f>
        <v>LOW</v>
      </c>
      <c r="P143" s="25"/>
      <c r="Q143" s="26"/>
      <c r="R143" s="26"/>
      <c r="S143" s="21"/>
      <c r="T143" s="21"/>
      <c r="U143" s="21"/>
      <c r="V143" s="21"/>
      <c r="W143" s="21"/>
      <c r="X143" s="21"/>
      <c r="Y143" s="27"/>
      <c r="Z143" s="27"/>
      <c r="AA143" s="27"/>
      <c r="AB143" s="27"/>
      <c r="AC143" s="27"/>
      <c r="AD143" s="27"/>
      <c r="AE143" s="27"/>
      <c r="AF143" s="27"/>
      <c r="AJ143" s="21"/>
      <c r="AK143" s="21"/>
      <c r="AL143" s="21"/>
      <c r="AM143" s="21"/>
      <c r="AN143" s="21"/>
      <c r="AO143" s="21"/>
      <c r="AP143" s="21"/>
      <c r="AQ143" s="21"/>
      <c r="AR143" s="21"/>
      <c r="AS143" s="21"/>
      <c r="AT143" s="21"/>
      <c r="AU143" s="21"/>
      <c r="AV143" s="21"/>
      <c r="AW143" s="21"/>
      <c r="AX143" s="21"/>
    </row>
    <row r="144" spans="1:50" x14ac:dyDescent="0.2">
      <c r="A144" s="63">
        <v>103</v>
      </c>
      <c r="B144" s="20" t="str">
        <f>'Compound Alert'!B27</f>
        <v>Bosnia and Herzegovina</v>
      </c>
      <c r="C144" s="20" t="str">
        <f>'Compound Alert'!C27</f>
        <v>BIH</v>
      </c>
      <c r="D144" s="20" t="str">
        <f>'Compound Alert'!D27</f>
        <v>ECS           Europe &amp; Central Asia</v>
      </c>
      <c r="E144" s="20" t="str">
        <f>'Compound Alert'!E27</f>
        <v>IBRD</v>
      </c>
      <c r="F144" s="217">
        <f ca="1">'Compound Alert'!F27</f>
        <v>22</v>
      </c>
      <c r="G144" s="22">
        <f ca="1">IF($B$8="Overall Alert",'Compound Alert'!G27,IF($B$8="Underlying Vulnerability",'Compound Alert'!J27,IF($B$8="Emerging Threat",'Compound Alert'!M27)))</f>
        <v>0.5</v>
      </c>
      <c r="H144" s="23">
        <f ca="1">IF($B$8="Overall Alert",'Compound Alert'!H27,IF($B$8="Underlying Vulnerability",'Compound Alert'!K27,IF($B$8="Emerging Threat",'Compound Alert'!N27)))</f>
        <v>0.5</v>
      </c>
      <c r="I144" s="50">
        <f ca="1">ROUNDDOWN(G144,0)</f>
        <v>0</v>
      </c>
      <c r="J144" s="25" t="str">
        <f ca="1">IF(
   $B$8="Overall Alert",IF(
      'Compound Alert'!R27 &gt;= 7, "HIGH",IF(
         'Compound Alert'!R27 &gt;= 5, "MED","LOW")), IF(
            $B$8="Underlying Vulnerability", IF(
               'Compound Alert'!Y27 &gt;= 10, "HIGH",IF(
                  'Compound Alert'!Y27 &gt;= 7, "MED","LOW")),IF(
                     $B$8="Emerging Threat", IF(
                        'Compound Alert'!AF27 &gt;= 10, "HIGH",IF(
                            'Compound Alert'!AF27 &gt;= 7, "MED","LOW")))))</f>
        <v>LOW</v>
      </c>
      <c r="K144" s="25" t="str">
        <f ca="1">IF(
   $B$8="Overall Alert",IF(
      'Compound Alert'!S27 &gt;= 7, "HIGH",IF(
         'Compound Alert'!S27 &gt;= 5, "MED","LOW")), IF(
            $B$8="Underlying Vulnerability", IF(
               'Compound Alert'!Z27 &gt;= 10, "HIGH",IF(
                  'Compound Alert'!Z27 &gt;= 7, "MED","LOW")),IF(
                     $B$8="Emerging Threat", IF(
                        'Compound Alert'!AG27 &gt;= 10, "HIGH",IF(
                            'Compound Alert'!AG27 &gt;= 7, "MED","LOW")))))</f>
        <v>LOW</v>
      </c>
      <c r="L144" s="25" t="str">
        <f ca="1">IF(
   $B$8="Overall Alert",IF(
      'Compound Alert'!T27 &gt;= 7, "HIGH",IF(
         'Compound Alert'!T27 &gt;= 5, "MED","LOW")), IF(
            $B$8="Underlying Vulnerability", IF(
               'Compound Alert'!AA27 &gt;= 10, "HIGH",IF(
                  'Compound Alert'!AA27 &gt;= 7, "MED","LOW")),IF(
                     $B$8="Emerging Threat", IF(
                        'Compound Alert'!AH27 &gt;= 10, "HIGH",IF(
                            'Compound Alert'!AH27 &gt;= 7, "MED","LOW")))))</f>
        <v>LOW</v>
      </c>
      <c r="M144" s="25" t="str">
        <f ca="1">IF(
   $B$8="Overall Alert",IF(
      'Compound Alert'!U27 &gt;= 7, "HIGH",IF(
         'Compound Alert'!U27 &gt;= 5, "MED","LOW")), IF(
            $B$8="Underlying Vulnerability", IF(
               'Compound Alert'!AB27 &gt;= 10, "HIGH",IF(
                  'Compound Alert'!AB27 &gt;= 7, "MED","LOW")),IF(
                     $B$8="Emerging Threat", IF(
                        'Compound Alert'!AI27 &gt;= 10, "HIGH",IF(
                            'Compound Alert'!AI27 &gt;= 7, "MED","LOW")))))</f>
        <v>MED</v>
      </c>
      <c r="N144" s="25" t="str">
        <f ca="1">IF(
   $B$8="Overall Alert",IF(
      'Compound Alert'!V27 &gt;= 7, "HIGH",IF(
         'Compound Alert'!V27 &gt;= 5, "MED","LOW")), IF(
            $B$8="Underlying Vulnerability", IF(
               'Compound Alert'!AC27 &gt;= 10, "HIGH",IF(
                  'Compound Alert'!AC27 &gt;= 7, "MED","LOW")),IF(
                     $B$8="Emerging Threat", IF(
                        'Compound Alert'!AJ27 &gt;= 10, "HIGH",IF(
                            'Compound Alert'!AJ27 &gt;= 7, "MED","LOW")))))</f>
        <v>LOW</v>
      </c>
      <c r="O144" s="25" t="str">
        <f ca="1">IF(
   $B$8="Overall Alert",IF(
      'Compound Alert'!W27 &gt;= 7, "HIGH",IF(
         'Compound Alert'!W27 &gt;= 5, "MED","LOW")), IF(
            $B$8="Underlying Vulnerability", IF(
               'Compound Alert'!AD27 &gt;= 10, "HIGH",IF(
                  'Compound Alert'!AD27 &gt;= 7, "MED","LOW")),IF(
                     $B$8="Emerging Threat", IF(
                        'Compound Alert'!AK27 &gt;= 10, "HIGH",IF(
                            'Compound Alert'!AK27 &gt;= 7, "MED","LOW")))))</f>
        <v>LOW</v>
      </c>
      <c r="P144" s="25"/>
      <c r="Q144" s="26"/>
      <c r="R144" s="26"/>
      <c r="S144" s="21"/>
      <c r="T144" s="21"/>
      <c r="U144" s="21"/>
      <c r="V144" s="21"/>
      <c r="W144" s="21"/>
      <c r="X144" s="21"/>
      <c r="Y144" s="27"/>
      <c r="Z144" s="27"/>
      <c r="AA144" s="27"/>
      <c r="AB144" s="27"/>
      <c r="AC144" s="27"/>
      <c r="AD144" s="27"/>
      <c r="AE144" s="27"/>
      <c r="AF144" s="27"/>
      <c r="AJ144" s="21"/>
      <c r="AK144" s="21"/>
      <c r="AL144" s="21"/>
      <c r="AM144" s="21"/>
      <c r="AN144" s="21"/>
      <c r="AO144" s="21"/>
      <c r="AP144" s="21"/>
      <c r="AQ144" s="21"/>
      <c r="AR144" s="21"/>
      <c r="AS144" s="21"/>
      <c r="AT144" s="21"/>
      <c r="AU144" s="21"/>
      <c r="AV144" s="21"/>
      <c r="AW144" s="21"/>
      <c r="AX144" s="21"/>
    </row>
    <row r="145" spans="1:50" x14ac:dyDescent="0.2">
      <c r="A145" s="63">
        <v>104</v>
      </c>
      <c r="B145" s="20" t="str">
        <f>'Compound Alert'!B64</f>
        <v>Eritrea</v>
      </c>
      <c r="C145" s="20" t="str">
        <f>'Compound Alert'!C64</f>
        <v>ERI</v>
      </c>
      <c r="D145" s="20" t="str">
        <f>'Compound Alert'!D64</f>
        <v>SSF           Sub-Saharan Africa</v>
      </c>
      <c r="E145" s="20" t="str">
        <f>'Compound Alert'!E64</f>
        <v>IDA</v>
      </c>
      <c r="F145" s="217">
        <f ca="1">'Compound Alert'!F64</f>
        <v>59</v>
      </c>
      <c r="G145" s="22">
        <f ca="1">IF($B$8="Overall Alert",'Compound Alert'!G64,IF($B$8="Underlying Vulnerability",'Compound Alert'!J64,IF($B$8="Emerging Threat",'Compound Alert'!M64)))</f>
        <v>0.5</v>
      </c>
      <c r="H145" s="23">
        <f ca="1">IF($B$8="Overall Alert",'Compound Alert'!H64,IF($B$8="Underlying Vulnerability",'Compound Alert'!K64,IF($B$8="Emerging Threat",'Compound Alert'!N64)))</f>
        <v>0.5</v>
      </c>
      <c r="I145" s="50">
        <f ca="1">ROUNDDOWN(G145,0)</f>
        <v>0</v>
      </c>
      <c r="J145" s="25" t="str">
        <f ca="1">IF(
   $B$8="Overall Alert",IF(
      'Compound Alert'!R64 &gt;= 7, "HIGH",IF(
         'Compound Alert'!R64 &gt;= 5, "MED","LOW")), IF(
            $B$8="Underlying Vulnerability", IF(
               'Compound Alert'!Y64 &gt;= 10, "HIGH",IF(
                  'Compound Alert'!Y64 &gt;= 7, "MED","LOW")),IF(
                     $B$8="Emerging Threat", IF(
                        'Compound Alert'!AF64 &gt;= 10, "HIGH",IF(
                            'Compound Alert'!AF64 &gt;= 7, "MED","LOW")))))</f>
        <v>LOW</v>
      </c>
      <c r="K145" s="25" t="str">
        <f ca="1">IF(
   $B$8="Overall Alert",IF(
      'Compound Alert'!S64 &gt;= 7, "HIGH",IF(
         'Compound Alert'!S64 &gt;= 5, "MED","LOW")), IF(
            $B$8="Underlying Vulnerability", IF(
               'Compound Alert'!Z64 &gt;= 10, "HIGH",IF(
                  'Compound Alert'!Z64 &gt;= 7, "MED","LOW")),IF(
                     $B$8="Emerging Threat", IF(
                        'Compound Alert'!AG64 &gt;= 10, "HIGH",IF(
                            'Compound Alert'!AG64 &gt;= 7, "MED","LOW")))))</f>
        <v>LOW</v>
      </c>
      <c r="L145" s="25" t="str">
        <f ca="1">IF(
   $B$8="Overall Alert",IF(
      'Compound Alert'!T64 &gt;= 7, "HIGH",IF(
         'Compound Alert'!T64 &gt;= 5, "MED","LOW")), IF(
            $B$8="Underlying Vulnerability", IF(
               'Compound Alert'!AA64 &gt;= 10, "HIGH",IF(
                  'Compound Alert'!AA64 &gt;= 7, "MED","LOW")),IF(
                     $B$8="Emerging Threat", IF(
                        'Compound Alert'!AH64 &gt;= 10, "HIGH",IF(
                            'Compound Alert'!AH64 &gt;= 7, "MED","LOW")))))</f>
        <v>MED</v>
      </c>
      <c r="M145" s="25" t="str">
        <f ca="1">IF(
   $B$8="Overall Alert",IF(
      'Compound Alert'!U64 &gt;= 7, "HIGH",IF(
         'Compound Alert'!U64 &gt;= 5, "MED","LOW")), IF(
            $B$8="Underlying Vulnerability", IF(
               'Compound Alert'!AB64 &gt;= 10, "HIGH",IF(
                  'Compound Alert'!AB64 &gt;= 7, "MED","LOW")),IF(
                     $B$8="Emerging Threat", IF(
                        'Compound Alert'!AI64 &gt;= 10, "HIGH",IF(
                            'Compound Alert'!AI64 &gt;= 7, "MED","LOW")))))</f>
        <v>LOW</v>
      </c>
      <c r="N145" s="25" t="str">
        <f ca="1">IF(
   $B$8="Overall Alert",IF(
      'Compound Alert'!V64 &gt;= 7, "HIGH",IF(
         'Compound Alert'!V64 &gt;= 5, "MED","LOW")), IF(
            $B$8="Underlying Vulnerability", IF(
               'Compound Alert'!AC64 &gt;= 10, "HIGH",IF(
                  'Compound Alert'!AC64 &gt;= 7, "MED","LOW")),IF(
                     $B$8="Emerging Threat", IF(
                        'Compound Alert'!AJ64 &gt;= 10, "HIGH",IF(
                            'Compound Alert'!AJ64 &gt;= 7, "MED","LOW")))))</f>
        <v>LOW</v>
      </c>
      <c r="O145" s="25" t="str">
        <f ca="1">IF(
   $B$8="Overall Alert",IF(
      'Compound Alert'!W64 &gt;= 7, "HIGH",IF(
         'Compound Alert'!W64 &gt;= 5, "MED","LOW")), IF(
            $B$8="Underlying Vulnerability", IF(
               'Compound Alert'!AD64 &gt;= 10, "HIGH",IF(
                  'Compound Alert'!AD64 &gt;= 7, "MED","LOW")),IF(
                     $B$8="Emerging Threat", IF(
                        'Compound Alert'!AK64 &gt;= 10, "HIGH",IF(
                            'Compound Alert'!AK64 &gt;= 7, "MED","LOW")))))</f>
        <v>LOW</v>
      </c>
      <c r="P145" s="25"/>
      <c r="Q145" s="26"/>
      <c r="R145" s="26"/>
      <c r="S145" s="21"/>
      <c r="T145" s="21"/>
      <c r="U145" s="21"/>
      <c r="V145" s="21"/>
      <c r="W145" s="21"/>
      <c r="X145" s="21"/>
      <c r="Y145" s="27"/>
      <c r="Z145" s="27"/>
      <c r="AA145" s="27"/>
      <c r="AB145" s="27"/>
      <c r="AC145" s="27"/>
      <c r="AD145" s="27"/>
      <c r="AE145" s="27"/>
      <c r="AF145" s="27"/>
      <c r="AJ145" s="21"/>
      <c r="AK145" s="21"/>
      <c r="AL145" s="21"/>
      <c r="AM145" s="21"/>
      <c r="AN145" s="21"/>
      <c r="AO145" s="21"/>
      <c r="AP145" s="21"/>
      <c r="AQ145" s="21"/>
      <c r="AR145" s="21"/>
      <c r="AS145" s="21"/>
      <c r="AT145" s="21"/>
      <c r="AU145" s="21"/>
      <c r="AV145" s="21"/>
      <c r="AW145" s="21"/>
      <c r="AX145" s="21"/>
    </row>
    <row r="146" spans="1:50" x14ac:dyDescent="0.2">
      <c r="A146" s="63">
        <v>105</v>
      </c>
      <c r="B146" s="20" t="str">
        <f>'Compound Alert'!B92</f>
        <v>Hungary</v>
      </c>
      <c r="C146" s="20" t="str">
        <f>'Compound Alert'!C92</f>
        <v>HUN</v>
      </c>
      <c r="D146" s="20" t="str">
        <f>'Compound Alert'!D92</f>
        <v>ECS           Europe &amp; Central Asia</v>
      </c>
      <c r="E146" s="20" t="str">
        <f>'Compound Alert'!E92</f>
        <v>NA</v>
      </c>
      <c r="F146" s="217">
        <f ca="1">'Compound Alert'!F92</f>
        <v>87</v>
      </c>
      <c r="G146" s="22">
        <f ca="1">IF($B$8="Overall Alert",'Compound Alert'!G92,IF($B$8="Underlying Vulnerability",'Compound Alert'!J92,IF($B$8="Emerging Threat",'Compound Alert'!M92)))</f>
        <v>0.5</v>
      </c>
      <c r="H146" s="23">
        <f ca="1">IF($B$8="Overall Alert",'Compound Alert'!H92,IF($B$8="Underlying Vulnerability",'Compound Alert'!K92,IF($B$8="Emerging Threat",'Compound Alert'!N92)))</f>
        <v>0.5</v>
      </c>
      <c r="I146" s="50">
        <f ca="1">ROUNDDOWN(G146,0)</f>
        <v>0</v>
      </c>
      <c r="J146" s="25" t="str">
        <f ca="1">IF(
   $B$8="Overall Alert",IF(
      'Compound Alert'!R92 &gt;= 7, "HIGH",IF(
         'Compound Alert'!R92 &gt;= 5, "MED","LOW")), IF(
            $B$8="Underlying Vulnerability", IF(
               'Compound Alert'!Y92 &gt;= 10, "HIGH",IF(
                  'Compound Alert'!Y92 &gt;= 7, "MED","LOW")),IF(
                     $B$8="Emerging Threat", IF(
                        'Compound Alert'!AF92 &gt;= 10, "HIGH",IF(
                            'Compound Alert'!AF92 &gt;= 7, "MED","LOW")))))</f>
        <v>LOW</v>
      </c>
      <c r="K146" s="25" t="str">
        <f ca="1">IF(
   $B$8="Overall Alert",IF(
      'Compound Alert'!S92 &gt;= 7, "HIGH",IF(
         'Compound Alert'!S92 &gt;= 5, "MED","LOW")), IF(
            $B$8="Underlying Vulnerability", IF(
               'Compound Alert'!Z92 &gt;= 10, "HIGH",IF(
                  'Compound Alert'!Z92 &gt;= 7, "MED","LOW")),IF(
                     $B$8="Emerging Threat", IF(
                        'Compound Alert'!AG92 &gt;= 10, "HIGH",IF(
                            'Compound Alert'!AG92 &gt;= 7, "MED","LOW")))))</f>
        <v>LOW</v>
      </c>
      <c r="L146" s="25" t="str">
        <f ca="1">IF(
   $B$8="Overall Alert",IF(
      'Compound Alert'!T92 &gt;= 7, "HIGH",IF(
         'Compound Alert'!T92 &gt;= 5, "MED","LOW")), IF(
            $B$8="Underlying Vulnerability", IF(
               'Compound Alert'!AA92 &gt;= 10, "HIGH",IF(
                  'Compound Alert'!AA92 &gt;= 7, "MED","LOW")),IF(
                     $B$8="Emerging Threat", IF(
                        'Compound Alert'!AH92 &gt;= 10, "HIGH",IF(
                            'Compound Alert'!AH92 &gt;= 7, "MED","LOW")))))</f>
        <v>MED</v>
      </c>
      <c r="M146" s="25" t="str">
        <f ca="1">IF(
   $B$8="Overall Alert",IF(
      'Compound Alert'!U92 &gt;= 7, "HIGH",IF(
         'Compound Alert'!U92 &gt;= 5, "MED","LOW")), IF(
            $B$8="Underlying Vulnerability", IF(
               'Compound Alert'!AB92 &gt;= 10, "HIGH",IF(
                  'Compound Alert'!AB92 &gt;= 7, "MED","LOW")),IF(
                     $B$8="Emerging Threat", IF(
                        'Compound Alert'!AI92 &gt;= 10, "HIGH",IF(
                            'Compound Alert'!AI92 &gt;= 7, "MED","LOW")))))</f>
        <v>LOW</v>
      </c>
      <c r="N146" s="25" t="str">
        <f ca="1">IF(
   $B$8="Overall Alert",IF(
      'Compound Alert'!V92 &gt;= 7, "HIGH",IF(
         'Compound Alert'!V92 &gt;= 5, "MED","LOW")), IF(
            $B$8="Underlying Vulnerability", IF(
               'Compound Alert'!AC92 &gt;= 10, "HIGH",IF(
                  'Compound Alert'!AC92 &gt;= 7, "MED","LOW")),IF(
                     $B$8="Emerging Threat", IF(
                        'Compound Alert'!AJ92 &gt;= 10, "HIGH",IF(
                            'Compound Alert'!AJ92 &gt;= 7, "MED","LOW")))))</f>
        <v>LOW</v>
      </c>
      <c r="O146" s="25" t="str">
        <f ca="1">IF(
   $B$8="Overall Alert",IF(
      'Compound Alert'!W92 &gt;= 7, "HIGH",IF(
         'Compound Alert'!W92 &gt;= 5, "MED","LOW")), IF(
            $B$8="Underlying Vulnerability", IF(
               'Compound Alert'!AD92 &gt;= 10, "HIGH",IF(
                  'Compound Alert'!AD92 &gt;= 7, "MED","LOW")),IF(
                     $B$8="Emerging Threat", IF(
                        'Compound Alert'!AK92 &gt;= 10, "HIGH",IF(
                            'Compound Alert'!AK92 &gt;= 7, "MED","LOW")))))</f>
        <v>LOW</v>
      </c>
      <c r="P146" s="25"/>
      <c r="Q146" s="26"/>
      <c r="R146" s="26"/>
      <c r="S146" s="21"/>
      <c r="T146" s="21"/>
      <c r="U146" s="21"/>
      <c r="V146" s="21"/>
      <c r="W146" s="21"/>
      <c r="X146" s="21"/>
      <c r="Y146" s="27"/>
      <c r="Z146" s="27"/>
      <c r="AA146" s="27"/>
      <c r="AB146" s="27"/>
      <c r="AC146" s="27"/>
      <c r="AD146" s="27"/>
      <c r="AE146" s="27"/>
      <c r="AF146" s="27"/>
      <c r="AJ146" s="21"/>
      <c r="AK146" s="21"/>
      <c r="AL146" s="21"/>
      <c r="AM146" s="21"/>
      <c r="AN146" s="21"/>
      <c r="AO146" s="21"/>
      <c r="AP146" s="21"/>
      <c r="AQ146" s="21"/>
      <c r="AR146" s="21"/>
      <c r="AS146" s="21"/>
      <c r="AT146" s="21"/>
      <c r="AU146" s="21"/>
      <c r="AV146" s="21"/>
      <c r="AW146" s="21"/>
      <c r="AX146" s="21"/>
    </row>
    <row r="147" spans="1:50" x14ac:dyDescent="0.2">
      <c r="A147" s="63">
        <v>106</v>
      </c>
      <c r="B147" s="20" t="str">
        <f>'Compound Alert'!B209</f>
        <v>Uruguay</v>
      </c>
      <c r="C147" s="20" t="str">
        <f>'Compound Alert'!C209</f>
        <v>URY</v>
      </c>
      <c r="D147" s="20" t="str">
        <f>'Compound Alert'!D209</f>
        <v>LCN           Latin America &amp; Caribbean</v>
      </c>
      <c r="E147" s="20" t="str">
        <f>'Compound Alert'!E209</f>
        <v>IBRD</v>
      </c>
      <c r="F147" s="217">
        <f>'Compound Alert'!F209</f>
        <v>0</v>
      </c>
      <c r="G147" s="22">
        <f ca="1">IF($B$8="Overall Alert",'Compound Alert'!G209,IF($B$8="Underlying Vulnerability",'Compound Alert'!J209,IF($B$8="Emerging Threat",'Compound Alert'!M209)))</f>
        <v>0.5</v>
      </c>
      <c r="H147" s="23">
        <f ca="1">IF($B$8="Overall Alert",'Compound Alert'!H209,IF($B$8="Underlying Vulnerability",'Compound Alert'!K209,IF($B$8="Emerging Threat",'Compound Alert'!N209)))</f>
        <v>0.5</v>
      </c>
      <c r="I147" s="50">
        <f ca="1">ROUNDDOWN(G147,0)</f>
        <v>0</v>
      </c>
      <c r="J147" s="25" t="str">
        <f ca="1">IF(
   $B$8="Overall Alert",IF(
      'Compound Alert'!R209 &gt;= 7, "HIGH",IF(
         'Compound Alert'!R209 &gt;= 5, "MED","LOW")), IF(
            $B$8="Underlying Vulnerability", IF(
               'Compound Alert'!Y209 &gt;= 10, "HIGH",IF(
                  'Compound Alert'!Y209 &gt;= 7, "MED","LOW")),IF(
                     $B$8="Emerging Threat", IF(
                        'Compound Alert'!AF209 &gt;= 10, "HIGH",IF(
                            'Compound Alert'!AF209 &gt;= 7, "MED","LOW")))))</f>
        <v>LOW</v>
      </c>
      <c r="K147" s="25" t="str">
        <f ca="1">IF(
   $B$8="Overall Alert",IF(
      'Compound Alert'!S209 &gt;= 7, "HIGH",IF(
         'Compound Alert'!S209 &gt;= 5, "MED","LOW")), IF(
            $B$8="Underlying Vulnerability", IF(
               'Compound Alert'!Z209 &gt;= 10, "HIGH",IF(
                  'Compound Alert'!Z209 &gt;= 7, "MED","LOW")),IF(
                     $B$8="Emerging Threat", IF(
                        'Compound Alert'!AG209 &gt;= 10, "HIGH",IF(
                            'Compound Alert'!AG209 &gt;= 7, "MED","LOW")))))</f>
        <v>LOW</v>
      </c>
      <c r="L147" s="25" t="str">
        <f ca="1">IF(
   $B$8="Overall Alert",IF(
      'Compound Alert'!T209 &gt;= 7, "HIGH",IF(
         'Compound Alert'!T209 &gt;= 5, "MED","LOW")), IF(
            $B$8="Underlying Vulnerability", IF(
               'Compound Alert'!AA209 &gt;= 10, "HIGH",IF(
                  'Compound Alert'!AA209 &gt;= 7, "MED","LOW")),IF(
                     $B$8="Emerging Threat", IF(
                        'Compound Alert'!AH209 &gt;= 10, "HIGH",IF(
                            'Compound Alert'!AH209 &gt;= 7, "MED","LOW")))))</f>
        <v>MED</v>
      </c>
      <c r="M147" s="25" t="str">
        <f ca="1">IF(
   $B$8="Overall Alert",IF(
      'Compound Alert'!U209 &gt;= 7, "HIGH",IF(
         'Compound Alert'!U209 &gt;= 5, "MED","LOW")), IF(
            $B$8="Underlying Vulnerability", IF(
               'Compound Alert'!AB209 &gt;= 10, "HIGH",IF(
                  'Compound Alert'!AB209 &gt;= 7, "MED","LOW")),IF(
                     $B$8="Emerging Threat", IF(
                        'Compound Alert'!AI209 &gt;= 10, "HIGH",IF(
                            'Compound Alert'!AI209 &gt;= 7, "MED","LOW")))))</f>
        <v>LOW</v>
      </c>
      <c r="N147" s="25" t="str">
        <f ca="1">IF(
   $B$8="Overall Alert",IF(
      'Compound Alert'!V209 &gt;= 7, "HIGH",IF(
         'Compound Alert'!V209 &gt;= 5, "MED","LOW")), IF(
            $B$8="Underlying Vulnerability", IF(
               'Compound Alert'!AC209 &gt;= 10, "HIGH",IF(
                  'Compound Alert'!AC209 &gt;= 7, "MED","LOW")),IF(
                     $B$8="Emerging Threat", IF(
                        'Compound Alert'!AJ209 &gt;= 10, "HIGH",IF(
                            'Compound Alert'!AJ209 &gt;= 7, "MED","LOW")))))</f>
        <v>LOW</v>
      </c>
      <c r="O147" s="25" t="str">
        <f ca="1">IF(
   $B$8="Overall Alert",IF(
      'Compound Alert'!W209 &gt;= 7, "HIGH",IF(
         'Compound Alert'!W209 &gt;= 5, "MED","LOW")), IF(
            $B$8="Underlying Vulnerability", IF(
               'Compound Alert'!AD209 &gt;= 10, "HIGH",IF(
                  'Compound Alert'!AD209 &gt;= 7, "MED","LOW")),IF(
                     $B$8="Emerging Threat", IF(
                        'Compound Alert'!AK209 &gt;= 10, "HIGH",IF(
                            'Compound Alert'!AK209 &gt;= 7, "MED","LOW")))))</f>
        <v>LOW</v>
      </c>
      <c r="P147" s="25"/>
      <c r="Q147" s="26"/>
      <c r="R147" s="26"/>
      <c r="S147" s="21"/>
      <c r="T147" s="21"/>
      <c r="U147" s="21"/>
      <c r="V147" s="21"/>
      <c r="W147" s="21"/>
      <c r="X147" s="21"/>
      <c r="Y147" s="27"/>
      <c r="Z147" s="27"/>
      <c r="AA147" s="27"/>
      <c r="AB147" s="27"/>
      <c r="AC147" s="27"/>
      <c r="AD147" s="27"/>
      <c r="AE147" s="27"/>
      <c r="AF147" s="27"/>
      <c r="AJ147" s="21"/>
      <c r="AK147" s="21"/>
      <c r="AL147" s="21"/>
      <c r="AM147" s="21"/>
      <c r="AN147" s="21"/>
      <c r="AO147" s="21"/>
      <c r="AP147" s="21"/>
      <c r="AQ147" s="21"/>
      <c r="AR147" s="21"/>
      <c r="AS147" s="21"/>
      <c r="AT147" s="21"/>
      <c r="AU147" s="21"/>
      <c r="AV147" s="21"/>
      <c r="AW147" s="21"/>
      <c r="AX147" s="21"/>
    </row>
    <row r="148" spans="1:50" x14ac:dyDescent="0.2">
      <c r="A148" s="63">
        <v>107</v>
      </c>
      <c r="B148" s="20" t="str">
        <f>'Compound Alert'!B201</f>
        <v>Trinidad and Tobago</v>
      </c>
      <c r="C148" s="20" t="str">
        <f>'Compound Alert'!C201</f>
        <v>TTO</v>
      </c>
      <c r="D148" s="20" t="str">
        <f>'Compound Alert'!D201</f>
        <v>LCN           Latin America &amp; Caribbean</v>
      </c>
      <c r="E148" s="20" t="str">
        <f>'Compound Alert'!E201</f>
        <v>IBRD</v>
      </c>
      <c r="F148" s="217">
        <f>'Compound Alert'!F201</f>
        <v>0</v>
      </c>
      <c r="G148" s="22">
        <f ca="1">IF($B$8="Overall Alert",'Compound Alert'!G201,IF($B$8="Underlying Vulnerability",'Compound Alert'!J201,IF($B$8="Emerging Threat",'Compound Alert'!M201)))</f>
        <v>0.5</v>
      </c>
      <c r="H148" s="23">
        <f ca="1">IF($B$8="Overall Alert",'Compound Alert'!H201,IF($B$8="Underlying Vulnerability",'Compound Alert'!K201,IF($B$8="Emerging Threat",'Compound Alert'!N201)))</f>
        <v>0.5</v>
      </c>
      <c r="I148" s="50">
        <f ca="1">ROUNDDOWN(G148,0)</f>
        <v>0</v>
      </c>
      <c r="J148" s="25" t="str">
        <f ca="1">IF(
   $B$8="Overall Alert",IF(
      'Compound Alert'!R201 &gt;= 7, "HIGH",IF(
         'Compound Alert'!R201 &gt;= 5, "MED","LOW")), IF(
            $B$8="Underlying Vulnerability", IF(
               'Compound Alert'!Y201 &gt;= 10, "HIGH",IF(
                  'Compound Alert'!Y201 &gt;= 7, "MED","LOW")),IF(
                     $B$8="Emerging Threat", IF(
                        'Compound Alert'!AF201 &gt;= 10, "HIGH",IF(
                            'Compound Alert'!AF201 &gt;= 7, "MED","LOW")))))</f>
        <v>LOW</v>
      </c>
      <c r="K148" s="25" t="str">
        <f ca="1">IF(
   $B$8="Overall Alert",IF(
      'Compound Alert'!S201 &gt;= 7, "HIGH",IF(
         'Compound Alert'!S201 &gt;= 5, "MED","LOW")), IF(
            $B$8="Underlying Vulnerability", IF(
               'Compound Alert'!Z201 &gt;= 10, "HIGH",IF(
                  'Compound Alert'!Z201 &gt;= 7, "MED","LOW")),IF(
                     $B$8="Emerging Threat", IF(
                        'Compound Alert'!AG201 &gt;= 10, "HIGH",IF(
                            'Compound Alert'!AG201 &gt;= 7, "MED","LOW")))))</f>
        <v>LOW</v>
      </c>
      <c r="L148" s="25" t="str">
        <f ca="1">IF(
   $B$8="Overall Alert",IF(
      'Compound Alert'!T201 &gt;= 7, "HIGH",IF(
         'Compound Alert'!T201 &gt;= 5, "MED","LOW")), IF(
            $B$8="Underlying Vulnerability", IF(
               'Compound Alert'!AA201 &gt;= 10, "HIGH",IF(
                  'Compound Alert'!AA201 &gt;= 7, "MED","LOW")),IF(
                     $B$8="Emerging Threat", IF(
                        'Compound Alert'!AH201 &gt;= 10, "HIGH",IF(
                            'Compound Alert'!AH201 &gt;= 7, "MED","LOW")))))</f>
        <v>LOW</v>
      </c>
      <c r="M148" s="25" t="str">
        <f ca="1">IF(
   $B$8="Overall Alert",IF(
      'Compound Alert'!U201 &gt;= 7, "HIGH",IF(
         'Compound Alert'!U201 &gt;= 5, "MED","LOW")), IF(
            $B$8="Underlying Vulnerability", IF(
               'Compound Alert'!AB201 &gt;= 10, "HIGH",IF(
                  'Compound Alert'!AB201 &gt;= 7, "MED","LOW")),IF(
                     $B$8="Emerging Threat", IF(
                        'Compound Alert'!AI201 &gt;= 10, "HIGH",IF(
                            'Compound Alert'!AI201 &gt;= 7, "MED","LOW")))))</f>
        <v>LOW</v>
      </c>
      <c r="N148" s="25" t="str">
        <f ca="1">IF(
   $B$8="Overall Alert",IF(
      'Compound Alert'!V201 &gt;= 7, "HIGH",IF(
         'Compound Alert'!V201 &gt;= 5, "MED","LOW")), IF(
            $B$8="Underlying Vulnerability", IF(
               'Compound Alert'!AC201 &gt;= 10, "HIGH",IF(
                  'Compound Alert'!AC201 &gt;= 7, "MED","LOW")),IF(
                     $B$8="Emerging Threat", IF(
                        'Compound Alert'!AJ201 &gt;= 10, "HIGH",IF(
                            'Compound Alert'!AJ201 &gt;= 7, "MED","LOW")))))</f>
        <v>MED</v>
      </c>
      <c r="O148" s="25" t="str">
        <f ca="1">IF(
   $B$8="Overall Alert",IF(
      'Compound Alert'!W201 &gt;= 7, "HIGH",IF(
         'Compound Alert'!W201 &gt;= 5, "MED","LOW")), IF(
            $B$8="Underlying Vulnerability", IF(
               'Compound Alert'!AD201 &gt;= 10, "HIGH",IF(
                  'Compound Alert'!AD201 &gt;= 7, "MED","LOW")),IF(
                     $B$8="Emerging Threat", IF(
                        'Compound Alert'!AK201 &gt;= 10, "HIGH",IF(
                            'Compound Alert'!AK201 &gt;= 7, "MED","LOW")))))</f>
        <v>LOW</v>
      </c>
      <c r="P148" s="25"/>
      <c r="Q148" s="26"/>
      <c r="R148" s="26"/>
      <c r="S148" s="21"/>
      <c r="T148" s="21"/>
      <c r="U148" s="21"/>
      <c r="V148" s="21"/>
      <c r="W148" s="21"/>
      <c r="X148" s="21"/>
      <c r="Y148" s="27"/>
      <c r="Z148" s="27"/>
      <c r="AA148" s="27"/>
      <c r="AB148" s="27"/>
      <c r="AC148" s="27"/>
      <c r="AD148" s="27"/>
      <c r="AE148" s="27"/>
      <c r="AF148" s="27"/>
      <c r="AJ148" s="21"/>
      <c r="AK148" s="21"/>
      <c r="AL148" s="21"/>
      <c r="AM148" s="21"/>
      <c r="AN148" s="21"/>
      <c r="AO148" s="21"/>
      <c r="AP148" s="21"/>
      <c r="AQ148" s="21"/>
      <c r="AR148" s="21"/>
      <c r="AS148" s="21"/>
      <c r="AT148" s="21"/>
      <c r="AU148" s="21"/>
      <c r="AV148" s="21"/>
      <c r="AW148" s="21"/>
      <c r="AX148" s="21"/>
    </row>
    <row r="149" spans="1:50" x14ac:dyDescent="0.2">
      <c r="A149" s="63">
        <v>108</v>
      </c>
      <c r="B149" s="20" t="str">
        <f>'Compound Alert'!B11</f>
        <v>United Arab Emirates</v>
      </c>
      <c r="C149" s="20" t="str">
        <f>'Compound Alert'!C11</f>
        <v>ARE</v>
      </c>
      <c r="D149" s="20" t="str">
        <f>'Compound Alert'!D11</f>
        <v>MEA           Middle East &amp; North Africa</v>
      </c>
      <c r="E149" s="20" t="str">
        <f>'Compound Alert'!E11</f>
        <v>NA</v>
      </c>
      <c r="F149" s="217">
        <f ca="1">'Compound Alert'!F11</f>
        <v>6</v>
      </c>
      <c r="G149" s="22">
        <f ca="1">IF($B$8="Overall Alert",'Compound Alert'!G11,IF($B$8="Underlying Vulnerability",'Compound Alert'!J11,IF($B$8="Emerging Threat",'Compound Alert'!M11)))</f>
        <v>0.5</v>
      </c>
      <c r="H149" s="23">
        <f ca="1">IF($B$8="Overall Alert",'Compound Alert'!H11,IF($B$8="Underlying Vulnerability",'Compound Alert'!K11,IF($B$8="Emerging Threat",'Compound Alert'!N11)))</f>
        <v>0.5</v>
      </c>
      <c r="I149" s="50">
        <f ca="1">ROUNDDOWN(G149,0)</f>
        <v>0</v>
      </c>
      <c r="J149" s="25" t="str">
        <f ca="1">IF(
   $B$8="Overall Alert",IF(
      'Compound Alert'!R11 &gt;= 7, "HIGH",IF(
         'Compound Alert'!R11 &gt;= 5, "MED","LOW")), IF(
            $B$8="Underlying Vulnerability", IF(
               'Compound Alert'!Y11 &gt;= 10, "HIGH",IF(
                  'Compound Alert'!Y11 &gt;= 7, "MED","LOW")),IF(
                     $B$8="Emerging Threat", IF(
                        'Compound Alert'!AF11 &gt;= 10, "HIGH",IF(
                            'Compound Alert'!AF11 &gt;= 7, "MED","LOW")))))</f>
        <v>MED</v>
      </c>
      <c r="K149" s="25" t="str">
        <f ca="1">IF(
   $B$8="Overall Alert",IF(
      'Compound Alert'!S11 &gt;= 7, "HIGH",IF(
         'Compound Alert'!S11 &gt;= 5, "MED","LOW")), IF(
            $B$8="Underlying Vulnerability", IF(
               'Compound Alert'!Z11 &gt;= 10, "HIGH",IF(
                  'Compound Alert'!Z11 &gt;= 7, "MED","LOW")),IF(
                     $B$8="Emerging Threat", IF(
                        'Compound Alert'!AG11 &gt;= 10, "HIGH",IF(
                            'Compound Alert'!AG11 &gt;= 7, "MED","LOW")))))</f>
        <v>LOW</v>
      </c>
      <c r="L149" s="25" t="str">
        <f ca="1">IF(
   $B$8="Overall Alert",IF(
      'Compound Alert'!T11 &gt;= 7, "HIGH",IF(
         'Compound Alert'!T11 &gt;= 5, "MED","LOW")), IF(
            $B$8="Underlying Vulnerability", IF(
               'Compound Alert'!AA11 &gt;= 10, "HIGH",IF(
                  'Compound Alert'!AA11 &gt;= 7, "MED","LOW")),IF(
                     $B$8="Emerging Threat", IF(
                        'Compound Alert'!AH11 &gt;= 10, "HIGH",IF(
                            'Compound Alert'!AH11 &gt;= 7, "MED","LOW")))))</f>
        <v>LOW</v>
      </c>
      <c r="M149" s="25" t="str">
        <f ca="1">IF(
   $B$8="Overall Alert",IF(
      'Compound Alert'!U11 &gt;= 7, "HIGH",IF(
         'Compound Alert'!U11 &gt;= 5, "MED","LOW")), IF(
            $B$8="Underlying Vulnerability", IF(
               'Compound Alert'!AB11 &gt;= 10, "HIGH",IF(
                  'Compound Alert'!AB11 &gt;= 7, "MED","LOW")),IF(
                     $B$8="Emerging Threat", IF(
                        'Compound Alert'!AI11 &gt;= 10, "HIGH",IF(
                            'Compound Alert'!AI11 &gt;= 7, "MED","LOW")))))</f>
        <v>LOW</v>
      </c>
      <c r="N149" s="25" t="str">
        <f ca="1">IF(
   $B$8="Overall Alert",IF(
      'Compound Alert'!V11 &gt;= 7, "HIGH",IF(
         'Compound Alert'!V11 &gt;= 5, "MED","LOW")), IF(
            $B$8="Underlying Vulnerability", IF(
               'Compound Alert'!AC11 &gt;= 10, "HIGH",IF(
                  'Compound Alert'!AC11 &gt;= 7, "MED","LOW")),IF(
                     $B$8="Emerging Threat", IF(
                        'Compound Alert'!AJ11 &gt;= 10, "HIGH",IF(
                            'Compound Alert'!AJ11 &gt;= 7, "MED","LOW")))))</f>
        <v>LOW</v>
      </c>
      <c r="O149" s="25" t="str">
        <f ca="1">IF(
   $B$8="Overall Alert",IF(
      'Compound Alert'!W11 &gt;= 7, "HIGH",IF(
         'Compound Alert'!W11 &gt;= 5, "MED","LOW")), IF(
            $B$8="Underlying Vulnerability", IF(
               'Compound Alert'!AD11 &gt;= 10, "HIGH",IF(
                  'Compound Alert'!AD11 &gt;= 7, "MED","LOW")),IF(
                     $B$8="Emerging Threat", IF(
                        'Compound Alert'!AK11 &gt;= 10, "HIGH",IF(
                            'Compound Alert'!AK11 &gt;= 7, "MED","LOW")))))</f>
        <v>LOW</v>
      </c>
      <c r="P149" s="25"/>
      <c r="Q149" s="26"/>
      <c r="R149" s="26"/>
      <c r="S149" s="21"/>
      <c r="T149" s="21"/>
      <c r="U149" s="21"/>
      <c r="V149" s="21"/>
      <c r="W149" s="21"/>
      <c r="X149" s="21"/>
      <c r="Y149" s="27"/>
      <c r="Z149" s="27"/>
      <c r="AA149" s="27"/>
      <c r="AB149" s="27"/>
      <c r="AC149" s="27"/>
      <c r="AD149" s="27"/>
      <c r="AE149" s="27"/>
      <c r="AF149" s="27"/>
      <c r="AJ149" s="21"/>
      <c r="AK149" s="21"/>
      <c r="AL149" s="21"/>
      <c r="AM149" s="21"/>
      <c r="AN149" s="21"/>
      <c r="AO149" s="21"/>
      <c r="AP149" s="21"/>
      <c r="AQ149" s="21"/>
      <c r="AR149" s="21"/>
      <c r="AS149" s="21"/>
      <c r="AT149" s="21"/>
      <c r="AU149" s="21"/>
      <c r="AV149" s="21"/>
      <c r="AW149" s="21"/>
      <c r="AX149" s="21"/>
    </row>
    <row r="150" spans="1:50" x14ac:dyDescent="0.2">
      <c r="A150" s="63">
        <v>109</v>
      </c>
      <c r="B150" s="20" t="str">
        <f>'Compound Alert'!B199</f>
        <v>Timor-Leste</v>
      </c>
      <c r="C150" s="20" t="str">
        <f>'Compound Alert'!C199</f>
        <v>TLS</v>
      </c>
      <c r="D150" s="20" t="str">
        <f>'Compound Alert'!D199</f>
        <v>EAS           East Asia &amp; Pacific</v>
      </c>
      <c r="E150" s="20" t="str">
        <f>'Compound Alert'!E199</f>
        <v>Blend</v>
      </c>
      <c r="F150" s="217">
        <f>'Compound Alert'!F199</f>
        <v>0</v>
      </c>
      <c r="G150" s="22">
        <f ca="1">IF($B$8="Overall Alert",'Compound Alert'!G199,IF($B$8="Underlying Vulnerability",'Compound Alert'!J199,IF($B$8="Emerging Threat",'Compound Alert'!M199)))</f>
        <v>0.5</v>
      </c>
      <c r="H150" s="23">
        <f ca="1">IF($B$8="Overall Alert",'Compound Alert'!H199,IF($B$8="Underlying Vulnerability",'Compound Alert'!K199,IF($B$8="Emerging Threat",'Compound Alert'!N199)))</f>
        <v>0.5</v>
      </c>
      <c r="I150" s="50">
        <f ca="1">ROUNDDOWN(G150,0)</f>
        <v>0</v>
      </c>
      <c r="J150" s="25" t="str">
        <f ca="1">IF(
   $B$8="Overall Alert",IF(
      'Compound Alert'!R199 &gt;= 7, "HIGH",IF(
         'Compound Alert'!R199 &gt;= 5, "MED","LOW")), IF(
            $B$8="Underlying Vulnerability", IF(
               'Compound Alert'!Y199 &gt;= 10, "HIGH",IF(
                  'Compound Alert'!Y199 &gt;= 7, "MED","LOW")),IF(
                     $B$8="Emerging Threat", IF(
                        'Compound Alert'!AF199 &gt;= 10, "HIGH",IF(
                            'Compound Alert'!AF199 &gt;= 7, "MED","LOW")))))</f>
        <v>LOW</v>
      </c>
      <c r="K150" s="25" t="str">
        <f ca="1">IF(
   $B$8="Overall Alert",IF(
      'Compound Alert'!S199 &gt;= 7, "HIGH",IF(
         'Compound Alert'!S199 &gt;= 5, "MED","LOW")), IF(
            $B$8="Underlying Vulnerability", IF(
               'Compound Alert'!Z199 &gt;= 10, "HIGH",IF(
                  'Compound Alert'!Z199 &gt;= 7, "MED","LOW")),IF(
                     $B$8="Emerging Threat", IF(
                        'Compound Alert'!AG199 &gt;= 10, "HIGH",IF(
                            'Compound Alert'!AG199 &gt;= 7, "MED","LOW")))))</f>
        <v>LOW</v>
      </c>
      <c r="L150" s="25" t="str">
        <f ca="1">IF(
   $B$8="Overall Alert",IF(
      'Compound Alert'!T199 &gt;= 7, "HIGH",IF(
         'Compound Alert'!T199 &gt;= 5, "MED","LOW")), IF(
            $B$8="Underlying Vulnerability", IF(
               'Compound Alert'!AA199 &gt;= 10, "HIGH",IF(
                  'Compound Alert'!AA199 &gt;= 7, "MED","LOW")),IF(
                     $B$8="Emerging Threat", IF(
                        'Compound Alert'!AH199 &gt;= 10, "HIGH",IF(
                            'Compound Alert'!AH199 &gt;= 7, "MED","LOW")))))</f>
        <v>LOW</v>
      </c>
      <c r="M150" s="25" t="str">
        <f ca="1">IF(
   $B$8="Overall Alert",IF(
      'Compound Alert'!U199 &gt;= 7, "HIGH",IF(
         'Compound Alert'!U199 &gt;= 5, "MED","LOW")), IF(
            $B$8="Underlying Vulnerability", IF(
               'Compound Alert'!AB199 &gt;= 10, "HIGH",IF(
                  'Compound Alert'!AB199 &gt;= 7, "MED","LOW")),IF(
                     $B$8="Emerging Threat", IF(
                        'Compound Alert'!AI199 &gt;= 10, "HIGH",IF(
                            'Compound Alert'!AI199 &gt;= 7, "MED","LOW")))))</f>
        <v>LOW</v>
      </c>
      <c r="N150" s="25" t="str">
        <f ca="1">IF(
   $B$8="Overall Alert",IF(
      'Compound Alert'!V199 &gt;= 7, "HIGH",IF(
         'Compound Alert'!V199 &gt;= 5, "MED","LOW")), IF(
            $B$8="Underlying Vulnerability", IF(
               'Compound Alert'!AC199 &gt;= 10, "HIGH",IF(
                  'Compound Alert'!AC199 &gt;= 7, "MED","LOW")),IF(
                     $B$8="Emerging Threat", IF(
                        'Compound Alert'!AJ199 &gt;= 10, "HIGH",IF(
                            'Compound Alert'!AJ199 &gt;= 7, "MED","LOW")))))</f>
        <v>MED</v>
      </c>
      <c r="O150" s="25" t="str">
        <f ca="1">IF(
   $B$8="Overall Alert",IF(
      'Compound Alert'!W199 &gt;= 7, "HIGH",IF(
         'Compound Alert'!W199 &gt;= 5, "MED","LOW")), IF(
            $B$8="Underlying Vulnerability", IF(
               'Compound Alert'!AD199 &gt;= 10, "HIGH",IF(
                  'Compound Alert'!AD199 &gt;= 7, "MED","LOW")),IF(
                     $B$8="Emerging Threat", IF(
                        'Compound Alert'!AK199 &gt;= 10, "HIGH",IF(
                            'Compound Alert'!AK199 &gt;= 7, "MED","LOW")))))</f>
        <v>LOW</v>
      </c>
      <c r="P150" s="25"/>
      <c r="Q150" s="26"/>
      <c r="R150" s="26"/>
      <c r="S150" s="21"/>
      <c r="T150" s="21"/>
      <c r="U150" s="21"/>
      <c r="V150" s="21"/>
      <c r="W150" s="21"/>
      <c r="X150" s="21"/>
      <c r="Y150" s="27"/>
      <c r="Z150" s="27"/>
      <c r="AA150" s="27"/>
      <c r="AB150" s="27"/>
      <c r="AC150" s="27"/>
      <c r="AD150" s="27"/>
      <c r="AE150" s="27"/>
      <c r="AF150" s="27"/>
      <c r="AJ150" s="21"/>
      <c r="AK150" s="21"/>
      <c r="AL150" s="21"/>
      <c r="AM150" s="21"/>
      <c r="AN150" s="21"/>
      <c r="AO150" s="21"/>
      <c r="AP150" s="21"/>
      <c r="AQ150" s="21"/>
      <c r="AR150" s="21"/>
      <c r="AS150" s="21"/>
      <c r="AT150" s="21"/>
      <c r="AU150" s="21"/>
      <c r="AV150" s="21"/>
      <c r="AW150" s="21"/>
      <c r="AX150" s="21"/>
    </row>
    <row r="151" spans="1:50" x14ac:dyDescent="0.2">
      <c r="A151" s="63">
        <v>110</v>
      </c>
      <c r="B151" s="20" t="str">
        <f>'Compound Alert'!B83</f>
        <v>Grenada</v>
      </c>
      <c r="C151" s="20" t="str">
        <f>'Compound Alert'!C83</f>
        <v>GRD</v>
      </c>
      <c r="D151" s="20" t="str">
        <f>'Compound Alert'!D83</f>
        <v>LCN           Latin America &amp; Caribbean</v>
      </c>
      <c r="E151" s="20" t="str">
        <f>'Compound Alert'!E83</f>
        <v>Blend</v>
      </c>
      <c r="F151" s="217">
        <f ca="1">'Compound Alert'!F83</f>
        <v>78</v>
      </c>
      <c r="G151" s="22">
        <f ca="1">IF($B$8="Overall Alert",'Compound Alert'!G83,IF($B$8="Underlying Vulnerability",'Compound Alert'!J83,IF($B$8="Emerging Threat",'Compound Alert'!M83)))</f>
        <v>0.5</v>
      </c>
      <c r="H151" s="23">
        <f ca="1">IF($B$8="Overall Alert",'Compound Alert'!H83,IF($B$8="Underlying Vulnerability",'Compound Alert'!K83,IF($B$8="Emerging Threat",'Compound Alert'!N83)))</f>
        <v>0.5</v>
      </c>
      <c r="I151" s="50">
        <f ca="1">ROUNDDOWN(G151,0)</f>
        <v>0</v>
      </c>
      <c r="J151" s="25" t="str">
        <f ca="1">IF(
   $B$8="Overall Alert",IF(
      'Compound Alert'!R83 &gt;= 7, "HIGH",IF(
         'Compound Alert'!R83 &gt;= 5, "MED","LOW")), IF(
            $B$8="Underlying Vulnerability", IF(
               'Compound Alert'!Y83 &gt;= 10, "HIGH",IF(
                  'Compound Alert'!Y83 &gt;= 7, "MED","LOW")),IF(
                     $B$8="Emerging Threat", IF(
                        'Compound Alert'!AF83 &gt;= 10, "HIGH",IF(
                            'Compound Alert'!AF83 &gt;= 7, "MED","LOW")))))</f>
        <v>LOW</v>
      </c>
      <c r="K151" s="25" t="e">
        <f ca="1">IF(
   $B$8="Overall Alert",IF(
      'Compound Alert'!S83 &gt;= 7, "HIGH",IF(
         'Compound Alert'!S83 &gt;= 5, "MED","LOW")), IF(
            $B$8="Underlying Vulnerability", IF(
               'Compound Alert'!Z83 &gt;= 10, "HIGH",IF(
                  'Compound Alert'!Z83 &gt;= 7, "MED","LOW")),IF(
                     $B$8="Emerging Threat", IF(
                        'Compound Alert'!AG83 &gt;= 10, "HIGH",IF(
                            'Compound Alert'!AG83 &gt;= 7, "MED","LOW")))))</f>
        <v>#N/A</v>
      </c>
      <c r="L151" s="25" t="e">
        <f ca="1">IF(
   $B$8="Overall Alert",IF(
      'Compound Alert'!T83 &gt;= 7, "HIGH",IF(
         'Compound Alert'!T83 &gt;= 5, "MED","LOW")), IF(
            $B$8="Underlying Vulnerability", IF(
               'Compound Alert'!AA83 &gt;= 10, "HIGH",IF(
                  'Compound Alert'!AA83 &gt;= 7, "MED","LOW")),IF(
                     $B$8="Emerging Threat", IF(
                        'Compound Alert'!AH83 &gt;= 10, "HIGH",IF(
                            'Compound Alert'!AH83 &gt;= 7, "MED","LOW")))))</f>
        <v>#N/A</v>
      </c>
      <c r="M151" s="25" t="str">
        <f ca="1">IF(
   $B$8="Overall Alert",IF(
      'Compound Alert'!U83 &gt;= 7, "HIGH",IF(
         'Compound Alert'!U83 &gt;= 5, "MED","LOW")), IF(
            $B$8="Underlying Vulnerability", IF(
               'Compound Alert'!AB83 &gt;= 10, "HIGH",IF(
                  'Compound Alert'!AB83 &gt;= 7, "MED","LOW")),IF(
                     $B$8="Emerging Threat", IF(
                        'Compound Alert'!AI83 &gt;= 10, "HIGH",IF(
                            'Compound Alert'!AI83 &gt;= 7, "MED","LOW")))))</f>
        <v>LOW</v>
      </c>
      <c r="N151" s="25" t="str">
        <f ca="1">IF(
   $B$8="Overall Alert",IF(
      'Compound Alert'!V83 &gt;= 7, "HIGH",IF(
         'Compound Alert'!V83 &gt;= 5, "MED","LOW")), IF(
            $B$8="Underlying Vulnerability", IF(
               'Compound Alert'!AC83 &gt;= 10, "HIGH",IF(
                  'Compound Alert'!AC83 &gt;= 7, "MED","LOW")),IF(
                     $B$8="Emerging Threat", IF(
                        'Compound Alert'!AJ83 &gt;= 10, "HIGH",IF(
                            'Compound Alert'!AJ83 &gt;= 7, "MED","LOW")))))</f>
        <v>MED</v>
      </c>
      <c r="O151" s="25" t="str">
        <f ca="1">IF(
   $B$8="Overall Alert",IF(
      'Compound Alert'!W83 &gt;= 7, "HIGH",IF(
         'Compound Alert'!W83 &gt;= 5, "MED","LOW")), IF(
            $B$8="Underlying Vulnerability", IF(
               'Compound Alert'!AD83 &gt;= 10, "HIGH",IF(
                  'Compound Alert'!AD83 &gt;= 7, "MED","LOW")),IF(
                     $B$8="Emerging Threat", IF(
                        'Compound Alert'!AK83 &gt;= 10, "HIGH",IF(
                            'Compound Alert'!AK83 &gt;= 7, "MED","LOW")))))</f>
        <v>LOW</v>
      </c>
      <c r="P151" s="25"/>
      <c r="Q151" s="26"/>
      <c r="R151" s="26"/>
      <c r="S151" s="21"/>
      <c r="T151" s="21"/>
      <c r="U151" s="21"/>
      <c r="V151" s="21"/>
      <c r="W151" s="21"/>
      <c r="X151" s="21"/>
      <c r="Y151" s="27"/>
      <c r="Z151" s="27"/>
      <c r="AA151" s="27"/>
      <c r="AB151" s="27"/>
      <c r="AC151" s="27"/>
      <c r="AD151" s="27"/>
      <c r="AE151" s="27"/>
      <c r="AF151" s="27"/>
      <c r="AJ151" s="21"/>
      <c r="AK151" s="21"/>
      <c r="AL151" s="21"/>
      <c r="AM151" s="21"/>
      <c r="AN151" s="21"/>
      <c r="AO151" s="21"/>
      <c r="AP151" s="21"/>
      <c r="AQ151" s="21"/>
      <c r="AR151" s="21"/>
      <c r="AS151" s="21"/>
      <c r="AT151" s="21"/>
      <c r="AU151" s="21"/>
      <c r="AV151" s="21"/>
      <c r="AW151" s="21"/>
      <c r="AX151" s="21"/>
    </row>
    <row r="152" spans="1:50" x14ac:dyDescent="0.2">
      <c r="A152" s="63">
        <v>111</v>
      </c>
      <c r="B152" s="20" t="str">
        <f>'Compound Alert'!B128</f>
        <v>Moldova</v>
      </c>
      <c r="C152" s="20" t="str">
        <f>'Compound Alert'!C128</f>
        <v>MDA</v>
      </c>
      <c r="D152" s="20" t="str">
        <f>'Compound Alert'!D128</f>
        <v>ECS           Europe &amp; Central Asia</v>
      </c>
      <c r="E152" s="20" t="str">
        <f>'Compound Alert'!E128</f>
        <v>IBRD</v>
      </c>
      <c r="F152" s="217">
        <f ca="1">'Compound Alert'!F128</f>
        <v>123</v>
      </c>
      <c r="G152" s="22">
        <f ca="1">IF($B$8="Overall Alert",'Compound Alert'!G128,IF($B$8="Underlying Vulnerability",'Compound Alert'!J128,IF($B$8="Emerging Threat",'Compound Alert'!M128)))</f>
        <v>0.5</v>
      </c>
      <c r="H152" s="23">
        <f ca="1">IF($B$8="Overall Alert",'Compound Alert'!H128,IF($B$8="Underlying Vulnerability",'Compound Alert'!K128,IF($B$8="Emerging Threat",'Compound Alert'!N128)))</f>
        <v>0.5</v>
      </c>
      <c r="I152" s="50">
        <f ca="1">ROUNDDOWN(G152,0)</f>
        <v>0</v>
      </c>
      <c r="J152" s="25" t="str">
        <f ca="1">IF(
   $B$8="Overall Alert",IF(
      'Compound Alert'!R128 &gt;= 7, "HIGH",IF(
         'Compound Alert'!R128 &gt;= 5, "MED","LOW")), IF(
            $B$8="Underlying Vulnerability", IF(
               'Compound Alert'!Y128 &gt;= 10, "HIGH",IF(
                  'Compound Alert'!Y128 &gt;= 7, "MED","LOW")),IF(
                     $B$8="Emerging Threat", IF(
                        'Compound Alert'!AF128 &gt;= 10, "HIGH",IF(
                            'Compound Alert'!AF128 &gt;= 7, "MED","LOW")))))</f>
        <v>LOW</v>
      </c>
      <c r="K152" s="25" t="str">
        <f ca="1">IF(
   $B$8="Overall Alert",IF(
      'Compound Alert'!S128 &gt;= 7, "HIGH",IF(
         'Compound Alert'!S128 &gt;= 5, "MED","LOW")), IF(
            $B$8="Underlying Vulnerability", IF(
               'Compound Alert'!Z128 &gt;= 10, "HIGH",IF(
                  'Compound Alert'!Z128 &gt;= 7, "MED","LOW")),IF(
                     $B$8="Emerging Threat", IF(
                        'Compound Alert'!AG128 &gt;= 10, "HIGH",IF(
                            'Compound Alert'!AG128 &gt;= 7, "MED","LOW")))))</f>
        <v>LOW</v>
      </c>
      <c r="L152" s="25" t="str">
        <f ca="1">IF(
   $B$8="Overall Alert",IF(
      'Compound Alert'!T128 &gt;= 7, "HIGH",IF(
         'Compound Alert'!T128 &gt;= 5, "MED","LOW")), IF(
            $B$8="Underlying Vulnerability", IF(
               'Compound Alert'!AA128 &gt;= 10, "HIGH",IF(
                  'Compound Alert'!AA128 &gt;= 7, "MED","LOW")),IF(
                     $B$8="Emerging Threat", IF(
                        'Compound Alert'!AH128 &gt;= 10, "HIGH",IF(
                            'Compound Alert'!AH128 &gt;= 7, "MED","LOW")))))</f>
        <v>MED</v>
      </c>
      <c r="M152" s="25" t="str">
        <f ca="1">IF(
   $B$8="Overall Alert",IF(
      'Compound Alert'!U128 &gt;= 7, "HIGH",IF(
         'Compound Alert'!U128 &gt;= 5, "MED","LOW")), IF(
            $B$8="Underlying Vulnerability", IF(
               'Compound Alert'!AB128 &gt;= 10, "HIGH",IF(
                  'Compound Alert'!AB128 &gt;= 7, "MED","LOW")),IF(
                     $B$8="Emerging Threat", IF(
                        'Compound Alert'!AI128 &gt;= 10, "HIGH",IF(
                            'Compound Alert'!AI128 &gt;= 7, "MED","LOW")))))</f>
        <v>LOW</v>
      </c>
      <c r="N152" s="25" t="str">
        <f ca="1">IF(
   $B$8="Overall Alert",IF(
      'Compound Alert'!V128 &gt;= 7, "HIGH",IF(
         'Compound Alert'!V128 &gt;= 5, "MED","LOW")), IF(
            $B$8="Underlying Vulnerability", IF(
               'Compound Alert'!AC128 &gt;= 10, "HIGH",IF(
                  'Compound Alert'!AC128 &gt;= 7, "MED","LOW")),IF(
                     $B$8="Emerging Threat", IF(
                        'Compound Alert'!AJ128 &gt;= 10, "HIGH",IF(
                            'Compound Alert'!AJ128 &gt;= 7, "MED","LOW")))))</f>
        <v>LOW</v>
      </c>
      <c r="O152" s="25" t="str">
        <f ca="1">IF(
   $B$8="Overall Alert",IF(
      'Compound Alert'!W128 &gt;= 7, "HIGH",IF(
         'Compound Alert'!W128 &gt;= 5, "MED","LOW")), IF(
            $B$8="Underlying Vulnerability", IF(
               'Compound Alert'!AD128 &gt;= 10, "HIGH",IF(
                  'Compound Alert'!AD128 &gt;= 7, "MED","LOW")),IF(
                     $B$8="Emerging Threat", IF(
                        'Compound Alert'!AK128 &gt;= 10, "HIGH",IF(
                            'Compound Alert'!AK128 &gt;= 7, "MED","LOW")))))</f>
        <v>LOW</v>
      </c>
      <c r="P152" s="25"/>
      <c r="Q152" s="26"/>
      <c r="R152" s="26"/>
      <c r="S152" s="21"/>
      <c r="T152" s="21"/>
      <c r="U152" s="21"/>
      <c r="V152" s="21"/>
      <c r="W152" s="21"/>
      <c r="X152" s="21"/>
      <c r="Y152" s="27"/>
      <c r="Z152" s="27"/>
      <c r="AA152" s="27"/>
      <c r="AB152" s="27"/>
      <c r="AC152" s="27"/>
      <c r="AD152" s="27"/>
      <c r="AE152" s="27"/>
      <c r="AF152" s="27"/>
      <c r="AJ152" s="21"/>
      <c r="AK152" s="21"/>
      <c r="AL152" s="21"/>
      <c r="AM152" s="21"/>
      <c r="AN152" s="21"/>
      <c r="AO152" s="21"/>
      <c r="AP152" s="21"/>
      <c r="AQ152" s="21"/>
      <c r="AR152" s="21"/>
      <c r="AS152" s="21"/>
      <c r="AT152" s="21"/>
      <c r="AU152" s="21"/>
      <c r="AV152" s="21"/>
      <c r="AW152" s="21"/>
      <c r="AX152" s="21"/>
    </row>
    <row r="153" spans="1:50" x14ac:dyDescent="0.2">
      <c r="A153" s="63">
        <v>112</v>
      </c>
      <c r="B153" s="20" t="str">
        <f>'Compound Alert'!B48</f>
        <v>Comoros</v>
      </c>
      <c r="C153" s="20" t="str">
        <f>'Compound Alert'!C48</f>
        <v>COM</v>
      </c>
      <c r="D153" s="20" t="str">
        <f>'Compound Alert'!D48</f>
        <v>SSF           Sub-Saharan Africa</v>
      </c>
      <c r="E153" s="20" t="str">
        <f>'Compound Alert'!E48</f>
        <v>IDA</v>
      </c>
      <c r="F153" s="217">
        <f ca="1">'Compound Alert'!F48</f>
        <v>43</v>
      </c>
      <c r="G153" s="22">
        <f ca="1">IF($B$8="Overall Alert",'Compound Alert'!G48,IF($B$8="Underlying Vulnerability",'Compound Alert'!J48,IF($B$8="Emerging Threat",'Compound Alert'!M48)))</f>
        <v>0</v>
      </c>
      <c r="H153" s="23">
        <f ca="1">IF($B$8="Overall Alert",'Compound Alert'!H48,IF($B$8="Underlying Vulnerability",'Compound Alert'!K48,IF($B$8="Emerging Threat",'Compound Alert'!N48)))</f>
        <v>0</v>
      </c>
      <c r="I153" s="50">
        <f ca="1">ROUNDDOWN(G153,0)</f>
        <v>0</v>
      </c>
      <c r="J153" s="25" t="str">
        <f ca="1">IF(
   $B$8="Overall Alert",IF(
      'Compound Alert'!R48 &gt;= 7, "HIGH",IF(
         'Compound Alert'!R48 &gt;= 5, "MED","LOW")), IF(
            $B$8="Underlying Vulnerability", IF(
               'Compound Alert'!Y48 &gt;= 10, "HIGH",IF(
                  'Compound Alert'!Y48 &gt;= 7, "MED","LOW")),IF(
                     $B$8="Emerging Threat", IF(
                        'Compound Alert'!AF48 &gt;= 10, "HIGH",IF(
                            'Compound Alert'!AF48 &gt;= 7, "MED","LOW")))))</f>
        <v>LOW</v>
      </c>
      <c r="K153" s="25" t="str">
        <f ca="1">IF(
   $B$8="Overall Alert",IF(
      'Compound Alert'!S48 &gt;= 7, "HIGH",IF(
         'Compound Alert'!S48 &gt;= 5, "MED","LOW")), IF(
            $B$8="Underlying Vulnerability", IF(
               'Compound Alert'!Z48 &gt;= 10, "HIGH",IF(
                  'Compound Alert'!Z48 &gt;= 7, "MED","LOW")),IF(
                     $B$8="Emerging Threat", IF(
                        'Compound Alert'!AG48 &gt;= 10, "HIGH",IF(
                            'Compound Alert'!AG48 &gt;= 7, "MED","LOW")))))</f>
        <v>LOW</v>
      </c>
      <c r="L153" s="25" t="e">
        <f ca="1">IF(
   $B$8="Overall Alert",IF(
      'Compound Alert'!T48 &gt;= 7, "HIGH",IF(
         'Compound Alert'!T48 &gt;= 5, "MED","LOW")), IF(
            $B$8="Underlying Vulnerability", IF(
               'Compound Alert'!AA48 &gt;= 10, "HIGH",IF(
                  'Compound Alert'!AA48 &gt;= 7, "MED","LOW")),IF(
                     $B$8="Emerging Threat", IF(
                        'Compound Alert'!AH48 &gt;= 10, "HIGH",IF(
                            'Compound Alert'!AH48 &gt;= 7, "MED","LOW")))))</f>
        <v>#N/A</v>
      </c>
      <c r="M153" s="25" t="str">
        <f ca="1">IF(
   $B$8="Overall Alert",IF(
      'Compound Alert'!U48 &gt;= 7, "HIGH",IF(
         'Compound Alert'!U48 &gt;= 5, "MED","LOW")), IF(
            $B$8="Underlying Vulnerability", IF(
               'Compound Alert'!AB48 &gt;= 10, "HIGH",IF(
                  'Compound Alert'!AB48 &gt;= 7, "MED","LOW")),IF(
                     $B$8="Emerging Threat", IF(
                        'Compound Alert'!AI48 &gt;= 10, "HIGH",IF(
                            'Compound Alert'!AI48 &gt;= 7, "MED","LOW")))))</f>
        <v>LOW</v>
      </c>
      <c r="N153" s="25" t="str">
        <f ca="1">IF(
   $B$8="Overall Alert",IF(
      'Compound Alert'!V48 &gt;= 7, "HIGH",IF(
         'Compound Alert'!V48 &gt;= 5, "MED","LOW")), IF(
            $B$8="Underlying Vulnerability", IF(
               'Compound Alert'!AC48 &gt;= 10, "HIGH",IF(
                  'Compound Alert'!AC48 &gt;= 7, "MED","LOW")),IF(
                     $B$8="Emerging Threat", IF(
                        'Compound Alert'!AJ48 &gt;= 10, "HIGH",IF(
                            'Compound Alert'!AJ48 &gt;= 7, "MED","LOW")))))</f>
        <v>LOW</v>
      </c>
      <c r="O153" s="25" t="str">
        <f ca="1">IF(
   $B$8="Overall Alert",IF(
      'Compound Alert'!W48 &gt;= 7, "HIGH",IF(
         'Compound Alert'!W48 &gt;= 5, "MED","LOW")), IF(
            $B$8="Underlying Vulnerability", IF(
               'Compound Alert'!AD48 &gt;= 10, "HIGH",IF(
                  'Compound Alert'!AD48 &gt;= 7, "MED","LOW")),IF(
                     $B$8="Emerging Threat", IF(
                        'Compound Alert'!AK48 &gt;= 10, "HIGH",IF(
                            'Compound Alert'!AK48 &gt;= 7, "MED","LOW")))))</f>
        <v>LOW</v>
      </c>
      <c r="P153" s="25"/>
      <c r="Q153" s="26"/>
      <c r="R153" s="26"/>
      <c r="S153" s="21"/>
      <c r="T153" s="21"/>
      <c r="U153" s="21"/>
      <c r="V153" s="21"/>
      <c r="W153" s="21"/>
      <c r="X153" s="21"/>
      <c r="Y153" s="27"/>
      <c r="Z153" s="27"/>
      <c r="AA153" s="27"/>
      <c r="AB153" s="27"/>
      <c r="AC153" s="27"/>
      <c r="AD153" s="27"/>
      <c r="AE153" s="27"/>
      <c r="AF153" s="27"/>
      <c r="AJ153" s="21"/>
      <c r="AK153" s="21"/>
      <c r="AL153" s="21"/>
      <c r="AM153" s="21"/>
      <c r="AN153" s="21"/>
      <c r="AO153" s="21"/>
      <c r="AP153" s="21"/>
      <c r="AQ153" s="21"/>
      <c r="AR153" s="21"/>
      <c r="AS153" s="21"/>
      <c r="AT153" s="21"/>
      <c r="AU153" s="21"/>
      <c r="AV153" s="21"/>
      <c r="AW153" s="21"/>
      <c r="AX153" s="21"/>
    </row>
    <row r="154" spans="1:50" x14ac:dyDescent="0.2">
      <c r="A154" s="63">
        <v>113</v>
      </c>
      <c r="B154" s="20" t="str">
        <f>'Compound Alert'!B105</f>
        <v>Kazakhstan</v>
      </c>
      <c r="C154" s="20" t="str">
        <f>'Compound Alert'!C105</f>
        <v>KAZ</v>
      </c>
      <c r="D154" s="20" t="str">
        <f>'Compound Alert'!D105</f>
        <v>ECS           Europe &amp; Central Asia</v>
      </c>
      <c r="E154" s="20" t="str">
        <f>'Compound Alert'!E105</f>
        <v>IBRD</v>
      </c>
      <c r="F154" s="217">
        <f ca="1">'Compound Alert'!F105</f>
        <v>100</v>
      </c>
      <c r="G154" s="22">
        <f ca="1">IF($B$8="Overall Alert",'Compound Alert'!G105,IF($B$8="Underlying Vulnerability",'Compound Alert'!J105,IF($B$8="Emerging Threat",'Compound Alert'!M105)))</f>
        <v>0</v>
      </c>
      <c r="H154" s="23">
        <f ca="1">IF($B$8="Overall Alert",'Compound Alert'!H105,IF($B$8="Underlying Vulnerability",'Compound Alert'!K105,IF($B$8="Emerging Threat",'Compound Alert'!N105)))</f>
        <v>0</v>
      </c>
      <c r="I154" s="50">
        <f ca="1">ROUNDDOWN(G154,0)</f>
        <v>0</v>
      </c>
      <c r="J154" s="25" t="str">
        <f ca="1">IF(
   $B$8="Overall Alert",IF(
      'Compound Alert'!R105 &gt;= 7, "HIGH",IF(
         'Compound Alert'!R105 &gt;= 5, "MED","LOW")), IF(
            $B$8="Underlying Vulnerability", IF(
               'Compound Alert'!Y105 &gt;= 10, "HIGH",IF(
                  'Compound Alert'!Y105 &gt;= 7, "MED","LOW")),IF(
                     $B$8="Emerging Threat", IF(
                        'Compound Alert'!AF105 &gt;= 10, "HIGH",IF(
                            'Compound Alert'!AF105 &gt;= 7, "MED","LOW")))))</f>
        <v>LOW</v>
      </c>
      <c r="K154" s="25" t="str">
        <f ca="1">IF(
   $B$8="Overall Alert",IF(
      'Compound Alert'!S105 &gt;= 7, "HIGH",IF(
         'Compound Alert'!S105 &gt;= 5, "MED","LOW")), IF(
            $B$8="Underlying Vulnerability", IF(
               'Compound Alert'!Z105 &gt;= 10, "HIGH",IF(
                  'Compound Alert'!Z105 &gt;= 7, "MED","LOW")),IF(
                     $B$8="Emerging Threat", IF(
                        'Compound Alert'!AG105 &gt;= 10, "HIGH",IF(
                            'Compound Alert'!AG105 &gt;= 7, "MED","LOW")))))</f>
        <v>LOW</v>
      </c>
      <c r="L154" s="25" t="str">
        <f ca="1">IF(
   $B$8="Overall Alert",IF(
      'Compound Alert'!T105 &gt;= 7, "HIGH",IF(
         'Compound Alert'!T105 &gt;= 5, "MED","LOW")), IF(
            $B$8="Underlying Vulnerability", IF(
               'Compound Alert'!AA105 &gt;= 10, "HIGH",IF(
                  'Compound Alert'!AA105 &gt;= 7, "MED","LOW")),IF(
                     $B$8="Emerging Threat", IF(
                        'Compound Alert'!AH105 &gt;= 10, "HIGH",IF(
                            'Compound Alert'!AH105 &gt;= 7, "MED","LOW")))))</f>
        <v>LOW</v>
      </c>
      <c r="M154" s="25" t="str">
        <f ca="1">IF(
   $B$8="Overall Alert",IF(
      'Compound Alert'!U105 &gt;= 7, "HIGH",IF(
         'Compound Alert'!U105 &gt;= 5, "MED","LOW")), IF(
            $B$8="Underlying Vulnerability", IF(
               'Compound Alert'!AB105 &gt;= 10, "HIGH",IF(
                  'Compound Alert'!AB105 &gt;= 7, "MED","LOW")),IF(
                     $B$8="Emerging Threat", IF(
                        'Compound Alert'!AI105 &gt;= 10, "HIGH",IF(
                            'Compound Alert'!AI105 &gt;= 7, "MED","LOW")))))</f>
        <v>LOW</v>
      </c>
      <c r="N154" s="25" t="str">
        <f ca="1">IF(
   $B$8="Overall Alert",IF(
      'Compound Alert'!V105 &gt;= 7, "HIGH",IF(
         'Compound Alert'!V105 &gt;= 5, "MED","LOW")), IF(
            $B$8="Underlying Vulnerability", IF(
               'Compound Alert'!AC105 &gt;= 10, "HIGH",IF(
                  'Compound Alert'!AC105 &gt;= 7, "MED","LOW")),IF(
                     $B$8="Emerging Threat", IF(
                        'Compound Alert'!AJ105 &gt;= 10, "HIGH",IF(
                            'Compound Alert'!AJ105 &gt;= 7, "MED","LOW")))))</f>
        <v>LOW</v>
      </c>
      <c r="O154" s="25" t="str">
        <f ca="1">IF(
   $B$8="Overall Alert",IF(
      'Compound Alert'!W105 &gt;= 7, "HIGH",IF(
         'Compound Alert'!W105 &gt;= 5, "MED","LOW")), IF(
            $B$8="Underlying Vulnerability", IF(
               'Compound Alert'!AD105 &gt;= 10, "HIGH",IF(
                  'Compound Alert'!AD105 &gt;= 7, "MED","LOW")),IF(
                     $B$8="Emerging Threat", IF(
                        'Compound Alert'!AK105 &gt;= 10, "HIGH",IF(
                            'Compound Alert'!AK105 &gt;= 7, "MED","LOW")))))</f>
        <v>LOW</v>
      </c>
      <c r="P154" s="25"/>
      <c r="Q154" s="26"/>
      <c r="R154" s="26"/>
      <c r="S154" s="21"/>
      <c r="T154" s="21"/>
      <c r="U154" s="21"/>
      <c r="V154" s="21"/>
      <c r="W154" s="21"/>
      <c r="X154" s="21"/>
      <c r="Y154" s="27"/>
      <c r="Z154" s="27"/>
      <c r="AA154" s="27"/>
      <c r="AB154" s="27"/>
      <c r="AC154" s="27"/>
      <c r="AD154" s="27"/>
      <c r="AE154" s="27"/>
      <c r="AF154" s="27"/>
      <c r="AJ154" s="21"/>
      <c r="AK154" s="21"/>
      <c r="AL154" s="21"/>
      <c r="AM154" s="21"/>
      <c r="AN154" s="21"/>
      <c r="AO154" s="21"/>
      <c r="AP154" s="21"/>
      <c r="AQ154" s="21"/>
      <c r="AR154" s="21"/>
      <c r="AS154" s="21"/>
      <c r="AT154" s="21"/>
      <c r="AU154" s="21"/>
      <c r="AV154" s="21"/>
      <c r="AW154" s="21"/>
      <c r="AX154" s="21"/>
    </row>
    <row r="155" spans="1:50" x14ac:dyDescent="0.2">
      <c r="A155" s="63">
        <v>114</v>
      </c>
      <c r="B155" s="20" t="str">
        <f>'Compound Alert'!B177</f>
        <v>Solomon Islands</v>
      </c>
      <c r="C155" s="20" t="str">
        <f>'Compound Alert'!C177</f>
        <v>SLB</v>
      </c>
      <c r="D155" s="20" t="str">
        <f>'Compound Alert'!D177</f>
        <v>EAS           East Asia &amp; Pacific</v>
      </c>
      <c r="E155" s="20" t="str">
        <f>'Compound Alert'!E177</f>
        <v>IDA</v>
      </c>
      <c r="F155" s="217">
        <f ca="1">'Compound Alert'!F177</f>
        <v>172</v>
      </c>
      <c r="G155" s="22">
        <f ca="1">IF($B$8="Overall Alert",'Compound Alert'!G177,IF($B$8="Underlying Vulnerability",'Compound Alert'!J177,IF($B$8="Emerging Threat",'Compound Alert'!M177)))</f>
        <v>0</v>
      </c>
      <c r="H155" s="23">
        <f ca="1">IF($B$8="Overall Alert",'Compound Alert'!H177,IF($B$8="Underlying Vulnerability",'Compound Alert'!K177,IF($B$8="Emerging Threat",'Compound Alert'!N177)))</f>
        <v>0</v>
      </c>
      <c r="I155" s="50">
        <f ca="1">ROUNDDOWN(G155,0)</f>
        <v>0</v>
      </c>
      <c r="J155" s="25" t="str">
        <f ca="1">IF(
   $B$8="Overall Alert",IF(
      'Compound Alert'!R177 &gt;= 7, "HIGH",IF(
         'Compound Alert'!R177 &gt;= 5, "MED","LOW")), IF(
            $B$8="Underlying Vulnerability", IF(
               'Compound Alert'!Y177 &gt;= 10, "HIGH",IF(
                  'Compound Alert'!Y177 &gt;= 7, "MED","LOW")),IF(
                     $B$8="Emerging Threat", IF(
                        'Compound Alert'!AF177 &gt;= 10, "HIGH",IF(
                            'Compound Alert'!AF177 &gt;= 7, "MED","LOW")))))</f>
        <v>LOW</v>
      </c>
      <c r="K155" s="25" t="str">
        <f ca="1">IF(
   $B$8="Overall Alert",IF(
      'Compound Alert'!S177 &gt;= 7, "HIGH",IF(
         'Compound Alert'!S177 &gt;= 5, "MED","LOW")), IF(
            $B$8="Underlying Vulnerability", IF(
               'Compound Alert'!Z177 &gt;= 10, "HIGH",IF(
                  'Compound Alert'!Z177 &gt;= 7, "MED","LOW")),IF(
                     $B$8="Emerging Threat", IF(
                        'Compound Alert'!AG177 &gt;= 10, "HIGH",IF(
                            'Compound Alert'!AG177 &gt;= 7, "MED","LOW")))))</f>
        <v>LOW</v>
      </c>
      <c r="L155" s="25" t="e">
        <f ca="1">IF(
   $B$8="Overall Alert",IF(
      'Compound Alert'!T177 &gt;= 7, "HIGH",IF(
         'Compound Alert'!T177 &gt;= 5, "MED","LOW")), IF(
            $B$8="Underlying Vulnerability", IF(
               'Compound Alert'!AA177 &gt;= 10, "HIGH",IF(
                  'Compound Alert'!AA177 &gt;= 7, "MED","LOW")),IF(
                     $B$8="Emerging Threat", IF(
                        'Compound Alert'!AH177 &gt;= 10, "HIGH",IF(
                            'Compound Alert'!AH177 &gt;= 7, "MED","LOW")))))</f>
        <v>#N/A</v>
      </c>
      <c r="M155" s="25" t="str">
        <f ca="1">IF(
   $B$8="Overall Alert",IF(
      'Compound Alert'!U177 &gt;= 7, "HIGH",IF(
         'Compound Alert'!U177 &gt;= 5, "MED","LOW")), IF(
            $B$8="Underlying Vulnerability", IF(
               'Compound Alert'!AB177 &gt;= 10, "HIGH",IF(
                  'Compound Alert'!AB177 &gt;= 7, "MED","LOW")),IF(
                     $B$8="Emerging Threat", IF(
                        'Compound Alert'!AI177 &gt;= 10, "HIGH",IF(
                            'Compound Alert'!AI177 &gt;= 7, "MED","LOW")))))</f>
        <v>LOW</v>
      </c>
      <c r="N155" s="25" t="str">
        <f ca="1">IF(
   $B$8="Overall Alert",IF(
      'Compound Alert'!V177 &gt;= 7, "HIGH",IF(
         'Compound Alert'!V177 &gt;= 5, "MED","LOW")), IF(
            $B$8="Underlying Vulnerability", IF(
               'Compound Alert'!AC177 &gt;= 10, "HIGH",IF(
                  'Compound Alert'!AC177 &gt;= 7, "MED","LOW")),IF(
                     $B$8="Emerging Threat", IF(
                        'Compound Alert'!AJ177 &gt;= 10, "HIGH",IF(
                            'Compound Alert'!AJ177 &gt;= 7, "MED","LOW")))))</f>
        <v>LOW</v>
      </c>
      <c r="O155" s="25" t="str">
        <f ca="1">IF(
   $B$8="Overall Alert",IF(
      'Compound Alert'!W177 &gt;= 7, "HIGH",IF(
         'Compound Alert'!W177 &gt;= 5, "MED","LOW")), IF(
            $B$8="Underlying Vulnerability", IF(
               'Compound Alert'!AD177 &gt;= 10, "HIGH",IF(
                  'Compound Alert'!AD177 &gt;= 7, "MED","LOW")),IF(
                     $B$8="Emerging Threat", IF(
                        'Compound Alert'!AK177 &gt;= 10, "HIGH",IF(
                            'Compound Alert'!AK177 &gt;= 7, "MED","LOW")))))</f>
        <v>LOW</v>
      </c>
      <c r="P155" s="25"/>
      <c r="Q155" s="26"/>
      <c r="R155" s="26"/>
      <c r="S155" s="21"/>
      <c r="T155" s="21"/>
      <c r="U155" s="21"/>
      <c r="V155" s="21"/>
      <c r="W155" s="21"/>
      <c r="X155" s="21"/>
      <c r="Y155" s="27"/>
      <c r="Z155" s="27"/>
      <c r="AA155" s="27"/>
      <c r="AB155" s="27"/>
      <c r="AC155" s="27"/>
      <c r="AD155" s="27"/>
      <c r="AE155" s="27"/>
      <c r="AF155" s="27"/>
      <c r="AJ155" s="21"/>
      <c r="AK155" s="21"/>
      <c r="AL155" s="21"/>
      <c r="AM155" s="21"/>
      <c r="AN155" s="21"/>
      <c r="AO155" s="21"/>
      <c r="AP155" s="21"/>
      <c r="AQ155" s="21"/>
      <c r="AR155" s="21"/>
      <c r="AS155" s="21"/>
      <c r="AT155" s="21"/>
      <c r="AU155" s="21"/>
      <c r="AV155" s="21"/>
      <c r="AW155" s="21"/>
      <c r="AX155" s="21"/>
    </row>
    <row r="156" spans="1:50" x14ac:dyDescent="0.2">
      <c r="A156" s="63">
        <v>115</v>
      </c>
      <c r="B156" s="20" t="str">
        <f>'Compound Alert'!B97</f>
        <v>Iran, Islamic Rep.</v>
      </c>
      <c r="C156" s="20" t="str">
        <f>'Compound Alert'!C97</f>
        <v>IRN</v>
      </c>
      <c r="D156" s="20" t="str">
        <f>'Compound Alert'!D97</f>
        <v>MEA           Middle East &amp; North Africa</v>
      </c>
      <c r="E156" s="20" t="str">
        <f>'Compound Alert'!E97</f>
        <v>IBRD</v>
      </c>
      <c r="F156" s="217">
        <f ca="1">'Compound Alert'!F97</f>
        <v>92</v>
      </c>
      <c r="G156" s="22">
        <f ca="1">IF($B$8="Overall Alert",'Compound Alert'!G97,IF($B$8="Underlying Vulnerability",'Compound Alert'!J97,IF($B$8="Emerging Threat",'Compound Alert'!M97)))</f>
        <v>0</v>
      </c>
      <c r="H156" s="23">
        <f ca="1">IF($B$8="Overall Alert",'Compound Alert'!H97,IF($B$8="Underlying Vulnerability",'Compound Alert'!K97,IF($B$8="Emerging Threat",'Compound Alert'!N97)))</f>
        <v>0</v>
      </c>
      <c r="I156" s="50">
        <f ca="1">ROUNDDOWN(G156,0)</f>
        <v>0</v>
      </c>
      <c r="J156" s="25" t="str">
        <f ca="1">IF(
   $B$8="Overall Alert",IF(
      'Compound Alert'!R97 &gt;= 7, "HIGH",IF(
         'Compound Alert'!R97 &gt;= 5, "MED","LOW")), IF(
            $B$8="Underlying Vulnerability", IF(
               'Compound Alert'!Y97 &gt;= 10, "HIGH",IF(
                  'Compound Alert'!Y97 &gt;= 7, "MED","LOW")),IF(
                     $B$8="Emerging Threat", IF(
                        'Compound Alert'!AF97 &gt;= 10, "HIGH",IF(
                            'Compound Alert'!AF97 &gt;= 7, "MED","LOW")))))</f>
        <v>LOW</v>
      </c>
      <c r="K156" s="25" t="str">
        <f ca="1">IF(
   $B$8="Overall Alert",IF(
      'Compound Alert'!S97 &gt;= 7, "HIGH",IF(
         'Compound Alert'!S97 &gt;= 5, "MED","LOW")), IF(
            $B$8="Underlying Vulnerability", IF(
               'Compound Alert'!Z97 &gt;= 10, "HIGH",IF(
                  'Compound Alert'!Z97 &gt;= 7, "MED","LOW")),IF(
                     $B$8="Emerging Threat", IF(
                        'Compound Alert'!AG97 &gt;= 10, "HIGH",IF(
                            'Compound Alert'!AG97 &gt;= 7, "MED","LOW")))))</f>
        <v>LOW</v>
      </c>
      <c r="L156" s="25" t="str">
        <f ca="1">IF(
   $B$8="Overall Alert",IF(
      'Compound Alert'!T97 &gt;= 7, "HIGH",IF(
         'Compound Alert'!T97 &gt;= 5, "MED","LOW")), IF(
            $B$8="Underlying Vulnerability", IF(
               'Compound Alert'!AA97 &gt;= 10, "HIGH",IF(
                  'Compound Alert'!AA97 &gt;= 7, "MED","LOW")),IF(
                     $B$8="Emerging Threat", IF(
                        'Compound Alert'!AH97 &gt;= 10, "HIGH",IF(
                            'Compound Alert'!AH97 &gt;= 7, "MED","LOW")))))</f>
        <v>LOW</v>
      </c>
      <c r="M156" s="25" t="str">
        <f ca="1">IF(
   $B$8="Overall Alert",IF(
      'Compound Alert'!U97 &gt;= 7, "HIGH",IF(
         'Compound Alert'!U97 &gt;= 5, "MED","LOW")), IF(
            $B$8="Underlying Vulnerability", IF(
               'Compound Alert'!AB97 &gt;= 10, "HIGH",IF(
                  'Compound Alert'!AB97 &gt;= 7, "MED","LOW")),IF(
                     $B$8="Emerging Threat", IF(
                        'Compound Alert'!AI97 &gt;= 10, "HIGH",IF(
                            'Compound Alert'!AI97 &gt;= 7, "MED","LOW")))))</f>
        <v>LOW</v>
      </c>
      <c r="N156" s="25" t="str">
        <f ca="1">IF(
   $B$8="Overall Alert",IF(
      'Compound Alert'!V97 &gt;= 7, "HIGH",IF(
         'Compound Alert'!V97 &gt;= 5, "MED","LOW")), IF(
            $B$8="Underlying Vulnerability", IF(
               'Compound Alert'!AC97 &gt;= 10, "HIGH",IF(
                  'Compound Alert'!AC97 &gt;= 7, "MED","LOW")),IF(
                     $B$8="Emerging Threat", IF(
                        'Compound Alert'!AJ97 &gt;= 10, "HIGH",IF(
                            'Compound Alert'!AJ97 &gt;= 7, "MED","LOW")))))</f>
        <v>LOW</v>
      </c>
      <c r="O156" s="25" t="str">
        <f ca="1">IF(
   $B$8="Overall Alert",IF(
      'Compound Alert'!W97 &gt;= 7, "HIGH",IF(
         'Compound Alert'!W97 &gt;= 5, "MED","LOW")), IF(
            $B$8="Underlying Vulnerability", IF(
               'Compound Alert'!AD97 &gt;= 10, "HIGH",IF(
                  'Compound Alert'!AD97 &gt;= 7, "MED","LOW")),IF(
                     $B$8="Emerging Threat", IF(
                        'Compound Alert'!AK97 &gt;= 10, "HIGH",IF(
                            'Compound Alert'!AK97 &gt;= 7, "MED","LOW")))))</f>
        <v>LOW</v>
      </c>
      <c r="P156" s="25"/>
      <c r="Q156" s="26"/>
      <c r="R156" s="26"/>
      <c r="S156" s="21"/>
      <c r="T156" s="21"/>
      <c r="U156" s="21"/>
      <c r="V156" s="21"/>
      <c r="W156" s="21"/>
      <c r="X156" s="21"/>
      <c r="Y156" s="27"/>
      <c r="Z156" s="27"/>
      <c r="AA156" s="27"/>
      <c r="AB156" s="27"/>
      <c r="AC156" s="27"/>
      <c r="AD156" s="27"/>
      <c r="AE156" s="27"/>
      <c r="AF156" s="27"/>
      <c r="AJ156" s="21"/>
      <c r="AK156" s="21"/>
      <c r="AL156" s="21"/>
      <c r="AM156" s="21"/>
      <c r="AN156" s="21"/>
      <c r="AO156" s="21"/>
      <c r="AP156" s="21"/>
      <c r="AQ156" s="21"/>
      <c r="AR156" s="21"/>
      <c r="AS156" s="21"/>
      <c r="AT156" s="21"/>
      <c r="AU156" s="21"/>
      <c r="AV156" s="21"/>
      <c r="AW156" s="21"/>
      <c r="AX156" s="21"/>
    </row>
    <row r="157" spans="1:50" x14ac:dyDescent="0.2">
      <c r="A157" s="63">
        <v>116</v>
      </c>
      <c r="B157" s="20" t="str">
        <f>'Compound Alert'!B153</f>
        <v>Nauru</v>
      </c>
      <c r="C157" s="20" t="str">
        <f>'Compound Alert'!C153</f>
        <v>NRU</v>
      </c>
      <c r="D157" s="20" t="str">
        <f>'Compound Alert'!D153</f>
        <v>EAS           East Asia &amp; Pacific</v>
      </c>
      <c r="E157" s="20" t="str">
        <f>'Compound Alert'!E153</f>
        <v>IBRD</v>
      </c>
      <c r="F157" s="217">
        <f ca="1">'Compound Alert'!F153</f>
        <v>148</v>
      </c>
      <c r="G157" s="22">
        <f ca="1">IF($B$8="Overall Alert",'Compound Alert'!G153,IF($B$8="Underlying Vulnerability",'Compound Alert'!J153,IF($B$8="Emerging Threat",'Compound Alert'!M153)))</f>
        <v>0</v>
      </c>
      <c r="H157" s="23">
        <f ca="1">IF($B$8="Overall Alert",'Compound Alert'!H153,IF($B$8="Underlying Vulnerability",'Compound Alert'!K153,IF($B$8="Emerging Threat",'Compound Alert'!N153)))</f>
        <v>0</v>
      </c>
      <c r="I157" s="50">
        <f ca="1">ROUNDDOWN(G157,0)</f>
        <v>0</v>
      </c>
      <c r="J157" s="25" t="str">
        <f ca="1">IF(
   $B$8="Overall Alert",IF(
      'Compound Alert'!R153 &gt;= 7, "HIGH",IF(
         'Compound Alert'!R153 &gt;= 5, "MED","LOW")), IF(
            $B$8="Underlying Vulnerability", IF(
               'Compound Alert'!Y153 &gt;= 10, "HIGH",IF(
                  'Compound Alert'!Y153 &gt;= 7, "MED","LOW")),IF(
                     $B$8="Emerging Threat", IF(
                        'Compound Alert'!AF153 &gt;= 10, "HIGH",IF(
                            'Compound Alert'!AF153 &gt;= 7, "MED","LOW")))))</f>
        <v>LOW</v>
      </c>
      <c r="K157" s="25" t="e">
        <f ca="1">IF(
   $B$8="Overall Alert",IF(
      'Compound Alert'!S153 &gt;= 7, "HIGH",IF(
         'Compound Alert'!S153 &gt;= 5, "MED","LOW")), IF(
            $B$8="Underlying Vulnerability", IF(
               'Compound Alert'!Z153 &gt;= 10, "HIGH",IF(
                  'Compound Alert'!Z153 &gt;= 7, "MED","LOW")),IF(
                     $B$8="Emerging Threat", IF(
                        'Compound Alert'!AG153 &gt;= 10, "HIGH",IF(
                            'Compound Alert'!AG153 &gt;= 7, "MED","LOW")))))</f>
        <v>#N/A</v>
      </c>
      <c r="L157" s="25" t="e">
        <f ca="1">IF(
   $B$8="Overall Alert",IF(
      'Compound Alert'!T153 &gt;= 7, "HIGH",IF(
         'Compound Alert'!T153 &gt;= 5, "MED","LOW")), IF(
            $B$8="Underlying Vulnerability", IF(
               'Compound Alert'!AA153 &gt;= 10, "HIGH",IF(
                  'Compound Alert'!AA153 &gt;= 7, "MED","LOW")),IF(
                     $B$8="Emerging Threat", IF(
                        'Compound Alert'!AH153 &gt;= 10, "HIGH",IF(
                            'Compound Alert'!AH153 &gt;= 7, "MED","LOW")))))</f>
        <v>#N/A</v>
      </c>
      <c r="M157" s="25" t="str">
        <f ca="1">IF(
   $B$8="Overall Alert",IF(
      'Compound Alert'!U153 &gt;= 7, "HIGH",IF(
         'Compound Alert'!U153 &gt;= 5, "MED","LOW")), IF(
            $B$8="Underlying Vulnerability", IF(
               'Compound Alert'!AB153 &gt;= 10, "HIGH",IF(
                  'Compound Alert'!AB153 &gt;= 7, "MED","LOW")),IF(
                     $B$8="Emerging Threat", IF(
                        'Compound Alert'!AI153 &gt;= 10, "HIGH",IF(
                            'Compound Alert'!AI153 &gt;= 7, "MED","LOW")))))</f>
        <v>LOW</v>
      </c>
      <c r="N157" s="25" t="str">
        <f ca="1">IF(
   $B$8="Overall Alert",IF(
      'Compound Alert'!V153 &gt;= 7, "HIGH",IF(
         'Compound Alert'!V153 &gt;= 5, "MED","LOW")), IF(
            $B$8="Underlying Vulnerability", IF(
               'Compound Alert'!AC153 &gt;= 10, "HIGH",IF(
                  'Compound Alert'!AC153 &gt;= 7, "MED","LOW")),IF(
                     $B$8="Emerging Threat", IF(
                        'Compound Alert'!AJ153 &gt;= 10, "HIGH",IF(
                            'Compound Alert'!AJ153 &gt;= 7, "MED","LOW")))))</f>
        <v>LOW</v>
      </c>
      <c r="O157" s="25" t="str">
        <f ca="1">IF(
   $B$8="Overall Alert",IF(
      'Compound Alert'!W153 &gt;= 7, "HIGH",IF(
         'Compound Alert'!W153 &gt;= 5, "MED","LOW")), IF(
            $B$8="Underlying Vulnerability", IF(
               'Compound Alert'!AD153 &gt;= 10, "HIGH",IF(
                  'Compound Alert'!AD153 &gt;= 7, "MED","LOW")),IF(
                     $B$8="Emerging Threat", IF(
                        'Compound Alert'!AK153 &gt;= 10, "HIGH",IF(
                            'Compound Alert'!AK153 &gt;= 7, "MED","LOW")))))</f>
        <v>LOW</v>
      </c>
      <c r="P157" s="25"/>
      <c r="Q157" s="26"/>
      <c r="R157" s="26"/>
      <c r="S157" s="21"/>
      <c r="T157" s="21"/>
      <c r="U157" s="21"/>
      <c r="V157" s="21"/>
      <c r="W157" s="21"/>
      <c r="X157" s="21"/>
      <c r="Y157" s="27"/>
      <c r="Z157" s="27"/>
      <c r="AA157" s="27"/>
      <c r="AB157" s="27"/>
      <c r="AC157" s="27"/>
      <c r="AD157" s="27"/>
      <c r="AE157" s="27"/>
      <c r="AF157" s="27"/>
      <c r="AJ157" s="21"/>
      <c r="AK157" s="21"/>
      <c r="AL157" s="21"/>
      <c r="AM157" s="21"/>
      <c r="AN157" s="21"/>
      <c r="AO157" s="21"/>
      <c r="AP157" s="21"/>
      <c r="AQ157" s="21"/>
      <c r="AR157" s="21"/>
      <c r="AS157" s="21"/>
      <c r="AT157" s="21"/>
      <c r="AU157" s="21"/>
      <c r="AV157" s="21"/>
      <c r="AW157" s="21"/>
      <c r="AX157" s="21"/>
    </row>
    <row r="158" spans="1:50" x14ac:dyDescent="0.2">
      <c r="A158" s="63">
        <v>117</v>
      </c>
      <c r="B158" s="20" t="str">
        <f>'Compound Alert'!B191</f>
        <v>Seychelles</v>
      </c>
      <c r="C158" s="20" t="str">
        <f>'Compound Alert'!C191</f>
        <v>SYC</v>
      </c>
      <c r="D158" s="20" t="str">
        <f>'Compound Alert'!D191</f>
        <v>SSF           Sub-Saharan Africa</v>
      </c>
      <c r="E158" s="20" t="str">
        <f>'Compound Alert'!E191</f>
        <v>IBRD</v>
      </c>
      <c r="F158" s="217">
        <f ca="1">'Compound Alert'!F191</f>
        <v>186</v>
      </c>
      <c r="G158" s="22">
        <f ca="1">IF($B$8="Overall Alert",'Compound Alert'!G191,IF($B$8="Underlying Vulnerability",'Compound Alert'!J191,IF($B$8="Emerging Threat",'Compound Alert'!M191)))</f>
        <v>0</v>
      </c>
      <c r="H158" s="23">
        <f ca="1">IF($B$8="Overall Alert",'Compound Alert'!H191,IF($B$8="Underlying Vulnerability",'Compound Alert'!K191,IF($B$8="Emerging Threat",'Compound Alert'!N191)))</f>
        <v>0</v>
      </c>
      <c r="I158" s="50">
        <f ca="1">ROUNDDOWN(G158,0)</f>
        <v>0</v>
      </c>
      <c r="J158" s="25" t="str">
        <f ca="1">IF(
   $B$8="Overall Alert",IF(
      'Compound Alert'!R191 &gt;= 7, "HIGH",IF(
         'Compound Alert'!R191 &gt;= 5, "MED","LOW")), IF(
            $B$8="Underlying Vulnerability", IF(
               'Compound Alert'!Y191 &gt;= 10, "HIGH",IF(
                  'Compound Alert'!Y191 &gt;= 7, "MED","LOW")),IF(
                     $B$8="Emerging Threat", IF(
                        'Compound Alert'!AF191 &gt;= 10, "HIGH",IF(
                            'Compound Alert'!AF191 &gt;= 7, "MED","LOW")))))</f>
        <v>LOW</v>
      </c>
      <c r="K158" s="25" t="str">
        <f ca="1">IF(
   $B$8="Overall Alert",IF(
      'Compound Alert'!S191 &gt;= 7, "HIGH",IF(
         'Compound Alert'!S191 &gt;= 5, "MED","LOW")), IF(
            $B$8="Underlying Vulnerability", IF(
               'Compound Alert'!Z191 &gt;= 10, "HIGH",IF(
                  'Compound Alert'!Z191 &gt;= 7, "MED","LOW")),IF(
                     $B$8="Emerging Threat", IF(
                        'Compound Alert'!AG191 &gt;= 10, "HIGH",IF(
                            'Compound Alert'!AG191 &gt;= 7, "MED","LOW")))))</f>
        <v>LOW</v>
      </c>
      <c r="L158" s="25" t="str">
        <f ca="1">IF(
   $B$8="Overall Alert",IF(
      'Compound Alert'!T191 &gt;= 7, "HIGH",IF(
         'Compound Alert'!T191 &gt;= 5, "MED","LOW")), IF(
            $B$8="Underlying Vulnerability", IF(
               'Compound Alert'!AA191 &gt;= 10, "HIGH",IF(
                  'Compound Alert'!AA191 &gt;= 7, "MED","LOW")),IF(
                     $B$8="Emerging Threat", IF(
                        'Compound Alert'!AH191 &gt;= 10, "HIGH",IF(
                            'Compound Alert'!AH191 &gt;= 7, "MED","LOW")))))</f>
        <v>LOW</v>
      </c>
      <c r="M158" s="25" t="str">
        <f ca="1">IF(
   $B$8="Overall Alert",IF(
      'Compound Alert'!U191 &gt;= 7, "HIGH",IF(
         'Compound Alert'!U191 &gt;= 5, "MED","LOW")), IF(
            $B$8="Underlying Vulnerability", IF(
               'Compound Alert'!AB191 &gt;= 10, "HIGH",IF(
                  'Compound Alert'!AB191 &gt;= 7, "MED","LOW")),IF(
                     $B$8="Emerging Threat", IF(
                        'Compound Alert'!AI191 &gt;= 10, "HIGH",IF(
                            'Compound Alert'!AI191 &gt;= 7, "MED","LOW")))))</f>
        <v>LOW</v>
      </c>
      <c r="N158" s="25" t="str">
        <f ca="1">IF(
   $B$8="Overall Alert",IF(
      'Compound Alert'!V191 &gt;= 7, "HIGH",IF(
         'Compound Alert'!V191 &gt;= 5, "MED","LOW")), IF(
            $B$8="Underlying Vulnerability", IF(
               'Compound Alert'!AC191 &gt;= 10, "HIGH",IF(
                  'Compound Alert'!AC191 &gt;= 7, "MED","LOW")),IF(
                     $B$8="Emerging Threat", IF(
                        'Compound Alert'!AJ191 &gt;= 10, "HIGH",IF(
                            'Compound Alert'!AJ191 &gt;= 7, "MED","LOW")))))</f>
        <v>LOW</v>
      </c>
      <c r="O158" s="25" t="str">
        <f ca="1">IF(
   $B$8="Overall Alert",IF(
      'Compound Alert'!W191 &gt;= 7, "HIGH",IF(
         'Compound Alert'!W191 &gt;= 5, "MED","LOW")), IF(
            $B$8="Underlying Vulnerability", IF(
               'Compound Alert'!AD191 &gt;= 10, "HIGH",IF(
                  'Compound Alert'!AD191 &gt;= 7, "MED","LOW")),IF(
                     $B$8="Emerging Threat", IF(
                        'Compound Alert'!AK191 &gt;= 10, "HIGH",IF(
                            'Compound Alert'!AK191 &gt;= 7, "MED","LOW")))))</f>
        <v>LOW</v>
      </c>
      <c r="P158" s="25"/>
      <c r="Q158" s="26"/>
      <c r="R158" s="26"/>
      <c r="S158" s="21"/>
      <c r="T158" s="21"/>
      <c r="U158" s="21"/>
      <c r="V158" s="21"/>
      <c r="W158" s="21"/>
      <c r="X158" s="21"/>
      <c r="Y158" s="27"/>
      <c r="Z158" s="27"/>
      <c r="AA158" s="27"/>
      <c r="AB158" s="27"/>
      <c r="AC158" s="27"/>
      <c r="AD158" s="27"/>
      <c r="AE158" s="27"/>
      <c r="AF158" s="27"/>
      <c r="AJ158" s="21"/>
      <c r="AK158" s="21"/>
      <c r="AL158" s="21"/>
      <c r="AM158" s="21"/>
      <c r="AN158" s="21"/>
      <c r="AO158" s="21"/>
      <c r="AP158" s="21"/>
      <c r="AQ158" s="21"/>
      <c r="AR158" s="21"/>
      <c r="AS158" s="21"/>
      <c r="AT158" s="21"/>
      <c r="AU158" s="21"/>
      <c r="AV158" s="21"/>
      <c r="AW158" s="21"/>
      <c r="AX158" s="21"/>
    </row>
    <row r="159" spans="1:50" x14ac:dyDescent="0.2">
      <c r="A159" s="63">
        <v>118</v>
      </c>
      <c r="B159" s="20" t="str">
        <f>'Compound Alert'!B56</f>
        <v>Germany</v>
      </c>
      <c r="C159" s="20" t="str">
        <f>'Compound Alert'!C56</f>
        <v>DEU</v>
      </c>
      <c r="D159" s="20" t="str">
        <f>'Compound Alert'!D56</f>
        <v>ECS           Europe &amp; Central Asia</v>
      </c>
      <c r="E159" s="20" t="str">
        <f>'Compound Alert'!E56</f>
        <v>NA</v>
      </c>
      <c r="F159" s="217">
        <f ca="1">'Compound Alert'!F56</f>
        <v>51</v>
      </c>
      <c r="G159" s="22">
        <f ca="1">IF($B$8="Overall Alert",'Compound Alert'!G56,IF($B$8="Underlying Vulnerability",'Compound Alert'!J56,IF($B$8="Emerging Threat",'Compound Alert'!M56)))</f>
        <v>0</v>
      </c>
      <c r="H159" s="23">
        <f ca="1">IF($B$8="Overall Alert",'Compound Alert'!H56,IF($B$8="Underlying Vulnerability",'Compound Alert'!K56,IF($B$8="Emerging Threat",'Compound Alert'!N56)))</f>
        <v>0</v>
      </c>
      <c r="I159" s="50">
        <f ca="1">ROUNDDOWN(G159,0)</f>
        <v>0</v>
      </c>
      <c r="J159" s="25" t="str">
        <f ca="1">IF(
   $B$8="Overall Alert",IF(
      'Compound Alert'!R56 &gt;= 7, "HIGH",IF(
         'Compound Alert'!R56 &gt;= 5, "MED","LOW")), IF(
            $B$8="Underlying Vulnerability", IF(
               'Compound Alert'!Y56 &gt;= 10, "HIGH",IF(
                  'Compound Alert'!Y56 &gt;= 7, "MED","LOW")),IF(
                     $B$8="Emerging Threat", IF(
                        'Compound Alert'!AF56 &gt;= 10, "HIGH",IF(
                            'Compound Alert'!AF56 &gt;= 7, "MED","LOW")))))</f>
        <v>LOW</v>
      </c>
      <c r="K159" s="25" t="str">
        <f ca="1">IF(
   $B$8="Overall Alert",IF(
      'Compound Alert'!S56 &gt;= 7, "HIGH",IF(
         'Compound Alert'!S56 &gt;= 5, "MED","LOW")), IF(
            $B$8="Underlying Vulnerability", IF(
               'Compound Alert'!Z56 &gt;= 10, "HIGH",IF(
                  'Compound Alert'!Z56 &gt;= 7, "MED","LOW")),IF(
                     $B$8="Emerging Threat", IF(
                        'Compound Alert'!AG56 &gt;= 10, "HIGH",IF(
                            'Compound Alert'!AG56 &gt;= 7, "MED","LOW")))))</f>
        <v>LOW</v>
      </c>
      <c r="L159" s="25" t="str">
        <f ca="1">IF(
   $B$8="Overall Alert",IF(
      'Compound Alert'!T56 &gt;= 7, "HIGH",IF(
         'Compound Alert'!T56 &gt;= 5, "MED","LOW")), IF(
            $B$8="Underlying Vulnerability", IF(
               'Compound Alert'!AA56 &gt;= 10, "HIGH",IF(
                  'Compound Alert'!AA56 &gt;= 7, "MED","LOW")),IF(
                     $B$8="Emerging Threat", IF(
                        'Compound Alert'!AH56 &gt;= 10, "HIGH",IF(
                            'Compound Alert'!AH56 &gt;= 7, "MED","LOW")))))</f>
        <v>LOW</v>
      </c>
      <c r="M159" s="25" t="str">
        <f ca="1">IF(
   $B$8="Overall Alert",IF(
      'Compound Alert'!U56 &gt;= 7, "HIGH",IF(
         'Compound Alert'!U56 &gt;= 5, "MED","LOW")), IF(
            $B$8="Underlying Vulnerability", IF(
               'Compound Alert'!AB56 &gt;= 10, "HIGH",IF(
                  'Compound Alert'!AB56 &gt;= 7, "MED","LOW")),IF(
                     $B$8="Emerging Threat", IF(
                        'Compound Alert'!AI56 &gt;= 10, "HIGH",IF(
                            'Compound Alert'!AI56 &gt;= 7, "MED","LOW")))))</f>
        <v>LOW</v>
      </c>
      <c r="N159" s="25" t="str">
        <f ca="1">IF(
   $B$8="Overall Alert",IF(
      'Compound Alert'!V56 &gt;= 7, "HIGH",IF(
         'Compound Alert'!V56 &gt;= 5, "MED","LOW")), IF(
            $B$8="Underlying Vulnerability", IF(
               'Compound Alert'!AC56 &gt;= 10, "HIGH",IF(
                  'Compound Alert'!AC56 &gt;= 7, "MED","LOW")),IF(
                     $B$8="Emerging Threat", IF(
                        'Compound Alert'!AJ56 &gt;= 10, "HIGH",IF(
                            'Compound Alert'!AJ56 &gt;= 7, "MED","LOW")))))</f>
        <v>LOW</v>
      </c>
      <c r="O159" s="25" t="str">
        <f ca="1">IF(
   $B$8="Overall Alert",IF(
      'Compound Alert'!W56 &gt;= 7, "HIGH",IF(
         'Compound Alert'!W56 &gt;= 5, "MED","LOW")), IF(
            $B$8="Underlying Vulnerability", IF(
               'Compound Alert'!AD56 &gt;= 10, "HIGH",IF(
                  'Compound Alert'!AD56 &gt;= 7, "MED","LOW")),IF(
                     $B$8="Emerging Threat", IF(
                        'Compound Alert'!AK56 &gt;= 10, "HIGH",IF(
                            'Compound Alert'!AK56 &gt;= 7, "MED","LOW")))))</f>
        <v>LOW</v>
      </c>
      <c r="P159" s="25"/>
      <c r="Q159" s="26"/>
      <c r="R159" s="26"/>
      <c r="S159" s="21"/>
      <c r="T159" s="21"/>
      <c r="U159" s="21"/>
      <c r="V159" s="21"/>
      <c r="W159" s="21"/>
      <c r="X159" s="21"/>
      <c r="Y159" s="27"/>
      <c r="Z159" s="27"/>
      <c r="AA159" s="27"/>
      <c r="AB159" s="27"/>
      <c r="AC159" s="27"/>
      <c r="AD159" s="27"/>
      <c r="AE159" s="27"/>
      <c r="AF159" s="27"/>
      <c r="AJ159" s="21"/>
      <c r="AK159" s="21"/>
      <c r="AL159" s="21"/>
      <c r="AM159" s="21"/>
      <c r="AN159" s="21"/>
      <c r="AO159" s="21"/>
      <c r="AP159" s="21"/>
      <c r="AQ159" s="21"/>
      <c r="AR159" s="21"/>
      <c r="AS159" s="21"/>
      <c r="AT159" s="21"/>
      <c r="AU159" s="21"/>
      <c r="AV159" s="21"/>
      <c r="AW159" s="21"/>
      <c r="AX159" s="21"/>
    </row>
    <row r="160" spans="1:50" x14ac:dyDescent="0.2">
      <c r="A160" s="63">
        <v>119</v>
      </c>
      <c r="B160" s="20" t="str">
        <f>'Compound Alert'!B70</f>
        <v>France</v>
      </c>
      <c r="C160" s="20" t="str">
        <f>'Compound Alert'!C70</f>
        <v>FRA</v>
      </c>
      <c r="D160" s="20" t="str">
        <f>'Compound Alert'!D70</f>
        <v>ECS           Europe &amp; Central Asia</v>
      </c>
      <c r="E160" s="20" t="str">
        <f>'Compound Alert'!E70</f>
        <v>NA</v>
      </c>
      <c r="F160" s="217">
        <f ca="1">'Compound Alert'!F70</f>
        <v>65</v>
      </c>
      <c r="G160" s="22">
        <f ca="1">IF($B$8="Overall Alert",'Compound Alert'!G70,IF($B$8="Underlying Vulnerability",'Compound Alert'!J70,IF($B$8="Emerging Threat",'Compound Alert'!M70)))</f>
        <v>0</v>
      </c>
      <c r="H160" s="23">
        <f ca="1">IF($B$8="Overall Alert",'Compound Alert'!H70,IF($B$8="Underlying Vulnerability",'Compound Alert'!K70,IF($B$8="Emerging Threat",'Compound Alert'!N70)))</f>
        <v>0</v>
      </c>
      <c r="I160" s="50">
        <f ca="1">ROUNDDOWN(G160,0)</f>
        <v>0</v>
      </c>
      <c r="J160" s="25" t="str">
        <f ca="1">IF(
   $B$8="Overall Alert",IF(
      'Compound Alert'!R70 &gt;= 7, "HIGH",IF(
         'Compound Alert'!R70 &gt;= 5, "MED","LOW")), IF(
            $B$8="Underlying Vulnerability", IF(
               'Compound Alert'!Y70 &gt;= 10, "HIGH",IF(
                  'Compound Alert'!Y70 &gt;= 7, "MED","LOW")),IF(
                     $B$8="Emerging Threat", IF(
                        'Compound Alert'!AF70 &gt;= 10, "HIGH",IF(
                            'Compound Alert'!AF70 &gt;= 7, "MED","LOW")))))</f>
        <v>LOW</v>
      </c>
      <c r="K160" s="25" t="str">
        <f ca="1">IF(
   $B$8="Overall Alert",IF(
      'Compound Alert'!S70 &gt;= 7, "HIGH",IF(
         'Compound Alert'!S70 &gt;= 5, "MED","LOW")), IF(
            $B$8="Underlying Vulnerability", IF(
               'Compound Alert'!Z70 &gt;= 10, "HIGH",IF(
                  'Compound Alert'!Z70 &gt;= 7, "MED","LOW")),IF(
                     $B$8="Emerging Threat", IF(
                        'Compound Alert'!AG70 &gt;= 10, "HIGH",IF(
                            'Compound Alert'!AG70 &gt;= 7, "MED","LOW")))))</f>
        <v>LOW</v>
      </c>
      <c r="L160" s="25" t="str">
        <f ca="1">IF(
   $B$8="Overall Alert",IF(
      'Compound Alert'!T70 &gt;= 7, "HIGH",IF(
         'Compound Alert'!T70 &gt;= 5, "MED","LOW")), IF(
            $B$8="Underlying Vulnerability", IF(
               'Compound Alert'!AA70 &gt;= 10, "HIGH",IF(
                  'Compound Alert'!AA70 &gt;= 7, "MED","LOW")),IF(
                     $B$8="Emerging Threat", IF(
                        'Compound Alert'!AH70 &gt;= 10, "HIGH",IF(
                            'Compound Alert'!AH70 &gt;= 7, "MED","LOW")))))</f>
        <v>LOW</v>
      </c>
      <c r="M160" s="25" t="str">
        <f ca="1">IF(
   $B$8="Overall Alert",IF(
      'Compound Alert'!U70 &gt;= 7, "HIGH",IF(
         'Compound Alert'!U70 &gt;= 5, "MED","LOW")), IF(
            $B$8="Underlying Vulnerability", IF(
               'Compound Alert'!AB70 &gt;= 10, "HIGH",IF(
                  'Compound Alert'!AB70 &gt;= 7, "MED","LOW")),IF(
                     $B$8="Emerging Threat", IF(
                        'Compound Alert'!AI70 &gt;= 10, "HIGH",IF(
                            'Compound Alert'!AI70 &gt;= 7, "MED","LOW")))))</f>
        <v>LOW</v>
      </c>
      <c r="N160" s="25" t="str">
        <f ca="1">IF(
   $B$8="Overall Alert",IF(
      'Compound Alert'!V70 &gt;= 7, "HIGH",IF(
         'Compound Alert'!V70 &gt;= 5, "MED","LOW")), IF(
            $B$8="Underlying Vulnerability", IF(
               'Compound Alert'!AC70 &gt;= 10, "HIGH",IF(
                  'Compound Alert'!AC70 &gt;= 7, "MED","LOW")),IF(
                     $B$8="Emerging Threat", IF(
                        'Compound Alert'!AJ70 &gt;= 10, "HIGH",IF(
                            'Compound Alert'!AJ70 &gt;= 7, "MED","LOW")))))</f>
        <v>LOW</v>
      </c>
      <c r="O160" s="25" t="str">
        <f ca="1">IF(
   $B$8="Overall Alert",IF(
      'Compound Alert'!W70 &gt;= 7, "HIGH",IF(
         'Compound Alert'!W70 &gt;= 5, "MED","LOW")), IF(
            $B$8="Underlying Vulnerability", IF(
               'Compound Alert'!AD70 &gt;= 10, "HIGH",IF(
                  'Compound Alert'!AD70 &gt;= 7, "MED","LOW")),IF(
                     $B$8="Emerging Threat", IF(
                        'Compound Alert'!AK70 &gt;= 10, "HIGH",IF(
                            'Compound Alert'!AK70 &gt;= 7, "MED","LOW")))))</f>
        <v>LOW</v>
      </c>
      <c r="P160" s="25"/>
      <c r="Q160" s="26"/>
      <c r="R160" s="26"/>
      <c r="S160" s="21"/>
      <c r="T160" s="21"/>
      <c r="U160" s="21"/>
      <c r="V160" s="21"/>
      <c r="W160" s="21"/>
      <c r="X160" s="21"/>
      <c r="Y160" s="27"/>
      <c r="Z160" s="27"/>
      <c r="AA160" s="27"/>
      <c r="AB160" s="27"/>
      <c r="AC160" s="27"/>
      <c r="AD160" s="27"/>
      <c r="AE160" s="27"/>
      <c r="AF160" s="27"/>
      <c r="AJ160" s="21"/>
      <c r="AK160" s="21"/>
      <c r="AL160" s="21"/>
      <c r="AM160" s="21"/>
      <c r="AN160" s="21"/>
      <c r="AO160" s="21"/>
      <c r="AP160" s="21"/>
      <c r="AQ160" s="21"/>
      <c r="AR160" s="21"/>
      <c r="AS160" s="21"/>
      <c r="AT160" s="21"/>
      <c r="AU160" s="21"/>
      <c r="AV160" s="21"/>
      <c r="AW160" s="21"/>
      <c r="AX160" s="21"/>
    </row>
    <row r="161" spans="1:50" x14ac:dyDescent="0.2">
      <c r="A161" s="63">
        <v>120</v>
      </c>
      <c r="B161" s="20" t="str">
        <f>'Compound Alert'!B17</f>
        <v>Austria</v>
      </c>
      <c r="C161" s="20" t="str">
        <f>'Compound Alert'!C17</f>
        <v>AUT</v>
      </c>
      <c r="D161" s="20" t="str">
        <f>'Compound Alert'!D17</f>
        <v>ECS           Europe &amp; Central Asia</v>
      </c>
      <c r="E161" s="20" t="str">
        <f>'Compound Alert'!E17</f>
        <v>NA</v>
      </c>
      <c r="F161" s="217">
        <f ca="1">'Compound Alert'!F17</f>
        <v>12</v>
      </c>
      <c r="G161" s="22">
        <f ca="1">IF($B$8="Overall Alert",'Compound Alert'!G17,IF($B$8="Underlying Vulnerability",'Compound Alert'!J17,IF($B$8="Emerging Threat",'Compound Alert'!M17)))</f>
        <v>0</v>
      </c>
      <c r="H161" s="23">
        <f ca="1">IF($B$8="Overall Alert",'Compound Alert'!H17,IF($B$8="Underlying Vulnerability",'Compound Alert'!K17,IF($B$8="Emerging Threat",'Compound Alert'!N17)))</f>
        <v>0</v>
      </c>
      <c r="I161" s="50">
        <f ca="1">ROUNDDOWN(G161,0)</f>
        <v>0</v>
      </c>
      <c r="J161" s="25" t="str">
        <f ca="1">IF(
   $B$8="Overall Alert",IF(
      'Compound Alert'!R17 &gt;= 7, "HIGH",IF(
         'Compound Alert'!R17 &gt;= 5, "MED","LOW")), IF(
            $B$8="Underlying Vulnerability", IF(
               'Compound Alert'!Y17 &gt;= 10, "HIGH",IF(
                  'Compound Alert'!Y17 &gt;= 7, "MED","LOW")),IF(
                     $B$8="Emerging Threat", IF(
                        'Compound Alert'!AF17 &gt;= 10, "HIGH",IF(
                            'Compound Alert'!AF17 &gt;= 7, "MED","LOW")))))</f>
        <v>LOW</v>
      </c>
      <c r="K161" s="25" t="str">
        <f ca="1">IF(
   $B$8="Overall Alert",IF(
      'Compound Alert'!S17 &gt;= 7, "HIGH",IF(
         'Compound Alert'!S17 &gt;= 5, "MED","LOW")), IF(
            $B$8="Underlying Vulnerability", IF(
               'Compound Alert'!Z17 &gt;= 10, "HIGH",IF(
                  'Compound Alert'!Z17 &gt;= 7, "MED","LOW")),IF(
                     $B$8="Emerging Threat", IF(
                        'Compound Alert'!AG17 &gt;= 10, "HIGH",IF(
                            'Compound Alert'!AG17 &gt;= 7, "MED","LOW")))))</f>
        <v>LOW</v>
      </c>
      <c r="L161" s="25" t="str">
        <f ca="1">IF(
   $B$8="Overall Alert",IF(
      'Compound Alert'!T17 &gt;= 7, "HIGH",IF(
         'Compound Alert'!T17 &gt;= 5, "MED","LOW")), IF(
            $B$8="Underlying Vulnerability", IF(
               'Compound Alert'!AA17 &gt;= 10, "HIGH",IF(
                  'Compound Alert'!AA17 &gt;= 7, "MED","LOW")),IF(
                     $B$8="Emerging Threat", IF(
                        'Compound Alert'!AH17 &gt;= 10, "HIGH",IF(
                            'Compound Alert'!AH17 &gt;= 7, "MED","LOW")))))</f>
        <v>LOW</v>
      </c>
      <c r="M161" s="25" t="str">
        <f ca="1">IF(
   $B$8="Overall Alert",IF(
      'Compound Alert'!U17 &gt;= 7, "HIGH",IF(
         'Compound Alert'!U17 &gt;= 5, "MED","LOW")), IF(
            $B$8="Underlying Vulnerability", IF(
               'Compound Alert'!AB17 &gt;= 10, "HIGH",IF(
                  'Compound Alert'!AB17 &gt;= 7, "MED","LOW")),IF(
                     $B$8="Emerging Threat", IF(
                        'Compound Alert'!AI17 &gt;= 10, "HIGH",IF(
                            'Compound Alert'!AI17 &gt;= 7, "MED","LOW")))))</f>
        <v>LOW</v>
      </c>
      <c r="N161" s="25" t="str">
        <f ca="1">IF(
   $B$8="Overall Alert",IF(
      'Compound Alert'!V17 &gt;= 7, "HIGH",IF(
         'Compound Alert'!V17 &gt;= 5, "MED","LOW")), IF(
            $B$8="Underlying Vulnerability", IF(
               'Compound Alert'!AC17 &gt;= 10, "HIGH",IF(
                  'Compound Alert'!AC17 &gt;= 7, "MED","LOW")),IF(
                     $B$8="Emerging Threat", IF(
                        'Compound Alert'!AJ17 &gt;= 10, "HIGH",IF(
                            'Compound Alert'!AJ17 &gt;= 7, "MED","LOW")))))</f>
        <v>LOW</v>
      </c>
      <c r="O161" s="25" t="str">
        <f ca="1">IF(
   $B$8="Overall Alert",IF(
      'Compound Alert'!W17 &gt;= 7, "HIGH",IF(
         'Compound Alert'!W17 &gt;= 5, "MED","LOW")), IF(
            $B$8="Underlying Vulnerability", IF(
               'Compound Alert'!AD17 &gt;= 10, "HIGH",IF(
                  'Compound Alert'!AD17 &gt;= 7, "MED","LOW")),IF(
                     $B$8="Emerging Threat", IF(
                        'Compound Alert'!AK17 &gt;= 10, "HIGH",IF(
                            'Compound Alert'!AK17 &gt;= 7, "MED","LOW")))))</f>
        <v>LOW</v>
      </c>
      <c r="P161" s="25"/>
      <c r="Q161" s="26"/>
      <c r="R161" s="26"/>
      <c r="S161" s="21"/>
      <c r="T161" s="21"/>
      <c r="U161" s="21"/>
      <c r="V161" s="21"/>
      <c r="W161" s="21"/>
      <c r="X161" s="21"/>
      <c r="Y161" s="27"/>
      <c r="Z161" s="27"/>
      <c r="AA161" s="27"/>
      <c r="AB161" s="27"/>
      <c r="AC161" s="27"/>
      <c r="AD161" s="27"/>
      <c r="AE161" s="27"/>
      <c r="AF161" s="27"/>
      <c r="AJ161" s="21"/>
      <c r="AK161" s="21"/>
      <c r="AL161" s="21"/>
      <c r="AM161" s="21"/>
      <c r="AN161" s="21"/>
      <c r="AO161" s="21"/>
      <c r="AP161" s="21"/>
      <c r="AQ161" s="21"/>
      <c r="AR161" s="21"/>
      <c r="AS161" s="21"/>
      <c r="AT161" s="21"/>
      <c r="AU161" s="21"/>
      <c r="AV161" s="21"/>
      <c r="AW161" s="21"/>
      <c r="AX161" s="21"/>
    </row>
    <row r="162" spans="1:50" x14ac:dyDescent="0.2">
      <c r="A162" s="63">
        <v>121</v>
      </c>
      <c r="B162" s="20" t="str">
        <f>'Compound Alert'!B30</f>
        <v>Bermuda</v>
      </c>
      <c r="C162" s="20" t="str">
        <f>'Compound Alert'!C30</f>
        <v>BMU</v>
      </c>
      <c r="D162" s="20" t="str">
        <f>'Compound Alert'!D30</f>
        <v>NAC           North America</v>
      </c>
      <c r="E162" s="20" t="str">
        <f>'Compound Alert'!E30</f>
        <v>NA</v>
      </c>
      <c r="F162" s="217">
        <f ca="1">'Compound Alert'!F30</f>
        <v>25</v>
      </c>
      <c r="G162" s="22">
        <f ca="1">IF($B$8="Overall Alert",'Compound Alert'!G30,IF($B$8="Underlying Vulnerability",'Compound Alert'!J30,IF($B$8="Emerging Threat",'Compound Alert'!M30)))</f>
        <v>0</v>
      </c>
      <c r="H162" s="23">
        <f ca="1">IF($B$8="Overall Alert",'Compound Alert'!H30,IF($B$8="Underlying Vulnerability",'Compound Alert'!K30,IF($B$8="Emerging Threat",'Compound Alert'!N30)))</f>
        <v>0</v>
      </c>
      <c r="I162" s="50">
        <f ca="1">ROUNDDOWN(G162,0)</f>
        <v>0</v>
      </c>
      <c r="J162" s="25" t="str">
        <f ca="1">IF(
   $B$8="Overall Alert",IF(
      'Compound Alert'!R30 &gt;= 7, "HIGH",IF(
         'Compound Alert'!R30 &gt;= 5, "MED","LOW")), IF(
            $B$8="Underlying Vulnerability", IF(
               'Compound Alert'!Y30 &gt;= 10, "HIGH",IF(
                  'Compound Alert'!Y30 &gt;= 7, "MED","LOW")),IF(
                     $B$8="Emerging Threat", IF(
                        'Compound Alert'!AF30 &gt;= 10, "HIGH",IF(
                            'Compound Alert'!AF30 &gt;= 7, "MED","LOW")))))</f>
        <v>LOW</v>
      </c>
      <c r="K162" s="25" t="e">
        <f ca="1">IF(
   $B$8="Overall Alert",IF(
      'Compound Alert'!S30 &gt;= 7, "HIGH",IF(
         'Compound Alert'!S30 &gt;= 5, "MED","LOW")), IF(
            $B$8="Underlying Vulnerability", IF(
               'Compound Alert'!Z30 &gt;= 10, "HIGH",IF(
                  'Compound Alert'!Z30 &gt;= 7, "MED","LOW")),IF(
                     $B$8="Emerging Threat", IF(
                        'Compound Alert'!AG30 &gt;= 10, "HIGH",IF(
                            'Compound Alert'!AG30 &gt;= 7, "MED","LOW")))))</f>
        <v>#N/A</v>
      </c>
      <c r="L162" s="25" t="e">
        <f ca="1">IF(
   $B$8="Overall Alert",IF(
      'Compound Alert'!T30 &gt;= 7, "HIGH",IF(
         'Compound Alert'!T30 &gt;= 5, "MED","LOW")), IF(
            $B$8="Underlying Vulnerability", IF(
               'Compound Alert'!AA30 &gt;= 10, "HIGH",IF(
                  'Compound Alert'!AA30 &gt;= 7, "MED","LOW")),IF(
                     $B$8="Emerging Threat", IF(
                        'Compound Alert'!AH30 &gt;= 10, "HIGH",IF(
                            'Compound Alert'!AH30 &gt;= 7, "MED","LOW")))))</f>
        <v>#N/A</v>
      </c>
      <c r="M162" s="25" t="e">
        <f ca="1">IF(
   $B$8="Overall Alert",IF(
      'Compound Alert'!U30 &gt;= 7, "HIGH",IF(
         'Compound Alert'!U30 &gt;= 5, "MED","LOW")), IF(
            $B$8="Underlying Vulnerability", IF(
               'Compound Alert'!AB30 &gt;= 10, "HIGH",IF(
                  'Compound Alert'!AB30 &gt;= 7, "MED","LOW")),IF(
                     $B$8="Emerging Threat", IF(
                        'Compound Alert'!AI30 &gt;= 10, "HIGH",IF(
                            'Compound Alert'!AI30 &gt;= 7, "MED","LOW")))))</f>
        <v>#N/A</v>
      </c>
      <c r="N162" s="25" t="str">
        <f ca="1">IF(
   $B$8="Overall Alert",IF(
      'Compound Alert'!V30 &gt;= 7, "HIGH",IF(
         'Compound Alert'!V30 &gt;= 5, "MED","LOW")), IF(
            $B$8="Underlying Vulnerability", IF(
               'Compound Alert'!AC30 &gt;= 10, "HIGH",IF(
                  'Compound Alert'!AC30 &gt;= 7, "MED","LOW")),IF(
                     $B$8="Emerging Threat", IF(
                        'Compound Alert'!AJ30 &gt;= 10, "HIGH",IF(
                            'Compound Alert'!AJ30 &gt;= 7, "MED","LOW")))))</f>
        <v>LOW</v>
      </c>
      <c r="O162" s="25" t="str">
        <f ca="1">IF(
   $B$8="Overall Alert",IF(
      'Compound Alert'!W30 &gt;= 7, "HIGH",IF(
         'Compound Alert'!W30 &gt;= 5, "MED","LOW")), IF(
            $B$8="Underlying Vulnerability", IF(
               'Compound Alert'!AD30 &gt;= 10, "HIGH",IF(
                  'Compound Alert'!AD30 &gt;= 7, "MED","LOW")),IF(
                     $B$8="Emerging Threat", IF(
                        'Compound Alert'!AK30 &gt;= 10, "HIGH",IF(
                            'Compound Alert'!AK30 &gt;= 7, "MED","LOW")))))</f>
        <v>LOW</v>
      </c>
      <c r="P162" s="25"/>
      <c r="Q162" s="26"/>
      <c r="R162" s="26"/>
      <c r="S162" s="21"/>
      <c r="T162" s="21"/>
      <c r="U162" s="21"/>
      <c r="V162" s="21"/>
      <c r="W162" s="21"/>
      <c r="X162" s="21"/>
      <c r="Y162" s="27"/>
      <c r="Z162" s="27"/>
      <c r="AA162" s="27"/>
      <c r="AB162" s="27"/>
      <c r="AC162" s="27"/>
      <c r="AD162" s="27"/>
      <c r="AE162" s="27"/>
      <c r="AF162" s="27"/>
      <c r="AJ162" s="21"/>
      <c r="AK162" s="21"/>
      <c r="AL162" s="21"/>
      <c r="AM162" s="21"/>
      <c r="AN162" s="21"/>
      <c r="AO162" s="21"/>
      <c r="AP162" s="21"/>
      <c r="AQ162" s="21"/>
      <c r="AR162" s="21"/>
      <c r="AS162" s="21"/>
      <c r="AT162" s="21"/>
      <c r="AU162" s="21"/>
      <c r="AV162" s="21"/>
      <c r="AW162" s="21"/>
      <c r="AX162" s="21"/>
    </row>
    <row r="163" spans="1:50" x14ac:dyDescent="0.2">
      <c r="A163" s="63">
        <v>122</v>
      </c>
      <c r="B163" s="20" t="str">
        <f>'Compound Alert'!B193</f>
        <v>Turks and Caicos Islands</v>
      </c>
      <c r="C163" s="20" t="str">
        <f>'Compound Alert'!C193</f>
        <v>TCA</v>
      </c>
      <c r="D163" s="20" t="str">
        <f>'Compound Alert'!D193</f>
        <v>LCN           Latin America &amp; Caribbean</v>
      </c>
      <c r="E163" s="20" t="str">
        <f>'Compound Alert'!E193</f>
        <v>NA</v>
      </c>
      <c r="F163" s="217">
        <f ca="1">'Compound Alert'!F193</f>
        <v>188</v>
      </c>
      <c r="G163" s="22">
        <f ca="1">IF($B$8="Overall Alert",'Compound Alert'!G193,IF($B$8="Underlying Vulnerability",'Compound Alert'!J193,IF($B$8="Emerging Threat",'Compound Alert'!M193)))</f>
        <v>0</v>
      </c>
      <c r="H163" s="23">
        <f ca="1">IF($B$8="Overall Alert",'Compound Alert'!H193,IF($B$8="Underlying Vulnerability",'Compound Alert'!K193,IF($B$8="Emerging Threat",'Compound Alert'!N193)))</f>
        <v>0</v>
      </c>
      <c r="I163" s="50">
        <f ca="1">ROUNDDOWN(G163,0)</f>
        <v>0</v>
      </c>
      <c r="J163" s="25" t="str">
        <f ca="1">IF(
   $B$8="Overall Alert",IF(
      'Compound Alert'!R193 &gt;= 7, "HIGH",IF(
         'Compound Alert'!R193 &gt;= 5, "MED","LOW")), IF(
            $B$8="Underlying Vulnerability", IF(
               'Compound Alert'!Y193 &gt;= 10, "HIGH",IF(
                  'Compound Alert'!Y193 &gt;= 7, "MED","LOW")),IF(
                     $B$8="Emerging Threat", IF(
                        'Compound Alert'!AF193 &gt;= 10, "HIGH",IF(
                            'Compound Alert'!AF193 &gt;= 7, "MED","LOW")))))</f>
        <v>LOW</v>
      </c>
      <c r="K163" s="25" t="e">
        <f ca="1">IF(
   $B$8="Overall Alert",IF(
      'Compound Alert'!S193 &gt;= 7, "HIGH",IF(
         'Compound Alert'!S193 &gt;= 5, "MED","LOW")), IF(
            $B$8="Underlying Vulnerability", IF(
               'Compound Alert'!Z193 &gt;= 10, "HIGH",IF(
                  'Compound Alert'!Z193 &gt;= 7, "MED","LOW")),IF(
                     $B$8="Emerging Threat", IF(
                        'Compound Alert'!AG193 &gt;= 10, "HIGH",IF(
                            'Compound Alert'!AG193 &gt;= 7, "MED","LOW")))))</f>
        <v>#N/A</v>
      </c>
      <c r="L163" s="25" t="e">
        <f ca="1">IF(
   $B$8="Overall Alert",IF(
      'Compound Alert'!T193 &gt;= 7, "HIGH",IF(
         'Compound Alert'!T193 &gt;= 5, "MED","LOW")), IF(
            $B$8="Underlying Vulnerability", IF(
               'Compound Alert'!AA193 &gt;= 10, "HIGH",IF(
                  'Compound Alert'!AA193 &gt;= 7, "MED","LOW")),IF(
                     $B$8="Emerging Threat", IF(
                        'Compound Alert'!AH193 &gt;= 10, "HIGH",IF(
                            'Compound Alert'!AH193 &gt;= 7, "MED","LOW")))))</f>
        <v>#N/A</v>
      </c>
      <c r="M163" s="25" t="e">
        <f ca="1">IF(
   $B$8="Overall Alert",IF(
      'Compound Alert'!U193 &gt;= 7, "HIGH",IF(
         'Compound Alert'!U193 &gt;= 5, "MED","LOW")), IF(
            $B$8="Underlying Vulnerability", IF(
               'Compound Alert'!AB193 &gt;= 10, "HIGH",IF(
                  'Compound Alert'!AB193 &gt;= 7, "MED","LOW")),IF(
                     $B$8="Emerging Threat", IF(
                        'Compound Alert'!AI193 &gt;= 10, "HIGH",IF(
                            'Compound Alert'!AI193 &gt;= 7, "MED","LOW")))))</f>
        <v>#N/A</v>
      </c>
      <c r="N163" s="25" t="str">
        <f ca="1">IF(
   $B$8="Overall Alert",IF(
      'Compound Alert'!V193 &gt;= 7, "HIGH",IF(
         'Compound Alert'!V193 &gt;= 5, "MED","LOW")), IF(
            $B$8="Underlying Vulnerability", IF(
               'Compound Alert'!AC193 &gt;= 10, "HIGH",IF(
                  'Compound Alert'!AC193 &gt;= 7, "MED","LOW")),IF(
                     $B$8="Emerging Threat", IF(
                        'Compound Alert'!AJ193 &gt;= 10, "HIGH",IF(
                            'Compound Alert'!AJ193 &gt;= 7, "MED","LOW")))))</f>
        <v>LOW</v>
      </c>
      <c r="O163" s="25" t="str">
        <f ca="1">IF(
   $B$8="Overall Alert",IF(
      'Compound Alert'!W193 &gt;= 7, "HIGH",IF(
         'Compound Alert'!W193 &gt;= 5, "MED","LOW")), IF(
            $B$8="Underlying Vulnerability", IF(
               'Compound Alert'!AD193 &gt;= 10, "HIGH",IF(
                  'Compound Alert'!AD193 &gt;= 7, "MED","LOW")),IF(
                     $B$8="Emerging Threat", IF(
                        'Compound Alert'!AK193 &gt;= 10, "HIGH",IF(
                            'Compound Alert'!AK193 &gt;= 7, "MED","LOW")))))</f>
        <v>LOW</v>
      </c>
      <c r="P163" s="25"/>
      <c r="Q163" s="26"/>
      <c r="R163" s="26"/>
      <c r="S163" s="21"/>
      <c r="T163" s="21"/>
      <c r="U163" s="21"/>
      <c r="V163" s="21"/>
      <c r="W163" s="21"/>
      <c r="X163" s="21"/>
      <c r="Y163" s="27"/>
      <c r="Z163" s="27"/>
      <c r="AA163" s="27"/>
      <c r="AB163" s="27"/>
      <c r="AC163" s="27"/>
      <c r="AD163" s="27"/>
      <c r="AE163" s="27"/>
      <c r="AF163" s="27"/>
      <c r="AJ163" s="21"/>
      <c r="AK163" s="21"/>
      <c r="AL163" s="21"/>
      <c r="AM163" s="21"/>
      <c r="AN163" s="21"/>
      <c r="AO163" s="21"/>
      <c r="AP163" s="21"/>
      <c r="AQ163" s="21"/>
      <c r="AR163" s="21"/>
      <c r="AS163" s="21"/>
      <c r="AT163" s="21"/>
      <c r="AU163" s="21"/>
      <c r="AV163" s="21"/>
      <c r="AW163" s="21"/>
      <c r="AX163" s="21"/>
    </row>
    <row r="164" spans="1:50" x14ac:dyDescent="0.2">
      <c r="A164" s="63">
        <v>123</v>
      </c>
      <c r="B164" s="20" t="str">
        <f>'Compound Alert'!B41</f>
        <v>Chile</v>
      </c>
      <c r="C164" s="20" t="str">
        <f>'Compound Alert'!C41</f>
        <v>CHL</v>
      </c>
      <c r="D164" s="20" t="str">
        <f>'Compound Alert'!D41</f>
        <v>LCN           Latin America &amp; Caribbean</v>
      </c>
      <c r="E164" s="20" t="str">
        <f>'Compound Alert'!E41</f>
        <v>IBRD</v>
      </c>
      <c r="F164" s="217">
        <f ca="1">'Compound Alert'!F41</f>
        <v>36</v>
      </c>
      <c r="G164" s="22">
        <f ca="1">IF($B$8="Overall Alert",'Compound Alert'!G41,IF($B$8="Underlying Vulnerability",'Compound Alert'!J41,IF($B$8="Emerging Threat",'Compound Alert'!M41)))</f>
        <v>0</v>
      </c>
      <c r="H164" s="23">
        <f ca="1">IF($B$8="Overall Alert",'Compound Alert'!H41,IF($B$8="Underlying Vulnerability",'Compound Alert'!K41,IF($B$8="Emerging Threat",'Compound Alert'!N41)))</f>
        <v>0</v>
      </c>
      <c r="I164" s="50">
        <f ca="1">ROUNDDOWN(G164,0)</f>
        <v>0</v>
      </c>
      <c r="J164" s="25" t="str">
        <f ca="1">IF(
   $B$8="Overall Alert",IF(
      'Compound Alert'!R41 &gt;= 7, "HIGH",IF(
         'Compound Alert'!R41 &gt;= 5, "MED","LOW")), IF(
            $B$8="Underlying Vulnerability", IF(
               'Compound Alert'!Y41 &gt;= 10, "HIGH",IF(
                  'Compound Alert'!Y41 &gt;= 7, "MED","LOW")),IF(
                     $B$8="Emerging Threat", IF(
                        'Compound Alert'!AF41 &gt;= 10, "HIGH",IF(
                            'Compound Alert'!AF41 &gt;= 7, "MED","LOW")))))</f>
        <v>LOW</v>
      </c>
      <c r="K164" s="25" t="str">
        <f ca="1">IF(
   $B$8="Overall Alert",IF(
      'Compound Alert'!S41 &gt;= 7, "HIGH",IF(
         'Compound Alert'!S41 &gt;= 5, "MED","LOW")), IF(
            $B$8="Underlying Vulnerability", IF(
               'Compound Alert'!Z41 &gt;= 10, "HIGH",IF(
                  'Compound Alert'!Z41 &gt;= 7, "MED","LOW")),IF(
                     $B$8="Emerging Threat", IF(
                        'Compound Alert'!AG41 &gt;= 10, "HIGH",IF(
                            'Compound Alert'!AG41 &gt;= 7, "MED","LOW")))))</f>
        <v>LOW</v>
      </c>
      <c r="L164" s="25" t="str">
        <f ca="1">IF(
   $B$8="Overall Alert",IF(
      'Compound Alert'!T41 &gt;= 7, "HIGH",IF(
         'Compound Alert'!T41 &gt;= 5, "MED","LOW")), IF(
            $B$8="Underlying Vulnerability", IF(
               'Compound Alert'!AA41 &gt;= 10, "HIGH",IF(
                  'Compound Alert'!AA41 &gt;= 7, "MED","LOW")),IF(
                     $B$8="Emerging Threat", IF(
                        'Compound Alert'!AH41 &gt;= 10, "HIGH",IF(
                            'Compound Alert'!AH41 &gt;= 7, "MED","LOW")))))</f>
        <v>LOW</v>
      </c>
      <c r="M164" s="25" t="str">
        <f ca="1">IF(
   $B$8="Overall Alert",IF(
      'Compound Alert'!U41 &gt;= 7, "HIGH",IF(
         'Compound Alert'!U41 &gt;= 5, "MED","LOW")), IF(
            $B$8="Underlying Vulnerability", IF(
               'Compound Alert'!AB41 &gt;= 10, "HIGH",IF(
                  'Compound Alert'!AB41 &gt;= 7, "MED","LOW")),IF(
                     $B$8="Emerging Threat", IF(
                        'Compound Alert'!AI41 &gt;= 10, "HIGH",IF(
                            'Compound Alert'!AI41 &gt;= 7, "MED","LOW")))))</f>
        <v>LOW</v>
      </c>
      <c r="N164" s="25" t="str">
        <f ca="1">IF(
   $B$8="Overall Alert",IF(
      'Compound Alert'!V41 &gt;= 7, "HIGH",IF(
         'Compound Alert'!V41 &gt;= 5, "MED","LOW")), IF(
            $B$8="Underlying Vulnerability", IF(
               'Compound Alert'!AC41 &gt;= 10, "HIGH",IF(
                  'Compound Alert'!AC41 &gt;= 7, "MED","LOW")),IF(
                     $B$8="Emerging Threat", IF(
                        'Compound Alert'!AJ41 &gt;= 10, "HIGH",IF(
                            'Compound Alert'!AJ41 &gt;= 7, "MED","LOW")))))</f>
        <v>LOW</v>
      </c>
      <c r="O164" s="25" t="str">
        <f ca="1">IF(
   $B$8="Overall Alert",IF(
      'Compound Alert'!W41 &gt;= 7, "HIGH",IF(
         'Compound Alert'!W41 &gt;= 5, "MED","LOW")), IF(
            $B$8="Underlying Vulnerability", IF(
               'Compound Alert'!AD41 &gt;= 10, "HIGH",IF(
                  'Compound Alert'!AD41 &gt;= 7, "MED","LOW")),IF(
                     $B$8="Emerging Threat", IF(
                        'Compound Alert'!AK41 &gt;= 10, "HIGH",IF(
                            'Compound Alert'!AK41 &gt;= 7, "MED","LOW")))))</f>
        <v>LOW</v>
      </c>
      <c r="P164" s="25"/>
      <c r="Q164" s="26"/>
      <c r="R164" s="26"/>
      <c r="S164" s="21"/>
      <c r="T164" s="21"/>
      <c r="U164" s="21"/>
      <c r="V164" s="21"/>
      <c r="W164" s="21"/>
      <c r="X164" s="21"/>
      <c r="Y164" s="27"/>
      <c r="Z164" s="27"/>
      <c r="AA164" s="27"/>
      <c r="AB164" s="27"/>
      <c r="AC164" s="27"/>
      <c r="AD164" s="27"/>
      <c r="AE164" s="27"/>
      <c r="AF164" s="27"/>
      <c r="AJ164" s="21"/>
      <c r="AK164" s="21"/>
      <c r="AL164" s="21"/>
      <c r="AM164" s="21"/>
      <c r="AN164" s="21"/>
      <c r="AO164" s="21"/>
      <c r="AP164" s="21"/>
      <c r="AQ164" s="21"/>
      <c r="AR164" s="21"/>
      <c r="AS164" s="21"/>
      <c r="AT164" s="21"/>
      <c r="AU164" s="21"/>
      <c r="AV164" s="21"/>
      <c r="AW164" s="21"/>
      <c r="AX164" s="21"/>
    </row>
    <row r="165" spans="1:50" x14ac:dyDescent="0.2">
      <c r="A165" s="63">
        <v>124</v>
      </c>
      <c r="B165" s="20" t="str">
        <f>'Compound Alert'!B61</f>
        <v>Algeria</v>
      </c>
      <c r="C165" s="20" t="str">
        <f>'Compound Alert'!C61</f>
        <v>DZA</v>
      </c>
      <c r="D165" s="20" t="str">
        <f>'Compound Alert'!D61</f>
        <v>MEA           Middle East &amp; North Africa</v>
      </c>
      <c r="E165" s="20" t="str">
        <f>'Compound Alert'!E61</f>
        <v>IBRD</v>
      </c>
      <c r="F165" s="217">
        <f ca="1">'Compound Alert'!F61</f>
        <v>56</v>
      </c>
      <c r="G165" s="22">
        <f ca="1">IF($B$8="Overall Alert",'Compound Alert'!G61,IF($B$8="Underlying Vulnerability",'Compound Alert'!J61,IF($B$8="Emerging Threat",'Compound Alert'!M61)))</f>
        <v>0</v>
      </c>
      <c r="H165" s="23">
        <f ca="1">IF($B$8="Overall Alert",'Compound Alert'!H61,IF($B$8="Underlying Vulnerability",'Compound Alert'!K61,IF($B$8="Emerging Threat",'Compound Alert'!N61)))</f>
        <v>0</v>
      </c>
      <c r="I165" s="50">
        <f ca="1">ROUNDDOWN(G165,0)</f>
        <v>0</v>
      </c>
      <c r="J165" s="25" t="str">
        <f ca="1">IF(
   $B$8="Overall Alert",IF(
      'Compound Alert'!R61 &gt;= 7, "HIGH",IF(
         'Compound Alert'!R61 &gt;= 5, "MED","LOW")), IF(
            $B$8="Underlying Vulnerability", IF(
               'Compound Alert'!Y61 &gt;= 10, "HIGH",IF(
                  'Compound Alert'!Y61 &gt;= 7, "MED","LOW")),IF(
                     $B$8="Emerging Threat", IF(
                        'Compound Alert'!AF61 &gt;= 10, "HIGH",IF(
                            'Compound Alert'!AF61 &gt;= 7, "MED","LOW")))))</f>
        <v>LOW</v>
      </c>
      <c r="K165" s="25" t="str">
        <f ca="1">IF(
   $B$8="Overall Alert",IF(
      'Compound Alert'!S61 &gt;= 7, "HIGH",IF(
         'Compound Alert'!S61 &gt;= 5, "MED","LOW")), IF(
            $B$8="Underlying Vulnerability", IF(
               'Compound Alert'!Z61 &gt;= 10, "HIGH",IF(
                  'Compound Alert'!Z61 &gt;= 7, "MED","LOW")),IF(
                     $B$8="Emerging Threat", IF(
                        'Compound Alert'!AG61 &gt;= 10, "HIGH",IF(
                            'Compound Alert'!AG61 &gt;= 7, "MED","LOW")))))</f>
        <v>LOW</v>
      </c>
      <c r="L165" s="25" t="str">
        <f ca="1">IF(
   $B$8="Overall Alert",IF(
      'Compound Alert'!T61 &gt;= 7, "HIGH",IF(
         'Compound Alert'!T61 &gt;= 5, "MED","LOW")), IF(
            $B$8="Underlying Vulnerability", IF(
               'Compound Alert'!AA61 &gt;= 10, "HIGH",IF(
                  'Compound Alert'!AA61 &gt;= 7, "MED","LOW")),IF(
                     $B$8="Emerging Threat", IF(
                        'Compound Alert'!AH61 &gt;= 10, "HIGH",IF(
                            'Compound Alert'!AH61 &gt;= 7, "MED","LOW")))))</f>
        <v>LOW</v>
      </c>
      <c r="M165" s="25" t="str">
        <f ca="1">IF(
   $B$8="Overall Alert",IF(
      'Compound Alert'!U61 &gt;= 7, "HIGH",IF(
         'Compound Alert'!U61 &gt;= 5, "MED","LOW")), IF(
            $B$8="Underlying Vulnerability", IF(
               'Compound Alert'!AB61 &gt;= 10, "HIGH",IF(
                  'Compound Alert'!AB61 &gt;= 7, "MED","LOW")),IF(
                     $B$8="Emerging Threat", IF(
                        'Compound Alert'!AI61 &gt;= 10, "HIGH",IF(
                            'Compound Alert'!AI61 &gt;= 7, "MED","LOW")))))</f>
        <v>LOW</v>
      </c>
      <c r="N165" s="25" t="str">
        <f ca="1">IF(
   $B$8="Overall Alert",IF(
      'Compound Alert'!V61 &gt;= 7, "HIGH",IF(
         'Compound Alert'!V61 &gt;= 5, "MED","LOW")), IF(
            $B$8="Underlying Vulnerability", IF(
               'Compound Alert'!AC61 &gt;= 10, "HIGH",IF(
                  'Compound Alert'!AC61 &gt;= 7, "MED","LOW")),IF(
                     $B$8="Emerging Threat", IF(
                        'Compound Alert'!AJ61 &gt;= 10, "HIGH",IF(
                            'Compound Alert'!AJ61 &gt;= 7, "MED","LOW")))))</f>
        <v>LOW</v>
      </c>
      <c r="O165" s="25" t="str">
        <f ca="1">IF(
   $B$8="Overall Alert",IF(
      'Compound Alert'!W61 &gt;= 7, "HIGH",IF(
         'Compound Alert'!W61 &gt;= 5, "MED","LOW")), IF(
            $B$8="Underlying Vulnerability", IF(
               'Compound Alert'!AD61 &gt;= 10, "HIGH",IF(
                  'Compound Alert'!AD61 &gt;= 7, "MED","LOW")),IF(
                     $B$8="Emerging Threat", IF(
                        'Compound Alert'!AK61 &gt;= 10, "HIGH",IF(
                            'Compound Alert'!AK61 &gt;= 7, "MED","LOW")))))</f>
        <v>LOW</v>
      </c>
      <c r="P165" s="25"/>
      <c r="Q165" s="26"/>
      <c r="R165" s="26"/>
      <c r="S165" s="21"/>
      <c r="T165" s="21"/>
      <c r="U165" s="21"/>
      <c r="V165" s="21"/>
      <c r="W165" s="21"/>
      <c r="X165" s="21"/>
      <c r="Y165" s="27"/>
      <c r="Z165" s="27"/>
      <c r="AA165" s="27"/>
      <c r="AB165" s="27"/>
      <c r="AC165" s="27"/>
      <c r="AD165" s="27"/>
      <c r="AE165" s="27"/>
      <c r="AF165" s="27"/>
      <c r="AJ165" s="21"/>
      <c r="AK165" s="21"/>
      <c r="AL165" s="21"/>
      <c r="AM165" s="21"/>
      <c r="AN165" s="21"/>
      <c r="AO165" s="21"/>
      <c r="AP165" s="21"/>
      <c r="AQ165" s="21"/>
      <c r="AR165" s="21"/>
      <c r="AS165" s="21"/>
      <c r="AT165" s="21"/>
      <c r="AU165" s="21"/>
      <c r="AV165" s="21"/>
      <c r="AW165" s="21"/>
      <c r="AX165" s="21"/>
    </row>
    <row r="166" spans="1:50" x14ac:dyDescent="0.2">
      <c r="A166" s="63">
        <v>125</v>
      </c>
      <c r="B166" s="20" t="str">
        <f>'Compound Alert'!B72</f>
        <v>Micronesia, Fed. Sts.</v>
      </c>
      <c r="C166" s="20" t="str">
        <f>'Compound Alert'!C72</f>
        <v>FSM</v>
      </c>
      <c r="D166" s="20" t="str">
        <f>'Compound Alert'!D72</f>
        <v>EAS           East Asia &amp; Pacific</v>
      </c>
      <c r="E166" s="20" t="str">
        <f>'Compound Alert'!E72</f>
        <v>IDA</v>
      </c>
      <c r="F166" s="217">
        <f ca="1">'Compound Alert'!F72</f>
        <v>67</v>
      </c>
      <c r="G166" s="22">
        <f ca="1">IF($B$8="Overall Alert",'Compound Alert'!G72,IF($B$8="Underlying Vulnerability",'Compound Alert'!J72,IF($B$8="Emerging Threat",'Compound Alert'!M72)))</f>
        <v>0</v>
      </c>
      <c r="H166" s="23">
        <f ca="1">IF($B$8="Overall Alert",'Compound Alert'!H72,IF($B$8="Underlying Vulnerability",'Compound Alert'!K72,IF($B$8="Emerging Threat",'Compound Alert'!N72)))</f>
        <v>0</v>
      </c>
      <c r="I166" s="50">
        <f ca="1">ROUNDDOWN(G166,0)</f>
        <v>0</v>
      </c>
      <c r="J166" s="25" t="str">
        <f ca="1">IF(
   $B$8="Overall Alert",IF(
      'Compound Alert'!R72 &gt;= 7, "HIGH",IF(
         'Compound Alert'!R72 &gt;= 5, "MED","LOW")), IF(
            $B$8="Underlying Vulnerability", IF(
               'Compound Alert'!Y72 &gt;= 10, "HIGH",IF(
                  'Compound Alert'!Y72 &gt;= 7, "MED","LOW")),IF(
                     $B$8="Emerging Threat", IF(
                        'Compound Alert'!AF72 &gt;= 10, "HIGH",IF(
                            'Compound Alert'!AF72 &gt;= 7, "MED","LOW")))))</f>
        <v>LOW</v>
      </c>
      <c r="K166" s="25" t="e">
        <f ca="1">IF(
   $B$8="Overall Alert",IF(
      'Compound Alert'!S72 &gt;= 7, "HIGH",IF(
         'Compound Alert'!S72 &gt;= 5, "MED","LOW")), IF(
            $B$8="Underlying Vulnerability", IF(
               'Compound Alert'!Z72 &gt;= 10, "HIGH",IF(
                  'Compound Alert'!Z72 &gt;= 7, "MED","LOW")),IF(
                     $B$8="Emerging Threat", IF(
                        'Compound Alert'!AG72 &gt;= 10, "HIGH",IF(
                            'Compound Alert'!AG72 &gt;= 7, "MED","LOW")))))</f>
        <v>#N/A</v>
      </c>
      <c r="L166" s="25" t="e">
        <f ca="1">IF(
   $B$8="Overall Alert",IF(
      'Compound Alert'!T72 &gt;= 7, "HIGH",IF(
         'Compound Alert'!T72 &gt;= 5, "MED","LOW")), IF(
            $B$8="Underlying Vulnerability", IF(
               'Compound Alert'!AA72 &gt;= 10, "HIGH",IF(
                  'Compound Alert'!AA72 &gt;= 7, "MED","LOW")),IF(
                     $B$8="Emerging Threat", IF(
                        'Compound Alert'!AH72 &gt;= 10, "HIGH",IF(
                            'Compound Alert'!AH72 &gt;= 7, "MED","LOW")))))</f>
        <v>#N/A</v>
      </c>
      <c r="M166" s="25" t="str">
        <f ca="1">IF(
   $B$8="Overall Alert",IF(
      'Compound Alert'!U72 &gt;= 7, "HIGH",IF(
         'Compound Alert'!U72 &gt;= 5, "MED","LOW")), IF(
            $B$8="Underlying Vulnerability", IF(
               'Compound Alert'!AB72 &gt;= 10, "HIGH",IF(
                  'Compound Alert'!AB72 &gt;= 7, "MED","LOW")),IF(
                     $B$8="Emerging Threat", IF(
                        'Compound Alert'!AI72 &gt;= 10, "HIGH",IF(
                            'Compound Alert'!AI72 &gt;= 7, "MED","LOW")))))</f>
        <v>LOW</v>
      </c>
      <c r="N166" s="25" t="str">
        <f ca="1">IF(
   $B$8="Overall Alert",IF(
      'Compound Alert'!V72 &gt;= 7, "HIGH",IF(
         'Compound Alert'!V72 &gt;= 5, "MED","LOW")), IF(
            $B$8="Underlying Vulnerability", IF(
               'Compound Alert'!AC72 &gt;= 10, "HIGH",IF(
                  'Compound Alert'!AC72 &gt;= 7, "MED","LOW")),IF(
                     $B$8="Emerging Threat", IF(
                        'Compound Alert'!AJ72 &gt;= 10, "HIGH",IF(
                            'Compound Alert'!AJ72 &gt;= 7, "MED","LOW")))))</f>
        <v>LOW</v>
      </c>
      <c r="O166" s="25" t="str">
        <f ca="1">IF(
   $B$8="Overall Alert",IF(
      'Compound Alert'!W72 &gt;= 7, "HIGH",IF(
         'Compound Alert'!W72 &gt;= 5, "MED","LOW")), IF(
            $B$8="Underlying Vulnerability", IF(
               'Compound Alert'!AD72 &gt;= 10, "HIGH",IF(
                  'Compound Alert'!AD72 &gt;= 7, "MED","LOW")),IF(
                     $B$8="Emerging Threat", IF(
                        'Compound Alert'!AK72 &gt;= 10, "HIGH",IF(
                            'Compound Alert'!AK72 &gt;= 7, "MED","LOW")))))</f>
        <v>LOW</v>
      </c>
      <c r="P166" s="25"/>
      <c r="Q166" s="26"/>
      <c r="R166" s="26"/>
      <c r="S166" s="21"/>
      <c r="T166" s="21"/>
      <c r="U166" s="21"/>
      <c r="V166" s="21"/>
      <c r="W166" s="21"/>
      <c r="X166" s="21"/>
      <c r="Y166" s="27"/>
      <c r="Z166" s="27"/>
      <c r="AA166" s="27"/>
      <c r="AB166" s="27"/>
      <c r="AC166" s="27"/>
      <c r="AD166" s="27"/>
      <c r="AE166" s="27"/>
      <c r="AF166" s="27"/>
      <c r="AJ166" s="21"/>
      <c r="AK166" s="21"/>
      <c r="AL166" s="21"/>
      <c r="AM166" s="21"/>
      <c r="AN166" s="21"/>
      <c r="AO166" s="21"/>
      <c r="AP166" s="21"/>
      <c r="AQ166" s="21"/>
      <c r="AR166" s="21"/>
      <c r="AS166" s="21"/>
      <c r="AT166" s="21"/>
      <c r="AU166" s="21"/>
      <c r="AV166" s="21"/>
      <c r="AW166" s="21"/>
      <c r="AX166" s="21"/>
    </row>
    <row r="167" spans="1:50" x14ac:dyDescent="0.2">
      <c r="A167" s="63">
        <v>126</v>
      </c>
      <c r="B167" s="20" t="str">
        <f>'Compound Alert'!B6</f>
        <v>Aruba</v>
      </c>
      <c r="C167" s="20" t="str">
        <f>'Compound Alert'!C6</f>
        <v>ABW</v>
      </c>
      <c r="D167" s="20" t="str">
        <f>'Compound Alert'!D6</f>
        <v>LCN           Latin America &amp; Caribbean</v>
      </c>
      <c r="E167" s="20" t="str">
        <f>'Compound Alert'!E6</f>
        <v>NA</v>
      </c>
      <c r="F167" s="217">
        <f ca="1">'Compound Alert'!F6</f>
        <v>1</v>
      </c>
      <c r="G167" s="22">
        <f ca="1">IF($B$8="Overall Alert",'Compound Alert'!G6,IF($B$8="Underlying Vulnerability",'Compound Alert'!J6,IF($B$8="Emerging Threat",'Compound Alert'!M6)))</f>
        <v>0</v>
      </c>
      <c r="H167" s="23">
        <f ca="1">IF($B$8="Overall Alert",'Compound Alert'!H6,IF($B$8="Underlying Vulnerability",'Compound Alert'!K6,IF($B$8="Emerging Threat",'Compound Alert'!N6)))</f>
        <v>0</v>
      </c>
      <c r="I167" s="50">
        <f ca="1">ROUNDDOWN(G167,0)</f>
        <v>0</v>
      </c>
      <c r="J167" s="25" t="str">
        <f ca="1">IF(
   $B$8="Overall Alert",IF(
      'Compound Alert'!R6 &gt;= 7, "HIGH",IF(
         'Compound Alert'!R6 &gt;= 5, "MED","LOW")), IF(
            $B$8="Underlying Vulnerability", IF(
               'Compound Alert'!Y6 &gt;= 10, "HIGH",IF(
                  'Compound Alert'!Y6 &gt;= 7, "MED","LOW")),IF(
                     $B$8="Emerging Threat", IF(
                        'Compound Alert'!AF6 &gt;= 10, "HIGH",IF(
                            'Compound Alert'!AF6 &gt;= 7, "MED","LOW")))))</f>
        <v>LOW</v>
      </c>
      <c r="K167" s="25" t="e">
        <f ca="1">IF(
   $B$8="Overall Alert",IF(
      'Compound Alert'!S6 &gt;= 7, "HIGH",IF(
         'Compound Alert'!S6 &gt;= 5, "MED","LOW")), IF(
            $B$8="Underlying Vulnerability", IF(
               'Compound Alert'!Z6 &gt;= 10, "HIGH",IF(
                  'Compound Alert'!Z6 &gt;= 7, "MED","LOW")),IF(
                     $B$8="Emerging Threat", IF(
                        'Compound Alert'!AG6 &gt;= 10, "HIGH",IF(
                            'Compound Alert'!AG6 &gt;= 7, "MED","LOW")))))</f>
        <v>#N/A</v>
      </c>
      <c r="L167" s="25" t="str">
        <f ca="1">IF(
   $B$8="Overall Alert",IF(
      'Compound Alert'!T6 &gt;= 7, "HIGH",IF(
         'Compound Alert'!T6 &gt;= 5, "MED","LOW")), IF(
            $B$8="Underlying Vulnerability", IF(
               'Compound Alert'!AA6 &gt;= 10, "HIGH",IF(
                  'Compound Alert'!AA6 &gt;= 7, "MED","LOW")),IF(
                     $B$8="Emerging Threat", IF(
                        'Compound Alert'!AH6 &gt;= 10, "HIGH",IF(
                            'Compound Alert'!AH6 &gt;= 7, "MED","LOW")))))</f>
        <v>LOW</v>
      </c>
      <c r="M167" s="25" t="str">
        <f ca="1">IF(
   $B$8="Overall Alert",IF(
      'Compound Alert'!U6 &gt;= 7, "HIGH",IF(
         'Compound Alert'!U6 &gt;= 5, "MED","LOW")), IF(
            $B$8="Underlying Vulnerability", IF(
               'Compound Alert'!AB6 &gt;= 10, "HIGH",IF(
                  'Compound Alert'!AB6 &gt;= 7, "MED","LOW")),IF(
                     $B$8="Emerging Threat", IF(
                        'Compound Alert'!AI6 &gt;= 10, "HIGH",IF(
                            'Compound Alert'!AI6 &gt;= 7, "MED","LOW")))))</f>
        <v>LOW</v>
      </c>
      <c r="N167" s="25" t="str">
        <f ca="1">IF(
   $B$8="Overall Alert",IF(
      'Compound Alert'!V6 &gt;= 7, "HIGH",IF(
         'Compound Alert'!V6 &gt;= 5, "MED","LOW")), IF(
            $B$8="Underlying Vulnerability", IF(
               'Compound Alert'!AC6 &gt;= 10, "HIGH",IF(
                  'Compound Alert'!AC6 &gt;= 7, "MED","LOW")),IF(
                     $B$8="Emerging Threat", IF(
                        'Compound Alert'!AJ6 &gt;= 10, "HIGH",IF(
                            'Compound Alert'!AJ6 &gt;= 7, "MED","LOW")))))</f>
        <v>LOW</v>
      </c>
      <c r="O167" s="25" t="str">
        <f ca="1">IF(
   $B$8="Overall Alert",IF(
      'Compound Alert'!W6 &gt;= 7, "HIGH",IF(
         'Compound Alert'!W6 &gt;= 5, "MED","LOW")), IF(
            $B$8="Underlying Vulnerability", IF(
               'Compound Alert'!AD6 &gt;= 10, "HIGH",IF(
                  'Compound Alert'!AD6 &gt;= 7, "MED","LOW")),IF(
                     $B$8="Emerging Threat", IF(
                        'Compound Alert'!AK6 &gt;= 10, "HIGH",IF(
                            'Compound Alert'!AK6 &gt;= 7, "MED","LOW")))))</f>
        <v>LOW</v>
      </c>
      <c r="P167" s="25"/>
      <c r="Q167" s="26"/>
      <c r="R167" s="26"/>
      <c r="S167" s="21"/>
      <c r="T167" s="21"/>
      <c r="U167" s="21"/>
      <c r="V167" s="21"/>
      <c r="W167" s="21"/>
      <c r="X167" s="21"/>
      <c r="Y167" s="27"/>
      <c r="Z167" s="27"/>
      <c r="AA167" s="27"/>
      <c r="AB167" s="27"/>
      <c r="AC167" s="27"/>
      <c r="AD167" s="27"/>
      <c r="AE167" s="27"/>
      <c r="AF167" s="27"/>
      <c r="AJ167" s="21"/>
      <c r="AK167" s="21"/>
      <c r="AL167" s="21"/>
      <c r="AM167" s="21"/>
      <c r="AN167" s="21"/>
      <c r="AO167" s="21"/>
      <c r="AP167" s="21"/>
      <c r="AQ167" s="21"/>
      <c r="AR167" s="21"/>
      <c r="AS167" s="21"/>
      <c r="AT167" s="21"/>
      <c r="AU167" s="21"/>
      <c r="AV167" s="21"/>
      <c r="AW167" s="21"/>
      <c r="AX167" s="21"/>
    </row>
    <row r="168" spans="1:50" x14ac:dyDescent="0.2">
      <c r="A168" s="63">
        <v>127</v>
      </c>
      <c r="B168" s="20" t="str">
        <f>'Compound Alert'!B141</f>
        <v>Mauritania</v>
      </c>
      <c r="C168" s="20" t="str">
        <f>'Compound Alert'!C141</f>
        <v>MRT</v>
      </c>
      <c r="D168" s="20" t="str">
        <f>'Compound Alert'!D141</f>
        <v>SSF           Sub-Saharan Africa</v>
      </c>
      <c r="E168" s="20" t="str">
        <f>'Compound Alert'!E141</f>
        <v>IDA</v>
      </c>
      <c r="F168" s="217">
        <f ca="1">'Compound Alert'!F141</f>
        <v>136</v>
      </c>
      <c r="G168" s="22">
        <f ca="1">IF($B$8="Overall Alert",'Compound Alert'!G141,IF($B$8="Underlying Vulnerability",'Compound Alert'!J141,IF($B$8="Emerging Threat",'Compound Alert'!M141)))</f>
        <v>0</v>
      </c>
      <c r="H168" s="23">
        <f ca="1">IF($B$8="Overall Alert",'Compound Alert'!H141,IF($B$8="Underlying Vulnerability",'Compound Alert'!K141,IF($B$8="Emerging Threat",'Compound Alert'!N141)))</f>
        <v>0</v>
      </c>
      <c r="I168" s="50">
        <f ca="1">ROUNDDOWN(G168,0)</f>
        <v>0</v>
      </c>
      <c r="J168" s="25" t="str">
        <f ca="1">IF(
   $B$8="Overall Alert",IF(
      'Compound Alert'!R141 &gt;= 7, "HIGH",IF(
         'Compound Alert'!R141 &gt;= 5, "MED","LOW")), IF(
            $B$8="Underlying Vulnerability", IF(
               'Compound Alert'!Y141 &gt;= 10, "HIGH",IF(
                  'Compound Alert'!Y141 &gt;= 7, "MED","LOW")),IF(
                     $B$8="Emerging Threat", IF(
                        'Compound Alert'!AF141 &gt;= 10, "HIGH",IF(
                            'Compound Alert'!AF141 &gt;= 7, "MED","LOW")))))</f>
        <v>LOW</v>
      </c>
      <c r="K168" s="25" t="str">
        <f ca="1">IF(
   $B$8="Overall Alert",IF(
      'Compound Alert'!S141 &gt;= 7, "HIGH",IF(
         'Compound Alert'!S141 &gt;= 5, "MED","LOW")), IF(
            $B$8="Underlying Vulnerability", IF(
               'Compound Alert'!Z141 &gt;= 10, "HIGH",IF(
                  'Compound Alert'!Z141 &gt;= 7, "MED","LOW")),IF(
                     $B$8="Emerging Threat", IF(
                        'Compound Alert'!AG141 &gt;= 10, "HIGH",IF(
                            'Compound Alert'!AG141 &gt;= 7, "MED","LOW")))))</f>
        <v>LOW</v>
      </c>
      <c r="L168" s="25" t="str">
        <f ca="1">IF(
   $B$8="Overall Alert",IF(
      'Compound Alert'!T141 &gt;= 7, "HIGH",IF(
         'Compound Alert'!T141 &gt;= 5, "MED","LOW")), IF(
            $B$8="Underlying Vulnerability", IF(
               'Compound Alert'!AA141 &gt;= 10, "HIGH",IF(
                  'Compound Alert'!AA141 &gt;= 7, "MED","LOW")),IF(
                     $B$8="Emerging Threat", IF(
                        'Compound Alert'!AH141 &gt;= 10, "HIGH",IF(
                            'Compound Alert'!AH141 &gt;= 7, "MED","LOW")))))</f>
        <v>LOW</v>
      </c>
      <c r="M168" s="25" t="str">
        <f ca="1">IF(
   $B$8="Overall Alert",IF(
      'Compound Alert'!U141 &gt;= 7, "HIGH",IF(
         'Compound Alert'!U141 &gt;= 5, "MED","LOW")), IF(
            $B$8="Underlying Vulnerability", IF(
               'Compound Alert'!AB141 &gt;= 10, "HIGH",IF(
                  'Compound Alert'!AB141 &gt;= 7, "MED","LOW")),IF(
                     $B$8="Emerging Threat", IF(
                        'Compound Alert'!AI141 &gt;= 10, "HIGH",IF(
                            'Compound Alert'!AI141 &gt;= 7, "MED","LOW")))))</f>
        <v>LOW</v>
      </c>
      <c r="N168" s="25" t="str">
        <f ca="1">IF(
   $B$8="Overall Alert",IF(
      'Compound Alert'!V141 &gt;= 7, "HIGH",IF(
         'Compound Alert'!V141 &gt;= 5, "MED","LOW")), IF(
            $B$8="Underlying Vulnerability", IF(
               'Compound Alert'!AC141 &gt;= 10, "HIGH",IF(
                  'Compound Alert'!AC141 &gt;= 7, "MED","LOW")),IF(
                     $B$8="Emerging Threat", IF(
                        'Compound Alert'!AJ141 &gt;= 10, "HIGH",IF(
                            'Compound Alert'!AJ141 &gt;= 7, "MED","LOW")))))</f>
        <v>LOW</v>
      </c>
      <c r="O168" s="25" t="str">
        <f ca="1">IF(
   $B$8="Overall Alert",IF(
      'Compound Alert'!W141 &gt;= 7, "HIGH",IF(
         'Compound Alert'!W141 &gt;= 5, "MED","LOW")), IF(
            $B$8="Underlying Vulnerability", IF(
               'Compound Alert'!AD141 &gt;= 10, "HIGH",IF(
                  'Compound Alert'!AD141 &gt;= 7, "MED","LOW")),IF(
                     $B$8="Emerging Threat", IF(
                        'Compound Alert'!AK141 &gt;= 10, "HIGH",IF(
                            'Compound Alert'!AK141 &gt;= 7, "MED","LOW")))))</f>
        <v>LOW</v>
      </c>
      <c r="P168" s="25"/>
      <c r="Q168" s="26"/>
      <c r="R168" s="26"/>
      <c r="S168" s="21"/>
      <c r="T168" s="21"/>
      <c r="U168" s="21"/>
      <c r="V168" s="21"/>
      <c r="W168" s="21"/>
      <c r="X168" s="21"/>
      <c r="Y168" s="27"/>
      <c r="Z168" s="27"/>
      <c r="AA168" s="27"/>
      <c r="AB168" s="27"/>
      <c r="AC168" s="27"/>
      <c r="AD168" s="27"/>
      <c r="AE168" s="27"/>
      <c r="AF168" s="27"/>
      <c r="AJ168" s="21"/>
      <c r="AK168" s="21"/>
      <c r="AL168" s="21"/>
      <c r="AM168" s="21"/>
      <c r="AN168" s="21"/>
      <c r="AO168" s="21"/>
      <c r="AP168" s="21"/>
      <c r="AQ168" s="21"/>
      <c r="AR168" s="21"/>
      <c r="AS168" s="21"/>
      <c r="AT168" s="21"/>
      <c r="AU168" s="21"/>
      <c r="AV168" s="21"/>
      <c r="AW168" s="21"/>
      <c r="AX168" s="21"/>
    </row>
    <row r="169" spans="1:50" x14ac:dyDescent="0.2">
      <c r="A169" s="63">
        <v>128</v>
      </c>
      <c r="B169" s="20" t="str">
        <f>'Compound Alert'!B157</f>
        <v>Panama</v>
      </c>
      <c r="C169" s="20" t="str">
        <f>'Compound Alert'!C157</f>
        <v>PAN</v>
      </c>
      <c r="D169" s="20" t="str">
        <f>'Compound Alert'!D157</f>
        <v>LCN           Latin America &amp; Caribbean</v>
      </c>
      <c r="E169" s="20" t="str">
        <f>'Compound Alert'!E157</f>
        <v>IBRD</v>
      </c>
      <c r="F169" s="217">
        <f ca="1">'Compound Alert'!F157</f>
        <v>152</v>
      </c>
      <c r="G169" s="22">
        <f ca="1">IF($B$8="Overall Alert",'Compound Alert'!G157,IF($B$8="Underlying Vulnerability",'Compound Alert'!J157,IF($B$8="Emerging Threat",'Compound Alert'!M157)))</f>
        <v>0</v>
      </c>
      <c r="H169" s="23">
        <f ca="1">IF($B$8="Overall Alert",'Compound Alert'!H157,IF($B$8="Underlying Vulnerability",'Compound Alert'!K157,IF($B$8="Emerging Threat",'Compound Alert'!N157)))</f>
        <v>0</v>
      </c>
      <c r="I169" s="50">
        <f ca="1">ROUNDDOWN(G169,0)</f>
        <v>0</v>
      </c>
      <c r="J169" s="25" t="str">
        <f ca="1">IF(
   $B$8="Overall Alert",IF(
      'Compound Alert'!R157 &gt;= 7, "HIGH",IF(
         'Compound Alert'!R157 &gt;= 5, "MED","LOW")), IF(
            $B$8="Underlying Vulnerability", IF(
               'Compound Alert'!Y157 &gt;= 10, "HIGH",IF(
                  'Compound Alert'!Y157 &gt;= 7, "MED","LOW")),IF(
                     $B$8="Emerging Threat", IF(
                        'Compound Alert'!AF157 &gt;= 10, "HIGH",IF(
                            'Compound Alert'!AF157 &gt;= 7, "MED","LOW")))))</f>
        <v>LOW</v>
      </c>
      <c r="K169" s="25" t="str">
        <f ca="1">IF(
   $B$8="Overall Alert",IF(
      'Compound Alert'!S157 &gt;= 7, "HIGH",IF(
         'Compound Alert'!S157 &gt;= 5, "MED","LOW")), IF(
            $B$8="Underlying Vulnerability", IF(
               'Compound Alert'!Z157 &gt;= 10, "HIGH",IF(
                  'Compound Alert'!Z157 &gt;= 7, "MED","LOW")),IF(
                     $B$8="Emerging Threat", IF(
                        'Compound Alert'!AG157 &gt;= 10, "HIGH",IF(
                            'Compound Alert'!AG157 &gt;= 7, "MED","LOW")))))</f>
        <v>LOW</v>
      </c>
      <c r="L169" s="25" t="str">
        <f ca="1">IF(
   $B$8="Overall Alert",IF(
      'Compound Alert'!T157 &gt;= 7, "HIGH",IF(
         'Compound Alert'!T157 &gt;= 5, "MED","LOW")), IF(
            $B$8="Underlying Vulnerability", IF(
               'Compound Alert'!AA157 &gt;= 10, "HIGH",IF(
                  'Compound Alert'!AA157 &gt;= 7, "MED","LOW")),IF(
                     $B$8="Emerging Threat", IF(
                        'Compound Alert'!AH157 &gt;= 10, "HIGH",IF(
                            'Compound Alert'!AH157 &gt;= 7, "MED","LOW")))))</f>
        <v>LOW</v>
      </c>
      <c r="M169" s="25" t="str">
        <f ca="1">IF(
   $B$8="Overall Alert",IF(
      'Compound Alert'!U157 &gt;= 7, "HIGH",IF(
         'Compound Alert'!U157 &gt;= 5, "MED","LOW")), IF(
            $B$8="Underlying Vulnerability", IF(
               'Compound Alert'!AB157 &gt;= 10, "HIGH",IF(
                  'Compound Alert'!AB157 &gt;= 7, "MED","LOW")),IF(
                     $B$8="Emerging Threat", IF(
                        'Compound Alert'!AI157 &gt;= 10, "HIGH",IF(
                            'Compound Alert'!AI157 &gt;= 7, "MED","LOW")))))</f>
        <v>LOW</v>
      </c>
      <c r="N169" s="25" t="str">
        <f ca="1">IF(
   $B$8="Overall Alert",IF(
      'Compound Alert'!V157 &gt;= 7, "HIGH",IF(
         'Compound Alert'!V157 &gt;= 5, "MED","LOW")), IF(
            $B$8="Underlying Vulnerability", IF(
               'Compound Alert'!AC157 &gt;= 10, "HIGH",IF(
                  'Compound Alert'!AC157 &gt;= 7, "MED","LOW")),IF(
                     $B$8="Emerging Threat", IF(
                        'Compound Alert'!AJ157 &gt;= 10, "HIGH",IF(
                            'Compound Alert'!AJ157 &gt;= 7, "MED","LOW")))))</f>
        <v>LOW</v>
      </c>
      <c r="O169" s="25" t="str">
        <f ca="1">IF(
   $B$8="Overall Alert",IF(
      'Compound Alert'!W157 &gt;= 7, "HIGH",IF(
         'Compound Alert'!W157 &gt;= 5, "MED","LOW")), IF(
            $B$8="Underlying Vulnerability", IF(
               'Compound Alert'!AD157 &gt;= 10, "HIGH",IF(
                  'Compound Alert'!AD157 &gt;= 7, "MED","LOW")),IF(
                     $B$8="Emerging Threat", IF(
                        'Compound Alert'!AK157 &gt;= 10, "HIGH",IF(
                            'Compound Alert'!AK157 &gt;= 7, "MED","LOW")))))</f>
        <v>LOW</v>
      </c>
      <c r="P169" s="25"/>
      <c r="Q169" s="26"/>
      <c r="R169" s="26"/>
      <c r="S169" s="21"/>
      <c r="T169" s="21"/>
      <c r="U169" s="21"/>
      <c r="V169" s="21"/>
      <c r="W169" s="21"/>
      <c r="X169" s="21"/>
      <c r="Y169" s="27"/>
      <c r="Z169" s="27"/>
      <c r="AA169" s="27"/>
      <c r="AB169" s="27"/>
      <c r="AC169" s="27"/>
      <c r="AD169" s="27"/>
      <c r="AE169" s="27"/>
      <c r="AF169" s="27"/>
      <c r="AJ169" s="21"/>
      <c r="AK169" s="21"/>
      <c r="AL169" s="21"/>
      <c r="AM169" s="21"/>
      <c r="AN169" s="21"/>
      <c r="AO169" s="21"/>
      <c r="AP169" s="21"/>
      <c r="AQ169" s="21"/>
      <c r="AR169" s="21"/>
      <c r="AS169" s="21"/>
      <c r="AT169" s="21"/>
      <c r="AU169" s="21"/>
      <c r="AV169" s="21"/>
      <c r="AW169" s="21"/>
      <c r="AX169" s="21"/>
    </row>
    <row r="170" spans="1:50" x14ac:dyDescent="0.2">
      <c r="A170" s="63">
        <v>129</v>
      </c>
      <c r="B170" s="20" t="str">
        <f>'Compound Alert'!B168</f>
        <v>French Polynesia</v>
      </c>
      <c r="C170" s="20" t="str">
        <f>'Compound Alert'!C168</f>
        <v>PYF</v>
      </c>
      <c r="D170" s="20" t="str">
        <f>'Compound Alert'!D168</f>
        <v>EAS           East Asia &amp; Pacific</v>
      </c>
      <c r="E170" s="20" t="str">
        <f>'Compound Alert'!E168</f>
        <v>NA</v>
      </c>
      <c r="F170" s="217">
        <f ca="1">'Compound Alert'!F168</f>
        <v>163</v>
      </c>
      <c r="G170" s="22">
        <f ca="1">IF($B$8="Overall Alert",'Compound Alert'!G168,IF($B$8="Underlying Vulnerability",'Compound Alert'!J168,IF($B$8="Emerging Threat",'Compound Alert'!M168)))</f>
        <v>0</v>
      </c>
      <c r="H170" s="23">
        <f ca="1">IF($B$8="Overall Alert",'Compound Alert'!H168,IF($B$8="Underlying Vulnerability",'Compound Alert'!K168,IF($B$8="Emerging Threat",'Compound Alert'!N168)))</f>
        <v>0</v>
      </c>
      <c r="I170" s="50">
        <f ca="1">ROUNDDOWN(G170,0)</f>
        <v>0</v>
      </c>
      <c r="J170" s="25" t="str">
        <f ca="1">IF(
   $B$8="Overall Alert",IF(
      'Compound Alert'!R168 &gt;= 7, "HIGH",IF(
         'Compound Alert'!R168 &gt;= 5, "MED","LOW")), IF(
            $B$8="Underlying Vulnerability", IF(
               'Compound Alert'!Y168 &gt;= 10, "HIGH",IF(
                  'Compound Alert'!Y168 &gt;= 7, "MED","LOW")),IF(
                     $B$8="Emerging Threat", IF(
                        'Compound Alert'!AF168 &gt;= 10, "HIGH",IF(
                            'Compound Alert'!AF168 &gt;= 7, "MED","LOW")))))</f>
        <v>LOW</v>
      </c>
      <c r="K170" s="25" t="e">
        <f ca="1">IF(
   $B$8="Overall Alert",IF(
      'Compound Alert'!S168 &gt;= 7, "HIGH",IF(
         'Compound Alert'!S168 &gt;= 5, "MED","LOW")), IF(
            $B$8="Underlying Vulnerability", IF(
               'Compound Alert'!Z168 &gt;= 10, "HIGH",IF(
                  'Compound Alert'!Z168 &gt;= 7, "MED","LOW")),IF(
                     $B$8="Emerging Threat", IF(
                        'Compound Alert'!AG168 &gt;= 10, "HIGH",IF(
                            'Compound Alert'!AG168 &gt;= 7, "MED","LOW")))))</f>
        <v>#N/A</v>
      </c>
      <c r="L170" s="25" t="e">
        <f ca="1">IF(
   $B$8="Overall Alert",IF(
      'Compound Alert'!T168 &gt;= 7, "HIGH",IF(
         'Compound Alert'!T168 &gt;= 5, "MED","LOW")), IF(
            $B$8="Underlying Vulnerability", IF(
               'Compound Alert'!AA168 &gt;= 10, "HIGH",IF(
                  'Compound Alert'!AA168 &gt;= 7, "MED","LOW")),IF(
                     $B$8="Emerging Threat", IF(
                        'Compound Alert'!AH168 &gt;= 10, "HIGH",IF(
                            'Compound Alert'!AH168 &gt;= 7, "MED","LOW")))))</f>
        <v>#N/A</v>
      </c>
      <c r="M170" s="25" t="e">
        <f ca="1">IF(
   $B$8="Overall Alert",IF(
      'Compound Alert'!U168 &gt;= 7, "HIGH",IF(
         'Compound Alert'!U168 &gt;= 5, "MED","LOW")), IF(
            $B$8="Underlying Vulnerability", IF(
               'Compound Alert'!AB168 &gt;= 10, "HIGH",IF(
                  'Compound Alert'!AB168 &gt;= 7, "MED","LOW")),IF(
                     $B$8="Emerging Threat", IF(
                        'Compound Alert'!AI168 &gt;= 10, "HIGH",IF(
                            'Compound Alert'!AI168 &gt;= 7, "MED","LOW")))))</f>
        <v>#N/A</v>
      </c>
      <c r="N170" s="25" t="str">
        <f ca="1">IF(
   $B$8="Overall Alert",IF(
      'Compound Alert'!V168 &gt;= 7, "HIGH",IF(
         'Compound Alert'!V168 &gt;= 5, "MED","LOW")), IF(
            $B$8="Underlying Vulnerability", IF(
               'Compound Alert'!AC168 &gt;= 10, "HIGH",IF(
                  'Compound Alert'!AC168 &gt;= 7, "MED","LOW")),IF(
                     $B$8="Emerging Threat", IF(
                        'Compound Alert'!AJ168 &gt;= 10, "HIGH",IF(
                            'Compound Alert'!AJ168 &gt;= 7, "MED","LOW")))))</f>
        <v>LOW</v>
      </c>
      <c r="O170" s="25" t="str">
        <f ca="1">IF(
   $B$8="Overall Alert",IF(
      'Compound Alert'!W168 &gt;= 7, "HIGH",IF(
         'Compound Alert'!W168 &gt;= 5, "MED","LOW")), IF(
            $B$8="Underlying Vulnerability", IF(
               'Compound Alert'!AD168 &gt;= 10, "HIGH",IF(
                  'Compound Alert'!AD168 &gt;= 7, "MED","LOW")),IF(
                     $B$8="Emerging Threat", IF(
                        'Compound Alert'!AK168 &gt;= 10, "HIGH",IF(
                            'Compound Alert'!AK168 &gt;= 7, "MED","LOW")))))</f>
        <v>LOW</v>
      </c>
      <c r="P170" s="25"/>
      <c r="Q170" s="26"/>
      <c r="R170" s="26"/>
      <c r="S170" s="21"/>
      <c r="T170" s="21"/>
      <c r="U170" s="21"/>
      <c r="V170" s="21"/>
      <c r="W170" s="21"/>
      <c r="X170" s="21"/>
      <c r="Y170" s="27"/>
      <c r="Z170" s="27"/>
      <c r="AA170" s="27"/>
      <c r="AB170" s="27"/>
      <c r="AC170" s="27"/>
      <c r="AD170" s="27"/>
      <c r="AE170" s="27"/>
      <c r="AF170" s="27"/>
      <c r="AJ170" s="21"/>
      <c r="AK170" s="21"/>
      <c r="AL170" s="21"/>
      <c r="AM170" s="21"/>
      <c r="AN170" s="21"/>
      <c r="AO170" s="21"/>
      <c r="AP170" s="21"/>
      <c r="AQ170" s="21"/>
      <c r="AR170" s="21"/>
      <c r="AS170" s="21"/>
      <c r="AT170" s="21"/>
      <c r="AU170" s="21"/>
      <c r="AV170" s="21"/>
      <c r="AW170" s="21"/>
      <c r="AX170" s="21"/>
    </row>
    <row r="171" spans="1:50" x14ac:dyDescent="0.2">
      <c r="A171" s="63">
        <v>130</v>
      </c>
      <c r="B171" s="20" t="str">
        <f>'Compound Alert'!B212</f>
        <v>St. Vincent and the Grenadines</v>
      </c>
      <c r="C171" s="20" t="str">
        <f>'Compound Alert'!C212</f>
        <v>VCT</v>
      </c>
      <c r="D171" s="20" t="str">
        <f>'Compound Alert'!D212</f>
        <v>LCN           Latin America &amp; Caribbean</v>
      </c>
      <c r="E171" s="20" t="str">
        <f>'Compound Alert'!E212</f>
        <v>Blend</v>
      </c>
      <c r="F171" s="217">
        <f>'Compound Alert'!F212</f>
        <v>0</v>
      </c>
      <c r="G171" s="22">
        <f ca="1">IF($B$8="Overall Alert",'Compound Alert'!G212,IF($B$8="Underlying Vulnerability",'Compound Alert'!J212,IF($B$8="Emerging Threat",'Compound Alert'!M212)))</f>
        <v>0</v>
      </c>
      <c r="H171" s="23">
        <f ca="1">IF($B$8="Overall Alert",'Compound Alert'!H212,IF($B$8="Underlying Vulnerability",'Compound Alert'!K212,IF($B$8="Emerging Threat",'Compound Alert'!N212)))</f>
        <v>0</v>
      </c>
      <c r="I171" s="50">
        <f ca="1">ROUNDDOWN(G171,0)</f>
        <v>0</v>
      </c>
      <c r="J171" s="25" t="str">
        <f ca="1">IF(
   $B$8="Overall Alert",IF(
      'Compound Alert'!R212 &gt;= 7, "HIGH",IF(
         'Compound Alert'!R212 &gt;= 5, "MED","LOW")), IF(
            $B$8="Underlying Vulnerability", IF(
               'Compound Alert'!Y212 &gt;= 10, "HIGH",IF(
                  'Compound Alert'!Y212 &gt;= 7, "MED","LOW")),IF(
                     $B$8="Emerging Threat", IF(
                        'Compound Alert'!AF212 &gt;= 10, "HIGH",IF(
                            'Compound Alert'!AF212 &gt;= 7, "MED","LOW")))))</f>
        <v>LOW</v>
      </c>
      <c r="K171" s="25" t="str">
        <f ca="1">IF(
   $B$8="Overall Alert",IF(
      'Compound Alert'!S212 &gt;= 7, "HIGH",IF(
         'Compound Alert'!S212 &gt;= 5, "MED","LOW")), IF(
            $B$8="Underlying Vulnerability", IF(
               'Compound Alert'!Z212 &gt;= 10, "HIGH",IF(
                  'Compound Alert'!Z212 &gt;= 7, "MED","LOW")),IF(
                     $B$8="Emerging Threat", IF(
                        'Compound Alert'!AG212 &gt;= 10, "HIGH",IF(
                            'Compound Alert'!AG212 &gt;= 7, "MED","LOW")))))</f>
        <v>LOW</v>
      </c>
      <c r="L171" s="25" t="e">
        <f ca="1">IF(
   $B$8="Overall Alert",IF(
      'Compound Alert'!T212 &gt;= 7, "HIGH",IF(
         'Compound Alert'!T212 &gt;= 5, "MED","LOW")), IF(
            $B$8="Underlying Vulnerability", IF(
               'Compound Alert'!AA212 &gt;= 10, "HIGH",IF(
                  'Compound Alert'!AA212 &gt;= 7, "MED","LOW")),IF(
                     $B$8="Emerging Threat", IF(
                        'Compound Alert'!AH212 &gt;= 10, "HIGH",IF(
                            'Compound Alert'!AH212 &gt;= 7, "MED","LOW")))))</f>
        <v>#N/A</v>
      </c>
      <c r="M171" s="25" t="str">
        <f ca="1">IF(
   $B$8="Overall Alert",IF(
      'Compound Alert'!U212 &gt;= 7, "HIGH",IF(
         'Compound Alert'!U212 &gt;= 5, "MED","LOW")), IF(
            $B$8="Underlying Vulnerability", IF(
               'Compound Alert'!AB212 &gt;= 10, "HIGH",IF(
                  'Compound Alert'!AB212 &gt;= 7, "MED","LOW")),IF(
                     $B$8="Emerging Threat", IF(
                        'Compound Alert'!AI212 &gt;= 10, "HIGH",IF(
                            'Compound Alert'!AI212 &gt;= 7, "MED","LOW")))))</f>
        <v>LOW</v>
      </c>
      <c r="N171" s="25" t="str">
        <f ca="1">IF(
   $B$8="Overall Alert",IF(
      'Compound Alert'!V212 &gt;= 7, "HIGH",IF(
         'Compound Alert'!V212 &gt;= 5, "MED","LOW")), IF(
            $B$8="Underlying Vulnerability", IF(
               'Compound Alert'!AC212 &gt;= 10, "HIGH",IF(
                  'Compound Alert'!AC212 &gt;= 7, "MED","LOW")),IF(
                     $B$8="Emerging Threat", IF(
                        'Compound Alert'!AJ212 &gt;= 10, "HIGH",IF(
                            'Compound Alert'!AJ212 &gt;= 7, "MED","LOW")))))</f>
        <v>LOW</v>
      </c>
      <c r="O171" s="25" t="str">
        <f ca="1">IF(
   $B$8="Overall Alert",IF(
      'Compound Alert'!W212 &gt;= 7, "HIGH",IF(
         'Compound Alert'!W212 &gt;= 5, "MED","LOW")), IF(
            $B$8="Underlying Vulnerability", IF(
               'Compound Alert'!AD212 &gt;= 10, "HIGH",IF(
                  'Compound Alert'!AD212 &gt;= 7, "MED","LOW")),IF(
                     $B$8="Emerging Threat", IF(
                        'Compound Alert'!AK212 &gt;= 10, "HIGH",IF(
                            'Compound Alert'!AK212 &gt;= 7, "MED","LOW")))))</f>
        <v>LOW</v>
      </c>
      <c r="P171" s="25"/>
      <c r="Q171" s="26"/>
      <c r="R171" s="26"/>
      <c r="S171" s="21"/>
      <c r="T171" s="21"/>
      <c r="U171" s="21"/>
      <c r="V171" s="21"/>
      <c r="W171" s="21"/>
      <c r="X171" s="21"/>
      <c r="Y171" s="27"/>
      <c r="Z171" s="27"/>
      <c r="AA171" s="27"/>
      <c r="AB171" s="27"/>
      <c r="AC171" s="27"/>
      <c r="AD171" s="27"/>
      <c r="AE171" s="27"/>
      <c r="AF171" s="27"/>
      <c r="AJ171" s="21"/>
      <c r="AK171" s="21"/>
      <c r="AL171" s="21"/>
      <c r="AM171" s="21"/>
      <c r="AN171" s="21"/>
      <c r="AO171" s="21"/>
      <c r="AP171" s="21"/>
      <c r="AQ171" s="21"/>
      <c r="AR171" s="21"/>
      <c r="AS171" s="21"/>
      <c r="AT171" s="21"/>
      <c r="AU171" s="21"/>
      <c r="AV171" s="21"/>
      <c r="AW171" s="21"/>
      <c r="AX171" s="21"/>
    </row>
    <row r="172" spans="1:50" x14ac:dyDescent="0.2">
      <c r="A172" s="63">
        <v>131</v>
      </c>
      <c r="B172" s="20" t="str">
        <f>'Compound Alert'!B34</f>
        <v>Brunei Darussalam</v>
      </c>
      <c r="C172" s="20" t="str">
        <f>'Compound Alert'!C34</f>
        <v>BRN</v>
      </c>
      <c r="D172" s="20" t="str">
        <f>'Compound Alert'!D34</f>
        <v>EAS           East Asia &amp; Pacific</v>
      </c>
      <c r="E172" s="20" t="str">
        <f>'Compound Alert'!E34</f>
        <v>NA</v>
      </c>
      <c r="F172" s="217">
        <f ca="1">'Compound Alert'!F34</f>
        <v>29</v>
      </c>
      <c r="G172" s="22">
        <f ca="1">IF($B$8="Overall Alert",'Compound Alert'!G34,IF($B$8="Underlying Vulnerability",'Compound Alert'!J34,IF($B$8="Emerging Threat",'Compound Alert'!M34)))</f>
        <v>0</v>
      </c>
      <c r="H172" s="23">
        <f ca="1">IF($B$8="Overall Alert",'Compound Alert'!H34,IF($B$8="Underlying Vulnerability",'Compound Alert'!K34,IF($B$8="Emerging Threat",'Compound Alert'!N34)))</f>
        <v>0</v>
      </c>
      <c r="I172" s="50">
        <f ca="1">ROUNDDOWN(G172,0)</f>
        <v>0</v>
      </c>
      <c r="J172" s="25" t="str">
        <f ca="1">IF(
   $B$8="Overall Alert",IF(
      'Compound Alert'!R34 &gt;= 7, "HIGH",IF(
         'Compound Alert'!R34 &gt;= 5, "MED","LOW")), IF(
            $B$8="Underlying Vulnerability", IF(
               'Compound Alert'!Y34 &gt;= 10, "HIGH",IF(
                  'Compound Alert'!Y34 &gt;= 7, "MED","LOW")),IF(
                     $B$8="Emerging Threat", IF(
                        'Compound Alert'!AF34 &gt;= 10, "HIGH",IF(
                            'Compound Alert'!AF34 &gt;= 7, "MED","LOW")))))</f>
        <v>LOW</v>
      </c>
      <c r="K172" s="25" t="str">
        <f ca="1">IF(
   $B$8="Overall Alert",IF(
      'Compound Alert'!S34 &gt;= 7, "HIGH",IF(
         'Compound Alert'!S34 &gt;= 5, "MED","LOW")), IF(
            $B$8="Underlying Vulnerability", IF(
               'Compound Alert'!Z34 &gt;= 10, "HIGH",IF(
                  'Compound Alert'!Z34 &gt;= 7, "MED","LOW")),IF(
                     $B$8="Emerging Threat", IF(
                        'Compound Alert'!AG34 &gt;= 10, "HIGH",IF(
                            'Compound Alert'!AG34 &gt;= 7, "MED","LOW")))))</f>
        <v>LOW</v>
      </c>
      <c r="L172" s="25" t="str">
        <f ca="1">IF(
   $B$8="Overall Alert",IF(
      'Compound Alert'!T34 &gt;= 7, "HIGH",IF(
         'Compound Alert'!T34 &gt;= 5, "MED","LOW")), IF(
            $B$8="Underlying Vulnerability", IF(
               'Compound Alert'!AA34 &gt;= 10, "HIGH",IF(
                  'Compound Alert'!AA34 &gt;= 7, "MED","LOW")),IF(
                     $B$8="Emerging Threat", IF(
                        'Compound Alert'!AH34 &gt;= 10, "HIGH",IF(
                            'Compound Alert'!AH34 &gt;= 7, "MED","LOW")))))</f>
        <v>LOW</v>
      </c>
      <c r="M172" s="25" t="str">
        <f ca="1">IF(
   $B$8="Overall Alert",IF(
      'Compound Alert'!U34 &gt;= 7, "HIGH",IF(
         'Compound Alert'!U34 &gt;= 5, "MED","LOW")), IF(
            $B$8="Underlying Vulnerability", IF(
               'Compound Alert'!AB34 &gt;= 10, "HIGH",IF(
                  'Compound Alert'!AB34 &gt;= 7, "MED","LOW")),IF(
                     $B$8="Emerging Threat", IF(
                        'Compound Alert'!AI34 &gt;= 10, "HIGH",IF(
                            'Compound Alert'!AI34 &gt;= 7, "MED","LOW")))))</f>
        <v>LOW</v>
      </c>
      <c r="N172" s="25" t="str">
        <f ca="1">IF(
   $B$8="Overall Alert",IF(
      'Compound Alert'!V34 &gt;= 7, "HIGH",IF(
         'Compound Alert'!V34 &gt;= 5, "MED","LOW")), IF(
            $B$8="Underlying Vulnerability", IF(
               'Compound Alert'!AC34 &gt;= 10, "HIGH",IF(
                  'Compound Alert'!AC34 &gt;= 7, "MED","LOW")),IF(
                     $B$8="Emerging Threat", IF(
                        'Compound Alert'!AJ34 &gt;= 10, "HIGH",IF(
                            'Compound Alert'!AJ34 &gt;= 7, "MED","LOW")))))</f>
        <v>LOW</v>
      </c>
      <c r="O172" s="25" t="str">
        <f ca="1">IF(
   $B$8="Overall Alert",IF(
      'Compound Alert'!W34 &gt;= 7, "HIGH",IF(
         'Compound Alert'!W34 &gt;= 5, "MED","LOW")), IF(
            $B$8="Underlying Vulnerability", IF(
               'Compound Alert'!AD34 &gt;= 10, "HIGH",IF(
                  'Compound Alert'!AD34 &gt;= 7, "MED","LOW")),IF(
                     $B$8="Emerging Threat", IF(
                        'Compound Alert'!AK34 &gt;= 10, "HIGH",IF(
                            'Compound Alert'!AK34 &gt;= 7, "MED","LOW")))))</f>
        <v>LOW</v>
      </c>
      <c r="P172" s="25"/>
      <c r="Q172" s="26"/>
      <c r="R172" s="26"/>
      <c r="S172" s="21"/>
      <c r="T172" s="21"/>
      <c r="U172" s="21"/>
      <c r="V172" s="21"/>
      <c r="W172" s="21"/>
      <c r="X172" s="21"/>
      <c r="Y172" s="27"/>
      <c r="Z172" s="27"/>
      <c r="AA172" s="27"/>
      <c r="AB172" s="27"/>
      <c r="AC172" s="27"/>
      <c r="AD172" s="27"/>
      <c r="AE172" s="27"/>
      <c r="AF172" s="27"/>
      <c r="AJ172" s="21"/>
      <c r="AK172" s="21"/>
      <c r="AL172" s="21"/>
      <c r="AM172" s="21"/>
      <c r="AN172" s="21"/>
      <c r="AO172" s="21"/>
      <c r="AP172" s="21"/>
      <c r="AQ172" s="21"/>
      <c r="AR172" s="21"/>
      <c r="AS172" s="21"/>
      <c r="AT172" s="21"/>
      <c r="AU172" s="21"/>
      <c r="AV172" s="21"/>
      <c r="AW172" s="21"/>
      <c r="AX172" s="21"/>
    </row>
    <row r="173" spans="1:50" x14ac:dyDescent="0.2">
      <c r="A173" s="63">
        <v>132</v>
      </c>
      <c r="B173" s="20" t="str">
        <f>'Compound Alert'!B84</f>
        <v>Greenland</v>
      </c>
      <c r="C173" s="20" t="str">
        <f>'Compound Alert'!C84</f>
        <v>GRL</v>
      </c>
      <c r="D173" s="20" t="str">
        <f>'Compound Alert'!D84</f>
        <v>ECS           Europe &amp; Central Asia</v>
      </c>
      <c r="E173" s="20" t="str">
        <f>'Compound Alert'!E84</f>
        <v>NA</v>
      </c>
      <c r="F173" s="217">
        <f ca="1">'Compound Alert'!F84</f>
        <v>79</v>
      </c>
      <c r="G173" s="22">
        <f ca="1">IF($B$8="Overall Alert",'Compound Alert'!G84,IF($B$8="Underlying Vulnerability",'Compound Alert'!J84,IF($B$8="Emerging Threat",'Compound Alert'!M84)))</f>
        <v>0</v>
      </c>
      <c r="H173" s="23">
        <f ca="1">IF($B$8="Overall Alert",'Compound Alert'!H84,IF($B$8="Underlying Vulnerability",'Compound Alert'!K84,IF($B$8="Emerging Threat",'Compound Alert'!N84)))</f>
        <v>0</v>
      </c>
      <c r="I173" s="50">
        <f ca="1">ROUNDDOWN(G173,0)</f>
        <v>0</v>
      </c>
      <c r="J173" s="25" t="str">
        <f ca="1">IF(
   $B$8="Overall Alert",IF(
      'Compound Alert'!R84 &gt;= 7, "HIGH",IF(
         'Compound Alert'!R84 &gt;= 5, "MED","LOW")), IF(
            $B$8="Underlying Vulnerability", IF(
               'Compound Alert'!Y84 &gt;= 10, "HIGH",IF(
                  'Compound Alert'!Y84 &gt;= 7, "MED","LOW")),IF(
                     $B$8="Emerging Threat", IF(
                        'Compound Alert'!AF84 &gt;= 10, "HIGH",IF(
                            'Compound Alert'!AF84 &gt;= 7, "MED","LOW")))))</f>
        <v>LOW</v>
      </c>
      <c r="K173" s="25" t="e">
        <f ca="1">IF(
   $B$8="Overall Alert",IF(
      'Compound Alert'!S84 &gt;= 7, "HIGH",IF(
         'Compound Alert'!S84 &gt;= 5, "MED","LOW")), IF(
            $B$8="Underlying Vulnerability", IF(
               'Compound Alert'!Z84 &gt;= 10, "HIGH",IF(
                  'Compound Alert'!Z84 &gt;= 7, "MED","LOW")),IF(
                     $B$8="Emerging Threat", IF(
                        'Compound Alert'!AG84 &gt;= 10, "HIGH",IF(
                            'Compound Alert'!AG84 &gt;= 7, "MED","LOW")))))</f>
        <v>#N/A</v>
      </c>
      <c r="L173" s="25" t="str">
        <f ca="1">IF(
   $B$8="Overall Alert",IF(
      'Compound Alert'!T84 &gt;= 7, "HIGH",IF(
         'Compound Alert'!T84 &gt;= 5, "MED","LOW")), IF(
            $B$8="Underlying Vulnerability", IF(
               'Compound Alert'!AA84 &gt;= 10, "HIGH",IF(
                  'Compound Alert'!AA84 &gt;= 7, "MED","LOW")),IF(
                     $B$8="Emerging Threat", IF(
                        'Compound Alert'!AH84 &gt;= 10, "HIGH",IF(
                            'Compound Alert'!AH84 &gt;= 7, "MED","LOW")))))</f>
        <v>LOW</v>
      </c>
      <c r="M173" s="25" t="e">
        <f ca="1">IF(
   $B$8="Overall Alert",IF(
      'Compound Alert'!U84 &gt;= 7, "HIGH",IF(
         'Compound Alert'!U84 &gt;= 5, "MED","LOW")), IF(
            $B$8="Underlying Vulnerability", IF(
               'Compound Alert'!AB84 &gt;= 10, "HIGH",IF(
                  'Compound Alert'!AB84 &gt;= 7, "MED","LOW")),IF(
                     $B$8="Emerging Threat", IF(
                        'Compound Alert'!AI84 &gt;= 10, "HIGH",IF(
                            'Compound Alert'!AI84 &gt;= 7, "MED","LOW")))))</f>
        <v>#N/A</v>
      </c>
      <c r="N173" s="25" t="str">
        <f ca="1">IF(
   $B$8="Overall Alert",IF(
      'Compound Alert'!V84 &gt;= 7, "HIGH",IF(
         'Compound Alert'!V84 &gt;= 5, "MED","LOW")), IF(
            $B$8="Underlying Vulnerability", IF(
               'Compound Alert'!AC84 &gt;= 10, "HIGH",IF(
                  'Compound Alert'!AC84 &gt;= 7, "MED","LOW")),IF(
                     $B$8="Emerging Threat", IF(
                        'Compound Alert'!AJ84 &gt;= 10, "HIGH",IF(
                            'Compound Alert'!AJ84 &gt;= 7, "MED","LOW")))))</f>
        <v>LOW</v>
      </c>
      <c r="O173" s="25" t="str">
        <f ca="1">IF(
   $B$8="Overall Alert",IF(
      'Compound Alert'!W84 &gt;= 7, "HIGH",IF(
         'Compound Alert'!W84 &gt;= 5, "MED","LOW")), IF(
            $B$8="Underlying Vulnerability", IF(
               'Compound Alert'!AD84 &gt;= 10, "HIGH",IF(
                  'Compound Alert'!AD84 &gt;= 7, "MED","LOW")),IF(
                     $B$8="Emerging Threat", IF(
                        'Compound Alert'!AK84 &gt;= 10, "HIGH",IF(
                            'Compound Alert'!AK84 &gt;= 7, "MED","LOW")))))</f>
        <v>LOW</v>
      </c>
      <c r="P173" s="25"/>
      <c r="Q173" s="26"/>
      <c r="R173" s="26"/>
      <c r="S173" s="21"/>
      <c r="T173" s="21"/>
      <c r="U173" s="21"/>
      <c r="V173" s="21"/>
      <c r="W173" s="21"/>
      <c r="X173" s="21"/>
      <c r="Y173" s="27"/>
      <c r="Z173" s="27"/>
      <c r="AA173" s="27"/>
      <c r="AB173" s="27"/>
      <c r="AC173" s="27"/>
      <c r="AD173" s="27"/>
      <c r="AE173" s="27"/>
      <c r="AF173" s="27"/>
      <c r="AJ173" s="21"/>
      <c r="AK173" s="21"/>
      <c r="AL173" s="21"/>
      <c r="AM173" s="21"/>
      <c r="AN173" s="21"/>
      <c r="AO173" s="21"/>
      <c r="AP173" s="21"/>
      <c r="AQ173" s="21"/>
      <c r="AR173" s="21"/>
      <c r="AS173" s="21"/>
      <c r="AT173" s="21"/>
      <c r="AU173" s="21"/>
      <c r="AV173" s="21"/>
      <c r="AW173" s="21"/>
      <c r="AX173" s="21"/>
    </row>
    <row r="174" spans="1:50" x14ac:dyDescent="0.2">
      <c r="A174" s="63">
        <v>133</v>
      </c>
      <c r="B174" s="20" t="str">
        <f>'Compound Alert'!B163</f>
        <v>Puerto Rico</v>
      </c>
      <c r="C174" s="20" t="str">
        <f>'Compound Alert'!C163</f>
        <v>PRI</v>
      </c>
      <c r="D174" s="20" t="str">
        <f>'Compound Alert'!D163</f>
        <v>LCN           Latin America &amp; Caribbean</v>
      </c>
      <c r="E174" s="20" t="str">
        <f>'Compound Alert'!E163</f>
        <v>NA</v>
      </c>
      <c r="F174" s="217">
        <f ca="1">'Compound Alert'!F163</f>
        <v>158</v>
      </c>
      <c r="G174" s="22">
        <f ca="1">IF($B$8="Overall Alert",'Compound Alert'!G163,IF($B$8="Underlying Vulnerability",'Compound Alert'!J163,IF($B$8="Emerging Threat",'Compound Alert'!M163)))</f>
        <v>0</v>
      </c>
      <c r="H174" s="23">
        <f ca="1">IF($B$8="Overall Alert",'Compound Alert'!H163,IF($B$8="Underlying Vulnerability",'Compound Alert'!K163,IF($B$8="Emerging Threat",'Compound Alert'!N163)))</f>
        <v>0</v>
      </c>
      <c r="I174" s="50">
        <f ca="1">ROUNDDOWN(G174,0)</f>
        <v>0</v>
      </c>
      <c r="J174" s="25" t="str">
        <f ca="1">IF(
   $B$8="Overall Alert",IF(
      'Compound Alert'!R163 &gt;= 7, "HIGH",IF(
         'Compound Alert'!R163 &gt;= 5, "MED","LOW")), IF(
            $B$8="Underlying Vulnerability", IF(
               'Compound Alert'!Y163 &gt;= 10, "HIGH",IF(
                  'Compound Alert'!Y163 &gt;= 7, "MED","LOW")),IF(
                     $B$8="Emerging Threat", IF(
                        'Compound Alert'!AF163 &gt;= 10, "HIGH",IF(
                            'Compound Alert'!AF163 &gt;= 7, "MED","LOW")))))</f>
        <v>LOW</v>
      </c>
      <c r="K174" s="25" t="str">
        <f ca="1">IF(
   $B$8="Overall Alert",IF(
      'Compound Alert'!S163 &gt;= 7, "HIGH",IF(
         'Compound Alert'!S163 &gt;= 5, "MED","LOW")), IF(
            $B$8="Underlying Vulnerability", IF(
               'Compound Alert'!Z163 &gt;= 10, "HIGH",IF(
                  'Compound Alert'!Z163 &gt;= 7, "MED","LOW")),IF(
                     $B$8="Emerging Threat", IF(
                        'Compound Alert'!AG163 &gt;= 10, "HIGH",IF(
                            'Compound Alert'!AG163 &gt;= 7, "MED","LOW")))))</f>
        <v>LOW</v>
      </c>
      <c r="L174" s="25" t="str">
        <f ca="1">IF(
   $B$8="Overall Alert",IF(
      'Compound Alert'!T163 &gt;= 7, "HIGH",IF(
         'Compound Alert'!T163 &gt;= 5, "MED","LOW")), IF(
            $B$8="Underlying Vulnerability", IF(
               'Compound Alert'!AA163 &gt;= 10, "HIGH",IF(
                  'Compound Alert'!AA163 &gt;= 7, "MED","LOW")),IF(
                     $B$8="Emerging Threat", IF(
                        'Compound Alert'!AH163 &gt;= 10, "HIGH",IF(
                            'Compound Alert'!AH163 &gt;= 7, "MED","LOW")))))</f>
        <v>LOW</v>
      </c>
      <c r="M174" s="25" t="str">
        <f ca="1">IF(
   $B$8="Overall Alert",IF(
      'Compound Alert'!U163 &gt;= 7, "HIGH",IF(
         'Compound Alert'!U163 &gt;= 5, "MED","LOW")), IF(
            $B$8="Underlying Vulnerability", IF(
               'Compound Alert'!AB163 &gt;= 10, "HIGH",IF(
                  'Compound Alert'!AB163 &gt;= 7, "MED","LOW")),IF(
                     $B$8="Emerging Threat", IF(
                        'Compound Alert'!AI163 &gt;= 10, "HIGH",IF(
                            'Compound Alert'!AI163 &gt;= 7, "MED","LOW")))))</f>
        <v>LOW</v>
      </c>
      <c r="N174" s="25" t="str">
        <f ca="1">IF(
   $B$8="Overall Alert",IF(
      'Compound Alert'!V163 &gt;= 7, "HIGH",IF(
         'Compound Alert'!V163 &gt;= 5, "MED","LOW")), IF(
            $B$8="Underlying Vulnerability", IF(
               'Compound Alert'!AC163 &gt;= 10, "HIGH",IF(
                  'Compound Alert'!AC163 &gt;= 7, "MED","LOW")),IF(
                     $B$8="Emerging Threat", IF(
                        'Compound Alert'!AJ163 &gt;= 10, "HIGH",IF(
                            'Compound Alert'!AJ163 &gt;= 7, "MED","LOW")))))</f>
        <v>LOW</v>
      </c>
      <c r="O174" s="25" t="str">
        <f ca="1">IF(
   $B$8="Overall Alert",IF(
      'Compound Alert'!W163 &gt;= 7, "HIGH",IF(
         'Compound Alert'!W163 &gt;= 5, "MED","LOW")), IF(
            $B$8="Underlying Vulnerability", IF(
               'Compound Alert'!AD163 &gt;= 10, "HIGH",IF(
                  'Compound Alert'!AD163 &gt;= 7, "MED","LOW")),IF(
                     $B$8="Emerging Threat", IF(
                        'Compound Alert'!AK163 &gt;= 10, "HIGH",IF(
                            'Compound Alert'!AK163 &gt;= 7, "MED","LOW")))))</f>
        <v>LOW</v>
      </c>
      <c r="P174" s="25"/>
      <c r="Q174" s="26"/>
      <c r="R174" s="26"/>
      <c r="S174" s="21"/>
      <c r="T174" s="21"/>
      <c r="U174" s="21"/>
      <c r="V174" s="21"/>
      <c r="W174" s="21"/>
      <c r="X174" s="21"/>
      <c r="Y174" s="27"/>
      <c r="Z174" s="27"/>
      <c r="AA174" s="27"/>
      <c r="AB174" s="27"/>
      <c r="AC174" s="27"/>
      <c r="AD174" s="27"/>
      <c r="AE174" s="27"/>
      <c r="AF174" s="27"/>
      <c r="AJ174" s="21"/>
      <c r="AK174" s="21"/>
      <c r="AL174" s="21"/>
      <c r="AM174" s="21"/>
      <c r="AN174" s="21"/>
      <c r="AO174" s="21"/>
      <c r="AP174" s="21"/>
      <c r="AQ174" s="21"/>
      <c r="AR174" s="21"/>
      <c r="AS174" s="21"/>
      <c r="AT174" s="21"/>
      <c r="AU174" s="21"/>
      <c r="AV174" s="21"/>
      <c r="AW174" s="21"/>
      <c r="AX174" s="21"/>
    </row>
    <row r="175" spans="1:50" x14ac:dyDescent="0.2">
      <c r="A175" s="63">
        <v>134</v>
      </c>
      <c r="B175" s="20" t="str">
        <f>'Compound Alert'!B195</f>
        <v>Togo</v>
      </c>
      <c r="C175" s="20" t="str">
        <f>'Compound Alert'!C195</f>
        <v>TGO</v>
      </c>
      <c r="D175" s="20" t="str">
        <f>'Compound Alert'!D195</f>
        <v>SSF           Sub-Saharan Africa</v>
      </c>
      <c r="E175" s="20" t="str">
        <f>'Compound Alert'!E195</f>
        <v>IDA</v>
      </c>
      <c r="F175" s="217">
        <f ca="1">'Compound Alert'!F195</f>
        <v>190</v>
      </c>
      <c r="G175" s="22">
        <f ca="1">IF($B$8="Overall Alert",'Compound Alert'!G195,IF($B$8="Underlying Vulnerability",'Compound Alert'!J195,IF($B$8="Emerging Threat",'Compound Alert'!M195)))</f>
        <v>0</v>
      </c>
      <c r="H175" s="23">
        <f ca="1">IF($B$8="Overall Alert",'Compound Alert'!H195,IF($B$8="Underlying Vulnerability",'Compound Alert'!K195,IF($B$8="Emerging Threat",'Compound Alert'!N195)))</f>
        <v>0</v>
      </c>
      <c r="I175" s="50">
        <f ca="1">ROUNDDOWN(G175,0)</f>
        <v>0</v>
      </c>
      <c r="J175" s="25" t="str">
        <f ca="1">IF(
   $B$8="Overall Alert",IF(
      'Compound Alert'!R195 &gt;= 7, "HIGH",IF(
         'Compound Alert'!R195 &gt;= 5, "MED","LOW")), IF(
            $B$8="Underlying Vulnerability", IF(
               'Compound Alert'!Y195 &gt;= 10, "HIGH",IF(
                  'Compound Alert'!Y195 &gt;= 7, "MED","LOW")),IF(
                     $B$8="Emerging Threat", IF(
                        'Compound Alert'!AF195 &gt;= 10, "HIGH",IF(
                            'Compound Alert'!AF195 &gt;= 7, "MED","LOW")))))</f>
        <v>LOW</v>
      </c>
      <c r="K175" s="25" t="str">
        <f ca="1">IF(
   $B$8="Overall Alert",IF(
      'Compound Alert'!S195 &gt;= 7, "HIGH",IF(
         'Compound Alert'!S195 &gt;= 5, "MED","LOW")), IF(
            $B$8="Underlying Vulnerability", IF(
               'Compound Alert'!Z195 &gt;= 10, "HIGH",IF(
                  'Compound Alert'!Z195 &gt;= 7, "MED","LOW")),IF(
                     $B$8="Emerging Threat", IF(
                        'Compound Alert'!AG195 &gt;= 10, "HIGH",IF(
                            'Compound Alert'!AG195 &gt;= 7, "MED","LOW")))))</f>
        <v>LOW</v>
      </c>
      <c r="L175" s="25" t="str">
        <f ca="1">IF(
   $B$8="Overall Alert",IF(
      'Compound Alert'!T195 &gt;= 7, "HIGH",IF(
         'Compound Alert'!T195 &gt;= 5, "MED","LOW")), IF(
            $B$8="Underlying Vulnerability", IF(
               'Compound Alert'!AA195 &gt;= 10, "HIGH",IF(
                  'Compound Alert'!AA195 &gt;= 7, "MED","LOW")),IF(
                     $B$8="Emerging Threat", IF(
                        'Compound Alert'!AH195 &gt;= 10, "HIGH",IF(
                            'Compound Alert'!AH195 &gt;= 7, "MED","LOW")))))</f>
        <v>LOW</v>
      </c>
      <c r="M175" s="25" t="str">
        <f ca="1">IF(
   $B$8="Overall Alert",IF(
      'Compound Alert'!U195 &gt;= 7, "HIGH",IF(
         'Compound Alert'!U195 &gt;= 5, "MED","LOW")), IF(
            $B$8="Underlying Vulnerability", IF(
               'Compound Alert'!AB195 &gt;= 10, "HIGH",IF(
                  'Compound Alert'!AB195 &gt;= 7, "MED","LOW")),IF(
                     $B$8="Emerging Threat", IF(
                        'Compound Alert'!AI195 &gt;= 10, "HIGH",IF(
                            'Compound Alert'!AI195 &gt;= 7, "MED","LOW")))))</f>
        <v>LOW</v>
      </c>
      <c r="N175" s="25" t="str">
        <f ca="1">IF(
   $B$8="Overall Alert",IF(
      'Compound Alert'!V195 &gt;= 7, "HIGH",IF(
         'Compound Alert'!V195 &gt;= 5, "MED","LOW")), IF(
            $B$8="Underlying Vulnerability", IF(
               'Compound Alert'!AC195 &gt;= 10, "HIGH",IF(
                  'Compound Alert'!AC195 &gt;= 7, "MED","LOW")),IF(
                     $B$8="Emerging Threat", IF(
                        'Compound Alert'!AJ195 &gt;= 10, "HIGH",IF(
                            'Compound Alert'!AJ195 &gt;= 7, "MED","LOW")))))</f>
        <v>LOW</v>
      </c>
      <c r="O175" s="25" t="str">
        <f ca="1">IF(
   $B$8="Overall Alert",IF(
      'Compound Alert'!W195 &gt;= 7, "HIGH",IF(
         'Compound Alert'!W195 &gt;= 5, "MED","LOW")), IF(
            $B$8="Underlying Vulnerability", IF(
               'Compound Alert'!AD195 &gt;= 10, "HIGH",IF(
                  'Compound Alert'!AD195 &gt;= 7, "MED","LOW")),IF(
                     $B$8="Emerging Threat", IF(
                        'Compound Alert'!AK195 &gt;= 10, "HIGH",IF(
                            'Compound Alert'!AK195 &gt;= 7, "MED","LOW")))))</f>
        <v>LOW</v>
      </c>
      <c r="P175" s="25"/>
      <c r="Q175" s="26"/>
      <c r="R175" s="26"/>
      <c r="S175" s="21"/>
      <c r="T175" s="21"/>
      <c r="U175" s="21"/>
      <c r="V175" s="21"/>
      <c r="W175" s="21"/>
      <c r="X175" s="21"/>
      <c r="Y175" s="27"/>
      <c r="Z175" s="27"/>
      <c r="AA175" s="27"/>
      <c r="AB175" s="27"/>
      <c r="AC175" s="27"/>
      <c r="AD175" s="27"/>
      <c r="AE175" s="27"/>
      <c r="AF175" s="27"/>
      <c r="AJ175" s="21"/>
      <c r="AK175" s="21"/>
      <c r="AL175" s="21"/>
      <c r="AM175" s="21"/>
      <c r="AN175" s="21"/>
      <c r="AO175" s="21"/>
      <c r="AP175" s="21"/>
      <c r="AQ175" s="21"/>
      <c r="AR175" s="21"/>
      <c r="AS175" s="21"/>
      <c r="AT175" s="21"/>
      <c r="AU175" s="21"/>
      <c r="AV175" s="21"/>
      <c r="AW175" s="21"/>
      <c r="AX175" s="21"/>
    </row>
    <row r="176" spans="1:50" x14ac:dyDescent="0.2">
      <c r="A176" s="63">
        <v>135</v>
      </c>
      <c r="B176" s="20" t="str">
        <f>'Compound Alert'!B65</f>
        <v>Spain</v>
      </c>
      <c r="C176" s="20" t="str">
        <f>'Compound Alert'!C65</f>
        <v>ESP</v>
      </c>
      <c r="D176" s="20" t="str">
        <f>'Compound Alert'!D65</f>
        <v>ECS           Europe &amp; Central Asia</v>
      </c>
      <c r="E176" s="20" t="str">
        <f>'Compound Alert'!E65</f>
        <v>NA</v>
      </c>
      <c r="F176" s="217">
        <f ca="1">'Compound Alert'!F65</f>
        <v>60</v>
      </c>
      <c r="G176" s="22">
        <f ca="1">IF($B$8="Overall Alert",'Compound Alert'!G65,IF($B$8="Underlying Vulnerability",'Compound Alert'!J65,IF($B$8="Emerging Threat",'Compound Alert'!M65)))</f>
        <v>0</v>
      </c>
      <c r="H176" s="23">
        <f ca="1">IF($B$8="Overall Alert",'Compound Alert'!H65,IF($B$8="Underlying Vulnerability",'Compound Alert'!K65,IF($B$8="Emerging Threat",'Compound Alert'!N65)))</f>
        <v>0</v>
      </c>
      <c r="I176" s="50">
        <f ca="1">ROUNDDOWN(G176,0)</f>
        <v>0</v>
      </c>
      <c r="J176" s="25" t="str">
        <f ca="1">IF(
   $B$8="Overall Alert",IF(
      'Compound Alert'!R65 &gt;= 7, "HIGH",IF(
         'Compound Alert'!R65 &gt;= 5, "MED","LOW")), IF(
            $B$8="Underlying Vulnerability", IF(
               'Compound Alert'!Y65 &gt;= 10, "HIGH",IF(
                  'Compound Alert'!Y65 &gt;= 7, "MED","LOW")),IF(
                     $B$8="Emerging Threat", IF(
                        'Compound Alert'!AF65 &gt;= 10, "HIGH",IF(
                            'Compound Alert'!AF65 &gt;= 7, "MED","LOW")))))</f>
        <v>LOW</v>
      </c>
      <c r="K176" s="25" t="str">
        <f ca="1">IF(
   $B$8="Overall Alert",IF(
      'Compound Alert'!S65 &gt;= 7, "HIGH",IF(
         'Compound Alert'!S65 &gt;= 5, "MED","LOW")), IF(
            $B$8="Underlying Vulnerability", IF(
               'Compound Alert'!Z65 &gt;= 10, "HIGH",IF(
                  'Compound Alert'!Z65 &gt;= 7, "MED","LOW")),IF(
                     $B$8="Emerging Threat", IF(
                        'Compound Alert'!AG65 &gt;= 10, "HIGH",IF(
                            'Compound Alert'!AG65 &gt;= 7, "MED","LOW")))))</f>
        <v>LOW</v>
      </c>
      <c r="L176" s="25" t="str">
        <f ca="1">IF(
   $B$8="Overall Alert",IF(
      'Compound Alert'!T65 &gt;= 7, "HIGH",IF(
         'Compound Alert'!T65 &gt;= 5, "MED","LOW")), IF(
            $B$8="Underlying Vulnerability", IF(
               'Compound Alert'!AA65 &gt;= 10, "HIGH",IF(
                  'Compound Alert'!AA65 &gt;= 7, "MED","LOW")),IF(
                     $B$8="Emerging Threat", IF(
                        'Compound Alert'!AH65 &gt;= 10, "HIGH",IF(
                            'Compound Alert'!AH65 &gt;= 7, "MED","LOW")))))</f>
        <v>LOW</v>
      </c>
      <c r="M176" s="25" t="str">
        <f ca="1">IF(
   $B$8="Overall Alert",IF(
      'Compound Alert'!U65 &gt;= 7, "HIGH",IF(
         'Compound Alert'!U65 &gt;= 5, "MED","LOW")), IF(
            $B$8="Underlying Vulnerability", IF(
               'Compound Alert'!AB65 &gt;= 10, "HIGH",IF(
                  'Compound Alert'!AB65 &gt;= 7, "MED","LOW")),IF(
                     $B$8="Emerging Threat", IF(
                        'Compound Alert'!AI65 &gt;= 10, "HIGH",IF(
                            'Compound Alert'!AI65 &gt;= 7, "MED","LOW")))))</f>
        <v>LOW</v>
      </c>
      <c r="N176" s="25" t="str">
        <f ca="1">IF(
   $B$8="Overall Alert",IF(
      'Compound Alert'!V65 &gt;= 7, "HIGH",IF(
         'Compound Alert'!V65 &gt;= 5, "MED","LOW")), IF(
            $B$8="Underlying Vulnerability", IF(
               'Compound Alert'!AC65 &gt;= 10, "HIGH",IF(
                  'Compound Alert'!AC65 &gt;= 7, "MED","LOW")),IF(
                     $B$8="Emerging Threat", IF(
                        'Compound Alert'!AJ65 &gt;= 10, "HIGH",IF(
                            'Compound Alert'!AJ65 &gt;= 7, "MED","LOW")))))</f>
        <v>LOW</v>
      </c>
      <c r="O176" s="25" t="str">
        <f ca="1">IF(
   $B$8="Overall Alert",IF(
      'Compound Alert'!W65 &gt;= 7, "HIGH",IF(
         'Compound Alert'!W65 &gt;= 5, "MED","LOW")), IF(
            $B$8="Underlying Vulnerability", IF(
               'Compound Alert'!AD65 &gt;= 10, "HIGH",IF(
                  'Compound Alert'!AD65 &gt;= 7, "MED","LOW")),IF(
                     $B$8="Emerging Threat", IF(
                        'Compound Alert'!AK65 &gt;= 10, "HIGH",IF(
                            'Compound Alert'!AK65 &gt;= 7, "MED","LOW")))))</f>
        <v>LOW</v>
      </c>
      <c r="P176" s="25"/>
      <c r="Q176" s="26"/>
      <c r="R176" s="26"/>
      <c r="S176" s="21"/>
      <c r="T176" s="21"/>
      <c r="U176" s="21"/>
      <c r="V176" s="21"/>
      <c r="W176" s="21"/>
      <c r="X176" s="21"/>
      <c r="Y176" s="27"/>
      <c r="Z176" s="27"/>
      <c r="AA176" s="27"/>
      <c r="AB176" s="27"/>
      <c r="AC176" s="27"/>
      <c r="AD176" s="27"/>
      <c r="AE176" s="27"/>
      <c r="AF176" s="27"/>
      <c r="AJ176" s="21"/>
      <c r="AK176" s="21"/>
      <c r="AL176" s="21"/>
      <c r="AM176" s="21"/>
      <c r="AN176" s="21"/>
      <c r="AO176" s="21"/>
      <c r="AP176" s="21"/>
      <c r="AQ176" s="21"/>
      <c r="AR176" s="21"/>
      <c r="AS176" s="21"/>
      <c r="AT176" s="21"/>
      <c r="AU176" s="21"/>
      <c r="AV176" s="21"/>
      <c r="AW176" s="21"/>
      <c r="AX176" s="21"/>
    </row>
    <row r="177" spans="1:50" x14ac:dyDescent="0.2">
      <c r="A177" s="63">
        <v>136</v>
      </c>
      <c r="B177" s="20" t="str">
        <f>'Compound Alert'!B58</f>
        <v>Dominica</v>
      </c>
      <c r="C177" s="20" t="str">
        <f>'Compound Alert'!C58</f>
        <v>DMA</v>
      </c>
      <c r="D177" s="20" t="str">
        <f>'Compound Alert'!D58</f>
        <v>LCN           Latin America &amp; Caribbean</v>
      </c>
      <c r="E177" s="20" t="str">
        <f>'Compound Alert'!E58</f>
        <v>Blend</v>
      </c>
      <c r="F177" s="217">
        <f ca="1">'Compound Alert'!F58</f>
        <v>53</v>
      </c>
      <c r="G177" s="22">
        <f ca="1">IF($B$8="Overall Alert",'Compound Alert'!G58,IF($B$8="Underlying Vulnerability",'Compound Alert'!J58,IF($B$8="Emerging Threat",'Compound Alert'!M58)))</f>
        <v>0</v>
      </c>
      <c r="H177" s="23">
        <f ca="1">IF($B$8="Overall Alert",'Compound Alert'!H58,IF($B$8="Underlying Vulnerability",'Compound Alert'!K58,IF($B$8="Emerging Threat",'Compound Alert'!N58)))</f>
        <v>0</v>
      </c>
      <c r="I177" s="50">
        <f ca="1">ROUNDDOWN(G177,0)</f>
        <v>0</v>
      </c>
      <c r="J177" s="25" t="str">
        <f ca="1">IF(
   $B$8="Overall Alert",IF(
      'Compound Alert'!R58 &gt;= 7, "HIGH",IF(
         'Compound Alert'!R58 &gt;= 5, "MED","LOW")), IF(
            $B$8="Underlying Vulnerability", IF(
               'Compound Alert'!Y58 &gt;= 10, "HIGH",IF(
                  'Compound Alert'!Y58 &gt;= 7, "MED","LOW")),IF(
                     $B$8="Emerging Threat", IF(
                        'Compound Alert'!AF58 &gt;= 10, "HIGH",IF(
                            'Compound Alert'!AF58 &gt;= 7, "MED","LOW")))))</f>
        <v>LOW</v>
      </c>
      <c r="K177" s="25" t="str">
        <f ca="1">IF(
   $B$8="Overall Alert",IF(
      'Compound Alert'!S58 &gt;= 7, "HIGH",IF(
         'Compound Alert'!S58 &gt;= 5, "MED","LOW")), IF(
            $B$8="Underlying Vulnerability", IF(
               'Compound Alert'!Z58 &gt;= 10, "HIGH",IF(
                  'Compound Alert'!Z58 &gt;= 7, "MED","LOW")),IF(
                     $B$8="Emerging Threat", IF(
                        'Compound Alert'!AG58 &gt;= 10, "HIGH",IF(
                            'Compound Alert'!AG58 &gt;= 7, "MED","LOW")))))</f>
        <v>LOW</v>
      </c>
      <c r="L177" s="25" t="e">
        <f ca="1">IF(
   $B$8="Overall Alert",IF(
      'Compound Alert'!T58 &gt;= 7, "HIGH",IF(
         'Compound Alert'!T58 &gt;= 5, "MED","LOW")), IF(
            $B$8="Underlying Vulnerability", IF(
               'Compound Alert'!AA58 &gt;= 10, "HIGH",IF(
                  'Compound Alert'!AA58 &gt;= 7, "MED","LOW")),IF(
                     $B$8="Emerging Threat", IF(
                        'Compound Alert'!AH58 &gt;= 10, "HIGH",IF(
                            'Compound Alert'!AH58 &gt;= 7, "MED","LOW")))))</f>
        <v>#N/A</v>
      </c>
      <c r="M177" s="25" t="str">
        <f ca="1">IF(
   $B$8="Overall Alert",IF(
      'Compound Alert'!U58 &gt;= 7, "HIGH",IF(
         'Compound Alert'!U58 &gt;= 5, "MED","LOW")), IF(
            $B$8="Underlying Vulnerability", IF(
               'Compound Alert'!AB58 &gt;= 10, "HIGH",IF(
                  'Compound Alert'!AB58 &gt;= 7, "MED","LOW")),IF(
                     $B$8="Emerging Threat", IF(
                        'Compound Alert'!AI58 &gt;= 10, "HIGH",IF(
                            'Compound Alert'!AI58 &gt;= 7, "MED","LOW")))))</f>
        <v>LOW</v>
      </c>
      <c r="N177" s="25" t="str">
        <f ca="1">IF(
   $B$8="Overall Alert",IF(
      'Compound Alert'!V58 &gt;= 7, "HIGH",IF(
         'Compound Alert'!V58 &gt;= 5, "MED","LOW")), IF(
            $B$8="Underlying Vulnerability", IF(
               'Compound Alert'!AC58 &gt;= 10, "HIGH",IF(
                  'Compound Alert'!AC58 &gt;= 7, "MED","LOW")),IF(
                     $B$8="Emerging Threat", IF(
                        'Compound Alert'!AJ58 &gt;= 10, "HIGH",IF(
                            'Compound Alert'!AJ58 &gt;= 7, "MED","LOW")))))</f>
        <v>LOW</v>
      </c>
      <c r="O177" s="25" t="str">
        <f ca="1">IF(
   $B$8="Overall Alert",IF(
      'Compound Alert'!W58 &gt;= 7, "HIGH",IF(
         'Compound Alert'!W58 &gt;= 5, "MED","LOW")), IF(
            $B$8="Underlying Vulnerability", IF(
               'Compound Alert'!AD58 &gt;= 10, "HIGH",IF(
                  'Compound Alert'!AD58 &gt;= 7, "MED","LOW")),IF(
                     $B$8="Emerging Threat", IF(
                        'Compound Alert'!AK58 &gt;= 10, "HIGH",IF(
                            'Compound Alert'!AK58 &gt;= 7, "MED","LOW")))))</f>
        <v>LOW</v>
      </c>
      <c r="P177" s="25"/>
      <c r="Q177" s="26"/>
      <c r="R177" s="26"/>
      <c r="S177" s="21"/>
      <c r="T177" s="21"/>
      <c r="U177" s="21"/>
      <c r="V177" s="21"/>
      <c r="W177" s="21"/>
      <c r="X177" s="21"/>
      <c r="Y177" s="27"/>
      <c r="Z177" s="27"/>
      <c r="AA177" s="27"/>
      <c r="AB177" s="27"/>
      <c r="AC177" s="27"/>
      <c r="AD177" s="27"/>
      <c r="AE177" s="27"/>
      <c r="AF177" s="27"/>
      <c r="AJ177" s="21"/>
      <c r="AK177" s="21"/>
      <c r="AL177" s="21"/>
      <c r="AM177" s="21"/>
      <c r="AN177" s="21"/>
      <c r="AO177" s="21"/>
      <c r="AP177" s="21"/>
      <c r="AQ177" s="21"/>
      <c r="AR177" s="21"/>
      <c r="AS177" s="21"/>
      <c r="AT177" s="21"/>
      <c r="AU177" s="21"/>
      <c r="AV177" s="21"/>
      <c r="AW177" s="21"/>
      <c r="AX177" s="21"/>
    </row>
    <row r="178" spans="1:50" x14ac:dyDescent="0.2">
      <c r="A178" s="63">
        <v>137</v>
      </c>
      <c r="B178" s="20" t="str">
        <f>'Compound Alert'!B14</f>
        <v>American Samoa</v>
      </c>
      <c r="C178" s="20" t="str">
        <f>'Compound Alert'!C14</f>
        <v>ASM</v>
      </c>
      <c r="D178" s="20" t="str">
        <f>'Compound Alert'!D14</f>
        <v>EAS           East Asia &amp; Pacific</v>
      </c>
      <c r="E178" s="20" t="str">
        <f>'Compound Alert'!E14</f>
        <v>NA</v>
      </c>
      <c r="F178" s="217">
        <f ca="1">'Compound Alert'!F14</f>
        <v>9</v>
      </c>
      <c r="G178" s="22">
        <f ca="1">IF($B$8="Overall Alert",'Compound Alert'!G14,IF($B$8="Underlying Vulnerability",'Compound Alert'!J14,IF($B$8="Emerging Threat",'Compound Alert'!M14)))</f>
        <v>0</v>
      </c>
      <c r="H178" s="23">
        <f ca="1">IF($B$8="Overall Alert",'Compound Alert'!H14,IF($B$8="Underlying Vulnerability",'Compound Alert'!K14,IF($B$8="Emerging Threat",'Compound Alert'!N14)))</f>
        <v>0</v>
      </c>
      <c r="I178" s="50">
        <f ca="1">ROUNDDOWN(G178,0)</f>
        <v>0</v>
      </c>
      <c r="J178" s="25" t="str">
        <f ca="1">IF(
   $B$8="Overall Alert",IF(
      'Compound Alert'!R14 &gt;= 7, "HIGH",IF(
         'Compound Alert'!R14 &gt;= 5, "MED","LOW")), IF(
            $B$8="Underlying Vulnerability", IF(
               'Compound Alert'!Y14 &gt;= 10, "HIGH",IF(
                  'Compound Alert'!Y14 &gt;= 7, "MED","LOW")),IF(
                     $B$8="Emerging Threat", IF(
                        'Compound Alert'!AF14 &gt;= 10, "HIGH",IF(
                            'Compound Alert'!AF14 &gt;= 7, "MED","LOW")))))</f>
        <v>LOW</v>
      </c>
      <c r="K178" s="25" t="e">
        <f ca="1">IF(
   $B$8="Overall Alert",IF(
      'Compound Alert'!S14 &gt;= 7, "HIGH",IF(
         'Compound Alert'!S14 &gt;= 5, "MED","LOW")), IF(
            $B$8="Underlying Vulnerability", IF(
               'Compound Alert'!Z14 &gt;= 10, "HIGH",IF(
                  'Compound Alert'!Z14 &gt;= 7, "MED","LOW")),IF(
                     $B$8="Emerging Threat", IF(
                        'Compound Alert'!AG14 &gt;= 10, "HIGH",IF(
                            'Compound Alert'!AG14 &gt;= 7, "MED","LOW")))))</f>
        <v>#N/A</v>
      </c>
      <c r="L178" s="25" t="e">
        <f ca="1">IF(
   $B$8="Overall Alert",IF(
      'Compound Alert'!T14 &gt;= 7, "HIGH",IF(
         'Compound Alert'!T14 &gt;= 5, "MED","LOW")), IF(
            $B$8="Underlying Vulnerability", IF(
               'Compound Alert'!AA14 &gt;= 10, "HIGH",IF(
                  'Compound Alert'!AA14 &gt;= 7, "MED","LOW")),IF(
                     $B$8="Emerging Threat", IF(
                        'Compound Alert'!AH14 &gt;= 10, "HIGH",IF(
                            'Compound Alert'!AH14 &gt;= 7, "MED","LOW")))))</f>
        <v>#N/A</v>
      </c>
      <c r="M178" s="25" t="e">
        <f ca="1">IF(
   $B$8="Overall Alert",IF(
      'Compound Alert'!U14 &gt;= 7, "HIGH",IF(
         'Compound Alert'!U14 &gt;= 5, "MED","LOW")), IF(
            $B$8="Underlying Vulnerability", IF(
               'Compound Alert'!AB14 &gt;= 10, "HIGH",IF(
                  'Compound Alert'!AB14 &gt;= 7, "MED","LOW")),IF(
                     $B$8="Emerging Threat", IF(
                        'Compound Alert'!AI14 &gt;= 10, "HIGH",IF(
                            'Compound Alert'!AI14 &gt;= 7, "MED","LOW")))))</f>
        <v>#N/A</v>
      </c>
      <c r="N178" s="25" t="str">
        <f ca="1">IF(
   $B$8="Overall Alert",IF(
      'Compound Alert'!V14 &gt;= 7, "HIGH",IF(
         'Compound Alert'!V14 &gt;= 5, "MED","LOW")), IF(
            $B$8="Underlying Vulnerability", IF(
               'Compound Alert'!AC14 &gt;= 10, "HIGH",IF(
                  'Compound Alert'!AC14 &gt;= 7, "MED","LOW")),IF(
                     $B$8="Emerging Threat", IF(
                        'Compound Alert'!AJ14 &gt;= 10, "HIGH",IF(
                            'Compound Alert'!AJ14 &gt;= 7, "MED","LOW")))))</f>
        <v>LOW</v>
      </c>
      <c r="O178" s="25" t="str">
        <f ca="1">IF(
   $B$8="Overall Alert",IF(
      'Compound Alert'!W14 &gt;= 7, "HIGH",IF(
         'Compound Alert'!W14 &gt;= 5, "MED","LOW")), IF(
            $B$8="Underlying Vulnerability", IF(
               'Compound Alert'!AD14 &gt;= 10, "HIGH",IF(
                  'Compound Alert'!AD14 &gt;= 7, "MED","LOW")),IF(
                     $B$8="Emerging Threat", IF(
                        'Compound Alert'!AK14 &gt;= 10, "HIGH",IF(
                            'Compound Alert'!AK14 &gt;= 7, "MED","LOW")))))</f>
        <v>LOW</v>
      </c>
      <c r="P178" s="25"/>
      <c r="Q178" s="26"/>
      <c r="R178" s="26"/>
      <c r="S178" s="21"/>
      <c r="T178" s="21"/>
      <c r="U178" s="21"/>
      <c r="V178" s="21"/>
      <c r="W178" s="21"/>
      <c r="X178" s="21"/>
      <c r="Y178" s="27"/>
      <c r="Z178" s="27"/>
      <c r="AA178" s="27"/>
      <c r="AB178" s="27"/>
      <c r="AC178" s="27"/>
      <c r="AD178" s="27"/>
      <c r="AE178" s="27"/>
      <c r="AF178" s="27"/>
      <c r="AJ178" s="21"/>
      <c r="AK178" s="21"/>
      <c r="AL178" s="21"/>
      <c r="AM178" s="21"/>
      <c r="AN178" s="21"/>
      <c r="AO178" s="21"/>
      <c r="AP178" s="21"/>
      <c r="AQ178" s="21"/>
      <c r="AR178" s="21"/>
      <c r="AS178" s="21"/>
      <c r="AT178" s="21"/>
      <c r="AU178" s="21"/>
      <c r="AV178" s="21"/>
      <c r="AW178" s="21"/>
      <c r="AX178" s="21"/>
    </row>
    <row r="179" spans="1:50" x14ac:dyDescent="0.2">
      <c r="A179" s="63">
        <v>138</v>
      </c>
      <c r="B179" s="20" t="str">
        <f>'Compound Alert'!B125</f>
        <v>St. Martin (French part)</v>
      </c>
      <c r="C179" s="20" t="str">
        <f>'Compound Alert'!C125</f>
        <v>MAF</v>
      </c>
      <c r="D179" s="20" t="str">
        <f>'Compound Alert'!D125</f>
        <v>LCN           Latin America &amp; Caribbean</v>
      </c>
      <c r="E179" s="20" t="str">
        <f>'Compound Alert'!E125</f>
        <v>NA</v>
      </c>
      <c r="F179" s="217">
        <f ca="1">'Compound Alert'!F125</f>
        <v>120</v>
      </c>
      <c r="G179" s="22">
        <f ca="1">IF($B$8="Overall Alert",'Compound Alert'!G125,IF($B$8="Underlying Vulnerability",'Compound Alert'!J125,IF($B$8="Emerging Threat",'Compound Alert'!M125)))</f>
        <v>0</v>
      </c>
      <c r="H179" s="23">
        <f ca="1">IF($B$8="Overall Alert",'Compound Alert'!H125,IF($B$8="Underlying Vulnerability",'Compound Alert'!K125,IF($B$8="Emerging Threat",'Compound Alert'!N125)))</f>
        <v>0</v>
      </c>
      <c r="I179" s="50">
        <f ca="1">ROUNDDOWN(G179,0)</f>
        <v>0</v>
      </c>
      <c r="J179" s="25" t="str">
        <f ca="1">IF(
   $B$8="Overall Alert",IF(
      'Compound Alert'!R125 &gt;= 7, "HIGH",IF(
         'Compound Alert'!R125 &gt;= 5, "MED","LOW")), IF(
            $B$8="Underlying Vulnerability", IF(
               'Compound Alert'!Y125 &gt;= 10, "HIGH",IF(
                  'Compound Alert'!Y125 &gt;= 7, "MED","LOW")),IF(
                     $B$8="Emerging Threat", IF(
                        'Compound Alert'!AF125 &gt;= 10, "HIGH",IF(
                            'Compound Alert'!AF125 &gt;= 7, "MED","LOW")))))</f>
        <v>LOW</v>
      </c>
      <c r="K179" s="25" t="e">
        <f ca="1">IF(
   $B$8="Overall Alert",IF(
      'Compound Alert'!S125 &gt;= 7, "HIGH",IF(
         'Compound Alert'!S125 &gt;= 5, "MED","LOW")), IF(
            $B$8="Underlying Vulnerability", IF(
               'Compound Alert'!Z125 &gt;= 10, "HIGH",IF(
                  'Compound Alert'!Z125 &gt;= 7, "MED","LOW")),IF(
                     $B$8="Emerging Threat", IF(
                        'Compound Alert'!AG125 &gt;= 10, "HIGH",IF(
                            'Compound Alert'!AG125 &gt;= 7, "MED","LOW")))))</f>
        <v>#N/A</v>
      </c>
      <c r="L179" s="25" t="e">
        <f ca="1">IF(
   $B$8="Overall Alert",IF(
      'Compound Alert'!T125 &gt;= 7, "HIGH",IF(
         'Compound Alert'!T125 &gt;= 5, "MED","LOW")), IF(
            $B$8="Underlying Vulnerability", IF(
               'Compound Alert'!AA125 &gt;= 10, "HIGH",IF(
                  'Compound Alert'!AA125 &gt;= 7, "MED","LOW")),IF(
                     $B$8="Emerging Threat", IF(
                        'Compound Alert'!AH125 &gt;= 10, "HIGH",IF(
                            'Compound Alert'!AH125 &gt;= 7, "MED","LOW")))))</f>
        <v>#N/A</v>
      </c>
      <c r="M179" s="25" t="e">
        <f ca="1">IF(
   $B$8="Overall Alert",IF(
      'Compound Alert'!U125 &gt;= 7, "HIGH",IF(
         'Compound Alert'!U125 &gt;= 5, "MED","LOW")), IF(
            $B$8="Underlying Vulnerability", IF(
               'Compound Alert'!AB125 &gt;= 10, "HIGH",IF(
                  'Compound Alert'!AB125 &gt;= 7, "MED","LOW")),IF(
                     $B$8="Emerging Threat", IF(
                        'Compound Alert'!AI125 &gt;= 10, "HIGH",IF(
                            'Compound Alert'!AI125 &gt;= 7, "MED","LOW")))))</f>
        <v>#N/A</v>
      </c>
      <c r="N179" s="25" t="str">
        <f ca="1">IF(
   $B$8="Overall Alert",IF(
      'Compound Alert'!V125 &gt;= 7, "HIGH",IF(
         'Compound Alert'!V125 &gt;= 5, "MED","LOW")), IF(
            $B$8="Underlying Vulnerability", IF(
               'Compound Alert'!AC125 &gt;= 10, "HIGH",IF(
                  'Compound Alert'!AC125 &gt;= 7, "MED","LOW")),IF(
                     $B$8="Emerging Threat", IF(
                        'Compound Alert'!AJ125 &gt;= 10, "HIGH",IF(
                            'Compound Alert'!AJ125 &gt;= 7, "MED","LOW")))))</f>
        <v>LOW</v>
      </c>
      <c r="O179" s="25" t="str">
        <f ca="1">IF(
   $B$8="Overall Alert",IF(
      'Compound Alert'!W125 &gt;= 7, "HIGH",IF(
         'Compound Alert'!W125 &gt;= 5, "MED","LOW")), IF(
            $B$8="Underlying Vulnerability", IF(
               'Compound Alert'!AD125 &gt;= 10, "HIGH",IF(
                  'Compound Alert'!AD125 &gt;= 7, "MED","LOW")),IF(
                     $B$8="Emerging Threat", IF(
                        'Compound Alert'!AK125 &gt;= 10, "HIGH",IF(
                            'Compound Alert'!AK125 &gt;= 7, "MED","LOW")))))</f>
        <v>LOW</v>
      </c>
      <c r="P179" s="25"/>
      <c r="Q179" s="26"/>
      <c r="R179" s="26"/>
      <c r="S179" s="21"/>
      <c r="T179" s="21"/>
      <c r="U179" s="21"/>
      <c r="V179" s="21"/>
      <c r="W179" s="21"/>
      <c r="X179" s="21"/>
      <c r="Y179" s="27"/>
      <c r="Z179" s="27"/>
      <c r="AA179" s="27"/>
      <c r="AB179" s="27"/>
      <c r="AC179" s="27"/>
      <c r="AD179" s="27"/>
      <c r="AE179" s="27"/>
      <c r="AF179" s="27"/>
      <c r="AJ179" s="21"/>
      <c r="AK179" s="21"/>
      <c r="AL179" s="21"/>
      <c r="AM179" s="21"/>
      <c r="AN179" s="21"/>
      <c r="AO179" s="21"/>
      <c r="AP179" s="21"/>
      <c r="AQ179" s="21"/>
      <c r="AR179" s="21"/>
      <c r="AS179" s="21"/>
      <c r="AT179" s="21"/>
      <c r="AU179" s="21"/>
      <c r="AV179" s="21"/>
      <c r="AW179" s="21"/>
      <c r="AX179" s="21"/>
    </row>
    <row r="180" spans="1:50" x14ac:dyDescent="0.2">
      <c r="A180" s="63">
        <v>139</v>
      </c>
      <c r="B180" s="20" t="str">
        <f>'Compound Alert'!B214</f>
        <v>British Virgin Islands</v>
      </c>
      <c r="C180" s="20" t="str">
        <f>'Compound Alert'!C214</f>
        <v>VGB</v>
      </c>
      <c r="D180" s="20" t="str">
        <f>'Compound Alert'!D214</f>
        <v>LCN           Latin America &amp; Caribbean</v>
      </c>
      <c r="E180" s="20" t="str">
        <f>'Compound Alert'!E214</f>
        <v>NA</v>
      </c>
      <c r="F180" s="217">
        <f>'Compound Alert'!F214</f>
        <v>0</v>
      </c>
      <c r="G180" s="22">
        <f ca="1">IF($B$8="Overall Alert",'Compound Alert'!G214,IF($B$8="Underlying Vulnerability",'Compound Alert'!J214,IF($B$8="Emerging Threat",'Compound Alert'!M214)))</f>
        <v>0</v>
      </c>
      <c r="H180" s="23">
        <f ca="1">IF($B$8="Overall Alert",'Compound Alert'!H214,IF($B$8="Underlying Vulnerability",'Compound Alert'!K214,IF($B$8="Emerging Threat",'Compound Alert'!N214)))</f>
        <v>0</v>
      </c>
      <c r="I180" s="50">
        <f ca="1">ROUNDDOWN(G180,0)</f>
        <v>0</v>
      </c>
      <c r="J180" s="25" t="str">
        <f ca="1">IF(
   $B$8="Overall Alert",IF(
      'Compound Alert'!R214 &gt;= 7, "HIGH",IF(
         'Compound Alert'!R214 &gt;= 5, "MED","LOW")), IF(
            $B$8="Underlying Vulnerability", IF(
               'Compound Alert'!Y214 &gt;= 10, "HIGH",IF(
                  'Compound Alert'!Y214 &gt;= 7, "MED","LOW")),IF(
                     $B$8="Emerging Threat", IF(
                        'Compound Alert'!AF214 &gt;= 10, "HIGH",IF(
                            'Compound Alert'!AF214 &gt;= 7, "MED","LOW")))))</f>
        <v>LOW</v>
      </c>
      <c r="K180" s="25" t="e">
        <f ca="1">IF(
   $B$8="Overall Alert",IF(
      'Compound Alert'!S214 &gt;= 7, "HIGH",IF(
         'Compound Alert'!S214 &gt;= 5, "MED","LOW")), IF(
            $B$8="Underlying Vulnerability", IF(
               'Compound Alert'!Z214 &gt;= 10, "HIGH",IF(
                  'Compound Alert'!Z214 &gt;= 7, "MED","LOW")),IF(
                     $B$8="Emerging Threat", IF(
                        'Compound Alert'!AG214 &gt;= 10, "HIGH",IF(
                            'Compound Alert'!AG214 &gt;= 7, "MED","LOW")))))</f>
        <v>#N/A</v>
      </c>
      <c r="L180" s="25" t="e">
        <f ca="1">IF(
   $B$8="Overall Alert",IF(
      'Compound Alert'!T214 &gt;= 7, "HIGH",IF(
         'Compound Alert'!T214 &gt;= 5, "MED","LOW")), IF(
            $B$8="Underlying Vulnerability", IF(
               'Compound Alert'!AA214 &gt;= 10, "HIGH",IF(
                  'Compound Alert'!AA214 &gt;= 7, "MED","LOW")),IF(
                     $B$8="Emerging Threat", IF(
                        'Compound Alert'!AH214 &gt;= 10, "HIGH",IF(
                            'Compound Alert'!AH214 &gt;= 7, "MED","LOW")))))</f>
        <v>#N/A</v>
      </c>
      <c r="M180" s="25" t="e">
        <f ca="1">IF(
   $B$8="Overall Alert",IF(
      'Compound Alert'!U214 &gt;= 7, "HIGH",IF(
         'Compound Alert'!U214 &gt;= 5, "MED","LOW")), IF(
            $B$8="Underlying Vulnerability", IF(
               'Compound Alert'!AB214 &gt;= 10, "HIGH",IF(
                  'Compound Alert'!AB214 &gt;= 7, "MED","LOW")),IF(
                     $B$8="Emerging Threat", IF(
                        'Compound Alert'!AI214 &gt;= 10, "HIGH",IF(
                            'Compound Alert'!AI214 &gt;= 7, "MED","LOW")))))</f>
        <v>#N/A</v>
      </c>
      <c r="N180" s="25" t="str">
        <f ca="1">IF(
   $B$8="Overall Alert",IF(
      'Compound Alert'!V214 &gt;= 7, "HIGH",IF(
         'Compound Alert'!V214 &gt;= 5, "MED","LOW")), IF(
            $B$8="Underlying Vulnerability", IF(
               'Compound Alert'!AC214 &gt;= 10, "HIGH",IF(
                  'Compound Alert'!AC214 &gt;= 7, "MED","LOW")),IF(
                     $B$8="Emerging Threat", IF(
                        'Compound Alert'!AJ214 &gt;= 10, "HIGH",IF(
                            'Compound Alert'!AJ214 &gt;= 7, "MED","LOW")))))</f>
        <v>LOW</v>
      </c>
      <c r="O180" s="25" t="str">
        <f ca="1">IF(
   $B$8="Overall Alert",IF(
      'Compound Alert'!W214 &gt;= 7, "HIGH",IF(
         'Compound Alert'!W214 &gt;= 5, "MED","LOW")), IF(
            $B$8="Underlying Vulnerability", IF(
               'Compound Alert'!AD214 &gt;= 10, "HIGH",IF(
                  'Compound Alert'!AD214 &gt;= 7, "MED","LOW")),IF(
                     $B$8="Emerging Threat", IF(
                        'Compound Alert'!AK214 &gt;= 10, "HIGH",IF(
                            'Compound Alert'!AK214 &gt;= 7, "MED","LOW")))))</f>
        <v>LOW</v>
      </c>
      <c r="P180" s="25"/>
      <c r="Q180" s="26"/>
      <c r="R180" s="26"/>
      <c r="S180" s="21"/>
      <c r="T180" s="21"/>
      <c r="U180" s="21"/>
      <c r="V180" s="21"/>
      <c r="W180" s="21"/>
      <c r="X180" s="21"/>
      <c r="Y180" s="27"/>
      <c r="Z180" s="27"/>
      <c r="AA180" s="27"/>
      <c r="AB180" s="27"/>
      <c r="AC180" s="27"/>
      <c r="AD180" s="27"/>
      <c r="AE180" s="27"/>
      <c r="AF180" s="27"/>
      <c r="AJ180" s="21"/>
      <c r="AK180" s="21"/>
      <c r="AL180" s="21"/>
      <c r="AM180" s="21"/>
      <c r="AN180" s="21"/>
      <c r="AO180" s="21"/>
      <c r="AP180" s="21"/>
      <c r="AQ180" s="21"/>
      <c r="AR180" s="21"/>
      <c r="AS180" s="21"/>
      <c r="AT180" s="21"/>
      <c r="AU180" s="21"/>
      <c r="AV180" s="21"/>
      <c r="AW180" s="21"/>
      <c r="AX180" s="21"/>
    </row>
    <row r="181" spans="1:50" x14ac:dyDescent="0.2">
      <c r="A181" s="63">
        <v>140</v>
      </c>
      <c r="B181" s="20" t="str">
        <f>'Compound Alert'!B215</f>
        <v>Virgin Islands (U.S.)</v>
      </c>
      <c r="C181" s="20" t="str">
        <f>'Compound Alert'!C215</f>
        <v>VIR</v>
      </c>
      <c r="D181" s="20" t="str">
        <f>'Compound Alert'!D215</f>
        <v>LCN           Latin America &amp; Caribbean</v>
      </c>
      <c r="E181" s="20" t="str">
        <f>'Compound Alert'!E215</f>
        <v>NA</v>
      </c>
      <c r="F181" s="217">
        <f>'Compound Alert'!F215</f>
        <v>0</v>
      </c>
      <c r="G181" s="22">
        <f ca="1">IF($B$8="Overall Alert",'Compound Alert'!G215,IF($B$8="Underlying Vulnerability",'Compound Alert'!J215,IF($B$8="Emerging Threat",'Compound Alert'!M215)))</f>
        <v>0</v>
      </c>
      <c r="H181" s="23">
        <f ca="1">IF($B$8="Overall Alert",'Compound Alert'!H215,IF($B$8="Underlying Vulnerability",'Compound Alert'!K215,IF($B$8="Emerging Threat",'Compound Alert'!N215)))</f>
        <v>0</v>
      </c>
      <c r="I181" s="50">
        <f ca="1">ROUNDDOWN(G181,0)</f>
        <v>0</v>
      </c>
      <c r="J181" s="25" t="str">
        <f ca="1">IF(
   $B$8="Overall Alert",IF(
      'Compound Alert'!R215 &gt;= 7, "HIGH",IF(
         'Compound Alert'!R215 &gt;= 5, "MED","LOW")), IF(
            $B$8="Underlying Vulnerability", IF(
               'Compound Alert'!Y215 &gt;= 10, "HIGH",IF(
                  'Compound Alert'!Y215 &gt;= 7, "MED","LOW")),IF(
                     $B$8="Emerging Threat", IF(
                        'Compound Alert'!AF215 &gt;= 10, "HIGH",IF(
                            'Compound Alert'!AF215 &gt;= 7, "MED","LOW")))))</f>
        <v>LOW</v>
      </c>
      <c r="K181" s="25" t="e">
        <f ca="1">IF(
   $B$8="Overall Alert",IF(
      'Compound Alert'!S215 &gt;= 7, "HIGH",IF(
         'Compound Alert'!S215 &gt;= 5, "MED","LOW")), IF(
            $B$8="Underlying Vulnerability", IF(
               'Compound Alert'!Z215 &gt;= 10, "HIGH",IF(
                  'Compound Alert'!Z215 &gt;= 7, "MED","LOW")),IF(
                     $B$8="Emerging Threat", IF(
                        'Compound Alert'!AG215 &gt;= 10, "HIGH",IF(
                            'Compound Alert'!AG215 &gt;= 7, "MED","LOW")))))</f>
        <v>#N/A</v>
      </c>
      <c r="L181" s="25" t="e">
        <f ca="1">IF(
   $B$8="Overall Alert",IF(
      'Compound Alert'!T215 &gt;= 7, "HIGH",IF(
         'Compound Alert'!T215 &gt;= 5, "MED","LOW")), IF(
            $B$8="Underlying Vulnerability", IF(
               'Compound Alert'!AA215 &gt;= 10, "HIGH",IF(
                  'Compound Alert'!AA215 &gt;= 7, "MED","LOW")),IF(
                     $B$8="Emerging Threat", IF(
                        'Compound Alert'!AH215 &gt;= 10, "HIGH",IF(
                            'Compound Alert'!AH215 &gt;= 7, "MED","LOW")))))</f>
        <v>#N/A</v>
      </c>
      <c r="M181" s="25" t="e">
        <f ca="1">IF(
   $B$8="Overall Alert",IF(
      'Compound Alert'!U215 &gt;= 7, "HIGH",IF(
         'Compound Alert'!U215 &gt;= 5, "MED","LOW")), IF(
            $B$8="Underlying Vulnerability", IF(
               'Compound Alert'!AB215 &gt;= 10, "HIGH",IF(
                  'Compound Alert'!AB215 &gt;= 7, "MED","LOW")),IF(
                     $B$8="Emerging Threat", IF(
                        'Compound Alert'!AI215 &gt;= 10, "HIGH",IF(
                            'Compound Alert'!AI215 &gt;= 7, "MED","LOW")))))</f>
        <v>#N/A</v>
      </c>
      <c r="N181" s="25" t="str">
        <f ca="1">IF(
   $B$8="Overall Alert",IF(
      'Compound Alert'!V215 &gt;= 7, "HIGH",IF(
         'Compound Alert'!V215 &gt;= 5, "MED","LOW")), IF(
            $B$8="Underlying Vulnerability", IF(
               'Compound Alert'!AC215 &gt;= 10, "HIGH",IF(
                  'Compound Alert'!AC215 &gt;= 7, "MED","LOW")),IF(
                     $B$8="Emerging Threat", IF(
                        'Compound Alert'!AJ215 &gt;= 10, "HIGH",IF(
                            'Compound Alert'!AJ215 &gt;= 7, "MED","LOW")))))</f>
        <v>LOW</v>
      </c>
      <c r="O181" s="25" t="str">
        <f ca="1">IF(
   $B$8="Overall Alert",IF(
      'Compound Alert'!W215 &gt;= 7, "HIGH",IF(
         'Compound Alert'!W215 &gt;= 5, "MED","LOW")), IF(
            $B$8="Underlying Vulnerability", IF(
               'Compound Alert'!AD215 &gt;= 10, "HIGH",IF(
                  'Compound Alert'!AD215 &gt;= 7, "MED","LOW")),IF(
                     $B$8="Emerging Threat", IF(
                        'Compound Alert'!AK215 &gt;= 10, "HIGH",IF(
                            'Compound Alert'!AK215 &gt;= 7, "MED","LOW")))))</f>
        <v>LOW</v>
      </c>
      <c r="P181" s="25"/>
      <c r="Q181" s="26"/>
      <c r="R181" s="26"/>
      <c r="S181" s="21"/>
      <c r="T181" s="21"/>
      <c r="U181" s="21"/>
      <c r="V181" s="21"/>
      <c r="W181" s="21"/>
      <c r="X181" s="21"/>
      <c r="Y181" s="27"/>
      <c r="Z181" s="27"/>
      <c r="AA181" s="27"/>
      <c r="AB181" s="27"/>
      <c r="AC181" s="27"/>
      <c r="AD181" s="27"/>
      <c r="AE181" s="27"/>
      <c r="AF181" s="27"/>
      <c r="AJ181" s="21"/>
      <c r="AK181" s="21"/>
      <c r="AL181" s="21"/>
      <c r="AM181" s="21"/>
      <c r="AN181" s="21"/>
      <c r="AO181" s="21"/>
      <c r="AP181" s="21"/>
      <c r="AQ181" s="21"/>
      <c r="AR181" s="21"/>
      <c r="AS181" s="21"/>
      <c r="AT181" s="21"/>
      <c r="AU181" s="21"/>
      <c r="AV181" s="21"/>
      <c r="AW181" s="21"/>
      <c r="AX181" s="21"/>
    </row>
    <row r="182" spans="1:50" x14ac:dyDescent="0.2">
      <c r="A182" s="63">
        <v>141</v>
      </c>
      <c r="B182" s="20" t="str">
        <f>'Compound Alert'!B28</f>
        <v>Belarus</v>
      </c>
      <c r="C182" s="20" t="str">
        <f>'Compound Alert'!C28</f>
        <v>BLR</v>
      </c>
      <c r="D182" s="20" t="str">
        <f>'Compound Alert'!D28</f>
        <v>ECS           Europe &amp; Central Asia</v>
      </c>
      <c r="E182" s="20" t="str">
        <f>'Compound Alert'!E28</f>
        <v>IBRD</v>
      </c>
      <c r="F182" s="217">
        <f ca="1">'Compound Alert'!F28</f>
        <v>23</v>
      </c>
      <c r="G182" s="22">
        <f ca="1">IF($B$8="Overall Alert",'Compound Alert'!G28,IF($B$8="Underlying Vulnerability",'Compound Alert'!J28,IF($B$8="Emerging Threat",'Compound Alert'!M28)))</f>
        <v>0</v>
      </c>
      <c r="H182" s="23">
        <f ca="1">IF($B$8="Overall Alert",'Compound Alert'!H28,IF($B$8="Underlying Vulnerability",'Compound Alert'!K28,IF($B$8="Emerging Threat",'Compound Alert'!N28)))</f>
        <v>0</v>
      </c>
      <c r="I182" s="50">
        <f ca="1">ROUNDDOWN(G182,0)</f>
        <v>0</v>
      </c>
      <c r="J182" s="25" t="str">
        <f ca="1">IF(
   $B$8="Overall Alert",IF(
      'Compound Alert'!R28 &gt;= 7, "HIGH",IF(
         'Compound Alert'!R28 &gt;= 5, "MED","LOW")), IF(
            $B$8="Underlying Vulnerability", IF(
               'Compound Alert'!Y28 &gt;= 10, "HIGH",IF(
                  'Compound Alert'!Y28 &gt;= 7, "MED","LOW")),IF(
                     $B$8="Emerging Threat", IF(
                        'Compound Alert'!AF28 &gt;= 10, "HIGH",IF(
                            'Compound Alert'!AF28 &gt;= 7, "MED","LOW")))))</f>
        <v>LOW</v>
      </c>
      <c r="K182" s="25" t="str">
        <f ca="1">IF(
   $B$8="Overall Alert",IF(
      'Compound Alert'!S28 &gt;= 7, "HIGH",IF(
         'Compound Alert'!S28 &gt;= 5, "MED","LOW")), IF(
            $B$8="Underlying Vulnerability", IF(
               'Compound Alert'!Z28 &gt;= 10, "HIGH",IF(
                  'Compound Alert'!Z28 &gt;= 7, "MED","LOW")),IF(
                     $B$8="Emerging Threat", IF(
                        'Compound Alert'!AG28 &gt;= 10, "HIGH",IF(
                            'Compound Alert'!AG28 &gt;= 7, "MED","LOW")))))</f>
        <v>LOW</v>
      </c>
      <c r="L182" s="25" t="str">
        <f ca="1">IF(
   $B$8="Overall Alert",IF(
      'Compound Alert'!T28 &gt;= 7, "HIGH",IF(
         'Compound Alert'!T28 &gt;= 5, "MED","LOW")), IF(
            $B$8="Underlying Vulnerability", IF(
               'Compound Alert'!AA28 &gt;= 10, "HIGH",IF(
                  'Compound Alert'!AA28 &gt;= 7, "MED","LOW")),IF(
                     $B$8="Emerging Threat", IF(
                        'Compound Alert'!AH28 &gt;= 10, "HIGH",IF(
                            'Compound Alert'!AH28 &gt;= 7, "MED","LOW")))))</f>
        <v>LOW</v>
      </c>
      <c r="M182" s="25" t="str">
        <f ca="1">IF(
   $B$8="Overall Alert",IF(
      'Compound Alert'!U28 &gt;= 7, "HIGH",IF(
         'Compound Alert'!U28 &gt;= 5, "MED","LOW")), IF(
            $B$8="Underlying Vulnerability", IF(
               'Compound Alert'!AB28 &gt;= 10, "HIGH",IF(
                  'Compound Alert'!AB28 &gt;= 7, "MED","LOW")),IF(
                     $B$8="Emerging Threat", IF(
                        'Compound Alert'!AI28 &gt;= 10, "HIGH",IF(
                            'Compound Alert'!AI28 &gt;= 7, "MED","LOW")))))</f>
        <v>LOW</v>
      </c>
      <c r="N182" s="25" t="str">
        <f ca="1">IF(
   $B$8="Overall Alert",IF(
      'Compound Alert'!V28 &gt;= 7, "HIGH",IF(
         'Compound Alert'!V28 &gt;= 5, "MED","LOW")), IF(
            $B$8="Underlying Vulnerability", IF(
               'Compound Alert'!AC28 &gt;= 10, "HIGH",IF(
                  'Compound Alert'!AC28 &gt;= 7, "MED","LOW")),IF(
                     $B$8="Emerging Threat", IF(
                        'Compound Alert'!AJ28 &gt;= 10, "HIGH",IF(
                            'Compound Alert'!AJ28 &gt;= 7, "MED","LOW")))))</f>
        <v>LOW</v>
      </c>
      <c r="O182" s="25" t="str">
        <f ca="1">IF(
   $B$8="Overall Alert",IF(
      'Compound Alert'!W28 &gt;= 7, "HIGH",IF(
         'Compound Alert'!W28 &gt;= 5, "MED","LOW")), IF(
            $B$8="Underlying Vulnerability", IF(
               'Compound Alert'!AD28 &gt;= 10, "HIGH",IF(
                  'Compound Alert'!AD28 &gt;= 7, "MED","LOW")),IF(
                     $B$8="Emerging Threat", IF(
                        'Compound Alert'!AK28 &gt;= 10, "HIGH",IF(
                            'Compound Alert'!AK28 &gt;= 7, "MED","LOW")))))</f>
        <v>LOW</v>
      </c>
      <c r="P182" s="25"/>
      <c r="Q182" s="26"/>
      <c r="R182" s="26"/>
      <c r="S182" s="21"/>
      <c r="T182" s="21"/>
      <c r="U182" s="21"/>
      <c r="V182" s="21"/>
      <c r="W182" s="21"/>
      <c r="X182" s="21"/>
      <c r="Y182" s="27"/>
      <c r="Z182" s="27"/>
      <c r="AA182" s="27"/>
      <c r="AB182" s="27"/>
      <c r="AC182" s="27"/>
      <c r="AD182" s="27"/>
      <c r="AE182" s="27"/>
      <c r="AF182" s="27"/>
      <c r="AJ182" s="21"/>
      <c r="AK182" s="21"/>
      <c r="AL182" s="21"/>
      <c r="AM182" s="21"/>
      <c r="AN182" s="21"/>
      <c r="AO182" s="21"/>
      <c r="AP182" s="21"/>
      <c r="AQ182" s="21"/>
      <c r="AR182" s="21"/>
      <c r="AS182" s="21"/>
      <c r="AT182" s="21"/>
      <c r="AU182" s="21"/>
      <c r="AV182" s="21"/>
      <c r="AW182" s="21"/>
      <c r="AX182" s="21"/>
    </row>
    <row r="183" spans="1:50" x14ac:dyDescent="0.2">
      <c r="A183" s="63">
        <v>142</v>
      </c>
      <c r="B183" s="20" t="str">
        <f>'Compound Alert'!B182</f>
        <v>Serbia</v>
      </c>
      <c r="C183" s="20" t="str">
        <f>'Compound Alert'!C182</f>
        <v>SRB</v>
      </c>
      <c r="D183" s="20" t="str">
        <f>'Compound Alert'!D182</f>
        <v>ECS           Europe &amp; Central Asia</v>
      </c>
      <c r="E183" s="20" t="str">
        <f>'Compound Alert'!E182</f>
        <v>IBRD</v>
      </c>
      <c r="F183" s="217">
        <f ca="1">'Compound Alert'!F182</f>
        <v>177</v>
      </c>
      <c r="G183" s="22">
        <f ca="1">IF($B$8="Overall Alert",'Compound Alert'!G182,IF($B$8="Underlying Vulnerability",'Compound Alert'!J182,IF($B$8="Emerging Threat",'Compound Alert'!M182)))</f>
        <v>0</v>
      </c>
      <c r="H183" s="23">
        <f ca="1">IF($B$8="Overall Alert",'Compound Alert'!H182,IF($B$8="Underlying Vulnerability",'Compound Alert'!K182,IF($B$8="Emerging Threat",'Compound Alert'!N182)))</f>
        <v>0</v>
      </c>
      <c r="I183" s="50">
        <f ca="1">ROUNDDOWN(G183,0)</f>
        <v>0</v>
      </c>
      <c r="J183" s="25" t="str">
        <f ca="1">IF(
   $B$8="Overall Alert",IF(
      'Compound Alert'!R182 &gt;= 7, "HIGH",IF(
         'Compound Alert'!R182 &gt;= 5, "MED","LOW")), IF(
            $B$8="Underlying Vulnerability", IF(
               'Compound Alert'!Y182 &gt;= 10, "HIGH",IF(
                  'Compound Alert'!Y182 &gt;= 7, "MED","LOW")),IF(
                     $B$8="Emerging Threat", IF(
                        'Compound Alert'!AF182 &gt;= 10, "HIGH",IF(
                            'Compound Alert'!AF182 &gt;= 7, "MED","LOW")))))</f>
        <v>LOW</v>
      </c>
      <c r="K183" s="25" t="str">
        <f ca="1">IF(
   $B$8="Overall Alert",IF(
      'Compound Alert'!S182 &gt;= 7, "HIGH",IF(
         'Compound Alert'!S182 &gt;= 5, "MED","LOW")), IF(
            $B$8="Underlying Vulnerability", IF(
               'Compound Alert'!Z182 &gt;= 10, "HIGH",IF(
                  'Compound Alert'!Z182 &gt;= 7, "MED","LOW")),IF(
                     $B$8="Emerging Threat", IF(
                        'Compound Alert'!AG182 &gt;= 10, "HIGH",IF(
                            'Compound Alert'!AG182 &gt;= 7, "MED","LOW")))))</f>
        <v>LOW</v>
      </c>
      <c r="L183" s="25" t="str">
        <f ca="1">IF(
   $B$8="Overall Alert",IF(
      'Compound Alert'!T182 &gt;= 7, "HIGH",IF(
         'Compound Alert'!T182 &gt;= 5, "MED","LOW")), IF(
            $B$8="Underlying Vulnerability", IF(
               'Compound Alert'!AA182 &gt;= 10, "HIGH",IF(
                  'Compound Alert'!AA182 &gt;= 7, "MED","LOW")),IF(
                     $B$8="Emerging Threat", IF(
                        'Compound Alert'!AH182 &gt;= 10, "HIGH",IF(
                            'Compound Alert'!AH182 &gt;= 7, "MED","LOW")))))</f>
        <v>LOW</v>
      </c>
      <c r="M183" s="25" t="str">
        <f ca="1">IF(
   $B$8="Overall Alert",IF(
      'Compound Alert'!U182 &gt;= 7, "HIGH",IF(
         'Compound Alert'!U182 &gt;= 5, "MED","LOW")), IF(
            $B$8="Underlying Vulnerability", IF(
               'Compound Alert'!AB182 &gt;= 10, "HIGH",IF(
                  'Compound Alert'!AB182 &gt;= 7, "MED","LOW")),IF(
                     $B$8="Emerging Threat", IF(
                        'Compound Alert'!AI182 &gt;= 10, "HIGH",IF(
                            'Compound Alert'!AI182 &gt;= 7, "MED","LOW")))))</f>
        <v>LOW</v>
      </c>
      <c r="N183" s="25" t="str">
        <f ca="1">IF(
   $B$8="Overall Alert",IF(
      'Compound Alert'!V182 &gt;= 7, "HIGH",IF(
         'Compound Alert'!V182 &gt;= 5, "MED","LOW")), IF(
            $B$8="Underlying Vulnerability", IF(
               'Compound Alert'!AC182 &gt;= 10, "HIGH",IF(
                  'Compound Alert'!AC182 &gt;= 7, "MED","LOW")),IF(
                     $B$8="Emerging Threat", IF(
                        'Compound Alert'!AJ182 &gt;= 10, "HIGH",IF(
                            'Compound Alert'!AJ182 &gt;= 7, "MED","LOW")))))</f>
        <v>LOW</v>
      </c>
      <c r="O183" s="25" t="str">
        <f ca="1">IF(
   $B$8="Overall Alert",IF(
      'Compound Alert'!W182 &gt;= 7, "HIGH",IF(
         'Compound Alert'!W182 &gt;= 5, "MED","LOW")), IF(
            $B$8="Underlying Vulnerability", IF(
               'Compound Alert'!AD182 &gt;= 10, "HIGH",IF(
                  'Compound Alert'!AD182 &gt;= 7, "MED","LOW")),IF(
                     $B$8="Emerging Threat", IF(
                        'Compound Alert'!AK182 &gt;= 10, "HIGH",IF(
                            'Compound Alert'!AK182 &gt;= 7, "MED","LOW")))))</f>
        <v>LOW</v>
      </c>
      <c r="P183" s="25"/>
      <c r="Q183" s="26"/>
      <c r="R183" s="26"/>
      <c r="S183" s="21"/>
      <c r="T183" s="21"/>
      <c r="U183" s="21"/>
      <c r="V183" s="21"/>
      <c r="W183" s="21"/>
      <c r="X183" s="21"/>
      <c r="Y183" s="27"/>
      <c r="Z183" s="27"/>
      <c r="AA183" s="27"/>
      <c r="AB183" s="27"/>
      <c r="AC183" s="27"/>
      <c r="AD183" s="27"/>
      <c r="AE183" s="27"/>
      <c r="AF183" s="27"/>
      <c r="AJ183" s="21"/>
      <c r="AK183" s="21"/>
      <c r="AL183" s="21"/>
      <c r="AM183" s="21"/>
      <c r="AN183" s="21"/>
      <c r="AO183" s="21"/>
      <c r="AP183" s="21"/>
      <c r="AQ183" s="21"/>
      <c r="AR183" s="21"/>
      <c r="AS183" s="21"/>
      <c r="AT183" s="21"/>
      <c r="AU183" s="21"/>
      <c r="AV183" s="21"/>
      <c r="AW183" s="21"/>
      <c r="AX183" s="21"/>
    </row>
    <row r="184" spans="1:50" x14ac:dyDescent="0.2">
      <c r="A184" s="63">
        <v>143</v>
      </c>
      <c r="B184" s="20" t="str">
        <f>'Compound Alert'!B18</f>
        <v>Azerbaijan</v>
      </c>
      <c r="C184" s="20" t="str">
        <f>'Compound Alert'!C18</f>
        <v>AZE</v>
      </c>
      <c r="D184" s="20" t="str">
        <f>'Compound Alert'!D18</f>
        <v>ECS           Europe &amp; Central Asia</v>
      </c>
      <c r="E184" s="20" t="str">
        <f>'Compound Alert'!E18</f>
        <v>IBRD</v>
      </c>
      <c r="F184" s="217">
        <f ca="1">'Compound Alert'!F18</f>
        <v>13</v>
      </c>
      <c r="G184" s="22">
        <f ca="1">IF($B$8="Overall Alert",'Compound Alert'!G18,IF($B$8="Underlying Vulnerability",'Compound Alert'!J18,IF($B$8="Emerging Threat",'Compound Alert'!M18)))</f>
        <v>0</v>
      </c>
      <c r="H184" s="23">
        <f ca="1">IF($B$8="Overall Alert",'Compound Alert'!H18,IF($B$8="Underlying Vulnerability",'Compound Alert'!K18,IF($B$8="Emerging Threat",'Compound Alert'!N18)))</f>
        <v>0</v>
      </c>
      <c r="I184" s="50">
        <f ca="1">ROUNDDOWN(G184,0)</f>
        <v>0</v>
      </c>
      <c r="J184" s="25" t="str">
        <f ca="1">IF(
   $B$8="Overall Alert",IF(
      'Compound Alert'!R18 &gt;= 7, "HIGH",IF(
         'Compound Alert'!R18 &gt;= 5, "MED","LOW")), IF(
            $B$8="Underlying Vulnerability", IF(
               'Compound Alert'!Y18 &gt;= 10, "HIGH",IF(
                  'Compound Alert'!Y18 &gt;= 7, "MED","LOW")),IF(
                     $B$8="Emerging Threat", IF(
                        'Compound Alert'!AF18 &gt;= 10, "HIGH",IF(
                            'Compound Alert'!AF18 &gt;= 7, "MED","LOW")))))</f>
        <v>LOW</v>
      </c>
      <c r="K184" s="25" t="str">
        <f ca="1">IF(
   $B$8="Overall Alert",IF(
      'Compound Alert'!S18 &gt;= 7, "HIGH",IF(
         'Compound Alert'!S18 &gt;= 5, "MED","LOW")), IF(
            $B$8="Underlying Vulnerability", IF(
               'Compound Alert'!Z18 &gt;= 10, "HIGH",IF(
                  'Compound Alert'!Z18 &gt;= 7, "MED","LOW")),IF(
                     $B$8="Emerging Threat", IF(
                        'Compound Alert'!AG18 &gt;= 10, "HIGH",IF(
                            'Compound Alert'!AG18 &gt;= 7, "MED","LOW")))))</f>
        <v>LOW</v>
      </c>
      <c r="L184" s="25" t="str">
        <f ca="1">IF(
   $B$8="Overall Alert",IF(
      'Compound Alert'!T18 &gt;= 7, "HIGH",IF(
         'Compound Alert'!T18 &gt;= 5, "MED","LOW")), IF(
            $B$8="Underlying Vulnerability", IF(
               'Compound Alert'!AA18 &gt;= 10, "HIGH",IF(
                  'Compound Alert'!AA18 &gt;= 7, "MED","LOW")),IF(
                     $B$8="Emerging Threat", IF(
                        'Compound Alert'!AH18 &gt;= 10, "HIGH",IF(
                            'Compound Alert'!AH18 &gt;= 7, "MED","LOW")))))</f>
        <v>LOW</v>
      </c>
      <c r="M184" s="25" t="str">
        <f ca="1">IF(
   $B$8="Overall Alert",IF(
      'Compound Alert'!U18 &gt;= 7, "HIGH",IF(
         'Compound Alert'!U18 &gt;= 5, "MED","LOW")), IF(
            $B$8="Underlying Vulnerability", IF(
               'Compound Alert'!AB18 &gt;= 10, "HIGH",IF(
                  'Compound Alert'!AB18 &gt;= 7, "MED","LOW")),IF(
                     $B$8="Emerging Threat", IF(
                        'Compound Alert'!AI18 &gt;= 10, "HIGH",IF(
                            'Compound Alert'!AI18 &gt;= 7, "MED","LOW")))))</f>
        <v>LOW</v>
      </c>
      <c r="N184" s="25" t="str">
        <f ca="1">IF(
   $B$8="Overall Alert",IF(
      'Compound Alert'!V18 &gt;= 7, "HIGH",IF(
         'Compound Alert'!V18 &gt;= 5, "MED","LOW")), IF(
            $B$8="Underlying Vulnerability", IF(
               'Compound Alert'!AC18 &gt;= 10, "HIGH",IF(
                  'Compound Alert'!AC18 &gt;= 7, "MED","LOW")),IF(
                     $B$8="Emerging Threat", IF(
                        'Compound Alert'!AJ18 &gt;= 10, "HIGH",IF(
                            'Compound Alert'!AJ18 &gt;= 7, "MED","LOW")))))</f>
        <v>LOW</v>
      </c>
      <c r="O184" s="25" t="str">
        <f ca="1">IF(
   $B$8="Overall Alert",IF(
      'Compound Alert'!W18 &gt;= 7, "HIGH",IF(
         'Compound Alert'!W18 &gt;= 5, "MED","LOW")), IF(
            $B$8="Underlying Vulnerability", IF(
               'Compound Alert'!AD18 &gt;= 10, "HIGH",IF(
                  'Compound Alert'!AD18 &gt;= 7, "MED","LOW")),IF(
                     $B$8="Emerging Threat", IF(
                        'Compound Alert'!AK18 &gt;= 10, "HIGH",IF(
                            'Compound Alert'!AK18 &gt;= 7, "MED","LOW")))))</f>
        <v>LOW</v>
      </c>
      <c r="P184" s="25"/>
      <c r="Q184" s="26"/>
      <c r="R184" s="26"/>
      <c r="S184" s="21"/>
      <c r="T184" s="21"/>
      <c r="U184" s="21"/>
      <c r="V184" s="21"/>
      <c r="W184" s="21"/>
      <c r="X184" s="21"/>
      <c r="Y184" s="27"/>
      <c r="Z184" s="27"/>
      <c r="AA184" s="27"/>
      <c r="AB184" s="27"/>
      <c r="AC184" s="27"/>
      <c r="AD184" s="27"/>
      <c r="AE184" s="27"/>
      <c r="AF184" s="27"/>
      <c r="AJ184" s="21"/>
      <c r="AK184" s="21"/>
      <c r="AL184" s="21"/>
      <c r="AM184" s="21"/>
      <c r="AN184" s="21"/>
      <c r="AO184" s="21"/>
      <c r="AP184" s="21"/>
      <c r="AQ184" s="21"/>
      <c r="AR184" s="21"/>
      <c r="AS184" s="21"/>
      <c r="AT184" s="21"/>
      <c r="AU184" s="21"/>
      <c r="AV184" s="21"/>
      <c r="AW184" s="21"/>
      <c r="AX184" s="21"/>
    </row>
    <row r="185" spans="1:50" x14ac:dyDescent="0.2">
      <c r="A185" s="63">
        <v>144</v>
      </c>
      <c r="B185" s="20" t="str">
        <f>'Compound Alert'!B165</f>
        <v>Portugal</v>
      </c>
      <c r="C185" s="20" t="str">
        <f>'Compound Alert'!C165</f>
        <v>PRT</v>
      </c>
      <c r="D185" s="20" t="str">
        <f>'Compound Alert'!D165</f>
        <v>ECS           Europe &amp; Central Asia</v>
      </c>
      <c r="E185" s="20" t="str">
        <f>'Compound Alert'!E165</f>
        <v>NA</v>
      </c>
      <c r="F185" s="217">
        <f ca="1">'Compound Alert'!F165</f>
        <v>160</v>
      </c>
      <c r="G185" s="22">
        <f ca="1">IF($B$8="Overall Alert",'Compound Alert'!G165,IF($B$8="Underlying Vulnerability",'Compound Alert'!J165,IF($B$8="Emerging Threat",'Compound Alert'!M165)))</f>
        <v>0</v>
      </c>
      <c r="H185" s="23">
        <f ca="1">IF($B$8="Overall Alert",'Compound Alert'!H165,IF($B$8="Underlying Vulnerability",'Compound Alert'!K165,IF($B$8="Emerging Threat",'Compound Alert'!N165)))</f>
        <v>0</v>
      </c>
      <c r="I185" s="50">
        <f ca="1">ROUNDDOWN(G185,0)</f>
        <v>0</v>
      </c>
      <c r="J185" s="25" t="str">
        <f ca="1">IF(
   $B$8="Overall Alert",IF(
      'Compound Alert'!R165 &gt;= 7, "HIGH",IF(
         'Compound Alert'!R165 &gt;= 5, "MED","LOW")), IF(
            $B$8="Underlying Vulnerability", IF(
               'Compound Alert'!Y165 &gt;= 10, "HIGH",IF(
                  'Compound Alert'!Y165 &gt;= 7, "MED","LOW")),IF(
                     $B$8="Emerging Threat", IF(
                        'Compound Alert'!AF165 &gt;= 10, "HIGH",IF(
                            'Compound Alert'!AF165 &gt;= 7, "MED","LOW")))))</f>
        <v>LOW</v>
      </c>
      <c r="K185" s="25" t="str">
        <f ca="1">IF(
   $B$8="Overall Alert",IF(
      'Compound Alert'!S165 &gt;= 7, "HIGH",IF(
         'Compound Alert'!S165 &gt;= 5, "MED","LOW")), IF(
            $B$8="Underlying Vulnerability", IF(
               'Compound Alert'!Z165 &gt;= 10, "HIGH",IF(
                  'Compound Alert'!Z165 &gt;= 7, "MED","LOW")),IF(
                     $B$8="Emerging Threat", IF(
                        'Compound Alert'!AG165 &gt;= 10, "HIGH",IF(
                            'Compound Alert'!AG165 &gt;= 7, "MED","LOW")))))</f>
        <v>LOW</v>
      </c>
      <c r="L185" s="25" t="str">
        <f ca="1">IF(
   $B$8="Overall Alert",IF(
      'Compound Alert'!T165 &gt;= 7, "HIGH",IF(
         'Compound Alert'!T165 &gt;= 5, "MED","LOW")), IF(
            $B$8="Underlying Vulnerability", IF(
               'Compound Alert'!AA165 &gt;= 10, "HIGH",IF(
                  'Compound Alert'!AA165 &gt;= 7, "MED","LOW")),IF(
                     $B$8="Emerging Threat", IF(
                        'Compound Alert'!AH165 &gt;= 10, "HIGH",IF(
                            'Compound Alert'!AH165 &gt;= 7, "MED","LOW")))))</f>
        <v>LOW</v>
      </c>
      <c r="M185" s="25" t="str">
        <f ca="1">IF(
   $B$8="Overall Alert",IF(
      'Compound Alert'!U165 &gt;= 7, "HIGH",IF(
         'Compound Alert'!U165 &gt;= 5, "MED","LOW")), IF(
            $B$8="Underlying Vulnerability", IF(
               'Compound Alert'!AB165 &gt;= 10, "HIGH",IF(
                  'Compound Alert'!AB165 &gt;= 7, "MED","LOW")),IF(
                     $B$8="Emerging Threat", IF(
                        'Compound Alert'!AI165 &gt;= 10, "HIGH",IF(
                            'Compound Alert'!AI165 &gt;= 7, "MED","LOW")))))</f>
        <v>LOW</v>
      </c>
      <c r="N185" s="25" t="str">
        <f ca="1">IF(
   $B$8="Overall Alert",IF(
      'Compound Alert'!V165 &gt;= 7, "HIGH",IF(
         'Compound Alert'!V165 &gt;= 5, "MED","LOW")), IF(
            $B$8="Underlying Vulnerability", IF(
               'Compound Alert'!AC165 &gt;= 10, "HIGH",IF(
                  'Compound Alert'!AC165 &gt;= 7, "MED","LOW")),IF(
                     $B$8="Emerging Threat", IF(
                        'Compound Alert'!AJ165 &gt;= 10, "HIGH",IF(
                            'Compound Alert'!AJ165 &gt;= 7, "MED","LOW")))))</f>
        <v>LOW</v>
      </c>
      <c r="O185" s="25" t="str">
        <f ca="1">IF(
   $B$8="Overall Alert",IF(
      'Compound Alert'!W165 &gt;= 7, "HIGH",IF(
         'Compound Alert'!W165 &gt;= 5, "MED","LOW")), IF(
            $B$8="Underlying Vulnerability", IF(
               'Compound Alert'!AD165 &gt;= 10, "HIGH",IF(
                  'Compound Alert'!AD165 &gt;= 7, "MED","LOW")),IF(
                     $B$8="Emerging Threat", IF(
                        'Compound Alert'!AK165 &gt;= 10, "HIGH",IF(
                            'Compound Alert'!AK165 &gt;= 7, "MED","LOW")))))</f>
        <v>LOW</v>
      </c>
      <c r="P185" s="25"/>
      <c r="Q185" s="26"/>
      <c r="R185" s="26"/>
      <c r="S185" s="21"/>
      <c r="T185" s="21"/>
      <c r="U185" s="21"/>
      <c r="V185" s="21"/>
      <c r="W185" s="21"/>
      <c r="X185" s="21"/>
      <c r="Y185" s="27"/>
      <c r="Z185" s="27"/>
      <c r="AA185" s="27"/>
      <c r="AB185" s="27"/>
      <c r="AC185" s="27"/>
      <c r="AD185" s="27"/>
      <c r="AE185" s="27"/>
      <c r="AF185" s="27"/>
      <c r="AJ185" s="21"/>
      <c r="AK185" s="21"/>
      <c r="AL185" s="21"/>
      <c r="AM185" s="21"/>
      <c r="AN185" s="21"/>
      <c r="AO185" s="21"/>
      <c r="AP185" s="21"/>
      <c r="AQ185" s="21"/>
      <c r="AR185" s="21"/>
      <c r="AS185" s="21"/>
      <c r="AT185" s="21"/>
      <c r="AU185" s="21"/>
      <c r="AV185" s="21"/>
      <c r="AW185" s="21"/>
      <c r="AX185" s="21"/>
    </row>
    <row r="186" spans="1:50" x14ac:dyDescent="0.2">
      <c r="A186" s="63">
        <v>145</v>
      </c>
      <c r="B186" s="20" t="str">
        <f>'Compound Alert'!B218</f>
        <v>Samoa</v>
      </c>
      <c r="C186" s="20" t="str">
        <f>'Compound Alert'!C218</f>
        <v>WSM</v>
      </c>
      <c r="D186" s="20" t="str">
        <f>'Compound Alert'!D218</f>
        <v>EAS           East Asia &amp; Pacific</v>
      </c>
      <c r="E186" s="20" t="str">
        <f>'Compound Alert'!E218</f>
        <v>IDA</v>
      </c>
      <c r="F186" s="217">
        <f>'Compound Alert'!F218</f>
        <v>0</v>
      </c>
      <c r="G186" s="22">
        <f ca="1">IF($B$8="Overall Alert",'Compound Alert'!G218,IF($B$8="Underlying Vulnerability",'Compound Alert'!J218,IF($B$8="Emerging Threat",'Compound Alert'!M218)))</f>
        <v>0</v>
      </c>
      <c r="H186" s="23">
        <f ca="1">IF($B$8="Overall Alert",'Compound Alert'!H218,IF($B$8="Underlying Vulnerability",'Compound Alert'!K218,IF($B$8="Emerging Threat",'Compound Alert'!N218)))</f>
        <v>0</v>
      </c>
      <c r="I186" s="50">
        <f ca="1">ROUNDDOWN(G186,0)</f>
        <v>0</v>
      </c>
      <c r="J186" s="25" t="str">
        <f ca="1">IF(
   $B$8="Overall Alert",IF(
      'Compound Alert'!R218 &gt;= 7, "HIGH",IF(
         'Compound Alert'!R218 &gt;= 5, "MED","LOW")), IF(
            $B$8="Underlying Vulnerability", IF(
               'Compound Alert'!Y218 &gt;= 10, "HIGH",IF(
                  'Compound Alert'!Y218 &gt;= 7, "MED","LOW")),IF(
                     $B$8="Emerging Threat", IF(
                        'Compound Alert'!AF218 &gt;= 10, "HIGH",IF(
                            'Compound Alert'!AF218 &gt;= 7, "MED","LOW")))))</f>
        <v>LOW</v>
      </c>
      <c r="K186" s="25" t="str">
        <f ca="1">IF(
   $B$8="Overall Alert",IF(
      'Compound Alert'!S218 &gt;= 7, "HIGH",IF(
         'Compound Alert'!S218 &gt;= 5, "MED","LOW")), IF(
            $B$8="Underlying Vulnerability", IF(
               'Compound Alert'!Z218 &gt;= 10, "HIGH",IF(
                  'Compound Alert'!Z218 &gt;= 7, "MED","LOW")),IF(
                     $B$8="Emerging Threat", IF(
                        'Compound Alert'!AG218 &gt;= 10, "HIGH",IF(
                            'Compound Alert'!AG218 &gt;= 7, "MED","LOW")))))</f>
        <v>LOW</v>
      </c>
      <c r="L186" s="25" t="e">
        <f ca="1">IF(
   $B$8="Overall Alert",IF(
      'Compound Alert'!T218 &gt;= 7, "HIGH",IF(
         'Compound Alert'!T218 &gt;= 5, "MED","LOW")), IF(
            $B$8="Underlying Vulnerability", IF(
               'Compound Alert'!AA218 &gt;= 10, "HIGH",IF(
                  'Compound Alert'!AA218 &gt;= 7, "MED","LOW")),IF(
                     $B$8="Emerging Threat", IF(
                        'Compound Alert'!AH218 &gt;= 10, "HIGH",IF(
                            'Compound Alert'!AH218 &gt;= 7, "MED","LOW")))))</f>
        <v>#N/A</v>
      </c>
      <c r="M186" s="25" t="str">
        <f ca="1">IF(
   $B$8="Overall Alert",IF(
      'Compound Alert'!U218 &gt;= 7, "HIGH",IF(
         'Compound Alert'!U218 &gt;= 5, "MED","LOW")), IF(
            $B$8="Underlying Vulnerability", IF(
               'Compound Alert'!AB218 &gt;= 10, "HIGH",IF(
                  'Compound Alert'!AB218 &gt;= 7, "MED","LOW")),IF(
                     $B$8="Emerging Threat", IF(
                        'Compound Alert'!AI218 &gt;= 10, "HIGH",IF(
                            'Compound Alert'!AI218 &gt;= 7, "MED","LOW")))))</f>
        <v>LOW</v>
      </c>
      <c r="N186" s="25" t="str">
        <f ca="1">IF(
   $B$8="Overall Alert",IF(
      'Compound Alert'!V218 &gt;= 7, "HIGH",IF(
         'Compound Alert'!V218 &gt;= 5, "MED","LOW")), IF(
            $B$8="Underlying Vulnerability", IF(
               'Compound Alert'!AC218 &gt;= 10, "HIGH",IF(
                  'Compound Alert'!AC218 &gt;= 7, "MED","LOW")),IF(
                     $B$8="Emerging Threat", IF(
                        'Compound Alert'!AJ218 &gt;= 10, "HIGH",IF(
                            'Compound Alert'!AJ218 &gt;= 7, "MED","LOW")))))</f>
        <v>LOW</v>
      </c>
      <c r="O186" s="25" t="str">
        <f ca="1">IF(
   $B$8="Overall Alert",IF(
      'Compound Alert'!W218 &gt;= 7, "HIGH",IF(
         'Compound Alert'!W218 &gt;= 5, "MED","LOW")), IF(
            $B$8="Underlying Vulnerability", IF(
               'Compound Alert'!AD218 &gt;= 10, "HIGH",IF(
                  'Compound Alert'!AD218 &gt;= 7, "MED","LOW")),IF(
                     $B$8="Emerging Threat", IF(
                        'Compound Alert'!AK218 &gt;= 10, "HIGH",IF(
                            'Compound Alert'!AK218 &gt;= 7, "MED","LOW")))))</f>
        <v>LOW</v>
      </c>
      <c r="P186" s="25"/>
      <c r="Q186" s="26"/>
      <c r="R186" s="26"/>
      <c r="S186" s="21"/>
      <c r="T186" s="21"/>
      <c r="U186" s="21"/>
      <c r="V186" s="21"/>
      <c r="W186" s="21"/>
      <c r="X186" s="21"/>
      <c r="Y186" s="27"/>
      <c r="Z186" s="27"/>
      <c r="AA186" s="27"/>
      <c r="AB186" s="27"/>
      <c r="AC186" s="27"/>
      <c r="AD186" s="27"/>
      <c r="AE186" s="27"/>
      <c r="AF186" s="27"/>
      <c r="AJ186" s="21"/>
      <c r="AK186" s="21"/>
      <c r="AL186" s="21"/>
      <c r="AM186" s="21"/>
      <c r="AN186" s="21"/>
      <c r="AO186" s="21"/>
      <c r="AP186" s="21"/>
      <c r="AQ186" s="21"/>
      <c r="AR186" s="21"/>
      <c r="AS186" s="21"/>
      <c r="AT186" s="21"/>
      <c r="AU186" s="21"/>
      <c r="AV186" s="21"/>
      <c r="AW186" s="21"/>
      <c r="AX186" s="21"/>
    </row>
    <row r="187" spans="1:50" x14ac:dyDescent="0.2">
      <c r="A187" s="63">
        <v>146</v>
      </c>
      <c r="B187" s="20" t="str">
        <f>'Compound Alert'!B15</f>
        <v>Antigua and Barbuda</v>
      </c>
      <c r="C187" s="20" t="str">
        <f>'Compound Alert'!C15</f>
        <v>ATG</v>
      </c>
      <c r="D187" s="20" t="str">
        <f>'Compound Alert'!D15</f>
        <v>LCN           Latin America &amp; Caribbean</v>
      </c>
      <c r="E187" s="20" t="str">
        <f>'Compound Alert'!E15</f>
        <v>IBRD</v>
      </c>
      <c r="F187" s="217">
        <f ca="1">'Compound Alert'!F15</f>
        <v>10</v>
      </c>
      <c r="G187" s="22">
        <f ca="1">IF($B$8="Overall Alert",'Compound Alert'!G15,IF($B$8="Underlying Vulnerability",'Compound Alert'!J15,IF($B$8="Emerging Threat",'Compound Alert'!M15)))</f>
        <v>0</v>
      </c>
      <c r="H187" s="23">
        <f ca="1">IF($B$8="Overall Alert",'Compound Alert'!H15,IF($B$8="Underlying Vulnerability",'Compound Alert'!K15,IF($B$8="Emerging Threat",'Compound Alert'!N15)))</f>
        <v>0</v>
      </c>
      <c r="I187" s="50">
        <f ca="1">ROUNDDOWN(G187,0)</f>
        <v>0</v>
      </c>
      <c r="J187" s="25" t="str">
        <f ca="1">IF(
   $B$8="Overall Alert",IF(
      'Compound Alert'!R15 &gt;= 7, "HIGH",IF(
         'Compound Alert'!R15 &gt;= 5, "MED","LOW")), IF(
            $B$8="Underlying Vulnerability", IF(
               'Compound Alert'!Y15 &gt;= 10, "HIGH",IF(
                  'Compound Alert'!Y15 &gt;= 7, "MED","LOW")),IF(
                     $B$8="Emerging Threat", IF(
                        'Compound Alert'!AF15 &gt;= 10, "HIGH",IF(
                            'Compound Alert'!AF15 &gt;= 7, "MED","LOW")))))</f>
        <v>LOW</v>
      </c>
      <c r="K187" s="25" t="e">
        <f ca="1">IF(
   $B$8="Overall Alert",IF(
      'Compound Alert'!S15 &gt;= 7, "HIGH",IF(
         'Compound Alert'!S15 &gt;= 5, "MED","LOW")), IF(
            $B$8="Underlying Vulnerability", IF(
               'Compound Alert'!Z15 &gt;= 10, "HIGH",IF(
                  'Compound Alert'!Z15 &gt;= 7, "MED","LOW")),IF(
                     $B$8="Emerging Threat", IF(
                        'Compound Alert'!AG15 &gt;= 10, "HIGH",IF(
                            'Compound Alert'!AG15 &gt;= 7, "MED","LOW")))))</f>
        <v>#N/A</v>
      </c>
      <c r="L187" s="25" t="e">
        <f ca="1">IF(
   $B$8="Overall Alert",IF(
      'Compound Alert'!T15 &gt;= 7, "HIGH",IF(
         'Compound Alert'!T15 &gt;= 5, "MED","LOW")), IF(
            $B$8="Underlying Vulnerability", IF(
               'Compound Alert'!AA15 &gt;= 10, "HIGH",IF(
                  'Compound Alert'!AA15 &gt;= 7, "MED","LOW")),IF(
                     $B$8="Emerging Threat", IF(
                        'Compound Alert'!AH15 &gt;= 10, "HIGH",IF(
                            'Compound Alert'!AH15 &gt;= 7, "MED","LOW")))))</f>
        <v>#N/A</v>
      </c>
      <c r="M187" s="25" t="str">
        <f ca="1">IF(
   $B$8="Overall Alert",IF(
      'Compound Alert'!U15 &gt;= 7, "HIGH",IF(
         'Compound Alert'!U15 &gt;= 5, "MED","LOW")), IF(
            $B$8="Underlying Vulnerability", IF(
               'Compound Alert'!AB15 &gt;= 10, "HIGH",IF(
                  'Compound Alert'!AB15 &gt;= 7, "MED","LOW")),IF(
                     $B$8="Emerging Threat", IF(
                        'Compound Alert'!AI15 &gt;= 10, "HIGH",IF(
                            'Compound Alert'!AI15 &gt;= 7, "MED","LOW")))))</f>
        <v>LOW</v>
      </c>
      <c r="N187" s="25" t="str">
        <f ca="1">IF(
   $B$8="Overall Alert",IF(
      'Compound Alert'!V15 &gt;= 7, "HIGH",IF(
         'Compound Alert'!V15 &gt;= 5, "MED","LOW")), IF(
            $B$8="Underlying Vulnerability", IF(
               'Compound Alert'!AC15 &gt;= 10, "HIGH",IF(
                  'Compound Alert'!AC15 &gt;= 7, "MED","LOW")),IF(
                     $B$8="Emerging Threat", IF(
                        'Compound Alert'!AJ15 &gt;= 10, "HIGH",IF(
                            'Compound Alert'!AJ15 &gt;= 7, "MED","LOW")))))</f>
        <v>LOW</v>
      </c>
      <c r="O187" s="25" t="str">
        <f ca="1">IF(
   $B$8="Overall Alert",IF(
      'Compound Alert'!W15 &gt;= 7, "HIGH",IF(
         'Compound Alert'!W15 &gt;= 5, "MED","LOW")), IF(
            $B$8="Underlying Vulnerability", IF(
               'Compound Alert'!AD15 &gt;= 10, "HIGH",IF(
                  'Compound Alert'!AD15 &gt;= 7, "MED","LOW")),IF(
                     $B$8="Emerging Threat", IF(
                        'Compound Alert'!AK15 &gt;= 10, "HIGH",IF(
                            'Compound Alert'!AK15 &gt;= 7, "MED","LOW")))))</f>
        <v>LOW</v>
      </c>
      <c r="P187" s="25"/>
      <c r="Q187" s="26"/>
      <c r="R187" s="26"/>
      <c r="S187" s="21"/>
      <c r="T187" s="21"/>
      <c r="U187" s="21"/>
      <c r="V187" s="21"/>
      <c r="W187" s="21"/>
      <c r="X187" s="21"/>
      <c r="Y187" s="27"/>
      <c r="Z187" s="27"/>
      <c r="AA187" s="27"/>
      <c r="AB187" s="27"/>
      <c r="AC187" s="27"/>
      <c r="AD187" s="27"/>
      <c r="AE187" s="27"/>
      <c r="AF187" s="27"/>
      <c r="AJ187" s="21"/>
      <c r="AK187" s="21"/>
      <c r="AL187" s="21"/>
      <c r="AM187" s="21"/>
      <c r="AN187" s="21"/>
      <c r="AO187" s="21"/>
      <c r="AP187" s="21"/>
      <c r="AQ187" s="21"/>
      <c r="AR187" s="21"/>
      <c r="AS187" s="21"/>
      <c r="AT187" s="21"/>
      <c r="AU187" s="21"/>
      <c r="AV187" s="21"/>
      <c r="AW187" s="21"/>
      <c r="AX187" s="21"/>
    </row>
    <row r="188" spans="1:50" x14ac:dyDescent="0.2">
      <c r="A188" s="63">
        <v>147</v>
      </c>
      <c r="B188" s="20" t="str">
        <f>'Compound Alert'!B110</f>
        <v>St. Kitts and Nevis</v>
      </c>
      <c r="C188" s="20" t="str">
        <f>'Compound Alert'!C110</f>
        <v>KNA</v>
      </c>
      <c r="D188" s="20" t="str">
        <f>'Compound Alert'!D110</f>
        <v>LCN           Latin America &amp; Caribbean</v>
      </c>
      <c r="E188" s="20" t="str">
        <f>'Compound Alert'!E110</f>
        <v>IBRD</v>
      </c>
      <c r="F188" s="217">
        <f ca="1">'Compound Alert'!F110</f>
        <v>105</v>
      </c>
      <c r="G188" s="22">
        <f ca="1">IF($B$8="Overall Alert",'Compound Alert'!G110,IF($B$8="Underlying Vulnerability",'Compound Alert'!J110,IF($B$8="Emerging Threat",'Compound Alert'!M110)))</f>
        <v>0</v>
      </c>
      <c r="H188" s="23">
        <f ca="1">IF($B$8="Overall Alert",'Compound Alert'!H110,IF($B$8="Underlying Vulnerability",'Compound Alert'!K110,IF($B$8="Emerging Threat",'Compound Alert'!N110)))</f>
        <v>0</v>
      </c>
      <c r="I188" s="50">
        <f ca="1">ROUNDDOWN(G188,0)</f>
        <v>0</v>
      </c>
      <c r="J188" s="25" t="str">
        <f ca="1">IF(
   $B$8="Overall Alert",IF(
      'Compound Alert'!R110 &gt;= 7, "HIGH",IF(
         'Compound Alert'!R110 &gt;= 5, "MED","LOW")), IF(
            $B$8="Underlying Vulnerability", IF(
               'Compound Alert'!Y110 &gt;= 10, "HIGH",IF(
                  'Compound Alert'!Y110 &gt;= 7, "MED","LOW")),IF(
                     $B$8="Emerging Threat", IF(
                        'Compound Alert'!AF110 &gt;= 10, "HIGH",IF(
                            'Compound Alert'!AF110 &gt;= 7, "MED","LOW")))))</f>
        <v>LOW</v>
      </c>
      <c r="K188" s="25" t="str">
        <f ca="1">IF(
   $B$8="Overall Alert",IF(
      'Compound Alert'!S110 &gt;= 7, "HIGH",IF(
         'Compound Alert'!S110 &gt;= 5, "MED","LOW")), IF(
            $B$8="Underlying Vulnerability", IF(
               'Compound Alert'!Z110 &gt;= 10, "HIGH",IF(
                  'Compound Alert'!Z110 &gt;= 7, "MED","LOW")),IF(
                     $B$8="Emerging Threat", IF(
                        'Compound Alert'!AG110 &gt;= 10, "HIGH",IF(
                            'Compound Alert'!AG110 &gt;= 7, "MED","LOW")))))</f>
        <v>LOW</v>
      </c>
      <c r="L188" s="25" t="e">
        <f ca="1">IF(
   $B$8="Overall Alert",IF(
      'Compound Alert'!T110 &gt;= 7, "HIGH",IF(
         'Compound Alert'!T110 &gt;= 5, "MED","LOW")), IF(
            $B$8="Underlying Vulnerability", IF(
               'Compound Alert'!AA110 &gt;= 10, "HIGH",IF(
                  'Compound Alert'!AA110 &gt;= 7, "MED","LOW")),IF(
                     $B$8="Emerging Threat", IF(
                        'Compound Alert'!AH110 &gt;= 10, "HIGH",IF(
                            'Compound Alert'!AH110 &gt;= 7, "MED","LOW")))))</f>
        <v>#N/A</v>
      </c>
      <c r="M188" s="25" t="str">
        <f ca="1">IF(
   $B$8="Overall Alert",IF(
      'Compound Alert'!U110 &gt;= 7, "HIGH",IF(
         'Compound Alert'!U110 &gt;= 5, "MED","LOW")), IF(
            $B$8="Underlying Vulnerability", IF(
               'Compound Alert'!AB110 &gt;= 10, "HIGH",IF(
                  'Compound Alert'!AB110 &gt;= 7, "MED","LOW")),IF(
                     $B$8="Emerging Threat", IF(
                        'Compound Alert'!AI110 &gt;= 10, "HIGH",IF(
                            'Compound Alert'!AI110 &gt;= 7, "MED","LOW")))))</f>
        <v>LOW</v>
      </c>
      <c r="N188" s="25" t="str">
        <f ca="1">IF(
   $B$8="Overall Alert",IF(
      'Compound Alert'!V110 &gt;= 7, "HIGH",IF(
         'Compound Alert'!V110 &gt;= 5, "MED","LOW")), IF(
            $B$8="Underlying Vulnerability", IF(
               'Compound Alert'!AC110 &gt;= 10, "HIGH",IF(
                  'Compound Alert'!AC110 &gt;= 7, "MED","LOW")),IF(
                     $B$8="Emerging Threat", IF(
                        'Compound Alert'!AJ110 &gt;= 10, "HIGH",IF(
                            'Compound Alert'!AJ110 &gt;= 7, "MED","LOW")))))</f>
        <v>LOW</v>
      </c>
      <c r="O188" s="25" t="str">
        <f ca="1">IF(
   $B$8="Overall Alert",IF(
      'Compound Alert'!W110 &gt;= 7, "HIGH",IF(
         'Compound Alert'!W110 &gt;= 5, "MED","LOW")), IF(
            $B$8="Underlying Vulnerability", IF(
               'Compound Alert'!AD110 &gt;= 10, "HIGH",IF(
                  'Compound Alert'!AD110 &gt;= 7, "MED","LOW")),IF(
                     $B$8="Emerging Threat", IF(
                        'Compound Alert'!AK110 &gt;= 10, "HIGH",IF(
                            'Compound Alert'!AK110 &gt;= 7, "MED","LOW")))))</f>
        <v>LOW</v>
      </c>
      <c r="P188" s="25"/>
      <c r="Q188" s="26"/>
      <c r="R188" s="26"/>
      <c r="S188" s="21"/>
      <c r="T188" s="21"/>
      <c r="U188" s="21"/>
      <c r="V188" s="21"/>
      <c r="W188" s="21"/>
      <c r="X188" s="21"/>
      <c r="Y188" s="27"/>
      <c r="Z188" s="27"/>
      <c r="AA188" s="27"/>
      <c r="AB188" s="27"/>
      <c r="AC188" s="27"/>
      <c r="AD188" s="27"/>
      <c r="AE188" s="27"/>
      <c r="AF188" s="27"/>
      <c r="AJ188" s="21"/>
      <c r="AK188" s="21"/>
      <c r="AL188" s="21"/>
      <c r="AM188" s="21"/>
      <c r="AN188" s="21"/>
      <c r="AO188" s="21"/>
      <c r="AP188" s="21"/>
      <c r="AQ188" s="21"/>
      <c r="AR188" s="21"/>
      <c r="AS188" s="21"/>
      <c r="AT188" s="21"/>
      <c r="AU188" s="21"/>
      <c r="AV188" s="21"/>
      <c r="AW188" s="21"/>
      <c r="AX188" s="21"/>
    </row>
    <row r="189" spans="1:50" x14ac:dyDescent="0.2">
      <c r="A189" s="63">
        <v>148</v>
      </c>
      <c r="B189" s="20" t="str">
        <f>'Compound Alert'!B151</f>
        <v>Norway</v>
      </c>
      <c r="C189" s="20" t="str">
        <f>'Compound Alert'!C151</f>
        <v>NOR</v>
      </c>
      <c r="D189" s="20" t="str">
        <f>'Compound Alert'!D151</f>
        <v>ECS           Europe &amp; Central Asia</v>
      </c>
      <c r="E189" s="20" t="str">
        <f>'Compound Alert'!E151</f>
        <v>NA</v>
      </c>
      <c r="F189" s="217">
        <f ca="1">'Compound Alert'!F151</f>
        <v>146</v>
      </c>
      <c r="G189" s="22">
        <f ca="1">IF($B$8="Overall Alert",'Compound Alert'!G151,IF($B$8="Underlying Vulnerability",'Compound Alert'!J151,IF($B$8="Emerging Threat",'Compound Alert'!M151)))</f>
        <v>0</v>
      </c>
      <c r="H189" s="23">
        <f ca="1">IF($B$8="Overall Alert",'Compound Alert'!H151,IF($B$8="Underlying Vulnerability",'Compound Alert'!K151,IF($B$8="Emerging Threat",'Compound Alert'!N151)))</f>
        <v>0</v>
      </c>
      <c r="I189" s="50">
        <f ca="1">ROUNDDOWN(G189,0)</f>
        <v>0</v>
      </c>
      <c r="J189" s="25" t="str">
        <f ca="1">IF(
   $B$8="Overall Alert",IF(
      'Compound Alert'!R151 &gt;= 7, "HIGH",IF(
         'Compound Alert'!R151 &gt;= 5, "MED","LOW")), IF(
            $B$8="Underlying Vulnerability", IF(
               'Compound Alert'!Y151 &gt;= 10, "HIGH",IF(
                  'Compound Alert'!Y151 &gt;= 7, "MED","LOW")),IF(
                     $B$8="Emerging Threat", IF(
                        'Compound Alert'!AF151 &gt;= 10, "HIGH",IF(
                            'Compound Alert'!AF151 &gt;= 7, "MED","LOW")))))</f>
        <v>LOW</v>
      </c>
      <c r="K189" s="25" t="str">
        <f ca="1">IF(
   $B$8="Overall Alert",IF(
      'Compound Alert'!S151 &gt;= 7, "HIGH",IF(
         'Compound Alert'!S151 &gt;= 5, "MED","LOW")), IF(
            $B$8="Underlying Vulnerability", IF(
               'Compound Alert'!Z151 &gt;= 10, "HIGH",IF(
                  'Compound Alert'!Z151 &gt;= 7, "MED","LOW")),IF(
                     $B$8="Emerging Threat", IF(
                        'Compound Alert'!AG151 &gt;= 10, "HIGH",IF(
                            'Compound Alert'!AG151 &gt;= 7, "MED","LOW")))))</f>
        <v>LOW</v>
      </c>
      <c r="L189" s="25" t="str">
        <f ca="1">IF(
   $B$8="Overall Alert",IF(
      'Compound Alert'!T151 &gt;= 7, "HIGH",IF(
         'Compound Alert'!T151 &gt;= 5, "MED","LOW")), IF(
            $B$8="Underlying Vulnerability", IF(
               'Compound Alert'!AA151 &gt;= 10, "HIGH",IF(
                  'Compound Alert'!AA151 &gt;= 7, "MED","LOW")),IF(
                     $B$8="Emerging Threat", IF(
                        'Compound Alert'!AH151 &gt;= 10, "HIGH",IF(
                            'Compound Alert'!AH151 &gt;= 7, "MED","LOW")))))</f>
        <v>LOW</v>
      </c>
      <c r="M189" s="25" t="str">
        <f ca="1">IF(
   $B$8="Overall Alert",IF(
      'Compound Alert'!U151 &gt;= 7, "HIGH",IF(
         'Compound Alert'!U151 &gt;= 5, "MED","LOW")), IF(
            $B$8="Underlying Vulnerability", IF(
               'Compound Alert'!AB151 &gt;= 10, "HIGH",IF(
                  'Compound Alert'!AB151 &gt;= 7, "MED","LOW")),IF(
                     $B$8="Emerging Threat", IF(
                        'Compound Alert'!AI151 &gt;= 10, "HIGH",IF(
                            'Compound Alert'!AI151 &gt;= 7, "MED","LOW")))))</f>
        <v>LOW</v>
      </c>
      <c r="N189" s="25" t="str">
        <f ca="1">IF(
   $B$8="Overall Alert",IF(
      'Compound Alert'!V151 &gt;= 7, "HIGH",IF(
         'Compound Alert'!V151 &gt;= 5, "MED","LOW")), IF(
            $B$8="Underlying Vulnerability", IF(
               'Compound Alert'!AC151 &gt;= 10, "HIGH",IF(
                  'Compound Alert'!AC151 &gt;= 7, "MED","LOW")),IF(
                     $B$8="Emerging Threat", IF(
                        'Compound Alert'!AJ151 &gt;= 10, "HIGH",IF(
                            'Compound Alert'!AJ151 &gt;= 7, "MED","LOW")))))</f>
        <v>LOW</v>
      </c>
      <c r="O189" s="25" t="str">
        <f ca="1">IF(
   $B$8="Overall Alert",IF(
      'Compound Alert'!W151 &gt;= 7, "HIGH",IF(
         'Compound Alert'!W151 &gt;= 5, "MED","LOW")), IF(
            $B$8="Underlying Vulnerability", IF(
               'Compound Alert'!AD151 &gt;= 10, "HIGH",IF(
                  'Compound Alert'!AD151 &gt;= 7, "MED","LOW")),IF(
                     $B$8="Emerging Threat", IF(
                        'Compound Alert'!AK151 &gt;= 10, "HIGH",IF(
                            'Compound Alert'!AK151 &gt;= 7, "MED","LOW")))))</f>
        <v>LOW</v>
      </c>
      <c r="P189" s="25"/>
      <c r="Q189" s="26"/>
      <c r="R189" s="26"/>
      <c r="S189" s="21"/>
      <c r="T189" s="21"/>
      <c r="U189" s="21"/>
      <c r="V189" s="21"/>
      <c r="W189" s="21"/>
      <c r="X189" s="21"/>
      <c r="Y189" s="27"/>
      <c r="Z189" s="27"/>
      <c r="AA189" s="27"/>
      <c r="AB189" s="27"/>
      <c r="AC189" s="27"/>
      <c r="AD189" s="27"/>
      <c r="AE189" s="27"/>
      <c r="AF189" s="27"/>
      <c r="AJ189" s="21"/>
      <c r="AK189" s="21"/>
      <c r="AL189" s="21"/>
      <c r="AM189" s="21"/>
      <c r="AN189" s="21"/>
      <c r="AO189" s="21"/>
      <c r="AP189" s="21"/>
      <c r="AQ189" s="21"/>
      <c r="AR189" s="21"/>
      <c r="AS189" s="21"/>
      <c r="AT189" s="21"/>
      <c r="AU189" s="21"/>
      <c r="AV189" s="21"/>
      <c r="AW189" s="21"/>
      <c r="AX189" s="21"/>
    </row>
    <row r="190" spans="1:50" x14ac:dyDescent="0.2">
      <c r="A190" s="63">
        <v>149</v>
      </c>
      <c r="B190" s="20" t="str">
        <f>'Compound Alert'!B36</f>
        <v>Botswana</v>
      </c>
      <c r="C190" s="20" t="str">
        <f>'Compound Alert'!C36</f>
        <v>BWA</v>
      </c>
      <c r="D190" s="20" t="str">
        <f>'Compound Alert'!D36</f>
        <v>SSF           Sub-Saharan Africa</v>
      </c>
      <c r="E190" s="20" t="str">
        <f>'Compound Alert'!E36</f>
        <v>IBRD</v>
      </c>
      <c r="F190" s="217">
        <f ca="1">'Compound Alert'!F36</f>
        <v>31</v>
      </c>
      <c r="G190" s="22">
        <f ca="1">IF($B$8="Overall Alert",'Compound Alert'!G36,IF($B$8="Underlying Vulnerability",'Compound Alert'!J36,IF($B$8="Emerging Threat",'Compound Alert'!M36)))</f>
        <v>0</v>
      </c>
      <c r="H190" s="23">
        <f ca="1">IF($B$8="Overall Alert",'Compound Alert'!H36,IF($B$8="Underlying Vulnerability",'Compound Alert'!K36,IF($B$8="Emerging Threat",'Compound Alert'!N36)))</f>
        <v>0</v>
      </c>
      <c r="I190" s="50">
        <f ca="1">ROUNDDOWN(G190,0)</f>
        <v>0</v>
      </c>
      <c r="J190" s="25" t="str">
        <f ca="1">IF(
   $B$8="Overall Alert",IF(
      'Compound Alert'!R36 &gt;= 7, "HIGH",IF(
         'Compound Alert'!R36 &gt;= 5, "MED","LOW")), IF(
            $B$8="Underlying Vulnerability", IF(
               'Compound Alert'!Y36 &gt;= 10, "HIGH",IF(
                  'Compound Alert'!Y36 &gt;= 7, "MED","LOW")),IF(
                     $B$8="Emerging Threat", IF(
                        'Compound Alert'!AF36 &gt;= 10, "HIGH",IF(
                            'Compound Alert'!AF36 &gt;= 7, "MED","LOW")))))</f>
        <v>LOW</v>
      </c>
      <c r="K190" s="25" t="str">
        <f ca="1">IF(
   $B$8="Overall Alert",IF(
      'Compound Alert'!S36 &gt;= 7, "HIGH",IF(
         'Compound Alert'!S36 &gt;= 5, "MED","LOW")), IF(
            $B$8="Underlying Vulnerability", IF(
               'Compound Alert'!Z36 &gt;= 10, "HIGH",IF(
                  'Compound Alert'!Z36 &gt;= 7, "MED","LOW")),IF(
                     $B$8="Emerging Threat", IF(
                        'Compound Alert'!AG36 &gt;= 10, "HIGH",IF(
                            'Compound Alert'!AG36 &gt;= 7, "MED","LOW")))))</f>
        <v>LOW</v>
      </c>
      <c r="L190" s="25" t="str">
        <f ca="1">IF(
   $B$8="Overall Alert",IF(
      'Compound Alert'!T36 &gt;= 7, "HIGH",IF(
         'Compound Alert'!T36 &gt;= 5, "MED","LOW")), IF(
            $B$8="Underlying Vulnerability", IF(
               'Compound Alert'!AA36 &gt;= 10, "HIGH",IF(
                  'Compound Alert'!AA36 &gt;= 7, "MED","LOW")),IF(
                     $B$8="Emerging Threat", IF(
                        'Compound Alert'!AH36 &gt;= 10, "HIGH",IF(
                            'Compound Alert'!AH36 &gt;= 7, "MED","LOW")))))</f>
        <v>LOW</v>
      </c>
      <c r="M190" s="25" t="str">
        <f ca="1">IF(
   $B$8="Overall Alert",IF(
      'Compound Alert'!U36 &gt;= 7, "HIGH",IF(
         'Compound Alert'!U36 &gt;= 5, "MED","LOW")), IF(
            $B$8="Underlying Vulnerability", IF(
               'Compound Alert'!AB36 &gt;= 10, "HIGH",IF(
                  'Compound Alert'!AB36 &gt;= 7, "MED","LOW")),IF(
                     $B$8="Emerging Threat", IF(
                        'Compound Alert'!AI36 &gt;= 10, "HIGH",IF(
                            'Compound Alert'!AI36 &gt;= 7, "MED","LOW")))))</f>
        <v>LOW</v>
      </c>
      <c r="N190" s="25" t="str">
        <f ca="1">IF(
   $B$8="Overall Alert",IF(
      'Compound Alert'!V36 &gt;= 7, "HIGH",IF(
         'Compound Alert'!V36 &gt;= 5, "MED","LOW")), IF(
            $B$8="Underlying Vulnerability", IF(
               'Compound Alert'!AC36 &gt;= 10, "HIGH",IF(
                  'Compound Alert'!AC36 &gt;= 7, "MED","LOW")),IF(
                     $B$8="Emerging Threat", IF(
                        'Compound Alert'!AJ36 &gt;= 10, "HIGH",IF(
                            'Compound Alert'!AJ36 &gt;= 7, "MED","LOW")))))</f>
        <v>LOW</v>
      </c>
      <c r="O190" s="25" t="str">
        <f ca="1">IF(
   $B$8="Overall Alert",IF(
      'Compound Alert'!W36 &gt;= 7, "HIGH",IF(
         'Compound Alert'!W36 &gt;= 5, "MED","LOW")), IF(
            $B$8="Underlying Vulnerability", IF(
               'Compound Alert'!AD36 &gt;= 10, "HIGH",IF(
                  'Compound Alert'!AD36 &gt;= 7, "MED","LOW")),IF(
                     $B$8="Emerging Threat", IF(
                        'Compound Alert'!AK36 &gt;= 10, "HIGH",IF(
                            'Compound Alert'!AK36 &gt;= 7, "MED","LOW")))))</f>
        <v>LOW</v>
      </c>
      <c r="P190" s="25"/>
      <c r="Q190" s="26"/>
      <c r="R190" s="26"/>
      <c r="S190" s="21"/>
      <c r="T190" s="21"/>
      <c r="U190" s="21"/>
      <c r="V190" s="21"/>
      <c r="W190" s="21"/>
      <c r="X190" s="21"/>
      <c r="Y190" s="27"/>
      <c r="Z190" s="27"/>
      <c r="AA190" s="27"/>
      <c r="AB190" s="27"/>
      <c r="AC190" s="27"/>
      <c r="AD190" s="27"/>
      <c r="AE190" s="27"/>
      <c r="AF190" s="27"/>
      <c r="AJ190" s="21"/>
      <c r="AK190" s="21"/>
      <c r="AL190" s="21"/>
      <c r="AM190" s="21"/>
      <c r="AN190" s="21"/>
      <c r="AO190" s="21"/>
      <c r="AP190" s="21"/>
      <c r="AQ190" s="21"/>
      <c r="AR190" s="21"/>
      <c r="AS190" s="21"/>
      <c r="AT190" s="21"/>
      <c r="AU190" s="21"/>
      <c r="AV190" s="21"/>
      <c r="AW190" s="21"/>
      <c r="AX190" s="21"/>
    </row>
    <row r="191" spans="1:50" x14ac:dyDescent="0.2">
      <c r="A191" s="63">
        <v>150</v>
      </c>
      <c r="B191" s="20" t="str">
        <f>'Compound Alert'!B82</f>
        <v>Greece</v>
      </c>
      <c r="C191" s="20" t="str">
        <f>'Compound Alert'!C82</f>
        <v>GRC</v>
      </c>
      <c r="D191" s="20" t="str">
        <f>'Compound Alert'!D82</f>
        <v>ECS           Europe &amp; Central Asia</v>
      </c>
      <c r="E191" s="20" t="str">
        <f>'Compound Alert'!E82</f>
        <v>NA</v>
      </c>
      <c r="F191" s="217">
        <f ca="1">'Compound Alert'!F82</f>
        <v>77</v>
      </c>
      <c r="G191" s="22">
        <f ca="1">IF($B$8="Overall Alert",'Compound Alert'!G82,IF($B$8="Underlying Vulnerability",'Compound Alert'!J82,IF($B$8="Emerging Threat",'Compound Alert'!M82)))</f>
        <v>0</v>
      </c>
      <c r="H191" s="23">
        <f ca="1">IF($B$8="Overall Alert",'Compound Alert'!H82,IF($B$8="Underlying Vulnerability",'Compound Alert'!K82,IF($B$8="Emerging Threat",'Compound Alert'!N82)))</f>
        <v>0</v>
      </c>
      <c r="I191" s="50">
        <f ca="1">ROUNDDOWN(G191,0)</f>
        <v>0</v>
      </c>
      <c r="J191" s="25" t="str">
        <f ca="1">IF(
   $B$8="Overall Alert",IF(
      'Compound Alert'!R82 &gt;= 7, "HIGH",IF(
         'Compound Alert'!R82 &gt;= 5, "MED","LOW")), IF(
            $B$8="Underlying Vulnerability", IF(
               'Compound Alert'!Y82 &gt;= 10, "HIGH",IF(
                  'Compound Alert'!Y82 &gt;= 7, "MED","LOW")),IF(
                     $B$8="Emerging Threat", IF(
                        'Compound Alert'!AF82 &gt;= 10, "HIGH",IF(
                            'Compound Alert'!AF82 &gt;= 7, "MED","LOW")))))</f>
        <v>LOW</v>
      </c>
      <c r="K191" s="25" t="str">
        <f ca="1">IF(
   $B$8="Overall Alert",IF(
      'Compound Alert'!S82 &gt;= 7, "HIGH",IF(
         'Compound Alert'!S82 &gt;= 5, "MED","LOW")), IF(
            $B$8="Underlying Vulnerability", IF(
               'Compound Alert'!Z82 &gt;= 10, "HIGH",IF(
                  'Compound Alert'!Z82 &gt;= 7, "MED","LOW")),IF(
                     $B$8="Emerging Threat", IF(
                        'Compound Alert'!AG82 &gt;= 10, "HIGH",IF(
                            'Compound Alert'!AG82 &gt;= 7, "MED","LOW")))))</f>
        <v>LOW</v>
      </c>
      <c r="L191" s="25" t="str">
        <f ca="1">IF(
   $B$8="Overall Alert",IF(
      'Compound Alert'!T82 &gt;= 7, "HIGH",IF(
         'Compound Alert'!T82 &gt;= 5, "MED","LOW")), IF(
            $B$8="Underlying Vulnerability", IF(
               'Compound Alert'!AA82 &gt;= 10, "HIGH",IF(
                  'Compound Alert'!AA82 &gt;= 7, "MED","LOW")),IF(
                     $B$8="Emerging Threat", IF(
                        'Compound Alert'!AH82 &gt;= 10, "HIGH",IF(
                            'Compound Alert'!AH82 &gt;= 7, "MED","LOW")))))</f>
        <v>LOW</v>
      </c>
      <c r="M191" s="25" t="str">
        <f ca="1">IF(
   $B$8="Overall Alert",IF(
      'Compound Alert'!U82 &gt;= 7, "HIGH",IF(
         'Compound Alert'!U82 &gt;= 5, "MED","LOW")), IF(
            $B$8="Underlying Vulnerability", IF(
               'Compound Alert'!AB82 &gt;= 10, "HIGH",IF(
                  'Compound Alert'!AB82 &gt;= 7, "MED","LOW")),IF(
                     $B$8="Emerging Threat", IF(
                        'Compound Alert'!AI82 &gt;= 10, "HIGH",IF(
                            'Compound Alert'!AI82 &gt;= 7, "MED","LOW")))))</f>
        <v>LOW</v>
      </c>
      <c r="N191" s="25" t="str">
        <f ca="1">IF(
   $B$8="Overall Alert",IF(
      'Compound Alert'!V82 &gt;= 7, "HIGH",IF(
         'Compound Alert'!V82 &gt;= 5, "MED","LOW")), IF(
            $B$8="Underlying Vulnerability", IF(
               'Compound Alert'!AC82 &gt;= 10, "HIGH",IF(
                  'Compound Alert'!AC82 &gt;= 7, "MED","LOW")),IF(
                     $B$8="Emerging Threat", IF(
                        'Compound Alert'!AJ82 &gt;= 10, "HIGH",IF(
                            'Compound Alert'!AJ82 &gt;= 7, "MED","LOW")))))</f>
        <v>LOW</v>
      </c>
      <c r="O191" s="25" t="str">
        <f ca="1">IF(
   $B$8="Overall Alert",IF(
      'Compound Alert'!W82 &gt;= 7, "HIGH",IF(
         'Compound Alert'!W82 &gt;= 5, "MED","LOW")), IF(
            $B$8="Underlying Vulnerability", IF(
               'Compound Alert'!AD82 &gt;= 10, "HIGH",IF(
                  'Compound Alert'!AD82 &gt;= 7, "MED","LOW")),IF(
                     $B$8="Emerging Threat", IF(
                        'Compound Alert'!AK82 &gt;= 10, "HIGH",IF(
                            'Compound Alert'!AK82 &gt;= 7, "MED","LOW")))))</f>
        <v>LOW</v>
      </c>
      <c r="P191" s="25"/>
      <c r="Q191" s="26"/>
      <c r="R191" s="26"/>
      <c r="S191" s="21"/>
      <c r="T191" s="21"/>
      <c r="U191" s="21"/>
      <c r="V191" s="21"/>
      <c r="W191" s="21"/>
      <c r="X191" s="21"/>
      <c r="Y191" s="27"/>
      <c r="Z191" s="27"/>
      <c r="AA191" s="27"/>
      <c r="AB191" s="27"/>
      <c r="AC191" s="27"/>
      <c r="AD191" s="27"/>
      <c r="AE191" s="27"/>
      <c r="AF191" s="27"/>
      <c r="AJ191" s="21"/>
      <c r="AK191" s="21"/>
      <c r="AL191" s="21"/>
      <c r="AM191" s="21"/>
      <c r="AN191" s="21"/>
      <c r="AO191" s="21"/>
      <c r="AP191" s="21"/>
      <c r="AQ191" s="21"/>
      <c r="AR191" s="21"/>
      <c r="AS191" s="21"/>
      <c r="AT191" s="21"/>
      <c r="AU191" s="21"/>
      <c r="AV191" s="21"/>
      <c r="AW191" s="21"/>
      <c r="AX191" s="21"/>
    </row>
    <row r="192" spans="1:50" x14ac:dyDescent="0.2">
      <c r="A192" s="63">
        <v>151</v>
      </c>
      <c r="B192" s="20" t="str">
        <f>'Compound Alert'!B39</f>
        <v>Switzerland</v>
      </c>
      <c r="C192" s="20" t="str">
        <f>'Compound Alert'!C39</f>
        <v>CHE</v>
      </c>
      <c r="D192" s="20" t="str">
        <f>'Compound Alert'!D39</f>
        <v>ECS           Europe &amp; Central Asia</v>
      </c>
      <c r="E192" s="20" t="str">
        <f>'Compound Alert'!E39</f>
        <v>NA</v>
      </c>
      <c r="F192" s="217">
        <f ca="1">'Compound Alert'!F39</f>
        <v>34</v>
      </c>
      <c r="G192" s="22">
        <f ca="1">IF($B$8="Overall Alert",'Compound Alert'!G39,IF($B$8="Underlying Vulnerability",'Compound Alert'!J39,IF($B$8="Emerging Threat",'Compound Alert'!M39)))</f>
        <v>0</v>
      </c>
      <c r="H192" s="23">
        <f ca="1">IF($B$8="Overall Alert",'Compound Alert'!H39,IF($B$8="Underlying Vulnerability",'Compound Alert'!K39,IF($B$8="Emerging Threat",'Compound Alert'!N39)))</f>
        <v>0</v>
      </c>
      <c r="I192" s="50">
        <f ca="1">ROUNDDOWN(G192,0)</f>
        <v>0</v>
      </c>
      <c r="J192" s="25" t="str">
        <f ca="1">IF(
   $B$8="Overall Alert",IF(
      'Compound Alert'!R39 &gt;= 7, "HIGH",IF(
         'Compound Alert'!R39 &gt;= 5, "MED","LOW")), IF(
            $B$8="Underlying Vulnerability", IF(
               'Compound Alert'!Y39 &gt;= 10, "HIGH",IF(
                  'Compound Alert'!Y39 &gt;= 7, "MED","LOW")),IF(
                     $B$8="Emerging Threat", IF(
                        'Compound Alert'!AF39 &gt;= 10, "HIGH",IF(
                            'Compound Alert'!AF39 &gt;= 7, "MED","LOW")))))</f>
        <v>LOW</v>
      </c>
      <c r="K192" s="25" t="str">
        <f ca="1">IF(
   $B$8="Overall Alert",IF(
      'Compound Alert'!S39 &gt;= 7, "HIGH",IF(
         'Compound Alert'!S39 &gt;= 5, "MED","LOW")), IF(
            $B$8="Underlying Vulnerability", IF(
               'Compound Alert'!Z39 &gt;= 10, "HIGH",IF(
                  'Compound Alert'!Z39 &gt;= 7, "MED","LOW")),IF(
                     $B$8="Emerging Threat", IF(
                        'Compound Alert'!AG39 &gt;= 10, "HIGH",IF(
                            'Compound Alert'!AG39 &gt;= 7, "MED","LOW")))))</f>
        <v>LOW</v>
      </c>
      <c r="L192" s="25" t="str">
        <f ca="1">IF(
   $B$8="Overall Alert",IF(
      'Compound Alert'!T39 &gt;= 7, "HIGH",IF(
         'Compound Alert'!T39 &gt;= 5, "MED","LOW")), IF(
            $B$8="Underlying Vulnerability", IF(
               'Compound Alert'!AA39 &gt;= 10, "HIGH",IF(
                  'Compound Alert'!AA39 &gt;= 7, "MED","LOW")),IF(
                     $B$8="Emerging Threat", IF(
                        'Compound Alert'!AH39 &gt;= 10, "HIGH",IF(
                            'Compound Alert'!AH39 &gt;= 7, "MED","LOW")))))</f>
        <v>LOW</v>
      </c>
      <c r="M192" s="25" t="str">
        <f ca="1">IF(
   $B$8="Overall Alert",IF(
      'Compound Alert'!U39 &gt;= 7, "HIGH",IF(
         'Compound Alert'!U39 &gt;= 5, "MED","LOW")), IF(
            $B$8="Underlying Vulnerability", IF(
               'Compound Alert'!AB39 &gt;= 10, "HIGH",IF(
                  'Compound Alert'!AB39 &gt;= 7, "MED","LOW")),IF(
                     $B$8="Emerging Threat", IF(
                        'Compound Alert'!AI39 &gt;= 10, "HIGH",IF(
                            'Compound Alert'!AI39 &gt;= 7, "MED","LOW")))))</f>
        <v>LOW</v>
      </c>
      <c r="N192" s="25" t="str">
        <f ca="1">IF(
   $B$8="Overall Alert",IF(
      'Compound Alert'!V39 &gt;= 7, "HIGH",IF(
         'Compound Alert'!V39 &gt;= 5, "MED","LOW")), IF(
            $B$8="Underlying Vulnerability", IF(
               'Compound Alert'!AC39 &gt;= 10, "HIGH",IF(
                  'Compound Alert'!AC39 &gt;= 7, "MED","LOW")),IF(
                     $B$8="Emerging Threat", IF(
                        'Compound Alert'!AJ39 &gt;= 10, "HIGH",IF(
                            'Compound Alert'!AJ39 &gt;= 7, "MED","LOW")))))</f>
        <v>LOW</v>
      </c>
      <c r="O192" s="25" t="str">
        <f ca="1">IF(
   $B$8="Overall Alert",IF(
      'Compound Alert'!W39 &gt;= 7, "HIGH",IF(
         'Compound Alert'!W39 &gt;= 5, "MED","LOW")), IF(
            $B$8="Underlying Vulnerability", IF(
               'Compound Alert'!AD39 &gt;= 10, "HIGH",IF(
                  'Compound Alert'!AD39 &gt;= 7, "MED","LOW")),IF(
                     $B$8="Emerging Threat", IF(
                        'Compound Alert'!AK39 &gt;= 10, "HIGH",IF(
                            'Compound Alert'!AK39 &gt;= 7, "MED","LOW")))))</f>
        <v>LOW</v>
      </c>
      <c r="P192" s="25"/>
      <c r="Q192" s="26"/>
      <c r="R192" s="26"/>
      <c r="S192" s="21"/>
      <c r="T192" s="21"/>
      <c r="U192" s="21"/>
      <c r="V192" s="21"/>
      <c r="W192" s="21"/>
      <c r="X192" s="21"/>
      <c r="Y192" s="27"/>
      <c r="Z192" s="27"/>
      <c r="AA192" s="27"/>
      <c r="AB192" s="27"/>
      <c r="AC192" s="27"/>
      <c r="AD192" s="27"/>
      <c r="AE192" s="27"/>
      <c r="AF192" s="27"/>
      <c r="AJ192" s="21"/>
      <c r="AK192" s="21"/>
      <c r="AL192" s="21"/>
      <c r="AM192" s="21"/>
      <c r="AN192" s="21"/>
      <c r="AO192" s="21"/>
      <c r="AP192" s="21"/>
      <c r="AQ192" s="21"/>
      <c r="AR192" s="21"/>
      <c r="AS192" s="21"/>
      <c r="AT192" s="21"/>
      <c r="AU192" s="21"/>
      <c r="AV192" s="21"/>
      <c r="AW192" s="21"/>
      <c r="AX192" s="21"/>
    </row>
    <row r="193" spans="1:50" x14ac:dyDescent="0.2">
      <c r="A193" s="63">
        <v>152</v>
      </c>
      <c r="B193" s="20" t="str">
        <f>'Compound Alert'!B74</f>
        <v>United Kingdom</v>
      </c>
      <c r="C193" s="20" t="str">
        <f>'Compound Alert'!C74</f>
        <v>GBR</v>
      </c>
      <c r="D193" s="20" t="str">
        <f>'Compound Alert'!D74</f>
        <v>ECS           Europe &amp; Central Asia</v>
      </c>
      <c r="E193" s="20" t="str">
        <f>'Compound Alert'!E74</f>
        <v>NA</v>
      </c>
      <c r="F193" s="217">
        <f ca="1">'Compound Alert'!F74</f>
        <v>69</v>
      </c>
      <c r="G193" s="22">
        <f ca="1">IF($B$8="Overall Alert",'Compound Alert'!G74,IF($B$8="Underlying Vulnerability",'Compound Alert'!J74,IF($B$8="Emerging Threat",'Compound Alert'!M74)))</f>
        <v>0</v>
      </c>
      <c r="H193" s="23">
        <f ca="1">IF($B$8="Overall Alert",'Compound Alert'!H74,IF($B$8="Underlying Vulnerability",'Compound Alert'!K74,IF($B$8="Emerging Threat",'Compound Alert'!N74)))</f>
        <v>0</v>
      </c>
      <c r="I193" s="50">
        <f ca="1">ROUNDDOWN(G193,0)</f>
        <v>0</v>
      </c>
      <c r="J193" s="25" t="str">
        <f ca="1">IF(
   $B$8="Overall Alert",IF(
      'Compound Alert'!R74 &gt;= 7, "HIGH",IF(
         'Compound Alert'!R74 &gt;= 5, "MED","LOW")), IF(
            $B$8="Underlying Vulnerability", IF(
               'Compound Alert'!Y74 &gt;= 10, "HIGH",IF(
                  'Compound Alert'!Y74 &gt;= 7, "MED","LOW")),IF(
                     $B$8="Emerging Threat", IF(
                        'Compound Alert'!AF74 &gt;= 10, "HIGH",IF(
                            'Compound Alert'!AF74 &gt;= 7, "MED","LOW")))))</f>
        <v>LOW</v>
      </c>
      <c r="K193" s="25" t="str">
        <f ca="1">IF(
   $B$8="Overall Alert",IF(
      'Compound Alert'!S74 &gt;= 7, "HIGH",IF(
         'Compound Alert'!S74 &gt;= 5, "MED","LOW")), IF(
            $B$8="Underlying Vulnerability", IF(
               'Compound Alert'!Z74 &gt;= 10, "HIGH",IF(
                  'Compound Alert'!Z74 &gt;= 7, "MED","LOW")),IF(
                     $B$8="Emerging Threat", IF(
                        'Compound Alert'!AG74 &gt;= 10, "HIGH",IF(
                            'Compound Alert'!AG74 &gt;= 7, "MED","LOW")))))</f>
        <v>LOW</v>
      </c>
      <c r="L193" s="25" t="str">
        <f ca="1">IF(
   $B$8="Overall Alert",IF(
      'Compound Alert'!T74 &gt;= 7, "HIGH",IF(
         'Compound Alert'!T74 &gt;= 5, "MED","LOW")), IF(
            $B$8="Underlying Vulnerability", IF(
               'Compound Alert'!AA74 &gt;= 10, "HIGH",IF(
                  'Compound Alert'!AA74 &gt;= 7, "MED","LOW")),IF(
                     $B$8="Emerging Threat", IF(
                        'Compound Alert'!AH74 &gt;= 10, "HIGH",IF(
                            'Compound Alert'!AH74 &gt;= 7, "MED","LOW")))))</f>
        <v>LOW</v>
      </c>
      <c r="M193" s="25" t="str">
        <f ca="1">IF(
   $B$8="Overall Alert",IF(
      'Compound Alert'!U74 &gt;= 7, "HIGH",IF(
         'Compound Alert'!U74 &gt;= 5, "MED","LOW")), IF(
            $B$8="Underlying Vulnerability", IF(
               'Compound Alert'!AB74 &gt;= 10, "HIGH",IF(
                  'Compound Alert'!AB74 &gt;= 7, "MED","LOW")),IF(
                     $B$8="Emerging Threat", IF(
                        'Compound Alert'!AI74 &gt;= 10, "HIGH",IF(
                            'Compound Alert'!AI74 &gt;= 7, "MED","LOW")))))</f>
        <v>LOW</v>
      </c>
      <c r="N193" s="25" t="str">
        <f ca="1">IF(
   $B$8="Overall Alert",IF(
      'Compound Alert'!V74 &gt;= 7, "HIGH",IF(
         'Compound Alert'!V74 &gt;= 5, "MED","LOW")), IF(
            $B$8="Underlying Vulnerability", IF(
               'Compound Alert'!AC74 &gt;= 10, "HIGH",IF(
                  'Compound Alert'!AC74 &gt;= 7, "MED","LOW")),IF(
                     $B$8="Emerging Threat", IF(
                        'Compound Alert'!AJ74 &gt;= 10, "HIGH",IF(
                            'Compound Alert'!AJ74 &gt;= 7, "MED","LOW")))))</f>
        <v>LOW</v>
      </c>
      <c r="O193" s="25" t="str">
        <f ca="1">IF(
   $B$8="Overall Alert",IF(
      'Compound Alert'!W74 &gt;= 7, "HIGH",IF(
         'Compound Alert'!W74 &gt;= 5, "MED","LOW")), IF(
            $B$8="Underlying Vulnerability", IF(
               'Compound Alert'!AD74 &gt;= 10, "HIGH",IF(
                  'Compound Alert'!AD74 &gt;= 7, "MED","LOW")),IF(
                     $B$8="Emerging Threat", IF(
                        'Compound Alert'!AK74 &gt;= 10, "HIGH",IF(
                            'Compound Alert'!AK74 &gt;= 7, "MED","LOW")))))</f>
        <v>LOW</v>
      </c>
      <c r="P193" s="25"/>
      <c r="Q193" s="26"/>
      <c r="R193" s="26"/>
      <c r="S193" s="21"/>
      <c r="T193" s="21"/>
      <c r="U193" s="21"/>
      <c r="V193" s="21"/>
      <c r="W193" s="21"/>
      <c r="X193" s="21"/>
      <c r="Y193" s="27"/>
      <c r="Z193" s="27"/>
      <c r="AA193" s="27"/>
      <c r="AB193" s="27"/>
      <c r="AC193" s="27"/>
      <c r="AD193" s="27"/>
      <c r="AE193" s="27"/>
      <c r="AF193" s="27"/>
      <c r="AJ193" s="21"/>
      <c r="AK193" s="21"/>
      <c r="AL193" s="21"/>
      <c r="AM193" s="21"/>
      <c r="AN193" s="21"/>
      <c r="AO193" s="21"/>
      <c r="AP193" s="21"/>
      <c r="AQ193" s="21"/>
      <c r="AR193" s="21"/>
      <c r="AS193" s="21"/>
      <c r="AT193" s="21"/>
      <c r="AU193" s="21"/>
      <c r="AV193" s="21"/>
      <c r="AW193" s="21"/>
      <c r="AX193" s="21"/>
    </row>
    <row r="194" spans="1:50" x14ac:dyDescent="0.2">
      <c r="A194" s="63">
        <v>153</v>
      </c>
      <c r="B194" s="20" t="str">
        <f>'Compound Alert'!B90</f>
        <v>Croatia</v>
      </c>
      <c r="C194" s="20" t="str">
        <f>'Compound Alert'!C90</f>
        <v>HRV</v>
      </c>
      <c r="D194" s="20" t="str">
        <f>'Compound Alert'!D90</f>
        <v>ECS           Europe &amp; Central Asia</v>
      </c>
      <c r="E194" s="20" t="str">
        <f>'Compound Alert'!E90</f>
        <v>IBRD</v>
      </c>
      <c r="F194" s="217">
        <f ca="1">'Compound Alert'!F90</f>
        <v>85</v>
      </c>
      <c r="G194" s="22">
        <f ca="1">IF($B$8="Overall Alert",'Compound Alert'!G90,IF($B$8="Underlying Vulnerability",'Compound Alert'!J90,IF($B$8="Emerging Threat",'Compound Alert'!M90)))</f>
        <v>0</v>
      </c>
      <c r="H194" s="23">
        <f ca="1">IF($B$8="Overall Alert",'Compound Alert'!H90,IF($B$8="Underlying Vulnerability",'Compound Alert'!K90,IF($B$8="Emerging Threat",'Compound Alert'!N90)))</f>
        <v>0</v>
      </c>
      <c r="I194" s="50">
        <f ca="1">ROUNDDOWN(G194,0)</f>
        <v>0</v>
      </c>
      <c r="J194" s="25" t="str">
        <f ca="1">IF(
   $B$8="Overall Alert",IF(
      'Compound Alert'!R90 &gt;= 7, "HIGH",IF(
         'Compound Alert'!R90 &gt;= 5, "MED","LOW")), IF(
            $B$8="Underlying Vulnerability", IF(
               'Compound Alert'!Y90 &gt;= 10, "HIGH",IF(
                  'Compound Alert'!Y90 &gt;= 7, "MED","LOW")),IF(
                     $B$8="Emerging Threat", IF(
                        'Compound Alert'!AF90 &gt;= 10, "HIGH",IF(
                            'Compound Alert'!AF90 &gt;= 7, "MED","LOW")))))</f>
        <v>LOW</v>
      </c>
      <c r="K194" s="25" t="str">
        <f ca="1">IF(
   $B$8="Overall Alert",IF(
      'Compound Alert'!S90 &gt;= 7, "HIGH",IF(
         'Compound Alert'!S90 &gt;= 5, "MED","LOW")), IF(
            $B$8="Underlying Vulnerability", IF(
               'Compound Alert'!Z90 &gt;= 10, "HIGH",IF(
                  'Compound Alert'!Z90 &gt;= 7, "MED","LOW")),IF(
                     $B$8="Emerging Threat", IF(
                        'Compound Alert'!AG90 &gt;= 10, "HIGH",IF(
                            'Compound Alert'!AG90 &gt;= 7, "MED","LOW")))))</f>
        <v>LOW</v>
      </c>
      <c r="L194" s="25" t="str">
        <f ca="1">IF(
   $B$8="Overall Alert",IF(
      'Compound Alert'!T90 &gt;= 7, "HIGH",IF(
         'Compound Alert'!T90 &gt;= 5, "MED","LOW")), IF(
            $B$8="Underlying Vulnerability", IF(
               'Compound Alert'!AA90 &gt;= 10, "HIGH",IF(
                  'Compound Alert'!AA90 &gt;= 7, "MED","LOW")),IF(
                     $B$8="Emerging Threat", IF(
                        'Compound Alert'!AH90 &gt;= 10, "HIGH",IF(
                            'Compound Alert'!AH90 &gt;= 7, "MED","LOW")))))</f>
        <v>LOW</v>
      </c>
      <c r="M194" s="25" t="str">
        <f ca="1">IF(
   $B$8="Overall Alert",IF(
      'Compound Alert'!U90 &gt;= 7, "HIGH",IF(
         'Compound Alert'!U90 &gt;= 5, "MED","LOW")), IF(
            $B$8="Underlying Vulnerability", IF(
               'Compound Alert'!AB90 &gt;= 10, "HIGH",IF(
                  'Compound Alert'!AB90 &gt;= 7, "MED","LOW")),IF(
                     $B$8="Emerging Threat", IF(
                        'Compound Alert'!AI90 &gt;= 10, "HIGH",IF(
                            'Compound Alert'!AI90 &gt;= 7, "MED","LOW")))))</f>
        <v>LOW</v>
      </c>
      <c r="N194" s="25" t="str">
        <f ca="1">IF(
   $B$8="Overall Alert",IF(
      'Compound Alert'!V90 &gt;= 7, "HIGH",IF(
         'Compound Alert'!V90 &gt;= 5, "MED","LOW")), IF(
            $B$8="Underlying Vulnerability", IF(
               'Compound Alert'!AC90 &gt;= 10, "HIGH",IF(
                  'Compound Alert'!AC90 &gt;= 7, "MED","LOW")),IF(
                     $B$8="Emerging Threat", IF(
                        'Compound Alert'!AJ90 &gt;= 10, "HIGH",IF(
                            'Compound Alert'!AJ90 &gt;= 7, "MED","LOW")))))</f>
        <v>LOW</v>
      </c>
      <c r="O194" s="25" t="str">
        <f ca="1">IF(
   $B$8="Overall Alert",IF(
      'Compound Alert'!W90 &gt;= 7, "HIGH",IF(
         'Compound Alert'!W90 &gt;= 5, "MED","LOW")), IF(
            $B$8="Underlying Vulnerability", IF(
               'Compound Alert'!AD90 &gt;= 10, "HIGH",IF(
                  'Compound Alert'!AD90 &gt;= 7, "MED","LOW")),IF(
                     $B$8="Emerging Threat", IF(
                        'Compound Alert'!AK90 &gt;= 10, "HIGH",IF(
                            'Compound Alert'!AK90 &gt;= 7, "MED","LOW")))))</f>
        <v>LOW</v>
      </c>
      <c r="P194" s="25"/>
      <c r="Q194" s="26"/>
      <c r="R194" s="26"/>
      <c r="S194" s="21"/>
      <c r="T194" s="21"/>
      <c r="U194" s="21"/>
      <c r="V194" s="21"/>
      <c r="W194" s="21"/>
      <c r="X194" s="21"/>
      <c r="Y194" s="27"/>
      <c r="Z194" s="27"/>
      <c r="AA194" s="27"/>
      <c r="AB194" s="27"/>
      <c r="AC194" s="27"/>
      <c r="AD194" s="27"/>
      <c r="AE194" s="27"/>
      <c r="AF194" s="27"/>
      <c r="AJ194" s="21"/>
      <c r="AK194" s="21"/>
      <c r="AL194" s="21"/>
      <c r="AM194" s="21"/>
      <c r="AN194" s="21"/>
      <c r="AO194" s="21"/>
      <c r="AP194" s="21"/>
      <c r="AQ194" s="21"/>
      <c r="AR194" s="21"/>
      <c r="AS194" s="21"/>
      <c r="AT194" s="21"/>
      <c r="AU194" s="21"/>
      <c r="AV194" s="21"/>
      <c r="AW194" s="21"/>
      <c r="AX194" s="21"/>
    </row>
    <row r="195" spans="1:50" x14ac:dyDescent="0.2">
      <c r="A195" s="63">
        <v>154</v>
      </c>
      <c r="B195" s="20" t="str">
        <f>'Compound Alert'!B122</f>
        <v>Luxembourg</v>
      </c>
      <c r="C195" s="20" t="str">
        <f>'Compound Alert'!C122</f>
        <v>LUX</v>
      </c>
      <c r="D195" s="20" t="str">
        <f>'Compound Alert'!D122</f>
        <v>ECS           Europe &amp; Central Asia</v>
      </c>
      <c r="E195" s="20" t="str">
        <f>'Compound Alert'!E122</f>
        <v>NA</v>
      </c>
      <c r="F195" s="217">
        <f ca="1">'Compound Alert'!F122</f>
        <v>117</v>
      </c>
      <c r="G195" s="22">
        <f ca="1">IF($B$8="Overall Alert",'Compound Alert'!G122,IF($B$8="Underlying Vulnerability",'Compound Alert'!J122,IF($B$8="Emerging Threat",'Compound Alert'!M122)))</f>
        <v>0</v>
      </c>
      <c r="H195" s="23">
        <f ca="1">IF($B$8="Overall Alert",'Compound Alert'!H122,IF($B$8="Underlying Vulnerability",'Compound Alert'!K122,IF($B$8="Emerging Threat",'Compound Alert'!N122)))</f>
        <v>0</v>
      </c>
      <c r="I195" s="50">
        <f ca="1">ROUNDDOWN(G195,0)</f>
        <v>0</v>
      </c>
      <c r="J195" s="25" t="str">
        <f ca="1">IF(
   $B$8="Overall Alert",IF(
      'Compound Alert'!R122 &gt;= 7, "HIGH",IF(
         'Compound Alert'!R122 &gt;= 5, "MED","LOW")), IF(
            $B$8="Underlying Vulnerability", IF(
               'Compound Alert'!Y122 &gt;= 10, "HIGH",IF(
                  'Compound Alert'!Y122 &gt;= 7, "MED","LOW")),IF(
                     $B$8="Emerging Threat", IF(
                        'Compound Alert'!AF122 &gt;= 10, "HIGH",IF(
                            'Compound Alert'!AF122 &gt;= 7, "MED","LOW")))))</f>
        <v>LOW</v>
      </c>
      <c r="K195" s="25" t="str">
        <f ca="1">IF(
   $B$8="Overall Alert",IF(
      'Compound Alert'!S122 &gt;= 7, "HIGH",IF(
         'Compound Alert'!S122 &gt;= 5, "MED","LOW")), IF(
            $B$8="Underlying Vulnerability", IF(
               'Compound Alert'!Z122 &gt;= 10, "HIGH",IF(
                  'Compound Alert'!Z122 &gt;= 7, "MED","LOW")),IF(
                     $B$8="Emerging Threat", IF(
                        'Compound Alert'!AG122 &gt;= 10, "HIGH",IF(
                            'Compound Alert'!AG122 &gt;= 7, "MED","LOW")))))</f>
        <v>LOW</v>
      </c>
      <c r="L195" s="25" t="str">
        <f ca="1">IF(
   $B$8="Overall Alert",IF(
      'Compound Alert'!T122 &gt;= 7, "HIGH",IF(
         'Compound Alert'!T122 &gt;= 5, "MED","LOW")), IF(
            $B$8="Underlying Vulnerability", IF(
               'Compound Alert'!AA122 &gt;= 10, "HIGH",IF(
                  'Compound Alert'!AA122 &gt;= 7, "MED","LOW")),IF(
                     $B$8="Emerging Threat", IF(
                        'Compound Alert'!AH122 &gt;= 10, "HIGH",IF(
                            'Compound Alert'!AH122 &gt;= 7, "MED","LOW")))))</f>
        <v>LOW</v>
      </c>
      <c r="M195" s="25" t="str">
        <f ca="1">IF(
   $B$8="Overall Alert",IF(
      'Compound Alert'!U122 &gt;= 7, "HIGH",IF(
         'Compound Alert'!U122 &gt;= 5, "MED","LOW")), IF(
            $B$8="Underlying Vulnerability", IF(
               'Compound Alert'!AB122 &gt;= 10, "HIGH",IF(
                  'Compound Alert'!AB122 &gt;= 7, "MED","LOW")),IF(
                     $B$8="Emerging Threat", IF(
                        'Compound Alert'!AI122 &gt;= 10, "HIGH",IF(
                            'Compound Alert'!AI122 &gt;= 7, "MED","LOW")))))</f>
        <v>LOW</v>
      </c>
      <c r="N195" s="25" t="str">
        <f ca="1">IF(
   $B$8="Overall Alert",IF(
      'Compound Alert'!V122 &gt;= 7, "HIGH",IF(
         'Compound Alert'!V122 &gt;= 5, "MED","LOW")), IF(
            $B$8="Underlying Vulnerability", IF(
               'Compound Alert'!AC122 &gt;= 10, "HIGH",IF(
                  'Compound Alert'!AC122 &gt;= 7, "MED","LOW")),IF(
                     $B$8="Emerging Threat", IF(
                        'Compound Alert'!AJ122 &gt;= 10, "HIGH",IF(
                            'Compound Alert'!AJ122 &gt;= 7, "MED","LOW")))))</f>
        <v>LOW</v>
      </c>
      <c r="O195" s="25" t="str">
        <f ca="1">IF(
   $B$8="Overall Alert",IF(
      'Compound Alert'!W122 &gt;= 7, "HIGH",IF(
         'Compound Alert'!W122 &gt;= 5, "MED","LOW")), IF(
            $B$8="Underlying Vulnerability", IF(
               'Compound Alert'!AD122 &gt;= 10, "HIGH",IF(
                  'Compound Alert'!AD122 &gt;= 7, "MED","LOW")),IF(
                     $B$8="Emerging Threat", IF(
                        'Compound Alert'!AK122 &gt;= 10, "HIGH",IF(
                            'Compound Alert'!AK122 &gt;= 7, "MED","LOW")))))</f>
        <v>LOW</v>
      </c>
      <c r="P195" s="25"/>
      <c r="Q195" s="26"/>
      <c r="R195" s="26"/>
      <c r="S195" s="21"/>
      <c r="T195" s="21"/>
      <c r="U195" s="21"/>
      <c r="V195" s="21"/>
      <c r="W195" s="21"/>
      <c r="X195" s="21"/>
      <c r="Y195" s="27"/>
      <c r="Z195" s="27"/>
      <c r="AA195" s="27"/>
      <c r="AB195" s="27"/>
      <c r="AC195" s="27"/>
      <c r="AD195" s="27"/>
      <c r="AE195" s="27"/>
      <c r="AF195" s="27"/>
      <c r="AJ195" s="21"/>
      <c r="AK195" s="21"/>
      <c r="AL195" s="21"/>
      <c r="AM195" s="21"/>
      <c r="AN195" s="21"/>
      <c r="AO195" s="21"/>
      <c r="AP195" s="21"/>
      <c r="AQ195" s="21"/>
      <c r="AR195" s="21"/>
      <c r="AS195" s="21"/>
      <c r="AT195" s="21"/>
      <c r="AU195" s="21"/>
      <c r="AV195" s="21"/>
      <c r="AW195" s="21"/>
      <c r="AX195" s="21"/>
    </row>
    <row r="196" spans="1:50" x14ac:dyDescent="0.2">
      <c r="A196" s="63">
        <v>155</v>
      </c>
      <c r="B196" s="20" t="str">
        <f>'Compound Alert'!B176</f>
        <v>Singapore</v>
      </c>
      <c r="C196" s="20" t="str">
        <f>'Compound Alert'!C176</f>
        <v>SGP</v>
      </c>
      <c r="D196" s="20" t="str">
        <f>'Compound Alert'!D176</f>
        <v>EAS           East Asia &amp; Pacific</v>
      </c>
      <c r="E196" s="20" t="str">
        <f>'Compound Alert'!E176</f>
        <v>NA</v>
      </c>
      <c r="F196" s="217">
        <f ca="1">'Compound Alert'!F176</f>
        <v>171</v>
      </c>
      <c r="G196" s="22">
        <f ca="1">IF($B$8="Overall Alert",'Compound Alert'!G176,IF($B$8="Underlying Vulnerability",'Compound Alert'!J176,IF($B$8="Emerging Threat",'Compound Alert'!M176)))</f>
        <v>0</v>
      </c>
      <c r="H196" s="23">
        <f ca="1">IF($B$8="Overall Alert",'Compound Alert'!H176,IF($B$8="Underlying Vulnerability",'Compound Alert'!K176,IF($B$8="Emerging Threat",'Compound Alert'!N176)))</f>
        <v>0</v>
      </c>
      <c r="I196" s="50">
        <f ca="1">ROUNDDOWN(G196,0)</f>
        <v>0</v>
      </c>
      <c r="J196" s="25" t="str">
        <f ca="1">IF(
   $B$8="Overall Alert",IF(
      'Compound Alert'!R176 &gt;= 7, "HIGH",IF(
         'Compound Alert'!R176 &gt;= 5, "MED","LOW")), IF(
            $B$8="Underlying Vulnerability", IF(
               'Compound Alert'!Y176 &gt;= 10, "HIGH",IF(
                  'Compound Alert'!Y176 &gt;= 7, "MED","LOW")),IF(
                     $B$8="Emerging Threat", IF(
                        'Compound Alert'!AF176 &gt;= 10, "HIGH",IF(
                            'Compound Alert'!AF176 &gt;= 7, "MED","LOW")))))</f>
        <v>LOW</v>
      </c>
      <c r="K196" s="25" t="str">
        <f ca="1">IF(
   $B$8="Overall Alert",IF(
      'Compound Alert'!S176 &gt;= 7, "HIGH",IF(
         'Compound Alert'!S176 &gt;= 5, "MED","LOW")), IF(
            $B$8="Underlying Vulnerability", IF(
               'Compound Alert'!Z176 &gt;= 10, "HIGH",IF(
                  'Compound Alert'!Z176 &gt;= 7, "MED","LOW")),IF(
                     $B$8="Emerging Threat", IF(
                        'Compound Alert'!AG176 &gt;= 10, "HIGH",IF(
                            'Compound Alert'!AG176 &gt;= 7, "MED","LOW")))))</f>
        <v>LOW</v>
      </c>
      <c r="L196" s="25" t="str">
        <f ca="1">IF(
   $B$8="Overall Alert",IF(
      'Compound Alert'!T176 &gt;= 7, "HIGH",IF(
         'Compound Alert'!T176 &gt;= 5, "MED","LOW")), IF(
            $B$8="Underlying Vulnerability", IF(
               'Compound Alert'!AA176 &gt;= 10, "HIGH",IF(
                  'Compound Alert'!AA176 &gt;= 7, "MED","LOW")),IF(
                     $B$8="Emerging Threat", IF(
                        'Compound Alert'!AH176 &gt;= 10, "HIGH",IF(
                            'Compound Alert'!AH176 &gt;= 7, "MED","LOW")))))</f>
        <v>LOW</v>
      </c>
      <c r="M196" s="25" t="str">
        <f ca="1">IF(
   $B$8="Overall Alert",IF(
      'Compound Alert'!U176 &gt;= 7, "HIGH",IF(
         'Compound Alert'!U176 &gt;= 5, "MED","LOW")), IF(
            $B$8="Underlying Vulnerability", IF(
               'Compound Alert'!AB176 &gt;= 10, "HIGH",IF(
                  'Compound Alert'!AB176 &gt;= 7, "MED","LOW")),IF(
                     $B$8="Emerging Threat", IF(
                        'Compound Alert'!AI176 &gt;= 10, "HIGH",IF(
                            'Compound Alert'!AI176 &gt;= 7, "MED","LOW")))))</f>
        <v>LOW</v>
      </c>
      <c r="N196" s="25" t="str">
        <f ca="1">IF(
   $B$8="Overall Alert",IF(
      'Compound Alert'!V176 &gt;= 7, "HIGH",IF(
         'Compound Alert'!V176 &gt;= 5, "MED","LOW")), IF(
            $B$8="Underlying Vulnerability", IF(
               'Compound Alert'!AC176 &gt;= 10, "HIGH",IF(
                  'Compound Alert'!AC176 &gt;= 7, "MED","LOW")),IF(
                     $B$8="Emerging Threat", IF(
                        'Compound Alert'!AJ176 &gt;= 10, "HIGH",IF(
                            'Compound Alert'!AJ176 &gt;= 7, "MED","LOW")))))</f>
        <v>LOW</v>
      </c>
      <c r="O196" s="25" t="str">
        <f ca="1">IF(
   $B$8="Overall Alert",IF(
      'Compound Alert'!W176 &gt;= 7, "HIGH",IF(
         'Compound Alert'!W176 &gt;= 5, "MED","LOW")), IF(
            $B$8="Underlying Vulnerability", IF(
               'Compound Alert'!AD176 &gt;= 10, "HIGH",IF(
                  'Compound Alert'!AD176 &gt;= 7, "MED","LOW")),IF(
                     $B$8="Emerging Threat", IF(
                        'Compound Alert'!AK176 &gt;= 10, "HIGH",IF(
                            'Compound Alert'!AK176 &gt;= 7, "MED","LOW")))))</f>
        <v>LOW</v>
      </c>
      <c r="P196" s="25"/>
      <c r="Q196" s="26"/>
      <c r="R196" s="26"/>
      <c r="S196" s="21"/>
      <c r="T196" s="21"/>
      <c r="U196" s="21"/>
      <c r="V196" s="21"/>
      <c r="W196" s="21"/>
      <c r="X196" s="21"/>
      <c r="Y196" s="27"/>
      <c r="Z196" s="27"/>
      <c r="AA196" s="27"/>
      <c r="AB196" s="27"/>
      <c r="AC196" s="27"/>
      <c r="AD196" s="27"/>
      <c r="AE196" s="27"/>
      <c r="AF196" s="27"/>
      <c r="AJ196" s="21"/>
      <c r="AK196" s="21"/>
      <c r="AL196" s="21"/>
      <c r="AM196" s="21"/>
      <c r="AN196" s="21"/>
      <c r="AO196" s="21"/>
      <c r="AP196" s="21"/>
      <c r="AQ196" s="21"/>
      <c r="AR196" s="21"/>
      <c r="AS196" s="21"/>
      <c r="AT196" s="21"/>
      <c r="AU196" s="21"/>
      <c r="AV196" s="21"/>
      <c r="AW196" s="21"/>
      <c r="AX196" s="21"/>
    </row>
    <row r="197" spans="1:50" x14ac:dyDescent="0.2">
      <c r="A197" s="63">
        <v>156</v>
      </c>
      <c r="B197" s="20" t="str">
        <f>'Compound Alert'!B154</f>
        <v>New Zealand</v>
      </c>
      <c r="C197" s="20" t="str">
        <f>'Compound Alert'!C154</f>
        <v>NZL</v>
      </c>
      <c r="D197" s="20" t="str">
        <f>'Compound Alert'!D154</f>
        <v>EAS           East Asia &amp; Pacific</v>
      </c>
      <c r="E197" s="20" t="str">
        <f>'Compound Alert'!E154</f>
        <v>NA</v>
      </c>
      <c r="F197" s="217">
        <f ca="1">'Compound Alert'!F154</f>
        <v>149</v>
      </c>
      <c r="G197" s="22">
        <f ca="1">IF($B$8="Overall Alert",'Compound Alert'!G154,IF($B$8="Underlying Vulnerability",'Compound Alert'!J154,IF($B$8="Emerging Threat",'Compound Alert'!M154)))</f>
        <v>0</v>
      </c>
      <c r="H197" s="23">
        <f ca="1">IF($B$8="Overall Alert",'Compound Alert'!H154,IF($B$8="Underlying Vulnerability",'Compound Alert'!K154,IF($B$8="Emerging Threat",'Compound Alert'!N154)))</f>
        <v>0</v>
      </c>
      <c r="I197" s="50">
        <f ca="1">ROUNDDOWN(G197,0)</f>
        <v>0</v>
      </c>
      <c r="J197" s="25" t="str">
        <f ca="1">IF(
   $B$8="Overall Alert",IF(
      'Compound Alert'!R154 &gt;= 7, "HIGH",IF(
         'Compound Alert'!R154 &gt;= 5, "MED","LOW")), IF(
            $B$8="Underlying Vulnerability", IF(
               'Compound Alert'!Y154 &gt;= 10, "HIGH",IF(
                  'Compound Alert'!Y154 &gt;= 7, "MED","LOW")),IF(
                     $B$8="Emerging Threat", IF(
                        'Compound Alert'!AF154 &gt;= 10, "HIGH",IF(
                            'Compound Alert'!AF154 &gt;= 7, "MED","LOW")))))</f>
        <v>LOW</v>
      </c>
      <c r="K197" s="25" t="str">
        <f ca="1">IF(
   $B$8="Overall Alert",IF(
      'Compound Alert'!S154 &gt;= 7, "HIGH",IF(
         'Compound Alert'!S154 &gt;= 5, "MED","LOW")), IF(
            $B$8="Underlying Vulnerability", IF(
               'Compound Alert'!Z154 &gt;= 10, "HIGH",IF(
                  'Compound Alert'!Z154 &gt;= 7, "MED","LOW")),IF(
                     $B$8="Emerging Threat", IF(
                        'Compound Alert'!AG154 &gt;= 10, "HIGH",IF(
                            'Compound Alert'!AG154 &gt;= 7, "MED","LOW")))))</f>
        <v>LOW</v>
      </c>
      <c r="L197" s="25" t="str">
        <f ca="1">IF(
   $B$8="Overall Alert",IF(
      'Compound Alert'!T154 &gt;= 7, "HIGH",IF(
         'Compound Alert'!T154 &gt;= 5, "MED","LOW")), IF(
            $B$8="Underlying Vulnerability", IF(
               'Compound Alert'!AA154 &gt;= 10, "HIGH",IF(
                  'Compound Alert'!AA154 &gt;= 7, "MED","LOW")),IF(
                     $B$8="Emerging Threat", IF(
                        'Compound Alert'!AH154 &gt;= 10, "HIGH",IF(
                            'Compound Alert'!AH154 &gt;= 7, "MED","LOW")))))</f>
        <v>LOW</v>
      </c>
      <c r="M197" s="25" t="str">
        <f ca="1">IF(
   $B$8="Overall Alert",IF(
      'Compound Alert'!U154 &gt;= 7, "HIGH",IF(
         'Compound Alert'!U154 &gt;= 5, "MED","LOW")), IF(
            $B$8="Underlying Vulnerability", IF(
               'Compound Alert'!AB154 &gt;= 10, "HIGH",IF(
                  'Compound Alert'!AB154 &gt;= 7, "MED","LOW")),IF(
                     $B$8="Emerging Threat", IF(
                        'Compound Alert'!AI154 &gt;= 10, "HIGH",IF(
                            'Compound Alert'!AI154 &gt;= 7, "MED","LOW")))))</f>
        <v>LOW</v>
      </c>
      <c r="N197" s="25" t="str">
        <f ca="1">IF(
   $B$8="Overall Alert",IF(
      'Compound Alert'!V154 &gt;= 7, "HIGH",IF(
         'Compound Alert'!V154 &gt;= 5, "MED","LOW")), IF(
            $B$8="Underlying Vulnerability", IF(
               'Compound Alert'!AC154 &gt;= 10, "HIGH",IF(
                  'Compound Alert'!AC154 &gt;= 7, "MED","LOW")),IF(
                     $B$8="Emerging Threat", IF(
                        'Compound Alert'!AJ154 &gt;= 10, "HIGH",IF(
                            'Compound Alert'!AJ154 &gt;= 7, "MED","LOW")))))</f>
        <v>LOW</v>
      </c>
      <c r="O197" s="25" t="str">
        <f ca="1">IF(
   $B$8="Overall Alert",IF(
      'Compound Alert'!W154 &gt;= 7, "HIGH",IF(
         'Compound Alert'!W154 &gt;= 5, "MED","LOW")), IF(
            $B$8="Underlying Vulnerability", IF(
               'Compound Alert'!AD154 &gt;= 10, "HIGH",IF(
                  'Compound Alert'!AD154 &gt;= 7, "MED","LOW")),IF(
                     $B$8="Emerging Threat", IF(
                        'Compound Alert'!AK154 &gt;= 10, "HIGH",IF(
                            'Compound Alert'!AK154 &gt;= 7, "MED","LOW")))))</f>
        <v>LOW</v>
      </c>
      <c r="P197" s="25"/>
      <c r="Q197" s="26"/>
      <c r="R197" s="26"/>
      <c r="S197" s="21"/>
      <c r="T197" s="21"/>
      <c r="U197" s="21"/>
      <c r="V197" s="21"/>
      <c r="W197" s="21"/>
      <c r="X197" s="21"/>
      <c r="Y197" s="27"/>
      <c r="Z197" s="27"/>
      <c r="AA197" s="27"/>
      <c r="AB197" s="27"/>
      <c r="AC197" s="27"/>
      <c r="AD197" s="27"/>
      <c r="AE197" s="27"/>
      <c r="AF197" s="27"/>
      <c r="AJ197" s="21"/>
      <c r="AK197" s="21"/>
      <c r="AL197" s="21"/>
      <c r="AM197" s="21"/>
      <c r="AN197" s="21"/>
      <c r="AO197" s="21"/>
      <c r="AP197" s="21"/>
      <c r="AQ197" s="21"/>
      <c r="AR197" s="21"/>
      <c r="AS197" s="21"/>
      <c r="AT197" s="21"/>
      <c r="AU197" s="21"/>
      <c r="AV197" s="21"/>
      <c r="AW197" s="21"/>
      <c r="AX197" s="21"/>
    </row>
    <row r="198" spans="1:50" x14ac:dyDescent="0.2">
      <c r="A198" s="63">
        <v>157</v>
      </c>
      <c r="B198" s="20" t="str">
        <f>'Compound Alert'!B187</f>
        <v>Slovenia</v>
      </c>
      <c r="C198" s="20" t="str">
        <f>'Compound Alert'!C187</f>
        <v>SVN</v>
      </c>
      <c r="D198" s="20" t="str">
        <f>'Compound Alert'!D187</f>
        <v>ECS           Europe &amp; Central Asia</v>
      </c>
      <c r="E198" s="20" t="str">
        <f>'Compound Alert'!E187</f>
        <v>NA</v>
      </c>
      <c r="F198" s="217">
        <f ca="1">'Compound Alert'!F187</f>
        <v>182</v>
      </c>
      <c r="G198" s="22">
        <f ca="1">IF($B$8="Overall Alert",'Compound Alert'!G187,IF($B$8="Underlying Vulnerability",'Compound Alert'!J187,IF($B$8="Emerging Threat",'Compound Alert'!M187)))</f>
        <v>0</v>
      </c>
      <c r="H198" s="23">
        <f ca="1">IF($B$8="Overall Alert",'Compound Alert'!H187,IF($B$8="Underlying Vulnerability",'Compound Alert'!K187,IF($B$8="Emerging Threat",'Compound Alert'!N187)))</f>
        <v>0</v>
      </c>
      <c r="I198" s="50">
        <f ca="1">ROUNDDOWN(G198,0)</f>
        <v>0</v>
      </c>
      <c r="J198" s="25" t="str">
        <f ca="1">IF(
   $B$8="Overall Alert",IF(
      'Compound Alert'!R187 &gt;= 7, "HIGH",IF(
         'Compound Alert'!R187 &gt;= 5, "MED","LOW")), IF(
            $B$8="Underlying Vulnerability", IF(
               'Compound Alert'!Y187 &gt;= 10, "HIGH",IF(
                  'Compound Alert'!Y187 &gt;= 7, "MED","LOW")),IF(
                     $B$8="Emerging Threat", IF(
                        'Compound Alert'!AF187 &gt;= 10, "HIGH",IF(
                            'Compound Alert'!AF187 &gt;= 7, "MED","LOW")))))</f>
        <v>LOW</v>
      </c>
      <c r="K198" s="25" t="str">
        <f ca="1">IF(
   $B$8="Overall Alert",IF(
      'Compound Alert'!S187 &gt;= 7, "HIGH",IF(
         'Compound Alert'!S187 &gt;= 5, "MED","LOW")), IF(
            $B$8="Underlying Vulnerability", IF(
               'Compound Alert'!Z187 &gt;= 10, "HIGH",IF(
                  'Compound Alert'!Z187 &gt;= 7, "MED","LOW")),IF(
                     $B$8="Emerging Threat", IF(
                        'Compound Alert'!AG187 &gt;= 10, "HIGH",IF(
                            'Compound Alert'!AG187 &gt;= 7, "MED","LOW")))))</f>
        <v>LOW</v>
      </c>
      <c r="L198" s="25" t="str">
        <f ca="1">IF(
   $B$8="Overall Alert",IF(
      'Compound Alert'!T187 &gt;= 7, "HIGH",IF(
         'Compound Alert'!T187 &gt;= 5, "MED","LOW")), IF(
            $B$8="Underlying Vulnerability", IF(
               'Compound Alert'!AA187 &gt;= 10, "HIGH",IF(
                  'Compound Alert'!AA187 &gt;= 7, "MED","LOW")),IF(
                     $B$8="Emerging Threat", IF(
                        'Compound Alert'!AH187 &gt;= 10, "HIGH",IF(
                            'Compound Alert'!AH187 &gt;= 7, "MED","LOW")))))</f>
        <v>LOW</v>
      </c>
      <c r="M198" s="25" t="str">
        <f ca="1">IF(
   $B$8="Overall Alert",IF(
      'Compound Alert'!U187 &gt;= 7, "HIGH",IF(
         'Compound Alert'!U187 &gt;= 5, "MED","LOW")), IF(
            $B$8="Underlying Vulnerability", IF(
               'Compound Alert'!AB187 &gt;= 10, "HIGH",IF(
                  'Compound Alert'!AB187 &gt;= 7, "MED","LOW")),IF(
                     $B$8="Emerging Threat", IF(
                        'Compound Alert'!AI187 &gt;= 10, "HIGH",IF(
                            'Compound Alert'!AI187 &gt;= 7, "MED","LOW")))))</f>
        <v>LOW</v>
      </c>
      <c r="N198" s="25" t="str">
        <f ca="1">IF(
   $B$8="Overall Alert",IF(
      'Compound Alert'!V187 &gt;= 7, "HIGH",IF(
         'Compound Alert'!V187 &gt;= 5, "MED","LOW")), IF(
            $B$8="Underlying Vulnerability", IF(
               'Compound Alert'!AC187 &gt;= 10, "HIGH",IF(
                  'Compound Alert'!AC187 &gt;= 7, "MED","LOW")),IF(
                     $B$8="Emerging Threat", IF(
                        'Compound Alert'!AJ187 &gt;= 10, "HIGH",IF(
                            'Compound Alert'!AJ187 &gt;= 7, "MED","LOW")))))</f>
        <v>LOW</v>
      </c>
      <c r="O198" s="25" t="str">
        <f ca="1">IF(
   $B$8="Overall Alert",IF(
      'Compound Alert'!W187 &gt;= 7, "HIGH",IF(
         'Compound Alert'!W187 &gt;= 5, "MED","LOW")), IF(
            $B$8="Underlying Vulnerability", IF(
               'Compound Alert'!AD187 &gt;= 10, "HIGH",IF(
                  'Compound Alert'!AD187 &gt;= 7, "MED","LOW")),IF(
                     $B$8="Emerging Threat", IF(
                        'Compound Alert'!AK187 &gt;= 10, "HIGH",IF(
                            'Compound Alert'!AK187 &gt;= 7, "MED","LOW")))))</f>
        <v>LOW</v>
      </c>
      <c r="P198" s="25"/>
      <c r="Q198" s="26"/>
      <c r="R198" s="26"/>
      <c r="S198" s="21"/>
      <c r="T198" s="21"/>
      <c r="U198" s="21"/>
      <c r="V198" s="21"/>
      <c r="W198" s="21"/>
      <c r="X198" s="21"/>
      <c r="Y198" s="27"/>
      <c r="Z198" s="27"/>
      <c r="AA198" s="27"/>
      <c r="AB198" s="27"/>
      <c r="AC198" s="27"/>
      <c r="AD198" s="27"/>
      <c r="AE198" s="27"/>
      <c r="AF198" s="27"/>
      <c r="AJ198" s="21"/>
      <c r="AK198" s="21"/>
      <c r="AL198" s="21"/>
      <c r="AM198" s="21"/>
      <c r="AN198" s="21"/>
      <c r="AO198" s="21"/>
      <c r="AP198" s="21"/>
      <c r="AQ198" s="21"/>
      <c r="AR198" s="21"/>
      <c r="AS198" s="21"/>
      <c r="AT198" s="21"/>
      <c r="AU198" s="21"/>
      <c r="AV198" s="21"/>
      <c r="AW198" s="21"/>
      <c r="AX198" s="21"/>
    </row>
    <row r="199" spans="1:50" x14ac:dyDescent="0.2">
      <c r="A199" s="63">
        <v>158</v>
      </c>
      <c r="B199" s="20" t="str">
        <f>'Compound Alert'!B66</f>
        <v>Estonia</v>
      </c>
      <c r="C199" s="20" t="str">
        <f>'Compound Alert'!C66</f>
        <v>EST</v>
      </c>
      <c r="D199" s="20" t="str">
        <f>'Compound Alert'!D66</f>
        <v>ECS           Europe &amp; Central Asia</v>
      </c>
      <c r="E199" s="20" t="str">
        <f>'Compound Alert'!E66</f>
        <v>NA</v>
      </c>
      <c r="F199" s="217">
        <f ca="1">'Compound Alert'!F66</f>
        <v>61</v>
      </c>
      <c r="G199" s="22">
        <f ca="1">IF($B$8="Overall Alert",'Compound Alert'!G66,IF($B$8="Underlying Vulnerability",'Compound Alert'!J66,IF($B$8="Emerging Threat",'Compound Alert'!M66)))</f>
        <v>0</v>
      </c>
      <c r="H199" s="23">
        <f ca="1">IF($B$8="Overall Alert",'Compound Alert'!H66,IF($B$8="Underlying Vulnerability",'Compound Alert'!K66,IF($B$8="Emerging Threat",'Compound Alert'!N66)))</f>
        <v>0</v>
      </c>
      <c r="I199" s="50">
        <f ca="1">ROUNDDOWN(G199,0)</f>
        <v>0</v>
      </c>
      <c r="J199" s="25" t="str">
        <f ca="1">IF(
   $B$8="Overall Alert",IF(
      'Compound Alert'!R66 &gt;= 7, "HIGH",IF(
         'Compound Alert'!R66 &gt;= 5, "MED","LOW")), IF(
            $B$8="Underlying Vulnerability", IF(
               'Compound Alert'!Y66 &gt;= 10, "HIGH",IF(
                  'Compound Alert'!Y66 &gt;= 7, "MED","LOW")),IF(
                     $B$8="Emerging Threat", IF(
                        'Compound Alert'!AF66 &gt;= 10, "HIGH",IF(
                            'Compound Alert'!AF66 &gt;= 7, "MED","LOW")))))</f>
        <v>LOW</v>
      </c>
      <c r="K199" s="25" t="str">
        <f ca="1">IF(
   $B$8="Overall Alert",IF(
      'Compound Alert'!S66 &gt;= 7, "HIGH",IF(
         'Compound Alert'!S66 &gt;= 5, "MED","LOW")), IF(
            $B$8="Underlying Vulnerability", IF(
               'Compound Alert'!Z66 &gt;= 10, "HIGH",IF(
                  'Compound Alert'!Z66 &gt;= 7, "MED","LOW")),IF(
                     $B$8="Emerging Threat", IF(
                        'Compound Alert'!AG66 &gt;= 10, "HIGH",IF(
                            'Compound Alert'!AG66 &gt;= 7, "MED","LOW")))))</f>
        <v>LOW</v>
      </c>
      <c r="L199" s="25" t="str">
        <f ca="1">IF(
   $B$8="Overall Alert",IF(
      'Compound Alert'!T66 &gt;= 7, "HIGH",IF(
         'Compound Alert'!T66 &gt;= 5, "MED","LOW")), IF(
            $B$8="Underlying Vulnerability", IF(
               'Compound Alert'!AA66 &gt;= 10, "HIGH",IF(
                  'Compound Alert'!AA66 &gt;= 7, "MED","LOW")),IF(
                     $B$8="Emerging Threat", IF(
                        'Compound Alert'!AH66 &gt;= 10, "HIGH",IF(
                            'Compound Alert'!AH66 &gt;= 7, "MED","LOW")))))</f>
        <v>LOW</v>
      </c>
      <c r="M199" s="25" t="str">
        <f ca="1">IF(
   $B$8="Overall Alert",IF(
      'Compound Alert'!U66 &gt;= 7, "HIGH",IF(
         'Compound Alert'!U66 &gt;= 5, "MED","LOW")), IF(
            $B$8="Underlying Vulnerability", IF(
               'Compound Alert'!AB66 &gt;= 10, "HIGH",IF(
                  'Compound Alert'!AB66 &gt;= 7, "MED","LOW")),IF(
                     $B$8="Emerging Threat", IF(
                        'Compound Alert'!AI66 &gt;= 10, "HIGH",IF(
                            'Compound Alert'!AI66 &gt;= 7, "MED","LOW")))))</f>
        <v>LOW</v>
      </c>
      <c r="N199" s="25" t="str">
        <f ca="1">IF(
   $B$8="Overall Alert",IF(
      'Compound Alert'!V66 &gt;= 7, "HIGH",IF(
         'Compound Alert'!V66 &gt;= 5, "MED","LOW")), IF(
            $B$8="Underlying Vulnerability", IF(
               'Compound Alert'!AC66 &gt;= 10, "HIGH",IF(
                  'Compound Alert'!AC66 &gt;= 7, "MED","LOW")),IF(
                     $B$8="Emerging Threat", IF(
                        'Compound Alert'!AJ66 &gt;= 10, "HIGH",IF(
                            'Compound Alert'!AJ66 &gt;= 7, "MED","LOW")))))</f>
        <v>LOW</v>
      </c>
      <c r="O199" s="25" t="str">
        <f ca="1">IF(
   $B$8="Overall Alert",IF(
      'Compound Alert'!W66 &gt;= 7, "HIGH",IF(
         'Compound Alert'!W66 &gt;= 5, "MED","LOW")), IF(
            $B$8="Underlying Vulnerability", IF(
               'Compound Alert'!AD66 &gt;= 10, "HIGH",IF(
                  'Compound Alert'!AD66 &gt;= 7, "MED","LOW")),IF(
                     $B$8="Emerging Threat", IF(
                        'Compound Alert'!AK66 &gt;= 10, "HIGH",IF(
                            'Compound Alert'!AK66 &gt;= 7, "MED","LOW")))))</f>
        <v>LOW</v>
      </c>
      <c r="P199" s="25"/>
      <c r="Q199" s="26"/>
      <c r="R199" s="26"/>
      <c r="S199" s="21"/>
      <c r="T199" s="21"/>
      <c r="U199" s="21"/>
      <c r="V199" s="21"/>
      <c r="W199" s="21"/>
      <c r="X199" s="21"/>
      <c r="Y199" s="27"/>
      <c r="Z199" s="27"/>
      <c r="AA199" s="27"/>
      <c r="AB199" s="27"/>
      <c r="AC199" s="27"/>
      <c r="AD199" s="27"/>
      <c r="AE199" s="27"/>
      <c r="AF199" s="27"/>
      <c r="AJ199" s="21"/>
      <c r="AK199" s="21"/>
      <c r="AL199" s="21"/>
      <c r="AM199" s="21"/>
      <c r="AN199" s="21"/>
      <c r="AO199" s="21"/>
      <c r="AP199" s="21"/>
      <c r="AQ199" s="21"/>
      <c r="AR199" s="21"/>
      <c r="AS199" s="21"/>
      <c r="AT199" s="21"/>
      <c r="AU199" s="21"/>
      <c r="AV199" s="21"/>
      <c r="AW199" s="21"/>
      <c r="AX199" s="21"/>
    </row>
    <row r="200" spans="1:50" x14ac:dyDescent="0.2">
      <c r="A200" s="63">
        <v>159</v>
      </c>
      <c r="B200" s="20" t="str">
        <f>'Compound Alert'!B62</f>
        <v>Ecuador</v>
      </c>
      <c r="C200" s="20" t="str">
        <f>'Compound Alert'!C62</f>
        <v>ECU</v>
      </c>
      <c r="D200" s="20" t="str">
        <f>'Compound Alert'!D62</f>
        <v>LCN           Latin America &amp; Caribbean</v>
      </c>
      <c r="E200" s="20" t="str">
        <f>'Compound Alert'!E62</f>
        <v>IBRD</v>
      </c>
      <c r="F200" s="217">
        <f ca="1">'Compound Alert'!F62</f>
        <v>57</v>
      </c>
      <c r="G200" s="22">
        <f ca="1">IF($B$8="Overall Alert",'Compound Alert'!G62,IF($B$8="Underlying Vulnerability",'Compound Alert'!J62,IF($B$8="Emerging Threat",'Compound Alert'!M62)))</f>
        <v>0</v>
      </c>
      <c r="H200" s="23">
        <f ca="1">IF($B$8="Overall Alert",'Compound Alert'!H62,IF($B$8="Underlying Vulnerability",'Compound Alert'!K62,IF($B$8="Emerging Threat",'Compound Alert'!N62)))</f>
        <v>0</v>
      </c>
      <c r="I200" s="50">
        <f ca="1">ROUNDDOWN(G200,0)</f>
        <v>0</v>
      </c>
      <c r="J200" s="25" t="str">
        <f ca="1">IF(
   $B$8="Overall Alert",IF(
      'Compound Alert'!R62 &gt;= 7, "HIGH",IF(
         'Compound Alert'!R62 &gt;= 5, "MED","LOW")), IF(
            $B$8="Underlying Vulnerability", IF(
               'Compound Alert'!Y62 &gt;= 10, "HIGH",IF(
                  'Compound Alert'!Y62 &gt;= 7, "MED","LOW")),IF(
                     $B$8="Emerging Threat", IF(
                        'Compound Alert'!AF62 &gt;= 10, "HIGH",IF(
                            'Compound Alert'!AF62 &gt;= 7, "MED","LOW")))))</f>
        <v>LOW</v>
      </c>
      <c r="K200" s="25" t="str">
        <f ca="1">IF(
   $B$8="Overall Alert",IF(
      'Compound Alert'!S62 &gt;= 7, "HIGH",IF(
         'Compound Alert'!S62 &gt;= 5, "MED","LOW")), IF(
            $B$8="Underlying Vulnerability", IF(
               'Compound Alert'!Z62 &gt;= 10, "HIGH",IF(
                  'Compound Alert'!Z62 &gt;= 7, "MED","LOW")),IF(
                     $B$8="Emerging Threat", IF(
                        'Compound Alert'!AG62 &gt;= 10, "HIGH",IF(
                            'Compound Alert'!AG62 &gt;= 7, "MED","LOW")))))</f>
        <v>LOW</v>
      </c>
      <c r="L200" s="25" t="str">
        <f ca="1">IF(
   $B$8="Overall Alert",IF(
      'Compound Alert'!T62 &gt;= 7, "HIGH",IF(
         'Compound Alert'!T62 &gt;= 5, "MED","LOW")), IF(
            $B$8="Underlying Vulnerability", IF(
               'Compound Alert'!AA62 &gt;= 10, "HIGH",IF(
                  'Compound Alert'!AA62 &gt;= 7, "MED","LOW")),IF(
                     $B$8="Emerging Threat", IF(
                        'Compound Alert'!AH62 &gt;= 10, "HIGH",IF(
                            'Compound Alert'!AH62 &gt;= 7, "MED","LOW")))))</f>
        <v>LOW</v>
      </c>
      <c r="M200" s="25" t="str">
        <f ca="1">IF(
   $B$8="Overall Alert",IF(
      'Compound Alert'!U62 &gt;= 7, "HIGH",IF(
         'Compound Alert'!U62 &gt;= 5, "MED","LOW")), IF(
            $B$8="Underlying Vulnerability", IF(
               'Compound Alert'!AB62 &gt;= 10, "HIGH",IF(
                  'Compound Alert'!AB62 &gt;= 7, "MED","LOW")),IF(
                     $B$8="Emerging Threat", IF(
                        'Compound Alert'!AI62 &gt;= 10, "HIGH",IF(
                            'Compound Alert'!AI62 &gt;= 7, "MED","LOW")))))</f>
        <v>LOW</v>
      </c>
      <c r="N200" s="25" t="str">
        <f ca="1">IF(
   $B$8="Overall Alert",IF(
      'Compound Alert'!V62 &gt;= 7, "HIGH",IF(
         'Compound Alert'!V62 &gt;= 5, "MED","LOW")), IF(
            $B$8="Underlying Vulnerability", IF(
               'Compound Alert'!AC62 &gt;= 10, "HIGH",IF(
                  'Compound Alert'!AC62 &gt;= 7, "MED","LOW")),IF(
                     $B$8="Emerging Threat", IF(
                        'Compound Alert'!AJ62 &gt;= 10, "HIGH",IF(
                            'Compound Alert'!AJ62 &gt;= 7, "MED","LOW")))))</f>
        <v>LOW</v>
      </c>
      <c r="O200" s="25" t="str">
        <f ca="1">IF(
   $B$8="Overall Alert",IF(
      'Compound Alert'!W62 &gt;= 7, "HIGH",IF(
         'Compound Alert'!W62 &gt;= 5, "MED","LOW")), IF(
            $B$8="Underlying Vulnerability", IF(
               'Compound Alert'!AD62 &gt;= 10, "HIGH",IF(
                  'Compound Alert'!AD62 &gt;= 7, "MED","LOW")),IF(
                     $B$8="Emerging Threat", IF(
                        'Compound Alert'!AK62 &gt;= 10, "HIGH",IF(
                            'Compound Alert'!AK62 &gt;= 7, "MED","LOW")))))</f>
        <v>LOW</v>
      </c>
      <c r="P200" s="25"/>
      <c r="Q200" s="26"/>
      <c r="R200" s="26"/>
      <c r="S200" s="21"/>
      <c r="T200" s="21"/>
      <c r="U200" s="21"/>
      <c r="V200" s="21"/>
      <c r="W200" s="21"/>
      <c r="X200" s="21"/>
      <c r="Y200" s="27"/>
      <c r="Z200" s="27"/>
      <c r="AA200" s="27"/>
      <c r="AB200" s="27"/>
      <c r="AC200" s="27"/>
      <c r="AD200" s="27"/>
      <c r="AE200" s="27"/>
      <c r="AF200" s="27"/>
      <c r="AJ200" s="21"/>
      <c r="AK200" s="21"/>
      <c r="AL200" s="21"/>
      <c r="AM200" s="21"/>
      <c r="AN200" s="21"/>
      <c r="AO200" s="21"/>
      <c r="AP200" s="21"/>
      <c r="AQ200" s="21"/>
      <c r="AR200" s="21"/>
      <c r="AS200" s="21"/>
      <c r="AT200" s="21"/>
      <c r="AU200" s="21"/>
      <c r="AV200" s="21"/>
      <c r="AW200" s="21"/>
      <c r="AX200" s="21"/>
    </row>
    <row r="201" spans="1:50" x14ac:dyDescent="0.2">
      <c r="A201" s="63">
        <v>160</v>
      </c>
      <c r="B201" s="20" t="str">
        <f>'Compound Alert'!B142</f>
        <v>Mauritius</v>
      </c>
      <c r="C201" s="20" t="str">
        <f>'Compound Alert'!C142</f>
        <v>MUS</v>
      </c>
      <c r="D201" s="20" t="str">
        <f>'Compound Alert'!D142</f>
        <v>SSF           Sub-Saharan Africa</v>
      </c>
      <c r="E201" s="20" t="str">
        <f>'Compound Alert'!E142</f>
        <v>IBRD</v>
      </c>
      <c r="F201" s="217">
        <f ca="1">'Compound Alert'!F142</f>
        <v>137</v>
      </c>
      <c r="G201" s="22">
        <f ca="1">IF($B$8="Overall Alert",'Compound Alert'!G142,IF($B$8="Underlying Vulnerability",'Compound Alert'!J142,IF($B$8="Emerging Threat",'Compound Alert'!M142)))</f>
        <v>0</v>
      </c>
      <c r="H201" s="23">
        <f ca="1">IF($B$8="Overall Alert",'Compound Alert'!H142,IF($B$8="Underlying Vulnerability",'Compound Alert'!K142,IF($B$8="Emerging Threat",'Compound Alert'!N142)))</f>
        <v>0</v>
      </c>
      <c r="I201" s="50">
        <f ca="1">ROUNDDOWN(G201,0)</f>
        <v>0</v>
      </c>
      <c r="J201" s="25" t="str">
        <f ca="1">IF(
   $B$8="Overall Alert",IF(
      'Compound Alert'!R142 &gt;= 7, "HIGH",IF(
         'Compound Alert'!R142 &gt;= 5, "MED","LOW")), IF(
            $B$8="Underlying Vulnerability", IF(
               'Compound Alert'!Y142 &gt;= 10, "HIGH",IF(
                  'Compound Alert'!Y142 &gt;= 7, "MED","LOW")),IF(
                     $B$8="Emerging Threat", IF(
                        'Compound Alert'!AF142 &gt;= 10, "HIGH",IF(
                            'Compound Alert'!AF142 &gt;= 7, "MED","LOW")))))</f>
        <v>LOW</v>
      </c>
      <c r="K201" s="25" t="str">
        <f ca="1">IF(
   $B$8="Overall Alert",IF(
      'Compound Alert'!S142 &gt;= 7, "HIGH",IF(
         'Compound Alert'!S142 &gt;= 5, "MED","LOW")), IF(
            $B$8="Underlying Vulnerability", IF(
               'Compound Alert'!Z142 &gt;= 10, "HIGH",IF(
                  'Compound Alert'!Z142 &gt;= 7, "MED","LOW")),IF(
                     $B$8="Emerging Threat", IF(
                        'Compound Alert'!AG142 &gt;= 10, "HIGH",IF(
                            'Compound Alert'!AG142 &gt;= 7, "MED","LOW")))))</f>
        <v>LOW</v>
      </c>
      <c r="L201" s="25" t="str">
        <f ca="1">IF(
   $B$8="Overall Alert",IF(
      'Compound Alert'!T142 &gt;= 7, "HIGH",IF(
         'Compound Alert'!T142 &gt;= 5, "MED","LOW")), IF(
            $B$8="Underlying Vulnerability", IF(
               'Compound Alert'!AA142 &gt;= 10, "HIGH",IF(
                  'Compound Alert'!AA142 &gt;= 7, "MED","LOW")),IF(
                     $B$8="Emerging Threat", IF(
                        'Compound Alert'!AH142 &gt;= 10, "HIGH",IF(
                            'Compound Alert'!AH142 &gt;= 7, "MED","LOW")))))</f>
        <v>LOW</v>
      </c>
      <c r="M201" s="25" t="str">
        <f ca="1">IF(
   $B$8="Overall Alert",IF(
      'Compound Alert'!U142 &gt;= 7, "HIGH",IF(
         'Compound Alert'!U142 &gt;= 5, "MED","LOW")), IF(
            $B$8="Underlying Vulnerability", IF(
               'Compound Alert'!AB142 &gt;= 10, "HIGH",IF(
                  'Compound Alert'!AB142 &gt;= 7, "MED","LOW")),IF(
                     $B$8="Emerging Threat", IF(
                        'Compound Alert'!AI142 &gt;= 10, "HIGH",IF(
                            'Compound Alert'!AI142 &gt;= 7, "MED","LOW")))))</f>
        <v>LOW</v>
      </c>
      <c r="N201" s="25" t="str">
        <f ca="1">IF(
   $B$8="Overall Alert",IF(
      'Compound Alert'!V142 &gt;= 7, "HIGH",IF(
         'Compound Alert'!V142 &gt;= 5, "MED","LOW")), IF(
            $B$8="Underlying Vulnerability", IF(
               'Compound Alert'!AC142 &gt;= 10, "HIGH",IF(
                  'Compound Alert'!AC142 &gt;= 7, "MED","LOW")),IF(
                     $B$8="Emerging Threat", IF(
                        'Compound Alert'!AJ142 &gt;= 10, "HIGH",IF(
                            'Compound Alert'!AJ142 &gt;= 7, "MED","LOW")))))</f>
        <v>LOW</v>
      </c>
      <c r="O201" s="25" t="str">
        <f ca="1">IF(
   $B$8="Overall Alert",IF(
      'Compound Alert'!W142 &gt;= 7, "HIGH",IF(
         'Compound Alert'!W142 &gt;= 5, "MED","LOW")), IF(
            $B$8="Underlying Vulnerability", IF(
               'Compound Alert'!AD142 &gt;= 10, "HIGH",IF(
                  'Compound Alert'!AD142 &gt;= 7, "MED","LOW")),IF(
                     $B$8="Emerging Threat", IF(
                        'Compound Alert'!AK142 &gt;= 10, "HIGH",IF(
                            'Compound Alert'!AK142 &gt;= 7, "MED","LOW")))))</f>
        <v>LOW</v>
      </c>
      <c r="P201" s="25"/>
      <c r="Q201" s="26"/>
      <c r="R201" s="26"/>
      <c r="S201" s="21"/>
      <c r="T201" s="21"/>
      <c r="U201" s="21"/>
      <c r="V201" s="21"/>
      <c r="W201" s="21"/>
      <c r="X201" s="21"/>
      <c r="Y201" s="27"/>
      <c r="Z201" s="27"/>
      <c r="AA201" s="27"/>
      <c r="AB201" s="27"/>
      <c r="AC201" s="27"/>
      <c r="AD201" s="27"/>
      <c r="AE201" s="27"/>
      <c r="AF201" s="27"/>
      <c r="AJ201" s="21"/>
      <c r="AK201" s="21"/>
      <c r="AL201" s="21"/>
      <c r="AM201" s="21"/>
      <c r="AN201" s="21"/>
      <c r="AO201" s="21"/>
      <c r="AP201" s="21"/>
      <c r="AQ201" s="21"/>
      <c r="AR201" s="21"/>
      <c r="AS201" s="21"/>
      <c r="AT201" s="21"/>
      <c r="AU201" s="21"/>
      <c r="AV201" s="21"/>
      <c r="AW201" s="21"/>
      <c r="AX201" s="21"/>
    </row>
    <row r="202" spans="1:50" x14ac:dyDescent="0.2">
      <c r="A202" s="63">
        <v>161</v>
      </c>
      <c r="B202" s="20" t="str">
        <f>'Compound Alert'!B108</f>
        <v>Cambodia</v>
      </c>
      <c r="C202" s="20" t="str">
        <f>'Compound Alert'!C108</f>
        <v>KHM</v>
      </c>
      <c r="D202" s="20" t="str">
        <f>'Compound Alert'!D108</f>
        <v>EAS           East Asia &amp; Pacific</v>
      </c>
      <c r="E202" s="20" t="str">
        <f>'Compound Alert'!E108</f>
        <v>IDA</v>
      </c>
      <c r="F202" s="217">
        <f ca="1">'Compound Alert'!F108</f>
        <v>103</v>
      </c>
      <c r="G202" s="22">
        <f ca="1">IF($B$8="Overall Alert",'Compound Alert'!G108,IF($B$8="Underlying Vulnerability",'Compound Alert'!J108,IF($B$8="Emerging Threat",'Compound Alert'!M108)))</f>
        <v>0</v>
      </c>
      <c r="H202" s="23">
        <f ca="1">IF($B$8="Overall Alert",'Compound Alert'!H108,IF($B$8="Underlying Vulnerability",'Compound Alert'!K108,IF($B$8="Emerging Threat",'Compound Alert'!N108)))</f>
        <v>0</v>
      </c>
      <c r="I202" s="50">
        <f ca="1">ROUNDDOWN(G202,0)</f>
        <v>0</v>
      </c>
      <c r="J202" s="25" t="str">
        <f ca="1">IF(
   $B$8="Overall Alert",IF(
      'Compound Alert'!R108 &gt;= 7, "HIGH",IF(
         'Compound Alert'!R108 &gt;= 5, "MED","LOW")), IF(
            $B$8="Underlying Vulnerability", IF(
               'Compound Alert'!Y108 &gt;= 10, "HIGH",IF(
                  'Compound Alert'!Y108 &gt;= 7, "MED","LOW")),IF(
                     $B$8="Emerging Threat", IF(
                        'Compound Alert'!AF108 &gt;= 10, "HIGH",IF(
                            'Compound Alert'!AF108 &gt;= 7, "MED","LOW")))))</f>
        <v>LOW</v>
      </c>
      <c r="K202" s="25" t="str">
        <f ca="1">IF(
   $B$8="Overall Alert",IF(
      'Compound Alert'!S108 &gt;= 7, "HIGH",IF(
         'Compound Alert'!S108 &gt;= 5, "MED","LOW")), IF(
            $B$8="Underlying Vulnerability", IF(
               'Compound Alert'!Z108 &gt;= 10, "HIGH",IF(
                  'Compound Alert'!Z108 &gt;= 7, "MED","LOW")),IF(
                     $B$8="Emerging Threat", IF(
                        'Compound Alert'!AG108 &gt;= 10, "HIGH",IF(
                            'Compound Alert'!AG108 &gt;= 7, "MED","LOW")))))</f>
        <v>LOW</v>
      </c>
      <c r="L202" s="25" t="str">
        <f ca="1">IF(
   $B$8="Overall Alert",IF(
      'Compound Alert'!T108 &gt;= 7, "HIGH",IF(
         'Compound Alert'!T108 &gt;= 5, "MED","LOW")), IF(
            $B$8="Underlying Vulnerability", IF(
               'Compound Alert'!AA108 &gt;= 10, "HIGH",IF(
                  'Compound Alert'!AA108 &gt;= 7, "MED","LOW")),IF(
                     $B$8="Emerging Threat", IF(
                        'Compound Alert'!AH108 &gt;= 10, "HIGH",IF(
                            'Compound Alert'!AH108 &gt;= 7, "MED","LOW")))))</f>
        <v>LOW</v>
      </c>
      <c r="M202" s="25" t="str">
        <f ca="1">IF(
   $B$8="Overall Alert",IF(
      'Compound Alert'!U108 &gt;= 7, "HIGH",IF(
         'Compound Alert'!U108 &gt;= 5, "MED","LOW")), IF(
            $B$8="Underlying Vulnerability", IF(
               'Compound Alert'!AB108 &gt;= 10, "HIGH",IF(
                  'Compound Alert'!AB108 &gt;= 7, "MED","LOW")),IF(
                     $B$8="Emerging Threat", IF(
                        'Compound Alert'!AI108 &gt;= 10, "HIGH",IF(
                            'Compound Alert'!AI108 &gt;= 7, "MED","LOW")))))</f>
        <v>LOW</v>
      </c>
      <c r="N202" s="25" t="str">
        <f ca="1">IF(
   $B$8="Overall Alert",IF(
      'Compound Alert'!V108 &gt;= 7, "HIGH",IF(
         'Compound Alert'!V108 &gt;= 5, "MED","LOW")), IF(
            $B$8="Underlying Vulnerability", IF(
               'Compound Alert'!AC108 &gt;= 10, "HIGH",IF(
                  'Compound Alert'!AC108 &gt;= 7, "MED","LOW")),IF(
                     $B$8="Emerging Threat", IF(
                        'Compound Alert'!AJ108 &gt;= 10, "HIGH",IF(
                            'Compound Alert'!AJ108 &gt;= 7, "MED","LOW")))))</f>
        <v>LOW</v>
      </c>
      <c r="O202" s="25" t="str">
        <f ca="1">IF(
   $B$8="Overall Alert",IF(
      'Compound Alert'!W108 &gt;= 7, "HIGH",IF(
         'Compound Alert'!W108 &gt;= 5, "MED","LOW")), IF(
            $B$8="Underlying Vulnerability", IF(
               'Compound Alert'!AD108 &gt;= 10, "HIGH",IF(
                  'Compound Alert'!AD108 &gt;= 7, "MED","LOW")),IF(
                     $B$8="Emerging Threat", IF(
                        'Compound Alert'!AK108 &gt;= 10, "HIGH",IF(
                            'Compound Alert'!AK108 &gt;= 7, "MED","LOW")))))</f>
        <v>LOW</v>
      </c>
      <c r="P202" s="25"/>
      <c r="Q202" s="26"/>
      <c r="R202" s="26"/>
      <c r="S202" s="21"/>
      <c r="T202" s="21"/>
      <c r="U202" s="21"/>
      <c r="V202" s="21"/>
      <c r="W202" s="21"/>
      <c r="X202" s="21"/>
      <c r="Y202" s="27"/>
      <c r="Z202" s="27"/>
      <c r="AA202" s="27"/>
      <c r="AB202" s="27"/>
      <c r="AC202" s="27"/>
      <c r="AD202" s="27"/>
      <c r="AE202" s="27"/>
      <c r="AF202" s="27"/>
      <c r="AJ202" s="21"/>
      <c r="AK202" s="21"/>
      <c r="AL202" s="21"/>
      <c r="AM202" s="21"/>
      <c r="AN202" s="21"/>
      <c r="AO202" s="21"/>
      <c r="AP202" s="21"/>
      <c r="AQ202" s="21"/>
      <c r="AR202" s="21"/>
      <c r="AS202" s="21"/>
      <c r="AT202" s="21"/>
      <c r="AU202" s="21"/>
      <c r="AV202" s="21"/>
      <c r="AW202" s="21"/>
      <c r="AX202" s="21"/>
    </row>
    <row r="203" spans="1:50" x14ac:dyDescent="0.2">
      <c r="A203" s="63">
        <v>162</v>
      </c>
      <c r="B203" s="20" t="str">
        <f>'Compound Alert'!B204</f>
        <v>Tuvalu</v>
      </c>
      <c r="C203" s="20" t="str">
        <f>'Compound Alert'!C204</f>
        <v>TUV</v>
      </c>
      <c r="D203" s="20" t="str">
        <f>'Compound Alert'!D204</f>
        <v>EAS           East Asia &amp; Pacific</v>
      </c>
      <c r="E203" s="20" t="str">
        <f>'Compound Alert'!E204</f>
        <v>IDA</v>
      </c>
      <c r="F203" s="217">
        <f>'Compound Alert'!F204</f>
        <v>0</v>
      </c>
      <c r="G203" s="22">
        <f ca="1">IF($B$8="Overall Alert",'Compound Alert'!G204,IF($B$8="Underlying Vulnerability",'Compound Alert'!J204,IF($B$8="Emerging Threat",'Compound Alert'!M204)))</f>
        <v>0</v>
      </c>
      <c r="H203" s="23">
        <f ca="1">IF($B$8="Overall Alert",'Compound Alert'!H204,IF($B$8="Underlying Vulnerability",'Compound Alert'!K204,IF($B$8="Emerging Threat",'Compound Alert'!N204)))</f>
        <v>0</v>
      </c>
      <c r="I203" s="50">
        <f ca="1">ROUNDDOWN(G203,0)</f>
        <v>0</v>
      </c>
      <c r="J203" s="25" t="str">
        <f ca="1">IF(
   $B$8="Overall Alert",IF(
      'Compound Alert'!R204 &gt;= 7, "HIGH",IF(
         'Compound Alert'!R204 &gt;= 5, "MED","LOW")), IF(
            $B$8="Underlying Vulnerability", IF(
               'Compound Alert'!Y204 &gt;= 10, "HIGH",IF(
                  'Compound Alert'!Y204 &gt;= 7, "MED","LOW")),IF(
                     $B$8="Emerging Threat", IF(
                        'Compound Alert'!AF204 &gt;= 10, "HIGH",IF(
                            'Compound Alert'!AF204 &gt;= 7, "MED","LOW")))))</f>
        <v>LOW</v>
      </c>
      <c r="K203" s="25" t="e">
        <f ca="1">IF(
   $B$8="Overall Alert",IF(
      'Compound Alert'!S204 &gt;= 7, "HIGH",IF(
         'Compound Alert'!S204 &gt;= 5, "MED","LOW")), IF(
            $B$8="Underlying Vulnerability", IF(
               'Compound Alert'!Z204 &gt;= 10, "HIGH",IF(
                  'Compound Alert'!Z204 &gt;= 7, "MED","LOW")),IF(
                     $B$8="Emerging Threat", IF(
                        'Compound Alert'!AG204 &gt;= 10, "HIGH",IF(
                            'Compound Alert'!AG204 &gt;= 7, "MED","LOW")))))</f>
        <v>#N/A</v>
      </c>
      <c r="L203" s="25" t="e">
        <f ca="1">IF(
   $B$8="Overall Alert",IF(
      'Compound Alert'!T204 &gt;= 7, "HIGH",IF(
         'Compound Alert'!T204 &gt;= 5, "MED","LOW")), IF(
            $B$8="Underlying Vulnerability", IF(
               'Compound Alert'!AA204 &gt;= 10, "HIGH",IF(
                  'Compound Alert'!AA204 &gt;= 7, "MED","LOW")),IF(
                     $B$8="Emerging Threat", IF(
                        'Compound Alert'!AH204 &gt;= 10, "HIGH",IF(
                            'Compound Alert'!AH204 &gt;= 7, "MED","LOW")))))</f>
        <v>#N/A</v>
      </c>
      <c r="M203" s="25" t="str">
        <f ca="1">IF(
   $B$8="Overall Alert",IF(
      'Compound Alert'!U204 &gt;= 7, "HIGH",IF(
         'Compound Alert'!U204 &gt;= 5, "MED","LOW")), IF(
            $B$8="Underlying Vulnerability", IF(
               'Compound Alert'!AB204 &gt;= 10, "HIGH",IF(
                  'Compound Alert'!AB204 &gt;= 7, "MED","LOW")),IF(
                     $B$8="Emerging Threat", IF(
                        'Compound Alert'!AI204 &gt;= 10, "HIGH",IF(
                            'Compound Alert'!AI204 &gt;= 7, "MED","LOW")))))</f>
        <v>LOW</v>
      </c>
      <c r="N203" s="25" t="str">
        <f ca="1">IF(
   $B$8="Overall Alert",IF(
      'Compound Alert'!V204 &gt;= 7, "HIGH",IF(
         'Compound Alert'!V204 &gt;= 5, "MED","LOW")), IF(
            $B$8="Underlying Vulnerability", IF(
               'Compound Alert'!AC204 &gt;= 10, "HIGH",IF(
                  'Compound Alert'!AC204 &gt;= 7, "MED","LOW")),IF(
                     $B$8="Emerging Threat", IF(
                        'Compound Alert'!AJ204 &gt;= 10, "HIGH",IF(
                            'Compound Alert'!AJ204 &gt;= 7, "MED","LOW")))))</f>
        <v>LOW</v>
      </c>
      <c r="O203" s="25" t="str">
        <f ca="1">IF(
   $B$8="Overall Alert",IF(
      'Compound Alert'!W204 &gt;= 7, "HIGH",IF(
         'Compound Alert'!W204 &gt;= 5, "MED","LOW")), IF(
            $B$8="Underlying Vulnerability", IF(
               'Compound Alert'!AD204 &gt;= 10, "HIGH",IF(
                  'Compound Alert'!AD204 &gt;= 7, "MED","LOW")),IF(
                     $B$8="Emerging Threat", IF(
                        'Compound Alert'!AK204 &gt;= 10, "HIGH",IF(
                            'Compound Alert'!AK204 &gt;= 7, "MED","LOW")))))</f>
        <v>LOW</v>
      </c>
      <c r="P203" s="25"/>
      <c r="Q203" s="26"/>
      <c r="R203" s="26"/>
      <c r="S203" s="21"/>
      <c r="T203" s="21"/>
      <c r="U203" s="21"/>
      <c r="V203" s="21"/>
      <c r="W203" s="21"/>
      <c r="X203" s="21"/>
      <c r="Y203" s="27"/>
      <c r="Z203" s="27"/>
      <c r="AA203" s="27"/>
      <c r="AB203" s="27"/>
      <c r="AC203" s="27"/>
      <c r="AD203" s="27"/>
      <c r="AE203" s="27"/>
      <c r="AF203" s="27"/>
      <c r="AJ203" s="21"/>
      <c r="AK203" s="21"/>
      <c r="AL203" s="21"/>
      <c r="AM203" s="21"/>
      <c r="AN203" s="21"/>
      <c r="AO203" s="21"/>
      <c r="AP203" s="21"/>
      <c r="AQ203" s="21"/>
      <c r="AR203" s="21"/>
      <c r="AS203" s="21"/>
      <c r="AT203" s="21"/>
      <c r="AU203" s="21"/>
      <c r="AV203" s="21"/>
      <c r="AW203" s="21"/>
      <c r="AX203" s="21"/>
    </row>
    <row r="204" spans="1:50" x14ac:dyDescent="0.2">
      <c r="A204" s="63">
        <v>163</v>
      </c>
      <c r="B204" s="20" t="str">
        <f>'Compound Alert'!B155</f>
        <v>Oman</v>
      </c>
      <c r="C204" s="20" t="str">
        <f>'Compound Alert'!C155</f>
        <v>OMN</v>
      </c>
      <c r="D204" s="20" t="str">
        <f>'Compound Alert'!D155</f>
        <v>MEA           Middle East &amp; North Africa</v>
      </c>
      <c r="E204" s="20" t="str">
        <f>'Compound Alert'!E155</f>
        <v>NA</v>
      </c>
      <c r="F204" s="217">
        <f ca="1">'Compound Alert'!F155</f>
        <v>150</v>
      </c>
      <c r="G204" s="22">
        <f ca="1">IF($B$8="Overall Alert",'Compound Alert'!G155,IF($B$8="Underlying Vulnerability",'Compound Alert'!J155,IF($B$8="Emerging Threat",'Compound Alert'!M155)))</f>
        <v>0</v>
      </c>
      <c r="H204" s="23">
        <f ca="1">IF($B$8="Overall Alert",'Compound Alert'!H155,IF($B$8="Underlying Vulnerability",'Compound Alert'!K155,IF($B$8="Emerging Threat",'Compound Alert'!N155)))</f>
        <v>0</v>
      </c>
      <c r="I204" s="50">
        <f ca="1">ROUNDDOWN(G204,0)</f>
        <v>0</v>
      </c>
      <c r="J204" s="25" t="str">
        <f ca="1">IF(
   $B$8="Overall Alert",IF(
      'Compound Alert'!R155 &gt;= 7, "HIGH",IF(
         'Compound Alert'!R155 &gt;= 5, "MED","LOW")), IF(
            $B$8="Underlying Vulnerability", IF(
               'Compound Alert'!Y155 &gt;= 10, "HIGH",IF(
                  'Compound Alert'!Y155 &gt;= 7, "MED","LOW")),IF(
                     $B$8="Emerging Threat", IF(
                        'Compound Alert'!AF155 &gt;= 10, "HIGH",IF(
                            'Compound Alert'!AF155 &gt;= 7, "MED","LOW")))))</f>
        <v>LOW</v>
      </c>
      <c r="K204" s="25" t="str">
        <f ca="1">IF(
   $B$8="Overall Alert",IF(
      'Compound Alert'!S155 &gt;= 7, "HIGH",IF(
         'Compound Alert'!S155 &gt;= 5, "MED","LOW")), IF(
            $B$8="Underlying Vulnerability", IF(
               'Compound Alert'!Z155 &gt;= 10, "HIGH",IF(
                  'Compound Alert'!Z155 &gt;= 7, "MED","LOW")),IF(
                     $B$8="Emerging Threat", IF(
                        'Compound Alert'!AG155 &gt;= 10, "HIGH",IF(
                            'Compound Alert'!AG155 &gt;= 7, "MED","LOW")))))</f>
        <v>LOW</v>
      </c>
      <c r="L204" s="25" t="str">
        <f ca="1">IF(
   $B$8="Overall Alert",IF(
      'Compound Alert'!T155 &gt;= 7, "HIGH",IF(
         'Compound Alert'!T155 &gt;= 5, "MED","LOW")), IF(
            $B$8="Underlying Vulnerability", IF(
               'Compound Alert'!AA155 &gt;= 10, "HIGH",IF(
                  'Compound Alert'!AA155 &gt;= 7, "MED","LOW")),IF(
                     $B$8="Emerging Threat", IF(
                        'Compound Alert'!AH155 &gt;= 10, "HIGH",IF(
                            'Compound Alert'!AH155 &gt;= 7, "MED","LOW")))))</f>
        <v>LOW</v>
      </c>
      <c r="M204" s="25" t="str">
        <f ca="1">IF(
   $B$8="Overall Alert",IF(
      'Compound Alert'!U155 &gt;= 7, "HIGH",IF(
         'Compound Alert'!U155 &gt;= 5, "MED","LOW")), IF(
            $B$8="Underlying Vulnerability", IF(
               'Compound Alert'!AB155 &gt;= 10, "HIGH",IF(
                  'Compound Alert'!AB155 &gt;= 7, "MED","LOW")),IF(
                     $B$8="Emerging Threat", IF(
                        'Compound Alert'!AI155 &gt;= 10, "HIGH",IF(
                            'Compound Alert'!AI155 &gt;= 7, "MED","LOW")))))</f>
        <v>LOW</v>
      </c>
      <c r="N204" s="25" t="str">
        <f ca="1">IF(
   $B$8="Overall Alert",IF(
      'Compound Alert'!V155 &gt;= 7, "HIGH",IF(
         'Compound Alert'!V155 &gt;= 5, "MED","LOW")), IF(
            $B$8="Underlying Vulnerability", IF(
               'Compound Alert'!AC155 &gt;= 10, "HIGH",IF(
                  'Compound Alert'!AC155 &gt;= 7, "MED","LOW")),IF(
                     $B$8="Emerging Threat", IF(
                        'Compound Alert'!AJ155 &gt;= 10, "HIGH",IF(
                            'Compound Alert'!AJ155 &gt;= 7, "MED","LOW")))))</f>
        <v>LOW</v>
      </c>
      <c r="O204" s="25" t="str">
        <f ca="1">IF(
   $B$8="Overall Alert",IF(
      'Compound Alert'!W155 &gt;= 7, "HIGH",IF(
         'Compound Alert'!W155 &gt;= 5, "MED","LOW")), IF(
            $B$8="Underlying Vulnerability", IF(
               'Compound Alert'!AD155 &gt;= 10, "HIGH",IF(
                  'Compound Alert'!AD155 &gt;= 7, "MED","LOW")),IF(
                     $B$8="Emerging Threat", IF(
                        'Compound Alert'!AK155 &gt;= 10, "HIGH",IF(
                            'Compound Alert'!AK155 &gt;= 7, "MED","LOW")))))</f>
        <v>LOW</v>
      </c>
      <c r="P204" s="25"/>
      <c r="Q204" s="26"/>
      <c r="R204" s="26"/>
      <c r="S204" s="21"/>
      <c r="T204" s="21"/>
      <c r="U204" s="21"/>
      <c r="V204" s="21"/>
      <c r="W204" s="21"/>
      <c r="X204" s="21"/>
      <c r="Y204" s="27"/>
      <c r="Z204" s="27"/>
      <c r="AA204" s="27"/>
      <c r="AB204" s="27"/>
      <c r="AC204" s="27"/>
      <c r="AD204" s="27"/>
      <c r="AE204" s="27"/>
      <c r="AF204" s="27"/>
      <c r="AJ204" s="21"/>
      <c r="AK204" s="21"/>
      <c r="AL204" s="21"/>
      <c r="AM204" s="21"/>
      <c r="AN204" s="21"/>
      <c r="AO204" s="21"/>
      <c r="AP204" s="21"/>
      <c r="AQ204" s="21"/>
      <c r="AR204" s="21"/>
      <c r="AS204" s="21"/>
      <c r="AT204" s="21"/>
      <c r="AU204" s="21"/>
      <c r="AV204" s="21"/>
      <c r="AW204" s="21"/>
      <c r="AX204" s="21"/>
    </row>
    <row r="205" spans="1:50" x14ac:dyDescent="0.2">
      <c r="A205" s="63">
        <v>164</v>
      </c>
      <c r="B205" s="20" t="str">
        <f>'Compound Alert'!B217</f>
        <v>Vanuatu</v>
      </c>
      <c r="C205" s="20" t="str">
        <f>'Compound Alert'!C217</f>
        <v>VUT</v>
      </c>
      <c r="D205" s="20" t="str">
        <f>'Compound Alert'!D217</f>
        <v>EAS           East Asia &amp; Pacific</v>
      </c>
      <c r="E205" s="20" t="str">
        <f>'Compound Alert'!E217</f>
        <v>IDA</v>
      </c>
      <c r="F205" s="217">
        <f>'Compound Alert'!F217</f>
        <v>0</v>
      </c>
      <c r="G205" s="22">
        <f ca="1">IF($B$8="Overall Alert",'Compound Alert'!G217,IF($B$8="Underlying Vulnerability",'Compound Alert'!J217,IF($B$8="Emerging Threat",'Compound Alert'!M217)))</f>
        <v>0</v>
      </c>
      <c r="H205" s="23">
        <f ca="1">IF($B$8="Overall Alert",'Compound Alert'!H217,IF($B$8="Underlying Vulnerability",'Compound Alert'!K217,IF($B$8="Emerging Threat",'Compound Alert'!N217)))</f>
        <v>0</v>
      </c>
      <c r="I205" s="50">
        <f ca="1">ROUNDDOWN(G205,0)</f>
        <v>0</v>
      </c>
      <c r="J205" s="25" t="str">
        <f ca="1">IF(
   $B$8="Overall Alert",IF(
      'Compound Alert'!R217 &gt;= 7, "HIGH",IF(
         'Compound Alert'!R217 &gt;= 5, "MED","LOW")), IF(
            $B$8="Underlying Vulnerability", IF(
               'Compound Alert'!Y217 &gt;= 10, "HIGH",IF(
                  'Compound Alert'!Y217 &gt;= 7, "MED","LOW")),IF(
                     $B$8="Emerging Threat", IF(
                        'Compound Alert'!AF217 &gt;= 10, "HIGH",IF(
                            'Compound Alert'!AF217 &gt;= 7, "MED","LOW")))))</f>
        <v>LOW</v>
      </c>
      <c r="K205" s="25" t="str">
        <f ca="1">IF(
   $B$8="Overall Alert",IF(
      'Compound Alert'!S217 &gt;= 7, "HIGH",IF(
         'Compound Alert'!S217 &gt;= 5, "MED","LOW")), IF(
            $B$8="Underlying Vulnerability", IF(
               'Compound Alert'!Z217 &gt;= 10, "HIGH",IF(
                  'Compound Alert'!Z217 &gt;= 7, "MED","LOW")),IF(
                     $B$8="Emerging Threat", IF(
                        'Compound Alert'!AG217 &gt;= 10, "HIGH",IF(
                            'Compound Alert'!AG217 &gt;= 7, "MED","LOW")))))</f>
        <v>LOW</v>
      </c>
      <c r="L205" s="25" t="e">
        <f ca="1">IF(
   $B$8="Overall Alert",IF(
      'Compound Alert'!T217 &gt;= 7, "HIGH",IF(
         'Compound Alert'!T217 &gt;= 5, "MED","LOW")), IF(
            $B$8="Underlying Vulnerability", IF(
               'Compound Alert'!AA217 &gt;= 10, "HIGH",IF(
                  'Compound Alert'!AA217 &gt;= 7, "MED","LOW")),IF(
                     $B$8="Emerging Threat", IF(
                        'Compound Alert'!AH217 &gt;= 10, "HIGH",IF(
                            'Compound Alert'!AH217 &gt;= 7, "MED","LOW")))))</f>
        <v>#N/A</v>
      </c>
      <c r="M205" s="25" t="str">
        <f ca="1">IF(
   $B$8="Overall Alert",IF(
      'Compound Alert'!U217 &gt;= 7, "HIGH",IF(
         'Compound Alert'!U217 &gt;= 5, "MED","LOW")), IF(
            $B$8="Underlying Vulnerability", IF(
               'Compound Alert'!AB217 &gt;= 10, "HIGH",IF(
                  'Compound Alert'!AB217 &gt;= 7, "MED","LOW")),IF(
                     $B$8="Emerging Threat", IF(
                        'Compound Alert'!AI217 &gt;= 10, "HIGH",IF(
                            'Compound Alert'!AI217 &gt;= 7, "MED","LOW")))))</f>
        <v>LOW</v>
      </c>
      <c r="N205" s="25" t="str">
        <f ca="1">IF(
   $B$8="Overall Alert",IF(
      'Compound Alert'!V217 &gt;= 7, "HIGH",IF(
         'Compound Alert'!V217 &gt;= 5, "MED","LOW")), IF(
            $B$8="Underlying Vulnerability", IF(
               'Compound Alert'!AC217 &gt;= 10, "HIGH",IF(
                  'Compound Alert'!AC217 &gt;= 7, "MED","LOW")),IF(
                     $B$8="Emerging Threat", IF(
                        'Compound Alert'!AJ217 &gt;= 10, "HIGH",IF(
                            'Compound Alert'!AJ217 &gt;= 7, "MED","LOW")))))</f>
        <v>LOW</v>
      </c>
      <c r="O205" s="25" t="str">
        <f ca="1">IF(
   $B$8="Overall Alert",IF(
      'Compound Alert'!W217 &gt;= 7, "HIGH",IF(
         'Compound Alert'!W217 &gt;= 5, "MED","LOW")), IF(
            $B$8="Underlying Vulnerability", IF(
               'Compound Alert'!AD217 &gt;= 10, "HIGH",IF(
                  'Compound Alert'!AD217 &gt;= 7, "MED","LOW")),IF(
                     $B$8="Emerging Threat", IF(
                        'Compound Alert'!AK217 &gt;= 10, "HIGH",IF(
                            'Compound Alert'!AK217 &gt;= 7, "MED","LOW")))))</f>
        <v>LOW</v>
      </c>
      <c r="P205" s="25"/>
      <c r="Q205" s="26"/>
      <c r="R205" s="26"/>
      <c r="S205" s="21"/>
      <c r="T205" s="21"/>
      <c r="U205" s="21"/>
      <c r="V205" s="21"/>
      <c r="W205" s="21"/>
      <c r="X205" s="21"/>
      <c r="Y205" s="27"/>
      <c r="Z205" s="27"/>
      <c r="AA205" s="27"/>
      <c r="AB205" s="27"/>
      <c r="AC205" s="27"/>
      <c r="AD205" s="27"/>
      <c r="AE205" s="27"/>
      <c r="AF205" s="27"/>
      <c r="AJ205" s="21"/>
      <c r="AK205" s="21"/>
      <c r="AL205" s="21"/>
      <c r="AM205" s="21"/>
      <c r="AN205" s="21"/>
      <c r="AO205" s="21"/>
      <c r="AP205" s="21"/>
      <c r="AQ205" s="21"/>
      <c r="AR205" s="21"/>
      <c r="AS205" s="21"/>
      <c r="AT205" s="21"/>
      <c r="AU205" s="21"/>
      <c r="AV205" s="21"/>
      <c r="AW205" s="21"/>
      <c r="AX205" s="21"/>
    </row>
    <row r="206" spans="1:50" x14ac:dyDescent="0.2">
      <c r="A206" s="63">
        <v>165</v>
      </c>
      <c r="B206" s="20" t="str">
        <f>'Compound Alert'!B13</f>
        <v>Armenia</v>
      </c>
      <c r="C206" s="20" t="str">
        <f>'Compound Alert'!C13</f>
        <v>ARM</v>
      </c>
      <c r="D206" s="20" t="str">
        <f>'Compound Alert'!D13</f>
        <v>ECS           Europe &amp; Central Asia</v>
      </c>
      <c r="E206" s="20" t="str">
        <f>'Compound Alert'!E13</f>
        <v>IBRD</v>
      </c>
      <c r="F206" s="217">
        <f ca="1">'Compound Alert'!F13</f>
        <v>8</v>
      </c>
      <c r="G206" s="22">
        <f ca="1">IF($B$8="Overall Alert",'Compound Alert'!G13,IF($B$8="Underlying Vulnerability",'Compound Alert'!J13,IF($B$8="Emerging Threat",'Compound Alert'!M13)))</f>
        <v>0</v>
      </c>
      <c r="H206" s="23">
        <f ca="1">IF($B$8="Overall Alert",'Compound Alert'!H13,IF($B$8="Underlying Vulnerability",'Compound Alert'!K13,IF($B$8="Emerging Threat",'Compound Alert'!N13)))</f>
        <v>0</v>
      </c>
      <c r="I206" s="50">
        <f ca="1">ROUNDDOWN(G206,0)</f>
        <v>0</v>
      </c>
      <c r="J206" s="25" t="str">
        <f ca="1">IF(
   $B$8="Overall Alert",IF(
      'Compound Alert'!R13 &gt;= 7, "HIGH",IF(
         'Compound Alert'!R13 &gt;= 5, "MED","LOW")), IF(
            $B$8="Underlying Vulnerability", IF(
               'Compound Alert'!Y13 &gt;= 10, "HIGH",IF(
                  'Compound Alert'!Y13 &gt;= 7, "MED","LOW")),IF(
                     $B$8="Emerging Threat", IF(
                        'Compound Alert'!AF13 &gt;= 10, "HIGH",IF(
                            'Compound Alert'!AF13 &gt;= 7, "MED","LOW")))))</f>
        <v>LOW</v>
      </c>
      <c r="K206" s="25" t="str">
        <f ca="1">IF(
   $B$8="Overall Alert",IF(
      'Compound Alert'!S13 &gt;= 7, "HIGH",IF(
         'Compound Alert'!S13 &gt;= 5, "MED","LOW")), IF(
            $B$8="Underlying Vulnerability", IF(
               'Compound Alert'!Z13 &gt;= 10, "HIGH",IF(
                  'Compound Alert'!Z13 &gt;= 7, "MED","LOW")),IF(
                     $B$8="Emerging Threat", IF(
                        'Compound Alert'!AG13 &gt;= 10, "HIGH",IF(
                            'Compound Alert'!AG13 &gt;= 7, "MED","LOW")))))</f>
        <v>LOW</v>
      </c>
      <c r="L206" s="25" t="str">
        <f ca="1">IF(
   $B$8="Overall Alert",IF(
      'Compound Alert'!T13 &gt;= 7, "HIGH",IF(
         'Compound Alert'!T13 &gt;= 5, "MED","LOW")), IF(
            $B$8="Underlying Vulnerability", IF(
               'Compound Alert'!AA13 &gt;= 10, "HIGH",IF(
                  'Compound Alert'!AA13 &gt;= 7, "MED","LOW")),IF(
                     $B$8="Emerging Threat", IF(
                        'Compound Alert'!AH13 &gt;= 10, "HIGH",IF(
                            'Compound Alert'!AH13 &gt;= 7, "MED","LOW")))))</f>
        <v>LOW</v>
      </c>
      <c r="M206" s="25" t="str">
        <f ca="1">IF(
   $B$8="Overall Alert",IF(
      'Compound Alert'!U13 &gt;= 7, "HIGH",IF(
         'Compound Alert'!U13 &gt;= 5, "MED","LOW")), IF(
            $B$8="Underlying Vulnerability", IF(
               'Compound Alert'!AB13 &gt;= 10, "HIGH",IF(
                  'Compound Alert'!AB13 &gt;= 7, "MED","LOW")),IF(
                     $B$8="Emerging Threat", IF(
                        'Compound Alert'!AI13 &gt;= 10, "HIGH",IF(
                            'Compound Alert'!AI13 &gt;= 7, "MED","LOW")))))</f>
        <v>LOW</v>
      </c>
      <c r="N206" s="25" t="str">
        <f ca="1">IF(
   $B$8="Overall Alert",IF(
      'Compound Alert'!V13 &gt;= 7, "HIGH",IF(
         'Compound Alert'!V13 &gt;= 5, "MED","LOW")), IF(
            $B$8="Underlying Vulnerability", IF(
               'Compound Alert'!AC13 &gt;= 10, "HIGH",IF(
                  'Compound Alert'!AC13 &gt;= 7, "MED","LOW")),IF(
                     $B$8="Emerging Threat", IF(
                        'Compound Alert'!AJ13 &gt;= 10, "HIGH",IF(
                            'Compound Alert'!AJ13 &gt;= 7, "MED","LOW")))))</f>
        <v>LOW</v>
      </c>
      <c r="O206" s="25" t="str">
        <f ca="1">IF(
   $B$8="Overall Alert",IF(
      'Compound Alert'!W13 &gt;= 7, "HIGH",IF(
         'Compound Alert'!W13 &gt;= 5, "MED","LOW")), IF(
            $B$8="Underlying Vulnerability", IF(
               'Compound Alert'!AD13 &gt;= 10, "HIGH",IF(
                  'Compound Alert'!AD13 &gt;= 7, "MED","LOW")),IF(
                     $B$8="Emerging Threat", IF(
                        'Compound Alert'!AK13 &gt;= 10, "HIGH",IF(
                            'Compound Alert'!AK13 &gt;= 7, "MED","LOW")))))</f>
        <v>LOW</v>
      </c>
      <c r="P206" s="25"/>
      <c r="Q206" s="26"/>
      <c r="R206" s="26"/>
      <c r="S206" s="21"/>
      <c r="T206" s="21"/>
      <c r="U206" s="21"/>
      <c r="V206" s="21"/>
      <c r="W206" s="21"/>
      <c r="X206" s="21"/>
      <c r="Y206" s="27"/>
      <c r="Z206" s="27"/>
      <c r="AA206" s="27"/>
      <c r="AB206" s="27"/>
      <c r="AC206" s="27"/>
      <c r="AD206" s="27"/>
      <c r="AE206" s="27"/>
      <c r="AF206" s="27"/>
      <c r="AJ206" s="21"/>
      <c r="AK206" s="21"/>
      <c r="AL206" s="21"/>
      <c r="AM206" s="21"/>
      <c r="AN206" s="21"/>
      <c r="AO206" s="21"/>
      <c r="AP206" s="21"/>
      <c r="AQ206" s="21"/>
      <c r="AR206" s="21"/>
      <c r="AS206" s="21"/>
      <c r="AT206" s="21"/>
      <c r="AU206" s="21"/>
      <c r="AV206" s="21"/>
      <c r="AW206" s="21"/>
      <c r="AX206" s="21"/>
    </row>
    <row r="207" spans="1:50" x14ac:dyDescent="0.2">
      <c r="A207" s="63">
        <v>166</v>
      </c>
      <c r="B207" s="20" t="str">
        <f>'Compound Alert'!B117</f>
        <v>St. Lucia</v>
      </c>
      <c r="C207" s="20" t="str">
        <f>'Compound Alert'!C117</f>
        <v>LCA</v>
      </c>
      <c r="D207" s="20" t="str">
        <f>'Compound Alert'!D117</f>
        <v>LCN           Latin America &amp; Caribbean</v>
      </c>
      <c r="E207" s="20" t="str">
        <f>'Compound Alert'!E117</f>
        <v>Blend</v>
      </c>
      <c r="F207" s="217">
        <f ca="1">'Compound Alert'!F117</f>
        <v>112</v>
      </c>
      <c r="G207" s="22">
        <f ca="1">IF($B$8="Overall Alert",'Compound Alert'!G117,IF($B$8="Underlying Vulnerability",'Compound Alert'!J117,IF($B$8="Emerging Threat",'Compound Alert'!M117)))</f>
        <v>0</v>
      </c>
      <c r="H207" s="23">
        <f ca="1">IF($B$8="Overall Alert",'Compound Alert'!H117,IF($B$8="Underlying Vulnerability",'Compound Alert'!K117,IF($B$8="Emerging Threat",'Compound Alert'!N117)))</f>
        <v>0</v>
      </c>
      <c r="I207" s="50">
        <f ca="1">ROUNDDOWN(G207,0)</f>
        <v>0</v>
      </c>
      <c r="J207" s="25" t="str">
        <f ca="1">IF(
   $B$8="Overall Alert",IF(
      'Compound Alert'!R117 &gt;= 7, "HIGH",IF(
         'Compound Alert'!R117 &gt;= 5, "MED","LOW")), IF(
            $B$8="Underlying Vulnerability", IF(
               'Compound Alert'!Y117 &gt;= 10, "HIGH",IF(
                  'Compound Alert'!Y117 &gt;= 7, "MED","LOW")),IF(
                     $B$8="Emerging Threat", IF(
                        'Compound Alert'!AF117 &gt;= 10, "HIGH",IF(
                            'Compound Alert'!AF117 &gt;= 7, "MED","LOW")))))</f>
        <v>LOW</v>
      </c>
      <c r="K207" s="25" t="e">
        <f ca="1">IF(
   $B$8="Overall Alert",IF(
      'Compound Alert'!S117 &gt;= 7, "HIGH",IF(
         'Compound Alert'!S117 &gt;= 5, "MED","LOW")), IF(
            $B$8="Underlying Vulnerability", IF(
               'Compound Alert'!Z117 &gt;= 10, "HIGH",IF(
                  'Compound Alert'!Z117 &gt;= 7, "MED","LOW")),IF(
                     $B$8="Emerging Threat", IF(
                        'Compound Alert'!AG117 &gt;= 10, "HIGH",IF(
                            'Compound Alert'!AG117 &gt;= 7, "MED","LOW")))))</f>
        <v>#N/A</v>
      </c>
      <c r="L207" s="25" t="e">
        <f ca="1">IF(
   $B$8="Overall Alert",IF(
      'Compound Alert'!T117 &gt;= 7, "HIGH",IF(
         'Compound Alert'!T117 &gt;= 5, "MED","LOW")), IF(
            $B$8="Underlying Vulnerability", IF(
               'Compound Alert'!AA117 &gt;= 10, "HIGH",IF(
                  'Compound Alert'!AA117 &gt;= 7, "MED","LOW")),IF(
                     $B$8="Emerging Threat", IF(
                        'Compound Alert'!AH117 &gt;= 10, "HIGH",IF(
                            'Compound Alert'!AH117 &gt;= 7, "MED","LOW")))))</f>
        <v>#N/A</v>
      </c>
      <c r="M207" s="25" t="str">
        <f ca="1">IF(
   $B$8="Overall Alert",IF(
      'Compound Alert'!U117 &gt;= 7, "HIGH",IF(
         'Compound Alert'!U117 &gt;= 5, "MED","LOW")), IF(
            $B$8="Underlying Vulnerability", IF(
               'Compound Alert'!AB117 &gt;= 10, "HIGH",IF(
                  'Compound Alert'!AB117 &gt;= 7, "MED","LOW")),IF(
                     $B$8="Emerging Threat", IF(
                        'Compound Alert'!AI117 &gt;= 10, "HIGH",IF(
                            'Compound Alert'!AI117 &gt;= 7, "MED","LOW")))))</f>
        <v>LOW</v>
      </c>
      <c r="N207" s="25" t="str">
        <f ca="1">IF(
   $B$8="Overall Alert",IF(
      'Compound Alert'!V117 &gt;= 7, "HIGH",IF(
         'Compound Alert'!V117 &gt;= 5, "MED","LOW")), IF(
            $B$8="Underlying Vulnerability", IF(
               'Compound Alert'!AC117 &gt;= 10, "HIGH",IF(
                  'Compound Alert'!AC117 &gt;= 7, "MED","LOW")),IF(
                     $B$8="Emerging Threat", IF(
                        'Compound Alert'!AJ117 &gt;= 10, "HIGH",IF(
                            'Compound Alert'!AJ117 &gt;= 7, "MED","LOW")))))</f>
        <v>LOW</v>
      </c>
      <c r="O207" s="25" t="str">
        <f ca="1">IF(
   $B$8="Overall Alert",IF(
      'Compound Alert'!W117 &gt;= 7, "HIGH",IF(
         'Compound Alert'!W117 &gt;= 5, "MED","LOW")), IF(
            $B$8="Underlying Vulnerability", IF(
               'Compound Alert'!AD117 &gt;= 10, "HIGH",IF(
                  'Compound Alert'!AD117 &gt;= 7, "MED","LOW")),IF(
                     $B$8="Emerging Threat", IF(
                        'Compound Alert'!AK117 &gt;= 10, "HIGH",IF(
                            'Compound Alert'!AK117 &gt;= 7, "MED","LOW")))))</f>
        <v>LOW</v>
      </c>
      <c r="P207" s="25"/>
      <c r="Q207" s="26"/>
      <c r="R207" s="26"/>
      <c r="S207" s="21"/>
      <c r="T207" s="21"/>
      <c r="U207" s="21"/>
      <c r="V207" s="21"/>
      <c r="W207" s="21"/>
      <c r="X207" s="21"/>
      <c r="Y207" s="27"/>
      <c r="Z207" s="27"/>
      <c r="AA207" s="27"/>
      <c r="AB207" s="27"/>
      <c r="AC207" s="27"/>
      <c r="AD207" s="27"/>
      <c r="AE207" s="27"/>
      <c r="AF207" s="27"/>
      <c r="AJ207" s="21"/>
      <c r="AK207" s="21"/>
      <c r="AL207" s="21"/>
      <c r="AM207" s="21"/>
      <c r="AN207" s="21"/>
      <c r="AO207" s="21"/>
      <c r="AP207" s="21"/>
      <c r="AQ207" s="21"/>
      <c r="AR207" s="21"/>
      <c r="AS207" s="21"/>
      <c r="AT207" s="21"/>
      <c r="AU207" s="21"/>
      <c r="AV207" s="21"/>
      <c r="AW207" s="21"/>
      <c r="AX207" s="21"/>
    </row>
    <row r="208" spans="1:50" x14ac:dyDescent="0.2">
      <c r="A208" s="63">
        <v>167</v>
      </c>
      <c r="B208" s="20" t="str">
        <f>'Compound Alert'!B111</f>
        <v>Korea, Rep.</v>
      </c>
      <c r="C208" s="20" t="str">
        <f>'Compound Alert'!C111</f>
        <v>KOR</v>
      </c>
      <c r="D208" s="20" t="str">
        <f>'Compound Alert'!D111</f>
        <v>EAS           East Asia &amp; Pacific</v>
      </c>
      <c r="E208" s="20" t="str">
        <f>'Compound Alert'!E111</f>
        <v>NA</v>
      </c>
      <c r="F208" s="217">
        <f ca="1">'Compound Alert'!F111</f>
        <v>106</v>
      </c>
      <c r="G208" s="22">
        <f ca="1">IF($B$8="Overall Alert",'Compound Alert'!G111,IF($B$8="Underlying Vulnerability",'Compound Alert'!J111,IF($B$8="Emerging Threat",'Compound Alert'!M111)))</f>
        <v>0</v>
      </c>
      <c r="H208" s="23">
        <f ca="1">IF($B$8="Overall Alert",'Compound Alert'!H111,IF($B$8="Underlying Vulnerability",'Compound Alert'!K111,IF($B$8="Emerging Threat",'Compound Alert'!N111)))</f>
        <v>0</v>
      </c>
      <c r="I208" s="50">
        <f ca="1">ROUNDDOWN(G208,0)</f>
        <v>0</v>
      </c>
      <c r="J208" s="25" t="str">
        <f ca="1">IF(
   $B$8="Overall Alert",IF(
      'Compound Alert'!R111 &gt;= 7, "HIGH",IF(
         'Compound Alert'!R111 &gt;= 5, "MED","LOW")), IF(
            $B$8="Underlying Vulnerability", IF(
               'Compound Alert'!Y111 &gt;= 10, "HIGH",IF(
                  'Compound Alert'!Y111 &gt;= 7, "MED","LOW")),IF(
                     $B$8="Emerging Threat", IF(
                        'Compound Alert'!AF111 &gt;= 10, "HIGH",IF(
                            'Compound Alert'!AF111 &gt;= 7, "MED","LOW")))))</f>
        <v>LOW</v>
      </c>
      <c r="K208" s="25" t="str">
        <f ca="1">IF(
   $B$8="Overall Alert",IF(
      'Compound Alert'!S111 &gt;= 7, "HIGH",IF(
         'Compound Alert'!S111 &gt;= 5, "MED","LOW")), IF(
            $B$8="Underlying Vulnerability", IF(
               'Compound Alert'!Z111 &gt;= 10, "HIGH",IF(
                  'Compound Alert'!Z111 &gt;= 7, "MED","LOW")),IF(
                     $B$8="Emerging Threat", IF(
                        'Compound Alert'!AG111 &gt;= 10, "HIGH",IF(
                            'Compound Alert'!AG111 &gt;= 7, "MED","LOW")))))</f>
        <v>LOW</v>
      </c>
      <c r="L208" s="25" t="str">
        <f ca="1">IF(
   $B$8="Overall Alert",IF(
      'Compound Alert'!T111 &gt;= 7, "HIGH",IF(
         'Compound Alert'!T111 &gt;= 5, "MED","LOW")), IF(
            $B$8="Underlying Vulnerability", IF(
               'Compound Alert'!AA111 &gt;= 10, "HIGH",IF(
                  'Compound Alert'!AA111 &gt;= 7, "MED","LOW")),IF(
                     $B$8="Emerging Threat", IF(
                        'Compound Alert'!AH111 &gt;= 10, "HIGH",IF(
                            'Compound Alert'!AH111 &gt;= 7, "MED","LOW")))))</f>
        <v>LOW</v>
      </c>
      <c r="M208" s="25" t="str">
        <f ca="1">IF(
   $B$8="Overall Alert",IF(
      'Compound Alert'!U111 &gt;= 7, "HIGH",IF(
         'Compound Alert'!U111 &gt;= 5, "MED","LOW")), IF(
            $B$8="Underlying Vulnerability", IF(
               'Compound Alert'!AB111 &gt;= 10, "HIGH",IF(
                  'Compound Alert'!AB111 &gt;= 7, "MED","LOW")),IF(
                     $B$8="Emerging Threat", IF(
                        'Compound Alert'!AI111 &gt;= 10, "HIGH",IF(
                            'Compound Alert'!AI111 &gt;= 7, "MED","LOW")))))</f>
        <v>LOW</v>
      </c>
      <c r="N208" s="25" t="str">
        <f ca="1">IF(
   $B$8="Overall Alert",IF(
      'Compound Alert'!V111 &gt;= 7, "HIGH",IF(
         'Compound Alert'!V111 &gt;= 5, "MED","LOW")), IF(
            $B$8="Underlying Vulnerability", IF(
               'Compound Alert'!AC111 &gt;= 10, "HIGH",IF(
                  'Compound Alert'!AC111 &gt;= 7, "MED","LOW")),IF(
                     $B$8="Emerging Threat", IF(
                        'Compound Alert'!AJ111 &gt;= 10, "HIGH",IF(
                            'Compound Alert'!AJ111 &gt;= 7, "MED","LOW")))))</f>
        <v>LOW</v>
      </c>
      <c r="O208" s="25" t="str">
        <f ca="1">IF(
   $B$8="Overall Alert",IF(
      'Compound Alert'!W111 &gt;= 7, "HIGH",IF(
         'Compound Alert'!W111 &gt;= 5, "MED","LOW")), IF(
            $B$8="Underlying Vulnerability", IF(
               'Compound Alert'!AD111 &gt;= 10, "HIGH",IF(
                  'Compound Alert'!AD111 &gt;= 7, "MED","LOW")),IF(
                     $B$8="Emerging Threat", IF(
                        'Compound Alert'!AK111 &gt;= 10, "HIGH",IF(
                            'Compound Alert'!AK111 &gt;= 7, "MED","LOW")))))</f>
        <v>LOW</v>
      </c>
      <c r="P208" s="25"/>
      <c r="Q208" s="26"/>
      <c r="R208" s="26"/>
      <c r="S208" s="21"/>
      <c r="T208" s="21"/>
      <c r="U208" s="21"/>
      <c r="V208" s="21"/>
      <c r="W208" s="21"/>
      <c r="X208" s="21"/>
      <c r="Y208" s="27"/>
      <c r="Z208" s="27"/>
      <c r="AA208" s="27"/>
      <c r="AB208" s="27"/>
      <c r="AC208" s="27"/>
      <c r="AD208" s="27"/>
      <c r="AE208" s="27"/>
      <c r="AF208" s="27"/>
      <c r="AJ208" s="21"/>
      <c r="AK208" s="21"/>
      <c r="AL208" s="21"/>
      <c r="AM208" s="21"/>
      <c r="AN208" s="21"/>
      <c r="AO208" s="21"/>
      <c r="AP208" s="21"/>
      <c r="AQ208" s="21"/>
      <c r="AR208" s="21"/>
      <c r="AS208" s="21"/>
      <c r="AT208" s="21"/>
      <c r="AU208" s="21"/>
      <c r="AV208" s="21"/>
      <c r="AW208" s="21"/>
      <c r="AX208" s="21"/>
    </row>
    <row r="209" spans="1:50" x14ac:dyDescent="0.2">
      <c r="A209" s="63">
        <v>168</v>
      </c>
      <c r="B209" s="20" t="str">
        <f>'Compound Alert'!B200</f>
        <v>Tonga</v>
      </c>
      <c r="C209" s="20" t="str">
        <f>'Compound Alert'!C200</f>
        <v>TON</v>
      </c>
      <c r="D209" s="20" t="str">
        <f>'Compound Alert'!D200</f>
        <v>EAS           East Asia &amp; Pacific</v>
      </c>
      <c r="E209" s="20" t="str">
        <f>'Compound Alert'!E200</f>
        <v>IDA</v>
      </c>
      <c r="F209" s="217">
        <f>'Compound Alert'!F200</f>
        <v>0</v>
      </c>
      <c r="G209" s="22">
        <f ca="1">IF($B$8="Overall Alert",'Compound Alert'!G200,IF($B$8="Underlying Vulnerability",'Compound Alert'!J200,IF($B$8="Emerging Threat",'Compound Alert'!M200)))</f>
        <v>0</v>
      </c>
      <c r="H209" s="23">
        <f ca="1">IF($B$8="Overall Alert",'Compound Alert'!H200,IF($B$8="Underlying Vulnerability",'Compound Alert'!K200,IF($B$8="Emerging Threat",'Compound Alert'!N200)))</f>
        <v>0</v>
      </c>
      <c r="I209" s="50">
        <f ca="1">ROUNDDOWN(G209,0)</f>
        <v>0</v>
      </c>
      <c r="J209" s="25" t="str">
        <f ca="1">IF(
   $B$8="Overall Alert",IF(
      'Compound Alert'!R200 &gt;= 7, "HIGH",IF(
         'Compound Alert'!R200 &gt;= 5, "MED","LOW")), IF(
            $B$8="Underlying Vulnerability", IF(
               'Compound Alert'!Y200 &gt;= 10, "HIGH",IF(
                  'Compound Alert'!Y200 &gt;= 7, "MED","LOW")),IF(
                     $B$8="Emerging Threat", IF(
                        'Compound Alert'!AF200 &gt;= 10, "HIGH",IF(
                            'Compound Alert'!AF200 &gt;= 7, "MED","LOW")))))</f>
        <v>LOW</v>
      </c>
      <c r="K209" s="25" t="str">
        <f ca="1">IF(
   $B$8="Overall Alert",IF(
      'Compound Alert'!S200 &gt;= 7, "HIGH",IF(
         'Compound Alert'!S200 &gt;= 5, "MED","LOW")), IF(
            $B$8="Underlying Vulnerability", IF(
               'Compound Alert'!Z200 &gt;= 10, "HIGH",IF(
                  'Compound Alert'!Z200 &gt;= 7, "MED","LOW")),IF(
                     $B$8="Emerging Threat", IF(
                        'Compound Alert'!AG200 &gt;= 10, "HIGH",IF(
                            'Compound Alert'!AG200 &gt;= 7, "MED","LOW")))))</f>
        <v>LOW</v>
      </c>
      <c r="L209" s="25" t="e">
        <f ca="1">IF(
   $B$8="Overall Alert",IF(
      'Compound Alert'!T200 &gt;= 7, "HIGH",IF(
         'Compound Alert'!T200 &gt;= 5, "MED","LOW")), IF(
            $B$8="Underlying Vulnerability", IF(
               'Compound Alert'!AA200 &gt;= 10, "HIGH",IF(
                  'Compound Alert'!AA200 &gt;= 7, "MED","LOW")),IF(
                     $B$8="Emerging Threat", IF(
                        'Compound Alert'!AH200 &gt;= 10, "HIGH",IF(
                            'Compound Alert'!AH200 &gt;= 7, "MED","LOW")))))</f>
        <v>#N/A</v>
      </c>
      <c r="M209" s="25" t="str">
        <f ca="1">IF(
   $B$8="Overall Alert",IF(
      'Compound Alert'!U200 &gt;= 7, "HIGH",IF(
         'Compound Alert'!U200 &gt;= 5, "MED","LOW")), IF(
            $B$8="Underlying Vulnerability", IF(
               'Compound Alert'!AB200 &gt;= 10, "HIGH",IF(
                  'Compound Alert'!AB200 &gt;= 7, "MED","LOW")),IF(
                     $B$8="Emerging Threat", IF(
                        'Compound Alert'!AI200 &gt;= 10, "HIGH",IF(
                            'Compound Alert'!AI200 &gt;= 7, "MED","LOW")))))</f>
        <v>LOW</v>
      </c>
      <c r="N209" s="25" t="str">
        <f ca="1">IF(
   $B$8="Overall Alert",IF(
      'Compound Alert'!V200 &gt;= 7, "HIGH",IF(
         'Compound Alert'!V200 &gt;= 5, "MED","LOW")), IF(
            $B$8="Underlying Vulnerability", IF(
               'Compound Alert'!AC200 &gt;= 10, "HIGH",IF(
                  'Compound Alert'!AC200 &gt;= 7, "MED","LOW")),IF(
                     $B$8="Emerging Threat", IF(
                        'Compound Alert'!AJ200 &gt;= 10, "HIGH",IF(
                            'Compound Alert'!AJ200 &gt;= 7, "MED","LOW")))))</f>
        <v>LOW</v>
      </c>
      <c r="O209" s="25" t="str">
        <f ca="1">IF(
   $B$8="Overall Alert",IF(
      'Compound Alert'!W200 &gt;= 7, "HIGH",IF(
         'Compound Alert'!W200 &gt;= 5, "MED","LOW")), IF(
            $B$8="Underlying Vulnerability", IF(
               'Compound Alert'!AD200 &gt;= 10, "HIGH",IF(
                  'Compound Alert'!AD200 &gt;= 7, "MED","LOW")),IF(
                     $B$8="Emerging Threat", IF(
                        'Compound Alert'!AK200 &gt;= 10, "HIGH",IF(
                            'Compound Alert'!AK200 &gt;= 7, "MED","LOW")))))</f>
        <v>LOW</v>
      </c>
      <c r="P209" s="25"/>
      <c r="Q209" s="26"/>
      <c r="R209" s="26"/>
      <c r="S209" s="21"/>
      <c r="T209" s="21"/>
      <c r="U209" s="21"/>
      <c r="V209" s="21"/>
      <c r="W209" s="21"/>
      <c r="X209" s="21"/>
      <c r="Y209" s="27"/>
      <c r="Z209" s="27"/>
      <c r="AA209" s="27"/>
      <c r="AB209" s="27"/>
      <c r="AC209" s="27"/>
      <c r="AD209" s="27"/>
      <c r="AE209" s="27"/>
      <c r="AF209" s="27"/>
      <c r="AJ209" s="21"/>
      <c r="AK209" s="21"/>
      <c r="AL209" s="21"/>
      <c r="AM209" s="21"/>
      <c r="AN209" s="21"/>
      <c r="AO209" s="21"/>
      <c r="AP209" s="21"/>
      <c r="AQ209" s="21"/>
      <c r="AR209" s="21"/>
      <c r="AS209" s="21"/>
      <c r="AT209" s="21"/>
      <c r="AU209" s="21"/>
      <c r="AV209" s="21"/>
      <c r="AW209" s="21"/>
      <c r="AX209" s="21"/>
    </row>
    <row r="210" spans="1:50" x14ac:dyDescent="0.2">
      <c r="A210" s="63">
        <v>169</v>
      </c>
      <c r="B210" s="20" t="str">
        <f>'Compound Alert'!B9</f>
        <v>Albania</v>
      </c>
      <c r="C210" s="20" t="str">
        <f>'Compound Alert'!C9</f>
        <v>ALB</v>
      </c>
      <c r="D210" s="20" t="str">
        <f>'Compound Alert'!D9</f>
        <v>ECS           Europe &amp; Central Asia</v>
      </c>
      <c r="E210" s="20" t="str">
        <f>'Compound Alert'!E9</f>
        <v>IBRD</v>
      </c>
      <c r="F210" s="217">
        <f ca="1">'Compound Alert'!F9</f>
        <v>4</v>
      </c>
      <c r="G210" s="22">
        <f ca="1">IF($B$8="Overall Alert",'Compound Alert'!G9,IF($B$8="Underlying Vulnerability",'Compound Alert'!J9,IF($B$8="Emerging Threat",'Compound Alert'!M9)))</f>
        <v>0</v>
      </c>
      <c r="H210" s="23">
        <f ca="1">IF($B$8="Overall Alert",'Compound Alert'!H9,IF($B$8="Underlying Vulnerability",'Compound Alert'!K9,IF($B$8="Emerging Threat",'Compound Alert'!N9)))</f>
        <v>0</v>
      </c>
      <c r="I210" s="50">
        <f ca="1">ROUNDDOWN(G210,0)</f>
        <v>0</v>
      </c>
      <c r="J210" s="25" t="str">
        <f ca="1">IF(
   $B$8="Overall Alert",IF(
      'Compound Alert'!R9 &gt;= 7, "HIGH",IF(
         'Compound Alert'!R9 &gt;= 5, "MED","LOW")), IF(
            $B$8="Underlying Vulnerability", IF(
               'Compound Alert'!Y9 &gt;= 10, "HIGH",IF(
                  'Compound Alert'!Y9 &gt;= 7, "MED","LOW")),IF(
                     $B$8="Emerging Threat", IF(
                        'Compound Alert'!AF9 &gt;= 10, "HIGH",IF(
                            'Compound Alert'!AF9 &gt;= 7, "MED","LOW")))))</f>
        <v>LOW</v>
      </c>
      <c r="K210" s="25" t="str">
        <f ca="1">IF(
   $B$8="Overall Alert",IF(
      'Compound Alert'!S9 &gt;= 7, "HIGH",IF(
         'Compound Alert'!S9 &gt;= 5, "MED","LOW")), IF(
            $B$8="Underlying Vulnerability", IF(
               'Compound Alert'!Z9 &gt;= 10, "HIGH",IF(
                  'Compound Alert'!Z9 &gt;= 7, "MED","LOW")),IF(
                     $B$8="Emerging Threat", IF(
                        'Compound Alert'!AG9 &gt;= 10, "HIGH",IF(
                            'Compound Alert'!AG9 &gt;= 7, "MED","LOW")))))</f>
        <v>LOW</v>
      </c>
      <c r="L210" s="25" t="str">
        <f ca="1">IF(
   $B$8="Overall Alert",IF(
      'Compound Alert'!T9 &gt;= 7, "HIGH",IF(
         'Compound Alert'!T9 &gt;= 5, "MED","LOW")), IF(
            $B$8="Underlying Vulnerability", IF(
               'Compound Alert'!AA9 &gt;= 10, "HIGH",IF(
                  'Compound Alert'!AA9 &gt;= 7, "MED","LOW")),IF(
                     $B$8="Emerging Threat", IF(
                        'Compound Alert'!AH9 &gt;= 10, "HIGH",IF(
                            'Compound Alert'!AH9 &gt;= 7, "MED","LOW")))))</f>
        <v>LOW</v>
      </c>
      <c r="M210" s="25" t="str">
        <f ca="1">IF(
   $B$8="Overall Alert",IF(
      'Compound Alert'!U9 &gt;= 7, "HIGH",IF(
         'Compound Alert'!U9 &gt;= 5, "MED","LOW")), IF(
            $B$8="Underlying Vulnerability", IF(
               'Compound Alert'!AB9 &gt;= 10, "HIGH",IF(
                  'Compound Alert'!AB9 &gt;= 7, "MED","LOW")),IF(
                     $B$8="Emerging Threat", IF(
                        'Compound Alert'!AI9 &gt;= 10, "HIGH",IF(
                            'Compound Alert'!AI9 &gt;= 7, "MED","LOW")))))</f>
        <v>LOW</v>
      </c>
      <c r="N210" s="25" t="str">
        <f ca="1">IF(
   $B$8="Overall Alert",IF(
      'Compound Alert'!V9 &gt;= 7, "HIGH",IF(
         'Compound Alert'!V9 &gt;= 5, "MED","LOW")), IF(
            $B$8="Underlying Vulnerability", IF(
               'Compound Alert'!AC9 &gt;= 10, "HIGH",IF(
                  'Compound Alert'!AC9 &gt;= 7, "MED","LOW")),IF(
                     $B$8="Emerging Threat", IF(
                        'Compound Alert'!AJ9 &gt;= 10, "HIGH",IF(
                            'Compound Alert'!AJ9 &gt;= 7, "MED","LOW")))))</f>
        <v>LOW</v>
      </c>
      <c r="O210" s="25" t="str">
        <f ca="1">IF(
   $B$8="Overall Alert",IF(
      'Compound Alert'!W9 &gt;= 7, "HIGH",IF(
         'Compound Alert'!W9 &gt;= 5, "MED","LOW")), IF(
            $B$8="Underlying Vulnerability", IF(
               'Compound Alert'!AD9 &gt;= 10, "HIGH",IF(
                  'Compound Alert'!AD9 &gt;= 7, "MED","LOW")),IF(
                     $B$8="Emerging Threat", IF(
                        'Compound Alert'!AK9 &gt;= 10, "HIGH",IF(
                            'Compound Alert'!AK9 &gt;= 7, "MED","LOW")))))</f>
        <v>LOW</v>
      </c>
      <c r="P210" s="25"/>
      <c r="Q210" s="26"/>
      <c r="R210" s="26"/>
      <c r="S210" s="21"/>
      <c r="T210" s="21"/>
      <c r="U210" s="21"/>
      <c r="V210" s="21"/>
      <c r="W210" s="21"/>
      <c r="X210" s="21"/>
      <c r="Y210" s="27"/>
      <c r="Z210" s="27"/>
      <c r="AA210" s="27"/>
      <c r="AB210" s="27"/>
      <c r="AC210" s="27"/>
      <c r="AD210" s="27"/>
      <c r="AE210" s="27"/>
      <c r="AF210" s="27"/>
      <c r="AJ210" s="21"/>
      <c r="AK210" s="21"/>
      <c r="AL210" s="21"/>
      <c r="AM210" s="21"/>
      <c r="AN210" s="21"/>
      <c r="AO210" s="21"/>
      <c r="AP210" s="21"/>
      <c r="AQ210" s="21"/>
      <c r="AR210" s="21"/>
      <c r="AS210" s="21"/>
      <c r="AT210" s="21"/>
      <c r="AU210" s="21"/>
      <c r="AV210" s="21"/>
      <c r="AW210" s="21"/>
      <c r="AX210" s="21"/>
    </row>
    <row r="211" spans="1:50" x14ac:dyDescent="0.2">
      <c r="A211" s="63">
        <v>170</v>
      </c>
      <c r="B211" s="20" t="str">
        <f>'Compound Alert'!B160</f>
        <v>Palau</v>
      </c>
      <c r="C211" s="20" t="str">
        <f>'Compound Alert'!C160</f>
        <v>PLW</v>
      </c>
      <c r="D211" s="20" t="str">
        <f>'Compound Alert'!D160</f>
        <v>EAS           East Asia &amp; Pacific</v>
      </c>
      <c r="E211" s="20" t="str">
        <f>'Compound Alert'!E160</f>
        <v>IBRD</v>
      </c>
      <c r="F211" s="217">
        <f ca="1">'Compound Alert'!F160</f>
        <v>155</v>
      </c>
      <c r="G211" s="22">
        <f ca="1">IF($B$8="Overall Alert",'Compound Alert'!G160,IF($B$8="Underlying Vulnerability",'Compound Alert'!J160,IF($B$8="Emerging Threat",'Compound Alert'!M160)))</f>
        <v>0</v>
      </c>
      <c r="H211" s="23">
        <f ca="1">IF($B$8="Overall Alert",'Compound Alert'!H160,IF($B$8="Underlying Vulnerability",'Compound Alert'!K160,IF($B$8="Emerging Threat",'Compound Alert'!N160)))</f>
        <v>0</v>
      </c>
      <c r="I211" s="50">
        <f ca="1">ROUNDDOWN(G211,0)</f>
        <v>0</v>
      </c>
      <c r="J211" s="25" t="str">
        <f ca="1">IF(
   $B$8="Overall Alert",IF(
      'Compound Alert'!R160 &gt;= 7, "HIGH",IF(
         'Compound Alert'!R160 &gt;= 5, "MED","LOW")), IF(
            $B$8="Underlying Vulnerability", IF(
               'Compound Alert'!Y160 &gt;= 10, "HIGH",IF(
                  'Compound Alert'!Y160 &gt;= 7, "MED","LOW")),IF(
                     $B$8="Emerging Threat", IF(
                        'Compound Alert'!AF160 &gt;= 10, "HIGH",IF(
                            'Compound Alert'!AF160 &gt;= 7, "MED","LOW")))))</f>
        <v>LOW</v>
      </c>
      <c r="K211" s="25" t="e">
        <f ca="1">IF(
   $B$8="Overall Alert",IF(
      'Compound Alert'!S160 &gt;= 7, "HIGH",IF(
         'Compound Alert'!S160 &gt;= 5, "MED","LOW")), IF(
            $B$8="Underlying Vulnerability", IF(
               'Compound Alert'!Z160 &gt;= 10, "HIGH",IF(
                  'Compound Alert'!Z160 &gt;= 7, "MED","LOW")),IF(
                     $B$8="Emerging Threat", IF(
                        'Compound Alert'!AG160 &gt;= 10, "HIGH",IF(
                            'Compound Alert'!AG160 &gt;= 7, "MED","LOW")))))</f>
        <v>#N/A</v>
      </c>
      <c r="L211" s="25" t="e">
        <f ca="1">IF(
   $B$8="Overall Alert",IF(
      'Compound Alert'!T160 &gt;= 7, "HIGH",IF(
         'Compound Alert'!T160 &gt;= 5, "MED","LOW")), IF(
            $B$8="Underlying Vulnerability", IF(
               'Compound Alert'!AA160 &gt;= 10, "HIGH",IF(
                  'Compound Alert'!AA160 &gt;= 7, "MED","LOW")),IF(
                     $B$8="Emerging Threat", IF(
                        'Compound Alert'!AH160 &gt;= 10, "HIGH",IF(
                            'Compound Alert'!AH160 &gt;= 7, "MED","LOW")))))</f>
        <v>#N/A</v>
      </c>
      <c r="M211" s="25" t="str">
        <f ca="1">IF(
   $B$8="Overall Alert",IF(
      'Compound Alert'!U160 &gt;= 7, "HIGH",IF(
         'Compound Alert'!U160 &gt;= 5, "MED","LOW")), IF(
            $B$8="Underlying Vulnerability", IF(
               'Compound Alert'!AB160 &gt;= 10, "HIGH",IF(
                  'Compound Alert'!AB160 &gt;= 7, "MED","LOW")),IF(
                     $B$8="Emerging Threat", IF(
                        'Compound Alert'!AI160 &gt;= 10, "HIGH",IF(
                            'Compound Alert'!AI160 &gt;= 7, "MED","LOW")))))</f>
        <v>LOW</v>
      </c>
      <c r="N211" s="25" t="str">
        <f ca="1">IF(
   $B$8="Overall Alert",IF(
      'Compound Alert'!V160 &gt;= 7, "HIGH",IF(
         'Compound Alert'!V160 &gt;= 5, "MED","LOW")), IF(
            $B$8="Underlying Vulnerability", IF(
               'Compound Alert'!AC160 &gt;= 10, "HIGH",IF(
                  'Compound Alert'!AC160 &gt;= 7, "MED","LOW")),IF(
                     $B$8="Emerging Threat", IF(
                        'Compound Alert'!AJ160 &gt;= 10, "HIGH",IF(
                            'Compound Alert'!AJ160 &gt;= 7, "MED","LOW")))))</f>
        <v>LOW</v>
      </c>
      <c r="O211" s="25" t="str">
        <f ca="1">IF(
   $B$8="Overall Alert",IF(
      'Compound Alert'!W160 &gt;= 7, "HIGH",IF(
         'Compound Alert'!W160 &gt;= 5, "MED","LOW")), IF(
            $B$8="Underlying Vulnerability", IF(
               'Compound Alert'!AD160 &gt;= 10, "HIGH",IF(
                  'Compound Alert'!AD160 &gt;= 7, "MED","LOW")),IF(
                     $B$8="Emerging Threat", IF(
                        'Compound Alert'!AK160 &gt;= 10, "HIGH",IF(
                            'Compound Alert'!AK160 &gt;= 7, "MED","LOW")))))</f>
        <v>LOW</v>
      </c>
      <c r="P211" s="25"/>
      <c r="Q211" s="26"/>
      <c r="R211" s="26"/>
      <c r="S211" s="21"/>
      <c r="T211" s="21"/>
      <c r="U211" s="21"/>
      <c r="V211" s="21"/>
      <c r="W211" s="21"/>
      <c r="X211" s="21"/>
      <c r="Y211" s="27"/>
      <c r="Z211" s="27"/>
      <c r="AA211" s="27"/>
      <c r="AB211" s="27"/>
      <c r="AC211" s="27"/>
      <c r="AD211" s="27"/>
      <c r="AE211" s="27"/>
      <c r="AF211" s="27"/>
      <c r="AJ211" s="21"/>
      <c r="AK211" s="21"/>
      <c r="AL211" s="21"/>
      <c r="AM211" s="21"/>
      <c r="AN211" s="21"/>
      <c r="AO211" s="21"/>
      <c r="AP211" s="21"/>
      <c r="AQ211" s="21"/>
      <c r="AR211" s="21"/>
      <c r="AS211" s="21"/>
      <c r="AT211" s="21"/>
      <c r="AU211" s="21"/>
      <c r="AV211" s="21"/>
      <c r="AW211" s="21"/>
      <c r="AX211" s="21"/>
    </row>
    <row r="212" spans="1:50" x14ac:dyDescent="0.2">
      <c r="A212" s="63">
        <v>171</v>
      </c>
      <c r="B212" s="20" t="str">
        <f>'Compound Alert'!B120</f>
        <v>Lesotho</v>
      </c>
      <c r="C212" s="20" t="str">
        <f>'Compound Alert'!C120</f>
        <v>LSO</v>
      </c>
      <c r="D212" s="20" t="str">
        <f>'Compound Alert'!D120</f>
        <v>SSF           Sub-Saharan Africa</v>
      </c>
      <c r="E212" s="20" t="str">
        <f>'Compound Alert'!E120</f>
        <v>IDA</v>
      </c>
      <c r="F212" s="217">
        <f ca="1">'Compound Alert'!F120</f>
        <v>115</v>
      </c>
      <c r="G212" s="22">
        <f ca="1">IF($B$8="Overall Alert",'Compound Alert'!G120,IF($B$8="Underlying Vulnerability",'Compound Alert'!J120,IF($B$8="Emerging Threat",'Compound Alert'!M120)))</f>
        <v>0</v>
      </c>
      <c r="H212" s="23">
        <f ca="1">IF($B$8="Overall Alert",'Compound Alert'!H120,IF($B$8="Underlying Vulnerability",'Compound Alert'!K120,IF($B$8="Emerging Threat",'Compound Alert'!N120)))</f>
        <v>0</v>
      </c>
      <c r="I212" s="50">
        <f ca="1">ROUNDDOWN(G212,0)</f>
        <v>0</v>
      </c>
      <c r="J212" s="25" t="str">
        <f ca="1">IF(
   $B$8="Overall Alert",IF(
      'Compound Alert'!R120 &gt;= 7, "HIGH",IF(
         'Compound Alert'!R120 &gt;= 5, "MED","LOW")), IF(
            $B$8="Underlying Vulnerability", IF(
               'Compound Alert'!Y120 &gt;= 10, "HIGH",IF(
                  'Compound Alert'!Y120 &gt;= 7, "MED","LOW")),IF(
                     $B$8="Emerging Threat", IF(
                        'Compound Alert'!AF120 &gt;= 10, "HIGH",IF(
                            'Compound Alert'!AF120 &gt;= 7, "MED","LOW")))))</f>
        <v>LOW</v>
      </c>
      <c r="K212" s="25" t="str">
        <f ca="1">IF(
   $B$8="Overall Alert",IF(
      'Compound Alert'!S120 &gt;= 7, "HIGH",IF(
         'Compound Alert'!S120 &gt;= 5, "MED","LOW")), IF(
            $B$8="Underlying Vulnerability", IF(
               'Compound Alert'!Z120 &gt;= 10, "HIGH",IF(
                  'Compound Alert'!Z120 &gt;= 7, "MED","LOW")),IF(
                     $B$8="Emerging Threat", IF(
                        'Compound Alert'!AG120 &gt;= 10, "HIGH",IF(
                            'Compound Alert'!AG120 &gt;= 7, "MED","LOW")))))</f>
        <v>LOW</v>
      </c>
      <c r="L212" s="25" t="str">
        <f ca="1">IF(
   $B$8="Overall Alert",IF(
      'Compound Alert'!T120 &gt;= 7, "HIGH",IF(
         'Compound Alert'!T120 &gt;= 5, "MED","LOW")), IF(
            $B$8="Underlying Vulnerability", IF(
               'Compound Alert'!AA120 &gt;= 10, "HIGH",IF(
                  'Compound Alert'!AA120 &gt;= 7, "MED","LOW")),IF(
                     $B$8="Emerging Threat", IF(
                        'Compound Alert'!AH120 &gt;= 10, "HIGH",IF(
                            'Compound Alert'!AH120 &gt;= 7, "MED","LOW")))))</f>
        <v>LOW</v>
      </c>
      <c r="M212" s="25" t="str">
        <f ca="1">IF(
   $B$8="Overall Alert",IF(
      'Compound Alert'!U120 &gt;= 7, "HIGH",IF(
         'Compound Alert'!U120 &gt;= 5, "MED","LOW")), IF(
            $B$8="Underlying Vulnerability", IF(
               'Compound Alert'!AB120 &gt;= 10, "HIGH",IF(
                  'Compound Alert'!AB120 &gt;= 7, "MED","LOW")),IF(
                     $B$8="Emerging Threat", IF(
                        'Compound Alert'!AI120 &gt;= 10, "HIGH",IF(
                            'Compound Alert'!AI120 &gt;= 7, "MED","LOW")))))</f>
        <v>LOW</v>
      </c>
      <c r="N212" s="25" t="str">
        <f ca="1">IF(
   $B$8="Overall Alert",IF(
      'Compound Alert'!V120 &gt;= 7, "HIGH",IF(
         'Compound Alert'!V120 &gt;= 5, "MED","LOW")), IF(
            $B$8="Underlying Vulnerability", IF(
               'Compound Alert'!AC120 &gt;= 10, "HIGH",IF(
                  'Compound Alert'!AC120 &gt;= 7, "MED","LOW")),IF(
                     $B$8="Emerging Threat", IF(
                        'Compound Alert'!AJ120 &gt;= 10, "HIGH",IF(
                            'Compound Alert'!AJ120 &gt;= 7, "MED","LOW")))))</f>
        <v>LOW</v>
      </c>
      <c r="O212" s="25" t="str">
        <f ca="1">IF(
   $B$8="Overall Alert",IF(
      'Compound Alert'!W120 &gt;= 7, "HIGH",IF(
         'Compound Alert'!W120 &gt;= 5, "MED","LOW")), IF(
            $B$8="Underlying Vulnerability", IF(
               'Compound Alert'!AD120 &gt;= 10, "HIGH",IF(
                  'Compound Alert'!AD120 &gt;= 7, "MED","LOW")),IF(
                     $B$8="Emerging Threat", IF(
                        'Compound Alert'!AK120 &gt;= 10, "HIGH",IF(
                            'Compound Alert'!AK120 &gt;= 7, "MED","LOW")))))</f>
        <v>LOW</v>
      </c>
      <c r="P212" s="25"/>
      <c r="Q212" s="26"/>
      <c r="R212" s="26"/>
      <c r="S212" s="21"/>
      <c r="T212" s="21"/>
      <c r="U212" s="21"/>
      <c r="V212" s="21"/>
      <c r="W212" s="21"/>
      <c r="X212" s="21"/>
      <c r="Y212" s="27"/>
      <c r="Z212" s="27"/>
      <c r="AA212" s="27"/>
      <c r="AB212" s="27"/>
      <c r="AC212" s="27"/>
      <c r="AD212" s="27"/>
      <c r="AE212" s="27"/>
      <c r="AF212" s="27"/>
      <c r="AJ212" s="21"/>
      <c r="AK212" s="21"/>
      <c r="AL212" s="21"/>
      <c r="AM212" s="21"/>
      <c r="AN212" s="21"/>
      <c r="AO212" s="21"/>
      <c r="AP212" s="21"/>
      <c r="AQ212" s="21"/>
      <c r="AR212" s="21"/>
      <c r="AS212" s="21"/>
      <c r="AT212" s="21"/>
      <c r="AU212" s="21"/>
      <c r="AV212" s="21"/>
      <c r="AW212" s="21"/>
      <c r="AX212" s="21"/>
    </row>
    <row r="213" spans="1:50" x14ac:dyDescent="0.2">
      <c r="A213" s="63">
        <v>172</v>
      </c>
      <c r="B213" s="20" t="str">
        <f>'Compound Alert'!B99</f>
        <v>Iceland</v>
      </c>
      <c r="C213" s="20" t="str">
        <f>'Compound Alert'!C99</f>
        <v>ISL</v>
      </c>
      <c r="D213" s="20" t="str">
        <f>'Compound Alert'!D99</f>
        <v>ECS           Europe &amp; Central Asia</v>
      </c>
      <c r="E213" s="20" t="str">
        <f>'Compound Alert'!E99</f>
        <v>NA</v>
      </c>
      <c r="F213" s="217">
        <f ca="1">'Compound Alert'!F99</f>
        <v>94</v>
      </c>
      <c r="G213" s="22">
        <f ca="1">IF($B$8="Overall Alert",'Compound Alert'!G99,IF($B$8="Underlying Vulnerability",'Compound Alert'!J99,IF($B$8="Emerging Threat",'Compound Alert'!M99)))</f>
        <v>0</v>
      </c>
      <c r="H213" s="23">
        <f ca="1">IF($B$8="Overall Alert",'Compound Alert'!H99,IF($B$8="Underlying Vulnerability",'Compound Alert'!K99,IF($B$8="Emerging Threat",'Compound Alert'!N99)))</f>
        <v>0</v>
      </c>
      <c r="I213" s="50">
        <f ca="1">ROUNDDOWN(G213,0)</f>
        <v>0</v>
      </c>
      <c r="J213" s="25" t="str">
        <f ca="1">IF(
   $B$8="Overall Alert",IF(
      'Compound Alert'!R99 &gt;= 7, "HIGH",IF(
         'Compound Alert'!R99 &gt;= 5, "MED","LOW")), IF(
            $B$8="Underlying Vulnerability", IF(
               'Compound Alert'!Y99 &gt;= 10, "HIGH",IF(
                  'Compound Alert'!Y99 &gt;= 7, "MED","LOW")),IF(
                     $B$8="Emerging Threat", IF(
                        'Compound Alert'!AF99 &gt;= 10, "HIGH",IF(
                            'Compound Alert'!AF99 &gt;= 7, "MED","LOW")))))</f>
        <v>LOW</v>
      </c>
      <c r="K213" s="25" t="str">
        <f ca="1">IF(
   $B$8="Overall Alert",IF(
      'Compound Alert'!S99 &gt;= 7, "HIGH",IF(
         'Compound Alert'!S99 &gt;= 5, "MED","LOW")), IF(
            $B$8="Underlying Vulnerability", IF(
               'Compound Alert'!Z99 &gt;= 10, "HIGH",IF(
                  'Compound Alert'!Z99 &gt;= 7, "MED","LOW")),IF(
                     $B$8="Emerging Threat", IF(
                        'Compound Alert'!AG99 &gt;= 10, "HIGH",IF(
                            'Compound Alert'!AG99 &gt;= 7, "MED","LOW")))))</f>
        <v>LOW</v>
      </c>
      <c r="L213" s="25" t="str">
        <f ca="1">IF(
   $B$8="Overall Alert",IF(
      'Compound Alert'!T99 &gt;= 7, "HIGH",IF(
         'Compound Alert'!T99 &gt;= 5, "MED","LOW")), IF(
            $B$8="Underlying Vulnerability", IF(
               'Compound Alert'!AA99 &gt;= 10, "HIGH",IF(
                  'Compound Alert'!AA99 &gt;= 7, "MED","LOW")),IF(
                     $B$8="Emerging Threat", IF(
                        'Compound Alert'!AH99 &gt;= 10, "HIGH",IF(
                            'Compound Alert'!AH99 &gt;= 7, "MED","LOW")))))</f>
        <v>LOW</v>
      </c>
      <c r="M213" s="25" t="str">
        <f ca="1">IF(
   $B$8="Overall Alert",IF(
      'Compound Alert'!U99 &gt;= 7, "HIGH",IF(
         'Compound Alert'!U99 &gt;= 5, "MED","LOW")), IF(
            $B$8="Underlying Vulnerability", IF(
               'Compound Alert'!AB99 &gt;= 10, "HIGH",IF(
                  'Compound Alert'!AB99 &gt;= 7, "MED","LOW")),IF(
                     $B$8="Emerging Threat", IF(
                        'Compound Alert'!AI99 &gt;= 10, "HIGH",IF(
                            'Compound Alert'!AI99 &gt;= 7, "MED","LOW")))))</f>
        <v>LOW</v>
      </c>
      <c r="N213" s="25" t="str">
        <f ca="1">IF(
   $B$8="Overall Alert",IF(
      'Compound Alert'!V99 &gt;= 7, "HIGH",IF(
         'Compound Alert'!V99 &gt;= 5, "MED","LOW")), IF(
            $B$8="Underlying Vulnerability", IF(
               'Compound Alert'!AC99 &gt;= 10, "HIGH",IF(
                  'Compound Alert'!AC99 &gt;= 7, "MED","LOW")),IF(
                     $B$8="Emerging Threat", IF(
                        'Compound Alert'!AJ99 &gt;= 10, "HIGH",IF(
                            'Compound Alert'!AJ99 &gt;= 7, "MED","LOW")))))</f>
        <v>LOW</v>
      </c>
      <c r="O213" s="25" t="str">
        <f ca="1">IF(
   $B$8="Overall Alert",IF(
      'Compound Alert'!W99 &gt;= 7, "HIGH",IF(
         'Compound Alert'!W99 &gt;= 5, "MED","LOW")), IF(
            $B$8="Underlying Vulnerability", IF(
               'Compound Alert'!AD99 &gt;= 10, "HIGH",IF(
                  'Compound Alert'!AD99 &gt;= 7, "MED","LOW")),IF(
                     $B$8="Emerging Threat", IF(
                        'Compound Alert'!AK99 &gt;= 10, "HIGH",IF(
                            'Compound Alert'!AK99 &gt;= 7, "MED","LOW")))))</f>
        <v>LOW</v>
      </c>
      <c r="P213" s="25"/>
      <c r="Q213" s="26"/>
      <c r="R213" s="26"/>
      <c r="S213" s="21"/>
      <c r="T213" s="21"/>
      <c r="U213" s="21"/>
      <c r="V213" s="21"/>
      <c r="W213" s="21"/>
      <c r="X213" s="21"/>
      <c r="Y213" s="27"/>
      <c r="Z213" s="27"/>
      <c r="AA213" s="27"/>
      <c r="AB213" s="27"/>
      <c r="AC213" s="27"/>
      <c r="AD213" s="27"/>
      <c r="AE213" s="27"/>
      <c r="AF213" s="27"/>
      <c r="AJ213" s="21"/>
      <c r="AK213" s="21"/>
      <c r="AL213" s="21"/>
      <c r="AM213" s="21"/>
      <c r="AN213" s="21"/>
      <c r="AO213" s="21"/>
      <c r="AP213" s="21"/>
      <c r="AQ213" s="21"/>
      <c r="AR213" s="21"/>
      <c r="AS213" s="21"/>
      <c r="AT213" s="21"/>
      <c r="AU213" s="21"/>
      <c r="AV213" s="21"/>
      <c r="AW213" s="21"/>
      <c r="AX213" s="21"/>
    </row>
    <row r="214" spans="1:50" x14ac:dyDescent="0.2">
      <c r="A214" s="63">
        <v>173</v>
      </c>
      <c r="B214" s="20" t="str">
        <f>'Compound Alert'!B102</f>
        <v>Jamaica</v>
      </c>
      <c r="C214" s="20" t="str">
        <f>'Compound Alert'!C102</f>
        <v>JAM</v>
      </c>
      <c r="D214" s="20" t="str">
        <f>'Compound Alert'!D102</f>
        <v>LCN           Latin America &amp; Caribbean</v>
      </c>
      <c r="E214" s="20" t="str">
        <f>'Compound Alert'!E102</f>
        <v>IBRD</v>
      </c>
      <c r="F214" s="217">
        <f ca="1">'Compound Alert'!F102</f>
        <v>97</v>
      </c>
      <c r="G214" s="22">
        <f ca="1">IF($B$8="Overall Alert",'Compound Alert'!G102,IF($B$8="Underlying Vulnerability",'Compound Alert'!J102,IF($B$8="Emerging Threat",'Compound Alert'!M102)))</f>
        <v>0</v>
      </c>
      <c r="H214" s="23">
        <f ca="1">IF($B$8="Overall Alert",'Compound Alert'!H102,IF($B$8="Underlying Vulnerability",'Compound Alert'!K102,IF($B$8="Emerging Threat",'Compound Alert'!N102)))</f>
        <v>0</v>
      </c>
      <c r="I214" s="50">
        <f ca="1">ROUNDDOWN(G214,0)</f>
        <v>0</v>
      </c>
      <c r="J214" s="25" t="str">
        <f ca="1">IF(
   $B$8="Overall Alert",IF(
      'Compound Alert'!R102 &gt;= 7, "HIGH",IF(
         'Compound Alert'!R102 &gt;= 5, "MED","LOW")), IF(
            $B$8="Underlying Vulnerability", IF(
               'Compound Alert'!Y102 &gt;= 10, "HIGH",IF(
                  'Compound Alert'!Y102 &gt;= 7, "MED","LOW")),IF(
                     $B$8="Emerging Threat", IF(
                        'Compound Alert'!AF102 &gt;= 10, "HIGH",IF(
                            'Compound Alert'!AF102 &gt;= 7, "MED","LOW")))))</f>
        <v>LOW</v>
      </c>
      <c r="K214" s="25" t="str">
        <f ca="1">IF(
   $B$8="Overall Alert",IF(
      'Compound Alert'!S102 &gt;= 7, "HIGH",IF(
         'Compound Alert'!S102 &gt;= 5, "MED","LOW")), IF(
            $B$8="Underlying Vulnerability", IF(
               'Compound Alert'!Z102 &gt;= 10, "HIGH",IF(
                  'Compound Alert'!Z102 &gt;= 7, "MED","LOW")),IF(
                     $B$8="Emerging Threat", IF(
                        'Compound Alert'!AG102 &gt;= 10, "HIGH",IF(
                            'Compound Alert'!AG102 &gt;= 7, "MED","LOW")))))</f>
        <v>LOW</v>
      </c>
      <c r="L214" s="25" t="str">
        <f ca="1">IF(
   $B$8="Overall Alert",IF(
      'Compound Alert'!T102 &gt;= 7, "HIGH",IF(
         'Compound Alert'!T102 &gt;= 5, "MED","LOW")), IF(
            $B$8="Underlying Vulnerability", IF(
               'Compound Alert'!AA102 &gt;= 10, "HIGH",IF(
                  'Compound Alert'!AA102 &gt;= 7, "MED","LOW")),IF(
                     $B$8="Emerging Threat", IF(
                        'Compound Alert'!AH102 &gt;= 10, "HIGH",IF(
                            'Compound Alert'!AH102 &gt;= 7, "MED","LOW")))))</f>
        <v>LOW</v>
      </c>
      <c r="M214" s="25" t="str">
        <f ca="1">IF(
   $B$8="Overall Alert",IF(
      'Compound Alert'!U102 &gt;= 7, "HIGH",IF(
         'Compound Alert'!U102 &gt;= 5, "MED","LOW")), IF(
            $B$8="Underlying Vulnerability", IF(
               'Compound Alert'!AB102 &gt;= 10, "HIGH",IF(
                  'Compound Alert'!AB102 &gt;= 7, "MED","LOW")),IF(
                     $B$8="Emerging Threat", IF(
                        'Compound Alert'!AI102 &gt;= 10, "HIGH",IF(
                            'Compound Alert'!AI102 &gt;= 7, "MED","LOW")))))</f>
        <v>LOW</v>
      </c>
      <c r="N214" s="25" t="str">
        <f ca="1">IF(
   $B$8="Overall Alert",IF(
      'Compound Alert'!V102 &gt;= 7, "HIGH",IF(
         'Compound Alert'!V102 &gt;= 5, "MED","LOW")), IF(
            $B$8="Underlying Vulnerability", IF(
               'Compound Alert'!AC102 &gt;= 10, "HIGH",IF(
                  'Compound Alert'!AC102 &gt;= 7, "MED","LOW")),IF(
                     $B$8="Emerging Threat", IF(
                        'Compound Alert'!AJ102 &gt;= 10, "HIGH",IF(
                            'Compound Alert'!AJ102 &gt;= 7, "MED","LOW")))))</f>
        <v>LOW</v>
      </c>
      <c r="O214" s="25" t="str">
        <f ca="1">IF(
   $B$8="Overall Alert",IF(
      'Compound Alert'!W102 &gt;= 7, "HIGH",IF(
         'Compound Alert'!W102 &gt;= 5, "MED","LOW")), IF(
            $B$8="Underlying Vulnerability", IF(
               'Compound Alert'!AD102 &gt;= 10, "HIGH",IF(
                  'Compound Alert'!AD102 &gt;= 7, "MED","LOW")),IF(
                     $B$8="Emerging Threat", IF(
                        'Compound Alert'!AK102 &gt;= 10, "HIGH",IF(
                            'Compound Alert'!AK102 &gt;= 7, "MED","LOW")))))</f>
        <v>LOW</v>
      </c>
      <c r="P214" s="25"/>
      <c r="Q214" s="26"/>
      <c r="R214" s="26"/>
      <c r="S214" s="21"/>
      <c r="T214" s="21"/>
      <c r="U214" s="21"/>
      <c r="V214" s="21"/>
      <c r="W214" s="21"/>
      <c r="X214" s="21"/>
      <c r="Y214" s="27"/>
      <c r="Z214" s="27"/>
      <c r="AA214" s="27"/>
      <c r="AB214" s="27"/>
      <c r="AC214" s="27"/>
      <c r="AD214" s="27"/>
      <c r="AE214" s="27"/>
      <c r="AF214" s="27"/>
      <c r="AJ214" s="21"/>
      <c r="AK214" s="21"/>
      <c r="AL214" s="21"/>
      <c r="AM214" s="21"/>
      <c r="AN214" s="21"/>
      <c r="AO214" s="21"/>
      <c r="AP214" s="21"/>
      <c r="AQ214" s="21"/>
      <c r="AR214" s="21"/>
      <c r="AS214" s="21"/>
      <c r="AT214" s="21"/>
      <c r="AU214" s="21"/>
      <c r="AV214" s="21"/>
      <c r="AW214" s="21"/>
      <c r="AX214" s="21"/>
    </row>
    <row r="215" spans="1:50" x14ac:dyDescent="0.2">
      <c r="A215" s="63">
        <v>174</v>
      </c>
      <c r="B215" s="20" t="str">
        <f>'Compound Alert'!B133</f>
        <v>North Macedonia</v>
      </c>
      <c r="C215" s="20" t="str">
        <f>'Compound Alert'!C133</f>
        <v>MKD</v>
      </c>
      <c r="D215" s="20" t="str">
        <f>'Compound Alert'!D133</f>
        <v>ECS           Europe &amp; Central Asia</v>
      </c>
      <c r="E215" s="20" t="str">
        <f>'Compound Alert'!E133</f>
        <v>IBRD</v>
      </c>
      <c r="F215" s="217">
        <f ca="1">'Compound Alert'!F133</f>
        <v>128</v>
      </c>
      <c r="G215" s="22">
        <f ca="1">IF($B$8="Overall Alert",'Compound Alert'!G133,IF($B$8="Underlying Vulnerability",'Compound Alert'!J133,IF($B$8="Emerging Threat",'Compound Alert'!M133)))</f>
        <v>0</v>
      </c>
      <c r="H215" s="23">
        <f ca="1">IF($B$8="Overall Alert",'Compound Alert'!H133,IF($B$8="Underlying Vulnerability",'Compound Alert'!K133,IF($B$8="Emerging Threat",'Compound Alert'!N133)))</f>
        <v>0</v>
      </c>
      <c r="I215" s="50">
        <f ca="1">ROUNDDOWN(G215,0)</f>
        <v>0</v>
      </c>
      <c r="J215" s="25" t="str">
        <f ca="1">IF(
   $B$8="Overall Alert",IF(
      'Compound Alert'!R133 &gt;= 7, "HIGH",IF(
         'Compound Alert'!R133 &gt;= 5, "MED","LOW")), IF(
            $B$8="Underlying Vulnerability", IF(
               'Compound Alert'!Y133 &gt;= 10, "HIGH",IF(
                  'Compound Alert'!Y133 &gt;= 7, "MED","LOW")),IF(
                     $B$8="Emerging Threat", IF(
                        'Compound Alert'!AF133 &gt;= 10, "HIGH",IF(
                            'Compound Alert'!AF133 &gt;= 7, "MED","LOW")))))</f>
        <v>LOW</v>
      </c>
      <c r="K215" s="25" t="str">
        <f ca="1">IF(
   $B$8="Overall Alert",IF(
      'Compound Alert'!S133 &gt;= 7, "HIGH",IF(
         'Compound Alert'!S133 &gt;= 5, "MED","LOW")), IF(
            $B$8="Underlying Vulnerability", IF(
               'Compound Alert'!Z133 &gt;= 10, "HIGH",IF(
                  'Compound Alert'!Z133 &gt;= 7, "MED","LOW")),IF(
                     $B$8="Emerging Threat", IF(
                        'Compound Alert'!AG133 &gt;= 10, "HIGH",IF(
                            'Compound Alert'!AG133 &gt;= 7, "MED","LOW")))))</f>
        <v>LOW</v>
      </c>
      <c r="L215" s="25" t="str">
        <f ca="1">IF(
   $B$8="Overall Alert",IF(
      'Compound Alert'!T133 &gt;= 7, "HIGH",IF(
         'Compound Alert'!T133 &gt;= 5, "MED","LOW")), IF(
            $B$8="Underlying Vulnerability", IF(
               'Compound Alert'!AA133 &gt;= 10, "HIGH",IF(
                  'Compound Alert'!AA133 &gt;= 7, "MED","LOW")),IF(
                     $B$8="Emerging Threat", IF(
                        'Compound Alert'!AH133 &gt;= 10, "HIGH",IF(
                            'Compound Alert'!AH133 &gt;= 7, "MED","LOW")))))</f>
        <v>LOW</v>
      </c>
      <c r="M215" s="25" t="str">
        <f ca="1">IF(
   $B$8="Overall Alert",IF(
      'Compound Alert'!U133 &gt;= 7, "HIGH",IF(
         'Compound Alert'!U133 &gt;= 5, "MED","LOW")), IF(
            $B$8="Underlying Vulnerability", IF(
               'Compound Alert'!AB133 &gt;= 10, "HIGH",IF(
                  'Compound Alert'!AB133 &gt;= 7, "MED","LOW")),IF(
                     $B$8="Emerging Threat", IF(
                        'Compound Alert'!AI133 &gt;= 10, "HIGH",IF(
                            'Compound Alert'!AI133 &gt;= 7, "MED","LOW")))))</f>
        <v>LOW</v>
      </c>
      <c r="N215" s="25" t="str">
        <f ca="1">IF(
   $B$8="Overall Alert",IF(
      'Compound Alert'!V133 &gt;= 7, "HIGH",IF(
         'Compound Alert'!V133 &gt;= 5, "MED","LOW")), IF(
            $B$8="Underlying Vulnerability", IF(
               'Compound Alert'!AC133 &gt;= 10, "HIGH",IF(
                  'Compound Alert'!AC133 &gt;= 7, "MED","LOW")),IF(
                     $B$8="Emerging Threat", IF(
                        'Compound Alert'!AJ133 &gt;= 10, "HIGH",IF(
                            'Compound Alert'!AJ133 &gt;= 7, "MED","LOW")))))</f>
        <v>LOW</v>
      </c>
      <c r="O215" s="25" t="str">
        <f ca="1">IF(
   $B$8="Overall Alert",IF(
      'Compound Alert'!W133 &gt;= 7, "HIGH",IF(
         'Compound Alert'!W133 &gt;= 5, "MED","LOW")), IF(
            $B$8="Underlying Vulnerability", IF(
               'Compound Alert'!AD133 &gt;= 10, "HIGH",IF(
                  'Compound Alert'!AD133 &gt;= 7, "MED","LOW")),IF(
                     $B$8="Emerging Threat", IF(
                        'Compound Alert'!AK133 &gt;= 10, "HIGH",IF(
                            'Compound Alert'!AK133 &gt;= 7, "MED","LOW")))))</f>
        <v>LOW</v>
      </c>
      <c r="P215" s="25"/>
      <c r="Q215" s="26"/>
      <c r="R215" s="26"/>
      <c r="S215" s="21"/>
      <c r="T215" s="21"/>
      <c r="U215" s="21"/>
      <c r="V215" s="21"/>
      <c r="W215" s="21"/>
      <c r="X215" s="21"/>
      <c r="Y215" s="27"/>
      <c r="Z215" s="27"/>
      <c r="AA215" s="27"/>
      <c r="AB215" s="27"/>
      <c r="AC215" s="27"/>
      <c r="AD215" s="27"/>
      <c r="AE215" s="27"/>
      <c r="AF215" s="27"/>
      <c r="AJ215" s="21"/>
      <c r="AK215" s="21"/>
      <c r="AL215" s="21"/>
      <c r="AM215" s="21"/>
      <c r="AN215" s="21"/>
      <c r="AO215" s="21"/>
      <c r="AP215" s="21"/>
      <c r="AQ215" s="21"/>
      <c r="AR215" s="21"/>
      <c r="AS215" s="21"/>
      <c r="AT215" s="21"/>
      <c r="AU215" s="21"/>
      <c r="AV215" s="21"/>
      <c r="AW215" s="21"/>
      <c r="AX215" s="21"/>
    </row>
    <row r="216" spans="1:50" x14ac:dyDescent="0.2">
      <c r="A216" s="63">
        <v>175</v>
      </c>
      <c r="B216" s="20" t="str">
        <f>'Compound Alert'!B162</f>
        <v>Poland</v>
      </c>
      <c r="C216" s="20" t="str">
        <f>'Compound Alert'!C162</f>
        <v>POL</v>
      </c>
      <c r="D216" s="20" t="str">
        <f>'Compound Alert'!D162</f>
        <v>ECS           Europe &amp; Central Asia</v>
      </c>
      <c r="E216" s="20" t="str">
        <f>'Compound Alert'!E162</f>
        <v>IBRD</v>
      </c>
      <c r="F216" s="217">
        <f ca="1">'Compound Alert'!F162</f>
        <v>157</v>
      </c>
      <c r="G216" s="22">
        <f ca="1">IF($B$8="Overall Alert",'Compound Alert'!G162,IF($B$8="Underlying Vulnerability",'Compound Alert'!J162,IF($B$8="Emerging Threat",'Compound Alert'!M162)))</f>
        <v>0</v>
      </c>
      <c r="H216" s="23">
        <f ca="1">IF($B$8="Overall Alert",'Compound Alert'!H162,IF($B$8="Underlying Vulnerability",'Compound Alert'!K162,IF($B$8="Emerging Threat",'Compound Alert'!N162)))</f>
        <v>0</v>
      </c>
      <c r="I216" s="50">
        <f ca="1">ROUNDDOWN(G216,0)</f>
        <v>0</v>
      </c>
      <c r="J216" s="25" t="str">
        <f ca="1">IF(
   $B$8="Overall Alert",IF(
      'Compound Alert'!R162 &gt;= 7, "HIGH",IF(
         'Compound Alert'!R162 &gt;= 5, "MED","LOW")), IF(
            $B$8="Underlying Vulnerability", IF(
               'Compound Alert'!Y162 &gt;= 10, "HIGH",IF(
                  'Compound Alert'!Y162 &gt;= 7, "MED","LOW")),IF(
                     $B$8="Emerging Threat", IF(
                        'Compound Alert'!AF162 &gt;= 10, "HIGH",IF(
                            'Compound Alert'!AF162 &gt;= 7, "MED","LOW")))))</f>
        <v>LOW</v>
      </c>
      <c r="K216" s="25" t="str">
        <f ca="1">IF(
   $B$8="Overall Alert",IF(
      'Compound Alert'!S162 &gt;= 7, "HIGH",IF(
         'Compound Alert'!S162 &gt;= 5, "MED","LOW")), IF(
            $B$8="Underlying Vulnerability", IF(
               'Compound Alert'!Z162 &gt;= 10, "HIGH",IF(
                  'Compound Alert'!Z162 &gt;= 7, "MED","LOW")),IF(
                     $B$8="Emerging Threat", IF(
                        'Compound Alert'!AG162 &gt;= 10, "HIGH",IF(
                            'Compound Alert'!AG162 &gt;= 7, "MED","LOW")))))</f>
        <v>LOW</v>
      </c>
      <c r="L216" s="25" t="str">
        <f ca="1">IF(
   $B$8="Overall Alert",IF(
      'Compound Alert'!T162 &gt;= 7, "HIGH",IF(
         'Compound Alert'!T162 &gt;= 5, "MED","LOW")), IF(
            $B$8="Underlying Vulnerability", IF(
               'Compound Alert'!AA162 &gt;= 10, "HIGH",IF(
                  'Compound Alert'!AA162 &gt;= 7, "MED","LOW")),IF(
                     $B$8="Emerging Threat", IF(
                        'Compound Alert'!AH162 &gt;= 10, "HIGH",IF(
                            'Compound Alert'!AH162 &gt;= 7, "MED","LOW")))))</f>
        <v>LOW</v>
      </c>
      <c r="M216" s="25" t="str">
        <f ca="1">IF(
   $B$8="Overall Alert",IF(
      'Compound Alert'!U162 &gt;= 7, "HIGH",IF(
         'Compound Alert'!U162 &gt;= 5, "MED","LOW")), IF(
            $B$8="Underlying Vulnerability", IF(
               'Compound Alert'!AB162 &gt;= 10, "HIGH",IF(
                  'Compound Alert'!AB162 &gt;= 7, "MED","LOW")),IF(
                     $B$8="Emerging Threat", IF(
                        'Compound Alert'!AI162 &gt;= 10, "HIGH",IF(
                            'Compound Alert'!AI162 &gt;= 7, "MED","LOW")))))</f>
        <v>LOW</v>
      </c>
      <c r="N216" s="25" t="str">
        <f ca="1">IF(
   $B$8="Overall Alert",IF(
      'Compound Alert'!V162 &gt;= 7, "HIGH",IF(
         'Compound Alert'!V162 &gt;= 5, "MED","LOW")), IF(
            $B$8="Underlying Vulnerability", IF(
               'Compound Alert'!AC162 &gt;= 10, "HIGH",IF(
                  'Compound Alert'!AC162 &gt;= 7, "MED","LOW")),IF(
                     $B$8="Emerging Threat", IF(
                        'Compound Alert'!AJ162 &gt;= 10, "HIGH",IF(
                            'Compound Alert'!AJ162 &gt;= 7, "MED","LOW")))))</f>
        <v>LOW</v>
      </c>
      <c r="O216" s="25" t="str">
        <f ca="1">IF(
   $B$8="Overall Alert",IF(
      'Compound Alert'!W162 &gt;= 7, "HIGH",IF(
         'Compound Alert'!W162 &gt;= 5, "MED","LOW")), IF(
            $B$8="Underlying Vulnerability", IF(
               'Compound Alert'!AD162 &gt;= 10, "HIGH",IF(
                  'Compound Alert'!AD162 &gt;= 7, "MED","LOW")),IF(
                     $B$8="Emerging Threat", IF(
                        'Compound Alert'!AK162 &gt;= 10, "HIGH",IF(
                            'Compound Alert'!AK162 &gt;= 7, "MED","LOW")))))</f>
        <v>LOW</v>
      </c>
      <c r="P216" s="25"/>
      <c r="Q216" s="26"/>
      <c r="R216" s="26"/>
      <c r="S216" s="21"/>
      <c r="T216" s="21"/>
      <c r="U216" s="21"/>
      <c r="V216" s="21"/>
      <c r="W216" s="21"/>
      <c r="X216" s="21"/>
      <c r="Y216" s="27"/>
      <c r="Z216" s="27"/>
      <c r="AA216" s="27"/>
      <c r="AB216" s="27"/>
      <c r="AC216" s="27"/>
      <c r="AD216" s="27"/>
      <c r="AE216" s="27"/>
      <c r="AF216" s="27"/>
      <c r="AJ216" s="21"/>
      <c r="AK216" s="21"/>
      <c r="AL216" s="21"/>
      <c r="AM216" s="21"/>
      <c r="AN216" s="21"/>
      <c r="AO216" s="21"/>
      <c r="AP216" s="21"/>
      <c r="AQ216" s="21"/>
      <c r="AR216" s="21"/>
      <c r="AS216" s="21"/>
      <c r="AT216" s="21"/>
      <c r="AU216" s="21"/>
      <c r="AV216" s="21"/>
      <c r="AW216" s="21"/>
      <c r="AX216" s="21"/>
    </row>
    <row r="217" spans="1:50" x14ac:dyDescent="0.2">
      <c r="A217" s="63">
        <v>176</v>
      </c>
      <c r="B217" s="20" t="str">
        <f>'Compound Alert'!B170</f>
        <v>Romania</v>
      </c>
      <c r="C217" s="20" t="str">
        <f>'Compound Alert'!C170</f>
        <v>ROU</v>
      </c>
      <c r="D217" s="20" t="str">
        <f>'Compound Alert'!D170</f>
        <v>ECS           Europe &amp; Central Asia</v>
      </c>
      <c r="E217" s="20" t="str">
        <f>'Compound Alert'!E170</f>
        <v>IBRD</v>
      </c>
      <c r="F217" s="217">
        <f ca="1">'Compound Alert'!F170</f>
        <v>165</v>
      </c>
      <c r="G217" s="22">
        <f ca="1">IF($B$8="Overall Alert",'Compound Alert'!G170,IF($B$8="Underlying Vulnerability",'Compound Alert'!J170,IF($B$8="Emerging Threat",'Compound Alert'!M170)))</f>
        <v>0</v>
      </c>
      <c r="H217" s="23">
        <f ca="1">IF($B$8="Overall Alert",'Compound Alert'!H170,IF($B$8="Underlying Vulnerability",'Compound Alert'!K170,IF($B$8="Emerging Threat",'Compound Alert'!N170)))</f>
        <v>0</v>
      </c>
      <c r="I217" s="50">
        <f ca="1">ROUNDDOWN(G217,0)</f>
        <v>0</v>
      </c>
      <c r="J217" s="25" t="str">
        <f ca="1">IF(
   $B$8="Overall Alert",IF(
      'Compound Alert'!R170 &gt;= 7, "HIGH",IF(
         'Compound Alert'!R170 &gt;= 5, "MED","LOW")), IF(
            $B$8="Underlying Vulnerability", IF(
               'Compound Alert'!Y170 &gt;= 10, "HIGH",IF(
                  'Compound Alert'!Y170 &gt;= 7, "MED","LOW")),IF(
                     $B$8="Emerging Threat", IF(
                        'Compound Alert'!AF170 &gt;= 10, "HIGH",IF(
                            'Compound Alert'!AF170 &gt;= 7, "MED","LOW")))))</f>
        <v>LOW</v>
      </c>
      <c r="K217" s="25" t="str">
        <f ca="1">IF(
   $B$8="Overall Alert",IF(
      'Compound Alert'!S170 &gt;= 7, "HIGH",IF(
         'Compound Alert'!S170 &gt;= 5, "MED","LOW")), IF(
            $B$8="Underlying Vulnerability", IF(
               'Compound Alert'!Z170 &gt;= 10, "HIGH",IF(
                  'Compound Alert'!Z170 &gt;= 7, "MED","LOW")),IF(
                     $B$8="Emerging Threat", IF(
                        'Compound Alert'!AG170 &gt;= 10, "HIGH",IF(
                            'Compound Alert'!AG170 &gt;= 7, "MED","LOW")))))</f>
        <v>LOW</v>
      </c>
      <c r="L217" s="25" t="str">
        <f ca="1">IF(
   $B$8="Overall Alert",IF(
      'Compound Alert'!T170 &gt;= 7, "HIGH",IF(
         'Compound Alert'!T170 &gt;= 5, "MED","LOW")), IF(
            $B$8="Underlying Vulnerability", IF(
               'Compound Alert'!AA170 &gt;= 10, "HIGH",IF(
                  'Compound Alert'!AA170 &gt;= 7, "MED","LOW")),IF(
                     $B$8="Emerging Threat", IF(
                        'Compound Alert'!AH170 &gt;= 10, "HIGH",IF(
                            'Compound Alert'!AH170 &gt;= 7, "MED","LOW")))))</f>
        <v>LOW</v>
      </c>
      <c r="M217" s="25" t="str">
        <f ca="1">IF(
   $B$8="Overall Alert",IF(
      'Compound Alert'!U170 &gt;= 7, "HIGH",IF(
         'Compound Alert'!U170 &gt;= 5, "MED","LOW")), IF(
            $B$8="Underlying Vulnerability", IF(
               'Compound Alert'!AB170 &gt;= 10, "HIGH",IF(
                  'Compound Alert'!AB170 &gt;= 7, "MED","LOW")),IF(
                     $B$8="Emerging Threat", IF(
                        'Compound Alert'!AI170 &gt;= 10, "HIGH",IF(
                            'Compound Alert'!AI170 &gt;= 7, "MED","LOW")))))</f>
        <v>LOW</v>
      </c>
      <c r="N217" s="25" t="str">
        <f ca="1">IF(
   $B$8="Overall Alert",IF(
      'Compound Alert'!V170 &gt;= 7, "HIGH",IF(
         'Compound Alert'!V170 &gt;= 5, "MED","LOW")), IF(
            $B$8="Underlying Vulnerability", IF(
               'Compound Alert'!AC170 &gt;= 10, "HIGH",IF(
                  'Compound Alert'!AC170 &gt;= 7, "MED","LOW")),IF(
                     $B$8="Emerging Threat", IF(
                        'Compound Alert'!AJ170 &gt;= 10, "HIGH",IF(
                            'Compound Alert'!AJ170 &gt;= 7, "MED","LOW")))))</f>
        <v>LOW</v>
      </c>
      <c r="O217" s="25" t="str">
        <f ca="1">IF(
   $B$8="Overall Alert",IF(
      'Compound Alert'!W170 &gt;= 7, "HIGH",IF(
         'Compound Alert'!W170 &gt;= 5, "MED","LOW")), IF(
            $B$8="Underlying Vulnerability", IF(
               'Compound Alert'!AD170 &gt;= 10, "HIGH",IF(
                  'Compound Alert'!AD170 &gt;= 7, "MED","LOW")),IF(
                     $B$8="Emerging Threat", IF(
                        'Compound Alert'!AK170 &gt;= 10, "HIGH",IF(
                            'Compound Alert'!AK170 &gt;= 7, "MED","LOW")))))</f>
        <v>LOW</v>
      </c>
      <c r="P217" s="25"/>
      <c r="Q217" s="26"/>
      <c r="R217" s="26"/>
      <c r="S217" s="21"/>
      <c r="T217" s="21"/>
      <c r="U217" s="21"/>
      <c r="V217" s="21"/>
      <c r="W217" s="21"/>
      <c r="X217" s="21"/>
      <c r="Y217" s="27"/>
      <c r="Z217" s="27"/>
      <c r="AA217" s="27"/>
      <c r="AB217" s="27"/>
      <c r="AC217" s="27"/>
      <c r="AD217" s="27"/>
      <c r="AE217" s="27"/>
      <c r="AF217" s="27"/>
      <c r="AJ217" s="21"/>
      <c r="AK217" s="21"/>
      <c r="AL217" s="21"/>
      <c r="AM217" s="21"/>
      <c r="AN217" s="21"/>
      <c r="AO217" s="21"/>
      <c r="AP217" s="21"/>
      <c r="AQ217" s="21"/>
      <c r="AR217" s="21"/>
      <c r="AS217" s="21"/>
      <c r="AT217" s="21"/>
      <c r="AU217" s="21"/>
      <c r="AV217" s="21"/>
      <c r="AW217" s="21"/>
      <c r="AX217" s="21"/>
    </row>
    <row r="218" spans="1:50" x14ac:dyDescent="0.2">
      <c r="A218" s="63">
        <v>177</v>
      </c>
      <c r="B218" s="20" t="str">
        <f>'Compound Alert'!B186</f>
        <v>Slovak Republic</v>
      </c>
      <c r="C218" s="20" t="str">
        <f>'Compound Alert'!C186</f>
        <v>SVK</v>
      </c>
      <c r="D218" s="20" t="str">
        <f>'Compound Alert'!D186</f>
        <v>ECS           Europe &amp; Central Asia</v>
      </c>
      <c r="E218" s="20" t="str">
        <f>'Compound Alert'!E186</f>
        <v>NA</v>
      </c>
      <c r="F218" s="217">
        <f ca="1">'Compound Alert'!F186</f>
        <v>181</v>
      </c>
      <c r="G218" s="22">
        <f ca="1">IF($B$8="Overall Alert",'Compound Alert'!G186,IF($B$8="Underlying Vulnerability",'Compound Alert'!J186,IF($B$8="Emerging Threat",'Compound Alert'!M186)))</f>
        <v>0</v>
      </c>
      <c r="H218" s="23">
        <f ca="1">IF($B$8="Overall Alert",'Compound Alert'!H186,IF($B$8="Underlying Vulnerability",'Compound Alert'!K186,IF($B$8="Emerging Threat",'Compound Alert'!N186)))</f>
        <v>0</v>
      </c>
      <c r="I218" s="50">
        <f ca="1">ROUNDDOWN(G218,0)</f>
        <v>0</v>
      </c>
      <c r="J218" s="25" t="str">
        <f ca="1">IF(
   $B$8="Overall Alert",IF(
      'Compound Alert'!R186 &gt;= 7, "HIGH",IF(
         'Compound Alert'!R186 &gt;= 5, "MED","LOW")), IF(
            $B$8="Underlying Vulnerability", IF(
               'Compound Alert'!Y186 &gt;= 10, "HIGH",IF(
                  'Compound Alert'!Y186 &gt;= 7, "MED","LOW")),IF(
                     $B$8="Emerging Threat", IF(
                        'Compound Alert'!AF186 &gt;= 10, "HIGH",IF(
                            'Compound Alert'!AF186 &gt;= 7, "MED","LOW")))))</f>
        <v>LOW</v>
      </c>
      <c r="K218" s="25" t="str">
        <f ca="1">IF(
   $B$8="Overall Alert",IF(
      'Compound Alert'!S186 &gt;= 7, "HIGH",IF(
         'Compound Alert'!S186 &gt;= 5, "MED","LOW")), IF(
            $B$8="Underlying Vulnerability", IF(
               'Compound Alert'!Z186 &gt;= 10, "HIGH",IF(
                  'Compound Alert'!Z186 &gt;= 7, "MED","LOW")),IF(
                     $B$8="Emerging Threat", IF(
                        'Compound Alert'!AG186 &gt;= 10, "HIGH",IF(
                            'Compound Alert'!AG186 &gt;= 7, "MED","LOW")))))</f>
        <v>LOW</v>
      </c>
      <c r="L218" s="25" t="str">
        <f ca="1">IF(
   $B$8="Overall Alert",IF(
      'Compound Alert'!T186 &gt;= 7, "HIGH",IF(
         'Compound Alert'!T186 &gt;= 5, "MED","LOW")), IF(
            $B$8="Underlying Vulnerability", IF(
               'Compound Alert'!AA186 &gt;= 10, "HIGH",IF(
                  'Compound Alert'!AA186 &gt;= 7, "MED","LOW")),IF(
                     $B$8="Emerging Threat", IF(
                        'Compound Alert'!AH186 &gt;= 10, "HIGH",IF(
                            'Compound Alert'!AH186 &gt;= 7, "MED","LOW")))))</f>
        <v>LOW</v>
      </c>
      <c r="M218" s="25" t="str">
        <f ca="1">IF(
   $B$8="Overall Alert",IF(
      'Compound Alert'!U186 &gt;= 7, "HIGH",IF(
         'Compound Alert'!U186 &gt;= 5, "MED","LOW")), IF(
            $B$8="Underlying Vulnerability", IF(
               'Compound Alert'!AB186 &gt;= 10, "HIGH",IF(
                  'Compound Alert'!AB186 &gt;= 7, "MED","LOW")),IF(
                     $B$8="Emerging Threat", IF(
                        'Compound Alert'!AI186 &gt;= 10, "HIGH",IF(
                            'Compound Alert'!AI186 &gt;= 7, "MED","LOW")))))</f>
        <v>LOW</v>
      </c>
      <c r="N218" s="25" t="str">
        <f ca="1">IF(
   $B$8="Overall Alert",IF(
      'Compound Alert'!V186 &gt;= 7, "HIGH",IF(
         'Compound Alert'!V186 &gt;= 5, "MED","LOW")), IF(
            $B$8="Underlying Vulnerability", IF(
               'Compound Alert'!AC186 &gt;= 10, "HIGH",IF(
                  'Compound Alert'!AC186 &gt;= 7, "MED","LOW")),IF(
                     $B$8="Emerging Threat", IF(
                        'Compound Alert'!AJ186 &gt;= 10, "HIGH",IF(
                            'Compound Alert'!AJ186 &gt;= 7, "MED","LOW")))))</f>
        <v>LOW</v>
      </c>
      <c r="O218" s="25" t="str">
        <f ca="1">IF(
   $B$8="Overall Alert",IF(
      'Compound Alert'!W186 &gt;= 7, "HIGH",IF(
         'Compound Alert'!W186 &gt;= 5, "MED","LOW")), IF(
            $B$8="Underlying Vulnerability", IF(
               'Compound Alert'!AD186 &gt;= 10, "HIGH",IF(
                  'Compound Alert'!AD186 &gt;= 7, "MED","LOW")),IF(
                     $B$8="Emerging Threat", IF(
                        'Compound Alert'!AK186 &gt;= 10, "HIGH",IF(
                            'Compound Alert'!AK186 &gt;= 7, "MED","LOW")))))</f>
        <v>LOW</v>
      </c>
      <c r="P218" s="25"/>
      <c r="Q218" s="26"/>
      <c r="R218" s="26"/>
      <c r="S218" s="21"/>
      <c r="T218" s="21"/>
      <c r="U218" s="21"/>
      <c r="V218" s="21"/>
      <c r="W218" s="21"/>
      <c r="X218" s="21"/>
      <c r="Y218" s="27"/>
      <c r="Z218" s="27"/>
      <c r="AA218" s="27"/>
      <c r="AB218" s="27"/>
      <c r="AC218" s="27"/>
      <c r="AD218" s="27"/>
      <c r="AE218" s="27"/>
      <c r="AF218" s="27"/>
      <c r="AJ218" s="21"/>
      <c r="AK218" s="21"/>
      <c r="AL218" s="21"/>
      <c r="AM218" s="21"/>
      <c r="AN218" s="21"/>
      <c r="AO218" s="21"/>
      <c r="AP218" s="21"/>
      <c r="AQ218" s="21"/>
      <c r="AR218" s="21"/>
      <c r="AS218" s="21"/>
      <c r="AT218" s="21"/>
      <c r="AU218" s="21"/>
      <c r="AV218" s="21"/>
      <c r="AW218" s="21"/>
      <c r="AX218" s="21"/>
    </row>
    <row r="219" spans="1:50" x14ac:dyDescent="0.2">
      <c r="A219" s="63">
        <v>178</v>
      </c>
      <c r="B219" s="20" t="str">
        <f>'Compound Alert'!B100</f>
        <v>Israel</v>
      </c>
      <c r="C219" s="20" t="str">
        <f>'Compound Alert'!C100</f>
        <v>ISR</v>
      </c>
      <c r="D219" s="20" t="str">
        <f>'Compound Alert'!D100</f>
        <v>MEA           Middle East &amp; North Africa</v>
      </c>
      <c r="E219" s="20" t="str">
        <f>'Compound Alert'!E100</f>
        <v>NA</v>
      </c>
      <c r="F219" s="217">
        <f ca="1">'Compound Alert'!F100</f>
        <v>95</v>
      </c>
      <c r="G219" s="22">
        <f ca="1">IF($B$8="Overall Alert",'Compound Alert'!G100,IF($B$8="Underlying Vulnerability",'Compound Alert'!J100,IF($B$8="Emerging Threat",'Compound Alert'!M100)))</f>
        <v>0</v>
      </c>
      <c r="H219" s="23">
        <f ca="1">IF($B$8="Overall Alert",'Compound Alert'!H100,IF($B$8="Underlying Vulnerability",'Compound Alert'!K100,IF($B$8="Emerging Threat",'Compound Alert'!N100)))</f>
        <v>0</v>
      </c>
      <c r="I219" s="50">
        <f ca="1">ROUNDDOWN(G219,0)</f>
        <v>0</v>
      </c>
      <c r="J219" s="25" t="str">
        <f ca="1">IF(
   $B$8="Overall Alert",IF(
      'Compound Alert'!R100 &gt;= 7, "HIGH",IF(
         'Compound Alert'!R100 &gt;= 5, "MED","LOW")), IF(
            $B$8="Underlying Vulnerability", IF(
               'Compound Alert'!Y100 &gt;= 10, "HIGH",IF(
                  'Compound Alert'!Y100 &gt;= 7, "MED","LOW")),IF(
                     $B$8="Emerging Threat", IF(
                        'Compound Alert'!AF100 &gt;= 10, "HIGH",IF(
                            'Compound Alert'!AF100 &gt;= 7, "MED","LOW")))))</f>
        <v>LOW</v>
      </c>
      <c r="K219" s="25" t="str">
        <f ca="1">IF(
   $B$8="Overall Alert",IF(
      'Compound Alert'!S100 &gt;= 7, "HIGH",IF(
         'Compound Alert'!S100 &gt;= 5, "MED","LOW")), IF(
            $B$8="Underlying Vulnerability", IF(
               'Compound Alert'!Z100 &gt;= 10, "HIGH",IF(
                  'Compound Alert'!Z100 &gt;= 7, "MED","LOW")),IF(
                     $B$8="Emerging Threat", IF(
                        'Compound Alert'!AG100 &gt;= 10, "HIGH",IF(
                            'Compound Alert'!AG100 &gt;= 7, "MED","LOW")))))</f>
        <v>LOW</v>
      </c>
      <c r="L219" s="25" t="str">
        <f ca="1">IF(
   $B$8="Overall Alert",IF(
      'Compound Alert'!T100 &gt;= 7, "HIGH",IF(
         'Compound Alert'!T100 &gt;= 5, "MED","LOW")), IF(
            $B$8="Underlying Vulnerability", IF(
               'Compound Alert'!AA100 &gt;= 10, "HIGH",IF(
                  'Compound Alert'!AA100 &gt;= 7, "MED","LOW")),IF(
                     $B$8="Emerging Threat", IF(
                        'Compound Alert'!AH100 &gt;= 10, "HIGH",IF(
                            'Compound Alert'!AH100 &gt;= 7, "MED","LOW")))))</f>
        <v>LOW</v>
      </c>
      <c r="M219" s="25" t="str">
        <f ca="1">IF(
   $B$8="Overall Alert",IF(
      'Compound Alert'!U100 &gt;= 7, "HIGH",IF(
         'Compound Alert'!U100 &gt;= 5, "MED","LOW")), IF(
            $B$8="Underlying Vulnerability", IF(
               'Compound Alert'!AB100 &gt;= 10, "HIGH",IF(
                  'Compound Alert'!AB100 &gt;= 7, "MED","LOW")),IF(
                     $B$8="Emerging Threat", IF(
                        'Compound Alert'!AI100 &gt;= 10, "HIGH",IF(
                            'Compound Alert'!AI100 &gt;= 7, "MED","LOW")))))</f>
        <v>LOW</v>
      </c>
      <c r="N219" s="25" t="str">
        <f ca="1">IF(
   $B$8="Overall Alert",IF(
      'Compound Alert'!V100 &gt;= 7, "HIGH",IF(
         'Compound Alert'!V100 &gt;= 5, "MED","LOW")), IF(
            $B$8="Underlying Vulnerability", IF(
               'Compound Alert'!AC100 &gt;= 10, "HIGH",IF(
                  'Compound Alert'!AC100 &gt;= 7, "MED","LOW")),IF(
                     $B$8="Emerging Threat", IF(
                        'Compound Alert'!AJ100 &gt;= 10, "HIGH",IF(
                            'Compound Alert'!AJ100 &gt;= 7, "MED","LOW")))))</f>
        <v>LOW</v>
      </c>
      <c r="O219" s="25" t="str">
        <f ca="1">IF(
   $B$8="Overall Alert",IF(
      'Compound Alert'!W100 &gt;= 7, "HIGH",IF(
         'Compound Alert'!W100 &gt;= 5, "MED","LOW")), IF(
            $B$8="Underlying Vulnerability", IF(
               'Compound Alert'!AD100 &gt;= 10, "HIGH",IF(
                  'Compound Alert'!AD100 &gt;= 7, "MED","LOW")),IF(
                     $B$8="Emerging Threat", IF(
                        'Compound Alert'!AK100 &gt;= 10, "HIGH",IF(
                            'Compound Alert'!AK100 &gt;= 7, "MED","LOW")))))</f>
        <v>LOW</v>
      </c>
      <c r="P219" s="25"/>
      <c r="Q219" s="26"/>
      <c r="R219" s="26"/>
      <c r="S219" s="21"/>
      <c r="T219" s="21"/>
      <c r="U219" s="21"/>
      <c r="V219" s="21"/>
      <c r="W219" s="21"/>
      <c r="X219" s="21"/>
      <c r="Y219" s="27"/>
      <c r="Z219" s="27"/>
      <c r="AA219" s="27"/>
      <c r="AB219" s="27"/>
      <c r="AC219" s="27"/>
      <c r="AD219" s="27"/>
      <c r="AE219" s="27"/>
      <c r="AF219" s="27"/>
      <c r="AJ219" s="21"/>
      <c r="AK219" s="21"/>
      <c r="AL219" s="21"/>
      <c r="AM219" s="21"/>
      <c r="AN219" s="21"/>
      <c r="AO219" s="21"/>
      <c r="AP219" s="21"/>
      <c r="AQ219" s="21"/>
      <c r="AR219" s="21"/>
      <c r="AS219" s="21"/>
      <c r="AT219" s="21"/>
      <c r="AU219" s="21"/>
      <c r="AV219" s="21"/>
      <c r="AW219" s="21"/>
      <c r="AX219" s="21"/>
    </row>
    <row r="220" spans="1:50" x14ac:dyDescent="0.2">
      <c r="A220" s="63">
        <v>179</v>
      </c>
      <c r="B220" s="20" t="str">
        <f>'Compound Alert'!B54</f>
        <v>Cyprus</v>
      </c>
      <c r="C220" s="20" t="str">
        <f>'Compound Alert'!C54</f>
        <v>CYP</v>
      </c>
      <c r="D220" s="20" t="str">
        <f>'Compound Alert'!D54</f>
        <v>ECS           Europe &amp; Central Asia</v>
      </c>
      <c r="E220" s="20" t="str">
        <f>'Compound Alert'!E54</f>
        <v>NA</v>
      </c>
      <c r="F220" s="217">
        <f ca="1">'Compound Alert'!F54</f>
        <v>49</v>
      </c>
      <c r="G220" s="22">
        <f ca="1">IF($B$8="Overall Alert",'Compound Alert'!G54,IF($B$8="Underlying Vulnerability",'Compound Alert'!J54,IF($B$8="Emerging Threat",'Compound Alert'!M54)))</f>
        <v>0</v>
      </c>
      <c r="H220" s="23">
        <f ca="1">IF($B$8="Overall Alert",'Compound Alert'!H54,IF($B$8="Underlying Vulnerability",'Compound Alert'!K54,IF($B$8="Emerging Threat",'Compound Alert'!N54)))</f>
        <v>0</v>
      </c>
      <c r="I220" s="50">
        <f ca="1">ROUNDDOWN(G220,0)</f>
        <v>0</v>
      </c>
      <c r="J220" s="25" t="str">
        <f ca="1">IF(
   $B$8="Overall Alert",IF(
      'Compound Alert'!R54 &gt;= 7, "HIGH",IF(
         'Compound Alert'!R54 &gt;= 5, "MED","LOW")), IF(
            $B$8="Underlying Vulnerability", IF(
               'Compound Alert'!Y54 &gt;= 10, "HIGH",IF(
                  'Compound Alert'!Y54 &gt;= 7, "MED","LOW")),IF(
                     $B$8="Emerging Threat", IF(
                        'Compound Alert'!AF54 &gt;= 10, "HIGH",IF(
                            'Compound Alert'!AF54 &gt;= 7, "MED","LOW")))))</f>
        <v>LOW</v>
      </c>
      <c r="K220" s="25" t="str">
        <f ca="1">IF(
   $B$8="Overall Alert",IF(
      'Compound Alert'!S54 &gt;= 7, "HIGH",IF(
         'Compound Alert'!S54 &gt;= 5, "MED","LOW")), IF(
            $B$8="Underlying Vulnerability", IF(
               'Compound Alert'!Z54 &gt;= 10, "HIGH",IF(
                  'Compound Alert'!Z54 &gt;= 7, "MED","LOW")),IF(
                     $B$8="Emerging Threat", IF(
                        'Compound Alert'!AG54 &gt;= 10, "HIGH",IF(
                            'Compound Alert'!AG54 &gt;= 7, "MED","LOW")))))</f>
        <v>LOW</v>
      </c>
      <c r="L220" s="25" t="str">
        <f ca="1">IF(
   $B$8="Overall Alert",IF(
      'Compound Alert'!T54 &gt;= 7, "HIGH",IF(
         'Compound Alert'!T54 &gt;= 5, "MED","LOW")), IF(
            $B$8="Underlying Vulnerability", IF(
               'Compound Alert'!AA54 &gt;= 10, "HIGH",IF(
                  'Compound Alert'!AA54 &gt;= 7, "MED","LOW")),IF(
                     $B$8="Emerging Threat", IF(
                        'Compound Alert'!AH54 &gt;= 10, "HIGH",IF(
                            'Compound Alert'!AH54 &gt;= 7, "MED","LOW")))))</f>
        <v>LOW</v>
      </c>
      <c r="M220" s="25" t="str">
        <f ca="1">IF(
   $B$8="Overall Alert",IF(
      'Compound Alert'!U54 &gt;= 7, "HIGH",IF(
         'Compound Alert'!U54 &gt;= 5, "MED","LOW")), IF(
            $B$8="Underlying Vulnerability", IF(
               'Compound Alert'!AB54 &gt;= 10, "HIGH",IF(
                  'Compound Alert'!AB54 &gt;= 7, "MED","LOW")),IF(
                     $B$8="Emerging Threat", IF(
                        'Compound Alert'!AI54 &gt;= 10, "HIGH",IF(
                            'Compound Alert'!AI54 &gt;= 7, "MED","LOW")))))</f>
        <v>LOW</v>
      </c>
      <c r="N220" s="25" t="str">
        <f ca="1">IF(
   $B$8="Overall Alert",IF(
      'Compound Alert'!V54 &gt;= 7, "HIGH",IF(
         'Compound Alert'!V54 &gt;= 5, "MED","LOW")), IF(
            $B$8="Underlying Vulnerability", IF(
               'Compound Alert'!AC54 &gt;= 10, "HIGH",IF(
                  'Compound Alert'!AC54 &gt;= 7, "MED","LOW")),IF(
                     $B$8="Emerging Threat", IF(
                        'Compound Alert'!AJ54 &gt;= 10, "HIGH",IF(
                            'Compound Alert'!AJ54 &gt;= 7, "MED","LOW")))))</f>
        <v>LOW</v>
      </c>
      <c r="O220" s="25" t="str">
        <f ca="1">IF(
   $B$8="Overall Alert",IF(
      'Compound Alert'!W54 &gt;= 7, "HIGH",IF(
         'Compound Alert'!W54 &gt;= 5, "MED","LOW")), IF(
            $B$8="Underlying Vulnerability", IF(
               'Compound Alert'!AD54 &gt;= 10, "HIGH",IF(
                  'Compound Alert'!AD54 &gt;= 7, "MED","LOW")),IF(
                     $B$8="Emerging Threat", IF(
                        'Compound Alert'!AK54 &gt;= 10, "HIGH",IF(
                            'Compound Alert'!AK54 &gt;= 7, "MED","LOW")))))</f>
        <v>LOW</v>
      </c>
      <c r="P220" s="25"/>
      <c r="Q220" s="26"/>
      <c r="R220" s="26"/>
      <c r="S220" s="21"/>
      <c r="T220" s="21"/>
      <c r="U220" s="21"/>
      <c r="V220" s="21"/>
      <c r="W220" s="21"/>
      <c r="X220" s="21"/>
      <c r="Y220" s="27"/>
      <c r="Z220" s="27"/>
      <c r="AA220" s="27"/>
      <c r="AB220" s="27"/>
      <c r="AC220" s="27"/>
      <c r="AD220" s="27"/>
      <c r="AE220" s="27"/>
      <c r="AF220" s="27"/>
      <c r="AJ220" s="21"/>
      <c r="AK220" s="21"/>
      <c r="AL220" s="21"/>
      <c r="AM220" s="21"/>
      <c r="AN220" s="21"/>
      <c r="AO220" s="21"/>
      <c r="AP220" s="21"/>
      <c r="AQ220" s="21"/>
      <c r="AR220" s="21"/>
      <c r="AS220" s="21"/>
      <c r="AT220" s="21"/>
      <c r="AU220" s="21"/>
      <c r="AV220" s="21"/>
      <c r="AW220" s="21"/>
      <c r="AX220" s="21"/>
    </row>
    <row r="221" spans="1:50" x14ac:dyDescent="0.2">
      <c r="A221" s="63">
        <v>180</v>
      </c>
      <c r="B221" s="20" t="str">
        <f>'Compound Alert'!B130</f>
        <v>Maldives</v>
      </c>
      <c r="C221" s="20" t="str">
        <f>'Compound Alert'!C130</f>
        <v>MDV</v>
      </c>
      <c r="D221" s="20" t="str">
        <f>'Compound Alert'!D130</f>
        <v>SAS           South Asia</v>
      </c>
      <c r="E221" s="20" t="str">
        <f>'Compound Alert'!E130</f>
        <v>IDA</v>
      </c>
      <c r="F221" s="217">
        <f ca="1">'Compound Alert'!F130</f>
        <v>125</v>
      </c>
      <c r="G221" s="22">
        <f ca="1">IF($B$8="Overall Alert",'Compound Alert'!G130,IF($B$8="Underlying Vulnerability",'Compound Alert'!J130,IF($B$8="Emerging Threat",'Compound Alert'!M130)))</f>
        <v>0</v>
      </c>
      <c r="H221" s="23">
        <f ca="1">IF($B$8="Overall Alert",'Compound Alert'!H130,IF($B$8="Underlying Vulnerability",'Compound Alert'!K130,IF($B$8="Emerging Threat",'Compound Alert'!N130)))</f>
        <v>0</v>
      </c>
      <c r="I221" s="50">
        <f ca="1">ROUNDDOWN(G221,0)</f>
        <v>0</v>
      </c>
      <c r="J221" s="25" t="str">
        <f ca="1">IF(
   $B$8="Overall Alert",IF(
      'Compound Alert'!R130 &gt;= 7, "HIGH",IF(
         'Compound Alert'!R130 &gt;= 5, "MED","LOW")), IF(
            $B$8="Underlying Vulnerability", IF(
               'Compound Alert'!Y130 &gt;= 10, "HIGH",IF(
                  'Compound Alert'!Y130 &gt;= 7, "MED","LOW")),IF(
                     $B$8="Emerging Threat", IF(
                        'Compound Alert'!AF130 &gt;= 10, "HIGH",IF(
                            'Compound Alert'!AF130 &gt;= 7, "MED","LOW")))))</f>
        <v>LOW</v>
      </c>
      <c r="K221" s="25" t="str">
        <f ca="1">IF(
   $B$8="Overall Alert",IF(
      'Compound Alert'!S130 &gt;= 7, "HIGH",IF(
         'Compound Alert'!S130 &gt;= 5, "MED","LOW")), IF(
            $B$8="Underlying Vulnerability", IF(
               'Compound Alert'!Z130 &gt;= 10, "HIGH",IF(
                  'Compound Alert'!Z130 &gt;= 7, "MED","LOW")),IF(
                     $B$8="Emerging Threat", IF(
                        'Compound Alert'!AG130 &gt;= 10, "HIGH",IF(
                            'Compound Alert'!AG130 &gt;= 7, "MED","LOW")))))</f>
        <v>LOW</v>
      </c>
      <c r="L221" s="25" t="e">
        <f ca="1">IF(
   $B$8="Overall Alert",IF(
      'Compound Alert'!T130 &gt;= 7, "HIGH",IF(
         'Compound Alert'!T130 &gt;= 5, "MED","LOW")), IF(
            $B$8="Underlying Vulnerability", IF(
               'Compound Alert'!AA130 &gt;= 10, "HIGH",IF(
                  'Compound Alert'!AA130 &gt;= 7, "MED","LOW")),IF(
                     $B$8="Emerging Threat", IF(
                        'Compound Alert'!AH130 &gt;= 10, "HIGH",IF(
                            'Compound Alert'!AH130 &gt;= 7, "MED","LOW")))))</f>
        <v>#N/A</v>
      </c>
      <c r="M221" s="25" t="str">
        <f ca="1">IF(
   $B$8="Overall Alert",IF(
      'Compound Alert'!U130 &gt;= 7, "HIGH",IF(
         'Compound Alert'!U130 &gt;= 5, "MED","LOW")), IF(
            $B$8="Underlying Vulnerability", IF(
               'Compound Alert'!AB130 &gt;= 10, "HIGH",IF(
                  'Compound Alert'!AB130 &gt;= 7, "MED","LOW")),IF(
                     $B$8="Emerging Threat", IF(
                        'Compound Alert'!AI130 &gt;= 10, "HIGH",IF(
                            'Compound Alert'!AI130 &gt;= 7, "MED","LOW")))))</f>
        <v>LOW</v>
      </c>
      <c r="N221" s="25" t="str">
        <f ca="1">IF(
   $B$8="Overall Alert",IF(
      'Compound Alert'!V130 &gt;= 7, "HIGH",IF(
         'Compound Alert'!V130 &gt;= 5, "MED","LOW")), IF(
            $B$8="Underlying Vulnerability", IF(
               'Compound Alert'!AC130 &gt;= 10, "HIGH",IF(
                  'Compound Alert'!AC130 &gt;= 7, "MED","LOW")),IF(
                     $B$8="Emerging Threat", IF(
                        'Compound Alert'!AJ130 &gt;= 10, "HIGH",IF(
                            'Compound Alert'!AJ130 &gt;= 7, "MED","LOW")))))</f>
        <v>LOW</v>
      </c>
      <c r="O221" s="25" t="str">
        <f ca="1">IF(
   $B$8="Overall Alert",IF(
      'Compound Alert'!W130 &gt;= 7, "HIGH",IF(
         'Compound Alert'!W130 &gt;= 5, "MED","LOW")), IF(
            $B$8="Underlying Vulnerability", IF(
               'Compound Alert'!AD130 &gt;= 10, "HIGH",IF(
                  'Compound Alert'!AD130 &gt;= 7, "MED","LOW")),IF(
                     $B$8="Emerging Threat", IF(
                        'Compound Alert'!AK130 &gt;= 10, "HIGH",IF(
                            'Compound Alert'!AK130 &gt;= 7, "MED","LOW")))))</f>
        <v>LOW</v>
      </c>
      <c r="P221" s="25"/>
      <c r="Q221" s="26"/>
      <c r="R221" s="26"/>
      <c r="S221" s="21"/>
      <c r="T221" s="21"/>
      <c r="U221" s="21"/>
      <c r="V221" s="21"/>
      <c r="W221" s="21"/>
      <c r="X221" s="21"/>
      <c r="Y221" s="27"/>
      <c r="Z221" s="27"/>
      <c r="AA221" s="27"/>
      <c r="AB221" s="27"/>
      <c r="AC221" s="27"/>
      <c r="AD221" s="27"/>
      <c r="AE221" s="27"/>
      <c r="AF221" s="27"/>
      <c r="AJ221" s="21"/>
      <c r="AK221" s="21"/>
      <c r="AL221" s="21"/>
      <c r="AM221" s="21"/>
      <c r="AN221" s="21"/>
      <c r="AO221" s="21"/>
      <c r="AP221" s="21"/>
      <c r="AQ221" s="21"/>
      <c r="AR221" s="21"/>
      <c r="AS221" s="21"/>
      <c r="AT221" s="21"/>
      <c r="AU221" s="21"/>
      <c r="AV221" s="21"/>
      <c r="AW221" s="21"/>
      <c r="AX221" s="21"/>
    </row>
    <row r="222" spans="1:50" x14ac:dyDescent="0.2">
      <c r="A222" s="63">
        <v>181</v>
      </c>
      <c r="B222" s="20" t="str">
        <f>'Compound Alert'!B10</f>
        <v>Andorra</v>
      </c>
      <c r="C222" s="20" t="str">
        <f>'Compound Alert'!C10</f>
        <v>AND</v>
      </c>
      <c r="D222" s="20" t="str">
        <f>'Compound Alert'!D10</f>
        <v>ECS           Europe &amp; Central Asia</v>
      </c>
      <c r="E222" s="20" t="str">
        <f>'Compound Alert'!E10</f>
        <v>NA</v>
      </c>
      <c r="F222" s="217">
        <f ca="1">'Compound Alert'!F10</f>
        <v>5</v>
      </c>
      <c r="G222" s="22">
        <f ca="1">IF($B$8="Overall Alert",'Compound Alert'!G10,IF($B$8="Underlying Vulnerability",'Compound Alert'!J10,IF($B$8="Emerging Threat",'Compound Alert'!M10)))</f>
        <v>0</v>
      </c>
      <c r="H222" s="23">
        <f ca="1">IF($B$8="Overall Alert",'Compound Alert'!H10,IF($B$8="Underlying Vulnerability",'Compound Alert'!K10,IF($B$8="Emerging Threat",'Compound Alert'!N10)))</f>
        <v>0</v>
      </c>
      <c r="I222" s="50">
        <f ca="1">ROUNDDOWN(G222,0)</f>
        <v>0</v>
      </c>
      <c r="J222" s="25" t="str">
        <f ca="1">IF(
   $B$8="Overall Alert",IF(
      'Compound Alert'!R10 &gt;= 7, "HIGH",IF(
         'Compound Alert'!R10 &gt;= 5, "MED","LOW")), IF(
            $B$8="Underlying Vulnerability", IF(
               'Compound Alert'!Y10 &gt;= 10, "HIGH",IF(
                  'Compound Alert'!Y10 &gt;= 7, "MED","LOW")),IF(
                     $B$8="Emerging Threat", IF(
                        'Compound Alert'!AF10 &gt;= 10, "HIGH",IF(
                            'Compound Alert'!AF10 &gt;= 7, "MED","LOW")))))</f>
        <v>LOW</v>
      </c>
      <c r="K222" s="25" t="e">
        <f ca="1">IF(
   $B$8="Overall Alert",IF(
      'Compound Alert'!S10 &gt;= 7, "HIGH",IF(
         'Compound Alert'!S10 &gt;= 5, "MED","LOW")), IF(
            $B$8="Underlying Vulnerability", IF(
               'Compound Alert'!Z10 &gt;= 10, "HIGH",IF(
                  'Compound Alert'!Z10 &gt;= 7, "MED","LOW")),IF(
                     $B$8="Emerging Threat", IF(
                        'Compound Alert'!AG10 &gt;= 10, "HIGH",IF(
                            'Compound Alert'!AG10 &gt;= 7, "MED","LOW")))))</f>
        <v>#N/A</v>
      </c>
      <c r="L222" s="25" t="e">
        <f ca="1">IF(
   $B$8="Overall Alert",IF(
      'Compound Alert'!T10 &gt;= 7, "HIGH",IF(
         'Compound Alert'!T10 &gt;= 5, "MED","LOW")), IF(
            $B$8="Underlying Vulnerability", IF(
               'Compound Alert'!AA10 &gt;= 10, "HIGH",IF(
                  'Compound Alert'!AA10 &gt;= 7, "MED","LOW")),IF(
                     $B$8="Emerging Threat", IF(
                        'Compound Alert'!AH10 &gt;= 10, "HIGH",IF(
                            'Compound Alert'!AH10 &gt;= 7, "MED","LOW")))))</f>
        <v>#N/A</v>
      </c>
      <c r="M222" s="25" t="str">
        <f ca="1">IF(
   $B$8="Overall Alert",IF(
      'Compound Alert'!U10 &gt;= 7, "HIGH",IF(
         'Compound Alert'!U10 &gt;= 5, "MED","LOW")), IF(
            $B$8="Underlying Vulnerability", IF(
               'Compound Alert'!AB10 &gt;= 10, "HIGH",IF(
                  'Compound Alert'!AB10 &gt;= 7, "MED","LOW")),IF(
                     $B$8="Emerging Threat", IF(
                        'Compound Alert'!AI10 &gt;= 10, "HIGH",IF(
                            'Compound Alert'!AI10 &gt;= 7, "MED","LOW")))))</f>
        <v>LOW</v>
      </c>
      <c r="N222" s="25" t="str">
        <f ca="1">IF(
   $B$8="Overall Alert",IF(
      'Compound Alert'!V10 &gt;= 7, "HIGH",IF(
         'Compound Alert'!V10 &gt;= 5, "MED","LOW")), IF(
            $B$8="Underlying Vulnerability", IF(
               'Compound Alert'!AC10 &gt;= 10, "HIGH",IF(
                  'Compound Alert'!AC10 &gt;= 7, "MED","LOW")),IF(
                     $B$8="Emerging Threat", IF(
                        'Compound Alert'!AJ10 &gt;= 10, "HIGH",IF(
                            'Compound Alert'!AJ10 &gt;= 7, "MED","LOW")))))</f>
        <v>LOW</v>
      </c>
      <c r="O222" s="25" t="str">
        <f ca="1">IF(
   $B$8="Overall Alert",IF(
      'Compound Alert'!W10 &gt;= 7, "HIGH",IF(
         'Compound Alert'!W10 &gt;= 5, "MED","LOW")), IF(
            $B$8="Underlying Vulnerability", IF(
               'Compound Alert'!AD10 &gt;= 10, "HIGH",IF(
                  'Compound Alert'!AD10 &gt;= 7, "MED","LOW")),IF(
                     $B$8="Emerging Threat", IF(
                        'Compound Alert'!AK10 &gt;= 10, "HIGH",IF(
                            'Compound Alert'!AK10 &gt;= 7, "MED","LOW")))))</f>
        <v>LOW</v>
      </c>
      <c r="P222" s="25"/>
      <c r="Q222" s="26"/>
      <c r="R222" s="26"/>
      <c r="S222" s="21"/>
      <c r="T222" s="21"/>
      <c r="U222" s="21"/>
      <c r="V222" s="21"/>
      <c r="W222" s="21"/>
      <c r="X222" s="21"/>
      <c r="Y222" s="27"/>
      <c r="Z222" s="27"/>
      <c r="AA222" s="27"/>
      <c r="AB222" s="27"/>
      <c r="AC222" s="27"/>
      <c r="AD222" s="27"/>
      <c r="AE222" s="27"/>
      <c r="AF222" s="27"/>
      <c r="AJ222" s="21"/>
      <c r="AK222" s="21"/>
      <c r="AL222" s="21"/>
      <c r="AM222" s="21"/>
      <c r="AN222" s="21"/>
      <c r="AO222" s="21"/>
      <c r="AP222" s="21"/>
      <c r="AQ222" s="21"/>
      <c r="AR222" s="21"/>
      <c r="AS222" s="21"/>
      <c r="AT222" s="21"/>
      <c r="AU222" s="21"/>
      <c r="AV222" s="21"/>
      <c r="AW222" s="21"/>
      <c r="AX222" s="21"/>
    </row>
    <row r="223" spans="1:50" x14ac:dyDescent="0.2">
      <c r="A223" s="63">
        <v>182</v>
      </c>
      <c r="B223" s="20" t="str">
        <f>'Compound Alert'!B20</f>
        <v>Belgium</v>
      </c>
      <c r="C223" s="20" t="str">
        <f>'Compound Alert'!C20</f>
        <v>BEL</v>
      </c>
      <c r="D223" s="20" t="str">
        <f>'Compound Alert'!D20</f>
        <v>ECS           Europe &amp; Central Asia</v>
      </c>
      <c r="E223" s="20" t="str">
        <f>'Compound Alert'!E20</f>
        <v>NA</v>
      </c>
      <c r="F223" s="217">
        <f ca="1">'Compound Alert'!F20</f>
        <v>15</v>
      </c>
      <c r="G223" s="22">
        <f ca="1">IF($B$8="Overall Alert",'Compound Alert'!G20,IF($B$8="Underlying Vulnerability",'Compound Alert'!J20,IF($B$8="Emerging Threat",'Compound Alert'!M20)))</f>
        <v>0</v>
      </c>
      <c r="H223" s="23">
        <f ca="1">IF($B$8="Overall Alert",'Compound Alert'!H20,IF($B$8="Underlying Vulnerability",'Compound Alert'!K20,IF($B$8="Emerging Threat",'Compound Alert'!N20)))</f>
        <v>0</v>
      </c>
      <c r="I223" s="50">
        <f ca="1">ROUNDDOWN(G223,0)</f>
        <v>0</v>
      </c>
      <c r="J223" s="25" t="str">
        <f ca="1">IF(
   $B$8="Overall Alert",IF(
      'Compound Alert'!R20 &gt;= 7, "HIGH",IF(
         'Compound Alert'!R20 &gt;= 5, "MED","LOW")), IF(
            $B$8="Underlying Vulnerability", IF(
               'Compound Alert'!Y20 &gt;= 10, "HIGH",IF(
                  'Compound Alert'!Y20 &gt;= 7, "MED","LOW")),IF(
                     $B$8="Emerging Threat", IF(
                        'Compound Alert'!AF20 &gt;= 10, "HIGH",IF(
                            'Compound Alert'!AF20 &gt;= 7, "MED","LOW")))))</f>
        <v>LOW</v>
      </c>
      <c r="K223" s="25" t="str">
        <f ca="1">IF(
   $B$8="Overall Alert",IF(
      'Compound Alert'!S20 &gt;= 7, "HIGH",IF(
         'Compound Alert'!S20 &gt;= 5, "MED","LOW")), IF(
            $B$8="Underlying Vulnerability", IF(
               'Compound Alert'!Z20 &gt;= 10, "HIGH",IF(
                  'Compound Alert'!Z20 &gt;= 7, "MED","LOW")),IF(
                     $B$8="Emerging Threat", IF(
                        'Compound Alert'!AG20 &gt;= 10, "HIGH",IF(
                            'Compound Alert'!AG20 &gt;= 7, "MED","LOW")))))</f>
        <v>LOW</v>
      </c>
      <c r="L223" s="25" t="str">
        <f ca="1">IF(
   $B$8="Overall Alert",IF(
      'Compound Alert'!T20 &gt;= 7, "HIGH",IF(
         'Compound Alert'!T20 &gt;= 5, "MED","LOW")), IF(
            $B$8="Underlying Vulnerability", IF(
               'Compound Alert'!AA20 &gt;= 10, "HIGH",IF(
                  'Compound Alert'!AA20 &gt;= 7, "MED","LOW")),IF(
                     $B$8="Emerging Threat", IF(
                        'Compound Alert'!AH20 &gt;= 10, "HIGH",IF(
                            'Compound Alert'!AH20 &gt;= 7, "MED","LOW")))))</f>
        <v>LOW</v>
      </c>
      <c r="M223" s="25" t="str">
        <f ca="1">IF(
   $B$8="Overall Alert",IF(
      'Compound Alert'!U20 &gt;= 7, "HIGH",IF(
         'Compound Alert'!U20 &gt;= 5, "MED","LOW")), IF(
            $B$8="Underlying Vulnerability", IF(
               'Compound Alert'!AB20 &gt;= 10, "HIGH",IF(
                  'Compound Alert'!AB20 &gt;= 7, "MED","LOW")),IF(
                     $B$8="Emerging Threat", IF(
                        'Compound Alert'!AI20 &gt;= 10, "HIGH",IF(
                            'Compound Alert'!AI20 &gt;= 7, "MED","LOW")))))</f>
        <v>LOW</v>
      </c>
      <c r="N223" s="25" t="str">
        <f ca="1">IF(
   $B$8="Overall Alert",IF(
      'Compound Alert'!V20 &gt;= 7, "HIGH",IF(
         'Compound Alert'!V20 &gt;= 5, "MED","LOW")), IF(
            $B$8="Underlying Vulnerability", IF(
               'Compound Alert'!AC20 &gt;= 10, "HIGH",IF(
                  'Compound Alert'!AC20 &gt;= 7, "MED","LOW")),IF(
                     $B$8="Emerging Threat", IF(
                        'Compound Alert'!AJ20 &gt;= 10, "HIGH",IF(
                            'Compound Alert'!AJ20 &gt;= 7, "MED","LOW")))))</f>
        <v>LOW</v>
      </c>
      <c r="O223" s="25" t="str">
        <f ca="1">IF(
   $B$8="Overall Alert",IF(
      'Compound Alert'!W20 &gt;= 7, "HIGH",IF(
         'Compound Alert'!W20 &gt;= 5, "MED","LOW")), IF(
            $B$8="Underlying Vulnerability", IF(
               'Compound Alert'!AD20 &gt;= 10, "HIGH",IF(
                  'Compound Alert'!AD20 &gt;= 7, "MED","LOW")),IF(
                     $B$8="Emerging Threat", IF(
                        'Compound Alert'!AK20 &gt;= 10, "HIGH",IF(
                            'Compound Alert'!AK20 &gt;= 7, "MED","LOW")))))</f>
        <v>LOW</v>
      </c>
      <c r="P223" s="25"/>
      <c r="Q223" s="26"/>
      <c r="R223" s="26"/>
      <c r="S223" s="21"/>
      <c r="T223" s="21"/>
      <c r="U223" s="21"/>
      <c r="V223" s="21"/>
      <c r="W223" s="21"/>
      <c r="X223" s="21"/>
      <c r="Y223" s="27"/>
      <c r="Z223" s="27"/>
      <c r="AA223" s="27"/>
      <c r="AB223" s="27"/>
      <c r="AC223" s="27"/>
      <c r="AD223" s="27"/>
      <c r="AE223" s="27"/>
      <c r="AF223" s="27"/>
      <c r="AJ223" s="21"/>
      <c r="AK223" s="21"/>
      <c r="AL223" s="21"/>
      <c r="AM223" s="21"/>
      <c r="AN223" s="21"/>
      <c r="AO223" s="21"/>
      <c r="AP223" s="21"/>
      <c r="AQ223" s="21"/>
      <c r="AR223" s="21"/>
      <c r="AS223" s="21"/>
      <c r="AT223" s="21"/>
      <c r="AU223" s="21"/>
      <c r="AV223" s="21"/>
      <c r="AW223" s="21"/>
      <c r="AX223" s="21"/>
    </row>
    <row r="224" spans="1:50" x14ac:dyDescent="0.2">
      <c r="A224" s="63">
        <v>183</v>
      </c>
      <c r="B224" s="20" t="str">
        <f>'Compound Alert'!B24</f>
        <v>Bulgaria</v>
      </c>
      <c r="C224" s="20" t="str">
        <f>'Compound Alert'!C24</f>
        <v>BGR</v>
      </c>
      <c r="D224" s="20" t="str">
        <f>'Compound Alert'!D24</f>
        <v>ECS           Europe &amp; Central Asia</v>
      </c>
      <c r="E224" s="20" t="str">
        <f>'Compound Alert'!E24</f>
        <v>IBRD</v>
      </c>
      <c r="F224" s="217">
        <f ca="1">'Compound Alert'!F24</f>
        <v>19</v>
      </c>
      <c r="G224" s="22">
        <f ca="1">IF($B$8="Overall Alert",'Compound Alert'!G24,IF($B$8="Underlying Vulnerability",'Compound Alert'!J24,IF($B$8="Emerging Threat",'Compound Alert'!M24)))</f>
        <v>0</v>
      </c>
      <c r="H224" s="23">
        <f ca="1">IF($B$8="Overall Alert",'Compound Alert'!H24,IF($B$8="Underlying Vulnerability",'Compound Alert'!K24,IF($B$8="Emerging Threat",'Compound Alert'!N24)))</f>
        <v>0</v>
      </c>
      <c r="I224" s="50">
        <f ca="1">ROUNDDOWN(G224,0)</f>
        <v>0</v>
      </c>
      <c r="J224" s="25" t="str">
        <f ca="1">IF(
   $B$8="Overall Alert",IF(
      'Compound Alert'!R24 &gt;= 7, "HIGH",IF(
         'Compound Alert'!R24 &gt;= 5, "MED","LOW")), IF(
            $B$8="Underlying Vulnerability", IF(
               'Compound Alert'!Y24 &gt;= 10, "HIGH",IF(
                  'Compound Alert'!Y24 &gt;= 7, "MED","LOW")),IF(
                     $B$8="Emerging Threat", IF(
                        'Compound Alert'!AF24 &gt;= 10, "HIGH",IF(
                            'Compound Alert'!AF24 &gt;= 7, "MED","LOW")))))</f>
        <v>LOW</v>
      </c>
      <c r="K224" s="25" t="str">
        <f ca="1">IF(
   $B$8="Overall Alert",IF(
      'Compound Alert'!S24 &gt;= 7, "HIGH",IF(
         'Compound Alert'!S24 &gt;= 5, "MED","LOW")), IF(
            $B$8="Underlying Vulnerability", IF(
               'Compound Alert'!Z24 &gt;= 10, "HIGH",IF(
                  'Compound Alert'!Z24 &gt;= 7, "MED","LOW")),IF(
                     $B$8="Emerging Threat", IF(
                        'Compound Alert'!AG24 &gt;= 10, "HIGH",IF(
                            'Compound Alert'!AG24 &gt;= 7, "MED","LOW")))))</f>
        <v>LOW</v>
      </c>
      <c r="L224" s="25" t="str">
        <f ca="1">IF(
   $B$8="Overall Alert",IF(
      'Compound Alert'!T24 &gt;= 7, "HIGH",IF(
         'Compound Alert'!T24 &gt;= 5, "MED","LOW")), IF(
            $B$8="Underlying Vulnerability", IF(
               'Compound Alert'!AA24 &gt;= 10, "HIGH",IF(
                  'Compound Alert'!AA24 &gt;= 7, "MED","LOW")),IF(
                     $B$8="Emerging Threat", IF(
                        'Compound Alert'!AH24 &gt;= 10, "HIGH",IF(
                            'Compound Alert'!AH24 &gt;= 7, "MED","LOW")))))</f>
        <v>LOW</v>
      </c>
      <c r="M224" s="25" t="str">
        <f ca="1">IF(
   $B$8="Overall Alert",IF(
      'Compound Alert'!U24 &gt;= 7, "HIGH",IF(
         'Compound Alert'!U24 &gt;= 5, "MED","LOW")), IF(
            $B$8="Underlying Vulnerability", IF(
               'Compound Alert'!AB24 &gt;= 10, "HIGH",IF(
                  'Compound Alert'!AB24 &gt;= 7, "MED","LOW")),IF(
                     $B$8="Emerging Threat", IF(
                        'Compound Alert'!AI24 &gt;= 10, "HIGH",IF(
                            'Compound Alert'!AI24 &gt;= 7, "MED","LOW")))))</f>
        <v>LOW</v>
      </c>
      <c r="N224" s="25" t="str">
        <f ca="1">IF(
   $B$8="Overall Alert",IF(
      'Compound Alert'!V24 &gt;= 7, "HIGH",IF(
         'Compound Alert'!V24 &gt;= 5, "MED","LOW")), IF(
            $B$8="Underlying Vulnerability", IF(
               'Compound Alert'!AC24 &gt;= 10, "HIGH",IF(
                  'Compound Alert'!AC24 &gt;= 7, "MED","LOW")),IF(
                     $B$8="Emerging Threat", IF(
                        'Compound Alert'!AJ24 &gt;= 10, "HIGH",IF(
                            'Compound Alert'!AJ24 &gt;= 7, "MED","LOW")))))</f>
        <v>LOW</v>
      </c>
      <c r="O224" s="25" t="str">
        <f ca="1">IF(
   $B$8="Overall Alert",IF(
      'Compound Alert'!W24 &gt;= 7, "HIGH",IF(
         'Compound Alert'!W24 &gt;= 5, "MED","LOW")), IF(
            $B$8="Underlying Vulnerability", IF(
               'Compound Alert'!AD24 &gt;= 10, "HIGH",IF(
                  'Compound Alert'!AD24 &gt;= 7, "MED","LOW")),IF(
                     $B$8="Emerging Threat", IF(
                        'Compound Alert'!AK24 &gt;= 10, "HIGH",IF(
                            'Compound Alert'!AK24 &gt;= 7, "MED","LOW")))))</f>
        <v>LOW</v>
      </c>
      <c r="P224" s="25"/>
      <c r="Q224" s="26"/>
      <c r="R224" s="26"/>
      <c r="S224" s="21"/>
      <c r="T224" s="21"/>
      <c r="U224" s="21"/>
      <c r="V224" s="21"/>
      <c r="W224" s="21"/>
      <c r="X224" s="21"/>
      <c r="Y224" s="27"/>
      <c r="Z224" s="27"/>
      <c r="AA224" s="27"/>
      <c r="AB224" s="27"/>
      <c r="AC224" s="27"/>
      <c r="AD224" s="27"/>
      <c r="AE224" s="27"/>
      <c r="AF224" s="27"/>
      <c r="AJ224" s="21"/>
      <c r="AK224" s="21"/>
      <c r="AL224" s="21"/>
      <c r="AM224" s="21"/>
      <c r="AN224" s="21"/>
      <c r="AO224" s="21"/>
      <c r="AP224" s="21"/>
      <c r="AQ224" s="21"/>
      <c r="AR224" s="21"/>
      <c r="AS224" s="21"/>
      <c r="AT224" s="21"/>
      <c r="AU224" s="21"/>
      <c r="AV224" s="21"/>
      <c r="AW224" s="21"/>
      <c r="AX224" s="21"/>
    </row>
    <row r="225" spans="1:50" x14ac:dyDescent="0.2">
      <c r="A225" s="63">
        <v>184</v>
      </c>
      <c r="B225" s="20" t="str">
        <f>'Compound Alert'!B25</f>
        <v>Bahrain</v>
      </c>
      <c r="C225" s="20" t="str">
        <f>'Compound Alert'!C25</f>
        <v>BHR</v>
      </c>
      <c r="D225" s="20" t="str">
        <f>'Compound Alert'!D25</f>
        <v>MEA           Middle East &amp; North Africa</v>
      </c>
      <c r="E225" s="20" t="str">
        <f>'Compound Alert'!E25</f>
        <v>NA</v>
      </c>
      <c r="F225" s="217">
        <f ca="1">'Compound Alert'!F25</f>
        <v>20</v>
      </c>
      <c r="G225" s="22">
        <f ca="1">IF($B$8="Overall Alert",'Compound Alert'!G25,IF($B$8="Underlying Vulnerability",'Compound Alert'!J25,IF($B$8="Emerging Threat",'Compound Alert'!M25)))</f>
        <v>0</v>
      </c>
      <c r="H225" s="23">
        <f ca="1">IF($B$8="Overall Alert",'Compound Alert'!H25,IF($B$8="Underlying Vulnerability",'Compound Alert'!K25,IF($B$8="Emerging Threat",'Compound Alert'!N25)))</f>
        <v>0</v>
      </c>
      <c r="I225" s="50">
        <f ca="1">ROUNDDOWN(G225,0)</f>
        <v>0</v>
      </c>
      <c r="J225" s="25" t="str">
        <f ca="1">IF(
   $B$8="Overall Alert",IF(
      'Compound Alert'!R25 &gt;= 7, "HIGH",IF(
         'Compound Alert'!R25 &gt;= 5, "MED","LOW")), IF(
            $B$8="Underlying Vulnerability", IF(
               'Compound Alert'!Y25 &gt;= 10, "HIGH",IF(
                  'Compound Alert'!Y25 &gt;= 7, "MED","LOW")),IF(
                     $B$8="Emerging Threat", IF(
                        'Compound Alert'!AF25 &gt;= 10, "HIGH",IF(
                            'Compound Alert'!AF25 &gt;= 7, "MED","LOW")))))</f>
        <v>LOW</v>
      </c>
      <c r="K225" s="25" t="str">
        <f ca="1">IF(
   $B$8="Overall Alert",IF(
      'Compound Alert'!S25 &gt;= 7, "HIGH",IF(
         'Compound Alert'!S25 &gt;= 5, "MED","LOW")), IF(
            $B$8="Underlying Vulnerability", IF(
               'Compound Alert'!Z25 &gt;= 10, "HIGH",IF(
                  'Compound Alert'!Z25 &gt;= 7, "MED","LOW")),IF(
                     $B$8="Emerging Threat", IF(
                        'Compound Alert'!AG25 &gt;= 10, "HIGH",IF(
                            'Compound Alert'!AG25 &gt;= 7, "MED","LOW")))))</f>
        <v>LOW</v>
      </c>
      <c r="L225" s="25" t="str">
        <f ca="1">IF(
   $B$8="Overall Alert",IF(
      'Compound Alert'!T25 &gt;= 7, "HIGH",IF(
         'Compound Alert'!T25 &gt;= 5, "MED","LOW")), IF(
            $B$8="Underlying Vulnerability", IF(
               'Compound Alert'!AA25 &gt;= 10, "HIGH",IF(
                  'Compound Alert'!AA25 &gt;= 7, "MED","LOW")),IF(
                     $B$8="Emerging Threat", IF(
                        'Compound Alert'!AH25 &gt;= 10, "HIGH",IF(
                            'Compound Alert'!AH25 &gt;= 7, "MED","LOW")))))</f>
        <v>LOW</v>
      </c>
      <c r="M225" s="25" t="str">
        <f ca="1">IF(
   $B$8="Overall Alert",IF(
      'Compound Alert'!U25 &gt;= 7, "HIGH",IF(
         'Compound Alert'!U25 &gt;= 5, "MED","LOW")), IF(
            $B$8="Underlying Vulnerability", IF(
               'Compound Alert'!AB25 &gt;= 10, "HIGH",IF(
                  'Compound Alert'!AB25 &gt;= 7, "MED","LOW")),IF(
                     $B$8="Emerging Threat", IF(
                        'Compound Alert'!AI25 &gt;= 10, "HIGH",IF(
                            'Compound Alert'!AI25 &gt;= 7, "MED","LOW")))))</f>
        <v>LOW</v>
      </c>
      <c r="N225" s="25" t="str">
        <f ca="1">IF(
   $B$8="Overall Alert",IF(
      'Compound Alert'!V25 &gt;= 7, "HIGH",IF(
         'Compound Alert'!V25 &gt;= 5, "MED","LOW")), IF(
            $B$8="Underlying Vulnerability", IF(
               'Compound Alert'!AC25 &gt;= 10, "HIGH",IF(
                  'Compound Alert'!AC25 &gt;= 7, "MED","LOW")),IF(
                     $B$8="Emerging Threat", IF(
                        'Compound Alert'!AJ25 &gt;= 10, "HIGH",IF(
                            'Compound Alert'!AJ25 &gt;= 7, "MED","LOW")))))</f>
        <v>LOW</v>
      </c>
      <c r="O225" s="25" t="str">
        <f ca="1">IF(
   $B$8="Overall Alert",IF(
      'Compound Alert'!W25 &gt;= 7, "HIGH",IF(
         'Compound Alert'!W25 &gt;= 5, "MED","LOW")), IF(
            $B$8="Underlying Vulnerability", IF(
               'Compound Alert'!AD25 &gt;= 10, "HIGH",IF(
                  'Compound Alert'!AD25 &gt;= 7, "MED","LOW")),IF(
                     $B$8="Emerging Threat", IF(
                        'Compound Alert'!AK25 &gt;= 10, "HIGH",IF(
                            'Compound Alert'!AK25 &gt;= 7, "MED","LOW")))))</f>
        <v>LOW</v>
      </c>
      <c r="P225" s="25"/>
      <c r="Q225" s="26"/>
      <c r="R225" s="26"/>
      <c r="S225" s="21"/>
      <c r="T225" s="21"/>
      <c r="U225" s="21"/>
      <c r="V225" s="21"/>
      <c r="W225" s="21"/>
      <c r="X225" s="21"/>
      <c r="Y225" s="27"/>
      <c r="Z225" s="27"/>
      <c r="AA225" s="27"/>
      <c r="AB225" s="27"/>
      <c r="AC225" s="27"/>
      <c r="AD225" s="27"/>
      <c r="AE225" s="27"/>
      <c r="AF225" s="27"/>
      <c r="AJ225" s="21"/>
      <c r="AK225" s="21"/>
      <c r="AL225" s="21"/>
      <c r="AM225" s="21"/>
      <c r="AN225" s="21"/>
      <c r="AO225" s="21"/>
      <c r="AP225" s="21"/>
      <c r="AQ225" s="21"/>
      <c r="AR225" s="21"/>
      <c r="AS225" s="21"/>
      <c r="AT225" s="21"/>
      <c r="AU225" s="21"/>
      <c r="AV225" s="21"/>
      <c r="AW225" s="21"/>
      <c r="AX225" s="21"/>
    </row>
    <row r="226" spans="1:50" x14ac:dyDescent="0.2">
      <c r="A226" s="63">
        <v>185</v>
      </c>
      <c r="B226" s="20" t="str">
        <f>'Compound Alert'!B26</f>
        <v>Bahamas, The</v>
      </c>
      <c r="C226" s="20" t="str">
        <f>'Compound Alert'!C26</f>
        <v>BHS</v>
      </c>
      <c r="D226" s="20" t="str">
        <f>'Compound Alert'!D26</f>
        <v>LCN           Latin America &amp; Caribbean</v>
      </c>
      <c r="E226" s="20" t="str">
        <f>'Compound Alert'!E26</f>
        <v>NA</v>
      </c>
      <c r="F226" s="217">
        <f ca="1">'Compound Alert'!F26</f>
        <v>21</v>
      </c>
      <c r="G226" s="22">
        <f ca="1">IF($B$8="Overall Alert",'Compound Alert'!G26,IF($B$8="Underlying Vulnerability",'Compound Alert'!J26,IF($B$8="Emerging Threat",'Compound Alert'!M26)))</f>
        <v>0</v>
      </c>
      <c r="H226" s="23">
        <f ca="1">IF($B$8="Overall Alert",'Compound Alert'!H26,IF($B$8="Underlying Vulnerability",'Compound Alert'!K26,IF($B$8="Emerging Threat",'Compound Alert'!N26)))</f>
        <v>0</v>
      </c>
      <c r="I226" s="50">
        <f ca="1">ROUNDDOWN(G226,0)</f>
        <v>0</v>
      </c>
      <c r="J226" s="25" t="str">
        <f ca="1">IF(
   $B$8="Overall Alert",IF(
      'Compound Alert'!R26 &gt;= 7, "HIGH",IF(
         'Compound Alert'!R26 &gt;= 5, "MED","LOW")), IF(
            $B$8="Underlying Vulnerability", IF(
               'Compound Alert'!Y26 &gt;= 10, "HIGH",IF(
                  'Compound Alert'!Y26 &gt;= 7, "MED","LOW")),IF(
                     $B$8="Emerging Threat", IF(
                        'Compound Alert'!AF26 &gt;= 10, "HIGH",IF(
                            'Compound Alert'!AF26 &gt;= 7, "MED","LOW")))))</f>
        <v>LOW</v>
      </c>
      <c r="K226" s="25" t="str">
        <f ca="1">IF(
   $B$8="Overall Alert",IF(
      'Compound Alert'!S26 &gt;= 7, "HIGH",IF(
         'Compound Alert'!S26 &gt;= 5, "MED","LOW")), IF(
            $B$8="Underlying Vulnerability", IF(
               'Compound Alert'!Z26 &gt;= 10, "HIGH",IF(
                  'Compound Alert'!Z26 &gt;= 7, "MED","LOW")),IF(
                     $B$8="Emerging Threat", IF(
                        'Compound Alert'!AG26 &gt;= 10, "HIGH",IF(
                            'Compound Alert'!AG26 &gt;= 7, "MED","LOW")))))</f>
        <v>LOW</v>
      </c>
      <c r="L226" s="25" t="str">
        <f ca="1">IF(
   $B$8="Overall Alert",IF(
      'Compound Alert'!T26 &gt;= 7, "HIGH",IF(
         'Compound Alert'!T26 &gt;= 5, "MED","LOW")), IF(
            $B$8="Underlying Vulnerability", IF(
               'Compound Alert'!AA26 &gt;= 10, "HIGH",IF(
                  'Compound Alert'!AA26 &gt;= 7, "MED","LOW")),IF(
                     $B$8="Emerging Threat", IF(
                        'Compound Alert'!AH26 &gt;= 10, "HIGH",IF(
                            'Compound Alert'!AH26 &gt;= 7, "MED","LOW")))))</f>
        <v>LOW</v>
      </c>
      <c r="M226" s="25" t="str">
        <f ca="1">IF(
   $B$8="Overall Alert",IF(
      'Compound Alert'!U26 &gt;= 7, "HIGH",IF(
         'Compound Alert'!U26 &gt;= 5, "MED","LOW")), IF(
            $B$8="Underlying Vulnerability", IF(
               'Compound Alert'!AB26 &gt;= 10, "HIGH",IF(
                  'Compound Alert'!AB26 &gt;= 7, "MED","LOW")),IF(
                     $B$8="Emerging Threat", IF(
                        'Compound Alert'!AI26 &gt;= 10, "HIGH",IF(
                            'Compound Alert'!AI26 &gt;= 7, "MED","LOW")))))</f>
        <v>LOW</v>
      </c>
      <c r="N226" s="25" t="str">
        <f ca="1">IF(
   $B$8="Overall Alert",IF(
      'Compound Alert'!V26 &gt;= 7, "HIGH",IF(
         'Compound Alert'!V26 &gt;= 5, "MED","LOW")), IF(
            $B$8="Underlying Vulnerability", IF(
               'Compound Alert'!AC26 &gt;= 10, "HIGH",IF(
                  'Compound Alert'!AC26 &gt;= 7, "MED","LOW")),IF(
                     $B$8="Emerging Threat", IF(
                        'Compound Alert'!AJ26 &gt;= 10, "HIGH",IF(
                            'Compound Alert'!AJ26 &gt;= 7, "MED","LOW")))))</f>
        <v>LOW</v>
      </c>
      <c r="O226" s="25" t="str">
        <f ca="1">IF(
   $B$8="Overall Alert",IF(
      'Compound Alert'!W26 &gt;= 7, "HIGH",IF(
         'Compound Alert'!W26 &gt;= 5, "MED","LOW")), IF(
            $B$8="Underlying Vulnerability", IF(
               'Compound Alert'!AD26 &gt;= 10, "HIGH",IF(
                  'Compound Alert'!AD26 &gt;= 7, "MED","LOW")),IF(
                     $B$8="Emerging Threat", IF(
                        'Compound Alert'!AK26 &gt;= 10, "HIGH",IF(
                            'Compound Alert'!AK26 &gt;= 7, "MED","LOW")))))</f>
        <v>LOW</v>
      </c>
      <c r="P226" s="25"/>
      <c r="Q226" s="26"/>
      <c r="R226" s="26"/>
      <c r="S226" s="21"/>
      <c r="T226" s="21"/>
      <c r="U226" s="21"/>
      <c r="V226" s="21"/>
      <c r="W226" s="21"/>
      <c r="X226" s="21"/>
      <c r="Y226" s="27"/>
      <c r="Z226" s="27"/>
      <c r="AA226" s="27"/>
      <c r="AB226" s="27"/>
      <c r="AC226" s="27"/>
      <c r="AD226" s="27"/>
      <c r="AE226" s="27"/>
      <c r="AF226" s="27"/>
      <c r="AJ226" s="21"/>
      <c r="AK226" s="21"/>
      <c r="AL226" s="21"/>
      <c r="AM226" s="21"/>
      <c r="AN226" s="21"/>
      <c r="AO226" s="21"/>
      <c r="AP226" s="21"/>
      <c r="AQ226" s="21"/>
      <c r="AR226" s="21"/>
      <c r="AS226" s="21"/>
      <c r="AT226" s="21"/>
      <c r="AU226" s="21"/>
      <c r="AV226" s="21"/>
      <c r="AW226" s="21"/>
      <c r="AX226" s="21"/>
    </row>
    <row r="227" spans="1:50" x14ac:dyDescent="0.2">
      <c r="A227" s="63">
        <v>186</v>
      </c>
      <c r="B227" s="20" t="str">
        <f>'Compound Alert'!B33</f>
        <v>Barbados</v>
      </c>
      <c r="C227" s="20" t="str">
        <f>'Compound Alert'!C33</f>
        <v>BRB</v>
      </c>
      <c r="D227" s="20" t="str">
        <f>'Compound Alert'!D33</f>
        <v>LCN           Latin America &amp; Caribbean</v>
      </c>
      <c r="E227" s="20" t="str">
        <f>'Compound Alert'!E33</f>
        <v>NA</v>
      </c>
      <c r="F227" s="217">
        <f ca="1">'Compound Alert'!F33</f>
        <v>28</v>
      </c>
      <c r="G227" s="22">
        <f ca="1">IF($B$8="Overall Alert",'Compound Alert'!G33,IF($B$8="Underlying Vulnerability",'Compound Alert'!J33,IF($B$8="Emerging Threat",'Compound Alert'!M33)))</f>
        <v>0</v>
      </c>
      <c r="H227" s="23">
        <f ca="1">IF($B$8="Overall Alert",'Compound Alert'!H33,IF($B$8="Underlying Vulnerability",'Compound Alert'!K33,IF($B$8="Emerging Threat",'Compound Alert'!N33)))</f>
        <v>0</v>
      </c>
      <c r="I227" s="50">
        <f ca="1">ROUNDDOWN(G227,0)</f>
        <v>0</v>
      </c>
      <c r="J227" s="25" t="str">
        <f ca="1">IF(
   $B$8="Overall Alert",IF(
      'Compound Alert'!R33 &gt;= 7, "HIGH",IF(
         'Compound Alert'!R33 &gt;= 5, "MED","LOW")), IF(
            $B$8="Underlying Vulnerability", IF(
               'Compound Alert'!Y33 &gt;= 10, "HIGH",IF(
                  'Compound Alert'!Y33 &gt;= 7, "MED","LOW")),IF(
                     $B$8="Emerging Threat", IF(
                        'Compound Alert'!AF33 &gt;= 10, "HIGH",IF(
                            'Compound Alert'!AF33 &gt;= 7, "MED","LOW")))))</f>
        <v>LOW</v>
      </c>
      <c r="K227" s="25" t="str">
        <f ca="1">IF(
   $B$8="Overall Alert",IF(
      'Compound Alert'!S33 &gt;= 7, "HIGH",IF(
         'Compound Alert'!S33 &gt;= 5, "MED","LOW")), IF(
            $B$8="Underlying Vulnerability", IF(
               'Compound Alert'!Z33 &gt;= 10, "HIGH",IF(
                  'Compound Alert'!Z33 &gt;= 7, "MED","LOW")),IF(
                     $B$8="Emerging Threat", IF(
                        'Compound Alert'!AG33 &gt;= 10, "HIGH",IF(
                            'Compound Alert'!AG33 &gt;= 7, "MED","LOW")))))</f>
        <v>LOW</v>
      </c>
      <c r="L227" s="25" t="str">
        <f ca="1">IF(
   $B$8="Overall Alert",IF(
      'Compound Alert'!T33 &gt;= 7, "HIGH",IF(
         'Compound Alert'!T33 &gt;= 5, "MED","LOW")), IF(
            $B$8="Underlying Vulnerability", IF(
               'Compound Alert'!AA33 &gt;= 10, "HIGH",IF(
                  'Compound Alert'!AA33 &gt;= 7, "MED","LOW")),IF(
                     $B$8="Emerging Threat", IF(
                        'Compound Alert'!AH33 &gt;= 10, "HIGH",IF(
                            'Compound Alert'!AH33 &gt;= 7, "MED","LOW")))))</f>
        <v>LOW</v>
      </c>
      <c r="M227" s="25" t="str">
        <f ca="1">IF(
   $B$8="Overall Alert",IF(
      'Compound Alert'!U33 &gt;= 7, "HIGH",IF(
         'Compound Alert'!U33 &gt;= 5, "MED","LOW")), IF(
            $B$8="Underlying Vulnerability", IF(
               'Compound Alert'!AB33 &gt;= 10, "HIGH",IF(
                  'Compound Alert'!AB33 &gt;= 7, "MED","LOW")),IF(
                     $B$8="Emerging Threat", IF(
                        'Compound Alert'!AI33 &gt;= 10, "HIGH",IF(
                            'Compound Alert'!AI33 &gt;= 7, "MED","LOW")))))</f>
        <v>LOW</v>
      </c>
      <c r="N227" s="25" t="str">
        <f ca="1">IF(
   $B$8="Overall Alert",IF(
      'Compound Alert'!V33 &gt;= 7, "HIGH",IF(
         'Compound Alert'!V33 &gt;= 5, "MED","LOW")), IF(
            $B$8="Underlying Vulnerability", IF(
               'Compound Alert'!AC33 &gt;= 10, "HIGH",IF(
                  'Compound Alert'!AC33 &gt;= 7, "MED","LOW")),IF(
                     $B$8="Emerging Threat", IF(
                        'Compound Alert'!AJ33 &gt;= 10, "HIGH",IF(
                            'Compound Alert'!AJ33 &gt;= 7, "MED","LOW")))))</f>
        <v>LOW</v>
      </c>
      <c r="O227" s="25" t="str">
        <f ca="1">IF(
   $B$8="Overall Alert",IF(
      'Compound Alert'!W33 &gt;= 7, "HIGH",IF(
         'Compound Alert'!W33 &gt;= 5, "MED","LOW")), IF(
            $B$8="Underlying Vulnerability", IF(
               'Compound Alert'!AD33 &gt;= 10, "HIGH",IF(
                  'Compound Alert'!AD33 &gt;= 7, "MED","LOW")),IF(
                     $B$8="Emerging Threat", IF(
                        'Compound Alert'!AK33 &gt;= 10, "HIGH",IF(
                            'Compound Alert'!AK33 &gt;= 7, "MED","LOW")))))</f>
        <v>LOW</v>
      </c>
      <c r="P227" s="25"/>
      <c r="Q227" s="26"/>
      <c r="R227" s="26"/>
      <c r="S227" s="21"/>
      <c r="T227" s="21"/>
      <c r="U227" s="21"/>
      <c r="V227" s="21"/>
      <c r="W227" s="21"/>
      <c r="X227" s="21"/>
      <c r="Y227" s="27"/>
      <c r="Z227" s="27"/>
      <c r="AA227" s="27"/>
      <c r="AB227" s="27"/>
      <c r="AC227" s="27"/>
      <c r="AD227" s="27"/>
      <c r="AE227" s="27"/>
      <c r="AF227" s="27"/>
      <c r="AJ227" s="21"/>
      <c r="AK227" s="21"/>
      <c r="AL227" s="21"/>
      <c r="AM227" s="21"/>
      <c r="AN227" s="21"/>
      <c r="AO227" s="21"/>
      <c r="AP227" s="21"/>
      <c r="AQ227" s="21"/>
      <c r="AR227" s="21"/>
      <c r="AS227" s="21"/>
      <c r="AT227" s="21"/>
      <c r="AU227" s="21"/>
      <c r="AV227" s="21"/>
      <c r="AW227" s="21"/>
      <c r="AX227" s="21"/>
    </row>
    <row r="228" spans="1:50" x14ac:dyDescent="0.2">
      <c r="A228" s="63">
        <v>187</v>
      </c>
      <c r="B228" s="20" t="str">
        <f>'Compound Alert'!B38</f>
        <v>Canada</v>
      </c>
      <c r="C228" s="20" t="str">
        <f>'Compound Alert'!C38</f>
        <v>CAN</v>
      </c>
      <c r="D228" s="20" t="str">
        <f>'Compound Alert'!D38</f>
        <v>NAC           North America</v>
      </c>
      <c r="E228" s="20" t="str">
        <f>'Compound Alert'!E38</f>
        <v>NA</v>
      </c>
      <c r="F228" s="217">
        <f ca="1">'Compound Alert'!F38</f>
        <v>33</v>
      </c>
      <c r="G228" s="22">
        <f ca="1">IF($B$8="Overall Alert",'Compound Alert'!G38,IF($B$8="Underlying Vulnerability",'Compound Alert'!J38,IF($B$8="Emerging Threat",'Compound Alert'!M38)))</f>
        <v>0</v>
      </c>
      <c r="H228" s="23">
        <f ca="1">IF($B$8="Overall Alert",'Compound Alert'!H38,IF($B$8="Underlying Vulnerability",'Compound Alert'!K38,IF($B$8="Emerging Threat",'Compound Alert'!N38)))</f>
        <v>0</v>
      </c>
      <c r="I228" s="50">
        <f ca="1">ROUNDDOWN(G228,0)</f>
        <v>0</v>
      </c>
      <c r="J228" s="25" t="str">
        <f ca="1">IF(
   $B$8="Overall Alert",IF(
      'Compound Alert'!R38 &gt;= 7, "HIGH",IF(
         'Compound Alert'!R38 &gt;= 5, "MED","LOW")), IF(
            $B$8="Underlying Vulnerability", IF(
               'Compound Alert'!Y38 &gt;= 10, "HIGH",IF(
                  'Compound Alert'!Y38 &gt;= 7, "MED","LOW")),IF(
                     $B$8="Emerging Threat", IF(
                        'Compound Alert'!AF38 &gt;= 10, "HIGH",IF(
                            'Compound Alert'!AF38 &gt;= 7, "MED","LOW")))))</f>
        <v>LOW</v>
      </c>
      <c r="K228" s="25" t="str">
        <f ca="1">IF(
   $B$8="Overall Alert",IF(
      'Compound Alert'!S38 &gt;= 7, "HIGH",IF(
         'Compound Alert'!S38 &gt;= 5, "MED","LOW")), IF(
            $B$8="Underlying Vulnerability", IF(
               'Compound Alert'!Z38 &gt;= 10, "HIGH",IF(
                  'Compound Alert'!Z38 &gt;= 7, "MED","LOW")),IF(
                     $B$8="Emerging Threat", IF(
                        'Compound Alert'!AG38 &gt;= 10, "HIGH",IF(
                            'Compound Alert'!AG38 &gt;= 7, "MED","LOW")))))</f>
        <v>LOW</v>
      </c>
      <c r="L228" s="25" t="str">
        <f ca="1">IF(
   $B$8="Overall Alert",IF(
      'Compound Alert'!T38 &gt;= 7, "HIGH",IF(
         'Compound Alert'!T38 &gt;= 5, "MED","LOW")), IF(
            $B$8="Underlying Vulnerability", IF(
               'Compound Alert'!AA38 &gt;= 10, "HIGH",IF(
                  'Compound Alert'!AA38 &gt;= 7, "MED","LOW")),IF(
                     $B$8="Emerging Threat", IF(
                        'Compound Alert'!AH38 &gt;= 10, "HIGH",IF(
                            'Compound Alert'!AH38 &gt;= 7, "MED","LOW")))))</f>
        <v>LOW</v>
      </c>
      <c r="M228" s="25" t="str">
        <f ca="1">IF(
   $B$8="Overall Alert",IF(
      'Compound Alert'!U38 &gt;= 7, "HIGH",IF(
         'Compound Alert'!U38 &gt;= 5, "MED","LOW")), IF(
            $B$8="Underlying Vulnerability", IF(
               'Compound Alert'!AB38 &gt;= 10, "HIGH",IF(
                  'Compound Alert'!AB38 &gt;= 7, "MED","LOW")),IF(
                     $B$8="Emerging Threat", IF(
                        'Compound Alert'!AI38 &gt;= 10, "HIGH",IF(
                            'Compound Alert'!AI38 &gt;= 7, "MED","LOW")))))</f>
        <v>LOW</v>
      </c>
      <c r="N228" s="25" t="str">
        <f ca="1">IF(
   $B$8="Overall Alert",IF(
      'Compound Alert'!V38 &gt;= 7, "HIGH",IF(
         'Compound Alert'!V38 &gt;= 5, "MED","LOW")), IF(
            $B$8="Underlying Vulnerability", IF(
               'Compound Alert'!AC38 &gt;= 10, "HIGH",IF(
                  'Compound Alert'!AC38 &gt;= 7, "MED","LOW")),IF(
                     $B$8="Emerging Threat", IF(
                        'Compound Alert'!AJ38 &gt;= 10, "HIGH",IF(
                            'Compound Alert'!AJ38 &gt;= 7, "MED","LOW")))))</f>
        <v>LOW</v>
      </c>
      <c r="O228" s="25" t="str">
        <f ca="1">IF(
   $B$8="Overall Alert",IF(
      'Compound Alert'!W38 &gt;= 7, "HIGH",IF(
         'Compound Alert'!W38 &gt;= 5, "MED","LOW")), IF(
            $B$8="Underlying Vulnerability", IF(
               'Compound Alert'!AD38 &gt;= 10, "HIGH",IF(
                  'Compound Alert'!AD38 &gt;= 7, "MED","LOW")),IF(
                     $B$8="Emerging Threat", IF(
                        'Compound Alert'!AK38 &gt;= 10, "HIGH",IF(
                            'Compound Alert'!AK38 &gt;= 7, "MED","LOW")))))</f>
        <v>LOW</v>
      </c>
      <c r="P228" s="25"/>
      <c r="Q228" s="26"/>
      <c r="R228" s="26"/>
      <c r="S228" s="21"/>
      <c r="T228" s="21"/>
      <c r="U228" s="21"/>
      <c r="V228" s="21"/>
      <c r="W228" s="21"/>
      <c r="X228" s="21"/>
      <c r="Y228" s="27"/>
      <c r="Z228" s="27"/>
      <c r="AA228" s="27"/>
      <c r="AB228" s="27"/>
      <c r="AC228" s="27"/>
      <c r="AD228" s="27"/>
      <c r="AE228" s="27"/>
      <c r="AF228" s="27"/>
      <c r="AJ228" s="21"/>
      <c r="AK228" s="21"/>
      <c r="AL228" s="21"/>
      <c r="AM228" s="21"/>
      <c r="AN228" s="21"/>
      <c r="AO228" s="21"/>
      <c r="AP228" s="21"/>
      <c r="AQ228" s="21"/>
      <c r="AR228" s="21"/>
      <c r="AS228" s="21"/>
      <c r="AT228" s="21"/>
      <c r="AU228" s="21"/>
      <c r="AV228" s="21"/>
      <c r="AW228" s="21"/>
      <c r="AX228" s="21"/>
    </row>
    <row r="229" spans="1:50" x14ac:dyDescent="0.2">
      <c r="A229" s="63">
        <v>188</v>
      </c>
      <c r="B229" s="20" t="str">
        <f>'Compound Alert'!B40</f>
        <v>Channel Islands</v>
      </c>
      <c r="C229" s="20" t="str">
        <f>'Compound Alert'!C40</f>
        <v>CHI</v>
      </c>
      <c r="D229" s="20" t="str">
        <f>'Compound Alert'!D40</f>
        <v>ECS           Europe &amp; Central Asia</v>
      </c>
      <c r="E229" s="20" t="str">
        <f>'Compound Alert'!E40</f>
        <v>NA</v>
      </c>
      <c r="F229" s="217">
        <f ca="1">'Compound Alert'!F40</f>
        <v>35</v>
      </c>
      <c r="G229" s="22">
        <f ca="1">IF($B$8="Overall Alert",'Compound Alert'!G40,IF($B$8="Underlying Vulnerability",'Compound Alert'!J40,IF($B$8="Emerging Threat",'Compound Alert'!M40)))</f>
        <v>0</v>
      </c>
      <c r="H229" s="23">
        <f ca="1">IF($B$8="Overall Alert",'Compound Alert'!H40,IF($B$8="Underlying Vulnerability",'Compound Alert'!K40,IF($B$8="Emerging Threat",'Compound Alert'!N40)))</f>
        <v>0</v>
      </c>
      <c r="I229" s="50">
        <f ca="1">ROUNDDOWN(G229,0)</f>
        <v>0</v>
      </c>
      <c r="J229" s="25" t="str">
        <f ca="1">IF(
   $B$8="Overall Alert",IF(
      'Compound Alert'!R40 &gt;= 7, "HIGH",IF(
         'Compound Alert'!R40 &gt;= 5, "MED","LOW")), IF(
            $B$8="Underlying Vulnerability", IF(
               'Compound Alert'!Y40 &gt;= 10, "HIGH",IF(
                  'Compound Alert'!Y40 &gt;= 7, "MED","LOW")),IF(
                     $B$8="Emerging Threat", IF(
                        'Compound Alert'!AF40 &gt;= 10, "HIGH",IF(
                            'Compound Alert'!AF40 &gt;= 7, "MED","LOW")))))</f>
        <v>LOW</v>
      </c>
      <c r="K229" s="25" t="e">
        <f ca="1">IF(
   $B$8="Overall Alert",IF(
      'Compound Alert'!S40 &gt;= 7, "HIGH",IF(
         'Compound Alert'!S40 &gt;= 5, "MED","LOW")), IF(
            $B$8="Underlying Vulnerability", IF(
               'Compound Alert'!Z40 &gt;= 10, "HIGH",IF(
                  'Compound Alert'!Z40 &gt;= 7, "MED","LOW")),IF(
                     $B$8="Emerging Threat", IF(
                        'Compound Alert'!AG40 &gt;= 10, "HIGH",IF(
                            'Compound Alert'!AG40 &gt;= 7, "MED","LOW")))))</f>
        <v>#N/A</v>
      </c>
      <c r="L229" s="25" t="e">
        <f ca="1">IF(
   $B$8="Overall Alert",IF(
      'Compound Alert'!T40 &gt;= 7, "HIGH",IF(
         'Compound Alert'!T40 &gt;= 5, "MED","LOW")), IF(
            $B$8="Underlying Vulnerability", IF(
               'Compound Alert'!AA40 &gt;= 10, "HIGH",IF(
                  'Compound Alert'!AA40 &gt;= 7, "MED","LOW")),IF(
                     $B$8="Emerging Threat", IF(
                        'Compound Alert'!AH40 &gt;= 10, "HIGH",IF(
                            'Compound Alert'!AH40 &gt;= 7, "MED","LOW")))))</f>
        <v>#N/A</v>
      </c>
      <c r="M229" s="25" t="e">
        <f ca="1">IF(
   $B$8="Overall Alert",IF(
      'Compound Alert'!U40 &gt;= 7, "HIGH",IF(
         'Compound Alert'!U40 &gt;= 5, "MED","LOW")), IF(
            $B$8="Underlying Vulnerability", IF(
               'Compound Alert'!AB40 &gt;= 10, "HIGH",IF(
                  'Compound Alert'!AB40 &gt;= 7, "MED","LOW")),IF(
                     $B$8="Emerging Threat", IF(
                        'Compound Alert'!AI40 &gt;= 10, "HIGH",IF(
                            'Compound Alert'!AI40 &gt;= 7, "MED","LOW")))))</f>
        <v>#N/A</v>
      </c>
      <c r="N229" s="25" t="str">
        <f ca="1">IF(
   $B$8="Overall Alert",IF(
      'Compound Alert'!V40 &gt;= 7, "HIGH",IF(
         'Compound Alert'!V40 &gt;= 5, "MED","LOW")), IF(
            $B$8="Underlying Vulnerability", IF(
               'Compound Alert'!AC40 &gt;= 10, "HIGH",IF(
                  'Compound Alert'!AC40 &gt;= 7, "MED","LOW")),IF(
                     $B$8="Emerging Threat", IF(
                        'Compound Alert'!AJ40 &gt;= 10, "HIGH",IF(
                            'Compound Alert'!AJ40 &gt;= 7, "MED","LOW")))))</f>
        <v>LOW</v>
      </c>
      <c r="O229" s="25" t="str">
        <f ca="1">IF(
   $B$8="Overall Alert",IF(
      'Compound Alert'!W40 &gt;= 7, "HIGH",IF(
         'Compound Alert'!W40 &gt;= 5, "MED","LOW")), IF(
            $B$8="Underlying Vulnerability", IF(
               'Compound Alert'!AD40 &gt;= 10, "HIGH",IF(
                  'Compound Alert'!AD40 &gt;= 7, "MED","LOW")),IF(
                     $B$8="Emerging Threat", IF(
                        'Compound Alert'!AK40 &gt;= 10, "HIGH",IF(
                            'Compound Alert'!AK40 &gt;= 7, "MED","LOW")))))</f>
        <v>LOW</v>
      </c>
      <c r="P229" s="25"/>
      <c r="Q229" s="26"/>
      <c r="R229" s="26"/>
      <c r="S229" s="21"/>
      <c r="T229" s="21"/>
      <c r="U229" s="21"/>
      <c r="V229" s="21"/>
      <c r="W229" s="21"/>
      <c r="X229" s="21"/>
      <c r="Y229" s="27"/>
      <c r="Z229" s="27"/>
      <c r="AA229" s="27"/>
      <c r="AB229" s="27"/>
      <c r="AC229" s="27"/>
      <c r="AD229" s="27"/>
      <c r="AE229" s="27"/>
      <c r="AF229" s="27"/>
      <c r="AJ229" s="21"/>
      <c r="AK229" s="21"/>
      <c r="AL229" s="21"/>
      <c r="AM229" s="21"/>
      <c r="AN229" s="21"/>
      <c r="AO229" s="21"/>
      <c r="AP229" s="21"/>
      <c r="AQ229" s="21"/>
      <c r="AR229" s="21"/>
      <c r="AS229" s="21"/>
      <c r="AT229" s="21"/>
      <c r="AU229" s="21"/>
      <c r="AV229" s="21"/>
      <c r="AW229" s="21"/>
      <c r="AX229" s="21"/>
    </row>
    <row r="230" spans="1:50" x14ac:dyDescent="0.2">
      <c r="A230" s="63">
        <v>189</v>
      </c>
      <c r="B230" s="20" t="str">
        <f>'Compound Alert'!B49</f>
        <v>Cabo Verde</v>
      </c>
      <c r="C230" s="20" t="str">
        <f>'Compound Alert'!C49</f>
        <v>CPV</v>
      </c>
      <c r="D230" s="20" t="str">
        <f>'Compound Alert'!D49</f>
        <v>SSF           Sub-Saharan Africa</v>
      </c>
      <c r="E230" s="20" t="str">
        <f>'Compound Alert'!E49</f>
        <v>Blend</v>
      </c>
      <c r="F230" s="217">
        <f ca="1">'Compound Alert'!F49</f>
        <v>44</v>
      </c>
      <c r="G230" s="22">
        <f ca="1">IF($B$8="Overall Alert",'Compound Alert'!G49,IF($B$8="Underlying Vulnerability",'Compound Alert'!J49,IF($B$8="Emerging Threat",'Compound Alert'!M49)))</f>
        <v>0</v>
      </c>
      <c r="H230" s="23">
        <f ca="1">IF($B$8="Overall Alert",'Compound Alert'!H49,IF($B$8="Underlying Vulnerability",'Compound Alert'!K49,IF($B$8="Emerging Threat",'Compound Alert'!N49)))</f>
        <v>0</v>
      </c>
      <c r="I230" s="50">
        <f ca="1">ROUNDDOWN(G230,0)</f>
        <v>0</v>
      </c>
      <c r="J230" s="25" t="str">
        <f ca="1">IF(
   $B$8="Overall Alert",IF(
      'Compound Alert'!R49 &gt;= 7, "HIGH",IF(
         'Compound Alert'!R49 &gt;= 5, "MED","LOW")), IF(
            $B$8="Underlying Vulnerability", IF(
               'Compound Alert'!Y49 &gt;= 10, "HIGH",IF(
                  'Compound Alert'!Y49 &gt;= 7, "MED","LOW")),IF(
                     $B$8="Emerging Threat", IF(
                        'Compound Alert'!AF49 &gt;= 10, "HIGH",IF(
                            'Compound Alert'!AF49 &gt;= 7, "MED","LOW")))))</f>
        <v>LOW</v>
      </c>
      <c r="K230" s="25" t="str">
        <f ca="1">IF(
   $B$8="Overall Alert",IF(
      'Compound Alert'!S49 &gt;= 7, "HIGH",IF(
         'Compound Alert'!S49 &gt;= 5, "MED","LOW")), IF(
            $B$8="Underlying Vulnerability", IF(
               'Compound Alert'!Z49 &gt;= 10, "HIGH",IF(
                  'Compound Alert'!Z49 &gt;= 7, "MED","LOW")),IF(
                     $B$8="Emerging Threat", IF(
                        'Compound Alert'!AG49 &gt;= 10, "HIGH",IF(
                            'Compound Alert'!AG49 &gt;= 7, "MED","LOW")))))</f>
        <v>LOW</v>
      </c>
      <c r="L230" s="25" t="str">
        <f ca="1">IF(
   $B$8="Overall Alert",IF(
      'Compound Alert'!T49 &gt;= 7, "HIGH",IF(
         'Compound Alert'!T49 &gt;= 5, "MED","LOW")), IF(
            $B$8="Underlying Vulnerability", IF(
               'Compound Alert'!AA49 &gt;= 10, "HIGH",IF(
                  'Compound Alert'!AA49 &gt;= 7, "MED","LOW")),IF(
                     $B$8="Emerging Threat", IF(
                        'Compound Alert'!AH49 &gt;= 10, "HIGH",IF(
                            'Compound Alert'!AH49 &gt;= 7, "MED","LOW")))))</f>
        <v>LOW</v>
      </c>
      <c r="M230" s="25" t="str">
        <f ca="1">IF(
   $B$8="Overall Alert",IF(
      'Compound Alert'!U49 &gt;= 7, "HIGH",IF(
         'Compound Alert'!U49 &gt;= 5, "MED","LOW")), IF(
            $B$8="Underlying Vulnerability", IF(
               'Compound Alert'!AB49 &gt;= 10, "HIGH",IF(
                  'Compound Alert'!AB49 &gt;= 7, "MED","LOW")),IF(
                     $B$8="Emerging Threat", IF(
                        'Compound Alert'!AI49 &gt;= 10, "HIGH",IF(
                            'Compound Alert'!AI49 &gt;= 7, "MED","LOW")))))</f>
        <v>LOW</v>
      </c>
      <c r="N230" s="25" t="str">
        <f ca="1">IF(
   $B$8="Overall Alert",IF(
      'Compound Alert'!V49 &gt;= 7, "HIGH",IF(
         'Compound Alert'!V49 &gt;= 5, "MED","LOW")), IF(
            $B$8="Underlying Vulnerability", IF(
               'Compound Alert'!AC49 &gt;= 10, "HIGH",IF(
                  'Compound Alert'!AC49 &gt;= 7, "MED","LOW")),IF(
                     $B$8="Emerging Threat", IF(
                        'Compound Alert'!AJ49 &gt;= 10, "HIGH",IF(
                            'Compound Alert'!AJ49 &gt;= 7, "MED","LOW")))))</f>
        <v>LOW</v>
      </c>
      <c r="O230" s="25" t="str">
        <f ca="1">IF(
   $B$8="Overall Alert",IF(
      'Compound Alert'!W49 &gt;= 7, "HIGH",IF(
         'Compound Alert'!W49 &gt;= 5, "MED","LOW")), IF(
            $B$8="Underlying Vulnerability", IF(
               'Compound Alert'!AD49 &gt;= 10, "HIGH",IF(
                  'Compound Alert'!AD49 &gt;= 7, "MED","LOW")),IF(
                     $B$8="Emerging Threat", IF(
                        'Compound Alert'!AK49 &gt;= 10, "HIGH",IF(
                            'Compound Alert'!AK49 &gt;= 7, "MED","LOW")))))</f>
        <v>LOW</v>
      </c>
      <c r="P230" s="25"/>
      <c r="Q230" s="26"/>
      <c r="R230" s="26"/>
      <c r="S230" s="21"/>
      <c r="T230" s="21"/>
      <c r="U230" s="21"/>
      <c r="V230" s="21"/>
      <c r="W230" s="21"/>
      <c r="X230" s="21"/>
      <c r="Y230" s="27"/>
      <c r="Z230" s="27"/>
      <c r="AA230" s="27"/>
      <c r="AB230" s="27"/>
      <c r="AC230" s="27"/>
      <c r="AD230" s="27"/>
      <c r="AE230" s="27"/>
      <c r="AF230" s="27"/>
      <c r="AJ230" s="21"/>
      <c r="AK230" s="21"/>
      <c r="AL230" s="21"/>
      <c r="AM230" s="21"/>
      <c r="AN230" s="21"/>
      <c r="AO230" s="21"/>
      <c r="AP230" s="21"/>
      <c r="AQ230" s="21"/>
      <c r="AR230" s="21"/>
      <c r="AS230" s="21"/>
      <c r="AT230" s="21"/>
      <c r="AU230" s="21"/>
      <c r="AV230" s="21"/>
      <c r="AW230" s="21"/>
      <c r="AX230" s="21"/>
    </row>
    <row r="231" spans="1:50" x14ac:dyDescent="0.2">
      <c r="A231" s="63">
        <v>190</v>
      </c>
      <c r="B231" s="20" t="str">
        <f>'Compound Alert'!B52</f>
        <v>Curaçao</v>
      </c>
      <c r="C231" s="20" t="str">
        <f>'Compound Alert'!C52</f>
        <v>CUW</v>
      </c>
      <c r="D231" s="20" t="str">
        <f>'Compound Alert'!D52</f>
        <v>LCN           Latin America &amp; Caribbean</v>
      </c>
      <c r="E231" s="20" t="str">
        <f>'Compound Alert'!E52</f>
        <v>NA</v>
      </c>
      <c r="F231" s="217">
        <f ca="1">'Compound Alert'!F52</f>
        <v>47</v>
      </c>
      <c r="G231" s="22">
        <f ca="1">IF($B$8="Overall Alert",'Compound Alert'!G52,IF($B$8="Underlying Vulnerability",'Compound Alert'!J52,IF($B$8="Emerging Threat",'Compound Alert'!M52)))</f>
        <v>0</v>
      </c>
      <c r="H231" s="23">
        <f ca="1">IF($B$8="Overall Alert",'Compound Alert'!H52,IF($B$8="Underlying Vulnerability",'Compound Alert'!K52,IF($B$8="Emerging Threat",'Compound Alert'!N52)))</f>
        <v>0</v>
      </c>
      <c r="I231" s="50">
        <f ca="1">ROUNDDOWN(G231,0)</f>
        <v>0</v>
      </c>
      <c r="J231" s="25" t="str">
        <f ca="1">IF(
   $B$8="Overall Alert",IF(
      'Compound Alert'!R52 &gt;= 7, "HIGH",IF(
         'Compound Alert'!R52 &gt;= 5, "MED","LOW")), IF(
            $B$8="Underlying Vulnerability", IF(
               'Compound Alert'!Y52 &gt;= 10, "HIGH",IF(
                  'Compound Alert'!Y52 &gt;= 7, "MED","LOW")),IF(
                     $B$8="Emerging Threat", IF(
                        'Compound Alert'!AF52 &gt;= 10, "HIGH",IF(
                            'Compound Alert'!AF52 &gt;= 7, "MED","LOW")))))</f>
        <v>LOW</v>
      </c>
      <c r="K231" s="25" t="e">
        <f ca="1">IF(
   $B$8="Overall Alert",IF(
      'Compound Alert'!S52 &gt;= 7, "HIGH",IF(
         'Compound Alert'!S52 &gt;= 5, "MED","LOW")), IF(
            $B$8="Underlying Vulnerability", IF(
               'Compound Alert'!Z52 &gt;= 10, "HIGH",IF(
                  'Compound Alert'!Z52 &gt;= 7, "MED","LOW")),IF(
                     $B$8="Emerging Threat", IF(
                        'Compound Alert'!AG52 &gt;= 10, "HIGH",IF(
                            'Compound Alert'!AG52 &gt;= 7, "MED","LOW")))))</f>
        <v>#N/A</v>
      </c>
      <c r="L231" s="25" t="e">
        <f ca="1">IF(
   $B$8="Overall Alert",IF(
      'Compound Alert'!T52 &gt;= 7, "HIGH",IF(
         'Compound Alert'!T52 &gt;= 5, "MED","LOW")), IF(
            $B$8="Underlying Vulnerability", IF(
               'Compound Alert'!AA52 &gt;= 10, "HIGH",IF(
                  'Compound Alert'!AA52 &gt;= 7, "MED","LOW")),IF(
                     $B$8="Emerging Threat", IF(
                        'Compound Alert'!AH52 &gt;= 10, "HIGH",IF(
                            'Compound Alert'!AH52 &gt;= 7, "MED","LOW")))))</f>
        <v>#N/A</v>
      </c>
      <c r="M231" s="25" t="e">
        <f ca="1">IF(
   $B$8="Overall Alert",IF(
      'Compound Alert'!U52 &gt;= 7, "HIGH",IF(
         'Compound Alert'!U52 &gt;= 5, "MED","LOW")), IF(
            $B$8="Underlying Vulnerability", IF(
               'Compound Alert'!AB52 &gt;= 10, "HIGH",IF(
                  'Compound Alert'!AB52 &gt;= 7, "MED","LOW")),IF(
                     $B$8="Emerging Threat", IF(
                        'Compound Alert'!AI52 &gt;= 10, "HIGH",IF(
                            'Compound Alert'!AI52 &gt;= 7, "MED","LOW")))))</f>
        <v>#N/A</v>
      </c>
      <c r="N231" s="25" t="str">
        <f ca="1">IF(
   $B$8="Overall Alert",IF(
      'Compound Alert'!V52 &gt;= 7, "HIGH",IF(
         'Compound Alert'!V52 &gt;= 5, "MED","LOW")), IF(
            $B$8="Underlying Vulnerability", IF(
               'Compound Alert'!AC52 &gt;= 10, "HIGH",IF(
                  'Compound Alert'!AC52 &gt;= 7, "MED","LOW")),IF(
                     $B$8="Emerging Threat", IF(
                        'Compound Alert'!AJ52 &gt;= 10, "HIGH",IF(
                            'Compound Alert'!AJ52 &gt;= 7, "MED","LOW")))))</f>
        <v>LOW</v>
      </c>
      <c r="O231" s="25" t="str">
        <f ca="1">IF(
   $B$8="Overall Alert",IF(
      'Compound Alert'!W52 &gt;= 7, "HIGH",IF(
         'Compound Alert'!W52 &gt;= 5, "MED","LOW")), IF(
            $B$8="Underlying Vulnerability", IF(
               'Compound Alert'!AD52 &gt;= 10, "HIGH",IF(
                  'Compound Alert'!AD52 &gt;= 7, "MED","LOW")),IF(
                     $B$8="Emerging Threat", IF(
                        'Compound Alert'!AK52 &gt;= 10, "HIGH",IF(
                            'Compound Alert'!AK52 &gt;= 7, "MED","LOW")))))</f>
        <v>LOW</v>
      </c>
      <c r="P231" s="25"/>
      <c r="Q231" s="26"/>
      <c r="R231" s="26"/>
      <c r="S231" s="21"/>
      <c r="T231" s="21"/>
      <c r="U231" s="21"/>
      <c r="V231" s="21"/>
      <c r="W231" s="21"/>
      <c r="X231" s="21"/>
      <c r="Y231" s="27"/>
      <c r="Z231" s="27"/>
      <c r="AA231" s="27"/>
      <c r="AB231" s="27"/>
      <c r="AC231" s="27"/>
      <c r="AD231" s="27"/>
      <c r="AE231" s="27"/>
      <c r="AF231" s="27"/>
      <c r="AJ231" s="21"/>
      <c r="AK231" s="21"/>
      <c r="AL231" s="21"/>
      <c r="AM231" s="21"/>
      <c r="AN231" s="21"/>
      <c r="AO231" s="21"/>
      <c r="AP231" s="21"/>
      <c r="AQ231" s="21"/>
      <c r="AR231" s="21"/>
      <c r="AS231" s="21"/>
      <c r="AT231" s="21"/>
      <c r="AU231" s="21"/>
      <c r="AV231" s="21"/>
      <c r="AW231" s="21"/>
      <c r="AX231" s="21"/>
    </row>
    <row r="232" spans="1:50" x14ac:dyDescent="0.2">
      <c r="A232" s="63">
        <v>191</v>
      </c>
      <c r="B232" s="20" t="str">
        <f>'Compound Alert'!B53</f>
        <v>Cayman Islands</v>
      </c>
      <c r="C232" s="20" t="str">
        <f>'Compound Alert'!C53</f>
        <v>CYM</v>
      </c>
      <c r="D232" s="20" t="str">
        <f>'Compound Alert'!D53</f>
        <v>LCN           Latin America &amp; Caribbean</v>
      </c>
      <c r="E232" s="20" t="str">
        <f>'Compound Alert'!E53</f>
        <v>NA</v>
      </c>
      <c r="F232" s="217">
        <f ca="1">'Compound Alert'!F53</f>
        <v>48</v>
      </c>
      <c r="G232" s="22">
        <f ca="1">IF($B$8="Overall Alert",'Compound Alert'!G53,IF($B$8="Underlying Vulnerability",'Compound Alert'!J53,IF($B$8="Emerging Threat",'Compound Alert'!M53)))</f>
        <v>0</v>
      </c>
      <c r="H232" s="23">
        <f ca="1">IF($B$8="Overall Alert",'Compound Alert'!H53,IF($B$8="Underlying Vulnerability",'Compound Alert'!K53,IF($B$8="Emerging Threat",'Compound Alert'!N53)))</f>
        <v>0</v>
      </c>
      <c r="I232" s="50">
        <f ca="1">ROUNDDOWN(G232,0)</f>
        <v>0</v>
      </c>
      <c r="J232" s="25" t="str">
        <f ca="1">IF(
   $B$8="Overall Alert",IF(
      'Compound Alert'!R53 &gt;= 7, "HIGH",IF(
         'Compound Alert'!R53 &gt;= 5, "MED","LOW")), IF(
            $B$8="Underlying Vulnerability", IF(
               'Compound Alert'!Y53 &gt;= 10, "HIGH",IF(
                  'Compound Alert'!Y53 &gt;= 7, "MED","LOW")),IF(
                     $B$8="Emerging Threat", IF(
                        'Compound Alert'!AF53 &gt;= 10, "HIGH",IF(
                            'Compound Alert'!AF53 &gt;= 7, "MED","LOW")))))</f>
        <v>LOW</v>
      </c>
      <c r="K232" s="25" t="e">
        <f ca="1">IF(
   $B$8="Overall Alert",IF(
      'Compound Alert'!S53 &gt;= 7, "HIGH",IF(
         'Compound Alert'!S53 &gt;= 5, "MED","LOW")), IF(
            $B$8="Underlying Vulnerability", IF(
               'Compound Alert'!Z53 &gt;= 10, "HIGH",IF(
                  'Compound Alert'!Z53 &gt;= 7, "MED","LOW")),IF(
                     $B$8="Emerging Threat", IF(
                        'Compound Alert'!AG53 &gt;= 10, "HIGH",IF(
                            'Compound Alert'!AG53 &gt;= 7, "MED","LOW")))))</f>
        <v>#N/A</v>
      </c>
      <c r="L232" s="25" t="str">
        <f ca="1">IF(
   $B$8="Overall Alert",IF(
      'Compound Alert'!T53 &gt;= 7, "HIGH",IF(
         'Compound Alert'!T53 &gt;= 5, "MED","LOW")), IF(
            $B$8="Underlying Vulnerability", IF(
               'Compound Alert'!AA53 &gt;= 10, "HIGH",IF(
                  'Compound Alert'!AA53 &gt;= 7, "MED","LOW")),IF(
                     $B$8="Emerging Threat", IF(
                        'Compound Alert'!AH53 &gt;= 10, "HIGH",IF(
                            'Compound Alert'!AH53 &gt;= 7, "MED","LOW")))))</f>
        <v>LOW</v>
      </c>
      <c r="M232" s="25" t="e">
        <f ca="1">IF(
   $B$8="Overall Alert",IF(
      'Compound Alert'!U53 &gt;= 7, "HIGH",IF(
         'Compound Alert'!U53 &gt;= 5, "MED","LOW")), IF(
            $B$8="Underlying Vulnerability", IF(
               'Compound Alert'!AB53 &gt;= 10, "HIGH",IF(
                  'Compound Alert'!AB53 &gt;= 7, "MED","LOW")),IF(
                     $B$8="Emerging Threat", IF(
                        'Compound Alert'!AI53 &gt;= 10, "HIGH",IF(
                            'Compound Alert'!AI53 &gt;= 7, "MED","LOW")))))</f>
        <v>#N/A</v>
      </c>
      <c r="N232" s="25" t="str">
        <f ca="1">IF(
   $B$8="Overall Alert",IF(
      'Compound Alert'!V53 &gt;= 7, "HIGH",IF(
         'Compound Alert'!V53 &gt;= 5, "MED","LOW")), IF(
            $B$8="Underlying Vulnerability", IF(
               'Compound Alert'!AC53 &gt;= 10, "HIGH",IF(
                  'Compound Alert'!AC53 &gt;= 7, "MED","LOW")),IF(
                     $B$8="Emerging Threat", IF(
                        'Compound Alert'!AJ53 &gt;= 10, "HIGH",IF(
                            'Compound Alert'!AJ53 &gt;= 7, "MED","LOW")))))</f>
        <v>LOW</v>
      </c>
      <c r="O232" s="25" t="str">
        <f ca="1">IF(
   $B$8="Overall Alert",IF(
      'Compound Alert'!W53 &gt;= 7, "HIGH",IF(
         'Compound Alert'!W53 &gt;= 5, "MED","LOW")), IF(
            $B$8="Underlying Vulnerability", IF(
               'Compound Alert'!AD53 &gt;= 10, "HIGH",IF(
                  'Compound Alert'!AD53 &gt;= 7, "MED","LOW")),IF(
                     $B$8="Emerging Threat", IF(
                        'Compound Alert'!AK53 &gt;= 10, "HIGH",IF(
                            'Compound Alert'!AK53 &gt;= 7, "MED","LOW")))))</f>
        <v>LOW</v>
      </c>
      <c r="Y232" s="27"/>
      <c r="Z232" s="27"/>
      <c r="AA232" s="27"/>
      <c r="AB232" s="27"/>
      <c r="AC232" s="27"/>
      <c r="AD232" s="27"/>
      <c r="AE232" s="27"/>
      <c r="AF232" s="27"/>
    </row>
    <row r="233" spans="1:50" x14ac:dyDescent="0.2">
      <c r="A233" s="63">
        <v>192</v>
      </c>
      <c r="B233" s="20" t="str">
        <f>'Compound Alert'!B55</f>
        <v>Czech Republic</v>
      </c>
      <c r="C233" s="20" t="str">
        <f>'Compound Alert'!C55</f>
        <v>CZE</v>
      </c>
      <c r="D233" s="20" t="str">
        <f>'Compound Alert'!D55</f>
        <v>ECS           Europe &amp; Central Asia</v>
      </c>
      <c r="E233" s="20" t="str">
        <f>'Compound Alert'!E55</f>
        <v>NA</v>
      </c>
      <c r="F233" s="217">
        <f ca="1">'Compound Alert'!F55</f>
        <v>50</v>
      </c>
      <c r="G233" s="22">
        <f ca="1">IF($B$8="Overall Alert",'Compound Alert'!G55,IF($B$8="Underlying Vulnerability",'Compound Alert'!J55,IF($B$8="Emerging Threat",'Compound Alert'!M55)))</f>
        <v>0</v>
      </c>
      <c r="H233" s="23">
        <f ca="1">IF($B$8="Overall Alert",'Compound Alert'!H55,IF($B$8="Underlying Vulnerability",'Compound Alert'!K55,IF($B$8="Emerging Threat",'Compound Alert'!N55)))</f>
        <v>0</v>
      </c>
      <c r="I233" s="50">
        <f ca="1">ROUNDDOWN(G233,0)</f>
        <v>0</v>
      </c>
      <c r="J233" s="25" t="str">
        <f ca="1">IF(
   $B$8="Overall Alert",IF(
      'Compound Alert'!R55 &gt;= 7, "HIGH",IF(
         'Compound Alert'!R55 &gt;= 5, "MED","LOW")), IF(
            $B$8="Underlying Vulnerability", IF(
               'Compound Alert'!Y55 &gt;= 10, "HIGH",IF(
                  'Compound Alert'!Y55 &gt;= 7, "MED","LOW")),IF(
                     $B$8="Emerging Threat", IF(
                        'Compound Alert'!AF55 &gt;= 10, "HIGH",IF(
                            'Compound Alert'!AF55 &gt;= 7, "MED","LOW")))))</f>
        <v>LOW</v>
      </c>
      <c r="K233" s="25" t="str">
        <f ca="1">IF(
   $B$8="Overall Alert",IF(
      'Compound Alert'!S55 &gt;= 7, "HIGH",IF(
         'Compound Alert'!S55 &gt;= 5, "MED","LOW")), IF(
            $B$8="Underlying Vulnerability", IF(
               'Compound Alert'!Z55 &gt;= 10, "HIGH",IF(
                  'Compound Alert'!Z55 &gt;= 7, "MED","LOW")),IF(
                     $B$8="Emerging Threat", IF(
                        'Compound Alert'!AG55 &gt;= 10, "HIGH",IF(
                            'Compound Alert'!AG55 &gt;= 7, "MED","LOW")))))</f>
        <v>LOW</v>
      </c>
      <c r="L233" s="25" t="str">
        <f ca="1">IF(
   $B$8="Overall Alert",IF(
      'Compound Alert'!T55 &gt;= 7, "HIGH",IF(
         'Compound Alert'!T55 &gt;= 5, "MED","LOW")), IF(
            $B$8="Underlying Vulnerability", IF(
               'Compound Alert'!AA55 &gt;= 10, "HIGH",IF(
                  'Compound Alert'!AA55 &gt;= 7, "MED","LOW")),IF(
                     $B$8="Emerging Threat", IF(
                        'Compound Alert'!AH55 &gt;= 10, "HIGH",IF(
                            'Compound Alert'!AH55 &gt;= 7, "MED","LOW")))))</f>
        <v>LOW</v>
      </c>
      <c r="M233" s="25" t="str">
        <f ca="1">IF(
   $B$8="Overall Alert",IF(
      'Compound Alert'!U55 &gt;= 7, "HIGH",IF(
         'Compound Alert'!U55 &gt;= 5, "MED","LOW")), IF(
            $B$8="Underlying Vulnerability", IF(
               'Compound Alert'!AB55 &gt;= 10, "HIGH",IF(
                  'Compound Alert'!AB55 &gt;= 7, "MED","LOW")),IF(
                     $B$8="Emerging Threat", IF(
                        'Compound Alert'!AI55 &gt;= 10, "HIGH",IF(
                            'Compound Alert'!AI55 &gt;= 7, "MED","LOW")))))</f>
        <v>LOW</v>
      </c>
      <c r="N233" s="25" t="str">
        <f ca="1">IF(
   $B$8="Overall Alert",IF(
      'Compound Alert'!V55 &gt;= 7, "HIGH",IF(
         'Compound Alert'!V55 &gt;= 5, "MED","LOW")), IF(
            $B$8="Underlying Vulnerability", IF(
               'Compound Alert'!AC55 &gt;= 10, "HIGH",IF(
                  'Compound Alert'!AC55 &gt;= 7, "MED","LOW")),IF(
                     $B$8="Emerging Threat", IF(
                        'Compound Alert'!AJ55 &gt;= 10, "HIGH",IF(
                            'Compound Alert'!AJ55 &gt;= 7, "MED","LOW")))))</f>
        <v>LOW</v>
      </c>
      <c r="O233" s="25" t="str">
        <f ca="1">IF(
   $B$8="Overall Alert",IF(
      'Compound Alert'!W55 &gt;= 7, "HIGH",IF(
         'Compound Alert'!W55 &gt;= 5, "MED","LOW")), IF(
            $B$8="Underlying Vulnerability", IF(
               'Compound Alert'!AD55 &gt;= 10, "HIGH",IF(
                  'Compound Alert'!AD55 &gt;= 7, "MED","LOW")),IF(
                     $B$8="Emerging Threat", IF(
                        'Compound Alert'!AK55 &gt;= 10, "HIGH",IF(
                            'Compound Alert'!AK55 &gt;= 7, "MED","LOW")))))</f>
        <v>LOW</v>
      </c>
      <c r="Y233" s="27"/>
      <c r="Z233" s="27"/>
      <c r="AA233" s="27"/>
      <c r="AB233" s="27"/>
      <c r="AC233" s="27"/>
      <c r="AD233" s="27"/>
      <c r="AE233" s="27"/>
      <c r="AF233" s="27"/>
    </row>
    <row r="234" spans="1:50" x14ac:dyDescent="0.2">
      <c r="A234" s="63">
        <v>193</v>
      </c>
      <c r="B234" s="20" t="str">
        <f>'Compound Alert'!B57</f>
        <v>Djibouti</v>
      </c>
      <c r="C234" s="20" t="str">
        <f>'Compound Alert'!C57</f>
        <v>DJI</v>
      </c>
      <c r="D234" s="20" t="str">
        <f>'Compound Alert'!D57</f>
        <v>MEA           Middle East &amp; North Africa</v>
      </c>
      <c r="E234" s="20" t="str">
        <f>'Compound Alert'!E57</f>
        <v>IDA</v>
      </c>
      <c r="F234" s="217">
        <f ca="1">'Compound Alert'!F57</f>
        <v>52</v>
      </c>
      <c r="G234" s="22">
        <f ca="1">IF($B$8="Overall Alert",'Compound Alert'!G57,IF($B$8="Underlying Vulnerability",'Compound Alert'!J57,IF($B$8="Emerging Threat",'Compound Alert'!M57)))</f>
        <v>0</v>
      </c>
      <c r="H234" s="23">
        <f ca="1">IF($B$8="Overall Alert",'Compound Alert'!H57,IF($B$8="Underlying Vulnerability",'Compound Alert'!K57,IF($B$8="Emerging Threat",'Compound Alert'!N57)))</f>
        <v>0</v>
      </c>
      <c r="I234" s="50">
        <f ca="1">ROUNDDOWN(G234,0)</f>
        <v>0</v>
      </c>
      <c r="J234" s="25" t="str">
        <f ca="1">IF(
   $B$8="Overall Alert",IF(
      'Compound Alert'!R57 &gt;= 7, "HIGH",IF(
         'Compound Alert'!R57 &gt;= 5, "MED","LOW")), IF(
            $B$8="Underlying Vulnerability", IF(
               'Compound Alert'!Y57 &gt;= 10, "HIGH",IF(
                  'Compound Alert'!Y57 &gt;= 7, "MED","LOW")),IF(
                     $B$8="Emerging Threat", IF(
                        'Compound Alert'!AF57 &gt;= 10, "HIGH",IF(
                            'Compound Alert'!AF57 &gt;= 7, "MED","LOW")))))</f>
        <v>LOW</v>
      </c>
      <c r="K234" s="25" t="str">
        <f ca="1">IF(
   $B$8="Overall Alert",IF(
      'Compound Alert'!S57 &gt;= 7, "HIGH",IF(
         'Compound Alert'!S57 &gt;= 5, "MED","LOW")), IF(
            $B$8="Underlying Vulnerability", IF(
               'Compound Alert'!Z57 &gt;= 10, "HIGH",IF(
                  'Compound Alert'!Z57 &gt;= 7, "MED","LOW")),IF(
                     $B$8="Emerging Threat", IF(
                        'Compound Alert'!AG57 &gt;= 10, "HIGH",IF(
                            'Compound Alert'!AG57 &gt;= 7, "MED","LOW")))))</f>
        <v>LOW</v>
      </c>
      <c r="L234" s="25" t="str">
        <f ca="1">IF(
   $B$8="Overall Alert",IF(
      'Compound Alert'!T57 &gt;= 7, "HIGH",IF(
         'Compound Alert'!T57 &gt;= 5, "MED","LOW")), IF(
            $B$8="Underlying Vulnerability", IF(
               'Compound Alert'!AA57 &gt;= 10, "HIGH",IF(
                  'Compound Alert'!AA57 &gt;= 7, "MED","LOW")),IF(
                     $B$8="Emerging Threat", IF(
                        'Compound Alert'!AH57 &gt;= 10, "HIGH",IF(
                            'Compound Alert'!AH57 &gt;= 7, "MED","LOW")))))</f>
        <v>LOW</v>
      </c>
      <c r="M234" s="25" t="str">
        <f ca="1">IF(
   $B$8="Overall Alert",IF(
      'Compound Alert'!U57 &gt;= 7, "HIGH",IF(
         'Compound Alert'!U57 &gt;= 5, "MED","LOW")), IF(
            $B$8="Underlying Vulnerability", IF(
               'Compound Alert'!AB57 &gt;= 10, "HIGH",IF(
                  'Compound Alert'!AB57 &gt;= 7, "MED","LOW")),IF(
                     $B$8="Emerging Threat", IF(
                        'Compound Alert'!AI57 &gt;= 10, "HIGH",IF(
                            'Compound Alert'!AI57 &gt;= 7, "MED","LOW")))))</f>
        <v>LOW</v>
      </c>
      <c r="N234" s="25" t="str">
        <f ca="1">IF(
   $B$8="Overall Alert",IF(
      'Compound Alert'!V57 &gt;= 7, "HIGH",IF(
         'Compound Alert'!V57 &gt;= 5, "MED","LOW")), IF(
            $B$8="Underlying Vulnerability", IF(
               'Compound Alert'!AC57 &gt;= 10, "HIGH",IF(
                  'Compound Alert'!AC57 &gt;= 7, "MED","LOW")),IF(
                     $B$8="Emerging Threat", IF(
                        'Compound Alert'!AJ57 &gt;= 10, "HIGH",IF(
                            'Compound Alert'!AJ57 &gt;= 7, "MED","LOW")))))</f>
        <v>LOW</v>
      </c>
      <c r="O234" s="25" t="str">
        <f ca="1">IF(
   $B$8="Overall Alert",IF(
      'Compound Alert'!W57 &gt;= 7, "HIGH",IF(
         'Compound Alert'!W57 &gt;= 5, "MED","LOW")), IF(
            $B$8="Underlying Vulnerability", IF(
               'Compound Alert'!AD57 &gt;= 10, "HIGH",IF(
                  'Compound Alert'!AD57 &gt;= 7, "MED","LOW")),IF(
                     $B$8="Emerging Threat", IF(
                        'Compound Alert'!AK57 &gt;= 10, "HIGH",IF(
                            'Compound Alert'!AK57 &gt;= 7, "MED","LOW")))))</f>
        <v>LOW</v>
      </c>
      <c r="Y234" s="27"/>
      <c r="Z234" s="27"/>
      <c r="AA234" s="27"/>
      <c r="AB234" s="27"/>
      <c r="AC234" s="27"/>
      <c r="AD234" s="27"/>
      <c r="AE234" s="27"/>
      <c r="AF234" s="27"/>
    </row>
    <row r="235" spans="1:50" x14ac:dyDescent="0.2">
      <c r="A235" s="63">
        <v>194</v>
      </c>
      <c r="B235" s="20" t="str">
        <f>'Compound Alert'!B59</f>
        <v>Denmark</v>
      </c>
      <c r="C235" s="20" t="str">
        <f>'Compound Alert'!C59</f>
        <v>DNK</v>
      </c>
      <c r="D235" s="20" t="str">
        <f>'Compound Alert'!D59</f>
        <v>ECS           Europe &amp; Central Asia</v>
      </c>
      <c r="E235" s="20" t="str">
        <f>'Compound Alert'!E59</f>
        <v>NA</v>
      </c>
      <c r="F235" s="217">
        <f ca="1">'Compound Alert'!F59</f>
        <v>54</v>
      </c>
      <c r="G235" s="22">
        <f ca="1">IF($B$8="Overall Alert",'Compound Alert'!G59,IF($B$8="Underlying Vulnerability",'Compound Alert'!J59,IF($B$8="Emerging Threat",'Compound Alert'!M59)))</f>
        <v>0</v>
      </c>
      <c r="H235" s="23">
        <f ca="1">IF($B$8="Overall Alert",'Compound Alert'!H59,IF($B$8="Underlying Vulnerability",'Compound Alert'!K59,IF($B$8="Emerging Threat",'Compound Alert'!N59)))</f>
        <v>0</v>
      </c>
      <c r="I235" s="50">
        <f ca="1">ROUNDDOWN(G235,0)</f>
        <v>0</v>
      </c>
      <c r="J235" s="25" t="str">
        <f ca="1">IF(
   $B$8="Overall Alert",IF(
      'Compound Alert'!R59 &gt;= 7, "HIGH",IF(
         'Compound Alert'!R59 &gt;= 5, "MED","LOW")), IF(
            $B$8="Underlying Vulnerability", IF(
               'Compound Alert'!Y59 &gt;= 10, "HIGH",IF(
                  'Compound Alert'!Y59 &gt;= 7, "MED","LOW")),IF(
                     $B$8="Emerging Threat", IF(
                        'Compound Alert'!AF59 &gt;= 10, "HIGH",IF(
                            'Compound Alert'!AF59 &gt;= 7, "MED","LOW")))))</f>
        <v>LOW</v>
      </c>
      <c r="K235" s="25" t="str">
        <f ca="1">IF(
   $B$8="Overall Alert",IF(
      'Compound Alert'!S59 &gt;= 7, "HIGH",IF(
         'Compound Alert'!S59 &gt;= 5, "MED","LOW")), IF(
            $B$8="Underlying Vulnerability", IF(
               'Compound Alert'!Z59 &gt;= 10, "HIGH",IF(
                  'Compound Alert'!Z59 &gt;= 7, "MED","LOW")),IF(
                     $B$8="Emerging Threat", IF(
                        'Compound Alert'!AG59 &gt;= 10, "HIGH",IF(
                            'Compound Alert'!AG59 &gt;= 7, "MED","LOW")))))</f>
        <v>LOW</v>
      </c>
      <c r="L235" s="25" t="str">
        <f ca="1">IF(
   $B$8="Overall Alert",IF(
      'Compound Alert'!T59 &gt;= 7, "HIGH",IF(
         'Compound Alert'!T59 &gt;= 5, "MED","LOW")), IF(
            $B$8="Underlying Vulnerability", IF(
               'Compound Alert'!AA59 &gt;= 10, "HIGH",IF(
                  'Compound Alert'!AA59 &gt;= 7, "MED","LOW")),IF(
                     $B$8="Emerging Threat", IF(
                        'Compound Alert'!AH59 &gt;= 10, "HIGH",IF(
                            'Compound Alert'!AH59 &gt;= 7, "MED","LOW")))))</f>
        <v>LOW</v>
      </c>
      <c r="M235" s="25" t="str">
        <f ca="1">IF(
   $B$8="Overall Alert",IF(
      'Compound Alert'!U59 &gt;= 7, "HIGH",IF(
         'Compound Alert'!U59 &gt;= 5, "MED","LOW")), IF(
            $B$8="Underlying Vulnerability", IF(
               'Compound Alert'!AB59 &gt;= 10, "HIGH",IF(
                  'Compound Alert'!AB59 &gt;= 7, "MED","LOW")),IF(
                     $B$8="Emerging Threat", IF(
                        'Compound Alert'!AI59 &gt;= 10, "HIGH",IF(
                            'Compound Alert'!AI59 &gt;= 7, "MED","LOW")))))</f>
        <v>LOW</v>
      </c>
      <c r="N235" s="25" t="str">
        <f ca="1">IF(
   $B$8="Overall Alert",IF(
      'Compound Alert'!V59 &gt;= 7, "HIGH",IF(
         'Compound Alert'!V59 &gt;= 5, "MED","LOW")), IF(
            $B$8="Underlying Vulnerability", IF(
               'Compound Alert'!AC59 &gt;= 10, "HIGH",IF(
                  'Compound Alert'!AC59 &gt;= 7, "MED","LOW")),IF(
                     $B$8="Emerging Threat", IF(
                        'Compound Alert'!AJ59 &gt;= 10, "HIGH",IF(
                            'Compound Alert'!AJ59 &gt;= 7, "MED","LOW")))))</f>
        <v>LOW</v>
      </c>
      <c r="O235" s="25" t="str">
        <f ca="1">IF(
   $B$8="Overall Alert",IF(
      'Compound Alert'!W59 &gt;= 7, "HIGH",IF(
         'Compound Alert'!W59 &gt;= 5, "MED","LOW")), IF(
            $B$8="Underlying Vulnerability", IF(
               'Compound Alert'!AD59 &gt;= 10, "HIGH",IF(
                  'Compound Alert'!AD59 &gt;= 7, "MED","LOW")),IF(
                     $B$8="Emerging Threat", IF(
                        'Compound Alert'!AK59 &gt;= 10, "HIGH",IF(
                            'Compound Alert'!AK59 &gt;= 7, "MED","LOW")))))</f>
        <v>LOW</v>
      </c>
    </row>
    <row r="236" spans="1:50" x14ac:dyDescent="0.2">
      <c r="A236" s="63">
        <v>195</v>
      </c>
      <c r="B236" s="20" t="str">
        <f>'Compound Alert'!B68</f>
        <v>Finland</v>
      </c>
      <c r="C236" s="20" t="str">
        <f>'Compound Alert'!C68</f>
        <v>FIN</v>
      </c>
      <c r="D236" s="20" t="str">
        <f>'Compound Alert'!D68</f>
        <v>ECS           Europe &amp; Central Asia</v>
      </c>
      <c r="E236" s="20" t="str">
        <f>'Compound Alert'!E68</f>
        <v>NA</v>
      </c>
      <c r="F236" s="217">
        <f ca="1">'Compound Alert'!F68</f>
        <v>63</v>
      </c>
      <c r="G236" s="22">
        <f ca="1">IF($B$8="Overall Alert",'Compound Alert'!G68,IF($B$8="Underlying Vulnerability",'Compound Alert'!J68,IF($B$8="Emerging Threat",'Compound Alert'!M68)))</f>
        <v>0</v>
      </c>
      <c r="H236" s="23">
        <f ca="1">IF($B$8="Overall Alert",'Compound Alert'!H68,IF($B$8="Underlying Vulnerability",'Compound Alert'!K68,IF($B$8="Emerging Threat",'Compound Alert'!N68)))</f>
        <v>0</v>
      </c>
      <c r="I236" s="50">
        <f ca="1">ROUNDDOWN(G236,0)</f>
        <v>0</v>
      </c>
      <c r="J236" s="25" t="str">
        <f ca="1">IF(
   $B$8="Overall Alert",IF(
      'Compound Alert'!R68 &gt;= 7, "HIGH",IF(
         'Compound Alert'!R68 &gt;= 5, "MED","LOW")), IF(
            $B$8="Underlying Vulnerability", IF(
               'Compound Alert'!Y68 &gt;= 10, "HIGH",IF(
                  'Compound Alert'!Y68 &gt;= 7, "MED","LOW")),IF(
                     $B$8="Emerging Threat", IF(
                        'Compound Alert'!AF68 &gt;= 10, "HIGH",IF(
                            'Compound Alert'!AF68 &gt;= 7, "MED","LOW")))))</f>
        <v>LOW</v>
      </c>
      <c r="K236" s="25" t="str">
        <f ca="1">IF(
   $B$8="Overall Alert",IF(
      'Compound Alert'!S68 &gt;= 7, "HIGH",IF(
         'Compound Alert'!S68 &gt;= 5, "MED","LOW")), IF(
            $B$8="Underlying Vulnerability", IF(
               'Compound Alert'!Z68 &gt;= 10, "HIGH",IF(
                  'Compound Alert'!Z68 &gt;= 7, "MED","LOW")),IF(
                     $B$8="Emerging Threat", IF(
                        'Compound Alert'!AG68 &gt;= 10, "HIGH",IF(
                            'Compound Alert'!AG68 &gt;= 7, "MED","LOW")))))</f>
        <v>LOW</v>
      </c>
      <c r="L236" s="25" t="str">
        <f ca="1">IF(
   $B$8="Overall Alert",IF(
      'Compound Alert'!T68 &gt;= 7, "HIGH",IF(
         'Compound Alert'!T68 &gt;= 5, "MED","LOW")), IF(
            $B$8="Underlying Vulnerability", IF(
               'Compound Alert'!AA68 &gt;= 10, "HIGH",IF(
                  'Compound Alert'!AA68 &gt;= 7, "MED","LOW")),IF(
                     $B$8="Emerging Threat", IF(
                        'Compound Alert'!AH68 &gt;= 10, "HIGH",IF(
                            'Compound Alert'!AH68 &gt;= 7, "MED","LOW")))))</f>
        <v>LOW</v>
      </c>
      <c r="M236" s="25" t="str">
        <f ca="1">IF(
   $B$8="Overall Alert",IF(
      'Compound Alert'!U68 &gt;= 7, "HIGH",IF(
         'Compound Alert'!U68 &gt;= 5, "MED","LOW")), IF(
            $B$8="Underlying Vulnerability", IF(
               'Compound Alert'!AB68 &gt;= 10, "HIGH",IF(
                  'Compound Alert'!AB68 &gt;= 7, "MED","LOW")),IF(
                     $B$8="Emerging Threat", IF(
                        'Compound Alert'!AI68 &gt;= 10, "HIGH",IF(
                            'Compound Alert'!AI68 &gt;= 7, "MED","LOW")))))</f>
        <v>LOW</v>
      </c>
      <c r="N236" s="25" t="str">
        <f ca="1">IF(
   $B$8="Overall Alert",IF(
      'Compound Alert'!V68 &gt;= 7, "HIGH",IF(
         'Compound Alert'!V68 &gt;= 5, "MED","LOW")), IF(
            $B$8="Underlying Vulnerability", IF(
               'Compound Alert'!AC68 &gt;= 10, "HIGH",IF(
                  'Compound Alert'!AC68 &gt;= 7, "MED","LOW")),IF(
                     $B$8="Emerging Threat", IF(
                        'Compound Alert'!AJ68 &gt;= 10, "HIGH",IF(
                            'Compound Alert'!AJ68 &gt;= 7, "MED","LOW")))))</f>
        <v>LOW</v>
      </c>
      <c r="O236" s="25" t="str">
        <f ca="1">IF(
   $B$8="Overall Alert",IF(
      'Compound Alert'!W68 &gt;= 7, "HIGH",IF(
         'Compound Alert'!W68 &gt;= 5, "MED","LOW")), IF(
            $B$8="Underlying Vulnerability", IF(
               'Compound Alert'!AD68 &gt;= 10, "HIGH",IF(
                  'Compound Alert'!AD68 &gt;= 7, "MED","LOW")),IF(
                     $B$8="Emerging Threat", IF(
                        'Compound Alert'!AK68 &gt;= 10, "HIGH",IF(
                            'Compound Alert'!AK68 &gt;= 7, "MED","LOW")))))</f>
        <v>LOW</v>
      </c>
    </row>
    <row r="237" spans="1:50" x14ac:dyDescent="0.2">
      <c r="A237" s="63">
        <v>196</v>
      </c>
      <c r="B237" s="20" t="str">
        <f>'Compound Alert'!B71</f>
        <v>Faroe Islands</v>
      </c>
      <c r="C237" s="20" t="str">
        <f>'Compound Alert'!C71</f>
        <v>FRO</v>
      </c>
      <c r="D237" s="20" t="str">
        <f>'Compound Alert'!D71</f>
        <v>ECS           Europe &amp; Central Asia</v>
      </c>
      <c r="E237" s="20" t="str">
        <f>'Compound Alert'!E71</f>
        <v>NA</v>
      </c>
      <c r="F237" s="217">
        <f ca="1">'Compound Alert'!F71</f>
        <v>66</v>
      </c>
      <c r="G237" s="22">
        <f ca="1">IF($B$8="Overall Alert",'Compound Alert'!G71,IF($B$8="Underlying Vulnerability",'Compound Alert'!J71,IF($B$8="Emerging Threat",'Compound Alert'!M71)))</f>
        <v>0</v>
      </c>
      <c r="H237" s="23">
        <f ca="1">IF($B$8="Overall Alert",'Compound Alert'!H71,IF($B$8="Underlying Vulnerability",'Compound Alert'!K71,IF($B$8="Emerging Threat",'Compound Alert'!N71)))</f>
        <v>0</v>
      </c>
      <c r="I237" s="50">
        <f ca="1">ROUNDDOWN(G237,0)</f>
        <v>0</v>
      </c>
      <c r="J237" s="25" t="str">
        <f ca="1">IF(
   $B$8="Overall Alert",IF(
      'Compound Alert'!R71 &gt;= 7, "HIGH",IF(
         'Compound Alert'!R71 &gt;= 5, "MED","LOW")), IF(
            $B$8="Underlying Vulnerability", IF(
               'Compound Alert'!Y71 &gt;= 10, "HIGH",IF(
                  'Compound Alert'!Y71 &gt;= 7, "MED","LOW")),IF(
                     $B$8="Emerging Threat", IF(
                        'Compound Alert'!AF71 &gt;= 10, "HIGH",IF(
                            'Compound Alert'!AF71 &gt;= 7, "MED","LOW")))))</f>
        <v>LOW</v>
      </c>
      <c r="K237" s="25" t="e">
        <f ca="1">IF(
   $B$8="Overall Alert",IF(
      'Compound Alert'!S71 &gt;= 7, "HIGH",IF(
         'Compound Alert'!S71 &gt;= 5, "MED","LOW")), IF(
            $B$8="Underlying Vulnerability", IF(
               'Compound Alert'!Z71 &gt;= 10, "HIGH",IF(
                  'Compound Alert'!Z71 &gt;= 7, "MED","LOW")),IF(
                     $B$8="Emerging Threat", IF(
                        'Compound Alert'!AG71 &gt;= 10, "HIGH",IF(
                            'Compound Alert'!AG71 &gt;= 7, "MED","LOW")))))</f>
        <v>#N/A</v>
      </c>
      <c r="L237" s="25" t="e">
        <f ca="1">IF(
   $B$8="Overall Alert",IF(
      'Compound Alert'!T71 &gt;= 7, "HIGH",IF(
         'Compound Alert'!T71 &gt;= 5, "MED","LOW")), IF(
            $B$8="Underlying Vulnerability", IF(
               'Compound Alert'!AA71 &gt;= 10, "HIGH",IF(
                  'Compound Alert'!AA71 &gt;= 7, "MED","LOW")),IF(
                     $B$8="Emerging Threat", IF(
                        'Compound Alert'!AH71 &gt;= 10, "HIGH",IF(
                            'Compound Alert'!AH71 &gt;= 7, "MED","LOW")))))</f>
        <v>#N/A</v>
      </c>
      <c r="M237" s="25" t="e">
        <f ca="1">IF(
   $B$8="Overall Alert",IF(
      'Compound Alert'!U71 &gt;= 7, "HIGH",IF(
         'Compound Alert'!U71 &gt;= 5, "MED","LOW")), IF(
            $B$8="Underlying Vulnerability", IF(
               'Compound Alert'!AB71 &gt;= 10, "HIGH",IF(
                  'Compound Alert'!AB71 &gt;= 7, "MED","LOW")),IF(
                     $B$8="Emerging Threat", IF(
                        'Compound Alert'!AI71 &gt;= 10, "HIGH",IF(
                            'Compound Alert'!AI71 &gt;= 7, "MED","LOW")))))</f>
        <v>#N/A</v>
      </c>
      <c r="N237" s="25" t="str">
        <f ca="1">IF(
   $B$8="Overall Alert",IF(
      'Compound Alert'!V71 &gt;= 7, "HIGH",IF(
         'Compound Alert'!V71 &gt;= 5, "MED","LOW")), IF(
            $B$8="Underlying Vulnerability", IF(
               'Compound Alert'!AC71 &gt;= 10, "HIGH",IF(
                  'Compound Alert'!AC71 &gt;= 7, "MED","LOW")),IF(
                     $B$8="Emerging Threat", IF(
                        'Compound Alert'!AJ71 &gt;= 10, "HIGH",IF(
                            'Compound Alert'!AJ71 &gt;= 7, "MED","LOW")))))</f>
        <v>LOW</v>
      </c>
      <c r="O237" s="25" t="str">
        <f ca="1">IF(
   $B$8="Overall Alert",IF(
      'Compound Alert'!W71 &gt;= 7, "HIGH",IF(
         'Compound Alert'!W71 &gt;= 5, "MED","LOW")), IF(
            $B$8="Underlying Vulnerability", IF(
               'Compound Alert'!AD71 &gt;= 10, "HIGH",IF(
                  'Compound Alert'!AD71 &gt;= 7, "MED","LOW")),IF(
                     $B$8="Emerging Threat", IF(
                        'Compound Alert'!AK71 &gt;= 10, "HIGH",IF(
                            'Compound Alert'!AK71 &gt;= 7, "MED","LOW")))))</f>
        <v>LOW</v>
      </c>
    </row>
    <row r="238" spans="1:50" x14ac:dyDescent="0.2">
      <c r="A238" s="63">
        <v>197</v>
      </c>
      <c r="B238" s="20" t="str">
        <f>'Compound Alert'!B77</f>
        <v>Gibraltar</v>
      </c>
      <c r="C238" s="20" t="str">
        <f>'Compound Alert'!C77</f>
        <v>GIB</v>
      </c>
      <c r="D238" s="20" t="str">
        <f>'Compound Alert'!D77</f>
        <v>ECS           Europe &amp; Central Asia</v>
      </c>
      <c r="E238" s="20" t="str">
        <f>'Compound Alert'!E77</f>
        <v>NA</v>
      </c>
      <c r="F238" s="217">
        <f ca="1">'Compound Alert'!F77</f>
        <v>72</v>
      </c>
      <c r="G238" s="22">
        <f ca="1">IF($B$8="Overall Alert",'Compound Alert'!G77,IF($B$8="Underlying Vulnerability",'Compound Alert'!J77,IF($B$8="Emerging Threat",'Compound Alert'!M77)))</f>
        <v>0</v>
      </c>
      <c r="H238" s="23">
        <f ca="1">IF($B$8="Overall Alert",'Compound Alert'!H77,IF($B$8="Underlying Vulnerability",'Compound Alert'!K77,IF($B$8="Emerging Threat",'Compound Alert'!N77)))</f>
        <v>0</v>
      </c>
      <c r="I238" s="50">
        <f ca="1">ROUNDDOWN(G238,0)</f>
        <v>0</v>
      </c>
      <c r="J238" s="25" t="str">
        <f ca="1">IF(
   $B$8="Overall Alert",IF(
      'Compound Alert'!R77 &gt;= 7, "HIGH",IF(
         'Compound Alert'!R77 &gt;= 5, "MED","LOW")), IF(
            $B$8="Underlying Vulnerability", IF(
               'Compound Alert'!Y77 &gt;= 10, "HIGH",IF(
                  'Compound Alert'!Y77 &gt;= 7, "MED","LOW")),IF(
                     $B$8="Emerging Threat", IF(
                        'Compound Alert'!AF77 &gt;= 10, "HIGH",IF(
                            'Compound Alert'!AF77 &gt;= 7, "MED","LOW")))))</f>
        <v>LOW</v>
      </c>
      <c r="K238" s="25" t="e">
        <f ca="1">IF(
   $B$8="Overall Alert",IF(
      'Compound Alert'!S77 &gt;= 7, "HIGH",IF(
         'Compound Alert'!S77 &gt;= 5, "MED","LOW")), IF(
            $B$8="Underlying Vulnerability", IF(
               'Compound Alert'!Z77 &gt;= 10, "HIGH",IF(
                  'Compound Alert'!Z77 &gt;= 7, "MED","LOW")),IF(
                     $B$8="Emerging Threat", IF(
                        'Compound Alert'!AG77 &gt;= 10, "HIGH",IF(
                            'Compound Alert'!AG77 &gt;= 7, "MED","LOW")))))</f>
        <v>#N/A</v>
      </c>
      <c r="L238" s="25" t="e">
        <f ca="1">IF(
   $B$8="Overall Alert",IF(
      'Compound Alert'!T77 &gt;= 7, "HIGH",IF(
         'Compound Alert'!T77 &gt;= 5, "MED","LOW")), IF(
            $B$8="Underlying Vulnerability", IF(
               'Compound Alert'!AA77 &gt;= 10, "HIGH",IF(
                  'Compound Alert'!AA77 &gt;= 7, "MED","LOW")),IF(
                     $B$8="Emerging Threat", IF(
                        'Compound Alert'!AH77 &gt;= 10, "HIGH",IF(
                            'Compound Alert'!AH77 &gt;= 7, "MED","LOW")))))</f>
        <v>#N/A</v>
      </c>
      <c r="M238" s="25" t="e">
        <f ca="1">IF(
   $B$8="Overall Alert",IF(
      'Compound Alert'!U77 &gt;= 7, "HIGH",IF(
         'Compound Alert'!U77 &gt;= 5, "MED","LOW")), IF(
            $B$8="Underlying Vulnerability", IF(
               'Compound Alert'!AB77 &gt;= 10, "HIGH",IF(
                  'Compound Alert'!AB77 &gt;= 7, "MED","LOW")),IF(
                     $B$8="Emerging Threat", IF(
                        'Compound Alert'!AI77 &gt;= 10, "HIGH",IF(
                            'Compound Alert'!AI77 &gt;= 7, "MED","LOW")))))</f>
        <v>#N/A</v>
      </c>
      <c r="N238" s="25" t="str">
        <f ca="1">IF(
   $B$8="Overall Alert",IF(
      'Compound Alert'!V77 &gt;= 7, "HIGH",IF(
         'Compound Alert'!V77 &gt;= 5, "MED","LOW")), IF(
            $B$8="Underlying Vulnerability", IF(
               'Compound Alert'!AC77 &gt;= 10, "HIGH",IF(
                  'Compound Alert'!AC77 &gt;= 7, "MED","LOW")),IF(
                     $B$8="Emerging Threat", IF(
                        'Compound Alert'!AJ77 &gt;= 10, "HIGH",IF(
                            'Compound Alert'!AJ77 &gt;= 7, "MED","LOW")))))</f>
        <v>LOW</v>
      </c>
      <c r="O238" s="25" t="str">
        <f ca="1">IF(
   $B$8="Overall Alert",IF(
      'Compound Alert'!W77 &gt;= 7, "HIGH",IF(
         'Compound Alert'!W77 &gt;= 5, "MED","LOW")), IF(
            $B$8="Underlying Vulnerability", IF(
               'Compound Alert'!AD77 &gt;= 10, "HIGH",IF(
                  'Compound Alert'!AD77 &gt;= 7, "MED","LOW")),IF(
                     $B$8="Emerging Threat", IF(
                        'Compound Alert'!AK77 &gt;= 10, "HIGH",IF(
                            'Compound Alert'!AK77 &gt;= 7, "MED","LOW")))))</f>
        <v>LOW</v>
      </c>
    </row>
    <row r="239" spans="1:50" x14ac:dyDescent="0.2">
      <c r="A239" s="63">
        <v>198</v>
      </c>
      <c r="B239" s="20" t="str">
        <f>'Compound Alert'!B86</f>
        <v>Guam</v>
      </c>
      <c r="C239" s="20" t="str">
        <f>'Compound Alert'!C86</f>
        <v>GUM</v>
      </c>
      <c r="D239" s="20" t="str">
        <f>'Compound Alert'!D86</f>
        <v>EAS           East Asia &amp; Pacific</v>
      </c>
      <c r="E239" s="20" t="str">
        <f>'Compound Alert'!E86</f>
        <v>NA</v>
      </c>
      <c r="F239" s="217">
        <f ca="1">'Compound Alert'!F86</f>
        <v>81</v>
      </c>
      <c r="G239" s="22">
        <f ca="1">IF($B$8="Overall Alert",'Compound Alert'!G86,IF($B$8="Underlying Vulnerability",'Compound Alert'!J86,IF($B$8="Emerging Threat",'Compound Alert'!M86)))</f>
        <v>0</v>
      </c>
      <c r="H239" s="23">
        <f ca="1">IF($B$8="Overall Alert",'Compound Alert'!H86,IF($B$8="Underlying Vulnerability",'Compound Alert'!K86,IF($B$8="Emerging Threat",'Compound Alert'!N86)))</f>
        <v>0</v>
      </c>
      <c r="I239" s="50">
        <f ca="1">ROUNDDOWN(G239,0)</f>
        <v>0</v>
      </c>
      <c r="J239" s="25" t="str">
        <f ca="1">IF(
   $B$8="Overall Alert",IF(
      'Compound Alert'!R86 &gt;= 7, "HIGH",IF(
         'Compound Alert'!R86 &gt;= 5, "MED","LOW")), IF(
            $B$8="Underlying Vulnerability", IF(
               'Compound Alert'!Y86 &gt;= 10, "HIGH",IF(
                  'Compound Alert'!Y86 &gt;= 7, "MED","LOW")),IF(
                     $B$8="Emerging Threat", IF(
                        'Compound Alert'!AF86 &gt;= 10, "HIGH",IF(
                            'Compound Alert'!AF86 &gt;= 7, "MED","LOW")))))</f>
        <v>LOW</v>
      </c>
      <c r="K239" s="25" t="e">
        <f ca="1">IF(
   $B$8="Overall Alert",IF(
      'Compound Alert'!S86 &gt;= 7, "HIGH",IF(
         'Compound Alert'!S86 &gt;= 5, "MED","LOW")), IF(
            $B$8="Underlying Vulnerability", IF(
               'Compound Alert'!Z86 &gt;= 10, "HIGH",IF(
                  'Compound Alert'!Z86 &gt;= 7, "MED","LOW")),IF(
                     $B$8="Emerging Threat", IF(
                        'Compound Alert'!AG86 &gt;= 10, "HIGH",IF(
                            'Compound Alert'!AG86 &gt;= 7, "MED","LOW")))))</f>
        <v>#N/A</v>
      </c>
      <c r="L239" s="25" t="e">
        <f ca="1">IF(
   $B$8="Overall Alert",IF(
      'Compound Alert'!T86 &gt;= 7, "HIGH",IF(
         'Compound Alert'!T86 &gt;= 5, "MED","LOW")), IF(
            $B$8="Underlying Vulnerability", IF(
               'Compound Alert'!AA86 &gt;= 10, "HIGH",IF(
                  'Compound Alert'!AA86 &gt;= 7, "MED","LOW")),IF(
                     $B$8="Emerging Threat", IF(
                        'Compound Alert'!AH86 &gt;= 10, "HIGH",IF(
                            'Compound Alert'!AH86 &gt;= 7, "MED","LOW")))))</f>
        <v>#N/A</v>
      </c>
      <c r="M239" s="25" t="e">
        <f ca="1">IF(
   $B$8="Overall Alert",IF(
      'Compound Alert'!U86 &gt;= 7, "HIGH",IF(
         'Compound Alert'!U86 &gt;= 5, "MED","LOW")), IF(
            $B$8="Underlying Vulnerability", IF(
               'Compound Alert'!AB86 &gt;= 10, "HIGH",IF(
                  'Compound Alert'!AB86 &gt;= 7, "MED","LOW")),IF(
                     $B$8="Emerging Threat", IF(
                        'Compound Alert'!AI86 &gt;= 10, "HIGH",IF(
                            'Compound Alert'!AI86 &gt;= 7, "MED","LOW")))))</f>
        <v>#N/A</v>
      </c>
      <c r="N239" s="25" t="str">
        <f ca="1">IF(
   $B$8="Overall Alert",IF(
      'Compound Alert'!V86 &gt;= 7, "HIGH",IF(
         'Compound Alert'!V86 &gt;= 5, "MED","LOW")), IF(
            $B$8="Underlying Vulnerability", IF(
               'Compound Alert'!AC86 &gt;= 10, "HIGH",IF(
                  'Compound Alert'!AC86 &gt;= 7, "MED","LOW")),IF(
                     $B$8="Emerging Threat", IF(
                        'Compound Alert'!AJ86 &gt;= 10, "HIGH",IF(
                            'Compound Alert'!AJ86 &gt;= 7, "MED","LOW")))))</f>
        <v>LOW</v>
      </c>
      <c r="O239" s="25" t="str">
        <f ca="1">IF(
   $B$8="Overall Alert",IF(
      'Compound Alert'!W86 &gt;= 7, "HIGH",IF(
         'Compound Alert'!W86 &gt;= 5, "MED","LOW")), IF(
            $B$8="Underlying Vulnerability", IF(
               'Compound Alert'!AD86 &gt;= 10, "HIGH",IF(
                  'Compound Alert'!AD86 &gt;= 7, "MED","LOW")),IF(
                     $B$8="Emerging Threat", IF(
                        'Compound Alert'!AK86 &gt;= 10, "HIGH",IF(
                            'Compound Alert'!AK86 &gt;= 7, "MED","LOW")))))</f>
        <v>LOW</v>
      </c>
    </row>
    <row r="240" spans="1:50" x14ac:dyDescent="0.2">
      <c r="A240" s="63">
        <v>199</v>
      </c>
      <c r="B240" s="20" t="str">
        <f>'Compound Alert'!B88</f>
        <v>Hong Kong SAR, China</v>
      </c>
      <c r="C240" s="20" t="str">
        <f>'Compound Alert'!C88</f>
        <v>HKG</v>
      </c>
      <c r="D240" s="20" t="str">
        <f>'Compound Alert'!D88</f>
        <v>EAS           East Asia &amp; Pacific</v>
      </c>
      <c r="E240" s="20" t="str">
        <f>'Compound Alert'!E88</f>
        <v>NA</v>
      </c>
      <c r="F240" s="217">
        <f ca="1">'Compound Alert'!F88</f>
        <v>83</v>
      </c>
      <c r="G240" s="22">
        <f ca="1">IF($B$8="Overall Alert",'Compound Alert'!G88,IF($B$8="Underlying Vulnerability",'Compound Alert'!J88,IF($B$8="Emerging Threat",'Compound Alert'!M88)))</f>
        <v>0</v>
      </c>
      <c r="H240" s="23">
        <f ca="1">IF($B$8="Overall Alert",'Compound Alert'!H88,IF($B$8="Underlying Vulnerability",'Compound Alert'!K88,IF($B$8="Emerging Threat",'Compound Alert'!N88)))</f>
        <v>0</v>
      </c>
      <c r="I240" s="50">
        <f ca="1">ROUNDDOWN(G240,0)</f>
        <v>0</v>
      </c>
      <c r="J240" s="25" t="str">
        <f ca="1">IF(
   $B$8="Overall Alert",IF(
      'Compound Alert'!R88 &gt;= 7, "HIGH",IF(
         'Compound Alert'!R88 &gt;= 5, "MED","LOW")), IF(
            $B$8="Underlying Vulnerability", IF(
               'Compound Alert'!Y88 &gt;= 10, "HIGH",IF(
                  'Compound Alert'!Y88 &gt;= 7, "MED","LOW")),IF(
                     $B$8="Emerging Threat", IF(
                        'Compound Alert'!AF88 &gt;= 10, "HIGH",IF(
                            'Compound Alert'!AF88 &gt;= 7, "MED","LOW")))))</f>
        <v>LOW</v>
      </c>
      <c r="K240" s="25" t="str">
        <f ca="1">IF(
   $B$8="Overall Alert",IF(
      'Compound Alert'!S88 &gt;= 7, "HIGH",IF(
         'Compound Alert'!S88 &gt;= 5, "MED","LOW")), IF(
            $B$8="Underlying Vulnerability", IF(
               'Compound Alert'!Z88 &gt;= 10, "HIGH",IF(
                  'Compound Alert'!Z88 &gt;= 7, "MED","LOW")),IF(
                     $B$8="Emerging Threat", IF(
                        'Compound Alert'!AG88 &gt;= 10, "HIGH",IF(
                            'Compound Alert'!AG88 &gt;= 7, "MED","LOW")))))</f>
        <v>LOW</v>
      </c>
      <c r="L240" s="25" t="str">
        <f ca="1">IF(
   $B$8="Overall Alert",IF(
      'Compound Alert'!T88 &gt;= 7, "HIGH",IF(
         'Compound Alert'!T88 &gt;= 5, "MED","LOW")), IF(
            $B$8="Underlying Vulnerability", IF(
               'Compound Alert'!AA88 &gt;= 10, "HIGH",IF(
                  'Compound Alert'!AA88 &gt;= 7, "MED","LOW")),IF(
                     $B$8="Emerging Threat", IF(
                        'Compound Alert'!AH88 &gt;= 10, "HIGH",IF(
                            'Compound Alert'!AH88 &gt;= 7, "MED","LOW")))))</f>
        <v>LOW</v>
      </c>
      <c r="M240" s="25" t="str">
        <f ca="1">IF(
   $B$8="Overall Alert",IF(
      'Compound Alert'!U88 &gt;= 7, "HIGH",IF(
         'Compound Alert'!U88 &gt;= 5, "MED","LOW")), IF(
            $B$8="Underlying Vulnerability", IF(
               'Compound Alert'!AB88 &gt;= 10, "HIGH",IF(
                  'Compound Alert'!AB88 &gt;= 7, "MED","LOW")),IF(
                     $B$8="Emerging Threat", IF(
                        'Compound Alert'!AI88 &gt;= 10, "HIGH",IF(
                            'Compound Alert'!AI88 &gt;= 7, "MED","LOW")))))</f>
        <v>LOW</v>
      </c>
      <c r="N240" s="25" t="str">
        <f ca="1">IF(
   $B$8="Overall Alert",IF(
      'Compound Alert'!V88 &gt;= 7, "HIGH",IF(
         'Compound Alert'!V88 &gt;= 5, "MED","LOW")), IF(
            $B$8="Underlying Vulnerability", IF(
               'Compound Alert'!AC88 &gt;= 10, "HIGH",IF(
                  'Compound Alert'!AC88 &gt;= 7, "MED","LOW")),IF(
                     $B$8="Emerging Threat", IF(
                        'Compound Alert'!AJ88 &gt;= 10, "HIGH",IF(
                            'Compound Alert'!AJ88 &gt;= 7, "MED","LOW")))))</f>
        <v>LOW</v>
      </c>
      <c r="O240" s="25" t="str">
        <f ca="1">IF(
   $B$8="Overall Alert",IF(
      'Compound Alert'!W88 &gt;= 7, "HIGH",IF(
         'Compound Alert'!W88 &gt;= 5, "MED","LOW")), IF(
            $B$8="Underlying Vulnerability", IF(
               'Compound Alert'!AD88 &gt;= 10, "HIGH",IF(
                  'Compound Alert'!AD88 &gt;= 7, "MED","LOW")),IF(
                     $B$8="Emerging Threat", IF(
                        'Compound Alert'!AK88 &gt;= 10, "HIGH",IF(
                            'Compound Alert'!AK88 &gt;= 7, "MED","LOW")))))</f>
        <v>LOW</v>
      </c>
    </row>
    <row r="241" spans="1:15" x14ac:dyDescent="0.2">
      <c r="A241" s="63">
        <v>200</v>
      </c>
      <c r="B241" s="20" t="str">
        <f>'Compound Alert'!B94</f>
        <v>Isle of Man</v>
      </c>
      <c r="C241" s="20" t="str">
        <f>'Compound Alert'!C94</f>
        <v>IMN</v>
      </c>
      <c r="D241" s="20" t="str">
        <f>'Compound Alert'!D94</f>
        <v>ECS           Europe &amp; Central Asia</v>
      </c>
      <c r="E241" s="20" t="str">
        <f>'Compound Alert'!E94</f>
        <v>NA</v>
      </c>
      <c r="F241" s="217">
        <f ca="1">'Compound Alert'!F94</f>
        <v>89</v>
      </c>
      <c r="G241" s="22">
        <f ca="1">IF($B$8="Overall Alert",'Compound Alert'!G94,IF($B$8="Underlying Vulnerability",'Compound Alert'!J94,IF($B$8="Emerging Threat",'Compound Alert'!M94)))</f>
        <v>0</v>
      </c>
      <c r="H241" s="23">
        <f ca="1">IF($B$8="Overall Alert",'Compound Alert'!H94,IF($B$8="Underlying Vulnerability",'Compound Alert'!K94,IF($B$8="Emerging Threat",'Compound Alert'!N94)))</f>
        <v>0</v>
      </c>
      <c r="I241" s="50">
        <f ca="1">ROUNDDOWN(G241,0)</f>
        <v>0</v>
      </c>
      <c r="J241" s="25" t="str">
        <f ca="1">IF(
   $B$8="Overall Alert",IF(
      'Compound Alert'!R94 &gt;= 7, "HIGH",IF(
         'Compound Alert'!R94 &gt;= 5, "MED","LOW")), IF(
            $B$8="Underlying Vulnerability", IF(
               'Compound Alert'!Y94 &gt;= 10, "HIGH",IF(
                  'Compound Alert'!Y94 &gt;= 7, "MED","LOW")),IF(
                     $B$8="Emerging Threat", IF(
                        'Compound Alert'!AF94 &gt;= 10, "HIGH",IF(
                            'Compound Alert'!AF94 &gt;= 7, "MED","LOW")))))</f>
        <v>LOW</v>
      </c>
      <c r="K241" s="25" t="e">
        <f ca="1">IF(
   $B$8="Overall Alert",IF(
      'Compound Alert'!S94 &gt;= 7, "HIGH",IF(
         'Compound Alert'!S94 &gt;= 5, "MED","LOW")), IF(
            $B$8="Underlying Vulnerability", IF(
               'Compound Alert'!Z94 &gt;= 10, "HIGH",IF(
                  'Compound Alert'!Z94 &gt;= 7, "MED","LOW")),IF(
                     $B$8="Emerging Threat", IF(
                        'Compound Alert'!AG94 &gt;= 10, "HIGH",IF(
                            'Compound Alert'!AG94 &gt;= 7, "MED","LOW")))))</f>
        <v>#N/A</v>
      </c>
      <c r="L241" s="25" t="e">
        <f ca="1">IF(
   $B$8="Overall Alert",IF(
      'Compound Alert'!T94 &gt;= 7, "HIGH",IF(
         'Compound Alert'!T94 &gt;= 5, "MED","LOW")), IF(
            $B$8="Underlying Vulnerability", IF(
               'Compound Alert'!AA94 &gt;= 10, "HIGH",IF(
                  'Compound Alert'!AA94 &gt;= 7, "MED","LOW")),IF(
                     $B$8="Emerging Threat", IF(
                        'Compound Alert'!AH94 &gt;= 10, "HIGH",IF(
                            'Compound Alert'!AH94 &gt;= 7, "MED","LOW")))))</f>
        <v>#N/A</v>
      </c>
      <c r="M241" s="25" t="e">
        <f ca="1">IF(
   $B$8="Overall Alert",IF(
      'Compound Alert'!U94 &gt;= 7, "HIGH",IF(
         'Compound Alert'!U94 &gt;= 5, "MED","LOW")), IF(
            $B$8="Underlying Vulnerability", IF(
               'Compound Alert'!AB94 &gt;= 10, "HIGH",IF(
                  'Compound Alert'!AB94 &gt;= 7, "MED","LOW")),IF(
                     $B$8="Emerging Threat", IF(
                        'Compound Alert'!AI94 &gt;= 10, "HIGH",IF(
                            'Compound Alert'!AI94 &gt;= 7, "MED","LOW")))))</f>
        <v>#N/A</v>
      </c>
      <c r="N241" s="25" t="str">
        <f ca="1">IF(
   $B$8="Overall Alert",IF(
      'Compound Alert'!V94 &gt;= 7, "HIGH",IF(
         'Compound Alert'!V94 &gt;= 5, "MED","LOW")), IF(
            $B$8="Underlying Vulnerability", IF(
               'Compound Alert'!AC94 &gt;= 10, "HIGH",IF(
                  'Compound Alert'!AC94 &gt;= 7, "MED","LOW")),IF(
                     $B$8="Emerging Threat", IF(
                        'Compound Alert'!AJ94 &gt;= 10, "HIGH",IF(
                            'Compound Alert'!AJ94 &gt;= 7, "MED","LOW")))))</f>
        <v>LOW</v>
      </c>
      <c r="O241" s="25" t="str">
        <f ca="1">IF(
   $B$8="Overall Alert",IF(
      'Compound Alert'!W94 &gt;= 7, "HIGH",IF(
         'Compound Alert'!W94 &gt;= 5, "MED","LOW")), IF(
            $B$8="Underlying Vulnerability", IF(
               'Compound Alert'!AD94 &gt;= 10, "HIGH",IF(
                  'Compound Alert'!AD94 &gt;= 7, "MED","LOW")),IF(
                     $B$8="Emerging Threat", IF(
                        'Compound Alert'!AK94 &gt;= 10, "HIGH",IF(
                            'Compound Alert'!AK94 &gt;= 7, "MED","LOW")))))</f>
        <v>LOW</v>
      </c>
    </row>
    <row r="242" spans="1:15" x14ac:dyDescent="0.2">
      <c r="A242" s="63">
        <v>201</v>
      </c>
      <c r="B242" s="20" t="str">
        <f>'Compound Alert'!B96</f>
        <v>Ireland</v>
      </c>
      <c r="C242" s="20" t="str">
        <f>'Compound Alert'!C96</f>
        <v>IRL</v>
      </c>
      <c r="D242" s="20" t="str">
        <f>'Compound Alert'!D96</f>
        <v>ECS           Europe &amp; Central Asia</v>
      </c>
      <c r="E242" s="20" t="str">
        <f>'Compound Alert'!E96</f>
        <v>NA</v>
      </c>
      <c r="F242" s="217">
        <f ca="1">'Compound Alert'!F96</f>
        <v>91</v>
      </c>
      <c r="G242" s="22">
        <f ca="1">IF($B$8="Overall Alert",'Compound Alert'!G96,IF($B$8="Underlying Vulnerability",'Compound Alert'!J96,IF($B$8="Emerging Threat",'Compound Alert'!M96)))</f>
        <v>0</v>
      </c>
      <c r="H242" s="23">
        <f ca="1">IF($B$8="Overall Alert",'Compound Alert'!H96,IF($B$8="Underlying Vulnerability",'Compound Alert'!K96,IF($B$8="Emerging Threat",'Compound Alert'!N96)))</f>
        <v>0</v>
      </c>
      <c r="I242" s="50">
        <f ca="1">ROUNDDOWN(G242,0)</f>
        <v>0</v>
      </c>
      <c r="J242" s="25" t="str">
        <f ca="1">IF(
   $B$8="Overall Alert",IF(
      'Compound Alert'!R96 &gt;= 7, "HIGH",IF(
         'Compound Alert'!R96 &gt;= 5, "MED","LOW")), IF(
            $B$8="Underlying Vulnerability", IF(
               'Compound Alert'!Y96 &gt;= 10, "HIGH",IF(
                  'Compound Alert'!Y96 &gt;= 7, "MED","LOW")),IF(
                     $B$8="Emerging Threat", IF(
                        'Compound Alert'!AF96 &gt;= 10, "HIGH",IF(
                            'Compound Alert'!AF96 &gt;= 7, "MED","LOW")))))</f>
        <v>LOW</v>
      </c>
      <c r="K242" s="25" t="str">
        <f ca="1">IF(
   $B$8="Overall Alert",IF(
      'Compound Alert'!S96 &gt;= 7, "HIGH",IF(
         'Compound Alert'!S96 &gt;= 5, "MED","LOW")), IF(
            $B$8="Underlying Vulnerability", IF(
               'Compound Alert'!Z96 &gt;= 10, "HIGH",IF(
                  'Compound Alert'!Z96 &gt;= 7, "MED","LOW")),IF(
                     $B$8="Emerging Threat", IF(
                        'Compound Alert'!AG96 &gt;= 10, "HIGH",IF(
                            'Compound Alert'!AG96 &gt;= 7, "MED","LOW")))))</f>
        <v>LOW</v>
      </c>
      <c r="L242" s="25" t="str">
        <f ca="1">IF(
   $B$8="Overall Alert",IF(
      'Compound Alert'!T96 &gt;= 7, "HIGH",IF(
         'Compound Alert'!T96 &gt;= 5, "MED","LOW")), IF(
            $B$8="Underlying Vulnerability", IF(
               'Compound Alert'!AA96 &gt;= 10, "HIGH",IF(
                  'Compound Alert'!AA96 &gt;= 7, "MED","LOW")),IF(
                     $B$8="Emerging Threat", IF(
                        'Compound Alert'!AH96 &gt;= 10, "HIGH",IF(
                            'Compound Alert'!AH96 &gt;= 7, "MED","LOW")))))</f>
        <v>LOW</v>
      </c>
      <c r="M242" s="25" t="str">
        <f ca="1">IF(
   $B$8="Overall Alert",IF(
      'Compound Alert'!U96 &gt;= 7, "HIGH",IF(
         'Compound Alert'!U96 &gt;= 5, "MED","LOW")), IF(
            $B$8="Underlying Vulnerability", IF(
               'Compound Alert'!AB96 &gt;= 10, "HIGH",IF(
                  'Compound Alert'!AB96 &gt;= 7, "MED","LOW")),IF(
                     $B$8="Emerging Threat", IF(
                        'Compound Alert'!AI96 &gt;= 10, "HIGH",IF(
                            'Compound Alert'!AI96 &gt;= 7, "MED","LOW")))))</f>
        <v>LOW</v>
      </c>
      <c r="N242" s="25" t="str">
        <f ca="1">IF(
   $B$8="Overall Alert",IF(
      'Compound Alert'!V96 &gt;= 7, "HIGH",IF(
         'Compound Alert'!V96 &gt;= 5, "MED","LOW")), IF(
            $B$8="Underlying Vulnerability", IF(
               'Compound Alert'!AC96 &gt;= 10, "HIGH",IF(
                  'Compound Alert'!AC96 &gt;= 7, "MED","LOW")),IF(
                     $B$8="Emerging Threat", IF(
                        'Compound Alert'!AJ96 &gt;= 10, "HIGH",IF(
                            'Compound Alert'!AJ96 &gt;= 7, "MED","LOW")))))</f>
        <v>LOW</v>
      </c>
      <c r="O242" s="25" t="str">
        <f ca="1">IF(
   $B$8="Overall Alert",IF(
      'Compound Alert'!W96 &gt;= 7, "HIGH",IF(
         'Compound Alert'!W96 &gt;= 5, "MED","LOW")), IF(
            $B$8="Underlying Vulnerability", IF(
               'Compound Alert'!AD96 &gt;= 10, "HIGH",IF(
                  'Compound Alert'!AD96 &gt;= 7, "MED","LOW")),IF(
                     $B$8="Emerging Threat", IF(
                        'Compound Alert'!AK96 &gt;= 10, "HIGH",IF(
                            'Compound Alert'!AK96 &gt;= 7, "MED","LOW")))))</f>
        <v>LOW</v>
      </c>
    </row>
    <row r="243" spans="1:15" x14ac:dyDescent="0.2">
      <c r="A243" s="63">
        <v>202</v>
      </c>
      <c r="B243" s="20" t="str">
        <f>'Compound Alert'!B101</f>
        <v>Italy</v>
      </c>
      <c r="C243" s="20" t="str">
        <f>'Compound Alert'!C101</f>
        <v>ITA</v>
      </c>
      <c r="D243" s="20" t="str">
        <f>'Compound Alert'!D101</f>
        <v>ECS           Europe &amp; Central Asia</v>
      </c>
      <c r="E243" s="20" t="str">
        <f>'Compound Alert'!E101</f>
        <v>NA</v>
      </c>
      <c r="F243" s="217">
        <f ca="1">'Compound Alert'!F101</f>
        <v>96</v>
      </c>
      <c r="G243" s="22">
        <f ca="1">IF($B$8="Overall Alert",'Compound Alert'!G101,IF($B$8="Underlying Vulnerability",'Compound Alert'!J101,IF($B$8="Emerging Threat",'Compound Alert'!M101)))</f>
        <v>0</v>
      </c>
      <c r="H243" s="23">
        <f ca="1">IF($B$8="Overall Alert",'Compound Alert'!H101,IF($B$8="Underlying Vulnerability",'Compound Alert'!K101,IF($B$8="Emerging Threat",'Compound Alert'!N101)))</f>
        <v>0</v>
      </c>
      <c r="I243" s="50">
        <f ca="1">ROUNDDOWN(G243,0)</f>
        <v>0</v>
      </c>
      <c r="J243" s="25" t="str">
        <f ca="1">IF(
   $B$8="Overall Alert",IF(
      'Compound Alert'!R101 &gt;= 7, "HIGH",IF(
         'Compound Alert'!R101 &gt;= 5, "MED","LOW")), IF(
            $B$8="Underlying Vulnerability", IF(
               'Compound Alert'!Y101 &gt;= 10, "HIGH",IF(
                  'Compound Alert'!Y101 &gt;= 7, "MED","LOW")),IF(
                     $B$8="Emerging Threat", IF(
                        'Compound Alert'!AF101 &gt;= 10, "HIGH",IF(
                            'Compound Alert'!AF101 &gt;= 7, "MED","LOW")))))</f>
        <v>LOW</v>
      </c>
      <c r="K243" s="25" t="str">
        <f ca="1">IF(
   $B$8="Overall Alert",IF(
      'Compound Alert'!S101 &gt;= 7, "HIGH",IF(
         'Compound Alert'!S101 &gt;= 5, "MED","LOW")), IF(
            $B$8="Underlying Vulnerability", IF(
               'Compound Alert'!Z101 &gt;= 10, "HIGH",IF(
                  'Compound Alert'!Z101 &gt;= 7, "MED","LOW")),IF(
                     $B$8="Emerging Threat", IF(
                        'Compound Alert'!AG101 &gt;= 10, "HIGH",IF(
                            'Compound Alert'!AG101 &gt;= 7, "MED","LOW")))))</f>
        <v>LOW</v>
      </c>
      <c r="L243" s="25" t="str">
        <f ca="1">IF(
   $B$8="Overall Alert",IF(
      'Compound Alert'!T101 &gt;= 7, "HIGH",IF(
         'Compound Alert'!T101 &gt;= 5, "MED","LOW")), IF(
            $B$8="Underlying Vulnerability", IF(
               'Compound Alert'!AA101 &gt;= 10, "HIGH",IF(
                  'Compound Alert'!AA101 &gt;= 7, "MED","LOW")),IF(
                     $B$8="Emerging Threat", IF(
                        'Compound Alert'!AH101 &gt;= 10, "HIGH",IF(
                            'Compound Alert'!AH101 &gt;= 7, "MED","LOW")))))</f>
        <v>LOW</v>
      </c>
      <c r="M243" s="25" t="str">
        <f ca="1">IF(
   $B$8="Overall Alert",IF(
      'Compound Alert'!U101 &gt;= 7, "HIGH",IF(
         'Compound Alert'!U101 &gt;= 5, "MED","LOW")), IF(
            $B$8="Underlying Vulnerability", IF(
               'Compound Alert'!AB101 &gt;= 10, "HIGH",IF(
                  'Compound Alert'!AB101 &gt;= 7, "MED","LOW")),IF(
                     $B$8="Emerging Threat", IF(
                        'Compound Alert'!AI101 &gt;= 10, "HIGH",IF(
                            'Compound Alert'!AI101 &gt;= 7, "MED","LOW")))))</f>
        <v>LOW</v>
      </c>
      <c r="N243" s="25" t="str">
        <f ca="1">IF(
   $B$8="Overall Alert",IF(
      'Compound Alert'!V101 &gt;= 7, "HIGH",IF(
         'Compound Alert'!V101 &gt;= 5, "MED","LOW")), IF(
            $B$8="Underlying Vulnerability", IF(
               'Compound Alert'!AC101 &gt;= 10, "HIGH",IF(
                  'Compound Alert'!AC101 &gt;= 7, "MED","LOW")),IF(
                     $B$8="Emerging Threat", IF(
                        'Compound Alert'!AJ101 &gt;= 10, "HIGH",IF(
                            'Compound Alert'!AJ101 &gt;= 7, "MED","LOW")))))</f>
        <v>LOW</v>
      </c>
      <c r="O243" s="25" t="str">
        <f ca="1">IF(
   $B$8="Overall Alert",IF(
      'Compound Alert'!W101 &gt;= 7, "HIGH",IF(
         'Compound Alert'!W101 &gt;= 5, "MED","LOW")), IF(
            $B$8="Underlying Vulnerability", IF(
               'Compound Alert'!AD101 &gt;= 10, "HIGH",IF(
                  'Compound Alert'!AD101 &gt;= 7, "MED","LOW")),IF(
                     $B$8="Emerging Threat", IF(
                        'Compound Alert'!AK101 &gt;= 10, "HIGH",IF(
                            'Compound Alert'!AK101 &gt;= 7, "MED","LOW")))))</f>
        <v>LOW</v>
      </c>
    </row>
    <row r="244" spans="1:15" x14ac:dyDescent="0.2">
      <c r="A244" s="63">
        <v>203</v>
      </c>
      <c r="B244" s="20" t="str">
        <f>'Compound Alert'!B112</f>
        <v>Kuwait</v>
      </c>
      <c r="C244" s="20" t="str">
        <f>'Compound Alert'!C112</f>
        <v>KWT</v>
      </c>
      <c r="D244" s="20" t="str">
        <f>'Compound Alert'!D112</f>
        <v>MEA           Middle East &amp; North Africa</v>
      </c>
      <c r="E244" s="20" t="str">
        <f>'Compound Alert'!E112</f>
        <v>NA</v>
      </c>
      <c r="F244" s="217">
        <f ca="1">'Compound Alert'!F112</f>
        <v>107</v>
      </c>
      <c r="G244" s="22">
        <f ca="1">IF($B$8="Overall Alert",'Compound Alert'!G112,IF($B$8="Underlying Vulnerability",'Compound Alert'!J112,IF($B$8="Emerging Threat",'Compound Alert'!M112)))</f>
        <v>0</v>
      </c>
      <c r="H244" s="23">
        <f ca="1">IF($B$8="Overall Alert",'Compound Alert'!H112,IF($B$8="Underlying Vulnerability",'Compound Alert'!K112,IF($B$8="Emerging Threat",'Compound Alert'!N112)))</f>
        <v>0</v>
      </c>
      <c r="I244" s="50">
        <f ca="1">ROUNDDOWN(G244,0)</f>
        <v>0</v>
      </c>
      <c r="J244" s="25" t="str">
        <f ca="1">IF(
   $B$8="Overall Alert",IF(
      'Compound Alert'!R112 &gt;= 7, "HIGH",IF(
         'Compound Alert'!R112 &gt;= 5, "MED","LOW")), IF(
            $B$8="Underlying Vulnerability", IF(
               'Compound Alert'!Y112 &gt;= 10, "HIGH",IF(
                  'Compound Alert'!Y112 &gt;= 7, "MED","LOW")),IF(
                     $B$8="Emerging Threat", IF(
                        'Compound Alert'!AF112 &gt;= 10, "HIGH",IF(
                            'Compound Alert'!AF112 &gt;= 7, "MED","LOW")))))</f>
        <v>LOW</v>
      </c>
      <c r="K244" s="25" t="str">
        <f ca="1">IF(
   $B$8="Overall Alert",IF(
      'Compound Alert'!S112 &gt;= 7, "HIGH",IF(
         'Compound Alert'!S112 &gt;= 5, "MED","LOW")), IF(
            $B$8="Underlying Vulnerability", IF(
               'Compound Alert'!Z112 &gt;= 10, "HIGH",IF(
                  'Compound Alert'!Z112 &gt;= 7, "MED","LOW")),IF(
                     $B$8="Emerging Threat", IF(
                        'Compound Alert'!AG112 &gt;= 10, "HIGH",IF(
                            'Compound Alert'!AG112 &gt;= 7, "MED","LOW")))))</f>
        <v>LOW</v>
      </c>
      <c r="L244" s="25" t="str">
        <f ca="1">IF(
   $B$8="Overall Alert",IF(
      'Compound Alert'!T112 &gt;= 7, "HIGH",IF(
         'Compound Alert'!T112 &gt;= 5, "MED","LOW")), IF(
            $B$8="Underlying Vulnerability", IF(
               'Compound Alert'!AA112 &gt;= 10, "HIGH",IF(
                  'Compound Alert'!AA112 &gt;= 7, "MED","LOW")),IF(
                     $B$8="Emerging Threat", IF(
                        'Compound Alert'!AH112 &gt;= 10, "HIGH",IF(
                            'Compound Alert'!AH112 &gt;= 7, "MED","LOW")))))</f>
        <v>LOW</v>
      </c>
      <c r="M244" s="25" t="str">
        <f ca="1">IF(
   $B$8="Overall Alert",IF(
      'Compound Alert'!U112 &gt;= 7, "HIGH",IF(
         'Compound Alert'!U112 &gt;= 5, "MED","LOW")), IF(
            $B$8="Underlying Vulnerability", IF(
               'Compound Alert'!AB112 &gt;= 10, "HIGH",IF(
                  'Compound Alert'!AB112 &gt;= 7, "MED","LOW")),IF(
                     $B$8="Emerging Threat", IF(
                        'Compound Alert'!AI112 &gt;= 10, "HIGH",IF(
                            'Compound Alert'!AI112 &gt;= 7, "MED","LOW")))))</f>
        <v>LOW</v>
      </c>
      <c r="N244" s="25" t="str">
        <f ca="1">IF(
   $B$8="Overall Alert",IF(
      'Compound Alert'!V112 &gt;= 7, "HIGH",IF(
         'Compound Alert'!V112 &gt;= 5, "MED","LOW")), IF(
            $B$8="Underlying Vulnerability", IF(
               'Compound Alert'!AC112 &gt;= 10, "HIGH",IF(
                  'Compound Alert'!AC112 &gt;= 7, "MED","LOW")),IF(
                     $B$8="Emerging Threat", IF(
                        'Compound Alert'!AJ112 &gt;= 10, "HIGH",IF(
                            'Compound Alert'!AJ112 &gt;= 7, "MED","LOW")))))</f>
        <v>LOW</v>
      </c>
      <c r="O244" s="25" t="str">
        <f ca="1">IF(
   $B$8="Overall Alert",IF(
      'Compound Alert'!W112 &gt;= 7, "HIGH",IF(
         'Compound Alert'!W112 &gt;= 5, "MED","LOW")), IF(
            $B$8="Underlying Vulnerability", IF(
               'Compound Alert'!AD112 &gt;= 10, "HIGH",IF(
                  'Compound Alert'!AD112 &gt;= 7, "MED","LOW")),IF(
                     $B$8="Emerging Threat", IF(
                        'Compound Alert'!AK112 &gt;= 10, "HIGH",IF(
                            'Compound Alert'!AK112 &gt;= 7, "MED","LOW")))))</f>
        <v>LOW</v>
      </c>
    </row>
    <row r="245" spans="1:15" x14ac:dyDescent="0.2">
      <c r="A245" s="63">
        <v>204</v>
      </c>
      <c r="B245" s="20" t="str">
        <f>'Compound Alert'!B118</f>
        <v>Liechtenstein</v>
      </c>
      <c r="C245" s="20" t="str">
        <f>'Compound Alert'!C118</f>
        <v>LIE</v>
      </c>
      <c r="D245" s="20" t="str">
        <f>'Compound Alert'!D118</f>
        <v>ECS           Europe &amp; Central Asia</v>
      </c>
      <c r="E245" s="20" t="str">
        <f>'Compound Alert'!E118</f>
        <v>NA</v>
      </c>
      <c r="F245" s="217">
        <f ca="1">'Compound Alert'!F118</f>
        <v>113</v>
      </c>
      <c r="G245" s="22">
        <f ca="1">IF($B$8="Overall Alert",'Compound Alert'!G118,IF($B$8="Underlying Vulnerability",'Compound Alert'!J118,IF($B$8="Emerging Threat",'Compound Alert'!M118)))</f>
        <v>0</v>
      </c>
      <c r="H245" s="23">
        <f ca="1">IF($B$8="Overall Alert",'Compound Alert'!H118,IF($B$8="Underlying Vulnerability",'Compound Alert'!K118,IF($B$8="Emerging Threat",'Compound Alert'!N118)))</f>
        <v>0</v>
      </c>
      <c r="I245" s="50">
        <f ca="1">ROUNDDOWN(G245,0)</f>
        <v>0</v>
      </c>
      <c r="J245" s="25" t="str">
        <f ca="1">IF(
   $B$8="Overall Alert",IF(
      'Compound Alert'!R118 &gt;= 7, "HIGH",IF(
         'Compound Alert'!R118 &gt;= 5, "MED","LOW")), IF(
            $B$8="Underlying Vulnerability", IF(
               'Compound Alert'!Y118 &gt;= 10, "HIGH",IF(
                  'Compound Alert'!Y118 &gt;= 7, "MED","LOW")),IF(
                     $B$8="Emerging Threat", IF(
                        'Compound Alert'!AF118 &gt;= 10, "HIGH",IF(
                            'Compound Alert'!AF118 &gt;= 7, "MED","LOW")))))</f>
        <v>LOW</v>
      </c>
      <c r="K245" s="25" t="e">
        <f ca="1">IF(
   $B$8="Overall Alert",IF(
      'Compound Alert'!S118 &gt;= 7, "HIGH",IF(
         'Compound Alert'!S118 &gt;= 5, "MED","LOW")), IF(
            $B$8="Underlying Vulnerability", IF(
               'Compound Alert'!Z118 &gt;= 10, "HIGH",IF(
                  'Compound Alert'!Z118 &gt;= 7, "MED","LOW")),IF(
                     $B$8="Emerging Threat", IF(
                        'Compound Alert'!AG118 &gt;= 10, "HIGH",IF(
                            'Compound Alert'!AG118 &gt;= 7, "MED","LOW")))))</f>
        <v>#N/A</v>
      </c>
      <c r="L245" s="25" t="str">
        <f ca="1">IF(
   $B$8="Overall Alert",IF(
      'Compound Alert'!T118 &gt;= 7, "HIGH",IF(
         'Compound Alert'!T118 &gt;= 5, "MED","LOW")), IF(
            $B$8="Underlying Vulnerability", IF(
               'Compound Alert'!AA118 &gt;= 10, "HIGH",IF(
                  'Compound Alert'!AA118 &gt;= 7, "MED","LOW")),IF(
                     $B$8="Emerging Threat", IF(
                        'Compound Alert'!AH118 &gt;= 10, "HIGH",IF(
                            'Compound Alert'!AH118 &gt;= 7, "MED","LOW")))))</f>
        <v>LOW</v>
      </c>
      <c r="M245" s="25" t="str">
        <f ca="1">IF(
   $B$8="Overall Alert",IF(
      'Compound Alert'!U118 &gt;= 7, "HIGH",IF(
         'Compound Alert'!U118 &gt;= 5, "MED","LOW")), IF(
            $B$8="Underlying Vulnerability", IF(
               'Compound Alert'!AB118 &gt;= 10, "HIGH",IF(
                  'Compound Alert'!AB118 &gt;= 7, "MED","LOW")),IF(
                     $B$8="Emerging Threat", IF(
                        'Compound Alert'!AI118 &gt;= 10, "HIGH",IF(
                            'Compound Alert'!AI118 &gt;= 7, "MED","LOW")))))</f>
        <v>LOW</v>
      </c>
      <c r="N245" s="25" t="str">
        <f ca="1">IF(
   $B$8="Overall Alert",IF(
      'Compound Alert'!V118 &gt;= 7, "HIGH",IF(
         'Compound Alert'!V118 &gt;= 5, "MED","LOW")), IF(
            $B$8="Underlying Vulnerability", IF(
               'Compound Alert'!AC118 &gt;= 10, "HIGH",IF(
                  'Compound Alert'!AC118 &gt;= 7, "MED","LOW")),IF(
                     $B$8="Emerging Threat", IF(
                        'Compound Alert'!AJ118 &gt;= 10, "HIGH",IF(
                            'Compound Alert'!AJ118 &gt;= 7, "MED","LOW")))))</f>
        <v>LOW</v>
      </c>
      <c r="O245" s="25" t="str">
        <f ca="1">IF(
   $B$8="Overall Alert",IF(
      'Compound Alert'!W118 &gt;= 7, "HIGH",IF(
         'Compound Alert'!W118 &gt;= 5, "MED","LOW")), IF(
            $B$8="Underlying Vulnerability", IF(
               'Compound Alert'!AD118 &gt;= 10, "HIGH",IF(
                  'Compound Alert'!AD118 &gt;= 7, "MED","LOW")),IF(
                     $B$8="Emerging Threat", IF(
                        'Compound Alert'!AK118 &gt;= 10, "HIGH",IF(
                            'Compound Alert'!AK118 &gt;= 7, "MED","LOW")))))</f>
        <v>LOW</v>
      </c>
    </row>
    <row r="246" spans="1:15" x14ac:dyDescent="0.2">
      <c r="A246" s="63">
        <v>205</v>
      </c>
      <c r="B246" s="20" t="str">
        <f>'Compound Alert'!B121</f>
        <v>Lithuania</v>
      </c>
      <c r="C246" s="20" t="str">
        <f>'Compound Alert'!C121</f>
        <v>LTU</v>
      </c>
      <c r="D246" s="20" t="str">
        <f>'Compound Alert'!D121</f>
        <v>ECS           Europe &amp; Central Asia</v>
      </c>
      <c r="E246" s="20" t="str">
        <f>'Compound Alert'!E121</f>
        <v>NA</v>
      </c>
      <c r="F246" s="217">
        <f ca="1">'Compound Alert'!F121</f>
        <v>116</v>
      </c>
      <c r="G246" s="22">
        <f ca="1">IF($B$8="Overall Alert",'Compound Alert'!G121,IF($B$8="Underlying Vulnerability",'Compound Alert'!J121,IF($B$8="Emerging Threat",'Compound Alert'!M121)))</f>
        <v>0</v>
      </c>
      <c r="H246" s="23">
        <f ca="1">IF($B$8="Overall Alert",'Compound Alert'!H121,IF($B$8="Underlying Vulnerability",'Compound Alert'!K121,IF($B$8="Emerging Threat",'Compound Alert'!N121)))</f>
        <v>0</v>
      </c>
      <c r="I246" s="50">
        <f ca="1">ROUNDDOWN(G246,0)</f>
        <v>0</v>
      </c>
      <c r="J246" s="25" t="str">
        <f ca="1">IF(
   $B$8="Overall Alert",IF(
      'Compound Alert'!R121 &gt;= 7, "HIGH",IF(
         'Compound Alert'!R121 &gt;= 5, "MED","LOW")), IF(
            $B$8="Underlying Vulnerability", IF(
               'Compound Alert'!Y121 &gt;= 10, "HIGH",IF(
                  'Compound Alert'!Y121 &gt;= 7, "MED","LOW")),IF(
                     $B$8="Emerging Threat", IF(
                        'Compound Alert'!AF121 &gt;= 10, "HIGH",IF(
                            'Compound Alert'!AF121 &gt;= 7, "MED","LOW")))))</f>
        <v>LOW</v>
      </c>
      <c r="K246" s="25" t="str">
        <f ca="1">IF(
   $B$8="Overall Alert",IF(
      'Compound Alert'!S121 &gt;= 7, "HIGH",IF(
         'Compound Alert'!S121 &gt;= 5, "MED","LOW")), IF(
            $B$8="Underlying Vulnerability", IF(
               'Compound Alert'!Z121 &gt;= 10, "HIGH",IF(
                  'Compound Alert'!Z121 &gt;= 7, "MED","LOW")),IF(
                     $B$8="Emerging Threat", IF(
                        'Compound Alert'!AG121 &gt;= 10, "HIGH",IF(
                            'Compound Alert'!AG121 &gt;= 7, "MED","LOW")))))</f>
        <v>LOW</v>
      </c>
      <c r="L246" s="25" t="str">
        <f ca="1">IF(
   $B$8="Overall Alert",IF(
      'Compound Alert'!T121 &gt;= 7, "HIGH",IF(
         'Compound Alert'!T121 &gt;= 5, "MED","LOW")), IF(
            $B$8="Underlying Vulnerability", IF(
               'Compound Alert'!AA121 &gt;= 10, "HIGH",IF(
                  'Compound Alert'!AA121 &gt;= 7, "MED","LOW")),IF(
                     $B$8="Emerging Threat", IF(
                        'Compound Alert'!AH121 &gt;= 10, "HIGH",IF(
                            'Compound Alert'!AH121 &gt;= 7, "MED","LOW")))))</f>
        <v>LOW</v>
      </c>
      <c r="M246" s="25" t="str">
        <f ca="1">IF(
   $B$8="Overall Alert",IF(
      'Compound Alert'!U121 &gt;= 7, "HIGH",IF(
         'Compound Alert'!U121 &gt;= 5, "MED","LOW")), IF(
            $B$8="Underlying Vulnerability", IF(
               'Compound Alert'!AB121 &gt;= 10, "HIGH",IF(
                  'Compound Alert'!AB121 &gt;= 7, "MED","LOW")),IF(
                     $B$8="Emerging Threat", IF(
                        'Compound Alert'!AI121 &gt;= 10, "HIGH",IF(
                            'Compound Alert'!AI121 &gt;= 7, "MED","LOW")))))</f>
        <v>LOW</v>
      </c>
      <c r="N246" s="25" t="str">
        <f ca="1">IF(
   $B$8="Overall Alert",IF(
      'Compound Alert'!V121 &gt;= 7, "HIGH",IF(
         'Compound Alert'!V121 &gt;= 5, "MED","LOW")), IF(
            $B$8="Underlying Vulnerability", IF(
               'Compound Alert'!AC121 &gt;= 10, "HIGH",IF(
                  'Compound Alert'!AC121 &gt;= 7, "MED","LOW")),IF(
                     $B$8="Emerging Threat", IF(
                        'Compound Alert'!AJ121 &gt;= 10, "HIGH",IF(
                            'Compound Alert'!AJ121 &gt;= 7, "MED","LOW")))))</f>
        <v>LOW</v>
      </c>
      <c r="O246" s="25" t="str">
        <f ca="1">IF(
   $B$8="Overall Alert",IF(
      'Compound Alert'!W121 &gt;= 7, "HIGH",IF(
         'Compound Alert'!W121 &gt;= 5, "MED","LOW")), IF(
            $B$8="Underlying Vulnerability", IF(
               'Compound Alert'!AD121 &gt;= 10, "HIGH",IF(
                  'Compound Alert'!AD121 &gt;= 7, "MED","LOW")),IF(
                     $B$8="Emerging Threat", IF(
                        'Compound Alert'!AK121 &gt;= 10, "HIGH",IF(
                            'Compound Alert'!AK121 &gt;= 7, "MED","LOW")))))</f>
        <v>LOW</v>
      </c>
    </row>
    <row r="247" spans="1:15" x14ac:dyDescent="0.2">
      <c r="A247" s="63">
        <v>206</v>
      </c>
      <c r="B247" s="20" t="str">
        <f>'Compound Alert'!B123</f>
        <v>Latvia</v>
      </c>
      <c r="C247" s="20" t="str">
        <f>'Compound Alert'!C123</f>
        <v>LVA</v>
      </c>
      <c r="D247" s="20" t="str">
        <f>'Compound Alert'!D123</f>
        <v>ECS           Europe &amp; Central Asia</v>
      </c>
      <c r="E247" s="20" t="str">
        <f>'Compound Alert'!E123</f>
        <v>NA</v>
      </c>
      <c r="F247" s="217">
        <f ca="1">'Compound Alert'!F123</f>
        <v>118</v>
      </c>
      <c r="G247" s="22">
        <f ca="1">IF($B$8="Overall Alert",'Compound Alert'!G123,IF($B$8="Underlying Vulnerability",'Compound Alert'!J123,IF($B$8="Emerging Threat",'Compound Alert'!M123)))</f>
        <v>0</v>
      </c>
      <c r="H247" s="23">
        <f ca="1">IF($B$8="Overall Alert",'Compound Alert'!H123,IF($B$8="Underlying Vulnerability",'Compound Alert'!K123,IF($B$8="Emerging Threat",'Compound Alert'!N123)))</f>
        <v>0</v>
      </c>
      <c r="I247" s="50">
        <f ca="1">ROUNDDOWN(G247,0)</f>
        <v>0</v>
      </c>
      <c r="J247" s="25" t="str">
        <f ca="1">IF(
   $B$8="Overall Alert",IF(
      'Compound Alert'!R123 &gt;= 7, "HIGH",IF(
         'Compound Alert'!R123 &gt;= 5, "MED","LOW")), IF(
            $B$8="Underlying Vulnerability", IF(
               'Compound Alert'!Y123 &gt;= 10, "HIGH",IF(
                  'Compound Alert'!Y123 &gt;= 7, "MED","LOW")),IF(
                     $B$8="Emerging Threat", IF(
                        'Compound Alert'!AF123 &gt;= 10, "HIGH",IF(
                            'Compound Alert'!AF123 &gt;= 7, "MED","LOW")))))</f>
        <v>LOW</v>
      </c>
      <c r="K247" s="25" t="str">
        <f ca="1">IF(
   $B$8="Overall Alert",IF(
      'Compound Alert'!S123 &gt;= 7, "HIGH",IF(
         'Compound Alert'!S123 &gt;= 5, "MED","LOW")), IF(
            $B$8="Underlying Vulnerability", IF(
               'Compound Alert'!Z123 &gt;= 10, "HIGH",IF(
                  'Compound Alert'!Z123 &gt;= 7, "MED","LOW")),IF(
                     $B$8="Emerging Threat", IF(
                        'Compound Alert'!AG123 &gt;= 10, "HIGH",IF(
                            'Compound Alert'!AG123 &gt;= 7, "MED","LOW")))))</f>
        <v>LOW</v>
      </c>
      <c r="L247" s="25" t="str">
        <f ca="1">IF(
   $B$8="Overall Alert",IF(
      'Compound Alert'!T123 &gt;= 7, "HIGH",IF(
         'Compound Alert'!T123 &gt;= 5, "MED","LOW")), IF(
            $B$8="Underlying Vulnerability", IF(
               'Compound Alert'!AA123 &gt;= 10, "HIGH",IF(
                  'Compound Alert'!AA123 &gt;= 7, "MED","LOW")),IF(
                     $B$8="Emerging Threat", IF(
                        'Compound Alert'!AH123 &gt;= 10, "HIGH",IF(
                            'Compound Alert'!AH123 &gt;= 7, "MED","LOW")))))</f>
        <v>LOW</v>
      </c>
      <c r="M247" s="25" t="str">
        <f ca="1">IF(
   $B$8="Overall Alert",IF(
      'Compound Alert'!U123 &gt;= 7, "HIGH",IF(
         'Compound Alert'!U123 &gt;= 5, "MED","LOW")), IF(
            $B$8="Underlying Vulnerability", IF(
               'Compound Alert'!AB123 &gt;= 10, "HIGH",IF(
                  'Compound Alert'!AB123 &gt;= 7, "MED","LOW")),IF(
                     $B$8="Emerging Threat", IF(
                        'Compound Alert'!AI123 &gt;= 10, "HIGH",IF(
                            'Compound Alert'!AI123 &gt;= 7, "MED","LOW")))))</f>
        <v>LOW</v>
      </c>
      <c r="N247" s="25" t="str">
        <f ca="1">IF(
   $B$8="Overall Alert",IF(
      'Compound Alert'!V123 &gt;= 7, "HIGH",IF(
         'Compound Alert'!V123 &gt;= 5, "MED","LOW")), IF(
            $B$8="Underlying Vulnerability", IF(
               'Compound Alert'!AC123 &gt;= 10, "HIGH",IF(
                  'Compound Alert'!AC123 &gt;= 7, "MED","LOW")),IF(
                     $B$8="Emerging Threat", IF(
                        'Compound Alert'!AJ123 &gt;= 10, "HIGH",IF(
                            'Compound Alert'!AJ123 &gt;= 7, "MED","LOW")))))</f>
        <v>LOW</v>
      </c>
      <c r="O247" s="25" t="str">
        <f ca="1">IF(
   $B$8="Overall Alert",IF(
      'Compound Alert'!W123 &gt;= 7, "HIGH",IF(
         'Compound Alert'!W123 &gt;= 5, "MED","LOW")), IF(
            $B$8="Underlying Vulnerability", IF(
               'Compound Alert'!AD123 &gt;= 10, "HIGH",IF(
                  'Compound Alert'!AD123 &gt;= 7, "MED","LOW")),IF(
                     $B$8="Emerging Threat", IF(
                        'Compound Alert'!AK123 &gt;= 10, "HIGH",IF(
                            'Compound Alert'!AK123 &gt;= 7, "MED","LOW")))))</f>
        <v>LOW</v>
      </c>
    </row>
    <row r="248" spans="1:15" x14ac:dyDescent="0.2">
      <c r="A248" s="63">
        <v>207</v>
      </c>
      <c r="B248" s="20" t="str">
        <f>'Compound Alert'!B124</f>
        <v>Macao SAR, China</v>
      </c>
      <c r="C248" s="20" t="str">
        <f>'Compound Alert'!C124</f>
        <v>MAC</v>
      </c>
      <c r="D248" s="20" t="str">
        <f>'Compound Alert'!D124</f>
        <v>EAS           East Asia &amp; Pacific</v>
      </c>
      <c r="E248" s="20" t="str">
        <f>'Compound Alert'!E124</f>
        <v>NA</v>
      </c>
      <c r="F248" s="217">
        <f ca="1">'Compound Alert'!F124</f>
        <v>119</v>
      </c>
      <c r="G248" s="22">
        <f ca="1">IF($B$8="Overall Alert",'Compound Alert'!G124,IF($B$8="Underlying Vulnerability",'Compound Alert'!J124,IF($B$8="Emerging Threat",'Compound Alert'!M124)))</f>
        <v>0</v>
      </c>
      <c r="H248" s="23">
        <f ca="1">IF($B$8="Overall Alert",'Compound Alert'!H124,IF($B$8="Underlying Vulnerability",'Compound Alert'!K124,IF($B$8="Emerging Threat",'Compound Alert'!N124)))</f>
        <v>0</v>
      </c>
      <c r="I248" s="50">
        <f ca="1">ROUNDDOWN(G248,0)</f>
        <v>0</v>
      </c>
      <c r="J248" s="25" t="str">
        <f ca="1">IF(
   $B$8="Overall Alert",IF(
      'Compound Alert'!R124 &gt;= 7, "HIGH",IF(
         'Compound Alert'!R124 &gt;= 5, "MED","LOW")), IF(
            $B$8="Underlying Vulnerability", IF(
               'Compound Alert'!Y124 &gt;= 10, "HIGH",IF(
                  'Compound Alert'!Y124 &gt;= 7, "MED","LOW")),IF(
                     $B$8="Emerging Threat", IF(
                        'Compound Alert'!AF124 &gt;= 10, "HIGH",IF(
                            'Compound Alert'!AF124 &gt;= 7, "MED","LOW")))))</f>
        <v>LOW</v>
      </c>
      <c r="K248" s="25" t="str">
        <f ca="1">IF(
   $B$8="Overall Alert",IF(
      'Compound Alert'!S124 &gt;= 7, "HIGH",IF(
         'Compound Alert'!S124 &gt;= 5, "MED","LOW")), IF(
            $B$8="Underlying Vulnerability", IF(
               'Compound Alert'!Z124 &gt;= 10, "HIGH",IF(
                  'Compound Alert'!Z124 &gt;= 7, "MED","LOW")),IF(
                     $B$8="Emerging Threat", IF(
                        'Compound Alert'!AG124 &gt;= 10, "HIGH",IF(
                            'Compound Alert'!AG124 &gt;= 7, "MED","LOW")))))</f>
        <v>LOW</v>
      </c>
      <c r="L248" s="25" t="str">
        <f ca="1">IF(
   $B$8="Overall Alert",IF(
      'Compound Alert'!T124 &gt;= 7, "HIGH",IF(
         'Compound Alert'!T124 &gt;= 5, "MED","LOW")), IF(
            $B$8="Underlying Vulnerability", IF(
               'Compound Alert'!AA124 &gt;= 10, "HIGH",IF(
                  'Compound Alert'!AA124 &gt;= 7, "MED","LOW")),IF(
                     $B$8="Emerging Threat", IF(
                        'Compound Alert'!AH124 &gt;= 10, "HIGH",IF(
                            'Compound Alert'!AH124 &gt;= 7, "MED","LOW")))))</f>
        <v>LOW</v>
      </c>
      <c r="M248" s="25" t="str">
        <f ca="1">IF(
   $B$8="Overall Alert",IF(
      'Compound Alert'!U124 &gt;= 7, "HIGH",IF(
         'Compound Alert'!U124 &gt;= 5, "MED","LOW")), IF(
            $B$8="Underlying Vulnerability", IF(
               'Compound Alert'!AB124 &gt;= 10, "HIGH",IF(
                  'Compound Alert'!AB124 &gt;= 7, "MED","LOW")),IF(
                     $B$8="Emerging Threat", IF(
                        'Compound Alert'!AI124 &gt;= 10, "HIGH",IF(
                            'Compound Alert'!AI124 &gt;= 7, "MED","LOW")))))</f>
        <v>LOW</v>
      </c>
      <c r="N248" s="25" t="str">
        <f ca="1">IF(
   $B$8="Overall Alert",IF(
      'Compound Alert'!V124 &gt;= 7, "HIGH",IF(
         'Compound Alert'!V124 &gt;= 5, "MED","LOW")), IF(
            $B$8="Underlying Vulnerability", IF(
               'Compound Alert'!AC124 &gt;= 10, "HIGH",IF(
                  'Compound Alert'!AC124 &gt;= 7, "MED","LOW")),IF(
                     $B$8="Emerging Threat", IF(
                        'Compound Alert'!AJ124 &gt;= 10, "HIGH",IF(
                            'Compound Alert'!AJ124 &gt;= 7, "MED","LOW")))))</f>
        <v>LOW</v>
      </c>
      <c r="O248" s="25" t="str">
        <f ca="1">IF(
   $B$8="Overall Alert",IF(
      'Compound Alert'!W124 &gt;= 7, "HIGH",IF(
         'Compound Alert'!W124 &gt;= 5, "MED","LOW")), IF(
            $B$8="Underlying Vulnerability", IF(
               'Compound Alert'!AD124 &gt;= 10, "HIGH",IF(
                  'Compound Alert'!AD124 &gt;= 7, "MED","LOW")),IF(
                     $B$8="Emerging Threat", IF(
                        'Compound Alert'!AK124 &gt;= 10, "HIGH",IF(
                            'Compound Alert'!AK124 &gt;= 7, "MED","LOW")))))</f>
        <v>LOW</v>
      </c>
    </row>
    <row r="249" spans="1:15" x14ac:dyDescent="0.2">
      <c r="A249" s="63">
        <v>208</v>
      </c>
      <c r="B249" s="20" t="str">
        <f>'Compound Alert'!B127</f>
        <v>Monaco</v>
      </c>
      <c r="C249" s="20" t="str">
        <f>'Compound Alert'!C127</f>
        <v>MCO</v>
      </c>
      <c r="D249" s="20" t="str">
        <f>'Compound Alert'!D127</f>
        <v>ECS           Europe &amp; Central Asia</v>
      </c>
      <c r="E249" s="20" t="str">
        <f>'Compound Alert'!E127</f>
        <v>NA</v>
      </c>
      <c r="F249" s="217">
        <f ca="1">'Compound Alert'!F127</f>
        <v>122</v>
      </c>
      <c r="G249" s="22">
        <f ca="1">IF($B$8="Overall Alert",'Compound Alert'!G127,IF($B$8="Underlying Vulnerability",'Compound Alert'!J127,IF($B$8="Emerging Threat",'Compound Alert'!M127)))</f>
        <v>0</v>
      </c>
      <c r="H249" s="23">
        <f ca="1">IF($B$8="Overall Alert",'Compound Alert'!H127,IF($B$8="Underlying Vulnerability",'Compound Alert'!K127,IF($B$8="Emerging Threat",'Compound Alert'!N127)))</f>
        <v>0</v>
      </c>
      <c r="I249" s="50">
        <f ca="1">ROUNDDOWN(G249,0)</f>
        <v>0</v>
      </c>
      <c r="J249" s="25" t="str">
        <f ca="1">IF(
   $B$8="Overall Alert",IF(
      'Compound Alert'!R127 &gt;= 7, "HIGH",IF(
         'Compound Alert'!R127 &gt;= 5, "MED","LOW")), IF(
            $B$8="Underlying Vulnerability", IF(
               'Compound Alert'!Y127 &gt;= 10, "HIGH",IF(
                  'Compound Alert'!Y127 &gt;= 7, "MED","LOW")),IF(
                     $B$8="Emerging Threat", IF(
                        'Compound Alert'!AF127 &gt;= 10, "HIGH",IF(
                            'Compound Alert'!AF127 &gt;= 7, "MED","LOW")))))</f>
        <v>LOW</v>
      </c>
      <c r="K249" s="25" t="e">
        <f ca="1">IF(
   $B$8="Overall Alert",IF(
      'Compound Alert'!S127 &gt;= 7, "HIGH",IF(
         'Compound Alert'!S127 &gt;= 5, "MED","LOW")), IF(
            $B$8="Underlying Vulnerability", IF(
               'Compound Alert'!Z127 &gt;= 10, "HIGH",IF(
                  'Compound Alert'!Z127 &gt;= 7, "MED","LOW")),IF(
                     $B$8="Emerging Threat", IF(
                        'Compound Alert'!AG127 &gt;= 10, "HIGH",IF(
                            'Compound Alert'!AG127 &gt;= 7, "MED","LOW")))))</f>
        <v>#N/A</v>
      </c>
      <c r="L249" s="25" t="e">
        <f ca="1">IF(
   $B$8="Overall Alert",IF(
      'Compound Alert'!T127 &gt;= 7, "HIGH",IF(
         'Compound Alert'!T127 &gt;= 5, "MED","LOW")), IF(
            $B$8="Underlying Vulnerability", IF(
               'Compound Alert'!AA127 &gt;= 10, "HIGH",IF(
                  'Compound Alert'!AA127 &gt;= 7, "MED","LOW")),IF(
                     $B$8="Emerging Threat", IF(
                        'Compound Alert'!AH127 &gt;= 10, "HIGH",IF(
                            'Compound Alert'!AH127 &gt;= 7, "MED","LOW")))))</f>
        <v>#N/A</v>
      </c>
      <c r="M249" s="25" t="e">
        <f ca="1">IF(
   $B$8="Overall Alert",IF(
      'Compound Alert'!U127 &gt;= 7, "HIGH",IF(
         'Compound Alert'!U127 &gt;= 5, "MED","LOW")), IF(
            $B$8="Underlying Vulnerability", IF(
               'Compound Alert'!AB127 &gt;= 10, "HIGH",IF(
                  'Compound Alert'!AB127 &gt;= 7, "MED","LOW")),IF(
                     $B$8="Emerging Threat", IF(
                        'Compound Alert'!AI127 &gt;= 10, "HIGH",IF(
                            'Compound Alert'!AI127 &gt;= 7, "MED","LOW")))))</f>
        <v>#N/A</v>
      </c>
      <c r="N249" s="25" t="str">
        <f ca="1">IF(
   $B$8="Overall Alert",IF(
      'Compound Alert'!V127 &gt;= 7, "HIGH",IF(
         'Compound Alert'!V127 &gt;= 5, "MED","LOW")), IF(
            $B$8="Underlying Vulnerability", IF(
               'Compound Alert'!AC127 &gt;= 10, "HIGH",IF(
                  'Compound Alert'!AC127 &gt;= 7, "MED","LOW")),IF(
                     $B$8="Emerging Threat", IF(
                        'Compound Alert'!AJ127 &gt;= 10, "HIGH",IF(
                            'Compound Alert'!AJ127 &gt;= 7, "MED","LOW")))))</f>
        <v>LOW</v>
      </c>
      <c r="O249" s="25" t="str">
        <f ca="1">IF(
   $B$8="Overall Alert",IF(
      'Compound Alert'!W127 &gt;= 7, "HIGH",IF(
         'Compound Alert'!W127 &gt;= 5, "MED","LOW")), IF(
            $B$8="Underlying Vulnerability", IF(
               'Compound Alert'!AD127 &gt;= 10, "HIGH",IF(
                  'Compound Alert'!AD127 &gt;= 7, "MED","LOW")),IF(
                     $B$8="Emerging Threat", IF(
                        'Compound Alert'!AK127 &gt;= 10, "HIGH",IF(
                            'Compound Alert'!AK127 &gt;= 7, "MED","LOW")))))</f>
        <v>LOW</v>
      </c>
    </row>
    <row r="250" spans="1:15" x14ac:dyDescent="0.2">
      <c r="A250" s="63">
        <v>209</v>
      </c>
      <c r="B250" s="20" t="str">
        <f>'Compound Alert'!B132</f>
        <v>Marshall Islands</v>
      </c>
      <c r="C250" s="20" t="str">
        <f>'Compound Alert'!C132</f>
        <v>MHL</v>
      </c>
      <c r="D250" s="20" t="str">
        <f>'Compound Alert'!D132</f>
        <v>EAS           East Asia &amp; Pacific</v>
      </c>
      <c r="E250" s="20" t="str">
        <f>'Compound Alert'!E132</f>
        <v>IDA</v>
      </c>
      <c r="F250" s="217">
        <f ca="1">'Compound Alert'!F132</f>
        <v>127</v>
      </c>
      <c r="G250" s="22">
        <f ca="1">IF($B$8="Overall Alert",'Compound Alert'!G132,IF($B$8="Underlying Vulnerability",'Compound Alert'!J132,IF($B$8="Emerging Threat",'Compound Alert'!M132)))</f>
        <v>0</v>
      </c>
      <c r="H250" s="23">
        <f ca="1">IF($B$8="Overall Alert",'Compound Alert'!H132,IF($B$8="Underlying Vulnerability",'Compound Alert'!K132,IF($B$8="Emerging Threat",'Compound Alert'!N132)))</f>
        <v>0</v>
      </c>
      <c r="I250" s="50">
        <f ca="1">ROUNDDOWN(G250,0)</f>
        <v>0</v>
      </c>
      <c r="J250" s="25" t="str">
        <f ca="1">IF(
   $B$8="Overall Alert",IF(
      'Compound Alert'!R132 &gt;= 7, "HIGH",IF(
         'Compound Alert'!R132 &gt;= 5, "MED","LOW")), IF(
            $B$8="Underlying Vulnerability", IF(
               'Compound Alert'!Y132 &gt;= 10, "HIGH",IF(
                  'Compound Alert'!Y132 &gt;= 7, "MED","LOW")),IF(
                     $B$8="Emerging Threat", IF(
                        'Compound Alert'!AF132 &gt;= 10, "HIGH",IF(
                            'Compound Alert'!AF132 &gt;= 7, "MED","LOW")))))</f>
        <v>LOW</v>
      </c>
      <c r="K250" s="25" t="e">
        <f ca="1">IF(
   $B$8="Overall Alert",IF(
      'Compound Alert'!S132 &gt;= 7, "HIGH",IF(
         'Compound Alert'!S132 &gt;= 5, "MED","LOW")), IF(
            $B$8="Underlying Vulnerability", IF(
               'Compound Alert'!Z132 &gt;= 10, "HIGH",IF(
                  'Compound Alert'!Z132 &gt;= 7, "MED","LOW")),IF(
                     $B$8="Emerging Threat", IF(
                        'Compound Alert'!AG132 &gt;= 10, "HIGH",IF(
                            'Compound Alert'!AG132 &gt;= 7, "MED","LOW")))))</f>
        <v>#N/A</v>
      </c>
      <c r="L250" s="25" t="e">
        <f ca="1">IF(
   $B$8="Overall Alert",IF(
      'Compound Alert'!T132 &gt;= 7, "HIGH",IF(
         'Compound Alert'!T132 &gt;= 5, "MED","LOW")), IF(
            $B$8="Underlying Vulnerability", IF(
               'Compound Alert'!AA132 &gt;= 10, "HIGH",IF(
                  'Compound Alert'!AA132 &gt;= 7, "MED","LOW")),IF(
                     $B$8="Emerging Threat", IF(
                        'Compound Alert'!AH132 &gt;= 10, "HIGH",IF(
                            'Compound Alert'!AH132 &gt;= 7, "MED","LOW")))))</f>
        <v>#N/A</v>
      </c>
      <c r="M250" s="25" t="str">
        <f ca="1">IF(
   $B$8="Overall Alert",IF(
      'Compound Alert'!U132 &gt;= 7, "HIGH",IF(
         'Compound Alert'!U132 &gt;= 5, "MED","LOW")), IF(
            $B$8="Underlying Vulnerability", IF(
               'Compound Alert'!AB132 &gt;= 10, "HIGH",IF(
                  'Compound Alert'!AB132 &gt;= 7, "MED","LOW")),IF(
                     $B$8="Emerging Threat", IF(
                        'Compound Alert'!AI132 &gt;= 10, "HIGH",IF(
                            'Compound Alert'!AI132 &gt;= 7, "MED","LOW")))))</f>
        <v>LOW</v>
      </c>
      <c r="N250" s="25" t="str">
        <f ca="1">IF(
   $B$8="Overall Alert",IF(
      'Compound Alert'!V132 &gt;= 7, "HIGH",IF(
         'Compound Alert'!V132 &gt;= 5, "MED","LOW")), IF(
            $B$8="Underlying Vulnerability", IF(
               'Compound Alert'!AC132 &gt;= 10, "HIGH",IF(
                  'Compound Alert'!AC132 &gt;= 7, "MED","LOW")),IF(
                     $B$8="Emerging Threat", IF(
                        'Compound Alert'!AJ132 &gt;= 10, "HIGH",IF(
                            'Compound Alert'!AJ132 &gt;= 7, "MED","LOW")))))</f>
        <v>LOW</v>
      </c>
      <c r="O250" s="25" t="str">
        <f ca="1">IF(
   $B$8="Overall Alert",IF(
      'Compound Alert'!W132 &gt;= 7, "HIGH",IF(
         'Compound Alert'!W132 &gt;= 5, "MED","LOW")), IF(
            $B$8="Underlying Vulnerability", IF(
               'Compound Alert'!AD132 &gt;= 10, "HIGH",IF(
                  'Compound Alert'!AD132 &gt;= 7, "MED","LOW")),IF(
                     $B$8="Emerging Threat", IF(
                        'Compound Alert'!AK132 &gt;= 10, "HIGH",IF(
                            'Compound Alert'!AK132 &gt;= 7, "MED","LOW")))))</f>
        <v>LOW</v>
      </c>
    </row>
    <row r="251" spans="1:15" x14ac:dyDescent="0.2">
      <c r="A251" s="63">
        <v>210</v>
      </c>
      <c r="B251" s="20" t="str">
        <f>'Compound Alert'!B135</f>
        <v>Malta</v>
      </c>
      <c r="C251" s="20" t="str">
        <f>'Compound Alert'!C135</f>
        <v>MLT</v>
      </c>
      <c r="D251" s="20" t="str">
        <f>'Compound Alert'!D135</f>
        <v>MEA           Middle East &amp; North Africa</v>
      </c>
      <c r="E251" s="20" t="str">
        <f>'Compound Alert'!E135</f>
        <v>NA</v>
      </c>
      <c r="F251" s="217">
        <f ca="1">'Compound Alert'!F135</f>
        <v>130</v>
      </c>
      <c r="G251" s="22">
        <f ca="1">IF($B$8="Overall Alert",'Compound Alert'!G135,IF($B$8="Underlying Vulnerability",'Compound Alert'!J135,IF($B$8="Emerging Threat",'Compound Alert'!M135)))</f>
        <v>0</v>
      </c>
      <c r="H251" s="23">
        <f ca="1">IF($B$8="Overall Alert",'Compound Alert'!H135,IF($B$8="Underlying Vulnerability",'Compound Alert'!K135,IF($B$8="Emerging Threat",'Compound Alert'!N135)))</f>
        <v>0</v>
      </c>
      <c r="I251" s="50">
        <f ca="1">ROUNDDOWN(G251,0)</f>
        <v>0</v>
      </c>
      <c r="J251" s="25" t="str">
        <f ca="1">IF(
   $B$8="Overall Alert",IF(
      'Compound Alert'!R135 &gt;= 7, "HIGH",IF(
         'Compound Alert'!R135 &gt;= 5, "MED","LOW")), IF(
            $B$8="Underlying Vulnerability", IF(
               'Compound Alert'!Y135 &gt;= 10, "HIGH",IF(
                  'Compound Alert'!Y135 &gt;= 7, "MED","LOW")),IF(
                     $B$8="Emerging Threat", IF(
                        'Compound Alert'!AF135 &gt;= 10, "HIGH",IF(
                            'Compound Alert'!AF135 &gt;= 7, "MED","LOW")))))</f>
        <v>LOW</v>
      </c>
      <c r="K251" s="25" t="str">
        <f ca="1">IF(
   $B$8="Overall Alert",IF(
      'Compound Alert'!S135 &gt;= 7, "HIGH",IF(
         'Compound Alert'!S135 &gt;= 5, "MED","LOW")), IF(
            $B$8="Underlying Vulnerability", IF(
               'Compound Alert'!Z135 &gt;= 10, "HIGH",IF(
                  'Compound Alert'!Z135 &gt;= 7, "MED","LOW")),IF(
                     $B$8="Emerging Threat", IF(
                        'Compound Alert'!AG135 &gt;= 10, "HIGH",IF(
                            'Compound Alert'!AG135 &gt;= 7, "MED","LOW")))))</f>
        <v>LOW</v>
      </c>
      <c r="L251" s="25" t="str">
        <f ca="1">IF(
   $B$8="Overall Alert",IF(
      'Compound Alert'!T135 &gt;= 7, "HIGH",IF(
         'Compound Alert'!T135 &gt;= 5, "MED","LOW")), IF(
            $B$8="Underlying Vulnerability", IF(
               'Compound Alert'!AA135 &gt;= 10, "HIGH",IF(
                  'Compound Alert'!AA135 &gt;= 7, "MED","LOW")),IF(
                     $B$8="Emerging Threat", IF(
                        'Compound Alert'!AH135 &gt;= 10, "HIGH",IF(
                            'Compound Alert'!AH135 &gt;= 7, "MED","LOW")))))</f>
        <v>LOW</v>
      </c>
      <c r="M251" s="25" t="str">
        <f ca="1">IF(
   $B$8="Overall Alert",IF(
      'Compound Alert'!U135 &gt;= 7, "HIGH",IF(
         'Compound Alert'!U135 &gt;= 5, "MED","LOW")), IF(
            $B$8="Underlying Vulnerability", IF(
               'Compound Alert'!AB135 &gt;= 10, "HIGH",IF(
                  'Compound Alert'!AB135 &gt;= 7, "MED","LOW")),IF(
                     $B$8="Emerging Threat", IF(
                        'Compound Alert'!AI135 &gt;= 10, "HIGH",IF(
                            'Compound Alert'!AI135 &gt;= 7, "MED","LOW")))))</f>
        <v>LOW</v>
      </c>
      <c r="N251" s="25" t="str">
        <f ca="1">IF(
   $B$8="Overall Alert",IF(
      'Compound Alert'!V135 &gt;= 7, "HIGH",IF(
         'Compound Alert'!V135 &gt;= 5, "MED","LOW")), IF(
            $B$8="Underlying Vulnerability", IF(
               'Compound Alert'!AC135 &gt;= 10, "HIGH",IF(
                  'Compound Alert'!AC135 &gt;= 7, "MED","LOW")),IF(
                     $B$8="Emerging Threat", IF(
                        'Compound Alert'!AJ135 &gt;= 10, "HIGH",IF(
                            'Compound Alert'!AJ135 &gt;= 7, "MED","LOW")))))</f>
        <v>LOW</v>
      </c>
      <c r="O251" s="25" t="str">
        <f ca="1">IF(
   $B$8="Overall Alert",IF(
      'Compound Alert'!W135 &gt;= 7, "HIGH",IF(
         'Compound Alert'!W135 &gt;= 5, "MED","LOW")), IF(
            $B$8="Underlying Vulnerability", IF(
               'Compound Alert'!AD135 &gt;= 10, "HIGH",IF(
                  'Compound Alert'!AD135 &gt;= 7, "MED","LOW")),IF(
                     $B$8="Emerging Threat", IF(
                        'Compound Alert'!AK135 &gt;= 10, "HIGH",IF(
                            'Compound Alert'!AK135 &gt;= 7, "MED","LOW")))))</f>
        <v>LOW</v>
      </c>
    </row>
    <row r="252" spans="1:15" x14ac:dyDescent="0.2">
      <c r="A252" s="63">
        <v>211</v>
      </c>
      <c r="B252" s="20" t="str">
        <f>'Compound Alert'!B137</f>
        <v>Montenegro</v>
      </c>
      <c r="C252" s="20" t="str">
        <f>'Compound Alert'!C137</f>
        <v>MNE</v>
      </c>
      <c r="D252" s="20" t="str">
        <f>'Compound Alert'!D137</f>
        <v>ECS           Europe &amp; Central Asia</v>
      </c>
      <c r="E252" s="20" t="str">
        <f>'Compound Alert'!E137</f>
        <v>IBRD</v>
      </c>
      <c r="F252" s="217">
        <f ca="1">'Compound Alert'!F137</f>
        <v>132</v>
      </c>
      <c r="G252" s="22">
        <f ca="1">IF($B$8="Overall Alert",'Compound Alert'!G137,IF($B$8="Underlying Vulnerability",'Compound Alert'!J137,IF($B$8="Emerging Threat",'Compound Alert'!M137)))</f>
        <v>0</v>
      </c>
      <c r="H252" s="23">
        <f ca="1">IF($B$8="Overall Alert",'Compound Alert'!H137,IF($B$8="Underlying Vulnerability",'Compound Alert'!K137,IF($B$8="Emerging Threat",'Compound Alert'!N137)))</f>
        <v>0</v>
      </c>
      <c r="I252" s="50">
        <f ca="1">ROUNDDOWN(G252,0)</f>
        <v>0</v>
      </c>
      <c r="J252" s="25" t="str">
        <f ca="1">IF(
   $B$8="Overall Alert",IF(
      'Compound Alert'!R137 &gt;= 7, "HIGH",IF(
         'Compound Alert'!R137 &gt;= 5, "MED","LOW")), IF(
            $B$8="Underlying Vulnerability", IF(
               'Compound Alert'!Y137 &gt;= 10, "HIGH",IF(
                  'Compound Alert'!Y137 &gt;= 7, "MED","LOW")),IF(
                     $B$8="Emerging Threat", IF(
                        'Compound Alert'!AF137 &gt;= 10, "HIGH",IF(
                            'Compound Alert'!AF137 &gt;= 7, "MED","LOW")))))</f>
        <v>LOW</v>
      </c>
      <c r="K252" s="25" t="str">
        <f ca="1">IF(
   $B$8="Overall Alert",IF(
      'Compound Alert'!S137 &gt;= 7, "HIGH",IF(
         'Compound Alert'!S137 &gt;= 5, "MED","LOW")), IF(
            $B$8="Underlying Vulnerability", IF(
               'Compound Alert'!Z137 &gt;= 10, "HIGH",IF(
                  'Compound Alert'!Z137 &gt;= 7, "MED","LOW")),IF(
                     $B$8="Emerging Threat", IF(
                        'Compound Alert'!AG137 &gt;= 10, "HIGH",IF(
                            'Compound Alert'!AG137 &gt;= 7, "MED","LOW")))))</f>
        <v>LOW</v>
      </c>
      <c r="L252" s="25" t="str">
        <f ca="1">IF(
   $B$8="Overall Alert",IF(
      'Compound Alert'!T137 &gt;= 7, "HIGH",IF(
         'Compound Alert'!T137 &gt;= 5, "MED","LOW")), IF(
            $B$8="Underlying Vulnerability", IF(
               'Compound Alert'!AA137 &gt;= 10, "HIGH",IF(
                  'Compound Alert'!AA137 &gt;= 7, "MED","LOW")),IF(
                     $B$8="Emerging Threat", IF(
                        'Compound Alert'!AH137 &gt;= 10, "HIGH",IF(
                            'Compound Alert'!AH137 &gt;= 7, "MED","LOW")))))</f>
        <v>LOW</v>
      </c>
      <c r="M252" s="25" t="str">
        <f ca="1">IF(
   $B$8="Overall Alert",IF(
      'Compound Alert'!U137 &gt;= 7, "HIGH",IF(
         'Compound Alert'!U137 &gt;= 5, "MED","LOW")), IF(
            $B$8="Underlying Vulnerability", IF(
               'Compound Alert'!AB137 &gt;= 10, "HIGH",IF(
                  'Compound Alert'!AB137 &gt;= 7, "MED","LOW")),IF(
                     $B$8="Emerging Threat", IF(
                        'Compound Alert'!AI137 &gt;= 10, "HIGH",IF(
                            'Compound Alert'!AI137 &gt;= 7, "MED","LOW")))))</f>
        <v>LOW</v>
      </c>
      <c r="N252" s="25" t="str">
        <f ca="1">IF(
   $B$8="Overall Alert",IF(
      'Compound Alert'!V137 &gt;= 7, "HIGH",IF(
         'Compound Alert'!V137 &gt;= 5, "MED","LOW")), IF(
            $B$8="Underlying Vulnerability", IF(
               'Compound Alert'!AC137 &gt;= 10, "HIGH",IF(
                  'Compound Alert'!AC137 &gt;= 7, "MED","LOW")),IF(
                     $B$8="Emerging Threat", IF(
                        'Compound Alert'!AJ137 &gt;= 10, "HIGH",IF(
                            'Compound Alert'!AJ137 &gt;= 7, "MED","LOW")))))</f>
        <v>LOW</v>
      </c>
      <c r="O252" s="25" t="str">
        <f ca="1">IF(
   $B$8="Overall Alert",IF(
      'Compound Alert'!W137 &gt;= 7, "HIGH",IF(
         'Compound Alert'!W137 &gt;= 5, "MED","LOW")), IF(
            $B$8="Underlying Vulnerability", IF(
               'Compound Alert'!AD137 &gt;= 10, "HIGH",IF(
                  'Compound Alert'!AD137 &gt;= 7, "MED","LOW")),IF(
                     $B$8="Emerging Threat", IF(
                        'Compound Alert'!AK137 &gt;= 10, "HIGH",IF(
                            'Compound Alert'!AK137 &gt;= 7, "MED","LOW")))))</f>
        <v>LOW</v>
      </c>
    </row>
    <row r="253" spans="1:15" x14ac:dyDescent="0.2">
      <c r="A253" s="63">
        <v>212</v>
      </c>
      <c r="B253" s="20" t="str">
        <f>'Compound Alert'!B139</f>
        <v>Northern Mariana Islands</v>
      </c>
      <c r="C253" s="20" t="str">
        <f>'Compound Alert'!C139</f>
        <v>MNP</v>
      </c>
      <c r="D253" s="20" t="str">
        <f>'Compound Alert'!D139</f>
        <v>EAS           East Asia &amp; Pacific</v>
      </c>
      <c r="E253" s="20" t="str">
        <f>'Compound Alert'!E139</f>
        <v>NA</v>
      </c>
      <c r="F253" s="217">
        <f ca="1">'Compound Alert'!F139</f>
        <v>134</v>
      </c>
      <c r="G253" s="22">
        <f ca="1">IF($B$8="Overall Alert",'Compound Alert'!G139,IF($B$8="Underlying Vulnerability",'Compound Alert'!J139,IF($B$8="Emerging Threat",'Compound Alert'!M139)))</f>
        <v>0</v>
      </c>
      <c r="H253" s="23">
        <f ca="1">IF($B$8="Overall Alert",'Compound Alert'!H139,IF($B$8="Underlying Vulnerability",'Compound Alert'!K139,IF($B$8="Emerging Threat",'Compound Alert'!N139)))</f>
        <v>0</v>
      </c>
      <c r="I253" s="50">
        <f ca="1">ROUNDDOWN(G253,0)</f>
        <v>0</v>
      </c>
      <c r="J253" s="25" t="str">
        <f ca="1">IF(
   $B$8="Overall Alert",IF(
      'Compound Alert'!R139 &gt;= 7, "HIGH",IF(
         'Compound Alert'!R139 &gt;= 5, "MED","LOW")), IF(
            $B$8="Underlying Vulnerability", IF(
               'Compound Alert'!Y139 &gt;= 10, "HIGH",IF(
                  'Compound Alert'!Y139 &gt;= 7, "MED","LOW")),IF(
                     $B$8="Emerging Threat", IF(
                        'Compound Alert'!AF139 &gt;= 10, "HIGH",IF(
                            'Compound Alert'!AF139 &gt;= 7, "MED","LOW")))))</f>
        <v>LOW</v>
      </c>
      <c r="K253" s="25" t="e">
        <f ca="1">IF(
   $B$8="Overall Alert",IF(
      'Compound Alert'!S139 &gt;= 7, "HIGH",IF(
         'Compound Alert'!S139 &gt;= 5, "MED","LOW")), IF(
            $B$8="Underlying Vulnerability", IF(
               'Compound Alert'!Z139 &gt;= 10, "HIGH",IF(
                  'Compound Alert'!Z139 &gt;= 7, "MED","LOW")),IF(
                     $B$8="Emerging Threat", IF(
                        'Compound Alert'!AG139 &gt;= 10, "HIGH",IF(
                            'Compound Alert'!AG139 &gt;= 7, "MED","LOW")))))</f>
        <v>#N/A</v>
      </c>
      <c r="L253" s="25" t="e">
        <f ca="1">IF(
   $B$8="Overall Alert",IF(
      'Compound Alert'!T139 &gt;= 7, "HIGH",IF(
         'Compound Alert'!T139 &gt;= 5, "MED","LOW")), IF(
            $B$8="Underlying Vulnerability", IF(
               'Compound Alert'!AA139 &gt;= 10, "HIGH",IF(
                  'Compound Alert'!AA139 &gt;= 7, "MED","LOW")),IF(
                     $B$8="Emerging Threat", IF(
                        'Compound Alert'!AH139 &gt;= 10, "HIGH",IF(
                            'Compound Alert'!AH139 &gt;= 7, "MED","LOW")))))</f>
        <v>#N/A</v>
      </c>
      <c r="M253" s="25" t="e">
        <f ca="1">IF(
   $B$8="Overall Alert",IF(
      'Compound Alert'!U139 &gt;= 7, "HIGH",IF(
         'Compound Alert'!U139 &gt;= 5, "MED","LOW")), IF(
            $B$8="Underlying Vulnerability", IF(
               'Compound Alert'!AB139 &gt;= 10, "HIGH",IF(
                  'Compound Alert'!AB139 &gt;= 7, "MED","LOW")),IF(
                     $B$8="Emerging Threat", IF(
                        'Compound Alert'!AI139 &gt;= 10, "HIGH",IF(
                            'Compound Alert'!AI139 &gt;= 7, "MED","LOW")))))</f>
        <v>#N/A</v>
      </c>
      <c r="N253" s="25" t="str">
        <f ca="1">IF(
   $B$8="Overall Alert",IF(
      'Compound Alert'!V139 &gt;= 7, "HIGH",IF(
         'Compound Alert'!V139 &gt;= 5, "MED","LOW")), IF(
            $B$8="Underlying Vulnerability", IF(
               'Compound Alert'!AC139 &gt;= 10, "HIGH",IF(
                  'Compound Alert'!AC139 &gt;= 7, "MED","LOW")),IF(
                     $B$8="Emerging Threat", IF(
                        'Compound Alert'!AJ139 &gt;= 10, "HIGH",IF(
                            'Compound Alert'!AJ139 &gt;= 7, "MED","LOW")))))</f>
        <v>LOW</v>
      </c>
      <c r="O253" s="25" t="str">
        <f ca="1">IF(
   $B$8="Overall Alert",IF(
      'Compound Alert'!W139 &gt;= 7, "HIGH",IF(
         'Compound Alert'!W139 &gt;= 5, "MED","LOW")), IF(
            $B$8="Underlying Vulnerability", IF(
               'Compound Alert'!AD139 &gt;= 10, "HIGH",IF(
                  'Compound Alert'!AD139 &gt;= 7, "MED","LOW")),IF(
                     $B$8="Emerging Threat", IF(
                        'Compound Alert'!AK139 &gt;= 10, "HIGH",IF(
                            'Compound Alert'!AK139 &gt;= 7, "MED","LOW")))))</f>
        <v>LOW</v>
      </c>
    </row>
    <row r="254" spans="1:15" x14ac:dyDescent="0.2">
      <c r="A254" s="63">
        <v>213</v>
      </c>
      <c r="B254" s="20" t="str">
        <f>'Compound Alert'!B145</f>
        <v>Namibia</v>
      </c>
      <c r="C254" s="20" t="str">
        <f>'Compound Alert'!C145</f>
        <v>NAM</v>
      </c>
      <c r="D254" s="20" t="str">
        <f>'Compound Alert'!D145</f>
        <v>SSF           Sub-Saharan Africa</v>
      </c>
      <c r="E254" s="20" t="str">
        <f>'Compound Alert'!E145</f>
        <v>IBRD</v>
      </c>
      <c r="F254" s="217">
        <f ca="1">'Compound Alert'!F145</f>
        <v>140</v>
      </c>
      <c r="G254" s="22">
        <f ca="1">IF($B$8="Overall Alert",'Compound Alert'!G145,IF($B$8="Underlying Vulnerability",'Compound Alert'!J145,IF($B$8="Emerging Threat",'Compound Alert'!M145)))</f>
        <v>0</v>
      </c>
      <c r="H254" s="23">
        <f ca="1">IF($B$8="Overall Alert",'Compound Alert'!H145,IF($B$8="Underlying Vulnerability",'Compound Alert'!K145,IF($B$8="Emerging Threat",'Compound Alert'!N145)))</f>
        <v>0</v>
      </c>
      <c r="I254" s="50">
        <f ca="1">ROUNDDOWN(G254,0)</f>
        <v>0</v>
      </c>
      <c r="J254" s="25" t="str">
        <f ca="1">IF(
   $B$8="Overall Alert",IF(
      'Compound Alert'!R145 &gt;= 7, "HIGH",IF(
         'Compound Alert'!R145 &gt;= 5, "MED","LOW")), IF(
            $B$8="Underlying Vulnerability", IF(
               'Compound Alert'!Y145 &gt;= 10, "HIGH",IF(
                  'Compound Alert'!Y145 &gt;= 7, "MED","LOW")),IF(
                     $B$8="Emerging Threat", IF(
                        'Compound Alert'!AF145 &gt;= 10, "HIGH",IF(
                            'Compound Alert'!AF145 &gt;= 7, "MED","LOW")))))</f>
        <v>LOW</v>
      </c>
      <c r="K254" s="25" t="str">
        <f ca="1">IF(
   $B$8="Overall Alert",IF(
      'Compound Alert'!S145 &gt;= 7, "HIGH",IF(
         'Compound Alert'!S145 &gt;= 5, "MED","LOW")), IF(
            $B$8="Underlying Vulnerability", IF(
               'Compound Alert'!Z145 &gt;= 10, "HIGH",IF(
                  'Compound Alert'!Z145 &gt;= 7, "MED","LOW")),IF(
                     $B$8="Emerging Threat", IF(
                        'Compound Alert'!AG145 &gt;= 10, "HIGH",IF(
                            'Compound Alert'!AG145 &gt;= 7, "MED","LOW")))))</f>
        <v>LOW</v>
      </c>
      <c r="L254" s="25" t="str">
        <f ca="1">IF(
   $B$8="Overall Alert",IF(
      'Compound Alert'!T145 &gt;= 7, "HIGH",IF(
         'Compound Alert'!T145 &gt;= 5, "MED","LOW")), IF(
            $B$8="Underlying Vulnerability", IF(
               'Compound Alert'!AA145 &gt;= 10, "HIGH",IF(
                  'Compound Alert'!AA145 &gt;= 7, "MED","LOW")),IF(
                     $B$8="Emerging Threat", IF(
                        'Compound Alert'!AH145 &gt;= 10, "HIGH",IF(
                            'Compound Alert'!AH145 &gt;= 7, "MED","LOW")))))</f>
        <v>LOW</v>
      </c>
      <c r="M254" s="25" t="str">
        <f ca="1">IF(
   $B$8="Overall Alert",IF(
      'Compound Alert'!U145 &gt;= 7, "HIGH",IF(
         'Compound Alert'!U145 &gt;= 5, "MED","LOW")), IF(
            $B$8="Underlying Vulnerability", IF(
               'Compound Alert'!AB145 &gt;= 10, "HIGH",IF(
                  'Compound Alert'!AB145 &gt;= 7, "MED","LOW")),IF(
                     $B$8="Emerging Threat", IF(
                        'Compound Alert'!AI145 &gt;= 10, "HIGH",IF(
                            'Compound Alert'!AI145 &gt;= 7, "MED","LOW")))))</f>
        <v>LOW</v>
      </c>
      <c r="N254" s="25" t="str">
        <f ca="1">IF(
   $B$8="Overall Alert",IF(
      'Compound Alert'!V145 &gt;= 7, "HIGH",IF(
         'Compound Alert'!V145 &gt;= 5, "MED","LOW")), IF(
            $B$8="Underlying Vulnerability", IF(
               'Compound Alert'!AC145 &gt;= 10, "HIGH",IF(
                  'Compound Alert'!AC145 &gt;= 7, "MED","LOW")),IF(
                     $B$8="Emerging Threat", IF(
                        'Compound Alert'!AJ145 &gt;= 10, "HIGH",IF(
                            'Compound Alert'!AJ145 &gt;= 7, "MED","LOW")))))</f>
        <v>LOW</v>
      </c>
      <c r="O254" s="25" t="str">
        <f ca="1">IF(
   $B$8="Overall Alert",IF(
      'Compound Alert'!W145 &gt;= 7, "HIGH",IF(
         'Compound Alert'!W145 &gt;= 5, "MED","LOW")), IF(
            $B$8="Underlying Vulnerability", IF(
               'Compound Alert'!AD145 &gt;= 10, "HIGH",IF(
                  'Compound Alert'!AD145 &gt;= 7, "MED","LOW")),IF(
                     $B$8="Emerging Threat", IF(
                        'Compound Alert'!AK145 &gt;= 10, "HIGH",IF(
                            'Compound Alert'!AK145 &gt;= 7, "MED","LOW")))))</f>
        <v>LOW</v>
      </c>
    </row>
    <row r="255" spans="1:15" x14ac:dyDescent="0.2">
      <c r="A255" s="63">
        <v>214</v>
      </c>
      <c r="B255" s="20" t="str">
        <f>'Compound Alert'!B150</f>
        <v>Netherlands</v>
      </c>
      <c r="C255" s="20" t="str">
        <f>'Compound Alert'!C150</f>
        <v>NLD</v>
      </c>
      <c r="D255" s="20" t="str">
        <f>'Compound Alert'!D150</f>
        <v>ECS           Europe &amp; Central Asia</v>
      </c>
      <c r="E255" s="20" t="str">
        <f>'Compound Alert'!E150</f>
        <v>NA</v>
      </c>
      <c r="F255" s="217">
        <f ca="1">'Compound Alert'!F150</f>
        <v>145</v>
      </c>
      <c r="G255" s="22">
        <f ca="1">IF($B$8="Overall Alert",'Compound Alert'!G150,IF($B$8="Underlying Vulnerability",'Compound Alert'!J150,IF($B$8="Emerging Threat",'Compound Alert'!M150)))</f>
        <v>0</v>
      </c>
      <c r="H255" s="23">
        <f ca="1">IF($B$8="Overall Alert",'Compound Alert'!H150,IF($B$8="Underlying Vulnerability",'Compound Alert'!K150,IF($B$8="Emerging Threat",'Compound Alert'!N150)))</f>
        <v>0</v>
      </c>
      <c r="I255" s="50">
        <f ca="1">ROUNDDOWN(G255,0)</f>
        <v>0</v>
      </c>
      <c r="J255" s="25" t="str">
        <f ca="1">IF(
   $B$8="Overall Alert",IF(
      'Compound Alert'!R150 &gt;= 7, "HIGH",IF(
         'Compound Alert'!R150 &gt;= 5, "MED","LOW")), IF(
            $B$8="Underlying Vulnerability", IF(
               'Compound Alert'!Y150 &gt;= 10, "HIGH",IF(
                  'Compound Alert'!Y150 &gt;= 7, "MED","LOW")),IF(
                     $B$8="Emerging Threat", IF(
                        'Compound Alert'!AF150 &gt;= 10, "HIGH",IF(
                            'Compound Alert'!AF150 &gt;= 7, "MED","LOW")))))</f>
        <v>LOW</v>
      </c>
      <c r="K255" s="25" t="str">
        <f ca="1">IF(
   $B$8="Overall Alert",IF(
      'Compound Alert'!S150 &gt;= 7, "HIGH",IF(
         'Compound Alert'!S150 &gt;= 5, "MED","LOW")), IF(
            $B$8="Underlying Vulnerability", IF(
               'Compound Alert'!Z150 &gt;= 10, "HIGH",IF(
                  'Compound Alert'!Z150 &gt;= 7, "MED","LOW")),IF(
                     $B$8="Emerging Threat", IF(
                        'Compound Alert'!AG150 &gt;= 10, "HIGH",IF(
                            'Compound Alert'!AG150 &gt;= 7, "MED","LOW")))))</f>
        <v>LOW</v>
      </c>
      <c r="L255" s="25" t="str">
        <f ca="1">IF(
   $B$8="Overall Alert",IF(
      'Compound Alert'!T150 &gt;= 7, "HIGH",IF(
         'Compound Alert'!T150 &gt;= 5, "MED","LOW")), IF(
            $B$8="Underlying Vulnerability", IF(
               'Compound Alert'!AA150 &gt;= 10, "HIGH",IF(
                  'Compound Alert'!AA150 &gt;= 7, "MED","LOW")),IF(
                     $B$8="Emerging Threat", IF(
                        'Compound Alert'!AH150 &gt;= 10, "HIGH",IF(
                            'Compound Alert'!AH150 &gt;= 7, "MED","LOW")))))</f>
        <v>LOW</v>
      </c>
      <c r="M255" s="25" t="str">
        <f ca="1">IF(
   $B$8="Overall Alert",IF(
      'Compound Alert'!U150 &gt;= 7, "HIGH",IF(
         'Compound Alert'!U150 &gt;= 5, "MED","LOW")), IF(
            $B$8="Underlying Vulnerability", IF(
               'Compound Alert'!AB150 &gt;= 10, "HIGH",IF(
                  'Compound Alert'!AB150 &gt;= 7, "MED","LOW")),IF(
                     $B$8="Emerging Threat", IF(
                        'Compound Alert'!AI150 &gt;= 10, "HIGH",IF(
                            'Compound Alert'!AI150 &gt;= 7, "MED","LOW")))))</f>
        <v>LOW</v>
      </c>
      <c r="N255" s="25" t="str">
        <f ca="1">IF(
   $B$8="Overall Alert",IF(
      'Compound Alert'!V150 &gt;= 7, "HIGH",IF(
         'Compound Alert'!V150 &gt;= 5, "MED","LOW")), IF(
            $B$8="Underlying Vulnerability", IF(
               'Compound Alert'!AC150 &gt;= 10, "HIGH",IF(
                  'Compound Alert'!AC150 &gt;= 7, "MED","LOW")),IF(
                     $B$8="Emerging Threat", IF(
                        'Compound Alert'!AJ150 &gt;= 10, "HIGH",IF(
                            'Compound Alert'!AJ150 &gt;= 7, "MED","LOW")))))</f>
        <v>LOW</v>
      </c>
      <c r="O255" s="25" t="str">
        <f ca="1">IF(
   $B$8="Overall Alert",IF(
      'Compound Alert'!W150 &gt;= 7, "HIGH",IF(
         'Compound Alert'!W150 &gt;= 5, "MED","LOW")), IF(
            $B$8="Underlying Vulnerability", IF(
               'Compound Alert'!AD150 &gt;= 10, "HIGH",IF(
                  'Compound Alert'!AD150 &gt;= 7, "MED","LOW")),IF(
                     $B$8="Emerging Threat", IF(
                        'Compound Alert'!AK150 &gt;= 10, "HIGH",IF(
                            'Compound Alert'!AK150 &gt;= 7, "MED","LOW")))))</f>
        <v>LOW</v>
      </c>
    </row>
    <row r="256" spans="1:15" x14ac:dyDescent="0.2">
      <c r="A256" s="63">
        <v>215</v>
      </c>
      <c r="B256" s="20" t="str">
        <f>'Compound Alert'!B169</f>
        <v>Qatar</v>
      </c>
      <c r="C256" s="20" t="str">
        <f>'Compound Alert'!C169</f>
        <v>QAT</v>
      </c>
      <c r="D256" s="20" t="str">
        <f>'Compound Alert'!D169</f>
        <v>MEA           Middle East &amp; North Africa</v>
      </c>
      <c r="E256" s="20" t="str">
        <f>'Compound Alert'!E169</f>
        <v>NA</v>
      </c>
      <c r="F256" s="217">
        <f ca="1">'Compound Alert'!F169</f>
        <v>164</v>
      </c>
      <c r="G256" s="22">
        <f ca="1">IF($B$8="Overall Alert",'Compound Alert'!G169,IF($B$8="Underlying Vulnerability",'Compound Alert'!J169,IF($B$8="Emerging Threat",'Compound Alert'!M169)))</f>
        <v>0</v>
      </c>
      <c r="H256" s="23">
        <f ca="1">IF($B$8="Overall Alert",'Compound Alert'!H169,IF($B$8="Underlying Vulnerability",'Compound Alert'!K169,IF($B$8="Emerging Threat",'Compound Alert'!N169)))</f>
        <v>0</v>
      </c>
      <c r="I256" s="50">
        <f ca="1">ROUNDDOWN(G256,0)</f>
        <v>0</v>
      </c>
      <c r="J256" s="25" t="str">
        <f ca="1">IF(
   $B$8="Overall Alert",IF(
      'Compound Alert'!R169 &gt;= 7, "HIGH",IF(
         'Compound Alert'!R169 &gt;= 5, "MED","LOW")), IF(
            $B$8="Underlying Vulnerability", IF(
               'Compound Alert'!Y169 &gt;= 10, "HIGH",IF(
                  'Compound Alert'!Y169 &gt;= 7, "MED","LOW")),IF(
                     $B$8="Emerging Threat", IF(
                        'Compound Alert'!AF169 &gt;= 10, "HIGH",IF(
                            'Compound Alert'!AF169 &gt;= 7, "MED","LOW")))))</f>
        <v>LOW</v>
      </c>
      <c r="K256" s="25" t="str">
        <f ca="1">IF(
   $B$8="Overall Alert",IF(
      'Compound Alert'!S169 &gt;= 7, "HIGH",IF(
         'Compound Alert'!S169 &gt;= 5, "MED","LOW")), IF(
            $B$8="Underlying Vulnerability", IF(
               'Compound Alert'!Z169 &gt;= 10, "HIGH",IF(
                  'Compound Alert'!Z169 &gt;= 7, "MED","LOW")),IF(
                     $B$8="Emerging Threat", IF(
                        'Compound Alert'!AG169 &gt;= 10, "HIGH",IF(
                            'Compound Alert'!AG169 &gt;= 7, "MED","LOW")))))</f>
        <v>LOW</v>
      </c>
      <c r="L256" s="25" t="str">
        <f ca="1">IF(
   $B$8="Overall Alert",IF(
      'Compound Alert'!T169 &gt;= 7, "HIGH",IF(
         'Compound Alert'!T169 &gt;= 5, "MED","LOW")), IF(
            $B$8="Underlying Vulnerability", IF(
               'Compound Alert'!AA169 &gt;= 10, "HIGH",IF(
                  'Compound Alert'!AA169 &gt;= 7, "MED","LOW")),IF(
                     $B$8="Emerging Threat", IF(
                        'Compound Alert'!AH169 &gt;= 10, "HIGH",IF(
                            'Compound Alert'!AH169 &gt;= 7, "MED","LOW")))))</f>
        <v>LOW</v>
      </c>
      <c r="M256" s="25" t="str">
        <f ca="1">IF(
   $B$8="Overall Alert",IF(
      'Compound Alert'!U169 &gt;= 7, "HIGH",IF(
         'Compound Alert'!U169 &gt;= 5, "MED","LOW")), IF(
            $B$8="Underlying Vulnerability", IF(
               'Compound Alert'!AB169 &gt;= 10, "HIGH",IF(
                  'Compound Alert'!AB169 &gt;= 7, "MED","LOW")),IF(
                     $B$8="Emerging Threat", IF(
                        'Compound Alert'!AI169 &gt;= 10, "HIGH",IF(
                            'Compound Alert'!AI169 &gt;= 7, "MED","LOW")))))</f>
        <v>LOW</v>
      </c>
      <c r="N256" s="25" t="str">
        <f ca="1">IF(
   $B$8="Overall Alert",IF(
      'Compound Alert'!V169 &gt;= 7, "HIGH",IF(
         'Compound Alert'!V169 &gt;= 5, "MED","LOW")), IF(
            $B$8="Underlying Vulnerability", IF(
               'Compound Alert'!AC169 &gt;= 10, "HIGH",IF(
                  'Compound Alert'!AC169 &gt;= 7, "MED","LOW")),IF(
                     $B$8="Emerging Threat", IF(
                        'Compound Alert'!AJ169 &gt;= 10, "HIGH",IF(
                            'Compound Alert'!AJ169 &gt;= 7, "MED","LOW")))))</f>
        <v>LOW</v>
      </c>
      <c r="O256" s="25" t="str">
        <f ca="1">IF(
   $B$8="Overall Alert",IF(
      'Compound Alert'!W169 &gt;= 7, "HIGH",IF(
         'Compound Alert'!W169 &gt;= 5, "MED","LOW")), IF(
            $B$8="Underlying Vulnerability", IF(
               'Compound Alert'!AD169 &gt;= 10, "HIGH",IF(
                  'Compound Alert'!AD169 &gt;= 7, "MED","LOW")),IF(
                     $B$8="Emerging Threat", IF(
                        'Compound Alert'!AK169 &gt;= 10, "HIGH",IF(
                            'Compound Alert'!AK169 &gt;= 7, "MED","LOW")))))</f>
        <v>LOW</v>
      </c>
    </row>
    <row r="257" spans="1:15" x14ac:dyDescent="0.2">
      <c r="A257" s="63">
        <v>216</v>
      </c>
      <c r="B257" s="20" t="str">
        <f>'Compound Alert'!B180</f>
        <v>San Marino</v>
      </c>
      <c r="C257" s="20" t="str">
        <f>'Compound Alert'!C180</f>
        <v>SMR</v>
      </c>
      <c r="D257" s="20" t="str">
        <f>'Compound Alert'!D180</f>
        <v>ECS           Europe &amp; Central Asia</v>
      </c>
      <c r="E257" s="20" t="str">
        <f>'Compound Alert'!E180</f>
        <v>NA</v>
      </c>
      <c r="F257" s="217">
        <f ca="1">'Compound Alert'!F180</f>
        <v>175</v>
      </c>
      <c r="G257" s="22">
        <f ca="1">IF($B$8="Overall Alert",'Compound Alert'!G180,IF($B$8="Underlying Vulnerability",'Compound Alert'!J180,IF($B$8="Emerging Threat",'Compound Alert'!M180)))</f>
        <v>0</v>
      </c>
      <c r="H257" s="23">
        <f ca="1">IF($B$8="Overall Alert",'Compound Alert'!H180,IF($B$8="Underlying Vulnerability",'Compound Alert'!K180,IF($B$8="Emerging Threat",'Compound Alert'!N180)))</f>
        <v>0</v>
      </c>
      <c r="I257" s="50">
        <f ca="1">ROUNDDOWN(G257,0)</f>
        <v>0</v>
      </c>
      <c r="J257" s="25" t="str">
        <f ca="1">IF(
   $B$8="Overall Alert",IF(
      'Compound Alert'!R180 &gt;= 7, "HIGH",IF(
         'Compound Alert'!R180 &gt;= 5, "MED","LOW")), IF(
            $B$8="Underlying Vulnerability", IF(
               'Compound Alert'!Y180 &gt;= 10, "HIGH",IF(
                  'Compound Alert'!Y180 &gt;= 7, "MED","LOW")),IF(
                     $B$8="Emerging Threat", IF(
                        'Compound Alert'!AF180 &gt;= 10, "HIGH",IF(
                            'Compound Alert'!AF180 &gt;= 7, "MED","LOW")))))</f>
        <v>LOW</v>
      </c>
      <c r="K257" s="25" t="e">
        <f ca="1">IF(
   $B$8="Overall Alert",IF(
      'Compound Alert'!S180 &gt;= 7, "HIGH",IF(
         'Compound Alert'!S180 &gt;= 5, "MED","LOW")), IF(
            $B$8="Underlying Vulnerability", IF(
               'Compound Alert'!Z180 &gt;= 10, "HIGH",IF(
                  'Compound Alert'!Z180 &gt;= 7, "MED","LOW")),IF(
                     $B$8="Emerging Threat", IF(
                        'Compound Alert'!AG180 &gt;= 10, "HIGH",IF(
                            'Compound Alert'!AG180 &gt;= 7, "MED","LOW")))))</f>
        <v>#N/A</v>
      </c>
      <c r="L257" s="25" t="e">
        <f ca="1">IF(
   $B$8="Overall Alert",IF(
      'Compound Alert'!T180 &gt;= 7, "HIGH",IF(
         'Compound Alert'!T180 &gt;= 5, "MED","LOW")), IF(
            $B$8="Underlying Vulnerability", IF(
               'Compound Alert'!AA180 &gt;= 10, "HIGH",IF(
                  'Compound Alert'!AA180 &gt;= 7, "MED","LOW")),IF(
                     $B$8="Emerging Threat", IF(
                        'Compound Alert'!AH180 &gt;= 10, "HIGH",IF(
                            'Compound Alert'!AH180 &gt;= 7, "MED","LOW")))))</f>
        <v>#N/A</v>
      </c>
      <c r="M257" s="25" t="str">
        <f ca="1">IF(
   $B$8="Overall Alert",IF(
      'Compound Alert'!U180 &gt;= 7, "HIGH",IF(
         'Compound Alert'!U180 &gt;= 5, "MED","LOW")), IF(
            $B$8="Underlying Vulnerability", IF(
               'Compound Alert'!AB180 &gt;= 10, "HIGH",IF(
                  'Compound Alert'!AB180 &gt;= 7, "MED","LOW")),IF(
                     $B$8="Emerging Threat", IF(
                        'Compound Alert'!AI180 &gt;= 10, "HIGH",IF(
                            'Compound Alert'!AI180 &gt;= 7, "MED","LOW")))))</f>
        <v>LOW</v>
      </c>
      <c r="N257" s="25" t="str">
        <f ca="1">IF(
   $B$8="Overall Alert",IF(
      'Compound Alert'!V180 &gt;= 7, "HIGH",IF(
         'Compound Alert'!V180 &gt;= 5, "MED","LOW")), IF(
            $B$8="Underlying Vulnerability", IF(
               'Compound Alert'!AC180 &gt;= 10, "HIGH",IF(
                  'Compound Alert'!AC180 &gt;= 7, "MED","LOW")),IF(
                     $B$8="Emerging Threat", IF(
                        'Compound Alert'!AJ180 &gt;= 10, "HIGH",IF(
                            'Compound Alert'!AJ180 &gt;= 7, "MED","LOW")))))</f>
        <v>LOW</v>
      </c>
      <c r="O257" s="25" t="str">
        <f ca="1">IF(
   $B$8="Overall Alert",IF(
      'Compound Alert'!W180 &gt;= 7, "HIGH",IF(
         'Compound Alert'!W180 &gt;= 5, "MED","LOW")), IF(
            $B$8="Underlying Vulnerability", IF(
               'Compound Alert'!AD180 &gt;= 10, "HIGH",IF(
                  'Compound Alert'!AD180 &gt;= 7, "MED","LOW")),IF(
                     $B$8="Emerging Threat", IF(
                        'Compound Alert'!AK180 &gt;= 10, "HIGH",IF(
                            'Compound Alert'!AK180 &gt;= 7, "MED","LOW")))))</f>
        <v>LOW</v>
      </c>
    </row>
    <row r="258" spans="1:15" x14ac:dyDescent="0.2">
      <c r="A258" s="63">
        <v>217</v>
      </c>
      <c r="B258" s="20" t="str">
        <f>'Compound Alert'!B188</f>
        <v>Sweden</v>
      </c>
      <c r="C258" s="20" t="str">
        <f>'Compound Alert'!C188</f>
        <v>SWE</v>
      </c>
      <c r="D258" s="20" t="str">
        <f>'Compound Alert'!D188</f>
        <v>ECS           Europe &amp; Central Asia</v>
      </c>
      <c r="E258" s="20" t="str">
        <f>'Compound Alert'!E188</f>
        <v>NA</v>
      </c>
      <c r="F258" s="217">
        <f ca="1">'Compound Alert'!F188</f>
        <v>183</v>
      </c>
      <c r="G258" s="22">
        <f ca="1">IF($B$8="Overall Alert",'Compound Alert'!G188,IF($B$8="Underlying Vulnerability",'Compound Alert'!J188,IF($B$8="Emerging Threat",'Compound Alert'!M188)))</f>
        <v>0</v>
      </c>
      <c r="H258" s="23">
        <f ca="1">IF($B$8="Overall Alert",'Compound Alert'!H188,IF($B$8="Underlying Vulnerability",'Compound Alert'!K188,IF($B$8="Emerging Threat",'Compound Alert'!N188)))</f>
        <v>0</v>
      </c>
      <c r="I258" s="50">
        <f ca="1">ROUNDDOWN(G258,0)</f>
        <v>0</v>
      </c>
      <c r="J258" s="25" t="str">
        <f ca="1">IF(
   $B$8="Overall Alert",IF(
      'Compound Alert'!R188 &gt;= 7, "HIGH",IF(
         'Compound Alert'!R188 &gt;= 5, "MED","LOW")), IF(
            $B$8="Underlying Vulnerability", IF(
               'Compound Alert'!Y188 &gt;= 10, "HIGH",IF(
                  'Compound Alert'!Y188 &gt;= 7, "MED","LOW")),IF(
                     $B$8="Emerging Threat", IF(
                        'Compound Alert'!AF188 &gt;= 10, "HIGH",IF(
                            'Compound Alert'!AF188 &gt;= 7, "MED","LOW")))))</f>
        <v>LOW</v>
      </c>
      <c r="K258" s="25" t="str">
        <f ca="1">IF(
   $B$8="Overall Alert",IF(
      'Compound Alert'!S188 &gt;= 7, "HIGH",IF(
         'Compound Alert'!S188 &gt;= 5, "MED","LOW")), IF(
            $B$8="Underlying Vulnerability", IF(
               'Compound Alert'!Z188 &gt;= 10, "HIGH",IF(
                  'Compound Alert'!Z188 &gt;= 7, "MED","LOW")),IF(
                     $B$8="Emerging Threat", IF(
                        'Compound Alert'!AG188 &gt;= 10, "HIGH",IF(
                            'Compound Alert'!AG188 &gt;= 7, "MED","LOW")))))</f>
        <v>LOW</v>
      </c>
      <c r="L258" s="25" t="str">
        <f ca="1">IF(
   $B$8="Overall Alert",IF(
      'Compound Alert'!T188 &gt;= 7, "HIGH",IF(
         'Compound Alert'!T188 &gt;= 5, "MED","LOW")), IF(
            $B$8="Underlying Vulnerability", IF(
               'Compound Alert'!AA188 &gt;= 10, "HIGH",IF(
                  'Compound Alert'!AA188 &gt;= 7, "MED","LOW")),IF(
                     $B$8="Emerging Threat", IF(
                        'Compound Alert'!AH188 &gt;= 10, "HIGH",IF(
                            'Compound Alert'!AH188 &gt;= 7, "MED","LOW")))))</f>
        <v>LOW</v>
      </c>
      <c r="M258" s="25" t="str">
        <f ca="1">IF(
   $B$8="Overall Alert",IF(
      'Compound Alert'!U188 &gt;= 7, "HIGH",IF(
         'Compound Alert'!U188 &gt;= 5, "MED","LOW")), IF(
            $B$8="Underlying Vulnerability", IF(
               'Compound Alert'!AB188 &gt;= 10, "HIGH",IF(
                  'Compound Alert'!AB188 &gt;= 7, "MED","LOW")),IF(
                     $B$8="Emerging Threat", IF(
                        'Compound Alert'!AI188 &gt;= 10, "HIGH",IF(
                            'Compound Alert'!AI188 &gt;= 7, "MED","LOW")))))</f>
        <v>LOW</v>
      </c>
      <c r="N258" s="25" t="str">
        <f ca="1">IF(
   $B$8="Overall Alert",IF(
      'Compound Alert'!V188 &gt;= 7, "HIGH",IF(
         'Compound Alert'!V188 &gt;= 5, "MED","LOW")), IF(
            $B$8="Underlying Vulnerability", IF(
               'Compound Alert'!AC188 &gt;= 10, "HIGH",IF(
                  'Compound Alert'!AC188 &gt;= 7, "MED","LOW")),IF(
                     $B$8="Emerging Threat", IF(
                        'Compound Alert'!AJ188 &gt;= 10, "HIGH",IF(
                            'Compound Alert'!AJ188 &gt;= 7, "MED","LOW")))))</f>
        <v>LOW</v>
      </c>
      <c r="O258" s="25" t="str">
        <f ca="1">IF(
   $B$8="Overall Alert",IF(
      'Compound Alert'!W188 &gt;= 7, "HIGH",IF(
         'Compound Alert'!W188 &gt;= 5, "MED","LOW")), IF(
            $B$8="Underlying Vulnerability", IF(
               'Compound Alert'!AD188 &gt;= 10, "HIGH",IF(
                  'Compound Alert'!AD188 &gt;= 7, "MED","LOW")),IF(
                     $B$8="Emerging Threat", IF(
                        'Compound Alert'!AK188 &gt;= 10, "HIGH",IF(
                            'Compound Alert'!AK188 &gt;= 7, "MED","LOW")))))</f>
        <v>LOW</v>
      </c>
    </row>
    <row r="259" spans="1:15" x14ac:dyDescent="0.2">
      <c r="A259" s="63">
        <v>218</v>
      </c>
      <c r="B259" s="20" t="str">
        <f>'Compound Alert'!B190</f>
        <v>Sint Maarten (Dutch part)</v>
      </c>
      <c r="C259" s="20" t="str">
        <f>'Compound Alert'!C190</f>
        <v>SXM</v>
      </c>
      <c r="D259" s="20" t="str">
        <f>'Compound Alert'!D190</f>
        <v>LCN           Latin America &amp; Caribbean</v>
      </c>
      <c r="E259" s="20" t="str">
        <f>'Compound Alert'!E190</f>
        <v>NA</v>
      </c>
      <c r="F259" s="217">
        <f ca="1">'Compound Alert'!F190</f>
        <v>185</v>
      </c>
      <c r="G259" s="22">
        <f ca="1">IF($B$8="Overall Alert",'Compound Alert'!G190,IF($B$8="Underlying Vulnerability",'Compound Alert'!J190,IF($B$8="Emerging Threat",'Compound Alert'!M190)))</f>
        <v>0</v>
      </c>
      <c r="H259" s="23">
        <f ca="1">IF($B$8="Overall Alert",'Compound Alert'!H190,IF($B$8="Underlying Vulnerability",'Compound Alert'!K190,IF($B$8="Emerging Threat",'Compound Alert'!N190)))</f>
        <v>0</v>
      </c>
      <c r="I259" s="50">
        <f ca="1">ROUNDDOWN(G259,0)</f>
        <v>0</v>
      </c>
      <c r="J259" s="25" t="str">
        <f ca="1">IF(
   $B$8="Overall Alert",IF(
      'Compound Alert'!R190 &gt;= 7, "HIGH",IF(
         'Compound Alert'!R190 &gt;= 5, "MED","LOW")), IF(
            $B$8="Underlying Vulnerability", IF(
               'Compound Alert'!Y190 &gt;= 10, "HIGH",IF(
                  'Compound Alert'!Y190 &gt;= 7, "MED","LOW")),IF(
                     $B$8="Emerging Threat", IF(
                        'Compound Alert'!AF190 &gt;= 10, "HIGH",IF(
                            'Compound Alert'!AF190 &gt;= 7, "MED","LOW")))))</f>
        <v>LOW</v>
      </c>
      <c r="K259" s="25" t="e">
        <f ca="1">IF(
   $B$8="Overall Alert",IF(
      'Compound Alert'!S190 &gt;= 7, "HIGH",IF(
         'Compound Alert'!S190 &gt;= 5, "MED","LOW")), IF(
            $B$8="Underlying Vulnerability", IF(
               'Compound Alert'!Z190 &gt;= 10, "HIGH",IF(
                  'Compound Alert'!Z190 &gt;= 7, "MED","LOW")),IF(
                     $B$8="Emerging Threat", IF(
                        'Compound Alert'!AG190 &gt;= 10, "HIGH",IF(
                            'Compound Alert'!AG190 &gt;= 7, "MED","LOW")))))</f>
        <v>#N/A</v>
      </c>
      <c r="L259" s="25" t="e">
        <f ca="1">IF(
   $B$8="Overall Alert",IF(
      'Compound Alert'!T190 &gt;= 7, "HIGH",IF(
         'Compound Alert'!T190 &gt;= 5, "MED","LOW")), IF(
            $B$8="Underlying Vulnerability", IF(
               'Compound Alert'!AA190 &gt;= 10, "HIGH",IF(
                  'Compound Alert'!AA190 &gt;= 7, "MED","LOW")),IF(
                     $B$8="Emerging Threat", IF(
                        'Compound Alert'!AH190 &gt;= 10, "HIGH",IF(
                            'Compound Alert'!AH190 &gt;= 7, "MED","LOW")))))</f>
        <v>#N/A</v>
      </c>
      <c r="M259" s="25" t="e">
        <f ca="1">IF(
   $B$8="Overall Alert",IF(
      'Compound Alert'!U190 &gt;= 7, "HIGH",IF(
         'Compound Alert'!U190 &gt;= 5, "MED","LOW")), IF(
            $B$8="Underlying Vulnerability", IF(
               'Compound Alert'!AB190 &gt;= 10, "HIGH",IF(
                  'Compound Alert'!AB190 &gt;= 7, "MED","LOW")),IF(
                     $B$8="Emerging Threat", IF(
                        'Compound Alert'!AI190 &gt;= 10, "HIGH",IF(
                            'Compound Alert'!AI190 &gt;= 7, "MED","LOW")))))</f>
        <v>#N/A</v>
      </c>
      <c r="N259" s="25" t="str">
        <f ca="1">IF(
   $B$8="Overall Alert",IF(
      'Compound Alert'!V190 &gt;= 7, "HIGH",IF(
         'Compound Alert'!V190 &gt;= 5, "MED","LOW")), IF(
            $B$8="Underlying Vulnerability", IF(
               'Compound Alert'!AC190 &gt;= 10, "HIGH",IF(
                  'Compound Alert'!AC190 &gt;= 7, "MED","LOW")),IF(
                     $B$8="Emerging Threat", IF(
                        'Compound Alert'!AJ190 &gt;= 10, "HIGH",IF(
                            'Compound Alert'!AJ190 &gt;= 7, "MED","LOW")))))</f>
        <v>LOW</v>
      </c>
      <c r="O259" s="25" t="str">
        <f ca="1">IF(
   $B$8="Overall Alert",IF(
      'Compound Alert'!W190 &gt;= 7, "HIGH",IF(
         'Compound Alert'!W190 &gt;= 5, "MED","LOW")), IF(
            $B$8="Underlying Vulnerability", IF(
               'Compound Alert'!AD190 &gt;= 10, "HIGH",IF(
                  'Compound Alert'!AD190 &gt;= 7, "MED","LOW")),IF(
                     $B$8="Emerging Threat", IF(
                        'Compound Alert'!AK190 &gt;= 10, "HIGH",IF(
                            'Compound Alert'!AK190 &gt;= 7, "MED","LOW")))))</f>
        <v>LOW</v>
      </c>
    </row>
    <row r="269" spans="1:15" x14ac:dyDescent="0.2">
      <c r="B269" s="28" t="s">
        <v>463</v>
      </c>
      <c r="G269" s="29" t="s">
        <v>464</v>
      </c>
    </row>
    <row r="270" spans="1:15" x14ac:dyDescent="0.2">
      <c r="B270" s="28">
        <v>0</v>
      </c>
      <c r="G270" s="29">
        <f t="shared" ref="G270:G276" ca="1" si="0">COUNTIFS($G$42:$G$259,"&gt;="&amp;B270,$G$42:$G$259,"&lt;"&amp;B271)</f>
        <v>126</v>
      </c>
    </row>
    <row r="271" spans="1:15" x14ac:dyDescent="0.2">
      <c r="B271" s="28">
        <v>1</v>
      </c>
      <c r="G271" s="29">
        <f t="shared" ca="1" si="0"/>
        <v>45</v>
      </c>
    </row>
    <row r="272" spans="1:15" x14ac:dyDescent="0.2">
      <c r="B272" s="28">
        <v>2</v>
      </c>
      <c r="G272" s="29">
        <f t="shared" ca="1" si="0"/>
        <v>24</v>
      </c>
    </row>
    <row r="273" spans="2:7" x14ac:dyDescent="0.2">
      <c r="B273" s="28">
        <v>3</v>
      </c>
      <c r="G273" s="29">
        <f t="shared" ca="1" si="0"/>
        <v>14</v>
      </c>
    </row>
    <row r="274" spans="2:7" x14ac:dyDescent="0.2">
      <c r="B274" s="28">
        <v>4</v>
      </c>
      <c r="G274" s="29">
        <f t="shared" ca="1" si="0"/>
        <v>6</v>
      </c>
    </row>
    <row r="275" spans="2:7" x14ac:dyDescent="0.2">
      <c r="B275" s="28">
        <v>5</v>
      </c>
      <c r="G275" s="29">
        <f t="shared" ca="1" si="0"/>
        <v>3</v>
      </c>
    </row>
    <row r="276" spans="2:7" x14ac:dyDescent="0.2">
      <c r="B276" s="28">
        <v>6</v>
      </c>
      <c r="G276" s="29">
        <f t="shared" ca="1" si="0"/>
        <v>0</v>
      </c>
    </row>
    <row r="277" spans="2:7" x14ac:dyDescent="0.2">
      <c r="B277" s="28">
        <v>7</v>
      </c>
    </row>
  </sheetData>
  <autoFilter ref="B41:O231" xr:uid="{AF15D802-11A7-724C-8F3F-C2A98827DA09}">
    <sortState xmlns:xlrd2="http://schemas.microsoft.com/office/spreadsheetml/2017/richdata2" ref="B42:O259">
      <sortCondition descending="1" ref="G41:G259"/>
    </sortState>
  </autoFilter>
  <dataConsolidate/>
  <mergeCells count="12">
    <mergeCell ref="B8:F8"/>
    <mergeCell ref="J8:N8"/>
    <mergeCell ref="J12:N12"/>
    <mergeCell ref="G40:H40"/>
    <mergeCell ref="B6:G6"/>
    <mergeCell ref="J6:O6"/>
    <mergeCell ref="J11:O11"/>
    <mergeCell ref="J10:O10"/>
    <mergeCell ref="J7:O7"/>
    <mergeCell ref="B11:G11"/>
    <mergeCell ref="B12:F12"/>
    <mergeCell ref="B7:G7"/>
  </mergeCells>
  <conditionalFormatting sqref="G42:G259">
    <cfRule type="dataBar" priority="12">
      <dataBar showValue="0">
        <cfvo type="num" val="0"/>
        <cfvo type="num" val="6"/>
        <color rgb="FFDD2C03"/>
      </dataBar>
      <extLst>
        <ext xmlns:x14="http://schemas.microsoft.com/office/spreadsheetml/2009/9/main" uri="{B025F937-C7B1-47D3-B67F-A62EFF666E3E}">
          <x14:id>{DE06D39C-A4BD-7F46-B69A-1668FC8053C9}</x14:id>
        </ext>
      </extLst>
    </cfRule>
  </conditionalFormatting>
  <conditionalFormatting sqref="H260:H265">
    <cfRule type="dataBar" priority="13">
      <dataBar>
        <cfvo type="min"/>
        <cfvo type="max"/>
        <color rgb="FFFF555A"/>
      </dataBar>
      <extLst>
        <ext xmlns:x14="http://schemas.microsoft.com/office/spreadsheetml/2009/9/main" uri="{B025F937-C7B1-47D3-B67F-A62EFF666E3E}">
          <x14:id>{B03B96EF-4ADD-2B4F-A046-D19C411E6D11}</x14:id>
        </ext>
      </extLst>
    </cfRule>
  </conditionalFormatting>
  <conditionalFormatting sqref="J42:O259">
    <cfRule type="expression" dxfId="323" priority="3">
      <formula>J42=""</formula>
    </cfRule>
    <cfRule type="containsText" dxfId="322" priority="4" operator="containsText" text="LOW">
      <formula>NOT(ISERROR(SEARCH("LOW",J42)))</formula>
    </cfRule>
    <cfRule type="containsText" dxfId="321" priority="5" operator="containsText" text="MED">
      <formula>NOT(ISERROR(SEARCH("MED",J42)))</formula>
    </cfRule>
    <cfRule type="containsText" dxfId="320" priority="6" operator="containsText" text="HIGH">
      <formula>NOT(ISERROR(SEARCH("HIGH",J42)))</formula>
    </cfRule>
  </conditionalFormatting>
  <conditionalFormatting sqref="J41:P41 P42:P231">
    <cfRule type="expression" dxfId="319" priority="14">
      <formula>J41=""</formula>
    </cfRule>
    <cfRule type="containsText" dxfId="318" priority="15" operator="containsText" text="LOW">
      <formula>NOT(ISERROR(SEARCH("LOW",J41)))</formula>
    </cfRule>
    <cfRule type="containsText" dxfId="317" priority="16" operator="containsText" text="MED">
      <formula>NOT(ISERROR(SEARCH("MED",J41)))</formula>
    </cfRule>
    <cfRule type="containsText" dxfId="316" priority="17" operator="containsText" text="HIGH">
      <formula>NOT(ISERROR(SEARCH("HIGH",J41)))</formula>
    </cfRule>
  </conditionalFormatting>
  <conditionalFormatting sqref="Q41:R231">
    <cfRule type="expression" dxfId="315" priority="20">
      <formula>Q41=""</formula>
    </cfRule>
    <cfRule type="cellIs" dxfId="314" priority="21" operator="between">
      <formula>0</formula>
      <formula>0.332</formula>
    </cfRule>
    <cfRule type="cellIs" dxfId="313" priority="22" operator="between">
      <formula>0.333333333333333</formula>
      <formula>0.665</formula>
    </cfRule>
    <cfRule type="cellIs" dxfId="312" priority="23" operator="between">
      <formula>0.666666666666667</formula>
      <formula>1</formula>
    </cfRule>
  </conditionalFormatting>
  <pageMargins left="0.7" right="0.7" top="0.75" bottom="0.75" header="0.3" footer="0.3"/>
  <pageSetup paperSize="9" orientation="portrait" horizontalDpi="300" verticalDpi="300"/>
  <drawing r:id="rId1"/>
  <extLst>
    <ext xmlns:x14="http://schemas.microsoft.com/office/spreadsheetml/2009/9/main" uri="{78C0D931-6437-407d-A8EE-F0AAD7539E65}">
      <x14:conditionalFormattings>
        <x14:conditionalFormatting xmlns:xm="http://schemas.microsoft.com/office/excel/2006/main">
          <x14:cfRule type="dataBar" id="{DE06D39C-A4BD-7F46-B69A-1668FC8053C9}">
            <x14:dataBar minLength="0" maxLength="100" gradient="0" direction="rightToLeft">
              <x14:cfvo type="num">
                <xm:f>0</xm:f>
              </x14:cfvo>
              <x14:cfvo type="num">
                <xm:f>6</xm:f>
              </x14:cfvo>
              <x14:negativeFillColor rgb="FFFF0000"/>
              <x14:axisColor rgb="FF000000"/>
            </x14:dataBar>
          </x14:cfRule>
          <xm:sqref>G42:G259</xm:sqref>
        </x14:conditionalFormatting>
        <x14:conditionalFormatting xmlns:xm="http://schemas.microsoft.com/office/excel/2006/main">
          <x14:cfRule type="dataBar" id="{B03B96EF-4ADD-2B4F-A046-D19C411E6D11}">
            <x14:dataBar minLength="0" maxLength="100" gradient="0">
              <x14:cfvo type="autoMin"/>
              <x14:cfvo type="autoMax"/>
              <x14:negativeFillColor rgb="FFFF0000"/>
              <x14:axisColor rgb="FF000000"/>
            </x14:dataBar>
          </x14:cfRule>
          <xm:sqref>H260:H265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53A5C4E9-ACDC-E24E-AF80-010E4F8535D5}">
          <x14:formula1>
            <xm:f>Parameters!$B$46:$B$48</xm:f>
          </x14:formula1>
          <xm:sqref>B8:F8</xm:sqref>
        </x14:dataValidation>
        <x14:dataValidation type="list" allowBlank="1" showInputMessage="1" showErrorMessage="1" xr:uid="{A520AB1A-A3C4-444F-8819-461CBB88AD9E}">
          <x14:formula1>
            <xm:f>Parameters!$B$50:$B$51</xm:f>
          </x14:formula1>
          <xm:sqref>J12:N12</xm:sqref>
        </x14:dataValidation>
        <x14:dataValidation type="list" allowBlank="1" showInputMessage="1" showErrorMessage="1" xr:uid="{FD040325-4493-2A42-9C6D-0AF12753634F}">
          <x14:formula1>
            <xm:f>Parameters!$B$15:$B$17</xm:f>
          </x14:formula1>
          <xm:sqref>B12:F12</xm:sqref>
        </x14:dataValidation>
        <x14:dataValidation type="list" allowBlank="1" showInputMessage="1" showErrorMessage="1" xr:uid="{272A9665-91BA-DE4F-B629-677DA86D1BB0}">
          <x14:formula1>
            <xm:f>Parameters!$B$21:$B$27</xm:f>
          </x14:formula1>
          <xm:sqref>J8:N8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7F86A-B339-3D45-85AF-0370AAB40DA6}">
  <dimension ref="B1:R57"/>
  <sheetViews>
    <sheetView topLeftCell="B1" workbookViewId="0">
      <selection activeCell="E41" sqref="E41"/>
    </sheetView>
  </sheetViews>
  <sheetFormatPr baseColWidth="10" defaultRowHeight="16" x14ac:dyDescent="0.2"/>
  <cols>
    <col min="1" max="1" width="3" style="73" customWidth="1"/>
    <col min="2" max="2" width="9.5703125" style="73" bestFit="1" customWidth="1"/>
    <col min="3" max="3" width="23.42578125" style="73" bestFit="1" customWidth="1"/>
    <col min="4" max="4" width="10.140625" style="227" customWidth="1"/>
    <col min="5" max="5" width="38.140625" style="73" bestFit="1" customWidth="1"/>
    <col min="6" max="6" width="22.42578125" style="75" bestFit="1" customWidth="1"/>
    <col min="7" max="7" width="8.140625" style="75" bestFit="1" customWidth="1"/>
    <col min="8" max="8" width="12" style="236" bestFit="1" customWidth="1"/>
    <col min="9" max="9" width="9.5703125" style="233" hidden="1" customWidth="1"/>
    <col min="10" max="10" width="9" style="234" hidden="1" customWidth="1"/>
    <col min="11" max="11" width="30.28515625" style="78" hidden="1" customWidth="1"/>
    <col min="12" max="12" width="37.42578125" style="78" hidden="1" customWidth="1"/>
    <col min="13" max="13" width="8.5703125" style="76" hidden="1" customWidth="1"/>
    <col min="14" max="14" width="21.85546875" style="78" hidden="1" customWidth="1"/>
    <col min="15" max="15" width="18.85546875" style="78" hidden="1" customWidth="1"/>
    <col min="16" max="16" width="80.5703125" style="78" bestFit="1" customWidth="1"/>
    <col min="17" max="17" width="9.140625" style="78" customWidth="1"/>
    <col min="18" max="18" width="5.7109375" style="78" customWidth="1"/>
    <col min="19" max="16384" width="10.7109375" style="73"/>
  </cols>
  <sheetData>
    <row r="1" spans="2:18" x14ac:dyDescent="0.2">
      <c r="I1" s="75"/>
      <c r="J1" s="78"/>
    </row>
    <row r="2" spans="2:18" x14ac:dyDescent="0.2">
      <c r="B2" s="95" t="s">
        <v>414</v>
      </c>
      <c r="I2" s="277" t="s">
        <v>416</v>
      </c>
      <c r="J2" s="276" t="s">
        <v>421</v>
      </c>
      <c r="K2" s="276"/>
      <c r="L2" s="276"/>
      <c r="M2" s="276"/>
    </row>
    <row r="3" spans="2:18" ht="16" customHeight="1" x14ac:dyDescent="0.2">
      <c r="B3" s="96" t="s">
        <v>415</v>
      </c>
      <c r="I3" s="277"/>
      <c r="J3" s="276"/>
      <c r="K3" s="276"/>
      <c r="L3" s="276"/>
      <c r="M3" s="276"/>
    </row>
    <row r="4" spans="2:18" x14ac:dyDescent="0.2">
      <c r="B4" s="31"/>
      <c r="I4" s="277"/>
      <c r="J4" s="276"/>
      <c r="K4" s="276"/>
      <c r="L4" s="276"/>
      <c r="M4" s="276"/>
    </row>
    <row r="5" spans="2:18" x14ac:dyDescent="0.2">
      <c r="I5" s="75"/>
      <c r="J5" s="78"/>
    </row>
    <row r="6" spans="2:18" ht="18" customHeight="1" thickBot="1" x14ac:dyDescent="0.25">
      <c r="I6" s="275" t="s">
        <v>411</v>
      </c>
      <c r="J6" s="275"/>
      <c r="K6" s="223"/>
      <c r="L6" s="223"/>
    </row>
    <row r="7" spans="2:18" ht="18" thickBot="1" x14ac:dyDescent="0.25">
      <c r="B7" s="225" t="s">
        <v>542</v>
      </c>
      <c r="C7" s="74" t="s">
        <v>543</v>
      </c>
      <c r="D7" s="235" t="s">
        <v>544</v>
      </c>
      <c r="E7" s="74" t="s">
        <v>545</v>
      </c>
      <c r="F7" s="74" t="s">
        <v>546</v>
      </c>
      <c r="G7" s="74" t="s">
        <v>547</v>
      </c>
      <c r="H7" s="237" t="s">
        <v>548</v>
      </c>
      <c r="I7" s="245" t="s">
        <v>549</v>
      </c>
      <c r="J7" s="245" t="s">
        <v>550</v>
      </c>
      <c r="K7" s="224" t="s">
        <v>551</v>
      </c>
      <c r="L7" s="224" t="s">
        <v>552</v>
      </c>
      <c r="M7" s="77" t="s">
        <v>640</v>
      </c>
      <c r="N7" s="77" t="s">
        <v>641</v>
      </c>
      <c r="O7" s="231" t="s">
        <v>642</v>
      </c>
      <c r="P7" s="237" t="s">
        <v>643</v>
      </c>
      <c r="Q7" s="237" t="s">
        <v>553</v>
      </c>
      <c r="R7" s="237" t="s">
        <v>554</v>
      </c>
    </row>
    <row r="8" spans="2:18" ht="17" x14ac:dyDescent="0.2">
      <c r="B8" s="226" t="s">
        <v>549</v>
      </c>
      <c r="C8" s="227" t="s">
        <v>379</v>
      </c>
      <c r="D8" s="227">
        <v>1</v>
      </c>
      <c r="E8" s="227" t="s">
        <v>555</v>
      </c>
      <c r="F8" s="228" t="s">
        <v>556</v>
      </c>
      <c r="G8" s="228" t="s">
        <v>648</v>
      </c>
      <c r="H8" s="238">
        <v>45117</v>
      </c>
      <c r="I8" s="230">
        <v>1</v>
      </c>
      <c r="J8" s="230"/>
      <c r="K8" s="222" t="s">
        <v>506</v>
      </c>
      <c r="L8" s="222" t="s">
        <v>557</v>
      </c>
      <c r="M8" s="222" t="b">
        <v>0</v>
      </c>
      <c r="N8" s="232" t="s">
        <v>644</v>
      </c>
      <c r="O8" s="232" t="s">
        <v>810</v>
      </c>
      <c r="P8" s="249" t="s">
        <v>645</v>
      </c>
      <c r="Q8" s="232" t="b">
        <v>0</v>
      </c>
      <c r="R8" s="232" t="b">
        <v>1</v>
      </c>
    </row>
    <row r="9" spans="2:18" ht="17" x14ac:dyDescent="0.2">
      <c r="B9" s="226" t="s">
        <v>549</v>
      </c>
      <c r="C9" s="227" t="s">
        <v>379</v>
      </c>
      <c r="D9" s="227">
        <v>34</v>
      </c>
      <c r="E9" s="227" t="s">
        <v>646</v>
      </c>
      <c r="F9" s="228" t="s">
        <v>647</v>
      </c>
      <c r="G9" s="228" t="s">
        <v>648</v>
      </c>
      <c r="H9" s="238">
        <v>45092</v>
      </c>
      <c r="I9" s="230">
        <v>1</v>
      </c>
      <c r="J9" s="230"/>
      <c r="K9" s="222" t="s">
        <v>625</v>
      </c>
      <c r="L9" s="222" t="s">
        <v>649</v>
      </c>
      <c r="M9" s="222" t="b">
        <v>0</v>
      </c>
      <c r="N9" s="232" t="s">
        <v>650</v>
      </c>
      <c r="O9" s="232" t="s">
        <v>811</v>
      </c>
      <c r="P9" s="249" t="s">
        <v>651</v>
      </c>
      <c r="Q9" s="232" t="b">
        <v>0</v>
      </c>
      <c r="R9" s="232" t="b">
        <v>1</v>
      </c>
    </row>
    <row r="10" spans="2:18" ht="17" x14ac:dyDescent="0.2">
      <c r="B10" s="226" t="s">
        <v>549</v>
      </c>
      <c r="C10" s="227" t="s">
        <v>372</v>
      </c>
      <c r="D10" s="227">
        <v>2</v>
      </c>
      <c r="E10" s="227" t="s">
        <v>558</v>
      </c>
      <c r="F10" s="228" t="s">
        <v>559</v>
      </c>
      <c r="G10" s="228" t="s">
        <v>560</v>
      </c>
      <c r="H10" s="238">
        <v>44428</v>
      </c>
      <c r="I10" s="230">
        <v>2</v>
      </c>
      <c r="J10" s="230"/>
      <c r="K10" s="222" t="s">
        <v>386</v>
      </c>
      <c r="L10" s="222" t="s">
        <v>561</v>
      </c>
      <c r="M10" s="222" t="b">
        <v>0</v>
      </c>
      <c r="N10" s="232" t="s">
        <v>562</v>
      </c>
      <c r="O10" s="232" t="s">
        <v>812</v>
      </c>
      <c r="P10" s="249" t="s">
        <v>652</v>
      </c>
      <c r="Q10" s="232" t="b">
        <v>1</v>
      </c>
      <c r="R10" s="232" t="b">
        <v>1</v>
      </c>
    </row>
    <row r="11" spans="2:18" ht="17" x14ac:dyDescent="0.2">
      <c r="B11" s="226" t="s">
        <v>549</v>
      </c>
      <c r="C11" s="227" t="s">
        <v>372</v>
      </c>
      <c r="D11" s="227">
        <v>42</v>
      </c>
      <c r="E11" s="227" t="s">
        <v>772</v>
      </c>
      <c r="F11" s="228" t="s">
        <v>567</v>
      </c>
      <c r="G11" s="228" t="s">
        <v>648</v>
      </c>
      <c r="H11" s="238">
        <v>44805</v>
      </c>
      <c r="I11" s="230">
        <v>1</v>
      </c>
      <c r="J11" s="230"/>
      <c r="K11" s="222" t="s">
        <v>770</v>
      </c>
      <c r="L11" s="222" t="s">
        <v>773</v>
      </c>
      <c r="M11" s="222" t="b">
        <v>0</v>
      </c>
      <c r="N11" s="232" t="s">
        <v>774</v>
      </c>
      <c r="O11" s="232" t="s">
        <v>813</v>
      </c>
      <c r="P11" s="249" t="s">
        <v>775</v>
      </c>
      <c r="Q11" s="232" t="b">
        <v>0</v>
      </c>
      <c r="R11" s="232" t="b">
        <v>1</v>
      </c>
    </row>
    <row r="12" spans="2:18" ht="34" x14ac:dyDescent="0.2">
      <c r="B12" s="226" t="s">
        <v>549</v>
      </c>
      <c r="C12" s="227" t="s">
        <v>371</v>
      </c>
      <c r="D12" s="227">
        <v>3</v>
      </c>
      <c r="E12" s="227" t="s">
        <v>563</v>
      </c>
      <c r="F12" s="228" t="s">
        <v>564</v>
      </c>
      <c r="G12" s="228" t="s">
        <v>648</v>
      </c>
      <c r="H12" s="238">
        <v>44546</v>
      </c>
      <c r="I12" s="230">
        <v>1</v>
      </c>
      <c r="J12" s="230"/>
      <c r="K12" s="222" t="s">
        <v>387</v>
      </c>
      <c r="L12" s="222" t="s">
        <v>565</v>
      </c>
      <c r="M12" s="222" t="b">
        <v>0</v>
      </c>
      <c r="N12" s="232" t="s">
        <v>653</v>
      </c>
      <c r="O12" s="232" t="s">
        <v>814</v>
      </c>
      <c r="P12" s="249" t="s">
        <v>654</v>
      </c>
      <c r="Q12" s="232" t="b">
        <v>0</v>
      </c>
      <c r="R12" s="232" t="b">
        <v>1</v>
      </c>
    </row>
    <row r="13" spans="2:18" ht="17" x14ac:dyDescent="0.2">
      <c r="B13" s="226" t="s">
        <v>549</v>
      </c>
      <c r="C13" s="227" t="s">
        <v>373</v>
      </c>
      <c r="D13" s="227">
        <v>5</v>
      </c>
      <c r="E13" s="227" t="s">
        <v>612</v>
      </c>
      <c r="F13" s="228" t="s">
        <v>567</v>
      </c>
      <c r="G13" s="228" t="s">
        <v>568</v>
      </c>
      <c r="H13" s="238">
        <v>45139</v>
      </c>
      <c r="I13" s="230">
        <v>2</v>
      </c>
      <c r="J13" s="230"/>
      <c r="K13" s="222" t="s">
        <v>388</v>
      </c>
      <c r="L13" s="222" t="s">
        <v>569</v>
      </c>
      <c r="M13" s="222" t="b">
        <v>0</v>
      </c>
      <c r="N13" s="232" t="s">
        <v>655</v>
      </c>
      <c r="O13" s="232" t="s">
        <v>815</v>
      </c>
      <c r="P13" s="249" t="s">
        <v>889</v>
      </c>
      <c r="Q13" s="232" t="b">
        <v>1</v>
      </c>
      <c r="R13" s="232" t="b">
        <v>1</v>
      </c>
    </row>
    <row r="14" spans="2:18" ht="17" x14ac:dyDescent="0.2">
      <c r="B14" s="226" t="s">
        <v>549</v>
      </c>
      <c r="C14" s="227" t="s">
        <v>373</v>
      </c>
      <c r="D14" s="227">
        <v>43</v>
      </c>
      <c r="E14" s="227" t="s">
        <v>776</v>
      </c>
      <c r="F14" s="228" t="s">
        <v>556</v>
      </c>
      <c r="G14" s="228" t="s">
        <v>588</v>
      </c>
      <c r="H14" s="238">
        <v>44882</v>
      </c>
      <c r="I14" s="230">
        <v>1</v>
      </c>
      <c r="J14" s="230">
        <v>1</v>
      </c>
      <c r="K14" s="222" t="s">
        <v>618</v>
      </c>
      <c r="L14" s="222" t="s">
        <v>619</v>
      </c>
      <c r="M14" s="222" t="b">
        <v>0</v>
      </c>
      <c r="N14" s="232" t="s">
        <v>678</v>
      </c>
      <c r="O14" s="232" t="s">
        <v>816</v>
      </c>
      <c r="P14" s="249" t="s">
        <v>679</v>
      </c>
      <c r="Q14" s="232" t="b">
        <v>0</v>
      </c>
      <c r="R14" s="232" t="b">
        <v>1</v>
      </c>
    </row>
    <row r="15" spans="2:18" ht="17" x14ac:dyDescent="0.2">
      <c r="B15" s="226" t="s">
        <v>549</v>
      </c>
      <c r="C15" s="227" t="s">
        <v>570</v>
      </c>
      <c r="D15" s="227">
        <v>6</v>
      </c>
      <c r="E15" s="227" t="s">
        <v>571</v>
      </c>
      <c r="F15" s="228" t="s">
        <v>566</v>
      </c>
      <c r="G15" s="228" t="s">
        <v>648</v>
      </c>
      <c r="H15" s="238">
        <v>45184</v>
      </c>
      <c r="I15" s="229">
        <v>1</v>
      </c>
      <c r="J15" s="230"/>
      <c r="K15" s="222" t="s">
        <v>389</v>
      </c>
      <c r="L15" s="222" t="s">
        <v>572</v>
      </c>
      <c r="M15" s="222" t="b">
        <v>0</v>
      </c>
      <c r="N15" s="232" t="s">
        <v>657</v>
      </c>
      <c r="O15" s="232" t="s">
        <v>817</v>
      </c>
      <c r="P15" s="249" t="s">
        <v>658</v>
      </c>
      <c r="Q15" s="232" t="b">
        <v>0</v>
      </c>
      <c r="R15" s="232" t="b">
        <v>1</v>
      </c>
    </row>
    <row r="16" spans="2:18" ht="17" x14ac:dyDescent="0.2">
      <c r="B16" s="226" t="s">
        <v>549</v>
      </c>
      <c r="C16" s="227" t="s">
        <v>390</v>
      </c>
      <c r="D16" s="227">
        <v>7</v>
      </c>
      <c r="E16" s="227" t="s">
        <v>573</v>
      </c>
      <c r="F16" s="228" t="s">
        <v>566</v>
      </c>
      <c r="G16" s="228" t="s">
        <v>648</v>
      </c>
      <c r="H16" s="238">
        <v>45184</v>
      </c>
      <c r="I16" s="229">
        <v>1</v>
      </c>
      <c r="J16" s="230"/>
      <c r="K16" s="222" t="s">
        <v>391</v>
      </c>
      <c r="L16" s="222" t="s">
        <v>574</v>
      </c>
      <c r="M16" s="222" t="b">
        <v>0</v>
      </c>
      <c r="N16" s="232" t="s">
        <v>659</v>
      </c>
      <c r="O16" s="232" t="s">
        <v>817</v>
      </c>
      <c r="P16" s="249" t="s">
        <v>658</v>
      </c>
      <c r="Q16" s="232" t="b">
        <v>0</v>
      </c>
      <c r="R16" s="232" t="b">
        <v>1</v>
      </c>
    </row>
    <row r="17" spans="2:18" ht="17" x14ac:dyDescent="0.2">
      <c r="B17" s="226" t="s">
        <v>575</v>
      </c>
      <c r="C17" s="227" t="s">
        <v>379</v>
      </c>
      <c r="D17" s="227">
        <v>8</v>
      </c>
      <c r="E17" s="227" t="s">
        <v>576</v>
      </c>
      <c r="F17" s="228" t="s">
        <v>577</v>
      </c>
      <c r="G17" s="228" t="s">
        <v>601</v>
      </c>
      <c r="H17" s="238">
        <v>45203</v>
      </c>
      <c r="I17" s="229"/>
      <c r="J17" s="230">
        <v>1</v>
      </c>
      <c r="K17" s="222" t="s">
        <v>413</v>
      </c>
      <c r="L17" s="222" t="s">
        <v>578</v>
      </c>
      <c r="M17" s="222" t="b">
        <v>1</v>
      </c>
      <c r="N17" s="232" t="s">
        <v>579</v>
      </c>
      <c r="O17" s="232" t="s">
        <v>818</v>
      </c>
      <c r="P17" s="249" t="s">
        <v>660</v>
      </c>
      <c r="Q17" s="232" t="b">
        <v>0</v>
      </c>
      <c r="R17" s="232" t="b">
        <v>1</v>
      </c>
    </row>
    <row r="18" spans="2:18" ht="17" x14ac:dyDescent="0.2">
      <c r="B18" s="226" t="s">
        <v>575</v>
      </c>
      <c r="C18" s="227" t="s">
        <v>379</v>
      </c>
      <c r="D18" s="227">
        <v>32</v>
      </c>
      <c r="E18" s="227" t="s">
        <v>580</v>
      </c>
      <c r="F18" s="228" t="s">
        <v>581</v>
      </c>
      <c r="G18" s="228" t="s">
        <v>560</v>
      </c>
      <c r="H18" s="238">
        <v>45203</v>
      </c>
      <c r="I18" s="229"/>
      <c r="J18" s="230">
        <v>1</v>
      </c>
      <c r="K18" s="222" t="s">
        <v>523</v>
      </c>
      <c r="L18" s="222" t="s">
        <v>582</v>
      </c>
      <c r="M18" s="222" t="b">
        <v>1</v>
      </c>
      <c r="N18" s="232" t="s">
        <v>819</v>
      </c>
      <c r="O18" s="232" t="s">
        <v>820</v>
      </c>
      <c r="P18" s="232" t="s">
        <v>890</v>
      </c>
      <c r="Q18" s="232" t="b">
        <v>0</v>
      </c>
      <c r="R18" s="232" t="b">
        <v>1</v>
      </c>
    </row>
    <row r="19" spans="2:18" ht="17" x14ac:dyDescent="0.2">
      <c r="B19" s="226" t="s">
        <v>575</v>
      </c>
      <c r="C19" s="227" t="s">
        <v>379</v>
      </c>
      <c r="D19" s="227">
        <v>36</v>
      </c>
      <c r="E19" s="227" t="s">
        <v>661</v>
      </c>
      <c r="F19" s="228" t="s">
        <v>662</v>
      </c>
      <c r="G19" s="228" t="s">
        <v>560</v>
      </c>
      <c r="H19" s="238">
        <v>45154</v>
      </c>
      <c r="I19" s="229"/>
      <c r="J19" s="230">
        <v>1</v>
      </c>
      <c r="K19" s="222" t="s">
        <v>626</v>
      </c>
      <c r="L19" s="222" t="s">
        <v>791</v>
      </c>
      <c r="M19" s="222" t="b">
        <v>1</v>
      </c>
      <c r="N19" s="232" t="s">
        <v>663</v>
      </c>
      <c r="O19" s="232" t="s">
        <v>821</v>
      </c>
      <c r="P19" s="249" t="s">
        <v>664</v>
      </c>
      <c r="Q19" s="232" t="b">
        <v>0</v>
      </c>
      <c r="R19" s="232" t="b">
        <v>1</v>
      </c>
    </row>
    <row r="20" spans="2:18" ht="17" x14ac:dyDescent="0.2">
      <c r="B20" s="226" t="s">
        <v>575</v>
      </c>
      <c r="C20" s="227" t="s">
        <v>379</v>
      </c>
      <c r="D20" s="227">
        <v>37</v>
      </c>
      <c r="E20" s="227" t="s">
        <v>665</v>
      </c>
      <c r="F20" s="228" t="s">
        <v>567</v>
      </c>
      <c r="G20" s="228" t="s">
        <v>568</v>
      </c>
      <c r="H20" s="238">
        <v>45139</v>
      </c>
      <c r="I20" s="229"/>
      <c r="J20" s="230">
        <v>1</v>
      </c>
      <c r="K20" s="222" t="s">
        <v>846</v>
      </c>
      <c r="L20" s="222" t="s">
        <v>852</v>
      </c>
      <c r="M20" s="222" t="b">
        <v>0</v>
      </c>
      <c r="N20" s="232" t="s">
        <v>666</v>
      </c>
      <c r="O20" s="232" t="s">
        <v>815</v>
      </c>
      <c r="P20" s="249" t="s">
        <v>656</v>
      </c>
      <c r="Q20" s="232" t="b">
        <v>0</v>
      </c>
      <c r="R20" s="232" t="b">
        <v>1</v>
      </c>
    </row>
    <row r="21" spans="2:18" ht="17" x14ac:dyDescent="0.2">
      <c r="B21" s="226" t="s">
        <v>575</v>
      </c>
      <c r="C21" s="227" t="s">
        <v>379</v>
      </c>
      <c r="D21" s="227">
        <v>38</v>
      </c>
      <c r="E21" s="227" t="s">
        <v>667</v>
      </c>
      <c r="F21" s="228" t="s">
        <v>577</v>
      </c>
      <c r="G21" s="228" t="s">
        <v>601</v>
      </c>
      <c r="H21" s="238">
        <v>45203</v>
      </c>
      <c r="I21" s="229"/>
      <c r="J21" s="230">
        <v>1</v>
      </c>
      <c r="K21" s="222" t="s">
        <v>627</v>
      </c>
      <c r="L21" s="222" t="s">
        <v>668</v>
      </c>
      <c r="M21" s="222" t="b">
        <v>1</v>
      </c>
      <c r="N21" s="232" t="s">
        <v>669</v>
      </c>
      <c r="O21" s="232" t="s">
        <v>818</v>
      </c>
      <c r="P21" s="249" t="s">
        <v>660</v>
      </c>
      <c r="Q21" s="232" t="b">
        <v>0</v>
      </c>
      <c r="R21" s="232" t="b">
        <v>1</v>
      </c>
    </row>
    <row r="22" spans="2:18" ht="17" x14ac:dyDescent="0.2">
      <c r="B22" s="226" t="s">
        <v>575</v>
      </c>
      <c r="C22" s="227" t="s">
        <v>372</v>
      </c>
      <c r="D22" s="227">
        <v>11</v>
      </c>
      <c r="E22" s="227" t="s">
        <v>583</v>
      </c>
      <c r="F22" s="228" t="s">
        <v>584</v>
      </c>
      <c r="G22" s="228" t="s">
        <v>560</v>
      </c>
      <c r="H22" s="238">
        <v>45077</v>
      </c>
      <c r="I22" s="229"/>
      <c r="J22" s="229">
        <v>1</v>
      </c>
      <c r="K22" s="222" t="s">
        <v>785</v>
      </c>
      <c r="L22" s="222" t="s">
        <v>790</v>
      </c>
      <c r="M22" s="222" t="b">
        <v>0</v>
      </c>
      <c r="N22" s="232" t="s">
        <v>585</v>
      </c>
      <c r="O22" s="232" t="s">
        <v>822</v>
      </c>
      <c r="P22" s="249" t="s">
        <v>891</v>
      </c>
      <c r="Q22" s="232" t="b">
        <v>0</v>
      </c>
      <c r="R22" s="232" t="b">
        <v>1</v>
      </c>
    </row>
    <row r="23" spans="2:18" ht="17" x14ac:dyDescent="0.2">
      <c r="B23" s="226" t="s">
        <v>575</v>
      </c>
      <c r="C23" s="227" t="s">
        <v>372</v>
      </c>
      <c r="D23" s="227">
        <v>12</v>
      </c>
      <c r="E23" s="227" t="s">
        <v>586</v>
      </c>
      <c r="F23" s="228" t="s">
        <v>587</v>
      </c>
      <c r="G23" s="228" t="s">
        <v>588</v>
      </c>
      <c r="H23" s="238">
        <v>45161</v>
      </c>
      <c r="I23" s="229"/>
      <c r="J23" s="229">
        <v>1</v>
      </c>
      <c r="K23" s="222" t="s">
        <v>438</v>
      </c>
      <c r="L23" s="222" t="s">
        <v>589</v>
      </c>
      <c r="M23" s="222" t="b">
        <v>0</v>
      </c>
      <c r="N23" s="232" t="s">
        <v>670</v>
      </c>
      <c r="O23" s="232" t="s">
        <v>670</v>
      </c>
      <c r="P23" s="249" t="s">
        <v>879</v>
      </c>
      <c r="Q23" s="232" t="b">
        <v>0</v>
      </c>
      <c r="R23" s="232" t="b">
        <v>1</v>
      </c>
    </row>
    <row r="24" spans="2:18" ht="17" x14ac:dyDescent="0.2">
      <c r="B24" s="226" t="s">
        <v>575</v>
      </c>
      <c r="C24" s="227" t="s">
        <v>372</v>
      </c>
      <c r="D24" s="227">
        <v>13</v>
      </c>
      <c r="E24" s="227" t="s">
        <v>624</v>
      </c>
      <c r="F24" s="228" t="s">
        <v>556</v>
      </c>
      <c r="G24" s="228" t="s">
        <v>568</v>
      </c>
      <c r="H24" s="238">
        <v>45194</v>
      </c>
      <c r="I24" s="229"/>
      <c r="J24" s="229">
        <v>1</v>
      </c>
      <c r="K24" s="222" t="s">
        <v>392</v>
      </c>
      <c r="L24" s="222" t="s">
        <v>590</v>
      </c>
      <c r="M24" s="222" t="b">
        <v>0</v>
      </c>
      <c r="N24" s="232" t="s">
        <v>591</v>
      </c>
      <c r="O24" s="232" t="s">
        <v>823</v>
      </c>
      <c r="P24" s="249" t="s">
        <v>892</v>
      </c>
      <c r="Q24" s="232" t="b">
        <v>0</v>
      </c>
      <c r="R24" s="232" t="b">
        <v>1</v>
      </c>
    </row>
    <row r="25" spans="2:18" ht="17" x14ac:dyDescent="0.2">
      <c r="B25" s="226" t="s">
        <v>575</v>
      </c>
      <c r="C25" s="227" t="s">
        <v>371</v>
      </c>
      <c r="D25" s="227">
        <v>21</v>
      </c>
      <c r="E25" s="227" t="s">
        <v>593</v>
      </c>
      <c r="F25" s="228" t="s">
        <v>594</v>
      </c>
      <c r="G25" s="228" t="s">
        <v>560</v>
      </c>
      <c r="H25" s="238">
        <v>45203</v>
      </c>
      <c r="I25" s="229"/>
      <c r="J25" s="229">
        <v>1</v>
      </c>
      <c r="K25" s="222" t="s">
        <v>524</v>
      </c>
      <c r="L25" s="222" t="s">
        <v>595</v>
      </c>
      <c r="M25" s="222" t="b">
        <v>1</v>
      </c>
      <c r="N25" s="232" t="s">
        <v>671</v>
      </c>
      <c r="O25" s="232" t="s">
        <v>824</v>
      </c>
      <c r="P25" s="249" t="s">
        <v>672</v>
      </c>
      <c r="Q25" s="232" t="b">
        <v>0</v>
      </c>
      <c r="R25" s="232" t="b">
        <v>1</v>
      </c>
    </row>
    <row r="26" spans="2:18" ht="17" x14ac:dyDescent="0.2">
      <c r="B26" s="226" t="s">
        <v>575</v>
      </c>
      <c r="C26" s="227" t="s">
        <v>371</v>
      </c>
      <c r="D26" s="227">
        <v>39</v>
      </c>
      <c r="E26" s="227" t="s">
        <v>673</v>
      </c>
      <c r="F26" s="228" t="s">
        <v>674</v>
      </c>
      <c r="G26" s="228" t="s">
        <v>560</v>
      </c>
      <c r="H26" s="238">
        <v>45203</v>
      </c>
      <c r="I26" s="229"/>
      <c r="J26" s="229">
        <v>1</v>
      </c>
      <c r="K26" s="222" t="s">
        <v>630</v>
      </c>
      <c r="L26" s="222" t="s">
        <v>675</v>
      </c>
      <c r="M26" s="222" t="b">
        <v>1</v>
      </c>
      <c r="N26" s="232" t="s">
        <v>676</v>
      </c>
      <c r="O26" s="232" t="s">
        <v>825</v>
      </c>
      <c r="P26" s="249" t="s">
        <v>677</v>
      </c>
      <c r="Q26" s="232" t="b">
        <v>0</v>
      </c>
      <c r="R26" s="232" t="b">
        <v>1</v>
      </c>
    </row>
    <row r="27" spans="2:18" ht="17" x14ac:dyDescent="0.2">
      <c r="B27" s="226" t="s">
        <v>575</v>
      </c>
      <c r="C27" s="227" t="s">
        <v>373</v>
      </c>
      <c r="D27" s="227">
        <v>22</v>
      </c>
      <c r="E27" s="227" t="s">
        <v>613</v>
      </c>
      <c r="F27" s="228" t="s">
        <v>567</v>
      </c>
      <c r="G27" s="228" t="s">
        <v>568</v>
      </c>
      <c r="H27" s="238">
        <v>45139</v>
      </c>
      <c r="I27" s="229"/>
      <c r="J27" s="229">
        <v>2</v>
      </c>
      <c r="K27" s="222" t="s">
        <v>393</v>
      </c>
      <c r="L27" s="222" t="s">
        <v>596</v>
      </c>
      <c r="M27" s="222" t="b">
        <v>0</v>
      </c>
      <c r="N27" s="232" t="s">
        <v>655</v>
      </c>
      <c r="O27" s="232" t="s">
        <v>815</v>
      </c>
      <c r="P27" s="249" t="s">
        <v>889</v>
      </c>
      <c r="Q27" s="232" t="b">
        <v>1</v>
      </c>
      <c r="R27" s="232" t="b">
        <v>1</v>
      </c>
    </row>
    <row r="28" spans="2:18" ht="17" x14ac:dyDescent="0.2">
      <c r="B28" s="226" t="s">
        <v>575</v>
      </c>
      <c r="C28" s="227" t="s">
        <v>373</v>
      </c>
      <c r="D28" s="227">
        <v>33</v>
      </c>
      <c r="E28" s="227" t="s">
        <v>776</v>
      </c>
      <c r="F28" s="228" t="s">
        <v>556</v>
      </c>
      <c r="G28" s="228" t="s">
        <v>588</v>
      </c>
      <c r="H28" s="238">
        <v>44882</v>
      </c>
      <c r="I28" s="229">
        <v>1</v>
      </c>
      <c r="J28" s="230">
        <v>1</v>
      </c>
      <c r="K28" s="222" t="s">
        <v>618</v>
      </c>
      <c r="L28" s="222" t="s">
        <v>619</v>
      </c>
      <c r="M28" s="222" t="b">
        <v>0</v>
      </c>
      <c r="N28" s="232" t="s">
        <v>678</v>
      </c>
      <c r="O28" s="232" t="s">
        <v>826</v>
      </c>
      <c r="P28" s="249" t="s">
        <v>679</v>
      </c>
      <c r="Q28" s="232" t="b">
        <v>0</v>
      </c>
      <c r="R28" s="232" t="b">
        <v>1</v>
      </c>
    </row>
    <row r="29" spans="2:18" ht="34" x14ac:dyDescent="0.2">
      <c r="B29" s="226" t="s">
        <v>575</v>
      </c>
      <c r="C29" s="227" t="s">
        <v>570</v>
      </c>
      <c r="D29" s="227">
        <v>23</v>
      </c>
      <c r="E29" s="227" t="s">
        <v>597</v>
      </c>
      <c r="F29" s="228" t="s">
        <v>598</v>
      </c>
      <c r="G29" s="228" t="s">
        <v>592</v>
      </c>
      <c r="H29" s="238">
        <v>45203</v>
      </c>
      <c r="I29" s="229"/>
      <c r="J29" s="230">
        <v>1</v>
      </c>
      <c r="K29" s="222" t="s">
        <v>395</v>
      </c>
      <c r="L29" s="222" t="s">
        <v>599</v>
      </c>
      <c r="M29" s="222" t="b">
        <v>1</v>
      </c>
      <c r="N29" s="232" t="s">
        <v>680</v>
      </c>
      <c r="O29" s="232" t="s">
        <v>827</v>
      </c>
      <c r="P29" s="249" t="s">
        <v>681</v>
      </c>
      <c r="Q29" s="232" t="b">
        <v>0</v>
      </c>
      <c r="R29" s="232" t="b">
        <v>1</v>
      </c>
    </row>
    <row r="30" spans="2:18" ht="17" x14ac:dyDescent="0.2">
      <c r="B30" s="226" t="s">
        <v>575</v>
      </c>
      <c r="C30" s="227" t="s">
        <v>570</v>
      </c>
      <c r="D30" s="227">
        <v>24</v>
      </c>
      <c r="E30" s="227" t="s">
        <v>600</v>
      </c>
      <c r="F30" s="228" t="s">
        <v>584</v>
      </c>
      <c r="G30" s="228" t="s">
        <v>601</v>
      </c>
      <c r="H30" s="238">
        <v>45097</v>
      </c>
      <c r="I30" s="229"/>
      <c r="J30" s="230">
        <v>1</v>
      </c>
      <c r="K30" s="222" t="s">
        <v>396</v>
      </c>
      <c r="L30" s="222" t="s">
        <v>396</v>
      </c>
      <c r="M30" s="222" t="b">
        <v>0</v>
      </c>
      <c r="N30" s="232" t="s">
        <v>682</v>
      </c>
      <c r="O30" s="232" t="s">
        <v>828</v>
      </c>
      <c r="P30" s="249" t="s">
        <v>683</v>
      </c>
      <c r="Q30" s="232" t="b">
        <v>0</v>
      </c>
      <c r="R30" s="232" t="b">
        <v>1</v>
      </c>
    </row>
    <row r="31" spans="2:18" ht="17" x14ac:dyDescent="0.2">
      <c r="B31" s="226" t="s">
        <v>575</v>
      </c>
      <c r="C31" s="227" t="s">
        <v>570</v>
      </c>
      <c r="D31" s="227">
        <v>25</v>
      </c>
      <c r="E31" s="227" t="s">
        <v>602</v>
      </c>
      <c r="F31" s="228" t="s">
        <v>566</v>
      </c>
      <c r="G31" s="228" t="s">
        <v>592</v>
      </c>
      <c r="H31" s="238">
        <v>45141</v>
      </c>
      <c r="I31" s="229"/>
      <c r="J31" s="230">
        <v>1</v>
      </c>
      <c r="K31" s="222" t="s">
        <v>801</v>
      </c>
      <c r="L31" s="222" t="s">
        <v>803</v>
      </c>
      <c r="M31" s="222" t="b">
        <v>1</v>
      </c>
      <c r="N31" s="232" t="s">
        <v>834</v>
      </c>
      <c r="O31" s="232" t="s">
        <v>835</v>
      </c>
      <c r="P31" s="249" t="s">
        <v>836</v>
      </c>
      <c r="Q31" s="232" t="b">
        <v>0</v>
      </c>
      <c r="R31" s="232" t="b">
        <v>1</v>
      </c>
    </row>
    <row r="32" spans="2:18" ht="34" x14ac:dyDescent="0.2">
      <c r="B32" s="226" t="s">
        <v>575</v>
      </c>
      <c r="C32" s="227" t="s">
        <v>570</v>
      </c>
      <c r="D32" s="227">
        <v>26</v>
      </c>
      <c r="E32" s="227" t="s">
        <v>603</v>
      </c>
      <c r="F32" s="228" t="s">
        <v>604</v>
      </c>
      <c r="G32" s="228" t="s">
        <v>605</v>
      </c>
      <c r="H32" s="238">
        <v>45188</v>
      </c>
      <c r="I32" s="229"/>
      <c r="J32" s="230">
        <v>1</v>
      </c>
      <c r="K32" s="222" t="s">
        <v>394</v>
      </c>
      <c r="L32" s="222" t="s">
        <v>606</v>
      </c>
      <c r="M32" s="222" t="b">
        <v>1</v>
      </c>
      <c r="N32" s="232" t="s">
        <v>684</v>
      </c>
      <c r="O32" s="232" t="s">
        <v>684</v>
      </c>
      <c r="P32" s="249" t="s">
        <v>685</v>
      </c>
      <c r="Q32" s="232" t="b">
        <v>0</v>
      </c>
      <c r="R32" s="232" t="b">
        <v>1</v>
      </c>
    </row>
    <row r="33" spans="2:18" ht="17" x14ac:dyDescent="0.2">
      <c r="B33" s="226" t="s">
        <v>575</v>
      </c>
      <c r="C33" s="227" t="s">
        <v>570</v>
      </c>
      <c r="D33" s="227">
        <v>41</v>
      </c>
      <c r="E33" s="227" t="s">
        <v>686</v>
      </c>
      <c r="F33" s="228" t="s">
        <v>662</v>
      </c>
      <c r="G33" s="228" t="s">
        <v>560</v>
      </c>
      <c r="H33" s="238">
        <v>45154</v>
      </c>
      <c r="I33" s="229"/>
      <c r="J33" s="230">
        <v>1</v>
      </c>
      <c r="K33" s="222" t="s">
        <v>636</v>
      </c>
      <c r="L33" s="222" t="s">
        <v>687</v>
      </c>
      <c r="M33" s="222" t="b">
        <v>1</v>
      </c>
      <c r="N33" s="232" t="s">
        <v>663</v>
      </c>
      <c r="O33" s="232" t="s">
        <v>829</v>
      </c>
      <c r="P33" s="249" t="s">
        <v>664</v>
      </c>
      <c r="Q33" s="232" t="b">
        <v>0</v>
      </c>
      <c r="R33" s="232" t="b">
        <v>1</v>
      </c>
    </row>
    <row r="34" spans="2:18" ht="17" x14ac:dyDescent="0.2">
      <c r="B34" s="226" t="s">
        <v>575</v>
      </c>
      <c r="C34" s="227" t="s">
        <v>390</v>
      </c>
      <c r="D34" s="227">
        <v>27</v>
      </c>
      <c r="E34" s="227" t="s">
        <v>607</v>
      </c>
      <c r="F34" s="228" t="s">
        <v>608</v>
      </c>
      <c r="G34" s="228" t="s">
        <v>588</v>
      </c>
      <c r="H34" s="238">
        <v>45023</v>
      </c>
      <c r="I34" s="229"/>
      <c r="J34" s="230">
        <v>1</v>
      </c>
      <c r="K34" s="222" t="s">
        <v>478</v>
      </c>
      <c r="L34" s="222" t="s">
        <v>609</v>
      </c>
      <c r="M34" s="222" t="b">
        <v>0</v>
      </c>
      <c r="N34" s="232" t="s">
        <v>688</v>
      </c>
      <c r="O34" s="232" t="s">
        <v>830</v>
      </c>
      <c r="P34" s="249" t="s">
        <v>893</v>
      </c>
      <c r="Q34" s="232" t="b">
        <v>0</v>
      </c>
      <c r="R34" s="232" t="b">
        <v>1</v>
      </c>
    </row>
    <row r="35" spans="2:18" ht="17" x14ac:dyDescent="0.2">
      <c r="B35" s="226" t="s">
        <v>575</v>
      </c>
      <c r="C35" s="227" t="s">
        <v>390</v>
      </c>
      <c r="D35" s="227">
        <v>28</v>
      </c>
      <c r="E35" s="227" t="s">
        <v>620</v>
      </c>
      <c r="F35" s="228" t="s">
        <v>556</v>
      </c>
      <c r="G35" s="228" t="s">
        <v>588</v>
      </c>
      <c r="H35" s="238">
        <v>44882</v>
      </c>
      <c r="I35" s="229"/>
      <c r="J35" s="230">
        <v>1</v>
      </c>
      <c r="K35" s="222" t="s">
        <v>439</v>
      </c>
      <c r="L35" s="222" t="s">
        <v>610</v>
      </c>
      <c r="M35" s="222" t="b">
        <v>0</v>
      </c>
      <c r="N35" s="232" t="s">
        <v>678</v>
      </c>
      <c r="O35" s="232" t="s">
        <v>826</v>
      </c>
      <c r="P35" s="249" t="s">
        <v>679</v>
      </c>
      <c r="Q35" s="232" t="b">
        <v>0</v>
      </c>
      <c r="R35" s="232" t="b">
        <v>1</v>
      </c>
    </row>
    <row r="36" spans="2:18" ht="17" x14ac:dyDescent="0.2">
      <c r="B36" s="226" t="s">
        <v>575</v>
      </c>
      <c r="C36" s="227" t="s">
        <v>390</v>
      </c>
      <c r="D36" s="227">
        <v>31</v>
      </c>
      <c r="E36" s="227" t="s">
        <v>809</v>
      </c>
      <c r="F36" s="228" t="s">
        <v>556</v>
      </c>
      <c r="G36" s="228" t="s">
        <v>588</v>
      </c>
      <c r="H36" s="238">
        <v>45197</v>
      </c>
      <c r="I36" s="229"/>
      <c r="J36" s="230">
        <v>1</v>
      </c>
      <c r="K36" s="222" t="s">
        <v>440</v>
      </c>
      <c r="L36" s="222" t="s">
        <v>611</v>
      </c>
      <c r="M36" s="222" t="b">
        <v>0</v>
      </c>
      <c r="N36" s="232" t="s">
        <v>689</v>
      </c>
      <c r="O36" s="232" t="s">
        <v>831</v>
      </c>
      <c r="P36" s="232" t="s">
        <v>880</v>
      </c>
      <c r="Q36" s="232" t="b">
        <v>0</v>
      </c>
      <c r="R36" s="232" t="b">
        <v>1</v>
      </c>
    </row>
    <row r="37" spans="2:18" ht="17" x14ac:dyDescent="0.2">
      <c r="B37" s="226" t="s">
        <v>575</v>
      </c>
      <c r="C37" s="227" t="s">
        <v>390</v>
      </c>
      <c r="D37" s="227">
        <v>40</v>
      </c>
      <c r="E37" s="227" t="s">
        <v>690</v>
      </c>
      <c r="F37" s="228" t="s">
        <v>662</v>
      </c>
      <c r="G37" s="228" t="s">
        <v>560</v>
      </c>
      <c r="H37" s="238">
        <v>45154</v>
      </c>
      <c r="I37" s="229"/>
      <c r="J37" s="230">
        <v>1</v>
      </c>
      <c r="K37" s="222" t="s">
        <v>638</v>
      </c>
      <c r="L37" s="222" t="s">
        <v>691</v>
      </c>
      <c r="M37" s="222" t="b">
        <v>1</v>
      </c>
      <c r="N37" s="232" t="s">
        <v>663</v>
      </c>
      <c r="O37" s="232" t="s">
        <v>832</v>
      </c>
      <c r="P37" s="249" t="s">
        <v>664</v>
      </c>
      <c r="Q37" s="232" t="b">
        <v>0</v>
      </c>
      <c r="R37" s="232" t="b">
        <v>1</v>
      </c>
    </row>
    <row r="38" spans="2:18" x14ac:dyDescent="0.2">
      <c r="K38" s="232"/>
      <c r="L38" s="232"/>
      <c r="M38" s="222"/>
      <c r="N38" s="232"/>
      <c r="O38" s="232"/>
      <c r="P38" s="232"/>
      <c r="Q38" s="232"/>
      <c r="R38" s="232"/>
    </row>
    <row r="39" spans="2:18" x14ac:dyDescent="0.2">
      <c r="K39" s="232"/>
      <c r="L39" s="232"/>
      <c r="M39" s="222"/>
      <c r="N39" s="232"/>
      <c r="O39" s="232"/>
      <c r="P39" s="232"/>
      <c r="Q39" s="232"/>
      <c r="R39" s="232"/>
    </row>
    <row r="40" spans="2:18" x14ac:dyDescent="0.2">
      <c r="K40" s="232"/>
      <c r="L40" s="232"/>
      <c r="M40" s="222"/>
      <c r="N40" s="232"/>
      <c r="O40" s="232"/>
      <c r="P40" s="232"/>
      <c r="Q40" s="232"/>
      <c r="R40" s="232"/>
    </row>
    <row r="41" spans="2:18" x14ac:dyDescent="0.2">
      <c r="K41" s="232"/>
      <c r="L41" s="232"/>
      <c r="M41" s="222"/>
      <c r="N41" s="232"/>
      <c r="O41" s="232"/>
      <c r="P41" s="232"/>
      <c r="Q41" s="232"/>
      <c r="R41" s="232"/>
    </row>
    <row r="42" spans="2:18" x14ac:dyDescent="0.2">
      <c r="K42" s="232"/>
      <c r="L42" s="232"/>
      <c r="M42" s="222"/>
      <c r="N42" s="232"/>
      <c r="O42" s="232"/>
      <c r="P42" s="232"/>
      <c r="Q42" s="232"/>
      <c r="R42" s="232"/>
    </row>
    <row r="43" spans="2:18" x14ac:dyDescent="0.2">
      <c r="K43" s="232"/>
      <c r="L43" s="232"/>
      <c r="M43" s="222"/>
      <c r="N43" s="232"/>
      <c r="O43" s="232"/>
      <c r="P43" s="232"/>
      <c r="Q43" s="232"/>
      <c r="R43" s="232"/>
    </row>
    <row r="44" spans="2:18" x14ac:dyDescent="0.2">
      <c r="K44" s="232"/>
      <c r="L44" s="232"/>
      <c r="M44" s="222"/>
      <c r="N44" s="232"/>
      <c r="O44" s="232"/>
      <c r="P44" s="232"/>
      <c r="Q44" s="232"/>
      <c r="R44" s="232"/>
    </row>
    <row r="45" spans="2:18" x14ac:dyDescent="0.2">
      <c r="K45" s="232"/>
      <c r="L45" s="232"/>
      <c r="M45" s="222"/>
      <c r="N45" s="232"/>
      <c r="O45" s="232"/>
      <c r="P45" s="232"/>
      <c r="Q45" s="232"/>
      <c r="R45" s="232"/>
    </row>
    <row r="46" spans="2:18" x14ac:dyDescent="0.2">
      <c r="K46" s="232"/>
      <c r="L46" s="232"/>
      <c r="M46" s="222"/>
      <c r="N46" s="232"/>
      <c r="O46" s="232"/>
      <c r="P46" s="232"/>
      <c r="Q46" s="232"/>
      <c r="R46" s="232"/>
    </row>
    <row r="47" spans="2:18" x14ac:dyDescent="0.2">
      <c r="K47" s="232"/>
      <c r="L47" s="232"/>
      <c r="M47" s="222"/>
      <c r="N47" s="232"/>
      <c r="O47" s="232"/>
      <c r="P47" s="232"/>
      <c r="Q47" s="232"/>
      <c r="R47" s="232"/>
    </row>
    <row r="48" spans="2:18" x14ac:dyDescent="0.2">
      <c r="K48" s="232"/>
      <c r="L48" s="232"/>
      <c r="M48" s="222"/>
      <c r="N48" s="232"/>
      <c r="O48" s="232"/>
      <c r="P48" s="232"/>
      <c r="Q48" s="232"/>
      <c r="R48" s="232"/>
    </row>
    <row r="49" spans="11:18" x14ac:dyDescent="0.2">
      <c r="K49" s="232"/>
      <c r="L49" s="232"/>
      <c r="M49" s="222"/>
      <c r="N49" s="232"/>
      <c r="O49" s="232"/>
      <c r="P49" s="232"/>
      <c r="Q49" s="232"/>
      <c r="R49" s="232"/>
    </row>
    <row r="50" spans="11:18" x14ac:dyDescent="0.2">
      <c r="K50" s="232"/>
      <c r="L50" s="232"/>
      <c r="M50" s="222"/>
      <c r="N50" s="232"/>
      <c r="O50" s="232"/>
      <c r="P50" s="232"/>
      <c r="Q50" s="232"/>
      <c r="R50" s="232"/>
    </row>
    <row r="51" spans="11:18" x14ac:dyDescent="0.2">
      <c r="K51" s="232"/>
      <c r="L51" s="232"/>
      <c r="M51" s="222"/>
      <c r="N51" s="232"/>
      <c r="O51" s="232"/>
      <c r="P51" s="232"/>
      <c r="Q51" s="232"/>
      <c r="R51" s="232"/>
    </row>
    <row r="52" spans="11:18" x14ac:dyDescent="0.2">
      <c r="K52" s="232"/>
      <c r="L52" s="232"/>
      <c r="M52" s="222"/>
      <c r="N52" s="232"/>
      <c r="O52" s="232"/>
      <c r="P52" s="232"/>
      <c r="Q52" s="232"/>
      <c r="R52" s="232"/>
    </row>
    <row r="53" spans="11:18" x14ac:dyDescent="0.2">
      <c r="K53" s="232"/>
      <c r="L53" s="232"/>
      <c r="M53" s="222"/>
      <c r="N53" s="232"/>
      <c r="O53" s="232"/>
      <c r="P53" s="232"/>
      <c r="Q53" s="232"/>
      <c r="R53" s="232"/>
    </row>
    <row r="54" spans="11:18" x14ac:dyDescent="0.2">
      <c r="K54" s="232"/>
      <c r="L54" s="232"/>
      <c r="M54" s="222"/>
      <c r="N54" s="232"/>
      <c r="O54" s="232"/>
      <c r="P54" s="232"/>
      <c r="Q54" s="232"/>
      <c r="R54" s="232"/>
    </row>
    <row r="55" spans="11:18" x14ac:dyDescent="0.2">
      <c r="K55" s="232"/>
      <c r="L55" s="232"/>
      <c r="M55" s="222"/>
      <c r="N55" s="232"/>
      <c r="O55" s="232"/>
      <c r="P55" s="232"/>
      <c r="Q55" s="232"/>
      <c r="R55" s="232"/>
    </row>
    <row r="56" spans="11:18" x14ac:dyDescent="0.2">
      <c r="K56" s="232"/>
      <c r="L56" s="232"/>
      <c r="M56" s="222"/>
      <c r="N56" s="232"/>
      <c r="O56" s="232"/>
      <c r="P56" s="232"/>
      <c r="Q56" s="232"/>
      <c r="R56" s="232"/>
    </row>
    <row r="57" spans="11:18" x14ac:dyDescent="0.2">
      <c r="K57" s="232"/>
      <c r="L57" s="232"/>
      <c r="M57" s="222"/>
      <c r="N57" s="232"/>
      <c r="O57" s="232"/>
      <c r="P57" s="232"/>
      <c r="Q57" s="232"/>
      <c r="R57" s="232"/>
    </row>
  </sheetData>
  <mergeCells count="3">
    <mergeCell ref="I6:J6"/>
    <mergeCell ref="J2:M4"/>
    <mergeCell ref="I2:I4"/>
  </mergeCells>
  <conditionalFormatting sqref="B8:C37">
    <cfRule type="expression" dxfId="311" priority="776">
      <formula>B8=B7</formula>
    </cfRule>
  </conditionalFormatting>
  <conditionalFormatting sqref="B9:R48">
    <cfRule type="expression" dxfId="310" priority="706" stopIfTrue="1">
      <formula>$B9&lt;&gt;$B8</formula>
    </cfRule>
  </conditionalFormatting>
  <conditionalFormatting sqref="C9:R48">
    <cfRule type="expression" dxfId="309" priority="731" stopIfTrue="1">
      <formula>$C9&lt;&gt;$C8</formula>
    </cfRule>
  </conditionalFormatting>
  <conditionalFormatting sqref="D8:R37">
    <cfRule type="expression" dxfId="308" priority="1">
      <formula>$R8=FALSE</formula>
    </cfRule>
  </conditionalFormatting>
  <conditionalFormatting sqref="D9:R48">
    <cfRule type="expression" dxfId="307" priority="795">
      <formula>$D9&lt;&gt;$D8</formula>
    </cfRule>
  </conditionalFormatting>
  <conditionalFormatting sqref="H8:H37">
    <cfRule type="expression" dxfId="306" priority="869">
      <formula>1=1</formula>
    </cfRule>
  </conditionalFormatting>
  <conditionalFormatting sqref="H8:H51">
    <cfRule type="colorScale" priority="652">
      <colorScale>
        <cfvo type="formula" val="TODAY()-180"/>
        <cfvo type="formula" val="TODAY()-90"/>
        <cfvo type="max"/>
        <color rgb="FFFFC2C3"/>
        <color theme="0"/>
        <color rgb="FFFFFEC2"/>
      </colorScale>
    </cfRule>
  </conditionalFormatting>
  <conditionalFormatting sqref="I8:J48">
    <cfRule type="expression" dxfId="305" priority="4">
      <formula>NOT(ISBLANK($E8))</formula>
    </cfRule>
  </conditionalFormatting>
  <dataValidations disablePrompts="1" count="1">
    <dataValidation type="list" allowBlank="1" showInputMessage="1" showErrorMessage="1" sqref="I8:J36" xr:uid="{0CEA5EEF-4BF5-504A-A718-2263BF7EEAD9}">
      <formula1>"0,1,2"</formula1>
    </dataValidation>
  </dataValidations>
  <hyperlinks>
    <hyperlink ref="P34" r:id="rId1" location="sort=%40imfdate%20descending, https://www.imf.org/en/Publications/WEO/weo-database/2023/April/weo-report?c=512,914,612,171,614,311,213,911,314,193,122,912,313,419,513,316,913,124,339,638,514,218,963,616,223,516,918,748,618,624,522,622,156,626,628,228,924,233,632,636,634,238,662,960,423,935,128,611,321,243,248,469,253,642,643,939,734,644,819,172,132,646,648,915,134,652,174,328,258,656,654,336,263,268,532,944,176,534,536,429,433,178,436,136,343,158,439,916,664,826,542,967,443,917,544,941,446,666,668,672,946,137,546,674,676,548,556,678,181,867,682,684,273,868,921,948,943,686,688,518,728,836,558,138,196,278,692,694,962,142,449,564,565,283,853,288,293,566,964,182,359,453,968,922,714,862,135,716,456,722,942,718,724,576,936,961,813,726,199,733,184,524,361,362,364,732,366,144,146,463,528,923,738,578,537,742,866,369,744,186,925,869,746,926,466,112,111,298,927,846,299,582,487,474,754,698,&amp;s=LUR,&amp;sy=2021&amp;ey=2028&amp;ssm=0&amp;scsm=1&amp;scc=0&amp;ssd=1&amp;ssc=0&amp;sic=1&amp;sort=country&amp;ds=.&amp;br=1" display="https://www.imf.org/en/Publications/SPROLLs/world-economic-outlook-databases#sort=%40imfdate%20descending, https://www.imf.org/en/Publications/WEO/weo-database/2023/April/weo-report?c=512,914,612,171,614,311,213,911,314,193,122,912,313,419,513,316,913,124,339,638,514,218,963,616,223,516,918,748,618,624,522,622,156,626,628,228,924,233,632,636,634,238,662,960,423,935,128,611,321,243,248,469,253,642,643,939,734,644,819,172,132,646,648,915,134,652,174,328,258,656,654,336,263,268,532,944,176,534,536,429,433,178,436,136,343,158,439,916,664,826,542,967,443,917,544,941,446,666,668,672,946,137,546,674,676,548,556,678,181,867,682,684,273,868,921,948,943,686,688,518,728,836,558,138,196,278,692,694,962,142,449,564,565,283,853,288,293,566,964,182,359,453,968,922,714,862,135,716,456,722,942,718,724,576,936,961,813,726,199,733,184,524,361,362,364,732,366,144,146,463,528,923,738,578,537,742,866,369,744,186,925,869,746,926,466,112,111,298,927,846,299,582,487,474,754,698,&amp;s=LUR,&amp;sy=2021&amp;ey=2028&amp;ssm=0&amp;scsm=1&amp;scc=0&amp;ssd=1&amp;ssc=0&amp;sic=1&amp;sort=country&amp;ds=.&amp;br=1" xr:uid="{8DDC6397-160F-3943-8252-6E4674540E35}"/>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223"/>
  <sheetViews>
    <sheetView zoomScaleNormal="100" workbookViewId="0">
      <pane ySplit="4" topLeftCell="A5" activePane="bottomLeft" state="frozen"/>
      <selection pane="bottomLeft" activeCell="A38" sqref="A38:XFD38"/>
    </sheetView>
  </sheetViews>
  <sheetFormatPr baseColWidth="10" defaultColWidth="8.7109375" defaultRowHeight="16" x14ac:dyDescent="0.2"/>
  <cols>
    <col min="1" max="1" width="4.42578125" style="62" customWidth="1"/>
    <col min="2" max="2" width="19" style="28" customWidth="1"/>
    <col min="3" max="3" width="8.85546875" style="28" customWidth="1"/>
    <col min="4" max="4" width="6.5703125" style="28" customWidth="1"/>
    <col min="5" max="5" width="8.7109375" style="28" customWidth="1"/>
    <col min="6" max="6" width="2.5703125" style="51" customWidth="1"/>
    <col min="7" max="7" width="6.85546875" style="29" customWidth="1"/>
    <col min="8" max="8" width="3.7109375" style="30" customWidth="1"/>
    <col min="9" max="9" width="2.28515625" style="30" customWidth="1"/>
    <col min="10" max="10" width="6.85546875" style="29" customWidth="1"/>
    <col min="11" max="11" width="3.7109375" style="29" customWidth="1"/>
    <col min="12" max="12" width="2.28515625" style="29" customWidth="1"/>
    <col min="13" max="13" width="6.85546875" style="27" customWidth="1"/>
    <col min="14" max="14" width="3.7109375" style="27" customWidth="1"/>
    <col min="15" max="15" width="2.28515625" style="27" customWidth="1"/>
    <col min="16" max="16" width="3.28515625" style="27" customWidth="1"/>
    <col min="17" max="17" width="2.140625" style="51" customWidth="1"/>
    <col min="18" max="23" width="9.7109375" style="30" customWidth="1"/>
    <col min="24" max="24" width="4.140625" style="55" customWidth="1"/>
    <col min="25" max="27" width="8.7109375" style="30" customWidth="1"/>
    <col min="28" max="28" width="9.7109375" style="30" customWidth="1"/>
    <col min="29" max="30" width="8.7109375" style="30" customWidth="1"/>
    <col min="31" max="31" width="4.140625" style="55" customWidth="1"/>
    <col min="32" max="34" width="8.7109375" style="29" customWidth="1"/>
    <col min="35" max="35" width="9" style="29" customWidth="1"/>
    <col min="36" max="37" width="8.7109375" style="29" customWidth="1"/>
    <col min="38" max="38" width="3.5703125" style="51" customWidth="1"/>
    <col min="39" max="40" width="9.7109375" style="27" customWidth="1"/>
    <col min="41" max="16384" width="8.7109375" style="27"/>
  </cols>
  <sheetData>
    <row r="1" spans="1:53" s="1" customFormat="1" x14ac:dyDescent="0.2">
      <c r="A1" s="44"/>
      <c r="B1" s="43"/>
      <c r="C1" s="2"/>
      <c r="D1" s="2"/>
      <c r="F1" s="44"/>
      <c r="G1" s="4"/>
      <c r="H1" s="3"/>
      <c r="I1" s="3"/>
      <c r="J1" s="4"/>
      <c r="K1" s="4"/>
      <c r="L1" s="4"/>
      <c r="Q1" s="44"/>
      <c r="R1" s="3"/>
      <c r="S1" s="3"/>
      <c r="T1" s="3"/>
      <c r="U1" s="3"/>
      <c r="V1" s="3"/>
      <c r="W1" s="3"/>
      <c r="X1" s="52"/>
      <c r="Y1" s="3"/>
      <c r="Z1" s="3"/>
      <c r="AA1" s="3"/>
      <c r="AB1" s="3"/>
      <c r="AC1" s="3"/>
      <c r="AD1" s="3"/>
      <c r="AE1" s="52"/>
      <c r="AF1" s="2"/>
      <c r="AG1" s="4"/>
      <c r="AH1" s="4"/>
      <c r="AI1" s="4"/>
      <c r="AJ1" s="4"/>
      <c r="AK1" s="4"/>
      <c r="AL1" s="44"/>
      <c r="AM1" s="44">
        <f>MATCH($C7,'Data Reliability'!$E$7:$E$409,0)</f>
        <v>1</v>
      </c>
    </row>
    <row r="2" spans="1:53" s="5" customFormat="1" ht="16" customHeight="1" x14ac:dyDescent="0.2">
      <c r="A2" s="58"/>
      <c r="B2" s="95" t="s">
        <v>418</v>
      </c>
      <c r="C2" s="6"/>
      <c r="D2" s="6"/>
      <c r="E2" s="6"/>
      <c r="F2" s="58"/>
      <c r="G2" s="286" t="s">
        <v>420</v>
      </c>
      <c r="H2" s="286"/>
      <c r="I2" s="286"/>
      <c r="J2" s="286"/>
      <c r="K2" s="286"/>
      <c r="L2" s="286"/>
      <c r="M2" s="286"/>
      <c r="N2" s="286"/>
      <c r="O2" s="287"/>
      <c r="P2" s="114"/>
      <c r="Q2" s="56"/>
      <c r="R2" s="288" t="s">
        <v>363</v>
      </c>
      <c r="S2" s="289"/>
      <c r="T2" s="289"/>
      <c r="U2" s="289"/>
      <c r="V2" s="289"/>
      <c r="W2" s="290"/>
      <c r="X2" s="53"/>
      <c r="Y2" s="288" t="s">
        <v>364</v>
      </c>
      <c r="Z2" s="289"/>
      <c r="AA2" s="289"/>
      <c r="AB2" s="289"/>
      <c r="AC2" s="289"/>
      <c r="AD2" s="290"/>
      <c r="AE2" s="53"/>
      <c r="AF2" s="291" t="s">
        <v>456</v>
      </c>
      <c r="AG2" s="286"/>
      <c r="AH2" s="286"/>
      <c r="AI2" s="286"/>
      <c r="AJ2" s="286"/>
      <c r="AK2" s="287"/>
      <c r="AL2" s="45"/>
      <c r="AM2" s="287" t="s">
        <v>365</v>
      </c>
      <c r="AN2" s="292"/>
    </row>
    <row r="3" spans="1:53" s="7" customFormat="1" ht="58" customHeight="1" x14ac:dyDescent="0.2">
      <c r="A3" s="59"/>
      <c r="B3" s="8"/>
      <c r="C3" s="9"/>
      <c r="D3" s="9"/>
      <c r="E3" s="9"/>
      <c r="F3" s="59"/>
      <c r="G3" s="285" t="s">
        <v>445</v>
      </c>
      <c r="H3" s="285"/>
      <c r="I3" s="285"/>
      <c r="J3" s="285"/>
      <c r="K3" s="285"/>
      <c r="L3" s="285"/>
      <c r="M3" s="285"/>
      <c r="N3" s="285"/>
      <c r="O3" s="285"/>
      <c r="Q3" s="57"/>
      <c r="R3" s="278" t="s">
        <v>366</v>
      </c>
      <c r="S3" s="279"/>
      <c r="T3" s="279"/>
      <c r="U3" s="279"/>
      <c r="V3" s="279"/>
      <c r="W3" s="280"/>
      <c r="X3" s="54"/>
      <c r="Y3" s="278" t="s">
        <v>367</v>
      </c>
      <c r="Z3" s="279"/>
      <c r="AA3" s="279"/>
      <c r="AB3" s="279"/>
      <c r="AC3" s="279"/>
      <c r="AD3" s="280"/>
      <c r="AE3" s="54"/>
      <c r="AF3" s="278" t="s">
        <v>367</v>
      </c>
      <c r="AG3" s="279"/>
      <c r="AH3" s="279"/>
      <c r="AI3" s="279"/>
      <c r="AJ3" s="279"/>
      <c r="AK3" s="280"/>
      <c r="AL3" s="46"/>
      <c r="AM3" s="10"/>
      <c r="AN3" s="10"/>
    </row>
    <row r="4" spans="1:53" s="1" customFormat="1" ht="28" customHeight="1" x14ac:dyDescent="0.2">
      <c r="A4" s="44" t="s">
        <v>400</v>
      </c>
      <c r="B4" s="220" t="s">
        <v>368</v>
      </c>
      <c r="C4" s="221" t="s">
        <v>369</v>
      </c>
      <c r="D4" s="221" t="s">
        <v>427</v>
      </c>
      <c r="E4" s="221" t="s">
        <v>428</v>
      </c>
      <c r="F4" s="60" t="s">
        <v>401</v>
      </c>
      <c r="G4" s="282" t="s">
        <v>4</v>
      </c>
      <c r="H4" s="283"/>
      <c r="I4" s="284"/>
      <c r="J4" s="282" t="s">
        <v>5</v>
      </c>
      <c r="K4" s="283"/>
      <c r="L4" s="284"/>
      <c r="M4" s="281" t="s">
        <v>493</v>
      </c>
      <c r="N4" s="281"/>
      <c r="O4" s="281"/>
      <c r="P4" s="115"/>
      <c r="Q4" s="47" t="s">
        <v>402</v>
      </c>
      <c r="R4" s="14" t="s">
        <v>371</v>
      </c>
      <c r="S4" s="14" t="s">
        <v>372</v>
      </c>
      <c r="T4" s="14" t="s">
        <v>373</v>
      </c>
      <c r="U4" s="14" t="s">
        <v>410</v>
      </c>
      <c r="V4" s="14" t="s">
        <v>375</v>
      </c>
      <c r="W4" s="15" t="s">
        <v>376</v>
      </c>
      <c r="X4" s="47" t="s">
        <v>403</v>
      </c>
      <c r="Y4" s="14" t="s">
        <v>371</v>
      </c>
      <c r="Z4" s="14" t="s">
        <v>372</v>
      </c>
      <c r="AA4" s="14" t="s">
        <v>373</v>
      </c>
      <c r="AB4" s="14" t="s">
        <v>410</v>
      </c>
      <c r="AC4" s="14" t="s">
        <v>375</v>
      </c>
      <c r="AD4" s="15" t="s">
        <v>379</v>
      </c>
      <c r="AE4" s="47" t="s">
        <v>404</v>
      </c>
      <c r="AF4" s="16" t="s">
        <v>371</v>
      </c>
      <c r="AG4" s="16" t="s">
        <v>372</v>
      </c>
      <c r="AH4" s="14" t="s">
        <v>373</v>
      </c>
      <c r="AI4" s="14" t="s">
        <v>410</v>
      </c>
      <c r="AJ4" s="16" t="s">
        <v>375</v>
      </c>
      <c r="AK4" s="17" t="s">
        <v>508</v>
      </c>
      <c r="AL4" s="47" t="s">
        <v>405</v>
      </c>
      <c r="AM4" s="16" t="s">
        <v>5</v>
      </c>
      <c r="AN4" s="16" t="s">
        <v>493</v>
      </c>
      <c r="AO4" s="13"/>
      <c r="AP4" s="13"/>
      <c r="AQ4" s="13"/>
      <c r="AR4" s="13"/>
      <c r="AS4" s="13"/>
      <c r="AT4" s="13"/>
      <c r="AU4" s="13"/>
      <c r="AV4" s="13"/>
      <c r="AW4" s="13"/>
      <c r="AX4" s="13"/>
      <c r="AY4" s="13"/>
      <c r="AZ4" s="13"/>
      <c r="BA4" s="13"/>
    </row>
    <row r="5" spans="1:53" s="19" customFormat="1" x14ac:dyDescent="0.2">
      <c r="A5" s="44" t="s">
        <v>400</v>
      </c>
      <c r="B5" s="64" t="s">
        <v>368</v>
      </c>
      <c r="C5" s="65" t="s">
        <v>369</v>
      </c>
      <c r="D5" s="65"/>
      <c r="E5" s="65"/>
      <c r="F5" s="61" t="s">
        <v>401</v>
      </c>
      <c r="G5" s="66" t="s">
        <v>4</v>
      </c>
      <c r="H5" s="66" t="s">
        <v>407</v>
      </c>
      <c r="I5" s="66"/>
      <c r="J5" s="66" t="s">
        <v>5</v>
      </c>
      <c r="K5" s="67" t="s">
        <v>406</v>
      </c>
      <c r="L5" s="66"/>
      <c r="M5" s="66" t="s">
        <v>370</v>
      </c>
      <c r="N5" s="66"/>
      <c r="O5" s="66" t="s">
        <v>408</v>
      </c>
      <c r="P5" s="66"/>
      <c r="Q5" s="48" t="s">
        <v>402</v>
      </c>
      <c r="R5" s="68" t="s">
        <v>371</v>
      </c>
      <c r="S5" s="68" t="s">
        <v>372</v>
      </c>
      <c r="T5" s="68" t="s">
        <v>373</v>
      </c>
      <c r="U5" s="68" t="s">
        <v>374</v>
      </c>
      <c r="V5" s="68" t="s">
        <v>375</v>
      </c>
      <c r="W5" s="68" t="s">
        <v>376</v>
      </c>
      <c r="X5" s="48" t="s">
        <v>403</v>
      </c>
      <c r="Y5" s="68" t="s">
        <v>371</v>
      </c>
      <c r="Z5" s="68" t="s">
        <v>372</v>
      </c>
      <c r="AA5" s="68" t="s">
        <v>373</v>
      </c>
      <c r="AB5" s="68" t="s">
        <v>374</v>
      </c>
      <c r="AC5" s="68" t="s">
        <v>375</v>
      </c>
      <c r="AD5" s="68" t="s">
        <v>379</v>
      </c>
      <c r="AE5" s="48" t="s">
        <v>404</v>
      </c>
      <c r="AF5" s="48" t="s">
        <v>371</v>
      </c>
      <c r="AG5" s="48" t="s">
        <v>372</v>
      </c>
      <c r="AH5" s="48" t="s">
        <v>374</v>
      </c>
      <c r="AI5" s="48" t="s">
        <v>373</v>
      </c>
      <c r="AJ5" s="48" t="s">
        <v>375</v>
      </c>
      <c r="AK5" s="48" t="s">
        <v>377</v>
      </c>
      <c r="AL5" s="48" t="s">
        <v>405</v>
      </c>
      <c r="AM5" s="48" t="s">
        <v>5</v>
      </c>
      <c r="AN5" s="48" t="s">
        <v>370</v>
      </c>
      <c r="AO5" s="18"/>
      <c r="AP5" s="18"/>
      <c r="AQ5" s="18"/>
      <c r="AR5" s="18"/>
      <c r="AS5" s="18"/>
      <c r="AT5" s="18"/>
      <c r="AU5" s="18"/>
      <c r="AV5" s="18"/>
      <c r="AW5" s="18"/>
      <c r="AX5" s="18"/>
      <c r="AY5" s="18"/>
      <c r="AZ5" s="18"/>
      <c r="BA5" s="18"/>
    </row>
    <row r="6" spans="1:53" x14ac:dyDescent="0.2">
      <c r="A6" s="62">
        <v>59</v>
      </c>
      <c r="B6" s="20" t="s">
        <v>723</v>
      </c>
      <c r="C6" s="20" t="s">
        <v>694</v>
      </c>
      <c r="D6" s="20" t="s">
        <v>435</v>
      </c>
      <c r="E6" s="20" t="s">
        <v>409</v>
      </c>
      <c r="F6" s="206">
        <f ca="1">MATCH($C6,_xlfn.ANCHORARRAY(Health!$C$8),0)</f>
        <v>1</v>
      </c>
      <c r="G6" s="22" cm="1">
        <f t="array" aca="1" ref="G6" ca="1">IF(Parameters!$D$31, SUM(IF(ISNUMBER(R6:W6),(IF(R6:W6&gt;=Parameters!$D$37,1,"")),""))+0.5*(SUM(IF(ISNUMBER(R6:W6),(IF(R6:W6&gt;=Parameters!$D$38,1,"")),""))-SUM(IF(ISNUMBER(R6:W6),(IF(R6:W6&gt;=Parameters!$D$37,1,"")),""))),0) +
   IF(Parameters!$D$32,SUM(IF(ISNUMBER(R6:W6),(IF(R6:W6&gt;=Parameters!$D$41,1,"")),"")),0) +
   IF(Parameters!$D$33,AVERAGE(IF(ISNUMBER(R6:W6),R6:W6)),0) +
   IF(Parameters!$D$34,IF(OR(IF(ISNUMBER(R6:W6),R6:W6)=0),0,GEOMEAN(IF(ISNUMBER(R6:W6),R6:W6))),0)</f>
        <v>0</v>
      </c>
      <c r="H6" s="23">
        <f t="shared" ref="H6:H69" ca="1" si="0">G6</f>
        <v>0</v>
      </c>
      <c r="I6" s="116" t="str">
        <f t="shared" ref="I6:I69" si="1">IF(AVERAGE(AM6:AN6) &gt;= 0.666, "!!", IF(AND(AVERAGE(AM6:AN6) &lt; 0.666,  AVERAGE(AM6:AN6)  &gt;= 0.333), "!", IF(AVERAGE(AM6:AN6) &lt; 0.333, "")))</f>
        <v>!!</v>
      </c>
      <c r="J6" s="22" cm="1">
        <f t="array" aca="1" ref="J6" ca="1">IF(Parameters!$D$31, SUM(IF(ISNUMBER(Y6:AD6),(IF(Y6:AD6&gt;=Parameters!$D$41,1,"")),""))+0.5*(SUM(IF(ISNUMBER(Y6:AD6),(IF(Y6:AD6&gt;=Parameters!$D$42,1,"")),""))-SUM(IF(ISNUMBER(Y6:AD6),(IF(Y6:AD6&gt;=Parameters!$D$41,1,"")),""))),0) +
   IF(Parameters!$D$32,SUM(IF(ISNUMBER(Y6:AD6),(IF(Y6:AD6&gt;=Parameters!$D$41,1,"")),"")),0) +
   IF(Parameters!$D$33,AVERAGE(IF(ISNUMBER(Y6:AD6),Y6:AD6)),0) +
   IF(Parameters!$D$34,IF(OR(IF(ISNUMBER(Y6:AD6),Y6:AD6)=0),0,GEOMEAN(IF(ISNUMBER(Y6:AD6),Y6:AD6))),0)</f>
        <v>0</v>
      </c>
      <c r="K6" s="23">
        <f t="shared" ref="K6:K69" ca="1" si="2">J6</f>
        <v>0</v>
      </c>
      <c r="L6" s="116" t="str">
        <f t="shared" ref="L6:L69" si="3">IF(AM6 &gt;= 0.666, "!!", IF(AND(AM6 &lt; 0.666, AM6  &gt;= 0.333), "!", IF(AM6 &lt; 0.333, "")))</f>
        <v>!!</v>
      </c>
      <c r="M6" s="21" cm="1">
        <f t="array" aca="1" ref="M6" ca="1">IF(Parameters!$D$31, SUM(IF(ISNUMBER(AF6:AK6),(IF(AF6:AK6&gt;=Parameters!$D$41,1,"")),""))+0.5*(SUM(IF(ISNUMBER(AF6:AK6),(IF(AF6:AK6&gt;=Parameters!$D$42,1,"")),""))-SUM(IF(ISNUMBER(AF6:AK6),(IF(AF6:AK6&gt;=Parameters!$D$41,1,"")),""))),0) +
   IF(Parameters!$D$32,SUM(IF(ISNUMBER(AF6:AK6),(IF(AF6:AK6&gt;=Parameters!$D$41,1,"")),"")),0) +
   IF(Parameters!$D$33,AVERAGE(IF(ISNUMBER(AF6:AK6),AF6:AK6)),0) +
   IF(Parameters!$D$34,IF(OR(IF(ISNUMBER(AF6:AK6),AF6:AK6)=0),0,GEOMEAN(IF(ISNUMBER(AF6:AK6),AF6:AK6))),0)</f>
        <v>0</v>
      </c>
      <c r="N6" s="23">
        <f t="shared" ref="N6:N69" ca="1" si="4">M6</f>
        <v>0</v>
      </c>
      <c r="O6" s="116" t="str">
        <f t="shared" ref="O6:O69" si="5">IF(AN6 &gt;= 0.666, "!!", IF(AND(AN6 &lt; 0.666, AN6  &gt;= 0.333), "!", IF(AN6 &lt; 0.333, "")))</f>
        <v>!</v>
      </c>
      <c r="P6" s="24"/>
      <c r="Q6" s="49"/>
      <c r="R6" s="25">
        <f ca="1">IFERROR(INDEX(Health!$G$8:$G$225,MATCH($C6,_xlfn.ANCHORARRAY(Health!$C$8),0)),NA())</f>
        <v>0</v>
      </c>
      <c r="S6" s="25" t="e">
        <f ca="1">IFERROR(INDEX(Food!$G$8:$G$225,MATCH($C6,_xlfn.ANCHORARRAY(Food!$C$8),0)),NA())</f>
        <v>#N/A</v>
      </c>
      <c r="T6" s="25">
        <f ca="1">IFERROR(INDEX(Macro!$G$8:$G$225,MATCH($C6,_xlfn.ANCHORARRAY(Macro!$C$8),0)),NA())</f>
        <v>0</v>
      </c>
      <c r="U6" s="25">
        <f ca="1">IFERROR(INDEX(Socioeconomic!$G$8:$G$225,MATCH($C6,_xlfn.ANCHORARRAY(Socioeconomic!$C$8),0)),NA())</f>
        <v>2.0000000000000102</v>
      </c>
      <c r="V6" s="25">
        <f ca="1">IFERROR(INDEX('Natural Hazard'!$G$8:$G$225,MATCH($C6,_xlfn.ANCHORARRAY('Natural Hazard'!$C$8),0)),NA())</f>
        <v>0</v>
      </c>
      <c r="W6" s="25">
        <f ca="1">IFERROR(INDEX(Conflict!$G$8:$G$225,MATCH($C6,_xlfn.ANCHORARRAY(Conflict!$C$8),0)),NA())</f>
        <v>0</v>
      </c>
      <c r="X6" s="50"/>
      <c r="Y6" s="25" t="e">
        <f ca="1">IFERROR(INDEX(Health!$H$8:$H$225,MATCH($C6,_xlfn.ANCHORARRAY(Health!$C$8),0)),NA())</f>
        <v>#N/A</v>
      </c>
      <c r="Z6" s="25" t="e">
        <f ca="1">IFERROR(INDEX(Food!$H$8:$H$225,MATCH($C6,_xlfn.ANCHORARRAY(Food!$C$8),0)),NA())</f>
        <v>#N/A</v>
      </c>
      <c r="AA6" s="25">
        <f ca="1">IFERROR(INDEX(Macro!$H$8:$H$225,MATCH($C6,_xlfn.ANCHORARRAY(Macro!$C$8),0)),NA())</f>
        <v>0</v>
      </c>
      <c r="AB6" s="25" t="e">
        <f ca="1">IFERROR(INDEX(Socioeconomic!$H$8:$H$225,MATCH($C6,_xlfn.ANCHORARRAY(Socioeconomic!$C$8),0)),NA())</f>
        <v>#N/A</v>
      </c>
      <c r="AC6" s="25" t="e">
        <f ca="1">IFERROR(INDEX('Natural Hazard'!$H$8:$H$225,MATCH($C6,_xlfn.ANCHORARRAY('Natural Hazard'!$C$8),0)),NA())</f>
        <v>#N/A</v>
      </c>
      <c r="AD6" s="25">
        <f ca="1">IFERROR(INDEX(Conflict!$H$8:$H$225,MATCH($C6,_xlfn.ANCHORARRAY(Conflict!$C$8),0)),NA())</f>
        <v>0</v>
      </c>
      <c r="AE6" s="50"/>
      <c r="AF6" s="25">
        <f ca="1">IFERROR(INDEX(Health!$I$8:$I$225,MATCH($C6,_xlfn.ANCHORARRAY(Health!$C$8),0)),NA())</f>
        <v>0</v>
      </c>
      <c r="AG6" s="25" t="e">
        <f ca="1">IFERROR(INDEX(Food!$I$8:$I$225,MATCH($C6,_xlfn.ANCHORARRAY(Food!$C$8),0)),NA())</f>
        <v>#N/A</v>
      </c>
      <c r="AH6" s="25">
        <f ca="1">IFERROR(INDEX(Macro!$I$8:$I$225,MATCH($C6,_xlfn.ANCHORARRAY(Macro!$C$8),0)),NA())</f>
        <v>4.5552407932011301</v>
      </c>
      <c r="AI6" s="25">
        <f ca="1">IFERROR(INDEX(Socioeconomic!$I$8:$I$225,MATCH($C6,_xlfn.ANCHORARRAY(Socioeconomic!$C$8),0)),NA())</f>
        <v>2.0000000000000102</v>
      </c>
      <c r="AJ6" s="25">
        <f ca="1">IFERROR(INDEX('Natural Hazard'!$I$8:$I$225,MATCH($C6,_xlfn.ANCHORARRAY('Natural Hazard'!$C$8),0)),NA())</f>
        <v>0</v>
      </c>
      <c r="AK6" s="25">
        <f ca="1">IFERROR(INDEX(Conflict!$I$8:$I$225,MATCH($C6,_xlfn.ANCHORARRAY(Conflict!$C$8),0)),NA())</f>
        <v>0</v>
      </c>
      <c r="AL6" s="49"/>
      <c r="AM6" s="25">
        <f>IFERROR(INDEX('Data Reliability'!$G$6:$G$409,MATCH($C6,'Data Reliability'!$E$6:$E$409,0)),NA())</f>
        <v>0.83333333333333304</v>
      </c>
      <c r="AN6" s="25">
        <f>IFERROR(INDEX('Data Reliability'!$H$6:$H$409,MATCH($C6,'Data Reliability'!$E$6:$E$409,0)),NA())</f>
        <v>0.65833333333333299</v>
      </c>
      <c r="AO6" s="21"/>
      <c r="AP6" s="21"/>
      <c r="AQ6" s="21"/>
      <c r="AR6" s="21"/>
      <c r="AS6" s="21"/>
      <c r="AT6" s="21"/>
      <c r="AU6" s="21"/>
      <c r="AV6" s="21"/>
      <c r="AW6" s="21"/>
      <c r="AX6" s="21"/>
      <c r="AY6" s="21"/>
      <c r="AZ6" s="21"/>
      <c r="BA6" s="21"/>
    </row>
    <row r="7" spans="1:53" x14ac:dyDescent="0.2">
      <c r="A7" s="62">
        <v>91</v>
      </c>
      <c r="B7" s="20" t="s">
        <v>6</v>
      </c>
      <c r="C7" s="20" t="s">
        <v>7</v>
      </c>
      <c r="D7" s="20" t="s">
        <v>431</v>
      </c>
      <c r="E7" s="20" t="s">
        <v>429</v>
      </c>
      <c r="F7" s="206">
        <f ca="1">MATCH($C7,_xlfn.ANCHORARRAY(Health!$C$8),0)</f>
        <v>2</v>
      </c>
      <c r="G7" s="22" cm="1">
        <f t="array" aca="1" ref="G7" ca="1">IF(Parameters!$D$31, SUM(IF(ISNUMBER(R7:W7),(IF(R7:W7&gt;=Parameters!$D$37,1,"")),""))+0.5*(SUM(IF(ISNUMBER(R7:W7),(IF(R7:W7&gt;=Parameters!$D$38,1,"")),""))-SUM(IF(ISNUMBER(R7:W7),(IF(R7:W7&gt;=Parameters!$D$37,1,"")),""))),0) +
   IF(Parameters!$D$32,SUM(IF(ISNUMBER(R7:W7),(IF(R7:W7&gt;=Parameters!$D$41,1,"")),"")),0) +
   IF(Parameters!$D$33,AVERAGE(IF(ISNUMBER(R7:W7),R7:W7)),0) +
   IF(Parameters!$D$34,IF(OR(IF(ISNUMBER(R7:W7),R7:W7)=0),0,GEOMEAN(IF(ISNUMBER(R7:W7),R7:W7))),0)</f>
        <v>2</v>
      </c>
      <c r="H7" s="23">
        <f t="shared" ca="1" si="0"/>
        <v>2</v>
      </c>
      <c r="I7" s="116" t="str">
        <f t="shared" si="1"/>
        <v/>
      </c>
      <c r="J7" s="22" cm="1">
        <f t="array" aca="1" ref="J7" ca="1">IF(Parameters!$D$31, SUM(IF(ISNUMBER(Y7:AD7),(IF(Y7:AD7&gt;=Parameters!$D$41,1,"")),""))+0.5*(SUM(IF(ISNUMBER(Y7:AD7),(IF(Y7:AD7&gt;=Parameters!$D$42,1,"")),""))-SUM(IF(ISNUMBER(Y7:AD7),(IF(Y7:AD7&gt;=Parameters!$D$41,1,"")),""))),0) +
   IF(Parameters!$D$32,SUM(IF(ISNUMBER(Y7:AD7),(IF(Y7:AD7&gt;=Parameters!$D$41,1,"")),"")),0) +
   IF(Parameters!$D$33,AVERAGE(IF(ISNUMBER(Y7:AD7),Y7:AD7)),0) +
   IF(Parameters!$D$34,IF(OR(IF(ISNUMBER(Y7:AD7),Y7:AD7)=0),0,GEOMEAN(IF(ISNUMBER(Y7:AD7),Y7:AD7))),0)</f>
        <v>5</v>
      </c>
      <c r="K7" s="23">
        <f t="shared" ca="1" si="2"/>
        <v>5</v>
      </c>
      <c r="L7" s="116" t="str">
        <f t="shared" si="3"/>
        <v/>
      </c>
      <c r="M7" s="21" cm="1">
        <f t="array" aca="1" ref="M7" ca="1">IF(Parameters!$D$31, SUM(IF(ISNUMBER(AF7:AK7),(IF(AF7:AK7&gt;=Parameters!$D$41,1,"")),""))+0.5*(SUM(IF(ISNUMBER(AF7:AK7),(IF(AF7:AK7&gt;=Parameters!$D$42,1,"")),""))-SUM(IF(ISNUMBER(AF7:AK7),(IF(AF7:AK7&gt;=Parameters!$D$41,1,"")),""))),0) +
   IF(Parameters!$D$32,SUM(IF(ISNUMBER(AF7:AK7),(IF(AF7:AK7&gt;=Parameters!$D$41,1,"")),"")),0) +
   IF(Parameters!$D$33,AVERAGE(IF(ISNUMBER(AF7:AK7),AF7:AK7)),0) +
   IF(Parameters!$D$34,IF(OR(IF(ISNUMBER(AF7:AK7),AF7:AK7)=0),0,GEOMEAN(IF(ISNUMBER(AF7:AK7),AF7:AK7))),0)</f>
        <v>2</v>
      </c>
      <c r="N7" s="23">
        <f t="shared" ca="1" si="4"/>
        <v>2</v>
      </c>
      <c r="O7" s="116" t="str">
        <f t="shared" si="5"/>
        <v>!</v>
      </c>
      <c r="P7" s="24"/>
      <c r="Q7" s="49"/>
      <c r="R7" s="25">
        <f ca="1">IFERROR(INDEX(Health!$G$8:$G$225,MATCH($C7,_xlfn.ANCHORARRAY(Health!$C$8),0)),NA())</f>
        <v>0</v>
      </c>
      <c r="S7" s="25">
        <f ca="1">IFERROR(INDEX(Food!$G$8:$G$225,MATCH($C7,_xlfn.ANCHORARRAY(Food!$C$8),0)),NA())</f>
        <v>10</v>
      </c>
      <c r="T7" s="25">
        <f ca="1">IFERROR(INDEX(Macro!$G$8:$G$225,MATCH($C7,_xlfn.ANCHORARRAY(Macro!$C$8),0)),NA())</f>
        <v>0</v>
      </c>
      <c r="U7" s="25">
        <f ca="1">IFERROR(INDEX(Socioeconomic!$G$8:$G$225,MATCH($C7,_xlfn.ANCHORARRAY(Socioeconomic!$C$8),0)),NA())</f>
        <v>0</v>
      </c>
      <c r="V7" s="25">
        <f ca="1">IFERROR(INDEX('Natural Hazard'!$G$8:$G$225,MATCH($C7,_xlfn.ANCHORARRAY('Natural Hazard'!$C$8),0)),NA())</f>
        <v>8.8506120315678345</v>
      </c>
      <c r="W7" s="25">
        <f ca="1">IFERROR(INDEX(Conflict!$G$8:$G$225,MATCH($C7,_xlfn.ANCHORARRAY(Conflict!$C$8),0)),NA())</f>
        <v>0</v>
      </c>
      <c r="X7" s="50"/>
      <c r="Y7" s="25">
        <f ca="1">IFERROR(INDEX(Health!$H$8:$H$225,MATCH($C7,_xlfn.ANCHORARRAY(Health!$C$8),0)),NA())</f>
        <v>7.7784256559766698</v>
      </c>
      <c r="Z7" s="25">
        <f ca="1">IFERROR(INDEX(Food!$H$8:$H$225,MATCH($C7,_xlfn.ANCHORARRAY(Food!$C$8),0)),NA())</f>
        <v>10</v>
      </c>
      <c r="AA7" s="25">
        <f ca="1">IFERROR(INDEX(Macro!$H$8:$H$225,MATCH($C7,_xlfn.ANCHORARRAY(Macro!$C$8),0)),NA())</f>
        <v>10</v>
      </c>
      <c r="AB7" s="25">
        <f ca="1">IFERROR(INDEX(Socioeconomic!$H$8:$H$225,MATCH($C7,_xlfn.ANCHORARRAY(Socioeconomic!$C$8),0)),NA())</f>
        <v>10</v>
      </c>
      <c r="AC7" s="25">
        <f ca="1">IFERROR(INDEX('Natural Hazard'!$H$8:$H$225,MATCH($C7,_xlfn.ANCHORARRAY('Natural Hazard'!$C$8),0)),NA())</f>
        <v>7.8333333333333304</v>
      </c>
      <c r="AD7" s="25">
        <f ca="1">IFERROR(INDEX(Conflict!$H$8:$H$225,MATCH($C7,_xlfn.ANCHORARRAY(Conflict!$C$8),0)),NA())</f>
        <v>10</v>
      </c>
      <c r="AE7" s="50"/>
      <c r="AF7" s="25">
        <f ca="1">IFERROR(INDEX(Health!$I$8:$I$225,MATCH($C7,_xlfn.ANCHORARRAY(Health!$C$8),0)),NA())</f>
        <v>0</v>
      </c>
      <c r="AG7" s="25">
        <f ca="1">IFERROR(INDEX(Food!$I$8:$I$225,MATCH($C7,_xlfn.ANCHORARRAY(Food!$C$8),0)),NA())</f>
        <v>10</v>
      </c>
      <c r="AH7" s="25">
        <f ca="1">IFERROR(INDEX(Macro!$I$8:$I$225,MATCH($C7,_xlfn.ANCHORARRAY(Macro!$C$8),0)),NA())</f>
        <v>0</v>
      </c>
      <c r="AI7" s="25" t="e">
        <f ca="1">IFERROR(INDEX(Socioeconomic!$I$8:$I$225,MATCH($C7,_xlfn.ANCHORARRAY(Socioeconomic!$C$8),0)),NA())</f>
        <v>#N/A</v>
      </c>
      <c r="AJ7" s="25">
        <f ca="1">IFERROR(INDEX('Natural Hazard'!$I$8:$I$225,MATCH($C7,_xlfn.ANCHORARRAY('Natural Hazard'!$C$8),0)),NA())</f>
        <v>10</v>
      </c>
      <c r="AK7" s="25">
        <f ca="1">IFERROR(INDEX(Conflict!$I$8:$I$225,MATCH($C7,_xlfn.ANCHORARRAY(Conflict!$C$8),0)),NA())</f>
        <v>0</v>
      </c>
      <c r="AL7" s="49"/>
      <c r="AM7" s="25">
        <f>IFERROR(INDEX('Data Reliability'!$G$6:$G$409,MATCH($C7,'Data Reliability'!$E$6:$E$409,0)),NA())</f>
        <v>0.16666666666666699</v>
      </c>
      <c r="AN7" s="25">
        <f>IFERROR(INDEX('Data Reliability'!$H$6:$H$409,MATCH($C7,'Data Reliability'!$E$6:$E$409,0)),NA())</f>
        <v>0.45555555555555599</v>
      </c>
      <c r="AO7" s="21"/>
      <c r="AP7" s="21"/>
      <c r="AQ7" s="21"/>
      <c r="AR7" s="21"/>
      <c r="AS7" s="21"/>
      <c r="AT7" s="21"/>
      <c r="AU7" s="21"/>
      <c r="AV7" s="21"/>
      <c r="AW7" s="21"/>
      <c r="AX7" s="21"/>
      <c r="AY7" s="21"/>
      <c r="AZ7" s="21"/>
      <c r="BA7" s="21"/>
    </row>
    <row r="8" spans="1:53" x14ac:dyDescent="0.2">
      <c r="A8" s="62">
        <v>111</v>
      </c>
      <c r="B8" s="20" t="s">
        <v>8</v>
      </c>
      <c r="C8" s="20" t="s">
        <v>9</v>
      </c>
      <c r="D8" s="20" t="s">
        <v>432</v>
      </c>
      <c r="E8" s="20" t="s">
        <v>430</v>
      </c>
      <c r="F8" s="206">
        <f ca="1">MATCH($C8,_xlfn.ANCHORARRAY(Health!$C$8),0)</f>
        <v>3</v>
      </c>
      <c r="G8" s="22" cm="1">
        <f t="array" aca="1" ref="G8" ca="1">IF(Parameters!$D$31, SUM(IF(ISNUMBER(R8:W8),(IF(R8:W8&gt;=Parameters!$D$37,1,"")),""))+0.5*(SUM(IF(ISNUMBER(R8:W8),(IF(R8:W8&gt;=Parameters!$D$38,1,"")),""))-SUM(IF(ISNUMBER(R8:W8),(IF(R8:W8&gt;=Parameters!$D$37,1,"")),""))),0) +
   IF(Parameters!$D$32,SUM(IF(ISNUMBER(R8:W8),(IF(R8:W8&gt;=Parameters!$D$41,1,"")),"")),0) +
   IF(Parameters!$D$33,AVERAGE(IF(ISNUMBER(R8:W8),R8:W8)),0) +
   IF(Parameters!$D$34,IF(OR(IF(ISNUMBER(R8:W8),R8:W8)=0),0,GEOMEAN(IF(ISNUMBER(R8:W8),R8:W8))),0)</f>
        <v>3</v>
      </c>
      <c r="H8" s="23">
        <f t="shared" ca="1" si="0"/>
        <v>3</v>
      </c>
      <c r="I8" s="116" t="str">
        <f t="shared" si="1"/>
        <v/>
      </c>
      <c r="J8" s="22" cm="1">
        <f t="array" aca="1" ref="J8" ca="1">IF(Parameters!$D$31, SUM(IF(ISNUMBER(Y8:AD8),(IF(Y8:AD8&gt;=Parameters!$D$41,1,"")),""))+0.5*(SUM(IF(ISNUMBER(Y8:AD8),(IF(Y8:AD8&gt;=Parameters!$D$42,1,"")),""))-SUM(IF(ISNUMBER(Y8:AD8),(IF(Y8:AD8&gt;=Parameters!$D$41,1,"")),""))),0) +
   IF(Parameters!$D$32,SUM(IF(ISNUMBER(Y8:AD8),(IF(Y8:AD8&gt;=Parameters!$D$41,1,"")),"")),0) +
   IF(Parameters!$D$33,AVERAGE(IF(ISNUMBER(Y8:AD8),Y8:AD8)),0) +
   IF(Parameters!$D$34,IF(OR(IF(ISNUMBER(Y8:AD8),Y8:AD8)=0),0,GEOMEAN(IF(ISNUMBER(Y8:AD8),Y8:AD8))),0)</f>
        <v>2</v>
      </c>
      <c r="K8" s="23">
        <f t="shared" ca="1" si="2"/>
        <v>2</v>
      </c>
      <c r="L8" s="116" t="str">
        <f t="shared" si="3"/>
        <v/>
      </c>
      <c r="M8" s="21" cm="1">
        <f t="array" aca="1" ref="M8" ca="1">IF(Parameters!$D$31, SUM(IF(ISNUMBER(AF8:AK8),(IF(AF8:AK8&gt;=Parameters!$D$41,1,"")),""))+0.5*(SUM(IF(ISNUMBER(AF8:AK8),(IF(AF8:AK8&gt;=Parameters!$D$42,1,"")),""))-SUM(IF(ISNUMBER(AF8:AK8),(IF(AF8:AK8&gt;=Parameters!$D$41,1,"")),""))),0) +
   IF(Parameters!$D$32,SUM(IF(ISNUMBER(AF8:AK8),(IF(AF8:AK8&gt;=Parameters!$D$41,1,"")),"")),0) +
   IF(Parameters!$D$33,AVERAGE(IF(ISNUMBER(AF8:AK8),AF8:AK8)),0) +
   IF(Parameters!$D$34,IF(OR(IF(ISNUMBER(AF8:AK8),AF8:AK8)=0),0,GEOMEAN(IF(ISNUMBER(AF8:AK8),AF8:AK8))),0)</f>
        <v>3</v>
      </c>
      <c r="N8" s="23">
        <f t="shared" ca="1" si="4"/>
        <v>3</v>
      </c>
      <c r="O8" s="116" t="str">
        <f t="shared" si="5"/>
        <v>!</v>
      </c>
      <c r="P8" s="24"/>
      <c r="Q8" s="49"/>
      <c r="R8" s="25">
        <f ca="1">IFERROR(INDEX(Health!$G$8:$G$225,MATCH($C8,_xlfn.ANCHORARRAY(Health!$C$8),0)),NA())</f>
        <v>0</v>
      </c>
      <c r="S8" s="25">
        <f ca="1">IFERROR(INDEX(Food!$G$8:$G$225,MATCH($C8,_xlfn.ANCHORARRAY(Food!$C$8),0)),NA())</f>
        <v>0</v>
      </c>
      <c r="T8" s="25">
        <f ca="1">IFERROR(INDEX(Macro!$G$8:$G$225,MATCH($C8,_xlfn.ANCHORARRAY(Macro!$C$8),0)),NA())</f>
        <v>6.9</v>
      </c>
      <c r="U8" s="25">
        <f ca="1">IFERROR(INDEX(Socioeconomic!$G$8:$G$225,MATCH($C8,_xlfn.ANCHORARRAY(Socioeconomic!$C$8),0)),NA())</f>
        <v>7.6488093347203918</v>
      </c>
      <c r="V8" s="25">
        <f ca="1">IFERROR(INDEX('Natural Hazard'!$G$8:$G$225,MATCH($C8,_xlfn.ANCHORARRAY('Natural Hazard'!$C$8),0)),NA())</f>
        <v>5.627314338711372</v>
      </c>
      <c r="W8" s="25">
        <f ca="1">IFERROR(INDEX(Conflict!$G$8:$G$225,MATCH($C8,_xlfn.ANCHORARRAY(Conflict!$C$8),0)),NA())</f>
        <v>7.4423757959466883</v>
      </c>
      <c r="X8" s="50"/>
      <c r="Y8" s="25">
        <f ca="1">IFERROR(INDEX(Health!$H$8:$H$225,MATCH($C8,_xlfn.ANCHORARRAY(Health!$C$8),0)),NA())</f>
        <v>7.6909620991253602</v>
      </c>
      <c r="Z8" s="25">
        <f ca="1">IFERROR(INDEX(Food!$H$8:$H$225,MATCH($C8,_xlfn.ANCHORARRAY(Food!$C$8),0)),NA())</f>
        <v>9.9536768963520501</v>
      </c>
      <c r="AA8" s="25">
        <f ca="1">IFERROR(INDEX(Macro!$H$8:$H$225,MATCH($C8,_xlfn.ANCHORARRAY(Macro!$C$8),0)),NA())</f>
        <v>7</v>
      </c>
      <c r="AB8" s="25">
        <f ca="1">IFERROR(INDEX(Socioeconomic!$H$8:$H$225,MATCH($C8,_xlfn.ANCHORARRAY(Socioeconomic!$C$8),0)),NA())</f>
        <v>8.2857142857142794</v>
      </c>
      <c r="AC8" s="25">
        <f ca="1">IFERROR(INDEX('Natural Hazard'!$H$8:$H$225,MATCH($C8,_xlfn.ANCHORARRAY('Natural Hazard'!$C$8),0)),NA())</f>
        <v>3.1666666666666599</v>
      </c>
      <c r="AD8" s="25">
        <f ca="1">IFERROR(INDEX(Conflict!$H$8:$H$225,MATCH($C8,_xlfn.ANCHORARRAY(Conflict!$C$8),0)),NA())</f>
        <v>5.5388957488093098</v>
      </c>
      <c r="AE8" s="50"/>
      <c r="AF8" s="25">
        <f ca="1">IFERROR(INDEX(Health!$I$8:$I$225,MATCH($C8,_xlfn.ANCHORARRAY(Health!$C$8),0)),NA())</f>
        <v>0</v>
      </c>
      <c r="AG8" s="25" t="e">
        <f ca="1">IFERROR(INDEX(Food!$I$8:$I$225,MATCH($C8,_xlfn.ANCHORARRAY(Food!$C$8),0)),NA())</f>
        <v>#N/A</v>
      </c>
      <c r="AH8" s="25">
        <f ca="1">IFERROR(INDEX(Macro!$I$8:$I$225,MATCH($C8,_xlfn.ANCHORARRAY(Macro!$C$8),0)),NA())</f>
        <v>7</v>
      </c>
      <c r="AI8" s="25">
        <f ca="1">IFERROR(INDEX(Socioeconomic!$I$8:$I$225,MATCH($C8,_xlfn.ANCHORARRAY(Socioeconomic!$C$8),0)),NA())</f>
        <v>7.0608618909024301</v>
      </c>
      <c r="AJ8" s="25">
        <f ca="1">IFERROR(INDEX('Natural Hazard'!$I$8:$I$225,MATCH($C8,_xlfn.ANCHORARRAY('Natural Hazard'!$C$8),0)),NA())</f>
        <v>10</v>
      </c>
      <c r="AK8" s="25">
        <f ca="1">IFERROR(INDEX(Conflict!$I$8:$I$225,MATCH($C8,_xlfn.ANCHORARRAY(Conflict!$C$8),0)),NA())</f>
        <v>10</v>
      </c>
      <c r="AL8" s="49"/>
      <c r="AM8" s="25">
        <f>IFERROR(INDEX('Data Reliability'!$G$6:$G$409,MATCH($C8,'Data Reliability'!$E$6:$E$409,0)),NA())</f>
        <v>0</v>
      </c>
      <c r="AN8" s="25">
        <f>IFERROR(INDEX('Data Reliability'!$H$6:$H$409,MATCH($C8,'Data Reliability'!$E$6:$E$409,0)),NA())</f>
        <v>0.43333333333333302</v>
      </c>
      <c r="AO8" s="21"/>
      <c r="AP8" s="21"/>
      <c r="AQ8" s="21"/>
      <c r="AR8" s="21"/>
      <c r="AS8" s="21"/>
      <c r="AT8" s="21"/>
      <c r="AU8" s="21"/>
      <c r="AV8" s="21"/>
      <c r="AW8" s="21"/>
      <c r="AX8" s="21"/>
      <c r="AY8" s="21"/>
      <c r="AZ8" s="21"/>
      <c r="BA8" s="21"/>
    </row>
    <row r="9" spans="1:53" x14ac:dyDescent="0.2">
      <c r="A9" s="62">
        <v>130</v>
      </c>
      <c r="B9" s="20" t="s">
        <v>10</v>
      </c>
      <c r="C9" s="20" t="s">
        <v>11</v>
      </c>
      <c r="D9" s="20" t="s">
        <v>433</v>
      </c>
      <c r="E9" s="20" t="s">
        <v>430</v>
      </c>
      <c r="F9" s="206">
        <f ca="1">MATCH($C9,_xlfn.ANCHORARRAY(Health!$C$8),0)</f>
        <v>4</v>
      </c>
      <c r="G9" s="22" cm="1">
        <f t="array" aca="1" ref="G9" ca="1">IF(Parameters!$D$31, SUM(IF(ISNUMBER(R9:W9),(IF(R9:W9&gt;=Parameters!$D$37,1,"")),""))+0.5*(SUM(IF(ISNUMBER(R9:W9),(IF(R9:W9&gt;=Parameters!$D$38,1,"")),""))-SUM(IF(ISNUMBER(R9:W9),(IF(R9:W9&gt;=Parameters!$D$37,1,"")),""))),0) +
   IF(Parameters!$D$32,SUM(IF(ISNUMBER(R9:W9),(IF(R9:W9&gt;=Parameters!$D$41,1,"")),"")),0) +
   IF(Parameters!$D$33,AVERAGE(IF(ISNUMBER(R9:W9),R9:W9)),0) +
   IF(Parameters!$D$34,IF(OR(IF(ISNUMBER(R9:W9),R9:W9)=0),0,GEOMEAN(IF(ISNUMBER(R9:W9),R9:W9))),0)</f>
        <v>0</v>
      </c>
      <c r="H9" s="23">
        <f t="shared" ca="1" si="0"/>
        <v>0</v>
      </c>
      <c r="I9" s="116" t="str">
        <f t="shared" si="1"/>
        <v>!</v>
      </c>
      <c r="J9" s="22" cm="1">
        <f t="array" aca="1" ref="J9" ca="1">IF(Parameters!$D$31, SUM(IF(ISNUMBER(Y9:AD9),(IF(Y9:AD9&gt;=Parameters!$D$41,1,"")),""))+0.5*(SUM(IF(ISNUMBER(Y9:AD9),(IF(Y9:AD9&gt;=Parameters!$D$42,1,"")),""))-SUM(IF(ISNUMBER(Y9:AD9),(IF(Y9:AD9&gt;=Parameters!$D$41,1,"")),""))),0) +
   IF(Parameters!$D$32,SUM(IF(ISNUMBER(Y9:AD9),(IF(Y9:AD9&gt;=Parameters!$D$41,1,"")),"")),0) +
   IF(Parameters!$D$33,AVERAGE(IF(ISNUMBER(Y9:AD9),Y9:AD9)),0) +
   IF(Parameters!$D$34,IF(OR(IF(ISNUMBER(Y9:AD9),Y9:AD9)=0),0,GEOMEAN(IF(ISNUMBER(Y9:AD9),Y9:AD9))),0)</f>
        <v>0.5</v>
      </c>
      <c r="K9" s="23">
        <f t="shared" ca="1" si="2"/>
        <v>0.5</v>
      </c>
      <c r="L9" s="116" t="str">
        <f t="shared" si="3"/>
        <v/>
      </c>
      <c r="M9" s="21" cm="1">
        <f t="array" aca="1" ref="M9" ca="1">IF(Parameters!$D$31, SUM(IF(ISNUMBER(AF9:AK9),(IF(AF9:AK9&gt;=Parameters!$D$41,1,"")),""))+0.5*(SUM(IF(ISNUMBER(AF9:AK9),(IF(AF9:AK9&gt;=Parameters!$D$42,1,"")),""))-SUM(IF(ISNUMBER(AF9:AK9),(IF(AF9:AK9&gt;=Parameters!$D$41,1,"")),""))),0) +
   IF(Parameters!$D$32,SUM(IF(ISNUMBER(AF9:AK9),(IF(AF9:AK9&gt;=Parameters!$D$41,1,"")),"")),0) +
   IF(Parameters!$D$33,AVERAGE(IF(ISNUMBER(AF9:AK9),AF9:AK9)),0) +
   IF(Parameters!$D$34,IF(OR(IF(ISNUMBER(AF9:AK9),AF9:AK9)=0),0,GEOMEAN(IF(ISNUMBER(AF9:AK9),AF9:AK9))),0)</f>
        <v>0</v>
      </c>
      <c r="N9" s="23">
        <f t="shared" ca="1" si="4"/>
        <v>0</v>
      </c>
      <c r="O9" s="116" t="str">
        <f t="shared" si="5"/>
        <v>!</v>
      </c>
      <c r="P9" s="24"/>
      <c r="Q9" s="49"/>
      <c r="R9" s="25">
        <f ca="1">IFERROR(INDEX(Health!$G$8:$G$225,MATCH($C9,_xlfn.ANCHORARRAY(Health!$C$8),0)),NA())</f>
        <v>0</v>
      </c>
      <c r="S9" s="25">
        <f ca="1">IFERROR(INDEX(Food!$G$8:$G$225,MATCH($C9,_xlfn.ANCHORARRAY(Food!$C$8),0)),NA())</f>
        <v>0</v>
      </c>
      <c r="T9" s="25">
        <f ca="1">IFERROR(INDEX(Macro!$G$8:$G$225,MATCH($C9,_xlfn.ANCHORARRAY(Macro!$C$8),0)),NA())</f>
        <v>3.6818519067340181</v>
      </c>
      <c r="U9" s="25">
        <f ca="1">IFERROR(INDEX(Socioeconomic!$G$8:$G$225,MATCH($C9,_xlfn.ANCHORARRAY(Socioeconomic!$C$8),0)),NA())</f>
        <v>0</v>
      </c>
      <c r="V9" s="25">
        <f ca="1">IFERROR(INDEX('Natural Hazard'!$G$8:$G$225,MATCH($C9,_xlfn.ANCHORARRAY('Natural Hazard'!$C$8),0)),NA())</f>
        <v>0</v>
      </c>
      <c r="W9" s="25">
        <f ca="1">IFERROR(INDEX(Conflict!$G$8:$G$225,MATCH($C9,_xlfn.ANCHORARRAY(Conflict!$C$8),0)),NA())</f>
        <v>0</v>
      </c>
      <c r="X9" s="50"/>
      <c r="Y9" s="25">
        <f ca="1">IFERROR(INDEX(Health!$H$8:$H$225,MATCH($C9,_xlfn.ANCHORARRAY(Health!$C$8),0)),NA())</f>
        <v>3.0553935860058301</v>
      </c>
      <c r="Z9" s="25">
        <f ca="1">IFERROR(INDEX(Food!$H$8:$H$225,MATCH($C9,_xlfn.ANCHORARRAY(Food!$C$8),0)),NA())</f>
        <v>3.3971291866028701</v>
      </c>
      <c r="AA9" s="25">
        <f ca="1">IFERROR(INDEX(Macro!$H$8:$H$225,MATCH($C9,_xlfn.ANCHORARRAY(Macro!$C$8),0)),NA())</f>
        <v>3.9613243480808702</v>
      </c>
      <c r="AB9" s="25">
        <f ca="1">IFERROR(INDEX(Socioeconomic!$H$8:$H$225,MATCH($C9,_xlfn.ANCHORARRAY(Socioeconomic!$C$8),0)),NA())</f>
        <v>3.4285714285714199</v>
      </c>
      <c r="AC9" s="25">
        <f ca="1">IFERROR(INDEX('Natural Hazard'!$H$8:$H$225,MATCH($C9,_xlfn.ANCHORARRAY('Natural Hazard'!$C$8),0)),NA())</f>
        <v>7.8333333333333304</v>
      </c>
      <c r="AD9" s="25">
        <f ca="1">IFERROR(INDEX(Conflict!$H$8:$H$225,MATCH($C9,_xlfn.ANCHORARRAY(Conflict!$C$8),0)),NA())</f>
        <v>0</v>
      </c>
      <c r="AE9" s="50"/>
      <c r="AF9" s="25">
        <f ca="1">IFERROR(INDEX(Health!$I$8:$I$225,MATCH($C9,_xlfn.ANCHORARRAY(Health!$C$8),0)),NA())</f>
        <v>0</v>
      </c>
      <c r="AG9" s="25" t="e">
        <f ca="1">IFERROR(INDEX(Food!$I$8:$I$225,MATCH($C9,_xlfn.ANCHORARRAY(Food!$C$8),0)),NA())</f>
        <v>#N/A</v>
      </c>
      <c r="AH9" s="25">
        <f ca="1">IFERROR(INDEX(Macro!$I$8:$I$225,MATCH($C9,_xlfn.ANCHORARRAY(Macro!$C$8),0)),NA())</f>
        <v>3.4220963172804502</v>
      </c>
      <c r="AI9" s="25">
        <f ca="1">IFERROR(INDEX(Socioeconomic!$I$8:$I$225,MATCH($C9,_xlfn.ANCHORARRAY(Socioeconomic!$C$8),0)),NA())</f>
        <v>0</v>
      </c>
      <c r="AJ9" s="25">
        <f ca="1">IFERROR(INDEX('Natural Hazard'!$I$8:$I$225,MATCH($C9,_xlfn.ANCHORARRAY('Natural Hazard'!$C$8),0)),NA())</f>
        <v>0</v>
      </c>
      <c r="AK9" s="25">
        <f ca="1">IFERROR(INDEX(Conflict!$I$8:$I$225,MATCH($C9,_xlfn.ANCHORARRAY(Conflict!$C$8),0)),NA())</f>
        <v>0</v>
      </c>
      <c r="AL9" s="49"/>
      <c r="AM9" s="25">
        <f>IFERROR(INDEX('Data Reliability'!$G$6:$G$409,MATCH($C9,'Data Reliability'!$E$6:$E$409,0)),NA())</f>
        <v>0.16666666666666699</v>
      </c>
      <c r="AN9" s="25">
        <f>IFERROR(INDEX('Data Reliability'!$H$6:$H$409,MATCH($C9,'Data Reliability'!$E$6:$E$409,0)),NA())</f>
        <v>0.59166666666666701</v>
      </c>
      <c r="AO9" s="21"/>
      <c r="AP9" s="21"/>
      <c r="AQ9" s="21"/>
      <c r="AR9" s="21"/>
      <c r="AS9" s="21"/>
      <c r="AT9" s="21"/>
      <c r="AU9" s="21"/>
      <c r="AV9" s="21"/>
      <c r="AW9" s="21"/>
      <c r="AX9" s="21"/>
      <c r="AY9" s="21"/>
      <c r="AZ9" s="21"/>
      <c r="BA9" s="21"/>
    </row>
    <row r="10" spans="1:53" x14ac:dyDescent="0.2">
      <c r="A10" s="62">
        <v>137</v>
      </c>
      <c r="B10" s="20" t="s">
        <v>724</v>
      </c>
      <c r="C10" s="20" t="s">
        <v>695</v>
      </c>
      <c r="D10" s="20" t="s">
        <v>433</v>
      </c>
      <c r="E10" s="20" t="s">
        <v>409</v>
      </c>
      <c r="F10" s="206">
        <f ca="1">MATCH($C10,_xlfn.ANCHORARRAY(Health!$C$8),0)</f>
        <v>5</v>
      </c>
      <c r="G10" s="22" cm="1">
        <f t="array" aca="1" ref="G10" ca="1">IF(Parameters!$D$31, SUM(IF(ISNUMBER(R10:W10),(IF(R10:W10&gt;=Parameters!$D$37,1,"")),""))+0.5*(SUM(IF(ISNUMBER(R10:W10),(IF(R10:W10&gt;=Parameters!$D$38,1,"")),""))-SUM(IF(ISNUMBER(R10:W10),(IF(R10:W10&gt;=Parameters!$D$37,1,"")),""))),0) +
   IF(Parameters!$D$32,SUM(IF(ISNUMBER(R10:W10),(IF(R10:W10&gt;=Parameters!$D$41,1,"")),"")),0) +
   IF(Parameters!$D$33,AVERAGE(IF(ISNUMBER(R10:W10),R10:W10)),0) +
   IF(Parameters!$D$34,IF(OR(IF(ISNUMBER(R10:W10),R10:W10)=0),0,GEOMEAN(IF(ISNUMBER(R10:W10),R10:W10))),0)</f>
        <v>0</v>
      </c>
      <c r="H10" s="23">
        <f t="shared" ca="1" si="0"/>
        <v>0</v>
      </c>
      <c r="I10" s="116" t="str">
        <f t="shared" si="1"/>
        <v>!!</v>
      </c>
      <c r="J10" s="22" cm="1">
        <f t="array" aca="1" ref="J10" ca="1">IF(Parameters!$D$31, SUM(IF(ISNUMBER(Y10:AD10),(IF(Y10:AD10&gt;=Parameters!$D$41,1,"")),""))+0.5*(SUM(IF(ISNUMBER(Y10:AD10),(IF(Y10:AD10&gt;=Parameters!$D$42,1,"")),""))-SUM(IF(ISNUMBER(Y10:AD10),(IF(Y10:AD10&gt;=Parameters!$D$41,1,"")),""))),0) +
   IF(Parameters!$D$32,SUM(IF(ISNUMBER(Y10:AD10),(IF(Y10:AD10&gt;=Parameters!$D$41,1,"")),"")),0) +
   IF(Parameters!$D$33,AVERAGE(IF(ISNUMBER(Y10:AD10),Y10:AD10)),0) +
   IF(Parameters!$D$34,IF(OR(IF(ISNUMBER(Y10:AD10),Y10:AD10)=0),0,GEOMEAN(IF(ISNUMBER(Y10:AD10),Y10:AD10))),0)</f>
        <v>0</v>
      </c>
      <c r="K10" s="23">
        <f t="shared" ca="1" si="2"/>
        <v>0</v>
      </c>
      <c r="L10" s="116" t="str">
        <f t="shared" si="3"/>
        <v>!!</v>
      </c>
      <c r="M10" s="21" cm="1">
        <f t="array" aca="1" ref="M10" ca="1">IF(Parameters!$D$31, SUM(IF(ISNUMBER(AF10:AK10),(IF(AF10:AK10&gt;=Parameters!$D$41,1,"")),""))+0.5*(SUM(IF(ISNUMBER(AF10:AK10),(IF(AF10:AK10&gt;=Parameters!$D$42,1,"")),""))-SUM(IF(ISNUMBER(AF10:AK10),(IF(AF10:AK10&gt;=Parameters!$D$41,1,"")),""))),0) +
   IF(Parameters!$D$32,SUM(IF(ISNUMBER(AF10:AK10),(IF(AF10:AK10&gt;=Parameters!$D$41,1,"")),"")),0) +
   IF(Parameters!$D$33,AVERAGE(IF(ISNUMBER(AF10:AK10),AF10:AK10)),0) +
   IF(Parameters!$D$34,IF(OR(IF(ISNUMBER(AF10:AK10),AF10:AK10)=0),0,GEOMEAN(IF(ISNUMBER(AF10:AK10),AF10:AK10))),0)</f>
        <v>0</v>
      </c>
      <c r="N10" s="23">
        <f t="shared" ca="1" si="4"/>
        <v>0</v>
      </c>
      <c r="O10" s="116" t="str">
        <f t="shared" si="5"/>
        <v>!!</v>
      </c>
      <c r="P10" s="24"/>
      <c r="Q10" s="49"/>
      <c r="R10" s="25">
        <f ca="1">IFERROR(INDEX(Health!$G$8:$G$225,MATCH($C10,_xlfn.ANCHORARRAY(Health!$C$8),0)),NA())</f>
        <v>0</v>
      </c>
      <c r="S10" s="25" t="e">
        <f ca="1">IFERROR(INDEX(Food!$G$8:$G$225,MATCH($C10,_xlfn.ANCHORARRAY(Food!$C$8),0)),NA())</f>
        <v>#N/A</v>
      </c>
      <c r="T10" s="25" t="e">
        <f ca="1">IFERROR(INDEX(Macro!$G$8:$G$225,MATCH($C10,_xlfn.ANCHORARRAY(Macro!$C$8),0)),NA())</f>
        <v>#N/A</v>
      </c>
      <c r="U10" s="25">
        <f ca="1">IFERROR(INDEX(Socioeconomic!$G$8:$G$225,MATCH($C10,_xlfn.ANCHORARRAY(Socioeconomic!$C$8),0)),NA())</f>
        <v>0.25</v>
      </c>
      <c r="V10" s="25">
        <f ca="1">IFERROR(INDEX('Natural Hazard'!$G$8:$G$225,MATCH($C10,_xlfn.ANCHORARRAY('Natural Hazard'!$C$8),0)),NA())</f>
        <v>0</v>
      </c>
      <c r="W10" s="25">
        <f ca="1">IFERROR(INDEX(Conflict!$G$8:$G$225,MATCH($C10,_xlfn.ANCHORARRAY(Conflict!$C$8),0)),NA())</f>
        <v>0</v>
      </c>
      <c r="X10" s="50"/>
      <c r="Y10" s="25">
        <f ca="1">IFERROR(INDEX(Health!$H$8:$H$225,MATCH($C10,_xlfn.ANCHORARRAY(Health!$C$8),0)),NA())</f>
        <v>6.0583090379008704</v>
      </c>
      <c r="Z10" s="25" t="e">
        <f ca="1">IFERROR(INDEX(Food!$H$8:$H$225,MATCH($C10,_xlfn.ANCHORARRAY(Food!$C$8),0)),NA())</f>
        <v>#N/A</v>
      </c>
      <c r="AA10" s="25" t="e">
        <f ca="1">IFERROR(INDEX(Macro!$H$8:$H$225,MATCH($C10,_xlfn.ANCHORARRAY(Macro!$C$8),0)),NA())</f>
        <v>#N/A</v>
      </c>
      <c r="AB10" s="25" t="e">
        <f ca="1">IFERROR(INDEX(Socioeconomic!$H$8:$H$225,MATCH($C10,_xlfn.ANCHORARRAY(Socioeconomic!$C$8),0)),NA())</f>
        <v>#N/A</v>
      </c>
      <c r="AC10" s="25" t="e">
        <f ca="1">IFERROR(INDEX('Natural Hazard'!$H$8:$H$225,MATCH($C10,_xlfn.ANCHORARRAY('Natural Hazard'!$C$8),0)),NA())</f>
        <v>#N/A</v>
      </c>
      <c r="AD10" s="25">
        <f ca="1">IFERROR(INDEX(Conflict!$H$8:$H$225,MATCH($C10,_xlfn.ANCHORARRAY(Conflict!$C$8),0)),NA())</f>
        <v>0</v>
      </c>
      <c r="AE10" s="50"/>
      <c r="AF10" s="25">
        <f ca="1">IFERROR(INDEX(Health!$I$8:$I$225,MATCH($C10,_xlfn.ANCHORARRAY(Health!$C$8),0)),NA())</f>
        <v>0</v>
      </c>
      <c r="AG10" s="25" t="e">
        <f ca="1">IFERROR(INDEX(Food!$I$8:$I$225,MATCH($C10,_xlfn.ANCHORARRAY(Food!$C$8),0)),NA())</f>
        <v>#N/A</v>
      </c>
      <c r="AH10" s="25" t="e">
        <f ca="1">IFERROR(INDEX(Macro!$I$8:$I$225,MATCH($C10,_xlfn.ANCHORARRAY(Macro!$C$8),0)),NA())</f>
        <v>#N/A</v>
      </c>
      <c r="AI10" s="25">
        <f ca="1">IFERROR(INDEX(Socioeconomic!$I$8:$I$225,MATCH($C10,_xlfn.ANCHORARRAY(Socioeconomic!$C$8),0)),NA())</f>
        <v>0.25</v>
      </c>
      <c r="AJ10" s="25">
        <f ca="1">IFERROR(INDEX('Natural Hazard'!$I$8:$I$225,MATCH($C10,_xlfn.ANCHORARRAY('Natural Hazard'!$C$8),0)),NA())</f>
        <v>0</v>
      </c>
      <c r="AK10" s="25">
        <f ca="1">IFERROR(INDEX(Conflict!$I$8:$I$225,MATCH($C10,_xlfn.ANCHORARRAY(Conflict!$C$8),0)),NA())</f>
        <v>0</v>
      </c>
      <c r="AL10" s="49"/>
      <c r="AM10" s="25">
        <f>IFERROR(INDEX('Data Reliability'!$G$6:$G$409,MATCH($C10,'Data Reliability'!$E$6:$E$409,0)),NA())</f>
        <v>0.75</v>
      </c>
      <c r="AN10" s="25">
        <f>IFERROR(INDEX('Data Reliability'!$H$6:$H$409,MATCH($C10,'Data Reliability'!$E$6:$E$409,0)),NA())</f>
        <v>0.77500000000000002</v>
      </c>
      <c r="AO10" s="21"/>
      <c r="AP10" s="21"/>
      <c r="AQ10" s="21"/>
      <c r="AR10" s="21"/>
      <c r="AS10" s="21"/>
      <c r="AT10" s="21"/>
      <c r="AU10" s="21"/>
      <c r="AV10" s="21"/>
      <c r="AW10" s="21"/>
      <c r="AX10" s="21"/>
      <c r="AY10" s="21"/>
      <c r="AZ10" s="21"/>
      <c r="BA10" s="21"/>
    </row>
    <row r="11" spans="1:53" x14ac:dyDescent="0.2">
      <c r="A11" s="62">
        <v>171</v>
      </c>
      <c r="B11" s="20" t="s">
        <v>12</v>
      </c>
      <c r="C11" s="20" t="s">
        <v>13</v>
      </c>
      <c r="D11" s="20" t="s">
        <v>434</v>
      </c>
      <c r="E11" s="20" t="s">
        <v>409</v>
      </c>
      <c r="F11" s="206">
        <f ca="1">MATCH($C11,_xlfn.ANCHORARRAY(Health!$C$8),0)</f>
        <v>6</v>
      </c>
      <c r="G11" s="22" cm="1">
        <f t="array" aca="1" ref="G11" ca="1">IF(Parameters!$D$31, SUM(IF(ISNUMBER(R11:W11),(IF(R11:W11&gt;=Parameters!$D$37,1,"")),""))+0.5*(SUM(IF(ISNUMBER(R11:W11),(IF(R11:W11&gt;=Parameters!$D$38,1,"")),""))-SUM(IF(ISNUMBER(R11:W11),(IF(R11:W11&gt;=Parameters!$D$37,1,"")),""))),0) +
   IF(Parameters!$D$32,SUM(IF(ISNUMBER(R11:W11),(IF(R11:W11&gt;=Parameters!$D$41,1,"")),"")),0) +
   IF(Parameters!$D$33,AVERAGE(IF(ISNUMBER(R11:W11),R11:W11)),0) +
   IF(Parameters!$D$34,IF(OR(IF(ISNUMBER(R11:W11),R11:W11)=0),0,GEOMEAN(IF(ISNUMBER(R11:W11),R11:W11))),0)</f>
        <v>0.5</v>
      </c>
      <c r="H11" s="23">
        <f t="shared" ca="1" si="0"/>
        <v>0.5</v>
      </c>
      <c r="I11" s="116" t="str">
        <f t="shared" si="1"/>
        <v>!</v>
      </c>
      <c r="J11" s="22" cm="1">
        <f t="array" aca="1" ref="J11" ca="1">IF(Parameters!$D$31, SUM(IF(ISNUMBER(Y11:AD11),(IF(Y11:AD11&gt;=Parameters!$D$41,1,"")),""))+0.5*(SUM(IF(ISNUMBER(Y11:AD11),(IF(Y11:AD11&gt;=Parameters!$D$42,1,"")),""))-SUM(IF(ISNUMBER(Y11:AD11),(IF(Y11:AD11&gt;=Parameters!$D$41,1,"")),""))),0) +
   IF(Parameters!$D$32,SUM(IF(ISNUMBER(Y11:AD11),(IF(Y11:AD11&gt;=Parameters!$D$41,1,"")),"")),0) +
   IF(Parameters!$D$33,AVERAGE(IF(ISNUMBER(Y11:AD11),Y11:AD11)),0) +
   IF(Parameters!$D$34,IF(OR(IF(ISNUMBER(Y11:AD11),Y11:AD11)=0),0,GEOMEAN(IF(ISNUMBER(Y11:AD11),Y11:AD11))),0)</f>
        <v>0</v>
      </c>
      <c r="K11" s="23">
        <f t="shared" ca="1" si="2"/>
        <v>0</v>
      </c>
      <c r="L11" s="116" t="str">
        <f t="shared" si="3"/>
        <v/>
      </c>
      <c r="M11" s="21" cm="1">
        <f t="array" aca="1" ref="M11" ca="1">IF(Parameters!$D$31, SUM(IF(ISNUMBER(AF11:AK11),(IF(AF11:AK11&gt;=Parameters!$D$41,1,"")),""))+0.5*(SUM(IF(ISNUMBER(AF11:AK11),(IF(AF11:AK11&gt;=Parameters!$D$42,1,"")),""))-SUM(IF(ISNUMBER(AF11:AK11),(IF(AF11:AK11&gt;=Parameters!$D$41,1,"")),""))),0) +
   IF(Parameters!$D$32,SUM(IF(ISNUMBER(AF11:AK11),(IF(AF11:AK11&gt;=Parameters!$D$41,1,"")),"")),0) +
   IF(Parameters!$D$33,AVERAGE(IF(ISNUMBER(AF11:AK11),AF11:AK11)),0) +
   IF(Parameters!$D$34,IF(OR(IF(ISNUMBER(AF11:AK11),AF11:AK11)=0),0,GEOMEAN(IF(ISNUMBER(AF11:AK11),AF11:AK11))),0)</f>
        <v>0.5</v>
      </c>
      <c r="N11" s="23">
        <f t="shared" ca="1" si="4"/>
        <v>0.5</v>
      </c>
      <c r="O11" s="116" t="str">
        <f t="shared" si="5"/>
        <v>!!</v>
      </c>
      <c r="P11" s="24"/>
      <c r="Q11" s="49"/>
      <c r="R11" s="25">
        <f ca="1">IFERROR(INDEX(Health!$G$8:$G$225,MATCH($C11,_xlfn.ANCHORARRAY(Health!$C$8),0)),NA())</f>
        <v>5.6928168129060746</v>
      </c>
      <c r="S11" s="25">
        <f ca="1">IFERROR(INDEX(Food!$G$8:$G$225,MATCH($C11,_xlfn.ANCHORARRAY(Food!$C$8),0)),NA())</f>
        <v>0</v>
      </c>
      <c r="T11" s="25">
        <f ca="1">IFERROR(INDEX(Macro!$G$8:$G$225,MATCH($C11,_xlfn.ANCHORARRAY(Macro!$C$8),0)),NA())</f>
        <v>0</v>
      </c>
      <c r="U11" s="25">
        <f ca="1">IFERROR(INDEX(Socioeconomic!$G$8:$G$225,MATCH($C11,_xlfn.ANCHORARRAY(Socioeconomic!$C$8),0)),NA())</f>
        <v>0</v>
      </c>
      <c r="V11" s="25">
        <f ca="1">IFERROR(INDEX('Natural Hazard'!$G$8:$G$225,MATCH($C11,_xlfn.ANCHORARRAY('Natural Hazard'!$C$8),0)),NA())</f>
        <v>0</v>
      </c>
      <c r="W11" s="25">
        <f ca="1">IFERROR(INDEX(Conflict!$G$8:$G$225,MATCH($C11,_xlfn.ANCHORARRAY(Conflict!$C$8),0)),NA())</f>
        <v>0</v>
      </c>
      <c r="X11" s="50"/>
      <c r="Y11" s="25">
        <f ca="1">IFERROR(INDEX(Health!$H$8:$H$225,MATCH($C11,_xlfn.ANCHORARRAY(Health!$C$8),0)),NA())</f>
        <v>4.6297376093294398</v>
      </c>
      <c r="Z11" s="25">
        <f ca="1">IFERROR(INDEX(Food!$H$8:$H$225,MATCH($C11,_xlfn.ANCHORARRAY(Food!$C$8),0)),NA())</f>
        <v>0.83381586566299803</v>
      </c>
      <c r="AA11" s="25">
        <f ca="1">IFERROR(INDEX(Macro!$H$8:$H$225,MATCH($C11,_xlfn.ANCHORARRAY(Macro!$C$8),0)),NA())</f>
        <v>0.94345150893641905</v>
      </c>
      <c r="AB11" s="25">
        <f ca="1">IFERROR(INDEX(Socioeconomic!$H$8:$H$225,MATCH($C11,_xlfn.ANCHORARRAY(Socioeconomic!$C$8),0)),NA())</f>
        <v>0.14285714285714199</v>
      </c>
      <c r="AC11" s="25">
        <f ca="1">IFERROR(INDEX('Natural Hazard'!$H$8:$H$225,MATCH($C11,_xlfn.ANCHORARRAY('Natural Hazard'!$C$8),0)),NA())</f>
        <v>5.6666666666666599</v>
      </c>
      <c r="AD11" s="25">
        <f ca="1">IFERROR(INDEX(Conflict!$H$8:$H$225,MATCH($C11,_xlfn.ANCHORARRAY(Conflict!$C$8),0)),NA())</f>
        <v>0</v>
      </c>
      <c r="AE11" s="50"/>
      <c r="AF11" s="25">
        <f ca="1">IFERROR(INDEX(Health!$I$8:$I$225,MATCH($C11,_xlfn.ANCHORARRAY(Health!$C$8),0)),NA())</f>
        <v>7</v>
      </c>
      <c r="AG11" s="25" t="e">
        <f ca="1">IFERROR(INDEX(Food!$I$8:$I$225,MATCH($C11,_xlfn.ANCHORARRAY(Food!$C$8),0)),NA())</f>
        <v>#N/A</v>
      </c>
      <c r="AH11" s="25">
        <f ca="1">IFERROR(INDEX(Macro!$I$8:$I$225,MATCH($C11,_xlfn.ANCHORARRAY(Macro!$C$8),0)),NA())</f>
        <v>0</v>
      </c>
      <c r="AI11" s="25" t="e">
        <f ca="1">IFERROR(INDEX(Socioeconomic!$I$8:$I$225,MATCH($C11,_xlfn.ANCHORARRAY(Socioeconomic!$C$8),0)),NA())</f>
        <v>#N/A</v>
      </c>
      <c r="AJ11" s="25">
        <f ca="1">IFERROR(INDEX('Natural Hazard'!$I$8:$I$225,MATCH($C11,_xlfn.ANCHORARRAY('Natural Hazard'!$C$8),0)),NA())</f>
        <v>0</v>
      </c>
      <c r="AK11" s="25">
        <f ca="1">IFERROR(INDEX(Conflict!$I$8:$I$225,MATCH($C11,_xlfn.ANCHORARRAY(Conflict!$C$8),0)),NA())</f>
        <v>0</v>
      </c>
      <c r="AL11" s="49"/>
      <c r="AM11" s="25">
        <f>IFERROR(INDEX('Data Reliability'!$G$6:$G$409,MATCH($C11,'Data Reliability'!$E$6:$E$409,0)),NA())</f>
        <v>8.3333333333333301E-2</v>
      </c>
      <c r="AN11" s="25">
        <f>IFERROR(INDEX('Data Reliability'!$H$6:$H$409,MATCH($C11,'Data Reliability'!$E$6:$E$409,0)),NA())</f>
        <v>0.66666666666666696</v>
      </c>
      <c r="AO11" s="21"/>
      <c r="AP11" s="21"/>
      <c r="AQ11" s="21"/>
      <c r="AR11" s="21"/>
      <c r="AS11" s="21"/>
      <c r="AT11" s="21"/>
      <c r="AU11" s="21"/>
      <c r="AV11" s="21"/>
      <c r="AW11" s="21"/>
      <c r="AX11" s="21"/>
      <c r="AY11" s="21"/>
      <c r="AZ11" s="21"/>
      <c r="BA11" s="21"/>
    </row>
    <row r="12" spans="1:53" x14ac:dyDescent="0.2">
      <c r="A12" s="62">
        <v>175</v>
      </c>
      <c r="B12" s="20" t="s">
        <v>14</v>
      </c>
      <c r="C12" s="20" t="s">
        <v>15</v>
      </c>
      <c r="D12" s="20" t="s">
        <v>435</v>
      </c>
      <c r="E12" s="20" t="s">
        <v>430</v>
      </c>
      <c r="F12" s="206">
        <f ca="1">MATCH($C12,_xlfn.ANCHORARRAY(Health!$C$8),0)</f>
        <v>7</v>
      </c>
      <c r="G12" s="22" cm="1">
        <f t="array" aca="1" ref="G12" ca="1">IF(Parameters!$D$31, SUM(IF(ISNUMBER(R12:W12),(IF(R12:W12&gt;=Parameters!$D$37,1,"")),""))+0.5*(SUM(IF(ISNUMBER(R12:W12),(IF(R12:W12&gt;=Parameters!$D$38,1,"")),""))-SUM(IF(ISNUMBER(R12:W12),(IF(R12:W12&gt;=Parameters!$D$37,1,"")),""))),0) +
   IF(Parameters!$D$32,SUM(IF(ISNUMBER(R12:W12),(IF(R12:W12&gt;=Parameters!$D$41,1,"")),"")),0) +
   IF(Parameters!$D$33,AVERAGE(IF(ISNUMBER(R12:W12),R12:W12)),0) +
   IF(Parameters!$D$34,IF(OR(IF(ISNUMBER(R12:W12),R12:W12)=0),0,GEOMEAN(IF(ISNUMBER(R12:W12),R12:W12))),0)</f>
        <v>1</v>
      </c>
      <c r="H12" s="23">
        <f t="shared" ca="1" si="0"/>
        <v>1</v>
      </c>
      <c r="I12" s="116" t="str">
        <f t="shared" si="1"/>
        <v/>
      </c>
      <c r="J12" s="22" cm="1">
        <f t="array" aca="1" ref="J12" ca="1">IF(Parameters!$D$31, SUM(IF(ISNUMBER(Y12:AD12),(IF(Y12:AD12&gt;=Parameters!$D$41,1,"")),""))+0.5*(SUM(IF(ISNUMBER(Y12:AD12),(IF(Y12:AD12&gt;=Parameters!$D$42,1,"")),""))-SUM(IF(ISNUMBER(Y12:AD12),(IF(Y12:AD12&gt;=Parameters!$D$41,1,"")),""))),0) +
   IF(Parameters!$D$32,SUM(IF(ISNUMBER(Y12:AD12),(IF(Y12:AD12&gt;=Parameters!$D$41,1,"")),"")),0) +
   IF(Parameters!$D$33,AVERAGE(IF(ISNUMBER(Y12:AD12),Y12:AD12)),0) +
   IF(Parameters!$D$34,IF(OR(IF(ISNUMBER(Y12:AD12),Y12:AD12)=0),0,GEOMEAN(IF(ISNUMBER(Y12:AD12),Y12:AD12))),0)</f>
        <v>1</v>
      </c>
      <c r="K12" s="23">
        <f t="shared" ca="1" si="2"/>
        <v>1</v>
      </c>
      <c r="L12" s="116" t="str">
        <f t="shared" si="3"/>
        <v/>
      </c>
      <c r="M12" s="21" cm="1">
        <f t="array" aca="1" ref="M12" ca="1">IF(Parameters!$D$31, SUM(IF(ISNUMBER(AF12:AK12),(IF(AF12:AK12&gt;=Parameters!$D$41,1,"")),""))+0.5*(SUM(IF(ISNUMBER(AF12:AK12),(IF(AF12:AK12&gt;=Parameters!$D$42,1,"")),""))-SUM(IF(ISNUMBER(AF12:AK12),(IF(AF12:AK12&gt;=Parameters!$D$41,1,"")),""))),0) +
   IF(Parameters!$D$32,SUM(IF(ISNUMBER(AF12:AK12),(IF(AF12:AK12&gt;=Parameters!$D$41,1,"")),"")),0) +
   IF(Parameters!$D$33,AVERAGE(IF(ISNUMBER(AF12:AK12),AF12:AK12)),0) +
   IF(Parameters!$D$34,IF(OR(IF(ISNUMBER(AF12:AK12),AF12:AK12)=0),0,GEOMEAN(IF(ISNUMBER(AF12:AK12),AF12:AK12))),0)</f>
        <v>1</v>
      </c>
      <c r="N12" s="23">
        <f t="shared" ca="1" si="4"/>
        <v>1</v>
      </c>
      <c r="O12" s="116" t="str">
        <f t="shared" si="5"/>
        <v>!</v>
      </c>
      <c r="P12" s="24"/>
      <c r="Q12" s="49"/>
      <c r="R12" s="25">
        <f ca="1">IFERROR(INDEX(Health!$G$8:$G$225,MATCH($C12,_xlfn.ANCHORARRAY(Health!$C$8),0)),NA())</f>
        <v>0</v>
      </c>
      <c r="S12" s="25">
        <f ca="1">IFERROR(INDEX(Food!$G$8:$G$225,MATCH($C12,_xlfn.ANCHORARRAY(Food!$C$8),0)),NA())</f>
        <v>0</v>
      </c>
      <c r="T12" s="25">
        <f ca="1">IFERROR(INDEX(Macro!$G$8:$G$225,MATCH($C12,_xlfn.ANCHORARRAY(Macro!$C$8),0)),NA())</f>
        <v>10</v>
      </c>
      <c r="U12" s="25">
        <f ca="1">IFERROR(INDEX(Socioeconomic!$G$8:$G$225,MATCH($C12,_xlfn.ANCHORARRAY(Socioeconomic!$C$8),0)),NA())</f>
        <v>3.3169747895006778</v>
      </c>
      <c r="V12" s="25">
        <f ca="1">IFERROR(INDEX('Natural Hazard'!$G$8:$G$225,MATCH($C12,_xlfn.ANCHORARRAY('Natural Hazard'!$C$8),0)),NA())</f>
        <v>0</v>
      </c>
      <c r="W12" s="25">
        <f ca="1">IFERROR(INDEX(Conflict!$G$8:$G$225,MATCH($C12,_xlfn.ANCHORARRAY(Conflict!$C$8),0)),NA())</f>
        <v>0</v>
      </c>
      <c r="X12" s="50"/>
      <c r="Y12" s="25">
        <f ca="1">IFERROR(INDEX(Health!$H$8:$H$225,MATCH($C12,_xlfn.ANCHORARRAY(Health!$C$8),0)),NA())</f>
        <v>0.314868804664724</v>
      </c>
      <c r="Z12" s="25">
        <f ca="1">IFERROR(INDEX(Food!$H$8:$H$225,MATCH($C12,_xlfn.ANCHORARRAY(Food!$C$8),0)),NA())</f>
        <v>3.8448176027793801</v>
      </c>
      <c r="AA12" s="25">
        <f ca="1">IFERROR(INDEX(Macro!$H$8:$H$225,MATCH($C12,_xlfn.ANCHORARRAY(Macro!$C$8),0)),NA())</f>
        <v>10</v>
      </c>
      <c r="AB12" s="25">
        <f ca="1">IFERROR(INDEX(Socioeconomic!$H$8:$H$225,MATCH($C12,_xlfn.ANCHORARRAY(Socioeconomic!$C$8),0)),NA())</f>
        <v>2.1428571428571401</v>
      </c>
      <c r="AC12" s="25">
        <f ca="1">IFERROR(INDEX('Natural Hazard'!$H$8:$H$225,MATCH($C12,_xlfn.ANCHORARRAY('Natural Hazard'!$C$8),0)),NA())</f>
        <v>5.5</v>
      </c>
      <c r="AD12" s="25">
        <f ca="1">IFERROR(INDEX(Conflict!$H$8:$H$225,MATCH($C12,_xlfn.ANCHORARRAY(Conflict!$C$8),0)),NA())</f>
        <v>0</v>
      </c>
      <c r="AE12" s="50"/>
      <c r="AF12" s="25">
        <f ca="1">IFERROR(INDEX(Health!$I$8:$I$225,MATCH($C12,_xlfn.ANCHORARRAY(Health!$C$8),0)),NA())</f>
        <v>0</v>
      </c>
      <c r="AG12" s="25" t="e">
        <f ca="1">IFERROR(INDEX(Food!$I$8:$I$225,MATCH($C12,_xlfn.ANCHORARRAY(Food!$C$8),0)),NA())</f>
        <v>#N/A</v>
      </c>
      <c r="AH12" s="25">
        <f ca="1">IFERROR(INDEX(Macro!$I$8:$I$225,MATCH($C12,_xlfn.ANCHORARRAY(Macro!$C$8),0)),NA())</f>
        <v>10</v>
      </c>
      <c r="AI12" s="25">
        <f ca="1">IFERROR(INDEX(Socioeconomic!$I$8:$I$225,MATCH($C12,_xlfn.ANCHORARRAY(Socioeconomic!$C$8),0)),NA())</f>
        <v>5.13441681861877</v>
      </c>
      <c r="AJ12" s="25">
        <f ca="1">IFERROR(INDEX('Natural Hazard'!$I$8:$I$225,MATCH($C12,_xlfn.ANCHORARRAY('Natural Hazard'!$C$8),0)),NA())</f>
        <v>0</v>
      </c>
      <c r="AK12" s="25">
        <f ca="1">IFERROR(INDEX(Conflict!$I$8:$I$225,MATCH($C12,_xlfn.ANCHORARRAY(Conflict!$C$8),0)),NA())</f>
        <v>0</v>
      </c>
      <c r="AL12" s="49"/>
      <c r="AM12" s="25">
        <f>IFERROR(INDEX('Data Reliability'!$G$6:$G$409,MATCH($C12,'Data Reliability'!$E$6:$E$409,0)),NA())</f>
        <v>0</v>
      </c>
      <c r="AN12" s="25">
        <f>IFERROR(INDEX('Data Reliability'!$H$6:$H$409,MATCH($C12,'Data Reliability'!$E$6:$E$409,0)),NA())</f>
        <v>0.391666666666667</v>
      </c>
      <c r="AO12" s="21"/>
      <c r="AP12" s="21"/>
      <c r="AQ12" s="21"/>
      <c r="AR12" s="21"/>
      <c r="AS12" s="21"/>
      <c r="AT12" s="21"/>
      <c r="AU12" s="21"/>
      <c r="AV12" s="21"/>
      <c r="AW12" s="21"/>
      <c r="AX12" s="21"/>
      <c r="AY12" s="21"/>
      <c r="AZ12" s="21"/>
      <c r="BA12" s="21"/>
    </row>
    <row r="13" spans="1:53" x14ac:dyDescent="0.2">
      <c r="A13" s="62">
        <v>185</v>
      </c>
      <c r="B13" s="20" t="s">
        <v>16</v>
      </c>
      <c r="C13" s="20" t="s">
        <v>17</v>
      </c>
      <c r="D13" s="20" t="s">
        <v>433</v>
      </c>
      <c r="E13" s="20" t="s">
        <v>430</v>
      </c>
      <c r="F13" s="206">
        <f ca="1">MATCH($C13,_xlfn.ANCHORARRAY(Health!$C$8),0)</f>
        <v>8</v>
      </c>
      <c r="G13" s="22" cm="1">
        <f t="array" aca="1" ref="G13" ca="1">IF(Parameters!$D$31, SUM(IF(ISNUMBER(R13:W13),(IF(R13:W13&gt;=Parameters!$D$37,1,"")),""))+0.5*(SUM(IF(ISNUMBER(R13:W13),(IF(R13:W13&gt;=Parameters!$D$38,1,"")),""))-SUM(IF(ISNUMBER(R13:W13),(IF(R13:W13&gt;=Parameters!$D$37,1,"")),""))),0) +
   IF(Parameters!$D$32,SUM(IF(ISNUMBER(R13:W13),(IF(R13:W13&gt;=Parameters!$D$41,1,"")),"")),0) +
   IF(Parameters!$D$33,AVERAGE(IF(ISNUMBER(R13:W13),R13:W13)),0) +
   IF(Parameters!$D$34,IF(OR(IF(ISNUMBER(R13:W13),R13:W13)=0),0,GEOMEAN(IF(ISNUMBER(R13:W13),R13:W13))),0)</f>
        <v>0</v>
      </c>
      <c r="H13" s="23">
        <f t="shared" ca="1" si="0"/>
        <v>0</v>
      </c>
      <c r="I13" s="116" t="str">
        <f t="shared" si="1"/>
        <v>!</v>
      </c>
      <c r="J13" s="22" cm="1">
        <f t="array" aca="1" ref="J13" ca="1">IF(Parameters!$D$31, SUM(IF(ISNUMBER(Y13:AD13),(IF(Y13:AD13&gt;=Parameters!$D$41,1,"")),""))+0.5*(SUM(IF(ISNUMBER(Y13:AD13),(IF(Y13:AD13&gt;=Parameters!$D$42,1,"")),""))-SUM(IF(ISNUMBER(Y13:AD13),(IF(Y13:AD13&gt;=Parameters!$D$41,1,"")),""))),0) +
   IF(Parameters!$D$32,SUM(IF(ISNUMBER(Y13:AD13),(IF(Y13:AD13&gt;=Parameters!$D$41,1,"")),"")),0) +
   IF(Parameters!$D$33,AVERAGE(IF(ISNUMBER(Y13:AD13),Y13:AD13)),0) +
   IF(Parameters!$D$34,IF(OR(IF(ISNUMBER(Y13:AD13),Y13:AD13)=0),0,GEOMEAN(IF(ISNUMBER(Y13:AD13),Y13:AD13))),0)</f>
        <v>0</v>
      </c>
      <c r="K13" s="23">
        <f t="shared" ca="1" si="2"/>
        <v>0</v>
      </c>
      <c r="L13" s="116" t="str">
        <f t="shared" si="3"/>
        <v/>
      </c>
      <c r="M13" s="21" cm="1">
        <f t="array" aca="1" ref="M13" ca="1">IF(Parameters!$D$31, SUM(IF(ISNUMBER(AF13:AK13),(IF(AF13:AK13&gt;=Parameters!$D$41,1,"")),""))+0.5*(SUM(IF(ISNUMBER(AF13:AK13),(IF(AF13:AK13&gt;=Parameters!$D$42,1,"")),""))-SUM(IF(ISNUMBER(AF13:AK13),(IF(AF13:AK13&gt;=Parameters!$D$41,1,"")),""))),0) +
   IF(Parameters!$D$32,SUM(IF(ISNUMBER(AF13:AK13),(IF(AF13:AK13&gt;=Parameters!$D$41,1,"")),"")),0) +
   IF(Parameters!$D$33,AVERAGE(IF(ISNUMBER(AF13:AK13),AF13:AK13)),0) +
   IF(Parameters!$D$34,IF(OR(IF(ISNUMBER(AF13:AK13),AF13:AK13)=0),0,GEOMEAN(IF(ISNUMBER(AF13:AK13),AF13:AK13))),0)</f>
        <v>0.5</v>
      </c>
      <c r="N13" s="23">
        <f t="shared" ca="1" si="4"/>
        <v>0.5</v>
      </c>
      <c r="O13" s="116" t="str">
        <f t="shared" si="5"/>
        <v>!</v>
      </c>
      <c r="P13" s="24"/>
      <c r="Q13" s="49"/>
      <c r="R13" s="25">
        <f ca="1">IFERROR(INDEX(Health!$G$8:$G$225,MATCH($C13,_xlfn.ANCHORARRAY(Health!$C$8),0)),NA())</f>
        <v>0</v>
      </c>
      <c r="S13" s="25">
        <f ca="1">IFERROR(INDEX(Food!$G$8:$G$225,MATCH($C13,_xlfn.ANCHORARRAY(Food!$C$8),0)),NA())</f>
        <v>0</v>
      </c>
      <c r="T13" s="25">
        <f ca="1">IFERROR(INDEX(Macro!$G$8:$G$225,MATCH($C13,_xlfn.ANCHORARRAY(Macro!$C$8),0)),NA())</f>
        <v>2.5085890344107939</v>
      </c>
      <c r="U13" s="25">
        <f ca="1">IFERROR(INDEX(Socioeconomic!$G$8:$G$225,MATCH($C13,_xlfn.ANCHORARRAY(Socioeconomic!$C$8),0)),NA())</f>
        <v>0</v>
      </c>
      <c r="V13" s="25">
        <f ca="1">IFERROR(INDEX('Natural Hazard'!$G$8:$G$225,MATCH($C13,_xlfn.ANCHORARRAY('Natural Hazard'!$C$8),0)),NA())</f>
        <v>0</v>
      </c>
      <c r="W13" s="25">
        <f ca="1">IFERROR(INDEX(Conflict!$G$8:$G$225,MATCH($C13,_xlfn.ANCHORARRAY(Conflict!$C$8),0)),NA())</f>
        <v>2.971315800596761</v>
      </c>
      <c r="X13" s="50"/>
      <c r="Y13" s="25">
        <f ca="1">IFERROR(INDEX(Health!$H$8:$H$225,MATCH($C13,_xlfn.ANCHORARRAY(Health!$C$8),0)),NA())</f>
        <v>0</v>
      </c>
      <c r="Z13" s="25">
        <f ca="1">IFERROR(INDEX(Food!$H$8:$H$225,MATCH($C13,_xlfn.ANCHORARRAY(Food!$C$8),0)),NA())</f>
        <v>2.7033492822966498</v>
      </c>
      <c r="AA13" s="25">
        <f ca="1">IFERROR(INDEX(Macro!$H$8:$H$225,MATCH($C13,_xlfn.ANCHORARRAY(Macro!$C$8),0)),NA())</f>
        <v>3.6536771169059499</v>
      </c>
      <c r="AB13" s="25">
        <f ca="1">IFERROR(INDEX(Socioeconomic!$H$8:$H$225,MATCH($C13,_xlfn.ANCHORARRAY(Socioeconomic!$C$8),0)),NA())</f>
        <v>2.5714285714285698</v>
      </c>
      <c r="AC13" s="25">
        <f ca="1">IFERROR(INDEX('Natural Hazard'!$H$8:$H$225,MATCH($C13,_xlfn.ANCHORARRAY('Natural Hazard'!$C$8),0)),NA())</f>
        <v>4.1666666666666599</v>
      </c>
      <c r="AD13" s="25">
        <f ca="1">IFERROR(INDEX(Conflict!$H$8:$H$225,MATCH($C13,_xlfn.ANCHORARRAY(Conflict!$C$8),0)),NA())</f>
        <v>1.26124536955371</v>
      </c>
      <c r="AE13" s="50"/>
      <c r="AF13" s="25">
        <f ca="1">IFERROR(INDEX(Health!$I$8:$I$225,MATCH($C13,_xlfn.ANCHORARRAY(Health!$C$8),0)),NA())</f>
        <v>0</v>
      </c>
      <c r="AG13" s="25" t="e">
        <f ca="1">IFERROR(INDEX(Food!$I$8:$I$225,MATCH($C13,_xlfn.ANCHORARRAY(Food!$C$8),0)),NA())</f>
        <v>#N/A</v>
      </c>
      <c r="AH13" s="25">
        <f ca="1">IFERROR(INDEX(Macro!$I$8:$I$225,MATCH($C13,_xlfn.ANCHORARRAY(Macro!$C$8),0)),NA())</f>
        <v>1.7223796033994401</v>
      </c>
      <c r="AI13" s="25">
        <f ca="1">IFERROR(INDEX(Socioeconomic!$I$8:$I$225,MATCH($C13,_xlfn.ANCHORARRAY(Socioeconomic!$C$8),0)),NA())</f>
        <v>0</v>
      </c>
      <c r="AJ13" s="25">
        <f ca="1">IFERROR(INDEX('Natural Hazard'!$I$8:$I$225,MATCH($C13,_xlfn.ANCHORARRAY('Natural Hazard'!$C$8),0)),NA())</f>
        <v>0</v>
      </c>
      <c r="AK13" s="25">
        <f ca="1">IFERROR(INDEX(Conflict!$I$8:$I$225,MATCH($C13,_xlfn.ANCHORARRAY(Conflict!$C$8),0)),NA())</f>
        <v>7</v>
      </c>
      <c r="AL13" s="49"/>
      <c r="AM13" s="25">
        <f>IFERROR(INDEX('Data Reliability'!$G$6:$G$409,MATCH($C13,'Data Reliability'!$E$6:$E$409,0)),NA())</f>
        <v>0.16666666666666699</v>
      </c>
      <c r="AN13" s="25">
        <f>IFERROR(INDEX('Data Reliability'!$H$6:$H$409,MATCH($C13,'Data Reliability'!$E$6:$E$409,0)),NA())</f>
        <v>0.51666666666666705</v>
      </c>
      <c r="AO13" s="21"/>
      <c r="AP13" s="21"/>
      <c r="AQ13" s="21"/>
      <c r="AR13" s="21"/>
      <c r="AS13" s="21"/>
      <c r="AT13" s="21"/>
      <c r="AU13" s="21"/>
      <c r="AV13" s="21"/>
      <c r="AW13" s="21"/>
      <c r="AX13" s="21"/>
      <c r="AY13" s="21"/>
      <c r="AZ13" s="21"/>
      <c r="BA13" s="21"/>
    </row>
    <row r="14" spans="1:53" x14ac:dyDescent="0.2">
      <c r="A14" s="62">
        <v>186</v>
      </c>
      <c r="B14" s="20" t="s">
        <v>725</v>
      </c>
      <c r="C14" s="20" t="s">
        <v>696</v>
      </c>
      <c r="D14" s="20" t="s">
        <v>436</v>
      </c>
      <c r="E14" s="20" t="s">
        <v>409</v>
      </c>
      <c r="F14" s="206">
        <f ca="1">MATCH($C14,_xlfn.ANCHORARRAY(Health!$C$8),0)</f>
        <v>9</v>
      </c>
      <c r="G14" s="22" cm="1">
        <f t="array" aca="1" ref="G14" ca="1">IF(Parameters!$D$31, SUM(IF(ISNUMBER(R14:W14),(IF(R14:W14&gt;=Parameters!$D$37,1,"")),""))+0.5*(SUM(IF(ISNUMBER(R14:W14),(IF(R14:W14&gt;=Parameters!$D$38,1,"")),""))-SUM(IF(ISNUMBER(R14:W14),(IF(R14:W14&gt;=Parameters!$D$37,1,"")),""))),0) +
   IF(Parameters!$D$32,SUM(IF(ISNUMBER(R14:W14),(IF(R14:W14&gt;=Parameters!$D$41,1,"")),"")),0) +
   IF(Parameters!$D$33,AVERAGE(IF(ISNUMBER(R14:W14),R14:W14)),0) +
   IF(Parameters!$D$34,IF(OR(IF(ISNUMBER(R14:W14),R14:W14)=0),0,GEOMEAN(IF(ISNUMBER(R14:W14),R14:W14))),0)</f>
        <v>0</v>
      </c>
      <c r="H14" s="23">
        <f t="shared" ca="1" si="0"/>
        <v>0</v>
      </c>
      <c r="I14" s="116" t="str">
        <f t="shared" si="1"/>
        <v>!!</v>
      </c>
      <c r="J14" s="22" cm="1">
        <f t="array" aca="1" ref="J14" ca="1">IF(Parameters!$D$31, SUM(IF(ISNUMBER(Y14:AD14),(IF(Y14:AD14&gt;=Parameters!$D$41,1,"")),""))+0.5*(SUM(IF(ISNUMBER(Y14:AD14),(IF(Y14:AD14&gt;=Parameters!$D$42,1,"")),""))-SUM(IF(ISNUMBER(Y14:AD14),(IF(Y14:AD14&gt;=Parameters!$D$41,1,"")),""))),0) +
   IF(Parameters!$D$32,SUM(IF(ISNUMBER(Y14:AD14),(IF(Y14:AD14&gt;=Parameters!$D$41,1,"")),"")),0) +
   IF(Parameters!$D$33,AVERAGE(IF(ISNUMBER(Y14:AD14),Y14:AD14)),0) +
   IF(Parameters!$D$34,IF(OR(IF(ISNUMBER(Y14:AD14),Y14:AD14)=0),0,GEOMEAN(IF(ISNUMBER(Y14:AD14),Y14:AD14))),0)</f>
        <v>0</v>
      </c>
      <c r="K14" s="23">
        <f t="shared" ca="1" si="2"/>
        <v>0</v>
      </c>
      <c r="L14" s="116" t="str">
        <f t="shared" si="3"/>
        <v>!!</v>
      </c>
      <c r="M14" s="21" cm="1">
        <f t="array" aca="1" ref="M14" ca="1">IF(Parameters!$D$31, SUM(IF(ISNUMBER(AF14:AK14),(IF(AF14:AK14&gt;=Parameters!$D$41,1,"")),""))+0.5*(SUM(IF(ISNUMBER(AF14:AK14),(IF(AF14:AK14&gt;=Parameters!$D$42,1,"")),""))-SUM(IF(ISNUMBER(AF14:AK14),(IF(AF14:AK14&gt;=Parameters!$D$41,1,"")),""))),0) +
   IF(Parameters!$D$32,SUM(IF(ISNUMBER(AF14:AK14),(IF(AF14:AK14&gt;=Parameters!$D$41,1,"")),"")),0) +
   IF(Parameters!$D$33,AVERAGE(IF(ISNUMBER(AF14:AK14),AF14:AK14)),0) +
   IF(Parameters!$D$34,IF(OR(IF(ISNUMBER(AF14:AK14),AF14:AK14)=0),0,GEOMEAN(IF(ISNUMBER(AF14:AK14),AF14:AK14))),0)</f>
        <v>0</v>
      </c>
      <c r="N14" s="23">
        <f t="shared" ca="1" si="4"/>
        <v>0</v>
      </c>
      <c r="O14" s="116" t="str">
        <f t="shared" si="5"/>
        <v>!!</v>
      </c>
      <c r="P14" s="24"/>
      <c r="Q14" s="49"/>
      <c r="R14" s="25">
        <f ca="1">IFERROR(INDEX(Health!$G$8:$G$225,MATCH($C14,_xlfn.ANCHORARRAY(Health!$C$8),0)),NA())</f>
        <v>0</v>
      </c>
      <c r="S14" s="25" t="e">
        <f ca="1">IFERROR(INDEX(Food!$G$8:$G$225,MATCH($C14,_xlfn.ANCHORARRAY(Food!$C$8),0)),NA())</f>
        <v>#N/A</v>
      </c>
      <c r="T14" s="25" t="e">
        <f ca="1">IFERROR(INDEX(Macro!$G$8:$G$225,MATCH($C14,_xlfn.ANCHORARRAY(Macro!$C$8),0)),NA())</f>
        <v>#N/A</v>
      </c>
      <c r="U14" s="25" t="e">
        <f ca="1">IFERROR(INDEX(Socioeconomic!$G$8:$G$225,MATCH($C14,_xlfn.ANCHORARRAY(Socioeconomic!$C$8),0)),NA())</f>
        <v>#N/A</v>
      </c>
      <c r="V14" s="25">
        <f ca="1">IFERROR(INDEX('Natural Hazard'!$G$8:$G$225,MATCH($C14,_xlfn.ANCHORARRAY('Natural Hazard'!$C$8),0)),NA())</f>
        <v>0</v>
      </c>
      <c r="W14" s="25">
        <f ca="1">IFERROR(INDEX(Conflict!$G$8:$G$225,MATCH($C14,_xlfn.ANCHORARRAY(Conflict!$C$8),0)),NA())</f>
        <v>0</v>
      </c>
      <c r="X14" s="50"/>
      <c r="Y14" s="25" t="e">
        <f ca="1">IFERROR(INDEX(Health!$H$8:$H$225,MATCH($C14,_xlfn.ANCHORARRAY(Health!$C$8),0)),NA())</f>
        <v>#N/A</v>
      </c>
      <c r="Z14" s="25" t="e">
        <f ca="1">IFERROR(INDEX(Food!$H$8:$H$225,MATCH($C14,_xlfn.ANCHORARRAY(Food!$C$8),0)),NA())</f>
        <v>#N/A</v>
      </c>
      <c r="AA14" s="25" t="e">
        <f ca="1">IFERROR(INDEX(Macro!$H$8:$H$225,MATCH($C14,_xlfn.ANCHORARRAY(Macro!$C$8),0)),NA())</f>
        <v>#N/A</v>
      </c>
      <c r="AB14" s="25" t="e">
        <f ca="1">IFERROR(INDEX(Socioeconomic!$H$8:$H$225,MATCH($C14,_xlfn.ANCHORARRAY(Socioeconomic!$C$8),0)),NA())</f>
        <v>#N/A</v>
      </c>
      <c r="AC14" s="25" t="e">
        <f ca="1">IFERROR(INDEX('Natural Hazard'!$H$8:$H$225,MATCH($C14,_xlfn.ANCHORARRAY('Natural Hazard'!$C$8),0)),NA())</f>
        <v>#N/A</v>
      </c>
      <c r="AD14" s="25">
        <f ca="1">IFERROR(INDEX(Conflict!$H$8:$H$225,MATCH($C14,_xlfn.ANCHORARRAY(Conflict!$C$8),0)),NA())</f>
        <v>0</v>
      </c>
      <c r="AE14" s="50"/>
      <c r="AF14" s="25">
        <f ca="1">IFERROR(INDEX(Health!$I$8:$I$225,MATCH($C14,_xlfn.ANCHORARRAY(Health!$C$8),0)),NA())</f>
        <v>0</v>
      </c>
      <c r="AG14" s="25" t="e">
        <f ca="1">IFERROR(INDEX(Food!$I$8:$I$225,MATCH($C14,_xlfn.ANCHORARRAY(Food!$C$8),0)),NA())</f>
        <v>#N/A</v>
      </c>
      <c r="AH14" s="25" t="e">
        <f ca="1">IFERROR(INDEX(Macro!$I$8:$I$225,MATCH($C14,_xlfn.ANCHORARRAY(Macro!$C$8),0)),NA())</f>
        <v>#N/A</v>
      </c>
      <c r="AI14" s="25" t="e">
        <f ca="1">IFERROR(INDEX(Socioeconomic!$I$8:$I$225,MATCH($C14,_xlfn.ANCHORARRAY(Socioeconomic!$C$8),0)),NA())</f>
        <v>#N/A</v>
      </c>
      <c r="AJ14" s="25">
        <f ca="1">IFERROR(INDEX('Natural Hazard'!$I$8:$I$225,MATCH($C14,_xlfn.ANCHORARRAY('Natural Hazard'!$C$8),0)),NA())</f>
        <v>0</v>
      </c>
      <c r="AK14" s="25">
        <f ca="1">IFERROR(INDEX(Conflict!$I$8:$I$225,MATCH($C14,_xlfn.ANCHORARRAY(Conflict!$C$8),0)),NA())</f>
        <v>0</v>
      </c>
      <c r="AL14" s="49"/>
      <c r="AM14" s="25">
        <f>IFERROR(INDEX('Data Reliability'!$G$6:$G$409,MATCH($C14,'Data Reliability'!$E$6:$E$409,0)),NA())</f>
        <v>0.91666666666666696</v>
      </c>
      <c r="AN14" s="25">
        <f>IFERROR(INDEX('Data Reliability'!$H$6:$H$409,MATCH($C14,'Data Reliability'!$E$6:$E$409,0)),NA())</f>
        <v>0.81666666666666698</v>
      </c>
      <c r="AO14" s="21"/>
      <c r="AP14" s="21"/>
      <c r="AQ14" s="21"/>
      <c r="AR14" s="21"/>
      <c r="AS14" s="21"/>
      <c r="AT14" s="21"/>
      <c r="AU14" s="21"/>
      <c r="AV14" s="21"/>
      <c r="AW14" s="21"/>
      <c r="AX14" s="21"/>
      <c r="AY14" s="21"/>
      <c r="AZ14" s="21"/>
      <c r="BA14" s="21"/>
    </row>
    <row r="15" spans="1:53" x14ac:dyDescent="0.2">
      <c r="B15" s="28" t="s">
        <v>18</v>
      </c>
      <c r="C15" s="28" t="s">
        <v>19</v>
      </c>
      <c r="D15" s="28" t="s">
        <v>435</v>
      </c>
      <c r="E15" s="28" t="s">
        <v>430</v>
      </c>
      <c r="F15" s="206">
        <f ca="1">MATCH($C15,_xlfn.ANCHORARRAY(Health!$C$8),0)</f>
        <v>10</v>
      </c>
      <c r="G15" s="22" cm="1">
        <f t="array" aca="1" ref="G15" ca="1">IF(Parameters!$D$31, SUM(IF(ISNUMBER(R15:W15),(IF(R15:W15&gt;=Parameters!$D$37,1,"")),""))+0.5*(SUM(IF(ISNUMBER(R15:W15),(IF(R15:W15&gt;=Parameters!$D$38,1,"")),""))-SUM(IF(ISNUMBER(R15:W15),(IF(R15:W15&gt;=Parameters!$D$37,1,"")),""))),0) +
   IF(Parameters!$D$32,SUM(IF(ISNUMBER(R15:W15),(IF(R15:W15&gt;=Parameters!$D$41,1,"")),"")),0) +
   IF(Parameters!$D$33,AVERAGE(IF(ISNUMBER(R15:W15),R15:W15)),0) +
   IF(Parameters!$D$34,IF(OR(IF(ISNUMBER(R15:W15),R15:W15)=0),0,GEOMEAN(IF(ISNUMBER(R15:W15),R15:W15))),0)</f>
        <v>0</v>
      </c>
      <c r="H15" s="23">
        <f t="shared" ca="1" si="0"/>
        <v>0</v>
      </c>
      <c r="I15" s="116" t="str">
        <f t="shared" si="1"/>
        <v>!</v>
      </c>
      <c r="J15" s="22" cm="1">
        <f t="array" aca="1" ref="J15" ca="1">IF(Parameters!$D$31, SUM(IF(ISNUMBER(Y15:AD15),(IF(Y15:AD15&gt;=Parameters!$D$41,1,"")),""))+0.5*(SUM(IF(ISNUMBER(Y15:AD15),(IF(Y15:AD15&gt;=Parameters!$D$42,1,"")),""))-SUM(IF(ISNUMBER(Y15:AD15),(IF(Y15:AD15&gt;=Parameters!$D$41,1,"")),""))),0) +
   IF(Parameters!$D$32,SUM(IF(ISNUMBER(Y15:AD15),(IF(Y15:AD15&gt;=Parameters!$D$41,1,"")),"")),0) +
   IF(Parameters!$D$33,AVERAGE(IF(ISNUMBER(Y15:AD15),Y15:AD15)),0) +
   IF(Parameters!$D$34,IF(OR(IF(ISNUMBER(Y15:AD15),Y15:AD15)=0),0,GEOMEAN(IF(ISNUMBER(Y15:AD15),Y15:AD15))),0)</f>
        <v>0.5</v>
      </c>
      <c r="K15" s="23">
        <f t="shared" ca="1" si="2"/>
        <v>0.5</v>
      </c>
      <c r="L15" s="116" t="str">
        <f t="shared" si="3"/>
        <v>!</v>
      </c>
      <c r="M15" s="21" cm="1">
        <f t="array" aca="1" ref="M15" ca="1">IF(Parameters!$D$31, SUM(IF(ISNUMBER(AF15:AK15),(IF(AF15:AK15&gt;=Parameters!$D$41,1,"")),""))+0.5*(SUM(IF(ISNUMBER(AF15:AK15),(IF(AF15:AK15&gt;=Parameters!$D$42,1,"")),""))-SUM(IF(ISNUMBER(AF15:AK15),(IF(AF15:AK15&gt;=Parameters!$D$41,1,"")),""))),0) +
   IF(Parameters!$D$32,SUM(IF(ISNUMBER(AF15:AK15),(IF(AF15:AK15&gt;=Parameters!$D$41,1,"")),"")),0) +
   IF(Parameters!$D$33,AVERAGE(IF(ISNUMBER(AF15:AK15),AF15:AK15)),0) +
   IF(Parameters!$D$34,IF(OR(IF(ISNUMBER(AF15:AK15),AF15:AK15)=0),0,GEOMEAN(IF(ISNUMBER(AF15:AK15),AF15:AK15))),0)</f>
        <v>0</v>
      </c>
      <c r="N15" s="23">
        <f t="shared" ca="1" si="4"/>
        <v>0</v>
      </c>
      <c r="O15" s="116" t="str">
        <f t="shared" si="5"/>
        <v>!!</v>
      </c>
      <c r="P15" s="24"/>
      <c r="Q15" s="49"/>
      <c r="R15" s="25">
        <f ca="1">IFERROR(INDEX(Health!$G$8:$G$225,MATCH($C15,_xlfn.ANCHORARRAY(Health!$C$8),0)),NA())</f>
        <v>0</v>
      </c>
      <c r="S15" s="25" t="e">
        <f ca="1">IFERROR(INDEX(Food!$G$8:$G$225,MATCH($C15,_xlfn.ANCHORARRAY(Food!$C$8),0)),NA())</f>
        <v>#N/A</v>
      </c>
      <c r="T15" s="25" t="e">
        <f ca="1">IFERROR(INDEX(Macro!$G$8:$G$225,MATCH($C15,_xlfn.ANCHORARRAY(Macro!$C$8),0)),NA())</f>
        <v>#N/A</v>
      </c>
      <c r="U15" s="25">
        <f ca="1">IFERROR(INDEX(Socioeconomic!$G$8:$G$225,MATCH($C15,_xlfn.ANCHORARRAY(Socioeconomic!$C$8),0)),NA())</f>
        <v>0</v>
      </c>
      <c r="V15" s="25">
        <f ca="1">IFERROR(INDEX('Natural Hazard'!$G$8:$G$225,MATCH($C15,_xlfn.ANCHORARRAY('Natural Hazard'!$C$8),0)),NA())</f>
        <v>0</v>
      </c>
      <c r="W15" s="25">
        <f ca="1">IFERROR(INDEX(Conflict!$G$8:$G$225,MATCH($C15,_xlfn.ANCHORARRAY(Conflict!$C$8),0)),NA())</f>
        <v>0</v>
      </c>
      <c r="X15" s="50"/>
      <c r="Y15" s="25">
        <f ca="1">IFERROR(INDEX(Health!$H$8:$H$225,MATCH($C15,_xlfn.ANCHORARRAY(Health!$C$8),0)),NA())</f>
        <v>7.4285714285714199</v>
      </c>
      <c r="Z15" s="25" t="e">
        <f ca="1">IFERROR(INDEX(Food!$H$8:$H$225,MATCH($C15,_xlfn.ANCHORARRAY(Food!$C$8),0)),NA())</f>
        <v>#N/A</v>
      </c>
      <c r="AA15" s="25" t="e">
        <f ca="1">IFERROR(INDEX(Macro!$H$8:$H$225,MATCH($C15,_xlfn.ANCHORARRAY(Macro!$C$8),0)),NA())</f>
        <v>#N/A</v>
      </c>
      <c r="AB15" s="25">
        <f ca="1">IFERROR(INDEX(Socioeconomic!$H$8:$H$225,MATCH($C15,_xlfn.ANCHORARRAY(Socioeconomic!$C$8),0)),NA())</f>
        <v>3.4285714285714199</v>
      </c>
      <c r="AC15" s="25">
        <f ca="1">IFERROR(INDEX('Natural Hazard'!$H$8:$H$225,MATCH($C15,_xlfn.ANCHORARRAY('Natural Hazard'!$C$8),0)),NA())</f>
        <v>4.5</v>
      </c>
      <c r="AD15" s="25">
        <f ca="1">IFERROR(INDEX(Conflict!$H$8:$H$225,MATCH($C15,_xlfn.ANCHORARRAY(Conflict!$C$8),0)),NA())</f>
        <v>0</v>
      </c>
      <c r="AE15" s="50"/>
      <c r="AF15" s="25">
        <f ca="1">IFERROR(INDEX(Health!$I$8:$I$225,MATCH($C15,_xlfn.ANCHORARRAY(Health!$C$8),0)),NA())</f>
        <v>0</v>
      </c>
      <c r="AG15" s="25" t="e">
        <f ca="1">IFERROR(INDEX(Food!$I$8:$I$225,MATCH($C15,_xlfn.ANCHORARRAY(Food!$C$8),0)),NA())</f>
        <v>#N/A</v>
      </c>
      <c r="AH15" s="25" t="e">
        <f ca="1">IFERROR(INDEX(Macro!$I$8:$I$225,MATCH($C15,_xlfn.ANCHORARRAY(Macro!$C$8),0)),NA())</f>
        <v>#N/A</v>
      </c>
      <c r="AI15" s="25" t="e">
        <f ca="1">IFERROR(INDEX(Socioeconomic!$I$8:$I$225,MATCH($C15,_xlfn.ANCHORARRAY(Socioeconomic!$C$8),0)),NA())</f>
        <v>#N/A</v>
      </c>
      <c r="AJ15" s="25">
        <f ca="1">IFERROR(INDEX('Natural Hazard'!$I$8:$I$225,MATCH($C15,_xlfn.ANCHORARRAY('Natural Hazard'!$C$8),0)),NA())</f>
        <v>0</v>
      </c>
      <c r="AK15" s="25">
        <f ca="1">IFERROR(INDEX(Conflict!$I$8:$I$225,MATCH($C15,_xlfn.ANCHORARRAY(Conflict!$C$8),0)),NA())</f>
        <v>0</v>
      </c>
      <c r="AL15" s="49"/>
      <c r="AM15" s="25">
        <f>IFERROR(INDEX('Data Reliability'!$G$6:$G$409,MATCH($C15,'Data Reliability'!$E$6:$E$409,0)),NA())</f>
        <v>0.33333333333333298</v>
      </c>
      <c r="AN15" s="25">
        <f>IFERROR(INDEX('Data Reliability'!$H$6:$H$409,MATCH($C15,'Data Reliability'!$E$6:$E$409,0)),NA())</f>
        <v>0.71666666666666701</v>
      </c>
    </row>
    <row r="16" spans="1:53" x14ac:dyDescent="0.2">
      <c r="B16" s="28" t="s">
        <v>20</v>
      </c>
      <c r="C16" s="28" t="s">
        <v>21</v>
      </c>
      <c r="D16" s="28" t="s">
        <v>436</v>
      </c>
      <c r="E16" s="28" t="s">
        <v>409</v>
      </c>
      <c r="F16" s="206">
        <f ca="1">MATCH($C16,_xlfn.ANCHORARRAY(Health!$C$8),0)</f>
        <v>11</v>
      </c>
      <c r="G16" s="22" cm="1">
        <f t="array" aca="1" ref="G16" ca="1">IF(Parameters!$D$31, SUM(IF(ISNUMBER(R16:W16),(IF(R16:W16&gt;=Parameters!$D$37,1,"")),""))+0.5*(SUM(IF(ISNUMBER(R16:W16),(IF(R16:W16&gt;=Parameters!$D$38,1,"")),""))-SUM(IF(ISNUMBER(R16:W16),(IF(R16:W16&gt;=Parameters!$D$37,1,"")),""))),0) +
   IF(Parameters!$D$32,SUM(IF(ISNUMBER(R16:W16),(IF(R16:W16&gt;=Parameters!$D$41,1,"")),"")),0) +
   IF(Parameters!$D$33,AVERAGE(IF(ISNUMBER(R16:W16),R16:W16)),0) +
   IF(Parameters!$D$34,IF(OR(IF(ISNUMBER(R16:W16),R16:W16)=0),0,GEOMEAN(IF(ISNUMBER(R16:W16),R16:W16))),0)</f>
        <v>1</v>
      </c>
      <c r="H16" s="23">
        <f t="shared" ca="1" si="0"/>
        <v>1</v>
      </c>
      <c r="I16" s="116" t="str">
        <f t="shared" si="1"/>
        <v>!</v>
      </c>
      <c r="J16" s="22" cm="1">
        <f t="array" aca="1" ref="J16" ca="1">IF(Parameters!$D$31, SUM(IF(ISNUMBER(Y16:AD16),(IF(Y16:AD16&gt;=Parameters!$D$41,1,"")),""))+0.5*(SUM(IF(ISNUMBER(Y16:AD16),(IF(Y16:AD16&gt;=Parameters!$D$42,1,"")),""))-SUM(IF(ISNUMBER(Y16:AD16),(IF(Y16:AD16&gt;=Parameters!$D$41,1,"")),""))),0) +
   IF(Parameters!$D$32,SUM(IF(ISNUMBER(Y16:AD16),(IF(Y16:AD16&gt;=Parameters!$D$41,1,"")),"")),0) +
   IF(Parameters!$D$33,AVERAGE(IF(ISNUMBER(Y16:AD16),Y16:AD16)),0) +
   IF(Parameters!$D$34,IF(OR(IF(ISNUMBER(Y16:AD16),Y16:AD16)=0),0,GEOMEAN(IF(ISNUMBER(Y16:AD16),Y16:AD16))),0)</f>
        <v>0</v>
      </c>
      <c r="K16" s="23">
        <f t="shared" ca="1" si="2"/>
        <v>0</v>
      </c>
      <c r="L16" s="116" t="str">
        <f t="shared" si="3"/>
        <v/>
      </c>
      <c r="M16" s="21" cm="1">
        <f t="array" aca="1" ref="M16" ca="1">IF(Parameters!$D$31, SUM(IF(ISNUMBER(AF16:AK16),(IF(AF16:AK16&gt;=Parameters!$D$41,1,"")),""))+0.5*(SUM(IF(ISNUMBER(AF16:AK16),(IF(AF16:AK16&gt;=Parameters!$D$42,1,"")),""))-SUM(IF(ISNUMBER(AF16:AK16),(IF(AF16:AK16&gt;=Parameters!$D$41,1,"")),""))),0) +
   IF(Parameters!$D$32,SUM(IF(ISNUMBER(AF16:AK16),(IF(AF16:AK16&gt;=Parameters!$D$41,1,"")),"")),0) +
   IF(Parameters!$D$33,AVERAGE(IF(ISNUMBER(AF16:AK16),AF16:AK16)),0) +
   IF(Parameters!$D$34,IF(OR(IF(ISNUMBER(AF16:AK16),AF16:AK16)=0),0,GEOMEAN(IF(ISNUMBER(AF16:AK16),AF16:AK16))),0)</f>
        <v>1</v>
      </c>
      <c r="N16" s="23">
        <f t="shared" ca="1" si="4"/>
        <v>1</v>
      </c>
      <c r="O16" s="116" t="str">
        <f t="shared" si="5"/>
        <v>!</v>
      </c>
      <c r="P16" s="24"/>
      <c r="Q16" s="49"/>
      <c r="R16" s="25">
        <f ca="1">IFERROR(INDEX(Health!$G$8:$G$225,MATCH($C16,_xlfn.ANCHORARRAY(Health!$C$8),0)),NA())</f>
        <v>0</v>
      </c>
      <c r="S16" s="25">
        <f ca="1">IFERROR(INDEX(Food!$G$8:$G$225,MATCH($C16,_xlfn.ANCHORARRAY(Food!$C$8),0)),NA())</f>
        <v>0</v>
      </c>
      <c r="T16" s="25">
        <f ca="1">IFERROR(INDEX(Macro!$G$8:$G$225,MATCH($C16,_xlfn.ANCHORARRAY(Macro!$C$8),0)),NA())</f>
        <v>0</v>
      </c>
      <c r="U16" s="25">
        <f ca="1">IFERROR(INDEX(Socioeconomic!$G$8:$G$225,MATCH($C16,_xlfn.ANCHORARRAY(Socioeconomic!$C$8),0)),NA())</f>
        <v>0</v>
      </c>
      <c r="V16" s="25">
        <f ca="1">IFERROR(INDEX('Natural Hazard'!$G$8:$G$225,MATCH($C16,_xlfn.ANCHORARRAY('Natural Hazard'!$C$8),0)),NA())</f>
        <v>7.8528126595931598</v>
      </c>
      <c r="W16" s="25">
        <f ca="1">IFERROR(INDEX(Conflict!$G$8:$G$225,MATCH($C16,_xlfn.ANCHORARRAY(Conflict!$C$8),0)),NA())</f>
        <v>0</v>
      </c>
      <c r="X16" s="50"/>
      <c r="Y16" s="25">
        <f ca="1">IFERROR(INDEX(Health!$H$8:$H$225,MATCH($C16,_xlfn.ANCHORARRAY(Health!$C$8),0)),NA())</f>
        <v>0</v>
      </c>
      <c r="Z16" s="25">
        <f ca="1">IFERROR(INDEX(Food!$H$8:$H$225,MATCH($C16,_xlfn.ANCHORARRAY(Food!$C$8),0)),NA())</f>
        <v>0.775911986103066</v>
      </c>
      <c r="AA16" s="25">
        <f ca="1">IFERROR(INDEX(Macro!$H$8:$H$225,MATCH($C16,_xlfn.ANCHORARRAY(Macro!$C$8),0)),NA())</f>
        <v>0</v>
      </c>
      <c r="AB16" s="25">
        <f ca="1">IFERROR(INDEX(Socioeconomic!$H$8:$H$225,MATCH($C16,_xlfn.ANCHORARRAY(Socioeconomic!$C$8),0)),NA())</f>
        <v>0.57142857142857095</v>
      </c>
      <c r="AC16" s="25">
        <f ca="1">IFERROR(INDEX('Natural Hazard'!$H$8:$H$225,MATCH($C16,_xlfn.ANCHORARRAY('Natural Hazard'!$C$8),0)),NA())</f>
        <v>6.1666666666666599</v>
      </c>
      <c r="AD16" s="25">
        <f ca="1">IFERROR(INDEX(Conflict!$H$8:$H$225,MATCH($C16,_xlfn.ANCHORARRAY(Conflict!$C$8),0)),NA())</f>
        <v>0</v>
      </c>
      <c r="AE16" s="50"/>
      <c r="AF16" s="25">
        <f ca="1">IFERROR(INDEX(Health!$I$8:$I$225,MATCH($C16,_xlfn.ANCHORARRAY(Health!$C$8),0)),NA())</f>
        <v>0</v>
      </c>
      <c r="AG16" s="25" t="e">
        <f ca="1">IFERROR(INDEX(Food!$I$8:$I$225,MATCH($C16,_xlfn.ANCHORARRAY(Food!$C$8),0)),NA())</f>
        <v>#N/A</v>
      </c>
      <c r="AH16" s="25">
        <f ca="1">IFERROR(INDEX(Macro!$I$8:$I$225,MATCH($C16,_xlfn.ANCHORARRAY(Macro!$C$8),0)),NA())</f>
        <v>6.5949008498583499</v>
      </c>
      <c r="AI16" s="25">
        <f ca="1">IFERROR(INDEX(Socioeconomic!$I$8:$I$225,MATCH($C16,_xlfn.ANCHORARRAY(Socioeconomic!$C$8),0)),NA())</f>
        <v>0</v>
      </c>
      <c r="AJ16" s="25">
        <f ca="1">IFERROR(INDEX('Natural Hazard'!$I$8:$I$225,MATCH($C16,_xlfn.ANCHORARRAY('Natural Hazard'!$C$8),0)),NA())</f>
        <v>10</v>
      </c>
      <c r="AK16" s="25">
        <f ca="1">IFERROR(INDEX(Conflict!$I$8:$I$225,MATCH($C16,_xlfn.ANCHORARRAY(Conflict!$C$8),0)),NA())</f>
        <v>0</v>
      </c>
      <c r="AL16" s="49"/>
      <c r="AM16" s="25">
        <f>IFERROR(INDEX('Data Reliability'!$G$6:$G$409,MATCH($C16,'Data Reliability'!$E$6:$E$409,0)),NA())</f>
        <v>8.3333333333333301E-2</v>
      </c>
      <c r="AN16" s="25">
        <f>IFERROR(INDEX('Data Reliability'!$H$6:$H$409,MATCH($C16,'Data Reliability'!$E$6:$E$409,0)),NA())</f>
        <v>0.59166666666666701</v>
      </c>
    </row>
    <row r="17" spans="2:40" x14ac:dyDescent="0.2">
      <c r="B17" s="28" t="s">
        <v>22</v>
      </c>
      <c r="C17" s="28" t="s">
        <v>23</v>
      </c>
      <c r="D17" s="28" t="s">
        <v>433</v>
      </c>
      <c r="E17" s="28" t="s">
        <v>409</v>
      </c>
      <c r="F17" s="206">
        <f ca="1">MATCH($C17,_xlfn.ANCHORARRAY(Health!$C$8),0)</f>
        <v>12</v>
      </c>
      <c r="G17" s="22" cm="1">
        <f t="array" aca="1" ref="G17" ca="1">IF(Parameters!$D$31, SUM(IF(ISNUMBER(R17:W17),(IF(R17:W17&gt;=Parameters!$D$37,1,"")),""))+0.5*(SUM(IF(ISNUMBER(R17:W17),(IF(R17:W17&gt;=Parameters!$D$38,1,"")),""))-SUM(IF(ISNUMBER(R17:W17),(IF(R17:W17&gt;=Parameters!$D$37,1,"")),""))),0) +
   IF(Parameters!$D$32,SUM(IF(ISNUMBER(R17:W17),(IF(R17:W17&gt;=Parameters!$D$41,1,"")),"")),0) +
   IF(Parameters!$D$33,AVERAGE(IF(ISNUMBER(R17:W17),R17:W17)),0) +
   IF(Parameters!$D$34,IF(OR(IF(ISNUMBER(R17:W17),R17:W17)=0),0,GEOMEAN(IF(ISNUMBER(R17:W17),R17:W17))),0)</f>
        <v>0</v>
      </c>
      <c r="H17" s="23">
        <f t="shared" ca="1" si="0"/>
        <v>0</v>
      </c>
      <c r="I17" s="116" t="str">
        <f t="shared" si="1"/>
        <v>!</v>
      </c>
      <c r="J17" s="22" cm="1">
        <f t="array" aca="1" ref="J17" ca="1">IF(Parameters!$D$31, SUM(IF(ISNUMBER(Y17:AD17),(IF(Y17:AD17&gt;=Parameters!$D$41,1,"")),""))+0.5*(SUM(IF(ISNUMBER(Y17:AD17),(IF(Y17:AD17&gt;=Parameters!$D$42,1,"")),""))-SUM(IF(ISNUMBER(Y17:AD17),(IF(Y17:AD17&gt;=Parameters!$D$41,1,"")),""))),0) +
   IF(Parameters!$D$32,SUM(IF(ISNUMBER(Y17:AD17),(IF(Y17:AD17&gt;=Parameters!$D$41,1,"")),"")),0) +
   IF(Parameters!$D$33,AVERAGE(IF(ISNUMBER(Y17:AD17),Y17:AD17)),0) +
   IF(Parameters!$D$34,IF(OR(IF(ISNUMBER(Y17:AD17),Y17:AD17)=0),0,GEOMEAN(IF(ISNUMBER(Y17:AD17),Y17:AD17))),0)</f>
        <v>0</v>
      </c>
      <c r="K17" s="23">
        <f t="shared" ca="1" si="2"/>
        <v>0</v>
      </c>
      <c r="L17" s="116" t="str">
        <f t="shared" si="3"/>
        <v/>
      </c>
      <c r="M17" s="21" cm="1">
        <f t="array" aca="1" ref="M17" ca="1">IF(Parameters!$D$31, SUM(IF(ISNUMBER(AF17:AK17),(IF(AF17:AK17&gt;=Parameters!$D$41,1,"")),""))+0.5*(SUM(IF(ISNUMBER(AF17:AK17),(IF(AF17:AK17&gt;=Parameters!$D$42,1,"")),""))-SUM(IF(ISNUMBER(AF17:AK17),(IF(AF17:AK17&gt;=Parameters!$D$41,1,"")),""))),0) +
   IF(Parameters!$D$32,SUM(IF(ISNUMBER(AF17:AK17),(IF(AF17:AK17&gt;=Parameters!$D$41,1,"")),"")),0) +
   IF(Parameters!$D$33,AVERAGE(IF(ISNUMBER(AF17:AK17),AF17:AK17)),0) +
   IF(Parameters!$D$34,IF(OR(IF(ISNUMBER(AF17:AK17),AF17:AK17)=0),0,GEOMEAN(IF(ISNUMBER(AF17:AK17),AF17:AK17))),0)</f>
        <v>0</v>
      </c>
      <c r="N17" s="23">
        <f t="shared" ca="1" si="4"/>
        <v>0</v>
      </c>
      <c r="O17" s="116" t="str">
        <f t="shared" si="5"/>
        <v>!</v>
      </c>
      <c r="P17" s="24"/>
      <c r="Q17" s="49"/>
      <c r="R17" s="25">
        <f ca="1">IFERROR(INDEX(Health!$G$8:$G$225,MATCH($C17,_xlfn.ANCHORARRAY(Health!$C$8),0)),NA())</f>
        <v>0</v>
      </c>
      <c r="S17" s="25">
        <f ca="1">IFERROR(INDEX(Food!$G$8:$G$225,MATCH($C17,_xlfn.ANCHORARRAY(Food!$C$8),0)),NA())</f>
        <v>0</v>
      </c>
      <c r="T17" s="25">
        <f ca="1">IFERROR(INDEX(Macro!$G$8:$G$225,MATCH($C17,_xlfn.ANCHORARRAY(Macro!$C$8),0)),NA())</f>
        <v>1.1223958562298155</v>
      </c>
      <c r="U17" s="25">
        <f ca="1">IFERROR(INDEX(Socioeconomic!$G$8:$G$225,MATCH($C17,_xlfn.ANCHORARRAY(Socioeconomic!$C$8),0)),NA())</f>
        <v>1.7221249332479573</v>
      </c>
      <c r="V17" s="25">
        <f ca="1">IFERROR(INDEX('Natural Hazard'!$G$8:$G$225,MATCH($C17,_xlfn.ANCHORARRAY('Natural Hazard'!$C$8),0)),NA())</f>
        <v>0</v>
      </c>
      <c r="W17" s="25">
        <f ca="1">IFERROR(INDEX(Conflict!$G$8:$G$225,MATCH($C17,_xlfn.ANCHORARRAY(Conflict!$C$8),0)),NA())</f>
        <v>0</v>
      </c>
      <c r="X17" s="50"/>
      <c r="Y17" s="25">
        <f ca="1">IFERROR(INDEX(Health!$H$8:$H$225,MATCH($C17,_xlfn.ANCHORARRAY(Health!$C$8),0)),NA())</f>
        <v>0</v>
      </c>
      <c r="Z17" s="25">
        <f ca="1">IFERROR(INDEX(Food!$H$8:$H$225,MATCH($C17,_xlfn.ANCHORARRAY(Food!$C$8),0)),NA())</f>
        <v>0</v>
      </c>
      <c r="AA17" s="25">
        <f ca="1">IFERROR(INDEX(Macro!$H$8:$H$225,MATCH($C17,_xlfn.ANCHORARRAY(Macro!$C$8),0)),NA())</f>
        <v>1.08995019044828</v>
      </c>
      <c r="AB17" s="25">
        <f ca="1">IFERROR(INDEX(Socioeconomic!$H$8:$H$225,MATCH($C17,_xlfn.ANCHORARRAY(Socioeconomic!$C$8),0)),NA())</f>
        <v>0.42857142857142799</v>
      </c>
      <c r="AC17" s="25">
        <f ca="1">IFERROR(INDEX('Natural Hazard'!$H$8:$H$225,MATCH($C17,_xlfn.ANCHORARRAY('Natural Hazard'!$C$8),0)),NA())</f>
        <v>2.5</v>
      </c>
      <c r="AD17" s="25">
        <f ca="1">IFERROR(INDEX(Conflict!$H$8:$H$225,MATCH($C17,_xlfn.ANCHORARRAY(Conflict!$C$8),0)),NA())</f>
        <v>0</v>
      </c>
      <c r="AE17" s="50"/>
      <c r="AF17" s="25">
        <f ca="1">IFERROR(INDEX(Health!$I$8:$I$225,MATCH($C17,_xlfn.ANCHORARRAY(Health!$C$8),0)),NA())</f>
        <v>0</v>
      </c>
      <c r="AG17" s="25" t="e">
        <f ca="1">IFERROR(INDEX(Food!$I$8:$I$225,MATCH($C17,_xlfn.ANCHORARRAY(Food!$C$8),0)),NA())</f>
        <v>#N/A</v>
      </c>
      <c r="AH17" s="25">
        <f ca="1">IFERROR(INDEX(Macro!$I$8:$I$225,MATCH($C17,_xlfn.ANCHORARRAY(Macro!$C$8),0)),NA())</f>
        <v>1.1558073654390899</v>
      </c>
      <c r="AI17" s="25">
        <f ca="1">IFERROR(INDEX(Socioeconomic!$I$8:$I$225,MATCH($C17,_xlfn.ANCHORARRAY(Socioeconomic!$C$8),0)),NA())</f>
        <v>6.92</v>
      </c>
      <c r="AJ17" s="25">
        <f ca="1">IFERROR(INDEX('Natural Hazard'!$I$8:$I$225,MATCH($C17,_xlfn.ANCHORARRAY('Natural Hazard'!$C$8),0)),NA())</f>
        <v>0</v>
      </c>
      <c r="AK17" s="25">
        <f ca="1">IFERROR(INDEX(Conflict!$I$8:$I$225,MATCH($C17,_xlfn.ANCHORARRAY(Conflict!$C$8),0)),NA())</f>
        <v>0</v>
      </c>
      <c r="AL17" s="49"/>
      <c r="AM17" s="25">
        <f>IFERROR(INDEX('Data Reliability'!$G$6:$G$409,MATCH($C17,'Data Reliability'!$E$6:$E$409,0)),NA())</f>
        <v>8.3333333333333301E-2</v>
      </c>
      <c r="AN17" s="25">
        <f>IFERROR(INDEX('Data Reliability'!$H$6:$H$409,MATCH($C17,'Data Reliability'!$E$6:$E$409,0)),NA())</f>
        <v>0.625</v>
      </c>
    </row>
    <row r="18" spans="2:40" x14ac:dyDescent="0.2">
      <c r="B18" s="28" t="s">
        <v>24</v>
      </c>
      <c r="C18" s="28" t="s">
        <v>25</v>
      </c>
      <c r="D18" s="28" t="s">
        <v>433</v>
      </c>
      <c r="E18" s="28" t="s">
        <v>430</v>
      </c>
      <c r="F18" s="206">
        <f ca="1">MATCH($C18,_xlfn.ANCHORARRAY(Health!$C$8),0)</f>
        <v>13</v>
      </c>
      <c r="G18" s="22" cm="1">
        <f t="array" aca="1" ref="G18" ca="1">IF(Parameters!$D$31, SUM(IF(ISNUMBER(R18:W18),(IF(R18:W18&gt;=Parameters!$D$37,1,"")),""))+0.5*(SUM(IF(ISNUMBER(R18:W18),(IF(R18:W18&gt;=Parameters!$D$38,1,"")),""))-SUM(IF(ISNUMBER(R18:W18),(IF(R18:W18&gt;=Parameters!$D$37,1,"")),""))),0) +
   IF(Parameters!$D$32,SUM(IF(ISNUMBER(R18:W18),(IF(R18:W18&gt;=Parameters!$D$41,1,"")),"")),0) +
   IF(Parameters!$D$33,AVERAGE(IF(ISNUMBER(R18:W18),R18:W18)),0) +
   IF(Parameters!$D$34,IF(OR(IF(ISNUMBER(R18:W18),R18:W18)=0),0,GEOMEAN(IF(ISNUMBER(R18:W18),R18:W18))),0)</f>
        <v>0</v>
      </c>
      <c r="H18" s="23">
        <f t="shared" ca="1" si="0"/>
        <v>0</v>
      </c>
      <c r="I18" s="116" t="str">
        <f t="shared" si="1"/>
        <v/>
      </c>
      <c r="J18" s="22" cm="1">
        <f t="array" aca="1" ref="J18" ca="1">IF(Parameters!$D$31, SUM(IF(ISNUMBER(Y18:AD18),(IF(Y18:AD18&gt;=Parameters!$D$41,1,"")),""))+0.5*(SUM(IF(ISNUMBER(Y18:AD18),(IF(Y18:AD18&gt;=Parameters!$D$42,1,"")),""))-SUM(IF(ISNUMBER(Y18:AD18),(IF(Y18:AD18&gt;=Parameters!$D$41,1,"")),""))),0) +
   IF(Parameters!$D$32,SUM(IF(ISNUMBER(Y18:AD18),(IF(Y18:AD18&gt;=Parameters!$D$41,1,"")),"")),0) +
   IF(Parameters!$D$33,AVERAGE(IF(ISNUMBER(Y18:AD18),Y18:AD18)),0) +
   IF(Parameters!$D$34,IF(OR(IF(ISNUMBER(Y18:AD18),Y18:AD18)=0),0,GEOMEAN(IF(ISNUMBER(Y18:AD18),Y18:AD18))),0)</f>
        <v>0</v>
      </c>
      <c r="K18" s="23">
        <f t="shared" ca="1" si="2"/>
        <v>0</v>
      </c>
      <c r="L18" s="116" t="str">
        <f t="shared" si="3"/>
        <v/>
      </c>
      <c r="M18" s="21" cm="1">
        <f t="array" aca="1" ref="M18" ca="1">IF(Parameters!$D$31, SUM(IF(ISNUMBER(AF18:AK18),(IF(AF18:AK18&gt;=Parameters!$D$41,1,"")),""))+0.5*(SUM(IF(ISNUMBER(AF18:AK18),(IF(AF18:AK18&gt;=Parameters!$D$42,1,"")),""))-SUM(IF(ISNUMBER(AF18:AK18),(IF(AF18:AK18&gt;=Parameters!$D$41,1,"")),""))),0) +
   IF(Parameters!$D$32,SUM(IF(ISNUMBER(AF18:AK18),(IF(AF18:AK18&gt;=Parameters!$D$41,1,"")),"")),0) +
   IF(Parameters!$D$33,AVERAGE(IF(ISNUMBER(AF18:AK18),AF18:AK18)),0) +
   IF(Parameters!$D$34,IF(OR(IF(ISNUMBER(AF18:AK18),AF18:AK18)=0),0,GEOMEAN(IF(ISNUMBER(AF18:AK18),AF18:AK18))),0)</f>
        <v>1</v>
      </c>
      <c r="N18" s="23">
        <f t="shared" ca="1" si="4"/>
        <v>1</v>
      </c>
      <c r="O18" s="116" t="str">
        <f t="shared" si="5"/>
        <v>!</v>
      </c>
      <c r="P18" s="24"/>
      <c r="Q18" s="49"/>
      <c r="R18" s="25">
        <f ca="1">IFERROR(INDEX(Health!$G$8:$G$225,MATCH($C18,_xlfn.ANCHORARRAY(Health!$C$8),0)),NA())</f>
        <v>0</v>
      </c>
      <c r="S18" s="25">
        <f ca="1">IFERROR(INDEX(Food!$G$8:$G$225,MATCH($C18,_xlfn.ANCHORARRAY(Food!$C$8),0)),NA())</f>
        <v>0</v>
      </c>
      <c r="T18" s="25">
        <f ca="1">IFERROR(INDEX(Macro!$G$8:$G$225,MATCH($C18,_xlfn.ANCHORARRAY(Macro!$C$8),0)),NA())</f>
        <v>3.2210857693702457</v>
      </c>
      <c r="U18" s="25">
        <f ca="1">IFERROR(INDEX(Socioeconomic!$G$8:$G$225,MATCH($C18,_xlfn.ANCHORARRAY(Socioeconomic!$C$8),0)),NA())</f>
        <v>0</v>
      </c>
      <c r="V18" s="25">
        <f ca="1">IFERROR(INDEX('Natural Hazard'!$G$8:$G$225,MATCH($C18,_xlfn.ANCHORARRAY('Natural Hazard'!$C$8),0)),NA())</f>
        <v>0</v>
      </c>
      <c r="W18" s="25">
        <f ca="1">IFERROR(INDEX(Conflict!$G$8:$G$225,MATCH($C18,_xlfn.ANCHORARRAY(Conflict!$C$8),0)),NA())</f>
        <v>4.9069665468066823</v>
      </c>
      <c r="X18" s="50"/>
      <c r="Y18" s="25">
        <f ca="1">IFERROR(INDEX(Health!$H$8:$H$225,MATCH($C18,_xlfn.ANCHORARRAY(Health!$C$8),0)),NA())</f>
        <v>6.0583090379008704</v>
      </c>
      <c r="Z18" s="25">
        <f ca="1">IFERROR(INDEX(Food!$H$8:$H$225,MATCH($C18,_xlfn.ANCHORARRAY(Food!$C$8),0)),NA())</f>
        <v>5.2924145917776402</v>
      </c>
      <c r="AA18" s="25">
        <f ca="1">IFERROR(INDEX(Macro!$H$8:$H$225,MATCH($C18,_xlfn.ANCHORARRAY(Macro!$C$8),0)),NA())</f>
        <v>3.9466744799296798</v>
      </c>
      <c r="AB18" s="25">
        <f ca="1">IFERROR(INDEX(Socioeconomic!$H$8:$H$225,MATCH($C18,_xlfn.ANCHORARRAY(Socioeconomic!$C$8),0)),NA())</f>
        <v>3.8571428571428501</v>
      </c>
      <c r="AC18" s="25">
        <f ca="1">IFERROR(INDEX('Natural Hazard'!$H$8:$H$225,MATCH($C18,_xlfn.ANCHORARRAY('Natural Hazard'!$C$8),0)),NA())</f>
        <v>5</v>
      </c>
      <c r="AD18" s="25">
        <f ca="1">IFERROR(INDEX(Conflict!$H$8:$H$225,MATCH($C18,_xlfn.ANCHORARRAY(Conflict!$C$8),0)),NA())</f>
        <v>2.40783206914799</v>
      </c>
      <c r="AE18" s="50"/>
      <c r="AF18" s="25">
        <f ca="1">IFERROR(INDEX(Health!$I$8:$I$225,MATCH($C18,_xlfn.ANCHORARRAY(Health!$C$8),0)),NA())</f>
        <v>0</v>
      </c>
      <c r="AG18" s="25" t="e">
        <f ca="1">IFERROR(INDEX(Food!$I$8:$I$225,MATCH($C18,_xlfn.ANCHORARRAY(Food!$C$8),0)),NA())</f>
        <v>#N/A</v>
      </c>
      <c r="AH18" s="25">
        <f ca="1">IFERROR(INDEX(Macro!$I$8:$I$225,MATCH($C18,_xlfn.ANCHORARRAY(Macro!$C$8),0)),NA())</f>
        <v>2.6288951841359798</v>
      </c>
      <c r="AI18" s="25">
        <f ca="1">IFERROR(INDEX(Socioeconomic!$I$8:$I$225,MATCH($C18,_xlfn.ANCHORARRAY(Socioeconomic!$C$8),0)),NA())</f>
        <v>0</v>
      </c>
      <c r="AJ18" s="25">
        <f ca="1">IFERROR(INDEX('Natural Hazard'!$I$8:$I$225,MATCH($C18,_xlfn.ANCHORARRAY('Natural Hazard'!$C$8),0)),NA())</f>
        <v>0</v>
      </c>
      <c r="AK18" s="25">
        <f ca="1">IFERROR(INDEX(Conflict!$I$8:$I$225,MATCH($C18,_xlfn.ANCHORARRAY(Conflict!$C$8),0)),NA())</f>
        <v>10</v>
      </c>
      <c r="AL18" s="49"/>
      <c r="AM18" s="25">
        <f>IFERROR(INDEX('Data Reliability'!$G$6:$G$409,MATCH($C18,'Data Reliability'!$E$6:$E$409,0)),NA())</f>
        <v>8.3333333333333301E-2</v>
      </c>
      <c r="AN18" s="25">
        <f>IFERROR(INDEX('Data Reliability'!$H$6:$H$409,MATCH($C18,'Data Reliability'!$E$6:$E$409,0)),NA())</f>
        <v>0.55000000000000004</v>
      </c>
    </row>
    <row r="19" spans="2:40" x14ac:dyDescent="0.2">
      <c r="B19" s="28" t="s">
        <v>26</v>
      </c>
      <c r="C19" s="28" t="s">
        <v>27</v>
      </c>
      <c r="D19" s="28" t="s">
        <v>432</v>
      </c>
      <c r="E19" s="28" t="s">
        <v>429</v>
      </c>
      <c r="F19" s="206">
        <f ca="1">MATCH($C19,_xlfn.ANCHORARRAY(Health!$C$8),0)</f>
        <v>14</v>
      </c>
      <c r="G19" s="22" cm="1">
        <f t="array" aca="1" ref="G19" ca="1">IF(Parameters!$D$31, SUM(IF(ISNUMBER(R19:W19),(IF(R19:W19&gt;=Parameters!$D$37,1,"")),""))+0.5*(SUM(IF(ISNUMBER(R19:W19),(IF(R19:W19&gt;=Parameters!$D$38,1,"")),""))-SUM(IF(ISNUMBER(R19:W19),(IF(R19:W19&gt;=Parameters!$D$37,1,"")),""))),0) +
   IF(Parameters!$D$32,SUM(IF(ISNUMBER(R19:W19),(IF(R19:W19&gt;=Parameters!$D$41,1,"")),"")),0) +
   IF(Parameters!$D$33,AVERAGE(IF(ISNUMBER(R19:W19),R19:W19)),0) +
   IF(Parameters!$D$34,IF(OR(IF(ISNUMBER(R19:W19),R19:W19)=0),0,GEOMEAN(IF(ISNUMBER(R19:W19),R19:W19))),0)</f>
        <v>4</v>
      </c>
      <c r="H19" s="23">
        <f t="shared" ca="1" si="0"/>
        <v>4</v>
      </c>
      <c r="I19" s="116" t="str">
        <f t="shared" si="1"/>
        <v/>
      </c>
      <c r="J19" s="22" cm="1">
        <f t="array" aca="1" ref="J19" ca="1">IF(Parameters!$D$31, SUM(IF(ISNUMBER(Y19:AD19),(IF(Y19:AD19&gt;=Parameters!$D$41,1,"")),""))+0.5*(SUM(IF(ISNUMBER(Y19:AD19),(IF(Y19:AD19&gt;=Parameters!$D$42,1,"")),""))-SUM(IF(ISNUMBER(Y19:AD19),(IF(Y19:AD19&gt;=Parameters!$D$41,1,"")),""))),0) +
   IF(Parameters!$D$32,SUM(IF(ISNUMBER(Y19:AD19),(IF(Y19:AD19&gt;=Parameters!$D$41,1,"")),"")),0) +
   IF(Parameters!$D$33,AVERAGE(IF(ISNUMBER(Y19:AD19),Y19:AD19)),0) +
   IF(Parameters!$D$34,IF(OR(IF(ISNUMBER(Y19:AD19),Y19:AD19)=0),0,GEOMEAN(IF(ISNUMBER(Y19:AD19),Y19:AD19))),0)</f>
        <v>4.5</v>
      </c>
      <c r="K19" s="23">
        <f t="shared" ca="1" si="2"/>
        <v>4.5</v>
      </c>
      <c r="L19" s="116" t="str">
        <f t="shared" si="3"/>
        <v/>
      </c>
      <c r="M19" s="21" cm="1">
        <f t="array" aca="1" ref="M19" ca="1">IF(Parameters!$D$31, SUM(IF(ISNUMBER(AF19:AK19),(IF(AF19:AK19&gt;=Parameters!$D$41,1,"")),""))+0.5*(SUM(IF(ISNUMBER(AF19:AK19),(IF(AF19:AK19&gt;=Parameters!$D$42,1,"")),""))-SUM(IF(ISNUMBER(AF19:AK19),(IF(AF19:AK19&gt;=Parameters!$D$41,1,"")),""))),0) +
   IF(Parameters!$D$32,SUM(IF(ISNUMBER(AF19:AK19),(IF(AF19:AK19&gt;=Parameters!$D$41,1,"")),"")),0) +
   IF(Parameters!$D$33,AVERAGE(IF(ISNUMBER(AF19:AK19),AF19:AK19)),0) +
   IF(Parameters!$D$34,IF(OR(IF(ISNUMBER(AF19:AK19),AF19:AK19)=0),0,GEOMEAN(IF(ISNUMBER(AF19:AK19),AF19:AK19))),0)</f>
        <v>3.5</v>
      </c>
      <c r="N19" s="23">
        <f t="shared" ca="1" si="4"/>
        <v>3.5</v>
      </c>
      <c r="O19" s="116" t="str">
        <f t="shared" si="5"/>
        <v/>
      </c>
      <c r="P19" s="24"/>
      <c r="Q19" s="49"/>
      <c r="R19" s="25">
        <f ca="1">IFERROR(INDEX(Health!$G$8:$G$225,MATCH($C19,_xlfn.ANCHORARRAY(Health!$C$8),0)),NA())</f>
        <v>9.8649776612296343</v>
      </c>
      <c r="S19" s="25">
        <f ca="1">IFERROR(INDEX(Food!$G$8:$G$225,MATCH($C19,_xlfn.ANCHORARRAY(Food!$C$8),0)),NA())</f>
        <v>8.3666002653407556</v>
      </c>
      <c r="T19" s="25">
        <f ca="1">IFERROR(INDEX(Macro!$G$8:$G$225,MATCH($C19,_xlfn.ANCHORARRAY(Macro!$C$8),0)),NA())</f>
        <v>10</v>
      </c>
      <c r="U19" s="25">
        <f ca="1">IFERROR(INDEX(Socioeconomic!$G$8:$G$225,MATCH($C19,_xlfn.ANCHORARRAY(Socioeconomic!$C$8),0)),NA())</f>
        <v>5.6341695024180005</v>
      </c>
      <c r="V19" s="25">
        <f ca="1">IFERROR(INDEX('Natural Hazard'!$G$8:$G$225,MATCH($C19,_xlfn.ANCHORARRAY('Natural Hazard'!$C$8),0)),NA())</f>
        <v>5.7735026918962546</v>
      </c>
      <c r="W19" s="25">
        <f ca="1">IFERROR(INDEX(Conflict!$G$8:$G$225,MATCH($C19,_xlfn.ANCHORARRAY(Conflict!$C$8),0)),NA())</f>
        <v>0</v>
      </c>
      <c r="X19" s="50"/>
      <c r="Y19" s="25">
        <f ca="1">IFERROR(INDEX(Health!$H$8:$H$225,MATCH($C19,_xlfn.ANCHORARRAY(Health!$C$8),0)),NA())</f>
        <v>9.7317784256559694</v>
      </c>
      <c r="Z19" s="25">
        <f ca="1">IFERROR(INDEX(Food!$H$8:$H$225,MATCH($C19,_xlfn.ANCHORARRAY(Food!$C$8),0)),NA())</f>
        <v>10</v>
      </c>
      <c r="AA19" s="25">
        <f ca="1">IFERROR(INDEX(Macro!$H$8:$H$225,MATCH($C19,_xlfn.ANCHORARRAY(Macro!$C$8),0)),NA())</f>
        <v>10</v>
      </c>
      <c r="AB19" s="25">
        <f ca="1">IFERROR(INDEX(Socioeconomic!$H$8:$H$225,MATCH($C19,_xlfn.ANCHORARRAY(Socioeconomic!$C$8),0)),NA())</f>
        <v>10</v>
      </c>
      <c r="AC19" s="25">
        <f ca="1">IFERROR(INDEX('Natural Hazard'!$H$8:$H$225,MATCH($C19,_xlfn.ANCHORARRAY('Natural Hazard'!$C$8),0)),NA())</f>
        <v>3.3333333333333299</v>
      </c>
      <c r="AD19" s="25">
        <f ca="1">IFERROR(INDEX(Conflict!$H$8:$H$225,MATCH($C19,_xlfn.ANCHORARRAY(Conflict!$C$8),0)),NA())</f>
        <v>10</v>
      </c>
      <c r="AE19" s="50"/>
      <c r="AF19" s="25">
        <f ca="1">IFERROR(INDEX(Health!$I$8:$I$225,MATCH($C19,_xlfn.ANCHORARRAY(Health!$C$8),0)),NA())</f>
        <v>10</v>
      </c>
      <c r="AG19" s="25">
        <f ca="1">IFERROR(INDEX(Food!$I$8:$I$225,MATCH($C19,_xlfn.ANCHORARRAY(Food!$C$8),0)),NA())</f>
        <v>7</v>
      </c>
      <c r="AH19" s="25">
        <f ca="1">IFERROR(INDEX(Macro!$I$8:$I$225,MATCH($C19,_xlfn.ANCHORARRAY(Macro!$C$8),0)),NA())</f>
        <v>10</v>
      </c>
      <c r="AI19" s="25">
        <f ca="1">IFERROR(INDEX(Socioeconomic!$I$8:$I$225,MATCH($C19,_xlfn.ANCHORARRAY(Socioeconomic!$C$8),0)),NA())</f>
        <v>3.1743865981977102</v>
      </c>
      <c r="AJ19" s="25">
        <f ca="1">IFERROR(INDEX('Natural Hazard'!$I$8:$I$225,MATCH($C19,_xlfn.ANCHORARRAY('Natural Hazard'!$C$8),0)),NA())</f>
        <v>10</v>
      </c>
      <c r="AK19" s="25">
        <f ca="1">IFERROR(INDEX(Conflict!$I$8:$I$225,MATCH($C19,_xlfn.ANCHORARRAY(Conflict!$C$8),0)),NA())</f>
        <v>0</v>
      </c>
      <c r="AL19" s="49"/>
      <c r="AM19" s="25">
        <f>IFERROR(INDEX('Data Reliability'!$G$6:$G$409,MATCH($C19,'Data Reliability'!$E$6:$E$409,0)),NA())</f>
        <v>0</v>
      </c>
      <c r="AN19" s="25">
        <f>IFERROR(INDEX('Data Reliability'!$H$6:$H$409,MATCH($C19,'Data Reliability'!$E$6:$E$409,0)),NA())</f>
        <v>0.280555555555556</v>
      </c>
    </row>
    <row r="20" spans="2:40" x14ac:dyDescent="0.2">
      <c r="B20" s="28" t="s">
        <v>28</v>
      </c>
      <c r="C20" s="28" t="s">
        <v>29</v>
      </c>
      <c r="D20" s="28" t="s">
        <v>433</v>
      </c>
      <c r="E20" s="28" t="s">
        <v>409</v>
      </c>
      <c r="F20" s="206">
        <f ca="1">MATCH($C20,_xlfn.ANCHORARRAY(Health!$C$8),0)</f>
        <v>15</v>
      </c>
      <c r="G20" s="22" cm="1">
        <f t="array" aca="1" ref="G20" ca="1">IF(Parameters!$D$31, SUM(IF(ISNUMBER(R20:W20),(IF(R20:W20&gt;=Parameters!$D$37,1,"")),""))+0.5*(SUM(IF(ISNUMBER(R20:W20),(IF(R20:W20&gt;=Parameters!$D$38,1,"")),""))-SUM(IF(ISNUMBER(R20:W20),(IF(R20:W20&gt;=Parameters!$D$37,1,"")),""))),0) +
   IF(Parameters!$D$32,SUM(IF(ISNUMBER(R20:W20),(IF(R20:W20&gt;=Parameters!$D$41,1,"")),"")),0) +
   IF(Parameters!$D$33,AVERAGE(IF(ISNUMBER(R20:W20),R20:W20)),0) +
   IF(Parameters!$D$34,IF(OR(IF(ISNUMBER(R20:W20),R20:W20)=0),0,GEOMEAN(IF(ISNUMBER(R20:W20),R20:W20))),0)</f>
        <v>0</v>
      </c>
      <c r="H20" s="23">
        <f t="shared" ca="1" si="0"/>
        <v>0</v>
      </c>
      <c r="I20" s="116" t="str">
        <f t="shared" si="1"/>
        <v>!</v>
      </c>
      <c r="J20" s="22" cm="1">
        <f t="array" aca="1" ref="J20" ca="1">IF(Parameters!$D$31, SUM(IF(ISNUMBER(Y20:AD20),(IF(Y20:AD20&gt;=Parameters!$D$41,1,"")),""))+0.5*(SUM(IF(ISNUMBER(Y20:AD20),(IF(Y20:AD20&gt;=Parameters!$D$42,1,"")),""))-SUM(IF(ISNUMBER(Y20:AD20),(IF(Y20:AD20&gt;=Parameters!$D$41,1,"")),""))),0) +
   IF(Parameters!$D$32,SUM(IF(ISNUMBER(Y20:AD20),(IF(Y20:AD20&gt;=Parameters!$D$41,1,"")),"")),0) +
   IF(Parameters!$D$33,AVERAGE(IF(ISNUMBER(Y20:AD20),Y20:AD20)),0) +
   IF(Parameters!$D$34,IF(OR(IF(ISNUMBER(Y20:AD20),Y20:AD20)=0),0,GEOMEAN(IF(ISNUMBER(Y20:AD20),Y20:AD20))),0)</f>
        <v>0</v>
      </c>
      <c r="K20" s="23">
        <f t="shared" ca="1" si="2"/>
        <v>0</v>
      </c>
      <c r="L20" s="116" t="str">
        <f t="shared" si="3"/>
        <v/>
      </c>
      <c r="M20" s="21" cm="1">
        <f t="array" aca="1" ref="M20" ca="1">IF(Parameters!$D$31, SUM(IF(ISNUMBER(AF20:AK20),(IF(AF20:AK20&gt;=Parameters!$D$41,1,"")),""))+0.5*(SUM(IF(ISNUMBER(AF20:AK20),(IF(AF20:AK20&gt;=Parameters!$D$42,1,"")),""))-SUM(IF(ISNUMBER(AF20:AK20),(IF(AF20:AK20&gt;=Parameters!$D$41,1,"")),""))),0) +
   IF(Parameters!$D$32,SUM(IF(ISNUMBER(AF20:AK20),(IF(AF20:AK20&gt;=Parameters!$D$41,1,"")),"")),0) +
   IF(Parameters!$D$33,AVERAGE(IF(ISNUMBER(AF20:AK20),AF20:AK20)),0) +
   IF(Parameters!$D$34,IF(OR(IF(ISNUMBER(AF20:AK20),AF20:AK20)=0),0,GEOMEAN(IF(ISNUMBER(AF20:AK20),AF20:AK20))),0)</f>
        <v>0</v>
      </c>
      <c r="N20" s="23">
        <f t="shared" ca="1" si="4"/>
        <v>0</v>
      </c>
      <c r="O20" s="116" t="str">
        <f t="shared" si="5"/>
        <v>!</v>
      </c>
      <c r="P20" s="24"/>
      <c r="Q20" s="49"/>
      <c r="R20" s="25">
        <f ca="1">IFERROR(INDEX(Health!$G$8:$G$225,MATCH($C20,_xlfn.ANCHORARRAY(Health!$C$8),0)),NA())</f>
        <v>0</v>
      </c>
      <c r="S20" s="25">
        <f ca="1">IFERROR(INDEX(Food!$G$8:$G$225,MATCH($C20,_xlfn.ANCHORARRAY(Food!$C$8),0)),NA())</f>
        <v>0</v>
      </c>
      <c r="T20" s="25">
        <f ca="1">IFERROR(INDEX(Macro!$G$8:$G$225,MATCH($C20,_xlfn.ANCHORARRAY(Macro!$C$8),0)),NA())</f>
        <v>2.1364885929916695</v>
      </c>
      <c r="U20" s="25">
        <f ca="1">IFERROR(INDEX(Socioeconomic!$G$8:$G$225,MATCH($C20,_xlfn.ANCHORARRAY(Socioeconomic!$C$8),0)),NA())</f>
        <v>1.3969354213522436</v>
      </c>
      <c r="V20" s="25">
        <f ca="1">IFERROR(INDEX('Natural Hazard'!$G$8:$G$225,MATCH($C20,_xlfn.ANCHORARRAY('Natural Hazard'!$C$8),0)),NA())</f>
        <v>0</v>
      </c>
      <c r="W20" s="25">
        <f ca="1">IFERROR(INDEX(Conflict!$G$8:$G$225,MATCH($C20,_xlfn.ANCHORARRAY(Conflict!$C$8),0)),NA())</f>
        <v>0</v>
      </c>
      <c r="X20" s="50"/>
      <c r="Y20" s="25">
        <f ca="1">IFERROR(INDEX(Health!$H$8:$H$225,MATCH($C20,_xlfn.ANCHORARRAY(Health!$C$8),0)),NA())</f>
        <v>0</v>
      </c>
      <c r="Z20" s="25">
        <f ca="1">IFERROR(INDEX(Food!$H$8:$H$225,MATCH($C20,_xlfn.ANCHORARRAY(Food!$C$8),0)),NA())</f>
        <v>0.16792125072379799</v>
      </c>
      <c r="AA20" s="25">
        <f ca="1">IFERROR(INDEX(Macro!$H$8:$H$225,MATCH($C20,_xlfn.ANCHORARRAY(Macro!$C$8),0)),NA())</f>
        <v>1.00205098154116</v>
      </c>
      <c r="AB20" s="25">
        <f ca="1">IFERROR(INDEX(Socioeconomic!$H$8:$H$225,MATCH($C20,_xlfn.ANCHORARRAY(Socioeconomic!$C$8),0)),NA())</f>
        <v>0.28571428571428598</v>
      </c>
      <c r="AC20" s="25">
        <f ca="1">IFERROR(INDEX('Natural Hazard'!$H$8:$H$225,MATCH($C20,_xlfn.ANCHORARRAY('Natural Hazard'!$C$8),0)),NA())</f>
        <v>4</v>
      </c>
      <c r="AD20" s="25">
        <f ca="1">IFERROR(INDEX(Conflict!$H$8:$H$225,MATCH($C20,_xlfn.ANCHORARRAY(Conflict!$C$8),0)),NA())</f>
        <v>0</v>
      </c>
      <c r="AE20" s="50"/>
      <c r="AF20" s="25">
        <f ca="1">IFERROR(INDEX(Health!$I$8:$I$225,MATCH($C20,_xlfn.ANCHORARRAY(Health!$C$8),0)),NA())</f>
        <v>0</v>
      </c>
      <c r="AG20" s="25" t="e">
        <f ca="1">IFERROR(INDEX(Food!$I$8:$I$225,MATCH($C20,_xlfn.ANCHORARRAY(Food!$C$8),0)),NA())</f>
        <v>#N/A</v>
      </c>
      <c r="AH20" s="25">
        <f ca="1">IFERROR(INDEX(Macro!$I$8:$I$225,MATCH($C20,_xlfn.ANCHORARRAY(Macro!$C$8),0)),NA())</f>
        <v>4.5552407932011301</v>
      </c>
      <c r="AI20" s="25">
        <f ca="1">IFERROR(INDEX(Socioeconomic!$I$8:$I$225,MATCH($C20,_xlfn.ANCHORARRAY(Socioeconomic!$C$8),0)),NA())</f>
        <v>6.8299999999999903</v>
      </c>
      <c r="AJ20" s="25">
        <f ca="1">IFERROR(INDEX('Natural Hazard'!$I$8:$I$225,MATCH($C20,_xlfn.ANCHORARRAY('Natural Hazard'!$C$8),0)),NA())</f>
        <v>0</v>
      </c>
      <c r="AK20" s="25">
        <f ca="1">IFERROR(INDEX(Conflict!$I$8:$I$225,MATCH($C20,_xlfn.ANCHORARRAY(Conflict!$C$8),0)),NA())</f>
        <v>0</v>
      </c>
      <c r="AL20" s="49"/>
      <c r="AM20" s="25">
        <f>IFERROR(INDEX('Data Reliability'!$G$6:$G$409,MATCH($C20,'Data Reliability'!$E$6:$E$409,0)),NA())</f>
        <v>8.3333333333333301E-2</v>
      </c>
      <c r="AN20" s="25">
        <f>IFERROR(INDEX('Data Reliability'!$H$6:$H$409,MATCH($C20,'Data Reliability'!$E$6:$E$409,0)),NA())</f>
        <v>0.59166666666666701</v>
      </c>
    </row>
    <row r="21" spans="2:40" x14ac:dyDescent="0.2">
      <c r="B21" s="28" t="s">
        <v>30</v>
      </c>
      <c r="C21" s="28" t="s">
        <v>31</v>
      </c>
      <c r="D21" s="28" t="s">
        <v>432</v>
      </c>
      <c r="E21" s="28" t="s">
        <v>429</v>
      </c>
      <c r="F21" s="206">
        <f ca="1">MATCH($C21,_xlfn.ANCHORARRAY(Health!$C$8),0)</f>
        <v>16</v>
      </c>
      <c r="G21" s="22" cm="1">
        <f t="array" aca="1" ref="G21" ca="1">IF(Parameters!$D$31, SUM(IF(ISNUMBER(R21:W21),(IF(R21:W21&gt;=Parameters!$D$37,1,"")),""))+0.5*(SUM(IF(ISNUMBER(R21:W21),(IF(R21:W21&gt;=Parameters!$D$38,1,"")),""))-SUM(IF(ISNUMBER(R21:W21),(IF(R21:W21&gt;=Parameters!$D$37,1,"")),""))),0) +
   IF(Parameters!$D$32,SUM(IF(ISNUMBER(R21:W21),(IF(R21:W21&gt;=Parameters!$D$41,1,"")),"")),0) +
   IF(Parameters!$D$33,AVERAGE(IF(ISNUMBER(R21:W21),R21:W21)),0) +
   IF(Parameters!$D$34,IF(OR(IF(ISNUMBER(R21:W21),R21:W21)=0),0,GEOMEAN(IF(ISNUMBER(R21:W21),R21:W21))),0)</f>
        <v>0.5</v>
      </c>
      <c r="H21" s="23">
        <f t="shared" ca="1" si="0"/>
        <v>0.5</v>
      </c>
      <c r="I21" s="116" t="str">
        <f t="shared" si="1"/>
        <v/>
      </c>
      <c r="J21" s="22" cm="1">
        <f t="array" aca="1" ref="J21" ca="1">IF(Parameters!$D$31, SUM(IF(ISNUMBER(Y21:AD21),(IF(Y21:AD21&gt;=Parameters!$D$41,1,"")),""))+0.5*(SUM(IF(ISNUMBER(Y21:AD21),(IF(Y21:AD21&gt;=Parameters!$D$42,1,"")),""))-SUM(IF(ISNUMBER(Y21:AD21),(IF(Y21:AD21&gt;=Parameters!$D$41,1,"")),""))),0) +
   IF(Parameters!$D$32,SUM(IF(ISNUMBER(Y21:AD21),(IF(Y21:AD21&gt;=Parameters!$D$41,1,"")),"")),0) +
   IF(Parameters!$D$33,AVERAGE(IF(ISNUMBER(Y21:AD21),Y21:AD21)),0) +
   IF(Parameters!$D$34,IF(OR(IF(ISNUMBER(Y21:AD21),Y21:AD21)=0),0,GEOMEAN(IF(ISNUMBER(Y21:AD21),Y21:AD21))),0)</f>
        <v>1.5</v>
      </c>
      <c r="K21" s="23">
        <f t="shared" ca="1" si="2"/>
        <v>1.5</v>
      </c>
      <c r="L21" s="116" t="str">
        <f t="shared" si="3"/>
        <v/>
      </c>
      <c r="M21" s="21" cm="1">
        <f t="array" aca="1" ref="M21" ca="1">IF(Parameters!$D$31, SUM(IF(ISNUMBER(AF21:AK21),(IF(AF21:AK21&gt;=Parameters!$D$41,1,"")),""))+0.5*(SUM(IF(ISNUMBER(AF21:AK21),(IF(AF21:AK21&gt;=Parameters!$D$42,1,"")),""))-SUM(IF(ISNUMBER(AF21:AK21),(IF(AF21:AK21&gt;=Parameters!$D$41,1,"")),""))),0) +
   IF(Parameters!$D$32,SUM(IF(ISNUMBER(AF21:AK21),(IF(AF21:AK21&gt;=Parameters!$D$41,1,"")),"")),0) +
   IF(Parameters!$D$33,AVERAGE(IF(ISNUMBER(AF21:AK21),AF21:AK21)),0) +
   IF(Parameters!$D$34,IF(OR(IF(ISNUMBER(AF21:AK21),AF21:AK21)=0),0,GEOMEAN(IF(ISNUMBER(AF21:AK21),AF21:AK21))),0)</f>
        <v>1</v>
      </c>
      <c r="N21" s="23">
        <f t="shared" ca="1" si="4"/>
        <v>1</v>
      </c>
      <c r="O21" s="116" t="str">
        <f t="shared" si="5"/>
        <v>!</v>
      </c>
      <c r="P21" s="24"/>
      <c r="Q21" s="49"/>
      <c r="R21" s="25">
        <f ca="1">IFERROR(INDEX(Health!$G$8:$G$225,MATCH($C21,_xlfn.ANCHORARRAY(Health!$C$8),0)),NA())</f>
        <v>0</v>
      </c>
      <c r="S21" s="25">
        <f ca="1">IFERROR(INDEX(Food!$G$8:$G$225,MATCH($C21,_xlfn.ANCHORARRAY(Food!$C$8),0)),NA())</f>
        <v>0</v>
      </c>
      <c r="T21" s="25">
        <f ca="1">IFERROR(INDEX(Macro!$G$8:$G$225,MATCH($C21,_xlfn.ANCHORARRAY(Macro!$C$8),0)),NA())</f>
        <v>4.0053434253456652</v>
      </c>
      <c r="U21" s="25">
        <f ca="1">IFERROR(INDEX(Socioeconomic!$G$8:$G$225,MATCH($C21,_xlfn.ANCHORARRAY(Socioeconomic!$C$8),0)),NA())</f>
        <v>0</v>
      </c>
      <c r="V21" s="25">
        <f ca="1">IFERROR(INDEX('Natural Hazard'!$G$8:$G$225,MATCH($C21,_xlfn.ANCHORARRAY('Natural Hazard'!$C$8),0)),NA())</f>
        <v>5.9160797830996161</v>
      </c>
      <c r="W21" s="25">
        <f ca="1">IFERROR(INDEX(Conflict!$G$8:$G$225,MATCH($C21,_xlfn.ANCHORARRAY(Conflict!$C$8),0)),NA())</f>
        <v>3.7689619528139664</v>
      </c>
      <c r="X21" s="50"/>
      <c r="Y21" s="25">
        <f ca="1">IFERROR(INDEX(Health!$H$8:$H$225,MATCH($C21,_xlfn.ANCHORARRAY(Health!$C$8),0)),NA())</f>
        <v>8.7696793002915392</v>
      </c>
      <c r="Z21" s="25">
        <f ca="1">IFERROR(INDEX(Food!$H$8:$H$225,MATCH($C21,_xlfn.ANCHORARRAY(Food!$C$8),0)),NA())</f>
        <v>8.6797915460335808</v>
      </c>
      <c r="AA21" s="25">
        <f ca="1">IFERROR(INDEX(Macro!$H$8:$H$225,MATCH($C21,_xlfn.ANCHORARRAY(Macro!$C$8),0)),NA())</f>
        <v>3.52182830354527</v>
      </c>
      <c r="AB21" s="25">
        <f ca="1">IFERROR(INDEX(Socioeconomic!$H$8:$H$225,MATCH($C21,_xlfn.ANCHORARRAY(Socioeconomic!$C$8),0)),NA())</f>
        <v>9</v>
      </c>
      <c r="AC21" s="25">
        <f ca="1">IFERROR(INDEX('Natural Hazard'!$H$8:$H$225,MATCH($C21,_xlfn.ANCHORARRAY('Natural Hazard'!$C$8),0)),NA())</f>
        <v>3.5</v>
      </c>
      <c r="AD21" s="25">
        <f ca="1">IFERROR(INDEX(Conflict!$H$8:$H$225,MATCH($C21,_xlfn.ANCHORARRAY(Conflict!$C$8),0)),NA())</f>
        <v>2.5401305344857898</v>
      </c>
      <c r="AE21" s="50"/>
      <c r="AF21" s="25">
        <f ca="1">IFERROR(INDEX(Health!$I$8:$I$225,MATCH($C21,_xlfn.ANCHORARRAY(Health!$C$8),0)),NA())</f>
        <v>0</v>
      </c>
      <c r="AG21" s="25" t="e">
        <f ca="1">IFERROR(INDEX(Food!$I$8:$I$225,MATCH($C21,_xlfn.ANCHORARRAY(Food!$C$8),0)),NA())</f>
        <v>#N/A</v>
      </c>
      <c r="AH21" s="25">
        <f ca="1">IFERROR(INDEX(Macro!$I$8:$I$225,MATCH($C21,_xlfn.ANCHORARRAY(Macro!$C$8),0)),NA())</f>
        <v>4.5552407932011301</v>
      </c>
      <c r="AI21" s="25">
        <f ca="1">IFERROR(INDEX(Socioeconomic!$I$8:$I$225,MATCH($C21,_xlfn.ANCHORARRAY(Socioeconomic!$C$8),0)),NA())</f>
        <v>0</v>
      </c>
      <c r="AJ21" s="25">
        <f ca="1">IFERROR(INDEX('Natural Hazard'!$I$8:$I$225,MATCH($C21,_xlfn.ANCHORARRAY('Natural Hazard'!$C$8),0)),NA())</f>
        <v>10</v>
      </c>
      <c r="AK21" s="25">
        <f ca="1">IFERROR(INDEX(Conflict!$I$8:$I$225,MATCH($C21,_xlfn.ANCHORARRAY(Conflict!$C$8),0)),NA())</f>
        <v>5.5922615034565002</v>
      </c>
      <c r="AL21" s="49"/>
      <c r="AM21" s="25">
        <f>IFERROR(INDEX('Data Reliability'!$G$6:$G$409,MATCH($C21,'Data Reliability'!$E$6:$E$409,0)),NA())</f>
        <v>8.3333333333333301E-2</v>
      </c>
      <c r="AN21" s="25">
        <f>IFERROR(INDEX('Data Reliability'!$H$6:$H$409,MATCH($C21,'Data Reliability'!$E$6:$E$409,0)),NA())</f>
        <v>0.55833333333333302</v>
      </c>
    </row>
    <row r="22" spans="2:40" x14ac:dyDescent="0.2">
      <c r="B22" s="28" t="s">
        <v>32</v>
      </c>
      <c r="C22" s="28" t="s">
        <v>33</v>
      </c>
      <c r="D22" s="28" t="s">
        <v>432</v>
      </c>
      <c r="E22" s="28" t="s">
        <v>429</v>
      </c>
      <c r="F22" s="206">
        <f ca="1">MATCH($C22,_xlfn.ANCHORARRAY(Health!$C$8),0)</f>
        <v>17</v>
      </c>
      <c r="G22" s="22" cm="1">
        <f t="array" aca="1" ref="G22" ca="1">IF(Parameters!$D$31, SUM(IF(ISNUMBER(R22:W22),(IF(R22:W22&gt;=Parameters!$D$37,1,"")),""))+0.5*(SUM(IF(ISNUMBER(R22:W22),(IF(R22:W22&gt;=Parameters!$D$38,1,"")),""))-SUM(IF(ISNUMBER(R22:W22),(IF(R22:W22&gt;=Parameters!$D$37,1,"")),""))),0) +
   IF(Parameters!$D$32,SUM(IF(ISNUMBER(R22:W22),(IF(R22:W22&gt;=Parameters!$D$41,1,"")),"")),0) +
   IF(Parameters!$D$33,AVERAGE(IF(ISNUMBER(R22:W22),R22:W22)),0) +
   IF(Parameters!$D$34,IF(OR(IF(ISNUMBER(R22:W22),R22:W22)=0),0,GEOMEAN(IF(ISNUMBER(R22:W22),R22:W22))),0)</f>
        <v>3.5</v>
      </c>
      <c r="H22" s="23">
        <f t="shared" ca="1" si="0"/>
        <v>3.5</v>
      </c>
      <c r="I22" s="116" t="str">
        <f t="shared" si="1"/>
        <v/>
      </c>
      <c r="J22" s="22" cm="1">
        <f t="array" aca="1" ref="J22" ca="1">IF(Parameters!$D$31, SUM(IF(ISNUMBER(Y22:AD22),(IF(Y22:AD22&gt;=Parameters!$D$41,1,"")),""))+0.5*(SUM(IF(ISNUMBER(Y22:AD22),(IF(Y22:AD22&gt;=Parameters!$D$42,1,"")),""))-SUM(IF(ISNUMBER(Y22:AD22),(IF(Y22:AD22&gt;=Parameters!$D$41,1,"")),""))),0) +
   IF(Parameters!$D$32,SUM(IF(ISNUMBER(Y22:AD22),(IF(Y22:AD22&gt;=Parameters!$D$41,1,"")),"")),0) +
   IF(Parameters!$D$33,AVERAGE(IF(ISNUMBER(Y22:AD22),Y22:AD22)),0) +
   IF(Parameters!$D$34,IF(OR(IF(ISNUMBER(Y22:AD22),Y22:AD22)=0),0,GEOMEAN(IF(ISNUMBER(Y22:AD22),Y22:AD22))),0)</f>
        <v>3</v>
      </c>
      <c r="K22" s="23">
        <f t="shared" ca="1" si="2"/>
        <v>3</v>
      </c>
      <c r="L22" s="116" t="str">
        <f t="shared" si="3"/>
        <v/>
      </c>
      <c r="M22" s="21" cm="1">
        <f t="array" aca="1" ref="M22" ca="1">IF(Parameters!$D$31, SUM(IF(ISNUMBER(AF22:AK22),(IF(AF22:AK22&gt;=Parameters!$D$41,1,"")),""))+0.5*(SUM(IF(ISNUMBER(AF22:AK22),(IF(AF22:AK22&gt;=Parameters!$D$42,1,"")),""))-SUM(IF(ISNUMBER(AF22:AK22),(IF(AF22:AK22&gt;=Parameters!$D$41,1,"")),""))),0) +
   IF(Parameters!$D$32,SUM(IF(ISNUMBER(AF22:AK22),(IF(AF22:AK22&gt;=Parameters!$D$41,1,"")),"")),0) +
   IF(Parameters!$D$33,AVERAGE(IF(ISNUMBER(AF22:AK22),AF22:AK22)),0) +
   IF(Parameters!$D$34,IF(OR(IF(ISNUMBER(AF22:AK22),AF22:AK22)=0),0,GEOMEAN(IF(ISNUMBER(AF22:AK22),AF22:AK22))),0)</f>
        <v>4</v>
      </c>
      <c r="N22" s="23">
        <f t="shared" ca="1" si="4"/>
        <v>4</v>
      </c>
      <c r="O22" s="116" t="str">
        <f t="shared" si="5"/>
        <v>!</v>
      </c>
      <c r="P22" s="24"/>
      <c r="Q22" s="49"/>
      <c r="R22" s="25">
        <f ca="1">IFERROR(INDEX(Health!$G$8:$G$225,MATCH($C22,_xlfn.ANCHORARRAY(Health!$C$8),0)),NA())</f>
        <v>0</v>
      </c>
      <c r="S22" s="25">
        <f ca="1">IFERROR(INDEX(Food!$G$8:$G$225,MATCH($C22,_xlfn.ANCHORARRAY(Food!$C$8),0)),NA())</f>
        <v>9.080480410933168</v>
      </c>
      <c r="T22" s="25">
        <f ca="1">IFERROR(INDEX(Macro!$G$8:$G$225,MATCH($C22,_xlfn.ANCHORARRAY(Macro!$C$8),0)),NA())</f>
        <v>2.0091516224580372</v>
      </c>
      <c r="U22" s="25">
        <f ca="1">IFERROR(INDEX(Socioeconomic!$G$8:$G$225,MATCH($C22,_xlfn.ANCHORARRAY(Socioeconomic!$C$8),0)),NA())</f>
        <v>10</v>
      </c>
      <c r="V22" s="25">
        <f ca="1">IFERROR(INDEX('Natural Hazard'!$G$8:$G$225,MATCH($C22,_xlfn.ANCHORARRAY('Natural Hazard'!$C$8),0)),NA())</f>
        <v>5.1639777949432162</v>
      </c>
      <c r="W22" s="25">
        <f ca="1">IFERROR(INDEX(Conflict!$G$8:$G$225,MATCH($C22,_xlfn.ANCHORARRAY(Conflict!$C$8),0)),NA())</f>
        <v>10</v>
      </c>
      <c r="X22" s="50"/>
      <c r="Y22" s="25">
        <f ca="1">IFERROR(INDEX(Health!$H$8:$H$225,MATCH($C22,_xlfn.ANCHORARRAY(Health!$C$8),0)),NA())</f>
        <v>7.4868804664723001</v>
      </c>
      <c r="Z22" s="25">
        <f ca="1">IFERROR(INDEX(Food!$H$8:$H$225,MATCH($C22,_xlfn.ANCHORARRAY(Food!$C$8),0)),NA())</f>
        <v>8.2455124493341003</v>
      </c>
      <c r="AA22" s="25">
        <f ca="1">IFERROR(INDEX(Macro!$H$8:$H$225,MATCH($C22,_xlfn.ANCHORARRAY(Macro!$C$8),0)),NA())</f>
        <v>3.4925285672428901</v>
      </c>
      <c r="AB22" s="25">
        <f ca="1">IFERROR(INDEX(Socioeconomic!$H$8:$H$225,MATCH($C22,_xlfn.ANCHORARRAY(Socioeconomic!$C$8),0)),NA())</f>
        <v>10</v>
      </c>
      <c r="AC22" s="25">
        <f ca="1">IFERROR(INDEX('Natural Hazard'!$H$8:$H$225,MATCH($C22,_xlfn.ANCHORARRAY('Natural Hazard'!$C$8),0)),NA())</f>
        <v>2.6666666666666599</v>
      </c>
      <c r="AD22" s="25">
        <f ca="1">IFERROR(INDEX(Conflict!$H$8:$H$225,MATCH($C22,_xlfn.ANCHORARRAY(Conflict!$C$8),0)),NA())</f>
        <v>10</v>
      </c>
      <c r="AE22" s="50"/>
      <c r="AF22" s="25">
        <f ca="1">IFERROR(INDEX(Health!$I$8:$I$225,MATCH($C22,_xlfn.ANCHORARRAY(Health!$C$8),0)),NA())</f>
        <v>0</v>
      </c>
      <c r="AG22" s="25">
        <f ca="1">IFERROR(INDEX(Food!$I$8:$I$225,MATCH($C22,_xlfn.ANCHORARRAY(Food!$C$8),0)),NA())</f>
        <v>10</v>
      </c>
      <c r="AH22" s="25">
        <f ca="1">IFERROR(INDEX(Macro!$I$8:$I$225,MATCH($C22,_xlfn.ANCHORARRAY(Macro!$C$8),0)),NA())</f>
        <v>1.1558073654390899</v>
      </c>
      <c r="AI22" s="25">
        <f ca="1">IFERROR(INDEX(Socioeconomic!$I$8:$I$225,MATCH($C22,_xlfn.ANCHORARRAY(Socioeconomic!$C$8),0)),NA())</f>
        <v>10</v>
      </c>
      <c r="AJ22" s="25">
        <f ca="1">IFERROR(INDEX('Natural Hazard'!$I$8:$I$225,MATCH($C22,_xlfn.ANCHORARRAY('Natural Hazard'!$C$8),0)),NA())</f>
        <v>10</v>
      </c>
      <c r="AK22" s="25">
        <f ca="1">IFERROR(INDEX(Conflict!$I$8:$I$225,MATCH($C22,_xlfn.ANCHORARRAY(Conflict!$C$8),0)),NA())</f>
        <v>10</v>
      </c>
      <c r="AL22" s="49"/>
      <c r="AM22" s="25">
        <f>IFERROR(INDEX('Data Reliability'!$G$6:$G$409,MATCH($C22,'Data Reliability'!$E$6:$E$409,0)),NA())</f>
        <v>8.3333333333333301E-2</v>
      </c>
      <c r="AN22" s="25">
        <f>IFERROR(INDEX('Data Reliability'!$H$6:$H$409,MATCH($C22,'Data Reliability'!$E$6:$E$409,0)),NA())</f>
        <v>0.391666666666667</v>
      </c>
    </row>
    <row r="23" spans="2:40" x14ac:dyDescent="0.2">
      <c r="B23" s="28" t="s">
        <v>34</v>
      </c>
      <c r="C23" s="28" t="s">
        <v>35</v>
      </c>
      <c r="D23" s="28" t="s">
        <v>431</v>
      </c>
      <c r="E23" s="28" t="s">
        <v>429</v>
      </c>
      <c r="F23" s="206">
        <f ca="1">MATCH($C23,_xlfn.ANCHORARRAY(Health!$C$8),0)</f>
        <v>18</v>
      </c>
      <c r="G23" s="22" cm="1">
        <f t="array" aca="1" ref="G23" ca="1">IF(Parameters!$D$31, SUM(IF(ISNUMBER(R23:W23),(IF(R23:W23&gt;=Parameters!$D$37,1,"")),""))+0.5*(SUM(IF(ISNUMBER(R23:W23),(IF(R23:W23&gt;=Parameters!$D$38,1,"")),""))-SUM(IF(ISNUMBER(R23:W23),(IF(R23:W23&gt;=Parameters!$D$37,1,"")),""))),0) +
   IF(Parameters!$D$32,SUM(IF(ISNUMBER(R23:W23),(IF(R23:W23&gt;=Parameters!$D$41,1,"")),"")),0) +
   IF(Parameters!$D$33,AVERAGE(IF(ISNUMBER(R23:W23),R23:W23)),0) +
   IF(Parameters!$D$34,IF(OR(IF(ISNUMBER(R23:W23),R23:W23)=0),0,GEOMEAN(IF(ISNUMBER(R23:W23),R23:W23))),0)</f>
        <v>1</v>
      </c>
      <c r="H23" s="23">
        <f t="shared" ca="1" si="0"/>
        <v>1</v>
      </c>
      <c r="I23" s="116" t="str">
        <f t="shared" si="1"/>
        <v/>
      </c>
      <c r="J23" s="22" cm="1">
        <f t="array" aca="1" ref="J23" ca="1">IF(Parameters!$D$31, SUM(IF(ISNUMBER(Y23:AD23),(IF(Y23:AD23&gt;=Parameters!$D$41,1,"")),""))+0.5*(SUM(IF(ISNUMBER(Y23:AD23),(IF(Y23:AD23&gt;=Parameters!$D$42,1,"")),""))-SUM(IF(ISNUMBER(Y23:AD23),(IF(Y23:AD23&gt;=Parameters!$D$41,1,"")),""))),0) +
   IF(Parameters!$D$32,SUM(IF(ISNUMBER(Y23:AD23),(IF(Y23:AD23&gt;=Parameters!$D$41,1,"")),"")),0) +
   IF(Parameters!$D$33,AVERAGE(IF(ISNUMBER(Y23:AD23),Y23:AD23)),0) +
   IF(Parameters!$D$34,IF(OR(IF(ISNUMBER(Y23:AD23),Y23:AD23)=0),0,GEOMEAN(IF(ISNUMBER(Y23:AD23),Y23:AD23))),0)</f>
        <v>1.5</v>
      </c>
      <c r="K23" s="23">
        <f t="shared" ca="1" si="2"/>
        <v>1.5</v>
      </c>
      <c r="L23" s="116" t="str">
        <f t="shared" si="3"/>
        <v/>
      </c>
      <c r="M23" s="21" cm="1">
        <f t="array" aca="1" ref="M23" ca="1">IF(Parameters!$D$31, SUM(IF(ISNUMBER(AF23:AK23),(IF(AF23:AK23&gt;=Parameters!$D$41,1,"")),""))+0.5*(SUM(IF(ISNUMBER(AF23:AK23),(IF(AF23:AK23&gt;=Parameters!$D$42,1,"")),""))-SUM(IF(ISNUMBER(AF23:AK23),(IF(AF23:AK23&gt;=Parameters!$D$41,1,"")),""))),0) +
   IF(Parameters!$D$32,SUM(IF(ISNUMBER(AF23:AK23),(IF(AF23:AK23&gt;=Parameters!$D$41,1,"")),"")),0) +
   IF(Parameters!$D$33,AVERAGE(IF(ISNUMBER(AF23:AK23),AF23:AK23)),0) +
   IF(Parameters!$D$34,IF(OR(IF(ISNUMBER(AF23:AK23),AF23:AK23)=0),0,GEOMEAN(IF(ISNUMBER(AF23:AK23),AF23:AK23))),0)</f>
        <v>1</v>
      </c>
      <c r="N23" s="23">
        <f t="shared" ca="1" si="4"/>
        <v>1</v>
      </c>
      <c r="O23" s="116" t="str">
        <f t="shared" si="5"/>
        <v>!</v>
      </c>
      <c r="P23" s="24"/>
      <c r="Q23" s="49"/>
      <c r="R23" s="25">
        <f ca="1">IFERROR(INDEX(Health!$G$8:$G$225,MATCH($C23,_xlfn.ANCHORARRAY(Health!$C$8),0)),NA())</f>
        <v>6.3855704681791421</v>
      </c>
      <c r="S23" s="25">
        <f ca="1">IFERROR(INDEX(Food!$G$8:$G$225,MATCH($C23,_xlfn.ANCHORARRAY(Food!$C$8),0)),NA())</f>
        <v>0</v>
      </c>
      <c r="T23" s="25">
        <f ca="1">IFERROR(INDEX(Macro!$G$8:$G$225,MATCH($C23,_xlfn.ANCHORARRAY(Macro!$C$8),0)),NA())</f>
        <v>6.9</v>
      </c>
      <c r="U23" s="25">
        <f ca="1">IFERROR(INDEX(Socioeconomic!$G$8:$G$225,MATCH($C23,_xlfn.ANCHORARRAY(Socioeconomic!$C$8),0)),NA())</f>
        <v>0</v>
      </c>
      <c r="V23" s="25">
        <f ca="1">IFERROR(INDEX('Natural Hazard'!$G$8:$G$225,MATCH($C23,_xlfn.ANCHORARRAY('Natural Hazard'!$C$8),0)),NA())</f>
        <v>0</v>
      </c>
      <c r="W23" s="25">
        <f ca="1">IFERROR(INDEX(Conflict!$G$8:$G$225,MATCH($C23,_xlfn.ANCHORARRAY(Conflict!$C$8),0)),NA())</f>
        <v>2.1424907824552388</v>
      </c>
      <c r="X23" s="50"/>
      <c r="Y23" s="25">
        <f ca="1">IFERROR(INDEX(Health!$H$8:$H$225,MATCH($C23,_xlfn.ANCHORARRAY(Health!$C$8),0)),NA())</f>
        <v>5.8250728862973702</v>
      </c>
      <c r="Z23" s="25">
        <f ca="1">IFERROR(INDEX(Food!$H$8:$H$225,MATCH($C23,_xlfn.ANCHORARRAY(Food!$C$8),0)),NA())</f>
        <v>6.9716270990156302</v>
      </c>
      <c r="AA23" s="25">
        <f ca="1">IFERROR(INDEX(Macro!$H$8:$H$225,MATCH($C23,_xlfn.ANCHORARRAY(Macro!$C$8),0)),NA())</f>
        <v>7</v>
      </c>
      <c r="AB23" s="25">
        <f ca="1">IFERROR(INDEX(Socioeconomic!$H$8:$H$225,MATCH($C23,_xlfn.ANCHORARRAY(Socioeconomic!$C$8),0)),NA())</f>
        <v>6.5714285714285703</v>
      </c>
      <c r="AC23" s="25">
        <f ca="1">IFERROR(INDEX('Natural Hazard'!$H$8:$H$225,MATCH($C23,_xlfn.ANCHORARRAY('Natural Hazard'!$C$8),0)),NA())</f>
        <v>10</v>
      </c>
      <c r="AD23" s="25">
        <f ca="1">IFERROR(INDEX(Conflict!$H$8:$H$225,MATCH($C23,_xlfn.ANCHORARRAY(Conflict!$C$8),0)),NA())</f>
        <v>5.1640500970188699</v>
      </c>
      <c r="AE23" s="50"/>
      <c r="AF23" s="25">
        <f ca="1">IFERROR(INDEX(Health!$I$8:$I$225,MATCH($C23,_xlfn.ANCHORARRAY(Health!$C$8),0)),NA())</f>
        <v>7</v>
      </c>
      <c r="AG23" s="25" t="e">
        <f ca="1">IFERROR(INDEX(Food!$I$8:$I$225,MATCH($C23,_xlfn.ANCHORARRAY(Food!$C$8),0)),NA())</f>
        <v>#N/A</v>
      </c>
      <c r="AH23" s="25">
        <f ca="1">IFERROR(INDEX(Macro!$I$8:$I$225,MATCH($C23,_xlfn.ANCHORARRAY(Macro!$C$8),0)),NA())</f>
        <v>7</v>
      </c>
      <c r="AI23" s="25">
        <f ca="1">IFERROR(INDEX(Socioeconomic!$I$8:$I$225,MATCH($C23,_xlfn.ANCHORARRAY(Socioeconomic!$C$8),0)),NA())</f>
        <v>0</v>
      </c>
      <c r="AJ23" s="25">
        <f ca="1">IFERROR(INDEX('Natural Hazard'!$I$8:$I$225,MATCH($C23,_xlfn.ANCHORARRAY('Natural Hazard'!$C$8),0)),NA())</f>
        <v>0</v>
      </c>
      <c r="AK23" s="25">
        <f ca="1">IFERROR(INDEX(Conflict!$I$8:$I$225,MATCH($C23,_xlfn.ANCHORARRAY(Conflict!$C$8),0)),NA())</f>
        <v>0.88888888888888895</v>
      </c>
      <c r="AL23" s="49"/>
      <c r="AM23" s="25">
        <f>IFERROR(INDEX('Data Reliability'!$G$6:$G$409,MATCH($C23,'Data Reliability'!$E$6:$E$409,0)),NA())</f>
        <v>0</v>
      </c>
      <c r="AN23" s="25">
        <f>IFERROR(INDEX('Data Reliability'!$H$6:$H$409,MATCH($C23,'Data Reliability'!$E$6:$E$409,0)),NA())</f>
        <v>0.43333333333333302</v>
      </c>
    </row>
    <row r="24" spans="2:40" x14ac:dyDescent="0.2">
      <c r="B24" s="28" t="s">
        <v>36</v>
      </c>
      <c r="C24" s="28" t="s">
        <v>37</v>
      </c>
      <c r="D24" s="28" t="s">
        <v>433</v>
      </c>
      <c r="E24" s="28" t="s">
        <v>430</v>
      </c>
      <c r="F24" s="206">
        <f ca="1">MATCH($C24,_xlfn.ANCHORARRAY(Health!$C$8),0)</f>
        <v>19</v>
      </c>
      <c r="G24" s="22" cm="1">
        <f t="array" aca="1" ref="G24" ca="1">IF(Parameters!$D$31, SUM(IF(ISNUMBER(R24:W24),(IF(R24:W24&gt;=Parameters!$D$37,1,"")),""))+0.5*(SUM(IF(ISNUMBER(R24:W24),(IF(R24:W24&gt;=Parameters!$D$38,1,"")),""))-SUM(IF(ISNUMBER(R24:W24),(IF(R24:W24&gt;=Parameters!$D$37,1,"")),""))),0) +
   IF(Parameters!$D$32,SUM(IF(ISNUMBER(R24:W24),(IF(R24:W24&gt;=Parameters!$D$41,1,"")),"")),0) +
   IF(Parameters!$D$33,AVERAGE(IF(ISNUMBER(R24:W24),R24:W24)),0) +
   IF(Parameters!$D$34,IF(OR(IF(ISNUMBER(R24:W24),R24:W24)=0),0,GEOMEAN(IF(ISNUMBER(R24:W24),R24:W24))),0)</f>
        <v>0</v>
      </c>
      <c r="H24" s="23">
        <f t="shared" ca="1" si="0"/>
        <v>0</v>
      </c>
      <c r="I24" s="116" t="str">
        <f t="shared" si="1"/>
        <v/>
      </c>
      <c r="J24" s="22" cm="1">
        <f t="array" aca="1" ref="J24" ca="1">IF(Parameters!$D$31, SUM(IF(ISNUMBER(Y24:AD24),(IF(Y24:AD24&gt;=Parameters!$D$41,1,"")),""))+0.5*(SUM(IF(ISNUMBER(Y24:AD24),(IF(Y24:AD24&gt;=Parameters!$D$42,1,"")),""))-SUM(IF(ISNUMBER(Y24:AD24),(IF(Y24:AD24&gt;=Parameters!$D$41,1,"")),""))),0) +
   IF(Parameters!$D$32,SUM(IF(ISNUMBER(Y24:AD24),(IF(Y24:AD24&gt;=Parameters!$D$41,1,"")),"")),0) +
   IF(Parameters!$D$33,AVERAGE(IF(ISNUMBER(Y24:AD24),Y24:AD24)),0) +
   IF(Parameters!$D$34,IF(OR(IF(ISNUMBER(Y24:AD24),Y24:AD24)=0),0,GEOMEAN(IF(ISNUMBER(Y24:AD24),Y24:AD24))),0)</f>
        <v>0</v>
      </c>
      <c r="K24" s="23">
        <f t="shared" ca="1" si="2"/>
        <v>0</v>
      </c>
      <c r="L24" s="116" t="str">
        <f t="shared" si="3"/>
        <v/>
      </c>
      <c r="M24" s="21" cm="1">
        <f t="array" aca="1" ref="M24" ca="1">IF(Parameters!$D$31, SUM(IF(ISNUMBER(AF24:AK24),(IF(AF24:AK24&gt;=Parameters!$D$41,1,"")),""))+0.5*(SUM(IF(ISNUMBER(AF24:AK24),(IF(AF24:AK24&gt;=Parameters!$D$42,1,"")),""))-SUM(IF(ISNUMBER(AF24:AK24),(IF(AF24:AK24&gt;=Parameters!$D$41,1,"")),""))),0) +
   IF(Parameters!$D$32,SUM(IF(ISNUMBER(AF24:AK24),(IF(AF24:AK24&gt;=Parameters!$D$41,1,"")),"")),0) +
   IF(Parameters!$D$33,AVERAGE(IF(ISNUMBER(AF24:AK24),AF24:AK24)),0) +
   IF(Parameters!$D$34,IF(OR(IF(ISNUMBER(AF24:AK24),AF24:AK24)=0),0,GEOMEAN(IF(ISNUMBER(AF24:AK24),AF24:AK24))),0)</f>
        <v>0.5</v>
      </c>
      <c r="N24" s="23">
        <f t="shared" ca="1" si="4"/>
        <v>0.5</v>
      </c>
      <c r="O24" s="116" t="str">
        <f t="shared" si="5"/>
        <v>!</v>
      </c>
      <c r="P24" s="24"/>
      <c r="Q24" s="49"/>
      <c r="R24" s="25">
        <f ca="1">IFERROR(INDEX(Health!$G$8:$G$225,MATCH($C24,_xlfn.ANCHORARRAY(Health!$C$8),0)),NA())</f>
        <v>0</v>
      </c>
      <c r="S24" s="25">
        <f ca="1">IFERROR(INDEX(Food!$G$8:$G$225,MATCH($C24,_xlfn.ANCHORARRAY(Food!$C$8),0)),NA())</f>
        <v>0</v>
      </c>
      <c r="T24" s="25">
        <f ca="1">IFERROR(INDEX(Macro!$G$8:$G$225,MATCH($C24,_xlfn.ANCHORARRAY(Macro!$C$8),0)),NA())</f>
        <v>2.7497801394362744</v>
      </c>
      <c r="U24" s="25">
        <f ca="1">IFERROR(INDEX(Socioeconomic!$G$8:$G$225,MATCH($C24,_xlfn.ANCHORARRAY(Socioeconomic!$C$8),0)),NA())</f>
        <v>1.9928443419967756</v>
      </c>
      <c r="V24" s="25">
        <f ca="1">IFERROR(INDEX('Natural Hazard'!$G$8:$G$225,MATCH($C24,_xlfn.ANCHORARRAY('Natural Hazard'!$C$8),0)),NA())</f>
        <v>0</v>
      </c>
      <c r="W24" s="25">
        <f ca="1">IFERROR(INDEX(Conflict!$G$8:$G$225,MATCH($C24,_xlfn.ANCHORARRAY(Conflict!$C$8),0)),NA())</f>
        <v>0</v>
      </c>
      <c r="X24" s="50"/>
      <c r="Y24" s="25">
        <f ca="1">IFERROR(INDEX(Health!$H$8:$H$225,MATCH($C24,_xlfn.ANCHORARRAY(Health!$C$8),0)),NA())</f>
        <v>0</v>
      </c>
      <c r="Z24" s="25">
        <f ca="1">IFERROR(INDEX(Food!$H$8:$H$225,MATCH($C24,_xlfn.ANCHORARRAY(Food!$C$8),0)),NA())</f>
        <v>1.4707585408222299</v>
      </c>
      <c r="AA24" s="25">
        <f ca="1">IFERROR(INDEX(Macro!$H$8:$H$225,MATCH($C24,_xlfn.ANCHORARRAY(Macro!$C$8),0)),NA())</f>
        <v>1.8956929387635499</v>
      </c>
      <c r="AB24" s="25">
        <f ca="1">IFERROR(INDEX(Socioeconomic!$H$8:$H$225,MATCH($C24,_xlfn.ANCHORARRAY(Socioeconomic!$C$8),0)),NA())</f>
        <v>2.8571428571428501</v>
      </c>
      <c r="AC24" s="25">
        <f ca="1">IFERROR(INDEX('Natural Hazard'!$H$8:$H$225,MATCH($C24,_xlfn.ANCHORARRAY('Natural Hazard'!$C$8),0)),NA())</f>
        <v>3.8333333333333299</v>
      </c>
      <c r="AD24" s="25">
        <f ca="1">IFERROR(INDEX(Conflict!$H$8:$H$225,MATCH($C24,_xlfn.ANCHORARRAY(Conflict!$C$8),0)),NA())</f>
        <v>0</v>
      </c>
      <c r="AE24" s="50"/>
      <c r="AF24" s="25">
        <f ca="1">IFERROR(INDEX(Health!$I$8:$I$225,MATCH($C24,_xlfn.ANCHORARRAY(Health!$C$8),0)),NA())</f>
        <v>0</v>
      </c>
      <c r="AG24" s="25" t="e">
        <f ca="1">IFERROR(INDEX(Food!$I$8:$I$225,MATCH($C24,_xlfn.ANCHORARRAY(Food!$C$8),0)),NA())</f>
        <v>#N/A</v>
      </c>
      <c r="AH24" s="25">
        <f ca="1">IFERROR(INDEX(Macro!$I$8:$I$225,MATCH($C24,_xlfn.ANCHORARRAY(Macro!$C$8),0)),NA())</f>
        <v>3.9886685552407899</v>
      </c>
      <c r="AI24" s="25">
        <f ca="1">IFERROR(INDEX(Socioeconomic!$I$8:$I$225,MATCH($C24,_xlfn.ANCHORARRAY(Socioeconomic!$C$8),0)),NA())</f>
        <v>1.39</v>
      </c>
      <c r="AJ24" s="25">
        <f ca="1">IFERROR(INDEX('Natural Hazard'!$I$8:$I$225,MATCH($C24,_xlfn.ANCHORARRAY('Natural Hazard'!$C$8),0)),NA())</f>
        <v>0</v>
      </c>
      <c r="AK24" s="25">
        <f ca="1">IFERROR(INDEX(Conflict!$I$8:$I$225,MATCH($C24,_xlfn.ANCHORARRAY(Conflict!$C$8),0)),NA())</f>
        <v>7</v>
      </c>
      <c r="AL24" s="49"/>
      <c r="AM24" s="25">
        <f>IFERROR(INDEX('Data Reliability'!$G$6:$G$409,MATCH($C24,'Data Reliability'!$E$6:$E$409,0)),NA())</f>
        <v>8.3333333333333301E-2</v>
      </c>
      <c r="AN24" s="25">
        <f>IFERROR(INDEX('Data Reliability'!$H$6:$H$409,MATCH($C24,'Data Reliability'!$E$6:$E$409,0)),NA())</f>
        <v>0.54166666666666696</v>
      </c>
    </row>
    <row r="25" spans="2:40" x14ac:dyDescent="0.2">
      <c r="B25" s="28" t="s">
        <v>38</v>
      </c>
      <c r="C25" s="28" t="s">
        <v>39</v>
      </c>
      <c r="D25" s="28" t="s">
        <v>434</v>
      </c>
      <c r="E25" s="28" t="s">
        <v>409</v>
      </c>
      <c r="F25" s="206">
        <f ca="1">MATCH($C25,_xlfn.ANCHORARRAY(Health!$C$8),0)</f>
        <v>20</v>
      </c>
      <c r="G25" s="22" cm="1">
        <f t="array" aca="1" ref="G25" ca="1">IF(Parameters!$D$31, SUM(IF(ISNUMBER(R25:W25),(IF(R25:W25&gt;=Parameters!$D$37,1,"")),""))+0.5*(SUM(IF(ISNUMBER(R25:W25),(IF(R25:W25&gt;=Parameters!$D$38,1,"")),""))-SUM(IF(ISNUMBER(R25:W25),(IF(R25:W25&gt;=Parameters!$D$37,1,"")),""))),0) +
   IF(Parameters!$D$32,SUM(IF(ISNUMBER(R25:W25),(IF(R25:W25&gt;=Parameters!$D$41,1,"")),"")),0) +
   IF(Parameters!$D$33,AVERAGE(IF(ISNUMBER(R25:W25),R25:W25)),0) +
   IF(Parameters!$D$34,IF(OR(IF(ISNUMBER(R25:W25),R25:W25)=0),0,GEOMEAN(IF(ISNUMBER(R25:W25),R25:W25))),0)</f>
        <v>0</v>
      </c>
      <c r="H25" s="23">
        <f t="shared" ca="1" si="0"/>
        <v>0</v>
      </c>
      <c r="I25" s="116" t="str">
        <f t="shared" si="1"/>
        <v>!</v>
      </c>
      <c r="J25" s="22" cm="1">
        <f t="array" aca="1" ref="J25" ca="1">IF(Parameters!$D$31, SUM(IF(ISNUMBER(Y25:AD25),(IF(Y25:AD25&gt;=Parameters!$D$41,1,"")),""))+0.5*(SUM(IF(ISNUMBER(Y25:AD25),(IF(Y25:AD25&gt;=Parameters!$D$42,1,"")),""))-SUM(IF(ISNUMBER(Y25:AD25),(IF(Y25:AD25&gt;=Parameters!$D$41,1,"")),""))),0) +
   IF(Parameters!$D$32,SUM(IF(ISNUMBER(Y25:AD25),(IF(Y25:AD25&gt;=Parameters!$D$41,1,"")),"")),0) +
   IF(Parameters!$D$33,AVERAGE(IF(ISNUMBER(Y25:AD25),Y25:AD25)),0) +
   IF(Parameters!$D$34,IF(OR(IF(ISNUMBER(Y25:AD25),Y25:AD25)=0),0,GEOMEAN(IF(ISNUMBER(Y25:AD25),Y25:AD25))),0)</f>
        <v>0</v>
      </c>
      <c r="K25" s="23">
        <f t="shared" ca="1" si="2"/>
        <v>0</v>
      </c>
      <c r="L25" s="116" t="str">
        <f t="shared" si="3"/>
        <v/>
      </c>
      <c r="M25" s="21" cm="1">
        <f t="array" aca="1" ref="M25" ca="1">IF(Parameters!$D$31, SUM(IF(ISNUMBER(AF25:AK25),(IF(AF25:AK25&gt;=Parameters!$D$41,1,"")),""))+0.5*(SUM(IF(ISNUMBER(AF25:AK25),(IF(AF25:AK25&gt;=Parameters!$D$42,1,"")),""))-SUM(IF(ISNUMBER(AF25:AK25),(IF(AF25:AK25&gt;=Parameters!$D$41,1,"")),""))),0) +
   IF(Parameters!$D$32,SUM(IF(ISNUMBER(AF25:AK25),(IF(AF25:AK25&gt;=Parameters!$D$41,1,"")),"")),0) +
   IF(Parameters!$D$33,AVERAGE(IF(ISNUMBER(AF25:AK25),AF25:AK25)),0) +
   IF(Parameters!$D$34,IF(OR(IF(ISNUMBER(AF25:AK25),AF25:AK25)=0),0,GEOMEAN(IF(ISNUMBER(AF25:AK25),AF25:AK25))),0)</f>
        <v>0</v>
      </c>
      <c r="N25" s="23">
        <f t="shared" ca="1" si="4"/>
        <v>0</v>
      </c>
      <c r="O25" s="116" t="str">
        <f t="shared" si="5"/>
        <v>!</v>
      </c>
      <c r="P25" s="24"/>
      <c r="Q25" s="49"/>
      <c r="R25" s="25">
        <f ca="1">IFERROR(INDEX(Health!$G$8:$G$225,MATCH($C25,_xlfn.ANCHORARRAY(Health!$C$8),0)),NA())</f>
        <v>0</v>
      </c>
      <c r="S25" s="25">
        <f ca="1">IFERROR(INDEX(Food!$G$8:$G$225,MATCH($C25,_xlfn.ANCHORARRAY(Food!$C$8),0)),NA())</f>
        <v>0</v>
      </c>
      <c r="T25" s="25">
        <f ca="1">IFERROR(INDEX(Macro!$G$8:$G$225,MATCH($C25,_xlfn.ANCHORARRAY(Macro!$C$8),0)),NA())</f>
        <v>3.8351143939410264</v>
      </c>
      <c r="U25" s="25">
        <f ca="1">IFERROR(INDEX(Socioeconomic!$G$8:$G$225,MATCH($C25,_xlfn.ANCHORARRAY(Socioeconomic!$C$8),0)),NA())</f>
        <v>2.9999999999999916</v>
      </c>
      <c r="V25" s="25">
        <f ca="1">IFERROR(INDEX('Natural Hazard'!$G$8:$G$225,MATCH($C25,_xlfn.ANCHORARRAY('Natural Hazard'!$C$8),0)),NA())</f>
        <v>0</v>
      </c>
      <c r="W25" s="25">
        <f ca="1">IFERROR(INDEX(Conflict!$G$8:$G$225,MATCH($C25,_xlfn.ANCHORARRAY(Conflict!$C$8),0)),NA())</f>
        <v>0</v>
      </c>
      <c r="X25" s="50"/>
      <c r="Y25" s="25">
        <f ca="1">IFERROR(INDEX(Health!$H$8:$H$225,MATCH($C25,_xlfn.ANCHORARRAY(Health!$C$8),0)),NA())</f>
        <v>5.59183673469387</v>
      </c>
      <c r="Z25" s="25">
        <f ca="1">IFERROR(INDEX(Food!$H$8:$H$225,MATCH($C25,_xlfn.ANCHORARRAY(Food!$C$8),0)),NA())</f>
        <v>2.25246091488129</v>
      </c>
      <c r="AA25" s="25">
        <f ca="1">IFERROR(INDEX(Macro!$H$8:$H$225,MATCH($C25,_xlfn.ANCHORARRAY(Macro!$C$8),0)),NA())</f>
        <v>3.2288309405215299</v>
      </c>
      <c r="AB25" s="25">
        <f ca="1">IFERROR(INDEX(Socioeconomic!$H$8:$H$225,MATCH($C25,_xlfn.ANCHORARRAY(Socioeconomic!$C$8),0)),NA())</f>
        <v>1.28571428571428</v>
      </c>
      <c r="AC25" s="25">
        <f ca="1">IFERROR(INDEX('Natural Hazard'!$H$8:$H$225,MATCH($C25,_xlfn.ANCHORARRAY('Natural Hazard'!$C$8),0)),NA())</f>
        <v>0.83333333333333304</v>
      </c>
      <c r="AD25" s="25">
        <f ca="1">IFERROR(INDEX(Conflict!$H$8:$H$225,MATCH($C25,_xlfn.ANCHORARRAY(Conflict!$C$8),0)),NA())</f>
        <v>0.73205150820250398</v>
      </c>
      <c r="AE25" s="50"/>
      <c r="AF25" s="25">
        <f ca="1">IFERROR(INDEX(Health!$I$8:$I$225,MATCH($C25,_xlfn.ANCHORARRAY(Health!$C$8),0)),NA())</f>
        <v>0</v>
      </c>
      <c r="AG25" s="25" t="e">
        <f ca="1">IFERROR(INDEX(Food!$I$8:$I$225,MATCH($C25,_xlfn.ANCHORARRAY(Food!$C$8),0)),NA())</f>
        <v>#N/A</v>
      </c>
      <c r="AH25" s="25">
        <f ca="1">IFERROR(INDEX(Macro!$I$8:$I$225,MATCH($C25,_xlfn.ANCHORARRAY(Macro!$C$8),0)),NA())</f>
        <v>4.5552407932011301</v>
      </c>
      <c r="AI25" s="25">
        <f ca="1">IFERROR(INDEX(Socioeconomic!$I$8:$I$225,MATCH($C25,_xlfn.ANCHORARRAY(Socioeconomic!$C$8),0)),NA())</f>
        <v>6.9999999999999902</v>
      </c>
      <c r="AJ25" s="25">
        <f ca="1">IFERROR(INDEX('Natural Hazard'!$I$8:$I$225,MATCH($C25,_xlfn.ANCHORARRAY('Natural Hazard'!$C$8),0)),NA())</f>
        <v>0</v>
      </c>
      <c r="AK25" s="25">
        <f ca="1">IFERROR(INDEX(Conflict!$I$8:$I$225,MATCH($C25,_xlfn.ANCHORARRAY(Conflict!$C$8),0)),NA())</f>
        <v>0</v>
      </c>
      <c r="AL25" s="49"/>
      <c r="AM25" s="25">
        <f>IFERROR(INDEX('Data Reliability'!$G$6:$G$409,MATCH($C25,'Data Reliability'!$E$6:$E$409,0)),NA())</f>
        <v>8.3333333333333301E-2</v>
      </c>
      <c r="AN25" s="25">
        <f>IFERROR(INDEX('Data Reliability'!$H$6:$H$409,MATCH($C25,'Data Reliability'!$E$6:$E$409,0)),NA())</f>
        <v>0.625</v>
      </c>
    </row>
    <row r="26" spans="2:40" x14ac:dyDescent="0.2">
      <c r="B26" s="28" t="s">
        <v>726</v>
      </c>
      <c r="C26" s="28" t="s">
        <v>40</v>
      </c>
      <c r="D26" s="28" t="s">
        <v>435</v>
      </c>
      <c r="E26" s="28" t="s">
        <v>409</v>
      </c>
      <c r="F26" s="206">
        <f ca="1">MATCH($C26,_xlfn.ANCHORARRAY(Health!$C$8),0)</f>
        <v>21</v>
      </c>
      <c r="G26" s="22" cm="1">
        <f t="array" aca="1" ref="G26" ca="1">IF(Parameters!$D$31, SUM(IF(ISNUMBER(R26:W26),(IF(R26:W26&gt;=Parameters!$D$37,1,"")),""))+0.5*(SUM(IF(ISNUMBER(R26:W26),(IF(R26:W26&gt;=Parameters!$D$38,1,"")),""))-SUM(IF(ISNUMBER(R26:W26),(IF(R26:W26&gt;=Parameters!$D$37,1,"")),""))),0) +
   IF(Parameters!$D$32,SUM(IF(ISNUMBER(R26:W26),(IF(R26:W26&gt;=Parameters!$D$41,1,"")),"")),0) +
   IF(Parameters!$D$33,AVERAGE(IF(ISNUMBER(R26:W26),R26:W26)),0) +
   IF(Parameters!$D$34,IF(OR(IF(ISNUMBER(R26:W26),R26:W26)=0),0,GEOMEAN(IF(ISNUMBER(R26:W26),R26:W26))),0)</f>
        <v>0</v>
      </c>
      <c r="H26" s="23">
        <f t="shared" ca="1" si="0"/>
        <v>0</v>
      </c>
      <c r="I26" s="116" t="str">
        <f t="shared" si="1"/>
        <v>!</v>
      </c>
      <c r="J26" s="22" cm="1">
        <f t="array" aca="1" ref="J26" ca="1">IF(Parameters!$D$31, SUM(IF(ISNUMBER(Y26:AD26),(IF(Y26:AD26&gt;=Parameters!$D$41,1,"")),""))+0.5*(SUM(IF(ISNUMBER(Y26:AD26),(IF(Y26:AD26&gt;=Parameters!$D$42,1,"")),""))-SUM(IF(ISNUMBER(Y26:AD26),(IF(Y26:AD26&gt;=Parameters!$D$41,1,"")),""))),0) +
   IF(Parameters!$D$32,SUM(IF(ISNUMBER(Y26:AD26),(IF(Y26:AD26&gt;=Parameters!$D$41,1,"")),"")),0) +
   IF(Parameters!$D$33,AVERAGE(IF(ISNUMBER(Y26:AD26),Y26:AD26)),0) +
   IF(Parameters!$D$34,IF(OR(IF(ISNUMBER(Y26:AD26),Y26:AD26)=0),0,GEOMEAN(IF(ISNUMBER(Y26:AD26),Y26:AD26))),0)</f>
        <v>0.5</v>
      </c>
      <c r="K26" s="23">
        <f t="shared" ca="1" si="2"/>
        <v>0.5</v>
      </c>
      <c r="L26" s="116" t="str">
        <f t="shared" si="3"/>
        <v/>
      </c>
      <c r="M26" s="21" cm="1">
        <f t="array" aca="1" ref="M26" ca="1">IF(Parameters!$D$31, SUM(IF(ISNUMBER(AF26:AK26),(IF(AF26:AK26&gt;=Parameters!$D$41,1,"")),""))+0.5*(SUM(IF(ISNUMBER(AF26:AK26),(IF(AF26:AK26&gt;=Parameters!$D$42,1,"")),""))-SUM(IF(ISNUMBER(AF26:AK26),(IF(AF26:AK26&gt;=Parameters!$D$41,1,"")),""))),0) +
   IF(Parameters!$D$32,SUM(IF(ISNUMBER(AF26:AK26),(IF(AF26:AK26&gt;=Parameters!$D$41,1,"")),"")),0) +
   IF(Parameters!$D$33,AVERAGE(IF(ISNUMBER(AF26:AK26),AF26:AK26)),0) +
   IF(Parameters!$D$34,IF(OR(IF(ISNUMBER(AF26:AK26),AF26:AK26)=0),0,GEOMEAN(IF(ISNUMBER(AF26:AK26),AF26:AK26))),0)</f>
        <v>0</v>
      </c>
      <c r="N26" s="23">
        <f t="shared" ca="1" si="4"/>
        <v>0</v>
      </c>
      <c r="O26" s="116" t="str">
        <f t="shared" si="5"/>
        <v>!</v>
      </c>
      <c r="P26" s="24"/>
      <c r="Q26" s="49"/>
      <c r="R26" s="25">
        <f ca="1">IFERROR(INDEX(Health!$G$8:$G$225,MATCH($C26,_xlfn.ANCHORARRAY(Health!$C$8),0)),NA())</f>
        <v>0</v>
      </c>
      <c r="S26" s="25">
        <f ca="1">IFERROR(INDEX(Food!$G$8:$G$225,MATCH($C26,_xlfn.ANCHORARRAY(Food!$C$8),0)),NA())</f>
        <v>0</v>
      </c>
      <c r="T26" s="25">
        <f ca="1">IFERROR(INDEX(Macro!$G$8:$G$225,MATCH($C26,_xlfn.ANCHORARRAY(Macro!$C$8),0)),NA())</f>
        <v>4.2027344277986085</v>
      </c>
      <c r="U26" s="25">
        <f ca="1">IFERROR(INDEX(Socioeconomic!$G$8:$G$225,MATCH($C26,_xlfn.ANCHORARRAY(Socioeconomic!$C$8),0)),NA())</f>
        <v>0</v>
      </c>
      <c r="V26" s="25">
        <f ca="1">IFERROR(INDEX('Natural Hazard'!$G$8:$G$225,MATCH($C26,_xlfn.ANCHORARRAY('Natural Hazard'!$C$8),0)),NA())</f>
        <v>0</v>
      </c>
      <c r="W26" s="25">
        <f ca="1">IFERROR(INDEX(Conflict!$G$8:$G$225,MATCH($C26,_xlfn.ANCHORARRAY(Conflict!$C$8),0)),NA())</f>
        <v>0</v>
      </c>
      <c r="X26" s="50"/>
      <c r="Y26" s="25">
        <f ca="1">IFERROR(INDEX(Health!$H$8:$H$225,MATCH($C26,_xlfn.ANCHORARRAY(Health!$C$8),0)),NA())</f>
        <v>7.3994169096209896</v>
      </c>
      <c r="Z26" s="25">
        <f ca="1">IFERROR(INDEX(Food!$H$8:$H$225,MATCH($C26,_xlfn.ANCHORARRAY(Food!$C$8),0)),NA())</f>
        <v>3.58851674641148</v>
      </c>
      <c r="AA26" s="25">
        <f ca="1">IFERROR(INDEX(Macro!$H$8:$H$225,MATCH($C26,_xlfn.ANCHORARRAY(Macro!$C$8),0)),NA())</f>
        <v>3.44857896278933</v>
      </c>
      <c r="AB26" s="25">
        <f ca="1">IFERROR(INDEX(Socioeconomic!$H$8:$H$225,MATCH($C26,_xlfn.ANCHORARRAY(Socioeconomic!$C$8),0)),NA())</f>
        <v>2.8571428571428501</v>
      </c>
      <c r="AC26" s="25">
        <f ca="1">IFERROR(INDEX('Natural Hazard'!$H$8:$H$225,MATCH($C26,_xlfn.ANCHORARRAY('Natural Hazard'!$C$8),0)),NA())</f>
        <v>3.6666666666666599</v>
      </c>
      <c r="AD26" s="25">
        <f ca="1">IFERROR(INDEX(Conflict!$H$8:$H$225,MATCH($C26,_xlfn.ANCHORARRAY(Conflict!$C$8),0)),NA())</f>
        <v>0</v>
      </c>
      <c r="AE26" s="50"/>
      <c r="AF26" s="25">
        <f ca="1">IFERROR(INDEX(Health!$I$8:$I$225,MATCH($C26,_xlfn.ANCHORARRAY(Health!$C$8),0)),NA())</f>
        <v>0</v>
      </c>
      <c r="AG26" s="25" t="e">
        <f ca="1">IFERROR(INDEX(Food!$I$8:$I$225,MATCH($C26,_xlfn.ANCHORARRAY(Food!$C$8),0)),NA())</f>
        <v>#N/A</v>
      </c>
      <c r="AH26" s="25">
        <f ca="1">IFERROR(INDEX(Macro!$I$8:$I$225,MATCH($C26,_xlfn.ANCHORARRAY(Macro!$C$8),0)),NA())</f>
        <v>5.1218130311614702</v>
      </c>
      <c r="AI26" s="25">
        <f ca="1">IFERROR(INDEX(Socioeconomic!$I$8:$I$225,MATCH($C26,_xlfn.ANCHORARRAY(Socioeconomic!$C$8),0)),NA())</f>
        <v>0</v>
      </c>
      <c r="AJ26" s="25">
        <f ca="1">IFERROR(INDEX('Natural Hazard'!$I$8:$I$225,MATCH($C26,_xlfn.ANCHORARRAY('Natural Hazard'!$C$8),0)),NA())</f>
        <v>0</v>
      </c>
      <c r="AK26" s="25">
        <f ca="1">IFERROR(INDEX(Conflict!$I$8:$I$225,MATCH($C26,_xlfn.ANCHORARRAY(Conflict!$C$8),0)),NA())</f>
        <v>0</v>
      </c>
      <c r="AL26" s="49"/>
      <c r="AM26" s="25">
        <f>IFERROR(INDEX('Data Reliability'!$G$6:$G$409,MATCH($C26,'Data Reliability'!$E$6:$E$409,0)),NA())</f>
        <v>0.16666666666666699</v>
      </c>
      <c r="AN26" s="25">
        <f>IFERROR(INDEX('Data Reliability'!$H$6:$H$409,MATCH($C26,'Data Reliability'!$E$6:$E$409,0)),NA())</f>
        <v>0.59166666666666701</v>
      </c>
    </row>
    <row r="27" spans="2:40" x14ac:dyDescent="0.2">
      <c r="B27" s="28" t="s">
        <v>41</v>
      </c>
      <c r="C27" s="28" t="s">
        <v>42</v>
      </c>
      <c r="D27" s="28" t="s">
        <v>433</v>
      </c>
      <c r="E27" s="28" t="s">
        <v>430</v>
      </c>
      <c r="F27" s="206">
        <f ca="1">MATCH($C27,_xlfn.ANCHORARRAY(Health!$C$8),0)</f>
        <v>22</v>
      </c>
      <c r="G27" s="22" cm="1">
        <f t="array" aca="1" ref="G27" ca="1">IF(Parameters!$D$31, SUM(IF(ISNUMBER(R27:W27),(IF(R27:W27&gt;=Parameters!$D$37,1,"")),""))+0.5*(SUM(IF(ISNUMBER(R27:W27),(IF(R27:W27&gt;=Parameters!$D$38,1,"")),""))-SUM(IF(ISNUMBER(R27:W27),(IF(R27:W27&gt;=Parameters!$D$37,1,"")),""))),0) +
   IF(Parameters!$D$32,SUM(IF(ISNUMBER(R27:W27),(IF(R27:W27&gt;=Parameters!$D$41,1,"")),"")),0) +
   IF(Parameters!$D$33,AVERAGE(IF(ISNUMBER(R27:W27),R27:W27)),0) +
   IF(Parameters!$D$34,IF(OR(IF(ISNUMBER(R27:W27),R27:W27)=0),0,GEOMEAN(IF(ISNUMBER(R27:W27),R27:W27))),0)</f>
        <v>0.5</v>
      </c>
      <c r="H27" s="23">
        <f t="shared" ca="1" si="0"/>
        <v>0.5</v>
      </c>
      <c r="I27" s="116" t="str">
        <f t="shared" si="1"/>
        <v>!</v>
      </c>
      <c r="J27" s="22" cm="1">
        <f t="array" aca="1" ref="J27" ca="1">IF(Parameters!$D$31, SUM(IF(ISNUMBER(Y27:AD27),(IF(Y27:AD27&gt;=Parameters!$D$41,1,"")),""))+0.5*(SUM(IF(ISNUMBER(Y27:AD27),(IF(Y27:AD27&gt;=Parameters!$D$42,1,"")),""))-SUM(IF(ISNUMBER(Y27:AD27),(IF(Y27:AD27&gt;=Parameters!$D$41,1,"")),""))),0) +
   IF(Parameters!$D$32,SUM(IF(ISNUMBER(Y27:AD27),(IF(Y27:AD27&gt;=Parameters!$D$41,1,"")),"")),0) +
   IF(Parameters!$D$33,AVERAGE(IF(ISNUMBER(Y27:AD27),Y27:AD27)),0) +
   IF(Parameters!$D$34,IF(OR(IF(ISNUMBER(Y27:AD27),Y27:AD27)=0),0,GEOMEAN(IF(ISNUMBER(Y27:AD27),Y27:AD27))),0)</f>
        <v>0</v>
      </c>
      <c r="K27" s="23">
        <f t="shared" ca="1" si="2"/>
        <v>0</v>
      </c>
      <c r="L27" s="116" t="str">
        <f t="shared" si="3"/>
        <v/>
      </c>
      <c r="M27" s="21" cm="1">
        <f t="array" aca="1" ref="M27" ca="1">IF(Parameters!$D$31, SUM(IF(ISNUMBER(AF27:AK27),(IF(AF27:AK27&gt;=Parameters!$D$41,1,"")),""))+0.5*(SUM(IF(ISNUMBER(AF27:AK27),(IF(AF27:AK27&gt;=Parameters!$D$42,1,"")),""))-SUM(IF(ISNUMBER(AF27:AK27),(IF(AF27:AK27&gt;=Parameters!$D$41,1,"")),""))),0) +
   IF(Parameters!$D$32,SUM(IF(ISNUMBER(AF27:AK27),(IF(AF27:AK27&gt;=Parameters!$D$41,1,"")),"")),0) +
   IF(Parameters!$D$33,AVERAGE(IF(ISNUMBER(AF27:AK27),AF27:AK27)),0) +
   IF(Parameters!$D$34,IF(OR(IF(ISNUMBER(AF27:AK27),AF27:AK27)=0),0,GEOMEAN(IF(ISNUMBER(AF27:AK27),AF27:AK27))),0)</f>
        <v>1</v>
      </c>
      <c r="N27" s="23">
        <f t="shared" ca="1" si="4"/>
        <v>1</v>
      </c>
      <c r="O27" s="116" t="str">
        <f t="shared" si="5"/>
        <v>!</v>
      </c>
      <c r="P27" s="24"/>
      <c r="Q27" s="49"/>
      <c r="R27" s="25">
        <f ca="1">IFERROR(INDEX(Health!$G$8:$G$225,MATCH($C27,_xlfn.ANCHORARRAY(Health!$C$8),0)),NA())</f>
        <v>0</v>
      </c>
      <c r="S27" s="25">
        <f ca="1">IFERROR(INDEX(Food!$G$8:$G$225,MATCH($C27,_xlfn.ANCHORARRAY(Food!$C$8),0)),NA())</f>
        <v>0</v>
      </c>
      <c r="T27" s="25">
        <f ca="1">IFERROR(INDEX(Macro!$G$8:$G$225,MATCH($C27,_xlfn.ANCHORARRAY(Macro!$C$8),0)),NA())</f>
        <v>3.107666567583192</v>
      </c>
      <c r="U27" s="25">
        <f ca="1">IFERROR(INDEX(Socioeconomic!$G$8:$G$225,MATCH($C27,_xlfn.ANCHORARRAY(Socioeconomic!$C$8),0)),NA())</f>
        <v>6.5465367070797678</v>
      </c>
      <c r="V27" s="25">
        <f ca="1">IFERROR(INDEX('Natural Hazard'!$G$8:$G$225,MATCH($C27,_xlfn.ANCHORARRAY('Natural Hazard'!$C$8),0)),NA())</f>
        <v>0</v>
      </c>
      <c r="W27" s="25">
        <f ca="1">IFERROR(INDEX(Conflict!$G$8:$G$225,MATCH($C27,_xlfn.ANCHORARRAY(Conflict!$C$8),0)),NA())</f>
        <v>2.0352400228123875</v>
      </c>
      <c r="X27" s="50"/>
      <c r="Y27" s="25">
        <f ca="1">IFERROR(INDEX(Health!$H$8:$H$225,MATCH($C27,_xlfn.ANCHORARRAY(Health!$C$8),0)),NA())</f>
        <v>5.8542274052478103</v>
      </c>
      <c r="Z27" s="25">
        <f ca="1">IFERROR(INDEX(Food!$H$8:$H$225,MATCH($C27,_xlfn.ANCHORARRAY(Food!$C$8),0)),NA())</f>
        <v>3.2296650717703299</v>
      </c>
      <c r="AA27" s="25">
        <f ca="1">IFERROR(INDEX(Macro!$H$8:$H$225,MATCH($C27,_xlfn.ANCHORARRAY(Macro!$C$8),0)),NA())</f>
        <v>3.52182830354527</v>
      </c>
      <c r="AB27" s="25">
        <f ca="1">IFERROR(INDEX(Socioeconomic!$H$8:$H$225,MATCH($C27,_xlfn.ANCHORARRAY(Socioeconomic!$C$8),0)),NA())</f>
        <v>4.2857142857142803</v>
      </c>
      <c r="AC27" s="25">
        <f ca="1">IFERROR(INDEX('Natural Hazard'!$H$8:$H$225,MATCH($C27,_xlfn.ANCHORARRAY('Natural Hazard'!$C$8),0)),NA())</f>
        <v>2.9999999999999898</v>
      </c>
      <c r="AD27" s="25">
        <f ca="1">IFERROR(INDEX(Conflict!$H$8:$H$225,MATCH($C27,_xlfn.ANCHORARRAY(Conflict!$C$8),0)),NA())</f>
        <v>2.3196330922561201</v>
      </c>
      <c r="AE27" s="50"/>
      <c r="AF27" s="25">
        <f ca="1">IFERROR(INDEX(Health!$I$8:$I$225,MATCH($C27,_xlfn.ANCHORARRAY(Health!$C$8),0)),NA())</f>
        <v>0</v>
      </c>
      <c r="AG27" s="25" t="e">
        <f ca="1">IFERROR(INDEX(Food!$I$8:$I$225,MATCH($C27,_xlfn.ANCHORARRAY(Food!$C$8),0)),NA())</f>
        <v>#N/A</v>
      </c>
      <c r="AH27" s="25">
        <f ca="1">IFERROR(INDEX(Macro!$I$8:$I$225,MATCH($C27,_xlfn.ANCHORARRAY(Macro!$C$8),0)),NA())</f>
        <v>2.7422096317280502</v>
      </c>
      <c r="AI27" s="25">
        <f ca="1">IFERROR(INDEX(Socioeconomic!$I$8:$I$225,MATCH($C27,_xlfn.ANCHORARRAY(Socioeconomic!$C$8),0)),NA())</f>
        <v>10</v>
      </c>
      <c r="AJ27" s="25">
        <f ca="1">IFERROR(INDEX('Natural Hazard'!$I$8:$I$225,MATCH($C27,_xlfn.ANCHORARRAY('Natural Hazard'!$C$8),0)),NA())</f>
        <v>0</v>
      </c>
      <c r="AK27" s="25">
        <f ca="1">IFERROR(INDEX(Conflict!$I$8:$I$225,MATCH($C27,_xlfn.ANCHORARRAY(Conflict!$C$8),0)),NA())</f>
        <v>1.78571428571429</v>
      </c>
      <c r="AL27" s="49"/>
      <c r="AM27" s="25">
        <f>IFERROR(INDEX('Data Reliability'!$G$6:$G$409,MATCH($C27,'Data Reliability'!$E$6:$E$409,0)),NA())</f>
        <v>0.16666666666666699</v>
      </c>
      <c r="AN27" s="25">
        <f>IFERROR(INDEX('Data Reliability'!$H$6:$H$409,MATCH($C27,'Data Reliability'!$E$6:$E$409,0)),NA())</f>
        <v>0.625</v>
      </c>
    </row>
    <row r="28" spans="2:40" x14ac:dyDescent="0.2">
      <c r="B28" s="28" t="s">
        <v>43</v>
      </c>
      <c r="C28" s="28" t="s">
        <v>44</v>
      </c>
      <c r="D28" s="28" t="s">
        <v>433</v>
      </c>
      <c r="E28" s="28" t="s">
        <v>430</v>
      </c>
      <c r="F28" s="206">
        <f ca="1">MATCH($C28,_xlfn.ANCHORARRAY(Health!$C$8),0)</f>
        <v>23</v>
      </c>
      <c r="G28" s="22" cm="1">
        <f t="array" aca="1" ref="G28" ca="1">IF(Parameters!$D$31, SUM(IF(ISNUMBER(R28:W28),(IF(R28:W28&gt;=Parameters!$D$37,1,"")),""))+0.5*(SUM(IF(ISNUMBER(R28:W28),(IF(R28:W28&gt;=Parameters!$D$38,1,"")),""))-SUM(IF(ISNUMBER(R28:W28),(IF(R28:W28&gt;=Parameters!$D$37,1,"")),""))),0) +
   IF(Parameters!$D$32,SUM(IF(ISNUMBER(R28:W28),(IF(R28:W28&gt;=Parameters!$D$41,1,"")),"")),0) +
   IF(Parameters!$D$33,AVERAGE(IF(ISNUMBER(R28:W28),R28:W28)),0) +
   IF(Parameters!$D$34,IF(OR(IF(ISNUMBER(R28:W28),R28:W28)=0),0,GEOMEAN(IF(ISNUMBER(R28:W28),R28:W28))),0)</f>
        <v>0</v>
      </c>
      <c r="H28" s="23">
        <f t="shared" ca="1" si="0"/>
        <v>0</v>
      </c>
      <c r="I28" s="116" t="str">
        <f t="shared" si="1"/>
        <v/>
      </c>
      <c r="J28" s="22" cm="1">
        <f t="array" aca="1" ref="J28" ca="1">IF(Parameters!$D$31, SUM(IF(ISNUMBER(Y28:AD28),(IF(Y28:AD28&gt;=Parameters!$D$41,1,"")),""))+0.5*(SUM(IF(ISNUMBER(Y28:AD28),(IF(Y28:AD28&gt;=Parameters!$D$42,1,"")),""))-SUM(IF(ISNUMBER(Y28:AD28),(IF(Y28:AD28&gt;=Parameters!$D$41,1,"")),""))),0) +
   IF(Parameters!$D$32,SUM(IF(ISNUMBER(Y28:AD28),(IF(Y28:AD28&gt;=Parameters!$D$41,1,"")),"")),0) +
   IF(Parameters!$D$33,AVERAGE(IF(ISNUMBER(Y28:AD28),Y28:AD28)),0) +
   IF(Parameters!$D$34,IF(OR(IF(ISNUMBER(Y28:AD28),Y28:AD28)=0),0,GEOMEAN(IF(ISNUMBER(Y28:AD28),Y28:AD28))),0)</f>
        <v>0.5</v>
      </c>
      <c r="K28" s="23">
        <f t="shared" ca="1" si="2"/>
        <v>0.5</v>
      </c>
      <c r="L28" s="116" t="str">
        <f t="shared" si="3"/>
        <v/>
      </c>
      <c r="M28" s="21" cm="1">
        <f t="array" aca="1" ref="M28" ca="1">IF(Parameters!$D$31, SUM(IF(ISNUMBER(AF28:AK28),(IF(AF28:AK28&gt;=Parameters!$D$41,1,"")),""))+0.5*(SUM(IF(ISNUMBER(AF28:AK28),(IF(AF28:AK28&gt;=Parameters!$D$42,1,"")),""))-SUM(IF(ISNUMBER(AF28:AK28),(IF(AF28:AK28&gt;=Parameters!$D$41,1,"")),""))),0) +
   IF(Parameters!$D$32,SUM(IF(ISNUMBER(AF28:AK28),(IF(AF28:AK28&gt;=Parameters!$D$41,1,"")),"")),0) +
   IF(Parameters!$D$33,AVERAGE(IF(ISNUMBER(AF28:AK28),AF28:AK28)),0) +
   IF(Parameters!$D$34,IF(OR(IF(ISNUMBER(AF28:AK28),AF28:AK28)=0),0,GEOMEAN(IF(ISNUMBER(AF28:AK28),AF28:AK28))),0)</f>
        <v>0.5</v>
      </c>
      <c r="N28" s="23">
        <f t="shared" ca="1" si="4"/>
        <v>0.5</v>
      </c>
      <c r="O28" s="116" t="str">
        <f t="shared" si="5"/>
        <v>!</v>
      </c>
      <c r="P28" s="24"/>
      <c r="Q28" s="49"/>
      <c r="R28" s="25">
        <f ca="1">IFERROR(INDEX(Health!$G$8:$G$225,MATCH($C28,_xlfn.ANCHORARRAY(Health!$C$8),0)),NA())</f>
        <v>0</v>
      </c>
      <c r="S28" s="25">
        <f ca="1">IFERROR(INDEX(Food!$G$8:$G$225,MATCH($C28,_xlfn.ANCHORARRAY(Food!$C$8),0)),NA())</f>
        <v>0</v>
      </c>
      <c r="T28" s="25">
        <f ca="1">IFERROR(INDEX(Macro!$G$8:$G$225,MATCH($C28,_xlfn.ANCHORARRAY(Macro!$C$8),0)),NA())</f>
        <v>0</v>
      </c>
      <c r="U28" s="25">
        <f ca="1">IFERROR(INDEX(Socioeconomic!$G$8:$G$225,MATCH($C28,_xlfn.ANCHORARRAY(Socioeconomic!$C$8),0)),NA())</f>
        <v>3.2678083524851007</v>
      </c>
      <c r="V28" s="25">
        <f ca="1">IFERROR(INDEX('Natural Hazard'!$G$8:$G$225,MATCH($C28,_xlfn.ANCHORARRAY('Natural Hazard'!$C$8),0)),NA())</f>
        <v>0</v>
      </c>
      <c r="W28" s="25">
        <f ca="1">IFERROR(INDEX(Conflict!$G$8:$G$225,MATCH($C28,_xlfn.ANCHORARRAY(Conflict!$C$8),0)),NA())</f>
        <v>3.5402082730164959</v>
      </c>
      <c r="X28" s="50"/>
      <c r="Y28" s="25">
        <f ca="1">IFERROR(INDEX(Health!$H$8:$H$225,MATCH($C28,_xlfn.ANCHORARRAY(Health!$C$8),0)),NA())</f>
        <v>3.3760932944606399</v>
      </c>
      <c r="Z28" s="25">
        <f ca="1">IFERROR(INDEX(Food!$H$8:$H$225,MATCH($C28,_xlfn.ANCHORARRAY(Food!$C$8),0)),NA())</f>
        <v>3.9316734221192799</v>
      </c>
      <c r="AA28" s="25">
        <f ca="1">IFERROR(INDEX(Macro!$H$8:$H$225,MATCH($C28,_xlfn.ANCHORARRAY(Macro!$C$8),0)),NA())</f>
        <v>9.0594784646938198</v>
      </c>
      <c r="AB28" s="25">
        <f ca="1">IFERROR(INDEX(Socioeconomic!$H$8:$H$225,MATCH($C28,_xlfn.ANCHORARRAY(Socioeconomic!$C$8),0)),NA())</f>
        <v>1.8571428571428501</v>
      </c>
      <c r="AC28" s="25">
        <f ca="1">IFERROR(INDEX('Natural Hazard'!$H$8:$H$225,MATCH($C28,_xlfn.ANCHORARRAY('Natural Hazard'!$C$8),0)),NA())</f>
        <v>1.1666666666666601</v>
      </c>
      <c r="AD28" s="25">
        <f ca="1">IFERROR(INDEX(Conflict!$H$8:$H$225,MATCH($C28,_xlfn.ANCHORARRAY(Conflict!$C$8),0)),NA())</f>
        <v>1.79043923090492</v>
      </c>
      <c r="AE28" s="50"/>
      <c r="AF28" s="25">
        <f ca="1">IFERROR(INDEX(Health!$I$8:$I$225,MATCH($C28,_xlfn.ANCHORARRAY(Health!$C$8),0)),NA())</f>
        <v>0</v>
      </c>
      <c r="AG28" s="25" t="e">
        <f ca="1">IFERROR(INDEX(Food!$I$8:$I$225,MATCH($C28,_xlfn.ANCHORARRAY(Food!$C$8),0)),NA())</f>
        <v>#N/A</v>
      </c>
      <c r="AH28" s="25">
        <f ca="1">IFERROR(INDEX(Macro!$I$8:$I$225,MATCH($C28,_xlfn.ANCHORARRAY(Macro!$C$8),0)),NA())</f>
        <v>0</v>
      </c>
      <c r="AI28" s="25">
        <f ca="1">IFERROR(INDEX(Socioeconomic!$I$8:$I$225,MATCH($C28,_xlfn.ANCHORARRAY(Socioeconomic!$C$8),0)),NA())</f>
        <v>5.75</v>
      </c>
      <c r="AJ28" s="25">
        <f ca="1">IFERROR(INDEX('Natural Hazard'!$I$8:$I$225,MATCH($C28,_xlfn.ANCHORARRAY('Natural Hazard'!$C$8),0)),NA())</f>
        <v>0</v>
      </c>
      <c r="AK28" s="25">
        <f ca="1">IFERROR(INDEX(Conflict!$I$8:$I$225,MATCH($C28,_xlfn.ANCHORARRAY(Conflict!$C$8),0)),NA())</f>
        <v>7</v>
      </c>
      <c r="AL28" s="49"/>
      <c r="AM28" s="25">
        <f>IFERROR(INDEX('Data Reliability'!$G$6:$G$409,MATCH($C28,'Data Reliability'!$E$6:$E$409,0)),NA())</f>
        <v>8.3333333333333301E-2</v>
      </c>
      <c r="AN28" s="25">
        <f>IFERROR(INDEX('Data Reliability'!$H$6:$H$409,MATCH($C28,'Data Reliability'!$E$6:$E$409,0)),NA())</f>
        <v>0.44166666666666698</v>
      </c>
    </row>
    <row r="29" spans="2:40" x14ac:dyDescent="0.2">
      <c r="B29" s="28" t="s">
        <v>45</v>
      </c>
      <c r="C29" s="28" t="s">
        <v>46</v>
      </c>
      <c r="D29" s="28" t="s">
        <v>435</v>
      </c>
      <c r="E29" s="28" t="s">
        <v>430</v>
      </c>
      <c r="F29" s="206">
        <f ca="1">MATCH($C29,_xlfn.ANCHORARRAY(Health!$C$8),0)</f>
        <v>24</v>
      </c>
      <c r="G29" s="22" cm="1">
        <f t="array" aca="1" ref="G29" ca="1">IF(Parameters!$D$31, SUM(IF(ISNUMBER(R29:W29),(IF(R29:W29&gt;=Parameters!$D$37,1,"")),""))+0.5*(SUM(IF(ISNUMBER(R29:W29),(IF(R29:W29&gt;=Parameters!$D$38,1,"")),""))-SUM(IF(ISNUMBER(R29:W29),(IF(R29:W29&gt;=Parameters!$D$37,1,"")),""))),0) +
   IF(Parameters!$D$32,SUM(IF(ISNUMBER(R29:W29),(IF(R29:W29&gt;=Parameters!$D$41,1,"")),"")),0) +
   IF(Parameters!$D$33,AVERAGE(IF(ISNUMBER(R29:W29),R29:W29)),0) +
   IF(Parameters!$D$34,IF(OR(IF(ISNUMBER(R29:W29),R29:W29)=0),0,GEOMEAN(IF(ISNUMBER(R29:W29),R29:W29))),0)</f>
        <v>1</v>
      </c>
      <c r="H29" s="23">
        <f t="shared" ca="1" si="0"/>
        <v>1</v>
      </c>
      <c r="I29" s="116" t="str">
        <f t="shared" si="1"/>
        <v/>
      </c>
      <c r="J29" s="22" cm="1">
        <f t="array" aca="1" ref="J29" ca="1">IF(Parameters!$D$31, SUM(IF(ISNUMBER(Y29:AD29),(IF(Y29:AD29&gt;=Parameters!$D$41,1,"")),""))+0.5*(SUM(IF(ISNUMBER(Y29:AD29),(IF(Y29:AD29&gt;=Parameters!$D$42,1,"")),""))-SUM(IF(ISNUMBER(Y29:AD29),(IF(Y29:AD29&gt;=Parameters!$D$41,1,"")),""))),0) +
   IF(Parameters!$D$32,SUM(IF(ISNUMBER(Y29:AD29),(IF(Y29:AD29&gt;=Parameters!$D$41,1,"")),"")),0) +
   IF(Parameters!$D$33,AVERAGE(IF(ISNUMBER(Y29:AD29),Y29:AD29)),0) +
   IF(Parameters!$D$34,IF(OR(IF(ISNUMBER(Y29:AD29),Y29:AD29)=0),0,GEOMEAN(IF(ISNUMBER(Y29:AD29),Y29:AD29))),0)</f>
        <v>0.5</v>
      </c>
      <c r="K29" s="23">
        <f t="shared" ca="1" si="2"/>
        <v>0.5</v>
      </c>
      <c r="L29" s="116" t="str">
        <f t="shared" si="3"/>
        <v/>
      </c>
      <c r="M29" s="21" cm="1">
        <f t="array" aca="1" ref="M29" ca="1">IF(Parameters!$D$31, SUM(IF(ISNUMBER(AF29:AK29),(IF(AF29:AK29&gt;=Parameters!$D$41,1,"")),""))+0.5*(SUM(IF(ISNUMBER(AF29:AK29),(IF(AF29:AK29&gt;=Parameters!$D$42,1,"")),""))-SUM(IF(ISNUMBER(AF29:AK29),(IF(AF29:AK29&gt;=Parameters!$D$41,1,"")),""))),0) +
   IF(Parameters!$D$32,SUM(IF(ISNUMBER(AF29:AK29),(IF(AF29:AK29&gt;=Parameters!$D$41,1,"")),"")),0) +
   IF(Parameters!$D$33,AVERAGE(IF(ISNUMBER(AF29:AK29),AF29:AK29)),0) +
   IF(Parameters!$D$34,IF(OR(IF(ISNUMBER(AF29:AK29),AF29:AK29)=0),0,GEOMEAN(IF(ISNUMBER(AF29:AK29),AF29:AK29))),0)</f>
        <v>1</v>
      </c>
      <c r="N29" s="23">
        <f t="shared" ca="1" si="4"/>
        <v>1</v>
      </c>
      <c r="O29" s="116" t="str">
        <f t="shared" si="5"/>
        <v>!</v>
      </c>
      <c r="P29" s="24"/>
      <c r="Q29" s="49"/>
      <c r="R29" s="25">
        <f ca="1">IFERROR(INDEX(Health!$G$8:$G$225,MATCH($C29,_xlfn.ANCHORARRAY(Health!$C$8),0)),NA())</f>
        <v>8.6695068979860324</v>
      </c>
      <c r="S29" s="25">
        <f ca="1">IFERROR(INDEX(Food!$G$8:$G$225,MATCH($C29,_xlfn.ANCHORARRAY(Food!$C$8),0)),NA())</f>
        <v>0</v>
      </c>
      <c r="T29" s="25">
        <f ca="1">IFERROR(INDEX(Macro!$G$8:$G$225,MATCH($C29,_xlfn.ANCHORARRAY(Macro!$C$8),0)),NA())</f>
        <v>4.0079950709719352</v>
      </c>
      <c r="U29" s="25">
        <f ca="1">IFERROR(INDEX(Socioeconomic!$G$8:$G$225,MATCH($C29,_xlfn.ANCHORARRAY(Socioeconomic!$C$8),0)),NA())</f>
        <v>0</v>
      </c>
      <c r="V29" s="25">
        <f ca="1">IFERROR(INDEX('Natural Hazard'!$G$8:$G$225,MATCH($C29,_xlfn.ANCHORARRAY('Natural Hazard'!$C$8),0)),NA())</f>
        <v>0</v>
      </c>
      <c r="W29" s="25">
        <f ca="1">IFERROR(INDEX(Conflict!$G$8:$G$225,MATCH($C29,_xlfn.ANCHORARRAY(Conflict!$C$8),0)),NA())</f>
        <v>0</v>
      </c>
      <c r="X29" s="50"/>
      <c r="Y29" s="25">
        <f ca="1">IFERROR(INDEX(Health!$H$8:$H$225,MATCH($C29,_xlfn.ANCHORARRAY(Health!$C$8),0)),NA())</f>
        <v>7.5160349854227402</v>
      </c>
      <c r="Z29" s="25">
        <f ca="1">IFERROR(INDEX(Food!$H$8:$H$225,MATCH($C29,_xlfn.ANCHORARRAY(Food!$C$8),0)),NA())</f>
        <v>4.6650717703349196</v>
      </c>
      <c r="AA29" s="25">
        <f ca="1">IFERROR(INDEX(Macro!$H$8:$H$225,MATCH($C29,_xlfn.ANCHORARRAY(Macro!$C$8),0)),NA())</f>
        <v>4.8549663053032504</v>
      </c>
      <c r="AB29" s="25">
        <f ca="1">IFERROR(INDEX(Socioeconomic!$H$8:$H$225,MATCH($C29,_xlfn.ANCHORARRAY(Socioeconomic!$C$8),0)),NA())</f>
        <v>6.4285714285714199</v>
      </c>
      <c r="AC29" s="25">
        <f ca="1">IFERROR(INDEX('Natural Hazard'!$H$8:$H$225,MATCH($C29,_xlfn.ANCHORARRAY('Natural Hazard'!$C$8),0)),NA())</f>
        <v>4.5</v>
      </c>
      <c r="AD29" s="25">
        <f ca="1">IFERROR(INDEX(Conflict!$H$8:$H$225,MATCH($C29,_xlfn.ANCHORARRAY(Conflict!$C$8),0)),NA())</f>
        <v>0</v>
      </c>
      <c r="AE29" s="50"/>
      <c r="AF29" s="25">
        <f ca="1">IFERROR(INDEX(Health!$I$8:$I$225,MATCH($C29,_xlfn.ANCHORARRAY(Health!$C$8),0)),NA())</f>
        <v>10</v>
      </c>
      <c r="AG29" s="25" t="e">
        <f ca="1">IFERROR(INDEX(Food!$I$8:$I$225,MATCH($C29,_xlfn.ANCHORARRAY(Food!$C$8),0)),NA())</f>
        <v>#N/A</v>
      </c>
      <c r="AH29" s="25">
        <f ca="1">IFERROR(INDEX(Macro!$I$8:$I$225,MATCH($C29,_xlfn.ANCHORARRAY(Macro!$C$8),0)),NA())</f>
        <v>3.30878186968837</v>
      </c>
      <c r="AI29" s="25">
        <f ca="1">IFERROR(INDEX(Socioeconomic!$I$8:$I$225,MATCH($C29,_xlfn.ANCHORARRAY(Socioeconomic!$C$8),0)),NA())</f>
        <v>0</v>
      </c>
      <c r="AJ29" s="25">
        <f ca="1">IFERROR(INDEX('Natural Hazard'!$I$8:$I$225,MATCH($C29,_xlfn.ANCHORARRAY('Natural Hazard'!$C$8),0)),NA())</f>
        <v>0</v>
      </c>
      <c r="AK29" s="25">
        <f ca="1">IFERROR(INDEX(Conflict!$I$8:$I$225,MATCH($C29,_xlfn.ANCHORARRAY(Conflict!$C$8),0)),NA())</f>
        <v>0</v>
      </c>
      <c r="AL29" s="49"/>
      <c r="AM29" s="25">
        <f>IFERROR(INDEX('Data Reliability'!$G$6:$G$409,MATCH($C29,'Data Reliability'!$E$6:$E$409,0)),NA())</f>
        <v>0.16666666666666699</v>
      </c>
      <c r="AN29" s="25">
        <f>IFERROR(INDEX('Data Reliability'!$H$6:$H$409,MATCH($C29,'Data Reliability'!$E$6:$E$409,0)),NA())</f>
        <v>0.47499999999999998</v>
      </c>
    </row>
    <row r="30" spans="2:40" x14ac:dyDescent="0.2">
      <c r="B30" s="28" t="s">
        <v>727</v>
      </c>
      <c r="C30" s="28" t="s">
        <v>697</v>
      </c>
      <c r="D30" s="28" t="s">
        <v>437</v>
      </c>
      <c r="E30" s="28" t="s">
        <v>409</v>
      </c>
      <c r="F30" s="206">
        <f ca="1">MATCH($C30,_xlfn.ANCHORARRAY(Health!$C$8),0)</f>
        <v>25</v>
      </c>
      <c r="G30" s="22" cm="1">
        <f t="array" aca="1" ref="G30" ca="1">IF(Parameters!$D$31, SUM(IF(ISNUMBER(R30:W30),(IF(R30:W30&gt;=Parameters!$D$37,1,"")),""))+0.5*(SUM(IF(ISNUMBER(R30:W30),(IF(R30:W30&gt;=Parameters!$D$38,1,"")),""))-SUM(IF(ISNUMBER(R30:W30),(IF(R30:W30&gt;=Parameters!$D$37,1,"")),""))),0) +
   IF(Parameters!$D$32,SUM(IF(ISNUMBER(R30:W30),(IF(R30:W30&gt;=Parameters!$D$41,1,"")),"")),0) +
   IF(Parameters!$D$33,AVERAGE(IF(ISNUMBER(R30:W30),R30:W30)),0) +
   IF(Parameters!$D$34,IF(OR(IF(ISNUMBER(R30:W30),R30:W30)=0),0,GEOMEAN(IF(ISNUMBER(R30:W30),R30:W30))),0)</f>
        <v>0</v>
      </c>
      <c r="H30" s="23">
        <f t="shared" ca="1" si="0"/>
        <v>0</v>
      </c>
      <c r="I30" s="116" t="str">
        <f t="shared" si="1"/>
        <v>!!</v>
      </c>
      <c r="J30" s="22" cm="1">
        <f t="array" aca="1" ref="J30" ca="1">IF(Parameters!$D$31, SUM(IF(ISNUMBER(Y30:AD30),(IF(Y30:AD30&gt;=Parameters!$D$41,1,"")),""))+0.5*(SUM(IF(ISNUMBER(Y30:AD30),(IF(Y30:AD30&gt;=Parameters!$D$42,1,"")),""))-SUM(IF(ISNUMBER(Y30:AD30),(IF(Y30:AD30&gt;=Parameters!$D$41,1,"")),""))),0) +
   IF(Parameters!$D$32,SUM(IF(ISNUMBER(Y30:AD30),(IF(Y30:AD30&gt;=Parameters!$D$41,1,"")),"")),0) +
   IF(Parameters!$D$33,AVERAGE(IF(ISNUMBER(Y30:AD30),Y30:AD30)),0) +
   IF(Parameters!$D$34,IF(OR(IF(ISNUMBER(Y30:AD30),Y30:AD30)=0),0,GEOMEAN(IF(ISNUMBER(Y30:AD30),Y30:AD30))),0)</f>
        <v>0</v>
      </c>
      <c r="K30" s="23">
        <f t="shared" ca="1" si="2"/>
        <v>0</v>
      </c>
      <c r="L30" s="116" t="str">
        <f t="shared" si="3"/>
        <v>!!</v>
      </c>
      <c r="M30" s="21" cm="1">
        <f t="array" aca="1" ref="M30" ca="1">IF(Parameters!$D$31, SUM(IF(ISNUMBER(AF30:AK30),(IF(AF30:AK30&gt;=Parameters!$D$41,1,"")),""))+0.5*(SUM(IF(ISNUMBER(AF30:AK30),(IF(AF30:AK30&gt;=Parameters!$D$42,1,"")),""))-SUM(IF(ISNUMBER(AF30:AK30),(IF(AF30:AK30&gt;=Parameters!$D$41,1,"")),""))),0) +
   IF(Parameters!$D$32,SUM(IF(ISNUMBER(AF30:AK30),(IF(AF30:AK30&gt;=Parameters!$D$41,1,"")),"")),0) +
   IF(Parameters!$D$33,AVERAGE(IF(ISNUMBER(AF30:AK30),AF30:AK30)),0) +
   IF(Parameters!$D$34,IF(OR(IF(ISNUMBER(AF30:AK30),AF30:AK30)=0),0,GEOMEAN(IF(ISNUMBER(AF30:AK30),AF30:AK30))),0)</f>
        <v>0</v>
      </c>
      <c r="N30" s="23">
        <f t="shared" ca="1" si="4"/>
        <v>0</v>
      </c>
      <c r="O30" s="116" t="str">
        <f t="shared" si="5"/>
        <v>!!</v>
      </c>
      <c r="P30" s="24"/>
      <c r="Q30" s="49"/>
      <c r="R30" s="25">
        <f ca="1">IFERROR(INDEX(Health!$G$8:$G$225,MATCH($C30,_xlfn.ANCHORARRAY(Health!$C$8),0)),NA())</f>
        <v>0</v>
      </c>
      <c r="S30" s="25" t="e">
        <f ca="1">IFERROR(INDEX(Food!$G$8:$G$225,MATCH($C30,_xlfn.ANCHORARRAY(Food!$C$8),0)),NA())</f>
        <v>#N/A</v>
      </c>
      <c r="T30" s="25" t="e">
        <f ca="1">IFERROR(INDEX(Macro!$G$8:$G$225,MATCH($C30,_xlfn.ANCHORARRAY(Macro!$C$8),0)),NA())</f>
        <v>#N/A</v>
      </c>
      <c r="U30" s="25" t="e">
        <f ca="1">IFERROR(INDEX(Socioeconomic!$G$8:$G$225,MATCH($C30,_xlfn.ANCHORARRAY(Socioeconomic!$C$8),0)),NA())</f>
        <v>#N/A</v>
      </c>
      <c r="V30" s="25">
        <f ca="1">IFERROR(INDEX('Natural Hazard'!$G$8:$G$225,MATCH($C30,_xlfn.ANCHORARRAY('Natural Hazard'!$C$8),0)),NA())</f>
        <v>0</v>
      </c>
      <c r="W30" s="25">
        <f ca="1">IFERROR(INDEX(Conflict!$G$8:$G$225,MATCH($C30,_xlfn.ANCHORARRAY(Conflict!$C$8),0)),NA())</f>
        <v>0</v>
      </c>
      <c r="X30" s="50"/>
      <c r="Y30" s="25" t="e">
        <f ca="1">IFERROR(INDEX(Health!$H$8:$H$225,MATCH($C30,_xlfn.ANCHORARRAY(Health!$C$8),0)),NA())</f>
        <v>#N/A</v>
      </c>
      <c r="Z30" s="25" t="e">
        <f ca="1">IFERROR(INDEX(Food!$H$8:$H$225,MATCH($C30,_xlfn.ANCHORARRAY(Food!$C$8),0)),NA())</f>
        <v>#N/A</v>
      </c>
      <c r="AA30" s="25" t="e">
        <f ca="1">IFERROR(INDEX(Macro!$H$8:$H$225,MATCH($C30,_xlfn.ANCHORARRAY(Macro!$C$8),0)),NA())</f>
        <v>#N/A</v>
      </c>
      <c r="AB30" s="25" t="e">
        <f ca="1">IFERROR(INDEX(Socioeconomic!$H$8:$H$225,MATCH($C30,_xlfn.ANCHORARRAY(Socioeconomic!$C$8),0)),NA())</f>
        <v>#N/A</v>
      </c>
      <c r="AC30" s="25" t="e">
        <f ca="1">IFERROR(INDEX('Natural Hazard'!$H$8:$H$225,MATCH($C30,_xlfn.ANCHORARRAY('Natural Hazard'!$C$8),0)),NA())</f>
        <v>#N/A</v>
      </c>
      <c r="AD30" s="25">
        <f ca="1">IFERROR(INDEX(Conflict!$H$8:$H$225,MATCH($C30,_xlfn.ANCHORARRAY(Conflict!$C$8),0)),NA())</f>
        <v>0</v>
      </c>
      <c r="AE30" s="50"/>
      <c r="AF30" s="25">
        <f ca="1">IFERROR(INDEX(Health!$I$8:$I$225,MATCH($C30,_xlfn.ANCHORARRAY(Health!$C$8),0)),NA())</f>
        <v>0</v>
      </c>
      <c r="AG30" s="25" t="e">
        <f ca="1">IFERROR(INDEX(Food!$I$8:$I$225,MATCH($C30,_xlfn.ANCHORARRAY(Food!$C$8),0)),NA())</f>
        <v>#N/A</v>
      </c>
      <c r="AH30" s="25" t="e">
        <f ca="1">IFERROR(INDEX(Macro!$I$8:$I$225,MATCH($C30,_xlfn.ANCHORARRAY(Macro!$C$8),0)),NA())</f>
        <v>#N/A</v>
      </c>
      <c r="AI30" s="25" t="e">
        <f ca="1">IFERROR(INDEX(Socioeconomic!$I$8:$I$225,MATCH($C30,_xlfn.ANCHORARRAY(Socioeconomic!$C$8),0)),NA())</f>
        <v>#N/A</v>
      </c>
      <c r="AJ30" s="25">
        <f ca="1">IFERROR(INDEX('Natural Hazard'!$I$8:$I$225,MATCH($C30,_xlfn.ANCHORARRAY('Natural Hazard'!$C$8),0)),NA())</f>
        <v>0</v>
      </c>
      <c r="AK30" s="25">
        <f ca="1">IFERROR(INDEX(Conflict!$I$8:$I$225,MATCH($C30,_xlfn.ANCHORARRAY(Conflict!$C$8),0)),NA())</f>
        <v>0</v>
      </c>
      <c r="AL30" s="49"/>
      <c r="AM30" s="25">
        <f>IFERROR(INDEX('Data Reliability'!$G$6:$G$409,MATCH($C30,'Data Reliability'!$E$6:$E$409,0)),NA())</f>
        <v>0.91666666666666696</v>
      </c>
      <c r="AN30" s="25">
        <f>IFERROR(INDEX('Data Reliability'!$H$6:$H$409,MATCH($C30,'Data Reliability'!$E$6:$E$409,0)),NA())</f>
        <v>0.78333333333333299</v>
      </c>
    </row>
    <row r="31" spans="2:40" x14ac:dyDescent="0.2">
      <c r="B31" s="28" t="s">
        <v>47</v>
      </c>
      <c r="C31" s="28" t="s">
        <v>48</v>
      </c>
      <c r="D31" s="28" t="s">
        <v>435</v>
      </c>
      <c r="E31" s="28" t="s">
        <v>430</v>
      </c>
      <c r="F31" s="206">
        <f ca="1">MATCH($C31,_xlfn.ANCHORARRAY(Health!$C$8),0)</f>
        <v>26</v>
      </c>
      <c r="G31" s="22" cm="1">
        <f t="array" aca="1" ref="G31" ca="1">IF(Parameters!$D$31, SUM(IF(ISNUMBER(R31:W31),(IF(R31:W31&gt;=Parameters!$D$37,1,"")),""))+0.5*(SUM(IF(ISNUMBER(R31:W31),(IF(R31:W31&gt;=Parameters!$D$38,1,"")),""))-SUM(IF(ISNUMBER(R31:W31),(IF(R31:W31&gt;=Parameters!$D$37,1,"")),""))),0) +
   IF(Parameters!$D$32,SUM(IF(ISNUMBER(R31:W31),(IF(R31:W31&gt;=Parameters!$D$41,1,"")),"")),0) +
   IF(Parameters!$D$33,AVERAGE(IF(ISNUMBER(R31:W31),R31:W31)),0) +
   IF(Parameters!$D$34,IF(OR(IF(ISNUMBER(R31:W31),R31:W31)=0),0,GEOMEAN(IF(ISNUMBER(R31:W31),R31:W31))),0)</f>
        <v>3</v>
      </c>
      <c r="H31" s="23">
        <f t="shared" ca="1" si="0"/>
        <v>3</v>
      </c>
      <c r="I31" s="116" t="str">
        <f t="shared" si="1"/>
        <v/>
      </c>
      <c r="J31" s="22" cm="1">
        <f t="array" aca="1" ref="J31" ca="1">IF(Parameters!$D$31, SUM(IF(ISNUMBER(Y31:AD31),(IF(Y31:AD31&gt;=Parameters!$D$41,1,"")),""))+0.5*(SUM(IF(ISNUMBER(Y31:AD31),(IF(Y31:AD31&gt;=Parameters!$D$42,1,"")),""))-SUM(IF(ISNUMBER(Y31:AD31),(IF(Y31:AD31&gt;=Parameters!$D$41,1,"")),""))),0) +
   IF(Parameters!$D$32,SUM(IF(ISNUMBER(Y31:AD31),(IF(Y31:AD31&gt;=Parameters!$D$41,1,"")),"")),0) +
   IF(Parameters!$D$33,AVERAGE(IF(ISNUMBER(Y31:AD31),Y31:AD31)),0) +
   IF(Parameters!$D$34,IF(OR(IF(ISNUMBER(Y31:AD31),Y31:AD31)=0),0,GEOMEAN(IF(ISNUMBER(Y31:AD31),Y31:AD31))),0)</f>
        <v>0.5</v>
      </c>
      <c r="K31" s="23">
        <f t="shared" ca="1" si="2"/>
        <v>0.5</v>
      </c>
      <c r="L31" s="116" t="str">
        <f t="shared" si="3"/>
        <v/>
      </c>
      <c r="M31" s="21" cm="1">
        <f t="array" aca="1" ref="M31" ca="1">IF(Parameters!$D$31, SUM(IF(ISNUMBER(AF31:AK31),(IF(AF31:AK31&gt;=Parameters!$D$41,1,"")),""))+0.5*(SUM(IF(ISNUMBER(AF31:AK31),(IF(AF31:AK31&gt;=Parameters!$D$42,1,"")),""))-SUM(IF(ISNUMBER(AF31:AK31),(IF(AF31:AK31&gt;=Parameters!$D$41,1,"")),""))),0) +
   IF(Parameters!$D$32,SUM(IF(ISNUMBER(AF31:AK31),(IF(AF31:AK31&gt;=Parameters!$D$41,1,"")),"")),0) +
   IF(Parameters!$D$33,AVERAGE(IF(ISNUMBER(AF31:AK31),AF31:AK31)),0) +
   IF(Parameters!$D$34,IF(OR(IF(ISNUMBER(AF31:AK31),AF31:AK31)=0),0,GEOMEAN(IF(ISNUMBER(AF31:AK31),AF31:AK31))),0)</f>
        <v>3</v>
      </c>
      <c r="N31" s="23">
        <f t="shared" ca="1" si="4"/>
        <v>3</v>
      </c>
      <c r="O31" s="116" t="str">
        <f t="shared" si="5"/>
        <v>!</v>
      </c>
      <c r="P31" s="24"/>
      <c r="Q31" s="49"/>
      <c r="R31" s="25">
        <f ca="1">IFERROR(INDEX(Health!$G$8:$G$225,MATCH($C31,_xlfn.ANCHORARRAY(Health!$C$8),0)),NA())</f>
        <v>8.6358126123265659</v>
      </c>
      <c r="S31" s="25">
        <f ca="1">IFERROR(INDEX(Food!$G$8:$G$225,MATCH($C31,_xlfn.ANCHORARRAY(Food!$C$8),0)),NA())</f>
        <v>0</v>
      </c>
      <c r="T31" s="25">
        <f ca="1">IFERROR(INDEX(Macro!$G$8:$G$225,MATCH($C31,_xlfn.ANCHORARRAY(Macro!$C$8),0)),NA())</f>
        <v>7.656685839328917</v>
      </c>
      <c r="U31" s="25">
        <f ca="1">IFERROR(INDEX(Socioeconomic!$G$8:$G$225,MATCH($C31,_xlfn.ANCHORARRAY(Socioeconomic!$C$8),0)),NA())</f>
        <v>7.5592894601845417</v>
      </c>
      <c r="V31" s="25">
        <f ca="1">IFERROR(INDEX('Natural Hazard'!$G$8:$G$225,MATCH($C31,_xlfn.ANCHORARRAY('Natural Hazard'!$C$8),0)),NA())</f>
        <v>0</v>
      </c>
      <c r="W31" s="25">
        <f ca="1">IFERROR(INDEX(Conflict!$G$8:$G$225,MATCH($C31,_xlfn.ANCHORARRAY(Conflict!$C$8),0)),NA())</f>
        <v>3.7105067434004955</v>
      </c>
      <c r="X31" s="50"/>
      <c r="Y31" s="25">
        <f ca="1">IFERROR(INDEX(Health!$H$8:$H$225,MATCH($C31,_xlfn.ANCHORARRAY(Health!$C$8),0)),NA())</f>
        <v>7.45772594752186</v>
      </c>
      <c r="Z31" s="25">
        <f ca="1">IFERROR(INDEX(Food!$H$8:$H$225,MATCH($C31,_xlfn.ANCHORARRAY(Food!$C$8),0)),NA())</f>
        <v>3.7869137232194499</v>
      </c>
      <c r="AA31" s="25">
        <f ca="1">IFERROR(INDEX(Macro!$H$8:$H$225,MATCH($C31,_xlfn.ANCHORARRAY(Macro!$C$8),0)),NA())</f>
        <v>5.8658072077351298</v>
      </c>
      <c r="AB31" s="25">
        <f ca="1">IFERROR(INDEX(Socioeconomic!$H$8:$H$225,MATCH($C31,_xlfn.ANCHORARRAY(Socioeconomic!$C$8),0)),NA())</f>
        <v>5.71428571428571</v>
      </c>
      <c r="AC31" s="25">
        <f ca="1">IFERROR(INDEX('Natural Hazard'!$H$8:$H$225,MATCH($C31,_xlfn.ANCHORARRAY('Natural Hazard'!$C$8),0)),NA())</f>
        <v>5.3333333333333304</v>
      </c>
      <c r="AD31" s="25">
        <f ca="1">IFERROR(INDEX(Conflict!$H$8:$H$225,MATCH($C31,_xlfn.ANCHORARRAY(Conflict!$C$8),0)),NA())</f>
        <v>1.9668371846886501</v>
      </c>
      <c r="AE31" s="50"/>
      <c r="AF31" s="25">
        <f ca="1">IFERROR(INDEX(Health!$I$8:$I$225,MATCH($C31,_xlfn.ANCHORARRAY(Health!$C$8),0)),NA())</f>
        <v>10</v>
      </c>
      <c r="AG31" s="25" t="e">
        <f ca="1">IFERROR(INDEX(Food!$I$8:$I$225,MATCH($C31,_xlfn.ANCHORARRAY(Food!$C$8),0)),NA())</f>
        <v>#N/A</v>
      </c>
      <c r="AH31" s="25">
        <f ca="1">IFERROR(INDEX(Macro!$I$8:$I$225,MATCH($C31,_xlfn.ANCHORARRAY(Macro!$C$8),0)),NA())</f>
        <v>9.9943342776203892</v>
      </c>
      <c r="AI31" s="25">
        <f ca="1">IFERROR(INDEX(Socioeconomic!$I$8:$I$225,MATCH($C31,_xlfn.ANCHORARRAY(Socioeconomic!$C$8),0)),NA())</f>
        <v>10</v>
      </c>
      <c r="AJ31" s="25">
        <f ca="1">IFERROR(INDEX('Natural Hazard'!$I$8:$I$225,MATCH($C31,_xlfn.ANCHORARRAY('Natural Hazard'!$C$8),0)),NA())</f>
        <v>0</v>
      </c>
      <c r="AK31" s="25">
        <f ca="1">IFERROR(INDEX(Conflict!$I$8:$I$225,MATCH($C31,_xlfn.ANCHORARRAY(Conflict!$C$8),0)),NA())</f>
        <v>7</v>
      </c>
      <c r="AL31" s="49"/>
      <c r="AM31" s="25">
        <f>IFERROR(INDEX('Data Reliability'!$G$6:$G$409,MATCH($C31,'Data Reliability'!$E$6:$E$409,0)),NA())</f>
        <v>8.3333333333333301E-2</v>
      </c>
      <c r="AN31" s="25">
        <f>IFERROR(INDEX('Data Reliability'!$H$6:$H$409,MATCH($C31,'Data Reliability'!$E$6:$E$409,0)),NA())</f>
        <v>0.46666666666666701</v>
      </c>
    </row>
    <row r="32" spans="2:40" x14ac:dyDescent="0.2">
      <c r="B32" s="28" t="s">
        <v>49</v>
      </c>
      <c r="C32" s="28" t="s">
        <v>50</v>
      </c>
      <c r="D32" s="28" t="s">
        <v>435</v>
      </c>
      <c r="E32" s="28" t="s">
        <v>430</v>
      </c>
      <c r="F32" s="206">
        <f ca="1">MATCH($C32,_xlfn.ANCHORARRAY(Health!$C$8),0)</f>
        <v>27</v>
      </c>
      <c r="G32" s="22" cm="1">
        <f t="array" aca="1" ref="G32" ca="1">IF(Parameters!$D$31, SUM(IF(ISNUMBER(R32:W32),(IF(R32:W32&gt;=Parameters!$D$37,1,"")),""))+0.5*(SUM(IF(ISNUMBER(R32:W32),(IF(R32:W32&gt;=Parameters!$D$38,1,"")),""))-SUM(IF(ISNUMBER(R32:W32),(IF(R32:W32&gt;=Parameters!$D$37,1,"")),""))),0) +
   IF(Parameters!$D$32,SUM(IF(ISNUMBER(R32:W32),(IF(R32:W32&gt;=Parameters!$D$41,1,"")),"")),0) +
   IF(Parameters!$D$33,AVERAGE(IF(ISNUMBER(R32:W32),R32:W32)),0) +
   IF(Parameters!$D$34,IF(OR(IF(ISNUMBER(R32:W32),R32:W32)=0),0,GEOMEAN(IF(ISNUMBER(R32:W32),R32:W32))),0)</f>
        <v>2.5</v>
      </c>
      <c r="H32" s="23">
        <f t="shared" ca="1" si="0"/>
        <v>2.5</v>
      </c>
      <c r="I32" s="116" t="str">
        <f t="shared" si="1"/>
        <v/>
      </c>
      <c r="J32" s="22" cm="1">
        <f t="array" aca="1" ref="J32" ca="1">IF(Parameters!$D$31, SUM(IF(ISNUMBER(Y32:AD32),(IF(Y32:AD32&gt;=Parameters!$D$41,1,"")),""))+0.5*(SUM(IF(ISNUMBER(Y32:AD32),(IF(Y32:AD32&gt;=Parameters!$D$42,1,"")),""))-SUM(IF(ISNUMBER(Y32:AD32),(IF(Y32:AD32&gt;=Parameters!$D$41,1,"")),""))),0) +
   IF(Parameters!$D$32,SUM(IF(ISNUMBER(Y32:AD32),(IF(Y32:AD32&gt;=Parameters!$D$41,1,"")),"")),0) +
   IF(Parameters!$D$33,AVERAGE(IF(ISNUMBER(Y32:AD32),Y32:AD32)),0) +
   IF(Parameters!$D$34,IF(OR(IF(ISNUMBER(Y32:AD32),Y32:AD32)=0),0,GEOMEAN(IF(ISNUMBER(Y32:AD32),Y32:AD32))),0)</f>
        <v>1</v>
      </c>
      <c r="K32" s="23">
        <f t="shared" ca="1" si="2"/>
        <v>1</v>
      </c>
      <c r="L32" s="116" t="str">
        <f t="shared" si="3"/>
        <v/>
      </c>
      <c r="M32" s="21" cm="1">
        <f t="array" aca="1" ref="M32" ca="1">IF(Parameters!$D$31, SUM(IF(ISNUMBER(AF32:AK32),(IF(AF32:AK32&gt;=Parameters!$D$41,1,"")),""))+0.5*(SUM(IF(ISNUMBER(AF32:AK32),(IF(AF32:AK32&gt;=Parameters!$D$42,1,"")),""))-SUM(IF(ISNUMBER(AF32:AK32),(IF(AF32:AK32&gt;=Parameters!$D$41,1,"")),""))),0) +
   IF(Parameters!$D$32,SUM(IF(ISNUMBER(AF32:AK32),(IF(AF32:AK32&gt;=Parameters!$D$41,1,"")),"")),0) +
   IF(Parameters!$D$33,AVERAGE(IF(ISNUMBER(AF32:AK32),AF32:AK32)),0) +
   IF(Parameters!$D$34,IF(OR(IF(ISNUMBER(AF32:AK32),AF32:AK32)=0),0,GEOMEAN(IF(ISNUMBER(AF32:AK32),AF32:AK32))),0)</f>
        <v>2.5</v>
      </c>
      <c r="N32" s="23">
        <f t="shared" ca="1" si="4"/>
        <v>2.5</v>
      </c>
      <c r="O32" s="116" t="str">
        <f t="shared" si="5"/>
        <v>!</v>
      </c>
      <c r="P32" s="24"/>
      <c r="Q32" s="49"/>
      <c r="R32" s="25">
        <f ca="1">IFERROR(INDEX(Health!$G$8:$G$225,MATCH($C32,_xlfn.ANCHORARRAY(Health!$C$8),0)),NA())</f>
        <v>0</v>
      </c>
      <c r="S32" s="25">
        <f ca="1">IFERROR(INDEX(Food!$G$8:$G$225,MATCH($C32,_xlfn.ANCHORARRAY(Food!$C$8),0)),NA())</f>
        <v>0</v>
      </c>
      <c r="T32" s="25">
        <f ca="1">IFERROR(INDEX(Macro!$G$8:$G$225,MATCH($C32,_xlfn.ANCHORARRAY(Macro!$C$8),0)),NA())</f>
        <v>10</v>
      </c>
      <c r="U32" s="25">
        <f ca="1">IFERROR(INDEX(Socioeconomic!$G$8:$G$225,MATCH($C32,_xlfn.ANCHORARRAY(Socioeconomic!$C$8),0)),NA())</f>
        <v>5.8309518948452963</v>
      </c>
      <c r="V32" s="25">
        <f ca="1">IFERROR(INDEX('Natural Hazard'!$G$8:$G$225,MATCH($C32,_xlfn.ANCHORARRAY('Natural Hazard'!$C$8),0)),NA())</f>
        <v>7.0710678118654755</v>
      </c>
      <c r="W32" s="25">
        <f ca="1">IFERROR(INDEX(Conflict!$G$8:$G$225,MATCH($C32,_xlfn.ANCHORARRAY(Conflict!$C$8),0)),NA())</f>
        <v>2.4168818053046386</v>
      </c>
      <c r="X32" s="50"/>
      <c r="Y32" s="25">
        <f ca="1">IFERROR(INDEX(Health!$H$8:$H$225,MATCH($C32,_xlfn.ANCHORARRAY(Health!$C$8),0)),NA())</f>
        <v>1.24781341107871</v>
      </c>
      <c r="Z32" s="25">
        <f ca="1">IFERROR(INDEX(Food!$H$8:$H$225,MATCH($C32,_xlfn.ANCHORARRAY(Food!$C$8),0)),NA())</f>
        <v>3.7579617834394901</v>
      </c>
      <c r="AA32" s="25">
        <f ca="1">IFERROR(INDEX(Macro!$H$8:$H$225,MATCH($C32,_xlfn.ANCHORARRAY(Macro!$C$8),0)),NA())</f>
        <v>10</v>
      </c>
      <c r="AB32" s="25">
        <f ca="1">IFERROR(INDEX(Socioeconomic!$H$8:$H$225,MATCH($C32,_xlfn.ANCHORARRAY(Socioeconomic!$C$8),0)),NA())</f>
        <v>4.8571428571428497</v>
      </c>
      <c r="AC32" s="25">
        <f ca="1">IFERROR(INDEX('Natural Hazard'!$H$8:$H$225,MATCH($C32,_xlfn.ANCHORARRAY('Natural Hazard'!$C$8),0)),NA())</f>
        <v>5</v>
      </c>
      <c r="AD32" s="25">
        <f ca="1">IFERROR(INDEX(Conflict!$H$8:$H$225,MATCH($C32,_xlfn.ANCHORARRAY(Conflict!$C$8),0)),NA())</f>
        <v>2.8047274651613998</v>
      </c>
      <c r="AE32" s="50"/>
      <c r="AF32" s="25">
        <f ca="1">IFERROR(INDEX(Health!$I$8:$I$225,MATCH($C32,_xlfn.ANCHORARRAY(Health!$C$8),0)),NA())</f>
        <v>0</v>
      </c>
      <c r="AG32" s="25" t="e">
        <f ca="1">IFERROR(INDEX(Food!$I$8:$I$225,MATCH($C32,_xlfn.ANCHORARRAY(Food!$C$8),0)),NA())</f>
        <v>#N/A</v>
      </c>
      <c r="AH32" s="25">
        <f ca="1">IFERROR(INDEX(Macro!$I$8:$I$225,MATCH($C32,_xlfn.ANCHORARRAY(Macro!$C$8),0)),NA())</f>
        <v>10</v>
      </c>
      <c r="AI32" s="25">
        <f ca="1">IFERROR(INDEX(Socioeconomic!$I$8:$I$225,MATCH($C32,_xlfn.ANCHORARRAY(Socioeconomic!$C$8),0)),NA())</f>
        <v>7</v>
      </c>
      <c r="AJ32" s="25">
        <f ca="1">IFERROR(INDEX('Natural Hazard'!$I$8:$I$225,MATCH($C32,_xlfn.ANCHORARRAY('Natural Hazard'!$C$8),0)),NA())</f>
        <v>10</v>
      </c>
      <c r="AK32" s="25">
        <f ca="1">IFERROR(INDEX(Conflict!$I$8:$I$225,MATCH($C32,_xlfn.ANCHORARRAY(Conflict!$C$8),0)),NA())</f>
        <v>2.0826685420847002</v>
      </c>
      <c r="AL32" s="49"/>
      <c r="AM32" s="25">
        <f>IFERROR(INDEX('Data Reliability'!$G$6:$G$409,MATCH($C32,'Data Reliability'!$E$6:$E$409,0)),NA())</f>
        <v>0</v>
      </c>
      <c r="AN32" s="25">
        <f>IFERROR(INDEX('Data Reliability'!$H$6:$H$409,MATCH($C32,'Data Reliability'!$E$6:$E$409,0)),NA())</f>
        <v>0.358333333333333</v>
      </c>
    </row>
    <row r="33" spans="2:40" x14ac:dyDescent="0.2">
      <c r="B33" s="28" t="s">
        <v>51</v>
      </c>
      <c r="C33" s="28" t="s">
        <v>52</v>
      </c>
      <c r="D33" s="28" t="s">
        <v>435</v>
      </c>
      <c r="E33" s="28" t="s">
        <v>409</v>
      </c>
      <c r="F33" s="206">
        <f ca="1">MATCH($C33,_xlfn.ANCHORARRAY(Health!$C$8),0)</f>
        <v>28</v>
      </c>
      <c r="G33" s="22" cm="1">
        <f t="array" aca="1" ref="G33" ca="1">IF(Parameters!$D$31, SUM(IF(ISNUMBER(R33:W33),(IF(R33:W33&gt;=Parameters!$D$37,1,"")),""))+0.5*(SUM(IF(ISNUMBER(R33:W33),(IF(R33:W33&gt;=Parameters!$D$38,1,"")),""))-SUM(IF(ISNUMBER(R33:W33),(IF(R33:W33&gt;=Parameters!$D$37,1,"")),""))),0) +
   IF(Parameters!$D$32,SUM(IF(ISNUMBER(R33:W33),(IF(R33:W33&gt;=Parameters!$D$41,1,"")),"")),0) +
   IF(Parameters!$D$33,AVERAGE(IF(ISNUMBER(R33:W33),R33:W33)),0) +
   IF(Parameters!$D$34,IF(OR(IF(ISNUMBER(R33:W33),R33:W33)=0),0,GEOMEAN(IF(ISNUMBER(R33:W33),R33:W33))),0)</f>
        <v>0</v>
      </c>
      <c r="H33" s="23">
        <f t="shared" ca="1" si="0"/>
        <v>0</v>
      </c>
      <c r="I33" s="116" t="str">
        <f t="shared" si="1"/>
        <v>!</v>
      </c>
      <c r="J33" s="22" cm="1">
        <f t="array" aca="1" ref="J33" ca="1">IF(Parameters!$D$31, SUM(IF(ISNUMBER(Y33:AD33),(IF(Y33:AD33&gt;=Parameters!$D$41,1,"")),""))+0.5*(SUM(IF(ISNUMBER(Y33:AD33),(IF(Y33:AD33&gt;=Parameters!$D$42,1,"")),""))-SUM(IF(ISNUMBER(Y33:AD33),(IF(Y33:AD33&gt;=Parameters!$D$41,1,"")),""))),0) +
   IF(Parameters!$D$32,SUM(IF(ISNUMBER(Y33:AD33),(IF(Y33:AD33&gt;=Parameters!$D$41,1,"")),"")),0) +
   IF(Parameters!$D$33,AVERAGE(IF(ISNUMBER(Y33:AD33),Y33:AD33)),0) +
   IF(Parameters!$D$34,IF(OR(IF(ISNUMBER(Y33:AD33),Y33:AD33)=0),0,GEOMEAN(IF(ISNUMBER(Y33:AD33),Y33:AD33))),0)</f>
        <v>0</v>
      </c>
      <c r="K33" s="23">
        <f t="shared" ca="1" si="2"/>
        <v>0</v>
      </c>
      <c r="L33" s="116" t="str">
        <f t="shared" si="3"/>
        <v/>
      </c>
      <c r="M33" s="21" cm="1">
        <f t="array" aca="1" ref="M33" ca="1">IF(Parameters!$D$31, SUM(IF(ISNUMBER(AF33:AK33),(IF(AF33:AK33&gt;=Parameters!$D$41,1,"")),""))+0.5*(SUM(IF(ISNUMBER(AF33:AK33),(IF(AF33:AK33&gt;=Parameters!$D$42,1,"")),""))-SUM(IF(ISNUMBER(AF33:AK33),(IF(AF33:AK33&gt;=Parameters!$D$41,1,"")),""))),0) +
   IF(Parameters!$D$32,SUM(IF(ISNUMBER(AF33:AK33),(IF(AF33:AK33&gt;=Parameters!$D$41,1,"")),"")),0) +
   IF(Parameters!$D$33,AVERAGE(IF(ISNUMBER(AF33:AK33),AF33:AK33)),0) +
   IF(Parameters!$D$34,IF(OR(IF(ISNUMBER(AF33:AK33),AF33:AK33)=0),0,GEOMEAN(IF(ISNUMBER(AF33:AK33),AF33:AK33))),0)</f>
        <v>0</v>
      </c>
      <c r="N33" s="23">
        <f t="shared" ca="1" si="4"/>
        <v>0</v>
      </c>
      <c r="O33" s="116" t="str">
        <f t="shared" si="5"/>
        <v>!</v>
      </c>
      <c r="P33" s="24"/>
      <c r="Q33" s="49"/>
      <c r="R33" s="25">
        <f ca="1">IFERROR(INDEX(Health!$G$8:$G$225,MATCH($C33,_xlfn.ANCHORARRAY(Health!$C$8),0)),NA())</f>
        <v>0</v>
      </c>
      <c r="S33" s="25">
        <f ca="1">IFERROR(INDEX(Food!$G$8:$G$225,MATCH($C33,_xlfn.ANCHORARRAY(Food!$C$8),0)),NA())</f>
        <v>0</v>
      </c>
      <c r="T33" s="25">
        <f ca="1">IFERROR(INDEX(Macro!$G$8:$G$225,MATCH($C33,_xlfn.ANCHORARRAY(Macro!$C$8),0)),NA())</f>
        <v>3.1828244337746101</v>
      </c>
      <c r="U33" s="25">
        <f ca="1">IFERROR(INDEX(Socioeconomic!$G$8:$G$225,MATCH($C33,_xlfn.ANCHORARRAY(Socioeconomic!$C$8),0)),NA())</f>
        <v>0</v>
      </c>
      <c r="V33" s="25">
        <f ca="1">IFERROR(INDEX('Natural Hazard'!$G$8:$G$225,MATCH($C33,_xlfn.ANCHORARRAY('Natural Hazard'!$C$8),0)),NA())</f>
        <v>0</v>
      </c>
      <c r="W33" s="25">
        <f ca="1">IFERROR(INDEX(Conflict!$G$8:$G$225,MATCH($C33,_xlfn.ANCHORARRAY(Conflict!$C$8),0)),NA())</f>
        <v>0</v>
      </c>
      <c r="X33" s="50"/>
      <c r="Y33" s="25">
        <f ca="1">IFERROR(INDEX(Health!$H$8:$H$225,MATCH($C33,_xlfn.ANCHORARRAY(Health!$C$8),0)),NA())</f>
        <v>6</v>
      </c>
      <c r="Z33" s="25">
        <f ca="1">IFERROR(INDEX(Food!$H$8:$H$225,MATCH($C33,_xlfn.ANCHORARRAY(Food!$C$8),0)),NA())</f>
        <v>1.8181818181818099</v>
      </c>
      <c r="AA33" s="25">
        <f ca="1">IFERROR(INDEX(Macro!$H$8:$H$225,MATCH($C33,_xlfn.ANCHORARRAY(Macro!$C$8),0)),NA())</f>
        <v>3.17023146791679</v>
      </c>
      <c r="AB33" s="25">
        <f ca="1">IFERROR(INDEX(Socioeconomic!$H$8:$H$225,MATCH($C33,_xlfn.ANCHORARRAY(Socioeconomic!$C$8),0)),NA())</f>
        <v>3.4285714285714199</v>
      </c>
      <c r="AC33" s="25">
        <f ca="1">IFERROR(INDEX('Natural Hazard'!$H$8:$H$225,MATCH($C33,_xlfn.ANCHORARRAY('Natural Hazard'!$C$8),0)),NA())</f>
        <v>4.8333333333333304</v>
      </c>
      <c r="AD33" s="25">
        <f ca="1">IFERROR(INDEX(Conflict!$H$8:$H$225,MATCH($C33,_xlfn.ANCHORARRAY(Conflict!$C$8),0)),NA())</f>
        <v>0</v>
      </c>
      <c r="AE33" s="50"/>
      <c r="AF33" s="25">
        <f ca="1">IFERROR(INDEX(Health!$I$8:$I$225,MATCH($C33,_xlfn.ANCHORARRAY(Health!$C$8),0)),NA())</f>
        <v>0</v>
      </c>
      <c r="AG33" s="25" t="e">
        <f ca="1">IFERROR(INDEX(Food!$I$8:$I$225,MATCH($C33,_xlfn.ANCHORARRAY(Food!$C$8),0)),NA())</f>
        <v>#N/A</v>
      </c>
      <c r="AH33" s="25">
        <f ca="1">IFERROR(INDEX(Macro!$I$8:$I$225,MATCH($C33,_xlfn.ANCHORARRAY(Macro!$C$8),0)),NA())</f>
        <v>3.1954674220963102</v>
      </c>
      <c r="AI33" s="25">
        <f ca="1">IFERROR(INDEX(Socioeconomic!$I$8:$I$225,MATCH($C33,_xlfn.ANCHORARRAY(Socioeconomic!$C$8),0)),NA())</f>
        <v>0</v>
      </c>
      <c r="AJ33" s="25">
        <f ca="1">IFERROR(INDEX('Natural Hazard'!$I$8:$I$225,MATCH($C33,_xlfn.ANCHORARRAY('Natural Hazard'!$C$8),0)),NA())</f>
        <v>0</v>
      </c>
      <c r="AK33" s="25">
        <f ca="1">IFERROR(INDEX(Conflict!$I$8:$I$225,MATCH($C33,_xlfn.ANCHORARRAY(Conflict!$C$8),0)),NA())</f>
        <v>0</v>
      </c>
      <c r="AL33" s="49"/>
      <c r="AM33" s="25">
        <f>IFERROR(INDEX('Data Reliability'!$G$6:$G$409,MATCH($C33,'Data Reliability'!$E$6:$E$409,0)),NA())</f>
        <v>0.16666666666666699</v>
      </c>
      <c r="AN33" s="25">
        <f>IFERROR(INDEX('Data Reliability'!$H$6:$H$409,MATCH($C33,'Data Reliability'!$E$6:$E$409,0)),NA())</f>
        <v>0.625</v>
      </c>
    </row>
    <row r="34" spans="2:40" x14ac:dyDescent="0.2">
      <c r="B34" s="28" t="s">
        <v>53</v>
      </c>
      <c r="C34" s="28" t="s">
        <v>54</v>
      </c>
      <c r="D34" s="28" t="s">
        <v>436</v>
      </c>
      <c r="E34" s="28" t="s">
        <v>409</v>
      </c>
      <c r="F34" s="206">
        <f ca="1">MATCH($C34,_xlfn.ANCHORARRAY(Health!$C$8),0)</f>
        <v>29</v>
      </c>
      <c r="G34" s="22" cm="1">
        <f t="array" aca="1" ref="G34" ca="1">IF(Parameters!$D$31, SUM(IF(ISNUMBER(R34:W34),(IF(R34:W34&gt;=Parameters!$D$37,1,"")),""))+0.5*(SUM(IF(ISNUMBER(R34:W34),(IF(R34:W34&gt;=Parameters!$D$38,1,"")),""))-SUM(IF(ISNUMBER(R34:W34),(IF(R34:W34&gt;=Parameters!$D$37,1,"")),""))),0) +
   IF(Parameters!$D$32,SUM(IF(ISNUMBER(R34:W34),(IF(R34:W34&gt;=Parameters!$D$41,1,"")),"")),0) +
   IF(Parameters!$D$33,AVERAGE(IF(ISNUMBER(R34:W34),R34:W34)),0) +
   IF(Parameters!$D$34,IF(OR(IF(ISNUMBER(R34:W34),R34:W34)=0),0,GEOMEAN(IF(ISNUMBER(R34:W34),R34:W34))),0)</f>
        <v>0</v>
      </c>
      <c r="H34" s="23">
        <f t="shared" ca="1" si="0"/>
        <v>0</v>
      </c>
      <c r="I34" s="116" t="str">
        <f t="shared" si="1"/>
        <v>!</v>
      </c>
      <c r="J34" s="22" cm="1">
        <f t="array" aca="1" ref="J34" ca="1">IF(Parameters!$D$31, SUM(IF(ISNUMBER(Y34:AD34),(IF(Y34:AD34&gt;=Parameters!$D$41,1,"")),""))+0.5*(SUM(IF(ISNUMBER(Y34:AD34),(IF(Y34:AD34&gt;=Parameters!$D$42,1,"")),""))-SUM(IF(ISNUMBER(Y34:AD34),(IF(Y34:AD34&gt;=Parameters!$D$41,1,"")),""))),0) +
   IF(Parameters!$D$32,SUM(IF(ISNUMBER(Y34:AD34),(IF(Y34:AD34&gt;=Parameters!$D$41,1,"")),"")),0) +
   IF(Parameters!$D$33,AVERAGE(IF(ISNUMBER(Y34:AD34),Y34:AD34)),0) +
   IF(Parameters!$D$34,IF(OR(IF(ISNUMBER(Y34:AD34),Y34:AD34)=0),0,GEOMEAN(IF(ISNUMBER(Y34:AD34),Y34:AD34))),0)</f>
        <v>0</v>
      </c>
      <c r="K34" s="23">
        <f t="shared" ca="1" si="2"/>
        <v>0</v>
      </c>
      <c r="L34" s="116" t="str">
        <f t="shared" si="3"/>
        <v/>
      </c>
      <c r="M34" s="21" cm="1">
        <f t="array" aca="1" ref="M34" ca="1">IF(Parameters!$D$31, SUM(IF(ISNUMBER(AF34:AK34),(IF(AF34:AK34&gt;=Parameters!$D$41,1,"")),""))+0.5*(SUM(IF(ISNUMBER(AF34:AK34),(IF(AF34:AK34&gt;=Parameters!$D$42,1,"")),""))-SUM(IF(ISNUMBER(AF34:AK34),(IF(AF34:AK34&gt;=Parameters!$D$41,1,"")),""))),0) +
   IF(Parameters!$D$32,SUM(IF(ISNUMBER(AF34:AK34),(IF(AF34:AK34&gt;=Parameters!$D$41,1,"")),"")),0) +
   IF(Parameters!$D$33,AVERAGE(IF(ISNUMBER(AF34:AK34),AF34:AK34)),0) +
   IF(Parameters!$D$34,IF(OR(IF(ISNUMBER(AF34:AK34),AF34:AK34)=0),0,GEOMEAN(IF(ISNUMBER(AF34:AK34),AF34:AK34))),0)</f>
        <v>0</v>
      </c>
      <c r="N34" s="23">
        <f t="shared" ca="1" si="4"/>
        <v>0</v>
      </c>
      <c r="O34" s="116" t="str">
        <f t="shared" si="5"/>
        <v>!</v>
      </c>
      <c r="P34" s="24"/>
      <c r="Q34" s="49"/>
      <c r="R34" s="25">
        <f ca="1">IFERROR(INDEX(Health!$G$8:$G$225,MATCH($C34,_xlfn.ANCHORARRAY(Health!$C$8),0)),NA())</f>
        <v>0</v>
      </c>
      <c r="S34" s="25">
        <f ca="1">IFERROR(INDEX(Food!$G$8:$G$225,MATCH($C34,_xlfn.ANCHORARRAY(Food!$C$8),0)),NA())</f>
        <v>0</v>
      </c>
      <c r="T34" s="25">
        <f ca="1">IFERROR(INDEX(Macro!$G$8:$G$225,MATCH($C34,_xlfn.ANCHORARRAY(Macro!$C$8),0)),NA())</f>
        <v>0</v>
      </c>
      <c r="U34" s="25">
        <f ca="1">IFERROR(INDEX(Socioeconomic!$G$8:$G$225,MATCH($C34,_xlfn.ANCHORARRAY(Socioeconomic!$C$8),0)),NA())</f>
        <v>0</v>
      </c>
      <c r="V34" s="25">
        <f ca="1">IFERROR(INDEX('Natural Hazard'!$G$8:$G$225,MATCH($C34,_xlfn.ANCHORARRAY('Natural Hazard'!$C$8),0)),NA())</f>
        <v>0</v>
      </c>
      <c r="W34" s="25">
        <f ca="1">IFERROR(INDEX(Conflict!$G$8:$G$225,MATCH($C34,_xlfn.ANCHORARRAY(Conflict!$C$8),0)),NA())</f>
        <v>0</v>
      </c>
      <c r="X34" s="50"/>
      <c r="Y34" s="25">
        <f ca="1">IFERROR(INDEX(Health!$H$8:$H$225,MATCH($C34,_xlfn.ANCHORARRAY(Health!$C$8),0)),NA())</f>
        <v>3.49271137026239</v>
      </c>
      <c r="Z34" s="25">
        <f ca="1">IFERROR(INDEX(Food!$H$8:$H$225,MATCH($C34,_xlfn.ANCHORARRAY(Food!$C$8),0)),NA())</f>
        <v>1.8181818181818099</v>
      </c>
      <c r="AA34" s="25">
        <f ca="1">IFERROR(INDEX(Macro!$H$8:$H$225,MATCH($C34,_xlfn.ANCHORARRAY(Macro!$C$8),0)),NA())</f>
        <v>0</v>
      </c>
      <c r="AB34" s="25">
        <f ca="1">IFERROR(INDEX(Socioeconomic!$H$8:$H$225,MATCH($C34,_xlfn.ANCHORARRAY(Socioeconomic!$C$8),0)),NA())</f>
        <v>2.2857142857142798</v>
      </c>
      <c r="AC34" s="25">
        <f ca="1">IFERROR(INDEX('Natural Hazard'!$H$8:$H$225,MATCH($C34,_xlfn.ANCHORARRAY('Natural Hazard'!$C$8),0)),NA())</f>
        <v>2.5</v>
      </c>
      <c r="AD34" s="25">
        <f ca="1">IFERROR(INDEX(Conflict!$H$8:$H$225,MATCH($C34,_xlfn.ANCHORARRAY(Conflict!$C$8),0)),NA())</f>
        <v>0</v>
      </c>
      <c r="AE34" s="50"/>
      <c r="AF34" s="25">
        <f ca="1">IFERROR(INDEX(Health!$I$8:$I$225,MATCH($C34,_xlfn.ANCHORARRAY(Health!$C$8),0)),NA())</f>
        <v>0</v>
      </c>
      <c r="AG34" s="25" t="e">
        <f ca="1">IFERROR(INDEX(Food!$I$8:$I$225,MATCH($C34,_xlfn.ANCHORARRAY(Food!$C$8),0)),NA())</f>
        <v>#N/A</v>
      </c>
      <c r="AH34" s="25">
        <f ca="1">IFERROR(INDEX(Macro!$I$8:$I$225,MATCH($C34,_xlfn.ANCHORARRAY(Macro!$C$8),0)),NA())</f>
        <v>4.5552407932011301</v>
      </c>
      <c r="AI34" s="25">
        <f ca="1">IFERROR(INDEX(Socioeconomic!$I$8:$I$225,MATCH($C34,_xlfn.ANCHORARRAY(Socioeconomic!$C$8),0)),NA())</f>
        <v>0</v>
      </c>
      <c r="AJ34" s="25">
        <f ca="1">IFERROR(INDEX('Natural Hazard'!$I$8:$I$225,MATCH($C34,_xlfn.ANCHORARRAY('Natural Hazard'!$C$8),0)),NA())</f>
        <v>0</v>
      </c>
      <c r="AK34" s="25">
        <f ca="1">IFERROR(INDEX(Conflict!$I$8:$I$225,MATCH($C34,_xlfn.ANCHORARRAY(Conflict!$C$8),0)),NA())</f>
        <v>0</v>
      </c>
      <c r="AL34" s="49"/>
      <c r="AM34" s="25">
        <f>IFERROR(INDEX('Data Reliability'!$G$6:$G$409,MATCH($C34,'Data Reliability'!$E$6:$E$409,0)),NA())</f>
        <v>0.16666666666666699</v>
      </c>
      <c r="AN34" s="25">
        <f>IFERROR(INDEX('Data Reliability'!$H$6:$H$409,MATCH($C34,'Data Reliability'!$E$6:$E$409,0)),NA())</f>
        <v>0.625</v>
      </c>
    </row>
    <row r="35" spans="2:40" x14ac:dyDescent="0.2">
      <c r="B35" s="28" t="s">
        <v>55</v>
      </c>
      <c r="C35" s="28" t="s">
        <v>56</v>
      </c>
      <c r="D35" s="28" t="s">
        <v>431</v>
      </c>
      <c r="E35" s="28" t="s">
        <v>429</v>
      </c>
      <c r="F35" s="206">
        <f ca="1">MATCH($C35,_xlfn.ANCHORARRAY(Health!$C$8),0)</f>
        <v>30</v>
      </c>
      <c r="G35" s="22" cm="1">
        <f t="array" aca="1" ref="G35" ca="1">IF(Parameters!$D$31, SUM(IF(ISNUMBER(R35:W35),(IF(R35:W35&gt;=Parameters!$D$37,1,"")),""))+0.5*(SUM(IF(ISNUMBER(R35:W35),(IF(R35:W35&gt;=Parameters!$D$38,1,"")),""))-SUM(IF(ISNUMBER(R35:W35),(IF(R35:W35&gt;=Parameters!$D$37,1,"")),""))),0) +
   IF(Parameters!$D$32,SUM(IF(ISNUMBER(R35:W35),(IF(R35:W35&gt;=Parameters!$D$41,1,"")),"")),0) +
   IF(Parameters!$D$33,AVERAGE(IF(ISNUMBER(R35:W35),R35:W35)),0) +
   IF(Parameters!$D$34,IF(OR(IF(ISNUMBER(R35:W35),R35:W35)=0),0,GEOMEAN(IF(ISNUMBER(R35:W35),R35:W35))),0)</f>
        <v>1</v>
      </c>
      <c r="H35" s="23">
        <f t="shared" ca="1" si="0"/>
        <v>1</v>
      </c>
      <c r="I35" s="116" t="str">
        <f t="shared" si="1"/>
        <v>!</v>
      </c>
      <c r="J35" s="22" cm="1">
        <f t="array" aca="1" ref="J35" ca="1">IF(Parameters!$D$31, SUM(IF(ISNUMBER(Y35:AD35),(IF(Y35:AD35&gt;=Parameters!$D$41,1,"")),""))+0.5*(SUM(IF(ISNUMBER(Y35:AD35),(IF(Y35:AD35&gt;=Parameters!$D$42,1,"")),""))-SUM(IF(ISNUMBER(Y35:AD35),(IF(Y35:AD35&gt;=Parameters!$D$41,1,"")),""))),0) +
   IF(Parameters!$D$32,SUM(IF(ISNUMBER(Y35:AD35),(IF(Y35:AD35&gt;=Parameters!$D$41,1,"")),"")),0) +
   IF(Parameters!$D$33,AVERAGE(IF(ISNUMBER(Y35:AD35),Y35:AD35)),0) +
   IF(Parameters!$D$34,IF(OR(IF(ISNUMBER(Y35:AD35),Y35:AD35)=0),0,GEOMEAN(IF(ISNUMBER(Y35:AD35),Y35:AD35))),0)</f>
        <v>0.5</v>
      </c>
      <c r="K35" s="23">
        <f t="shared" ca="1" si="2"/>
        <v>0.5</v>
      </c>
      <c r="L35" s="116" t="str">
        <f t="shared" si="3"/>
        <v/>
      </c>
      <c r="M35" s="21" cm="1">
        <f t="array" aca="1" ref="M35" ca="1">IF(Parameters!$D$31, SUM(IF(ISNUMBER(AF35:AK35),(IF(AF35:AK35&gt;=Parameters!$D$41,1,"")),""))+0.5*(SUM(IF(ISNUMBER(AF35:AK35),(IF(AF35:AK35&gt;=Parameters!$D$42,1,"")),""))-SUM(IF(ISNUMBER(AF35:AK35),(IF(AF35:AK35&gt;=Parameters!$D$41,1,"")),""))),0) +
   IF(Parameters!$D$32,SUM(IF(ISNUMBER(AF35:AK35),(IF(AF35:AK35&gt;=Parameters!$D$41,1,"")),"")),0) +
   IF(Parameters!$D$33,AVERAGE(IF(ISNUMBER(AF35:AK35),AF35:AK35)),0) +
   IF(Parameters!$D$34,IF(OR(IF(ISNUMBER(AF35:AK35),AF35:AK35)=0),0,GEOMEAN(IF(ISNUMBER(AF35:AK35),AF35:AK35))),0)</f>
        <v>1</v>
      </c>
      <c r="N35" s="23">
        <f t="shared" ca="1" si="4"/>
        <v>1</v>
      </c>
      <c r="O35" s="116" t="str">
        <f t="shared" si="5"/>
        <v>!</v>
      </c>
      <c r="P35" s="24"/>
      <c r="Q35" s="49"/>
      <c r="R35" s="25">
        <f ca="1">IFERROR(INDEX(Health!$G$8:$G$225,MATCH($C35,_xlfn.ANCHORARRAY(Health!$C$8),0)),NA())</f>
        <v>0</v>
      </c>
      <c r="S35" s="25">
        <f ca="1">IFERROR(INDEX(Food!$G$8:$G$225,MATCH($C35,_xlfn.ANCHORARRAY(Food!$C$8),0)),NA())</f>
        <v>0</v>
      </c>
      <c r="T35" s="25">
        <f ca="1">IFERROR(INDEX(Macro!$G$8:$G$225,MATCH($C35,_xlfn.ANCHORARRAY(Macro!$C$8),0)),NA())</f>
        <v>3.280728467687517</v>
      </c>
      <c r="U35" s="25">
        <f ca="1">IFERROR(INDEX(Socioeconomic!$G$8:$G$225,MATCH($C35,_xlfn.ANCHORARRAY(Socioeconomic!$C$8),0)),NA())</f>
        <v>8.9442719099991592</v>
      </c>
      <c r="V35" s="25">
        <f ca="1">IFERROR(INDEX('Natural Hazard'!$G$8:$G$225,MATCH($C35,_xlfn.ANCHORARRAY('Natural Hazard'!$C$8),0)),NA())</f>
        <v>0</v>
      </c>
      <c r="W35" s="25">
        <f ca="1">IFERROR(INDEX(Conflict!$G$8:$G$225,MATCH($C35,_xlfn.ANCHORARRAY(Conflict!$C$8),0)),NA())</f>
        <v>0</v>
      </c>
      <c r="X35" s="50"/>
      <c r="Y35" s="25">
        <f ca="1">IFERROR(INDEX(Health!$H$8:$H$225,MATCH($C35,_xlfn.ANCHORARRAY(Health!$C$8),0)),NA())</f>
        <v>4.5714285714285703</v>
      </c>
      <c r="Z35" s="25">
        <f ca="1">IFERROR(INDEX(Food!$H$8:$H$225,MATCH($C35,_xlfn.ANCHORARRAY(Food!$C$8),0)),NA())</f>
        <v>6.9856459330143501</v>
      </c>
      <c r="AA35" s="25">
        <f ca="1">IFERROR(INDEX(Macro!$H$8:$H$225,MATCH($C35,_xlfn.ANCHORARRAY(Macro!$C$8),0)),NA())</f>
        <v>2.4230881922062699</v>
      </c>
      <c r="AB35" s="25">
        <f ca="1">IFERROR(INDEX(Socioeconomic!$H$8:$H$225,MATCH($C35,_xlfn.ANCHORARRAY(Socioeconomic!$C$8),0)),NA())</f>
        <v>8</v>
      </c>
      <c r="AC35" s="25">
        <f ca="1">IFERROR(INDEX('Natural Hazard'!$H$8:$H$225,MATCH($C35,_xlfn.ANCHORARRAY('Natural Hazard'!$C$8),0)),NA())</f>
        <v>2.9999999999999898</v>
      </c>
      <c r="AD35" s="25">
        <f ca="1">IFERROR(INDEX(Conflict!$H$8:$H$225,MATCH($C35,_xlfn.ANCHORARRAY(Conflict!$C$8),0)),NA())</f>
        <v>1.01869818310107</v>
      </c>
      <c r="AE35" s="50"/>
      <c r="AF35" s="25">
        <f ca="1">IFERROR(INDEX(Health!$I$8:$I$225,MATCH($C35,_xlfn.ANCHORARRAY(Health!$C$8),0)),NA())</f>
        <v>0</v>
      </c>
      <c r="AG35" s="25" t="e">
        <f ca="1">IFERROR(INDEX(Food!$I$8:$I$225,MATCH($C35,_xlfn.ANCHORARRAY(Food!$C$8),0)),NA())</f>
        <v>#N/A</v>
      </c>
      <c r="AH35" s="25">
        <f ca="1">IFERROR(INDEX(Macro!$I$8:$I$225,MATCH($C35,_xlfn.ANCHORARRAY(Macro!$C$8),0)),NA())</f>
        <v>4.4419263456090698</v>
      </c>
      <c r="AI35" s="25">
        <f ca="1">IFERROR(INDEX(Socioeconomic!$I$8:$I$225,MATCH($C35,_xlfn.ANCHORARRAY(Socioeconomic!$C$8),0)),NA())</f>
        <v>10</v>
      </c>
      <c r="AJ35" s="25">
        <f ca="1">IFERROR(INDEX('Natural Hazard'!$I$8:$I$225,MATCH($C35,_xlfn.ANCHORARRAY('Natural Hazard'!$C$8),0)),NA())</f>
        <v>0</v>
      </c>
      <c r="AK35" s="25">
        <f ca="1">IFERROR(INDEX(Conflict!$I$8:$I$225,MATCH($C35,_xlfn.ANCHORARRAY(Conflict!$C$8),0)),NA())</f>
        <v>0</v>
      </c>
      <c r="AL35" s="49"/>
      <c r="AM35" s="25">
        <f>IFERROR(INDEX('Data Reliability'!$G$6:$G$409,MATCH($C35,'Data Reliability'!$E$6:$E$409,0)),NA())</f>
        <v>0.16666666666666699</v>
      </c>
      <c r="AN35" s="25">
        <f>IFERROR(INDEX('Data Reliability'!$H$6:$H$409,MATCH($C35,'Data Reliability'!$E$6:$E$409,0)),NA())</f>
        <v>0.58333333333333304</v>
      </c>
    </row>
    <row r="36" spans="2:40" x14ac:dyDescent="0.2">
      <c r="B36" s="28" t="s">
        <v>57</v>
      </c>
      <c r="C36" s="28" t="s">
        <v>58</v>
      </c>
      <c r="D36" s="28" t="s">
        <v>432</v>
      </c>
      <c r="E36" s="28" t="s">
        <v>430</v>
      </c>
      <c r="F36" s="206">
        <f ca="1">MATCH($C36,_xlfn.ANCHORARRAY(Health!$C$8),0)</f>
        <v>31</v>
      </c>
      <c r="G36" s="22" cm="1">
        <f t="array" aca="1" ref="G36" ca="1">IF(Parameters!$D$31, SUM(IF(ISNUMBER(R36:W36),(IF(R36:W36&gt;=Parameters!$D$37,1,"")),""))+0.5*(SUM(IF(ISNUMBER(R36:W36),(IF(R36:W36&gt;=Parameters!$D$38,1,"")),""))-SUM(IF(ISNUMBER(R36:W36),(IF(R36:W36&gt;=Parameters!$D$37,1,"")),""))),0) +
   IF(Parameters!$D$32,SUM(IF(ISNUMBER(R36:W36),(IF(R36:W36&gt;=Parameters!$D$41,1,"")),"")),0) +
   IF(Parameters!$D$33,AVERAGE(IF(ISNUMBER(R36:W36),R36:W36)),0) +
   IF(Parameters!$D$34,IF(OR(IF(ISNUMBER(R36:W36),R36:W36)=0),0,GEOMEAN(IF(ISNUMBER(R36:W36),R36:W36))),0)</f>
        <v>0</v>
      </c>
      <c r="H36" s="23">
        <f t="shared" ca="1" si="0"/>
        <v>0</v>
      </c>
      <c r="I36" s="116" t="str">
        <f t="shared" si="1"/>
        <v>!</v>
      </c>
      <c r="J36" s="22" cm="1">
        <f t="array" aca="1" ref="J36" ca="1">IF(Parameters!$D$31, SUM(IF(ISNUMBER(Y36:AD36),(IF(Y36:AD36&gt;=Parameters!$D$41,1,"")),""))+0.5*(SUM(IF(ISNUMBER(Y36:AD36),(IF(Y36:AD36&gt;=Parameters!$D$42,1,"")),""))-SUM(IF(ISNUMBER(Y36:AD36),(IF(Y36:AD36&gt;=Parameters!$D$41,1,"")),""))),0) +
   IF(Parameters!$D$32,SUM(IF(ISNUMBER(Y36:AD36),(IF(Y36:AD36&gt;=Parameters!$D$41,1,"")),"")),0) +
   IF(Parameters!$D$33,AVERAGE(IF(ISNUMBER(Y36:AD36),Y36:AD36)),0) +
   IF(Parameters!$D$34,IF(OR(IF(ISNUMBER(Y36:AD36),Y36:AD36)=0),0,GEOMEAN(IF(ISNUMBER(Y36:AD36),Y36:AD36))),0)</f>
        <v>0.5</v>
      </c>
      <c r="K36" s="23">
        <f t="shared" ca="1" si="2"/>
        <v>0.5</v>
      </c>
      <c r="L36" s="116" t="str">
        <f t="shared" si="3"/>
        <v/>
      </c>
      <c r="M36" s="21" cm="1">
        <f t="array" aca="1" ref="M36" ca="1">IF(Parameters!$D$31, SUM(IF(ISNUMBER(AF36:AK36),(IF(AF36:AK36&gt;=Parameters!$D$41,1,"")),""))+0.5*(SUM(IF(ISNUMBER(AF36:AK36),(IF(AF36:AK36&gt;=Parameters!$D$42,1,"")),""))-SUM(IF(ISNUMBER(AF36:AK36),(IF(AF36:AK36&gt;=Parameters!$D$41,1,"")),""))),0) +
   IF(Parameters!$D$32,SUM(IF(ISNUMBER(AF36:AK36),(IF(AF36:AK36&gt;=Parameters!$D$41,1,"")),"")),0) +
   IF(Parameters!$D$33,AVERAGE(IF(ISNUMBER(AF36:AK36),AF36:AK36)),0) +
   IF(Parameters!$D$34,IF(OR(IF(ISNUMBER(AF36:AK36),AF36:AK36)=0),0,GEOMEAN(IF(ISNUMBER(AF36:AK36),AF36:AK36))),0)</f>
        <v>0</v>
      </c>
      <c r="N36" s="23">
        <f t="shared" ca="1" si="4"/>
        <v>0</v>
      </c>
      <c r="O36" s="116" t="str">
        <f t="shared" si="5"/>
        <v>!</v>
      </c>
      <c r="P36" s="24"/>
      <c r="Q36" s="49"/>
      <c r="R36" s="25">
        <f ca="1">IFERROR(INDEX(Health!$G$8:$G$225,MATCH($C36,_xlfn.ANCHORARRAY(Health!$C$8),0)),NA())</f>
        <v>0</v>
      </c>
      <c r="S36" s="25">
        <f ca="1">IFERROR(INDEX(Food!$G$8:$G$225,MATCH($C36,_xlfn.ANCHORARRAY(Food!$C$8),0)),NA())</f>
        <v>0</v>
      </c>
      <c r="T36" s="25">
        <f ca="1">IFERROR(INDEX(Macro!$G$8:$G$225,MATCH($C36,_xlfn.ANCHORARRAY(Macro!$C$8),0)),NA())</f>
        <v>2.8576581350570436</v>
      </c>
      <c r="U36" s="25">
        <f ca="1">IFERROR(INDEX(Socioeconomic!$G$8:$G$225,MATCH($C36,_xlfn.ANCHORARRAY(Socioeconomic!$C$8),0)),NA())</f>
        <v>0</v>
      </c>
      <c r="V36" s="25">
        <f ca="1">IFERROR(INDEX('Natural Hazard'!$G$8:$G$225,MATCH($C36,_xlfn.ANCHORARRAY('Natural Hazard'!$C$8),0)),NA())</f>
        <v>0</v>
      </c>
      <c r="W36" s="25">
        <f ca="1">IFERROR(INDEX(Conflict!$G$8:$G$225,MATCH($C36,_xlfn.ANCHORARRAY(Conflict!$C$8),0)),NA())</f>
        <v>0</v>
      </c>
      <c r="X36" s="50"/>
      <c r="Y36" s="25">
        <f ca="1">IFERROR(INDEX(Health!$H$8:$H$225,MATCH($C36,_xlfn.ANCHORARRAY(Health!$C$8),0)),NA())</f>
        <v>6.3790087463556802</v>
      </c>
      <c r="Z36" s="25">
        <f ca="1">IFERROR(INDEX(Food!$H$8:$H$225,MATCH($C36,_xlfn.ANCHORARRAY(Food!$C$8),0)),NA())</f>
        <v>7.8112333526346198</v>
      </c>
      <c r="AA36" s="25">
        <f ca="1">IFERROR(INDEX(Macro!$H$8:$H$225,MATCH($C36,_xlfn.ANCHORARRAY(Macro!$C$8),0)),NA())</f>
        <v>1.7491942572516801</v>
      </c>
      <c r="AB36" s="25">
        <f ca="1">IFERROR(INDEX(Socioeconomic!$H$8:$H$225,MATCH($C36,_xlfn.ANCHORARRAY(Socioeconomic!$C$8),0)),NA())</f>
        <v>6.71428571428571</v>
      </c>
      <c r="AC36" s="25">
        <f ca="1">IFERROR(INDEX('Natural Hazard'!$H$8:$H$225,MATCH($C36,_xlfn.ANCHORARRAY('Natural Hazard'!$C$8),0)),NA())</f>
        <v>1.6666666666666601</v>
      </c>
      <c r="AD36" s="25">
        <f ca="1">IFERROR(INDEX(Conflict!$H$8:$H$225,MATCH($C36,_xlfn.ANCHORARRAY(Conflict!$C$8),0)),NA())</f>
        <v>0</v>
      </c>
      <c r="AE36" s="50"/>
      <c r="AF36" s="25">
        <f ca="1">IFERROR(INDEX(Health!$I$8:$I$225,MATCH($C36,_xlfn.ANCHORARRAY(Health!$C$8),0)),NA())</f>
        <v>0</v>
      </c>
      <c r="AG36" s="25" t="e">
        <f ca="1">IFERROR(INDEX(Food!$I$8:$I$225,MATCH($C36,_xlfn.ANCHORARRAY(Food!$C$8),0)),NA())</f>
        <v>#N/A</v>
      </c>
      <c r="AH36" s="25">
        <f ca="1">IFERROR(INDEX(Macro!$I$8:$I$225,MATCH($C36,_xlfn.ANCHORARRAY(Macro!$C$8),0)),NA())</f>
        <v>4.6685552407932001</v>
      </c>
      <c r="AI36" s="25">
        <f ca="1">IFERROR(INDEX(Socioeconomic!$I$8:$I$225,MATCH($C36,_xlfn.ANCHORARRAY(Socioeconomic!$C$8),0)),NA())</f>
        <v>0</v>
      </c>
      <c r="AJ36" s="25">
        <f ca="1">IFERROR(INDEX('Natural Hazard'!$I$8:$I$225,MATCH($C36,_xlfn.ANCHORARRAY('Natural Hazard'!$C$8),0)),NA())</f>
        <v>0</v>
      </c>
      <c r="AK36" s="25">
        <f ca="1">IFERROR(INDEX(Conflict!$I$8:$I$225,MATCH($C36,_xlfn.ANCHORARRAY(Conflict!$C$8),0)),NA())</f>
        <v>0</v>
      </c>
      <c r="AL36" s="49"/>
      <c r="AM36" s="25">
        <f>IFERROR(INDEX('Data Reliability'!$G$6:$G$409,MATCH($C36,'Data Reliability'!$E$6:$E$409,0)),NA())</f>
        <v>8.3333333333333301E-2</v>
      </c>
      <c r="AN36" s="25">
        <f>IFERROR(INDEX('Data Reliability'!$H$6:$H$409,MATCH($C36,'Data Reliability'!$E$6:$E$409,0)),NA())</f>
        <v>0.59166666666666701</v>
      </c>
    </row>
    <row r="37" spans="2:40" x14ac:dyDescent="0.2">
      <c r="B37" s="28" t="s">
        <v>59</v>
      </c>
      <c r="C37" s="28" t="s">
        <v>60</v>
      </c>
      <c r="D37" s="28" t="s">
        <v>432</v>
      </c>
      <c r="E37" s="28" t="s">
        <v>429</v>
      </c>
      <c r="F37" s="206">
        <f ca="1">MATCH($C37,_xlfn.ANCHORARRAY(Health!$C$8),0)</f>
        <v>32</v>
      </c>
      <c r="G37" s="22" cm="1">
        <f t="array" aca="1" ref="G37" ca="1">IF(Parameters!$D$31, SUM(IF(ISNUMBER(R37:W37),(IF(R37:W37&gt;=Parameters!$D$37,1,"")),""))+0.5*(SUM(IF(ISNUMBER(R37:W37),(IF(R37:W37&gt;=Parameters!$D$38,1,"")),""))-SUM(IF(ISNUMBER(R37:W37),(IF(R37:W37&gt;=Parameters!$D$37,1,"")),""))),0) +
   IF(Parameters!$D$32,SUM(IF(ISNUMBER(R37:W37),(IF(R37:W37&gt;=Parameters!$D$41,1,"")),"")),0) +
   IF(Parameters!$D$33,AVERAGE(IF(ISNUMBER(R37:W37),R37:W37)),0) +
   IF(Parameters!$D$34,IF(OR(IF(ISNUMBER(R37:W37),R37:W37)=0),0,GEOMEAN(IF(ISNUMBER(R37:W37),R37:W37))),0)</f>
        <v>2</v>
      </c>
      <c r="H37" s="23">
        <f t="shared" ca="1" si="0"/>
        <v>2</v>
      </c>
      <c r="I37" s="116" t="str">
        <f t="shared" si="1"/>
        <v/>
      </c>
      <c r="J37" s="22" cm="1">
        <f t="array" aca="1" ref="J37" ca="1">IF(Parameters!$D$31, SUM(IF(ISNUMBER(Y37:AD37),(IF(Y37:AD37&gt;=Parameters!$D$41,1,"")),""))+0.5*(SUM(IF(ISNUMBER(Y37:AD37),(IF(Y37:AD37&gt;=Parameters!$D$42,1,"")),""))-SUM(IF(ISNUMBER(Y37:AD37),(IF(Y37:AD37&gt;=Parameters!$D$41,1,"")),""))),0) +
   IF(Parameters!$D$32,SUM(IF(ISNUMBER(Y37:AD37),(IF(Y37:AD37&gt;=Parameters!$D$41,1,"")),"")),0) +
   IF(Parameters!$D$33,AVERAGE(IF(ISNUMBER(Y37:AD37),Y37:AD37)),0) +
   IF(Parameters!$D$34,IF(OR(IF(ISNUMBER(Y37:AD37),Y37:AD37)=0),0,GEOMEAN(IF(ISNUMBER(Y37:AD37),Y37:AD37))),0)</f>
        <v>4</v>
      </c>
      <c r="K37" s="23">
        <f t="shared" ca="1" si="2"/>
        <v>4</v>
      </c>
      <c r="L37" s="116" t="str">
        <f t="shared" si="3"/>
        <v/>
      </c>
      <c r="M37" s="21" cm="1">
        <f t="array" aca="1" ref="M37" ca="1">IF(Parameters!$D$31, SUM(IF(ISNUMBER(AF37:AK37),(IF(AF37:AK37&gt;=Parameters!$D$41,1,"")),""))+0.5*(SUM(IF(ISNUMBER(AF37:AK37),(IF(AF37:AK37&gt;=Parameters!$D$42,1,"")),""))-SUM(IF(ISNUMBER(AF37:AK37),(IF(AF37:AK37&gt;=Parameters!$D$41,1,"")),""))),0) +
   IF(Parameters!$D$32,SUM(IF(ISNUMBER(AF37:AK37),(IF(AF37:AK37&gt;=Parameters!$D$41,1,"")),"")),0) +
   IF(Parameters!$D$33,AVERAGE(IF(ISNUMBER(AF37:AK37),AF37:AK37)),0) +
   IF(Parameters!$D$34,IF(OR(IF(ISNUMBER(AF37:AK37),AF37:AK37)=0),0,GEOMEAN(IF(ISNUMBER(AF37:AK37),AF37:AK37))),0)</f>
        <v>1.5</v>
      </c>
      <c r="N37" s="23">
        <f t="shared" ca="1" si="4"/>
        <v>1.5</v>
      </c>
      <c r="O37" s="116" t="str">
        <f t="shared" si="5"/>
        <v>!</v>
      </c>
      <c r="P37" s="24"/>
      <c r="Q37" s="49"/>
      <c r="R37" s="25">
        <f ca="1">IFERROR(INDEX(Health!$G$8:$G$225,MATCH($C37,_xlfn.ANCHORARRAY(Health!$C$8),0)),NA())</f>
        <v>0</v>
      </c>
      <c r="S37" s="25">
        <f ca="1">IFERROR(INDEX(Food!$G$8:$G$225,MATCH($C37,_xlfn.ANCHORARRAY(Food!$C$8),0)),NA())</f>
        <v>8.3666002653407556</v>
      </c>
      <c r="T37" s="25">
        <f ca="1">IFERROR(INDEX(Macro!$G$8:$G$225,MATCH($C37,_xlfn.ANCHORARRAY(Macro!$C$8),0)),NA())</f>
        <v>2.4634490665423012</v>
      </c>
      <c r="U37" s="25">
        <f ca="1">IFERROR(INDEX(Socioeconomic!$G$8:$G$225,MATCH($C37,_xlfn.ANCHORARRAY(Socioeconomic!$C$8),0)),NA())</f>
        <v>10</v>
      </c>
      <c r="V37" s="25">
        <f ca="1">IFERROR(INDEX('Natural Hazard'!$G$8:$G$225,MATCH($C37,_xlfn.ANCHORARRAY('Natural Hazard'!$C$8),0)),NA())</f>
        <v>0</v>
      </c>
      <c r="W37" s="25">
        <f ca="1">IFERROR(INDEX(Conflict!$G$8:$G$225,MATCH($C37,_xlfn.ANCHORARRAY(Conflict!$C$8),0)),NA())</f>
        <v>0</v>
      </c>
      <c r="X37" s="50"/>
      <c r="Y37" s="25">
        <f ca="1">IFERROR(INDEX(Health!$H$8:$H$225,MATCH($C37,_xlfn.ANCHORARRAY(Health!$C$8),0)),NA())</f>
        <v>10</v>
      </c>
      <c r="Z37" s="25">
        <f ca="1">IFERROR(INDEX(Food!$H$8:$H$225,MATCH($C37,_xlfn.ANCHORARRAY(Food!$C$8),0)),NA())</f>
        <v>10</v>
      </c>
      <c r="AA37" s="25">
        <f ca="1">IFERROR(INDEX(Macro!$H$8:$H$225,MATCH($C37,_xlfn.ANCHORARRAY(Macro!$C$8),0)),NA())</f>
        <v>5.25051274538529</v>
      </c>
      <c r="AB37" s="25">
        <f ca="1">IFERROR(INDEX(Socioeconomic!$H$8:$H$225,MATCH($C37,_xlfn.ANCHORARRAY(Socioeconomic!$C$8),0)),NA())</f>
        <v>10</v>
      </c>
      <c r="AC37" s="25">
        <f ca="1">IFERROR(INDEX('Natural Hazard'!$H$8:$H$225,MATCH($C37,_xlfn.ANCHORARRAY('Natural Hazard'!$C$8),0)),NA())</f>
        <v>3.6666666666666599</v>
      </c>
      <c r="AD37" s="25">
        <f ca="1">IFERROR(INDEX(Conflict!$H$8:$H$225,MATCH($C37,_xlfn.ANCHORARRAY(Conflict!$C$8),0)),NA())</f>
        <v>10</v>
      </c>
      <c r="AE37" s="50"/>
      <c r="AF37" s="25">
        <f ca="1">IFERROR(INDEX(Health!$I$8:$I$225,MATCH($C37,_xlfn.ANCHORARRAY(Health!$C$8),0)),NA())</f>
        <v>0</v>
      </c>
      <c r="AG37" s="25">
        <f ca="1">IFERROR(INDEX(Food!$I$8:$I$225,MATCH($C37,_xlfn.ANCHORARRAY(Food!$C$8),0)),NA())</f>
        <v>7</v>
      </c>
      <c r="AH37" s="25">
        <f ca="1">IFERROR(INDEX(Macro!$I$8:$I$225,MATCH($C37,_xlfn.ANCHORARRAY(Macro!$C$8),0)),NA())</f>
        <v>1.1558073654390899</v>
      </c>
      <c r="AI37" s="25">
        <f ca="1">IFERROR(INDEX(Socioeconomic!$I$8:$I$225,MATCH($C37,_xlfn.ANCHORARRAY(Socioeconomic!$C$8),0)),NA())</f>
        <v>10</v>
      </c>
      <c r="AJ37" s="25">
        <f ca="1">IFERROR(INDEX('Natural Hazard'!$I$8:$I$225,MATCH($C37,_xlfn.ANCHORARRAY('Natural Hazard'!$C$8),0)),NA())</f>
        <v>0</v>
      </c>
      <c r="AK37" s="25">
        <f ca="1">IFERROR(INDEX(Conflict!$I$8:$I$225,MATCH($C37,_xlfn.ANCHORARRAY(Conflict!$C$8),0)),NA())</f>
        <v>0</v>
      </c>
      <c r="AL37" s="49"/>
      <c r="AM37" s="25">
        <f>IFERROR(INDEX('Data Reliability'!$G$6:$G$409,MATCH($C37,'Data Reliability'!$E$6:$E$409,0)),NA())</f>
        <v>0.16666666666666699</v>
      </c>
      <c r="AN37" s="25">
        <f>IFERROR(INDEX('Data Reliability'!$H$6:$H$409,MATCH($C37,'Data Reliability'!$E$6:$E$409,0)),NA())</f>
        <v>0.48055555555555601</v>
      </c>
    </row>
    <row r="38" spans="2:40" x14ac:dyDescent="0.2">
      <c r="B38" s="28" t="s">
        <v>61</v>
      </c>
      <c r="C38" s="28" t="s">
        <v>62</v>
      </c>
      <c r="D38" s="28" t="s">
        <v>437</v>
      </c>
      <c r="E38" s="28" t="s">
        <v>409</v>
      </c>
      <c r="F38" s="206">
        <f ca="1">MATCH($C38,_xlfn.ANCHORARRAY(Health!$C$8),0)</f>
        <v>33</v>
      </c>
      <c r="G38" s="22" cm="1">
        <f t="array" aca="1" ref="G38" ca="1">IF(Parameters!$D$31, SUM(IF(ISNUMBER(R38:W38),(IF(R38:W38&gt;=Parameters!$D$37,1,"")),""))+0.5*(SUM(IF(ISNUMBER(R38:W38),(IF(R38:W38&gt;=Parameters!$D$38,1,"")),""))-SUM(IF(ISNUMBER(R38:W38),(IF(R38:W38&gt;=Parameters!$D$37,1,"")),""))),0) +
   IF(Parameters!$D$32,SUM(IF(ISNUMBER(R38:W38),(IF(R38:W38&gt;=Parameters!$D$41,1,"")),"")),0) +
   IF(Parameters!$D$33,AVERAGE(IF(ISNUMBER(R38:W38),R38:W38)),0) +
   IF(Parameters!$D$34,IF(OR(IF(ISNUMBER(R38:W38),R38:W38)=0),0,GEOMEAN(IF(ISNUMBER(R38:W38),R38:W38))),0)</f>
        <v>0</v>
      </c>
      <c r="H38" s="23">
        <f t="shared" ca="1" si="0"/>
        <v>0</v>
      </c>
      <c r="I38" s="116" t="str">
        <f t="shared" si="1"/>
        <v/>
      </c>
      <c r="J38" s="22" cm="1">
        <f t="array" aca="1" ref="J38" ca="1">IF(Parameters!$D$31, SUM(IF(ISNUMBER(Y38:AD38),(IF(Y38:AD38&gt;=Parameters!$D$41,1,"")),""))+0.5*(SUM(IF(ISNUMBER(Y38:AD38),(IF(Y38:AD38&gt;=Parameters!$D$42,1,"")),""))-SUM(IF(ISNUMBER(Y38:AD38),(IF(Y38:AD38&gt;=Parameters!$D$41,1,"")),""))),0) +
   IF(Parameters!$D$32,SUM(IF(ISNUMBER(Y38:AD38),(IF(Y38:AD38&gt;=Parameters!$D$41,1,"")),"")),0) +
   IF(Parameters!$D$33,AVERAGE(IF(ISNUMBER(Y38:AD38),Y38:AD38)),0) +
   IF(Parameters!$D$34,IF(OR(IF(ISNUMBER(Y38:AD38),Y38:AD38)=0),0,GEOMEAN(IF(ISNUMBER(Y38:AD38),Y38:AD38))),0)</f>
        <v>0</v>
      </c>
      <c r="K38" s="23">
        <f t="shared" ca="1" si="2"/>
        <v>0</v>
      </c>
      <c r="L38" s="116" t="str">
        <f t="shared" si="3"/>
        <v/>
      </c>
      <c r="M38" s="21" cm="1">
        <f t="array" aca="1" ref="M38" ca="1">IF(Parameters!$D$31, SUM(IF(ISNUMBER(AF38:AK38),(IF(AF38:AK38&gt;=Parameters!$D$41,1,"")),""))+0.5*(SUM(IF(ISNUMBER(AF38:AK38),(IF(AF38:AK38&gt;=Parameters!$D$42,1,"")),""))-SUM(IF(ISNUMBER(AF38:AK38),(IF(AF38:AK38&gt;=Parameters!$D$41,1,"")),""))),0) +
   IF(Parameters!$D$32,SUM(IF(ISNUMBER(AF38:AK38),(IF(AF38:AK38&gt;=Parameters!$D$41,1,"")),"")),0) +
   IF(Parameters!$D$33,AVERAGE(IF(ISNUMBER(AF38:AK38),AF38:AK38)),0) +
   IF(Parameters!$D$34,IF(OR(IF(ISNUMBER(AF38:AK38),AF38:AK38)=0),0,GEOMEAN(IF(ISNUMBER(AF38:AK38),AF38:AK38))),0)</f>
        <v>0.5</v>
      </c>
      <c r="N38" s="23">
        <f t="shared" ca="1" si="4"/>
        <v>0.5</v>
      </c>
      <c r="O38" s="116" t="str">
        <f t="shared" si="5"/>
        <v>!</v>
      </c>
      <c r="P38" s="24"/>
      <c r="Q38" s="49"/>
      <c r="R38" s="25">
        <f ca="1">IFERROR(INDEX(Health!$G$8:$G$225,MATCH($C38,_xlfn.ANCHORARRAY(Health!$C$8),0)),NA())</f>
        <v>0</v>
      </c>
      <c r="S38" s="25">
        <f ca="1">IFERROR(INDEX(Food!$G$8:$G$225,MATCH($C38,_xlfn.ANCHORARRAY(Food!$C$8),0)),NA())</f>
        <v>0</v>
      </c>
      <c r="T38" s="25">
        <f ca="1">IFERROR(INDEX(Macro!$G$8:$G$225,MATCH($C38,_xlfn.ANCHORARRAY(Macro!$C$8),0)),NA())</f>
        <v>2.2444071352902886</v>
      </c>
      <c r="U38" s="25">
        <f ca="1">IFERROR(INDEX(Socioeconomic!$G$8:$G$225,MATCH($C38,_xlfn.ANCHORARRAY(Socioeconomic!$C$8),0)),NA())</f>
        <v>0</v>
      </c>
      <c r="V38" s="25">
        <f ca="1">IFERROR(INDEX('Natural Hazard'!$G$8:$G$225,MATCH($C38,_xlfn.ANCHORARRAY('Natural Hazard'!$C$8),0)),NA())</f>
        <v>0</v>
      </c>
      <c r="W38" s="25">
        <f ca="1">IFERROR(INDEX(Conflict!$G$8:$G$225,MATCH($C38,_xlfn.ANCHORARRAY(Conflict!$C$8),0)),NA())</f>
        <v>0</v>
      </c>
      <c r="X38" s="50"/>
      <c r="Y38" s="25">
        <f ca="1">IFERROR(INDEX(Health!$H$8:$H$225,MATCH($C38,_xlfn.ANCHORARRAY(Health!$C$8),0)),NA())</f>
        <v>0</v>
      </c>
      <c r="Z38" s="25">
        <f ca="1">IFERROR(INDEX(Food!$H$8:$H$225,MATCH($C38,_xlfn.ANCHORARRAY(Food!$C$8),0)),NA())</f>
        <v>0</v>
      </c>
      <c r="AA38" s="25">
        <f ca="1">IFERROR(INDEX(Macro!$H$8:$H$225,MATCH($C38,_xlfn.ANCHORARRAY(Macro!$C$8),0)),NA())</f>
        <v>1.33899794901846</v>
      </c>
      <c r="AB38" s="25">
        <f ca="1">IFERROR(INDEX(Socioeconomic!$H$8:$H$225,MATCH($C38,_xlfn.ANCHORARRAY(Socioeconomic!$C$8),0)),NA())</f>
        <v>0.57142857142857095</v>
      </c>
      <c r="AC38" s="25">
        <f ca="1">IFERROR(INDEX('Natural Hazard'!$H$8:$H$225,MATCH($C38,_xlfn.ANCHORARRAY('Natural Hazard'!$C$8),0)),NA())</f>
        <v>5.5</v>
      </c>
      <c r="AD38" s="25">
        <f ca="1">IFERROR(INDEX(Conflict!$H$8:$H$225,MATCH($C38,_xlfn.ANCHORARRAY(Conflict!$C$8),0)),NA())</f>
        <v>0</v>
      </c>
      <c r="AE38" s="50"/>
      <c r="AF38" s="25">
        <f ca="1">IFERROR(INDEX(Health!$I$8:$I$225,MATCH($C38,_xlfn.ANCHORARRAY(Health!$C$8),0)),NA())</f>
        <v>0</v>
      </c>
      <c r="AG38" s="25" t="e">
        <f ca="1">IFERROR(INDEX(Food!$I$8:$I$225,MATCH($C38,_xlfn.ANCHORARRAY(Food!$C$8),0)),NA())</f>
        <v>#N/A</v>
      </c>
      <c r="AH38" s="25">
        <f ca="1">IFERROR(INDEX(Macro!$I$8:$I$225,MATCH($C38,_xlfn.ANCHORARRAY(Macro!$C$8),0)),NA())</f>
        <v>3.7620396600566499</v>
      </c>
      <c r="AI38" s="25">
        <f ca="1">IFERROR(INDEX(Socioeconomic!$I$8:$I$225,MATCH($C38,_xlfn.ANCHORARRAY(Socioeconomic!$C$8),0)),NA())</f>
        <v>0</v>
      </c>
      <c r="AJ38" s="25">
        <f ca="1">IFERROR(INDEX('Natural Hazard'!$I$8:$I$225,MATCH($C38,_xlfn.ANCHORARRAY('Natural Hazard'!$C$8),0)),NA())</f>
        <v>0</v>
      </c>
      <c r="AK38" s="25">
        <f ca="1">IFERROR(INDEX(Conflict!$I$8:$I$225,MATCH($C38,_xlfn.ANCHORARRAY(Conflict!$C$8),0)),NA())</f>
        <v>7</v>
      </c>
      <c r="AL38" s="49"/>
      <c r="AM38" s="25">
        <f>IFERROR(INDEX('Data Reliability'!$G$6:$G$409,MATCH($C38,'Data Reliability'!$E$6:$E$409,0)),NA())</f>
        <v>8.3333333333333301E-2</v>
      </c>
      <c r="AN38" s="25">
        <f>IFERROR(INDEX('Data Reliability'!$H$6:$H$409,MATCH($C38,'Data Reliability'!$E$6:$E$409,0)),NA())</f>
        <v>0.55833333333333302</v>
      </c>
    </row>
    <row r="39" spans="2:40" x14ac:dyDescent="0.2">
      <c r="B39" s="28" t="s">
        <v>63</v>
      </c>
      <c r="C39" s="28" t="s">
        <v>64</v>
      </c>
      <c r="D39" s="28" t="s">
        <v>433</v>
      </c>
      <c r="E39" s="28" t="s">
        <v>409</v>
      </c>
      <c r="F39" s="206">
        <f ca="1">MATCH($C39,_xlfn.ANCHORARRAY(Health!$C$8),0)</f>
        <v>34</v>
      </c>
      <c r="G39" s="22" cm="1">
        <f t="array" aca="1" ref="G39" ca="1">IF(Parameters!$D$31, SUM(IF(ISNUMBER(R39:W39),(IF(R39:W39&gt;=Parameters!$D$37,1,"")),""))+0.5*(SUM(IF(ISNUMBER(R39:W39),(IF(R39:W39&gt;=Parameters!$D$38,1,"")),""))-SUM(IF(ISNUMBER(R39:W39),(IF(R39:W39&gt;=Parameters!$D$37,1,"")),""))),0) +
   IF(Parameters!$D$32,SUM(IF(ISNUMBER(R39:W39),(IF(R39:W39&gt;=Parameters!$D$41,1,"")),"")),0) +
   IF(Parameters!$D$33,AVERAGE(IF(ISNUMBER(R39:W39),R39:W39)),0) +
   IF(Parameters!$D$34,IF(OR(IF(ISNUMBER(R39:W39),R39:W39)=0),0,GEOMEAN(IF(ISNUMBER(R39:W39),R39:W39))),0)</f>
        <v>0</v>
      </c>
      <c r="H39" s="23">
        <f t="shared" ca="1" si="0"/>
        <v>0</v>
      </c>
      <c r="I39" s="116" t="str">
        <f t="shared" si="1"/>
        <v>!</v>
      </c>
      <c r="J39" s="22" cm="1">
        <f t="array" aca="1" ref="J39" ca="1">IF(Parameters!$D$31, SUM(IF(ISNUMBER(Y39:AD39),(IF(Y39:AD39&gt;=Parameters!$D$41,1,"")),""))+0.5*(SUM(IF(ISNUMBER(Y39:AD39),(IF(Y39:AD39&gt;=Parameters!$D$42,1,"")),""))-SUM(IF(ISNUMBER(Y39:AD39),(IF(Y39:AD39&gt;=Parameters!$D$41,1,"")),""))),0) +
   IF(Parameters!$D$32,SUM(IF(ISNUMBER(Y39:AD39),(IF(Y39:AD39&gt;=Parameters!$D$41,1,"")),"")),0) +
   IF(Parameters!$D$33,AVERAGE(IF(ISNUMBER(Y39:AD39),Y39:AD39)),0) +
   IF(Parameters!$D$34,IF(OR(IF(ISNUMBER(Y39:AD39),Y39:AD39)=0),0,GEOMEAN(IF(ISNUMBER(Y39:AD39),Y39:AD39))),0)</f>
        <v>0</v>
      </c>
      <c r="K39" s="23">
        <f t="shared" ca="1" si="2"/>
        <v>0</v>
      </c>
      <c r="L39" s="116" t="str">
        <f t="shared" si="3"/>
        <v/>
      </c>
      <c r="M39" s="21" cm="1">
        <f t="array" aca="1" ref="M39" ca="1">IF(Parameters!$D$31, SUM(IF(ISNUMBER(AF39:AK39),(IF(AF39:AK39&gt;=Parameters!$D$41,1,"")),""))+0.5*(SUM(IF(ISNUMBER(AF39:AK39),(IF(AF39:AK39&gt;=Parameters!$D$42,1,"")),""))-SUM(IF(ISNUMBER(AF39:AK39),(IF(AF39:AK39&gt;=Parameters!$D$41,1,"")),""))),0) +
   IF(Parameters!$D$32,SUM(IF(ISNUMBER(AF39:AK39),(IF(AF39:AK39&gt;=Parameters!$D$41,1,"")),"")),0) +
   IF(Parameters!$D$33,AVERAGE(IF(ISNUMBER(AF39:AK39),AF39:AK39)),0) +
   IF(Parameters!$D$34,IF(OR(IF(ISNUMBER(AF39:AK39),AF39:AK39)=0),0,GEOMEAN(IF(ISNUMBER(AF39:AK39),AF39:AK39))),0)</f>
        <v>0.5</v>
      </c>
      <c r="N39" s="23">
        <f t="shared" ca="1" si="4"/>
        <v>0.5</v>
      </c>
      <c r="O39" s="116" t="str">
        <f t="shared" si="5"/>
        <v>!</v>
      </c>
      <c r="P39" s="24"/>
      <c r="Q39" s="49"/>
      <c r="R39" s="25">
        <f ca="1">IFERROR(INDEX(Health!$G$8:$G$225,MATCH($C39,_xlfn.ANCHORARRAY(Health!$C$8),0)),NA())</f>
        <v>0</v>
      </c>
      <c r="S39" s="25">
        <f ca="1">IFERROR(INDEX(Food!$G$8:$G$225,MATCH($C39,_xlfn.ANCHORARRAY(Food!$C$8),0)),NA())</f>
        <v>0</v>
      </c>
      <c r="T39" s="25">
        <f ca="1">IFERROR(INDEX(Macro!$G$8:$G$225,MATCH($C39,_xlfn.ANCHORARRAY(Macro!$C$8),0)),NA())</f>
        <v>0</v>
      </c>
      <c r="U39" s="25">
        <f ca="1">IFERROR(INDEX(Socioeconomic!$G$8:$G$225,MATCH($C39,_xlfn.ANCHORARRAY(Socioeconomic!$C$8),0)),NA())</f>
        <v>0</v>
      </c>
      <c r="V39" s="25">
        <f ca="1">IFERROR(INDEX('Natural Hazard'!$G$8:$G$225,MATCH($C39,_xlfn.ANCHORARRAY('Natural Hazard'!$C$8),0)),NA())</f>
        <v>0</v>
      </c>
      <c r="W39" s="25">
        <f ca="1">IFERROR(INDEX(Conflict!$G$8:$G$225,MATCH($C39,_xlfn.ANCHORARRAY(Conflict!$C$8),0)),NA())</f>
        <v>0</v>
      </c>
      <c r="X39" s="50"/>
      <c r="Y39" s="25">
        <f ca="1">IFERROR(INDEX(Health!$H$8:$H$225,MATCH($C39,_xlfn.ANCHORARRAY(Health!$C$8),0)),NA())</f>
        <v>0</v>
      </c>
      <c r="Z39" s="25">
        <f ca="1">IFERROR(INDEX(Food!$H$8:$H$225,MATCH($C39,_xlfn.ANCHORARRAY(Food!$C$8),0)),NA())</f>
        <v>0</v>
      </c>
      <c r="AA39" s="25">
        <f ca="1">IFERROR(INDEX(Macro!$H$8:$H$225,MATCH($C39,_xlfn.ANCHORARRAY(Macro!$C$8),0)),NA())</f>
        <v>0</v>
      </c>
      <c r="AB39" s="25">
        <f ca="1">IFERROR(INDEX(Socioeconomic!$H$8:$H$225,MATCH($C39,_xlfn.ANCHORARRAY(Socioeconomic!$C$8),0)),NA())</f>
        <v>0.57142857142857095</v>
      </c>
      <c r="AC39" s="25">
        <f ca="1">IFERROR(INDEX('Natural Hazard'!$H$8:$H$225,MATCH($C39,_xlfn.ANCHORARRAY('Natural Hazard'!$C$8),0)),NA())</f>
        <v>2</v>
      </c>
      <c r="AD39" s="25">
        <f ca="1">IFERROR(INDEX(Conflict!$H$8:$H$225,MATCH($C39,_xlfn.ANCHORARRAY(Conflict!$C$8),0)),NA())</f>
        <v>0</v>
      </c>
      <c r="AE39" s="50"/>
      <c r="AF39" s="25">
        <f ca="1">IFERROR(INDEX(Health!$I$8:$I$225,MATCH($C39,_xlfn.ANCHORARRAY(Health!$C$8),0)),NA())</f>
        <v>0</v>
      </c>
      <c r="AG39" s="25" t="e">
        <f ca="1">IFERROR(INDEX(Food!$I$8:$I$225,MATCH($C39,_xlfn.ANCHORARRAY(Food!$C$8),0)),NA())</f>
        <v>#N/A</v>
      </c>
      <c r="AH39" s="25">
        <f ca="1">IFERROR(INDEX(Macro!$I$8:$I$225,MATCH($C39,_xlfn.ANCHORARRAY(Macro!$C$8),0)),NA())</f>
        <v>7</v>
      </c>
      <c r="AI39" s="25">
        <f ca="1">IFERROR(INDEX(Socioeconomic!$I$8:$I$225,MATCH($C39,_xlfn.ANCHORARRAY(Socioeconomic!$C$8),0)),NA())</f>
        <v>0</v>
      </c>
      <c r="AJ39" s="25">
        <f ca="1">IFERROR(INDEX('Natural Hazard'!$I$8:$I$225,MATCH($C39,_xlfn.ANCHORARRAY('Natural Hazard'!$C$8),0)),NA())</f>
        <v>0</v>
      </c>
      <c r="AK39" s="25">
        <f ca="1">IFERROR(INDEX(Conflict!$I$8:$I$225,MATCH($C39,_xlfn.ANCHORARRAY(Conflict!$C$8),0)),NA())</f>
        <v>0</v>
      </c>
      <c r="AL39" s="49"/>
      <c r="AM39" s="25">
        <f>IFERROR(INDEX('Data Reliability'!$G$6:$G$409,MATCH($C39,'Data Reliability'!$E$6:$E$409,0)),NA())</f>
        <v>8.3333333333333301E-2</v>
      </c>
      <c r="AN39" s="25">
        <f>IFERROR(INDEX('Data Reliability'!$H$6:$H$409,MATCH($C39,'Data Reliability'!$E$6:$E$409,0)),NA())</f>
        <v>0.59166666666666701</v>
      </c>
    </row>
    <row r="40" spans="2:40" x14ac:dyDescent="0.2">
      <c r="B40" s="28" t="s">
        <v>728</v>
      </c>
      <c r="C40" s="28" t="s">
        <v>698</v>
      </c>
      <c r="D40" s="28" t="s">
        <v>433</v>
      </c>
      <c r="E40" s="28" t="s">
        <v>409</v>
      </c>
      <c r="F40" s="206">
        <f ca="1">MATCH($C40,_xlfn.ANCHORARRAY(Health!$C$8),0)</f>
        <v>35</v>
      </c>
      <c r="G40" s="22" cm="1">
        <f t="array" aca="1" ref="G40" ca="1">IF(Parameters!$D$31, SUM(IF(ISNUMBER(R40:W40),(IF(R40:W40&gt;=Parameters!$D$37,1,"")),""))+0.5*(SUM(IF(ISNUMBER(R40:W40),(IF(R40:W40&gt;=Parameters!$D$38,1,"")),""))-SUM(IF(ISNUMBER(R40:W40),(IF(R40:W40&gt;=Parameters!$D$37,1,"")),""))),0) +
   IF(Parameters!$D$32,SUM(IF(ISNUMBER(R40:W40),(IF(R40:W40&gt;=Parameters!$D$41,1,"")),"")),0) +
   IF(Parameters!$D$33,AVERAGE(IF(ISNUMBER(R40:W40),R40:W40)),0) +
   IF(Parameters!$D$34,IF(OR(IF(ISNUMBER(R40:W40),R40:W40)=0),0,GEOMEAN(IF(ISNUMBER(R40:W40),R40:W40))),0)</f>
        <v>0</v>
      </c>
      <c r="H40" s="23">
        <f t="shared" ca="1" si="0"/>
        <v>0</v>
      </c>
      <c r="I40" s="116" t="str">
        <f t="shared" si="1"/>
        <v>!!</v>
      </c>
      <c r="J40" s="22" cm="1">
        <f t="array" aca="1" ref="J40" ca="1">IF(Parameters!$D$31, SUM(IF(ISNUMBER(Y40:AD40),(IF(Y40:AD40&gt;=Parameters!$D$41,1,"")),""))+0.5*(SUM(IF(ISNUMBER(Y40:AD40),(IF(Y40:AD40&gt;=Parameters!$D$42,1,"")),""))-SUM(IF(ISNUMBER(Y40:AD40),(IF(Y40:AD40&gt;=Parameters!$D$41,1,"")),""))),0) +
   IF(Parameters!$D$32,SUM(IF(ISNUMBER(Y40:AD40),(IF(Y40:AD40&gt;=Parameters!$D$41,1,"")),"")),0) +
   IF(Parameters!$D$33,AVERAGE(IF(ISNUMBER(Y40:AD40),Y40:AD40)),0) +
   IF(Parameters!$D$34,IF(OR(IF(ISNUMBER(Y40:AD40),Y40:AD40)=0),0,GEOMEAN(IF(ISNUMBER(Y40:AD40),Y40:AD40))),0)</f>
        <v>0</v>
      </c>
      <c r="K40" s="23">
        <f t="shared" ca="1" si="2"/>
        <v>0</v>
      </c>
      <c r="L40" s="116" t="str">
        <f t="shared" si="3"/>
        <v>!!</v>
      </c>
      <c r="M40" s="21" cm="1">
        <f t="array" aca="1" ref="M40" ca="1">IF(Parameters!$D$31, SUM(IF(ISNUMBER(AF40:AK40),(IF(AF40:AK40&gt;=Parameters!$D$41,1,"")),""))+0.5*(SUM(IF(ISNUMBER(AF40:AK40),(IF(AF40:AK40&gt;=Parameters!$D$42,1,"")),""))-SUM(IF(ISNUMBER(AF40:AK40),(IF(AF40:AK40&gt;=Parameters!$D$41,1,"")),""))),0) +
   IF(Parameters!$D$32,SUM(IF(ISNUMBER(AF40:AK40),(IF(AF40:AK40&gt;=Parameters!$D$41,1,"")),"")),0) +
   IF(Parameters!$D$33,AVERAGE(IF(ISNUMBER(AF40:AK40),AF40:AK40)),0) +
   IF(Parameters!$D$34,IF(OR(IF(ISNUMBER(AF40:AK40),AF40:AK40)=0),0,GEOMEAN(IF(ISNUMBER(AF40:AK40),AF40:AK40))),0)</f>
        <v>0</v>
      </c>
      <c r="N40" s="23">
        <f t="shared" ca="1" si="4"/>
        <v>0</v>
      </c>
      <c r="O40" s="116" t="str">
        <f t="shared" si="5"/>
        <v>!!</v>
      </c>
      <c r="P40" s="24"/>
      <c r="Q40" s="49"/>
      <c r="R40" s="25">
        <f ca="1">IFERROR(INDEX(Health!$G$8:$G$225,MATCH($C40,_xlfn.ANCHORARRAY(Health!$C$8),0)),NA())</f>
        <v>0</v>
      </c>
      <c r="S40" s="25" t="e">
        <f ca="1">IFERROR(INDEX(Food!$G$8:$G$225,MATCH($C40,_xlfn.ANCHORARRAY(Food!$C$8),0)),NA())</f>
        <v>#N/A</v>
      </c>
      <c r="T40" s="25" t="e">
        <f ca="1">IFERROR(INDEX(Macro!$G$8:$G$225,MATCH($C40,_xlfn.ANCHORARRAY(Macro!$C$8),0)),NA())</f>
        <v>#N/A</v>
      </c>
      <c r="U40" s="25" t="e">
        <f ca="1">IFERROR(INDEX(Socioeconomic!$G$8:$G$225,MATCH($C40,_xlfn.ANCHORARRAY(Socioeconomic!$C$8),0)),NA())</f>
        <v>#N/A</v>
      </c>
      <c r="V40" s="25">
        <f ca="1">IFERROR(INDEX('Natural Hazard'!$G$8:$G$225,MATCH($C40,_xlfn.ANCHORARRAY('Natural Hazard'!$C$8),0)),NA())</f>
        <v>0</v>
      </c>
      <c r="W40" s="25">
        <f ca="1">IFERROR(INDEX(Conflict!$G$8:$G$225,MATCH($C40,_xlfn.ANCHORARRAY(Conflict!$C$8),0)),NA())</f>
        <v>0</v>
      </c>
      <c r="X40" s="50"/>
      <c r="Y40" s="25" t="e">
        <f ca="1">IFERROR(INDEX(Health!$H$8:$H$225,MATCH($C40,_xlfn.ANCHORARRAY(Health!$C$8),0)),NA())</f>
        <v>#N/A</v>
      </c>
      <c r="Z40" s="25" t="e">
        <f ca="1">IFERROR(INDEX(Food!$H$8:$H$225,MATCH($C40,_xlfn.ANCHORARRAY(Food!$C$8),0)),NA())</f>
        <v>#N/A</v>
      </c>
      <c r="AA40" s="25" t="e">
        <f ca="1">IFERROR(INDEX(Macro!$H$8:$H$225,MATCH($C40,_xlfn.ANCHORARRAY(Macro!$C$8),0)),NA())</f>
        <v>#N/A</v>
      </c>
      <c r="AB40" s="25" t="e">
        <f ca="1">IFERROR(INDEX(Socioeconomic!$H$8:$H$225,MATCH($C40,_xlfn.ANCHORARRAY(Socioeconomic!$C$8),0)),NA())</f>
        <v>#N/A</v>
      </c>
      <c r="AC40" s="25" t="e">
        <f ca="1">IFERROR(INDEX('Natural Hazard'!$H$8:$H$225,MATCH($C40,_xlfn.ANCHORARRAY('Natural Hazard'!$C$8),0)),NA())</f>
        <v>#N/A</v>
      </c>
      <c r="AD40" s="25">
        <f ca="1">IFERROR(INDEX(Conflict!$H$8:$H$225,MATCH($C40,_xlfn.ANCHORARRAY(Conflict!$C$8),0)),NA())</f>
        <v>0</v>
      </c>
      <c r="AE40" s="50"/>
      <c r="AF40" s="25">
        <f ca="1">IFERROR(INDEX(Health!$I$8:$I$225,MATCH($C40,_xlfn.ANCHORARRAY(Health!$C$8),0)),NA())</f>
        <v>0</v>
      </c>
      <c r="AG40" s="25" t="e">
        <f ca="1">IFERROR(INDEX(Food!$I$8:$I$225,MATCH($C40,_xlfn.ANCHORARRAY(Food!$C$8),0)),NA())</f>
        <v>#N/A</v>
      </c>
      <c r="AH40" s="25" t="e">
        <f ca="1">IFERROR(INDEX(Macro!$I$8:$I$225,MATCH($C40,_xlfn.ANCHORARRAY(Macro!$C$8),0)),NA())</f>
        <v>#N/A</v>
      </c>
      <c r="AI40" s="25" t="e">
        <f ca="1">IFERROR(INDEX(Socioeconomic!$I$8:$I$225,MATCH($C40,_xlfn.ANCHORARRAY(Socioeconomic!$C$8),0)),NA())</f>
        <v>#N/A</v>
      </c>
      <c r="AJ40" s="25">
        <f ca="1">IFERROR(INDEX('Natural Hazard'!$I$8:$I$225,MATCH($C40,_xlfn.ANCHORARRAY('Natural Hazard'!$C$8),0)),NA())</f>
        <v>0</v>
      </c>
      <c r="AK40" s="25">
        <f ca="1">IFERROR(INDEX(Conflict!$I$8:$I$225,MATCH($C40,_xlfn.ANCHORARRAY(Conflict!$C$8),0)),NA())</f>
        <v>0</v>
      </c>
      <c r="AL40" s="49"/>
      <c r="AM40" s="25">
        <f>IFERROR(INDEX('Data Reliability'!$G$6:$G$409,MATCH($C40,'Data Reliability'!$E$6:$E$409,0)),NA())</f>
        <v>0.91666666666666696</v>
      </c>
      <c r="AN40" s="25">
        <f>IFERROR(INDEX('Data Reliability'!$H$6:$H$409,MATCH($C40,'Data Reliability'!$E$6:$E$409,0)),NA())</f>
        <v>0.85</v>
      </c>
    </row>
    <row r="41" spans="2:40" x14ac:dyDescent="0.2">
      <c r="B41" s="28" t="s">
        <v>65</v>
      </c>
      <c r="C41" s="28" t="s">
        <v>66</v>
      </c>
      <c r="D41" s="28" t="s">
        <v>435</v>
      </c>
      <c r="E41" s="28" t="s">
        <v>430</v>
      </c>
      <c r="F41" s="206">
        <f ca="1">MATCH($C41,_xlfn.ANCHORARRAY(Health!$C$8),0)</f>
        <v>36</v>
      </c>
      <c r="G41" s="22" cm="1">
        <f t="array" aca="1" ref="G41" ca="1">IF(Parameters!$D$31, SUM(IF(ISNUMBER(R41:W41),(IF(R41:W41&gt;=Parameters!$D$37,1,"")),""))+0.5*(SUM(IF(ISNUMBER(R41:W41),(IF(R41:W41&gt;=Parameters!$D$38,1,"")),""))-SUM(IF(ISNUMBER(R41:W41),(IF(R41:W41&gt;=Parameters!$D$37,1,"")),""))),0) +
   IF(Parameters!$D$32,SUM(IF(ISNUMBER(R41:W41),(IF(R41:W41&gt;=Parameters!$D$41,1,"")),"")),0) +
   IF(Parameters!$D$33,AVERAGE(IF(ISNUMBER(R41:W41),R41:W41)),0) +
   IF(Parameters!$D$34,IF(OR(IF(ISNUMBER(R41:W41),R41:W41)=0),0,GEOMEAN(IF(ISNUMBER(R41:W41),R41:W41))),0)</f>
        <v>0</v>
      </c>
      <c r="H41" s="23">
        <f t="shared" ca="1" si="0"/>
        <v>0</v>
      </c>
      <c r="I41" s="116" t="str">
        <f t="shared" si="1"/>
        <v/>
      </c>
      <c r="J41" s="22" cm="1">
        <f t="array" aca="1" ref="J41" ca="1">IF(Parameters!$D$31, SUM(IF(ISNUMBER(Y41:AD41),(IF(Y41:AD41&gt;=Parameters!$D$41,1,"")),""))+0.5*(SUM(IF(ISNUMBER(Y41:AD41),(IF(Y41:AD41&gt;=Parameters!$D$42,1,"")),""))-SUM(IF(ISNUMBER(Y41:AD41),(IF(Y41:AD41&gt;=Parameters!$D$41,1,"")),""))),0) +
   IF(Parameters!$D$32,SUM(IF(ISNUMBER(Y41:AD41),(IF(Y41:AD41&gt;=Parameters!$D$41,1,"")),"")),0) +
   IF(Parameters!$D$33,AVERAGE(IF(ISNUMBER(Y41:AD41),Y41:AD41)),0) +
   IF(Parameters!$D$34,IF(OR(IF(ISNUMBER(Y41:AD41),Y41:AD41)=0),0,GEOMEAN(IF(ISNUMBER(Y41:AD41),Y41:AD41))),0)</f>
        <v>0.5</v>
      </c>
      <c r="K41" s="23">
        <f t="shared" ca="1" si="2"/>
        <v>0.5</v>
      </c>
      <c r="L41" s="116" t="str">
        <f t="shared" si="3"/>
        <v/>
      </c>
      <c r="M41" s="21" cm="1">
        <f t="array" aca="1" ref="M41" ca="1">IF(Parameters!$D$31, SUM(IF(ISNUMBER(AF41:AK41),(IF(AF41:AK41&gt;=Parameters!$D$41,1,"")),""))+0.5*(SUM(IF(ISNUMBER(AF41:AK41),(IF(AF41:AK41&gt;=Parameters!$D$42,1,"")),""))-SUM(IF(ISNUMBER(AF41:AK41),(IF(AF41:AK41&gt;=Parameters!$D$41,1,"")),""))),0) +
   IF(Parameters!$D$32,SUM(IF(ISNUMBER(AF41:AK41),(IF(AF41:AK41&gt;=Parameters!$D$41,1,"")),"")),0) +
   IF(Parameters!$D$33,AVERAGE(IF(ISNUMBER(AF41:AK41),AF41:AK41)),0) +
   IF(Parameters!$D$34,IF(OR(IF(ISNUMBER(AF41:AK41),AF41:AK41)=0),0,GEOMEAN(IF(ISNUMBER(AF41:AK41),AF41:AK41))),0)</f>
        <v>0.5</v>
      </c>
      <c r="N41" s="23">
        <f t="shared" ca="1" si="4"/>
        <v>0.5</v>
      </c>
      <c r="O41" s="116" t="str">
        <f t="shared" si="5"/>
        <v>!</v>
      </c>
      <c r="P41" s="24"/>
      <c r="Q41" s="49"/>
      <c r="R41" s="25">
        <f ca="1">IFERROR(INDEX(Health!$G$8:$G$225,MATCH($C41,_xlfn.ANCHORARRAY(Health!$C$8),0)),NA())</f>
        <v>0</v>
      </c>
      <c r="S41" s="25">
        <f ca="1">IFERROR(INDEX(Food!$G$8:$G$225,MATCH($C41,_xlfn.ANCHORARRAY(Food!$C$8),0)),NA())</f>
        <v>0</v>
      </c>
      <c r="T41" s="25">
        <f ca="1">IFERROR(INDEX(Macro!$G$8:$G$225,MATCH($C41,_xlfn.ANCHORARRAY(Macro!$C$8),0)),NA())</f>
        <v>1.8786648166602062</v>
      </c>
      <c r="U41" s="25">
        <f ca="1">IFERROR(INDEX(Socioeconomic!$G$8:$G$225,MATCH($C41,_xlfn.ANCHORARRAY(Socioeconomic!$C$8),0)),NA())</f>
        <v>1.5808628618575615</v>
      </c>
      <c r="V41" s="25">
        <f ca="1">IFERROR(INDEX('Natural Hazard'!$G$8:$G$225,MATCH($C41,_xlfn.ANCHORARRAY('Natural Hazard'!$C$8),0)),NA())</f>
        <v>0</v>
      </c>
      <c r="W41" s="25">
        <f ca="1">IFERROR(INDEX(Conflict!$G$8:$G$225,MATCH($C41,_xlfn.ANCHORARRAY(Conflict!$C$8),0)),NA())</f>
        <v>0</v>
      </c>
      <c r="X41" s="50"/>
      <c r="Y41" s="25">
        <f ca="1">IFERROR(INDEX(Health!$H$8:$H$225,MATCH($C41,_xlfn.ANCHORARRAY(Health!$C$8),0)),NA())</f>
        <v>0</v>
      </c>
      <c r="Z41" s="25">
        <f ca="1">IFERROR(INDEX(Food!$H$8:$H$225,MATCH($C41,_xlfn.ANCHORARRAY(Food!$C$8),0)),NA())</f>
        <v>1.1233352634626499</v>
      </c>
      <c r="AA41" s="25">
        <f ca="1">IFERROR(INDEX(Macro!$H$8:$H$225,MATCH($C41,_xlfn.ANCHORARRAY(Macro!$C$8),0)),NA())</f>
        <v>1.0313507178435399</v>
      </c>
      <c r="AB41" s="25">
        <f ca="1">IFERROR(INDEX(Socioeconomic!$H$8:$H$225,MATCH($C41,_xlfn.ANCHORARRAY(Socioeconomic!$C$8),0)),NA())</f>
        <v>2</v>
      </c>
      <c r="AC41" s="25">
        <f ca="1">IFERROR(INDEX('Natural Hazard'!$H$8:$H$225,MATCH($C41,_xlfn.ANCHORARRAY('Natural Hazard'!$C$8),0)),NA())</f>
        <v>7.5</v>
      </c>
      <c r="AD41" s="25">
        <f ca="1">IFERROR(INDEX(Conflict!$H$8:$H$225,MATCH($C41,_xlfn.ANCHORARRAY(Conflict!$C$8),0)),NA())</f>
        <v>0</v>
      </c>
      <c r="AE41" s="50"/>
      <c r="AF41" s="25">
        <f ca="1">IFERROR(INDEX(Health!$I$8:$I$225,MATCH($C41,_xlfn.ANCHORARRAY(Health!$C$8),0)),NA())</f>
        <v>7</v>
      </c>
      <c r="AG41" s="25" t="e">
        <f ca="1">IFERROR(INDEX(Food!$I$8:$I$225,MATCH($C41,_xlfn.ANCHORARRAY(Food!$C$8),0)),NA())</f>
        <v>#N/A</v>
      </c>
      <c r="AH41" s="25">
        <f ca="1">IFERROR(INDEX(Macro!$I$8:$I$225,MATCH($C41,_xlfn.ANCHORARRAY(Macro!$C$8),0)),NA())</f>
        <v>3.4220963172804502</v>
      </c>
      <c r="AI41" s="25">
        <f ca="1">IFERROR(INDEX(Socioeconomic!$I$8:$I$225,MATCH($C41,_xlfn.ANCHORARRAY(Socioeconomic!$C$8),0)),NA())</f>
        <v>1.2495636940002399</v>
      </c>
      <c r="AJ41" s="25">
        <f ca="1">IFERROR(INDEX('Natural Hazard'!$I$8:$I$225,MATCH($C41,_xlfn.ANCHORARRAY('Natural Hazard'!$C$8),0)),NA())</f>
        <v>0</v>
      </c>
      <c r="AK41" s="25">
        <f ca="1">IFERROR(INDEX(Conflict!$I$8:$I$225,MATCH($C41,_xlfn.ANCHORARRAY(Conflict!$C$8),0)),NA())</f>
        <v>0</v>
      </c>
      <c r="AL41" s="49"/>
      <c r="AM41" s="25">
        <f>IFERROR(INDEX('Data Reliability'!$G$6:$G$409,MATCH($C41,'Data Reliability'!$E$6:$E$409,0)),NA())</f>
        <v>8.3333333333333301E-2</v>
      </c>
      <c r="AN41" s="25">
        <f>IFERROR(INDEX('Data Reliability'!$H$6:$H$409,MATCH($C41,'Data Reliability'!$E$6:$E$409,0)),NA())</f>
        <v>0.47499999999999998</v>
      </c>
    </row>
    <row r="42" spans="2:40" x14ac:dyDescent="0.2">
      <c r="B42" s="28" t="s">
        <v>67</v>
      </c>
      <c r="C42" s="28" t="s">
        <v>68</v>
      </c>
      <c r="D42" s="28" t="s">
        <v>436</v>
      </c>
      <c r="E42" s="28" t="s">
        <v>430</v>
      </c>
      <c r="F42" s="206">
        <f ca="1">MATCH($C42,_xlfn.ANCHORARRAY(Health!$C$8),0)</f>
        <v>37</v>
      </c>
      <c r="G42" s="22" cm="1">
        <f t="array" aca="1" ref="G42" ca="1">IF(Parameters!$D$31, SUM(IF(ISNUMBER(R42:W42),(IF(R42:W42&gt;=Parameters!$D$37,1,"")),""))+0.5*(SUM(IF(ISNUMBER(R42:W42),(IF(R42:W42&gt;=Parameters!$D$38,1,"")),""))-SUM(IF(ISNUMBER(R42:W42),(IF(R42:W42&gt;=Parameters!$D$37,1,"")),""))),0) +
   IF(Parameters!$D$32,SUM(IF(ISNUMBER(R42:W42),(IF(R42:W42&gt;=Parameters!$D$41,1,"")),"")),0) +
   IF(Parameters!$D$33,AVERAGE(IF(ISNUMBER(R42:W42),R42:W42)),0) +
   IF(Parameters!$D$34,IF(OR(IF(ISNUMBER(R42:W42),R42:W42)=0),0,GEOMEAN(IF(ISNUMBER(R42:W42),R42:W42))),0)</f>
        <v>1.5</v>
      </c>
      <c r="H42" s="23">
        <f t="shared" ca="1" si="0"/>
        <v>1.5</v>
      </c>
      <c r="I42" s="116" t="str">
        <f t="shared" si="1"/>
        <v/>
      </c>
      <c r="J42" s="22" cm="1">
        <f t="array" aca="1" ref="J42" ca="1">IF(Parameters!$D$31, SUM(IF(ISNUMBER(Y42:AD42),(IF(Y42:AD42&gt;=Parameters!$D$41,1,"")),""))+0.5*(SUM(IF(ISNUMBER(Y42:AD42),(IF(Y42:AD42&gt;=Parameters!$D$42,1,"")),""))-SUM(IF(ISNUMBER(Y42:AD42),(IF(Y42:AD42&gt;=Parameters!$D$41,1,"")),""))),0) +
   IF(Parameters!$D$32,SUM(IF(ISNUMBER(Y42:AD42),(IF(Y42:AD42&gt;=Parameters!$D$41,1,"")),"")),0) +
   IF(Parameters!$D$33,AVERAGE(IF(ISNUMBER(Y42:AD42),Y42:AD42)),0) +
   IF(Parameters!$D$34,IF(OR(IF(ISNUMBER(Y42:AD42),Y42:AD42)=0),0,GEOMEAN(IF(ISNUMBER(Y42:AD42),Y42:AD42))),0)</f>
        <v>1.5</v>
      </c>
      <c r="K42" s="23">
        <f t="shared" ca="1" si="2"/>
        <v>1.5</v>
      </c>
      <c r="L42" s="116" t="str">
        <f t="shared" si="3"/>
        <v/>
      </c>
      <c r="M42" s="21" cm="1">
        <f t="array" aca="1" ref="M42" ca="1">IF(Parameters!$D$31, SUM(IF(ISNUMBER(AF42:AK42),(IF(AF42:AK42&gt;=Parameters!$D$41,1,"")),""))+0.5*(SUM(IF(ISNUMBER(AF42:AK42),(IF(AF42:AK42&gt;=Parameters!$D$42,1,"")),""))-SUM(IF(ISNUMBER(AF42:AK42),(IF(AF42:AK42&gt;=Parameters!$D$41,1,"")),""))),0) +
   IF(Parameters!$D$32,SUM(IF(ISNUMBER(AF42:AK42),(IF(AF42:AK42&gt;=Parameters!$D$41,1,"")),"")),0) +
   IF(Parameters!$D$33,AVERAGE(IF(ISNUMBER(AF42:AK42),AF42:AK42)),0) +
   IF(Parameters!$D$34,IF(OR(IF(ISNUMBER(AF42:AK42),AF42:AK42)=0),0,GEOMEAN(IF(ISNUMBER(AF42:AK42),AF42:AK42))),0)</f>
        <v>1.5</v>
      </c>
      <c r="N42" s="23">
        <f t="shared" ca="1" si="4"/>
        <v>1.5</v>
      </c>
      <c r="O42" s="116" t="str">
        <f t="shared" si="5"/>
        <v>!</v>
      </c>
      <c r="P42" s="24"/>
      <c r="Q42" s="49"/>
      <c r="R42" s="25">
        <f ca="1">IFERROR(INDEX(Health!$G$8:$G$225,MATCH($C42,_xlfn.ANCHORARRAY(Health!$C$8),0)),NA())</f>
        <v>0</v>
      </c>
      <c r="S42" s="25">
        <f ca="1">IFERROR(INDEX(Food!$G$8:$G$225,MATCH($C42,_xlfn.ANCHORARRAY(Food!$C$8),0)),NA())</f>
        <v>0</v>
      </c>
      <c r="T42" s="25">
        <f ca="1">IFERROR(INDEX(Macro!$G$8:$G$225,MATCH($C42,_xlfn.ANCHORARRAY(Macro!$C$8),0)),NA())</f>
        <v>6.9</v>
      </c>
      <c r="U42" s="25">
        <f ca="1">IFERROR(INDEX(Socioeconomic!$G$8:$G$225,MATCH($C42,_xlfn.ANCHORARRAY(Socioeconomic!$C$8),0)),NA())</f>
        <v>2.985680109168714</v>
      </c>
      <c r="V42" s="25">
        <f ca="1">IFERROR(INDEX('Natural Hazard'!$G$8:$G$225,MATCH($C42,_xlfn.ANCHORARRAY('Natural Hazard'!$C$8),0)),NA())</f>
        <v>10</v>
      </c>
      <c r="W42" s="25">
        <f ca="1">IFERROR(INDEX(Conflict!$G$8:$G$225,MATCH($C42,_xlfn.ANCHORARRAY(Conflict!$C$8),0)),NA())</f>
        <v>0</v>
      </c>
      <c r="X42" s="50"/>
      <c r="Y42" s="25">
        <f ca="1">IFERROR(INDEX(Health!$H$8:$H$225,MATCH($C42,_xlfn.ANCHORARRAY(Health!$C$8),0)),NA())</f>
        <v>2.3265306122448899</v>
      </c>
      <c r="Z42" s="25">
        <f ca="1">IFERROR(INDEX(Food!$H$8:$H$225,MATCH($C42,_xlfn.ANCHORARRAY(Food!$C$8),0)),NA())</f>
        <v>1.1233352634626499</v>
      </c>
      <c r="AA42" s="25">
        <f ca="1">IFERROR(INDEX(Macro!$H$8:$H$225,MATCH($C42,_xlfn.ANCHORARRAY(Macro!$C$8),0)),NA())</f>
        <v>7</v>
      </c>
      <c r="AB42" s="25">
        <f ca="1">IFERROR(INDEX(Socioeconomic!$H$8:$H$225,MATCH($C42,_xlfn.ANCHORARRAY(Socioeconomic!$C$8),0)),NA())</f>
        <v>3.71428571428571</v>
      </c>
      <c r="AC42" s="25">
        <f ca="1">IFERROR(INDEX('Natural Hazard'!$H$8:$H$225,MATCH($C42,_xlfn.ANCHORARRAY('Natural Hazard'!$C$8),0)),NA())</f>
        <v>10</v>
      </c>
      <c r="AD42" s="25">
        <f ca="1">IFERROR(INDEX(Conflict!$H$8:$H$225,MATCH($C42,_xlfn.ANCHORARRAY(Conflict!$C$8),0)),NA())</f>
        <v>0.73205150820250398</v>
      </c>
      <c r="AE42" s="50"/>
      <c r="AF42" s="25">
        <f ca="1">IFERROR(INDEX(Health!$I$8:$I$225,MATCH($C42,_xlfn.ANCHORARRAY(Health!$C$8),0)),NA())</f>
        <v>0</v>
      </c>
      <c r="AG42" s="25" t="e">
        <f ca="1">IFERROR(INDEX(Food!$I$8:$I$225,MATCH($C42,_xlfn.ANCHORARRAY(Food!$C$8),0)),NA())</f>
        <v>#N/A</v>
      </c>
      <c r="AH42" s="25">
        <f ca="1">IFERROR(INDEX(Macro!$I$8:$I$225,MATCH($C42,_xlfn.ANCHORARRAY(Macro!$C$8),0)),NA())</f>
        <v>7</v>
      </c>
      <c r="AI42" s="25">
        <f ca="1">IFERROR(INDEX(Socioeconomic!$I$8:$I$225,MATCH($C42,_xlfn.ANCHORARRAY(Socioeconomic!$C$8),0)),NA())</f>
        <v>2.4</v>
      </c>
      <c r="AJ42" s="25">
        <f ca="1">IFERROR(INDEX('Natural Hazard'!$I$8:$I$225,MATCH($C42,_xlfn.ANCHORARRAY('Natural Hazard'!$C$8),0)),NA())</f>
        <v>10</v>
      </c>
      <c r="AK42" s="25">
        <f ca="1">IFERROR(INDEX(Conflict!$I$8:$I$225,MATCH($C42,_xlfn.ANCHORARRAY(Conflict!$C$8),0)),NA())</f>
        <v>0</v>
      </c>
      <c r="AL42" s="49"/>
      <c r="AM42" s="25">
        <f>IFERROR(INDEX('Data Reliability'!$G$6:$G$409,MATCH($C42,'Data Reliability'!$E$6:$E$409,0)),NA())</f>
        <v>0</v>
      </c>
      <c r="AN42" s="25">
        <f>IFERROR(INDEX('Data Reliability'!$H$6:$H$409,MATCH($C42,'Data Reliability'!$E$6:$E$409,0)),NA())</f>
        <v>0.391666666666667</v>
      </c>
    </row>
    <row r="43" spans="2:40" x14ac:dyDescent="0.2">
      <c r="B43" s="28" t="s">
        <v>766</v>
      </c>
      <c r="C43" s="28" t="s">
        <v>69</v>
      </c>
      <c r="D43" s="28" t="s">
        <v>432</v>
      </c>
      <c r="E43" s="28" t="s">
        <v>429</v>
      </c>
      <c r="F43" s="206">
        <f ca="1">MATCH($C43,_xlfn.ANCHORARRAY(Health!$C$8),0)</f>
        <v>38</v>
      </c>
      <c r="G43" s="22" cm="1">
        <f t="array" aca="1" ref="G43" ca="1">IF(Parameters!$D$31, SUM(IF(ISNUMBER(R43:W43),(IF(R43:W43&gt;=Parameters!$D$37,1,"")),""))+0.5*(SUM(IF(ISNUMBER(R43:W43),(IF(R43:W43&gt;=Parameters!$D$38,1,"")),""))-SUM(IF(ISNUMBER(R43:W43),(IF(R43:W43&gt;=Parameters!$D$37,1,"")),""))),0) +
   IF(Parameters!$D$32,SUM(IF(ISNUMBER(R43:W43),(IF(R43:W43&gt;=Parameters!$D$41,1,"")),"")),0) +
   IF(Parameters!$D$33,AVERAGE(IF(ISNUMBER(R43:W43),R43:W43)),0) +
   IF(Parameters!$D$34,IF(OR(IF(ISNUMBER(R43:W43),R43:W43)=0),0,GEOMEAN(IF(ISNUMBER(R43:W43),R43:W43))),0)</f>
        <v>1.5</v>
      </c>
      <c r="H43" s="23">
        <f t="shared" ca="1" si="0"/>
        <v>1.5</v>
      </c>
      <c r="I43" s="116" t="str">
        <f t="shared" si="1"/>
        <v/>
      </c>
      <c r="J43" s="22" cm="1">
        <f t="array" aca="1" ref="J43" ca="1">IF(Parameters!$D$31, SUM(IF(ISNUMBER(Y43:AD43),(IF(Y43:AD43&gt;=Parameters!$D$41,1,"")),""))+0.5*(SUM(IF(ISNUMBER(Y43:AD43),(IF(Y43:AD43&gt;=Parameters!$D$42,1,"")),""))-SUM(IF(ISNUMBER(Y43:AD43),(IF(Y43:AD43&gt;=Parameters!$D$41,1,"")),""))),0) +
   IF(Parameters!$D$32,SUM(IF(ISNUMBER(Y43:AD43),(IF(Y43:AD43&gt;=Parameters!$D$41,1,"")),"")),0) +
   IF(Parameters!$D$33,AVERAGE(IF(ISNUMBER(Y43:AD43),Y43:AD43)),0) +
   IF(Parameters!$D$34,IF(OR(IF(ISNUMBER(Y43:AD43),Y43:AD43)=0),0,GEOMEAN(IF(ISNUMBER(Y43:AD43),Y43:AD43))),0)</f>
        <v>2</v>
      </c>
      <c r="K43" s="23">
        <f t="shared" ca="1" si="2"/>
        <v>2</v>
      </c>
      <c r="L43" s="116" t="str">
        <f t="shared" si="3"/>
        <v/>
      </c>
      <c r="M43" s="21" cm="1">
        <f t="array" aca="1" ref="M43" ca="1">IF(Parameters!$D$31, SUM(IF(ISNUMBER(AF43:AK43),(IF(AF43:AK43&gt;=Parameters!$D$41,1,"")),""))+0.5*(SUM(IF(ISNUMBER(AF43:AK43),(IF(AF43:AK43&gt;=Parameters!$D$42,1,"")),""))-SUM(IF(ISNUMBER(AF43:AK43),(IF(AF43:AK43&gt;=Parameters!$D$41,1,"")),""))),0) +
   IF(Parameters!$D$32,SUM(IF(ISNUMBER(AF43:AK43),(IF(AF43:AK43&gt;=Parameters!$D$41,1,"")),"")),0) +
   IF(Parameters!$D$33,AVERAGE(IF(ISNUMBER(AF43:AK43),AF43:AK43)),0) +
   IF(Parameters!$D$34,IF(OR(IF(ISNUMBER(AF43:AK43),AF43:AK43)=0),0,GEOMEAN(IF(ISNUMBER(AF43:AK43),AF43:AK43))),0)</f>
        <v>1.5</v>
      </c>
      <c r="N43" s="23">
        <f t="shared" ca="1" si="4"/>
        <v>1.5</v>
      </c>
      <c r="O43" s="116" t="str">
        <f t="shared" si="5"/>
        <v>!</v>
      </c>
      <c r="P43" s="24"/>
      <c r="Q43" s="49"/>
      <c r="R43" s="25">
        <f ca="1">IFERROR(INDEX(Health!$G$8:$G$225,MATCH($C43,_xlfn.ANCHORARRAY(Health!$C$8),0)),NA())</f>
        <v>0</v>
      </c>
      <c r="S43" s="25">
        <f ca="1">IFERROR(INDEX(Food!$G$8:$G$225,MATCH($C43,_xlfn.ANCHORARRAY(Food!$C$8),0)),NA())</f>
        <v>0</v>
      </c>
      <c r="T43" s="25">
        <f ca="1">IFERROR(INDEX(Macro!$G$8:$G$225,MATCH($C43,_xlfn.ANCHORARRAY(Macro!$C$8),0)),NA())</f>
        <v>6.9</v>
      </c>
      <c r="U43" s="25">
        <f ca="1">IFERROR(INDEX(Socioeconomic!$G$8:$G$225,MATCH($C43,_xlfn.ANCHORARRAY(Socioeconomic!$C$8),0)),NA())</f>
        <v>9.1025898983279916</v>
      </c>
      <c r="V43" s="25">
        <f ca="1">IFERROR(INDEX('Natural Hazard'!$G$8:$G$225,MATCH($C43,_xlfn.ANCHORARRAY('Natural Hazard'!$C$8),0)),NA())</f>
        <v>0</v>
      </c>
      <c r="W43" s="25">
        <f ca="1">IFERROR(INDEX(Conflict!$G$8:$G$225,MATCH($C43,_xlfn.ANCHORARRAY(Conflict!$C$8),0)),NA())</f>
        <v>0</v>
      </c>
      <c r="X43" s="50"/>
      <c r="Y43" s="25">
        <f ca="1">IFERROR(INDEX(Health!$H$8:$H$225,MATCH($C43,_xlfn.ANCHORARRAY(Health!$C$8),0)),NA())</f>
        <v>7.0787172011661799</v>
      </c>
      <c r="Z43" s="25">
        <f ca="1">IFERROR(INDEX(Food!$H$8:$H$225,MATCH($C43,_xlfn.ANCHORARRAY(Food!$C$8),0)),NA())</f>
        <v>9.1430225825130194</v>
      </c>
      <c r="AA43" s="25">
        <f ca="1">IFERROR(INDEX(Macro!$H$8:$H$225,MATCH($C43,_xlfn.ANCHORARRAY(Macro!$C$8),0)),NA())</f>
        <v>7</v>
      </c>
      <c r="AB43" s="25">
        <f ca="1">IFERROR(INDEX(Socioeconomic!$H$8:$H$225,MATCH($C43,_xlfn.ANCHORARRAY(Socioeconomic!$C$8),0)),NA())</f>
        <v>8.2857142857142794</v>
      </c>
      <c r="AC43" s="25">
        <f ca="1">IFERROR(INDEX('Natural Hazard'!$H$8:$H$225,MATCH($C43,_xlfn.ANCHORARRAY('Natural Hazard'!$C$8),0)),NA())</f>
        <v>3.1666666666666599</v>
      </c>
      <c r="AD43" s="25">
        <f ca="1">IFERROR(INDEX(Conflict!$H$8:$H$225,MATCH($C43,_xlfn.ANCHORARRAY(Conflict!$C$8),0)),NA())</f>
        <v>5.5829952372552398</v>
      </c>
      <c r="AE43" s="50"/>
      <c r="AF43" s="25">
        <f ca="1">IFERROR(INDEX(Health!$I$8:$I$225,MATCH($C43,_xlfn.ANCHORARRAY(Health!$C$8),0)),NA())</f>
        <v>0</v>
      </c>
      <c r="AG43" s="25" t="e">
        <f ca="1">IFERROR(INDEX(Food!$I$8:$I$225,MATCH($C43,_xlfn.ANCHORARRAY(Food!$C$8),0)),NA())</f>
        <v>#N/A</v>
      </c>
      <c r="AH43" s="25">
        <f ca="1">IFERROR(INDEX(Macro!$I$8:$I$225,MATCH($C43,_xlfn.ANCHORARRAY(Macro!$C$8),0)),NA())</f>
        <v>7</v>
      </c>
      <c r="AI43" s="25">
        <f ca="1">IFERROR(INDEX(Socioeconomic!$I$8:$I$225,MATCH($C43,_xlfn.ANCHORARRAY(Socioeconomic!$C$8),0)),NA())</f>
        <v>10</v>
      </c>
      <c r="AJ43" s="25">
        <f ca="1">IFERROR(INDEX('Natural Hazard'!$I$8:$I$225,MATCH($C43,_xlfn.ANCHORARRAY('Natural Hazard'!$C$8),0)),NA())</f>
        <v>0</v>
      </c>
      <c r="AK43" s="25">
        <f ca="1">IFERROR(INDEX(Conflict!$I$8:$I$225,MATCH($C43,_xlfn.ANCHORARRAY(Conflict!$C$8),0)),NA())</f>
        <v>0</v>
      </c>
      <c r="AL43" s="49"/>
      <c r="AM43" s="25">
        <f>IFERROR(INDEX('Data Reliability'!$G$6:$G$409,MATCH($C43,'Data Reliability'!$E$6:$E$409,0)),NA())</f>
        <v>0</v>
      </c>
      <c r="AN43" s="25">
        <f>IFERROR(INDEX('Data Reliability'!$H$6:$H$409,MATCH($C43,'Data Reliability'!$E$6:$E$409,0)),NA())</f>
        <v>0.50833333333333297</v>
      </c>
    </row>
    <row r="44" spans="2:40" x14ac:dyDescent="0.2">
      <c r="B44" s="28" t="s">
        <v>70</v>
      </c>
      <c r="C44" s="28" t="s">
        <v>71</v>
      </c>
      <c r="D44" s="28" t="s">
        <v>432</v>
      </c>
      <c r="E44" s="28" t="s">
        <v>535</v>
      </c>
      <c r="F44" s="206">
        <f ca="1">MATCH($C44,_xlfn.ANCHORARRAY(Health!$C$8),0)</f>
        <v>39</v>
      </c>
      <c r="G44" s="22" cm="1">
        <f t="array" aca="1" ref="G44" ca="1">IF(Parameters!$D$31, SUM(IF(ISNUMBER(R44:W44),(IF(R44:W44&gt;=Parameters!$D$37,1,"")),""))+0.5*(SUM(IF(ISNUMBER(R44:W44),(IF(R44:W44&gt;=Parameters!$D$38,1,"")),""))-SUM(IF(ISNUMBER(R44:W44),(IF(R44:W44&gt;=Parameters!$D$37,1,"")),""))),0) +
   IF(Parameters!$D$32,SUM(IF(ISNUMBER(R44:W44),(IF(R44:W44&gt;=Parameters!$D$41,1,"")),"")),0) +
   IF(Parameters!$D$33,AVERAGE(IF(ISNUMBER(R44:W44),R44:W44)),0) +
   IF(Parameters!$D$34,IF(OR(IF(ISNUMBER(R44:W44),R44:W44)=0),0,GEOMEAN(IF(ISNUMBER(R44:W44),R44:W44))),0)</f>
        <v>3</v>
      </c>
      <c r="H44" s="23">
        <f t="shared" ca="1" si="0"/>
        <v>3</v>
      </c>
      <c r="I44" s="116" t="str">
        <f t="shared" si="1"/>
        <v/>
      </c>
      <c r="J44" s="22" cm="1">
        <f t="array" aca="1" ref="J44" ca="1">IF(Parameters!$D$31, SUM(IF(ISNUMBER(Y44:AD44),(IF(Y44:AD44&gt;=Parameters!$D$41,1,"")),""))+0.5*(SUM(IF(ISNUMBER(Y44:AD44),(IF(Y44:AD44&gt;=Parameters!$D$42,1,"")),""))-SUM(IF(ISNUMBER(Y44:AD44),(IF(Y44:AD44&gt;=Parameters!$D$41,1,"")),""))),0) +
   IF(Parameters!$D$32,SUM(IF(ISNUMBER(Y44:AD44),(IF(Y44:AD44&gt;=Parameters!$D$41,1,"")),"")),0) +
   IF(Parameters!$D$33,AVERAGE(IF(ISNUMBER(Y44:AD44),Y44:AD44)),0) +
   IF(Parameters!$D$34,IF(OR(IF(ISNUMBER(Y44:AD44),Y44:AD44)=0),0,GEOMEAN(IF(ISNUMBER(Y44:AD44),Y44:AD44))),0)</f>
        <v>2.5</v>
      </c>
      <c r="K44" s="23">
        <f t="shared" ca="1" si="2"/>
        <v>2.5</v>
      </c>
      <c r="L44" s="116" t="str">
        <f t="shared" si="3"/>
        <v/>
      </c>
      <c r="M44" s="21" cm="1">
        <f t="array" aca="1" ref="M44" ca="1">IF(Parameters!$D$31, SUM(IF(ISNUMBER(AF44:AK44),(IF(AF44:AK44&gt;=Parameters!$D$41,1,"")),""))+0.5*(SUM(IF(ISNUMBER(AF44:AK44),(IF(AF44:AK44&gt;=Parameters!$D$42,1,"")),""))-SUM(IF(ISNUMBER(AF44:AK44),(IF(AF44:AK44&gt;=Parameters!$D$41,1,"")),""))),0) +
   IF(Parameters!$D$32,SUM(IF(ISNUMBER(AF44:AK44),(IF(AF44:AK44&gt;=Parameters!$D$41,1,"")),"")),0) +
   IF(Parameters!$D$33,AVERAGE(IF(ISNUMBER(AF44:AK44),AF44:AK44)),0) +
   IF(Parameters!$D$34,IF(OR(IF(ISNUMBER(AF44:AK44),AF44:AK44)=0),0,GEOMEAN(IF(ISNUMBER(AF44:AK44),AF44:AK44))),0)</f>
        <v>2.5</v>
      </c>
      <c r="N44" s="23">
        <f t="shared" ca="1" si="4"/>
        <v>2.5</v>
      </c>
      <c r="O44" s="116" t="str">
        <f t="shared" si="5"/>
        <v/>
      </c>
      <c r="P44" s="24"/>
      <c r="Q44" s="49"/>
      <c r="R44" s="25">
        <f ca="1">IFERROR(INDEX(Health!$G$8:$G$225,MATCH($C44,_xlfn.ANCHORARRAY(Health!$C$8),0)),NA())</f>
        <v>8.8525333627598091</v>
      </c>
      <c r="S44" s="25">
        <f ca="1">IFERROR(INDEX(Food!$G$8:$G$225,MATCH($C44,_xlfn.ANCHORARRAY(Food!$C$8),0)),NA())</f>
        <v>8.0127287272221395</v>
      </c>
      <c r="T44" s="25">
        <f ca="1">IFERROR(INDEX(Macro!$G$8:$G$225,MATCH($C44,_xlfn.ANCHORARRAY(Macro!$C$8),0)),NA())</f>
        <v>0</v>
      </c>
      <c r="U44" s="25">
        <f ca="1">IFERROR(INDEX(Socioeconomic!$G$8:$G$225,MATCH($C44,_xlfn.ANCHORARRAY(Socioeconomic!$C$8),0)),NA())</f>
        <v>0</v>
      </c>
      <c r="V44" s="25">
        <f ca="1">IFERROR(INDEX('Natural Hazard'!$G$8:$G$225,MATCH($C44,_xlfn.ANCHORARRAY('Natural Hazard'!$C$8),0)),NA())</f>
        <v>0</v>
      </c>
      <c r="W44" s="25">
        <f ca="1">IFERROR(INDEX(Conflict!$G$8:$G$225,MATCH($C44,_xlfn.ANCHORARRAY(Conflict!$C$8),0)),NA())</f>
        <v>10</v>
      </c>
      <c r="X44" s="50"/>
      <c r="Y44" s="25">
        <f ca="1">IFERROR(INDEX(Health!$H$8:$H$225,MATCH($C44,_xlfn.ANCHORARRAY(Health!$C$8),0)),NA())</f>
        <v>7.83673469387755</v>
      </c>
      <c r="Z44" s="25">
        <f ca="1">IFERROR(INDEX(Food!$H$8:$H$225,MATCH($C44,_xlfn.ANCHORARRAY(Food!$C$8),0)),NA())</f>
        <v>9.1719745222929898</v>
      </c>
      <c r="AA44" s="25">
        <f ca="1">IFERROR(INDEX(Macro!$H$8:$H$225,MATCH($C44,_xlfn.ANCHORARRAY(Macro!$C$8),0)),NA())</f>
        <v>0</v>
      </c>
      <c r="AB44" s="25">
        <f ca="1">IFERROR(INDEX(Socioeconomic!$H$8:$H$225,MATCH($C44,_xlfn.ANCHORARRAY(Socioeconomic!$C$8),0)),NA())</f>
        <v>8.4285714285714199</v>
      </c>
      <c r="AC44" s="25">
        <f ca="1">IFERROR(INDEX('Natural Hazard'!$H$8:$H$225,MATCH($C44,_xlfn.ANCHORARRAY('Natural Hazard'!$C$8),0)),NA())</f>
        <v>4.6666666666666599</v>
      </c>
      <c r="AD44" s="25">
        <f ca="1">IFERROR(INDEX(Conflict!$H$8:$H$225,MATCH($C44,_xlfn.ANCHORARRAY(Conflict!$C$8),0)),NA())</f>
        <v>10</v>
      </c>
      <c r="AE44" s="50"/>
      <c r="AF44" s="25">
        <f ca="1">IFERROR(INDEX(Health!$I$8:$I$225,MATCH($C44,_xlfn.ANCHORARRAY(Health!$C$8),0)),NA())</f>
        <v>10</v>
      </c>
      <c r="AG44" s="25">
        <f ca="1">IFERROR(INDEX(Food!$I$8:$I$225,MATCH($C44,_xlfn.ANCHORARRAY(Food!$C$8),0)),NA())</f>
        <v>7</v>
      </c>
      <c r="AH44" s="25">
        <f ca="1">IFERROR(INDEX(Macro!$I$8:$I$225,MATCH($C44,_xlfn.ANCHORARRAY(Macro!$C$8),0)),NA())</f>
        <v>0</v>
      </c>
      <c r="AI44" s="25">
        <f ca="1">IFERROR(INDEX(Socioeconomic!$I$8:$I$225,MATCH($C44,_xlfn.ANCHORARRAY(Socioeconomic!$C$8),0)),NA())</f>
        <v>0</v>
      </c>
      <c r="AJ44" s="25">
        <f ca="1">IFERROR(INDEX('Natural Hazard'!$I$8:$I$225,MATCH($C44,_xlfn.ANCHORARRAY('Natural Hazard'!$C$8),0)),NA())</f>
        <v>0</v>
      </c>
      <c r="AK44" s="25">
        <f ca="1">IFERROR(INDEX(Conflict!$I$8:$I$225,MATCH($C44,_xlfn.ANCHORARRAY(Conflict!$C$8),0)),NA())</f>
        <v>10</v>
      </c>
      <c r="AL44" s="49"/>
      <c r="AM44" s="25">
        <f>IFERROR(INDEX('Data Reliability'!$G$6:$G$409,MATCH($C44,'Data Reliability'!$E$6:$E$409,0)),NA())</f>
        <v>0</v>
      </c>
      <c r="AN44" s="25">
        <f>IFERROR(INDEX('Data Reliability'!$H$6:$H$409,MATCH($C44,'Data Reliability'!$E$6:$E$409,0)),NA())</f>
        <v>0.280555555555556</v>
      </c>
    </row>
    <row r="45" spans="2:40" x14ac:dyDescent="0.2">
      <c r="B45" s="28" t="s">
        <v>729</v>
      </c>
      <c r="C45" s="28" t="s">
        <v>72</v>
      </c>
      <c r="D45" s="28" t="s">
        <v>432</v>
      </c>
      <c r="E45" s="28" t="s">
        <v>429</v>
      </c>
      <c r="F45" s="206">
        <f ca="1">MATCH($C45,_xlfn.ANCHORARRAY(Health!$C$8),0)</f>
        <v>40</v>
      </c>
      <c r="G45" s="22" cm="1">
        <f t="array" aca="1" ref="G45" ca="1">IF(Parameters!$D$31, SUM(IF(ISNUMBER(R45:W45),(IF(R45:W45&gt;=Parameters!$D$37,1,"")),""))+0.5*(SUM(IF(ISNUMBER(R45:W45),(IF(R45:W45&gt;=Parameters!$D$38,1,"")),""))-SUM(IF(ISNUMBER(R45:W45),(IF(R45:W45&gt;=Parameters!$D$37,1,"")),""))),0) +
   IF(Parameters!$D$32,SUM(IF(ISNUMBER(R45:W45),(IF(R45:W45&gt;=Parameters!$D$41,1,"")),"")),0) +
   IF(Parameters!$D$33,AVERAGE(IF(ISNUMBER(R45:W45),R45:W45)),0) +
   IF(Parameters!$D$34,IF(OR(IF(ISNUMBER(R45:W45),R45:W45)=0),0,GEOMEAN(IF(ISNUMBER(R45:W45),R45:W45))),0)</f>
        <v>3</v>
      </c>
      <c r="H45" s="23">
        <f t="shared" ca="1" si="0"/>
        <v>3</v>
      </c>
      <c r="I45" s="116" t="str">
        <f t="shared" si="1"/>
        <v/>
      </c>
      <c r="J45" s="22" cm="1">
        <f t="array" aca="1" ref="J45" ca="1">IF(Parameters!$D$31, SUM(IF(ISNUMBER(Y45:AD45),(IF(Y45:AD45&gt;=Parameters!$D$41,1,"")),""))+0.5*(SUM(IF(ISNUMBER(Y45:AD45),(IF(Y45:AD45&gt;=Parameters!$D$42,1,"")),""))-SUM(IF(ISNUMBER(Y45:AD45),(IF(Y45:AD45&gt;=Parameters!$D$41,1,"")),""))),0) +
   IF(Parameters!$D$32,SUM(IF(ISNUMBER(Y45:AD45),(IF(Y45:AD45&gt;=Parameters!$D$41,1,"")),"")),0) +
   IF(Parameters!$D$33,AVERAGE(IF(ISNUMBER(Y45:AD45),Y45:AD45)),0) +
   IF(Parameters!$D$34,IF(OR(IF(ISNUMBER(Y45:AD45),Y45:AD45)=0),0,GEOMEAN(IF(ISNUMBER(Y45:AD45),Y45:AD45))),0)</f>
        <v>3.5</v>
      </c>
      <c r="K45" s="23">
        <f t="shared" ca="1" si="2"/>
        <v>3.5</v>
      </c>
      <c r="L45" s="116" t="str">
        <f t="shared" si="3"/>
        <v/>
      </c>
      <c r="M45" s="21" cm="1">
        <f t="array" aca="1" ref="M45" ca="1">IF(Parameters!$D$31, SUM(IF(ISNUMBER(AF45:AK45),(IF(AF45:AK45&gt;=Parameters!$D$41,1,"")),""))+0.5*(SUM(IF(ISNUMBER(AF45:AK45),(IF(AF45:AK45&gt;=Parameters!$D$42,1,"")),""))-SUM(IF(ISNUMBER(AF45:AK45),(IF(AF45:AK45&gt;=Parameters!$D$41,1,"")),""))),0) +
   IF(Parameters!$D$32,SUM(IF(ISNUMBER(AF45:AK45),(IF(AF45:AK45&gt;=Parameters!$D$41,1,"")),"")),0) +
   IF(Parameters!$D$33,AVERAGE(IF(ISNUMBER(AF45:AK45),AF45:AK45)),0) +
   IF(Parameters!$D$34,IF(OR(IF(ISNUMBER(AF45:AK45),AF45:AK45)=0),0,GEOMEAN(IF(ISNUMBER(AF45:AK45),AF45:AK45))),0)</f>
        <v>2</v>
      </c>
      <c r="N45" s="23">
        <f t="shared" ca="1" si="4"/>
        <v>2</v>
      </c>
      <c r="O45" s="116" t="str">
        <f t="shared" si="5"/>
        <v/>
      </c>
      <c r="P45" s="24"/>
      <c r="Q45" s="49"/>
      <c r="R45" s="25">
        <f ca="1">IFERROR(INDEX(Health!$G$8:$G$225,MATCH($C45,_xlfn.ANCHORARRAY(Health!$C$8),0)),NA())</f>
        <v>9.25505141403249</v>
      </c>
      <c r="S45" s="25">
        <f ca="1">IFERROR(INDEX(Food!$G$8:$G$225,MATCH($C45,_xlfn.ANCHORARRAY(Food!$C$8),0)),NA())</f>
        <v>8.3666002653407556</v>
      </c>
      <c r="T45" s="25">
        <f ca="1">IFERROR(INDEX(Macro!$G$8:$G$225,MATCH($C45,_xlfn.ANCHORARRAY(Macro!$C$8),0)),NA())</f>
        <v>8.279566624663774</v>
      </c>
      <c r="U45" s="25">
        <f ca="1">IFERROR(INDEX(Socioeconomic!$G$8:$G$225,MATCH($C45,_xlfn.ANCHORARRAY(Socioeconomic!$C$8),0)),NA())</f>
        <v>0</v>
      </c>
      <c r="V45" s="25">
        <f ca="1">IFERROR(INDEX('Natural Hazard'!$G$8:$G$225,MATCH($C45,_xlfn.ANCHORARRAY('Natural Hazard'!$C$8),0)),NA())</f>
        <v>0</v>
      </c>
      <c r="W45" s="25">
        <f ca="1">IFERROR(INDEX(Conflict!$G$8:$G$225,MATCH($C45,_xlfn.ANCHORARRAY(Conflict!$C$8),0)),NA())</f>
        <v>0</v>
      </c>
      <c r="X45" s="50"/>
      <c r="Y45" s="25">
        <f ca="1">IFERROR(INDEX(Health!$H$8:$H$225,MATCH($C45,_xlfn.ANCHORARRAY(Health!$C$8),0)),NA())</f>
        <v>8.56559766763848</v>
      </c>
      <c r="Z45" s="25">
        <f ca="1">IFERROR(INDEX(Food!$H$8:$H$225,MATCH($C45,_xlfn.ANCHORARRAY(Food!$C$8),0)),NA())</f>
        <v>10</v>
      </c>
      <c r="AA45" s="25">
        <f ca="1">IFERROR(INDEX(Macro!$H$8:$H$225,MATCH($C45,_xlfn.ANCHORARRAY(Macro!$C$8),0)),NA())</f>
        <v>7.6384412540287103</v>
      </c>
      <c r="AB45" s="25">
        <f ca="1">IFERROR(INDEX(Socioeconomic!$H$8:$H$225,MATCH($C45,_xlfn.ANCHORARRAY(Socioeconomic!$C$8),0)),NA())</f>
        <v>9.5714285714285694</v>
      </c>
      <c r="AC45" s="25">
        <f ca="1">IFERROR(INDEX('Natural Hazard'!$H$8:$H$225,MATCH($C45,_xlfn.ANCHORARRAY('Natural Hazard'!$C$8),0)),NA())</f>
        <v>5</v>
      </c>
      <c r="AD45" s="25">
        <f ca="1">IFERROR(INDEX(Conflict!$H$8:$H$225,MATCH($C45,_xlfn.ANCHORARRAY(Conflict!$C$8),0)),NA())</f>
        <v>10</v>
      </c>
      <c r="AE45" s="50"/>
      <c r="AF45" s="25">
        <f ca="1">IFERROR(INDEX(Health!$I$8:$I$225,MATCH($C45,_xlfn.ANCHORARRAY(Health!$C$8),0)),NA())</f>
        <v>10</v>
      </c>
      <c r="AG45" s="25">
        <f ca="1">IFERROR(INDEX(Food!$I$8:$I$225,MATCH($C45,_xlfn.ANCHORARRAY(Food!$C$8),0)),NA())</f>
        <v>7</v>
      </c>
      <c r="AH45" s="25">
        <f ca="1">IFERROR(INDEX(Macro!$I$8:$I$225,MATCH($C45,_xlfn.ANCHORARRAY(Macro!$C$8),0)),NA())</f>
        <v>8.9745042492917797</v>
      </c>
      <c r="AI45" s="25">
        <f ca="1">IFERROR(INDEX(Socioeconomic!$I$8:$I$225,MATCH($C45,_xlfn.ANCHORARRAY(Socioeconomic!$C$8),0)),NA())</f>
        <v>0</v>
      </c>
      <c r="AJ45" s="25">
        <f ca="1">IFERROR(INDEX('Natural Hazard'!$I$8:$I$225,MATCH($C45,_xlfn.ANCHORARRAY('Natural Hazard'!$C$8),0)),NA())</f>
        <v>0</v>
      </c>
      <c r="AK45" s="25">
        <f ca="1">IFERROR(INDEX(Conflict!$I$8:$I$225,MATCH($C45,_xlfn.ANCHORARRAY(Conflict!$C$8),0)),NA())</f>
        <v>0</v>
      </c>
      <c r="AL45" s="49"/>
      <c r="AM45" s="25">
        <f>IFERROR(INDEX('Data Reliability'!$G$6:$G$409,MATCH($C45,'Data Reliability'!$E$6:$E$409,0)),NA())</f>
        <v>8.3333333333333301E-2</v>
      </c>
      <c r="AN45" s="25">
        <f>IFERROR(INDEX('Data Reliability'!$H$6:$H$409,MATCH($C45,'Data Reliability'!$E$6:$E$409,0)),NA())</f>
        <v>0.27500000000000002</v>
      </c>
    </row>
    <row r="46" spans="2:40" x14ac:dyDescent="0.2">
      <c r="B46" s="28" t="s">
        <v>730</v>
      </c>
      <c r="C46" s="28" t="s">
        <v>73</v>
      </c>
      <c r="D46" s="28" t="s">
        <v>432</v>
      </c>
      <c r="E46" s="28" t="s">
        <v>535</v>
      </c>
      <c r="F46" s="206">
        <f ca="1">MATCH($C46,_xlfn.ANCHORARRAY(Health!$C$8),0)</f>
        <v>41</v>
      </c>
      <c r="G46" s="22" cm="1">
        <f t="array" aca="1" ref="G46" ca="1">IF(Parameters!$D$31, SUM(IF(ISNUMBER(R46:W46),(IF(R46:W46&gt;=Parameters!$D$37,1,"")),""))+0.5*(SUM(IF(ISNUMBER(R46:W46),(IF(R46:W46&gt;=Parameters!$D$38,1,"")),""))-SUM(IF(ISNUMBER(R46:W46),(IF(R46:W46&gt;=Parameters!$D$37,1,"")),""))),0) +
   IF(Parameters!$D$32,SUM(IF(ISNUMBER(R46:W46),(IF(R46:W46&gt;=Parameters!$D$41,1,"")),"")),0) +
   IF(Parameters!$D$33,AVERAGE(IF(ISNUMBER(R46:W46),R46:W46)),0) +
   IF(Parameters!$D$34,IF(OR(IF(ISNUMBER(R46:W46),R46:W46)=0),0,GEOMEAN(IF(ISNUMBER(R46:W46),R46:W46))),0)</f>
        <v>3</v>
      </c>
      <c r="H46" s="23">
        <f t="shared" ca="1" si="0"/>
        <v>3</v>
      </c>
      <c r="I46" s="116" t="str">
        <f t="shared" si="1"/>
        <v/>
      </c>
      <c r="J46" s="22" cm="1">
        <f t="array" aca="1" ref="J46" ca="1">IF(Parameters!$D$31, SUM(IF(ISNUMBER(Y46:AD46),(IF(Y46:AD46&gt;=Parameters!$D$41,1,"")),""))+0.5*(SUM(IF(ISNUMBER(Y46:AD46),(IF(Y46:AD46&gt;=Parameters!$D$42,1,"")),""))-SUM(IF(ISNUMBER(Y46:AD46),(IF(Y46:AD46&gt;=Parameters!$D$41,1,"")),""))),0) +
   IF(Parameters!$D$32,SUM(IF(ISNUMBER(Y46:AD46),(IF(Y46:AD46&gt;=Parameters!$D$41,1,"")),"")),0) +
   IF(Parameters!$D$33,AVERAGE(IF(ISNUMBER(Y46:AD46),Y46:AD46)),0) +
   IF(Parameters!$D$34,IF(OR(IF(ISNUMBER(Y46:AD46),Y46:AD46)=0),0,GEOMEAN(IF(ISNUMBER(Y46:AD46),Y46:AD46))),0)</f>
        <v>4</v>
      </c>
      <c r="K46" s="23">
        <f t="shared" ca="1" si="2"/>
        <v>4</v>
      </c>
      <c r="L46" s="116" t="str">
        <f t="shared" si="3"/>
        <v/>
      </c>
      <c r="M46" s="21" cm="1">
        <f t="array" aca="1" ref="M46" ca="1">IF(Parameters!$D$31, SUM(IF(ISNUMBER(AF46:AK46),(IF(AF46:AK46&gt;=Parameters!$D$41,1,"")),""))+0.5*(SUM(IF(ISNUMBER(AF46:AK46),(IF(AF46:AK46&gt;=Parameters!$D$42,1,"")),""))-SUM(IF(ISNUMBER(AF46:AK46),(IF(AF46:AK46&gt;=Parameters!$D$41,1,"")),""))),0) +
   IF(Parameters!$D$32,SUM(IF(ISNUMBER(AF46:AK46),(IF(AF46:AK46&gt;=Parameters!$D$41,1,"")),"")),0) +
   IF(Parameters!$D$33,AVERAGE(IF(ISNUMBER(AF46:AK46),AF46:AK46)),0) +
   IF(Parameters!$D$34,IF(OR(IF(ISNUMBER(AF46:AK46),AF46:AK46)=0),0,GEOMEAN(IF(ISNUMBER(AF46:AK46),AF46:AK46))),0)</f>
        <v>1.5</v>
      </c>
      <c r="N46" s="23">
        <f t="shared" ca="1" si="4"/>
        <v>1.5</v>
      </c>
      <c r="O46" s="116" t="str">
        <f t="shared" si="5"/>
        <v>!</v>
      </c>
      <c r="P46" s="24"/>
      <c r="Q46" s="49"/>
      <c r="R46" s="25">
        <f ca="1">IFERROR(INDEX(Health!$G$8:$G$225,MATCH($C46,_xlfn.ANCHORARRAY(Health!$C$8),0)),NA())</f>
        <v>7.7169307634682838</v>
      </c>
      <c r="S46" s="25">
        <f ca="1">IFERROR(INDEX(Food!$G$8:$G$225,MATCH($C46,_xlfn.ANCHORARRAY(Food!$C$8),0)),NA())</f>
        <v>5.4772255750516612</v>
      </c>
      <c r="T46" s="25">
        <f ca="1">IFERROR(INDEX(Macro!$G$8:$G$225,MATCH($C46,_xlfn.ANCHORARRAY(Macro!$C$8),0)),NA())</f>
        <v>10</v>
      </c>
      <c r="U46" s="25">
        <f ca="1">IFERROR(INDEX(Socioeconomic!$G$8:$G$225,MATCH($C46,_xlfn.ANCHORARRAY(Socioeconomic!$C$8),0)),NA())</f>
        <v>6.2281505467909586</v>
      </c>
      <c r="V46" s="25">
        <f ca="1">IFERROR(INDEX('Natural Hazard'!$G$8:$G$225,MATCH($C46,_xlfn.ANCHORARRAY('Natural Hazard'!$C$8),0)),NA())</f>
        <v>0</v>
      </c>
      <c r="W46" s="25">
        <f ca="1">IFERROR(INDEX(Conflict!$G$8:$G$225,MATCH($C46,_xlfn.ANCHORARRAY(Conflict!$C$8),0)),NA())</f>
        <v>0</v>
      </c>
      <c r="X46" s="50"/>
      <c r="Y46" s="25">
        <f ca="1">IFERROR(INDEX(Health!$H$8:$H$225,MATCH($C46,_xlfn.ANCHORARRAY(Health!$C$8),0)),NA())</f>
        <v>8.5072886297375998</v>
      </c>
      <c r="Z46" s="25">
        <f ca="1">IFERROR(INDEX(Food!$H$8:$H$225,MATCH($C46,_xlfn.ANCHORARRAY(Food!$C$8),0)),NA())</f>
        <v>10</v>
      </c>
      <c r="AA46" s="25">
        <f ca="1">IFERROR(INDEX(Macro!$H$8:$H$225,MATCH($C46,_xlfn.ANCHORARRAY(Macro!$C$8),0)),NA())</f>
        <v>10</v>
      </c>
      <c r="AB46" s="25">
        <f ca="1">IFERROR(INDEX(Socioeconomic!$H$8:$H$225,MATCH($C46,_xlfn.ANCHORARRAY(Socioeconomic!$C$8),0)),NA())</f>
        <v>7.8571428571428497</v>
      </c>
      <c r="AC46" s="25">
        <f ca="1">IFERROR(INDEX('Natural Hazard'!$H$8:$H$225,MATCH($C46,_xlfn.ANCHORARRAY('Natural Hazard'!$C$8),0)),NA())</f>
        <v>3.6666666666666599</v>
      </c>
      <c r="AD46" s="25">
        <f ca="1">IFERROR(INDEX(Conflict!$H$8:$H$225,MATCH($C46,_xlfn.ANCHORARRAY(Conflict!$C$8),0)),NA())</f>
        <v>10</v>
      </c>
      <c r="AE46" s="50"/>
      <c r="AF46" s="25">
        <f ca="1">IFERROR(INDEX(Health!$I$8:$I$225,MATCH($C46,_xlfn.ANCHORARRAY(Health!$C$8),0)),NA())</f>
        <v>7</v>
      </c>
      <c r="AG46" s="25">
        <f ca="1">IFERROR(INDEX(Food!$I$8:$I$225,MATCH($C46,_xlfn.ANCHORARRAY(Food!$C$8),0)),NA())</f>
        <v>3</v>
      </c>
      <c r="AH46" s="25">
        <f ca="1">IFERROR(INDEX(Macro!$I$8:$I$225,MATCH($C46,_xlfn.ANCHORARRAY(Macro!$C$8),0)),NA())</f>
        <v>10</v>
      </c>
      <c r="AI46" s="25">
        <f ca="1">IFERROR(INDEX(Socioeconomic!$I$8:$I$225,MATCH($C46,_xlfn.ANCHORARRAY(Socioeconomic!$C$8),0)),NA())</f>
        <v>4.9368911751717803</v>
      </c>
      <c r="AJ46" s="25">
        <f ca="1">IFERROR(INDEX('Natural Hazard'!$I$8:$I$225,MATCH($C46,_xlfn.ANCHORARRAY('Natural Hazard'!$C$8),0)),NA())</f>
        <v>0</v>
      </c>
      <c r="AK46" s="25">
        <f ca="1">IFERROR(INDEX(Conflict!$I$8:$I$225,MATCH($C46,_xlfn.ANCHORARRAY(Conflict!$C$8),0)),NA())</f>
        <v>0</v>
      </c>
      <c r="AL46" s="49"/>
      <c r="AM46" s="25">
        <f>IFERROR(INDEX('Data Reliability'!$G$6:$G$409,MATCH($C46,'Data Reliability'!$E$6:$E$409,0)),NA())</f>
        <v>8.3333333333333301E-2</v>
      </c>
      <c r="AN46" s="25">
        <f>IFERROR(INDEX('Data Reliability'!$H$6:$H$409,MATCH($C46,'Data Reliability'!$E$6:$E$409,0)),NA())</f>
        <v>0.452777777777778</v>
      </c>
    </row>
    <row r="47" spans="2:40" x14ac:dyDescent="0.2">
      <c r="B47" s="28" t="s">
        <v>74</v>
      </c>
      <c r="C47" s="28" t="s">
        <v>75</v>
      </c>
      <c r="D47" s="28" t="s">
        <v>435</v>
      </c>
      <c r="E47" s="28" t="s">
        <v>430</v>
      </c>
      <c r="F47" s="206">
        <f ca="1">MATCH($C47,_xlfn.ANCHORARRAY(Health!$C$8),0)</f>
        <v>42</v>
      </c>
      <c r="G47" s="22" cm="1">
        <f t="array" aca="1" ref="G47" ca="1">IF(Parameters!$D$31, SUM(IF(ISNUMBER(R47:W47),(IF(R47:W47&gt;=Parameters!$D$37,1,"")),""))+0.5*(SUM(IF(ISNUMBER(R47:W47),(IF(R47:W47&gt;=Parameters!$D$38,1,"")),""))-SUM(IF(ISNUMBER(R47:W47),(IF(R47:W47&gt;=Parameters!$D$37,1,"")),""))),0) +
   IF(Parameters!$D$32,SUM(IF(ISNUMBER(R47:W47),(IF(R47:W47&gt;=Parameters!$D$41,1,"")),"")),0) +
   IF(Parameters!$D$33,AVERAGE(IF(ISNUMBER(R47:W47),R47:W47)),0) +
   IF(Parameters!$D$34,IF(OR(IF(ISNUMBER(R47:W47),R47:W47)=0),0,GEOMEAN(IF(ISNUMBER(R47:W47),R47:W47))),0)</f>
        <v>2.5</v>
      </c>
      <c r="H47" s="23">
        <f t="shared" ca="1" si="0"/>
        <v>2.5</v>
      </c>
      <c r="I47" s="116" t="str">
        <f t="shared" si="1"/>
        <v/>
      </c>
      <c r="J47" s="22" cm="1">
        <f t="array" aca="1" ref="J47" ca="1">IF(Parameters!$D$31, SUM(IF(ISNUMBER(Y47:AD47),(IF(Y47:AD47&gt;=Parameters!$D$41,1,"")),""))+0.5*(SUM(IF(ISNUMBER(Y47:AD47),(IF(Y47:AD47&gt;=Parameters!$D$42,1,"")),""))-SUM(IF(ISNUMBER(Y47:AD47),(IF(Y47:AD47&gt;=Parameters!$D$41,1,"")),""))),0) +
   IF(Parameters!$D$32,SUM(IF(ISNUMBER(Y47:AD47),(IF(Y47:AD47&gt;=Parameters!$D$41,1,"")),"")),0) +
   IF(Parameters!$D$33,AVERAGE(IF(ISNUMBER(Y47:AD47),Y47:AD47)),0) +
   IF(Parameters!$D$34,IF(OR(IF(ISNUMBER(Y47:AD47),Y47:AD47)=0),0,GEOMEAN(IF(ISNUMBER(Y47:AD47),Y47:AD47))),0)</f>
        <v>1</v>
      </c>
      <c r="K47" s="23">
        <f t="shared" ca="1" si="2"/>
        <v>1</v>
      </c>
      <c r="L47" s="116" t="str">
        <f t="shared" si="3"/>
        <v/>
      </c>
      <c r="M47" s="21" cm="1">
        <f t="array" aca="1" ref="M47" ca="1">IF(Parameters!$D$31, SUM(IF(ISNUMBER(AF47:AK47),(IF(AF47:AK47&gt;=Parameters!$D$41,1,"")),""))+0.5*(SUM(IF(ISNUMBER(AF47:AK47),(IF(AF47:AK47&gt;=Parameters!$D$42,1,"")),""))-SUM(IF(ISNUMBER(AF47:AK47),(IF(AF47:AK47&gt;=Parameters!$D$41,1,"")),""))),0) +
   IF(Parameters!$D$32,SUM(IF(ISNUMBER(AF47:AK47),(IF(AF47:AK47&gt;=Parameters!$D$41,1,"")),"")),0) +
   IF(Parameters!$D$33,AVERAGE(IF(ISNUMBER(AF47:AK47),AF47:AK47)),0) +
   IF(Parameters!$D$34,IF(OR(IF(ISNUMBER(AF47:AK47),AF47:AK47)=0),0,GEOMEAN(IF(ISNUMBER(AF47:AK47),AF47:AK47))),0)</f>
        <v>2.5</v>
      </c>
      <c r="N47" s="23">
        <f t="shared" ca="1" si="4"/>
        <v>2.5</v>
      </c>
      <c r="O47" s="116" t="str">
        <f t="shared" si="5"/>
        <v>!</v>
      </c>
      <c r="P47" s="24"/>
      <c r="Q47" s="49"/>
      <c r="R47" s="25">
        <f ca="1">IFERROR(INDEX(Health!$G$8:$G$225,MATCH($C47,_xlfn.ANCHORARRAY(Health!$C$8),0)),NA())</f>
        <v>0</v>
      </c>
      <c r="S47" s="25">
        <f ca="1">IFERROR(INDEX(Food!$G$8:$G$225,MATCH($C47,_xlfn.ANCHORARRAY(Food!$C$8),0)),NA())</f>
        <v>0</v>
      </c>
      <c r="T47" s="25">
        <f ca="1">IFERROR(INDEX(Macro!$G$8:$G$225,MATCH($C47,_xlfn.ANCHORARRAY(Macro!$C$8),0)),NA())</f>
        <v>6.9</v>
      </c>
      <c r="U47" s="25">
        <f ca="1">IFERROR(INDEX(Socioeconomic!$G$8:$G$225,MATCH($C47,_xlfn.ANCHORARRAY(Socioeconomic!$C$8),0)),NA())</f>
        <v>7.4642002729217882</v>
      </c>
      <c r="V47" s="25">
        <f ca="1">IFERROR(INDEX('Natural Hazard'!$G$8:$G$225,MATCH($C47,_xlfn.ANCHORARRAY('Natural Hazard'!$C$8),0)),NA())</f>
        <v>9.3985814532477878</v>
      </c>
      <c r="W47" s="25">
        <f ca="1">IFERROR(INDEX(Conflict!$G$8:$G$225,MATCH($C47,_xlfn.ANCHORARRAY(Conflict!$C$8),0)),NA())</f>
        <v>0</v>
      </c>
      <c r="X47" s="50"/>
      <c r="Y47" s="25">
        <f ca="1">IFERROR(INDEX(Health!$H$8:$H$225,MATCH($C47,_xlfn.ANCHORARRAY(Health!$C$8),0)),NA())</f>
        <v>0.66472303206997196</v>
      </c>
      <c r="Z47" s="25">
        <f ca="1">IFERROR(INDEX(Food!$H$8:$H$225,MATCH($C47,_xlfn.ANCHORARRAY(Food!$C$8),0)),NA())</f>
        <v>5.2055587724377501</v>
      </c>
      <c r="AA47" s="25">
        <f ca="1">IFERROR(INDEX(Macro!$H$8:$H$225,MATCH($C47,_xlfn.ANCHORARRAY(Macro!$C$8),0)),NA())</f>
        <v>7</v>
      </c>
      <c r="AB47" s="25">
        <f ca="1">IFERROR(INDEX(Socioeconomic!$H$8:$H$225,MATCH($C47,_xlfn.ANCHORARRAY(Socioeconomic!$C$8),0)),NA())</f>
        <v>5.5714285714285703</v>
      </c>
      <c r="AC47" s="25">
        <f ca="1">IFERROR(INDEX('Natural Hazard'!$H$8:$H$225,MATCH($C47,_xlfn.ANCHORARRAY('Natural Hazard'!$C$8),0)),NA())</f>
        <v>8.8333333333333304</v>
      </c>
      <c r="AD47" s="25">
        <f ca="1">IFERROR(INDEX(Conflict!$H$8:$H$225,MATCH($C47,_xlfn.ANCHORARRAY(Conflict!$C$8),0)),NA())</f>
        <v>3.5985182571882102</v>
      </c>
      <c r="AE47" s="50"/>
      <c r="AF47" s="25">
        <f ca="1">IFERROR(INDEX(Health!$I$8:$I$225,MATCH($C47,_xlfn.ANCHORARRAY(Health!$C$8),0)),NA())</f>
        <v>0</v>
      </c>
      <c r="AG47" s="25" t="e">
        <f ca="1">IFERROR(INDEX(Food!$I$8:$I$225,MATCH($C47,_xlfn.ANCHORARRAY(Food!$C$8),0)),NA())</f>
        <v>#N/A</v>
      </c>
      <c r="AH47" s="25">
        <f ca="1">IFERROR(INDEX(Macro!$I$8:$I$225,MATCH($C47,_xlfn.ANCHORARRAY(Macro!$C$8),0)),NA())</f>
        <v>7</v>
      </c>
      <c r="AI47" s="25">
        <f ca="1">IFERROR(INDEX(Socioeconomic!$I$8:$I$225,MATCH($C47,_xlfn.ANCHORARRAY(Socioeconomic!$C$8),0)),NA())</f>
        <v>10</v>
      </c>
      <c r="AJ47" s="25">
        <f ca="1">IFERROR(INDEX('Natural Hazard'!$I$8:$I$225,MATCH($C47,_xlfn.ANCHORARRAY('Natural Hazard'!$C$8),0)),NA())</f>
        <v>10</v>
      </c>
      <c r="AK47" s="25">
        <f ca="1">IFERROR(INDEX(Conflict!$I$8:$I$225,MATCH($C47,_xlfn.ANCHORARRAY(Conflict!$C$8),0)),NA())</f>
        <v>0</v>
      </c>
      <c r="AL47" s="49"/>
      <c r="AM47" s="25">
        <f>IFERROR(INDEX('Data Reliability'!$G$6:$G$409,MATCH($C47,'Data Reliability'!$E$6:$E$409,0)),NA())</f>
        <v>0</v>
      </c>
      <c r="AN47" s="25">
        <f>IFERROR(INDEX('Data Reliability'!$H$6:$H$409,MATCH($C47,'Data Reliability'!$E$6:$E$409,0)),NA())</f>
        <v>0.358333333333333</v>
      </c>
    </row>
    <row r="48" spans="2:40" x14ac:dyDescent="0.2">
      <c r="B48" s="28" t="s">
        <v>76</v>
      </c>
      <c r="C48" s="28" t="s">
        <v>77</v>
      </c>
      <c r="D48" s="28" t="s">
        <v>432</v>
      </c>
      <c r="E48" s="28" t="s">
        <v>429</v>
      </c>
      <c r="F48" s="206">
        <f ca="1">MATCH($C48,_xlfn.ANCHORARRAY(Health!$C$8),0)</f>
        <v>43</v>
      </c>
      <c r="G48" s="22" cm="1">
        <f t="array" aca="1" ref="G48" ca="1">IF(Parameters!$D$31, SUM(IF(ISNUMBER(R48:W48),(IF(R48:W48&gt;=Parameters!$D$37,1,"")),""))+0.5*(SUM(IF(ISNUMBER(R48:W48),(IF(R48:W48&gt;=Parameters!$D$38,1,"")),""))-SUM(IF(ISNUMBER(R48:W48),(IF(R48:W48&gt;=Parameters!$D$37,1,"")),""))),0) +
   IF(Parameters!$D$32,SUM(IF(ISNUMBER(R48:W48),(IF(R48:W48&gt;=Parameters!$D$41,1,"")),"")),0) +
   IF(Parameters!$D$33,AVERAGE(IF(ISNUMBER(R48:W48),R48:W48)),0) +
   IF(Parameters!$D$34,IF(OR(IF(ISNUMBER(R48:W48),R48:W48)=0),0,GEOMEAN(IF(ISNUMBER(R48:W48),R48:W48))),0)</f>
        <v>0</v>
      </c>
      <c r="H48" s="23">
        <f t="shared" ca="1" si="0"/>
        <v>0</v>
      </c>
      <c r="I48" s="116" t="str">
        <f t="shared" si="1"/>
        <v>!</v>
      </c>
      <c r="J48" s="22" cm="1">
        <f t="array" aca="1" ref="J48" ca="1">IF(Parameters!$D$31, SUM(IF(ISNUMBER(Y48:AD48),(IF(Y48:AD48&gt;=Parameters!$D$41,1,"")),""))+0.5*(SUM(IF(ISNUMBER(Y48:AD48),(IF(Y48:AD48&gt;=Parameters!$D$42,1,"")),""))-SUM(IF(ISNUMBER(Y48:AD48),(IF(Y48:AD48&gt;=Parameters!$D$41,1,"")),""))),0) +
   IF(Parameters!$D$32,SUM(IF(ISNUMBER(Y48:AD48),(IF(Y48:AD48&gt;=Parameters!$D$41,1,"")),"")),0) +
   IF(Parameters!$D$33,AVERAGE(IF(ISNUMBER(Y48:AD48),Y48:AD48)),0) +
   IF(Parameters!$D$34,IF(OR(IF(ISNUMBER(Y48:AD48),Y48:AD48)=0),0,GEOMEAN(IF(ISNUMBER(Y48:AD48),Y48:AD48))),0)</f>
        <v>3</v>
      </c>
      <c r="K48" s="23">
        <f t="shared" ca="1" si="2"/>
        <v>3</v>
      </c>
      <c r="L48" s="116" t="str">
        <f t="shared" si="3"/>
        <v/>
      </c>
      <c r="M48" s="21" cm="1">
        <f t="array" aca="1" ref="M48" ca="1">IF(Parameters!$D$31, SUM(IF(ISNUMBER(AF48:AK48),(IF(AF48:AK48&gt;=Parameters!$D$41,1,"")),""))+0.5*(SUM(IF(ISNUMBER(AF48:AK48),(IF(AF48:AK48&gt;=Parameters!$D$42,1,"")),""))-SUM(IF(ISNUMBER(AF48:AK48),(IF(AF48:AK48&gt;=Parameters!$D$41,1,"")),""))),0) +
   IF(Parameters!$D$32,SUM(IF(ISNUMBER(AF48:AK48),(IF(AF48:AK48&gt;=Parameters!$D$41,1,"")),"")),0) +
   IF(Parameters!$D$33,AVERAGE(IF(ISNUMBER(AF48:AK48),AF48:AK48)),0) +
   IF(Parameters!$D$34,IF(OR(IF(ISNUMBER(AF48:AK48),AF48:AK48)=0),0,GEOMEAN(IF(ISNUMBER(AF48:AK48),AF48:AK48))),0)</f>
        <v>0</v>
      </c>
      <c r="N48" s="23">
        <f t="shared" ca="1" si="4"/>
        <v>0</v>
      </c>
      <c r="O48" s="116" t="str">
        <f t="shared" si="5"/>
        <v>!!</v>
      </c>
      <c r="P48" s="24"/>
      <c r="Q48" s="49"/>
      <c r="R48" s="25">
        <f ca="1">IFERROR(INDEX(Health!$G$8:$G$225,MATCH($C48,_xlfn.ANCHORARRAY(Health!$C$8),0)),NA())</f>
        <v>0</v>
      </c>
      <c r="S48" s="25">
        <f ca="1">IFERROR(INDEX(Food!$G$8:$G$225,MATCH($C48,_xlfn.ANCHORARRAY(Food!$C$8),0)),NA())</f>
        <v>0</v>
      </c>
      <c r="T48" s="25" t="e">
        <f ca="1">IFERROR(INDEX(Macro!$G$8:$G$225,MATCH($C48,_xlfn.ANCHORARRAY(Macro!$C$8),0)),NA())</f>
        <v>#N/A</v>
      </c>
      <c r="U48" s="25">
        <f ca="1">IFERROR(INDEX(Socioeconomic!$G$8:$G$225,MATCH($C48,_xlfn.ANCHORARRAY(Socioeconomic!$C$8),0)),NA())</f>
        <v>0</v>
      </c>
      <c r="V48" s="25">
        <f ca="1">IFERROR(INDEX('Natural Hazard'!$G$8:$G$225,MATCH($C48,_xlfn.ANCHORARRAY('Natural Hazard'!$C$8),0)),NA())</f>
        <v>0</v>
      </c>
      <c r="W48" s="25">
        <f ca="1">IFERROR(INDEX(Conflict!$G$8:$G$225,MATCH($C48,_xlfn.ANCHORARRAY(Conflict!$C$8),0)),NA())</f>
        <v>0</v>
      </c>
      <c r="X48" s="50"/>
      <c r="Y48" s="25">
        <f ca="1">IFERROR(INDEX(Health!$H$8:$H$225,MATCH($C48,_xlfn.ANCHORARRAY(Health!$C$8),0)),NA())</f>
        <v>8.9154518950437307</v>
      </c>
      <c r="Z48" s="25">
        <f ca="1">IFERROR(INDEX(Food!$H$8:$H$225,MATCH($C48,_xlfn.ANCHORARRAY(Food!$C$8),0)),NA())</f>
        <v>8.2296650717703308</v>
      </c>
      <c r="AA48" s="25" t="e">
        <f ca="1">IFERROR(INDEX(Macro!$H$8:$H$225,MATCH($C48,_xlfn.ANCHORARRAY(Macro!$C$8),0)),NA())</f>
        <v>#N/A</v>
      </c>
      <c r="AB48" s="25">
        <f ca="1">IFERROR(INDEX(Socioeconomic!$H$8:$H$225,MATCH($C48,_xlfn.ANCHORARRAY(Socioeconomic!$C$8),0)),NA())</f>
        <v>10</v>
      </c>
      <c r="AC48" s="25">
        <f ca="1">IFERROR(INDEX('Natural Hazard'!$H$8:$H$225,MATCH($C48,_xlfn.ANCHORARRAY('Natural Hazard'!$C$8),0)),NA())</f>
        <v>1.6666666666666601</v>
      </c>
      <c r="AD48" s="25">
        <f ca="1">IFERROR(INDEX(Conflict!$H$8:$H$225,MATCH($C48,_xlfn.ANCHORARRAY(Conflict!$C$8),0)),NA())</f>
        <v>10</v>
      </c>
      <c r="AE48" s="50"/>
      <c r="AF48" s="25">
        <f ca="1">IFERROR(INDEX(Health!$I$8:$I$225,MATCH($C48,_xlfn.ANCHORARRAY(Health!$C$8),0)),NA())</f>
        <v>0</v>
      </c>
      <c r="AG48" s="25" t="e">
        <f ca="1">IFERROR(INDEX(Food!$I$8:$I$225,MATCH($C48,_xlfn.ANCHORARRAY(Food!$C$8),0)),NA())</f>
        <v>#N/A</v>
      </c>
      <c r="AH48" s="25" t="e">
        <f ca="1">IFERROR(INDEX(Macro!$I$8:$I$225,MATCH($C48,_xlfn.ANCHORARRAY(Macro!$C$8),0)),NA())</f>
        <v>#N/A</v>
      </c>
      <c r="AI48" s="25">
        <f ca="1">IFERROR(INDEX(Socioeconomic!$I$8:$I$225,MATCH($C48,_xlfn.ANCHORARRAY(Socioeconomic!$C$8),0)),NA())</f>
        <v>0</v>
      </c>
      <c r="AJ48" s="25">
        <f ca="1">IFERROR(INDEX('Natural Hazard'!$I$8:$I$225,MATCH($C48,_xlfn.ANCHORARRAY('Natural Hazard'!$C$8),0)),NA())</f>
        <v>0</v>
      </c>
      <c r="AK48" s="25">
        <f ca="1">IFERROR(INDEX(Conflict!$I$8:$I$225,MATCH($C48,_xlfn.ANCHORARRAY(Conflict!$C$8),0)),NA())</f>
        <v>0</v>
      </c>
      <c r="AL48" s="49"/>
      <c r="AM48" s="25">
        <f>IFERROR(INDEX('Data Reliability'!$G$6:$G$409,MATCH($C48,'Data Reliability'!$E$6:$E$409,0)),NA())</f>
        <v>0.25</v>
      </c>
      <c r="AN48" s="25">
        <f>IFERROR(INDEX('Data Reliability'!$H$6:$H$409,MATCH($C48,'Data Reliability'!$E$6:$E$409,0)),NA())</f>
        <v>0.70833333333333304</v>
      </c>
    </row>
    <row r="49" spans="2:40" x14ac:dyDescent="0.2">
      <c r="B49" s="28" t="s">
        <v>78</v>
      </c>
      <c r="C49" s="28" t="s">
        <v>79</v>
      </c>
      <c r="D49" s="28" t="s">
        <v>432</v>
      </c>
      <c r="E49" s="28" t="s">
        <v>535</v>
      </c>
      <c r="F49" s="206">
        <f ca="1">MATCH($C49,_xlfn.ANCHORARRAY(Health!$C$8),0)</f>
        <v>44</v>
      </c>
      <c r="G49" s="22" cm="1">
        <f t="array" aca="1" ref="G49" ca="1">IF(Parameters!$D$31, SUM(IF(ISNUMBER(R49:W49),(IF(R49:W49&gt;=Parameters!$D$37,1,"")),""))+0.5*(SUM(IF(ISNUMBER(R49:W49),(IF(R49:W49&gt;=Parameters!$D$38,1,"")),""))-SUM(IF(ISNUMBER(R49:W49),(IF(R49:W49&gt;=Parameters!$D$37,1,"")),""))),0) +
   IF(Parameters!$D$32,SUM(IF(ISNUMBER(R49:W49),(IF(R49:W49&gt;=Parameters!$D$41,1,"")),"")),0) +
   IF(Parameters!$D$33,AVERAGE(IF(ISNUMBER(R49:W49),R49:W49)),0) +
   IF(Parameters!$D$34,IF(OR(IF(ISNUMBER(R49:W49),R49:W49)=0),0,GEOMEAN(IF(ISNUMBER(R49:W49),R49:W49))),0)</f>
        <v>0</v>
      </c>
      <c r="H49" s="23">
        <f t="shared" ca="1" si="0"/>
        <v>0</v>
      </c>
      <c r="I49" s="116" t="str">
        <f t="shared" si="1"/>
        <v>!</v>
      </c>
      <c r="J49" s="22" cm="1">
        <f t="array" aca="1" ref="J49" ca="1">IF(Parameters!$D$31, SUM(IF(ISNUMBER(Y49:AD49),(IF(Y49:AD49&gt;=Parameters!$D$41,1,"")),""))+0.5*(SUM(IF(ISNUMBER(Y49:AD49),(IF(Y49:AD49&gt;=Parameters!$D$42,1,"")),""))-SUM(IF(ISNUMBER(Y49:AD49),(IF(Y49:AD49&gt;=Parameters!$D$41,1,"")),""))),0) +
   IF(Parameters!$D$32,SUM(IF(ISNUMBER(Y49:AD49),(IF(Y49:AD49&gt;=Parameters!$D$41,1,"")),"")),0) +
   IF(Parameters!$D$33,AVERAGE(IF(ISNUMBER(Y49:AD49),Y49:AD49)),0) +
   IF(Parameters!$D$34,IF(OR(IF(ISNUMBER(Y49:AD49),Y49:AD49)=0),0,GEOMEAN(IF(ISNUMBER(Y49:AD49),Y49:AD49))),0)</f>
        <v>0.5</v>
      </c>
      <c r="K49" s="23">
        <f t="shared" ca="1" si="2"/>
        <v>0.5</v>
      </c>
      <c r="L49" s="116" t="str">
        <f t="shared" si="3"/>
        <v/>
      </c>
      <c r="M49" s="21" cm="1">
        <f t="array" aca="1" ref="M49" ca="1">IF(Parameters!$D$31, SUM(IF(ISNUMBER(AF49:AK49),(IF(AF49:AK49&gt;=Parameters!$D$41,1,"")),""))+0.5*(SUM(IF(ISNUMBER(AF49:AK49),(IF(AF49:AK49&gt;=Parameters!$D$42,1,"")),""))-SUM(IF(ISNUMBER(AF49:AK49),(IF(AF49:AK49&gt;=Parameters!$D$41,1,"")),""))),0) +
   IF(Parameters!$D$32,SUM(IF(ISNUMBER(AF49:AK49),(IF(AF49:AK49&gt;=Parameters!$D$41,1,"")),"")),0) +
   IF(Parameters!$D$33,AVERAGE(IF(ISNUMBER(AF49:AK49),AF49:AK49)),0) +
   IF(Parameters!$D$34,IF(OR(IF(ISNUMBER(AF49:AK49),AF49:AK49)=0),0,GEOMEAN(IF(ISNUMBER(AF49:AK49),AF49:AK49))),0)</f>
        <v>1</v>
      </c>
      <c r="N49" s="23">
        <f t="shared" ca="1" si="4"/>
        <v>1</v>
      </c>
      <c r="O49" s="116" t="str">
        <f t="shared" si="5"/>
        <v>!</v>
      </c>
      <c r="P49" s="24"/>
      <c r="Q49" s="49"/>
      <c r="R49" s="25">
        <f ca="1">IFERROR(INDEX(Health!$G$8:$G$225,MATCH($C49,_xlfn.ANCHORARRAY(Health!$C$8),0)),NA())</f>
        <v>0</v>
      </c>
      <c r="S49" s="25">
        <f ca="1">IFERROR(INDEX(Food!$G$8:$G$225,MATCH($C49,_xlfn.ANCHORARRAY(Food!$C$8),0)),NA())</f>
        <v>0</v>
      </c>
      <c r="T49" s="25">
        <f ca="1">IFERROR(INDEX(Macro!$G$8:$G$225,MATCH($C49,_xlfn.ANCHORARRAY(Macro!$C$8),0)),NA())</f>
        <v>4.1686268117097987</v>
      </c>
      <c r="U49" s="25">
        <f ca="1">IFERROR(INDEX(Socioeconomic!$G$8:$G$225,MATCH($C49,_xlfn.ANCHORARRAY(Socioeconomic!$C$8),0)),NA())</f>
        <v>0</v>
      </c>
      <c r="V49" s="25">
        <f ca="1">IFERROR(INDEX('Natural Hazard'!$G$8:$G$225,MATCH($C49,_xlfn.ANCHORARRAY('Natural Hazard'!$C$8),0)),NA())</f>
        <v>3.1622776601683795</v>
      </c>
      <c r="W49" s="25">
        <f ca="1">IFERROR(INDEX(Conflict!$G$8:$G$225,MATCH($C49,_xlfn.ANCHORARRAY(Conflict!$C$8),0)),NA())</f>
        <v>0</v>
      </c>
      <c r="X49" s="50"/>
      <c r="Y49" s="25">
        <f ca="1">IFERROR(INDEX(Health!$H$8:$H$225,MATCH($C49,_xlfn.ANCHORARRAY(Health!$C$8),0)),NA())</f>
        <v>6.2332361516034904</v>
      </c>
      <c r="Z49" s="25">
        <f ca="1">IFERROR(INDEX(Food!$H$8:$H$225,MATCH($C49,_xlfn.ANCHORARRAY(Food!$C$8),0)),NA())</f>
        <v>6.3636363636363598</v>
      </c>
      <c r="AA49" s="25">
        <f ca="1">IFERROR(INDEX(Macro!$H$8:$H$225,MATCH($C49,_xlfn.ANCHORARRAY(Macro!$C$8),0)),NA())</f>
        <v>3.8148256665689999</v>
      </c>
      <c r="AB49" s="25">
        <f ca="1">IFERROR(INDEX(Socioeconomic!$H$8:$H$225,MATCH($C49,_xlfn.ANCHORARRAY(Socioeconomic!$C$8),0)),NA())</f>
        <v>7.4285714285714199</v>
      </c>
      <c r="AC49" s="25">
        <f ca="1">IFERROR(INDEX('Natural Hazard'!$H$8:$H$225,MATCH($C49,_xlfn.ANCHORARRAY('Natural Hazard'!$C$8),0)),NA())</f>
        <v>1</v>
      </c>
      <c r="AD49" s="25">
        <f ca="1">IFERROR(INDEX(Conflict!$H$8:$H$225,MATCH($C49,_xlfn.ANCHORARRAY(Conflict!$C$8),0)),NA())</f>
        <v>0</v>
      </c>
      <c r="AE49" s="50"/>
      <c r="AF49" s="25">
        <f ca="1">IFERROR(INDEX(Health!$I$8:$I$225,MATCH($C49,_xlfn.ANCHORARRAY(Health!$C$8),0)),NA())</f>
        <v>0</v>
      </c>
      <c r="AG49" s="25" t="e">
        <f ca="1">IFERROR(INDEX(Food!$I$8:$I$225,MATCH($C49,_xlfn.ANCHORARRAY(Food!$C$8),0)),NA())</f>
        <v>#N/A</v>
      </c>
      <c r="AH49" s="25">
        <f ca="1">IFERROR(INDEX(Macro!$I$8:$I$225,MATCH($C49,_xlfn.ANCHORARRAY(Macro!$C$8),0)),NA())</f>
        <v>4.5552407932011301</v>
      </c>
      <c r="AI49" s="25">
        <f ca="1">IFERROR(INDEX(Socioeconomic!$I$8:$I$225,MATCH($C49,_xlfn.ANCHORARRAY(Socioeconomic!$C$8),0)),NA())</f>
        <v>0</v>
      </c>
      <c r="AJ49" s="25">
        <f ca="1">IFERROR(INDEX('Natural Hazard'!$I$8:$I$225,MATCH($C49,_xlfn.ANCHORARRAY('Natural Hazard'!$C$8),0)),NA())</f>
        <v>10</v>
      </c>
      <c r="AK49" s="25">
        <f ca="1">IFERROR(INDEX(Conflict!$I$8:$I$225,MATCH($C49,_xlfn.ANCHORARRAY(Conflict!$C$8),0)),NA())</f>
        <v>0</v>
      </c>
      <c r="AL49" s="49"/>
      <c r="AM49" s="25">
        <f>IFERROR(INDEX('Data Reliability'!$G$6:$G$409,MATCH($C49,'Data Reliability'!$E$6:$E$409,0)),NA())</f>
        <v>0.16666666666666699</v>
      </c>
      <c r="AN49" s="25">
        <f>IFERROR(INDEX('Data Reliability'!$H$6:$H$409,MATCH($C49,'Data Reliability'!$E$6:$E$409,0)),NA())</f>
        <v>0.58333333333333304</v>
      </c>
    </row>
    <row r="50" spans="2:40" x14ac:dyDescent="0.2">
      <c r="B50" s="28" t="s">
        <v>80</v>
      </c>
      <c r="C50" s="28" t="s">
        <v>81</v>
      </c>
      <c r="D50" s="28" t="s">
        <v>435</v>
      </c>
      <c r="E50" s="28" t="s">
        <v>430</v>
      </c>
      <c r="F50" s="206">
        <f ca="1">MATCH($C50,_xlfn.ANCHORARRAY(Health!$C$8),0)</f>
        <v>45</v>
      </c>
      <c r="G50" s="22" cm="1">
        <f t="array" aca="1" ref="G50" ca="1">IF(Parameters!$D$31, SUM(IF(ISNUMBER(R50:W50),(IF(R50:W50&gt;=Parameters!$D$37,1,"")),""))+0.5*(SUM(IF(ISNUMBER(R50:W50),(IF(R50:W50&gt;=Parameters!$D$38,1,"")),""))-SUM(IF(ISNUMBER(R50:W50),(IF(R50:W50&gt;=Parameters!$D$37,1,"")),""))),0) +
   IF(Parameters!$D$32,SUM(IF(ISNUMBER(R50:W50),(IF(R50:W50&gt;=Parameters!$D$41,1,"")),"")),0) +
   IF(Parameters!$D$33,AVERAGE(IF(ISNUMBER(R50:W50),R50:W50)),0) +
   IF(Parameters!$D$34,IF(OR(IF(ISNUMBER(R50:W50),R50:W50)=0),0,GEOMEAN(IF(ISNUMBER(R50:W50),R50:W50))),0)</f>
        <v>0.5</v>
      </c>
      <c r="H50" s="23">
        <f t="shared" ca="1" si="0"/>
        <v>0.5</v>
      </c>
      <c r="I50" s="116" t="str">
        <f t="shared" si="1"/>
        <v/>
      </c>
      <c r="J50" s="22" cm="1">
        <f t="array" aca="1" ref="J50" ca="1">IF(Parameters!$D$31, SUM(IF(ISNUMBER(Y50:AD50),(IF(Y50:AD50&gt;=Parameters!$D$41,1,"")),""))+0.5*(SUM(IF(ISNUMBER(Y50:AD50),(IF(Y50:AD50&gt;=Parameters!$D$42,1,"")),""))-SUM(IF(ISNUMBER(Y50:AD50),(IF(Y50:AD50&gt;=Parameters!$D$41,1,"")),""))),0) +
   IF(Parameters!$D$32,SUM(IF(ISNUMBER(Y50:AD50),(IF(Y50:AD50&gt;=Parameters!$D$41,1,"")),"")),0) +
   IF(Parameters!$D$33,AVERAGE(IF(ISNUMBER(Y50:AD50),Y50:AD50)),0) +
   IF(Parameters!$D$34,IF(OR(IF(ISNUMBER(Y50:AD50),Y50:AD50)=0),0,GEOMEAN(IF(ISNUMBER(Y50:AD50),Y50:AD50))),0)</f>
        <v>0.5</v>
      </c>
      <c r="K50" s="23">
        <f t="shared" ca="1" si="2"/>
        <v>0.5</v>
      </c>
      <c r="L50" s="116" t="str">
        <f t="shared" si="3"/>
        <v/>
      </c>
      <c r="M50" s="21" cm="1">
        <f t="array" aca="1" ref="M50" ca="1">IF(Parameters!$D$31, SUM(IF(ISNUMBER(AF50:AK50),(IF(AF50:AK50&gt;=Parameters!$D$41,1,"")),""))+0.5*(SUM(IF(ISNUMBER(AF50:AK50),(IF(AF50:AK50&gt;=Parameters!$D$42,1,"")),""))-SUM(IF(ISNUMBER(AF50:AK50),(IF(AF50:AK50&gt;=Parameters!$D$41,1,"")),""))),0) +
   IF(Parameters!$D$32,SUM(IF(ISNUMBER(AF50:AK50),(IF(AF50:AK50&gt;=Parameters!$D$41,1,"")),"")),0) +
   IF(Parameters!$D$33,AVERAGE(IF(ISNUMBER(AF50:AK50),AF50:AK50)),0) +
   IF(Parameters!$D$34,IF(OR(IF(ISNUMBER(AF50:AK50),AF50:AK50)=0),0,GEOMEAN(IF(ISNUMBER(AF50:AK50),AF50:AK50))),0)</f>
        <v>1.5</v>
      </c>
      <c r="N50" s="23">
        <f t="shared" ca="1" si="4"/>
        <v>1.5</v>
      </c>
      <c r="O50" s="116" t="str">
        <f t="shared" si="5"/>
        <v>!</v>
      </c>
      <c r="P50" s="24"/>
      <c r="Q50" s="49"/>
      <c r="R50" s="25">
        <f ca="1">IFERROR(INDEX(Health!$G$8:$G$225,MATCH($C50,_xlfn.ANCHORARRAY(Health!$C$8),0)),NA())</f>
        <v>0</v>
      </c>
      <c r="S50" s="25">
        <f ca="1">IFERROR(INDEX(Food!$G$8:$G$225,MATCH($C50,_xlfn.ANCHORARRAY(Food!$C$8),0)),NA())</f>
        <v>0</v>
      </c>
      <c r="T50" s="25">
        <f ca="1">IFERROR(INDEX(Macro!$G$8:$G$225,MATCH($C50,_xlfn.ANCHORARRAY(Macro!$C$8),0)),NA())</f>
        <v>1.2582323253373815</v>
      </c>
      <c r="U50" s="25">
        <f ca="1">IFERROR(INDEX(Socioeconomic!$G$8:$G$225,MATCH($C50,_xlfn.ANCHORARRAY(Socioeconomic!$C$8),0)),NA())</f>
        <v>5.4772255750516514</v>
      </c>
      <c r="V50" s="25">
        <f ca="1">IFERROR(INDEX('Natural Hazard'!$G$8:$G$225,MATCH($C50,_xlfn.ANCHORARRAY('Natural Hazard'!$C$8),0)),NA())</f>
        <v>0</v>
      </c>
      <c r="W50" s="25">
        <f ca="1">IFERROR(INDEX(Conflict!$G$8:$G$225,MATCH($C50,_xlfn.ANCHORARRAY(Conflict!$C$8),0)),NA())</f>
        <v>0</v>
      </c>
      <c r="X50" s="50"/>
      <c r="Y50" s="25">
        <f ca="1">IFERROR(INDEX(Health!$H$8:$H$225,MATCH($C50,_xlfn.ANCHORARRAY(Health!$C$8),0)),NA())</f>
        <v>4.2798833819241997</v>
      </c>
      <c r="Z50" s="25">
        <f ca="1">IFERROR(INDEX(Food!$H$8:$H$225,MATCH($C50,_xlfn.ANCHORARRAY(Food!$C$8),0)),NA())</f>
        <v>0.19687319050376201</v>
      </c>
      <c r="AA50" s="25">
        <f ca="1">IFERROR(INDEX(Macro!$H$8:$H$225,MATCH($C50,_xlfn.ANCHORARRAY(Macro!$C$8),0)),NA())</f>
        <v>2.6867858189276301</v>
      </c>
      <c r="AB50" s="25">
        <f ca="1">IFERROR(INDEX(Socioeconomic!$H$8:$H$225,MATCH($C50,_xlfn.ANCHORARRAY(Socioeconomic!$C$8),0)),NA())</f>
        <v>2.9999999999999898</v>
      </c>
      <c r="AC50" s="25">
        <f ca="1">IFERROR(INDEX('Natural Hazard'!$H$8:$H$225,MATCH($C50,_xlfn.ANCHORARRAY('Natural Hazard'!$C$8),0)),NA())</f>
        <v>7.1666666666666599</v>
      </c>
      <c r="AD50" s="25">
        <f ca="1">IFERROR(INDEX(Conflict!$H$8:$H$225,MATCH($C50,_xlfn.ANCHORARRAY(Conflict!$C$8),0)),NA())</f>
        <v>0</v>
      </c>
      <c r="AE50" s="50"/>
      <c r="AF50" s="25">
        <f ca="1">IFERROR(INDEX(Health!$I$8:$I$225,MATCH($C50,_xlfn.ANCHORARRAY(Health!$C$8),0)),NA())</f>
        <v>0</v>
      </c>
      <c r="AG50" s="25" t="e">
        <f ca="1">IFERROR(INDEX(Food!$I$8:$I$225,MATCH($C50,_xlfn.ANCHORARRAY(Food!$C$8),0)),NA())</f>
        <v>#N/A</v>
      </c>
      <c r="AH50" s="25">
        <f ca="1">IFERROR(INDEX(Macro!$I$8:$I$225,MATCH($C50,_xlfn.ANCHORARRAY(Macro!$C$8),0)),NA())</f>
        <v>0.58923512747874796</v>
      </c>
      <c r="AI50" s="25">
        <f ca="1">IFERROR(INDEX(Socioeconomic!$I$8:$I$225,MATCH($C50,_xlfn.ANCHORARRAY(Socioeconomic!$C$8),0)),NA())</f>
        <v>10</v>
      </c>
      <c r="AJ50" s="25">
        <f ca="1">IFERROR(INDEX('Natural Hazard'!$I$8:$I$225,MATCH($C50,_xlfn.ANCHORARRAY('Natural Hazard'!$C$8),0)),NA())</f>
        <v>0</v>
      </c>
      <c r="AK50" s="25">
        <f ca="1">IFERROR(INDEX(Conflict!$I$8:$I$225,MATCH($C50,_xlfn.ANCHORARRAY(Conflict!$C$8),0)),NA())</f>
        <v>7</v>
      </c>
      <c r="AL50" s="49"/>
      <c r="AM50" s="25">
        <f>IFERROR(INDEX('Data Reliability'!$G$6:$G$409,MATCH($C50,'Data Reliability'!$E$6:$E$409,0)),NA())</f>
        <v>8.3333333333333301E-2</v>
      </c>
      <c r="AN50" s="25">
        <f>IFERROR(INDEX('Data Reliability'!$H$6:$H$409,MATCH($C50,'Data Reliability'!$E$6:$E$409,0)),NA())</f>
        <v>0.50833333333333297</v>
      </c>
    </row>
    <row r="51" spans="2:40" x14ac:dyDescent="0.2">
      <c r="B51" s="28" t="s">
        <v>82</v>
      </c>
      <c r="C51" s="28" t="s">
        <v>83</v>
      </c>
      <c r="D51" s="28" t="s">
        <v>435</v>
      </c>
      <c r="E51" s="28" t="s">
        <v>409</v>
      </c>
      <c r="F51" s="206">
        <f ca="1">MATCH($C51,_xlfn.ANCHORARRAY(Health!$C$8),0)</f>
        <v>46</v>
      </c>
      <c r="G51" s="22" cm="1">
        <f t="array" aca="1" ref="G51" ca="1">IF(Parameters!$D$31, SUM(IF(ISNUMBER(R51:W51),(IF(R51:W51&gt;=Parameters!$D$37,1,"")),""))+0.5*(SUM(IF(ISNUMBER(R51:W51),(IF(R51:W51&gt;=Parameters!$D$38,1,"")),""))-SUM(IF(ISNUMBER(R51:W51),(IF(R51:W51&gt;=Parameters!$D$37,1,"")),""))),0) +
   IF(Parameters!$D$32,SUM(IF(ISNUMBER(R51:W51),(IF(R51:W51&gt;=Parameters!$D$41,1,"")),"")),0) +
   IF(Parameters!$D$33,AVERAGE(IF(ISNUMBER(R51:W51),R51:W51)),0) +
   IF(Parameters!$D$34,IF(OR(IF(ISNUMBER(R51:W51),R51:W51)=0),0,GEOMEAN(IF(ISNUMBER(R51:W51),R51:W51))),0)</f>
        <v>1</v>
      </c>
      <c r="H51" s="23">
        <f t="shared" ca="1" si="0"/>
        <v>1</v>
      </c>
      <c r="I51" s="116" t="str">
        <f t="shared" si="1"/>
        <v>!</v>
      </c>
      <c r="J51" s="22" cm="1">
        <f t="array" aca="1" ref="J51" ca="1">IF(Parameters!$D$31, SUM(IF(ISNUMBER(Y51:AD51),(IF(Y51:AD51&gt;=Parameters!$D$41,1,"")),""))+0.5*(SUM(IF(ISNUMBER(Y51:AD51),(IF(Y51:AD51&gt;=Parameters!$D$42,1,"")),""))-SUM(IF(ISNUMBER(Y51:AD51),(IF(Y51:AD51&gt;=Parameters!$D$41,1,"")),""))),0) +
   IF(Parameters!$D$32,SUM(IF(ISNUMBER(Y51:AD51),(IF(Y51:AD51&gt;=Parameters!$D$41,1,"")),"")),0) +
   IF(Parameters!$D$33,AVERAGE(IF(ISNUMBER(Y51:AD51),Y51:AD51)),0) +
   IF(Parameters!$D$34,IF(OR(IF(ISNUMBER(Y51:AD51),Y51:AD51)=0),0,GEOMEAN(IF(ISNUMBER(Y51:AD51),Y51:AD51))),0)</f>
        <v>1</v>
      </c>
      <c r="K51" s="23">
        <f t="shared" ca="1" si="2"/>
        <v>1</v>
      </c>
      <c r="L51" s="116" t="str">
        <f t="shared" si="3"/>
        <v/>
      </c>
      <c r="M51" s="21" cm="1">
        <f t="array" aca="1" ref="M51" ca="1">IF(Parameters!$D$31, SUM(IF(ISNUMBER(AF51:AK51),(IF(AF51:AK51&gt;=Parameters!$D$41,1,"")),""))+0.5*(SUM(IF(ISNUMBER(AF51:AK51),(IF(AF51:AK51&gt;=Parameters!$D$42,1,"")),""))-SUM(IF(ISNUMBER(AF51:AK51),(IF(AF51:AK51&gt;=Parameters!$D$41,1,"")),""))),0) +
   IF(Parameters!$D$32,SUM(IF(ISNUMBER(AF51:AK51),(IF(AF51:AK51&gt;=Parameters!$D$41,1,"")),"")),0) +
   IF(Parameters!$D$33,AVERAGE(IF(ISNUMBER(AF51:AK51),AF51:AK51)),0) +
   IF(Parameters!$D$34,IF(OR(IF(ISNUMBER(AF51:AK51),AF51:AK51)=0),0,GEOMEAN(IF(ISNUMBER(AF51:AK51),AF51:AK51))),0)</f>
        <v>1</v>
      </c>
      <c r="N51" s="23">
        <f t="shared" ca="1" si="4"/>
        <v>1</v>
      </c>
      <c r="O51" s="116" t="str">
        <f t="shared" si="5"/>
        <v>!</v>
      </c>
      <c r="P51" s="24"/>
      <c r="Q51" s="49"/>
      <c r="R51" s="25">
        <f ca="1">IFERROR(INDEX(Health!$G$8:$G$225,MATCH($C51,_xlfn.ANCHORARRAY(Health!$C$8),0)),NA())</f>
        <v>0</v>
      </c>
      <c r="S51" s="25">
        <f ca="1">IFERROR(INDEX(Food!$G$8:$G$225,MATCH($C51,_xlfn.ANCHORARRAY(Food!$C$8),0)),NA())</f>
        <v>0</v>
      </c>
      <c r="T51" s="25">
        <f ca="1">IFERROR(INDEX(Macro!$G$8:$G$225,MATCH($C51,_xlfn.ANCHORARRAY(Macro!$C$8),0)),NA())</f>
        <v>8.5896651244608453</v>
      </c>
      <c r="U51" s="25">
        <f ca="1">IFERROR(INDEX(Socioeconomic!$G$8:$G$225,MATCH($C51,_xlfn.ANCHORARRAY(Socioeconomic!$C$8),0)),NA())</f>
        <v>0</v>
      </c>
      <c r="V51" s="25">
        <f ca="1">IFERROR(INDEX('Natural Hazard'!$G$8:$G$225,MATCH($C51,_xlfn.ANCHORARRAY('Natural Hazard'!$C$8),0)),NA())</f>
        <v>0</v>
      </c>
      <c r="W51" s="25">
        <f ca="1">IFERROR(INDEX(Conflict!$G$8:$G$225,MATCH($C51,_xlfn.ANCHORARRAY(Conflict!$C$8),0)),NA())</f>
        <v>0</v>
      </c>
      <c r="X51" s="50"/>
      <c r="Y51" s="25">
        <f ca="1">IFERROR(INDEX(Health!$H$8:$H$225,MATCH($C51,_xlfn.ANCHORARRAY(Health!$C$8),0)),NA())</f>
        <v>7.28279883381924</v>
      </c>
      <c r="Z51" s="25">
        <f ca="1">IFERROR(INDEX(Food!$H$8:$H$225,MATCH($C51,_xlfn.ANCHORARRAY(Food!$C$8),0)),NA())</f>
        <v>4.3301435406698499</v>
      </c>
      <c r="AA51" s="25">
        <f ca="1">IFERROR(INDEX(Macro!$H$8:$H$225,MATCH($C51,_xlfn.ANCHORARRAY(Macro!$C$8),0)),NA())</f>
        <v>9.6894227951948508</v>
      </c>
      <c r="AB51" s="25">
        <f ca="1">IFERROR(INDEX(Socioeconomic!$H$8:$H$225,MATCH($C51,_xlfn.ANCHORARRAY(Socioeconomic!$C$8),0)),NA())</f>
        <v>3.2857142857142798</v>
      </c>
      <c r="AC51" s="25">
        <f ca="1">IFERROR(INDEX('Natural Hazard'!$H$8:$H$225,MATCH($C51,_xlfn.ANCHORARRAY('Natural Hazard'!$C$8),0)),NA())</f>
        <v>6.3333333333333304</v>
      </c>
      <c r="AD51" s="25">
        <f ca="1">IFERROR(INDEX(Conflict!$H$8:$H$225,MATCH($C51,_xlfn.ANCHORARRAY(Conflict!$C$8),0)),NA())</f>
        <v>0</v>
      </c>
      <c r="AE51" s="50"/>
      <c r="AF51" s="25">
        <f ca="1">IFERROR(INDEX(Health!$I$8:$I$225,MATCH($C51,_xlfn.ANCHORARRAY(Health!$C$8),0)),NA())</f>
        <v>0</v>
      </c>
      <c r="AG51" s="25" t="e">
        <f ca="1">IFERROR(INDEX(Food!$I$8:$I$225,MATCH($C51,_xlfn.ANCHORARRAY(Food!$C$8),0)),NA())</f>
        <v>#N/A</v>
      </c>
      <c r="AH51" s="25">
        <f ca="1">IFERROR(INDEX(Macro!$I$8:$I$225,MATCH($C51,_xlfn.ANCHORARRAY(Macro!$C$8),0)),NA())</f>
        <v>7.61473087818697</v>
      </c>
      <c r="AI51" s="25" t="e">
        <f ca="1">IFERROR(INDEX(Socioeconomic!$I$8:$I$225,MATCH($C51,_xlfn.ANCHORARRAY(Socioeconomic!$C$8),0)),NA())</f>
        <v>#N/A</v>
      </c>
      <c r="AJ51" s="25">
        <f ca="1">IFERROR(INDEX('Natural Hazard'!$I$8:$I$225,MATCH($C51,_xlfn.ANCHORARRAY('Natural Hazard'!$C$8),0)),NA())</f>
        <v>0</v>
      </c>
      <c r="AK51" s="25">
        <f ca="1">IFERROR(INDEX(Conflict!$I$8:$I$225,MATCH($C51,_xlfn.ANCHORARRAY(Conflict!$C$8),0)),NA())</f>
        <v>7</v>
      </c>
      <c r="AL51" s="49"/>
      <c r="AM51" s="25">
        <f>IFERROR(INDEX('Data Reliability'!$G$6:$G$409,MATCH($C51,'Data Reliability'!$E$6:$E$409,0)),NA())</f>
        <v>0.16666666666666699</v>
      </c>
      <c r="AN51" s="25">
        <f>IFERROR(INDEX('Data Reliability'!$H$6:$H$409,MATCH($C51,'Data Reliability'!$E$6:$E$409,0)),NA())</f>
        <v>0.63333333333333297</v>
      </c>
    </row>
    <row r="52" spans="2:40" x14ac:dyDescent="0.2">
      <c r="B52" s="28" t="s">
        <v>767</v>
      </c>
      <c r="C52" s="28" t="s">
        <v>699</v>
      </c>
      <c r="D52" s="28" t="s">
        <v>435</v>
      </c>
      <c r="E52" s="28" t="s">
        <v>409</v>
      </c>
      <c r="F52" s="206">
        <f ca="1">MATCH($C52,_xlfn.ANCHORARRAY(Health!$C$8),0)</f>
        <v>47</v>
      </c>
      <c r="G52" s="22" cm="1">
        <f t="array" aca="1" ref="G52" ca="1">IF(Parameters!$D$31, SUM(IF(ISNUMBER(R52:W52),(IF(R52:W52&gt;=Parameters!$D$37,1,"")),""))+0.5*(SUM(IF(ISNUMBER(R52:W52),(IF(R52:W52&gt;=Parameters!$D$38,1,"")),""))-SUM(IF(ISNUMBER(R52:W52),(IF(R52:W52&gt;=Parameters!$D$37,1,"")),""))),0) +
   IF(Parameters!$D$32,SUM(IF(ISNUMBER(R52:W52),(IF(R52:W52&gt;=Parameters!$D$41,1,"")),"")),0) +
   IF(Parameters!$D$33,AVERAGE(IF(ISNUMBER(R52:W52),R52:W52)),0) +
   IF(Parameters!$D$34,IF(OR(IF(ISNUMBER(R52:W52),R52:W52)=0),0,GEOMEAN(IF(ISNUMBER(R52:W52),R52:W52))),0)</f>
        <v>0</v>
      </c>
      <c r="H52" s="23">
        <f t="shared" ca="1" si="0"/>
        <v>0</v>
      </c>
      <c r="I52" s="116" t="str">
        <f t="shared" si="1"/>
        <v>!!</v>
      </c>
      <c r="J52" s="22" cm="1">
        <f t="array" aca="1" ref="J52" ca="1">IF(Parameters!$D$31, SUM(IF(ISNUMBER(Y52:AD52),(IF(Y52:AD52&gt;=Parameters!$D$41,1,"")),""))+0.5*(SUM(IF(ISNUMBER(Y52:AD52),(IF(Y52:AD52&gt;=Parameters!$D$42,1,"")),""))-SUM(IF(ISNUMBER(Y52:AD52),(IF(Y52:AD52&gt;=Parameters!$D$41,1,"")),""))),0) +
   IF(Parameters!$D$32,SUM(IF(ISNUMBER(Y52:AD52),(IF(Y52:AD52&gt;=Parameters!$D$41,1,"")),"")),0) +
   IF(Parameters!$D$33,AVERAGE(IF(ISNUMBER(Y52:AD52),Y52:AD52)),0) +
   IF(Parameters!$D$34,IF(OR(IF(ISNUMBER(Y52:AD52),Y52:AD52)=0),0,GEOMEAN(IF(ISNUMBER(Y52:AD52),Y52:AD52))),0)</f>
        <v>0</v>
      </c>
      <c r="K52" s="23">
        <f t="shared" ca="1" si="2"/>
        <v>0</v>
      </c>
      <c r="L52" s="116" t="str">
        <f t="shared" si="3"/>
        <v>!!</v>
      </c>
      <c r="M52" s="21" cm="1">
        <f t="array" aca="1" ref="M52" ca="1">IF(Parameters!$D$31, SUM(IF(ISNUMBER(AF52:AK52),(IF(AF52:AK52&gt;=Parameters!$D$41,1,"")),""))+0.5*(SUM(IF(ISNUMBER(AF52:AK52),(IF(AF52:AK52&gt;=Parameters!$D$42,1,"")),""))-SUM(IF(ISNUMBER(AF52:AK52),(IF(AF52:AK52&gt;=Parameters!$D$41,1,"")),""))),0) +
   IF(Parameters!$D$32,SUM(IF(ISNUMBER(AF52:AK52),(IF(AF52:AK52&gt;=Parameters!$D$41,1,"")),"")),0) +
   IF(Parameters!$D$33,AVERAGE(IF(ISNUMBER(AF52:AK52),AF52:AK52)),0) +
   IF(Parameters!$D$34,IF(OR(IF(ISNUMBER(AF52:AK52),AF52:AK52)=0),0,GEOMEAN(IF(ISNUMBER(AF52:AK52),AF52:AK52))),0)</f>
        <v>0</v>
      </c>
      <c r="N52" s="23">
        <f t="shared" ca="1" si="4"/>
        <v>0</v>
      </c>
      <c r="O52" s="116" t="str">
        <f t="shared" si="5"/>
        <v>!!</v>
      </c>
      <c r="P52" s="24"/>
      <c r="Q52" s="49"/>
      <c r="R52" s="25">
        <f ca="1">IFERROR(INDEX(Health!$G$8:$G$225,MATCH($C52,_xlfn.ANCHORARRAY(Health!$C$8),0)),NA())</f>
        <v>0</v>
      </c>
      <c r="S52" s="25" t="e">
        <f ca="1">IFERROR(INDEX(Food!$G$8:$G$225,MATCH($C52,_xlfn.ANCHORARRAY(Food!$C$8),0)),NA())</f>
        <v>#N/A</v>
      </c>
      <c r="T52" s="25" t="e">
        <f ca="1">IFERROR(INDEX(Macro!$G$8:$G$225,MATCH($C52,_xlfn.ANCHORARRAY(Macro!$C$8),0)),NA())</f>
        <v>#N/A</v>
      </c>
      <c r="U52" s="25" t="e">
        <f ca="1">IFERROR(INDEX(Socioeconomic!$G$8:$G$225,MATCH($C52,_xlfn.ANCHORARRAY(Socioeconomic!$C$8),0)),NA())</f>
        <v>#N/A</v>
      </c>
      <c r="V52" s="25">
        <f ca="1">IFERROR(INDEX('Natural Hazard'!$G$8:$G$225,MATCH($C52,_xlfn.ANCHORARRAY('Natural Hazard'!$C$8),0)),NA())</f>
        <v>0</v>
      </c>
      <c r="W52" s="25">
        <f ca="1">IFERROR(INDEX(Conflict!$G$8:$G$225,MATCH($C52,_xlfn.ANCHORARRAY(Conflict!$C$8),0)),NA())</f>
        <v>0</v>
      </c>
      <c r="X52" s="50"/>
      <c r="Y52" s="25" t="e">
        <f ca="1">IFERROR(INDEX(Health!$H$8:$H$225,MATCH($C52,_xlfn.ANCHORARRAY(Health!$C$8),0)),NA())</f>
        <v>#N/A</v>
      </c>
      <c r="Z52" s="25" t="e">
        <f ca="1">IFERROR(INDEX(Food!$H$8:$H$225,MATCH($C52,_xlfn.ANCHORARRAY(Food!$C$8),0)),NA())</f>
        <v>#N/A</v>
      </c>
      <c r="AA52" s="25" t="e">
        <f ca="1">IFERROR(INDEX(Macro!$H$8:$H$225,MATCH($C52,_xlfn.ANCHORARRAY(Macro!$C$8),0)),NA())</f>
        <v>#N/A</v>
      </c>
      <c r="AB52" s="25" t="e">
        <f ca="1">IFERROR(INDEX(Socioeconomic!$H$8:$H$225,MATCH($C52,_xlfn.ANCHORARRAY(Socioeconomic!$C$8),0)),NA())</f>
        <v>#N/A</v>
      </c>
      <c r="AC52" s="25" t="e">
        <f ca="1">IFERROR(INDEX('Natural Hazard'!$H$8:$H$225,MATCH($C52,_xlfn.ANCHORARRAY('Natural Hazard'!$C$8),0)),NA())</f>
        <v>#N/A</v>
      </c>
      <c r="AD52" s="25">
        <f ca="1">IFERROR(INDEX(Conflict!$H$8:$H$225,MATCH($C52,_xlfn.ANCHORARRAY(Conflict!$C$8),0)),NA())</f>
        <v>0</v>
      </c>
      <c r="AE52" s="50"/>
      <c r="AF52" s="25">
        <f ca="1">IFERROR(INDEX(Health!$I$8:$I$225,MATCH($C52,_xlfn.ANCHORARRAY(Health!$C$8),0)),NA())</f>
        <v>0</v>
      </c>
      <c r="AG52" s="25" t="e">
        <f ca="1">IFERROR(INDEX(Food!$I$8:$I$225,MATCH($C52,_xlfn.ANCHORARRAY(Food!$C$8),0)),NA())</f>
        <v>#N/A</v>
      </c>
      <c r="AH52" s="25" t="e">
        <f ca="1">IFERROR(INDEX(Macro!$I$8:$I$225,MATCH($C52,_xlfn.ANCHORARRAY(Macro!$C$8),0)),NA())</f>
        <v>#N/A</v>
      </c>
      <c r="AI52" s="25" t="e">
        <f ca="1">IFERROR(INDEX(Socioeconomic!$I$8:$I$225,MATCH($C52,_xlfn.ANCHORARRAY(Socioeconomic!$C$8),0)),NA())</f>
        <v>#N/A</v>
      </c>
      <c r="AJ52" s="25">
        <f ca="1">IFERROR(INDEX('Natural Hazard'!$I$8:$I$225,MATCH($C52,_xlfn.ANCHORARRAY('Natural Hazard'!$C$8),0)),NA())</f>
        <v>0</v>
      </c>
      <c r="AK52" s="25">
        <f ca="1">IFERROR(INDEX(Conflict!$I$8:$I$225,MATCH($C52,_xlfn.ANCHORARRAY(Conflict!$C$8),0)),NA())</f>
        <v>0</v>
      </c>
      <c r="AL52" s="49"/>
      <c r="AM52" s="25">
        <f>IFERROR(INDEX('Data Reliability'!$G$6:$G$409,MATCH($C52,'Data Reliability'!$E$6:$E$409,0)),NA())</f>
        <v>0.91666666666666696</v>
      </c>
      <c r="AN52" s="25">
        <f>IFERROR(INDEX('Data Reliability'!$H$6:$H$409,MATCH($C52,'Data Reliability'!$E$6:$E$409,0)),NA())</f>
        <v>0.85</v>
      </c>
    </row>
    <row r="53" spans="2:40" x14ac:dyDescent="0.2">
      <c r="B53" s="28" t="s">
        <v>731</v>
      </c>
      <c r="C53" s="28" t="s">
        <v>700</v>
      </c>
      <c r="D53" s="28" t="s">
        <v>435</v>
      </c>
      <c r="E53" s="28" t="s">
        <v>409</v>
      </c>
      <c r="F53" s="206">
        <f ca="1">MATCH($C53,_xlfn.ANCHORARRAY(Health!$C$8),0)</f>
        <v>48</v>
      </c>
      <c r="G53" s="22" cm="1">
        <f t="array" aca="1" ref="G53" ca="1">IF(Parameters!$D$31, SUM(IF(ISNUMBER(R53:W53),(IF(R53:W53&gt;=Parameters!$D$37,1,"")),""))+0.5*(SUM(IF(ISNUMBER(R53:W53),(IF(R53:W53&gt;=Parameters!$D$38,1,"")),""))-SUM(IF(ISNUMBER(R53:W53),(IF(R53:W53&gt;=Parameters!$D$37,1,"")),""))),0) +
   IF(Parameters!$D$32,SUM(IF(ISNUMBER(R53:W53),(IF(R53:W53&gt;=Parameters!$D$41,1,"")),"")),0) +
   IF(Parameters!$D$33,AVERAGE(IF(ISNUMBER(R53:W53),R53:W53)),0) +
   IF(Parameters!$D$34,IF(OR(IF(ISNUMBER(R53:W53),R53:W53)=0),0,GEOMEAN(IF(ISNUMBER(R53:W53),R53:W53))),0)</f>
        <v>0</v>
      </c>
      <c r="H53" s="23">
        <f t="shared" ca="1" si="0"/>
        <v>0</v>
      </c>
      <c r="I53" s="116" t="str">
        <f t="shared" si="1"/>
        <v>!!</v>
      </c>
      <c r="J53" s="22" cm="1">
        <f t="array" aca="1" ref="J53" ca="1">IF(Parameters!$D$31, SUM(IF(ISNUMBER(Y53:AD53),(IF(Y53:AD53&gt;=Parameters!$D$41,1,"")),""))+0.5*(SUM(IF(ISNUMBER(Y53:AD53),(IF(Y53:AD53&gt;=Parameters!$D$42,1,"")),""))-SUM(IF(ISNUMBER(Y53:AD53),(IF(Y53:AD53&gt;=Parameters!$D$41,1,"")),""))),0) +
   IF(Parameters!$D$32,SUM(IF(ISNUMBER(Y53:AD53),(IF(Y53:AD53&gt;=Parameters!$D$41,1,"")),"")),0) +
   IF(Parameters!$D$33,AVERAGE(IF(ISNUMBER(Y53:AD53),Y53:AD53)),0) +
   IF(Parameters!$D$34,IF(OR(IF(ISNUMBER(Y53:AD53),Y53:AD53)=0),0,GEOMEAN(IF(ISNUMBER(Y53:AD53),Y53:AD53))),0)</f>
        <v>0</v>
      </c>
      <c r="K53" s="23">
        <f t="shared" ca="1" si="2"/>
        <v>0</v>
      </c>
      <c r="L53" s="116" t="str">
        <f t="shared" si="3"/>
        <v>!!</v>
      </c>
      <c r="M53" s="21" cm="1">
        <f t="array" aca="1" ref="M53" ca="1">IF(Parameters!$D$31, SUM(IF(ISNUMBER(AF53:AK53),(IF(AF53:AK53&gt;=Parameters!$D$41,1,"")),""))+0.5*(SUM(IF(ISNUMBER(AF53:AK53),(IF(AF53:AK53&gt;=Parameters!$D$42,1,"")),""))-SUM(IF(ISNUMBER(AF53:AK53),(IF(AF53:AK53&gt;=Parameters!$D$41,1,"")),""))),0) +
   IF(Parameters!$D$32,SUM(IF(ISNUMBER(AF53:AK53),(IF(AF53:AK53&gt;=Parameters!$D$41,1,"")),"")),0) +
   IF(Parameters!$D$33,AVERAGE(IF(ISNUMBER(AF53:AK53),AF53:AK53)),0) +
   IF(Parameters!$D$34,IF(OR(IF(ISNUMBER(AF53:AK53),AF53:AK53)=0),0,GEOMEAN(IF(ISNUMBER(AF53:AK53),AF53:AK53))),0)</f>
        <v>0</v>
      </c>
      <c r="N53" s="23">
        <f t="shared" ca="1" si="4"/>
        <v>0</v>
      </c>
      <c r="O53" s="116" t="str">
        <f t="shared" si="5"/>
        <v>!!</v>
      </c>
      <c r="P53" s="24"/>
      <c r="Q53" s="49"/>
      <c r="R53" s="25">
        <f ca="1">IFERROR(INDEX(Health!$G$8:$G$225,MATCH($C53,_xlfn.ANCHORARRAY(Health!$C$8),0)),NA())</f>
        <v>0</v>
      </c>
      <c r="S53" s="25" t="e">
        <f ca="1">IFERROR(INDEX(Food!$G$8:$G$225,MATCH($C53,_xlfn.ANCHORARRAY(Food!$C$8),0)),NA())</f>
        <v>#N/A</v>
      </c>
      <c r="T53" s="25">
        <f ca="1">IFERROR(INDEX(Macro!$G$8:$G$225,MATCH($C53,_xlfn.ANCHORARRAY(Macro!$C$8),0)),NA())</f>
        <v>0</v>
      </c>
      <c r="U53" s="25" t="e">
        <f ca="1">IFERROR(INDEX(Socioeconomic!$G$8:$G$225,MATCH($C53,_xlfn.ANCHORARRAY(Socioeconomic!$C$8),0)),NA())</f>
        <v>#N/A</v>
      </c>
      <c r="V53" s="25">
        <f ca="1">IFERROR(INDEX('Natural Hazard'!$G$8:$G$225,MATCH($C53,_xlfn.ANCHORARRAY('Natural Hazard'!$C$8),0)),NA())</f>
        <v>0</v>
      </c>
      <c r="W53" s="25">
        <f ca="1">IFERROR(INDEX(Conflict!$G$8:$G$225,MATCH($C53,_xlfn.ANCHORARRAY(Conflict!$C$8),0)),NA())</f>
        <v>0</v>
      </c>
      <c r="X53" s="50"/>
      <c r="Y53" s="25" t="e">
        <f ca="1">IFERROR(INDEX(Health!$H$8:$H$225,MATCH($C53,_xlfn.ANCHORARRAY(Health!$C$8),0)),NA())</f>
        <v>#N/A</v>
      </c>
      <c r="Z53" s="25" t="e">
        <f ca="1">IFERROR(INDEX(Food!$H$8:$H$225,MATCH($C53,_xlfn.ANCHORARRAY(Food!$C$8),0)),NA())</f>
        <v>#N/A</v>
      </c>
      <c r="AA53" s="25">
        <f ca="1">IFERROR(INDEX(Macro!$H$8:$H$225,MATCH($C53,_xlfn.ANCHORARRAY(Macro!$C$8),0)),NA())</f>
        <v>0.32815704658658001</v>
      </c>
      <c r="AB53" s="25" t="e">
        <f ca="1">IFERROR(INDEX(Socioeconomic!$H$8:$H$225,MATCH($C53,_xlfn.ANCHORARRAY(Socioeconomic!$C$8),0)),NA())</f>
        <v>#N/A</v>
      </c>
      <c r="AC53" s="25" t="e">
        <f ca="1">IFERROR(INDEX('Natural Hazard'!$H$8:$H$225,MATCH($C53,_xlfn.ANCHORARRAY('Natural Hazard'!$C$8),0)),NA())</f>
        <v>#N/A</v>
      </c>
      <c r="AD53" s="25">
        <f ca="1">IFERROR(INDEX(Conflict!$H$8:$H$225,MATCH($C53,_xlfn.ANCHORARRAY(Conflict!$C$8),0)),NA())</f>
        <v>0</v>
      </c>
      <c r="AE53" s="50"/>
      <c r="AF53" s="25">
        <f ca="1">IFERROR(INDEX(Health!$I$8:$I$225,MATCH($C53,_xlfn.ANCHORARRAY(Health!$C$8),0)),NA())</f>
        <v>0</v>
      </c>
      <c r="AG53" s="25" t="e">
        <f ca="1">IFERROR(INDEX(Food!$I$8:$I$225,MATCH($C53,_xlfn.ANCHORARRAY(Food!$C$8),0)),NA())</f>
        <v>#N/A</v>
      </c>
      <c r="AH53" s="25">
        <f ca="1">IFERROR(INDEX(Macro!$I$8:$I$225,MATCH($C53,_xlfn.ANCHORARRAY(Macro!$C$8),0)),NA())</f>
        <v>0</v>
      </c>
      <c r="AI53" s="25" t="e">
        <f ca="1">IFERROR(INDEX(Socioeconomic!$I$8:$I$225,MATCH($C53,_xlfn.ANCHORARRAY(Socioeconomic!$C$8),0)),NA())</f>
        <v>#N/A</v>
      </c>
      <c r="AJ53" s="25">
        <f ca="1">IFERROR(INDEX('Natural Hazard'!$I$8:$I$225,MATCH($C53,_xlfn.ANCHORARRAY('Natural Hazard'!$C$8),0)),NA())</f>
        <v>0</v>
      </c>
      <c r="AK53" s="25">
        <f ca="1">IFERROR(INDEX(Conflict!$I$8:$I$225,MATCH($C53,_xlfn.ANCHORARRAY(Conflict!$C$8),0)),NA())</f>
        <v>0</v>
      </c>
      <c r="AL53" s="49"/>
      <c r="AM53" s="25">
        <f>IFERROR(INDEX('Data Reliability'!$G$6:$G$409,MATCH($C53,'Data Reliability'!$E$6:$E$409,0)),NA())</f>
        <v>0.83333333333333304</v>
      </c>
      <c r="AN53" s="25">
        <f>IFERROR(INDEX('Data Reliability'!$H$6:$H$409,MATCH($C53,'Data Reliability'!$E$6:$E$409,0)),NA())</f>
        <v>0.7</v>
      </c>
    </row>
    <row r="54" spans="2:40" x14ac:dyDescent="0.2">
      <c r="B54" s="28" t="s">
        <v>84</v>
      </c>
      <c r="C54" s="28" t="s">
        <v>85</v>
      </c>
      <c r="D54" s="28" t="s">
        <v>433</v>
      </c>
      <c r="E54" s="28" t="s">
        <v>409</v>
      </c>
      <c r="F54" s="206">
        <f ca="1">MATCH($C54,_xlfn.ANCHORARRAY(Health!$C$8),0)</f>
        <v>49</v>
      </c>
      <c r="G54" s="22" cm="1">
        <f t="array" aca="1" ref="G54" ca="1">IF(Parameters!$D$31, SUM(IF(ISNUMBER(R54:W54),(IF(R54:W54&gt;=Parameters!$D$37,1,"")),""))+0.5*(SUM(IF(ISNUMBER(R54:W54),(IF(R54:W54&gt;=Parameters!$D$38,1,"")),""))-SUM(IF(ISNUMBER(R54:W54),(IF(R54:W54&gt;=Parameters!$D$37,1,"")),""))),0) +
   IF(Parameters!$D$32,SUM(IF(ISNUMBER(R54:W54),(IF(R54:W54&gt;=Parameters!$D$41,1,"")),"")),0) +
   IF(Parameters!$D$33,AVERAGE(IF(ISNUMBER(R54:W54),R54:W54)),0) +
   IF(Parameters!$D$34,IF(OR(IF(ISNUMBER(R54:W54),R54:W54)=0),0,GEOMEAN(IF(ISNUMBER(R54:W54),R54:W54))),0)</f>
        <v>0</v>
      </c>
      <c r="H54" s="23">
        <f t="shared" ca="1" si="0"/>
        <v>0</v>
      </c>
      <c r="I54" s="116" t="str">
        <f t="shared" si="1"/>
        <v>!</v>
      </c>
      <c r="J54" s="22" cm="1">
        <f t="array" aca="1" ref="J54" ca="1">IF(Parameters!$D$31, SUM(IF(ISNUMBER(Y54:AD54),(IF(Y54:AD54&gt;=Parameters!$D$41,1,"")),""))+0.5*(SUM(IF(ISNUMBER(Y54:AD54),(IF(Y54:AD54&gt;=Parameters!$D$42,1,"")),""))-SUM(IF(ISNUMBER(Y54:AD54),(IF(Y54:AD54&gt;=Parameters!$D$41,1,"")),""))),0) +
   IF(Parameters!$D$32,SUM(IF(ISNUMBER(Y54:AD54),(IF(Y54:AD54&gt;=Parameters!$D$41,1,"")),"")),0) +
   IF(Parameters!$D$33,AVERAGE(IF(ISNUMBER(Y54:AD54),Y54:AD54)),0) +
   IF(Parameters!$D$34,IF(OR(IF(ISNUMBER(Y54:AD54),Y54:AD54)=0),0,GEOMEAN(IF(ISNUMBER(Y54:AD54),Y54:AD54))),0)</f>
        <v>0</v>
      </c>
      <c r="K54" s="23">
        <f t="shared" ca="1" si="2"/>
        <v>0</v>
      </c>
      <c r="L54" s="116" t="str">
        <f t="shared" si="3"/>
        <v/>
      </c>
      <c r="M54" s="21" cm="1">
        <f t="array" aca="1" ref="M54" ca="1">IF(Parameters!$D$31, SUM(IF(ISNUMBER(AF54:AK54),(IF(AF54:AK54&gt;=Parameters!$D$41,1,"")),""))+0.5*(SUM(IF(ISNUMBER(AF54:AK54),(IF(AF54:AK54&gt;=Parameters!$D$42,1,"")),""))-SUM(IF(ISNUMBER(AF54:AK54),(IF(AF54:AK54&gt;=Parameters!$D$41,1,"")),""))),0) +
   IF(Parameters!$D$32,SUM(IF(ISNUMBER(AF54:AK54),(IF(AF54:AK54&gt;=Parameters!$D$41,1,"")),"")),0) +
   IF(Parameters!$D$33,AVERAGE(IF(ISNUMBER(AF54:AK54),AF54:AK54)),0) +
   IF(Parameters!$D$34,IF(OR(IF(ISNUMBER(AF54:AK54),AF54:AK54)=0),0,GEOMEAN(IF(ISNUMBER(AF54:AK54),AF54:AK54))),0)</f>
        <v>0</v>
      </c>
      <c r="N54" s="23">
        <f t="shared" ca="1" si="4"/>
        <v>0</v>
      </c>
      <c r="O54" s="116" t="str">
        <f t="shared" si="5"/>
        <v>!</v>
      </c>
      <c r="P54" s="24"/>
      <c r="Q54" s="49"/>
      <c r="R54" s="25">
        <f ca="1">IFERROR(INDEX(Health!$G$8:$G$225,MATCH($C54,_xlfn.ANCHORARRAY(Health!$C$8),0)),NA())</f>
        <v>0</v>
      </c>
      <c r="S54" s="25">
        <f ca="1">IFERROR(INDEX(Food!$G$8:$G$225,MATCH($C54,_xlfn.ANCHORARRAY(Food!$C$8),0)),NA())</f>
        <v>0</v>
      </c>
      <c r="T54" s="25">
        <f ca="1">IFERROR(INDEX(Macro!$G$8:$G$225,MATCH($C54,_xlfn.ANCHORARRAY(Macro!$C$8),0)),NA())</f>
        <v>3.3122524815666847</v>
      </c>
      <c r="U54" s="25">
        <f ca="1">IFERROR(INDEX(Socioeconomic!$G$8:$G$225,MATCH($C54,_xlfn.ANCHORARRAY(Socioeconomic!$C$8),0)),NA())</f>
        <v>0</v>
      </c>
      <c r="V54" s="25">
        <f ca="1">IFERROR(INDEX('Natural Hazard'!$G$8:$G$225,MATCH($C54,_xlfn.ANCHORARRAY('Natural Hazard'!$C$8),0)),NA())</f>
        <v>0</v>
      </c>
      <c r="W54" s="25">
        <f ca="1">IFERROR(INDEX(Conflict!$G$8:$G$225,MATCH($C54,_xlfn.ANCHORARRAY(Conflict!$C$8),0)),NA())</f>
        <v>0</v>
      </c>
      <c r="X54" s="50"/>
      <c r="Y54" s="25">
        <f ca="1">IFERROR(INDEX(Health!$H$8:$H$225,MATCH($C54,_xlfn.ANCHORARRAY(Health!$C$8),0)),NA())</f>
        <v>3.9591836734693802</v>
      </c>
      <c r="Z54" s="25">
        <f ca="1">IFERROR(INDEX(Food!$H$8:$H$225,MATCH($C54,_xlfn.ANCHORARRAY(Food!$C$8),0)),NA())</f>
        <v>2.12918660287081</v>
      </c>
      <c r="AA54" s="25">
        <f ca="1">IFERROR(INDEX(Macro!$H$8:$H$225,MATCH($C54,_xlfn.ANCHORARRAY(Macro!$C$8),0)),NA())</f>
        <v>2.40843832405508</v>
      </c>
      <c r="AB54" s="25">
        <f ca="1">IFERROR(INDEX(Socioeconomic!$H$8:$H$225,MATCH($C54,_xlfn.ANCHORARRAY(Socioeconomic!$C$8),0)),NA())</f>
        <v>0.85714285714285499</v>
      </c>
      <c r="AC54" s="25">
        <f ca="1">IFERROR(INDEX('Natural Hazard'!$H$8:$H$225,MATCH($C54,_xlfn.ANCHORARRAY('Natural Hazard'!$C$8),0)),NA())</f>
        <v>3.3333333333333299</v>
      </c>
      <c r="AD54" s="25">
        <f ca="1">IFERROR(INDEX(Conflict!$H$8:$H$225,MATCH($C54,_xlfn.ANCHORARRAY(Conflict!$C$8),0)),NA())</f>
        <v>0</v>
      </c>
      <c r="AE54" s="50"/>
      <c r="AF54" s="25">
        <f ca="1">IFERROR(INDEX(Health!$I$8:$I$225,MATCH($C54,_xlfn.ANCHORARRAY(Health!$C$8),0)),NA())</f>
        <v>0</v>
      </c>
      <c r="AG54" s="25" t="e">
        <f ca="1">IFERROR(INDEX(Food!$I$8:$I$225,MATCH($C54,_xlfn.ANCHORARRAY(Food!$C$8),0)),NA())</f>
        <v>#N/A</v>
      </c>
      <c r="AH54" s="25">
        <f ca="1">IFERROR(INDEX(Macro!$I$8:$I$225,MATCH($C54,_xlfn.ANCHORARRAY(Macro!$C$8),0)),NA())</f>
        <v>4.5552407932011301</v>
      </c>
      <c r="AI54" s="25">
        <f ca="1">IFERROR(INDEX(Socioeconomic!$I$8:$I$225,MATCH($C54,_xlfn.ANCHORARRAY(Socioeconomic!$C$8),0)),NA())</f>
        <v>0</v>
      </c>
      <c r="AJ54" s="25">
        <f ca="1">IFERROR(INDEX('Natural Hazard'!$I$8:$I$225,MATCH($C54,_xlfn.ANCHORARRAY('Natural Hazard'!$C$8),0)),NA())</f>
        <v>0</v>
      </c>
      <c r="AK54" s="25">
        <f ca="1">IFERROR(INDEX(Conflict!$I$8:$I$225,MATCH($C54,_xlfn.ANCHORARRAY(Conflict!$C$8),0)),NA())</f>
        <v>0</v>
      </c>
      <c r="AL54" s="49"/>
      <c r="AM54" s="25">
        <f>IFERROR(INDEX('Data Reliability'!$G$6:$G$409,MATCH($C54,'Data Reliability'!$E$6:$E$409,0)),NA())</f>
        <v>0.16666666666666699</v>
      </c>
      <c r="AN54" s="25">
        <f>IFERROR(INDEX('Data Reliability'!$H$6:$H$409,MATCH($C54,'Data Reliability'!$E$6:$E$409,0)),NA())</f>
        <v>0.59166666666666701</v>
      </c>
    </row>
    <row r="55" spans="2:40" x14ac:dyDescent="0.2">
      <c r="B55" s="28" t="s">
        <v>86</v>
      </c>
      <c r="C55" s="28" t="s">
        <v>87</v>
      </c>
      <c r="D55" s="28" t="s">
        <v>433</v>
      </c>
      <c r="E55" s="28" t="s">
        <v>409</v>
      </c>
      <c r="F55" s="206">
        <f ca="1">MATCH($C55,_xlfn.ANCHORARRAY(Health!$C$8),0)</f>
        <v>50</v>
      </c>
      <c r="G55" s="22" cm="1">
        <f t="array" aca="1" ref="G55" ca="1">IF(Parameters!$D$31, SUM(IF(ISNUMBER(R55:W55),(IF(R55:W55&gt;=Parameters!$D$37,1,"")),""))+0.5*(SUM(IF(ISNUMBER(R55:W55),(IF(R55:W55&gt;=Parameters!$D$38,1,"")),""))-SUM(IF(ISNUMBER(R55:W55),(IF(R55:W55&gt;=Parameters!$D$37,1,"")),""))),0) +
   IF(Parameters!$D$32,SUM(IF(ISNUMBER(R55:W55),(IF(R55:W55&gt;=Parameters!$D$41,1,"")),"")),0) +
   IF(Parameters!$D$33,AVERAGE(IF(ISNUMBER(R55:W55),R55:W55)),0) +
   IF(Parameters!$D$34,IF(OR(IF(ISNUMBER(R55:W55),R55:W55)=0),0,GEOMEAN(IF(ISNUMBER(R55:W55),R55:W55))),0)</f>
        <v>0</v>
      </c>
      <c r="H55" s="23">
        <f t="shared" ca="1" si="0"/>
        <v>0</v>
      </c>
      <c r="I55" s="116" t="str">
        <f t="shared" si="1"/>
        <v>!</v>
      </c>
      <c r="J55" s="22" cm="1">
        <f t="array" aca="1" ref="J55" ca="1">IF(Parameters!$D$31, SUM(IF(ISNUMBER(Y55:AD55),(IF(Y55:AD55&gt;=Parameters!$D$41,1,"")),""))+0.5*(SUM(IF(ISNUMBER(Y55:AD55),(IF(Y55:AD55&gt;=Parameters!$D$42,1,"")),""))-SUM(IF(ISNUMBER(Y55:AD55),(IF(Y55:AD55&gt;=Parameters!$D$41,1,"")),""))),0) +
   IF(Parameters!$D$32,SUM(IF(ISNUMBER(Y55:AD55),(IF(Y55:AD55&gt;=Parameters!$D$41,1,"")),"")),0) +
   IF(Parameters!$D$33,AVERAGE(IF(ISNUMBER(Y55:AD55),Y55:AD55)),0) +
   IF(Parameters!$D$34,IF(OR(IF(ISNUMBER(Y55:AD55),Y55:AD55)=0),0,GEOMEAN(IF(ISNUMBER(Y55:AD55),Y55:AD55))),0)</f>
        <v>0</v>
      </c>
      <c r="K55" s="23">
        <f t="shared" ca="1" si="2"/>
        <v>0</v>
      </c>
      <c r="L55" s="116" t="str">
        <f t="shared" si="3"/>
        <v/>
      </c>
      <c r="M55" s="21" cm="1">
        <f t="array" aca="1" ref="M55" ca="1">IF(Parameters!$D$31, SUM(IF(ISNUMBER(AF55:AK55),(IF(AF55:AK55&gt;=Parameters!$D$41,1,"")),""))+0.5*(SUM(IF(ISNUMBER(AF55:AK55),(IF(AF55:AK55&gt;=Parameters!$D$42,1,"")),""))-SUM(IF(ISNUMBER(AF55:AK55),(IF(AF55:AK55&gt;=Parameters!$D$41,1,"")),""))),0) +
   IF(Parameters!$D$32,SUM(IF(ISNUMBER(AF55:AK55),(IF(AF55:AK55&gt;=Parameters!$D$41,1,"")),"")),0) +
   IF(Parameters!$D$33,AVERAGE(IF(ISNUMBER(AF55:AK55),AF55:AK55)),0) +
   IF(Parameters!$D$34,IF(OR(IF(ISNUMBER(AF55:AK55),AF55:AK55)=0),0,GEOMEAN(IF(ISNUMBER(AF55:AK55),AF55:AK55))),0)</f>
        <v>0</v>
      </c>
      <c r="N55" s="23">
        <f t="shared" ca="1" si="4"/>
        <v>0</v>
      </c>
      <c r="O55" s="116" t="str">
        <f t="shared" si="5"/>
        <v>!</v>
      </c>
      <c r="P55" s="24"/>
      <c r="Q55" s="49"/>
      <c r="R55" s="25">
        <f ca="1">IFERROR(INDEX(Health!$G$8:$G$225,MATCH($C55,_xlfn.ANCHORARRAY(Health!$C$8),0)),NA())</f>
        <v>0</v>
      </c>
      <c r="S55" s="25">
        <f ca="1">IFERROR(INDEX(Food!$G$8:$G$225,MATCH($C55,_xlfn.ANCHORARRAY(Food!$C$8),0)),NA())</f>
        <v>0</v>
      </c>
      <c r="T55" s="25">
        <f ca="1">IFERROR(INDEX(Macro!$G$8:$G$225,MATCH($C55,_xlfn.ANCHORARRAY(Macro!$C$8),0)),NA())</f>
        <v>2.2322441668933335</v>
      </c>
      <c r="U55" s="25">
        <f ca="1">IFERROR(INDEX(Socioeconomic!$G$8:$G$225,MATCH($C55,_xlfn.ANCHORARRAY(Socioeconomic!$C$8),0)),NA())</f>
        <v>1.2626502739419603</v>
      </c>
      <c r="V55" s="25">
        <f ca="1">IFERROR(INDEX('Natural Hazard'!$G$8:$G$225,MATCH($C55,_xlfn.ANCHORARRAY('Natural Hazard'!$C$8),0)),NA())</f>
        <v>0</v>
      </c>
      <c r="W55" s="25">
        <f ca="1">IFERROR(INDEX(Conflict!$G$8:$G$225,MATCH($C55,_xlfn.ANCHORARRAY(Conflict!$C$8),0)),NA())</f>
        <v>0</v>
      </c>
      <c r="X55" s="50"/>
      <c r="Y55" s="25">
        <f ca="1">IFERROR(INDEX(Health!$H$8:$H$225,MATCH($C55,_xlfn.ANCHORARRAY(Health!$C$8),0)),NA())</f>
        <v>0.78134110787172095</v>
      </c>
      <c r="Z55" s="25">
        <f ca="1">IFERROR(INDEX(Food!$H$8:$H$225,MATCH($C55,_xlfn.ANCHORARRAY(Food!$C$8),0)),NA())</f>
        <v>0.11001737116386601</v>
      </c>
      <c r="AA55" s="25">
        <f ca="1">IFERROR(INDEX(Macro!$H$8:$H$225,MATCH($C55,_xlfn.ANCHORARRAY(Macro!$C$8),0)),NA())</f>
        <v>3.33138001757984</v>
      </c>
      <c r="AB55" s="25">
        <f ca="1">IFERROR(INDEX(Socioeconomic!$H$8:$H$225,MATCH($C55,_xlfn.ANCHORARRAY(Socioeconomic!$C$8),0)),NA())</f>
        <v>0.57142857142857095</v>
      </c>
      <c r="AC55" s="25">
        <f ca="1">IFERROR(INDEX('Natural Hazard'!$H$8:$H$225,MATCH($C55,_xlfn.ANCHORARRAY('Natural Hazard'!$C$8),0)),NA())</f>
        <v>1</v>
      </c>
      <c r="AD55" s="25">
        <f ca="1">IFERROR(INDEX(Conflict!$H$8:$H$225,MATCH($C55,_xlfn.ANCHORARRAY(Conflict!$C$8),0)),NA())</f>
        <v>0</v>
      </c>
      <c r="AE55" s="50"/>
      <c r="AF55" s="25">
        <f ca="1">IFERROR(INDEX(Health!$I$8:$I$225,MATCH($C55,_xlfn.ANCHORARRAY(Health!$C$8),0)),NA())</f>
        <v>0</v>
      </c>
      <c r="AG55" s="25" t="e">
        <f ca="1">IFERROR(INDEX(Food!$I$8:$I$225,MATCH($C55,_xlfn.ANCHORARRAY(Food!$C$8),0)),NA())</f>
        <v>#N/A</v>
      </c>
      <c r="AH55" s="25">
        <f ca="1">IFERROR(INDEX(Macro!$I$8:$I$225,MATCH($C55,_xlfn.ANCHORARRAY(Macro!$C$8),0)),NA())</f>
        <v>1.4957507082152901</v>
      </c>
      <c r="AI55" s="25">
        <f ca="1">IFERROR(INDEX(Socioeconomic!$I$8:$I$225,MATCH($C55,_xlfn.ANCHORARRAY(Socioeconomic!$C$8),0)),NA())</f>
        <v>2.7899999999999898</v>
      </c>
      <c r="AJ55" s="25">
        <f ca="1">IFERROR(INDEX('Natural Hazard'!$I$8:$I$225,MATCH($C55,_xlfn.ANCHORARRAY('Natural Hazard'!$C$8),0)),NA())</f>
        <v>0</v>
      </c>
      <c r="AK55" s="25">
        <f ca="1">IFERROR(INDEX(Conflict!$I$8:$I$225,MATCH($C55,_xlfn.ANCHORARRAY(Conflict!$C$8),0)),NA())</f>
        <v>5.3571428571428497</v>
      </c>
      <c r="AL55" s="49"/>
      <c r="AM55" s="25">
        <f>IFERROR(INDEX('Data Reliability'!$G$6:$G$409,MATCH($C55,'Data Reliability'!$E$6:$E$409,0)),NA())</f>
        <v>8.3333333333333301E-2</v>
      </c>
      <c r="AN55" s="25">
        <f>IFERROR(INDEX('Data Reliability'!$H$6:$H$409,MATCH($C55,'Data Reliability'!$E$6:$E$409,0)),NA())</f>
        <v>0.625</v>
      </c>
    </row>
    <row r="56" spans="2:40" x14ac:dyDescent="0.2">
      <c r="B56" s="28" t="s">
        <v>88</v>
      </c>
      <c r="C56" s="28" t="s">
        <v>89</v>
      </c>
      <c r="D56" s="28" t="s">
        <v>433</v>
      </c>
      <c r="E56" s="28" t="s">
        <v>409</v>
      </c>
      <c r="F56" s="206">
        <f ca="1">MATCH($C56,_xlfn.ANCHORARRAY(Health!$C$8),0)</f>
        <v>51</v>
      </c>
      <c r="G56" s="22" cm="1">
        <f t="array" aca="1" ref="G56" ca="1">IF(Parameters!$D$31, SUM(IF(ISNUMBER(R56:W56),(IF(R56:W56&gt;=Parameters!$D$37,1,"")),""))+0.5*(SUM(IF(ISNUMBER(R56:W56),(IF(R56:W56&gt;=Parameters!$D$38,1,"")),""))-SUM(IF(ISNUMBER(R56:W56),(IF(R56:W56&gt;=Parameters!$D$37,1,"")),""))),0) +
   IF(Parameters!$D$32,SUM(IF(ISNUMBER(R56:W56),(IF(R56:W56&gt;=Parameters!$D$41,1,"")),"")),0) +
   IF(Parameters!$D$33,AVERAGE(IF(ISNUMBER(R56:W56),R56:W56)),0) +
   IF(Parameters!$D$34,IF(OR(IF(ISNUMBER(R56:W56),R56:W56)=0),0,GEOMEAN(IF(ISNUMBER(R56:W56),R56:W56))),0)</f>
        <v>0</v>
      </c>
      <c r="H56" s="23">
        <f t="shared" ca="1" si="0"/>
        <v>0</v>
      </c>
      <c r="I56" s="116" t="str">
        <f t="shared" si="1"/>
        <v/>
      </c>
      <c r="J56" s="22" cm="1">
        <f t="array" aca="1" ref="J56" ca="1">IF(Parameters!$D$31, SUM(IF(ISNUMBER(Y56:AD56),(IF(Y56:AD56&gt;=Parameters!$D$41,1,"")),""))+0.5*(SUM(IF(ISNUMBER(Y56:AD56),(IF(Y56:AD56&gt;=Parameters!$D$42,1,"")),""))-SUM(IF(ISNUMBER(Y56:AD56),(IF(Y56:AD56&gt;=Parameters!$D$41,1,"")),""))),0) +
   IF(Parameters!$D$32,SUM(IF(ISNUMBER(Y56:AD56),(IF(Y56:AD56&gt;=Parameters!$D$41,1,"")),"")),0) +
   IF(Parameters!$D$33,AVERAGE(IF(ISNUMBER(Y56:AD56),Y56:AD56)),0) +
   IF(Parameters!$D$34,IF(OR(IF(ISNUMBER(Y56:AD56),Y56:AD56)=0),0,GEOMEAN(IF(ISNUMBER(Y56:AD56),Y56:AD56))),0)</f>
        <v>0</v>
      </c>
      <c r="K56" s="23">
        <f t="shared" ca="1" si="2"/>
        <v>0</v>
      </c>
      <c r="L56" s="116" t="str">
        <f t="shared" si="3"/>
        <v/>
      </c>
      <c r="M56" s="21" cm="1">
        <f t="array" aca="1" ref="M56" ca="1">IF(Parameters!$D$31, SUM(IF(ISNUMBER(AF56:AK56),(IF(AF56:AK56&gt;=Parameters!$D$41,1,"")),""))+0.5*(SUM(IF(ISNUMBER(AF56:AK56),(IF(AF56:AK56&gt;=Parameters!$D$42,1,"")),""))-SUM(IF(ISNUMBER(AF56:AK56),(IF(AF56:AK56&gt;=Parameters!$D$41,1,"")),""))),0) +
   IF(Parameters!$D$32,SUM(IF(ISNUMBER(AF56:AK56),(IF(AF56:AK56&gt;=Parameters!$D$41,1,"")),"")),0) +
   IF(Parameters!$D$33,AVERAGE(IF(ISNUMBER(AF56:AK56),AF56:AK56)),0) +
   IF(Parameters!$D$34,IF(OR(IF(ISNUMBER(AF56:AK56),AF56:AK56)=0),0,GEOMEAN(IF(ISNUMBER(AF56:AK56),AF56:AK56))),0)</f>
        <v>0</v>
      </c>
      <c r="N56" s="23">
        <f t="shared" ca="1" si="4"/>
        <v>0</v>
      </c>
      <c r="O56" s="116" t="str">
        <f t="shared" si="5"/>
        <v>!</v>
      </c>
      <c r="P56" s="24"/>
      <c r="Q56" s="49"/>
      <c r="R56" s="25">
        <f ca="1">IFERROR(INDEX(Health!$G$8:$G$225,MATCH($C56,_xlfn.ANCHORARRAY(Health!$C$8),0)),NA())</f>
        <v>0</v>
      </c>
      <c r="S56" s="25">
        <f ca="1">IFERROR(INDEX(Food!$G$8:$G$225,MATCH($C56,_xlfn.ANCHORARRAY(Food!$C$8),0)),NA())</f>
        <v>0</v>
      </c>
      <c r="T56" s="25">
        <f ca="1">IFERROR(INDEX(Macro!$G$8:$G$225,MATCH($C56,_xlfn.ANCHORARRAY(Macro!$C$8),0)),NA())</f>
        <v>1.7003709764049808</v>
      </c>
      <c r="U56" s="25">
        <f ca="1">IFERROR(INDEX(Socioeconomic!$G$8:$G$225,MATCH($C56,_xlfn.ANCHORARRAY(Socioeconomic!$C$8),0)),NA())</f>
        <v>0</v>
      </c>
      <c r="V56" s="25">
        <f ca="1">IFERROR(INDEX('Natural Hazard'!$G$8:$G$225,MATCH($C56,_xlfn.ANCHORARRAY('Natural Hazard'!$C$8),0)),NA())</f>
        <v>0</v>
      </c>
      <c r="W56" s="25">
        <f ca="1">IFERROR(INDEX(Conflict!$G$8:$G$225,MATCH($C56,_xlfn.ANCHORARRAY(Conflict!$C$8),0)),NA())</f>
        <v>0</v>
      </c>
      <c r="X56" s="50"/>
      <c r="Y56" s="25">
        <f ca="1">IFERROR(INDEX(Health!$H$8:$H$225,MATCH($C56,_xlfn.ANCHORARRAY(Health!$C$8),0)),NA())</f>
        <v>0</v>
      </c>
      <c r="Z56" s="25">
        <f ca="1">IFERROR(INDEX(Food!$H$8:$H$225,MATCH($C56,_xlfn.ANCHORARRAY(Food!$C$8),0)),NA())</f>
        <v>0.31268094962362403</v>
      </c>
      <c r="AA56" s="25">
        <f ca="1">IFERROR(INDEX(Macro!$H$8:$H$225,MATCH($C56,_xlfn.ANCHORARRAY(Macro!$C$8),0)),NA())</f>
        <v>0.51860533255200802</v>
      </c>
      <c r="AB56" s="25">
        <f ca="1">IFERROR(INDEX(Socioeconomic!$H$8:$H$225,MATCH($C56,_xlfn.ANCHORARRAY(Socioeconomic!$C$8),0)),NA())</f>
        <v>0.57142857142857095</v>
      </c>
      <c r="AC56" s="25">
        <f ca="1">IFERROR(INDEX('Natural Hazard'!$H$8:$H$225,MATCH($C56,_xlfn.ANCHORARRAY('Natural Hazard'!$C$8),0)),NA())</f>
        <v>5.1666666666666599</v>
      </c>
      <c r="AD56" s="25">
        <f ca="1">IFERROR(INDEX(Conflict!$H$8:$H$225,MATCH($C56,_xlfn.ANCHORARRAY(Conflict!$C$8),0)),NA())</f>
        <v>0</v>
      </c>
      <c r="AE56" s="50"/>
      <c r="AF56" s="25">
        <f ca="1">IFERROR(INDEX(Health!$I$8:$I$225,MATCH($C56,_xlfn.ANCHORARRAY(Health!$C$8),0)),NA())</f>
        <v>0</v>
      </c>
      <c r="AG56" s="25" t="e">
        <f ca="1">IFERROR(INDEX(Food!$I$8:$I$225,MATCH($C56,_xlfn.ANCHORARRAY(Food!$C$8),0)),NA())</f>
        <v>#N/A</v>
      </c>
      <c r="AH56" s="25">
        <f ca="1">IFERROR(INDEX(Macro!$I$8:$I$225,MATCH($C56,_xlfn.ANCHORARRAY(Macro!$C$8),0)),NA())</f>
        <v>5.5750708215297404</v>
      </c>
      <c r="AI56" s="25">
        <f ca="1">IFERROR(INDEX(Socioeconomic!$I$8:$I$225,MATCH($C56,_xlfn.ANCHORARRAY(Socioeconomic!$C$8),0)),NA())</f>
        <v>0</v>
      </c>
      <c r="AJ56" s="25">
        <f ca="1">IFERROR(INDEX('Natural Hazard'!$I$8:$I$225,MATCH($C56,_xlfn.ANCHORARRAY('Natural Hazard'!$C$8),0)),NA())</f>
        <v>0</v>
      </c>
      <c r="AK56" s="25">
        <f ca="1">IFERROR(INDEX(Conflict!$I$8:$I$225,MATCH($C56,_xlfn.ANCHORARRAY(Conflict!$C$8),0)),NA())</f>
        <v>0</v>
      </c>
      <c r="AL56" s="49"/>
      <c r="AM56" s="25">
        <f>IFERROR(INDEX('Data Reliability'!$G$6:$G$409,MATCH($C56,'Data Reliability'!$E$6:$E$409,0)),NA())</f>
        <v>8.3333333333333301E-2</v>
      </c>
      <c r="AN56" s="25">
        <f>IFERROR(INDEX('Data Reliability'!$H$6:$H$409,MATCH($C56,'Data Reliability'!$E$6:$E$409,0)),NA())</f>
        <v>0.55833333333333302</v>
      </c>
    </row>
    <row r="57" spans="2:40" x14ac:dyDescent="0.2">
      <c r="B57" s="28" t="s">
        <v>90</v>
      </c>
      <c r="C57" s="28" t="s">
        <v>91</v>
      </c>
      <c r="D57" s="28" t="s">
        <v>434</v>
      </c>
      <c r="E57" s="28" t="s">
        <v>429</v>
      </c>
      <c r="F57" s="206">
        <f ca="1">MATCH($C57,_xlfn.ANCHORARRAY(Health!$C$8),0)</f>
        <v>52</v>
      </c>
      <c r="G57" s="22" cm="1">
        <f t="array" aca="1" ref="G57" ca="1">IF(Parameters!$D$31, SUM(IF(ISNUMBER(R57:W57),(IF(R57:W57&gt;=Parameters!$D$37,1,"")),""))+0.5*(SUM(IF(ISNUMBER(R57:W57),(IF(R57:W57&gt;=Parameters!$D$38,1,"")),""))-SUM(IF(ISNUMBER(R57:W57),(IF(R57:W57&gt;=Parameters!$D$37,1,"")),""))),0) +
   IF(Parameters!$D$32,SUM(IF(ISNUMBER(R57:W57),(IF(R57:W57&gt;=Parameters!$D$41,1,"")),"")),0) +
   IF(Parameters!$D$33,AVERAGE(IF(ISNUMBER(R57:W57),R57:W57)),0) +
   IF(Parameters!$D$34,IF(OR(IF(ISNUMBER(R57:W57),R57:W57)=0),0,GEOMEAN(IF(ISNUMBER(R57:W57),R57:W57))),0)</f>
        <v>0</v>
      </c>
      <c r="H57" s="23">
        <f t="shared" ca="1" si="0"/>
        <v>0</v>
      </c>
      <c r="I57" s="116" t="str">
        <f t="shared" si="1"/>
        <v>!</v>
      </c>
      <c r="J57" s="22" cm="1">
        <f t="array" aca="1" ref="J57" ca="1">IF(Parameters!$D$31, SUM(IF(ISNUMBER(Y57:AD57),(IF(Y57:AD57&gt;=Parameters!$D$41,1,"")),""))+0.5*(SUM(IF(ISNUMBER(Y57:AD57),(IF(Y57:AD57&gt;=Parameters!$D$42,1,"")),""))-SUM(IF(ISNUMBER(Y57:AD57),(IF(Y57:AD57&gt;=Parameters!$D$41,1,"")),""))),0) +
   IF(Parameters!$D$32,SUM(IF(ISNUMBER(Y57:AD57),(IF(Y57:AD57&gt;=Parameters!$D$41,1,"")),"")),0) +
   IF(Parameters!$D$33,AVERAGE(IF(ISNUMBER(Y57:AD57),Y57:AD57)),0) +
   IF(Parameters!$D$34,IF(OR(IF(ISNUMBER(Y57:AD57),Y57:AD57)=0),0,GEOMEAN(IF(ISNUMBER(Y57:AD57),Y57:AD57))),0)</f>
        <v>1.5</v>
      </c>
      <c r="K57" s="23">
        <f t="shared" ca="1" si="2"/>
        <v>1.5</v>
      </c>
      <c r="L57" s="116" t="str">
        <f t="shared" si="3"/>
        <v/>
      </c>
      <c r="M57" s="21" cm="1">
        <f t="array" aca="1" ref="M57" ca="1">IF(Parameters!$D$31, SUM(IF(ISNUMBER(AF57:AK57),(IF(AF57:AK57&gt;=Parameters!$D$41,1,"")),""))+0.5*(SUM(IF(ISNUMBER(AF57:AK57),(IF(AF57:AK57&gt;=Parameters!$D$42,1,"")),""))-SUM(IF(ISNUMBER(AF57:AK57),(IF(AF57:AK57&gt;=Parameters!$D$41,1,"")),""))),0) +
   IF(Parameters!$D$32,SUM(IF(ISNUMBER(AF57:AK57),(IF(AF57:AK57&gt;=Parameters!$D$41,1,"")),"")),0) +
   IF(Parameters!$D$33,AVERAGE(IF(ISNUMBER(AF57:AK57),AF57:AK57)),0) +
   IF(Parameters!$D$34,IF(OR(IF(ISNUMBER(AF57:AK57),AF57:AK57)=0),0,GEOMEAN(IF(ISNUMBER(AF57:AK57),AF57:AK57))),0)</f>
        <v>0</v>
      </c>
      <c r="N57" s="23">
        <f t="shared" ca="1" si="4"/>
        <v>0</v>
      </c>
      <c r="O57" s="116" t="str">
        <f t="shared" si="5"/>
        <v>!</v>
      </c>
      <c r="P57" s="24"/>
      <c r="Q57" s="49"/>
      <c r="R57" s="25">
        <f ca="1">IFERROR(INDEX(Health!$G$8:$G$225,MATCH($C57,_xlfn.ANCHORARRAY(Health!$C$8),0)),NA())</f>
        <v>0</v>
      </c>
      <c r="S57" s="25">
        <f ca="1">IFERROR(INDEX(Food!$G$8:$G$225,MATCH($C57,_xlfn.ANCHORARRAY(Food!$C$8),0)),NA())</f>
        <v>0</v>
      </c>
      <c r="T57" s="25">
        <f ca="1">IFERROR(INDEX(Macro!$G$8:$G$225,MATCH($C57,_xlfn.ANCHORARRAY(Macro!$C$8),0)),NA())</f>
        <v>3.9192895807376167</v>
      </c>
      <c r="U57" s="25">
        <f ca="1">IFERROR(INDEX(Socioeconomic!$G$8:$G$225,MATCH($C57,_xlfn.ANCHORARRAY(Socioeconomic!$C$8),0)),NA())</f>
        <v>0</v>
      </c>
      <c r="V57" s="25">
        <f ca="1">IFERROR(INDEX('Natural Hazard'!$G$8:$G$225,MATCH($C57,_xlfn.ANCHORARRAY('Natural Hazard'!$C$8),0)),NA())</f>
        <v>0</v>
      </c>
      <c r="W57" s="25">
        <f ca="1">IFERROR(INDEX(Conflict!$G$8:$G$225,MATCH($C57,_xlfn.ANCHORARRAY(Conflict!$C$8),0)),NA())</f>
        <v>0</v>
      </c>
      <c r="X57" s="50"/>
      <c r="Y57" s="25">
        <f ca="1">IFERROR(INDEX(Health!$H$8:$H$225,MATCH($C57,_xlfn.ANCHORARRAY(Health!$C$8),0)),NA())</f>
        <v>8.8279883381924193</v>
      </c>
      <c r="Z57" s="25">
        <f ca="1">IFERROR(INDEX(Food!$H$8:$H$225,MATCH($C57,_xlfn.ANCHORARRAY(Food!$C$8),0)),NA())</f>
        <v>8.2535885167464098</v>
      </c>
      <c r="AA57" s="25">
        <f ca="1">IFERROR(INDEX(Macro!$H$8:$H$225,MATCH($C57,_xlfn.ANCHORARRAY(Macro!$C$8),0)),NA())</f>
        <v>4.4887196015235897</v>
      </c>
      <c r="AB57" s="25">
        <f ca="1">IFERROR(INDEX(Socioeconomic!$H$8:$H$225,MATCH($C57,_xlfn.ANCHORARRAY(Socioeconomic!$C$8),0)),NA())</f>
        <v>8.71428571428571</v>
      </c>
      <c r="AC57" s="25">
        <f ca="1">IFERROR(INDEX('Natural Hazard'!$H$8:$H$225,MATCH($C57,_xlfn.ANCHORARRAY('Natural Hazard'!$C$8),0)),NA())</f>
        <v>6.1666666666666599</v>
      </c>
      <c r="AD57" s="25">
        <f ca="1">IFERROR(INDEX(Conflict!$H$8:$H$225,MATCH($C57,_xlfn.ANCHORARRAY(Conflict!$C$8),0)),NA())</f>
        <v>4.5025577703298598</v>
      </c>
      <c r="AE57" s="50"/>
      <c r="AF57" s="25">
        <f ca="1">IFERROR(INDEX(Health!$I$8:$I$225,MATCH($C57,_xlfn.ANCHORARRAY(Health!$C$8),0)),NA())</f>
        <v>0</v>
      </c>
      <c r="AG57" s="25" t="e">
        <f ca="1">IFERROR(INDEX(Food!$I$8:$I$225,MATCH($C57,_xlfn.ANCHORARRAY(Food!$C$8),0)),NA())</f>
        <v>#N/A</v>
      </c>
      <c r="AH57" s="25">
        <f ca="1">IFERROR(INDEX(Macro!$I$8:$I$225,MATCH($C57,_xlfn.ANCHORARRAY(Macro!$C$8),0)),NA())</f>
        <v>3.4220963172804502</v>
      </c>
      <c r="AI57" s="25">
        <f ca="1">IFERROR(INDEX(Socioeconomic!$I$8:$I$225,MATCH($C57,_xlfn.ANCHORARRAY(Socioeconomic!$C$8),0)),NA())</f>
        <v>0</v>
      </c>
      <c r="AJ57" s="25">
        <f ca="1">IFERROR(INDEX('Natural Hazard'!$I$8:$I$225,MATCH($C57,_xlfn.ANCHORARRAY('Natural Hazard'!$C$8),0)),NA())</f>
        <v>0</v>
      </c>
      <c r="AK57" s="25">
        <f ca="1">IFERROR(INDEX(Conflict!$I$8:$I$225,MATCH($C57,_xlfn.ANCHORARRAY(Conflict!$C$8),0)),NA())</f>
        <v>0</v>
      </c>
      <c r="AL57" s="49"/>
      <c r="AM57" s="25">
        <f>IFERROR(INDEX('Data Reliability'!$G$6:$G$409,MATCH($C57,'Data Reliability'!$E$6:$E$409,0)),NA())</f>
        <v>0.16666666666666699</v>
      </c>
      <c r="AN57" s="25">
        <f>IFERROR(INDEX('Data Reliability'!$H$6:$H$409,MATCH($C57,'Data Reliability'!$E$6:$E$409,0)),NA())</f>
        <v>0.59166666666666701</v>
      </c>
    </row>
    <row r="58" spans="2:40" x14ac:dyDescent="0.2">
      <c r="B58" s="28" t="s">
        <v>92</v>
      </c>
      <c r="C58" s="28" t="s">
        <v>93</v>
      </c>
      <c r="D58" s="28" t="s">
        <v>435</v>
      </c>
      <c r="E58" s="28" t="s">
        <v>535</v>
      </c>
      <c r="F58" s="206">
        <f ca="1">MATCH($C58,_xlfn.ANCHORARRAY(Health!$C$8),0)</f>
        <v>53</v>
      </c>
      <c r="G58" s="22" cm="1">
        <f t="array" aca="1" ref="G58" ca="1">IF(Parameters!$D$31, SUM(IF(ISNUMBER(R58:W58),(IF(R58:W58&gt;=Parameters!$D$37,1,"")),""))+0.5*(SUM(IF(ISNUMBER(R58:W58),(IF(R58:W58&gt;=Parameters!$D$38,1,"")),""))-SUM(IF(ISNUMBER(R58:W58),(IF(R58:W58&gt;=Parameters!$D$37,1,"")),""))),0) +
   IF(Parameters!$D$32,SUM(IF(ISNUMBER(R58:W58),(IF(R58:W58&gt;=Parameters!$D$41,1,"")),"")),0) +
   IF(Parameters!$D$33,AVERAGE(IF(ISNUMBER(R58:W58),R58:W58)),0) +
   IF(Parameters!$D$34,IF(OR(IF(ISNUMBER(R58:W58),R58:W58)=0),0,GEOMEAN(IF(ISNUMBER(R58:W58),R58:W58))),0)</f>
        <v>0</v>
      </c>
      <c r="H58" s="23">
        <f t="shared" ca="1" si="0"/>
        <v>0</v>
      </c>
      <c r="I58" s="116" t="str">
        <f t="shared" si="1"/>
        <v>!</v>
      </c>
      <c r="J58" s="22" cm="1">
        <f t="array" aca="1" ref="J58" ca="1">IF(Parameters!$D$31, SUM(IF(ISNUMBER(Y58:AD58),(IF(Y58:AD58&gt;=Parameters!$D$41,1,"")),""))+0.5*(SUM(IF(ISNUMBER(Y58:AD58),(IF(Y58:AD58&gt;=Parameters!$D$42,1,"")),""))-SUM(IF(ISNUMBER(Y58:AD58),(IF(Y58:AD58&gt;=Parameters!$D$41,1,"")),""))),0) +
   IF(Parameters!$D$32,SUM(IF(ISNUMBER(Y58:AD58),(IF(Y58:AD58&gt;=Parameters!$D$41,1,"")),"")),0) +
   IF(Parameters!$D$33,AVERAGE(IF(ISNUMBER(Y58:AD58),Y58:AD58)),0) +
   IF(Parameters!$D$34,IF(OR(IF(ISNUMBER(Y58:AD58),Y58:AD58)=0),0,GEOMEAN(IF(ISNUMBER(Y58:AD58),Y58:AD58))),0)</f>
        <v>1</v>
      </c>
      <c r="K58" s="23">
        <f t="shared" ca="1" si="2"/>
        <v>1</v>
      </c>
      <c r="L58" s="116" t="str">
        <f t="shared" si="3"/>
        <v>!</v>
      </c>
      <c r="M58" s="21" cm="1">
        <f t="array" aca="1" ref="M58" ca="1">IF(Parameters!$D$31, SUM(IF(ISNUMBER(AF58:AK58),(IF(AF58:AK58&gt;=Parameters!$D$41,1,"")),""))+0.5*(SUM(IF(ISNUMBER(AF58:AK58),(IF(AF58:AK58&gt;=Parameters!$D$42,1,"")),""))-SUM(IF(ISNUMBER(AF58:AK58),(IF(AF58:AK58&gt;=Parameters!$D$41,1,"")),""))),0) +
   IF(Parameters!$D$32,SUM(IF(ISNUMBER(AF58:AK58),(IF(AF58:AK58&gt;=Parameters!$D$41,1,"")),"")),0) +
   IF(Parameters!$D$33,AVERAGE(IF(ISNUMBER(AF58:AK58),AF58:AK58)),0) +
   IF(Parameters!$D$34,IF(OR(IF(ISNUMBER(AF58:AK58),AF58:AK58)=0),0,GEOMEAN(IF(ISNUMBER(AF58:AK58),AF58:AK58))),0)</f>
        <v>0</v>
      </c>
      <c r="N58" s="23">
        <f t="shared" ca="1" si="4"/>
        <v>0</v>
      </c>
      <c r="O58" s="116" t="str">
        <f t="shared" si="5"/>
        <v>!!</v>
      </c>
      <c r="P58" s="24"/>
      <c r="Q58" s="49"/>
      <c r="R58" s="25">
        <f ca="1">IFERROR(INDEX(Health!$G$8:$G$225,MATCH($C58,_xlfn.ANCHORARRAY(Health!$C$8),0)),NA())</f>
        <v>0</v>
      </c>
      <c r="S58" s="25">
        <f ca="1">IFERROR(INDEX(Food!$G$8:$G$225,MATCH($C58,_xlfn.ANCHORARRAY(Food!$C$8),0)),NA())</f>
        <v>0</v>
      </c>
      <c r="T58" s="25" t="e">
        <f ca="1">IFERROR(INDEX(Macro!$G$8:$G$225,MATCH($C58,_xlfn.ANCHORARRAY(Macro!$C$8),0)),NA())</f>
        <v>#N/A</v>
      </c>
      <c r="U58" s="25">
        <f ca="1">IFERROR(INDEX(Socioeconomic!$G$8:$G$225,MATCH($C58,_xlfn.ANCHORARRAY(Socioeconomic!$C$8),0)),NA())</f>
        <v>0</v>
      </c>
      <c r="V58" s="25">
        <f ca="1">IFERROR(INDEX('Natural Hazard'!$G$8:$G$225,MATCH($C58,_xlfn.ANCHORARRAY('Natural Hazard'!$C$8),0)),NA())</f>
        <v>0</v>
      </c>
      <c r="W58" s="25">
        <f ca="1">IFERROR(INDEX(Conflict!$G$8:$G$225,MATCH($C58,_xlfn.ANCHORARRAY(Conflict!$C$8),0)),NA())</f>
        <v>0</v>
      </c>
      <c r="X58" s="50"/>
      <c r="Y58" s="25">
        <f ca="1">IFERROR(INDEX(Health!$H$8:$H$225,MATCH($C58,_xlfn.ANCHORARRAY(Health!$C$8),0)),NA())</f>
        <v>8.4781341107871704</v>
      </c>
      <c r="Z58" s="25">
        <f ca="1">IFERROR(INDEX(Food!$H$8:$H$225,MATCH($C58,_xlfn.ANCHORARRAY(Food!$C$8),0)),NA())</f>
        <v>5.5023923444975997</v>
      </c>
      <c r="AA58" s="25" t="e">
        <f ca="1">IFERROR(INDEX(Macro!$H$8:$H$225,MATCH($C58,_xlfn.ANCHORARRAY(Macro!$C$8),0)),NA())</f>
        <v>#N/A</v>
      </c>
      <c r="AB58" s="25">
        <f ca="1">IFERROR(INDEX(Socioeconomic!$H$8:$H$225,MATCH($C58,_xlfn.ANCHORARRAY(Socioeconomic!$C$8),0)),NA())</f>
        <v>7</v>
      </c>
      <c r="AC58" s="25">
        <f ca="1">IFERROR(INDEX('Natural Hazard'!$H$8:$H$225,MATCH($C58,_xlfn.ANCHORARRAY('Natural Hazard'!$C$8),0)),NA())</f>
        <v>4.6666666666666599</v>
      </c>
      <c r="AD58" s="25">
        <f ca="1">IFERROR(INDEX(Conflict!$H$8:$H$225,MATCH($C58,_xlfn.ANCHORARRAY(Conflict!$C$8),0)),NA())</f>
        <v>0</v>
      </c>
      <c r="AE58" s="50"/>
      <c r="AF58" s="25">
        <f ca="1">IFERROR(INDEX(Health!$I$8:$I$225,MATCH($C58,_xlfn.ANCHORARRAY(Health!$C$8),0)),NA())</f>
        <v>0</v>
      </c>
      <c r="AG58" s="25" t="e">
        <f ca="1">IFERROR(INDEX(Food!$I$8:$I$225,MATCH($C58,_xlfn.ANCHORARRAY(Food!$C$8),0)),NA())</f>
        <v>#N/A</v>
      </c>
      <c r="AH58" s="25" t="e">
        <f ca="1">IFERROR(INDEX(Macro!$I$8:$I$225,MATCH($C58,_xlfn.ANCHORARRAY(Macro!$C$8),0)),NA())</f>
        <v>#N/A</v>
      </c>
      <c r="AI58" s="25" t="e">
        <f ca="1">IFERROR(INDEX(Socioeconomic!$I$8:$I$225,MATCH($C58,_xlfn.ANCHORARRAY(Socioeconomic!$C$8),0)),NA())</f>
        <v>#N/A</v>
      </c>
      <c r="AJ58" s="25">
        <f ca="1">IFERROR(INDEX('Natural Hazard'!$I$8:$I$225,MATCH($C58,_xlfn.ANCHORARRAY('Natural Hazard'!$C$8),0)),NA())</f>
        <v>0</v>
      </c>
      <c r="AK58" s="25">
        <f ca="1">IFERROR(INDEX(Conflict!$I$8:$I$225,MATCH($C58,_xlfn.ANCHORARRAY(Conflict!$C$8),0)),NA())</f>
        <v>0</v>
      </c>
      <c r="AL58" s="49"/>
      <c r="AM58" s="25">
        <f>IFERROR(INDEX('Data Reliability'!$G$6:$G$409,MATCH($C58,'Data Reliability'!$E$6:$E$409,0)),NA())</f>
        <v>0.33333333333333298</v>
      </c>
      <c r="AN58" s="25">
        <f>IFERROR(INDEX('Data Reliability'!$H$6:$H$409,MATCH($C58,'Data Reliability'!$E$6:$E$409,0)),NA())</f>
        <v>0.75</v>
      </c>
    </row>
    <row r="59" spans="2:40" x14ac:dyDescent="0.2">
      <c r="B59" s="28" t="s">
        <v>94</v>
      </c>
      <c r="C59" s="28" t="s">
        <v>95</v>
      </c>
      <c r="D59" s="28" t="s">
        <v>433</v>
      </c>
      <c r="E59" s="28" t="s">
        <v>409</v>
      </c>
      <c r="F59" s="206">
        <f ca="1">MATCH($C59,_xlfn.ANCHORARRAY(Health!$C$8),0)</f>
        <v>54</v>
      </c>
      <c r="G59" s="22" cm="1">
        <f t="array" aca="1" ref="G59" ca="1">IF(Parameters!$D$31, SUM(IF(ISNUMBER(R59:W59),(IF(R59:W59&gt;=Parameters!$D$37,1,"")),""))+0.5*(SUM(IF(ISNUMBER(R59:W59),(IF(R59:W59&gt;=Parameters!$D$38,1,"")),""))-SUM(IF(ISNUMBER(R59:W59),(IF(R59:W59&gt;=Parameters!$D$37,1,"")),""))),0) +
   IF(Parameters!$D$32,SUM(IF(ISNUMBER(R59:W59),(IF(R59:W59&gt;=Parameters!$D$41,1,"")),"")),0) +
   IF(Parameters!$D$33,AVERAGE(IF(ISNUMBER(R59:W59),R59:W59)),0) +
   IF(Parameters!$D$34,IF(OR(IF(ISNUMBER(R59:W59),R59:W59)=0),0,GEOMEAN(IF(ISNUMBER(R59:W59),R59:W59))),0)</f>
        <v>0</v>
      </c>
      <c r="H59" s="23">
        <f t="shared" ca="1" si="0"/>
        <v>0</v>
      </c>
      <c r="I59" s="116" t="str">
        <f t="shared" si="1"/>
        <v>!</v>
      </c>
      <c r="J59" s="22" cm="1">
        <f t="array" aca="1" ref="J59" ca="1">IF(Parameters!$D$31, SUM(IF(ISNUMBER(Y59:AD59),(IF(Y59:AD59&gt;=Parameters!$D$41,1,"")),""))+0.5*(SUM(IF(ISNUMBER(Y59:AD59),(IF(Y59:AD59&gt;=Parameters!$D$42,1,"")),""))-SUM(IF(ISNUMBER(Y59:AD59),(IF(Y59:AD59&gt;=Parameters!$D$41,1,"")),""))),0) +
   IF(Parameters!$D$32,SUM(IF(ISNUMBER(Y59:AD59),(IF(Y59:AD59&gt;=Parameters!$D$41,1,"")),"")),0) +
   IF(Parameters!$D$33,AVERAGE(IF(ISNUMBER(Y59:AD59),Y59:AD59)),0) +
   IF(Parameters!$D$34,IF(OR(IF(ISNUMBER(Y59:AD59),Y59:AD59)=0),0,GEOMEAN(IF(ISNUMBER(Y59:AD59),Y59:AD59))),0)</f>
        <v>0</v>
      </c>
      <c r="K59" s="23">
        <f t="shared" ca="1" si="2"/>
        <v>0</v>
      </c>
      <c r="L59" s="116" t="str">
        <f t="shared" si="3"/>
        <v/>
      </c>
      <c r="M59" s="21" cm="1">
        <f t="array" aca="1" ref="M59" ca="1">IF(Parameters!$D$31, SUM(IF(ISNUMBER(AF59:AK59),(IF(AF59:AK59&gt;=Parameters!$D$41,1,"")),""))+0.5*(SUM(IF(ISNUMBER(AF59:AK59),(IF(AF59:AK59&gt;=Parameters!$D$42,1,"")),""))-SUM(IF(ISNUMBER(AF59:AK59),(IF(AF59:AK59&gt;=Parameters!$D$41,1,"")),""))),0) +
   IF(Parameters!$D$32,SUM(IF(ISNUMBER(AF59:AK59),(IF(AF59:AK59&gt;=Parameters!$D$41,1,"")),"")),0) +
   IF(Parameters!$D$33,AVERAGE(IF(ISNUMBER(AF59:AK59),AF59:AK59)),0) +
   IF(Parameters!$D$34,IF(OR(IF(ISNUMBER(AF59:AK59),AF59:AK59)=0),0,GEOMEAN(IF(ISNUMBER(AF59:AK59),AF59:AK59))),0)</f>
        <v>0.5</v>
      </c>
      <c r="N59" s="23">
        <f t="shared" ca="1" si="4"/>
        <v>0.5</v>
      </c>
      <c r="O59" s="116" t="str">
        <f t="shared" si="5"/>
        <v>!</v>
      </c>
      <c r="P59" s="24"/>
      <c r="Q59" s="49"/>
      <c r="R59" s="25">
        <f ca="1">IFERROR(INDEX(Health!$G$8:$G$225,MATCH($C59,_xlfn.ANCHORARRAY(Health!$C$8),0)),NA())</f>
        <v>0</v>
      </c>
      <c r="S59" s="25">
        <f ca="1">IFERROR(INDEX(Food!$G$8:$G$225,MATCH($C59,_xlfn.ANCHORARRAY(Food!$C$8),0)),NA())</f>
        <v>0</v>
      </c>
      <c r="T59" s="25">
        <f ca="1">IFERROR(INDEX(Macro!$G$8:$G$225,MATCH($C59,_xlfn.ANCHORARRAY(Macro!$C$8),0)),NA())</f>
        <v>0</v>
      </c>
      <c r="U59" s="25">
        <f ca="1">IFERROR(INDEX(Socioeconomic!$G$8:$G$225,MATCH($C59,_xlfn.ANCHORARRAY(Socioeconomic!$C$8),0)),NA())</f>
        <v>0</v>
      </c>
      <c r="V59" s="25">
        <f ca="1">IFERROR(INDEX('Natural Hazard'!$G$8:$G$225,MATCH($C59,_xlfn.ANCHORARRAY('Natural Hazard'!$C$8),0)),NA())</f>
        <v>0</v>
      </c>
      <c r="W59" s="25">
        <f ca="1">IFERROR(INDEX(Conflict!$G$8:$G$225,MATCH($C59,_xlfn.ANCHORARRAY(Conflict!$C$8),0)),NA())</f>
        <v>0</v>
      </c>
      <c r="X59" s="50"/>
      <c r="Y59" s="25">
        <f ca="1">IFERROR(INDEX(Health!$H$8:$H$225,MATCH($C59,_xlfn.ANCHORARRAY(Health!$C$8),0)),NA())</f>
        <v>0</v>
      </c>
      <c r="Z59" s="25">
        <f ca="1">IFERROR(INDEX(Food!$H$8:$H$225,MATCH($C59,_xlfn.ANCHORARRAY(Food!$C$8),0)),NA())</f>
        <v>8.1065431383903402E-2</v>
      </c>
      <c r="AA59" s="25">
        <f ca="1">IFERROR(INDEX(Macro!$H$8:$H$225,MATCH($C59,_xlfn.ANCHORARRAY(Macro!$C$8),0)),NA())</f>
        <v>0</v>
      </c>
      <c r="AB59" s="25">
        <f ca="1">IFERROR(INDEX(Socioeconomic!$H$8:$H$225,MATCH($C59,_xlfn.ANCHORARRAY(Socioeconomic!$C$8),0)),NA())</f>
        <v>0.14285714285714199</v>
      </c>
      <c r="AC59" s="25">
        <f ca="1">IFERROR(INDEX('Natural Hazard'!$H$8:$H$225,MATCH($C59,_xlfn.ANCHORARRAY('Natural Hazard'!$C$8),0)),NA())</f>
        <v>1.6666666666666601</v>
      </c>
      <c r="AD59" s="25">
        <f ca="1">IFERROR(INDEX(Conflict!$H$8:$H$225,MATCH($C59,_xlfn.ANCHORARRAY(Conflict!$C$8),0)),NA())</f>
        <v>0</v>
      </c>
      <c r="AE59" s="50"/>
      <c r="AF59" s="25">
        <f ca="1">IFERROR(INDEX(Health!$I$8:$I$225,MATCH($C59,_xlfn.ANCHORARRAY(Health!$C$8),0)),NA())</f>
        <v>0</v>
      </c>
      <c r="AG59" s="25" t="e">
        <f ca="1">IFERROR(INDEX(Food!$I$8:$I$225,MATCH($C59,_xlfn.ANCHORARRAY(Food!$C$8),0)),NA())</f>
        <v>#N/A</v>
      </c>
      <c r="AH59" s="25">
        <f ca="1">IFERROR(INDEX(Macro!$I$8:$I$225,MATCH($C59,_xlfn.ANCHORARRAY(Macro!$C$8),0)),NA())</f>
        <v>7</v>
      </c>
      <c r="AI59" s="25">
        <f ca="1">IFERROR(INDEX(Socioeconomic!$I$8:$I$225,MATCH($C59,_xlfn.ANCHORARRAY(Socioeconomic!$C$8),0)),NA())</f>
        <v>0</v>
      </c>
      <c r="AJ59" s="25">
        <f ca="1">IFERROR(INDEX('Natural Hazard'!$I$8:$I$225,MATCH($C59,_xlfn.ANCHORARRAY('Natural Hazard'!$C$8),0)),NA())</f>
        <v>0</v>
      </c>
      <c r="AK59" s="25">
        <f ca="1">IFERROR(INDEX(Conflict!$I$8:$I$225,MATCH($C59,_xlfn.ANCHORARRAY(Conflict!$C$8),0)),NA())</f>
        <v>0</v>
      </c>
      <c r="AL59" s="49"/>
      <c r="AM59" s="25">
        <f>IFERROR(INDEX('Data Reliability'!$G$6:$G$409,MATCH($C59,'Data Reliability'!$E$6:$E$409,0)),NA())</f>
        <v>8.3333333333333301E-2</v>
      </c>
      <c r="AN59" s="25">
        <f>IFERROR(INDEX('Data Reliability'!$H$6:$H$409,MATCH($C59,'Data Reliability'!$E$6:$E$409,0)),NA())</f>
        <v>0.625</v>
      </c>
    </row>
    <row r="60" spans="2:40" x14ac:dyDescent="0.2">
      <c r="B60" s="28" t="s">
        <v>96</v>
      </c>
      <c r="C60" s="28" t="s">
        <v>97</v>
      </c>
      <c r="D60" s="28" t="s">
        <v>435</v>
      </c>
      <c r="E60" s="28" t="s">
        <v>430</v>
      </c>
      <c r="F60" s="206">
        <f ca="1">MATCH($C60,_xlfn.ANCHORARRAY(Health!$C$8),0)</f>
        <v>55</v>
      </c>
      <c r="G60" s="22" cm="1">
        <f t="array" aca="1" ref="G60" ca="1">IF(Parameters!$D$31, SUM(IF(ISNUMBER(R60:W60),(IF(R60:W60&gt;=Parameters!$D$37,1,"")),""))+0.5*(SUM(IF(ISNUMBER(R60:W60),(IF(R60:W60&gt;=Parameters!$D$38,1,"")),""))-SUM(IF(ISNUMBER(R60:W60),(IF(R60:W60&gt;=Parameters!$D$37,1,"")),""))),0) +
   IF(Parameters!$D$32,SUM(IF(ISNUMBER(R60:W60),(IF(R60:W60&gt;=Parameters!$D$41,1,"")),"")),0) +
   IF(Parameters!$D$33,AVERAGE(IF(ISNUMBER(R60:W60),R60:W60)),0) +
   IF(Parameters!$D$34,IF(OR(IF(ISNUMBER(R60:W60),R60:W60)=0),0,GEOMEAN(IF(ISNUMBER(R60:W60),R60:W60))),0)</f>
        <v>1.5</v>
      </c>
      <c r="H60" s="23">
        <f t="shared" ca="1" si="0"/>
        <v>1.5</v>
      </c>
      <c r="I60" s="116" t="str">
        <f t="shared" si="1"/>
        <v/>
      </c>
      <c r="J60" s="22" cm="1">
        <f t="array" aca="1" ref="J60" ca="1">IF(Parameters!$D$31, SUM(IF(ISNUMBER(Y60:AD60),(IF(Y60:AD60&gt;=Parameters!$D$41,1,"")),""))+0.5*(SUM(IF(ISNUMBER(Y60:AD60),(IF(Y60:AD60&gt;=Parameters!$D$42,1,"")),""))-SUM(IF(ISNUMBER(Y60:AD60),(IF(Y60:AD60&gt;=Parameters!$D$41,1,"")),""))),0) +
   IF(Parameters!$D$32,SUM(IF(ISNUMBER(Y60:AD60),(IF(Y60:AD60&gt;=Parameters!$D$41,1,"")),"")),0) +
   IF(Parameters!$D$33,AVERAGE(IF(ISNUMBER(Y60:AD60),Y60:AD60)),0) +
   IF(Parameters!$D$34,IF(OR(IF(ISNUMBER(Y60:AD60),Y60:AD60)=0),0,GEOMEAN(IF(ISNUMBER(Y60:AD60),Y60:AD60))),0)</f>
        <v>0.5</v>
      </c>
      <c r="K60" s="23">
        <f t="shared" ca="1" si="2"/>
        <v>0.5</v>
      </c>
      <c r="L60" s="116" t="str">
        <f t="shared" si="3"/>
        <v/>
      </c>
      <c r="M60" s="21" cm="1">
        <f t="array" aca="1" ref="M60" ca="1">IF(Parameters!$D$31, SUM(IF(ISNUMBER(AF60:AK60),(IF(AF60:AK60&gt;=Parameters!$D$41,1,"")),""))+0.5*(SUM(IF(ISNUMBER(AF60:AK60),(IF(AF60:AK60&gt;=Parameters!$D$42,1,"")),""))-SUM(IF(ISNUMBER(AF60:AK60),(IF(AF60:AK60&gt;=Parameters!$D$41,1,"")),""))),0) +
   IF(Parameters!$D$32,SUM(IF(ISNUMBER(AF60:AK60),(IF(AF60:AK60&gt;=Parameters!$D$41,1,"")),"")),0) +
   IF(Parameters!$D$33,AVERAGE(IF(ISNUMBER(AF60:AK60),AF60:AK60)),0) +
   IF(Parameters!$D$34,IF(OR(IF(ISNUMBER(AF60:AK60),AF60:AK60)=0),0,GEOMEAN(IF(ISNUMBER(AF60:AK60),AF60:AK60))),0)</f>
        <v>2</v>
      </c>
      <c r="N60" s="23">
        <f t="shared" ca="1" si="4"/>
        <v>2</v>
      </c>
      <c r="O60" s="116" t="str">
        <f t="shared" si="5"/>
        <v>!</v>
      </c>
      <c r="P60" s="24"/>
      <c r="Q60" s="49"/>
      <c r="R60" s="25">
        <f ca="1">IFERROR(INDEX(Health!$G$8:$G$225,MATCH($C60,_xlfn.ANCHORARRAY(Health!$C$8),0)),NA())</f>
        <v>7.8208810730005034</v>
      </c>
      <c r="S60" s="25">
        <f ca="1">IFERROR(INDEX(Food!$G$8:$G$225,MATCH($C60,_xlfn.ANCHORARRAY(Food!$C$8),0)),NA())</f>
        <v>0</v>
      </c>
      <c r="T60" s="25">
        <f ca="1">IFERROR(INDEX(Macro!$G$8:$G$225,MATCH($C60,_xlfn.ANCHORARRAY(Macro!$C$8),0)),NA())</f>
        <v>0</v>
      </c>
      <c r="U60" s="25">
        <f ca="1">IFERROR(INDEX(Socioeconomic!$G$8:$G$225,MATCH($C60,_xlfn.ANCHORARRAY(Socioeconomic!$C$8),0)),NA())</f>
        <v>6.6547512564869162</v>
      </c>
      <c r="V60" s="25">
        <f ca="1">IFERROR(INDEX('Natural Hazard'!$G$8:$G$225,MATCH($C60,_xlfn.ANCHORARRAY('Natural Hazard'!$C$8),0)),NA())</f>
        <v>0</v>
      </c>
      <c r="W60" s="25">
        <f ca="1">IFERROR(INDEX(Conflict!$G$8:$G$225,MATCH($C60,_xlfn.ANCHORARRAY(Conflict!$C$8),0)),NA())</f>
        <v>0</v>
      </c>
      <c r="X60" s="50"/>
      <c r="Y60" s="25">
        <f ca="1">IFERROR(INDEX(Health!$H$8:$H$225,MATCH($C60,_xlfn.ANCHORARRAY(Health!$C$8),0)),NA())</f>
        <v>6.1166180758017497</v>
      </c>
      <c r="Z60" s="25">
        <f ca="1">IFERROR(INDEX(Food!$H$8:$H$225,MATCH($C60,_xlfn.ANCHORARRAY(Food!$C$8),0)),NA())</f>
        <v>3.7869137232194499</v>
      </c>
      <c r="AA60" s="25">
        <f ca="1">IFERROR(INDEX(Macro!$H$8:$H$225,MATCH($C60,_xlfn.ANCHORARRAY(Macro!$C$8),0)),NA())</f>
        <v>4.1371227658951</v>
      </c>
      <c r="AB60" s="25">
        <f ca="1">IFERROR(INDEX(Socioeconomic!$H$8:$H$225,MATCH($C60,_xlfn.ANCHORARRAY(Socioeconomic!$C$8),0)),NA())</f>
        <v>4.4285714285714199</v>
      </c>
      <c r="AC60" s="25">
        <f ca="1">IFERROR(INDEX('Natural Hazard'!$H$8:$H$225,MATCH($C60,_xlfn.ANCHORARRAY('Natural Hazard'!$C$8),0)),NA())</f>
        <v>9.1666666666666607</v>
      </c>
      <c r="AD60" s="25">
        <f ca="1">IFERROR(INDEX(Conflict!$H$8:$H$225,MATCH($C60,_xlfn.ANCHORARRAY(Conflict!$C$8),0)),NA())</f>
        <v>0</v>
      </c>
      <c r="AE60" s="50"/>
      <c r="AF60" s="25">
        <f ca="1">IFERROR(INDEX(Health!$I$8:$I$225,MATCH($C60,_xlfn.ANCHORARRAY(Health!$C$8),0)),NA())</f>
        <v>10</v>
      </c>
      <c r="AG60" s="25" t="e">
        <f ca="1">IFERROR(INDEX(Food!$I$8:$I$225,MATCH($C60,_xlfn.ANCHORARRAY(Food!$C$8),0)),NA())</f>
        <v>#N/A</v>
      </c>
      <c r="AH60" s="25">
        <f ca="1">IFERROR(INDEX(Macro!$I$8:$I$225,MATCH($C60,_xlfn.ANCHORARRAY(Macro!$C$8),0)),NA())</f>
        <v>0</v>
      </c>
      <c r="AI60" s="25">
        <f ca="1">IFERROR(INDEX(Socioeconomic!$I$8:$I$225,MATCH($C60,_xlfn.ANCHORARRAY(Socioeconomic!$C$8),0)),NA())</f>
        <v>10</v>
      </c>
      <c r="AJ60" s="25">
        <f ca="1">IFERROR(INDEX('Natural Hazard'!$I$8:$I$225,MATCH($C60,_xlfn.ANCHORARRAY('Natural Hazard'!$C$8),0)),NA())</f>
        <v>0</v>
      </c>
      <c r="AK60" s="25">
        <f ca="1">IFERROR(INDEX(Conflict!$I$8:$I$225,MATCH($C60,_xlfn.ANCHORARRAY(Conflict!$C$8),0)),NA())</f>
        <v>0</v>
      </c>
      <c r="AL60" s="49"/>
      <c r="AM60" s="25">
        <f>IFERROR(INDEX('Data Reliability'!$G$6:$G$409,MATCH($C60,'Data Reliability'!$E$6:$E$409,0)),NA())</f>
        <v>8.3333333333333301E-2</v>
      </c>
      <c r="AN60" s="25">
        <f>IFERROR(INDEX('Data Reliability'!$H$6:$H$409,MATCH($C60,'Data Reliability'!$E$6:$E$409,0)),NA())</f>
        <v>0.43333333333333302</v>
      </c>
    </row>
    <row r="61" spans="2:40" x14ac:dyDescent="0.2">
      <c r="B61" s="28" t="s">
        <v>98</v>
      </c>
      <c r="C61" s="28" t="s">
        <v>99</v>
      </c>
      <c r="D61" s="28" t="s">
        <v>434</v>
      </c>
      <c r="E61" s="28" t="s">
        <v>430</v>
      </c>
      <c r="F61" s="206">
        <f ca="1">MATCH($C61,_xlfn.ANCHORARRAY(Health!$C$8),0)</f>
        <v>56</v>
      </c>
      <c r="G61" s="22" cm="1">
        <f t="array" aca="1" ref="G61" ca="1">IF(Parameters!$D$31, SUM(IF(ISNUMBER(R61:W61),(IF(R61:W61&gt;=Parameters!$D$37,1,"")),""))+0.5*(SUM(IF(ISNUMBER(R61:W61),(IF(R61:W61&gt;=Parameters!$D$38,1,"")),""))-SUM(IF(ISNUMBER(R61:W61),(IF(R61:W61&gt;=Parameters!$D$37,1,"")),""))),0) +
   IF(Parameters!$D$32,SUM(IF(ISNUMBER(R61:W61),(IF(R61:W61&gt;=Parameters!$D$41,1,"")),"")),0) +
   IF(Parameters!$D$33,AVERAGE(IF(ISNUMBER(R61:W61),R61:W61)),0) +
   IF(Parameters!$D$34,IF(OR(IF(ISNUMBER(R61:W61),R61:W61)=0),0,GEOMEAN(IF(ISNUMBER(R61:W61),R61:W61))),0)</f>
        <v>0</v>
      </c>
      <c r="H61" s="23">
        <f t="shared" ca="1" si="0"/>
        <v>0</v>
      </c>
      <c r="I61" s="116" t="str">
        <f t="shared" si="1"/>
        <v/>
      </c>
      <c r="J61" s="22" cm="1">
        <f t="array" aca="1" ref="J61" ca="1">IF(Parameters!$D$31, SUM(IF(ISNUMBER(Y61:AD61),(IF(Y61:AD61&gt;=Parameters!$D$41,1,"")),""))+0.5*(SUM(IF(ISNUMBER(Y61:AD61),(IF(Y61:AD61&gt;=Parameters!$D$42,1,"")),""))-SUM(IF(ISNUMBER(Y61:AD61),(IF(Y61:AD61&gt;=Parameters!$D$41,1,"")),""))),0) +
   IF(Parameters!$D$32,SUM(IF(ISNUMBER(Y61:AD61),(IF(Y61:AD61&gt;=Parameters!$D$41,1,"")),"")),0) +
   IF(Parameters!$D$33,AVERAGE(IF(ISNUMBER(Y61:AD61),Y61:AD61)),0) +
   IF(Parameters!$D$34,IF(OR(IF(ISNUMBER(Y61:AD61),Y61:AD61)=0),0,GEOMEAN(IF(ISNUMBER(Y61:AD61),Y61:AD61))),0)</f>
        <v>1</v>
      </c>
      <c r="K61" s="23">
        <f t="shared" ca="1" si="2"/>
        <v>1</v>
      </c>
      <c r="L61" s="116" t="str">
        <f t="shared" si="3"/>
        <v/>
      </c>
      <c r="M61" s="21" cm="1">
        <f t="array" aca="1" ref="M61" ca="1">IF(Parameters!$D$31, SUM(IF(ISNUMBER(AF61:AK61),(IF(AF61:AK61&gt;=Parameters!$D$41,1,"")),""))+0.5*(SUM(IF(ISNUMBER(AF61:AK61),(IF(AF61:AK61&gt;=Parameters!$D$42,1,"")),""))-SUM(IF(ISNUMBER(AF61:AK61),(IF(AF61:AK61&gt;=Parameters!$D$41,1,"")),""))),0) +
   IF(Parameters!$D$32,SUM(IF(ISNUMBER(AF61:AK61),(IF(AF61:AK61&gt;=Parameters!$D$41,1,"")),"")),0) +
   IF(Parameters!$D$33,AVERAGE(IF(ISNUMBER(AF61:AK61),AF61:AK61)),0) +
   IF(Parameters!$D$34,IF(OR(IF(ISNUMBER(AF61:AK61),AF61:AK61)=0),0,GEOMEAN(IF(ISNUMBER(AF61:AK61),AF61:AK61))),0)</f>
        <v>0</v>
      </c>
      <c r="N61" s="23">
        <f t="shared" ca="1" si="4"/>
        <v>0</v>
      </c>
      <c r="O61" s="116" t="str">
        <f t="shared" si="5"/>
        <v>!</v>
      </c>
      <c r="P61" s="24"/>
      <c r="Q61" s="49"/>
      <c r="R61" s="25">
        <f ca="1">IFERROR(INDEX(Health!$G$8:$G$225,MATCH($C61,_xlfn.ANCHORARRAY(Health!$C$8),0)),NA())</f>
        <v>0</v>
      </c>
      <c r="S61" s="25">
        <f ca="1">IFERROR(INDEX(Food!$G$8:$G$225,MATCH($C61,_xlfn.ANCHORARRAY(Food!$C$8),0)),NA())</f>
        <v>0</v>
      </c>
      <c r="T61" s="25">
        <f ca="1">IFERROR(INDEX(Macro!$G$8:$G$225,MATCH($C61,_xlfn.ANCHORARRAY(Macro!$C$8),0)),NA())</f>
        <v>3.8491995446523961</v>
      </c>
      <c r="U61" s="25">
        <f ca="1">IFERROR(INDEX(Socioeconomic!$G$8:$G$225,MATCH($C61,_xlfn.ANCHORARRAY(Socioeconomic!$C$8),0)),NA())</f>
        <v>0</v>
      </c>
      <c r="V61" s="25">
        <f ca="1">IFERROR(INDEX('Natural Hazard'!$G$8:$G$225,MATCH($C61,_xlfn.ANCHORARRAY('Natural Hazard'!$C$8),0)),NA())</f>
        <v>0</v>
      </c>
      <c r="W61" s="25">
        <f ca="1">IFERROR(INDEX(Conflict!$G$8:$G$225,MATCH($C61,_xlfn.ANCHORARRAY(Conflict!$C$8),0)),NA())</f>
        <v>0</v>
      </c>
      <c r="X61" s="50"/>
      <c r="Y61" s="25">
        <f ca="1">IFERROR(INDEX(Health!$H$8:$H$225,MATCH($C61,_xlfn.ANCHORARRAY(Health!$C$8),0)),NA())</f>
        <v>8.5364431486880399</v>
      </c>
      <c r="Z61" s="25">
        <f ca="1">IFERROR(INDEX(Food!$H$8:$H$225,MATCH($C61,_xlfn.ANCHORARRAY(Food!$C$8),0)),NA())</f>
        <v>5.5529820497973299</v>
      </c>
      <c r="AA61" s="25">
        <f ca="1">IFERROR(INDEX(Macro!$H$8:$H$225,MATCH($C61,_xlfn.ANCHORARRAY(Macro!$C$8),0)),NA())</f>
        <v>7.1842953413419304</v>
      </c>
      <c r="AB61" s="25">
        <f ca="1">IFERROR(INDEX(Socioeconomic!$H$8:$H$225,MATCH($C61,_xlfn.ANCHORARRAY(Socioeconomic!$C$8),0)),NA())</f>
        <v>3.4285714285714199</v>
      </c>
      <c r="AC61" s="25">
        <f ca="1">IFERROR(INDEX('Natural Hazard'!$H$8:$H$225,MATCH($C61,_xlfn.ANCHORARRAY('Natural Hazard'!$C$8),0)),NA())</f>
        <v>3.6666666666666599</v>
      </c>
      <c r="AD61" s="25">
        <f ca="1">IFERROR(INDEX(Conflict!$H$8:$H$225,MATCH($C61,_xlfn.ANCHORARRAY(Conflict!$C$8),0)),NA())</f>
        <v>1.8124889751278801</v>
      </c>
      <c r="AE61" s="50"/>
      <c r="AF61" s="25">
        <f ca="1">IFERROR(INDEX(Health!$I$8:$I$225,MATCH($C61,_xlfn.ANCHORARRAY(Health!$C$8),0)),NA())</f>
        <v>0</v>
      </c>
      <c r="AG61" s="25" t="e">
        <f ca="1">IFERROR(INDEX(Food!$I$8:$I$225,MATCH($C61,_xlfn.ANCHORARRAY(Food!$C$8),0)),NA())</f>
        <v>#N/A</v>
      </c>
      <c r="AH61" s="25">
        <f ca="1">IFERROR(INDEX(Macro!$I$8:$I$225,MATCH($C61,_xlfn.ANCHORARRAY(Macro!$C$8),0)),NA())</f>
        <v>2.06232294617564</v>
      </c>
      <c r="AI61" s="25" t="e">
        <f ca="1">IFERROR(INDEX(Socioeconomic!$I$8:$I$225,MATCH($C61,_xlfn.ANCHORARRAY(Socioeconomic!$C$8),0)),NA())</f>
        <v>#N/A</v>
      </c>
      <c r="AJ61" s="25">
        <f ca="1">IFERROR(INDEX('Natural Hazard'!$I$8:$I$225,MATCH($C61,_xlfn.ANCHORARRAY('Natural Hazard'!$C$8),0)),NA())</f>
        <v>0</v>
      </c>
      <c r="AK61" s="25">
        <f ca="1">IFERROR(INDEX(Conflict!$I$8:$I$225,MATCH($C61,_xlfn.ANCHORARRAY(Conflict!$C$8),0)),NA())</f>
        <v>0</v>
      </c>
      <c r="AL61" s="49"/>
      <c r="AM61" s="25">
        <f>IFERROR(INDEX('Data Reliability'!$G$6:$G$409,MATCH($C61,'Data Reliability'!$E$6:$E$409,0)),NA())</f>
        <v>8.3333333333333301E-2</v>
      </c>
      <c r="AN61" s="25">
        <f>IFERROR(INDEX('Data Reliability'!$H$6:$H$409,MATCH($C61,'Data Reliability'!$E$6:$E$409,0)),NA())</f>
        <v>0.56666666666666698</v>
      </c>
    </row>
    <row r="62" spans="2:40" x14ac:dyDescent="0.2">
      <c r="B62" s="28" t="s">
        <v>100</v>
      </c>
      <c r="C62" s="28" t="s">
        <v>101</v>
      </c>
      <c r="D62" s="28" t="s">
        <v>435</v>
      </c>
      <c r="E62" s="28" t="s">
        <v>430</v>
      </c>
      <c r="F62" s="206">
        <f ca="1">MATCH($C62,_xlfn.ANCHORARRAY(Health!$C$8),0)</f>
        <v>57</v>
      </c>
      <c r="G62" s="22" cm="1">
        <f t="array" aca="1" ref="G62" ca="1">IF(Parameters!$D$31, SUM(IF(ISNUMBER(R62:W62),(IF(R62:W62&gt;=Parameters!$D$37,1,"")),""))+0.5*(SUM(IF(ISNUMBER(R62:W62),(IF(R62:W62&gt;=Parameters!$D$38,1,"")),""))-SUM(IF(ISNUMBER(R62:W62),(IF(R62:W62&gt;=Parameters!$D$37,1,"")),""))),0) +
   IF(Parameters!$D$32,SUM(IF(ISNUMBER(R62:W62),(IF(R62:W62&gt;=Parameters!$D$41,1,"")),"")),0) +
   IF(Parameters!$D$33,AVERAGE(IF(ISNUMBER(R62:W62),R62:W62)),0) +
   IF(Parameters!$D$34,IF(OR(IF(ISNUMBER(R62:W62),R62:W62)=0),0,GEOMEAN(IF(ISNUMBER(R62:W62),R62:W62))),0)</f>
        <v>0</v>
      </c>
      <c r="H62" s="23">
        <f t="shared" ca="1" si="0"/>
        <v>0</v>
      </c>
      <c r="I62" s="116" t="str">
        <f t="shared" si="1"/>
        <v/>
      </c>
      <c r="J62" s="22" cm="1">
        <f t="array" aca="1" ref="J62" ca="1">IF(Parameters!$D$31, SUM(IF(ISNUMBER(Y62:AD62),(IF(Y62:AD62&gt;=Parameters!$D$41,1,"")),""))+0.5*(SUM(IF(ISNUMBER(Y62:AD62),(IF(Y62:AD62&gt;=Parameters!$D$42,1,"")),""))-SUM(IF(ISNUMBER(Y62:AD62),(IF(Y62:AD62&gt;=Parameters!$D$41,1,"")),""))),0) +
   IF(Parameters!$D$32,SUM(IF(ISNUMBER(Y62:AD62),(IF(Y62:AD62&gt;=Parameters!$D$41,1,"")),"")),0) +
   IF(Parameters!$D$33,AVERAGE(IF(ISNUMBER(Y62:AD62),Y62:AD62)),0) +
   IF(Parameters!$D$34,IF(OR(IF(ISNUMBER(Y62:AD62),Y62:AD62)=0),0,GEOMEAN(IF(ISNUMBER(Y62:AD62),Y62:AD62))),0)</f>
        <v>0.5</v>
      </c>
      <c r="K62" s="23">
        <f t="shared" ca="1" si="2"/>
        <v>0.5</v>
      </c>
      <c r="L62" s="116" t="str">
        <f t="shared" si="3"/>
        <v/>
      </c>
      <c r="M62" s="21" cm="1">
        <f t="array" aca="1" ref="M62" ca="1">IF(Parameters!$D$31, SUM(IF(ISNUMBER(AF62:AK62),(IF(AF62:AK62&gt;=Parameters!$D$41,1,"")),""))+0.5*(SUM(IF(ISNUMBER(AF62:AK62),(IF(AF62:AK62&gt;=Parameters!$D$42,1,"")),""))-SUM(IF(ISNUMBER(AF62:AK62),(IF(AF62:AK62&gt;=Parameters!$D$41,1,"")),""))),0) +
   IF(Parameters!$D$32,SUM(IF(ISNUMBER(AF62:AK62),(IF(AF62:AK62&gt;=Parameters!$D$41,1,"")),"")),0) +
   IF(Parameters!$D$33,AVERAGE(IF(ISNUMBER(AF62:AK62),AF62:AK62)),0) +
   IF(Parameters!$D$34,IF(OR(IF(ISNUMBER(AF62:AK62),AF62:AK62)=0),0,GEOMEAN(IF(ISNUMBER(AF62:AK62),AF62:AK62))),0)</f>
        <v>1</v>
      </c>
      <c r="N62" s="23">
        <f t="shared" ca="1" si="4"/>
        <v>1</v>
      </c>
      <c r="O62" s="116" t="str">
        <f t="shared" si="5"/>
        <v>!</v>
      </c>
      <c r="P62" s="24"/>
      <c r="Q62" s="49"/>
      <c r="R62" s="25">
        <f ca="1">IFERROR(INDEX(Health!$G$8:$G$225,MATCH($C62,_xlfn.ANCHORARRAY(Health!$C$8),0)),NA())</f>
        <v>0</v>
      </c>
      <c r="S62" s="25">
        <f ca="1">IFERROR(INDEX(Food!$G$8:$G$225,MATCH($C62,_xlfn.ANCHORARRAY(Food!$C$8),0)),NA())</f>
        <v>0</v>
      </c>
      <c r="T62" s="25">
        <f ca="1">IFERROR(INDEX(Macro!$G$8:$G$225,MATCH($C62,_xlfn.ANCHORARRAY(Macro!$C$8),0)),NA())</f>
        <v>1.9114268528450571</v>
      </c>
      <c r="U62" s="25">
        <f ca="1">IFERROR(INDEX(Socioeconomic!$G$8:$G$225,MATCH($C62,_xlfn.ANCHORARRAY(Socioeconomic!$C$8),0)),NA())</f>
        <v>4.0105964196070758</v>
      </c>
      <c r="V62" s="25">
        <f ca="1">IFERROR(INDEX('Natural Hazard'!$G$8:$G$225,MATCH($C62,_xlfn.ANCHORARRAY('Natural Hazard'!$C$8),0)),NA())</f>
        <v>0</v>
      </c>
      <c r="W62" s="25">
        <f ca="1">IFERROR(INDEX(Conflict!$G$8:$G$225,MATCH($C62,_xlfn.ANCHORARRAY(Conflict!$C$8),0)),NA())</f>
        <v>4.0990126979433477</v>
      </c>
      <c r="X62" s="50"/>
      <c r="Y62" s="25">
        <f ca="1">IFERROR(INDEX(Health!$H$8:$H$225,MATCH($C62,_xlfn.ANCHORARRAY(Health!$C$8),0)),NA())</f>
        <v>1.3644314868804599</v>
      </c>
      <c r="Z62" s="25">
        <f ca="1">IFERROR(INDEX(Food!$H$8:$H$225,MATCH($C62,_xlfn.ANCHORARRAY(Food!$C$8),0)),NA())</f>
        <v>3.61320208453966</v>
      </c>
      <c r="AA62" s="25">
        <f ca="1">IFERROR(INDEX(Macro!$H$8:$H$225,MATCH($C62,_xlfn.ANCHORARRAY(Macro!$C$8),0)),NA())</f>
        <v>2.64283621447407</v>
      </c>
      <c r="AB62" s="25">
        <f ca="1">IFERROR(INDEX(Socioeconomic!$H$8:$H$225,MATCH($C62,_xlfn.ANCHORARRAY(Socioeconomic!$C$8),0)),NA())</f>
        <v>4.4285714285714199</v>
      </c>
      <c r="AC62" s="25">
        <f ca="1">IFERROR(INDEX('Natural Hazard'!$H$8:$H$225,MATCH($C62,_xlfn.ANCHORARRAY('Natural Hazard'!$C$8),0)),NA())</f>
        <v>9.1666666666666607</v>
      </c>
      <c r="AD62" s="25">
        <f ca="1">IFERROR(INDEX(Conflict!$H$8:$H$225,MATCH($C62,_xlfn.ANCHORARRAY(Conflict!$C$8),0)),NA())</f>
        <v>1.68019050979008</v>
      </c>
      <c r="AE62" s="50"/>
      <c r="AF62" s="25">
        <f ca="1">IFERROR(INDEX(Health!$I$8:$I$225,MATCH($C62,_xlfn.ANCHORARRAY(Health!$C$8),0)),NA())</f>
        <v>0</v>
      </c>
      <c r="AG62" s="25" t="e">
        <f ca="1">IFERROR(INDEX(Food!$I$8:$I$225,MATCH($C62,_xlfn.ANCHORARRAY(Food!$C$8),0)),NA())</f>
        <v>#N/A</v>
      </c>
      <c r="AH62" s="25">
        <f ca="1">IFERROR(INDEX(Macro!$I$8:$I$225,MATCH($C62,_xlfn.ANCHORARRAY(Macro!$C$8),0)),NA())</f>
        <v>1.3824362606232199</v>
      </c>
      <c r="AI62" s="25">
        <f ca="1">IFERROR(INDEX(Socioeconomic!$I$8:$I$225,MATCH($C62,_xlfn.ANCHORARRAY(Socioeconomic!$C$8),0)),NA())</f>
        <v>3.63207049957277</v>
      </c>
      <c r="AJ62" s="25">
        <f ca="1">IFERROR(INDEX('Natural Hazard'!$I$8:$I$225,MATCH($C62,_xlfn.ANCHORARRAY('Natural Hazard'!$C$8),0)),NA())</f>
        <v>0</v>
      </c>
      <c r="AK62" s="25">
        <f ca="1">IFERROR(INDEX(Conflict!$I$8:$I$225,MATCH($C62,_xlfn.ANCHORARRAY(Conflict!$C$8),0)),NA())</f>
        <v>10</v>
      </c>
      <c r="AL62" s="49"/>
      <c r="AM62" s="25">
        <f>IFERROR(INDEX('Data Reliability'!$G$6:$G$409,MATCH($C62,'Data Reliability'!$E$6:$E$409,0)),NA())</f>
        <v>8.3333333333333301E-2</v>
      </c>
      <c r="AN62" s="25">
        <f>IFERROR(INDEX('Data Reliability'!$H$6:$H$409,MATCH($C62,'Data Reliability'!$E$6:$E$409,0)),NA())</f>
        <v>0.44166666666666698</v>
      </c>
    </row>
    <row r="63" spans="2:40" x14ac:dyDescent="0.2">
      <c r="B63" s="28" t="s">
        <v>732</v>
      </c>
      <c r="C63" s="28" t="s">
        <v>102</v>
      </c>
      <c r="D63" s="28" t="s">
        <v>434</v>
      </c>
      <c r="E63" s="28" t="s">
        <v>430</v>
      </c>
      <c r="F63" s="206">
        <f ca="1">MATCH($C63,_xlfn.ANCHORARRAY(Health!$C$8),0)</f>
        <v>58</v>
      </c>
      <c r="G63" s="22" cm="1">
        <f t="array" aca="1" ref="G63" ca="1">IF(Parameters!$D$31, SUM(IF(ISNUMBER(R63:W63),(IF(R63:W63&gt;=Parameters!$D$37,1,"")),""))+0.5*(SUM(IF(ISNUMBER(R63:W63),(IF(R63:W63&gt;=Parameters!$D$38,1,"")),""))-SUM(IF(ISNUMBER(R63:W63),(IF(R63:W63&gt;=Parameters!$D$37,1,"")),""))),0) +
   IF(Parameters!$D$32,SUM(IF(ISNUMBER(R63:W63),(IF(R63:W63&gt;=Parameters!$D$41,1,"")),"")),0) +
   IF(Parameters!$D$33,AVERAGE(IF(ISNUMBER(R63:W63),R63:W63)),0) +
   IF(Parameters!$D$34,IF(OR(IF(ISNUMBER(R63:W63),R63:W63)=0),0,GEOMEAN(IF(ISNUMBER(R63:W63),R63:W63))),0)</f>
        <v>2</v>
      </c>
      <c r="H63" s="23">
        <f t="shared" ca="1" si="0"/>
        <v>2</v>
      </c>
      <c r="I63" s="116" t="str">
        <f t="shared" si="1"/>
        <v/>
      </c>
      <c r="J63" s="22" cm="1">
        <f t="array" aca="1" ref="J63" ca="1">IF(Parameters!$D$31, SUM(IF(ISNUMBER(Y63:AD63),(IF(Y63:AD63&gt;=Parameters!$D$41,1,"")),""))+0.5*(SUM(IF(ISNUMBER(Y63:AD63),(IF(Y63:AD63&gt;=Parameters!$D$42,1,"")),""))-SUM(IF(ISNUMBER(Y63:AD63),(IF(Y63:AD63&gt;=Parameters!$D$41,1,"")),""))),0) +
   IF(Parameters!$D$32,SUM(IF(ISNUMBER(Y63:AD63),(IF(Y63:AD63&gt;=Parameters!$D$41,1,"")),"")),0) +
   IF(Parameters!$D$33,AVERAGE(IF(ISNUMBER(Y63:AD63),Y63:AD63)),0) +
   IF(Parameters!$D$34,IF(OR(IF(ISNUMBER(Y63:AD63),Y63:AD63)=0),0,GEOMEAN(IF(ISNUMBER(Y63:AD63),Y63:AD63))),0)</f>
        <v>2</v>
      </c>
      <c r="K63" s="23">
        <f t="shared" ca="1" si="2"/>
        <v>2</v>
      </c>
      <c r="L63" s="116" t="str">
        <f t="shared" si="3"/>
        <v/>
      </c>
      <c r="M63" s="21" cm="1">
        <f t="array" aca="1" ref="M63" ca="1">IF(Parameters!$D$31, SUM(IF(ISNUMBER(AF63:AK63),(IF(AF63:AK63&gt;=Parameters!$D$41,1,"")),""))+0.5*(SUM(IF(ISNUMBER(AF63:AK63),(IF(AF63:AK63&gt;=Parameters!$D$42,1,"")),""))-SUM(IF(ISNUMBER(AF63:AK63),(IF(AF63:AK63&gt;=Parameters!$D$41,1,"")),""))),0) +
   IF(Parameters!$D$32,SUM(IF(ISNUMBER(AF63:AK63),(IF(AF63:AK63&gt;=Parameters!$D$41,1,"")),"")),0) +
   IF(Parameters!$D$33,AVERAGE(IF(ISNUMBER(AF63:AK63),AF63:AK63)),0) +
   IF(Parameters!$D$34,IF(OR(IF(ISNUMBER(AF63:AK63),AF63:AK63)=0),0,GEOMEAN(IF(ISNUMBER(AF63:AK63),AF63:AK63))),0)</f>
        <v>2</v>
      </c>
      <c r="N63" s="23">
        <f t="shared" ca="1" si="4"/>
        <v>2</v>
      </c>
      <c r="O63" s="116" t="str">
        <f t="shared" si="5"/>
        <v>!</v>
      </c>
      <c r="P63" s="24"/>
      <c r="Q63" s="49"/>
      <c r="R63" s="25">
        <f ca="1">IFERROR(INDEX(Health!$G$8:$G$225,MATCH($C63,_xlfn.ANCHORARRAY(Health!$C$8),0)),NA())</f>
        <v>0</v>
      </c>
      <c r="S63" s="25">
        <f ca="1">IFERROR(INDEX(Food!$G$8:$G$225,MATCH($C63,_xlfn.ANCHORARRAY(Food!$C$8),0)),NA())</f>
        <v>0</v>
      </c>
      <c r="T63" s="25">
        <f ca="1">IFERROR(INDEX(Macro!$G$8:$G$225,MATCH($C63,_xlfn.ANCHORARRAY(Macro!$C$8),0)),NA())</f>
        <v>10</v>
      </c>
      <c r="U63" s="25">
        <f ca="1">IFERROR(INDEX(Socioeconomic!$G$8:$G$225,MATCH($C63,_xlfn.ANCHORARRAY(Socioeconomic!$C$8),0)),NA())</f>
        <v>7.0710678118654755</v>
      </c>
      <c r="V63" s="25">
        <f ca="1">IFERROR(INDEX('Natural Hazard'!$G$8:$G$225,MATCH($C63,_xlfn.ANCHORARRAY('Natural Hazard'!$C$8),0)),NA())</f>
        <v>0</v>
      </c>
      <c r="W63" s="25">
        <f ca="1">IFERROR(INDEX(Conflict!$G$8:$G$225,MATCH($C63,_xlfn.ANCHORARRAY(Conflict!$C$8),0)),NA())</f>
        <v>0</v>
      </c>
      <c r="X63" s="50"/>
      <c r="Y63" s="25">
        <f ca="1">IFERROR(INDEX(Health!$H$8:$H$225,MATCH($C63,_xlfn.ANCHORARRAY(Health!$C$8),0)),NA())</f>
        <v>8.01166180758017</v>
      </c>
      <c r="Z63" s="25">
        <f ca="1">IFERROR(INDEX(Food!$H$8:$H$225,MATCH($C63,_xlfn.ANCHORARRAY(Food!$C$8),0)),NA())</f>
        <v>6.3925883034163196</v>
      </c>
      <c r="AA63" s="25">
        <f ca="1">IFERROR(INDEX(Macro!$H$8:$H$225,MATCH($C63,_xlfn.ANCHORARRAY(Macro!$C$8),0)),NA())</f>
        <v>10</v>
      </c>
      <c r="AB63" s="25">
        <f ca="1">IFERROR(INDEX(Socioeconomic!$H$8:$H$225,MATCH($C63,_xlfn.ANCHORARRAY(Socioeconomic!$C$8),0)),NA())</f>
        <v>5</v>
      </c>
      <c r="AC63" s="25">
        <f ca="1">IFERROR(INDEX('Natural Hazard'!$H$8:$H$225,MATCH($C63,_xlfn.ANCHORARRAY('Natural Hazard'!$C$8),0)),NA())</f>
        <v>8.5</v>
      </c>
      <c r="AD63" s="25">
        <f ca="1">IFERROR(INDEX(Conflict!$H$8:$H$225,MATCH($C63,_xlfn.ANCHORARRAY(Conflict!$C$8),0)),NA())</f>
        <v>4.3702593049920599</v>
      </c>
      <c r="AE63" s="50"/>
      <c r="AF63" s="25">
        <f ca="1">IFERROR(INDEX(Health!$I$8:$I$225,MATCH($C63,_xlfn.ANCHORARRAY(Health!$C$8),0)),NA())</f>
        <v>0</v>
      </c>
      <c r="AG63" s="25" t="e">
        <f ca="1">IFERROR(INDEX(Food!$I$8:$I$225,MATCH($C63,_xlfn.ANCHORARRAY(Food!$C$8),0)),NA())</f>
        <v>#N/A</v>
      </c>
      <c r="AH63" s="25">
        <f ca="1">IFERROR(INDEX(Macro!$I$8:$I$225,MATCH($C63,_xlfn.ANCHORARRAY(Macro!$C$8),0)),NA())</f>
        <v>10</v>
      </c>
      <c r="AI63" s="25">
        <f ca="1">IFERROR(INDEX(Socioeconomic!$I$8:$I$225,MATCH($C63,_xlfn.ANCHORARRAY(Socioeconomic!$C$8),0)),NA())</f>
        <v>10</v>
      </c>
      <c r="AJ63" s="25">
        <f ca="1">IFERROR(INDEX('Natural Hazard'!$I$8:$I$225,MATCH($C63,_xlfn.ANCHORARRAY('Natural Hazard'!$C$8),0)),NA())</f>
        <v>0</v>
      </c>
      <c r="AK63" s="25">
        <f ca="1">IFERROR(INDEX(Conflict!$I$8:$I$225,MATCH($C63,_xlfn.ANCHORARRAY(Conflict!$C$8),0)),NA())</f>
        <v>0</v>
      </c>
      <c r="AL63" s="49"/>
      <c r="AM63" s="25">
        <f>IFERROR(INDEX('Data Reliability'!$G$6:$G$409,MATCH($C63,'Data Reliability'!$E$6:$E$409,0)),NA())</f>
        <v>0</v>
      </c>
      <c r="AN63" s="25">
        <f>IFERROR(INDEX('Data Reliability'!$H$6:$H$409,MATCH($C63,'Data Reliability'!$E$6:$E$409,0)),NA())</f>
        <v>0.391666666666667</v>
      </c>
    </row>
    <row r="64" spans="2:40" x14ac:dyDescent="0.2">
      <c r="B64" s="28" t="s">
        <v>103</v>
      </c>
      <c r="C64" s="28" t="s">
        <v>104</v>
      </c>
      <c r="D64" s="28" t="s">
        <v>432</v>
      </c>
      <c r="E64" s="28" t="s">
        <v>429</v>
      </c>
      <c r="F64" s="206">
        <f ca="1">MATCH($C64,_xlfn.ANCHORARRAY(Health!$C$8),0)</f>
        <v>59</v>
      </c>
      <c r="G64" s="22" cm="1">
        <f t="array" aca="1" ref="G64" ca="1">IF(Parameters!$D$31, SUM(IF(ISNUMBER(R64:W64),(IF(R64:W64&gt;=Parameters!$D$37,1,"")),""))+0.5*(SUM(IF(ISNUMBER(R64:W64),(IF(R64:W64&gt;=Parameters!$D$38,1,"")),""))-SUM(IF(ISNUMBER(R64:W64),(IF(R64:W64&gt;=Parameters!$D$37,1,"")),""))),0) +
   IF(Parameters!$D$32,SUM(IF(ISNUMBER(R64:W64),(IF(R64:W64&gt;=Parameters!$D$41,1,"")),"")),0) +
   IF(Parameters!$D$33,AVERAGE(IF(ISNUMBER(R64:W64),R64:W64)),0) +
   IF(Parameters!$D$34,IF(OR(IF(ISNUMBER(R64:W64),R64:W64)=0),0,GEOMEAN(IF(ISNUMBER(R64:W64),R64:W64))),0)</f>
        <v>0.5</v>
      </c>
      <c r="H64" s="23">
        <f t="shared" ca="1" si="0"/>
        <v>0.5</v>
      </c>
      <c r="I64" s="116" t="str">
        <f t="shared" si="1"/>
        <v>!</v>
      </c>
      <c r="J64" s="22" cm="1">
        <f t="array" aca="1" ref="J64" ca="1">IF(Parameters!$D$31, SUM(IF(ISNUMBER(Y64:AD64),(IF(Y64:AD64&gt;=Parameters!$D$41,1,"")),""))+0.5*(SUM(IF(ISNUMBER(Y64:AD64),(IF(Y64:AD64&gt;=Parameters!$D$42,1,"")),""))-SUM(IF(ISNUMBER(Y64:AD64),(IF(Y64:AD64&gt;=Parameters!$D$41,1,"")),""))),0) +
   IF(Parameters!$D$32,SUM(IF(ISNUMBER(Y64:AD64),(IF(Y64:AD64&gt;=Parameters!$D$41,1,"")),"")),0) +
   IF(Parameters!$D$33,AVERAGE(IF(ISNUMBER(Y64:AD64),Y64:AD64)),0) +
   IF(Parameters!$D$34,IF(OR(IF(ISNUMBER(Y64:AD64),Y64:AD64)=0),0,GEOMEAN(IF(ISNUMBER(Y64:AD64),Y64:AD64))),0)</f>
        <v>3.5</v>
      </c>
      <c r="K64" s="23">
        <f t="shared" ca="1" si="2"/>
        <v>3.5</v>
      </c>
      <c r="L64" s="116" t="str">
        <f t="shared" si="3"/>
        <v/>
      </c>
      <c r="M64" s="21" cm="1">
        <f t="array" aca="1" ref="M64" ca="1">IF(Parameters!$D$31, SUM(IF(ISNUMBER(AF64:AK64),(IF(AF64:AK64&gt;=Parameters!$D$41,1,"")),""))+0.5*(SUM(IF(ISNUMBER(AF64:AK64),(IF(AF64:AK64&gt;=Parameters!$D$42,1,"")),""))-SUM(IF(ISNUMBER(AF64:AK64),(IF(AF64:AK64&gt;=Parameters!$D$41,1,"")),""))),0) +
   IF(Parameters!$D$32,SUM(IF(ISNUMBER(AF64:AK64),(IF(AF64:AK64&gt;=Parameters!$D$41,1,"")),"")),0) +
   IF(Parameters!$D$33,AVERAGE(IF(ISNUMBER(AF64:AK64),AF64:AK64)),0) +
   IF(Parameters!$D$34,IF(OR(IF(ISNUMBER(AF64:AK64),AF64:AK64)=0),0,GEOMEAN(IF(ISNUMBER(AF64:AK64),AF64:AK64))),0)</f>
        <v>0</v>
      </c>
      <c r="N64" s="23">
        <f t="shared" ca="1" si="4"/>
        <v>0</v>
      </c>
      <c r="O64" s="116" t="str">
        <f t="shared" si="5"/>
        <v>!!</v>
      </c>
      <c r="P64" s="24"/>
      <c r="Q64" s="49"/>
      <c r="R64" s="25">
        <f ca="1">IFERROR(INDEX(Health!$G$8:$G$225,MATCH($C64,_xlfn.ANCHORARRAY(Health!$C$8),0)),NA())</f>
        <v>0</v>
      </c>
      <c r="S64" s="25">
        <f ca="1">IFERROR(INDEX(Food!$G$8:$G$225,MATCH($C64,_xlfn.ANCHORARRAY(Food!$C$8),0)),NA())</f>
        <v>0</v>
      </c>
      <c r="T64" s="25">
        <f ca="1">IFERROR(INDEX(Macro!$G$8:$G$225,MATCH($C64,_xlfn.ANCHORARRAY(Macro!$C$8),0)),NA())</f>
        <v>5.3098912737434123</v>
      </c>
      <c r="U64" s="25">
        <f ca="1">IFERROR(INDEX(Socioeconomic!$G$8:$G$225,MATCH($C64,_xlfn.ANCHORARRAY(Socioeconomic!$C$8),0)),NA())</f>
        <v>0</v>
      </c>
      <c r="V64" s="25">
        <f ca="1">IFERROR(INDEX('Natural Hazard'!$G$8:$G$225,MATCH($C64,_xlfn.ANCHORARRAY('Natural Hazard'!$C$8),0)),NA())</f>
        <v>0</v>
      </c>
      <c r="W64" s="25">
        <f ca="1">IFERROR(INDEX(Conflict!$G$8:$G$225,MATCH($C64,_xlfn.ANCHORARRAY(Conflict!$C$8),0)),NA())</f>
        <v>0</v>
      </c>
      <c r="X64" s="50"/>
      <c r="Y64" s="25">
        <f ca="1">IFERROR(INDEX(Health!$H$8:$H$225,MATCH($C64,_xlfn.ANCHORARRAY(Health!$C$8),0)),NA())</f>
        <v>9.9358600583090304</v>
      </c>
      <c r="Z64" s="25">
        <f ca="1">IFERROR(INDEX(Food!$H$8:$H$225,MATCH($C64,_xlfn.ANCHORARRAY(Food!$C$8),0)),NA())</f>
        <v>10</v>
      </c>
      <c r="AA64" s="25">
        <f ca="1">IFERROR(INDEX(Macro!$H$8:$H$225,MATCH($C64,_xlfn.ANCHORARRAY(Macro!$C$8),0)),NA())</f>
        <v>8.2390858482273703</v>
      </c>
      <c r="AB64" s="25">
        <f ca="1">IFERROR(INDEX(Socioeconomic!$H$8:$H$225,MATCH($C64,_xlfn.ANCHORARRAY(Socioeconomic!$C$8),0)),NA())</f>
        <v>8.1428571428571406</v>
      </c>
      <c r="AC64" s="25">
        <f ca="1">IFERROR(INDEX('Natural Hazard'!$H$8:$H$225,MATCH($C64,_xlfn.ANCHORARRAY('Natural Hazard'!$C$8),0)),NA())</f>
        <v>3.5</v>
      </c>
      <c r="AD64" s="25">
        <f ca="1">IFERROR(INDEX(Conflict!$H$8:$H$225,MATCH($C64,_xlfn.ANCHORARRAY(Conflict!$C$8),0)),NA())</f>
        <v>10</v>
      </c>
      <c r="AE64" s="50"/>
      <c r="AF64" s="25">
        <f ca="1">IFERROR(INDEX(Health!$I$8:$I$225,MATCH($C64,_xlfn.ANCHORARRAY(Health!$C$8),0)),NA())</f>
        <v>0</v>
      </c>
      <c r="AG64" s="25" t="e">
        <f ca="1">IFERROR(INDEX(Food!$I$8:$I$225,MATCH($C64,_xlfn.ANCHORARRAY(Food!$C$8),0)),NA())</f>
        <v>#N/A</v>
      </c>
      <c r="AH64" s="25">
        <f ca="1">IFERROR(INDEX(Macro!$I$8:$I$225,MATCH($C64,_xlfn.ANCHORARRAY(Macro!$C$8),0)),NA())</f>
        <v>3.4220963172804599</v>
      </c>
      <c r="AI64" s="25" t="e">
        <f ca="1">IFERROR(INDEX(Socioeconomic!$I$8:$I$225,MATCH($C64,_xlfn.ANCHORARRAY(Socioeconomic!$C$8),0)),NA())</f>
        <v>#N/A</v>
      </c>
      <c r="AJ64" s="25">
        <f ca="1">IFERROR(INDEX('Natural Hazard'!$I$8:$I$225,MATCH($C64,_xlfn.ANCHORARRAY('Natural Hazard'!$C$8),0)),NA())</f>
        <v>0</v>
      </c>
      <c r="AK64" s="25">
        <f ca="1">IFERROR(INDEX(Conflict!$I$8:$I$225,MATCH($C64,_xlfn.ANCHORARRAY(Conflict!$C$8),0)),NA())</f>
        <v>0</v>
      </c>
      <c r="AL64" s="49"/>
      <c r="AM64" s="25">
        <f>IFERROR(INDEX('Data Reliability'!$G$6:$G$409,MATCH($C64,'Data Reliability'!$E$6:$E$409,0)),NA())</f>
        <v>0.16666666666666699</v>
      </c>
      <c r="AN64" s="25">
        <f>IFERROR(INDEX('Data Reliability'!$H$6:$H$409,MATCH($C64,'Data Reliability'!$E$6:$E$409,0)),NA())</f>
        <v>0.66666666666666696</v>
      </c>
    </row>
    <row r="65" spans="2:40" x14ac:dyDescent="0.2">
      <c r="B65" s="28" t="s">
        <v>105</v>
      </c>
      <c r="C65" s="28" t="s">
        <v>106</v>
      </c>
      <c r="D65" s="28" t="s">
        <v>433</v>
      </c>
      <c r="E65" s="28" t="s">
        <v>409</v>
      </c>
      <c r="F65" s="206">
        <f ca="1">MATCH($C65,_xlfn.ANCHORARRAY(Health!$C$8),0)</f>
        <v>60</v>
      </c>
      <c r="G65" s="22" cm="1">
        <f t="array" aca="1" ref="G65" ca="1">IF(Parameters!$D$31, SUM(IF(ISNUMBER(R65:W65),(IF(R65:W65&gt;=Parameters!$D$37,1,"")),""))+0.5*(SUM(IF(ISNUMBER(R65:W65),(IF(R65:W65&gt;=Parameters!$D$38,1,"")),""))-SUM(IF(ISNUMBER(R65:W65),(IF(R65:W65&gt;=Parameters!$D$37,1,"")),""))),0) +
   IF(Parameters!$D$32,SUM(IF(ISNUMBER(R65:W65),(IF(R65:W65&gt;=Parameters!$D$41,1,"")),"")),0) +
   IF(Parameters!$D$33,AVERAGE(IF(ISNUMBER(R65:W65),R65:W65)),0) +
   IF(Parameters!$D$34,IF(OR(IF(ISNUMBER(R65:W65),R65:W65)=0),0,GEOMEAN(IF(ISNUMBER(R65:W65),R65:W65))),0)</f>
        <v>0</v>
      </c>
      <c r="H65" s="23">
        <f t="shared" ca="1" si="0"/>
        <v>0</v>
      </c>
      <c r="I65" s="116" t="str">
        <f t="shared" si="1"/>
        <v>!</v>
      </c>
      <c r="J65" s="22" cm="1">
        <f t="array" aca="1" ref="J65" ca="1">IF(Parameters!$D$31, SUM(IF(ISNUMBER(Y65:AD65),(IF(Y65:AD65&gt;=Parameters!$D$41,1,"")),""))+0.5*(SUM(IF(ISNUMBER(Y65:AD65),(IF(Y65:AD65&gt;=Parameters!$D$42,1,"")),""))-SUM(IF(ISNUMBER(Y65:AD65),(IF(Y65:AD65&gt;=Parameters!$D$41,1,"")),""))),0) +
   IF(Parameters!$D$32,SUM(IF(ISNUMBER(Y65:AD65),(IF(Y65:AD65&gt;=Parameters!$D$41,1,"")),"")),0) +
   IF(Parameters!$D$33,AVERAGE(IF(ISNUMBER(Y65:AD65),Y65:AD65)),0) +
   IF(Parameters!$D$34,IF(OR(IF(ISNUMBER(Y65:AD65),Y65:AD65)=0),0,GEOMEAN(IF(ISNUMBER(Y65:AD65),Y65:AD65))),0)</f>
        <v>0</v>
      </c>
      <c r="K65" s="23">
        <f t="shared" ca="1" si="2"/>
        <v>0</v>
      </c>
      <c r="L65" s="116" t="str">
        <f t="shared" si="3"/>
        <v/>
      </c>
      <c r="M65" s="21" cm="1">
        <f t="array" aca="1" ref="M65" ca="1">IF(Parameters!$D$31, SUM(IF(ISNUMBER(AF65:AK65),(IF(AF65:AK65&gt;=Parameters!$D$41,1,"")),""))+0.5*(SUM(IF(ISNUMBER(AF65:AK65),(IF(AF65:AK65&gt;=Parameters!$D$42,1,"")),""))-SUM(IF(ISNUMBER(AF65:AK65),(IF(AF65:AK65&gt;=Parameters!$D$41,1,"")),""))),0) +
   IF(Parameters!$D$32,SUM(IF(ISNUMBER(AF65:AK65),(IF(AF65:AK65&gt;=Parameters!$D$41,1,"")),"")),0) +
   IF(Parameters!$D$33,AVERAGE(IF(ISNUMBER(AF65:AK65),AF65:AK65)),0) +
   IF(Parameters!$D$34,IF(OR(IF(ISNUMBER(AF65:AK65),AF65:AK65)=0),0,GEOMEAN(IF(ISNUMBER(AF65:AK65),AF65:AK65))),0)</f>
        <v>0</v>
      </c>
      <c r="N65" s="23">
        <f t="shared" ca="1" si="4"/>
        <v>0</v>
      </c>
      <c r="O65" s="116" t="str">
        <f t="shared" si="5"/>
        <v>!</v>
      </c>
      <c r="P65" s="24"/>
      <c r="Q65" s="49"/>
      <c r="R65" s="25">
        <f ca="1">IFERROR(INDEX(Health!$G$8:$G$225,MATCH($C65,_xlfn.ANCHORARRAY(Health!$C$8),0)),NA())</f>
        <v>0</v>
      </c>
      <c r="S65" s="25">
        <f ca="1">IFERROR(INDEX(Food!$G$8:$G$225,MATCH($C65,_xlfn.ANCHORARRAY(Food!$C$8),0)),NA())</f>
        <v>0</v>
      </c>
      <c r="T65" s="25">
        <f ca="1">IFERROR(INDEX(Macro!$G$8:$G$225,MATCH($C65,_xlfn.ANCHORARRAY(Macro!$C$8),0)),NA())</f>
        <v>1.3970246403210864</v>
      </c>
      <c r="U65" s="25">
        <f ca="1">IFERROR(INDEX(Socioeconomic!$G$8:$G$225,MATCH($C65,_xlfn.ANCHORARRAY(Socioeconomic!$C$8),0)),NA())</f>
        <v>0</v>
      </c>
      <c r="V65" s="25">
        <f ca="1">IFERROR(INDEX('Natural Hazard'!$G$8:$G$225,MATCH($C65,_xlfn.ANCHORARRAY('Natural Hazard'!$C$8),0)),NA())</f>
        <v>0</v>
      </c>
      <c r="W65" s="25">
        <f ca="1">IFERROR(INDEX(Conflict!$G$8:$G$225,MATCH($C65,_xlfn.ANCHORARRAY(Conflict!$C$8),0)),NA())</f>
        <v>0</v>
      </c>
      <c r="X65" s="50"/>
      <c r="Y65" s="25">
        <f ca="1">IFERROR(INDEX(Health!$H$8:$H$225,MATCH($C65,_xlfn.ANCHORARRAY(Health!$C$8),0)),NA())</f>
        <v>0</v>
      </c>
      <c r="Z65" s="25">
        <f ca="1">IFERROR(INDEX(Food!$H$8:$H$225,MATCH($C65,_xlfn.ANCHORARRAY(Food!$C$8),0)),NA())</f>
        <v>0.68905616676317205</v>
      </c>
      <c r="AA65" s="25">
        <f ca="1">IFERROR(INDEX(Macro!$H$8:$H$225,MATCH($C65,_xlfn.ANCHORARRAY(Macro!$C$8),0)),NA())</f>
        <v>0.48930559624963399</v>
      </c>
      <c r="AB65" s="25">
        <f ca="1">IFERROR(INDEX(Socioeconomic!$H$8:$H$225,MATCH($C65,_xlfn.ANCHORARRAY(Socioeconomic!$C$8),0)),NA())</f>
        <v>0.71428571428571297</v>
      </c>
      <c r="AC65" s="25">
        <f ca="1">IFERROR(INDEX('Natural Hazard'!$H$8:$H$225,MATCH($C65,_xlfn.ANCHORARRAY('Natural Hazard'!$C$8),0)),NA())</f>
        <v>4.6666666666666599</v>
      </c>
      <c r="AD65" s="25">
        <f ca="1">IFERROR(INDEX(Conflict!$H$8:$H$225,MATCH($C65,_xlfn.ANCHORARRAY(Conflict!$C$8),0)),NA())</f>
        <v>0</v>
      </c>
      <c r="AE65" s="50"/>
      <c r="AF65" s="25">
        <f ca="1">IFERROR(INDEX(Health!$I$8:$I$225,MATCH($C65,_xlfn.ANCHORARRAY(Health!$C$8),0)),NA())</f>
        <v>0</v>
      </c>
      <c r="AG65" s="25" t="e">
        <f ca="1">IFERROR(INDEX(Food!$I$8:$I$225,MATCH($C65,_xlfn.ANCHORARRAY(Food!$C$8),0)),NA())</f>
        <v>#N/A</v>
      </c>
      <c r="AH65" s="25">
        <f ca="1">IFERROR(INDEX(Macro!$I$8:$I$225,MATCH($C65,_xlfn.ANCHORARRAY(Macro!$C$8),0)),NA())</f>
        <v>3.9886685552407899</v>
      </c>
      <c r="AI65" s="25">
        <f ca="1">IFERROR(INDEX(Socioeconomic!$I$8:$I$225,MATCH($C65,_xlfn.ANCHORARRAY(Socioeconomic!$C$8),0)),NA())</f>
        <v>0</v>
      </c>
      <c r="AJ65" s="25">
        <f ca="1">IFERROR(INDEX('Natural Hazard'!$I$8:$I$225,MATCH($C65,_xlfn.ANCHORARRAY('Natural Hazard'!$C$8),0)),NA())</f>
        <v>0</v>
      </c>
      <c r="AK65" s="25">
        <f ca="1">IFERROR(INDEX(Conflict!$I$8:$I$225,MATCH($C65,_xlfn.ANCHORARRAY(Conflict!$C$8),0)),NA())</f>
        <v>0</v>
      </c>
      <c r="AL65" s="49"/>
      <c r="AM65" s="25">
        <f>IFERROR(INDEX('Data Reliability'!$G$6:$G$409,MATCH($C65,'Data Reliability'!$E$6:$E$409,0)),NA())</f>
        <v>8.3333333333333301E-2</v>
      </c>
      <c r="AN65" s="25">
        <f>IFERROR(INDEX('Data Reliability'!$H$6:$H$409,MATCH($C65,'Data Reliability'!$E$6:$E$409,0)),NA())</f>
        <v>0.625</v>
      </c>
    </row>
    <row r="66" spans="2:40" x14ac:dyDescent="0.2">
      <c r="B66" s="28" t="s">
        <v>107</v>
      </c>
      <c r="C66" s="28" t="s">
        <v>108</v>
      </c>
      <c r="D66" s="28" t="s">
        <v>433</v>
      </c>
      <c r="E66" s="28" t="s">
        <v>409</v>
      </c>
      <c r="F66" s="206">
        <f ca="1">MATCH($C66,_xlfn.ANCHORARRAY(Health!$C$8),0)</f>
        <v>61</v>
      </c>
      <c r="G66" s="22" cm="1">
        <f t="array" aca="1" ref="G66" ca="1">IF(Parameters!$D$31, SUM(IF(ISNUMBER(R66:W66),(IF(R66:W66&gt;=Parameters!$D$37,1,"")),""))+0.5*(SUM(IF(ISNUMBER(R66:W66),(IF(R66:W66&gt;=Parameters!$D$38,1,"")),""))-SUM(IF(ISNUMBER(R66:W66),(IF(R66:W66&gt;=Parameters!$D$37,1,"")),""))),0) +
   IF(Parameters!$D$32,SUM(IF(ISNUMBER(R66:W66),(IF(R66:W66&gt;=Parameters!$D$41,1,"")),"")),0) +
   IF(Parameters!$D$33,AVERAGE(IF(ISNUMBER(R66:W66),R66:W66)),0) +
   IF(Parameters!$D$34,IF(OR(IF(ISNUMBER(R66:W66),R66:W66)=0),0,GEOMEAN(IF(ISNUMBER(R66:W66),R66:W66))),0)</f>
        <v>0</v>
      </c>
      <c r="H66" s="23">
        <f t="shared" ca="1" si="0"/>
        <v>0</v>
      </c>
      <c r="I66" s="116" t="str">
        <f t="shared" si="1"/>
        <v>!</v>
      </c>
      <c r="J66" s="22" cm="1">
        <f t="array" aca="1" ref="J66" ca="1">IF(Parameters!$D$31, SUM(IF(ISNUMBER(Y66:AD66),(IF(Y66:AD66&gt;=Parameters!$D$41,1,"")),""))+0.5*(SUM(IF(ISNUMBER(Y66:AD66),(IF(Y66:AD66&gt;=Parameters!$D$42,1,"")),""))-SUM(IF(ISNUMBER(Y66:AD66),(IF(Y66:AD66&gt;=Parameters!$D$41,1,"")),""))),0) +
   IF(Parameters!$D$32,SUM(IF(ISNUMBER(Y66:AD66),(IF(Y66:AD66&gt;=Parameters!$D$41,1,"")),"")),0) +
   IF(Parameters!$D$33,AVERAGE(IF(ISNUMBER(Y66:AD66),Y66:AD66)),0) +
   IF(Parameters!$D$34,IF(OR(IF(ISNUMBER(Y66:AD66),Y66:AD66)=0),0,GEOMEAN(IF(ISNUMBER(Y66:AD66),Y66:AD66))),0)</f>
        <v>0</v>
      </c>
      <c r="K66" s="23">
        <f t="shared" ca="1" si="2"/>
        <v>0</v>
      </c>
      <c r="L66" s="116" t="str">
        <f t="shared" si="3"/>
        <v/>
      </c>
      <c r="M66" s="21" cm="1">
        <f t="array" aca="1" ref="M66" ca="1">IF(Parameters!$D$31, SUM(IF(ISNUMBER(AF66:AK66),(IF(AF66:AK66&gt;=Parameters!$D$41,1,"")),""))+0.5*(SUM(IF(ISNUMBER(AF66:AK66),(IF(AF66:AK66&gt;=Parameters!$D$42,1,"")),""))-SUM(IF(ISNUMBER(AF66:AK66),(IF(AF66:AK66&gt;=Parameters!$D$41,1,"")),""))),0) +
   IF(Parameters!$D$32,SUM(IF(ISNUMBER(AF66:AK66),(IF(AF66:AK66&gt;=Parameters!$D$41,1,"")),"")),0) +
   IF(Parameters!$D$33,AVERAGE(IF(ISNUMBER(AF66:AK66),AF66:AK66)),0) +
   IF(Parameters!$D$34,IF(OR(IF(ISNUMBER(AF66:AK66),AF66:AK66)=0),0,GEOMEAN(IF(ISNUMBER(AF66:AK66),AF66:AK66))),0)</f>
        <v>0</v>
      </c>
      <c r="N66" s="23">
        <f t="shared" ca="1" si="4"/>
        <v>0</v>
      </c>
      <c r="O66" s="116" t="str">
        <f t="shared" si="5"/>
        <v>!</v>
      </c>
      <c r="P66" s="24"/>
      <c r="Q66" s="49"/>
      <c r="R66" s="25">
        <f ca="1">IFERROR(INDEX(Health!$G$8:$G$225,MATCH($C66,_xlfn.ANCHORARRAY(Health!$C$8),0)),NA())</f>
        <v>0</v>
      </c>
      <c r="S66" s="25">
        <f ca="1">IFERROR(INDEX(Food!$G$8:$G$225,MATCH($C66,_xlfn.ANCHORARRAY(Food!$C$8),0)),NA())</f>
        <v>0</v>
      </c>
      <c r="T66" s="25">
        <f ca="1">IFERROR(INDEX(Macro!$G$8:$G$225,MATCH($C66,_xlfn.ANCHORARRAY(Macro!$C$8),0)),NA())</f>
        <v>1.8619784974062981</v>
      </c>
      <c r="U66" s="25">
        <f ca="1">IFERROR(INDEX(Socioeconomic!$G$8:$G$225,MATCH($C66,_xlfn.ANCHORARRAY(Socioeconomic!$C$8),0)),NA())</f>
        <v>0</v>
      </c>
      <c r="V66" s="25">
        <f ca="1">IFERROR(INDEX('Natural Hazard'!$G$8:$G$225,MATCH($C66,_xlfn.ANCHORARRAY('Natural Hazard'!$C$8),0)),NA())</f>
        <v>0</v>
      </c>
      <c r="W66" s="25">
        <f ca="1">IFERROR(INDEX(Conflict!$G$8:$G$225,MATCH($C66,_xlfn.ANCHORARRAY(Conflict!$C$8),0)),NA())</f>
        <v>0</v>
      </c>
      <c r="X66" s="50"/>
      <c r="Y66" s="25">
        <f ca="1">IFERROR(INDEX(Health!$H$8:$H$225,MATCH($C66,_xlfn.ANCHORARRAY(Health!$C$8),0)),NA())</f>
        <v>0</v>
      </c>
      <c r="Z66" s="25">
        <f ca="1">IFERROR(INDEX(Food!$H$8:$H$225,MATCH($C66,_xlfn.ANCHORARRAY(Food!$C$8),0)),NA())</f>
        <v>2.2488038277511899</v>
      </c>
      <c r="AA66" s="25">
        <f ca="1">IFERROR(INDEX(Macro!$H$8:$H$225,MATCH($C66,_xlfn.ANCHORARRAY(Macro!$C$8),0)),NA())</f>
        <v>2.0128918839730399</v>
      </c>
      <c r="AB66" s="25">
        <f ca="1">IFERROR(INDEX(Socioeconomic!$H$8:$H$225,MATCH($C66,_xlfn.ANCHORARRAY(Socioeconomic!$C$8),0)),NA())</f>
        <v>0.71428571428571297</v>
      </c>
      <c r="AC66" s="25">
        <f ca="1">IFERROR(INDEX('Natural Hazard'!$H$8:$H$225,MATCH($C66,_xlfn.ANCHORARRAY('Natural Hazard'!$C$8),0)),NA())</f>
        <v>0.83333333333333304</v>
      </c>
      <c r="AD66" s="25">
        <f ca="1">IFERROR(INDEX(Conflict!$H$8:$H$225,MATCH($C66,_xlfn.ANCHORARRAY(Conflict!$C$8),0)),NA())</f>
        <v>0</v>
      </c>
      <c r="AE66" s="50"/>
      <c r="AF66" s="25">
        <f ca="1">IFERROR(INDEX(Health!$I$8:$I$225,MATCH($C66,_xlfn.ANCHORARRAY(Health!$C$8),0)),NA())</f>
        <v>0</v>
      </c>
      <c r="AG66" s="25" t="e">
        <f ca="1">IFERROR(INDEX(Food!$I$8:$I$225,MATCH($C66,_xlfn.ANCHORARRAY(Food!$C$8),0)),NA())</f>
        <v>#N/A</v>
      </c>
      <c r="AH66" s="25">
        <f ca="1">IFERROR(INDEX(Macro!$I$8:$I$225,MATCH($C66,_xlfn.ANCHORARRAY(Macro!$C$8),0)),NA())</f>
        <v>1.7223796033994301</v>
      </c>
      <c r="AI66" s="25">
        <f ca="1">IFERROR(INDEX(Socioeconomic!$I$8:$I$225,MATCH($C66,_xlfn.ANCHORARRAY(Socioeconomic!$C$8),0)),NA())</f>
        <v>0</v>
      </c>
      <c r="AJ66" s="25">
        <f ca="1">IFERROR(INDEX('Natural Hazard'!$I$8:$I$225,MATCH($C66,_xlfn.ANCHORARRAY('Natural Hazard'!$C$8),0)),NA())</f>
        <v>0</v>
      </c>
      <c r="AK66" s="25">
        <f ca="1">IFERROR(INDEX(Conflict!$I$8:$I$225,MATCH($C66,_xlfn.ANCHORARRAY(Conflict!$C$8),0)),NA())</f>
        <v>1.78571428571429</v>
      </c>
      <c r="AL66" s="49"/>
      <c r="AM66" s="25">
        <f>IFERROR(INDEX('Data Reliability'!$G$6:$G$409,MATCH($C66,'Data Reliability'!$E$6:$E$409,0)),NA())</f>
        <v>0.16666666666666699</v>
      </c>
      <c r="AN66" s="25">
        <f>IFERROR(INDEX('Data Reliability'!$H$6:$H$409,MATCH($C66,'Data Reliability'!$E$6:$E$409,0)),NA())</f>
        <v>0.59166666666666701</v>
      </c>
    </row>
    <row r="67" spans="2:40" x14ac:dyDescent="0.2">
      <c r="B67" s="28" t="s">
        <v>109</v>
      </c>
      <c r="C67" s="28" t="s">
        <v>110</v>
      </c>
      <c r="D67" s="28" t="s">
        <v>432</v>
      </c>
      <c r="E67" s="28" t="s">
        <v>429</v>
      </c>
      <c r="F67" s="206">
        <f ca="1">MATCH($C67,_xlfn.ANCHORARRAY(Health!$C$8),0)</f>
        <v>62</v>
      </c>
      <c r="G67" s="22" cm="1">
        <f t="array" aca="1" ref="G67" ca="1">IF(Parameters!$D$31, SUM(IF(ISNUMBER(R67:W67),(IF(R67:W67&gt;=Parameters!$D$37,1,"")),""))+0.5*(SUM(IF(ISNUMBER(R67:W67),(IF(R67:W67&gt;=Parameters!$D$38,1,"")),""))-SUM(IF(ISNUMBER(R67:W67),(IF(R67:W67&gt;=Parameters!$D$37,1,"")),""))),0) +
   IF(Parameters!$D$32,SUM(IF(ISNUMBER(R67:W67),(IF(R67:W67&gt;=Parameters!$D$41,1,"")),"")),0) +
   IF(Parameters!$D$33,AVERAGE(IF(ISNUMBER(R67:W67),R67:W67)),0) +
   IF(Parameters!$D$34,IF(OR(IF(ISNUMBER(R67:W67),R67:W67)=0),0,GEOMEAN(IF(ISNUMBER(R67:W67),R67:W67))),0)</f>
        <v>4.5</v>
      </c>
      <c r="H67" s="23">
        <f t="shared" ca="1" si="0"/>
        <v>4.5</v>
      </c>
      <c r="I67" s="116" t="str">
        <f t="shared" si="1"/>
        <v/>
      </c>
      <c r="J67" s="22" cm="1">
        <f t="array" aca="1" ref="J67" ca="1">IF(Parameters!$D$31, SUM(IF(ISNUMBER(Y67:AD67),(IF(Y67:AD67&gt;=Parameters!$D$41,1,"")),""))+0.5*(SUM(IF(ISNUMBER(Y67:AD67),(IF(Y67:AD67&gt;=Parameters!$D$42,1,"")),""))-SUM(IF(ISNUMBER(Y67:AD67),(IF(Y67:AD67&gt;=Parameters!$D$41,1,"")),""))),0) +
   IF(Parameters!$D$32,SUM(IF(ISNUMBER(Y67:AD67),(IF(Y67:AD67&gt;=Parameters!$D$41,1,"")),"")),0) +
   IF(Parameters!$D$33,AVERAGE(IF(ISNUMBER(Y67:AD67),Y67:AD67)),0) +
   IF(Parameters!$D$34,IF(OR(IF(ISNUMBER(Y67:AD67),Y67:AD67)=0),0,GEOMEAN(IF(ISNUMBER(Y67:AD67),Y67:AD67))),0)</f>
        <v>3</v>
      </c>
      <c r="K67" s="23">
        <f t="shared" ca="1" si="2"/>
        <v>3</v>
      </c>
      <c r="L67" s="116" t="str">
        <f t="shared" si="3"/>
        <v/>
      </c>
      <c r="M67" s="21" cm="1">
        <f t="array" aca="1" ref="M67" ca="1">IF(Parameters!$D$31, SUM(IF(ISNUMBER(AF67:AK67),(IF(AF67:AK67&gt;=Parameters!$D$41,1,"")),""))+0.5*(SUM(IF(ISNUMBER(AF67:AK67),(IF(AF67:AK67&gt;=Parameters!$D$42,1,"")),""))-SUM(IF(ISNUMBER(AF67:AK67),(IF(AF67:AK67&gt;=Parameters!$D$41,1,"")),""))),0) +
   IF(Parameters!$D$32,SUM(IF(ISNUMBER(AF67:AK67),(IF(AF67:AK67&gt;=Parameters!$D$41,1,"")),"")),0) +
   IF(Parameters!$D$33,AVERAGE(IF(ISNUMBER(AF67:AK67),AF67:AK67)),0) +
   IF(Parameters!$D$34,IF(OR(IF(ISNUMBER(AF67:AK67),AF67:AK67)=0),0,GEOMEAN(IF(ISNUMBER(AF67:AK67),AF67:AK67))),0)</f>
        <v>4.5</v>
      </c>
      <c r="N67" s="23">
        <f t="shared" ca="1" si="4"/>
        <v>4.5</v>
      </c>
      <c r="O67" s="116" t="str">
        <f t="shared" si="5"/>
        <v/>
      </c>
      <c r="P67" s="24"/>
      <c r="Q67" s="49"/>
      <c r="R67" s="25">
        <f ca="1">IFERROR(INDEX(Health!$G$8:$G$225,MATCH($C67,_xlfn.ANCHORARRAY(Health!$C$8),0)),NA())</f>
        <v>7.1794978587902021</v>
      </c>
      <c r="S67" s="25">
        <f ca="1">IFERROR(INDEX(Food!$G$8:$G$225,MATCH($C67,_xlfn.ANCHORARRAY(Food!$C$8),0)),NA())</f>
        <v>9.3540660893010035</v>
      </c>
      <c r="T67" s="25">
        <f ca="1">IFERROR(INDEX(Macro!$G$8:$G$225,MATCH($C67,_xlfn.ANCHORARRAY(Macro!$C$8),0)),NA())</f>
        <v>10</v>
      </c>
      <c r="U67" s="25">
        <f ca="1">IFERROR(INDEX(Socioeconomic!$G$8:$G$225,MATCH($C67,_xlfn.ANCHORARRAY(Socioeconomic!$C$8),0)),NA())</f>
        <v>0</v>
      </c>
      <c r="V67" s="25">
        <f ca="1">IFERROR(INDEX('Natural Hazard'!$G$8:$G$225,MATCH($C67,_xlfn.ANCHORARRAY('Natural Hazard'!$C$8),0)),NA())</f>
        <v>6.7082039324993685</v>
      </c>
      <c r="W67" s="25">
        <f ca="1">IFERROR(INDEX(Conflict!$G$8:$G$225,MATCH($C67,_xlfn.ANCHORARRAY(Conflict!$C$8),0)),NA())</f>
        <v>10</v>
      </c>
      <c r="X67" s="50"/>
      <c r="Y67" s="25">
        <f ca="1">IFERROR(INDEX(Health!$H$8:$H$225,MATCH($C67,_xlfn.ANCHORARRAY(Health!$C$8),0)),NA())</f>
        <v>5.1545189504373097</v>
      </c>
      <c r="Z67" s="25">
        <f ca="1">IFERROR(INDEX(Food!$H$8:$H$225,MATCH($C67,_xlfn.ANCHORARRAY(Food!$C$8),0)),NA())</f>
        <v>9.7220613781123308</v>
      </c>
      <c r="AA67" s="25">
        <f ca="1">IFERROR(INDEX(Macro!$H$8:$H$225,MATCH($C67,_xlfn.ANCHORARRAY(Macro!$C$8),0)),NA())</f>
        <v>10</v>
      </c>
      <c r="AB67" s="25">
        <f ca="1">IFERROR(INDEX(Socioeconomic!$H$8:$H$225,MATCH($C67,_xlfn.ANCHORARRAY(Socioeconomic!$C$8),0)),NA())</f>
        <v>8.71428571428571</v>
      </c>
      <c r="AC67" s="25">
        <f ca="1">IFERROR(INDEX('Natural Hazard'!$H$8:$H$225,MATCH($C67,_xlfn.ANCHORARRAY('Natural Hazard'!$C$8),0)),NA())</f>
        <v>4.5</v>
      </c>
      <c r="AD67" s="25">
        <f ca="1">IFERROR(INDEX(Conflict!$H$8:$H$225,MATCH($C67,_xlfn.ANCHORARRAY(Conflict!$C$8),0)),NA())</f>
        <v>10</v>
      </c>
      <c r="AE67" s="50"/>
      <c r="AF67" s="25">
        <f ca="1">IFERROR(INDEX(Health!$I$8:$I$225,MATCH($C67,_xlfn.ANCHORARRAY(Health!$C$8),0)),NA())</f>
        <v>10</v>
      </c>
      <c r="AG67" s="25">
        <f ca="1">IFERROR(INDEX(Food!$I$8:$I$225,MATCH($C67,_xlfn.ANCHORARRAY(Food!$C$8),0)),NA())</f>
        <v>9</v>
      </c>
      <c r="AH67" s="25">
        <f ca="1">IFERROR(INDEX(Macro!$I$8:$I$225,MATCH($C67,_xlfn.ANCHORARRAY(Macro!$C$8),0)),NA())</f>
        <v>10</v>
      </c>
      <c r="AI67" s="25">
        <f ca="1">IFERROR(INDEX(Socioeconomic!$I$8:$I$225,MATCH($C67,_xlfn.ANCHORARRAY(Socioeconomic!$C$8),0)),NA())</f>
        <v>0</v>
      </c>
      <c r="AJ67" s="25">
        <f ca="1">IFERROR(INDEX('Natural Hazard'!$I$8:$I$225,MATCH($C67,_xlfn.ANCHORARRAY('Natural Hazard'!$C$8),0)),NA())</f>
        <v>10</v>
      </c>
      <c r="AK67" s="25">
        <f ca="1">IFERROR(INDEX(Conflict!$I$8:$I$225,MATCH($C67,_xlfn.ANCHORARRAY(Conflict!$C$8),0)),NA())</f>
        <v>10</v>
      </c>
      <c r="AL67" s="49"/>
      <c r="AM67" s="25">
        <f>IFERROR(INDEX('Data Reliability'!$G$6:$G$409,MATCH($C67,'Data Reliability'!$E$6:$E$409,0)),NA())</f>
        <v>0</v>
      </c>
      <c r="AN67" s="25">
        <f>IFERROR(INDEX('Data Reliability'!$H$6:$H$409,MATCH($C67,'Data Reliability'!$E$6:$E$409,0)),NA())</f>
        <v>0.280555555555556</v>
      </c>
    </row>
    <row r="68" spans="2:40" x14ac:dyDescent="0.2">
      <c r="B68" s="28" t="s">
        <v>111</v>
      </c>
      <c r="C68" s="28" t="s">
        <v>112</v>
      </c>
      <c r="D68" s="28" t="s">
        <v>433</v>
      </c>
      <c r="E68" s="28" t="s">
        <v>409</v>
      </c>
      <c r="F68" s="206">
        <f ca="1">MATCH($C68,_xlfn.ANCHORARRAY(Health!$C$8),0)</f>
        <v>63</v>
      </c>
      <c r="G68" s="22" cm="1">
        <f t="array" aca="1" ref="G68" ca="1">IF(Parameters!$D$31, SUM(IF(ISNUMBER(R68:W68),(IF(R68:W68&gt;=Parameters!$D$37,1,"")),""))+0.5*(SUM(IF(ISNUMBER(R68:W68),(IF(R68:W68&gt;=Parameters!$D$38,1,"")),""))-SUM(IF(ISNUMBER(R68:W68),(IF(R68:W68&gt;=Parameters!$D$37,1,"")),""))),0) +
   IF(Parameters!$D$32,SUM(IF(ISNUMBER(R68:W68),(IF(R68:W68&gt;=Parameters!$D$41,1,"")),"")),0) +
   IF(Parameters!$D$33,AVERAGE(IF(ISNUMBER(R68:W68),R68:W68)),0) +
   IF(Parameters!$D$34,IF(OR(IF(ISNUMBER(R68:W68),R68:W68)=0),0,GEOMEAN(IF(ISNUMBER(R68:W68),R68:W68))),0)</f>
        <v>0</v>
      </c>
      <c r="H68" s="23">
        <f t="shared" ca="1" si="0"/>
        <v>0</v>
      </c>
      <c r="I68" s="116" t="str">
        <f t="shared" si="1"/>
        <v>!</v>
      </c>
      <c r="J68" s="22" cm="1">
        <f t="array" aca="1" ref="J68" ca="1">IF(Parameters!$D$31, SUM(IF(ISNUMBER(Y68:AD68),(IF(Y68:AD68&gt;=Parameters!$D$41,1,"")),""))+0.5*(SUM(IF(ISNUMBER(Y68:AD68),(IF(Y68:AD68&gt;=Parameters!$D$42,1,"")),""))-SUM(IF(ISNUMBER(Y68:AD68),(IF(Y68:AD68&gt;=Parameters!$D$41,1,"")),""))),0) +
   IF(Parameters!$D$32,SUM(IF(ISNUMBER(Y68:AD68),(IF(Y68:AD68&gt;=Parameters!$D$41,1,"")),"")),0) +
   IF(Parameters!$D$33,AVERAGE(IF(ISNUMBER(Y68:AD68),Y68:AD68)),0) +
   IF(Parameters!$D$34,IF(OR(IF(ISNUMBER(Y68:AD68),Y68:AD68)=0),0,GEOMEAN(IF(ISNUMBER(Y68:AD68),Y68:AD68))),0)</f>
        <v>0</v>
      </c>
      <c r="K68" s="23">
        <f t="shared" ca="1" si="2"/>
        <v>0</v>
      </c>
      <c r="L68" s="116" t="str">
        <f t="shared" si="3"/>
        <v/>
      </c>
      <c r="M68" s="21" cm="1">
        <f t="array" aca="1" ref="M68" ca="1">IF(Parameters!$D$31, SUM(IF(ISNUMBER(AF68:AK68),(IF(AF68:AK68&gt;=Parameters!$D$41,1,"")),""))+0.5*(SUM(IF(ISNUMBER(AF68:AK68),(IF(AF68:AK68&gt;=Parameters!$D$42,1,"")),""))-SUM(IF(ISNUMBER(AF68:AK68),(IF(AF68:AK68&gt;=Parameters!$D$41,1,"")),""))),0) +
   IF(Parameters!$D$32,SUM(IF(ISNUMBER(AF68:AK68),(IF(AF68:AK68&gt;=Parameters!$D$41,1,"")),"")),0) +
   IF(Parameters!$D$33,AVERAGE(IF(ISNUMBER(AF68:AK68),AF68:AK68)),0) +
   IF(Parameters!$D$34,IF(OR(IF(ISNUMBER(AF68:AK68),AF68:AK68)=0),0,GEOMEAN(IF(ISNUMBER(AF68:AK68),AF68:AK68))),0)</f>
        <v>0</v>
      </c>
      <c r="N68" s="23">
        <f t="shared" ca="1" si="4"/>
        <v>0</v>
      </c>
      <c r="O68" s="116" t="str">
        <f t="shared" si="5"/>
        <v>!</v>
      </c>
      <c r="P68" s="24"/>
      <c r="Q68" s="49"/>
      <c r="R68" s="25">
        <f ca="1">IFERROR(INDEX(Health!$G$8:$G$225,MATCH($C68,_xlfn.ANCHORARRAY(Health!$C$8),0)),NA())</f>
        <v>0</v>
      </c>
      <c r="S68" s="25">
        <f ca="1">IFERROR(INDEX(Food!$G$8:$G$225,MATCH($C68,_xlfn.ANCHORARRAY(Food!$C$8),0)),NA())</f>
        <v>0</v>
      </c>
      <c r="T68" s="25">
        <f ca="1">IFERROR(INDEX(Macro!$G$8:$G$225,MATCH($C68,_xlfn.ANCHORARRAY(Macro!$C$8),0)),NA())</f>
        <v>0.14622358671913907</v>
      </c>
      <c r="U68" s="25">
        <f ca="1">IFERROR(INDEX(Socioeconomic!$G$8:$G$225,MATCH($C68,_xlfn.ANCHORARRAY(Socioeconomic!$C$8),0)),NA())</f>
        <v>0</v>
      </c>
      <c r="V68" s="25">
        <f ca="1">IFERROR(INDEX('Natural Hazard'!$G$8:$G$225,MATCH($C68,_xlfn.ANCHORARRAY('Natural Hazard'!$C$8),0)),NA())</f>
        <v>0</v>
      </c>
      <c r="W68" s="25">
        <f ca="1">IFERROR(INDEX(Conflict!$G$8:$G$225,MATCH($C68,_xlfn.ANCHORARRAY(Conflict!$C$8),0)),NA())</f>
        <v>0</v>
      </c>
      <c r="X68" s="50"/>
      <c r="Y68" s="25">
        <f ca="1">IFERROR(INDEX(Health!$H$8:$H$225,MATCH($C68,_xlfn.ANCHORARRAY(Health!$C$8),0)),NA())</f>
        <v>0</v>
      </c>
      <c r="Z68" s="25">
        <f ca="1">IFERROR(INDEX(Food!$H$8:$H$225,MATCH($C68,_xlfn.ANCHORARRAY(Food!$C$8),0)),NA())</f>
        <v>0</v>
      </c>
      <c r="AA68" s="25">
        <f ca="1">IFERROR(INDEX(Macro!$H$8:$H$225,MATCH($C68,_xlfn.ANCHORARRAY(Macro!$C$8),0)),NA())</f>
        <v>5.8599472604754501E-3</v>
      </c>
      <c r="AB68" s="25">
        <f ca="1">IFERROR(INDEX(Socioeconomic!$H$8:$H$225,MATCH($C68,_xlfn.ANCHORARRAY(Socioeconomic!$C$8),0)),NA())</f>
        <v>0.28571428571428598</v>
      </c>
      <c r="AC68" s="25">
        <f ca="1">IFERROR(INDEX('Natural Hazard'!$H$8:$H$225,MATCH($C68,_xlfn.ANCHORARRAY('Natural Hazard'!$C$8),0)),NA())</f>
        <v>2.1666666666666599</v>
      </c>
      <c r="AD68" s="25">
        <f ca="1">IFERROR(INDEX(Conflict!$H$8:$H$225,MATCH($C68,_xlfn.ANCHORARRAY(Conflict!$C$8),0)),NA())</f>
        <v>0</v>
      </c>
      <c r="AE68" s="50"/>
      <c r="AF68" s="25">
        <f ca="1">IFERROR(INDEX(Health!$I$8:$I$225,MATCH($C68,_xlfn.ANCHORARRAY(Health!$C$8),0)),NA())</f>
        <v>0</v>
      </c>
      <c r="AG68" s="25" t="e">
        <f ca="1">IFERROR(INDEX(Food!$I$8:$I$225,MATCH($C68,_xlfn.ANCHORARRAY(Food!$C$8),0)),NA())</f>
        <v>#N/A</v>
      </c>
      <c r="AH68" s="25">
        <f ca="1">IFERROR(INDEX(Macro!$I$8:$I$225,MATCH($C68,_xlfn.ANCHORARRAY(Macro!$C$8),0)),NA())</f>
        <v>3.6487252124645901</v>
      </c>
      <c r="AI68" s="25">
        <f ca="1">IFERROR(INDEX(Socioeconomic!$I$8:$I$225,MATCH($C68,_xlfn.ANCHORARRAY(Socioeconomic!$C$8),0)),NA())</f>
        <v>0</v>
      </c>
      <c r="AJ68" s="25">
        <f ca="1">IFERROR(INDEX('Natural Hazard'!$I$8:$I$225,MATCH($C68,_xlfn.ANCHORARRAY('Natural Hazard'!$C$8),0)),NA())</f>
        <v>0</v>
      </c>
      <c r="AK68" s="25">
        <f ca="1">IFERROR(INDEX(Conflict!$I$8:$I$225,MATCH($C68,_xlfn.ANCHORARRAY(Conflict!$C$8),0)),NA())</f>
        <v>3.5714285714285601</v>
      </c>
      <c r="AL68" s="49"/>
      <c r="AM68" s="25">
        <f>IFERROR(INDEX('Data Reliability'!$G$6:$G$409,MATCH($C68,'Data Reliability'!$E$6:$E$409,0)),NA())</f>
        <v>8.3333333333333301E-2</v>
      </c>
      <c r="AN68" s="25">
        <f>IFERROR(INDEX('Data Reliability'!$H$6:$H$409,MATCH($C68,'Data Reliability'!$E$6:$E$409,0)),NA())</f>
        <v>0.625</v>
      </c>
    </row>
    <row r="69" spans="2:40" x14ac:dyDescent="0.2">
      <c r="B69" s="28" t="s">
        <v>113</v>
      </c>
      <c r="C69" s="28" t="s">
        <v>114</v>
      </c>
      <c r="D69" s="28" t="s">
        <v>436</v>
      </c>
      <c r="E69" s="28" t="s">
        <v>535</v>
      </c>
      <c r="F69" s="206">
        <f ca="1">MATCH($C69,_xlfn.ANCHORARRAY(Health!$C$8),0)</f>
        <v>64</v>
      </c>
      <c r="G69" s="22" cm="1">
        <f t="array" aca="1" ref="G69" ca="1">IF(Parameters!$D$31, SUM(IF(ISNUMBER(R69:W69),(IF(R69:W69&gt;=Parameters!$D$37,1,"")),""))+0.5*(SUM(IF(ISNUMBER(R69:W69),(IF(R69:W69&gt;=Parameters!$D$38,1,"")),""))-SUM(IF(ISNUMBER(R69:W69),(IF(R69:W69&gt;=Parameters!$D$37,1,"")),""))),0) +
   IF(Parameters!$D$32,SUM(IF(ISNUMBER(R69:W69),(IF(R69:W69&gt;=Parameters!$D$41,1,"")),"")),0) +
   IF(Parameters!$D$33,AVERAGE(IF(ISNUMBER(R69:W69),R69:W69)),0) +
   IF(Parameters!$D$34,IF(OR(IF(ISNUMBER(R69:W69),R69:W69)=0),0,GEOMEAN(IF(ISNUMBER(R69:W69),R69:W69))),0)</f>
        <v>1.5</v>
      </c>
      <c r="H69" s="23">
        <f t="shared" ca="1" si="0"/>
        <v>1.5</v>
      </c>
      <c r="I69" s="116" t="str">
        <f t="shared" si="1"/>
        <v>!</v>
      </c>
      <c r="J69" s="22" cm="1">
        <f t="array" aca="1" ref="J69" ca="1">IF(Parameters!$D$31, SUM(IF(ISNUMBER(Y69:AD69),(IF(Y69:AD69&gt;=Parameters!$D$41,1,"")),""))+0.5*(SUM(IF(ISNUMBER(Y69:AD69),(IF(Y69:AD69&gt;=Parameters!$D$42,1,"")),""))-SUM(IF(ISNUMBER(Y69:AD69),(IF(Y69:AD69&gt;=Parameters!$D$41,1,"")),""))),0) +
   IF(Parameters!$D$32,SUM(IF(ISNUMBER(Y69:AD69),(IF(Y69:AD69&gt;=Parameters!$D$41,1,"")),"")),0) +
   IF(Parameters!$D$33,AVERAGE(IF(ISNUMBER(Y69:AD69),Y69:AD69)),0) +
   IF(Parameters!$D$34,IF(OR(IF(ISNUMBER(Y69:AD69),Y69:AD69)=0),0,GEOMEAN(IF(ISNUMBER(Y69:AD69),Y69:AD69))),0)</f>
        <v>1</v>
      </c>
      <c r="K69" s="23">
        <f t="shared" ca="1" si="2"/>
        <v>1</v>
      </c>
      <c r="L69" s="116" t="str">
        <f t="shared" si="3"/>
        <v/>
      </c>
      <c r="M69" s="21" cm="1">
        <f t="array" aca="1" ref="M69" ca="1">IF(Parameters!$D$31, SUM(IF(ISNUMBER(AF69:AK69),(IF(AF69:AK69&gt;=Parameters!$D$41,1,"")),""))+0.5*(SUM(IF(ISNUMBER(AF69:AK69),(IF(AF69:AK69&gt;=Parameters!$D$42,1,"")),""))-SUM(IF(ISNUMBER(AF69:AK69),(IF(AF69:AK69&gt;=Parameters!$D$41,1,"")),""))),0) +
   IF(Parameters!$D$32,SUM(IF(ISNUMBER(AF69:AK69),(IF(AF69:AK69&gt;=Parameters!$D$41,1,"")),"")),0) +
   IF(Parameters!$D$33,AVERAGE(IF(ISNUMBER(AF69:AK69),AF69:AK69)),0) +
   IF(Parameters!$D$34,IF(OR(IF(ISNUMBER(AF69:AK69),AF69:AK69)=0),0,GEOMEAN(IF(ISNUMBER(AF69:AK69),AF69:AK69))),0)</f>
        <v>1.5</v>
      </c>
      <c r="N69" s="23">
        <f t="shared" ca="1" si="4"/>
        <v>1.5</v>
      </c>
      <c r="O69" s="116" t="str">
        <f t="shared" si="5"/>
        <v>!</v>
      </c>
      <c r="P69" s="24"/>
      <c r="Q69" s="49"/>
      <c r="R69" s="25">
        <f ca="1">IFERROR(INDEX(Health!$G$8:$G$225,MATCH($C69,_xlfn.ANCHORARRAY(Health!$C$8),0)),NA())</f>
        <v>9.3021831977712583</v>
      </c>
      <c r="S69" s="25">
        <f ca="1">IFERROR(INDEX(Food!$G$8:$G$225,MATCH($C69,_xlfn.ANCHORARRAY(Food!$C$8),0)),NA())</f>
        <v>0</v>
      </c>
      <c r="T69" s="25">
        <f ca="1">IFERROR(INDEX(Macro!$G$8:$G$225,MATCH($C69,_xlfn.ANCHORARRAY(Macro!$C$8),0)),NA())</f>
        <v>6.9</v>
      </c>
      <c r="U69" s="25">
        <f ca="1">IFERROR(INDEX(Socioeconomic!$G$8:$G$225,MATCH($C69,_xlfn.ANCHORARRAY(Socioeconomic!$C$8),0)),NA())</f>
        <v>0</v>
      </c>
      <c r="V69" s="25">
        <f ca="1">IFERROR(INDEX('Natural Hazard'!$G$8:$G$225,MATCH($C69,_xlfn.ANCHORARRAY('Natural Hazard'!$C$8),0)),NA())</f>
        <v>0</v>
      </c>
      <c r="W69" s="25">
        <f ca="1">IFERROR(INDEX(Conflict!$G$8:$G$225,MATCH($C69,_xlfn.ANCHORARRAY(Conflict!$C$8),0)),NA())</f>
        <v>0</v>
      </c>
      <c r="X69" s="50"/>
      <c r="Y69" s="25">
        <f ca="1">IFERROR(INDEX(Health!$H$8:$H$225,MATCH($C69,_xlfn.ANCHORARRAY(Health!$C$8),0)),NA())</f>
        <v>8.6530612244897895</v>
      </c>
      <c r="Z69" s="25">
        <f ca="1">IFERROR(INDEX(Food!$H$8:$H$225,MATCH($C69,_xlfn.ANCHORARRAY(Food!$C$8),0)),NA())</f>
        <v>4.9043062200956902</v>
      </c>
      <c r="AA69" s="25">
        <f ca="1">IFERROR(INDEX(Macro!$H$8:$H$225,MATCH($C69,_xlfn.ANCHORARRAY(Macro!$C$8),0)),NA())</f>
        <v>7</v>
      </c>
      <c r="AB69" s="25">
        <f ca="1">IFERROR(INDEX(Socioeconomic!$H$8:$H$225,MATCH($C69,_xlfn.ANCHORARRAY(Socioeconomic!$C$8),0)),NA())</f>
        <v>6</v>
      </c>
      <c r="AC69" s="25">
        <f ca="1">IFERROR(INDEX('Natural Hazard'!$H$8:$H$225,MATCH($C69,_xlfn.ANCHORARRAY('Natural Hazard'!$C$8),0)),NA())</f>
        <v>6.5</v>
      </c>
      <c r="AD69" s="25">
        <f ca="1">IFERROR(INDEX(Conflict!$H$8:$H$225,MATCH($C69,_xlfn.ANCHORARRAY(Conflict!$C$8),0)),NA())</f>
        <v>1.8565884635738199</v>
      </c>
      <c r="AE69" s="50"/>
      <c r="AF69" s="25">
        <f ca="1">IFERROR(INDEX(Health!$I$8:$I$225,MATCH($C69,_xlfn.ANCHORARRAY(Health!$C$8),0)),NA())</f>
        <v>10</v>
      </c>
      <c r="AG69" s="25" t="e">
        <f ca="1">IFERROR(INDEX(Food!$I$8:$I$225,MATCH($C69,_xlfn.ANCHORARRAY(Food!$C$8),0)),NA())</f>
        <v>#N/A</v>
      </c>
      <c r="AH69" s="25">
        <f ca="1">IFERROR(INDEX(Macro!$I$8:$I$225,MATCH($C69,_xlfn.ANCHORARRAY(Macro!$C$8),0)),NA())</f>
        <v>7</v>
      </c>
      <c r="AI69" s="25">
        <f ca="1">IFERROR(INDEX(Socioeconomic!$I$8:$I$225,MATCH($C69,_xlfn.ANCHORARRAY(Socioeconomic!$C$8),0)),NA())</f>
        <v>0</v>
      </c>
      <c r="AJ69" s="25">
        <f ca="1">IFERROR(INDEX('Natural Hazard'!$I$8:$I$225,MATCH($C69,_xlfn.ANCHORARRAY('Natural Hazard'!$C$8),0)),NA())</f>
        <v>0</v>
      </c>
      <c r="AK69" s="25">
        <f ca="1">IFERROR(INDEX(Conflict!$I$8:$I$225,MATCH($C69,_xlfn.ANCHORARRAY(Conflict!$C$8),0)),NA())</f>
        <v>0</v>
      </c>
      <c r="AL69" s="49"/>
      <c r="AM69" s="25">
        <f>IFERROR(INDEX('Data Reliability'!$G$6:$G$409,MATCH($C69,'Data Reliability'!$E$6:$E$409,0)),NA())</f>
        <v>0.16666666666666699</v>
      </c>
      <c r="AN69" s="25">
        <f>IFERROR(INDEX('Data Reliability'!$H$6:$H$409,MATCH($C69,'Data Reliability'!$E$6:$E$409,0)),NA())</f>
        <v>0.53333333333333299</v>
      </c>
    </row>
    <row r="70" spans="2:40" x14ac:dyDescent="0.2">
      <c r="B70" s="28" t="s">
        <v>115</v>
      </c>
      <c r="C70" s="28" t="s">
        <v>116</v>
      </c>
      <c r="D70" s="28" t="s">
        <v>433</v>
      </c>
      <c r="E70" s="28" t="s">
        <v>409</v>
      </c>
      <c r="F70" s="206">
        <f ca="1">MATCH($C70,_xlfn.ANCHORARRAY(Health!$C$8),0)</f>
        <v>65</v>
      </c>
      <c r="G70" s="22" cm="1">
        <f t="array" aca="1" ref="G70" ca="1">IF(Parameters!$D$31, SUM(IF(ISNUMBER(R70:W70),(IF(R70:W70&gt;=Parameters!$D$37,1,"")),""))+0.5*(SUM(IF(ISNUMBER(R70:W70),(IF(R70:W70&gt;=Parameters!$D$38,1,"")),""))-SUM(IF(ISNUMBER(R70:W70),(IF(R70:W70&gt;=Parameters!$D$37,1,"")),""))),0) +
   IF(Parameters!$D$32,SUM(IF(ISNUMBER(R70:W70),(IF(R70:W70&gt;=Parameters!$D$41,1,"")),"")),0) +
   IF(Parameters!$D$33,AVERAGE(IF(ISNUMBER(R70:W70),R70:W70)),0) +
   IF(Parameters!$D$34,IF(OR(IF(ISNUMBER(R70:W70),R70:W70)=0),0,GEOMEAN(IF(ISNUMBER(R70:W70),R70:W70))),0)</f>
        <v>0</v>
      </c>
      <c r="H70" s="23">
        <f t="shared" ref="H70:H133" ca="1" si="6">G70</f>
        <v>0</v>
      </c>
      <c r="I70" s="116" t="str">
        <f t="shared" ref="I70:I133" si="7">IF(AVERAGE(AM70:AN70) &gt;= 0.666, "!!", IF(AND(AVERAGE(AM70:AN70) &lt; 0.666,  AVERAGE(AM70:AN70)  &gt;= 0.333), "!", IF(AVERAGE(AM70:AN70) &lt; 0.333, "")))</f>
        <v/>
      </c>
      <c r="J70" s="22" cm="1">
        <f t="array" aca="1" ref="J70" ca="1">IF(Parameters!$D$31, SUM(IF(ISNUMBER(Y70:AD70),(IF(Y70:AD70&gt;=Parameters!$D$41,1,"")),""))+0.5*(SUM(IF(ISNUMBER(Y70:AD70),(IF(Y70:AD70&gt;=Parameters!$D$42,1,"")),""))-SUM(IF(ISNUMBER(Y70:AD70),(IF(Y70:AD70&gt;=Parameters!$D$41,1,"")),""))),0) +
   IF(Parameters!$D$32,SUM(IF(ISNUMBER(Y70:AD70),(IF(Y70:AD70&gt;=Parameters!$D$41,1,"")),"")),0) +
   IF(Parameters!$D$33,AVERAGE(IF(ISNUMBER(Y70:AD70),Y70:AD70)),0) +
   IF(Parameters!$D$34,IF(OR(IF(ISNUMBER(Y70:AD70),Y70:AD70)=0),0,GEOMEAN(IF(ISNUMBER(Y70:AD70),Y70:AD70))),0)</f>
        <v>0</v>
      </c>
      <c r="K70" s="23">
        <f t="shared" ref="K70:K133" ca="1" si="8">J70</f>
        <v>0</v>
      </c>
      <c r="L70" s="116" t="str">
        <f t="shared" ref="L70:L133" si="9">IF(AM70 &gt;= 0.666, "!!", IF(AND(AM70 &lt; 0.666, AM70  &gt;= 0.333), "!", IF(AM70 &lt; 0.333, "")))</f>
        <v/>
      </c>
      <c r="M70" s="21" cm="1">
        <f t="array" aca="1" ref="M70" ca="1">IF(Parameters!$D$31, SUM(IF(ISNUMBER(AF70:AK70),(IF(AF70:AK70&gt;=Parameters!$D$41,1,"")),""))+0.5*(SUM(IF(ISNUMBER(AF70:AK70),(IF(AF70:AK70&gt;=Parameters!$D$42,1,"")),""))-SUM(IF(ISNUMBER(AF70:AK70),(IF(AF70:AK70&gt;=Parameters!$D$41,1,"")),""))),0) +
   IF(Parameters!$D$32,SUM(IF(ISNUMBER(AF70:AK70),(IF(AF70:AK70&gt;=Parameters!$D$41,1,"")),"")),0) +
   IF(Parameters!$D$33,AVERAGE(IF(ISNUMBER(AF70:AK70),AF70:AK70)),0) +
   IF(Parameters!$D$34,IF(OR(IF(ISNUMBER(AF70:AK70),AF70:AK70)=0),0,GEOMEAN(IF(ISNUMBER(AF70:AK70),AF70:AK70))),0)</f>
        <v>0.5</v>
      </c>
      <c r="N70" s="23">
        <f t="shared" ref="N70:N133" ca="1" si="10">M70</f>
        <v>0.5</v>
      </c>
      <c r="O70" s="116" t="str">
        <f t="shared" ref="O70:O133" si="11">IF(AN70 &gt;= 0.666, "!!", IF(AND(AN70 &lt; 0.666, AN70  &gt;= 0.333), "!", IF(AN70 &lt; 0.333, "")))</f>
        <v>!</v>
      </c>
      <c r="P70" s="24"/>
      <c r="Q70" s="49"/>
      <c r="R70" s="25">
        <f ca="1">IFERROR(INDEX(Health!$G$8:$G$225,MATCH($C70,_xlfn.ANCHORARRAY(Health!$C$8),0)),NA())</f>
        <v>0</v>
      </c>
      <c r="S70" s="25">
        <f ca="1">IFERROR(INDEX(Food!$G$8:$G$225,MATCH($C70,_xlfn.ANCHORARRAY(Food!$C$8),0)),NA())</f>
        <v>0</v>
      </c>
      <c r="T70" s="25">
        <f ca="1">IFERROR(INDEX(Macro!$G$8:$G$225,MATCH($C70,_xlfn.ANCHORARRAY(Macro!$C$8),0)),NA())</f>
        <v>0.61586226663557664</v>
      </c>
      <c r="U70" s="25">
        <f ca="1">IFERROR(INDEX(Socioeconomic!$G$8:$G$225,MATCH($C70,_xlfn.ANCHORARRAY(Socioeconomic!$C$8),0)),NA())</f>
        <v>0</v>
      </c>
      <c r="V70" s="25">
        <f ca="1">IFERROR(INDEX('Natural Hazard'!$G$8:$G$225,MATCH($C70,_xlfn.ANCHORARRAY('Natural Hazard'!$C$8),0)),NA())</f>
        <v>0</v>
      </c>
      <c r="W70" s="25">
        <f ca="1">IFERROR(INDEX(Conflict!$G$8:$G$225,MATCH($C70,_xlfn.ANCHORARRAY(Conflict!$C$8),0)),NA())</f>
        <v>0</v>
      </c>
      <c r="X70" s="50"/>
      <c r="Y70" s="25">
        <f ca="1">IFERROR(INDEX(Health!$H$8:$H$225,MATCH($C70,_xlfn.ANCHORARRAY(Health!$C$8),0)),NA())</f>
        <v>0</v>
      </c>
      <c r="Z70" s="25">
        <f ca="1">IFERROR(INDEX(Food!$H$8:$H$225,MATCH($C70,_xlfn.ANCHORARRAY(Food!$C$8),0)),NA())</f>
        <v>0</v>
      </c>
      <c r="AA70" s="25">
        <f ca="1">IFERROR(INDEX(Macro!$H$8:$H$225,MATCH($C70,_xlfn.ANCHORARRAY(Macro!$C$8),0)),NA())</f>
        <v>0.32815704658658201</v>
      </c>
      <c r="AB70" s="25">
        <f ca="1">IFERROR(INDEX(Socioeconomic!$H$8:$H$225,MATCH($C70,_xlfn.ANCHORARRAY(Socioeconomic!$C$8),0)),NA())</f>
        <v>0.57142857142857095</v>
      </c>
      <c r="AC70" s="25">
        <f ca="1">IFERROR(INDEX('Natural Hazard'!$H$8:$H$225,MATCH($C70,_xlfn.ANCHORARRAY('Natural Hazard'!$C$8),0)),NA())</f>
        <v>4.8333333333333304</v>
      </c>
      <c r="AD70" s="25">
        <f ca="1">IFERROR(INDEX(Conflict!$H$8:$H$225,MATCH($C70,_xlfn.ANCHORARRAY(Conflict!$C$8),0)),NA())</f>
        <v>0</v>
      </c>
      <c r="AE70" s="50"/>
      <c r="AF70" s="25">
        <f ca="1">IFERROR(INDEX(Health!$I$8:$I$225,MATCH($C70,_xlfn.ANCHORARRAY(Health!$C$8),0)),NA())</f>
        <v>7</v>
      </c>
      <c r="AG70" s="25" t="e">
        <f ca="1">IFERROR(INDEX(Food!$I$8:$I$225,MATCH($C70,_xlfn.ANCHORARRAY(Food!$C$8),0)),NA())</f>
        <v>#N/A</v>
      </c>
      <c r="AH70" s="25">
        <f ca="1">IFERROR(INDEX(Macro!$I$8:$I$225,MATCH($C70,_xlfn.ANCHORARRAY(Macro!$C$8),0)),NA())</f>
        <v>1.1558073654390899</v>
      </c>
      <c r="AI70" s="25">
        <f ca="1">IFERROR(INDEX(Socioeconomic!$I$8:$I$225,MATCH($C70,_xlfn.ANCHORARRAY(Socioeconomic!$C$8),0)),NA())</f>
        <v>0</v>
      </c>
      <c r="AJ70" s="25">
        <f ca="1">IFERROR(INDEX('Natural Hazard'!$I$8:$I$225,MATCH($C70,_xlfn.ANCHORARRAY('Natural Hazard'!$C$8),0)),NA())</f>
        <v>0</v>
      </c>
      <c r="AK70" s="25">
        <f ca="1">IFERROR(INDEX(Conflict!$I$8:$I$225,MATCH($C70,_xlfn.ANCHORARRAY(Conflict!$C$8),0)),NA())</f>
        <v>0</v>
      </c>
      <c r="AL70" s="49"/>
      <c r="AM70" s="25">
        <f>IFERROR(INDEX('Data Reliability'!$G$6:$G$409,MATCH($C70,'Data Reliability'!$E$6:$E$409,0)),NA())</f>
        <v>8.3333333333333301E-2</v>
      </c>
      <c r="AN70" s="25">
        <f>IFERROR(INDEX('Data Reliability'!$H$6:$H$409,MATCH($C70,'Data Reliability'!$E$6:$E$409,0)),NA())</f>
        <v>0.55833333333333302</v>
      </c>
    </row>
    <row r="71" spans="2:40" x14ac:dyDescent="0.2">
      <c r="B71" s="28" t="s">
        <v>733</v>
      </c>
      <c r="C71" s="28" t="s">
        <v>701</v>
      </c>
      <c r="D71" s="28" t="s">
        <v>433</v>
      </c>
      <c r="E71" s="28" t="s">
        <v>409</v>
      </c>
      <c r="F71" s="206">
        <f ca="1">MATCH($C71,_xlfn.ANCHORARRAY(Health!$C$8),0)</f>
        <v>66</v>
      </c>
      <c r="G71" s="22" cm="1">
        <f t="array" aca="1" ref="G71" ca="1">IF(Parameters!$D$31, SUM(IF(ISNUMBER(R71:W71),(IF(R71:W71&gt;=Parameters!$D$37,1,"")),""))+0.5*(SUM(IF(ISNUMBER(R71:W71),(IF(R71:W71&gt;=Parameters!$D$38,1,"")),""))-SUM(IF(ISNUMBER(R71:W71),(IF(R71:W71&gt;=Parameters!$D$37,1,"")),""))),0) +
   IF(Parameters!$D$32,SUM(IF(ISNUMBER(R71:W71),(IF(R71:W71&gt;=Parameters!$D$41,1,"")),"")),0) +
   IF(Parameters!$D$33,AVERAGE(IF(ISNUMBER(R71:W71),R71:W71)),0) +
   IF(Parameters!$D$34,IF(OR(IF(ISNUMBER(R71:W71),R71:W71)=0),0,GEOMEAN(IF(ISNUMBER(R71:W71),R71:W71))),0)</f>
        <v>0</v>
      </c>
      <c r="H71" s="23">
        <f t="shared" ca="1" si="6"/>
        <v>0</v>
      </c>
      <c r="I71" s="116" t="str">
        <f t="shared" si="7"/>
        <v>!!</v>
      </c>
      <c r="J71" s="22" cm="1">
        <f t="array" aca="1" ref="J71" ca="1">IF(Parameters!$D$31, SUM(IF(ISNUMBER(Y71:AD71),(IF(Y71:AD71&gt;=Parameters!$D$41,1,"")),""))+0.5*(SUM(IF(ISNUMBER(Y71:AD71),(IF(Y71:AD71&gt;=Parameters!$D$42,1,"")),""))-SUM(IF(ISNUMBER(Y71:AD71),(IF(Y71:AD71&gt;=Parameters!$D$41,1,"")),""))),0) +
   IF(Parameters!$D$32,SUM(IF(ISNUMBER(Y71:AD71),(IF(Y71:AD71&gt;=Parameters!$D$41,1,"")),"")),0) +
   IF(Parameters!$D$33,AVERAGE(IF(ISNUMBER(Y71:AD71),Y71:AD71)),0) +
   IF(Parameters!$D$34,IF(OR(IF(ISNUMBER(Y71:AD71),Y71:AD71)=0),0,GEOMEAN(IF(ISNUMBER(Y71:AD71),Y71:AD71))),0)</f>
        <v>0</v>
      </c>
      <c r="K71" s="23">
        <f t="shared" ca="1" si="8"/>
        <v>0</v>
      </c>
      <c r="L71" s="116" t="str">
        <f t="shared" si="9"/>
        <v>!!</v>
      </c>
      <c r="M71" s="21" cm="1">
        <f t="array" aca="1" ref="M71" ca="1">IF(Parameters!$D$31, SUM(IF(ISNUMBER(AF71:AK71),(IF(AF71:AK71&gt;=Parameters!$D$41,1,"")),""))+0.5*(SUM(IF(ISNUMBER(AF71:AK71),(IF(AF71:AK71&gt;=Parameters!$D$42,1,"")),""))-SUM(IF(ISNUMBER(AF71:AK71),(IF(AF71:AK71&gt;=Parameters!$D$41,1,"")),""))),0) +
   IF(Parameters!$D$32,SUM(IF(ISNUMBER(AF71:AK71),(IF(AF71:AK71&gt;=Parameters!$D$41,1,"")),"")),0) +
   IF(Parameters!$D$33,AVERAGE(IF(ISNUMBER(AF71:AK71),AF71:AK71)),0) +
   IF(Parameters!$D$34,IF(OR(IF(ISNUMBER(AF71:AK71),AF71:AK71)=0),0,GEOMEAN(IF(ISNUMBER(AF71:AK71),AF71:AK71))),0)</f>
        <v>0</v>
      </c>
      <c r="N71" s="23">
        <f t="shared" ca="1" si="10"/>
        <v>0</v>
      </c>
      <c r="O71" s="116" t="str">
        <f t="shared" si="11"/>
        <v>!!</v>
      </c>
      <c r="P71" s="24"/>
      <c r="Q71" s="49"/>
      <c r="R71" s="25">
        <f ca="1">IFERROR(INDEX(Health!$G$8:$G$225,MATCH($C71,_xlfn.ANCHORARRAY(Health!$C$8),0)),NA())</f>
        <v>0</v>
      </c>
      <c r="S71" s="25" t="e">
        <f ca="1">IFERROR(INDEX(Food!$G$8:$G$225,MATCH($C71,_xlfn.ANCHORARRAY(Food!$C$8),0)),NA())</f>
        <v>#N/A</v>
      </c>
      <c r="T71" s="25" t="e">
        <f ca="1">IFERROR(INDEX(Macro!$G$8:$G$225,MATCH($C71,_xlfn.ANCHORARRAY(Macro!$C$8),0)),NA())</f>
        <v>#N/A</v>
      </c>
      <c r="U71" s="25" t="e">
        <f ca="1">IFERROR(INDEX(Socioeconomic!$G$8:$G$225,MATCH($C71,_xlfn.ANCHORARRAY(Socioeconomic!$C$8),0)),NA())</f>
        <v>#N/A</v>
      </c>
      <c r="V71" s="25">
        <f ca="1">IFERROR(INDEX('Natural Hazard'!$G$8:$G$225,MATCH($C71,_xlfn.ANCHORARRAY('Natural Hazard'!$C$8),0)),NA())</f>
        <v>0</v>
      </c>
      <c r="W71" s="25">
        <f ca="1">IFERROR(INDEX(Conflict!$G$8:$G$225,MATCH($C71,_xlfn.ANCHORARRAY(Conflict!$C$8),0)),NA())</f>
        <v>0</v>
      </c>
      <c r="X71" s="50"/>
      <c r="Y71" s="25" t="e">
        <f ca="1">IFERROR(INDEX(Health!$H$8:$H$225,MATCH($C71,_xlfn.ANCHORARRAY(Health!$C$8),0)),NA())</f>
        <v>#N/A</v>
      </c>
      <c r="Z71" s="25" t="e">
        <f ca="1">IFERROR(INDEX(Food!$H$8:$H$225,MATCH($C71,_xlfn.ANCHORARRAY(Food!$C$8),0)),NA())</f>
        <v>#N/A</v>
      </c>
      <c r="AA71" s="25" t="e">
        <f ca="1">IFERROR(INDEX(Macro!$H$8:$H$225,MATCH($C71,_xlfn.ANCHORARRAY(Macro!$C$8),0)),NA())</f>
        <v>#N/A</v>
      </c>
      <c r="AB71" s="25" t="e">
        <f ca="1">IFERROR(INDEX(Socioeconomic!$H$8:$H$225,MATCH($C71,_xlfn.ANCHORARRAY(Socioeconomic!$C$8),0)),NA())</f>
        <v>#N/A</v>
      </c>
      <c r="AC71" s="25" t="e">
        <f ca="1">IFERROR(INDEX('Natural Hazard'!$H$8:$H$225,MATCH($C71,_xlfn.ANCHORARRAY('Natural Hazard'!$C$8),0)),NA())</f>
        <v>#N/A</v>
      </c>
      <c r="AD71" s="25">
        <f ca="1">IFERROR(INDEX(Conflict!$H$8:$H$225,MATCH($C71,_xlfn.ANCHORARRAY(Conflict!$C$8),0)),NA())</f>
        <v>0</v>
      </c>
      <c r="AE71" s="50"/>
      <c r="AF71" s="25">
        <f ca="1">IFERROR(INDEX(Health!$I$8:$I$225,MATCH($C71,_xlfn.ANCHORARRAY(Health!$C$8),0)),NA())</f>
        <v>0</v>
      </c>
      <c r="AG71" s="25" t="e">
        <f ca="1">IFERROR(INDEX(Food!$I$8:$I$225,MATCH($C71,_xlfn.ANCHORARRAY(Food!$C$8),0)),NA())</f>
        <v>#N/A</v>
      </c>
      <c r="AH71" s="25" t="e">
        <f ca="1">IFERROR(INDEX(Macro!$I$8:$I$225,MATCH($C71,_xlfn.ANCHORARRAY(Macro!$C$8),0)),NA())</f>
        <v>#N/A</v>
      </c>
      <c r="AI71" s="25" t="e">
        <f ca="1">IFERROR(INDEX(Socioeconomic!$I$8:$I$225,MATCH($C71,_xlfn.ANCHORARRAY(Socioeconomic!$C$8),0)),NA())</f>
        <v>#N/A</v>
      </c>
      <c r="AJ71" s="25">
        <f ca="1">IFERROR(INDEX('Natural Hazard'!$I$8:$I$225,MATCH($C71,_xlfn.ANCHORARRAY('Natural Hazard'!$C$8),0)),NA())</f>
        <v>0</v>
      </c>
      <c r="AK71" s="25">
        <f ca="1">IFERROR(INDEX(Conflict!$I$8:$I$225,MATCH($C71,_xlfn.ANCHORARRAY(Conflict!$C$8),0)),NA())</f>
        <v>0</v>
      </c>
      <c r="AL71" s="49"/>
      <c r="AM71" s="25">
        <f>IFERROR(INDEX('Data Reliability'!$G$6:$G$409,MATCH($C71,'Data Reliability'!$E$6:$E$409,0)),NA())</f>
        <v>0.91666666666666696</v>
      </c>
      <c r="AN71" s="25">
        <f>IFERROR(INDEX('Data Reliability'!$H$6:$H$409,MATCH($C71,'Data Reliability'!$E$6:$E$409,0)),NA())</f>
        <v>0.81666666666666698</v>
      </c>
    </row>
    <row r="72" spans="2:40" x14ac:dyDescent="0.2">
      <c r="B72" s="28" t="s">
        <v>734</v>
      </c>
      <c r="C72" s="28" t="s">
        <v>117</v>
      </c>
      <c r="D72" s="28" t="s">
        <v>436</v>
      </c>
      <c r="E72" s="28" t="s">
        <v>429</v>
      </c>
      <c r="F72" s="206">
        <f ca="1">MATCH($C72,_xlfn.ANCHORARRAY(Health!$C$8),0)</f>
        <v>67</v>
      </c>
      <c r="G72" s="22" cm="1">
        <f t="array" aca="1" ref="G72" ca="1">IF(Parameters!$D$31, SUM(IF(ISNUMBER(R72:W72),(IF(R72:W72&gt;=Parameters!$D$37,1,"")),""))+0.5*(SUM(IF(ISNUMBER(R72:W72),(IF(R72:W72&gt;=Parameters!$D$38,1,"")),""))-SUM(IF(ISNUMBER(R72:W72),(IF(R72:W72&gt;=Parameters!$D$37,1,"")),""))),0) +
   IF(Parameters!$D$32,SUM(IF(ISNUMBER(R72:W72),(IF(R72:W72&gt;=Parameters!$D$41,1,"")),"")),0) +
   IF(Parameters!$D$33,AVERAGE(IF(ISNUMBER(R72:W72),R72:W72)),0) +
   IF(Parameters!$D$34,IF(OR(IF(ISNUMBER(R72:W72),R72:W72)=0),0,GEOMEAN(IF(ISNUMBER(R72:W72),R72:W72))),0)</f>
        <v>0</v>
      </c>
      <c r="H72" s="23">
        <f t="shared" ca="1" si="6"/>
        <v>0</v>
      </c>
      <c r="I72" s="116" t="str">
        <f t="shared" si="7"/>
        <v>!</v>
      </c>
      <c r="J72" s="22" cm="1">
        <f t="array" aca="1" ref="J72" ca="1">IF(Parameters!$D$31, SUM(IF(ISNUMBER(Y72:AD72),(IF(Y72:AD72&gt;=Parameters!$D$41,1,"")),""))+0.5*(SUM(IF(ISNUMBER(Y72:AD72),(IF(Y72:AD72&gt;=Parameters!$D$42,1,"")),""))-SUM(IF(ISNUMBER(Y72:AD72),(IF(Y72:AD72&gt;=Parameters!$D$41,1,"")),""))),0) +
   IF(Parameters!$D$32,SUM(IF(ISNUMBER(Y72:AD72),(IF(Y72:AD72&gt;=Parameters!$D$41,1,"")),"")),0) +
   IF(Parameters!$D$33,AVERAGE(IF(ISNUMBER(Y72:AD72),Y72:AD72)),0) +
   IF(Parameters!$D$34,IF(OR(IF(ISNUMBER(Y72:AD72),Y72:AD72)=0),0,GEOMEAN(IF(ISNUMBER(Y72:AD72),Y72:AD72))),0)</f>
        <v>2</v>
      </c>
      <c r="K72" s="23">
        <f t="shared" ca="1" si="8"/>
        <v>2</v>
      </c>
      <c r="L72" s="116" t="str">
        <f t="shared" si="9"/>
        <v>!</v>
      </c>
      <c r="M72" s="21" cm="1">
        <f t="array" aca="1" ref="M72" ca="1">IF(Parameters!$D$31, SUM(IF(ISNUMBER(AF72:AK72),(IF(AF72:AK72&gt;=Parameters!$D$41,1,"")),""))+0.5*(SUM(IF(ISNUMBER(AF72:AK72),(IF(AF72:AK72&gt;=Parameters!$D$42,1,"")),""))-SUM(IF(ISNUMBER(AF72:AK72),(IF(AF72:AK72&gt;=Parameters!$D$41,1,"")),""))),0) +
   IF(Parameters!$D$32,SUM(IF(ISNUMBER(AF72:AK72),(IF(AF72:AK72&gt;=Parameters!$D$41,1,"")),"")),0) +
   IF(Parameters!$D$33,AVERAGE(IF(ISNUMBER(AF72:AK72),AF72:AK72)),0) +
   IF(Parameters!$D$34,IF(OR(IF(ISNUMBER(AF72:AK72),AF72:AK72)=0),0,GEOMEAN(IF(ISNUMBER(AF72:AK72),AF72:AK72))),0)</f>
        <v>0</v>
      </c>
      <c r="N72" s="23">
        <f t="shared" ca="1" si="10"/>
        <v>0</v>
      </c>
      <c r="O72" s="116" t="str">
        <f t="shared" si="11"/>
        <v>!!</v>
      </c>
      <c r="P72" s="24"/>
      <c r="Q72" s="49"/>
      <c r="R72" s="25">
        <f ca="1">IFERROR(INDEX(Health!$G$8:$G$225,MATCH($C72,_xlfn.ANCHORARRAY(Health!$C$8),0)),NA())</f>
        <v>0</v>
      </c>
      <c r="S72" s="25" t="e">
        <f ca="1">IFERROR(INDEX(Food!$G$8:$G$225,MATCH($C72,_xlfn.ANCHORARRAY(Food!$C$8),0)),NA())</f>
        <v>#N/A</v>
      </c>
      <c r="T72" s="25" t="e">
        <f ca="1">IFERROR(INDEX(Macro!$G$8:$G$225,MATCH($C72,_xlfn.ANCHORARRAY(Macro!$C$8),0)),NA())</f>
        <v>#N/A</v>
      </c>
      <c r="U72" s="25">
        <f ca="1">IFERROR(INDEX(Socioeconomic!$G$8:$G$225,MATCH($C72,_xlfn.ANCHORARRAY(Socioeconomic!$C$8),0)),NA())</f>
        <v>0</v>
      </c>
      <c r="V72" s="25">
        <f ca="1">IFERROR(INDEX('Natural Hazard'!$G$8:$G$225,MATCH($C72,_xlfn.ANCHORARRAY('Natural Hazard'!$C$8),0)),NA())</f>
        <v>0</v>
      </c>
      <c r="W72" s="25">
        <f ca="1">IFERROR(INDEX(Conflict!$G$8:$G$225,MATCH($C72,_xlfn.ANCHORARRAY(Conflict!$C$8),0)),NA())</f>
        <v>0</v>
      </c>
      <c r="X72" s="50"/>
      <c r="Y72" s="25">
        <f ca="1">IFERROR(INDEX(Health!$H$8:$H$225,MATCH($C72,_xlfn.ANCHORARRAY(Health!$C$8),0)),NA())</f>
        <v>7.8658892128279803</v>
      </c>
      <c r="Z72" s="25" t="e">
        <f ca="1">IFERROR(INDEX(Food!$H$8:$H$225,MATCH($C72,_xlfn.ANCHORARRAY(Food!$C$8),0)),NA())</f>
        <v>#N/A</v>
      </c>
      <c r="AA72" s="25" t="e">
        <f ca="1">IFERROR(INDEX(Macro!$H$8:$H$225,MATCH($C72,_xlfn.ANCHORARRAY(Macro!$C$8),0)),NA())</f>
        <v>#N/A</v>
      </c>
      <c r="AB72" s="25">
        <f ca="1">IFERROR(INDEX(Socioeconomic!$H$8:$H$225,MATCH($C72,_xlfn.ANCHORARRAY(Socioeconomic!$C$8),0)),NA())</f>
        <v>7.5714285714285703</v>
      </c>
      <c r="AC72" s="25">
        <f ca="1">IFERROR(INDEX('Natural Hazard'!$H$8:$H$225,MATCH($C72,_xlfn.ANCHORARRAY('Natural Hazard'!$C$8),0)),NA())</f>
        <v>3.5</v>
      </c>
      <c r="AD72" s="25">
        <f ca="1">IFERROR(INDEX(Conflict!$H$8:$H$225,MATCH($C72,_xlfn.ANCHORARRAY(Conflict!$C$8),0)),NA())</f>
        <v>10</v>
      </c>
      <c r="AE72" s="50"/>
      <c r="AF72" s="25">
        <f ca="1">IFERROR(INDEX(Health!$I$8:$I$225,MATCH($C72,_xlfn.ANCHORARRAY(Health!$C$8),0)),NA())</f>
        <v>0</v>
      </c>
      <c r="AG72" s="25" t="e">
        <f ca="1">IFERROR(INDEX(Food!$I$8:$I$225,MATCH($C72,_xlfn.ANCHORARRAY(Food!$C$8),0)),NA())</f>
        <v>#N/A</v>
      </c>
      <c r="AH72" s="25" t="e">
        <f ca="1">IFERROR(INDEX(Macro!$I$8:$I$225,MATCH($C72,_xlfn.ANCHORARRAY(Macro!$C$8),0)),NA())</f>
        <v>#N/A</v>
      </c>
      <c r="AI72" s="25" t="e">
        <f ca="1">IFERROR(INDEX(Socioeconomic!$I$8:$I$225,MATCH($C72,_xlfn.ANCHORARRAY(Socioeconomic!$C$8),0)),NA())</f>
        <v>#N/A</v>
      </c>
      <c r="AJ72" s="25">
        <f ca="1">IFERROR(INDEX('Natural Hazard'!$I$8:$I$225,MATCH($C72,_xlfn.ANCHORARRAY('Natural Hazard'!$C$8),0)),NA())</f>
        <v>0</v>
      </c>
      <c r="AK72" s="25">
        <f ca="1">IFERROR(INDEX(Conflict!$I$8:$I$225,MATCH($C72,_xlfn.ANCHORARRAY(Conflict!$C$8),0)),NA())</f>
        <v>0</v>
      </c>
      <c r="AL72" s="49"/>
      <c r="AM72" s="25">
        <f>IFERROR(INDEX('Data Reliability'!$G$6:$G$409,MATCH($C72,'Data Reliability'!$E$6:$E$409,0)),NA())</f>
        <v>0.33333333333333298</v>
      </c>
      <c r="AN72" s="25">
        <f>IFERROR(INDEX('Data Reliability'!$H$6:$H$409,MATCH($C72,'Data Reliability'!$E$6:$E$409,0)),NA())</f>
        <v>0.78333333333333299</v>
      </c>
    </row>
    <row r="73" spans="2:40" x14ac:dyDescent="0.2">
      <c r="B73" s="28" t="s">
        <v>118</v>
      </c>
      <c r="C73" s="28" t="s">
        <v>119</v>
      </c>
      <c r="D73" s="28" t="s">
        <v>432</v>
      </c>
      <c r="E73" s="28" t="s">
        <v>430</v>
      </c>
      <c r="F73" s="206">
        <f ca="1">MATCH($C73,_xlfn.ANCHORARRAY(Health!$C$8),0)</f>
        <v>68</v>
      </c>
      <c r="G73" s="22" cm="1">
        <f t="array" aca="1" ref="G73" ca="1">IF(Parameters!$D$31, SUM(IF(ISNUMBER(R73:W73),(IF(R73:W73&gt;=Parameters!$D$37,1,"")),""))+0.5*(SUM(IF(ISNUMBER(R73:W73),(IF(R73:W73&gt;=Parameters!$D$38,1,"")),""))-SUM(IF(ISNUMBER(R73:W73),(IF(R73:W73&gt;=Parameters!$D$37,1,"")),""))),0) +
   IF(Parameters!$D$32,SUM(IF(ISNUMBER(R73:W73),(IF(R73:W73&gt;=Parameters!$D$41,1,"")),"")),0) +
   IF(Parameters!$D$33,AVERAGE(IF(ISNUMBER(R73:W73),R73:W73)),0) +
   IF(Parameters!$D$34,IF(OR(IF(ISNUMBER(R73:W73),R73:W73)=0),0,GEOMEAN(IF(ISNUMBER(R73:W73),R73:W73))),0)</f>
        <v>1</v>
      </c>
      <c r="H73" s="23">
        <f t="shared" ca="1" si="6"/>
        <v>1</v>
      </c>
      <c r="I73" s="116" t="str">
        <f t="shared" si="7"/>
        <v>!</v>
      </c>
      <c r="J73" s="22" cm="1">
        <f t="array" aca="1" ref="J73" ca="1">IF(Parameters!$D$31, SUM(IF(ISNUMBER(Y73:AD73),(IF(Y73:AD73&gt;=Parameters!$D$41,1,"")),""))+0.5*(SUM(IF(ISNUMBER(Y73:AD73),(IF(Y73:AD73&gt;=Parameters!$D$42,1,"")),""))-SUM(IF(ISNUMBER(Y73:AD73),(IF(Y73:AD73&gt;=Parameters!$D$41,1,"")),""))),0) +
   IF(Parameters!$D$32,SUM(IF(ISNUMBER(Y73:AD73),(IF(Y73:AD73&gt;=Parameters!$D$41,1,"")),"")),0) +
   IF(Parameters!$D$33,AVERAGE(IF(ISNUMBER(Y73:AD73),Y73:AD73)),0) +
   IF(Parameters!$D$34,IF(OR(IF(ISNUMBER(Y73:AD73),Y73:AD73)=0),0,GEOMEAN(IF(ISNUMBER(Y73:AD73),Y73:AD73))),0)</f>
        <v>0.5</v>
      </c>
      <c r="K73" s="23">
        <f t="shared" ca="1" si="8"/>
        <v>0.5</v>
      </c>
      <c r="L73" s="116" t="str">
        <f t="shared" si="9"/>
        <v/>
      </c>
      <c r="M73" s="21" cm="1">
        <f t="array" aca="1" ref="M73" ca="1">IF(Parameters!$D$31, SUM(IF(ISNUMBER(AF73:AK73),(IF(AF73:AK73&gt;=Parameters!$D$41,1,"")),""))+0.5*(SUM(IF(ISNUMBER(AF73:AK73),(IF(AF73:AK73&gt;=Parameters!$D$42,1,"")),""))-SUM(IF(ISNUMBER(AF73:AK73),(IF(AF73:AK73&gt;=Parameters!$D$41,1,"")),""))),0) +
   IF(Parameters!$D$32,SUM(IF(ISNUMBER(AF73:AK73),(IF(AF73:AK73&gt;=Parameters!$D$41,1,"")),"")),0) +
   IF(Parameters!$D$33,AVERAGE(IF(ISNUMBER(AF73:AK73),AF73:AK73)),0) +
   IF(Parameters!$D$34,IF(OR(IF(ISNUMBER(AF73:AK73),AF73:AK73)=0),0,GEOMEAN(IF(ISNUMBER(AF73:AK73),AF73:AK73))),0)</f>
        <v>2</v>
      </c>
      <c r="N73" s="23">
        <f t="shared" ca="1" si="10"/>
        <v>2</v>
      </c>
      <c r="O73" s="116" t="str">
        <f t="shared" si="11"/>
        <v>!</v>
      </c>
      <c r="P73" s="24"/>
      <c r="Q73" s="49"/>
      <c r="R73" s="25">
        <f ca="1">IFERROR(INDEX(Health!$G$8:$G$225,MATCH($C73,_xlfn.ANCHORARRAY(Health!$C$8),0)),NA())</f>
        <v>9.9092088395125071</v>
      </c>
      <c r="S73" s="25">
        <f ca="1">IFERROR(INDEX(Food!$G$8:$G$225,MATCH($C73,_xlfn.ANCHORARRAY(Food!$C$8),0)),NA())</f>
        <v>0</v>
      </c>
      <c r="T73" s="25">
        <f ca="1">IFERROR(INDEX(Macro!$G$8:$G$225,MATCH($C73,_xlfn.ANCHORARRAY(Macro!$C$8),0)),NA())</f>
        <v>2.9861702713609453</v>
      </c>
      <c r="U73" s="25">
        <f ca="1">IFERROR(INDEX(Socioeconomic!$G$8:$G$225,MATCH($C73,_xlfn.ANCHORARRAY(Socioeconomic!$C$8),0)),NA())</f>
        <v>4.9038186507061576</v>
      </c>
      <c r="V73" s="25">
        <f ca="1">IFERROR(INDEX('Natural Hazard'!$G$8:$G$225,MATCH($C73,_xlfn.ANCHORARRAY('Natural Hazard'!$C$8),0)),NA())</f>
        <v>0</v>
      </c>
      <c r="W73" s="25">
        <f ca="1">IFERROR(INDEX(Conflict!$G$8:$G$225,MATCH($C73,_xlfn.ANCHORARRAY(Conflict!$C$8),0)),NA())</f>
        <v>2.8640015452062402</v>
      </c>
      <c r="X73" s="50"/>
      <c r="Y73" s="25">
        <f ca="1">IFERROR(INDEX(Health!$H$8:$H$225,MATCH($C73,_xlfn.ANCHORARRAY(Health!$C$8),0)),NA())</f>
        <v>9.8192419825072808</v>
      </c>
      <c r="Z73" s="25">
        <f ca="1">IFERROR(INDEX(Food!$H$8:$H$225,MATCH($C73,_xlfn.ANCHORARRAY(Food!$C$8),0)),NA())</f>
        <v>6.6028708133971303</v>
      </c>
      <c r="AA73" s="25">
        <f ca="1">IFERROR(INDEX(Macro!$H$8:$H$225,MATCH($C73,_xlfn.ANCHORARRAY(Macro!$C$8),0)),NA())</f>
        <v>5.1772634046293602</v>
      </c>
      <c r="AB73" s="25">
        <f ca="1">IFERROR(INDEX(Socioeconomic!$H$8:$H$225,MATCH($C73,_xlfn.ANCHORARRAY(Socioeconomic!$C$8),0)),NA())</f>
        <v>6</v>
      </c>
      <c r="AC73" s="25">
        <f ca="1">IFERROR(INDEX('Natural Hazard'!$H$8:$H$225,MATCH($C73,_xlfn.ANCHORARRAY('Natural Hazard'!$C$8),0)),NA())</f>
        <v>3.5</v>
      </c>
      <c r="AD73" s="25">
        <f ca="1">IFERROR(INDEX(Conflict!$H$8:$H$225,MATCH($C73,_xlfn.ANCHORARRAY(Conflict!$C$8),0)),NA())</f>
        <v>0.82025048509437304</v>
      </c>
      <c r="AE73" s="50"/>
      <c r="AF73" s="25">
        <f ca="1">IFERROR(INDEX(Health!$I$8:$I$225,MATCH($C73,_xlfn.ANCHORARRAY(Health!$C$8),0)),NA())</f>
        <v>10</v>
      </c>
      <c r="AG73" s="25" t="e">
        <f ca="1">IFERROR(INDEX(Food!$I$8:$I$225,MATCH($C73,_xlfn.ANCHORARRAY(Food!$C$8),0)),NA())</f>
        <v>#N/A</v>
      </c>
      <c r="AH73" s="25">
        <f ca="1">IFERROR(INDEX(Macro!$I$8:$I$225,MATCH($C73,_xlfn.ANCHORARRAY(Macro!$C$8),0)),NA())</f>
        <v>1.7223796033994301</v>
      </c>
      <c r="AI73" s="25">
        <f ca="1">IFERROR(INDEX(Socioeconomic!$I$8:$I$225,MATCH($C73,_xlfn.ANCHORARRAY(Socioeconomic!$C$8),0)),NA())</f>
        <v>4.0079062265022598</v>
      </c>
      <c r="AJ73" s="25">
        <f ca="1">IFERROR(INDEX('Natural Hazard'!$I$8:$I$225,MATCH($C73,_xlfn.ANCHORARRAY('Natural Hazard'!$C$8),0)),NA())</f>
        <v>0</v>
      </c>
      <c r="AK73" s="25">
        <f ca="1">IFERROR(INDEX(Conflict!$I$8:$I$225,MATCH($C73,_xlfn.ANCHORARRAY(Conflict!$C$8),0)),NA())</f>
        <v>10</v>
      </c>
      <c r="AL73" s="49"/>
      <c r="AM73" s="25">
        <f>IFERROR(INDEX('Data Reliability'!$G$6:$G$409,MATCH($C73,'Data Reliability'!$E$6:$E$409,0)),NA())</f>
        <v>0.16666666666666699</v>
      </c>
      <c r="AN73" s="25">
        <f>IFERROR(INDEX('Data Reliability'!$H$6:$H$409,MATCH($C73,'Data Reliability'!$E$6:$E$409,0)),NA())</f>
        <v>0.50833333333333297</v>
      </c>
    </row>
    <row r="74" spans="2:40" x14ac:dyDescent="0.2">
      <c r="B74" s="28" t="s">
        <v>120</v>
      </c>
      <c r="C74" s="28" t="s">
        <v>121</v>
      </c>
      <c r="D74" s="28" t="s">
        <v>433</v>
      </c>
      <c r="E74" s="28" t="s">
        <v>409</v>
      </c>
      <c r="F74" s="206">
        <f ca="1">MATCH($C74,_xlfn.ANCHORARRAY(Health!$C$8),0)</f>
        <v>69</v>
      </c>
      <c r="G74" s="22" cm="1">
        <f t="array" aca="1" ref="G74" ca="1">IF(Parameters!$D$31, SUM(IF(ISNUMBER(R74:W74),(IF(R74:W74&gt;=Parameters!$D$37,1,"")),""))+0.5*(SUM(IF(ISNUMBER(R74:W74),(IF(R74:W74&gt;=Parameters!$D$38,1,"")),""))-SUM(IF(ISNUMBER(R74:W74),(IF(R74:W74&gt;=Parameters!$D$37,1,"")),""))),0) +
   IF(Parameters!$D$32,SUM(IF(ISNUMBER(R74:W74),(IF(R74:W74&gt;=Parameters!$D$41,1,"")),"")),0) +
   IF(Parameters!$D$33,AVERAGE(IF(ISNUMBER(R74:W74),R74:W74)),0) +
   IF(Parameters!$D$34,IF(OR(IF(ISNUMBER(R74:W74),R74:W74)=0),0,GEOMEAN(IF(ISNUMBER(R74:W74),R74:W74))),0)</f>
        <v>0</v>
      </c>
      <c r="H74" s="23">
        <f t="shared" ca="1" si="6"/>
        <v>0</v>
      </c>
      <c r="I74" s="116" t="str">
        <f t="shared" si="7"/>
        <v>!</v>
      </c>
      <c r="J74" s="22" cm="1">
        <f t="array" aca="1" ref="J74" ca="1">IF(Parameters!$D$31, SUM(IF(ISNUMBER(Y74:AD74),(IF(Y74:AD74&gt;=Parameters!$D$41,1,"")),""))+0.5*(SUM(IF(ISNUMBER(Y74:AD74),(IF(Y74:AD74&gt;=Parameters!$D$42,1,"")),""))-SUM(IF(ISNUMBER(Y74:AD74),(IF(Y74:AD74&gt;=Parameters!$D$41,1,"")),""))),0) +
   IF(Parameters!$D$32,SUM(IF(ISNUMBER(Y74:AD74),(IF(Y74:AD74&gt;=Parameters!$D$41,1,"")),"")),0) +
   IF(Parameters!$D$33,AVERAGE(IF(ISNUMBER(Y74:AD74),Y74:AD74)),0) +
   IF(Parameters!$D$34,IF(OR(IF(ISNUMBER(Y74:AD74),Y74:AD74)=0),0,GEOMEAN(IF(ISNUMBER(Y74:AD74),Y74:AD74))),0)</f>
        <v>0</v>
      </c>
      <c r="K74" s="23">
        <f t="shared" ca="1" si="8"/>
        <v>0</v>
      </c>
      <c r="L74" s="116" t="str">
        <f t="shared" si="9"/>
        <v/>
      </c>
      <c r="M74" s="21" cm="1">
        <f t="array" aca="1" ref="M74" ca="1">IF(Parameters!$D$31, SUM(IF(ISNUMBER(AF74:AK74),(IF(AF74:AK74&gt;=Parameters!$D$41,1,"")),""))+0.5*(SUM(IF(ISNUMBER(AF74:AK74),(IF(AF74:AK74&gt;=Parameters!$D$42,1,"")),""))-SUM(IF(ISNUMBER(AF74:AK74),(IF(AF74:AK74&gt;=Parameters!$D$41,1,"")),""))),0) +
   IF(Parameters!$D$32,SUM(IF(ISNUMBER(AF74:AK74),(IF(AF74:AK74&gt;=Parameters!$D$41,1,"")),"")),0) +
   IF(Parameters!$D$33,AVERAGE(IF(ISNUMBER(AF74:AK74),AF74:AK74)),0) +
   IF(Parameters!$D$34,IF(OR(IF(ISNUMBER(AF74:AK74),AF74:AK74)=0),0,GEOMEAN(IF(ISNUMBER(AF74:AK74),AF74:AK74))),0)</f>
        <v>0</v>
      </c>
      <c r="N74" s="23">
        <f t="shared" ca="1" si="10"/>
        <v>0</v>
      </c>
      <c r="O74" s="116" t="str">
        <f t="shared" si="11"/>
        <v>!</v>
      </c>
      <c r="P74" s="24"/>
      <c r="Q74" s="49"/>
      <c r="R74" s="25">
        <f ca="1">IFERROR(INDEX(Health!$G$8:$G$225,MATCH($C74,_xlfn.ANCHORARRAY(Health!$C$8),0)),NA())</f>
        <v>0</v>
      </c>
      <c r="S74" s="25">
        <f ca="1">IFERROR(INDEX(Food!$G$8:$G$225,MATCH($C74,_xlfn.ANCHORARRAY(Food!$C$8),0)),NA())</f>
        <v>0</v>
      </c>
      <c r="T74" s="25">
        <f ca="1">IFERROR(INDEX(Macro!$G$8:$G$225,MATCH($C74,_xlfn.ANCHORARRAY(Macro!$C$8),0)),NA())</f>
        <v>3.1675581983554379</v>
      </c>
      <c r="U74" s="25">
        <f ca="1">IFERROR(INDEX(Socioeconomic!$G$8:$G$225,MATCH($C74,_xlfn.ANCHORARRAY(Socioeconomic!$C$8),0)),NA())</f>
        <v>0</v>
      </c>
      <c r="V74" s="25">
        <f ca="1">IFERROR(INDEX('Natural Hazard'!$G$8:$G$225,MATCH($C74,_xlfn.ANCHORARRAY('Natural Hazard'!$C$8),0)),NA())</f>
        <v>0</v>
      </c>
      <c r="W74" s="25">
        <f ca="1">IFERROR(INDEX(Conflict!$G$8:$G$225,MATCH($C74,_xlfn.ANCHORARRAY(Conflict!$C$8),0)),NA())</f>
        <v>0</v>
      </c>
      <c r="X74" s="50"/>
      <c r="Y74" s="25">
        <f ca="1">IFERROR(INDEX(Health!$H$8:$H$225,MATCH($C74,_xlfn.ANCHORARRAY(Health!$C$8),0)),NA())</f>
        <v>0</v>
      </c>
      <c r="Z74" s="25">
        <f ca="1">IFERROR(INDEX(Food!$H$8:$H$225,MATCH($C74,_xlfn.ANCHORARRAY(Food!$C$8),0)),NA())</f>
        <v>0</v>
      </c>
      <c r="AA74" s="25">
        <f ca="1">IFERROR(INDEX(Macro!$H$8:$H$225,MATCH($C74,_xlfn.ANCHORARRAY(Macro!$C$8),0)),NA())</f>
        <v>1.4708467623791399</v>
      </c>
      <c r="AB74" s="25">
        <f ca="1">IFERROR(INDEX(Socioeconomic!$H$8:$H$225,MATCH($C74,_xlfn.ANCHORARRAY(Socioeconomic!$C$8),0)),NA())</f>
        <v>0.57142857142857095</v>
      </c>
      <c r="AC74" s="25">
        <f ca="1">IFERROR(INDEX('Natural Hazard'!$H$8:$H$225,MATCH($C74,_xlfn.ANCHORARRAY('Natural Hazard'!$C$8),0)),NA())</f>
        <v>4</v>
      </c>
      <c r="AD74" s="25">
        <f ca="1">IFERROR(INDEX(Conflict!$H$8:$H$225,MATCH($C74,_xlfn.ANCHORARRAY(Conflict!$C$8),0)),NA())</f>
        <v>0</v>
      </c>
      <c r="AE74" s="50"/>
      <c r="AF74" s="25">
        <f ca="1">IFERROR(INDEX(Health!$I$8:$I$225,MATCH($C74,_xlfn.ANCHORARRAY(Health!$C$8),0)),NA())</f>
        <v>0</v>
      </c>
      <c r="AG74" s="25" t="e">
        <f ca="1">IFERROR(INDEX(Food!$I$8:$I$225,MATCH($C74,_xlfn.ANCHORARRAY(Food!$C$8),0)),NA())</f>
        <v>#N/A</v>
      </c>
      <c r="AH74" s="25">
        <f ca="1">IFERROR(INDEX(Macro!$I$8:$I$225,MATCH($C74,_xlfn.ANCHORARRAY(Macro!$C$8),0)),NA())</f>
        <v>6.8215297450424899</v>
      </c>
      <c r="AI74" s="25">
        <f ca="1">IFERROR(INDEX(Socioeconomic!$I$8:$I$225,MATCH($C74,_xlfn.ANCHORARRAY(Socioeconomic!$C$8),0)),NA())</f>
        <v>0</v>
      </c>
      <c r="AJ74" s="25">
        <f ca="1">IFERROR(INDEX('Natural Hazard'!$I$8:$I$225,MATCH($C74,_xlfn.ANCHORARRAY('Natural Hazard'!$C$8),0)),NA())</f>
        <v>0</v>
      </c>
      <c r="AK74" s="25">
        <f ca="1">IFERROR(INDEX(Conflict!$I$8:$I$225,MATCH($C74,_xlfn.ANCHORARRAY(Conflict!$C$8),0)),NA())</f>
        <v>0</v>
      </c>
      <c r="AL74" s="49"/>
      <c r="AM74" s="25">
        <f>IFERROR(INDEX('Data Reliability'!$G$6:$G$409,MATCH($C74,'Data Reliability'!$E$6:$E$409,0)),NA())</f>
        <v>8.3333333333333301E-2</v>
      </c>
      <c r="AN74" s="25">
        <f>IFERROR(INDEX('Data Reliability'!$H$6:$H$409,MATCH($C74,'Data Reliability'!$E$6:$E$409,0)),NA())</f>
        <v>0.59166666666666701</v>
      </c>
    </row>
    <row r="75" spans="2:40" x14ac:dyDescent="0.2">
      <c r="B75" s="28" t="s">
        <v>122</v>
      </c>
      <c r="C75" s="28" t="s">
        <v>123</v>
      </c>
      <c r="D75" s="28" t="s">
        <v>433</v>
      </c>
      <c r="E75" s="28" t="s">
        <v>430</v>
      </c>
      <c r="F75" s="206">
        <f ca="1">MATCH($C75,_xlfn.ANCHORARRAY(Health!$C$8),0)</f>
        <v>70</v>
      </c>
      <c r="G75" s="22" cm="1">
        <f t="array" aca="1" ref="G75" ca="1">IF(Parameters!$D$31, SUM(IF(ISNUMBER(R75:W75),(IF(R75:W75&gt;=Parameters!$D$37,1,"")),""))+0.5*(SUM(IF(ISNUMBER(R75:W75),(IF(R75:W75&gt;=Parameters!$D$38,1,"")),""))-SUM(IF(ISNUMBER(R75:W75),(IF(R75:W75&gt;=Parameters!$D$37,1,"")),""))),0) +
   IF(Parameters!$D$32,SUM(IF(ISNUMBER(R75:W75),(IF(R75:W75&gt;=Parameters!$D$41,1,"")),"")),0) +
   IF(Parameters!$D$33,AVERAGE(IF(ISNUMBER(R75:W75),R75:W75)),0) +
   IF(Parameters!$D$34,IF(OR(IF(ISNUMBER(R75:W75),R75:W75)=0),0,GEOMEAN(IF(ISNUMBER(R75:W75),R75:W75))),0)</f>
        <v>0.5</v>
      </c>
      <c r="H75" s="23">
        <f t="shared" ca="1" si="6"/>
        <v>0.5</v>
      </c>
      <c r="I75" s="116" t="str">
        <f t="shared" si="7"/>
        <v>!</v>
      </c>
      <c r="J75" s="22" cm="1">
        <f t="array" aca="1" ref="J75" ca="1">IF(Parameters!$D$31, SUM(IF(ISNUMBER(Y75:AD75),(IF(Y75:AD75&gt;=Parameters!$D$41,1,"")),""))+0.5*(SUM(IF(ISNUMBER(Y75:AD75),(IF(Y75:AD75&gt;=Parameters!$D$42,1,"")),""))-SUM(IF(ISNUMBER(Y75:AD75),(IF(Y75:AD75&gt;=Parameters!$D$41,1,"")),""))),0) +
   IF(Parameters!$D$32,SUM(IF(ISNUMBER(Y75:AD75),(IF(Y75:AD75&gt;=Parameters!$D$41,1,"")),"")),0) +
   IF(Parameters!$D$33,AVERAGE(IF(ISNUMBER(Y75:AD75),Y75:AD75)),0) +
   IF(Parameters!$D$34,IF(OR(IF(ISNUMBER(Y75:AD75),Y75:AD75)=0),0,GEOMEAN(IF(ISNUMBER(Y75:AD75),Y75:AD75))),0)</f>
        <v>0</v>
      </c>
      <c r="K75" s="23">
        <f t="shared" ca="1" si="8"/>
        <v>0</v>
      </c>
      <c r="L75" s="116" t="str">
        <f t="shared" si="9"/>
        <v/>
      </c>
      <c r="M75" s="21" cm="1">
        <f t="array" aca="1" ref="M75" ca="1">IF(Parameters!$D$31, SUM(IF(ISNUMBER(AF75:AK75),(IF(AF75:AK75&gt;=Parameters!$D$41,1,"")),""))+0.5*(SUM(IF(ISNUMBER(AF75:AK75),(IF(AF75:AK75&gt;=Parameters!$D$42,1,"")),""))-SUM(IF(ISNUMBER(AF75:AK75),(IF(AF75:AK75&gt;=Parameters!$D$41,1,"")),""))),0) +
   IF(Parameters!$D$32,SUM(IF(ISNUMBER(AF75:AK75),(IF(AF75:AK75&gt;=Parameters!$D$41,1,"")),"")),0) +
   IF(Parameters!$D$33,AVERAGE(IF(ISNUMBER(AF75:AK75),AF75:AK75)),0) +
   IF(Parameters!$D$34,IF(OR(IF(ISNUMBER(AF75:AK75),AF75:AK75)=0),0,GEOMEAN(IF(ISNUMBER(AF75:AK75),AF75:AK75))),0)</f>
        <v>1</v>
      </c>
      <c r="N75" s="23">
        <f t="shared" ca="1" si="10"/>
        <v>1</v>
      </c>
      <c r="O75" s="116" t="str">
        <f t="shared" si="11"/>
        <v>!</v>
      </c>
      <c r="P75" s="24"/>
      <c r="Q75" s="49"/>
      <c r="R75" s="25">
        <f ca="1">IFERROR(INDEX(Health!$G$8:$G$225,MATCH($C75,_xlfn.ANCHORARRAY(Health!$C$8),0)),NA())</f>
        <v>0</v>
      </c>
      <c r="S75" s="25">
        <f ca="1">IFERROR(INDEX(Food!$G$8:$G$225,MATCH($C75,_xlfn.ANCHORARRAY(Food!$C$8),0)),NA())</f>
        <v>0</v>
      </c>
      <c r="T75" s="25">
        <f ca="1">IFERROR(INDEX(Macro!$G$8:$G$225,MATCH($C75,_xlfn.ANCHORARRAY(Macro!$C$8),0)),NA())</f>
        <v>1.9756575836898351</v>
      </c>
      <c r="U75" s="25">
        <f ca="1">IFERROR(INDEX(Socioeconomic!$G$8:$G$225,MATCH($C75,_xlfn.ANCHORARRAY(Socioeconomic!$C$8),0)),NA())</f>
        <v>6.4365030434678889</v>
      </c>
      <c r="V75" s="25">
        <f ca="1">IFERROR(INDEX('Natural Hazard'!$G$8:$G$225,MATCH($C75,_xlfn.ANCHORARRAY('Natural Hazard'!$C$8),0)),NA())</f>
        <v>0</v>
      </c>
      <c r="W75" s="25">
        <f ca="1">IFERROR(INDEX(Conflict!$G$8:$G$225,MATCH($C75,_xlfn.ANCHORARRAY(Conflict!$C$8),0)),NA())</f>
        <v>0</v>
      </c>
      <c r="X75" s="50"/>
      <c r="Y75" s="25">
        <f ca="1">IFERROR(INDEX(Health!$H$8:$H$225,MATCH($C75,_xlfn.ANCHORARRAY(Health!$C$8),0)),NA())</f>
        <v>0.839650145772596</v>
      </c>
      <c r="Z75" s="25">
        <f ca="1">IFERROR(INDEX(Food!$H$8:$H$225,MATCH($C75,_xlfn.ANCHORARRAY(Food!$C$8),0)),NA())</f>
        <v>4.9282296650717701</v>
      </c>
      <c r="AA75" s="25">
        <f ca="1">IFERROR(INDEX(Macro!$H$8:$H$225,MATCH($C75,_xlfn.ANCHORARRAY(Macro!$C$8),0)),NA())</f>
        <v>1.70524465279812</v>
      </c>
      <c r="AB75" s="25">
        <f ca="1">IFERROR(INDEX(Socioeconomic!$H$8:$H$225,MATCH($C75,_xlfn.ANCHORARRAY(Socioeconomic!$C$8),0)),NA())</f>
        <v>4.1428571428571397</v>
      </c>
      <c r="AC75" s="25">
        <f ca="1">IFERROR(INDEX('Natural Hazard'!$H$8:$H$225,MATCH($C75,_xlfn.ANCHORARRAY('Natural Hazard'!$C$8),0)),NA())</f>
        <v>5.8333333333333304</v>
      </c>
      <c r="AD75" s="25">
        <f ca="1">IFERROR(INDEX(Conflict!$H$8:$H$225,MATCH($C75,_xlfn.ANCHORARRAY(Conflict!$C$8),0)),NA())</f>
        <v>2.2314341153642601</v>
      </c>
      <c r="AE75" s="50"/>
      <c r="AF75" s="25">
        <f ca="1">IFERROR(INDEX(Health!$I$8:$I$225,MATCH($C75,_xlfn.ANCHORARRAY(Health!$C$8),0)),NA())</f>
        <v>0</v>
      </c>
      <c r="AG75" s="25" t="e">
        <f ca="1">IFERROR(INDEX(Food!$I$8:$I$225,MATCH($C75,_xlfn.ANCHORARRAY(Food!$C$8),0)),NA())</f>
        <v>#N/A</v>
      </c>
      <c r="AH75" s="25">
        <f ca="1">IFERROR(INDEX(Macro!$I$8:$I$225,MATCH($C75,_xlfn.ANCHORARRAY(Macro!$C$8),0)),NA())</f>
        <v>2.2889518413597698</v>
      </c>
      <c r="AI75" s="25">
        <f ca="1">IFERROR(INDEX(Socioeconomic!$I$8:$I$225,MATCH($C75,_xlfn.ANCHORARRAY(Socioeconomic!$C$8),0)),NA())</f>
        <v>10</v>
      </c>
      <c r="AJ75" s="25">
        <f ca="1">IFERROR(INDEX('Natural Hazard'!$I$8:$I$225,MATCH($C75,_xlfn.ANCHORARRAY('Natural Hazard'!$C$8),0)),NA())</f>
        <v>0</v>
      </c>
      <c r="AK75" s="25">
        <f ca="1">IFERROR(INDEX(Conflict!$I$8:$I$225,MATCH($C75,_xlfn.ANCHORARRAY(Conflict!$C$8),0)),NA())</f>
        <v>0</v>
      </c>
      <c r="AL75" s="49"/>
      <c r="AM75" s="25">
        <f>IFERROR(INDEX('Data Reliability'!$G$6:$G$409,MATCH($C75,'Data Reliability'!$E$6:$E$409,0)),NA())</f>
        <v>0.16666666666666699</v>
      </c>
      <c r="AN75" s="25">
        <f>IFERROR(INDEX('Data Reliability'!$H$6:$H$409,MATCH($C75,'Data Reliability'!$E$6:$E$409,0)),NA())</f>
        <v>0.54166666666666696</v>
      </c>
    </row>
    <row r="76" spans="2:40" x14ac:dyDescent="0.2">
      <c r="B76" s="28" t="s">
        <v>124</v>
      </c>
      <c r="C76" s="28" t="s">
        <v>125</v>
      </c>
      <c r="D76" s="28" t="s">
        <v>432</v>
      </c>
      <c r="E76" s="28" t="s">
        <v>429</v>
      </c>
      <c r="F76" s="206">
        <f ca="1">MATCH($C76,_xlfn.ANCHORARRAY(Health!$C$8),0)</f>
        <v>71</v>
      </c>
      <c r="G76" s="22" cm="1">
        <f t="array" aca="1" ref="G76" ca="1">IF(Parameters!$D$31, SUM(IF(ISNUMBER(R76:W76),(IF(R76:W76&gt;=Parameters!$D$37,1,"")),""))+0.5*(SUM(IF(ISNUMBER(R76:W76),(IF(R76:W76&gt;=Parameters!$D$38,1,"")),""))-SUM(IF(ISNUMBER(R76:W76),(IF(R76:W76&gt;=Parameters!$D$37,1,"")),""))),0) +
   IF(Parameters!$D$32,SUM(IF(ISNUMBER(R76:W76),(IF(R76:W76&gt;=Parameters!$D$41,1,"")),"")),0) +
   IF(Parameters!$D$33,AVERAGE(IF(ISNUMBER(R76:W76),R76:W76)),0) +
   IF(Parameters!$D$34,IF(OR(IF(ISNUMBER(R76:W76),R76:W76)=0),0,GEOMEAN(IF(ISNUMBER(R76:W76),R76:W76))),0)</f>
        <v>2</v>
      </c>
      <c r="H76" s="23">
        <f t="shared" ca="1" si="6"/>
        <v>2</v>
      </c>
      <c r="I76" s="116" t="str">
        <f t="shared" si="7"/>
        <v/>
      </c>
      <c r="J76" s="22" cm="1">
        <f t="array" aca="1" ref="J76" ca="1">IF(Parameters!$D$31, SUM(IF(ISNUMBER(Y76:AD76),(IF(Y76:AD76&gt;=Parameters!$D$41,1,"")),""))+0.5*(SUM(IF(ISNUMBER(Y76:AD76),(IF(Y76:AD76&gt;=Parameters!$D$42,1,"")),""))-SUM(IF(ISNUMBER(Y76:AD76),(IF(Y76:AD76&gt;=Parameters!$D$41,1,"")),""))),0) +
   IF(Parameters!$D$32,SUM(IF(ISNUMBER(Y76:AD76),(IF(Y76:AD76&gt;=Parameters!$D$41,1,"")),"")),0) +
   IF(Parameters!$D$33,AVERAGE(IF(ISNUMBER(Y76:AD76),Y76:AD76)),0) +
   IF(Parameters!$D$34,IF(OR(IF(ISNUMBER(Y76:AD76),Y76:AD76)=0),0,GEOMEAN(IF(ISNUMBER(Y76:AD76),Y76:AD76))),0)</f>
        <v>2</v>
      </c>
      <c r="K76" s="23">
        <f t="shared" ca="1" si="8"/>
        <v>2</v>
      </c>
      <c r="L76" s="116" t="str">
        <f t="shared" si="9"/>
        <v/>
      </c>
      <c r="M76" s="21" cm="1">
        <f t="array" aca="1" ref="M76" ca="1">IF(Parameters!$D$31, SUM(IF(ISNUMBER(AF76:AK76),(IF(AF76:AK76&gt;=Parameters!$D$41,1,"")),""))+0.5*(SUM(IF(ISNUMBER(AF76:AK76),(IF(AF76:AK76&gt;=Parameters!$D$42,1,"")),""))-SUM(IF(ISNUMBER(AF76:AK76),(IF(AF76:AK76&gt;=Parameters!$D$41,1,"")),""))),0) +
   IF(Parameters!$D$32,SUM(IF(ISNUMBER(AF76:AK76),(IF(AF76:AK76&gt;=Parameters!$D$41,1,"")),"")),0) +
   IF(Parameters!$D$33,AVERAGE(IF(ISNUMBER(AF76:AK76),AF76:AK76)),0) +
   IF(Parameters!$D$34,IF(OR(IF(ISNUMBER(AF76:AK76),AF76:AK76)=0),0,GEOMEAN(IF(ISNUMBER(AF76:AK76),AF76:AK76))),0)</f>
        <v>2.5</v>
      </c>
      <c r="N76" s="23">
        <f t="shared" ca="1" si="10"/>
        <v>2.5</v>
      </c>
      <c r="O76" s="116" t="str">
        <f t="shared" si="11"/>
        <v>!</v>
      </c>
      <c r="P76" s="24"/>
      <c r="Q76" s="49"/>
      <c r="R76" s="25">
        <f ca="1">IFERROR(INDEX(Health!$G$8:$G$225,MATCH($C76,_xlfn.ANCHORARRAY(Health!$C$8),0)),NA())</f>
        <v>0</v>
      </c>
      <c r="S76" s="25">
        <f ca="1">IFERROR(INDEX(Food!$G$8:$G$225,MATCH($C76,_xlfn.ANCHORARRAY(Food!$C$8),0)),NA())</f>
        <v>0</v>
      </c>
      <c r="T76" s="25">
        <f ca="1">IFERROR(INDEX(Macro!$G$8:$G$225,MATCH($C76,_xlfn.ANCHORARRAY(Macro!$C$8),0)),NA())</f>
        <v>10</v>
      </c>
      <c r="U76" s="25">
        <f ca="1">IFERROR(INDEX(Socioeconomic!$G$8:$G$225,MATCH($C76,_xlfn.ANCHORARRAY(Socioeconomic!$C$8),0)),NA())</f>
        <v>8.6189160737133417</v>
      </c>
      <c r="V76" s="25">
        <f ca="1">IFERROR(INDEX('Natural Hazard'!$G$8:$G$225,MATCH($C76,_xlfn.ANCHORARRAY('Natural Hazard'!$C$8),0)),NA())</f>
        <v>0</v>
      </c>
      <c r="W76" s="25">
        <f ca="1">IFERROR(INDEX(Conflict!$G$8:$G$225,MATCH($C76,_xlfn.ANCHORARRAY(Conflict!$C$8),0)),NA())</f>
        <v>0.96164284006494627</v>
      </c>
      <c r="X76" s="50"/>
      <c r="Y76" s="25">
        <f ca="1">IFERROR(INDEX(Health!$H$8:$H$225,MATCH($C76,_xlfn.ANCHORARRAY(Health!$C$8),0)),NA())</f>
        <v>6.17492711370262</v>
      </c>
      <c r="Z76" s="25">
        <f ca="1">IFERROR(INDEX(Food!$H$8:$H$225,MATCH($C76,_xlfn.ANCHORARRAY(Food!$C$8),0)),NA())</f>
        <v>7.3769542559351402</v>
      </c>
      <c r="AA76" s="25">
        <f ca="1">IFERROR(INDEX(Macro!$H$8:$H$225,MATCH($C76,_xlfn.ANCHORARRAY(Macro!$C$8),0)),NA())</f>
        <v>10</v>
      </c>
      <c r="AB76" s="25">
        <f ca="1">IFERROR(INDEX(Socioeconomic!$H$8:$H$225,MATCH($C76,_xlfn.ANCHORARRAY(Socioeconomic!$C$8),0)),NA())</f>
        <v>7.4285714285714199</v>
      </c>
      <c r="AC76" s="25">
        <f ca="1">IFERROR(INDEX('Natural Hazard'!$H$8:$H$225,MATCH($C76,_xlfn.ANCHORARRAY('Natural Hazard'!$C$8),0)),NA())</f>
        <v>3.6666666666666599</v>
      </c>
      <c r="AD76" s="25">
        <f ca="1">IFERROR(INDEX(Conflict!$H$8:$H$225,MATCH($C76,_xlfn.ANCHORARRAY(Conflict!$C$8),0)),NA())</f>
        <v>0.114658669959426</v>
      </c>
      <c r="AE76" s="50"/>
      <c r="AF76" s="25">
        <f ca="1">IFERROR(INDEX(Health!$I$8:$I$225,MATCH($C76,_xlfn.ANCHORARRAY(Health!$C$8),0)),NA())</f>
        <v>0</v>
      </c>
      <c r="AG76" s="25" t="e">
        <f ca="1">IFERROR(INDEX(Food!$I$8:$I$225,MATCH($C76,_xlfn.ANCHORARRAY(Food!$C$8),0)),NA())</f>
        <v>#N/A</v>
      </c>
      <c r="AH76" s="25">
        <f ca="1">IFERROR(INDEX(Macro!$I$8:$I$225,MATCH($C76,_xlfn.ANCHORARRAY(Macro!$C$8),0)),NA())</f>
        <v>10</v>
      </c>
      <c r="AI76" s="25">
        <f ca="1">IFERROR(INDEX(Socioeconomic!$I$8:$I$225,MATCH($C76,_xlfn.ANCHORARRAY(Socioeconomic!$C$8),0)),NA())</f>
        <v>10</v>
      </c>
      <c r="AJ76" s="25">
        <f ca="1">IFERROR(INDEX('Natural Hazard'!$I$8:$I$225,MATCH($C76,_xlfn.ANCHORARRAY('Natural Hazard'!$C$8),0)),NA())</f>
        <v>0</v>
      </c>
      <c r="AK76" s="25">
        <f ca="1">IFERROR(INDEX(Conflict!$I$8:$I$225,MATCH($C76,_xlfn.ANCHORARRAY(Conflict!$C$8),0)),NA())</f>
        <v>8.0653033231191102</v>
      </c>
      <c r="AL76" s="49"/>
      <c r="AM76" s="25">
        <f>IFERROR(INDEX('Data Reliability'!$G$6:$G$409,MATCH($C76,'Data Reliability'!$E$6:$E$409,0)),NA())</f>
        <v>0</v>
      </c>
      <c r="AN76" s="25">
        <f>IFERROR(INDEX('Data Reliability'!$H$6:$H$409,MATCH($C76,'Data Reliability'!$E$6:$E$409,0)),NA())</f>
        <v>0.4</v>
      </c>
    </row>
    <row r="77" spans="2:40" x14ac:dyDescent="0.2">
      <c r="B77" s="28" t="s">
        <v>735</v>
      </c>
      <c r="C77" s="28" t="s">
        <v>702</v>
      </c>
      <c r="D77" s="28" t="s">
        <v>433</v>
      </c>
      <c r="E77" s="28" t="s">
        <v>409</v>
      </c>
      <c r="F77" s="206">
        <f ca="1">MATCH($C77,_xlfn.ANCHORARRAY(Health!$C$8),0)</f>
        <v>72</v>
      </c>
      <c r="G77" s="22" cm="1">
        <f t="array" aca="1" ref="G77" ca="1">IF(Parameters!$D$31, SUM(IF(ISNUMBER(R77:W77),(IF(R77:W77&gt;=Parameters!$D$37,1,"")),""))+0.5*(SUM(IF(ISNUMBER(R77:W77),(IF(R77:W77&gt;=Parameters!$D$38,1,"")),""))-SUM(IF(ISNUMBER(R77:W77),(IF(R77:W77&gt;=Parameters!$D$37,1,"")),""))),0) +
   IF(Parameters!$D$32,SUM(IF(ISNUMBER(R77:W77),(IF(R77:W77&gt;=Parameters!$D$41,1,"")),"")),0) +
   IF(Parameters!$D$33,AVERAGE(IF(ISNUMBER(R77:W77),R77:W77)),0) +
   IF(Parameters!$D$34,IF(OR(IF(ISNUMBER(R77:W77),R77:W77)=0),0,GEOMEAN(IF(ISNUMBER(R77:W77),R77:W77))),0)</f>
        <v>0</v>
      </c>
      <c r="H77" s="23">
        <f t="shared" ca="1" si="6"/>
        <v>0</v>
      </c>
      <c r="I77" s="116" t="str">
        <f t="shared" si="7"/>
        <v>!!</v>
      </c>
      <c r="J77" s="22" cm="1">
        <f t="array" aca="1" ref="J77" ca="1">IF(Parameters!$D$31, SUM(IF(ISNUMBER(Y77:AD77),(IF(Y77:AD77&gt;=Parameters!$D$41,1,"")),""))+0.5*(SUM(IF(ISNUMBER(Y77:AD77),(IF(Y77:AD77&gt;=Parameters!$D$42,1,"")),""))-SUM(IF(ISNUMBER(Y77:AD77),(IF(Y77:AD77&gt;=Parameters!$D$41,1,"")),""))),0) +
   IF(Parameters!$D$32,SUM(IF(ISNUMBER(Y77:AD77),(IF(Y77:AD77&gt;=Parameters!$D$41,1,"")),"")),0) +
   IF(Parameters!$D$33,AVERAGE(IF(ISNUMBER(Y77:AD77),Y77:AD77)),0) +
   IF(Parameters!$D$34,IF(OR(IF(ISNUMBER(Y77:AD77),Y77:AD77)=0),0,GEOMEAN(IF(ISNUMBER(Y77:AD77),Y77:AD77))),0)</f>
        <v>0</v>
      </c>
      <c r="K77" s="23">
        <f t="shared" ca="1" si="8"/>
        <v>0</v>
      </c>
      <c r="L77" s="116" t="str">
        <f t="shared" si="9"/>
        <v>!!</v>
      </c>
      <c r="M77" s="21" cm="1">
        <f t="array" aca="1" ref="M77" ca="1">IF(Parameters!$D$31, SUM(IF(ISNUMBER(AF77:AK77),(IF(AF77:AK77&gt;=Parameters!$D$41,1,"")),""))+0.5*(SUM(IF(ISNUMBER(AF77:AK77),(IF(AF77:AK77&gt;=Parameters!$D$42,1,"")),""))-SUM(IF(ISNUMBER(AF77:AK77),(IF(AF77:AK77&gt;=Parameters!$D$41,1,"")),""))),0) +
   IF(Parameters!$D$32,SUM(IF(ISNUMBER(AF77:AK77),(IF(AF77:AK77&gt;=Parameters!$D$41,1,"")),"")),0) +
   IF(Parameters!$D$33,AVERAGE(IF(ISNUMBER(AF77:AK77),AF77:AK77)),0) +
   IF(Parameters!$D$34,IF(OR(IF(ISNUMBER(AF77:AK77),AF77:AK77)=0),0,GEOMEAN(IF(ISNUMBER(AF77:AK77),AF77:AK77))),0)</f>
        <v>0</v>
      </c>
      <c r="N77" s="23">
        <f t="shared" ca="1" si="10"/>
        <v>0</v>
      </c>
      <c r="O77" s="116" t="str">
        <f t="shared" si="11"/>
        <v>!!</v>
      </c>
      <c r="P77" s="24"/>
      <c r="Q77" s="49"/>
      <c r="R77" s="25">
        <f ca="1">IFERROR(INDEX(Health!$G$8:$G$225,MATCH($C77,_xlfn.ANCHORARRAY(Health!$C$8),0)),NA())</f>
        <v>0</v>
      </c>
      <c r="S77" s="25" t="e">
        <f ca="1">IFERROR(INDEX(Food!$G$8:$G$225,MATCH($C77,_xlfn.ANCHORARRAY(Food!$C$8),0)),NA())</f>
        <v>#N/A</v>
      </c>
      <c r="T77" s="25" t="e">
        <f ca="1">IFERROR(INDEX(Macro!$G$8:$G$225,MATCH($C77,_xlfn.ANCHORARRAY(Macro!$C$8),0)),NA())</f>
        <v>#N/A</v>
      </c>
      <c r="U77" s="25" t="e">
        <f ca="1">IFERROR(INDEX(Socioeconomic!$G$8:$G$225,MATCH($C77,_xlfn.ANCHORARRAY(Socioeconomic!$C$8),0)),NA())</f>
        <v>#N/A</v>
      </c>
      <c r="V77" s="25">
        <f ca="1">IFERROR(INDEX('Natural Hazard'!$G$8:$G$225,MATCH($C77,_xlfn.ANCHORARRAY('Natural Hazard'!$C$8),0)),NA())</f>
        <v>0</v>
      </c>
      <c r="W77" s="25">
        <f ca="1">IFERROR(INDEX(Conflict!$G$8:$G$225,MATCH($C77,_xlfn.ANCHORARRAY(Conflict!$C$8),0)),NA())</f>
        <v>0</v>
      </c>
      <c r="X77" s="50"/>
      <c r="Y77" s="25" t="e">
        <f ca="1">IFERROR(INDEX(Health!$H$8:$H$225,MATCH($C77,_xlfn.ANCHORARRAY(Health!$C$8),0)),NA())</f>
        <v>#N/A</v>
      </c>
      <c r="Z77" s="25" t="e">
        <f ca="1">IFERROR(INDEX(Food!$H$8:$H$225,MATCH($C77,_xlfn.ANCHORARRAY(Food!$C$8),0)),NA())</f>
        <v>#N/A</v>
      </c>
      <c r="AA77" s="25" t="e">
        <f ca="1">IFERROR(INDEX(Macro!$H$8:$H$225,MATCH($C77,_xlfn.ANCHORARRAY(Macro!$C$8),0)),NA())</f>
        <v>#N/A</v>
      </c>
      <c r="AB77" s="25" t="e">
        <f ca="1">IFERROR(INDEX(Socioeconomic!$H$8:$H$225,MATCH($C77,_xlfn.ANCHORARRAY(Socioeconomic!$C$8),0)),NA())</f>
        <v>#N/A</v>
      </c>
      <c r="AC77" s="25" t="e">
        <f ca="1">IFERROR(INDEX('Natural Hazard'!$H$8:$H$225,MATCH($C77,_xlfn.ANCHORARRAY('Natural Hazard'!$C$8),0)),NA())</f>
        <v>#N/A</v>
      </c>
      <c r="AD77" s="25">
        <f ca="1">IFERROR(INDEX(Conflict!$H$8:$H$225,MATCH($C77,_xlfn.ANCHORARRAY(Conflict!$C$8),0)),NA())</f>
        <v>0</v>
      </c>
      <c r="AE77" s="50"/>
      <c r="AF77" s="25">
        <f ca="1">IFERROR(INDEX(Health!$I$8:$I$225,MATCH($C77,_xlfn.ANCHORARRAY(Health!$C$8),0)),NA())</f>
        <v>0</v>
      </c>
      <c r="AG77" s="25" t="e">
        <f ca="1">IFERROR(INDEX(Food!$I$8:$I$225,MATCH($C77,_xlfn.ANCHORARRAY(Food!$C$8),0)),NA())</f>
        <v>#N/A</v>
      </c>
      <c r="AH77" s="25" t="e">
        <f ca="1">IFERROR(INDEX(Macro!$I$8:$I$225,MATCH($C77,_xlfn.ANCHORARRAY(Macro!$C$8),0)),NA())</f>
        <v>#N/A</v>
      </c>
      <c r="AI77" s="25" t="e">
        <f ca="1">IFERROR(INDEX(Socioeconomic!$I$8:$I$225,MATCH($C77,_xlfn.ANCHORARRAY(Socioeconomic!$C$8),0)),NA())</f>
        <v>#N/A</v>
      </c>
      <c r="AJ77" s="25">
        <f ca="1">IFERROR(INDEX('Natural Hazard'!$I$8:$I$225,MATCH($C77,_xlfn.ANCHORARRAY('Natural Hazard'!$C$8),0)),NA())</f>
        <v>0</v>
      </c>
      <c r="AK77" s="25">
        <f ca="1">IFERROR(INDEX(Conflict!$I$8:$I$225,MATCH($C77,_xlfn.ANCHORARRAY(Conflict!$C$8),0)),NA())</f>
        <v>0</v>
      </c>
      <c r="AL77" s="49"/>
      <c r="AM77" s="25">
        <f>IFERROR(INDEX('Data Reliability'!$G$6:$G$409,MATCH($C77,'Data Reliability'!$E$6:$E$409,0)),NA())</f>
        <v>0.91666666666666696</v>
      </c>
      <c r="AN77" s="25">
        <f>IFERROR(INDEX('Data Reliability'!$H$6:$H$409,MATCH($C77,'Data Reliability'!$E$6:$E$409,0)),NA())</f>
        <v>0.85</v>
      </c>
    </row>
    <row r="78" spans="2:40" x14ac:dyDescent="0.2">
      <c r="B78" s="28" t="s">
        <v>126</v>
      </c>
      <c r="C78" s="28" t="s">
        <v>127</v>
      </c>
      <c r="D78" s="28" t="s">
        <v>432</v>
      </c>
      <c r="E78" s="28" t="s">
        <v>429</v>
      </c>
      <c r="F78" s="206">
        <f ca="1">MATCH($C78,_xlfn.ANCHORARRAY(Health!$C$8),0)</f>
        <v>73</v>
      </c>
      <c r="G78" s="22" cm="1">
        <f t="array" aca="1" ref="G78" ca="1">IF(Parameters!$D$31, SUM(IF(ISNUMBER(R78:W78),(IF(R78:W78&gt;=Parameters!$D$37,1,"")),""))+0.5*(SUM(IF(ISNUMBER(R78:W78),(IF(R78:W78&gt;=Parameters!$D$38,1,"")),""))-SUM(IF(ISNUMBER(R78:W78),(IF(R78:W78&gt;=Parameters!$D$37,1,"")),""))),0) +
   IF(Parameters!$D$32,SUM(IF(ISNUMBER(R78:W78),(IF(R78:W78&gt;=Parameters!$D$41,1,"")),"")),0) +
   IF(Parameters!$D$33,AVERAGE(IF(ISNUMBER(R78:W78),R78:W78)),0) +
   IF(Parameters!$D$34,IF(OR(IF(ISNUMBER(R78:W78),R78:W78)=0),0,GEOMEAN(IF(ISNUMBER(R78:W78),R78:W78))),0)</f>
        <v>2.5</v>
      </c>
      <c r="H78" s="23">
        <f t="shared" ca="1" si="6"/>
        <v>2.5</v>
      </c>
      <c r="I78" s="116" t="str">
        <f t="shared" si="7"/>
        <v/>
      </c>
      <c r="J78" s="22" cm="1">
        <f t="array" aca="1" ref="J78" ca="1">IF(Parameters!$D$31, SUM(IF(ISNUMBER(Y78:AD78),(IF(Y78:AD78&gt;=Parameters!$D$41,1,"")),""))+0.5*(SUM(IF(ISNUMBER(Y78:AD78),(IF(Y78:AD78&gt;=Parameters!$D$42,1,"")),""))-SUM(IF(ISNUMBER(Y78:AD78),(IF(Y78:AD78&gt;=Parameters!$D$41,1,"")),""))),0) +
   IF(Parameters!$D$32,SUM(IF(ISNUMBER(Y78:AD78),(IF(Y78:AD78&gt;=Parameters!$D$41,1,"")),"")),0) +
   IF(Parameters!$D$33,AVERAGE(IF(ISNUMBER(Y78:AD78),Y78:AD78)),0) +
   IF(Parameters!$D$34,IF(OR(IF(ISNUMBER(Y78:AD78),Y78:AD78)=0),0,GEOMEAN(IF(ISNUMBER(Y78:AD78),Y78:AD78))),0)</f>
        <v>2.5</v>
      </c>
      <c r="K78" s="23">
        <f t="shared" ca="1" si="8"/>
        <v>2.5</v>
      </c>
      <c r="L78" s="116" t="str">
        <f t="shared" si="9"/>
        <v/>
      </c>
      <c r="M78" s="21" cm="1">
        <f t="array" aca="1" ref="M78" ca="1">IF(Parameters!$D$31, SUM(IF(ISNUMBER(AF78:AK78),(IF(AF78:AK78&gt;=Parameters!$D$41,1,"")),""))+0.5*(SUM(IF(ISNUMBER(AF78:AK78),(IF(AF78:AK78&gt;=Parameters!$D$42,1,"")),""))-SUM(IF(ISNUMBER(AF78:AK78),(IF(AF78:AK78&gt;=Parameters!$D$41,1,"")),""))),0) +
   IF(Parameters!$D$32,SUM(IF(ISNUMBER(AF78:AK78),(IF(AF78:AK78&gt;=Parameters!$D$41,1,"")),"")),0) +
   IF(Parameters!$D$33,AVERAGE(IF(ISNUMBER(AF78:AK78),AF78:AK78)),0) +
   IF(Parameters!$D$34,IF(OR(IF(ISNUMBER(AF78:AK78),AF78:AK78)=0),0,GEOMEAN(IF(ISNUMBER(AF78:AK78),AF78:AK78))),0)</f>
        <v>1.5</v>
      </c>
      <c r="N78" s="23">
        <f t="shared" ca="1" si="10"/>
        <v>1.5</v>
      </c>
      <c r="O78" s="116" t="str">
        <f t="shared" si="11"/>
        <v>!</v>
      </c>
      <c r="P78" s="24"/>
      <c r="Q78" s="49"/>
      <c r="R78" s="25">
        <f ca="1">IFERROR(INDEX(Health!$G$8:$G$225,MATCH($C78,_xlfn.ANCHORARRAY(Health!$C$8),0)),NA())</f>
        <v>9.1441325641011026</v>
      </c>
      <c r="S78" s="25">
        <f ca="1">IFERROR(INDEX(Food!$G$8:$G$225,MATCH($C78,_xlfn.ANCHORARRAY(Food!$C$8),0)),NA())</f>
        <v>0</v>
      </c>
      <c r="T78" s="25">
        <f ca="1">IFERROR(INDEX(Macro!$G$8:$G$225,MATCH($C78,_xlfn.ANCHORARRAY(Macro!$C$8),0)),NA())</f>
        <v>4.9785423237386031</v>
      </c>
      <c r="U78" s="25">
        <f ca="1">IFERROR(INDEX(Socioeconomic!$G$8:$G$225,MATCH($C78,_xlfn.ANCHORARRAY(Socioeconomic!$C$8),0)),NA())</f>
        <v>5.9314893544172547</v>
      </c>
      <c r="V78" s="25">
        <f ca="1">IFERROR(INDEX('Natural Hazard'!$G$8:$G$225,MATCH($C78,_xlfn.ANCHORARRAY('Natural Hazard'!$C$8),0)),NA())</f>
        <v>0</v>
      </c>
      <c r="W78" s="25">
        <f ca="1">IFERROR(INDEX(Conflict!$G$8:$G$225,MATCH($C78,_xlfn.ANCHORARRAY(Conflict!$C$8),0)),NA())</f>
        <v>7.5283904355920832</v>
      </c>
      <c r="X78" s="50"/>
      <c r="Y78" s="25">
        <f ca="1">IFERROR(INDEX(Health!$H$8:$H$225,MATCH($C78,_xlfn.ANCHORARRAY(Health!$C$8),0)),NA())</f>
        <v>8.3615160349854207</v>
      </c>
      <c r="Z78" s="25">
        <f ca="1">IFERROR(INDEX(Food!$H$8:$H$225,MATCH($C78,_xlfn.ANCHORARRAY(Food!$C$8),0)),NA())</f>
        <v>9.5483497394325401</v>
      </c>
      <c r="AA78" s="25">
        <f ca="1">IFERROR(INDEX(Macro!$H$8:$H$225,MATCH($C78,_xlfn.ANCHORARRAY(Macro!$C$8),0)),NA())</f>
        <v>7.2428948139466698</v>
      </c>
      <c r="AB78" s="25">
        <f ca="1">IFERROR(INDEX(Socioeconomic!$H$8:$H$225,MATCH($C78,_xlfn.ANCHORARRAY(Socioeconomic!$C$8),0)),NA())</f>
        <v>8.8571428571428505</v>
      </c>
      <c r="AC78" s="25">
        <f ca="1">IFERROR(INDEX('Natural Hazard'!$H$8:$H$225,MATCH($C78,_xlfn.ANCHORARRAY('Natural Hazard'!$C$8),0)),NA())</f>
        <v>4.5</v>
      </c>
      <c r="AD78" s="25">
        <f ca="1">IFERROR(INDEX(Conflict!$H$8:$H$225,MATCH($C78,_xlfn.ANCHORARRAY(Conflict!$C$8),0)),NA())</f>
        <v>8.0966660786734792</v>
      </c>
      <c r="AE78" s="50"/>
      <c r="AF78" s="25">
        <f ca="1">IFERROR(INDEX(Health!$I$8:$I$225,MATCH($C78,_xlfn.ANCHORARRAY(Health!$C$8),0)),NA())</f>
        <v>10</v>
      </c>
      <c r="AG78" s="25" t="e">
        <f ca="1">IFERROR(INDEX(Food!$I$8:$I$225,MATCH($C78,_xlfn.ANCHORARRAY(Food!$C$8),0)),NA())</f>
        <v>#N/A</v>
      </c>
      <c r="AH78" s="25">
        <f ca="1">IFERROR(INDEX(Macro!$I$8:$I$225,MATCH($C78,_xlfn.ANCHORARRAY(Macro!$C$8),0)),NA())</f>
        <v>3.4220963172804502</v>
      </c>
      <c r="AI78" s="25">
        <f ca="1">IFERROR(INDEX(Socioeconomic!$I$8:$I$225,MATCH($C78,_xlfn.ANCHORARRAY(Socioeconomic!$C$8),0)),NA())</f>
        <v>3.9722251892089799</v>
      </c>
      <c r="AJ78" s="25">
        <f ca="1">IFERROR(INDEX('Natural Hazard'!$I$8:$I$225,MATCH($C78,_xlfn.ANCHORARRAY('Natural Hazard'!$C$8),0)),NA())</f>
        <v>0</v>
      </c>
      <c r="AK78" s="25">
        <f ca="1">IFERROR(INDEX(Conflict!$I$8:$I$225,MATCH($C78,_xlfn.ANCHORARRAY(Conflict!$C$8),0)),NA())</f>
        <v>7</v>
      </c>
      <c r="AL78" s="49"/>
      <c r="AM78" s="25">
        <f>IFERROR(INDEX('Data Reliability'!$G$6:$G$409,MATCH($C78,'Data Reliability'!$E$6:$E$409,0)),NA())</f>
        <v>8.3333333333333301E-2</v>
      </c>
      <c r="AN78" s="25">
        <f>IFERROR(INDEX('Data Reliability'!$H$6:$H$409,MATCH($C78,'Data Reliability'!$E$6:$E$409,0)),NA())</f>
        <v>0.47499999999999998</v>
      </c>
    </row>
    <row r="79" spans="2:40" x14ac:dyDescent="0.2">
      <c r="B79" s="28" t="s">
        <v>736</v>
      </c>
      <c r="C79" s="28" t="s">
        <v>128</v>
      </c>
      <c r="D79" s="28" t="s">
        <v>432</v>
      </c>
      <c r="E79" s="28" t="s">
        <v>429</v>
      </c>
      <c r="F79" s="206">
        <f ca="1">MATCH($C79,_xlfn.ANCHORARRAY(Health!$C$8),0)</f>
        <v>74</v>
      </c>
      <c r="G79" s="22" cm="1">
        <f t="array" aca="1" ref="G79" ca="1">IF(Parameters!$D$31, SUM(IF(ISNUMBER(R79:W79),(IF(R79:W79&gt;=Parameters!$D$37,1,"")),""))+0.5*(SUM(IF(ISNUMBER(R79:W79),(IF(R79:W79&gt;=Parameters!$D$38,1,"")),""))-SUM(IF(ISNUMBER(R79:W79),(IF(R79:W79&gt;=Parameters!$D$37,1,"")),""))),0) +
   IF(Parameters!$D$32,SUM(IF(ISNUMBER(R79:W79),(IF(R79:W79&gt;=Parameters!$D$41,1,"")),"")),0) +
   IF(Parameters!$D$33,AVERAGE(IF(ISNUMBER(R79:W79),R79:W79)),0) +
   IF(Parameters!$D$34,IF(OR(IF(ISNUMBER(R79:W79),R79:W79)=0),0,GEOMEAN(IF(ISNUMBER(R79:W79),R79:W79))),0)</f>
        <v>2.5</v>
      </c>
      <c r="H79" s="23">
        <f t="shared" ca="1" si="6"/>
        <v>2.5</v>
      </c>
      <c r="I79" s="116" t="str">
        <f t="shared" si="7"/>
        <v/>
      </c>
      <c r="J79" s="22" cm="1">
        <f t="array" aca="1" ref="J79" ca="1">IF(Parameters!$D$31, SUM(IF(ISNUMBER(Y79:AD79),(IF(Y79:AD79&gt;=Parameters!$D$41,1,"")),""))+0.5*(SUM(IF(ISNUMBER(Y79:AD79),(IF(Y79:AD79&gt;=Parameters!$D$42,1,"")),""))-SUM(IF(ISNUMBER(Y79:AD79),(IF(Y79:AD79&gt;=Parameters!$D$41,1,"")),""))),0) +
   IF(Parameters!$D$32,SUM(IF(ISNUMBER(Y79:AD79),(IF(Y79:AD79&gt;=Parameters!$D$41,1,"")),"")),0) +
   IF(Parameters!$D$33,AVERAGE(IF(ISNUMBER(Y79:AD79),Y79:AD79)),0) +
   IF(Parameters!$D$34,IF(OR(IF(ISNUMBER(Y79:AD79),Y79:AD79)=0),0,GEOMEAN(IF(ISNUMBER(Y79:AD79),Y79:AD79))),0)</f>
        <v>3</v>
      </c>
      <c r="K79" s="23">
        <f t="shared" ca="1" si="8"/>
        <v>3</v>
      </c>
      <c r="L79" s="116" t="str">
        <f t="shared" si="9"/>
        <v/>
      </c>
      <c r="M79" s="21" cm="1">
        <f t="array" aca="1" ref="M79" ca="1">IF(Parameters!$D$31, SUM(IF(ISNUMBER(AF79:AK79),(IF(AF79:AK79&gt;=Parameters!$D$41,1,"")),""))+0.5*(SUM(IF(ISNUMBER(AF79:AK79),(IF(AF79:AK79&gt;=Parameters!$D$42,1,"")),""))-SUM(IF(ISNUMBER(AF79:AK79),(IF(AF79:AK79&gt;=Parameters!$D$41,1,"")),""))),0) +
   IF(Parameters!$D$32,SUM(IF(ISNUMBER(AF79:AK79),(IF(AF79:AK79&gt;=Parameters!$D$41,1,"")),"")),0) +
   IF(Parameters!$D$33,AVERAGE(IF(ISNUMBER(AF79:AK79),AF79:AK79)),0) +
   IF(Parameters!$D$34,IF(OR(IF(ISNUMBER(AF79:AK79),AF79:AK79)=0),0,GEOMEAN(IF(ISNUMBER(AF79:AK79),AF79:AK79))),0)</f>
        <v>2</v>
      </c>
      <c r="N79" s="23">
        <f t="shared" ca="1" si="10"/>
        <v>2</v>
      </c>
      <c r="O79" s="116" t="str">
        <f t="shared" si="11"/>
        <v>!</v>
      </c>
      <c r="P79" s="24"/>
      <c r="Q79" s="49"/>
      <c r="R79" s="25">
        <f ca="1">IFERROR(INDEX(Health!$G$8:$G$225,MATCH($C79,_xlfn.ANCHORARRAY(Health!$C$8),0)),NA())</f>
        <v>0</v>
      </c>
      <c r="S79" s="25">
        <f ca="1">IFERROR(INDEX(Food!$G$8:$G$225,MATCH($C79,_xlfn.ANCHORARRAY(Food!$C$8),0)),NA())</f>
        <v>6.1286057641555107</v>
      </c>
      <c r="T79" s="25">
        <f ca="1">IFERROR(INDEX(Macro!$G$8:$G$225,MATCH($C79,_xlfn.ANCHORARRAY(Macro!$C$8),0)),NA())</f>
        <v>10</v>
      </c>
      <c r="U79" s="25">
        <f ca="1">IFERROR(INDEX(Socioeconomic!$G$8:$G$225,MATCH($C79,_xlfn.ANCHORARRAY(Socioeconomic!$C$8),0)),NA())</f>
        <v>10</v>
      </c>
      <c r="V79" s="25">
        <f ca="1">IFERROR(INDEX('Natural Hazard'!$G$8:$G$225,MATCH($C79,_xlfn.ANCHORARRAY('Natural Hazard'!$C$8),0)),NA())</f>
        <v>0</v>
      </c>
      <c r="W79" s="25">
        <f ca="1">IFERROR(INDEX(Conflict!$G$8:$G$225,MATCH($C79,_xlfn.ANCHORARRAY(Conflict!$C$8),0)),NA())</f>
        <v>4.1128218758506954</v>
      </c>
      <c r="X79" s="50"/>
      <c r="Y79" s="25">
        <f ca="1">IFERROR(INDEX(Health!$H$8:$H$225,MATCH($C79,_xlfn.ANCHORARRAY(Health!$C$8),0)),NA())</f>
        <v>7.8075801749271099</v>
      </c>
      <c r="Z79" s="25">
        <f ca="1">IFERROR(INDEX(Food!$H$8:$H$225,MATCH($C79,_xlfn.ANCHORARRAY(Food!$C$8),0)),NA())</f>
        <v>7.5119617224880297</v>
      </c>
      <c r="AA79" s="25">
        <f ca="1">IFERROR(INDEX(Macro!$H$8:$H$225,MATCH($C79,_xlfn.ANCHORARRAY(Macro!$C$8),0)),NA())</f>
        <v>10</v>
      </c>
      <c r="AB79" s="25">
        <f ca="1">IFERROR(INDEX(Socioeconomic!$H$8:$H$225,MATCH($C79,_xlfn.ANCHORARRAY(Socioeconomic!$C$8),0)),NA())</f>
        <v>10</v>
      </c>
      <c r="AC79" s="25">
        <f ca="1">IFERROR(INDEX('Natural Hazard'!$H$8:$H$225,MATCH($C79,_xlfn.ANCHORARRAY('Natural Hazard'!$C$8),0)),NA())</f>
        <v>2.8333333333333299</v>
      </c>
      <c r="AD79" s="25">
        <f ca="1">IFERROR(INDEX(Conflict!$H$8:$H$225,MATCH($C79,_xlfn.ANCHORARRAY(Conflict!$C$8),0)),NA())</f>
        <v>3.1575233727288698</v>
      </c>
      <c r="AE79" s="50"/>
      <c r="AF79" s="25">
        <f ca="1">IFERROR(INDEX(Health!$I$8:$I$225,MATCH($C79,_xlfn.ANCHORARRAY(Health!$C$8),0)),NA())</f>
        <v>0</v>
      </c>
      <c r="AG79" s="25">
        <f ca="1">IFERROR(INDEX(Food!$I$8:$I$225,MATCH($C79,_xlfn.ANCHORARRAY(Food!$C$8),0)),NA())</f>
        <v>5</v>
      </c>
      <c r="AH79" s="25">
        <f ca="1">IFERROR(INDEX(Macro!$I$8:$I$225,MATCH($C79,_xlfn.ANCHORARRAY(Macro!$C$8),0)),NA())</f>
        <v>10</v>
      </c>
      <c r="AI79" s="25">
        <f ca="1">IFERROR(INDEX(Socioeconomic!$I$8:$I$225,MATCH($C79,_xlfn.ANCHORARRAY(Socioeconomic!$C$8),0)),NA())</f>
        <v>10</v>
      </c>
      <c r="AJ79" s="25">
        <f ca="1">IFERROR(INDEX('Natural Hazard'!$I$8:$I$225,MATCH($C79,_xlfn.ANCHORARRAY('Natural Hazard'!$C$8),0)),NA())</f>
        <v>0</v>
      </c>
      <c r="AK79" s="25">
        <f ca="1">IFERROR(INDEX(Conflict!$I$8:$I$225,MATCH($C79,_xlfn.ANCHORARRAY(Conflict!$C$8),0)),NA())</f>
        <v>5.3571428571428399</v>
      </c>
      <c r="AL79" s="49"/>
      <c r="AM79" s="25">
        <f>IFERROR(INDEX('Data Reliability'!$G$6:$G$409,MATCH($C79,'Data Reliability'!$E$6:$E$409,0)),NA())</f>
        <v>8.3333333333333301E-2</v>
      </c>
      <c r="AN79" s="25">
        <f>IFERROR(INDEX('Data Reliability'!$H$6:$H$409,MATCH($C79,'Data Reliability'!$E$6:$E$409,0)),NA())</f>
        <v>0.452777777777778</v>
      </c>
    </row>
    <row r="80" spans="2:40" x14ac:dyDescent="0.2">
      <c r="B80" s="28" t="s">
        <v>129</v>
      </c>
      <c r="C80" s="28" t="s">
        <v>130</v>
      </c>
      <c r="D80" s="28" t="s">
        <v>432</v>
      </c>
      <c r="E80" s="28" t="s">
        <v>429</v>
      </c>
      <c r="F80" s="206">
        <f ca="1">MATCH($C80,_xlfn.ANCHORARRAY(Health!$C$8),0)</f>
        <v>75</v>
      </c>
      <c r="G80" s="22" cm="1">
        <f t="array" aca="1" ref="G80" ca="1">IF(Parameters!$D$31, SUM(IF(ISNUMBER(R80:W80),(IF(R80:W80&gt;=Parameters!$D$37,1,"")),""))+0.5*(SUM(IF(ISNUMBER(R80:W80),(IF(R80:W80&gt;=Parameters!$D$38,1,"")),""))-SUM(IF(ISNUMBER(R80:W80),(IF(R80:W80&gt;=Parameters!$D$37,1,"")),""))),0) +
   IF(Parameters!$D$32,SUM(IF(ISNUMBER(R80:W80),(IF(R80:W80&gt;=Parameters!$D$41,1,"")),"")),0) +
   IF(Parameters!$D$33,AVERAGE(IF(ISNUMBER(R80:W80),R80:W80)),0) +
   IF(Parameters!$D$34,IF(OR(IF(ISNUMBER(R80:W80),R80:W80)=0),0,GEOMEAN(IF(ISNUMBER(R80:W80),R80:W80))),0)</f>
        <v>1</v>
      </c>
      <c r="H80" s="23">
        <f t="shared" ca="1" si="6"/>
        <v>1</v>
      </c>
      <c r="I80" s="116" t="str">
        <f t="shared" si="7"/>
        <v>!</v>
      </c>
      <c r="J80" s="22" cm="1">
        <f t="array" aca="1" ref="J80" ca="1">IF(Parameters!$D$31, SUM(IF(ISNUMBER(Y80:AD80),(IF(Y80:AD80&gt;=Parameters!$D$41,1,"")),""))+0.5*(SUM(IF(ISNUMBER(Y80:AD80),(IF(Y80:AD80&gt;=Parameters!$D$42,1,"")),""))-SUM(IF(ISNUMBER(Y80:AD80),(IF(Y80:AD80&gt;=Parameters!$D$41,1,"")),""))),0) +
   IF(Parameters!$D$32,SUM(IF(ISNUMBER(Y80:AD80),(IF(Y80:AD80&gt;=Parameters!$D$41,1,"")),"")),0) +
   IF(Parameters!$D$33,AVERAGE(IF(ISNUMBER(Y80:AD80),Y80:AD80)),0) +
   IF(Parameters!$D$34,IF(OR(IF(ISNUMBER(Y80:AD80),Y80:AD80)=0),0,GEOMEAN(IF(ISNUMBER(Y80:AD80),Y80:AD80))),0)</f>
        <v>2.5</v>
      </c>
      <c r="K80" s="23">
        <f t="shared" ca="1" si="8"/>
        <v>2.5</v>
      </c>
      <c r="L80" s="116" t="str">
        <f t="shared" si="9"/>
        <v/>
      </c>
      <c r="M80" s="21" cm="1">
        <f t="array" aca="1" ref="M80" ca="1">IF(Parameters!$D$31, SUM(IF(ISNUMBER(AF80:AK80),(IF(AF80:AK80&gt;=Parameters!$D$41,1,"")),""))+0.5*(SUM(IF(ISNUMBER(AF80:AK80),(IF(AF80:AK80&gt;=Parameters!$D$42,1,"")),""))-SUM(IF(ISNUMBER(AF80:AK80),(IF(AF80:AK80&gt;=Parameters!$D$41,1,"")),""))),0) +
   IF(Parameters!$D$32,SUM(IF(ISNUMBER(AF80:AK80),(IF(AF80:AK80&gt;=Parameters!$D$41,1,"")),"")),0) +
   IF(Parameters!$D$33,AVERAGE(IF(ISNUMBER(AF80:AK80),AF80:AK80)),0) +
   IF(Parameters!$D$34,IF(OR(IF(ISNUMBER(AF80:AK80),AF80:AK80)=0),0,GEOMEAN(IF(ISNUMBER(AF80:AK80),AF80:AK80))),0)</f>
        <v>1</v>
      </c>
      <c r="N80" s="23">
        <f t="shared" ca="1" si="10"/>
        <v>1</v>
      </c>
      <c r="O80" s="116" t="str">
        <f t="shared" si="11"/>
        <v>!</v>
      </c>
      <c r="P80" s="24"/>
      <c r="Q80" s="49"/>
      <c r="R80" s="25">
        <f ca="1">IFERROR(INDEX(Health!$G$8:$G$225,MATCH($C80,_xlfn.ANCHORARRAY(Health!$C$8),0)),NA())</f>
        <v>0</v>
      </c>
      <c r="S80" s="25">
        <f ca="1">IFERROR(INDEX(Food!$G$8:$G$225,MATCH($C80,_xlfn.ANCHORARRAY(Food!$C$8),0)),NA())</f>
        <v>2.9428365706134123</v>
      </c>
      <c r="T80" s="25" t="e">
        <f ca="1">IFERROR(INDEX(Macro!$G$8:$G$225,MATCH($C80,_xlfn.ANCHORARRAY(Macro!$C$8),0)),NA())</f>
        <v>#N/A</v>
      </c>
      <c r="U80" s="25">
        <f ca="1">IFERROR(INDEX(Socioeconomic!$G$8:$G$225,MATCH($C80,_xlfn.ANCHORARRAY(Socioeconomic!$C$8),0)),NA())</f>
        <v>9.9283144879394563</v>
      </c>
      <c r="V80" s="25">
        <f ca="1">IFERROR(INDEX('Natural Hazard'!$G$8:$G$225,MATCH($C80,_xlfn.ANCHORARRAY('Natural Hazard'!$C$8),0)),NA())</f>
        <v>0</v>
      </c>
      <c r="W80" s="25">
        <f ca="1">IFERROR(INDEX(Conflict!$G$8:$G$225,MATCH($C80,_xlfn.ANCHORARRAY(Conflict!$C$8),0)),NA())</f>
        <v>0</v>
      </c>
      <c r="X80" s="50"/>
      <c r="Y80" s="25">
        <f ca="1">IFERROR(INDEX(Health!$H$8:$H$225,MATCH($C80,_xlfn.ANCHORARRAY(Health!$C$8),0)),NA())</f>
        <v>9.9358600583090304</v>
      </c>
      <c r="Z80" s="25">
        <f ca="1">IFERROR(INDEX(Food!$H$8:$H$225,MATCH($C80,_xlfn.ANCHORARRAY(Food!$C$8),0)),NA())</f>
        <v>8.6602870813397104</v>
      </c>
      <c r="AA80" s="25" t="e">
        <f ca="1">IFERROR(INDEX(Macro!$H$8:$H$225,MATCH($C80,_xlfn.ANCHORARRAY(Macro!$C$8),0)),NA())</f>
        <v>#N/A</v>
      </c>
      <c r="AB80" s="25">
        <f ca="1">IFERROR(INDEX(Socioeconomic!$H$8:$H$225,MATCH($C80,_xlfn.ANCHORARRAY(Socioeconomic!$C$8),0)),NA())</f>
        <v>9.8571428571428505</v>
      </c>
      <c r="AC80" s="25">
        <f ca="1">IFERROR(INDEX('Natural Hazard'!$H$8:$H$225,MATCH($C80,_xlfn.ANCHORARRAY('Natural Hazard'!$C$8),0)),NA())</f>
        <v>2.1666666666666599</v>
      </c>
      <c r="AD80" s="25">
        <f ca="1">IFERROR(INDEX(Conflict!$H$8:$H$225,MATCH($C80,_xlfn.ANCHORARRAY(Conflict!$C$8),0)),NA())</f>
        <v>10</v>
      </c>
      <c r="AE80" s="50"/>
      <c r="AF80" s="25">
        <f ca="1">IFERROR(INDEX(Health!$I$8:$I$225,MATCH($C80,_xlfn.ANCHORARRAY(Health!$C$8),0)),NA())</f>
        <v>0</v>
      </c>
      <c r="AG80" s="25">
        <f ca="1">IFERROR(INDEX(Food!$I$8:$I$225,MATCH($C80,_xlfn.ANCHORARRAY(Food!$C$8),0)),NA())</f>
        <v>1</v>
      </c>
      <c r="AH80" s="25" t="e">
        <f ca="1">IFERROR(INDEX(Macro!$I$8:$I$225,MATCH($C80,_xlfn.ANCHORARRAY(Macro!$C$8),0)),NA())</f>
        <v>#N/A</v>
      </c>
      <c r="AI80" s="25">
        <f ca="1">IFERROR(INDEX(Socioeconomic!$I$8:$I$225,MATCH($C80,_xlfn.ANCHORARRAY(Socioeconomic!$C$8),0)),NA())</f>
        <v>10</v>
      </c>
      <c r="AJ80" s="25">
        <f ca="1">IFERROR(INDEX('Natural Hazard'!$I$8:$I$225,MATCH($C80,_xlfn.ANCHORARRAY('Natural Hazard'!$C$8),0)),NA())</f>
        <v>0</v>
      </c>
      <c r="AK80" s="25">
        <f ca="1">IFERROR(INDEX(Conflict!$I$8:$I$225,MATCH($C80,_xlfn.ANCHORARRAY(Conflict!$C$8),0)),NA())</f>
        <v>0</v>
      </c>
      <c r="AL80" s="49"/>
      <c r="AM80" s="25">
        <f>IFERROR(INDEX('Data Reliability'!$G$6:$G$409,MATCH($C80,'Data Reliability'!$E$6:$E$409,0)),NA())</f>
        <v>0.25</v>
      </c>
      <c r="AN80" s="25">
        <f>IFERROR(INDEX('Data Reliability'!$H$6:$H$409,MATCH($C80,'Data Reliability'!$E$6:$E$409,0)),NA())</f>
        <v>0.61944444444444402</v>
      </c>
    </row>
    <row r="81" spans="2:40" x14ac:dyDescent="0.2">
      <c r="B81" s="28" t="s">
        <v>131</v>
      </c>
      <c r="C81" s="28" t="s">
        <v>132</v>
      </c>
      <c r="D81" s="28" t="s">
        <v>432</v>
      </c>
      <c r="E81" s="28" t="s">
        <v>430</v>
      </c>
      <c r="F81" s="206">
        <f ca="1">MATCH($C81,_xlfn.ANCHORARRAY(Health!$C$8),0)</f>
        <v>76</v>
      </c>
      <c r="G81" s="22" cm="1">
        <f t="array" aca="1" ref="G81" ca="1">IF(Parameters!$D$31, SUM(IF(ISNUMBER(R81:W81),(IF(R81:W81&gt;=Parameters!$D$37,1,"")),""))+0.5*(SUM(IF(ISNUMBER(R81:W81),(IF(R81:W81&gt;=Parameters!$D$38,1,"")),""))-SUM(IF(ISNUMBER(R81:W81),(IF(R81:W81&gt;=Parameters!$D$37,1,"")),""))),0) +
   IF(Parameters!$D$32,SUM(IF(ISNUMBER(R81:W81),(IF(R81:W81&gt;=Parameters!$D$41,1,"")),"")),0) +
   IF(Parameters!$D$33,AVERAGE(IF(ISNUMBER(R81:W81),R81:W81)),0) +
   IF(Parameters!$D$34,IF(OR(IF(ISNUMBER(R81:W81),R81:W81)=0),0,GEOMEAN(IF(ISNUMBER(R81:W81),R81:W81))),0)</f>
        <v>1.5</v>
      </c>
      <c r="H81" s="23">
        <f t="shared" ca="1" si="6"/>
        <v>1.5</v>
      </c>
      <c r="I81" s="116" t="str">
        <f t="shared" si="7"/>
        <v>!</v>
      </c>
      <c r="J81" s="22" cm="1">
        <f t="array" aca="1" ref="J81" ca="1">IF(Parameters!$D$31, SUM(IF(ISNUMBER(Y81:AD81),(IF(Y81:AD81&gt;=Parameters!$D$41,1,"")),""))+0.5*(SUM(IF(ISNUMBER(Y81:AD81),(IF(Y81:AD81&gt;=Parameters!$D$42,1,"")),""))-SUM(IF(ISNUMBER(Y81:AD81),(IF(Y81:AD81&gt;=Parameters!$D$41,1,"")),""))),0) +
   IF(Parameters!$D$32,SUM(IF(ISNUMBER(Y81:AD81),(IF(Y81:AD81&gt;=Parameters!$D$41,1,"")),"")),0) +
   IF(Parameters!$D$33,AVERAGE(IF(ISNUMBER(Y81:AD81),Y81:AD81)),0) +
   IF(Parameters!$D$34,IF(OR(IF(ISNUMBER(Y81:AD81),Y81:AD81)=0),0,GEOMEAN(IF(ISNUMBER(Y81:AD81),Y81:AD81))),0)</f>
        <v>1</v>
      </c>
      <c r="K81" s="23">
        <f t="shared" ca="1" si="8"/>
        <v>1</v>
      </c>
      <c r="L81" s="116" t="str">
        <f t="shared" si="9"/>
        <v/>
      </c>
      <c r="M81" s="21" cm="1">
        <f t="array" aca="1" ref="M81" ca="1">IF(Parameters!$D$31, SUM(IF(ISNUMBER(AF81:AK81),(IF(AF81:AK81&gt;=Parameters!$D$41,1,"")),""))+0.5*(SUM(IF(ISNUMBER(AF81:AK81),(IF(AF81:AK81&gt;=Parameters!$D$42,1,"")),""))-SUM(IF(ISNUMBER(AF81:AK81),(IF(AF81:AK81&gt;=Parameters!$D$41,1,"")),""))),0) +
   IF(Parameters!$D$32,SUM(IF(ISNUMBER(AF81:AK81),(IF(AF81:AK81&gt;=Parameters!$D$41,1,"")),"")),0) +
   IF(Parameters!$D$33,AVERAGE(IF(ISNUMBER(AF81:AK81),AF81:AK81)),0) +
   IF(Parameters!$D$34,IF(OR(IF(ISNUMBER(AF81:AK81),AF81:AK81)=0),0,GEOMEAN(IF(ISNUMBER(AF81:AK81),AF81:AK81))),0)</f>
        <v>1</v>
      </c>
      <c r="N81" s="23">
        <f t="shared" ca="1" si="10"/>
        <v>1</v>
      </c>
      <c r="O81" s="116" t="str">
        <f t="shared" si="11"/>
        <v>!</v>
      </c>
      <c r="P81" s="24"/>
      <c r="Q81" s="49"/>
      <c r="R81" s="25">
        <f ca="1">IFERROR(INDEX(Health!$G$8:$G$225,MATCH($C81,_xlfn.ANCHORARRAY(Health!$C$8),0)),NA())</f>
        <v>10</v>
      </c>
      <c r="S81" s="25">
        <f ca="1">IFERROR(INDEX(Food!$G$8:$G$225,MATCH($C81,_xlfn.ANCHORARRAY(Food!$C$8),0)),NA())</f>
        <v>0</v>
      </c>
      <c r="T81" s="25">
        <f ca="1">IFERROR(INDEX(Macro!$G$8:$G$225,MATCH($C81,_xlfn.ANCHORARRAY(Macro!$C$8),0)),NA())</f>
        <v>5.7771622384105354</v>
      </c>
      <c r="U81" s="25">
        <f ca="1">IFERROR(INDEX(Socioeconomic!$G$8:$G$225,MATCH($C81,_xlfn.ANCHORARRAY(Socioeconomic!$C$8),0)),NA())</f>
        <v>0</v>
      </c>
      <c r="V81" s="25">
        <f ca="1">IFERROR(INDEX('Natural Hazard'!$G$8:$G$225,MATCH($C81,_xlfn.ANCHORARRAY('Natural Hazard'!$C$8),0)),NA())</f>
        <v>0</v>
      </c>
      <c r="W81" s="25">
        <f ca="1">IFERROR(INDEX(Conflict!$G$8:$G$225,MATCH($C81,_xlfn.ANCHORARRAY(Conflict!$C$8),0)),NA())</f>
        <v>0</v>
      </c>
      <c r="X81" s="50"/>
      <c r="Y81" s="25">
        <f ca="1">IFERROR(INDEX(Health!$H$8:$H$225,MATCH($C81,_xlfn.ANCHORARRAY(Health!$C$8),0)),NA())</f>
        <v>10</v>
      </c>
      <c r="Z81" s="25">
        <f ca="1">IFERROR(INDEX(Food!$H$8:$H$225,MATCH($C81,_xlfn.ANCHORARRAY(Food!$C$8),0)),NA())</f>
        <v>5.4066985645932997</v>
      </c>
      <c r="AA81" s="25">
        <f ca="1">IFERROR(INDEX(Macro!$H$8:$H$225,MATCH($C81,_xlfn.ANCHORARRAY(Macro!$C$8),0)),NA())</f>
        <v>6.81804863756226</v>
      </c>
      <c r="AB81" s="25">
        <f ca="1">IFERROR(INDEX(Socioeconomic!$H$8:$H$225,MATCH($C81,_xlfn.ANCHORARRAY(Socioeconomic!$C$8),0)),NA())</f>
        <v>5.8571428571428497</v>
      </c>
      <c r="AC81" s="25">
        <f ca="1">IFERROR(INDEX('Natural Hazard'!$H$8:$H$225,MATCH($C81,_xlfn.ANCHORARRAY('Natural Hazard'!$C$8),0)),NA())</f>
        <v>2.1666666666666599</v>
      </c>
      <c r="AD81" s="25">
        <f ca="1">IFERROR(INDEX(Conflict!$H$8:$H$225,MATCH($C81,_xlfn.ANCHORARRAY(Conflict!$C$8),0)),NA())</f>
        <v>4.9876521432351399</v>
      </c>
      <c r="AE81" s="50"/>
      <c r="AF81" s="25">
        <f ca="1">IFERROR(INDEX(Health!$I$8:$I$225,MATCH($C81,_xlfn.ANCHORARRAY(Health!$C$8),0)),NA())</f>
        <v>10</v>
      </c>
      <c r="AG81" s="25" t="e">
        <f ca="1">IFERROR(INDEX(Food!$I$8:$I$225,MATCH($C81,_xlfn.ANCHORARRAY(Food!$C$8),0)),NA())</f>
        <v>#N/A</v>
      </c>
      <c r="AH81" s="25">
        <f ca="1">IFERROR(INDEX(Macro!$I$8:$I$225,MATCH($C81,_xlfn.ANCHORARRAY(Macro!$C$8),0)),NA())</f>
        <v>4.8951841359773303</v>
      </c>
      <c r="AI81" s="25" t="e">
        <f ca="1">IFERROR(INDEX(Socioeconomic!$I$8:$I$225,MATCH($C81,_xlfn.ANCHORARRAY(Socioeconomic!$C$8),0)),NA())</f>
        <v>#N/A</v>
      </c>
      <c r="AJ81" s="25">
        <f ca="1">IFERROR(INDEX('Natural Hazard'!$I$8:$I$225,MATCH($C81,_xlfn.ANCHORARRAY('Natural Hazard'!$C$8),0)),NA())</f>
        <v>0</v>
      </c>
      <c r="AK81" s="25">
        <f ca="1">IFERROR(INDEX(Conflict!$I$8:$I$225,MATCH($C81,_xlfn.ANCHORARRAY(Conflict!$C$8),0)),NA())</f>
        <v>0</v>
      </c>
      <c r="AL81" s="49"/>
      <c r="AM81" s="25">
        <f>IFERROR(INDEX('Data Reliability'!$G$6:$G$409,MATCH($C81,'Data Reliability'!$E$6:$E$409,0)),NA())</f>
        <v>0.16666666666666699</v>
      </c>
      <c r="AN81" s="25">
        <f>IFERROR(INDEX('Data Reliability'!$H$6:$H$409,MATCH($C81,'Data Reliability'!$E$6:$E$409,0)),NA())</f>
        <v>0.58333333333333304</v>
      </c>
    </row>
    <row r="82" spans="2:40" x14ac:dyDescent="0.2">
      <c r="B82" s="28" t="s">
        <v>133</v>
      </c>
      <c r="C82" s="28" t="s">
        <v>134</v>
      </c>
      <c r="D82" s="28" t="s">
        <v>433</v>
      </c>
      <c r="E82" s="28" t="s">
        <v>409</v>
      </c>
      <c r="F82" s="206">
        <f ca="1">MATCH($C82,_xlfn.ANCHORARRAY(Health!$C$8),0)</f>
        <v>77</v>
      </c>
      <c r="G82" s="22" cm="1">
        <f t="array" aca="1" ref="G82" ca="1">IF(Parameters!$D$31, SUM(IF(ISNUMBER(R82:W82),(IF(R82:W82&gt;=Parameters!$D$37,1,"")),""))+0.5*(SUM(IF(ISNUMBER(R82:W82),(IF(R82:W82&gt;=Parameters!$D$38,1,"")),""))-SUM(IF(ISNUMBER(R82:W82),(IF(R82:W82&gt;=Parameters!$D$37,1,"")),""))),0) +
   IF(Parameters!$D$32,SUM(IF(ISNUMBER(R82:W82),(IF(R82:W82&gt;=Parameters!$D$41,1,"")),"")),0) +
   IF(Parameters!$D$33,AVERAGE(IF(ISNUMBER(R82:W82),R82:W82)),0) +
   IF(Parameters!$D$34,IF(OR(IF(ISNUMBER(R82:W82),R82:W82)=0),0,GEOMEAN(IF(ISNUMBER(R82:W82),R82:W82))),0)</f>
        <v>0</v>
      </c>
      <c r="H82" s="23">
        <f t="shared" ca="1" si="6"/>
        <v>0</v>
      </c>
      <c r="I82" s="116" t="str">
        <f t="shared" si="7"/>
        <v/>
      </c>
      <c r="J82" s="22" cm="1">
        <f t="array" aca="1" ref="J82" ca="1">IF(Parameters!$D$31, SUM(IF(ISNUMBER(Y82:AD82),(IF(Y82:AD82&gt;=Parameters!$D$41,1,"")),""))+0.5*(SUM(IF(ISNUMBER(Y82:AD82),(IF(Y82:AD82&gt;=Parameters!$D$42,1,"")),""))-SUM(IF(ISNUMBER(Y82:AD82),(IF(Y82:AD82&gt;=Parameters!$D$41,1,"")),""))),0) +
   IF(Parameters!$D$32,SUM(IF(ISNUMBER(Y82:AD82),(IF(Y82:AD82&gt;=Parameters!$D$41,1,"")),"")),0) +
   IF(Parameters!$D$33,AVERAGE(IF(ISNUMBER(Y82:AD82),Y82:AD82)),0) +
   IF(Parameters!$D$34,IF(OR(IF(ISNUMBER(Y82:AD82),Y82:AD82)=0),0,GEOMEAN(IF(ISNUMBER(Y82:AD82),Y82:AD82))),0)</f>
        <v>0</v>
      </c>
      <c r="K82" s="23">
        <f t="shared" ca="1" si="8"/>
        <v>0</v>
      </c>
      <c r="L82" s="116" t="str">
        <f t="shared" si="9"/>
        <v/>
      </c>
      <c r="M82" s="21" cm="1">
        <f t="array" aca="1" ref="M82" ca="1">IF(Parameters!$D$31, SUM(IF(ISNUMBER(AF82:AK82),(IF(AF82:AK82&gt;=Parameters!$D$41,1,"")),""))+0.5*(SUM(IF(ISNUMBER(AF82:AK82),(IF(AF82:AK82&gt;=Parameters!$D$42,1,"")),""))-SUM(IF(ISNUMBER(AF82:AK82),(IF(AF82:AK82&gt;=Parameters!$D$41,1,"")),""))),0) +
   IF(Parameters!$D$32,SUM(IF(ISNUMBER(AF82:AK82),(IF(AF82:AK82&gt;=Parameters!$D$41,1,"")),"")),0) +
   IF(Parameters!$D$33,AVERAGE(IF(ISNUMBER(AF82:AK82),AF82:AK82)),0) +
   IF(Parameters!$D$34,IF(OR(IF(ISNUMBER(AF82:AK82),AF82:AK82)=0),0,GEOMEAN(IF(ISNUMBER(AF82:AK82),AF82:AK82))),0)</f>
        <v>0</v>
      </c>
      <c r="N82" s="23">
        <f t="shared" ca="1" si="10"/>
        <v>0</v>
      </c>
      <c r="O82" s="116" t="str">
        <f t="shared" si="11"/>
        <v>!</v>
      </c>
      <c r="P82" s="24"/>
      <c r="Q82" s="49"/>
      <c r="R82" s="25">
        <f ca="1">IFERROR(INDEX(Health!$G$8:$G$225,MATCH($C82,_xlfn.ANCHORARRAY(Health!$C$8),0)),NA())</f>
        <v>0</v>
      </c>
      <c r="S82" s="25">
        <f ca="1">IFERROR(INDEX(Food!$G$8:$G$225,MATCH($C82,_xlfn.ANCHORARRAY(Food!$C$8),0)),NA())</f>
        <v>0</v>
      </c>
      <c r="T82" s="25">
        <f ca="1">IFERROR(INDEX(Macro!$G$8:$G$225,MATCH($C82,_xlfn.ANCHORARRAY(Macro!$C$8),0)),NA())</f>
        <v>2.6072344784249717</v>
      </c>
      <c r="U82" s="25">
        <f ca="1">IFERROR(INDEX(Socioeconomic!$G$8:$G$225,MATCH($C82,_xlfn.ANCHORARRAY(Socioeconomic!$C$8),0)),NA())</f>
        <v>0</v>
      </c>
      <c r="V82" s="25">
        <f ca="1">IFERROR(INDEX('Natural Hazard'!$G$8:$G$225,MATCH($C82,_xlfn.ANCHORARRAY('Natural Hazard'!$C$8),0)),NA())</f>
        <v>0</v>
      </c>
      <c r="W82" s="25">
        <f ca="1">IFERROR(INDEX(Conflict!$G$8:$G$225,MATCH($C82,_xlfn.ANCHORARRAY(Conflict!$C$8),0)),NA())</f>
        <v>0</v>
      </c>
      <c r="X82" s="50"/>
      <c r="Y82" s="25">
        <f ca="1">IFERROR(INDEX(Health!$H$8:$H$225,MATCH($C82,_xlfn.ANCHORARRAY(Health!$C$8),0)),NA())</f>
        <v>1.1603498542274</v>
      </c>
      <c r="Z82" s="25">
        <f ca="1">IFERROR(INDEX(Food!$H$8:$H$225,MATCH($C82,_xlfn.ANCHORARRAY(Food!$C$8),0)),NA())</f>
        <v>1.7023740590619501</v>
      </c>
      <c r="AA82" s="25">
        <f ca="1">IFERROR(INDEX(Macro!$H$8:$H$225,MATCH($C82,_xlfn.ANCHORARRAY(Macro!$C$8),0)),NA())</f>
        <v>3.9466744799296798</v>
      </c>
      <c r="AB82" s="25">
        <f ca="1">IFERROR(INDEX(Socioeconomic!$H$8:$H$225,MATCH($C82,_xlfn.ANCHORARRAY(Socioeconomic!$C$8),0)),NA())</f>
        <v>1</v>
      </c>
      <c r="AC82" s="25">
        <f ca="1">IFERROR(INDEX('Natural Hazard'!$H$8:$H$225,MATCH($C82,_xlfn.ANCHORARRAY('Natural Hazard'!$C$8),0)),NA())</f>
        <v>6.5</v>
      </c>
      <c r="AD82" s="25">
        <f ca="1">IFERROR(INDEX(Conflict!$H$8:$H$225,MATCH($C82,_xlfn.ANCHORARRAY(Conflict!$C$8),0)),NA())</f>
        <v>0</v>
      </c>
      <c r="AE82" s="50"/>
      <c r="AF82" s="25">
        <f ca="1">IFERROR(INDEX(Health!$I$8:$I$225,MATCH($C82,_xlfn.ANCHORARRAY(Health!$C$8),0)),NA())</f>
        <v>0</v>
      </c>
      <c r="AG82" s="25" t="e">
        <f ca="1">IFERROR(INDEX(Food!$I$8:$I$225,MATCH($C82,_xlfn.ANCHORARRAY(Food!$C$8),0)),NA())</f>
        <v>#N/A</v>
      </c>
      <c r="AH82" s="25">
        <f ca="1">IFERROR(INDEX(Macro!$I$8:$I$225,MATCH($C82,_xlfn.ANCHORARRAY(Macro!$C$8),0)),NA())</f>
        <v>1.7223796033994301</v>
      </c>
      <c r="AI82" s="25">
        <f ca="1">IFERROR(INDEX(Socioeconomic!$I$8:$I$225,MATCH($C82,_xlfn.ANCHORARRAY(Socioeconomic!$C$8),0)),NA())</f>
        <v>0</v>
      </c>
      <c r="AJ82" s="25">
        <f ca="1">IFERROR(INDEX('Natural Hazard'!$I$8:$I$225,MATCH($C82,_xlfn.ANCHORARRAY('Natural Hazard'!$C$8),0)),NA())</f>
        <v>0</v>
      </c>
      <c r="AK82" s="25">
        <f ca="1">IFERROR(INDEX(Conflict!$I$8:$I$225,MATCH($C82,_xlfn.ANCHORARRAY(Conflict!$C$8),0)),NA())</f>
        <v>5.71428571428571</v>
      </c>
      <c r="AL82" s="49"/>
      <c r="AM82" s="25">
        <f>IFERROR(INDEX('Data Reliability'!$G$6:$G$409,MATCH($C82,'Data Reliability'!$E$6:$E$409,0)),NA())</f>
        <v>8.3333333333333301E-2</v>
      </c>
      <c r="AN82" s="25">
        <f>IFERROR(INDEX('Data Reliability'!$H$6:$H$409,MATCH($C82,'Data Reliability'!$E$6:$E$409,0)),NA())</f>
        <v>0.55833333333333302</v>
      </c>
    </row>
    <row r="83" spans="2:40" x14ac:dyDescent="0.2">
      <c r="B83" s="28" t="s">
        <v>135</v>
      </c>
      <c r="C83" s="28" t="s">
        <v>136</v>
      </c>
      <c r="D83" s="28" t="s">
        <v>435</v>
      </c>
      <c r="E83" s="28" t="s">
        <v>535</v>
      </c>
      <c r="F83" s="206">
        <f ca="1">MATCH($C83,_xlfn.ANCHORARRAY(Health!$C$8),0)</f>
        <v>78</v>
      </c>
      <c r="G83" s="22" cm="1">
        <f t="array" aca="1" ref="G83" ca="1">IF(Parameters!$D$31, SUM(IF(ISNUMBER(R83:W83),(IF(R83:W83&gt;=Parameters!$D$37,1,"")),""))+0.5*(SUM(IF(ISNUMBER(R83:W83),(IF(R83:W83&gt;=Parameters!$D$38,1,"")),""))-SUM(IF(ISNUMBER(R83:W83),(IF(R83:W83&gt;=Parameters!$D$37,1,"")),""))),0) +
   IF(Parameters!$D$32,SUM(IF(ISNUMBER(R83:W83),(IF(R83:W83&gt;=Parameters!$D$41,1,"")),"")),0) +
   IF(Parameters!$D$33,AVERAGE(IF(ISNUMBER(R83:W83),R83:W83)),0) +
   IF(Parameters!$D$34,IF(OR(IF(ISNUMBER(R83:W83),R83:W83)=0),0,GEOMEAN(IF(ISNUMBER(R83:W83),R83:W83))),0)</f>
        <v>0.5</v>
      </c>
      <c r="H83" s="23">
        <f t="shared" ca="1" si="6"/>
        <v>0.5</v>
      </c>
      <c r="I83" s="116" t="str">
        <f t="shared" si="7"/>
        <v>!</v>
      </c>
      <c r="J83" s="22" cm="1">
        <f t="array" aca="1" ref="J83" ca="1">IF(Parameters!$D$31, SUM(IF(ISNUMBER(Y83:AD83),(IF(Y83:AD83&gt;=Parameters!$D$41,1,"")),""))+0.5*(SUM(IF(ISNUMBER(Y83:AD83),(IF(Y83:AD83&gt;=Parameters!$D$42,1,"")),""))-SUM(IF(ISNUMBER(Y83:AD83),(IF(Y83:AD83&gt;=Parameters!$D$41,1,"")),""))),0) +
   IF(Parameters!$D$32,SUM(IF(ISNUMBER(Y83:AD83),(IF(Y83:AD83&gt;=Parameters!$D$41,1,"")),"")),0) +
   IF(Parameters!$D$33,AVERAGE(IF(ISNUMBER(Y83:AD83),Y83:AD83)),0) +
   IF(Parameters!$D$34,IF(OR(IF(ISNUMBER(Y83:AD83),Y83:AD83)=0),0,GEOMEAN(IF(ISNUMBER(Y83:AD83),Y83:AD83))),0)</f>
        <v>0.5</v>
      </c>
      <c r="K83" s="23">
        <f t="shared" ca="1" si="8"/>
        <v>0.5</v>
      </c>
      <c r="L83" s="116" t="str">
        <f t="shared" si="9"/>
        <v>!</v>
      </c>
      <c r="M83" s="21" cm="1">
        <f t="array" aca="1" ref="M83" ca="1">IF(Parameters!$D$31, SUM(IF(ISNUMBER(AF83:AK83),(IF(AF83:AK83&gt;=Parameters!$D$41,1,"")),""))+0.5*(SUM(IF(ISNUMBER(AF83:AK83),(IF(AF83:AK83&gt;=Parameters!$D$42,1,"")),""))-SUM(IF(ISNUMBER(AF83:AK83),(IF(AF83:AK83&gt;=Parameters!$D$41,1,"")),""))),0) +
   IF(Parameters!$D$32,SUM(IF(ISNUMBER(AF83:AK83),(IF(AF83:AK83&gt;=Parameters!$D$41,1,"")),"")),0) +
   IF(Parameters!$D$33,AVERAGE(IF(ISNUMBER(AF83:AK83),AF83:AK83)),0) +
   IF(Parameters!$D$34,IF(OR(IF(ISNUMBER(AF83:AK83),AF83:AK83)=0),0,GEOMEAN(IF(ISNUMBER(AF83:AK83),AF83:AK83))),0)</f>
        <v>1</v>
      </c>
      <c r="N83" s="23">
        <f t="shared" ca="1" si="10"/>
        <v>1</v>
      </c>
      <c r="O83" s="116" t="str">
        <f t="shared" si="11"/>
        <v>!!</v>
      </c>
      <c r="P83" s="24"/>
      <c r="Q83" s="49"/>
      <c r="R83" s="25">
        <f ca="1">IFERROR(INDEX(Health!$G$8:$G$225,MATCH($C83,_xlfn.ANCHORARRAY(Health!$C$8),0)),NA())</f>
        <v>0</v>
      </c>
      <c r="S83" s="25" t="e">
        <f ca="1">IFERROR(INDEX(Food!$G$8:$G$225,MATCH($C83,_xlfn.ANCHORARRAY(Food!$C$8),0)),NA())</f>
        <v>#N/A</v>
      </c>
      <c r="T83" s="25" t="e">
        <f ca="1">IFERROR(INDEX(Macro!$G$8:$G$225,MATCH($C83,_xlfn.ANCHORARRAY(Macro!$C$8),0)),NA())</f>
        <v>#N/A</v>
      </c>
      <c r="U83" s="25">
        <f ca="1">IFERROR(INDEX(Socioeconomic!$G$8:$G$225,MATCH($C83,_xlfn.ANCHORARRAY(Socioeconomic!$C$8),0)),NA())</f>
        <v>0</v>
      </c>
      <c r="V83" s="25">
        <f ca="1">IFERROR(INDEX('Natural Hazard'!$G$8:$G$225,MATCH($C83,_xlfn.ANCHORARRAY('Natural Hazard'!$C$8),0)),NA())</f>
        <v>5.1639777949432162</v>
      </c>
      <c r="W83" s="25">
        <f ca="1">IFERROR(INDEX(Conflict!$G$8:$G$225,MATCH($C83,_xlfn.ANCHORARRAY(Conflict!$C$8),0)),NA())</f>
        <v>0</v>
      </c>
      <c r="X83" s="50"/>
      <c r="Y83" s="25">
        <f ca="1">IFERROR(INDEX(Health!$H$8:$H$225,MATCH($C83,_xlfn.ANCHORARRAY(Health!$C$8),0)),NA())</f>
        <v>8.3906705539358608</v>
      </c>
      <c r="Z83" s="25" t="e">
        <f ca="1">IFERROR(INDEX(Food!$H$8:$H$225,MATCH($C83,_xlfn.ANCHORARRAY(Food!$C$8),0)),NA())</f>
        <v>#N/A</v>
      </c>
      <c r="AA83" s="25" t="e">
        <f ca="1">IFERROR(INDEX(Macro!$H$8:$H$225,MATCH($C83,_xlfn.ANCHORARRAY(Macro!$C$8),0)),NA())</f>
        <v>#N/A</v>
      </c>
      <c r="AB83" s="25">
        <f ca="1">IFERROR(INDEX(Socioeconomic!$H$8:$H$225,MATCH($C83,_xlfn.ANCHORARRAY(Socioeconomic!$C$8),0)),NA())</f>
        <v>4.5714285714285703</v>
      </c>
      <c r="AC83" s="25">
        <f ca="1">IFERROR(INDEX('Natural Hazard'!$H$8:$H$225,MATCH($C83,_xlfn.ANCHORARRAY('Natural Hazard'!$C$8),0)),NA())</f>
        <v>2.6666666666666599</v>
      </c>
      <c r="AD83" s="25">
        <f ca="1">IFERROR(INDEX(Conflict!$H$8:$H$225,MATCH($C83,_xlfn.ANCHORARRAY(Conflict!$C$8),0)),NA())</f>
        <v>0</v>
      </c>
      <c r="AE83" s="50"/>
      <c r="AF83" s="25">
        <f ca="1">IFERROR(INDEX(Health!$I$8:$I$225,MATCH($C83,_xlfn.ANCHORARRAY(Health!$C$8),0)),NA())</f>
        <v>0</v>
      </c>
      <c r="AG83" s="25" t="e">
        <f ca="1">IFERROR(INDEX(Food!$I$8:$I$225,MATCH($C83,_xlfn.ANCHORARRAY(Food!$C$8),0)),NA())</f>
        <v>#N/A</v>
      </c>
      <c r="AH83" s="25" t="e">
        <f ca="1">IFERROR(INDEX(Macro!$I$8:$I$225,MATCH($C83,_xlfn.ANCHORARRAY(Macro!$C$8),0)),NA())</f>
        <v>#N/A</v>
      </c>
      <c r="AI83" s="25" t="e">
        <f ca="1">IFERROR(INDEX(Socioeconomic!$I$8:$I$225,MATCH($C83,_xlfn.ANCHORARRAY(Socioeconomic!$C$8),0)),NA())</f>
        <v>#N/A</v>
      </c>
      <c r="AJ83" s="25">
        <f ca="1">IFERROR(INDEX('Natural Hazard'!$I$8:$I$225,MATCH($C83,_xlfn.ANCHORARRAY('Natural Hazard'!$C$8),0)),NA())</f>
        <v>10</v>
      </c>
      <c r="AK83" s="25">
        <f ca="1">IFERROR(INDEX(Conflict!$I$8:$I$225,MATCH($C83,_xlfn.ANCHORARRAY(Conflict!$C$8),0)),NA())</f>
        <v>0</v>
      </c>
      <c r="AL83" s="49"/>
      <c r="AM83" s="25">
        <f>IFERROR(INDEX('Data Reliability'!$G$6:$G$409,MATCH($C83,'Data Reliability'!$E$6:$E$409,0)),NA())</f>
        <v>0.33333333333333298</v>
      </c>
      <c r="AN83" s="25">
        <f>IFERROR(INDEX('Data Reliability'!$H$6:$H$409,MATCH($C83,'Data Reliability'!$E$6:$E$409,0)),NA())</f>
        <v>0.78333333333333299</v>
      </c>
    </row>
    <row r="84" spans="2:40" x14ac:dyDescent="0.2">
      <c r="B84" s="28" t="s">
        <v>737</v>
      </c>
      <c r="C84" s="28" t="s">
        <v>703</v>
      </c>
      <c r="D84" s="28" t="s">
        <v>433</v>
      </c>
      <c r="E84" s="28" t="s">
        <v>409</v>
      </c>
      <c r="F84" s="206">
        <f ca="1">MATCH($C84,_xlfn.ANCHORARRAY(Health!$C$8),0)</f>
        <v>79</v>
      </c>
      <c r="G84" s="22" cm="1">
        <f t="array" aca="1" ref="G84" ca="1">IF(Parameters!$D$31, SUM(IF(ISNUMBER(R84:W84),(IF(R84:W84&gt;=Parameters!$D$37,1,"")),""))+0.5*(SUM(IF(ISNUMBER(R84:W84),(IF(R84:W84&gt;=Parameters!$D$38,1,"")),""))-SUM(IF(ISNUMBER(R84:W84),(IF(R84:W84&gt;=Parameters!$D$37,1,"")),""))),0) +
   IF(Parameters!$D$32,SUM(IF(ISNUMBER(R84:W84),(IF(R84:W84&gt;=Parameters!$D$41,1,"")),"")),0) +
   IF(Parameters!$D$33,AVERAGE(IF(ISNUMBER(R84:W84),R84:W84)),0) +
   IF(Parameters!$D$34,IF(OR(IF(ISNUMBER(R84:W84),R84:W84)=0),0,GEOMEAN(IF(ISNUMBER(R84:W84),R84:W84))),0)</f>
        <v>0</v>
      </c>
      <c r="H84" s="23">
        <f t="shared" ca="1" si="6"/>
        <v>0</v>
      </c>
      <c r="I84" s="116" t="str">
        <f t="shared" si="7"/>
        <v>!!</v>
      </c>
      <c r="J84" s="22" cm="1">
        <f t="array" aca="1" ref="J84" ca="1">IF(Parameters!$D$31, SUM(IF(ISNUMBER(Y84:AD84),(IF(Y84:AD84&gt;=Parameters!$D$41,1,"")),""))+0.5*(SUM(IF(ISNUMBER(Y84:AD84),(IF(Y84:AD84&gt;=Parameters!$D$42,1,"")),""))-SUM(IF(ISNUMBER(Y84:AD84),(IF(Y84:AD84&gt;=Parameters!$D$41,1,"")),""))),0) +
   IF(Parameters!$D$32,SUM(IF(ISNUMBER(Y84:AD84),(IF(Y84:AD84&gt;=Parameters!$D$41,1,"")),"")),0) +
   IF(Parameters!$D$33,AVERAGE(IF(ISNUMBER(Y84:AD84),Y84:AD84)),0) +
   IF(Parameters!$D$34,IF(OR(IF(ISNUMBER(Y84:AD84),Y84:AD84)=0),0,GEOMEAN(IF(ISNUMBER(Y84:AD84),Y84:AD84))),0)</f>
        <v>0</v>
      </c>
      <c r="K84" s="23">
        <f t="shared" ca="1" si="8"/>
        <v>0</v>
      </c>
      <c r="L84" s="116" t="str">
        <f t="shared" si="9"/>
        <v>!!</v>
      </c>
      <c r="M84" s="21" cm="1">
        <f t="array" aca="1" ref="M84" ca="1">IF(Parameters!$D$31, SUM(IF(ISNUMBER(AF84:AK84),(IF(AF84:AK84&gt;=Parameters!$D$41,1,"")),""))+0.5*(SUM(IF(ISNUMBER(AF84:AK84),(IF(AF84:AK84&gt;=Parameters!$D$42,1,"")),""))-SUM(IF(ISNUMBER(AF84:AK84),(IF(AF84:AK84&gt;=Parameters!$D$41,1,"")),""))),0) +
   IF(Parameters!$D$32,SUM(IF(ISNUMBER(AF84:AK84),(IF(AF84:AK84&gt;=Parameters!$D$41,1,"")),"")),0) +
   IF(Parameters!$D$33,AVERAGE(IF(ISNUMBER(AF84:AK84),AF84:AK84)),0) +
   IF(Parameters!$D$34,IF(OR(IF(ISNUMBER(AF84:AK84),AF84:AK84)=0),0,GEOMEAN(IF(ISNUMBER(AF84:AK84),AF84:AK84))),0)</f>
        <v>0.5</v>
      </c>
      <c r="N84" s="23">
        <f t="shared" ca="1" si="10"/>
        <v>0.5</v>
      </c>
      <c r="O84" s="116" t="str">
        <f t="shared" si="11"/>
        <v>!!</v>
      </c>
      <c r="P84" s="24"/>
      <c r="Q84" s="49"/>
      <c r="R84" s="25">
        <f ca="1">IFERROR(INDEX(Health!$G$8:$G$225,MATCH($C84,_xlfn.ANCHORARRAY(Health!$C$8),0)),NA())</f>
        <v>0</v>
      </c>
      <c r="S84" s="25" t="e">
        <f ca="1">IFERROR(INDEX(Food!$G$8:$G$225,MATCH($C84,_xlfn.ANCHORARRAY(Food!$C$8),0)),NA())</f>
        <v>#N/A</v>
      </c>
      <c r="T84" s="25">
        <f ca="1">IFERROR(INDEX(Macro!$G$8:$G$225,MATCH($C84,_xlfn.ANCHORARRAY(Macro!$C$8),0)),NA())</f>
        <v>0</v>
      </c>
      <c r="U84" s="25" t="e">
        <f ca="1">IFERROR(INDEX(Socioeconomic!$G$8:$G$225,MATCH($C84,_xlfn.ANCHORARRAY(Socioeconomic!$C$8),0)),NA())</f>
        <v>#N/A</v>
      </c>
      <c r="V84" s="25">
        <f ca="1">IFERROR(INDEX('Natural Hazard'!$G$8:$G$225,MATCH($C84,_xlfn.ANCHORARRAY('Natural Hazard'!$C$8),0)),NA())</f>
        <v>0</v>
      </c>
      <c r="W84" s="25">
        <f ca="1">IFERROR(INDEX(Conflict!$G$8:$G$225,MATCH($C84,_xlfn.ANCHORARRAY(Conflict!$C$8),0)),NA())</f>
        <v>0</v>
      </c>
      <c r="X84" s="50"/>
      <c r="Y84" s="25" t="e">
        <f ca="1">IFERROR(INDEX(Health!$H$8:$H$225,MATCH($C84,_xlfn.ANCHORARRAY(Health!$C$8),0)),NA())</f>
        <v>#N/A</v>
      </c>
      <c r="Z84" s="25" t="e">
        <f ca="1">IFERROR(INDEX(Food!$H$8:$H$225,MATCH($C84,_xlfn.ANCHORARRAY(Food!$C$8),0)),NA())</f>
        <v>#N/A</v>
      </c>
      <c r="AA84" s="25">
        <f ca="1">IFERROR(INDEX(Macro!$H$8:$H$225,MATCH($C84,_xlfn.ANCHORARRAY(Macro!$C$8),0)),NA())</f>
        <v>0</v>
      </c>
      <c r="AB84" s="25" t="e">
        <f ca="1">IFERROR(INDEX(Socioeconomic!$H$8:$H$225,MATCH($C84,_xlfn.ANCHORARRAY(Socioeconomic!$C$8),0)),NA())</f>
        <v>#N/A</v>
      </c>
      <c r="AC84" s="25" t="e">
        <f ca="1">IFERROR(INDEX('Natural Hazard'!$H$8:$H$225,MATCH($C84,_xlfn.ANCHORARRAY('Natural Hazard'!$C$8),0)),NA())</f>
        <v>#N/A</v>
      </c>
      <c r="AD84" s="25">
        <f ca="1">IFERROR(INDEX(Conflict!$H$8:$H$225,MATCH($C84,_xlfn.ANCHORARRAY(Conflict!$C$8),0)),NA())</f>
        <v>0</v>
      </c>
      <c r="AE84" s="50"/>
      <c r="AF84" s="25">
        <f ca="1">IFERROR(INDEX(Health!$I$8:$I$225,MATCH($C84,_xlfn.ANCHORARRAY(Health!$C$8),0)),NA())</f>
        <v>0</v>
      </c>
      <c r="AG84" s="25" t="e">
        <f ca="1">IFERROR(INDEX(Food!$I$8:$I$225,MATCH($C84,_xlfn.ANCHORARRAY(Food!$C$8),0)),NA())</f>
        <v>#N/A</v>
      </c>
      <c r="AH84" s="25">
        <f ca="1">IFERROR(INDEX(Macro!$I$8:$I$225,MATCH($C84,_xlfn.ANCHORARRAY(Macro!$C$8),0)),NA())</f>
        <v>5.6883852691218104</v>
      </c>
      <c r="AI84" s="25" t="e">
        <f ca="1">IFERROR(INDEX(Socioeconomic!$I$8:$I$225,MATCH($C84,_xlfn.ANCHORARRAY(Socioeconomic!$C$8),0)),NA())</f>
        <v>#N/A</v>
      </c>
      <c r="AJ84" s="25">
        <f ca="1">IFERROR(INDEX('Natural Hazard'!$I$8:$I$225,MATCH($C84,_xlfn.ANCHORARRAY('Natural Hazard'!$C$8),0)),NA())</f>
        <v>0</v>
      </c>
      <c r="AK84" s="25">
        <f ca="1">IFERROR(INDEX(Conflict!$I$8:$I$225,MATCH($C84,_xlfn.ANCHORARRAY(Conflict!$C$8),0)),NA())</f>
        <v>7</v>
      </c>
      <c r="AL84" s="49"/>
      <c r="AM84" s="25">
        <f>IFERROR(INDEX('Data Reliability'!$G$6:$G$409,MATCH($C84,'Data Reliability'!$E$6:$E$409,0)),NA())</f>
        <v>0.83333333333333304</v>
      </c>
      <c r="AN84" s="25">
        <f>IFERROR(INDEX('Data Reliability'!$H$6:$H$409,MATCH($C84,'Data Reliability'!$E$6:$E$409,0)),NA())</f>
        <v>0.73333333333333295</v>
      </c>
    </row>
    <row r="85" spans="2:40" x14ac:dyDescent="0.2">
      <c r="B85" s="28" t="s">
        <v>137</v>
      </c>
      <c r="C85" s="28" t="s">
        <v>138</v>
      </c>
      <c r="D85" s="28" t="s">
        <v>435</v>
      </c>
      <c r="E85" s="28" t="s">
        <v>430</v>
      </c>
      <c r="F85" s="206">
        <f ca="1">MATCH($C85,_xlfn.ANCHORARRAY(Health!$C$8),0)</f>
        <v>80</v>
      </c>
      <c r="G85" s="22" cm="1">
        <f t="array" aca="1" ref="G85" ca="1">IF(Parameters!$D$31, SUM(IF(ISNUMBER(R85:W85),(IF(R85:W85&gt;=Parameters!$D$37,1,"")),""))+0.5*(SUM(IF(ISNUMBER(R85:W85),(IF(R85:W85&gt;=Parameters!$D$38,1,"")),""))-SUM(IF(ISNUMBER(R85:W85),(IF(R85:W85&gt;=Parameters!$D$37,1,"")),""))),0) +
   IF(Parameters!$D$32,SUM(IF(ISNUMBER(R85:W85),(IF(R85:W85&gt;=Parameters!$D$41,1,"")),"")),0) +
   IF(Parameters!$D$33,AVERAGE(IF(ISNUMBER(R85:W85),R85:W85)),0) +
   IF(Parameters!$D$34,IF(OR(IF(ISNUMBER(R85:W85),R85:W85)=0),0,GEOMEAN(IF(ISNUMBER(R85:W85),R85:W85))),0)</f>
        <v>1.5</v>
      </c>
      <c r="H85" s="23">
        <f t="shared" ca="1" si="6"/>
        <v>1.5</v>
      </c>
      <c r="I85" s="116" t="str">
        <f t="shared" si="7"/>
        <v/>
      </c>
      <c r="J85" s="22" cm="1">
        <f t="array" aca="1" ref="J85" ca="1">IF(Parameters!$D$31, SUM(IF(ISNUMBER(Y85:AD85),(IF(Y85:AD85&gt;=Parameters!$D$41,1,"")),""))+0.5*(SUM(IF(ISNUMBER(Y85:AD85),(IF(Y85:AD85&gt;=Parameters!$D$42,1,"")),""))-SUM(IF(ISNUMBER(Y85:AD85),(IF(Y85:AD85&gt;=Parameters!$D$41,1,"")),""))),0) +
   IF(Parameters!$D$32,SUM(IF(ISNUMBER(Y85:AD85),(IF(Y85:AD85&gt;=Parameters!$D$41,1,"")),"")),0) +
   IF(Parameters!$D$33,AVERAGE(IF(ISNUMBER(Y85:AD85),Y85:AD85)),0) +
   IF(Parameters!$D$34,IF(OR(IF(ISNUMBER(Y85:AD85),Y85:AD85)=0),0,GEOMEAN(IF(ISNUMBER(Y85:AD85),Y85:AD85))),0)</f>
        <v>1.5</v>
      </c>
      <c r="K85" s="23">
        <f t="shared" ca="1" si="8"/>
        <v>1.5</v>
      </c>
      <c r="L85" s="116" t="str">
        <f t="shared" si="9"/>
        <v/>
      </c>
      <c r="M85" s="21" cm="1">
        <f t="array" aca="1" ref="M85" ca="1">IF(Parameters!$D$31, SUM(IF(ISNUMBER(AF85:AK85),(IF(AF85:AK85&gt;=Parameters!$D$41,1,"")),""))+0.5*(SUM(IF(ISNUMBER(AF85:AK85),(IF(AF85:AK85&gt;=Parameters!$D$42,1,"")),""))-SUM(IF(ISNUMBER(AF85:AK85),(IF(AF85:AK85&gt;=Parameters!$D$41,1,"")),""))),0) +
   IF(Parameters!$D$32,SUM(IF(ISNUMBER(AF85:AK85),(IF(AF85:AK85&gt;=Parameters!$D$41,1,"")),"")),0) +
   IF(Parameters!$D$33,AVERAGE(IF(ISNUMBER(AF85:AK85),AF85:AK85)),0) +
   IF(Parameters!$D$34,IF(OR(IF(ISNUMBER(AF85:AK85),AF85:AK85)=0),0,GEOMEAN(IF(ISNUMBER(AF85:AK85),AF85:AK85))),0)</f>
        <v>2</v>
      </c>
      <c r="N85" s="23">
        <f t="shared" ca="1" si="10"/>
        <v>2</v>
      </c>
      <c r="O85" s="116" t="str">
        <f t="shared" si="11"/>
        <v/>
      </c>
      <c r="P85" s="24"/>
      <c r="Q85" s="49"/>
      <c r="R85" s="25">
        <f ca="1">IFERROR(INDEX(Health!$G$8:$G$225,MATCH($C85,_xlfn.ANCHORARRAY(Health!$C$8),0)),NA())</f>
        <v>8.769813053381105</v>
      </c>
      <c r="S85" s="25">
        <f ca="1">IFERROR(INDEX(Food!$G$8:$G$225,MATCH($C85,_xlfn.ANCHORARRAY(Food!$C$8),0)),NA())</f>
        <v>6.6512077086636605</v>
      </c>
      <c r="T85" s="25">
        <f ca="1">IFERROR(INDEX(Macro!$G$8:$G$225,MATCH($C85,_xlfn.ANCHORARRAY(Macro!$C$8),0)),NA())</f>
        <v>3.9381349061226034</v>
      </c>
      <c r="U85" s="25">
        <f ca="1">IFERROR(INDEX(Socioeconomic!$G$8:$G$225,MATCH($C85,_xlfn.ANCHORARRAY(Socioeconomic!$C$8),0)),NA())</f>
        <v>0</v>
      </c>
      <c r="V85" s="25">
        <f ca="1">IFERROR(INDEX('Natural Hazard'!$G$8:$G$225,MATCH($C85,_xlfn.ANCHORARRAY('Natural Hazard'!$C$8),0)),NA())</f>
        <v>0</v>
      </c>
      <c r="W85" s="25">
        <f ca="1">IFERROR(INDEX(Conflict!$G$8:$G$225,MATCH($C85,_xlfn.ANCHORARRAY(Conflict!$C$8),0)),NA())</f>
        <v>0</v>
      </c>
      <c r="X85" s="50"/>
      <c r="Y85" s="25">
        <f ca="1">IFERROR(INDEX(Health!$H$8:$H$225,MATCH($C85,_xlfn.ANCHORARRAY(Health!$C$8),0)),NA())</f>
        <v>7.6909620991253602</v>
      </c>
      <c r="Z85" s="25">
        <f ca="1">IFERROR(INDEX(Food!$H$8:$H$225,MATCH($C85,_xlfn.ANCHORARRAY(Food!$C$8),0)),NA())</f>
        <v>4.4238563983786898</v>
      </c>
      <c r="AA85" s="25">
        <f ca="1">IFERROR(INDEX(Macro!$H$8:$H$225,MATCH($C85,_xlfn.ANCHORARRAY(Macro!$C$8),0)),NA())</f>
        <v>3.4046293583357699</v>
      </c>
      <c r="AB85" s="25">
        <f ca="1">IFERROR(INDEX(Socioeconomic!$H$8:$H$225,MATCH($C85,_xlfn.ANCHORARRAY(Socioeconomic!$C$8),0)),NA())</f>
        <v>8.1428571428571406</v>
      </c>
      <c r="AC85" s="25">
        <f ca="1">IFERROR(INDEX('Natural Hazard'!$H$8:$H$225,MATCH($C85,_xlfn.ANCHORARRAY('Natural Hazard'!$C$8),0)),NA())</f>
        <v>8</v>
      </c>
      <c r="AD85" s="25">
        <f ca="1">IFERROR(INDEX(Conflict!$H$8:$H$225,MATCH($C85,_xlfn.ANCHORARRAY(Conflict!$C$8),0)),NA())</f>
        <v>3.42212030340447</v>
      </c>
      <c r="AE85" s="50"/>
      <c r="AF85" s="25">
        <f ca="1">IFERROR(INDEX(Health!$I$8:$I$225,MATCH($C85,_xlfn.ANCHORARRAY(Health!$C$8),0)),NA())</f>
        <v>10</v>
      </c>
      <c r="AG85" s="25">
        <f ca="1">IFERROR(INDEX(Food!$I$8:$I$225,MATCH($C85,_xlfn.ANCHORARRAY(Food!$C$8),0)),NA())</f>
        <v>10</v>
      </c>
      <c r="AH85" s="25">
        <f ca="1">IFERROR(INDEX(Macro!$I$8:$I$225,MATCH($C85,_xlfn.ANCHORARRAY(Macro!$C$8),0)),NA())</f>
        <v>4.5552407932011301</v>
      </c>
      <c r="AI85" s="25">
        <f ca="1">IFERROR(INDEX(Socioeconomic!$I$8:$I$225,MATCH($C85,_xlfn.ANCHORARRAY(Socioeconomic!$C$8),0)),NA())</f>
        <v>0</v>
      </c>
      <c r="AJ85" s="25">
        <f ca="1">IFERROR(INDEX('Natural Hazard'!$I$8:$I$225,MATCH($C85,_xlfn.ANCHORARRAY('Natural Hazard'!$C$8),0)),NA())</f>
        <v>0</v>
      </c>
      <c r="AK85" s="25">
        <f ca="1">IFERROR(INDEX(Conflict!$I$8:$I$225,MATCH($C85,_xlfn.ANCHORARRAY(Conflict!$C$8),0)),NA())</f>
        <v>0</v>
      </c>
      <c r="AL85" s="49"/>
      <c r="AM85" s="25">
        <f>IFERROR(INDEX('Data Reliability'!$G$6:$G$409,MATCH($C85,'Data Reliability'!$E$6:$E$409,0)),NA())</f>
        <v>8.3333333333333301E-2</v>
      </c>
      <c r="AN85" s="25">
        <f>IFERROR(INDEX('Data Reliability'!$H$6:$H$409,MATCH($C85,'Data Reliability'!$E$6:$E$409,0)),NA())</f>
        <v>0.33055555555555599</v>
      </c>
    </row>
    <row r="86" spans="2:40" x14ac:dyDescent="0.2">
      <c r="B86" s="28" t="s">
        <v>738</v>
      </c>
      <c r="C86" s="28" t="s">
        <v>704</v>
      </c>
      <c r="D86" s="28" t="s">
        <v>436</v>
      </c>
      <c r="E86" s="28" t="s">
        <v>409</v>
      </c>
      <c r="F86" s="206">
        <f ca="1">MATCH($C86,_xlfn.ANCHORARRAY(Health!$C$8),0)</f>
        <v>81</v>
      </c>
      <c r="G86" s="22" cm="1">
        <f t="array" aca="1" ref="G86" ca="1">IF(Parameters!$D$31, SUM(IF(ISNUMBER(R86:W86),(IF(R86:W86&gt;=Parameters!$D$37,1,"")),""))+0.5*(SUM(IF(ISNUMBER(R86:W86),(IF(R86:W86&gt;=Parameters!$D$38,1,"")),""))-SUM(IF(ISNUMBER(R86:W86),(IF(R86:W86&gt;=Parameters!$D$37,1,"")),""))),0) +
   IF(Parameters!$D$32,SUM(IF(ISNUMBER(R86:W86),(IF(R86:W86&gt;=Parameters!$D$41,1,"")),"")),0) +
   IF(Parameters!$D$33,AVERAGE(IF(ISNUMBER(R86:W86),R86:W86)),0) +
   IF(Parameters!$D$34,IF(OR(IF(ISNUMBER(R86:W86),R86:W86)=0),0,GEOMEAN(IF(ISNUMBER(R86:W86),R86:W86))),0)</f>
        <v>0</v>
      </c>
      <c r="H86" s="23">
        <f t="shared" ca="1" si="6"/>
        <v>0</v>
      </c>
      <c r="I86" s="116" t="str">
        <f t="shared" si="7"/>
        <v>!!</v>
      </c>
      <c r="J86" s="22" cm="1">
        <f t="array" aca="1" ref="J86" ca="1">IF(Parameters!$D$31, SUM(IF(ISNUMBER(Y86:AD86),(IF(Y86:AD86&gt;=Parameters!$D$41,1,"")),""))+0.5*(SUM(IF(ISNUMBER(Y86:AD86),(IF(Y86:AD86&gt;=Parameters!$D$42,1,"")),""))-SUM(IF(ISNUMBER(Y86:AD86),(IF(Y86:AD86&gt;=Parameters!$D$41,1,"")),""))),0) +
   IF(Parameters!$D$32,SUM(IF(ISNUMBER(Y86:AD86),(IF(Y86:AD86&gt;=Parameters!$D$41,1,"")),"")),0) +
   IF(Parameters!$D$33,AVERAGE(IF(ISNUMBER(Y86:AD86),Y86:AD86)),0) +
   IF(Parameters!$D$34,IF(OR(IF(ISNUMBER(Y86:AD86),Y86:AD86)=0),0,GEOMEAN(IF(ISNUMBER(Y86:AD86),Y86:AD86))),0)</f>
        <v>0</v>
      </c>
      <c r="K86" s="23">
        <f t="shared" ca="1" si="8"/>
        <v>0</v>
      </c>
      <c r="L86" s="116" t="str">
        <f t="shared" si="9"/>
        <v>!!</v>
      </c>
      <c r="M86" s="21" cm="1">
        <f t="array" aca="1" ref="M86" ca="1">IF(Parameters!$D$31, SUM(IF(ISNUMBER(AF86:AK86),(IF(AF86:AK86&gt;=Parameters!$D$41,1,"")),""))+0.5*(SUM(IF(ISNUMBER(AF86:AK86),(IF(AF86:AK86&gt;=Parameters!$D$42,1,"")),""))-SUM(IF(ISNUMBER(AF86:AK86),(IF(AF86:AK86&gt;=Parameters!$D$41,1,"")),""))),0) +
   IF(Parameters!$D$32,SUM(IF(ISNUMBER(AF86:AK86),(IF(AF86:AK86&gt;=Parameters!$D$41,1,"")),"")),0) +
   IF(Parameters!$D$33,AVERAGE(IF(ISNUMBER(AF86:AK86),AF86:AK86)),0) +
   IF(Parameters!$D$34,IF(OR(IF(ISNUMBER(AF86:AK86),AF86:AK86)=0),0,GEOMEAN(IF(ISNUMBER(AF86:AK86),AF86:AK86))),0)</f>
        <v>0</v>
      </c>
      <c r="N86" s="23">
        <f t="shared" ca="1" si="10"/>
        <v>0</v>
      </c>
      <c r="O86" s="116" t="str">
        <f t="shared" si="11"/>
        <v>!!</v>
      </c>
      <c r="P86" s="24"/>
      <c r="Q86" s="49"/>
      <c r="R86" s="25">
        <f ca="1">IFERROR(INDEX(Health!$G$8:$G$225,MATCH($C86,_xlfn.ANCHORARRAY(Health!$C$8),0)),NA())</f>
        <v>0</v>
      </c>
      <c r="S86" s="25" t="e">
        <f ca="1">IFERROR(INDEX(Food!$G$8:$G$225,MATCH($C86,_xlfn.ANCHORARRAY(Food!$C$8),0)),NA())</f>
        <v>#N/A</v>
      </c>
      <c r="T86" s="25" t="e">
        <f ca="1">IFERROR(INDEX(Macro!$G$8:$G$225,MATCH($C86,_xlfn.ANCHORARRAY(Macro!$C$8),0)),NA())</f>
        <v>#N/A</v>
      </c>
      <c r="U86" s="25" t="e">
        <f ca="1">IFERROR(INDEX(Socioeconomic!$G$8:$G$225,MATCH($C86,_xlfn.ANCHORARRAY(Socioeconomic!$C$8),0)),NA())</f>
        <v>#N/A</v>
      </c>
      <c r="V86" s="25">
        <f ca="1">IFERROR(INDEX('Natural Hazard'!$G$8:$G$225,MATCH($C86,_xlfn.ANCHORARRAY('Natural Hazard'!$C$8),0)),NA())</f>
        <v>0</v>
      </c>
      <c r="W86" s="25">
        <f ca="1">IFERROR(INDEX(Conflict!$G$8:$G$225,MATCH($C86,_xlfn.ANCHORARRAY(Conflict!$C$8),0)),NA())</f>
        <v>0</v>
      </c>
      <c r="X86" s="50"/>
      <c r="Y86" s="25" t="e">
        <f ca="1">IFERROR(INDEX(Health!$H$8:$H$225,MATCH($C86,_xlfn.ANCHORARRAY(Health!$C$8),0)),NA())</f>
        <v>#N/A</v>
      </c>
      <c r="Z86" s="25" t="e">
        <f ca="1">IFERROR(INDEX(Food!$H$8:$H$225,MATCH($C86,_xlfn.ANCHORARRAY(Food!$C$8),0)),NA())</f>
        <v>#N/A</v>
      </c>
      <c r="AA86" s="25" t="e">
        <f ca="1">IFERROR(INDEX(Macro!$H$8:$H$225,MATCH($C86,_xlfn.ANCHORARRAY(Macro!$C$8),0)),NA())</f>
        <v>#N/A</v>
      </c>
      <c r="AB86" s="25" t="e">
        <f ca="1">IFERROR(INDEX(Socioeconomic!$H$8:$H$225,MATCH($C86,_xlfn.ANCHORARRAY(Socioeconomic!$C$8),0)),NA())</f>
        <v>#N/A</v>
      </c>
      <c r="AC86" s="25" t="e">
        <f ca="1">IFERROR(INDEX('Natural Hazard'!$H$8:$H$225,MATCH($C86,_xlfn.ANCHORARRAY('Natural Hazard'!$C$8),0)),NA())</f>
        <v>#N/A</v>
      </c>
      <c r="AD86" s="25">
        <f ca="1">IFERROR(INDEX(Conflict!$H$8:$H$225,MATCH($C86,_xlfn.ANCHORARRAY(Conflict!$C$8),0)),NA())</f>
        <v>0</v>
      </c>
      <c r="AE86" s="50"/>
      <c r="AF86" s="25">
        <f ca="1">IFERROR(INDEX(Health!$I$8:$I$225,MATCH($C86,_xlfn.ANCHORARRAY(Health!$C$8),0)),NA())</f>
        <v>0</v>
      </c>
      <c r="AG86" s="25" t="e">
        <f ca="1">IFERROR(INDEX(Food!$I$8:$I$225,MATCH($C86,_xlfn.ANCHORARRAY(Food!$C$8),0)),NA())</f>
        <v>#N/A</v>
      </c>
      <c r="AH86" s="25" t="e">
        <f ca="1">IFERROR(INDEX(Macro!$I$8:$I$225,MATCH($C86,_xlfn.ANCHORARRAY(Macro!$C$8),0)),NA())</f>
        <v>#N/A</v>
      </c>
      <c r="AI86" s="25" t="e">
        <f ca="1">IFERROR(INDEX(Socioeconomic!$I$8:$I$225,MATCH($C86,_xlfn.ANCHORARRAY(Socioeconomic!$C$8),0)),NA())</f>
        <v>#N/A</v>
      </c>
      <c r="AJ86" s="25">
        <f ca="1">IFERROR(INDEX('Natural Hazard'!$I$8:$I$225,MATCH($C86,_xlfn.ANCHORARRAY('Natural Hazard'!$C$8),0)),NA())</f>
        <v>0</v>
      </c>
      <c r="AK86" s="25">
        <f ca="1">IFERROR(INDEX(Conflict!$I$8:$I$225,MATCH($C86,_xlfn.ANCHORARRAY(Conflict!$C$8),0)),NA())</f>
        <v>0</v>
      </c>
      <c r="AL86" s="49"/>
      <c r="AM86" s="25">
        <f>IFERROR(INDEX('Data Reliability'!$G$6:$G$409,MATCH($C86,'Data Reliability'!$E$6:$E$409,0)),NA())</f>
        <v>0.91666666666666696</v>
      </c>
      <c r="AN86" s="25">
        <f>IFERROR(INDEX('Data Reliability'!$H$6:$H$409,MATCH($C86,'Data Reliability'!$E$6:$E$409,0)),NA())</f>
        <v>0.81666666666666698</v>
      </c>
    </row>
    <row r="87" spans="2:40" x14ac:dyDescent="0.2">
      <c r="B87" s="28" t="s">
        <v>139</v>
      </c>
      <c r="C87" s="28" t="s">
        <v>140</v>
      </c>
      <c r="D87" s="28" t="s">
        <v>435</v>
      </c>
      <c r="E87" s="28" t="s">
        <v>429</v>
      </c>
      <c r="F87" s="206">
        <f ca="1">MATCH($C87,_xlfn.ANCHORARRAY(Health!$C$8),0)</f>
        <v>82</v>
      </c>
      <c r="G87" s="22" cm="1">
        <f t="array" aca="1" ref="G87" ca="1">IF(Parameters!$D$31, SUM(IF(ISNUMBER(R87:W87),(IF(R87:W87&gt;=Parameters!$D$37,1,"")),""))+0.5*(SUM(IF(ISNUMBER(R87:W87),(IF(R87:W87&gt;=Parameters!$D$38,1,"")),""))-SUM(IF(ISNUMBER(R87:W87),(IF(R87:W87&gt;=Parameters!$D$37,1,"")),""))),0) +
   IF(Parameters!$D$32,SUM(IF(ISNUMBER(R87:W87),(IF(R87:W87&gt;=Parameters!$D$41,1,"")),"")),0) +
   IF(Parameters!$D$33,AVERAGE(IF(ISNUMBER(R87:W87),R87:W87)),0) +
   IF(Parameters!$D$34,IF(OR(IF(ISNUMBER(R87:W87),R87:W87)=0),0,GEOMEAN(IF(ISNUMBER(R87:W87),R87:W87))),0)</f>
        <v>1</v>
      </c>
      <c r="H87" s="23">
        <f t="shared" ca="1" si="6"/>
        <v>1</v>
      </c>
      <c r="I87" s="116" t="str">
        <f t="shared" si="7"/>
        <v>!</v>
      </c>
      <c r="J87" s="22" cm="1">
        <f t="array" aca="1" ref="J87" ca="1">IF(Parameters!$D$31, SUM(IF(ISNUMBER(Y87:AD87),(IF(Y87:AD87&gt;=Parameters!$D$41,1,"")),""))+0.5*(SUM(IF(ISNUMBER(Y87:AD87),(IF(Y87:AD87&gt;=Parameters!$D$42,1,"")),""))-SUM(IF(ISNUMBER(Y87:AD87),(IF(Y87:AD87&gt;=Parameters!$D$41,1,"")),""))),0) +
   IF(Parameters!$D$32,SUM(IF(ISNUMBER(Y87:AD87),(IF(Y87:AD87&gt;=Parameters!$D$41,1,"")),"")),0) +
   IF(Parameters!$D$33,AVERAGE(IF(ISNUMBER(Y87:AD87),Y87:AD87)),0) +
   IF(Parameters!$D$34,IF(OR(IF(ISNUMBER(Y87:AD87),Y87:AD87)=0),0,GEOMEAN(IF(ISNUMBER(Y87:AD87),Y87:AD87))),0)</f>
        <v>0.5</v>
      </c>
      <c r="K87" s="23">
        <f t="shared" ca="1" si="8"/>
        <v>0.5</v>
      </c>
      <c r="L87" s="116" t="str">
        <f t="shared" si="9"/>
        <v/>
      </c>
      <c r="M87" s="21" cm="1">
        <f t="array" aca="1" ref="M87" ca="1">IF(Parameters!$D$31, SUM(IF(ISNUMBER(AF87:AK87),(IF(AF87:AK87&gt;=Parameters!$D$41,1,"")),""))+0.5*(SUM(IF(ISNUMBER(AF87:AK87),(IF(AF87:AK87&gt;=Parameters!$D$42,1,"")),""))-SUM(IF(ISNUMBER(AF87:AK87),(IF(AF87:AK87&gt;=Parameters!$D$41,1,"")),""))),0) +
   IF(Parameters!$D$32,SUM(IF(ISNUMBER(AF87:AK87),(IF(AF87:AK87&gt;=Parameters!$D$41,1,"")),"")),0) +
   IF(Parameters!$D$33,AVERAGE(IF(ISNUMBER(AF87:AK87),AF87:AK87)),0) +
   IF(Parameters!$D$34,IF(OR(IF(ISNUMBER(AF87:AK87),AF87:AK87)=0),0,GEOMEAN(IF(ISNUMBER(AF87:AK87),AF87:AK87))),0)</f>
        <v>1</v>
      </c>
      <c r="N87" s="23">
        <f t="shared" ca="1" si="10"/>
        <v>1</v>
      </c>
      <c r="O87" s="116" t="str">
        <f t="shared" si="11"/>
        <v>!</v>
      </c>
      <c r="P87" s="24"/>
      <c r="Q87" s="49"/>
      <c r="R87" s="25">
        <f ca="1">IFERROR(INDEX(Health!$G$8:$G$225,MATCH($C87,_xlfn.ANCHORARRAY(Health!$C$8),0)),NA())</f>
        <v>0</v>
      </c>
      <c r="S87" s="25">
        <f ca="1">IFERROR(INDEX(Food!$G$8:$G$225,MATCH($C87,_xlfn.ANCHORARRAY(Food!$C$8),0)),NA())</f>
        <v>0</v>
      </c>
      <c r="T87" s="25">
        <f ca="1">IFERROR(INDEX(Macro!$G$8:$G$225,MATCH($C87,_xlfn.ANCHORARRAY(Macro!$C$8),0)),NA())</f>
        <v>4.1782526867580918</v>
      </c>
      <c r="U87" s="25">
        <f ca="1">IFERROR(INDEX(Socioeconomic!$G$8:$G$225,MATCH($C87,_xlfn.ANCHORARRAY(Socioeconomic!$C$8),0)),NA())</f>
        <v>0</v>
      </c>
      <c r="V87" s="25">
        <f ca="1">IFERROR(INDEX('Natural Hazard'!$G$8:$G$225,MATCH($C87,_xlfn.ANCHORARRAY('Natural Hazard'!$C$8),0)),NA())</f>
        <v>7.3029674334022125</v>
      </c>
      <c r="W87" s="25">
        <f ca="1">IFERROR(INDEX(Conflict!$G$8:$G$225,MATCH($C87,_xlfn.ANCHORARRAY(Conflict!$C$8),0)),NA())</f>
        <v>0</v>
      </c>
      <c r="X87" s="50"/>
      <c r="Y87" s="25">
        <f ca="1">IFERROR(INDEX(Health!$H$8:$H$225,MATCH($C87,_xlfn.ANCHORARRAY(Health!$C$8),0)),NA())</f>
        <v>7.1953352769679304</v>
      </c>
      <c r="Z87" s="25">
        <f ca="1">IFERROR(INDEX(Food!$H$8:$H$225,MATCH($C87,_xlfn.ANCHORARRAY(Food!$C$8),0)),NA())</f>
        <v>4.6650717703349196</v>
      </c>
      <c r="AA87" s="25">
        <f ca="1">IFERROR(INDEX(Macro!$H$8:$H$225,MATCH($C87,_xlfn.ANCHORARRAY(Macro!$C$8),0)),NA())</f>
        <v>3.0090829182537302</v>
      </c>
      <c r="AB87" s="25">
        <f ca="1">IFERROR(INDEX(Socioeconomic!$H$8:$H$225,MATCH($C87,_xlfn.ANCHORARRAY(Socioeconomic!$C$8),0)),NA())</f>
        <v>5.4285714285714199</v>
      </c>
      <c r="AC87" s="25">
        <f ca="1">IFERROR(INDEX('Natural Hazard'!$H$8:$H$225,MATCH($C87,_xlfn.ANCHORARRAY('Natural Hazard'!$C$8),0)),NA())</f>
        <v>5.3333333333333304</v>
      </c>
      <c r="AD87" s="25">
        <f ca="1">IFERROR(INDEX(Conflict!$H$8:$H$225,MATCH($C87,_xlfn.ANCHORARRAY(Conflict!$C$8),0)),NA())</f>
        <v>0</v>
      </c>
      <c r="AE87" s="50"/>
      <c r="AF87" s="25">
        <f ca="1">IFERROR(INDEX(Health!$I$8:$I$225,MATCH($C87,_xlfn.ANCHORARRAY(Health!$C$8),0)),NA())</f>
        <v>0</v>
      </c>
      <c r="AG87" s="25" t="e">
        <f ca="1">IFERROR(INDEX(Food!$I$8:$I$225,MATCH($C87,_xlfn.ANCHORARRAY(Food!$C$8),0)),NA())</f>
        <v>#N/A</v>
      </c>
      <c r="AH87" s="25">
        <f ca="1">IFERROR(INDEX(Macro!$I$8:$I$225,MATCH($C87,_xlfn.ANCHORARRAY(Macro!$C$8),0)),NA())</f>
        <v>5.8016997167138697</v>
      </c>
      <c r="AI87" s="25" t="e">
        <f ca="1">IFERROR(INDEX(Socioeconomic!$I$8:$I$225,MATCH($C87,_xlfn.ANCHORARRAY(Socioeconomic!$C$8),0)),NA())</f>
        <v>#N/A</v>
      </c>
      <c r="AJ87" s="25">
        <f ca="1">IFERROR(INDEX('Natural Hazard'!$I$8:$I$225,MATCH($C87,_xlfn.ANCHORARRAY('Natural Hazard'!$C$8),0)),NA())</f>
        <v>10</v>
      </c>
      <c r="AK87" s="25">
        <f ca="1">IFERROR(INDEX(Conflict!$I$8:$I$225,MATCH($C87,_xlfn.ANCHORARRAY(Conflict!$C$8),0)),NA())</f>
        <v>0</v>
      </c>
      <c r="AL87" s="49"/>
      <c r="AM87" s="25">
        <f>IFERROR(INDEX('Data Reliability'!$G$6:$G$409,MATCH($C87,'Data Reliability'!$E$6:$E$409,0)),NA())</f>
        <v>0.16666666666666699</v>
      </c>
      <c r="AN87" s="25">
        <f>IFERROR(INDEX('Data Reliability'!$H$6:$H$409,MATCH($C87,'Data Reliability'!$E$6:$E$409,0)),NA())</f>
        <v>0.63333333333333297</v>
      </c>
    </row>
    <row r="88" spans="2:40" x14ac:dyDescent="0.2">
      <c r="B88" s="28" t="s">
        <v>739</v>
      </c>
      <c r="C88" s="28" t="s">
        <v>705</v>
      </c>
      <c r="D88" s="28" t="s">
        <v>436</v>
      </c>
      <c r="E88" s="28" t="s">
        <v>409</v>
      </c>
      <c r="F88" s="206">
        <f ca="1">MATCH($C88,_xlfn.ANCHORARRAY(Health!$C$8),0)</f>
        <v>83</v>
      </c>
      <c r="G88" s="22" cm="1">
        <f t="array" aca="1" ref="G88" ca="1">IF(Parameters!$D$31, SUM(IF(ISNUMBER(R88:W88),(IF(R88:W88&gt;=Parameters!$D$37,1,"")),""))+0.5*(SUM(IF(ISNUMBER(R88:W88),(IF(R88:W88&gt;=Parameters!$D$38,1,"")),""))-SUM(IF(ISNUMBER(R88:W88),(IF(R88:W88&gt;=Parameters!$D$37,1,"")),""))),0) +
   IF(Parameters!$D$32,SUM(IF(ISNUMBER(R88:W88),(IF(R88:W88&gt;=Parameters!$D$41,1,"")),"")),0) +
   IF(Parameters!$D$33,AVERAGE(IF(ISNUMBER(R88:W88),R88:W88)),0) +
   IF(Parameters!$D$34,IF(OR(IF(ISNUMBER(R88:W88),R88:W88)=0),0,GEOMEAN(IF(ISNUMBER(R88:W88),R88:W88))),0)</f>
        <v>0</v>
      </c>
      <c r="H88" s="23">
        <f t="shared" ca="1" si="6"/>
        <v>0</v>
      </c>
      <c r="I88" s="116" t="str">
        <f t="shared" si="7"/>
        <v>!!</v>
      </c>
      <c r="J88" s="22" cm="1">
        <f t="array" aca="1" ref="J88" ca="1">IF(Parameters!$D$31, SUM(IF(ISNUMBER(Y88:AD88),(IF(Y88:AD88&gt;=Parameters!$D$41,1,"")),""))+0.5*(SUM(IF(ISNUMBER(Y88:AD88),(IF(Y88:AD88&gt;=Parameters!$D$42,1,"")),""))-SUM(IF(ISNUMBER(Y88:AD88),(IF(Y88:AD88&gt;=Parameters!$D$41,1,"")),""))),0) +
   IF(Parameters!$D$32,SUM(IF(ISNUMBER(Y88:AD88),(IF(Y88:AD88&gt;=Parameters!$D$41,1,"")),"")),0) +
   IF(Parameters!$D$33,AVERAGE(IF(ISNUMBER(Y88:AD88),Y88:AD88)),0) +
   IF(Parameters!$D$34,IF(OR(IF(ISNUMBER(Y88:AD88),Y88:AD88)=0),0,GEOMEAN(IF(ISNUMBER(Y88:AD88),Y88:AD88))),0)</f>
        <v>0</v>
      </c>
      <c r="K88" s="23">
        <f t="shared" ca="1" si="8"/>
        <v>0</v>
      </c>
      <c r="L88" s="116" t="str">
        <f t="shared" si="9"/>
        <v>!!</v>
      </c>
      <c r="M88" s="21" cm="1">
        <f t="array" aca="1" ref="M88" ca="1">IF(Parameters!$D$31, SUM(IF(ISNUMBER(AF88:AK88),(IF(AF88:AK88&gt;=Parameters!$D$41,1,"")),""))+0.5*(SUM(IF(ISNUMBER(AF88:AK88),(IF(AF88:AK88&gt;=Parameters!$D$42,1,"")),""))-SUM(IF(ISNUMBER(AF88:AK88),(IF(AF88:AK88&gt;=Parameters!$D$41,1,"")),""))),0) +
   IF(Parameters!$D$32,SUM(IF(ISNUMBER(AF88:AK88),(IF(AF88:AK88&gt;=Parameters!$D$41,1,"")),"")),0) +
   IF(Parameters!$D$33,AVERAGE(IF(ISNUMBER(AF88:AK88),AF88:AK88)),0) +
   IF(Parameters!$D$34,IF(OR(IF(ISNUMBER(AF88:AK88),AF88:AK88)=0),0,GEOMEAN(IF(ISNUMBER(AF88:AK88),AF88:AK88))),0)</f>
        <v>0</v>
      </c>
      <c r="N88" s="23">
        <f t="shared" ca="1" si="10"/>
        <v>0</v>
      </c>
      <c r="O88" s="116" t="str">
        <f t="shared" si="11"/>
        <v>!</v>
      </c>
      <c r="P88" s="24"/>
      <c r="Q88" s="49"/>
      <c r="R88" s="25">
        <f ca="1">IFERROR(INDEX(Health!$G$8:$G$225,MATCH($C88,_xlfn.ANCHORARRAY(Health!$C$8),0)),NA())</f>
        <v>0</v>
      </c>
      <c r="S88" s="25">
        <f ca="1">IFERROR(INDEX(Food!$G$8:$G$225,MATCH($C88,_xlfn.ANCHORARRAY(Food!$C$8),0)),NA())</f>
        <v>0</v>
      </c>
      <c r="T88" s="25">
        <f ca="1">IFERROR(INDEX(Macro!$G$8:$G$225,MATCH($C88,_xlfn.ANCHORARRAY(Macro!$C$8),0)),NA())</f>
        <v>0</v>
      </c>
      <c r="U88" s="25">
        <f ca="1">IFERROR(INDEX(Socioeconomic!$G$8:$G$225,MATCH($C88,_xlfn.ANCHORARRAY(Socioeconomic!$C$8),0)),NA())</f>
        <v>0</v>
      </c>
      <c r="V88" s="25">
        <f ca="1">IFERROR(INDEX('Natural Hazard'!$G$8:$G$225,MATCH($C88,_xlfn.ANCHORARRAY('Natural Hazard'!$C$8),0)),NA())</f>
        <v>0</v>
      </c>
      <c r="W88" s="25">
        <f ca="1">IFERROR(INDEX(Conflict!$G$8:$G$225,MATCH($C88,_xlfn.ANCHORARRAY(Conflict!$C$8),0)),NA())</f>
        <v>0</v>
      </c>
      <c r="X88" s="50"/>
      <c r="Y88" s="25" t="e">
        <f ca="1">IFERROR(INDEX(Health!$H$8:$H$225,MATCH($C88,_xlfn.ANCHORARRAY(Health!$C$8),0)),NA())</f>
        <v>#N/A</v>
      </c>
      <c r="Z88" s="25">
        <f ca="1">IFERROR(INDEX(Food!$H$8:$H$225,MATCH($C88,_xlfn.ANCHORARRAY(Food!$C$8),0)),NA())</f>
        <v>0.71770334928229496</v>
      </c>
      <c r="AA88" s="25">
        <f ca="1">IFERROR(INDEX(Macro!$H$8:$H$225,MATCH($C88,_xlfn.ANCHORARRAY(Macro!$C$8),0)),NA())</f>
        <v>0</v>
      </c>
      <c r="AB88" s="25" t="e">
        <f ca="1">IFERROR(INDEX(Socioeconomic!$H$8:$H$225,MATCH($C88,_xlfn.ANCHORARRAY(Socioeconomic!$C$8),0)),NA())</f>
        <v>#N/A</v>
      </c>
      <c r="AC88" s="25" t="e">
        <f ca="1">IFERROR(INDEX('Natural Hazard'!$H$8:$H$225,MATCH($C88,_xlfn.ANCHORARRAY('Natural Hazard'!$C$8),0)),NA())</f>
        <v>#N/A</v>
      </c>
      <c r="AD88" s="25">
        <f ca="1">IFERROR(INDEX(Conflict!$H$8:$H$225,MATCH($C88,_xlfn.ANCHORARRAY(Conflict!$C$8),0)),NA())</f>
        <v>0</v>
      </c>
      <c r="AE88" s="50"/>
      <c r="AF88" s="25">
        <f ca="1">IFERROR(INDEX(Health!$I$8:$I$225,MATCH($C88,_xlfn.ANCHORARRAY(Health!$C$8),0)),NA())</f>
        <v>0</v>
      </c>
      <c r="AG88" s="25" t="e">
        <f ca="1">IFERROR(INDEX(Food!$I$8:$I$225,MATCH($C88,_xlfn.ANCHORARRAY(Food!$C$8),0)),NA())</f>
        <v>#N/A</v>
      </c>
      <c r="AH88" s="25">
        <f ca="1">IFERROR(INDEX(Macro!$I$8:$I$225,MATCH($C88,_xlfn.ANCHORARRAY(Macro!$C$8),0)),NA())</f>
        <v>4.5552407932011301</v>
      </c>
      <c r="AI88" s="25">
        <f ca="1">IFERROR(INDEX(Socioeconomic!$I$8:$I$225,MATCH($C88,_xlfn.ANCHORARRAY(Socioeconomic!$C$8),0)),NA())</f>
        <v>0</v>
      </c>
      <c r="AJ88" s="25">
        <f ca="1">IFERROR(INDEX('Natural Hazard'!$I$8:$I$225,MATCH($C88,_xlfn.ANCHORARRAY('Natural Hazard'!$C$8),0)),NA())</f>
        <v>0</v>
      </c>
      <c r="AK88" s="25">
        <f ca="1">IFERROR(INDEX(Conflict!$I$8:$I$225,MATCH($C88,_xlfn.ANCHORARRAY(Conflict!$C$8),0)),NA())</f>
        <v>0</v>
      </c>
      <c r="AL88" s="49"/>
      <c r="AM88" s="25">
        <f>IFERROR(INDEX('Data Reliability'!$G$6:$G$409,MATCH($C88,'Data Reliability'!$E$6:$E$409,0)),NA())</f>
        <v>0.75</v>
      </c>
      <c r="AN88" s="25">
        <f>IFERROR(INDEX('Data Reliability'!$H$6:$H$409,MATCH($C88,'Data Reliability'!$E$6:$E$409,0)),NA())</f>
        <v>0.65833333333333299</v>
      </c>
    </row>
    <row r="89" spans="2:40" x14ac:dyDescent="0.2">
      <c r="B89" s="28" t="s">
        <v>141</v>
      </c>
      <c r="C89" s="28" t="s">
        <v>142</v>
      </c>
      <c r="D89" s="28" t="s">
        <v>435</v>
      </c>
      <c r="E89" s="28" t="s">
        <v>429</v>
      </c>
      <c r="F89" s="206">
        <f ca="1">MATCH($C89,_xlfn.ANCHORARRAY(Health!$C$8),0)</f>
        <v>84</v>
      </c>
      <c r="G89" s="22" cm="1">
        <f t="array" aca="1" ref="G89" ca="1">IF(Parameters!$D$31, SUM(IF(ISNUMBER(R89:W89),(IF(R89:W89&gt;=Parameters!$D$37,1,"")),""))+0.5*(SUM(IF(ISNUMBER(R89:W89),(IF(R89:W89&gt;=Parameters!$D$38,1,"")),""))-SUM(IF(ISNUMBER(R89:W89),(IF(R89:W89&gt;=Parameters!$D$37,1,"")),""))),0) +
   IF(Parameters!$D$32,SUM(IF(ISNUMBER(R89:W89),(IF(R89:W89&gt;=Parameters!$D$41,1,"")),"")),0) +
   IF(Parameters!$D$33,AVERAGE(IF(ISNUMBER(R89:W89),R89:W89)),0) +
   IF(Parameters!$D$34,IF(OR(IF(ISNUMBER(R89:W89),R89:W89)=0),0,GEOMEAN(IF(ISNUMBER(R89:W89),R89:W89))),0)</f>
        <v>2</v>
      </c>
      <c r="H89" s="23">
        <f t="shared" ca="1" si="6"/>
        <v>2</v>
      </c>
      <c r="I89" s="116" t="str">
        <f t="shared" si="7"/>
        <v/>
      </c>
      <c r="J89" s="22" cm="1">
        <f t="array" aca="1" ref="J89" ca="1">IF(Parameters!$D$31, SUM(IF(ISNUMBER(Y89:AD89),(IF(Y89:AD89&gt;=Parameters!$D$41,1,"")),""))+0.5*(SUM(IF(ISNUMBER(Y89:AD89),(IF(Y89:AD89&gt;=Parameters!$D$42,1,"")),""))-SUM(IF(ISNUMBER(Y89:AD89),(IF(Y89:AD89&gt;=Parameters!$D$41,1,"")),""))),0) +
   IF(Parameters!$D$32,SUM(IF(ISNUMBER(Y89:AD89),(IF(Y89:AD89&gt;=Parameters!$D$41,1,"")),"")),0) +
   IF(Parameters!$D$33,AVERAGE(IF(ISNUMBER(Y89:AD89),Y89:AD89)),0) +
   IF(Parameters!$D$34,IF(OR(IF(ISNUMBER(Y89:AD89),Y89:AD89)=0),0,GEOMEAN(IF(ISNUMBER(Y89:AD89),Y89:AD89))),0)</f>
        <v>1.5</v>
      </c>
      <c r="K89" s="23">
        <f t="shared" ca="1" si="8"/>
        <v>1.5</v>
      </c>
      <c r="L89" s="116" t="str">
        <f t="shared" si="9"/>
        <v/>
      </c>
      <c r="M89" s="21" cm="1">
        <f t="array" aca="1" ref="M89" ca="1">IF(Parameters!$D$31, SUM(IF(ISNUMBER(AF89:AK89),(IF(AF89:AK89&gt;=Parameters!$D$41,1,"")),""))+0.5*(SUM(IF(ISNUMBER(AF89:AK89),(IF(AF89:AK89&gt;=Parameters!$D$42,1,"")),""))-SUM(IF(ISNUMBER(AF89:AK89),(IF(AF89:AK89&gt;=Parameters!$D$41,1,"")),""))),0) +
   IF(Parameters!$D$32,SUM(IF(ISNUMBER(AF89:AK89),(IF(AF89:AK89&gt;=Parameters!$D$41,1,"")),"")),0) +
   IF(Parameters!$D$33,AVERAGE(IF(ISNUMBER(AF89:AK89),AF89:AK89)),0) +
   IF(Parameters!$D$34,IF(OR(IF(ISNUMBER(AF89:AK89),AF89:AK89)=0),0,GEOMEAN(IF(ISNUMBER(AF89:AK89),AF89:AK89))),0)</f>
        <v>2</v>
      </c>
      <c r="N89" s="23">
        <f t="shared" ca="1" si="10"/>
        <v>2</v>
      </c>
      <c r="O89" s="116" t="str">
        <f t="shared" si="11"/>
        <v>!</v>
      </c>
      <c r="P89" s="24"/>
      <c r="Q89" s="49"/>
      <c r="R89" s="25">
        <f ca="1">IFERROR(INDEX(Health!$G$8:$G$225,MATCH($C89,_xlfn.ANCHORARRAY(Health!$C$8),0)),NA())</f>
        <v>0</v>
      </c>
      <c r="S89" s="25">
        <f ca="1">IFERROR(INDEX(Food!$G$8:$G$225,MATCH($C89,_xlfn.ANCHORARRAY(Food!$C$8),0)),NA())</f>
        <v>4.8990976799397608</v>
      </c>
      <c r="T89" s="25">
        <f ca="1">IFERROR(INDEX(Macro!$G$8:$G$225,MATCH($C89,_xlfn.ANCHORARRAY(Macro!$C$8),0)),NA())</f>
        <v>4.4751397827772648</v>
      </c>
      <c r="U89" s="25">
        <f ca="1">IFERROR(INDEX(Socioeconomic!$G$8:$G$225,MATCH($C89,_xlfn.ANCHORARRAY(Socioeconomic!$C$8),0)),NA())</f>
        <v>5.1916141172911772</v>
      </c>
      <c r="V89" s="25">
        <f ca="1">IFERROR(INDEX('Natural Hazard'!$G$8:$G$225,MATCH($C89,_xlfn.ANCHORARRAY('Natural Hazard'!$C$8),0)),NA())</f>
        <v>8.8506120315678345</v>
      </c>
      <c r="W89" s="25">
        <f ca="1">IFERROR(INDEX(Conflict!$G$8:$G$225,MATCH($C89,_xlfn.ANCHORARRAY(Conflict!$C$8),0)),NA())</f>
        <v>6.2683844972470455</v>
      </c>
      <c r="X89" s="50"/>
      <c r="Y89" s="25">
        <f ca="1">IFERROR(INDEX(Health!$H$8:$H$225,MATCH($C89,_xlfn.ANCHORARRAY(Health!$C$8),0)),NA())</f>
        <v>8.5364431486880399</v>
      </c>
      <c r="Z89" s="25">
        <f ca="1">IFERROR(INDEX(Food!$H$8:$H$225,MATCH($C89,_xlfn.ANCHORARRAY(Food!$C$8),0)),NA())</f>
        <v>4.8002316155182303</v>
      </c>
      <c r="AA89" s="25">
        <f ca="1">IFERROR(INDEX(Macro!$H$8:$H$225,MATCH($C89,_xlfn.ANCHORARRAY(Macro!$C$8),0)),NA())</f>
        <v>2.9358335774977999</v>
      </c>
      <c r="AB89" s="25">
        <f ca="1">IFERROR(INDEX(Socioeconomic!$H$8:$H$225,MATCH($C89,_xlfn.ANCHORARRAY(Socioeconomic!$C$8),0)),NA())</f>
        <v>8.1428571428571406</v>
      </c>
      <c r="AC89" s="25">
        <f ca="1">IFERROR(INDEX('Natural Hazard'!$H$8:$H$225,MATCH($C89,_xlfn.ANCHORARRAY('Natural Hazard'!$C$8),0)),NA())</f>
        <v>7.8333333333333304</v>
      </c>
      <c r="AD89" s="25">
        <f ca="1">IFERROR(INDEX(Conflict!$H$8:$H$225,MATCH($C89,_xlfn.ANCHORARRAY(Conflict!$C$8),0)),NA())</f>
        <v>3.9292644205327099</v>
      </c>
      <c r="AE89" s="50"/>
      <c r="AF89" s="25">
        <f ca="1">IFERROR(INDEX(Health!$I$8:$I$225,MATCH($C89,_xlfn.ANCHORARRAY(Health!$C$8),0)),NA())</f>
        <v>0</v>
      </c>
      <c r="AG89" s="25">
        <f ca="1">IFERROR(INDEX(Food!$I$8:$I$225,MATCH($C89,_xlfn.ANCHORARRAY(Food!$C$8),0)),NA())</f>
        <v>5</v>
      </c>
      <c r="AH89" s="25">
        <f ca="1">IFERROR(INDEX(Macro!$I$8:$I$225,MATCH($C89,_xlfn.ANCHORARRAY(Macro!$C$8),0)),NA())</f>
        <v>6.8215297450424899</v>
      </c>
      <c r="AI89" s="25">
        <f ca="1">IFERROR(INDEX(Socioeconomic!$I$8:$I$225,MATCH($C89,_xlfn.ANCHORARRAY(Socioeconomic!$C$8),0)),NA())</f>
        <v>3.3099999999999898</v>
      </c>
      <c r="AJ89" s="25">
        <f ca="1">IFERROR(INDEX('Natural Hazard'!$I$8:$I$225,MATCH($C89,_xlfn.ANCHORARRAY('Natural Hazard'!$C$8),0)),NA())</f>
        <v>10</v>
      </c>
      <c r="AK89" s="25">
        <f ca="1">IFERROR(INDEX(Conflict!$I$8:$I$225,MATCH($C89,_xlfn.ANCHORARRAY(Conflict!$C$8),0)),NA())</f>
        <v>10</v>
      </c>
      <c r="AL89" s="49"/>
      <c r="AM89" s="25">
        <f>IFERROR(INDEX('Data Reliability'!$G$6:$G$409,MATCH($C89,'Data Reliability'!$E$6:$E$409,0)),NA())</f>
        <v>8.3333333333333301E-2</v>
      </c>
      <c r="AN89" s="25">
        <f>IFERROR(INDEX('Data Reliability'!$H$6:$H$409,MATCH($C89,'Data Reliability'!$E$6:$E$409,0)),NA())</f>
        <v>0.46111111111111103</v>
      </c>
    </row>
    <row r="90" spans="2:40" x14ac:dyDescent="0.2">
      <c r="B90" s="28" t="s">
        <v>143</v>
      </c>
      <c r="C90" s="28" t="s">
        <v>144</v>
      </c>
      <c r="D90" s="28" t="s">
        <v>433</v>
      </c>
      <c r="E90" s="28" t="s">
        <v>430</v>
      </c>
      <c r="F90" s="206">
        <f ca="1">MATCH($C90,_xlfn.ANCHORARRAY(Health!$C$8),0)</f>
        <v>85</v>
      </c>
      <c r="G90" s="22" cm="1">
        <f t="array" aca="1" ref="G90" ca="1">IF(Parameters!$D$31, SUM(IF(ISNUMBER(R90:W90),(IF(R90:W90&gt;=Parameters!$D$37,1,"")),""))+0.5*(SUM(IF(ISNUMBER(R90:W90),(IF(R90:W90&gt;=Parameters!$D$38,1,"")),""))-SUM(IF(ISNUMBER(R90:W90),(IF(R90:W90&gt;=Parameters!$D$37,1,"")),""))),0) +
   IF(Parameters!$D$32,SUM(IF(ISNUMBER(R90:W90),(IF(R90:W90&gt;=Parameters!$D$41,1,"")),"")),0) +
   IF(Parameters!$D$33,AVERAGE(IF(ISNUMBER(R90:W90),R90:W90)),0) +
   IF(Parameters!$D$34,IF(OR(IF(ISNUMBER(R90:W90),R90:W90)=0),0,GEOMEAN(IF(ISNUMBER(R90:W90),R90:W90))),0)</f>
        <v>0</v>
      </c>
      <c r="H90" s="23">
        <f t="shared" ca="1" si="6"/>
        <v>0</v>
      </c>
      <c r="I90" s="116" t="str">
        <f t="shared" si="7"/>
        <v>!</v>
      </c>
      <c r="J90" s="22" cm="1">
        <f t="array" aca="1" ref="J90" ca="1">IF(Parameters!$D$31, SUM(IF(ISNUMBER(Y90:AD90),(IF(Y90:AD90&gt;=Parameters!$D$41,1,"")),""))+0.5*(SUM(IF(ISNUMBER(Y90:AD90),(IF(Y90:AD90&gt;=Parameters!$D$42,1,"")),""))-SUM(IF(ISNUMBER(Y90:AD90),(IF(Y90:AD90&gt;=Parameters!$D$41,1,"")),""))),0) +
   IF(Parameters!$D$32,SUM(IF(ISNUMBER(Y90:AD90),(IF(Y90:AD90&gt;=Parameters!$D$41,1,"")),"")),0) +
   IF(Parameters!$D$33,AVERAGE(IF(ISNUMBER(Y90:AD90),Y90:AD90)),0) +
   IF(Parameters!$D$34,IF(OR(IF(ISNUMBER(Y90:AD90),Y90:AD90)=0),0,GEOMEAN(IF(ISNUMBER(Y90:AD90),Y90:AD90))),0)</f>
        <v>0</v>
      </c>
      <c r="K90" s="23">
        <f t="shared" ca="1" si="8"/>
        <v>0</v>
      </c>
      <c r="L90" s="116" t="str">
        <f t="shared" si="9"/>
        <v/>
      </c>
      <c r="M90" s="21" cm="1">
        <f t="array" aca="1" ref="M90" ca="1">IF(Parameters!$D$31, SUM(IF(ISNUMBER(AF90:AK90),(IF(AF90:AK90&gt;=Parameters!$D$41,1,"")),""))+0.5*(SUM(IF(ISNUMBER(AF90:AK90),(IF(AF90:AK90&gt;=Parameters!$D$42,1,"")),""))-SUM(IF(ISNUMBER(AF90:AK90),(IF(AF90:AK90&gt;=Parameters!$D$41,1,"")),""))),0) +
   IF(Parameters!$D$32,SUM(IF(ISNUMBER(AF90:AK90),(IF(AF90:AK90&gt;=Parameters!$D$41,1,"")),"")),0) +
   IF(Parameters!$D$33,AVERAGE(IF(ISNUMBER(AF90:AK90),AF90:AK90)),0) +
   IF(Parameters!$D$34,IF(OR(IF(ISNUMBER(AF90:AK90),AF90:AK90)=0),0,GEOMEAN(IF(ISNUMBER(AF90:AK90),AF90:AK90))),0)</f>
        <v>0.5</v>
      </c>
      <c r="N90" s="23">
        <f t="shared" ca="1" si="10"/>
        <v>0.5</v>
      </c>
      <c r="O90" s="116" t="str">
        <f t="shared" si="11"/>
        <v>!</v>
      </c>
      <c r="P90" s="24"/>
      <c r="Q90" s="49"/>
      <c r="R90" s="25">
        <f ca="1">IFERROR(INDEX(Health!$G$8:$G$225,MATCH($C90,_xlfn.ANCHORARRAY(Health!$C$8),0)),NA())</f>
        <v>0</v>
      </c>
      <c r="S90" s="25">
        <f ca="1">IFERROR(INDEX(Food!$G$8:$G$225,MATCH($C90,_xlfn.ANCHORARRAY(Food!$C$8),0)),NA())</f>
        <v>0</v>
      </c>
      <c r="T90" s="25">
        <f ca="1">IFERROR(INDEX(Macro!$G$8:$G$225,MATCH($C90,_xlfn.ANCHORARRAY(Macro!$C$8),0)),NA())</f>
        <v>0</v>
      </c>
      <c r="U90" s="25">
        <f ca="1">IFERROR(INDEX(Socioeconomic!$G$8:$G$225,MATCH($C90,_xlfn.ANCHORARRAY(Socioeconomic!$C$8),0)),NA())</f>
        <v>0</v>
      </c>
      <c r="V90" s="25">
        <f ca="1">IFERROR(INDEX('Natural Hazard'!$G$8:$G$225,MATCH($C90,_xlfn.ANCHORARRAY('Natural Hazard'!$C$8),0)),NA())</f>
        <v>0</v>
      </c>
      <c r="W90" s="25">
        <f ca="1">IFERROR(INDEX(Conflict!$G$8:$G$225,MATCH($C90,_xlfn.ANCHORARRAY(Conflict!$C$8),0)),NA())</f>
        <v>0</v>
      </c>
      <c r="X90" s="50"/>
      <c r="Y90" s="25">
        <f ca="1">IFERROR(INDEX(Health!$H$8:$H$225,MATCH($C90,_xlfn.ANCHORARRAY(Health!$C$8),0)),NA())</f>
        <v>1.9475218658892099</v>
      </c>
      <c r="Z90" s="25">
        <f ca="1">IFERROR(INDEX(Food!$H$8:$H$225,MATCH($C90,_xlfn.ANCHORARRAY(Food!$C$8),0)),NA())</f>
        <v>1.2200956937798999</v>
      </c>
      <c r="AA90" s="25">
        <f ca="1">IFERROR(INDEX(Macro!$H$8:$H$225,MATCH($C90,_xlfn.ANCHORARRAY(Macro!$C$8),0)),NA())</f>
        <v>2.5256372692645699</v>
      </c>
      <c r="AB90" s="25">
        <f ca="1">IFERROR(INDEX(Socioeconomic!$H$8:$H$225,MATCH($C90,_xlfn.ANCHORARRAY(Socioeconomic!$C$8),0)),NA())</f>
        <v>1.4285714285714199</v>
      </c>
      <c r="AC90" s="25">
        <f ca="1">IFERROR(INDEX('Natural Hazard'!$H$8:$H$225,MATCH($C90,_xlfn.ANCHORARRAY('Natural Hazard'!$C$8),0)),NA())</f>
        <v>5.3333333333333304</v>
      </c>
      <c r="AD90" s="25">
        <f ca="1">IFERROR(INDEX(Conflict!$H$8:$H$225,MATCH($C90,_xlfn.ANCHORARRAY(Conflict!$C$8),0)),NA())</f>
        <v>0</v>
      </c>
      <c r="AE90" s="50"/>
      <c r="AF90" s="25">
        <f ca="1">IFERROR(INDEX(Health!$I$8:$I$225,MATCH($C90,_xlfn.ANCHORARRAY(Health!$C$8),0)),NA())</f>
        <v>0</v>
      </c>
      <c r="AG90" s="25" t="e">
        <f ca="1">IFERROR(INDEX(Food!$I$8:$I$225,MATCH($C90,_xlfn.ANCHORARRAY(Food!$C$8),0)),NA())</f>
        <v>#N/A</v>
      </c>
      <c r="AH90" s="25">
        <f ca="1">IFERROR(INDEX(Macro!$I$8:$I$225,MATCH($C90,_xlfn.ANCHORARRAY(Macro!$C$8),0)),NA())</f>
        <v>0</v>
      </c>
      <c r="AI90" s="25">
        <f ca="1">IFERROR(INDEX(Socioeconomic!$I$8:$I$225,MATCH($C90,_xlfn.ANCHORARRAY(Socioeconomic!$C$8),0)),NA())</f>
        <v>0</v>
      </c>
      <c r="AJ90" s="25">
        <f ca="1">IFERROR(INDEX('Natural Hazard'!$I$8:$I$225,MATCH($C90,_xlfn.ANCHORARRAY('Natural Hazard'!$C$8),0)),NA())</f>
        <v>0</v>
      </c>
      <c r="AK90" s="25">
        <f ca="1">IFERROR(INDEX(Conflict!$I$8:$I$225,MATCH($C90,_xlfn.ANCHORARRAY(Conflict!$C$8),0)),NA())</f>
        <v>7</v>
      </c>
      <c r="AL90" s="49"/>
      <c r="AM90" s="25">
        <f>IFERROR(INDEX('Data Reliability'!$G$6:$G$409,MATCH($C90,'Data Reliability'!$E$6:$E$409,0)),NA())</f>
        <v>0.16666666666666699</v>
      </c>
      <c r="AN90" s="25">
        <f>IFERROR(INDEX('Data Reliability'!$H$6:$H$409,MATCH($C90,'Data Reliability'!$E$6:$E$409,0)),NA())</f>
        <v>0.54166666666666696</v>
      </c>
    </row>
    <row r="91" spans="2:40" x14ac:dyDescent="0.2">
      <c r="B91" s="28" t="s">
        <v>145</v>
      </c>
      <c r="C91" s="28" t="s">
        <v>146</v>
      </c>
      <c r="D91" s="28" t="s">
        <v>435</v>
      </c>
      <c r="E91" s="28" t="s">
        <v>429</v>
      </c>
      <c r="F91" s="206">
        <f ca="1">MATCH($C91,_xlfn.ANCHORARRAY(Health!$C$8),0)</f>
        <v>86</v>
      </c>
      <c r="G91" s="22" cm="1">
        <f t="array" aca="1" ref="G91" ca="1">IF(Parameters!$D$31, SUM(IF(ISNUMBER(R91:W91),(IF(R91:W91&gt;=Parameters!$D$37,1,"")),""))+0.5*(SUM(IF(ISNUMBER(R91:W91),(IF(R91:W91&gt;=Parameters!$D$38,1,"")),""))-SUM(IF(ISNUMBER(R91:W91),(IF(R91:W91&gt;=Parameters!$D$37,1,"")),""))),0) +
   IF(Parameters!$D$32,SUM(IF(ISNUMBER(R91:W91),(IF(R91:W91&gt;=Parameters!$D$41,1,"")),"")),0) +
   IF(Parameters!$D$33,AVERAGE(IF(ISNUMBER(R91:W91),R91:W91)),0) +
   IF(Parameters!$D$34,IF(OR(IF(ISNUMBER(R91:W91),R91:W91)=0),0,GEOMEAN(IF(ISNUMBER(R91:W91),R91:W91))),0)</f>
        <v>5.5</v>
      </c>
      <c r="H91" s="23">
        <f t="shared" ca="1" si="6"/>
        <v>5.5</v>
      </c>
      <c r="I91" s="116" t="str">
        <f t="shared" si="7"/>
        <v/>
      </c>
      <c r="J91" s="22" cm="1">
        <f t="array" aca="1" ref="J91" ca="1">IF(Parameters!$D$31, SUM(IF(ISNUMBER(Y91:AD91),(IF(Y91:AD91&gt;=Parameters!$D$41,1,"")),""))+0.5*(SUM(IF(ISNUMBER(Y91:AD91),(IF(Y91:AD91&gt;=Parameters!$D$42,1,"")),""))-SUM(IF(ISNUMBER(Y91:AD91),(IF(Y91:AD91&gt;=Parameters!$D$41,1,"")),""))),0) +
   IF(Parameters!$D$32,SUM(IF(ISNUMBER(Y91:AD91),(IF(Y91:AD91&gt;=Parameters!$D$41,1,"")),"")),0) +
   IF(Parameters!$D$33,AVERAGE(IF(ISNUMBER(Y91:AD91),Y91:AD91)),0) +
   IF(Parameters!$D$34,IF(OR(IF(ISNUMBER(Y91:AD91),Y91:AD91)=0),0,GEOMEAN(IF(ISNUMBER(Y91:AD91),Y91:AD91))),0)</f>
        <v>4</v>
      </c>
      <c r="K91" s="23">
        <f t="shared" ca="1" si="8"/>
        <v>4</v>
      </c>
      <c r="L91" s="116" t="str">
        <f t="shared" si="9"/>
        <v/>
      </c>
      <c r="M91" s="21" cm="1">
        <f t="array" aca="1" ref="M91" ca="1">IF(Parameters!$D$31, SUM(IF(ISNUMBER(AF91:AK91),(IF(AF91:AK91&gt;=Parameters!$D$41,1,"")),""))+0.5*(SUM(IF(ISNUMBER(AF91:AK91),(IF(AF91:AK91&gt;=Parameters!$D$42,1,"")),""))-SUM(IF(ISNUMBER(AF91:AK91),(IF(AF91:AK91&gt;=Parameters!$D$41,1,"")),""))),0) +
   IF(Parameters!$D$32,SUM(IF(ISNUMBER(AF91:AK91),(IF(AF91:AK91&gt;=Parameters!$D$41,1,"")),"")),0) +
   IF(Parameters!$D$33,AVERAGE(IF(ISNUMBER(AF91:AK91),AF91:AK91)),0) +
   IF(Parameters!$D$34,IF(OR(IF(ISNUMBER(AF91:AK91),AF91:AK91)=0),0,GEOMEAN(IF(ISNUMBER(AF91:AK91),AF91:AK91))),0)</f>
        <v>4.5</v>
      </c>
      <c r="N91" s="23">
        <f t="shared" ca="1" si="10"/>
        <v>4.5</v>
      </c>
      <c r="O91" s="116" t="str">
        <f t="shared" si="11"/>
        <v/>
      </c>
      <c r="P91" s="24"/>
      <c r="Q91" s="49"/>
      <c r="R91" s="25">
        <f ca="1">IFERROR(INDEX(Health!$G$8:$G$225,MATCH($C91,_xlfn.ANCHORARRAY(Health!$C$8),0)),NA())</f>
        <v>8.5509960547118027</v>
      </c>
      <c r="S91" s="25">
        <f ca="1">IFERROR(INDEX(Food!$G$8:$G$225,MATCH($C91,_xlfn.ANCHORARRAY(Food!$C$8),0)),NA())</f>
        <v>10</v>
      </c>
      <c r="T91" s="25">
        <f ca="1">IFERROR(INDEX(Macro!$G$8:$G$225,MATCH($C91,_xlfn.ANCHORARRAY(Macro!$C$8),0)),NA())</f>
        <v>5.5755482250381592</v>
      </c>
      <c r="U91" s="25">
        <f ca="1">IFERROR(INDEX(Socioeconomic!$G$8:$G$225,MATCH($C91,_xlfn.ANCHORARRAY(Socioeconomic!$C$8),0)),NA())</f>
        <v>9.9283144879394563</v>
      </c>
      <c r="V91" s="25">
        <f ca="1">IFERROR(INDEX('Natural Hazard'!$G$8:$G$225,MATCH($C91,_xlfn.ANCHORARRAY('Natural Hazard'!$C$8),0)),NA())</f>
        <v>9.4868329805051381</v>
      </c>
      <c r="W91" s="25">
        <f ca="1">IFERROR(INDEX(Conflict!$G$8:$G$225,MATCH($C91,_xlfn.ANCHORARRAY(Conflict!$C$8),0)),NA())</f>
        <v>8.4515425472851575</v>
      </c>
      <c r="X91" s="50"/>
      <c r="Y91" s="25">
        <f ca="1">IFERROR(INDEX(Health!$H$8:$H$225,MATCH($C91,_xlfn.ANCHORARRAY(Health!$C$8),0)),NA())</f>
        <v>7.3119533527696801</v>
      </c>
      <c r="Z91" s="25">
        <f ca="1">IFERROR(INDEX(Food!$H$8:$H$225,MATCH($C91,_xlfn.ANCHORARRAY(Food!$C$8),0)),NA())</f>
        <v>10</v>
      </c>
      <c r="AA91" s="25">
        <f ca="1">IFERROR(INDEX(Macro!$H$8:$H$225,MATCH($C91,_xlfn.ANCHORARRAY(Macro!$C$8),0)),NA())</f>
        <v>7.3747436273073497</v>
      </c>
      <c r="AB91" s="25">
        <f ca="1">IFERROR(INDEX(Socioeconomic!$H$8:$H$225,MATCH($C91,_xlfn.ANCHORARRAY(Socioeconomic!$C$8),0)),NA())</f>
        <v>9.8571428571428505</v>
      </c>
      <c r="AC91" s="25">
        <f ca="1">IFERROR(INDEX('Natural Hazard'!$H$8:$H$225,MATCH($C91,_xlfn.ANCHORARRAY('Natural Hazard'!$C$8),0)),NA())</f>
        <v>9</v>
      </c>
      <c r="AD91" s="25">
        <f ca="1">IFERROR(INDEX(Conflict!$H$8:$H$225,MATCH($C91,_xlfn.ANCHORARRAY(Conflict!$C$8),0)),NA())</f>
        <v>10</v>
      </c>
      <c r="AE91" s="50"/>
      <c r="AF91" s="25">
        <f ca="1">IFERROR(INDEX(Health!$I$8:$I$225,MATCH($C91,_xlfn.ANCHORARRAY(Health!$C$8),0)),NA())</f>
        <v>10</v>
      </c>
      <c r="AG91" s="25">
        <f ca="1">IFERROR(INDEX(Food!$I$8:$I$225,MATCH($C91,_xlfn.ANCHORARRAY(Food!$C$8),0)),NA())</f>
        <v>10</v>
      </c>
      <c r="AH91" s="25">
        <f ca="1">IFERROR(INDEX(Macro!$I$8:$I$225,MATCH($C91,_xlfn.ANCHORARRAY(Macro!$C$8),0)),NA())</f>
        <v>4.2152974504249299</v>
      </c>
      <c r="AI91" s="25">
        <f ca="1">IFERROR(INDEX(Socioeconomic!$I$8:$I$225,MATCH($C91,_xlfn.ANCHORARRAY(Socioeconomic!$C$8),0)),NA())</f>
        <v>10</v>
      </c>
      <c r="AJ91" s="25">
        <f ca="1">IFERROR(INDEX('Natural Hazard'!$I$8:$I$225,MATCH($C91,_xlfn.ANCHORARRAY('Natural Hazard'!$C$8),0)),NA())</f>
        <v>10</v>
      </c>
      <c r="AK91" s="25">
        <f ca="1">IFERROR(INDEX(Conflict!$I$8:$I$225,MATCH($C91,_xlfn.ANCHORARRAY(Conflict!$C$8),0)),NA())</f>
        <v>7.1428571428571299</v>
      </c>
      <c r="AL91" s="49"/>
      <c r="AM91" s="25">
        <f>IFERROR(INDEX('Data Reliability'!$G$6:$G$409,MATCH($C91,'Data Reliability'!$E$6:$E$409,0)),NA())</f>
        <v>8.3333333333333301E-2</v>
      </c>
      <c r="AN91" s="25">
        <f>IFERROR(INDEX('Data Reliability'!$H$6:$H$409,MATCH($C91,'Data Reliability'!$E$6:$E$409,0)),NA())</f>
        <v>0.30833333333333302</v>
      </c>
    </row>
    <row r="92" spans="2:40" x14ac:dyDescent="0.2">
      <c r="B92" s="28" t="s">
        <v>147</v>
      </c>
      <c r="C92" s="28" t="s">
        <v>148</v>
      </c>
      <c r="D92" s="28" t="s">
        <v>433</v>
      </c>
      <c r="E92" s="28" t="s">
        <v>409</v>
      </c>
      <c r="F92" s="206">
        <f ca="1">MATCH($C92,_xlfn.ANCHORARRAY(Health!$C$8),0)</f>
        <v>87</v>
      </c>
      <c r="G92" s="22" cm="1">
        <f t="array" aca="1" ref="G92" ca="1">IF(Parameters!$D$31, SUM(IF(ISNUMBER(R92:W92),(IF(R92:W92&gt;=Parameters!$D$37,1,"")),""))+0.5*(SUM(IF(ISNUMBER(R92:W92),(IF(R92:W92&gt;=Parameters!$D$38,1,"")),""))-SUM(IF(ISNUMBER(R92:W92),(IF(R92:W92&gt;=Parameters!$D$37,1,"")),""))),0) +
   IF(Parameters!$D$32,SUM(IF(ISNUMBER(R92:W92),(IF(R92:W92&gt;=Parameters!$D$41,1,"")),"")),0) +
   IF(Parameters!$D$33,AVERAGE(IF(ISNUMBER(R92:W92),R92:W92)),0) +
   IF(Parameters!$D$34,IF(OR(IF(ISNUMBER(R92:W92),R92:W92)=0),0,GEOMEAN(IF(ISNUMBER(R92:W92),R92:W92))),0)</f>
        <v>0.5</v>
      </c>
      <c r="H92" s="23">
        <f t="shared" ca="1" si="6"/>
        <v>0.5</v>
      </c>
      <c r="I92" s="116" t="str">
        <f t="shared" si="7"/>
        <v>!</v>
      </c>
      <c r="J92" s="22" cm="1">
        <f t="array" aca="1" ref="J92" ca="1">IF(Parameters!$D$31, SUM(IF(ISNUMBER(Y92:AD92),(IF(Y92:AD92&gt;=Parameters!$D$41,1,"")),""))+0.5*(SUM(IF(ISNUMBER(Y92:AD92),(IF(Y92:AD92&gt;=Parameters!$D$42,1,"")),""))-SUM(IF(ISNUMBER(Y92:AD92),(IF(Y92:AD92&gt;=Parameters!$D$41,1,"")),""))),0) +
   IF(Parameters!$D$32,SUM(IF(ISNUMBER(Y92:AD92),(IF(Y92:AD92&gt;=Parameters!$D$41,1,"")),"")),0) +
   IF(Parameters!$D$33,AVERAGE(IF(ISNUMBER(Y92:AD92),Y92:AD92)),0) +
   IF(Parameters!$D$34,IF(OR(IF(ISNUMBER(Y92:AD92),Y92:AD92)=0),0,GEOMEAN(IF(ISNUMBER(Y92:AD92),Y92:AD92))),0)</f>
        <v>0</v>
      </c>
      <c r="K92" s="23">
        <f t="shared" ca="1" si="8"/>
        <v>0</v>
      </c>
      <c r="L92" s="116" t="str">
        <f t="shared" si="9"/>
        <v/>
      </c>
      <c r="M92" s="21" cm="1">
        <f t="array" aca="1" ref="M92" ca="1">IF(Parameters!$D$31, SUM(IF(ISNUMBER(AF92:AK92),(IF(AF92:AK92&gt;=Parameters!$D$41,1,"")),""))+0.5*(SUM(IF(ISNUMBER(AF92:AK92),(IF(AF92:AK92&gt;=Parameters!$D$42,1,"")),""))-SUM(IF(ISNUMBER(AF92:AK92),(IF(AF92:AK92&gt;=Parameters!$D$41,1,"")),""))),0) +
   IF(Parameters!$D$32,SUM(IF(ISNUMBER(AF92:AK92),(IF(AF92:AK92&gt;=Parameters!$D$41,1,"")),"")),0) +
   IF(Parameters!$D$33,AVERAGE(IF(ISNUMBER(AF92:AK92),AF92:AK92)),0) +
   IF(Parameters!$D$34,IF(OR(IF(ISNUMBER(AF92:AK92),AF92:AK92)=0),0,GEOMEAN(IF(ISNUMBER(AF92:AK92),AF92:AK92))),0)</f>
        <v>0.5</v>
      </c>
      <c r="N92" s="23">
        <f t="shared" ca="1" si="10"/>
        <v>0.5</v>
      </c>
      <c r="O92" s="116" t="str">
        <f t="shared" si="11"/>
        <v>!</v>
      </c>
      <c r="P92" s="24"/>
      <c r="Q92" s="49"/>
      <c r="R92" s="25">
        <f ca="1">IFERROR(INDEX(Health!$G$8:$G$225,MATCH($C92,_xlfn.ANCHORARRAY(Health!$C$8),0)),NA())</f>
        <v>0</v>
      </c>
      <c r="S92" s="25">
        <f ca="1">IFERROR(INDEX(Food!$G$8:$G$225,MATCH($C92,_xlfn.ANCHORARRAY(Food!$C$8),0)),NA())</f>
        <v>0</v>
      </c>
      <c r="T92" s="25">
        <f ca="1">IFERROR(INDEX(Macro!$G$8:$G$225,MATCH($C92,_xlfn.ANCHORARRAY(Macro!$C$8),0)),NA())</f>
        <v>5.4288677223300699</v>
      </c>
      <c r="U92" s="25">
        <f ca="1">IFERROR(INDEX(Socioeconomic!$G$8:$G$225,MATCH($C92,_xlfn.ANCHORARRAY(Socioeconomic!$C$8),0)),NA())</f>
        <v>0</v>
      </c>
      <c r="V92" s="25">
        <f ca="1">IFERROR(INDEX('Natural Hazard'!$G$8:$G$225,MATCH($C92,_xlfn.ANCHORARRAY('Natural Hazard'!$C$8),0)),NA())</f>
        <v>0</v>
      </c>
      <c r="W92" s="25">
        <f ca="1">IFERROR(INDEX(Conflict!$G$8:$G$225,MATCH($C92,_xlfn.ANCHORARRAY(Conflict!$C$8),0)),NA())</f>
        <v>0</v>
      </c>
      <c r="X92" s="50"/>
      <c r="Y92" s="25">
        <f ca="1">IFERROR(INDEX(Health!$H$8:$H$225,MATCH($C92,_xlfn.ANCHORARRAY(Health!$C$8),0)),NA())</f>
        <v>0.314868804664724</v>
      </c>
      <c r="Z92" s="25">
        <f ca="1">IFERROR(INDEX(Food!$H$8:$H$225,MATCH($C92,_xlfn.ANCHORARRAY(Food!$C$8),0)),NA())</f>
        <v>1.93398957730167</v>
      </c>
      <c r="AA92" s="25">
        <f ca="1">IFERROR(INDEX(Macro!$H$8:$H$225,MATCH($C92,_xlfn.ANCHORARRAY(Macro!$C$8),0)),NA())</f>
        <v>4.2103721066510396</v>
      </c>
      <c r="AB92" s="25">
        <f ca="1">IFERROR(INDEX(Socioeconomic!$H$8:$H$225,MATCH($C92,_xlfn.ANCHORARRAY(Socioeconomic!$C$8),0)),NA())</f>
        <v>1.71428571428571</v>
      </c>
      <c r="AC92" s="25">
        <f ca="1">IFERROR(INDEX('Natural Hazard'!$H$8:$H$225,MATCH($C92,_xlfn.ANCHORARRAY('Natural Hazard'!$C$8),0)),NA())</f>
        <v>3.3333333333333299</v>
      </c>
      <c r="AD92" s="25">
        <f ca="1">IFERROR(INDEX(Conflict!$H$8:$H$225,MATCH($C92,_xlfn.ANCHORARRAY(Conflict!$C$8),0)),NA())</f>
        <v>0</v>
      </c>
      <c r="AE92" s="50"/>
      <c r="AF92" s="25">
        <f ca="1">IFERROR(INDEX(Health!$I$8:$I$225,MATCH($C92,_xlfn.ANCHORARRAY(Health!$C$8),0)),NA())</f>
        <v>0</v>
      </c>
      <c r="AG92" s="25" t="e">
        <f ca="1">IFERROR(INDEX(Food!$I$8:$I$225,MATCH($C92,_xlfn.ANCHORARRAY(Food!$C$8),0)),NA())</f>
        <v>#N/A</v>
      </c>
      <c r="AH92" s="25">
        <f ca="1">IFERROR(INDEX(Macro!$I$8:$I$225,MATCH($C92,_xlfn.ANCHORARRAY(Macro!$C$8),0)),NA())</f>
        <v>7</v>
      </c>
      <c r="AI92" s="25">
        <f ca="1">IFERROR(INDEX(Socioeconomic!$I$8:$I$225,MATCH($C92,_xlfn.ANCHORARRAY(Socioeconomic!$C$8),0)),NA())</f>
        <v>0</v>
      </c>
      <c r="AJ92" s="25">
        <f ca="1">IFERROR(INDEX('Natural Hazard'!$I$8:$I$225,MATCH($C92,_xlfn.ANCHORARRAY('Natural Hazard'!$C$8),0)),NA())</f>
        <v>0</v>
      </c>
      <c r="AK92" s="25">
        <f ca="1">IFERROR(INDEX(Conflict!$I$8:$I$225,MATCH($C92,_xlfn.ANCHORARRAY(Conflict!$C$8),0)),NA())</f>
        <v>0</v>
      </c>
      <c r="AL92" s="49"/>
      <c r="AM92" s="25">
        <f>IFERROR(INDEX('Data Reliability'!$G$6:$G$409,MATCH($C92,'Data Reliability'!$E$6:$E$409,0)),NA())</f>
        <v>8.3333333333333301E-2</v>
      </c>
      <c r="AN92" s="25">
        <f>IFERROR(INDEX('Data Reliability'!$H$6:$H$409,MATCH($C92,'Data Reliability'!$E$6:$E$409,0)),NA())</f>
        <v>0.58333333333333304</v>
      </c>
    </row>
    <row r="93" spans="2:40" x14ac:dyDescent="0.2">
      <c r="B93" s="28" t="s">
        <v>149</v>
      </c>
      <c r="C93" s="28" t="s">
        <v>150</v>
      </c>
      <c r="D93" s="28" t="s">
        <v>436</v>
      </c>
      <c r="E93" s="28" t="s">
        <v>430</v>
      </c>
      <c r="F93" s="206">
        <f ca="1">MATCH($C93,_xlfn.ANCHORARRAY(Health!$C$8),0)</f>
        <v>88</v>
      </c>
      <c r="G93" s="22" cm="1">
        <f t="array" aca="1" ref="G93" ca="1">IF(Parameters!$D$31, SUM(IF(ISNUMBER(R93:W93),(IF(R93:W93&gt;=Parameters!$D$37,1,"")),""))+0.5*(SUM(IF(ISNUMBER(R93:W93),(IF(R93:W93&gt;=Parameters!$D$38,1,"")),""))-SUM(IF(ISNUMBER(R93:W93),(IF(R93:W93&gt;=Parameters!$D$37,1,"")),""))),0) +
   IF(Parameters!$D$32,SUM(IF(ISNUMBER(R93:W93),(IF(R93:W93&gt;=Parameters!$D$41,1,"")),"")),0) +
   IF(Parameters!$D$33,AVERAGE(IF(ISNUMBER(R93:W93),R93:W93)),0) +
   IF(Parameters!$D$34,IF(OR(IF(ISNUMBER(R93:W93),R93:W93)=0),0,GEOMEAN(IF(ISNUMBER(R93:W93),R93:W93))),0)</f>
        <v>1.5</v>
      </c>
      <c r="H93" s="23">
        <f t="shared" ca="1" si="6"/>
        <v>1.5</v>
      </c>
      <c r="I93" s="116" t="str">
        <f t="shared" si="7"/>
        <v/>
      </c>
      <c r="J93" s="22" cm="1">
        <f t="array" aca="1" ref="J93" ca="1">IF(Parameters!$D$31, SUM(IF(ISNUMBER(Y93:AD93),(IF(Y93:AD93&gt;=Parameters!$D$41,1,"")),""))+0.5*(SUM(IF(ISNUMBER(Y93:AD93),(IF(Y93:AD93&gt;=Parameters!$D$42,1,"")),""))-SUM(IF(ISNUMBER(Y93:AD93),(IF(Y93:AD93&gt;=Parameters!$D$41,1,"")),""))),0) +
   IF(Parameters!$D$32,SUM(IF(ISNUMBER(Y93:AD93),(IF(Y93:AD93&gt;=Parameters!$D$41,1,"")),"")),0) +
   IF(Parameters!$D$33,AVERAGE(IF(ISNUMBER(Y93:AD93),Y93:AD93)),0) +
   IF(Parameters!$D$34,IF(OR(IF(ISNUMBER(Y93:AD93),Y93:AD93)=0),0,GEOMEAN(IF(ISNUMBER(Y93:AD93),Y93:AD93))),0)</f>
        <v>1.5</v>
      </c>
      <c r="K93" s="23">
        <f t="shared" ca="1" si="8"/>
        <v>1.5</v>
      </c>
      <c r="L93" s="116" t="str">
        <f t="shared" si="9"/>
        <v/>
      </c>
      <c r="M93" s="21" cm="1">
        <f t="array" aca="1" ref="M93" ca="1">IF(Parameters!$D$31, SUM(IF(ISNUMBER(AF93:AK93),(IF(AF93:AK93&gt;=Parameters!$D$41,1,"")),""))+0.5*(SUM(IF(ISNUMBER(AF93:AK93),(IF(AF93:AK93&gt;=Parameters!$D$42,1,"")),""))-SUM(IF(ISNUMBER(AF93:AK93),(IF(AF93:AK93&gt;=Parameters!$D$41,1,"")),""))),0) +
   IF(Parameters!$D$32,SUM(IF(ISNUMBER(AF93:AK93),(IF(AF93:AK93&gt;=Parameters!$D$41,1,"")),"")),0) +
   IF(Parameters!$D$33,AVERAGE(IF(ISNUMBER(AF93:AK93),AF93:AK93)),0) +
   IF(Parameters!$D$34,IF(OR(IF(ISNUMBER(AF93:AK93),AF93:AK93)=0),0,GEOMEAN(IF(ISNUMBER(AF93:AK93),AF93:AK93))),0)</f>
        <v>1.5</v>
      </c>
      <c r="N93" s="23">
        <f t="shared" ca="1" si="10"/>
        <v>1.5</v>
      </c>
      <c r="O93" s="116" t="str">
        <f t="shared" si="11"/>
        <v>!</v>
      </c>
      <c r="P93" s="24"/>
      <c r="Q93" s="49"/>
      <c r="R93" s="25">
        <f ca="1">IFERROR(INDEX(Health!$G$8:$G$225,MATCH($C93,_xlfn.ANCHORARRAY(Health!$C$8),0)),NA())</f>
        <v>0</v>
      </c>
      <c r="S93" s="25">
        <f ca="1">IFERROR(INDEX(Food!$G$8:$G$225,MATCH($C93,_xlfn.ANCHORARRAY(Food!$C$8),0)),NA())</f>
        <v>0</v>
      </c>
      <c r="T93" s="25">
        <f ca="1">IFERROR(INDEX(Macro!$G$8:$G$225,MATCH($C93,_xlfn.ANCHORARRAY(Macro!$C$8),0)),NA())</f>
        <v>6.9</v>
      </c>
      <c r="U93" s="25">
        <f ca="1">IFERROR(INDEX(Socioeconomic!$G$8:$G$225,MATCH($C93,_xlfn.ANCHORARRAY(Socioeconomic!$C$8),0)),NA())</f>
        <v>0</v>
      </c>
      <c r="V93" s="25">
        <f ca="1">IFERROR(INDEX('Natural Hazard'!$G$8:$G$225,MATCH($C93,_xlfn.ANCHORARRAY('Natural Hazard'!$C$8),0)),NA())</f>
        <v>10</v>
      </c>
      <c r="W93" s="25">
        <f ca="1">IFERROR(INDEX(Conflict!$G$8:$G$225,MATCH($C93,_xlfn.ANCHORARRAY(Conflict!$C$8),0)),NA())</f>
        <v>1.2103181251349355</v>
      </c>
      <c r="X93" s="50"/>
      <c r="Y93" s="25">
        <f ca="1">IFERROR(INDEX(Health!$H$8:$H$225,MATCH($C93,_xlfn.ANCHORARRAY(Health!$C$8),0)),NA())</f>
        <v>1.48104956268221</v>
      </c>
      <c r="Z93" s="25">
        <f ca="1">IFERROR(INDEX(Food!$H$8:$H$225,MATCH($C93,_xlfn.ANCHORARRAY(Food!$C$8),0)),NA())</f>
        <v>5.1766068326577797</v>
      </c>
      <c r="AA93" s="25">
        <f ca="1">IFERROR(INDEX(Macro!$H$8:$H$225,MATCH($C93,_xlfn.ANCHORARRAY(Macro!$C$8),0)),NA())</f>
        <v>7</v>
      </c>
      <c r="AB93" s="25">
        <f ca="1">IFERROR(INDEX(Socioeconomic!$H$8:$H$225,MATCH($C93,_xlfn.ANCHORARRAY(Socioeconomic!$C$8),0)),NA())</f>
        <v>4.71428571428571</v>
      </c>
      <c r="AC93" s="25">
        <f ca="1">IFERROR(INDEX('Natural Hazard'!$H$8:$H$225,MATCH($C93,_xlfn.ANCHORARRAY('Natural Hazard'!$C$8),0)),NA())</f>
        <v>10</v>
      </c>
      <c r="AD93" s="25">
        <f ca="1">IFERROR(INDEX(Conflict!$H$8:$H$225,MATCH($C93,_xlfn.ANCHORARRAY(Conflict!$C$8),0)),NA())</f>
        <v>0.84230022931733795</v>
      </c>
      <c r="AE93" s="50"/>
      <c r="AF93" s="25">
        <f ca="1">IFERROR(INDEX(Health!$I$8:$I$225,MATCH($C93,_xlfn.ANCHORARRAY(Health!$C$8),0)),NA())</f>
        <v>0</v>
      </c>
      <c r="AG93" s="25" t="e">
        <f ca="1">IFERROR(INDEX(Food!$I$8:$I$225,MATCH($C93,_xlfn.ANCHORARRAY(Food!$C$8),0)),NA())</f>
        <v>#N/A</v>
      </c>
      <c r="AH93" s="25">
        <f ca="1">IFERROR(INDEX(Macro!$I$8:$I$225,MATCH($C93,_xlfn.ANCHORARRAY(Macro!$C$8),0)),NA())</f>
        <v>7</v>
      </c>
      <c r="AI93" s="25">
        <f ca="1">IFERROR(INDEX(Socioeconomic!$I$8:$I$225,MATCH($C93,_xlfn.ANCHORARRAY(Socioeconomic!$C$8),0)),NA())</f>
        <v>0</v>
      </c>
      <c r="AJ93" s="25">
        <f ca="1">IFERROR(INDEX('Natural Hazard'!$I$8:$I$225,MATCH($C93,_xlfn.ANCHORARRAY('Natural Hazard'!$C$8),0)),NA())</f>
        <v>10</v>
      </c>
      <c r="AK93" s="25">
        <f ca="1">IFERROR(INDEX(Conflict!$I$8:$I$225,MATCH($C93,_xlfn.ANCHORARRAY(Conflict!$C$8),0)),NA())</f>
        <v>1.7391304347826</v>
      </c>
      <c r="AL93" s="49"/>
      <c r="AM93" s="25">
        <f>IFERROR(INDEX('Data Reliability'!$G$6:$G$409,MATCH($C93,'Data Reliability'!$E$6:$E$409,0)),NA())</f>
        <v>0</v>
      </c>
      <c r="AN93" s="25">
        <f>IFERROR(INDEX('Data Reliability'!$H$6:$H$409,MATCH($C93,'Data Reliability'!$E$6:$E$409,0)),NA())</f>
        <v>0.358333333333333</v>
      </c>
    </row>
    <row r="94" spans="2:40" x14ac:dyDescent="0.2">
      <c r="B94" s="28" t="s">
        <v>740</v>
      </c>
      <c r="C94" s="28" t="s">
        <v>706</v>
      </c>
      <c r="D94" s="28" t="s">
        <v>433</v>
      </c>
      <c r="E94" s="28" t="s">
        <v>409</v>
      </c>
      <c r="F94" s="206">
        <f ca="1">MATCH($C94,_xlfn.ANCHORARRAY(Health!$C$8),0)</f>
        <v>89</v>
      </c>
      <c r="G94" s="22" cm="1">
        <f t="array" aca="1" ref="G94" ca="1">IF(Parameters!$D$31, SUM(IF(ISNUMBER(R94:W94),(IF(R94:W94&gt;=Parameters!$D$37,1,"")),""))+0.5*(SUM(IF(ISNUMBER(R94:W94),(IF(R94:W94&gt;=Parameters!$D$38,1,"")),""))-SUM(IF(ISNUMBER(R94:W94),(IF(R94:W94&gt;=Parameters!$D$37,1,"")),""))),0) +
   IF(Parameters!$D$32,SUM(IF(ISNUMBER(R94:W94),(IF(R94:W94&gt;=Parameters!$D$41,1,"")),"")),0) +
   IF(Parameters!$D$33,AVERAGE(IF(ISNUMBER(R94:W94),R94:W94)),0) +
   IF(Parameters!$D$34,IF(OR(IF(ISNUMBER(R94:W94),R94:W94)=0),0,GEOMEAN(IF(ISNUMBER(R94:W94),R94:W94))),0)</f>
        <v>0</v>
      </c>
      <c r="H94" s="23">
        <f t="shared" ca="1" si="6"/>
        <v>0</v>
      </c>
      <c r="I94" s="116" t="str">
        <f t="shared" si="7"/>
        <v>!!</v>
      </c>
      <c r="J94" s="22" cm="1">
        <f t="array" aca="1" ref="J94" ca="1">IF(Parameters!$D$31, SUM(IF(ISNUMBER(Y94:AD94),(IF(Y94:AD94&gt;=Parameters!$D$41,1,"")),""))+0.5*(SUM(IF(ISNUMBER(Y94:AD94),(IF(Y94:AD94&gt;=Parameters!$D$42,1,"")),""))-SUM(IF(ISNUMBER(Y94:AD94),(IF(Y94:AD94&gt;=Parameters!$D$41,1,"")),""))),0) +
   IF(Parameters!$D$32,SUM(IF(ISNUMBER(Y94:AD94),(IF(Y94:AD94&gt;=Parameters!$D$41,1,"")),"")),0) +
   IF(Parameters!$D$33,AVERAGE(IF(ISNUMBER(Y94:AD94),Y94:AD94)),0) +
   IF(Parameters!$D$34,IF(OR(IF(ISNUMBER(Y94:AD94),Y94:AD94)=0),0,GEOMEAN(IF(ISNUMBER(Y94:AD94),Y94:AD94))),0)</f>
        <v>0</v>
      </c>
      <c r="K94" s="23">
        <f t="shared" ca="1" si="8"/>
        <v>0</v>
      </c>
      <c r="L94" s="116" t="str">
        <f t="shared" si="9"/>
        <v>!!</v>
      </c>
      <c r="M94" s="21" cm="1">
        <f t="array" aca="1" ref="M94" ca="1">IF(Parameters!$D$31, SUM(IF(ISNUMBER(AF94:AK94),(IF(AF94:AK94&gt;=Parameters!$D$41,1,"")),""))+0.5*(SUM(IF(ISNUMBER(AF94:AK94),(IF(AF94:AK94&gt;=Parameters!$D$42,1,"")),""))-SUM(IF(ISNUMBER(AF94:AK94),(IF(AF94:AK94&gt;=Parameters!$D$41,1,"")),""))),0) +
   IF(Parameters!$D$32,SUM(IF(ISNUMBER(AF94:AK94),(IF(AF94:AK94&gt;=Parameters!$D$41,1,"")),"")),0) +
   IF(Parameters!$D$33,AVERAGE(IF(ISNUMBER(AF94:AK94),AF94:AK94)),0) +
   IF(Parameters!$D$34,IF(OR(IF(ISNUMBER(AF94:AK94),AF94:AK94)=0),0,GEOMEAN(IF(ISNUMBER(AF94:AK94),AF94:AK94))),0)</f>
        <v>0</v>
      </c>
      <c r="N94" s="23">
        <f t="shared" ca="1" si="10"/>
        <v>0</v>
      </c>
      <c r="O94" s="116" t="str">
        <f t="shared" si="11"/>
        <v>!!</v>
      </c>
      <c r="P94" s="24"/>
      <c r="Q94" s="49"/>
      <c r="R94" s="25">
        <f ca="1">IFERROR(INDEX(Health!$G$8:$G$225,MATCH($C94,_xlfn.ANCHORARRAY(Health!$C$8),0)),NA())</f>
        <v>0</v>
      </c>
      <c r="S94" s="25" t="e">
        <f ca="1">IFERROR(INDEX(Food!$G$8:$G$225,MATCH($C94,_xlfn.ANCHORARRAY(Food!$C$8),0)),NA())</f>
        <v>#N/A</v>
      </c>
      <c r="T94" s="25" t="e">
        <f ca="1">IFERROR(INDEX(Macro!$G$8:$G$225,MATCH($C94,_xlfn.ANCHORARRAY(Macro!$C$8),0)),NA())</f>
        <v>#N/A</v>
      </c>
      <c r="U94" s="25" t="e">
        <f ca="1">IFERROR(INDEX(Socioeconomic!$G$8:$G$225,MATCH($C94,_xlfn.ANCHORARRAY(Socioeconomic!$C$8),0)),NA())</f>
        <v>#N/A</v>
      </c>
      <c r="V94" s="25">
        <f ca="1">IFERROR(INDEX('Natural Hazard'!$G$8:$G$225,MATCH($C94,_xlfn.ANCHORARRAY('Natural Hazard'!$C$8),0)),NA())</f>
        <v>0</v>
      </c>
      <c r="W94" s="25">
        <f ca="1">IFERROR(INDEX(Conflict!$G$8:$G$225,MATCH($C94,_xlfn.ANCHORARRAY(Conflict!$C$8),0)),NA())</f>
        <v>0</v>
      </c>
      <c r="X94" s="50"/>
      <c r="Y94" s="25" t="e">
        <f ca="1">IFERROR(INDEX(Health!$H$8:$H$225,MATCH($C94,_xlfn.ANCHORARRAY(Health!$C$8),0)),NA())</f>
        <v>#N/A</v>
      </c>
      <c r="Z94" s="25" t="e">
        <f ca="1">IFERROR(INDEX(Food!$H$8:$H$225,MATCH($C94,_xlfn.ANCHORARRAY(Food!$C$8),0)),NA())</f>
        <v>#N/A</v>
      </c>
      <c r="AA94" s="25" t="e">
        <f ca="1">IFERROR(INDEX(Macro!$H$8:$H$225,MATCH($C94,_xlfn.ANCHORARRAY(Macro!$C$8),0)),NA())</f>
        <v>#N/A</v>
      </c>
      <c r="AB94" s="25" t="e">
        <f ca="1">IFERROR(INDEX(Socioeconomic!$H$8:$H$225,MATCH($C94,_xlfn.ANCHORARRAY(Socioeconomic!$C$8),0)),NA())</f>
        <v>#N/A</v>
      </c>
      <c r="AC94" s="25" t="e">
        <f ca="1">IFERROR(INDEX('Natural Hazard'!$H$8:$H$225,MATCH($C94,_xlfn.ANCHORARRAY('Natural Hazard'!$C$8),0)),NA())</f>
        <v>#N/A</v>
      </c>
      <c r="AD94" s="25">
        <f ca="1">IFERROR(INDEX(Conflict!$H$8:$H$225,MATCH($C94,_xlfn.ANCHORARRAY(Conflict!$C$8),0)),NA())</f>
        <v>0</v>
      </c>
      <c r="AE94" s="50"/>
      <c r="AF94" s="25">
        <f ca="1">IFERROR(INDEX(Health!$I$8:$I$225,MATCH($C94,_xlfn.ANCHORARRAY(Health!$C$8),0)),NA())</f>
        <v>0</v>
      </c>
      <c r="AG94" s="25" t="e">
        <f ca="1">IFERROR(INDEX(Food!$I$8:$I$225,MATCH($C94,_xlfn.ANCHORARRAY(Food!$C$8),0)),NA())</f>
        <v>#N/A</v>
      </c>
      <c r="AH94" s="25" t="e">
        <f ca="1">IFERROR(INDEX(Macro!$I$8:$I$225,MATCH($C94,_xlfn.ANCHORARRAY(Macro!$C$8),0)),NA())</f>
        <v>#N/A</v>
      </c>
      <c r="AI94" s="25" t="e">
        <f ca="1">IFERROR(INDEX(Socioeconomic!$I$8:$I$225,MATCH($C94,_xlfn.ANCHORARRAY(Socioeconomic!$C$8),0)),NA())</f>
        <v>#N/A</v>
      </c>
      <c r="AJ94" s="25">
        <f ca="1">IFERROR(INDEX('Natural Hazard'!$I$8:$I$225,MATCH($C94,_xlfn.ANCHORARRAY('Natural Hazard'!$C$8),0)),NA())</f>
        <v>0</v>
      </c>
      <c r="AK94" s="25">
        <f ca="1">IFERROR(INDEX(Conflict!$I$8:$I$225,MATCH($C94,_xlfn.ANCHORARRAY(Conflict!$C$8),0)),NA())</f>
        <v>0</v>
      </c>
      <c r="AL94" s="49"/>
      <c r="AM94" s="25">
        <f>IFERROR(INDEX('Data Reliability'!$G$6:$G$409,MATCH($C94,'Data Reliability'!$E$6:$E$409,0)),NA())</f>
        <v>0.91666666666666696</v>
      </c>
      <c r="AN94" s="25">
        <f>IFERROR(INDEX('Data Reliability'!$H$6:$H$409,MATCH($C94,'Data Reliability'!$E$6:$E$409,0)),NA())</f>
        <v>0.81666666666666698</v>
      </c>
    </row>
    <row r="95" spans="2:40" x14ac:dyDescent="0.2">
      <c r="B95" s="28" t="s">
        <v>151</v>
      </c>
      <c r="C95" s="28" t="s">
        <v>152</v>
      </c>
      <c r="D95" s="28" t="s">
        <v>431</v>
      </c>
      <c r="E95" s="28" t="s">
        <v>430</v>
      </c>
      <c r="F95" s="206">
        <f ca="1">MATCH($C95,_xlfn.ANCHORARRAY(Health!$C$8),0)</f>
        <v>90</v>
      </c>
      <c r="G95" s="22" cm="1">
        <f t="array" aca="1" ref="G95" ca="1">IF(Parameters!$D$31, SUM(IF(ISNUMBER(R95:W95),(IF(R95:W95&gt;=Parameters!$D$37,1,"")),""))+0.5*(SUM(IF(ISNUMBER(R95:W95),(IF(R95:W95&gt;=Parameters!$D$38,1,"")),""))-SUM(IF(ISNUMBER(R95:W95),(IF(R95:W95&gt;=Parameters!$D$37,1,"")),""))),0) +
   IF(Parameters!$D$32,SUM(IF(ISNUMBER(R95:W95),(IF(R95:W95&gt;=Parameters!$D$41,1,"")),"")),0) +
   IF(Parameters!$D$33,AVERAGE(IF(ISNUMBER(R95:W95),R95:W95)),0) +
   IF(Parameters!$D$34,IF(OR(IF(ISNUMBER(R95:W95),R95:W95)=0),0,GEOMEAN(IF(ISNUMBER(R95:W95),R95:W95))),0)</f>
        <v>1.5</v>
      </c>
      <c r="H95" s="23">
        <f t="shared" ca="1" si="6"/>
        <v>1.5</v>
      </c>
      <c r="I95" s="116" t="str">
        <f t="shared" si="7"/>
        <v/>
      </c>
      <c r="J95" s="22" cm="1">
        <f t="array" aca="1" ref="J95" ca="1">IF(Parameters!$D$31, SUM(IF(ISNUMBER(Y95:AD95),(IF(Y95:AD95&gt;=Parameters!$D$41,1,"")),""))+0.5*(SUM(IF(ISNUMBER(Y95:AD95),(IF(Y95:AD95&gt;=Parameters!$D$42,1,"")),""))-SUM(IF(ISNUMBER(Y95:AD95),(IF(Y95:AD95&gt;=Parameters!$D$41,1,"")),""))),0) +
   IF(Parameters!$D$32,SUM(IF(ISNUMBER(Y95:AD95),(IF(Y95:AD95&gt;=Parameters!$D$41,1,"")),"")),0) +
   IF(Parameters!$D$33,AVERAGE(IF(ISNUMBER(Y95:AD95),Y95:AD95)),0) +
   IF(Parameters!$D$34,IF(OR(IF(ISNUMBER(Y95:AD95),Y95:AD95)=0),0,GEOMEAN(IF(ISNUMBER(Y95:AD95),Y95:AD95))),0)</f>
        <v>1.5</v>
      </c>
      <c r="K95" s="23">
        <f t="shared" ca="1" si="8"/>
        <v>1.5</v>
      </c>
      <c r="L95" s="116" t="str">
        <f t="shared" si="9"/>
        <v/>
      </c>
      <c r="M95" s="21" cm="1">
        <f t="array" aca="1" ref="M95" ca="1">IF(Parameters!$D$31, SUM(IF(ISNUMBER(AF95:AK95),(IF(AF95:AK95&gt;=Parameters!$D$41,1,"")),""))+0.5*(SUM(IF(ISNUMBER(AF95:AK95),(IF(AF95:AK95&gt;=Parameters!$D$42,1,"")),""))-SUM(IF(ISNUMBER(AF95:AK95),(IF(AF95:AK95&gt;=Parameters!$D$41,1,"")),""))),0) +
   IF(Parameters!$D$32,SUM(IF(ISNUMBER(AF95:AK95),(IF(AF95:AK95&gt;=Parameters!$D$41,1,"")),"")),0) +
   IF(Parameters!$D$33,AVERAGE(IF(ISNUMBER(AF95:AK95),AF95:AK95)),0) +
   IF(Parameters!$D$34,IF(OR(IF(ISNUMBER(AF95:AK95),AF95:AK95)=0),0,GEOMEAN(IF(ISNUMBER(AF95:AK95),AF95:AK95))),0)</f>
        <v>2</v>
      </c>
      <c r="N95" s="23">
        <f t="shared" ca="1" si="10"/>
        <v>2</v>
      </c>
      <c r="O95" s="116" t="str">
        <f t="shared" si="11"/>
        <v>!</v>
      </c>
      <c r="P95" s="24"/>
      <c r="Q95" s="49"/>
      <c r="R95" s="25">
        <f ca="1">IFERROR(INDEX(Health!$G$8:$G$225,MATCH($C95,_xlfn.ANCHORARRAY(Health!$C$8),0)),NA())</f>
        <v>5.0869982327899574</v>
      </c>
      <c r="S95" s="25">
        <f ca="1">IFERROR(INDEX(Food!$G$8:$G$225,MATCH($C95,_xlfn.ANCHORARRAY(Food!$C$8),0)),NA())</f>
        <v>0</v>
      </c>
      <c r="T95" s="25">
        <f ca="1">IFERROR(INDEX(Macro!$G$8:$G$225,MATCH($C95,_xlfn.ANCHORARRAY(Macro!$C$8),0)),NA())</f>
        <v>6.9</v>
      </c>
      <c r="U95" s="25">
        <f ca="1">IFERROR(INDEX(Socioeconomic!$G$8:$G$225,MATCH($C95,_xlfn.ANCHORARRAY(Socioeconomic!$C$8),0)),NA())</f>
        <v>0</v>
      </c>
      <c r="V95" s="25">
        <f ca="1">IFERROR(INDEX('Natural Hazard'!$G$8:$G$225,MATCH($C95,_xlfn.ANCHORARRAY('Natural Hazard'!$C$8),0)),NA())</f>
        <v>0</v>
      </c>
      <c r="W95" s="25">
        <f ca="1">IFERROR(INDEX(Conflict!$G$8:$G$225,MATCH($C95,_xlfn.ANCHORARRAY(Conflict!$C$8),0)),NA())</f>
        <v>5.2120327016141506</v>
      </c>
      <c r="X95" s="50"/>
      <c r="Y95" s="25">
        <f ca="1">IFERROR(INDEX(Health!$H$8:$H$225,MATCH($C95,_xlfn.ANCHORARRAY(Health!$C$8),0)),NA())</f>
        <v>3.6967930029154501</v>
      </c>
      <c r="Z95" s="25">
        <f ca="1">IFERROR(INDEX(Food!$H$8:$H$225,MATCH($C95,_xlfn.ANCHORARRAY(Food!$C$8),0)),NA())</f>
        <v>5.5529820497973299</v>
      </c>
      <c r="AA95" s="25">
        <f ca="1">IFERROR(INDEX(Macro!$H$8:$H$225,MATCH($C95,_xlfn.ANCHORARRAY(Macro!$C$8),0)),NA())</f>
        <v>7</v>
      </c>
      <c r="AB95" s="25">
        <f ca="1">IFERROR(INDEX(Socioeconomic!$H$8:$H$225,MATCH($C95,_xlfn.ANCHORARRAY(Socioeconomic!$C$8),0)),NA())</f>
        <v>6.1428571428571397</v>
      </c>
      <c r="AC95" s="25">
        <f ca="1">IFERROR(INDEX('Natural Hazard'!$H$8:$H$225,MATCH($C95,_xlfn.ANCHORARRAY('Natural Hazard'!$C$8),0)),NA())</f>
        <v>10</v>
      </c>
      <c r="AD95" s="25">
        <f ca="1">IFERROR(INDEX(Conflict!$H$8:$H$225,MATCH($C95,_xlfn.ANCHORARRAY(Conflict!$C$8),0)),NA())</f>
        <v>2.71652848826953</v>
      </c>
      <c r="AE95" s="50"/>
      <c r="AF95" s="25">
        <f ca="1">IFERROR(INDEX(Health!$I$8:$I$225,MATCH($C95,_xlfn.ANCHORARRAY(Health!$C$8),0)),NA())</f>
        <v>7</v>
      </c>
      <c r="AG95" s="25" t="e">
        <f ca="1">IFERROR(INDEX(Food!$I$8:$I$225,MATCH($C95,_xlfn.ANCHORARRAY(Food!$C$8),0)),NA())</f>
        <v>#N/A</v>
      </c>
      <c r="AH95" s="25">
        <f ca="1">IFERROR(INDEX(Macro!$I$8:$I$225,MATCH($C95,_xlfn.ANCHORARRAY(Macro!$C$8),0)),NA())</f>
        <v>7</v>
      </c>
      <c r="AI95" s="25">
        <f ca="1">IFERROR(INDEX(Socioeconomic!$I$8:$I$225,MATCH($C95,_xlfn.ANCHORARRAY(Socioeconomic!$C$8),0)),NA())</f>
        <v>0</v>
      </c>
      <c r="AJ95" s="25">
        <f ca="1">IFERROR(INDEX('Natural Hazard'!$I$8:$I$225,MATCH($C95,_xlfn.ANCHORARRAY('Natural Hazard'!$C$8),0)),NA())</f>
        <v>0</v>
      </c>
      <c r="AK95" s="25">
        <f ca="1">IFERROR(INDEX(Conflict!$I$8:$I$225,MATCH($C95,_xlfn.ANCHORARRAY(Conflict!$C$8),0)),NA())</f>
        <v>10</v>
      </c>
      <c r="AL95" s="49"/>
      <c r="AM95" s="25">
        <f>IFERROR(INDEX('Data Reliability'!$G$6:$G$409,MATCH($C95,'Data Reliability'!$E$6:$E$409,0)),NA())</f>
        <v>0</v>
      </c>
      <c r="AN95" s="25">
        <f>IFERROR(INDEX('Data Reliability'!$H$6:$H$409,MATCH($C95,'Data Reliability'!$E$6:$E$409,0)),NA())</f>
        <v>0.4</v>
      </c>
    </row>
    <row r="96" spans="2:40" x14ac:dyDescent="0.2">
      <c r="B96" s="28" t="s">
        <v>153</v>
      </c>
      <c r="C96" s="28" t="s">
        <v>154</v>
      </c>
      <c r="D96" s="28" t="s">
        <v>433</v>
      </c>
      <c r="E96" s="28" t="s">
        <v>409</v>
      </c>
      <c r="F96" s="206">
        <f ca="1">MATCH($C96,_xlfn.ANCHORARRAY(Health!$C$8),0)</f>
        <v>91</v>
      </c>
      <c r="G96" s="22" cm="1">
        <f t="array" aca="1" ref="G96" ca="1">IF(Parameters!$D$31, SUM(IF(ISNUMBER(R96:W96),(IF(R96:W96&gt;=Parameters!$D$37,1,"")),""))+0.5*(SUM(IF(ISNUMBER(R96:W96),(IF(R96:W96&gt;=Parameters!$D$38,1,"")),""))-SUM(IF(ISNUMBER(R96:W96),(IF(R96:W96&gt;=Parameters!$D$37,1,"")),""))),0) +
   IF(Parameters!$D$32,SUM(IF(ISNUMBER(R96:W96),(IF(R96:W96&gt;=Parameters!$D$41,1,"")),"")),0) +
   IF(Parameters!$D$33,AVERAGE(IF(ISNUMBER(R96:W96),R96:W96)),0) +
   IF(Parameters!$D$34,IF(OR(IF(ISNUMBER(R96:W96),R96:W96)=0),0,GEOMEAN(IF(ISNUMBER(R96:W96),R96:W96))),0)</f>
        <v>0</v>
      </c>
      <c r="H96" s="23">
        <f t="shared" ca="1" si="6"/>
        <v>0</v>
      </c>
      <c r="I96" s="116" t="str">
        <f t="shared" si="7"/>
        <v>!</v>
      </c>
      <c r="J96" s="22" cm="1">
        <f t="array" aca="1" ref="J96" ca="1">IF(Parameters!$D$31, SUM(IF(ISNUMBER(Y96:AD96),(IF(Y96:AD96&gt;=Parameters!$D$41,1,"")),""))+0.5*(SUM(IF(ISNUMBER(Y96:AD96),(IF(Y96:AD96&gt;=Parameters!$D$42,1,"")),""))-SUM(IF(ISNUMBER(Y96:AD96),(IF(Y96:AD96&gt;=Parameters!$D$41,1,"")),""))),0) +
   IF(Parameters!$D$32,SUM(IF(ISNUMBER(Y96:AD96),(IF(Y96:AD96&gt;=Parameters!$D$41,1,"")),"")),0) +
   IF(Parameters!$D$33,AVERAGE(IF(ISNUMBER(Y96:AD96),Y96:AD96)),0) +
   IF(Parameters!$D$34,IF(OR(IF(ISNUMBER(Y96:AD96),Y96:AD96)=0),0,GEOMEAN(IF(ISNUMBER(Y96:AD96),Y96:AD96))),0)</f>
        <v>0</v>
      </c>
      <c r="K96" s="23">
        <f t="shared" ca="1" si="8"/>
        <v>0</v>
      </c>
      <c r="L96" s="116" t="str">
        <f t="shared" si="9"/>
        <v/>
      </c>
      <c r="M96" s="21" cm="1">
        <f t="array" aca="1" ref="M96" ca="1">IF(Parameters!$D$31, SUM(IF(ISNUMBER(AF96:AK96),(IF(AF96:AK96&gt;=Parameters!$D$41,1,"")),""))+0.5*(SUM(IF(ISNUMBER(AF96:AK96),(IF(AF96:AK96&gt;=Parameters!$D$42,1,"")),""))-SUM(IF(ISNUMBER(AF96:AK96),(IF(AF96:AK96&gt;=Parameters!$D$41,1,"")),""))),0) +
   IF(Parameters!$D$32,SUM(IF(ISNUMBER(AF96:AK96),(IF(AF96:AK96&gt;=Parameters!$D$41,1,"")),"")),0) +
   IF(Parameters!$D$33,AVERAGE(IF(ISNUMBER(AF96:AK96),AF96:AK96)),0) +
   IF(Parameters!$D$34,IF(OR(IF(ISNUMBER(AF96:AK96),AF96:AK96)=0),0,GEOMEAN(IF(ISNUMBER(AF96:AK96),AF96:AK96))),0)</f>
        <v>0</v>
      </c>
      <c r="N96" s="23">
        <f t="shared" ca="1" si="10"/>
        <v>0</v>
      </c>
      <c r="O96" s="116" t="str">
        <f t="shared" si="11"/>
        <v>!</v>
      </c>
      <c r="P96" s="24"/>
      <c r="Q96" s="49"/>
      <c r="R96" s="25">
        <f ca="1">IFERROR(INDEX(Health!$G$8:$G$225,MATCH($C96,_xlfn.ANCHORARRAY(Health!$C$8),0)),NA())</f>
        <v>0</v>
      </c>
      <c r="S96" s="25">
        <f ca="1">IFERROR(INDEX(Food!$G$8:$G$225,MATCH($C96,_xlfn.ANCHORARRAY(Food!$C$8),0)),NA())</f>
        <v>0</v>
      </c>
      <c r="T96" s="25">
        <f ca="1">IFERROR(INDEX(Macro!$G$8:$G$225,MATCH($C96,_xlfn.ANCHORARRAY(Macro!$C$8),0)),NA())</f>
        <v>1.8409980913773139</v>
      </c>
      <c r="U96" s="25">
        <f ca="1">IFERROR(INDEX(Socioeconomic!$G$8:$G$225,MATCH($C96,_xlfn.ANCHORARRAY(Socioeconomic!$C$8),0)),NA())</f>
        <v>1.2961481396815711</v>
      </c>
      <c r="V96" s="25">
        <f ca="1">IFERROR(INDEX('Natural Hazard'!$G$8:$G$225,MATCH($C96,_xlfn.ANCHORARRAY('Natural Hazard'!$C$8),0)),NA())</f>
        <v>0</v>
      </c>
      <c r="W96" s="25">
        <f ca="1">IFERROR(INDEX(Conflict!$G$8:$G$225,MATCH($C96,_xlfn.ANCHORARRAY(Conflict!$C$8),0)),NA())</f>
        <v>0</v>
      </c>
      <c r="X96" s="50"/>
      <c r="Y96" s="25">
        <f ca="1">IFERROR(INDEX(Health!$H$8:$H$225,MATCH($C96,_xlfn.ANCHORARRAY(Health!$C$8),0)),NA())</f>
        <v>5.2478134110788902E-2</v>
      </c>
      <c r="Z96" s="25">
        <f ca="1">IFERROR(INDEX(Food!$H$8:$H$225,MATCH($C96,_xlfn.ANCHORARRAY(Food!$C$8),0)),NA())</f>
        <v>0</v>
      </c>
      <c r="AA96" s="25">
        <f ca="1">IFERROR(INDEX(Macro!$H$8:$H$225,MATCH($C96,_xlfn.ANCHORARRAY(Macro!$C$8),0)),NA())</f>
        <v>1.0606504541459101</v>
      </c>
      <c r="AB96" s="25">
        <f ca="1">IFERROR(INDEX(Socioeconomic!$H$8:$H$225,MATCH($C96,_xlfn.ANCHORARRAY(Socioeconomic!$C$8),0)),NA())</f>
        <v>0.42857142857142799</v>
      </c>
      <c r="AC96" s="25">
        <f ca="1">IFERROR(INDEX('Natural Hazard'!$H$8:$H$225,MATCH($C96,_xlfn.ANCHORARRAY('Natural Hazard'!$C$8),0)),NA())</f>
        <v>2</v>
      </c>
      <c r="AD96" s="25">
        <f ca="1">IFERROR(INDEX(Conflict!$H$8:$H$225,MATCH($C96,_xlfn.ANCHORARRAY(Conflict!$C$8),0)),NA())</f>
        <v>0</v>
      </c>
      <c r="AE96" s="50"/>
      <c r="AF96" s="25">
        <f ca="1">IFERROR(INDEX(Health!$I$8:$I$225,MATCH($C96,_xlfn.ANCHORARRAY(Health!$C$8),0)),NA())</f>
        <v>0</v>
      </c>
      <c r="AG96" s="25" t="e">
        <f ca="1">IFERROR(INDEX(Food!$I$8:$I$225,MATCH($C96,_xlfn.ANCHORARRAY(Food!$C$8),0)),NA())</f>
        <v>#N/A</v>
      </c>
      <c r="AH96" s="25">
        <f ca="1">IFERROR(INDEX(Macro!$I$8:$I$225,MATCH($C96,_xlfn.ANCHORARRAY(Macro!$C$8),0)),NA())</f>
        <v>3.1954674220963102</v>
      </c>
      <c r="AI96" s="25">
        <f ca="1">IFERROR(INDEX(Socioeconomic!$I$8:$I$225,MATCH($C96,_xlfn.ANCHORARRAY(Socioeconomic!$C$8),0)),NA())</f>
        <v>3.92</v>
      </c>
      <c r="AJ96" s="25">
        <f ca="1">IFERROR(INDEX('Natural Hazard'!$I$8:$I$225,MATCH($C96,_xlfn.ANCHORARRAY('Natural Hazard'!$C$8),0)),NA())</f>
        <v>0</v>
      </c>
      <c r="AK96" s="25">
        <f ca="1">IFERROR(INDEX(Conflict!$I$8:$I$225,MATCH($C96,_xlfn.ANCHORARRAY(Conflict!$C$8),0)),NA())</f>
        <v>0</v>
      </c>
      <c r="AL96" s="49"/>
      <c r="AM96" s="25">
        <f>IFERROR(INDEX('Data Reliability'!$G$6:$G$409,MATCH($C96,'Data Reliability'!$E$6:$E$409,0)),NA())</f>
        <v>8.3333333333333301E-2</v>
      </c>
      <c r="AN96" s="25">
        <f>IFERROR(INDEX('Data Reliability'!$H$6:$H$409,MATCH($C96,'Data Reliability'!$E$6:$E$409,0)),NA())</f>
        <v>0.625</v>
      </c>
    </row>
    <row r="97" spans="2:40" x14ac:dyDescent="0.2">
      <c r="B97" s="28" t="s">
        <v>741</v>
      </c>
      <c r="C97" s="28" t="s">
        <v>155</v>
      </c>
      <c r="D97" s="28" t="s">
        <v>434</v>
      </c>
      <c r="E97" s="28" t="s">
        <v>430</v>
      </c>
      <c r="F97" s="206">
        <f ca="1">MATCH($C97,_xlfn.ANCHORARRAY(Health!$C$8),0)</f>
        <v>92</v>
      </c>
      <c r="G97" s="22" cm="1">
        <f t="array" aca="1" ref="G97" ca="1">IF(Parameters!$D$31, SUM(IF(ISNUMBER(R97:W97),(IF(R97:W97&gt;=Parameters!$D$37,1,"")),""))+0.5*(SUM(IF(ISNUMBER(R97:W97),(IF(R97:W97&gt;=Parameters!$D$38,1,"")),""))-SUM(IF(ISNUMBER(R97:W97),(IF(R97:W97&gt;=Parameters!$D$37,1,"")),""))),0) +
   IF(Parameters!$D$32,SUM(IF(ISNUMBER(R97:W97),(IF(R97:W97&gt;=Parameters!$D$41,1,"")),"")),0) +
   IF(Parameters!$D$33,AVERAGE(IF(ISNUMBER(R97:W97),R97:W97)),0) +
   IF(Parameters!$D$34,IF(OR(IF(ISNUMBER(R97:W97),R97:W97)=0),0,GEOMEAN(IF(ISNUMBER(R97:W97),R97:W97))),0)</f>
        <v>0</v>
      </c>
      <c r="H97" s="23">
        <f t="shared" ca="1" si="6"/>
        <v>0</v>
      </c>
      <c r="I97" s="116" t="str">
        <f t="shared" si="7"/>
        <v>!</v>
      </c>
      <c r="J97" s="22" cm="1">
        <f t="array" aca="1" ref="J97" ca="1">IF(Parameters!$D$31, SUM(IF(ISNUMBER(Y97:AD97),(IF(Y97:AD97&gt;=Parameters!$D$41,1,"")),""))+0.5*(SUM(IF(ISNUMBER(Y97:AD97),(IF(Y97:AD97&gt;=Parameters!$D$42,1,"")),""))-SUM(IF(ISNUMBER(Y97:AD97),(IF(Y97:AD97&gt;=Parameters!$D$41,1,"")),""))),0) +
   IF(Parameters!$D$32,SUM(IF(ISNUMBER(Y97:AD97),(IF(Y97:AD97&gt;=Parameters!$D$41,1,"")),"")),0) +
   IF(Parameters!$D$33,AVERAGE(IF(ISNUMBER(Y97:AD97),Y97:AD97)),0) +
   IF(Parameters!$D$34,IF(OR(IF(ISNUMBER(Y97:AD97),Y97:AD97)=0),0,GEOMEAN(IF(ISNUMBER(Y97:AD97),Y97:AD97))),0)</f>
        <v>1</v>
      </c>
      <c r="K97" s="23">
        <f t="shared" ca="1" si="8"/>
        <v>1</v>
      </c>
      <c r="L97" s="116" t="str">
        <f t="shared" si="9"/>
        <v/>
      </c>
      <c r="M97" s="21" cm="1">
        <f t="array" aca="1" ref="M97" ca="1">IF(Parameters!$D$31, SUM(IF(ISNUMBER(AF97:AK97),(IF(AF97:AK97&gt;=Parameters!$D$41,1,"")),""))+0.5*(SUM(IF(ISNUMBER(AF97:AK97),(IF(AF97:AK97&gt;=Parameters!$D$42,1,"")),""))-SUM(IF(ISNUMBER(AF97:AK97),(IF(AF97:AK97&gt;=Parameters!$D$41,1,"")),""))),0) +
   IF(Parameters!$D$32,SUM(IF(ISNUMBER(AF97:AK97),(IF(AF97:AK97&gt;=Parameters!$D$41,1,"")),"")),0) +
   IF(Parameters!$D$33,AVERAGE(IF(ISNUMBER(AF97:AK97),AF97:AK97)),0) +
   IF(Parameters!$D$34,IF(OR(IF(ISNUMBER(AF97:AK97),AF97:AK97)=0),0,GEOMEAN(IF(ISNUMBER(AF97:AK97),AF97:AK97))),0)</f>
        <v>0</v>
      </c>
      <c r="N97" s="23">
        <f t="shared" ca="1" si="10"/>
        <v>0</v>
      </c>
      <c r="O97" s="116" t="str">
        <f t="shared" si="11"/>
        <v>!</v>
      </c>
      <c r="P97" s="24"/>
      <c r="Q97" s="49"/>
      <c r="R97" s="25">
        <f ca="1">IFERROR(INDEX(Health!$G$8:$G$225,MATCH($C97,_xlfn.ANCHORARRAY(Health!$C$8),0)),NA())</f>
        <v>0</v>
      </c>
      <c r="S97" s="25">
        <f ca="1">IFERROR(INDEX(Food!$G$8:$G$225,MATCH($C97,_xlfn.ANCHORARRAY(Food!$C$8),0)),NA())</f>
        <v>0</v>
      </c>
      <c r="T97" s="25">
        <f ca="1">IFERROR(INDEX(Macro!$G$8:$G$225,MATCH($C97,_xlfn.ANCHORARRAY(Macro!$C$8),0)),NA())</f>
        <v>4.8199672843585324</v>
      </c>
      <c r="U97" s="25">
        <f ca="1">IFERROR(INDEX(Socioeconomic!$G$8:$G$225,MATCH($C97,_xlfn.ANCHORARRAY(Socioeconomic!$C$8),0)),NA())</f>
        <v>3.6668398227512298</v>
      </c>
      <c r="V97" s="25">
        <f ca="1">IFERROR(INDEX('Natural Hazard'!$G$8:$G$225,MATCH($C97,_xlfn.ANCHORARRAY('Natural Hazard'!$C$8),0)),NA())</f>
        <v>0</v>
      </c>
      <c r="W97" s="25">
        <f ca="1">IFERROR(INDEX(Conflict!$G$8:$G$225,MATCH($C97,_xlfn.ANCHORARRAY(Conflict!$C$8),0)),NA())</f>
        <v>0</v>
      </c>
      <c r="X97" s="50"/>
      <c r="Y97" s="25">
        <f ca="1">IFERROR(INDEX(Health!$H$8:$H$225,MATCH($C97,_xlfn.ANCHORARRAY(Health!$C$8),0)),NA())</f>
        <v>5.5335276967929996</v>
      </c>
      <c r="Z97" s="25">
        <f ca="1">IFERROR(INDEX(Food!$H$8:$H$225,MATCH($C97,_xlfn.ANCHORARRAY(Food!$C$8),0)),NA())</f>
        <v>2.9665071770334901</v>
      </c>
      <c r="AA97" s="25">
        <f ca="1">IFERROR(INDEX(Macro!$H$8:$H$225,MATCH($C97,_xlfn.ANCHORARRAY(Macro!$C$8),0)),NA())</f>
        <v>9.2352768825080602</v>
      </c>
      <c r="AB97" s="25">
        <f ca="1">IFERROR(INDEX(Socioeconomic!$H$8:$H$225,MATCH($C97,_xlfn.ANCHORARRAY(Socioeconomic!$C$8),0)),NA())</f>
        <v>3.71428571428571</v>
      </c>
      <c r="AC97" s="25">
        <f ca="1">IFERROR(INDEX('Natural Hazard'!$H$8:$H$225,MATCH($C97,_xlfn.ANCHORARRAY('Natural Hazard'!$C$8),0)),NA())</f>
        <v>9.3333333333333304</v>
      </c>
      <c r="AD97" s="25">
        <f ca="1">IFERROR(INDEX(Conflict!$H$8:$H$225,MATCH($C97,_xlfn.ANCHORARRAY(Conflict!$C$8),0)),NA())</f>
        <v>5.2081495854647999</v>
      </c>
      <c r="AE97" s="50"/>
      <c r="AF97" s="25">
        <f ca="1">IFERROR(INDEX(Health!$I$8:$I$225,MATCH($C97,_xlfn.ANCHORARRAY(Health!$C$8),0)),NA())</f>
        <v>0</v>
      </c>
      <c r="AG97" s="25" t="e">
        <f ca="1">IFERROR(INDEX(Food!$I$8:$I$225,MATCH($C97,_xlfn.ANCHORARRAY(Food!$C$8),0)),NA())</f>
        <v>#N/A</v>
      </c>
      <c r="AH97" s="25">
        <f ca="1">IFERROR(INDEX(Macro!$I$8:$I$225,MATCH($C97,_xlfn.ANCHORARRAY(Macro!$C$8),0)),NA())</f>
        <v>2.5155807365439098</v>
      </c>
      <c r="AI97" s="25">
        <f ca="1">IFERROR(INDEX(Socioeconomic!$I$8:$I$225,MATCH($C97,_xlfn.ANCHORARRAY(Socioeconomic!$C$8),0)),NA())</f>
        <v>3.62</v>
      </c>
      <c r="AJ97" s="25">
        <f ca="1">IFERROR(INDEX('Natural Hazard'!$I$8:$I$225,MATCH($C97,_xlfn.ANCHORARRAY('Natural Hazard'!$C$8),0)),NA())</f>
        <v>0</v>
      </c>
      <c r="AK97" s="25">
        <f ca="1">IFERROR(INDEX(Conflict!$I$8:$I$225,MATCH($C97,_xlfn.ANCHORARRAY(Conflict!$C$8),0)),NA())</f>
        <v>0</v>
      </c>
      <c r="AL97" s="49"/>
      <c r="AM97" s="25">
        <f>IFERROR(INDEX('Data Reliability'!$G$6:$G$409,MATCH($C97,'Data Reliability'!$E$6:$E$409,0)),NA())</f>
        <v>0.16666666666666699</v>
      </c>
      <c r="AN97" s="25">
        <f>IFERROR(INDEX('Data Reliability'!$H$6:$H$409,MATCH($C97,'Data Reliability'!$E$6:$E$409,0)),NA())</f>
        <v>0.52500000000000002</v>
      </c>
    </row>
    <row r="98" spans="2:40" x14ac:dyDescent="0.2">
      <c r="B98" s="28" t="s">
        <v>156</v>
      </c>
      <c r="C98" s="28" t="s">
        <v>157</v>
      </c>
      <c r="D98" s="28" t="s">
        <v>434</v>
      </c>
      <c r="E98" s="28" t="s">
        <v>430</v>
      </c>
      <c r="F98" s="206">
        <f ca="1">MATCH($C98,_xlfn.ANCHORARRAY(Health!$C$8),0)</f>
        <v>93</v>
      </c>
      <c r="G98" s="22" cm="1">
        <f t="array" aca="1" ref="G98" ca="1">IF(Parameters!$D$31, SUM(IF(ISNUMBER(R98:W98),(IF(R98:W98&gt;=Parameters!$D$37,1,"")),""))+0.5*(SUM(IF(ISNUMBER(R98:W98),(IF(R98:W98&gt;=Parameters!$D$38,1,"")),""))-SUM(IF(ISNUMBER(R98:W98),(IF(R98:W98&gt;=Parameters!$D$37,1,"")),""))),0) +
   IF(Parameters!$D$32,SUM(IF(ISNUMBER(R98:W98),(IF(R98:W98&gt;=Parameters!$D$41,1,"")),"")),0) +
   IF(Parameters!$D$33,AVERAGE(IF(ISNUMBER(R98:W98),R98:W98)),0) +
   IF(Parameters!$D$34,IF(OR(IF(ISNUMBER(R98:W98),R98:W98)=0),0,GEOMEAN(IF(ISNUMBER(R98:W98),R98:W98))),0)</f>
        <v>1.5</v>
      </c>
      <c r="H98" s="23">
        <f t="shared" ca="1" si="6"/>
        <v>1.5</v>
      </c>
      <c r="I98" s="116" t="str">
        <f t="shared" si="7"/>
        <v>!</v>
      </c>
      <c r="J98" s="22" cm="1">
        <f t="array" aca="1" ref="J98" ca="1">IF(Parameters!$D$31, SUM(IF(ISNUMBER(Y98:AD98),(IF(Y98:AD98&gt;=Parameters!$D$41,1,"")),""))+0.5*(SUM(IF(ISNUMBER(Y98:AD98),(IF(Y98:AD98&gt;=Parameters!$D$42,1,"")),""))-SUM(IF(ISNUMBER(Y98:AD98),(IF(Y98:AD98&gt;=Parameters!$D$41,1,"")),""))),0) +
   IF(Parameters!$D$32,SUM(IF(ISNUMBER(Y98:AD98),(IF(Y98:AD98&gt;=Parameters!$D$41,1,"")),"")),0) +
   IF(Parameters!$D$33,AVERAGE(IF(ISNUMBER(Y98:AD98),Y98:AD98)),0) +
   IF(Parameters!$D$34,IF(OR(IF(ISNUMBER(Y98:AD98),Y98:AD98)=0),0,GEOMEAN(IF(ISNUMBER(Y98:AD98),Y98:AD98))),0)</f>
        <v>2</v>
      </c>
      <c r="K98" s="23">
        <f t="shared" ca="1" si="8"/>
        <v>2</v>
      </c>
      <c r="L98" s="116" t="str">
        <f t="shared" si="9"/>
        <v/>
      </c>
      <c r="M98" s="21" cm="1">
        <f t="array" aca="1" ref="M98" ca="1">IF(Parameters!$D$31, SUM(IF(ISNUMBER(AF98:AK98),(IF(AF98:AK98&gt;=Parameters!$D$41,1,"")),""))+0.5*(SUM(IF(ISNUMBER(AF98:AK98),(IF(AF98:AK98&gt;=Parameters!$D$42,1,"")),""))-SUM(IF(ISNUMBER(AF98:AK98),(IF(AF98:AK98&gt;=Parameters!$D$41,1,"")),""))),0) +
   IF(Parameters!$D$32,SUM(IF(ISNUMBER(AF98:AK98),(IF(AF98:AK98&gt;=Parameters!$D$41,1,"")),"")),0) +
   IF(Parameters!$D$33,AVERAGE(IF(ISNUMBER(AF98:AK98),AF98:AK98)),0) +
   IF(Parameters!$D$34,IF(OR(IF(ISNUMBER(AF98:AK98),AF98:AK98)=0),0,GEOMEAN(IF(ISNUMBER(AF98:AK98),AF98:AK98))),0)</f>
        <v>1</v>
      </c>
      <c r="N98" s="23">
        <f t="shared" ca="1" si="10"/>
        <v>1</v>
      </c>
      <c r="O98" s="116" t="str">
        <f t="shared" si="11"/>
        <v>!</v>
      </c>
      <c r="P98" s="24"/>
      <c r="Q98" s="49"/>
      <c r="R98" s="25">
        <f ca="1">IFERROR(INDEX(Health!$G$8:$G$225,MATCH($C98,_xlfn.ANCHORARRAY(Health!$C$8),0)),NA())</f>
        <v>0</v>
      </c>
      <c r="S98" s="25">
        <f ca="1">IFERROR(INDEX(Food!$G$8:$G$225,MATCH($C98,_xlfn.ANCHORARRAY(Food!$C$8),0)),NA())</f>
        <v>5.4355730650460901</v>
      </c>
      <c r="T98" s="25">
        <f ca="1">IFERROR(INDEX(Macro!$G$8:$G$225,MATCH($C98,_xlfn.ANCHORARRAY(Macro!$C$8),0)),NA())</f>
        <v>0</v>
      </c>
      <c r="U98" s="25">
        <f ca="1">IFERROR(INDEX(Socioeconomic!$G$8:$G$225,MATCH($C98,_xlfn.ANCHORARRAY(Socioeconomic!$C$8),0)),NA())</f>
        <v>0</v>
      </c>
      <c r="V98" s="25">
        <f ca="1">IFERROR(INDEX('Natural Hazard'!$G$8:$G$225,MATCH($C98,_xlfn.ANCHORARRAY('Natural Hazard'!$C$8),0)),NA())</f>
        <v>8.7559503577091284</v>
      </c>
      <c r="W98" s="25">
        <f ca="1">IFERROR(INDEX(Conflict!$G$8:$G$225,MATCH($C98,_xlfn.ANCHORARRAY(Conflict!$C$8),0)),NA())</f>
        <v>0</v>
      </c>
      <c r="X98" s="50"/>
      <c r="Y98" s="25">
        <f ca="1">IFERROR(INDEX(Health!$H$8:$H$225,MATCH($C98,_xlfn.ANCHORARRAY(Health!$C$8),0)),NA())</f>
        <v>9.1778425655976594</v>
      </c>
      <c r="Z98" s="25">
        <f ca="1">IFERROR(INDEX(Food!$H$8:$H$225,MATCH($C98,_xlfn.ANCHORARRAY(Food!$C$8),0)),NA())</f>
        <v>5.9090909090909101</v>
      </c>
      <c r="AA98" s="25">
        <f ca="1">IFERROR(INDEX(Macro!$H$8:$H$225,MATCH($C98,_xlfn.ANCHORARRAY(Macro!$C$8),0)),NA())</f>
        <v>6.012305889247</v>
      </c>
      <c r="AB98" s="25">
        <f ca="1">IFERROR(INDEX(Socioeconomic!$H$8:$H$225,MATCH($C98,_xlfn.ANCHORARRAY(Socioeconomic!$C$8),0)),NA())</f>
        <v>5.5714285714285703</v>
      </c>
      <c r="AC98" s="25">
        <f ca="1">IFERROR(INDEX('Natural Hazard'!$H$8:$H$225,MATCH($C98,_xlfn.ANCHORARRAY('Natural Hazard'!$C$8),0)),NA())</f>
        <v>7.6666666666666599</v>
      </c>
      <c r="AD98" s="25">
        <f ca="1">IFERROR(INDEX(Conflict!$H$8:$H$225,MATCH($C98,_xlfn.ANCHORARRAY(Conflict!$C$8),0)),NA())</f>
        <v>10</v>
      </c>
      <c r="AE98" s="50"/>
      <c r="AF98" s="25">
        <f ca="1">IFERROR(INDEX(Health!$I$8:$I$225,MATCH($C98,_xlfn.ANCHORARRAY(Health!$C$8),0)),NA())</f>
        <v>0</v>
      </c>
      <c r="AG98" s="25">
        <f ca="1">IFERROR(INDEX(Food!$I$8:$I$225,MATCH($C98,_xlfn.ANCHORARRAY(Food!$C$8),0)),NA())</f>
        <v>5</v>
      </c>
      <c r="AH98" s="25">
        <f ca="1">IFERROR(INDEX(Macro!$I$8:$I$225,MATCH($C98,_xlfn.ANCHORARRAY(Macro!$C$8),0)),NA())</f>
        <v>0</v>
      </c>
      <c r="AI98" s="25" t="e">
        <f ca="1">IFERROR(INDEX(Socioeconomic!$I$8:$I$225,MATCH($C98,_xlfn.ANCHORARRAY(Socioeconomic!$C$8),0)),NA())</f>
        <v>#N/A</v>
      </c>
      <c r="AJ98" s="25">
        <f ca="1">IFERROR(INDEX('Natural Hazard'!$I$8:$I$225,MATCH($C98,_xlfn.ANCHORARRAY('Natural Hazard'!$C$8),0)),NA())</f>
        <v>10</v>
      </c>
      <c r="AK98" s="25">
        <f ca="1">IFERROR(INDEX(Conflict!$I$8:$I$225,MATCH($C98,_xlfn.ANCHORARRAY(Conflict!$C$8),0)),NA())</f>
        <v>0</v>
      </c>
      <c r="AL98" s="49"/>
      <c r="AM98" s="25">
        <f>IFERROR(INDEX('Data Reliability'!$G$6:$G$409,MATCH($C98,'Data Reliability'!$E$6:$E$409,0)),NA())</f>
        <v>0.16666666666666699</v>
      </c>
      <c r="AN98" s="25">
        <f>IFERROR(INDEX('Data Reliability'!$H$6:$H$409,MATCH($C98,'Data Reliability'!$E$6:$E$409,0)),NA())</f>
        <v>0.54444444444444395</v>
      </c>
    </row>
    <row r="99" spans="2:40" x14ac:dyDescent="0.2">
      <c r="B99" s="28" t="s">
        <v>158</v>
      </c>
      <c r="C99" s="28" t="s">
        <v>159</v>
      </c>
      <c r="D99" s="28" t="s">
        <v>433</v>
      </c>
      <c r="E99" s="28" t="s">
        <v>409</v>
      </c>
      <c r="F99" s="206">
        <f ca="1">MATCH($C99,_xlfn.ANCHORARRAY(Health!$C$8),0)</f>
        <v>94</v>
      </c>
      <c r="G99" s="22" cm="1">
        <f t="array" aca="1" ref="G99" ca="1">IF(Parameters!$D$31, SUM(IF(ISNUMBER(R99:W99),(IF(R99:W99&gt;=Parameters!$D$37,1,"")),""))+0.5*(SUM(IF(ISNUMBER(R99:W99),(IF(R99:W99&gt;=Parameters!$D$38,1,"")),""))-SUM(IF(ISNUMBER(R99:W99),(IF(R99:W99&gt;=Parameters!$D$37,1,"")),""))),0) +
   IF(Parameters!$D$32,SUM(IF(ISNUMBER(R99:W99),(IF(R99:W99&gt;=Parameters!$D$41,1,"")),"")),0) +
   IF(Parameters!$D$33,AVERAGE(IF(ISNUMBER(R99:W99),R99:W99)),0) +
   IF(Parameters!$D$34,IF(OR(IF(ISNUMBER(R99:W99),R99:W99)=0),0,GEOMEAN(IF(ISNUMBER(R99:W99),R99:W99))),0)</f>
        <v>0</v>
      </c>
      <c r="H99" s="23">
        <f t="shared" ca="1" si="6"/>
        <v>0</v>
      </c>
      <c r="I99" s="116" t="str">
        <f t="shared" si="7"/>
        <v>!</v>
      </c>
      <c r="J99" s="22" cm="1">
        <f t="array" aca="1" ref="J99" ca="1">IF(Parameters!$D$31, SUM(IF(ISNUMBER(Y99:AD99),(IF(Y99:AD99&gt;=Parameters!$D$41,1,"")),""))+0.5*(SUM(IF(ISNUMBER(Y99:AD99),(IF(Y99:AD99&gt;=Parameters!$D$42,1,"")),""))-SUM(IF(ISNUMBER(Y99:AD99),(IF(Y99:AD99&gt;=Parameters!$D$41,1,"")),""))),0) +
   IF(Parameters!$D$32,SUM(IF(ISNUMBER(Y99:AD99),(IF(Y99:AD99&gt;=Parameters!$D$41,1,"")),"")),0) +
   IF(Parameters!$D$33,AVERAGE(IF(ISNUMBER(Y99:AD99),Y99:AD99)),0) +
   IF(Parameters!$D$34,IF(OR(IF(ISNUMBER(Y99:AD99),Y99:AD99)=0),0,GEOMEAN(IF(ISNUMBER(Y99:AD99),Y99:AD99))),0)</f>
        <v>0</v>
      </c>
      <c r="K99" s="23">
        <f t="shared" ca="1" si="8"/>
        <v>0</v>
      </c>
      <c r="L99" s="116" t="str">
        <f t="shared" si="9"/>
        <v/>
      </c>
      <c r="M99" s="21" cm="1">
        <f t="array" aca="1" ref="M99" ca="1">IF(Parameters!$D$31, SUM(IF(ISNUMBER(AF99:AK99),(IF(AF99:AK99&gt;=Parameters!$D$41,1,"")),""))+0.5*(SUM(IF(ISNUMBER(AF99:AK99),(IF(AF99:AK99&gt;=Parameters!$D$42,1,"")),""))-SUM(IF(ISNUMBER(AF99:AK99),(IF(AF99:AK99&gt;=Parameters!$D$41,1,"")),""))),0) +
   IF(Parameters!$D$32,SUM(IF(ISNUMBER(AF99:AK99),(IF(AF99:AK99&gt;=Parameters!$D$41,1,"")),"")),0) +
   IF(Parameters!$D$33,AVERAGE(IF(ISNUMBER(AF99:AK99),AF99:AK99)),0) +
   IF(Parameters!$D$34,IF(OR(IF(ISNUMBER(AF99:AK99),AF99:AK99)=0),0,GEOMEAN(IF(ISNUMBER(AF99:AK99),AF99:AK99))),0)</f>
        <v>0.5</v>
      </c>
      <c r="N99" s="23">
        <f t="shared" ca="1" si="10"/>
        <v>0.5</v>
      </c>
      <c r="O99" s="116" t="str">
        <f t="shared" si="11"/>
        <v>!</v>
      </c>
      <c r="P99" s="24"/>
      <c r="Q99" s="49"/>
      <c r="R99" s="25">
        <f ca="1">IFERROR(INDEX(Health!$G$8:$G$225,MATCH($C99,_xlfn.ANCHORARRAY(Health!$C$8),0)),NA())</f>
        <v>0</v>
      </c>
      <c r="S99" s="25">
        <f ca="1">IFERROR(INDEX(Food!$G$8:$G$225,MATCH($C99,_xlfn.ANCHORARRAY(Food!$C$8),0)),NA())</f>
        <v>0</v>
      </c>
      <c r="T99" s="25">
        <f ca="1">IFERROR(INDEX(Macro!$G$8:$G$225,MATCH($C99,_xlfn.ANCHORARRAY(Macro!$C$8),0)),NA())</f>
        <v>4.1802347698108298</v>
      </c>
      <c r="U99" s="25">
        <f ca="1">IFERROR(INDEX(Socioeconomic!$G$8:$G$225,MATCH($C99,_xlfn.ANCHORARRAY(Socioeconomic!$C$8),0)),NA())</f>
        <v>0</v>
      </c>
      <c r="V99" s="25">
        <f ca="1">IFERROR(INDEX('Natural Hazard'!$G$8:$G$225,MATCH($C99,_xlfn.ANCHORARRAY('Natural Hazard'!$C$8),0)),NA())</f>
        <v>0</v>
      </c>
      <c r="W99" s="25">
        <f ca="1">IFERROR(INDEX(Conflict!$G$8:$G$225,MATCH($C99,_xlfn.ANCHORARRAY(Conflict!$C$8),0)),NA())</f>
        <v>0</v>
      </c>
      <c r="X99" s="50"/>
      <c r="Y99" s="25">
        <f ca="1">IFERROR(INDEX(Health!$H$8:$H$225,MATCH($C99,_xlfn.ANCHORARRAY(Health!$C$8),0)),NA())</f>
        <v>2.0349854227405202</v>
      </c>
      <c r="Z99" s="25">
        <f ca="1">IFERROR(INDEX(Food!$H$8:$H$225,MATCH($C99,_xlfn.ANCHORARRAY(Food!$C$8),0)),NA())</f>
        <v>0.55023923444975997</v>
      </c>
      <c r="AA99" s="25">
        <f ca="1">IFERROR(INDEX(Macro!$H$8:$H$225,MATCH($C99,_xlfn.ANCHORARRAY(Macro!$C$8),0)),NA())</f>
        <v>2.4963375329622002</v>
      </c>
      <c r="AB99" s="25">
        <f ca="1">IFERROR(INDEX(Socioeconomic!$H$8:$H$225,MATCH($C99,_xlfn.ANCHORARRAY(Socioeconomic!$C$8),0)),NA())</f>
        <v>0.28571428571428598</v>
      </c>
      <c r="AC99" s="25">
        <f ca="1">IFERROR(INDEX('Natural Hazard'!$H$8:$H$225,MATCH($C99,_xlfn.ANCHORARRAY('Natural Hazard'!$C$8),0)),NA())</f>
        <v>2.5</v>
      </c>
      <c r="AD99" s="25">
        <f ca="1">IFERROR(INDEX(Conflict!$H$8:$H$225,MATCH($C99,_xlfn.ANCHORARRAY(Conflict!$C$8),0)),NA())</f>
        <v>0</v>
      </c>
      <c r="AE99" s="50"/>
      <c r="AF99" s="25">
        <f ca="1">IFERROR(INDEX(Health!$I$8:$I$225,MATCH($C99,_xlfn.ANCHORARRAY(Health!$C$8),0)),NA())</f>
        <v>0</v>
      </c>
      <c r="AG99" s="25" t="e">
        <f ca="1">IFERROR(INDEX(Food!$I$8:$I$225,MATCH($C99,_xlfn.ANCHORARRAY(Food!$C$8),0)),NA())</f>
        <v>#N/A</v>
      </c>
      <c r="AH99" s="25">
        <f ca="1">IFERROR(INDEX(Macro!$I$8:$I$225,MATCH($C99,_xlfn.ANCHORARRAY(Macro!$C$8),0)),NA())</f>
        <v>7</v>
      </c>
      <c r="AI99" s="25">
        <f ca="1">IFERROR(INDEX(Socioeconomic!$I$8:$I$225,MATCH($C99,_xlfn.ANCHORARRAY(Socioeconomic!$C$8),0)),NA())</f>
        <v>0</v>
      </c>
      <c r="AJ99" s="25">
        <f ca="1">IFERROR(INDEX('Natural Hazard'!$I$8:$I$225,MATCH($C99,_xlfn.ANCHORARRAY('Natural Hazard'!$C$8),0)),NA())</f>
        <v>0</v>
      </c>
      <c r="AK99" s="25">
        <f ca="1">IFERROR(INDEX(Conflict!$I$8:$I$225,MATCH($C99,_xlfn.ANCHORARRAY(Conflict!$C$8),0)),NA())</f>
        <v>0</v>
      </c>
      <c r="AL99" s="49"/>
      <c r="AM99" s="25">
        <f>IFERROR(INDEX('Data Reliability'!$G$6:$G$409,MATCH($C99,'Data Reliability'!$E$6:$E$409,0)),NA())</f>
        <v>0.16666666666666699</v>
      </c>
      <c r="AN99" s="25">
        <f>IFERROR(INDEX('Data Reliability'!$H$6:$H$409,MATCH($C99,'Data Reliability'!$E$6:$E$409,0)),NA())</f>
        <v>0.625</v>
      </c>
    </row>
    <row r="100" spans="2:40" x14ac:dyDescent="0.2">
      <c r="B100" s="28" t="s">
        <v>160</v>
      </c>
      <c r="C100" s="28" t="s">
        <v>161</v>
      </c>
      <c r="D100" s="28" t="s">
        <v>434</v>
      </c>
      <c r="E100" s="28" t="s">
        <v>409</v>
      </c>
      <c r="F100" s="206">
        <f ca="1">MATCH($C100,_xlfn.ANCHORARRAY(Health!$C$8),0)</f>
        <v>95</v>
      </c>
      <c r="G100" s="22" cm="1">
        <f t="array" aca="1" ref="G100" ca="1">IF(Parameters!$D$31, SUM(IF(ISNUMBER(R100:W100),(IF(R100:W100&gt;=Parameters!$D$37,1,"")),""))+0.5*(SUM(IF(ISNUMBER(R100:W100),(IF(R100:W100&gt;=Parameters!$D$38,1,"")),""))-SUM(IF(ISNUMBER(R100:W100),(IF(R100:W100&gt;=Parameters!$D$37,1,"")),""))),0) +
   IF(Parameters!$D$32,SUM(IF(ISNUMBER(R100:W100),(IF(R100:W100&gt;=Parameters!$D$41,1,"")),"")),0) +
   IF(Parameters!$D$33,AVERAGE(IF(ISNUMBER(R100:W100),R100:W100)),0) +
   IF(Parameters!$D$34,IF(OR(IF(ISNUMBER(R100:W100),R100:W100)=0),0,GEOMEAN(IF(ISNUMBER(R100:W100),R100:W100))),0)</f>
        <v>0</v>
      </c>
      <c r="H100" s="23">
        <f t="shared" ca="1" si="6"/>
        <v>0</v>
      </c>
      <c r="I100" s="116" t="str">
        <f t="shared" si="7"/>
        <v/>
      </c>
      <c r="J100" s="22" cm="1">
        <f t="array" aca="1" ref="J100" ca="1">IF(Parameters!$D$31, SUM(IF(ISNUMBER(Y100:AD100),(IF(Y100:AD100&gt;=Parameters!$D$41,1,"")),""))+0.5*(SUM(IF(ISNUMBER(Y100:AD100),(IF(Y100:AD100&gt;=Parameters!$D$42,1,"")),""))-SUM(IF(ISNUMBER(Y100:AD100),(IF(Y100:AD100&gt;=Parameters!$D$41,1,"")),""))),0) +
   IF(Parameters!$D$32,SUM(IF(ISNUMBER(Y100:AD100),(IF(Y100:AD100&gt;=Parameters!$D$41,1,"")),"")),0) +
   IF(Parameters!$D$33,AVERAGE(IF(ISNUMBER(Y100:AD100),Y100:AD100)),0) +
   IF(Parameters!$D$34,IF(OR(IF(ISNUMBER(Y100:AD100),Y100:AD100)=0),0,GEOMEAN(IF(ISNUMBER(Y100:AD100),Y100:AD100))),0)</f>
        <v>0</v>
      </c>
      <c r="K100" s="23">
        <f t="shared" ca="1" si="8"/>
        <v>0</v>
      </c>
      <c r="L100" s="116" t="str">
        <f t="shared" si="9"/>
        <v/>
      </c>
      <c r="M100" s="21" cm="1">
        <f t="array" aca="1" ref="M100" ca="1">IF(Parameters!$D$31, SUM(IF(ISNUMBER(AF100:AK100),(IF(AF100:AK100&gt;=Parameters!$D$41,1,"")),""))+0.5*(SUM(IF(ISNUMBER(AF100:AK100),(IF(AF100:AK100&gt;=Parameters!$D$42,1,"")),""))-SUM(IF(ISNUMBER(AF100:AK100),(IF(AF100:AK100&gt;=Parameters!$D$41,1,"")),""))),0) +
   IF(Parameters!$D$32,SUM(IF(ISNUMBER(AF100:AK100),(IF(AF100:AK100&gt;=Parameters!$D$41,1,"")),"")),0) +
   IF(Parameters!$D$33,AVERAGE(IF(ISNUMBER(AF100:AK100),AF100:AK100)),0) +
   IF(Parameters!$D$34,IF(OR(IF(ISNUMBER(AF100:AK100),AF100:AK100)=0),0,GEOMEAN(IF(ISNUMBER(AF100:AK100),AF100:AK100))),0)</f>
        <v>0.5</v>
      </c>
      <c r="N100" s="23">
        <f t="shared" ca="1" si="10"/>
        <v>0.5</v>
      </c>
      <c r="O100" s="116" t="str">
        <f t="shared" si="11"/>
        <v>!</v>
      </c>
      <c r="P100" s="24"/>
      <c r="Q100" s="49"/>
      <c r="R100" s="25">
        <f ca="1">IFERROR(INDEX(Health!$G$8:$G$225,MATCH($C100,_xlfn.ANCHORARRAY(Health!$C$8),0)),NA())</f>
        <v>0</v>
      </c>
      <c r="S100" s="25">
        <f ca="1">IFERROR(INDEX(Food!$G$8:$G$225,MATCH($C100,_xlfn.ANCHORARRAY(Food!$C$8),0)),NA())</f>
        <v>0</v>
      </c>
      <c r="T100" s="25">
        <f ca="1">IFERROR(INDEX(Macro!$G$8:$G$225,MATCH($C100,_xlfn.ANCHORARRAY(Macro!$C$8),0)),NA())</f>
        <v>1.3736458851803273</v>
      </c>
      <c r="U100" s="25">
        <f ca="1">IFERROR(INDEX(Socioeconomic!$G$8:$G$225,MATCH($C100,_xlfn.ANCHORARRAY(Socioeconomic!$C$8),0)),NA())</f>
        <v>2.391054758290331</v>
      </c>
      <c r="V100" s="25">
        <f ca="1">IFERROR(INDEX('Natural Hazard'!$G$8:$G$225,MATCH($C100,_xlfn.ANCHORARRAY('Natural Hazard'!$C$8),0)),NA())</f>
        <v>0</v>
      </c>
      <c r="W100" s="25">
        <f ca="1">IFERROR(INDEX(Conflict!$G$8:$G$225,MATCH($C100,_xlfn.ANCHORARRAY(Conflict!$C$8),0)),NA())</f>
        <v>0</v>
      </c>
      <c r="X100" s="50"/>
      <c r="Y100" s="25">
        <f ca="1">IFERROR(INDEX(Health!$H$8:$H$225,MATCH($C100,_xlfn.ANCHORARRAY(Health!$C$8),0)),NA())</f>
        <v>2.4139941690961999</v>
      </c>
      <c r="Z100" s="25">
        <f ca="1">IFERROR(INDEX(Food!$H$8:$H$225,MATCH($C100,_xlfn.ANCHORARRAY(Food!$C$8),0)),NA())</f>
        <v>0.94962362478286</v>
      </c>
      <c r="AA100" s="25">
        <f ca="1">IFERROR(INDEX(Macro!$H$8:$H$225,MATCH($C100,_xlfn.ANCHORARRAY(Macro!$C$8),0)),NA())</f>
        <v>0.269557573981835</v>
      </c>
      <c r="AB100" s="25">
        <f ca="1">IFERROR(INDEX(Socioeconomic!$H$8:$H$225,MATCH($C100,_xlfn.ANCHORARRAY(Socioeconomic!$C$8),0)),NA())</f>
        <v>0.85714285714285499</v>
      </c>
      <c r="AC100" s="25">
        <f ca="1">IFERROR(INDEX('Natural Hazard'!$H$8:$H$225,MATCH($C100,_xlfn.ANCHORARRAY('Natural Hazard'!$C$8),0)),NA())</f>
        <v>4.1666666666666599</v>
      </c>
      <c r="AD100" s="25">
        <f ca="1">IFERROR(INDEX(Conflict!$H$8:$H$225,MATCH($C100,_xlfn.ANCHORARRAY(Conflict!$C$8),0)),NA())</f>
        <v>0</v>
      </c>
      <c r="AE100" s="50"/>
      <c r="AF100" s="25">
        <f ca="1">IFERROR(INDEX(Health!$I$8:$I$225,MATCH($C100,_xlfn.ANCHORARRAY(Health!$C$8),0)),NA())</f>
        <v>0</v>
      </c>
      <c r="AG100" s="25" t="e">
        <f ca="1">IFERROR(INDEX(Food!$I$8:$I$225,MATCH($C100,_xlfn.ANCHORARRAY(Food!$C$8),0)),NA())</f>
        <v>#N/A</v>
      </c>
      <c r="AH100" s="25">
        <f ca="1">IFERROR(INDEX(Macro!$I$8:$I$225,MATCH($C100,_xlfn.ANCHORARRAY(Macro!$C$8),0)),NA())</f>
        <v>7</v>
      </c>
      <c r="AI100" s="25">
        <f ca="1">IFERROR(INDEX(Socioeconomic!$I$8:$I$225,MATCH($C100,_xlfn.ANCHORARRAY(Socioeconomic!$C$8),0)),NA())</f>
        <v>6.6699999999999902</v>
      </c>
      <c r="AJ100" s="25">
        <f ca="1">IFERROR(INDEX('Natural Hazard'!$I$8:$I$225,MATCH($C100,_xlfn.ANCHORARRAY('Natural Hazard'!$C$8),0)),NA())</f>
        <v>0</v>
      </c>
      <c r="AK100" s="25">
        <f ca="1">IFERROR(INDEX(Conflict!$I$8:$I$225,MATCH($C100,_xlfn.ANCHORARRAY(Conflict!$C$8),0)),NA())</f>
        <v>0</v>
      </c>
      <c r="AL100" s="49"/>
      <c r="AM100" s="25">
        <f>IFERROR(INDEX('Data Reliability'!$G$6:$G$409,MATCH($C100,'Data Reliability'!$E$6:$E$409,0)),NA())</f>
        <v>8.3333333333333301E-2</v>
      </c>
      <c r="AN100" s="25">
        <f>IFERROR(INDEX('Data Reliability'!$H$6:$H$409,MATCH($C100,'Data Reliability'!$E$6:$E$409,0)),NA())</f>
        <v>0.55833333333333302</v>
      </c>
    </row>
    <row r="101" spans="2:40" x14ac:dyDescent="0.2">
      <c r="B101" s="28" t="s">
        <v>162</v>
      </c>
      <c r="C101" s="28" t="s">
        <v>163</v>
      </c>
      <c r="D101" s="28" t="s">
        <v>433</v>
      </c>
      <c r="E101" s="28" t="s">
        <v>409</v>
      </c>
      <c r="F101" s="206">
        <f ca="1">MATCH($C101,_xlfn.ANCHORARRAY(Health!$C$8),0)</f>
        <v>96</v>
      </c>
      <c r="G101" s="22" cm="1">
        <f t="array" aca="1" ref="G101" ca="1">IF(Parameters!$D$31, SUM(IF(ISNUMBER(R101:W101),(IF(R101:W101&gt;=Parameters!$D$37,1,"")),""))+0.5*(SUM(IF(ISNUMBER(R101:W101),(IF(R101:W101&gt;=Parameters!$D$38,1,"")),""))-SUM(IF(ISNUMBER(R101:W101),(IF(R101:W101&gt;=Parameters!$D$37,1,"")),""))),0) +
   IF(Parameters!$D$32,SUM(IF(ISNUMBER(R101:W101),(IF(R101:W101&gt;=Parameters!$D$41,1,"")),"")),0) +
   IF(Parameters!$D$33,AVERAGE(IF(ISNUMBER(R101:W101),R101:W101)),0) +
   IF(Parameters!$D$34,IF(OR(IF(ISNUMBER(R101:W101),R101:W101)=0),0,GEOMEAN(IF(ISNUMBER(R101:W101),R101:W101))),0)</f>
        <v>0</v>
      </c>
      <c r="H101" s="23">
        <f t="shared" ca="1" si="6"/>
        <v>0</v>
      </c>
      <c r="I101" s="116" t="str">
        <f t="shared" si="7"/>
        <v/>
      </c>
      <c r="J101" s="22" cm="1">
        <f t="array" aca="1" ref="J101" ca="1">IF(Parameters!$D$31, SUM(IF(ISNUMBER(Y101:AD101),(IF(Y101:AD101&gt;=Parameters!$D$41,1,"")),""))+0.5*(SUM(IF(ISNUMBER(Y101:AD101),(IF(Y101:AD101&gt;=Parameters!$D$42,1,"")),""))-SUM(IF(ISNUMBER(Y101:AD101),(IF(Y101:AD101&gt;=Parameters!$D$41,1,"")),""))),0) +
   IF(Parameters!$D$32,SUM(IF(ISNUMBER(Y101:AD101),(IF(Y101:AD101&gt;=Parameters!$D$41,1,"")),"")),0) +
   IF(Parameters!$D$33,AVERAGE(IF(ISNUMBER(Y101:AD101),Y101:AD101)),0) +
   IF(Parameters!$D$34,IF(OR(IF(ISNUMBER(Y101:AD101),Y101:AD101)=0),0,GEOMEAN(IF(ISNUMBER(Y101:AD101),Y101:AD101))),0)</f>
        <v>0</v>
      </c>
      <c r="K101" s="23">
        <f t="shared" ca="1" si="8"/>
        <v>0</v>
      </c>
      <c r="L101" s="116" t="str">
        <f t="shared" si="9"/>
        <v/>
      </c>
      <c r="M101" s="21" cm="1">
        <f t="array" aca="1" ref="M101" ca="1">IF(Parameters!$D$31, SUM(IF(ISNUMBER(AF101:AK101),(IF(AF101:AK101&gt;=Parameters!$D$41,1,"")),""))+0.5*(SUM(IF(ISNUMBER(AF101:AK101),(IF(AF101:AK101&gt;=Parameters!$D$42,1,"")),""))-SUM(IF(ISNUMBER(AF101:AK101),(IF(AF101:AK101&gt;=Parameters!$D$41,1,"")),""))),0) +
   IF(Parameters!$D$32,SUM(IF(ISNUMBER(AF101:AK101),(IF(AF101:AK101&gt;=Parameters!$D$41,1,"")),"")),0) +
   IF(Parameters!$D$33,AVERAGE(IF(ISNUMBER(AF101:AK101),AF101:AK101)),0) +
   IF(Parameters!$D$34,IF(OR(IF(ISNUMBER(AF101:AK101),AF101:AK101)=0),0,GEOMEAN(IF(ISNUMBER(AF101:AK101),AF101:AK101))),0)</f>
        <v>0</v>
      </c>
      <c r="N101" s="23">
        <f t="shared" ca="1" si="10"/>
        <v>0</v>
      </c>
      <c r="O101" s="116" t="str">
        <f t="shared" si="11"/>
        <v>!</v>
      </c>
      <c r="P101" s="24"/>
      <c r="Q101" s="49"/>
      <c r="R101" s="25">
        <f ca="1">IFERROR(INDEX(Health!$G$8:$G$225,MATCH($C101,_xlfn.ANCHORARRAY(Health!$C$8),0)),NA())</f>
        <v>0</v>
      </c>
      <c r="S101" s="25">
        <f ca="1">IFERROR(INDEX(Food!$G$8:$G$225,MATCH($C101,_xlfn.ANCHORARRAY(Food!$C$8),0)),NA())</f>
        <v>0</v>
      </c>
      <c r="T101" s="25">
        <f ca="1">IFERROR(INDEX(Macro!$G$8:$G$225,MATCH($C101,_xlfn.ANCHORARRAY(Macro!$C$8),0)),NA())</f>
        <v>1.8225104308089746</v>
      </c>
      <c r="U101" s="25">
        <f ca="1">IFERROR(INDEX(Socioeconomic!$G$8:$G$225,MATCH($C101,_xlfn.ANCHORARRAY(Socioeconomic!$C$8),0)),NA())</f>
        <v>1.1180339887498874</v>
      </c>
      <c r="V101" s="25">
        <f ca="1">IFERROR(INDEX('Natural Hazard'!$G$8:$G$225,MATCH($C101,_xlfn.ANCHORARRAY('Natural Hazard'!$C$8),0)),NA())</f>
        <v>0</v>
      </c>
      <c r="W101" s="25">
        <f ca="1">IFERROR(INDEX(Conflict!$G$8:$G$225,MATCH($C101,_xlfn.ANCHORARRAY(Conflict!$C$8),0)),NA())</f>
        <v>0</v>
      </c>
      <c r="X101" s="50"/>
      <c r="Y101" s="25">
        <f ca="1">IFERROR(INDEX(Health!$H$8:$H$225,MATCH($C101,_xlfn.ANCHORARRAY(Health!$C$8),0)),NA())</f>
        <v>1.0437317784256499</v>
      </c>
      <c r="Z101" s="25">
        <f ca="1">IFERROR(INDEX(Food!$H$8:$H$225,MATCH($C101,_xlfn.ANCHORARRAY(Food!$C$8),0)),NA())</f>
        <v>1.1812391430225799</v>
      </c>
      <c r="AA101" s="25">
        <f ca="1">IFERROR(INDEX(Macro!$H$8:$H$225,MATCH($C101,_xlfn.ANCHORARRAY(Macro!$C$8),0)),NA())</f>
        <v>1.16319953120422</v>
      </c>
      <c r="AB101" s="25">
        <f ca="1">IFERROR(INDEX(Socioeconomic!$H$8:$H$225,MATCH($C101,_xlfn.ANCHORARRAY(Socioeconomic!$C$8),0)),NA())</f>
        <v>0.71428571428571297</v>
      </c>
      <c r="AC101" s="25">
        <f ca="1">IFERROR(INDEX('Natural Hazard'!$H$8:$H$225,MATCH($C101,_xlfn.ANCHORARRAY('Natural Hazard'!$C$8),0)),NA())</f>
        <v>6.6666666666666599</v>
      </c>
      <c r="AD101" s="25">
        <f ca="1">IFERROR(INDEX(Conflict!$H$8:$H$225,MATCH($C101,_xlfn.ANCHORARRAY(Conflict!$C$8),0)),NA())</f>
        <v>0</v>
      </c>
      <c r="AE101" s="50"/>
      <c r="AF101" s="25">
        <f ca="1">IFERROR(INDEX(Health!$I$8:$I$225,MATCH($C101,_xlfn.ANCHORARRAY(Health!$C$8),0)),NA())</f>
        <v>0</v>
      </c>
      <c r="AG101" s="25" t="e">
        <f ca="1">IFERROR(INDEX(Food!$I$8:$I$225,MATCH($C101,_xlfn.ANCHORARRAY(Food!$C$8),0)),NA())</f>
        <v>#N/A</v>
      </c>
      <c r="AH101" s="25">
        <f ca="1">IFERROR(INDEX(Macro!$I$8:$I$225,MATCH($C101,_xlfn.ANCHORARRAY(Macro!$C$8),0)),NA())</f>
        <v>2.85552407932011</v>
      </c>
      <c r="AI101" s="25">
        <f ca="1">IFERROR(INDEX(Socioeconomic!$I$8:$I$225,MATCH($C101,_xlfn.ANCHORARRAY(Socioeconomic!$C$8),0)),NA())</f>
        <v>1.74999999999998</v>
      </c>
      <c r="AJ101" s="25">
        <f ca="1">IFERROR(INDEX('Natural Hazard'!$I$8:$I$225,MATCH($C101,_xlfn.ANCHORARRAY('Natural Hazard'!$C$8),0)),NA())</f>
        <v>0</v>
      </c>
      <c r="AK101" s="25">
        <f ca="1">IFERROR(INDEX(Conflict!$I$8:$I$225,MATCH($C101,_xlfn.ANCHORARRAY(Conflict!$C$8),0)),NA())</f>
        <v>0</v>
      </c>
      <c r="AL101" s="49"/>
      <c r="AM101" s="25">
        <f>IFERROR(INDEX('Data Reliability'!$G$6:$G$409,MATCH($C101,'Data Reliability'!$E$6:$E$409,0)),NA())</f>
        <v>8.3333333333333301E-2</v>
      </c>
      <c r="AN101" s="25">
        <f>IFERROR(INDEX('Data Reliability'!$H$6:$H$409,MATCH($C101,'Data Reliability'!$E$6:$E$409,0)),NA())</f>
        <v>0.55833333333333302</v>
      </c>
    </row>
    <row r="102" spans="2:40" x14ac:dyDescent="0.2">
      <c r="B102" s="28" t="s">
        <v>164</v>
      </c>
      <c r="C102" s="28" t="s">
        <v>165</v>
      </c>
      <c r="D102" s="28" t="s">
        <v>435</v>
      </c>
      <c r="E102" s="28" t="s">
        <v>430</v>
      </c>
      <c r="F102" s="206">
        <f ca="1">MATCH($C102,_xlfn.ANCHORARRAY(Health!$C$8),0)</f>
        <v>97</v>
      </c>
      <c r="G102" s="22" cm="1">
        <f t="array" aca="1" ref="G102" ca="1">IF(Parameters!$D$31, SUM(IF(ISNUMBER(R102:W102),(IF(R102:W102&gt;=Parameters!$D$37,1,"")),""))+0.5*(SUM(IF(ISNUMBER(R102:W102),(IF(R102:W102&gt;=Parameters!$D$38,1,"")),""))-SUM(IF(ISNUMBER(R102:W102),(IF(R102:W102&gt;=Parameters!$D$37,1,"")),""))),0) +
   IF(Parameters!$D$32,SUM(IF(ISNUMBER(R102:W102),(IF(R102:W102&gt;=Parameters!$D$41,1,"")),"")),0) +
   IF(Parameters!$D$33,AVERAGE(IF(ISNUMBER(R102:W102),R102:W102)),0) +
   IF(Parameters!$D$34,IF(OR(IF(ISNUMBER(R102:W102),R102:W102)=0),0,GEOMEAN(IF(ISNUMBER(R102:W102),R102:W102))),0)</f>
        <v>0</v>
      </c>
      <c r="H102" s="23">
        <f t="shared" ca="1" si="6"/>
        <v>0</v>
      </c>
      <c r="I102" s="116" t="str">
        <f t="shared" si="7"/>
        <v>!</v>
      </c>
      <c r="J102" s="22" cm="1">
        <f t="array" aca="1" ref="J102" ca="1">IF(Parameters!$D$31, SUM(IF(ISNUMBER(Y102:AD102),(IF(Y102:AD102&gt;=Parameters!$D$41,1,"")),""))+0.5*(SUM(IF(ISNUMBER(Y102:AD102),(IF(Y102:AD102&gt;=Parameters!$D$42,1,"")),""))-SUM(IF(ISNUMBER(Y102:AD102),(IF(Y102:AD102&gt;=Parameters!$D$41,1,"")),""))),0) +
   IF(Parameters!$D$32,SUM(IF(ISNUMBER(Y102:AD102),(IF(Y102:AD102&gt;=Parameters!$D$41,1,"")),"")),0) +
   IF(Parameters!$D$33,AVERAGE(IF(ISNUMBER(Y102:AD102),Y102:AD102)),0) +
   IF(Parameters!$D$34,IF(OR(IF(ISNUMBER(Y102:AD102),Y102:AD102)=0),0,GEOMEAN(IF(ISNUMBER(Y102:AD102),Y102:AD102))),0)</f>
        <v>0</v>
      </c>
      <c r="K102" s="23">
        <f t="shared" ca="1" si="8"/>
        <v>0</v>
      </c>
      <c r="L102" s="116" t="str">
        <f t="shared" si="9"/>
        <v/>
      </c>
      <c r="M102" s="21" cm="1">
        <f t="array" aca="1" ref="M102" ca="1">IF(Parameters!$D$31, SUM(IF(ISNUMBER(AF102:AK102),(IF(AF102:AK102&gt;=Parameters!$D$41,1,"")),""))+0.5*(SUM(IF(ISNUMBER(AF102:AK102),(IF(AF102:AK102&gt;=Parameters!$D$42,1,"")),""))-SUM(IF(ISNUMBER(AF102:AK102),(IF(AF102:AK102&gt;=Parameters!$D$41,1,"")),""))),0) +
   IF(Parameters!$D$32,SUM(IF(ISNUMBER(AF102:AK102),(IF(AF102:AK102&gt;=Parameters!$D$41,1,"")),"")),0) +
   IF(Parameters!$D$33,AVERAGE(IF(ISNUMBER(AF102:AK102),AF102:AK102)),0) +
   IF(Parameters!$D$34,IF(OR(IF(ISNUMBER(AF102:AK102),AF102:AK102)=0),0,GEOMEAN(IF(ISNUMBER(AF102:AK102),AF102:AK102))),0)</f>
        <v>1</v>
      </c>
      <c r="N102" s="23">
        <f t="shared" ca="1" si="10"/>
        <v>1</v>
      </c>
      <c r="O102" s="116" t="str">
        <f t="shared" si="11"/>
        <v>!</v>
      </c>
      <c r="P102" s="24"/>
      <c r="Q102" s="49"/>
      <c r="R102" s="25">
        <f ca="1">IFERROR(INDEX(Health!$G$8:$G$225,MATCH($C102,_xlfn.ANCHORARRAY(Health!$C$8),0)),NA())</f>
        <v>0</v>
      </c>
      <c r="S102" s="25">
        <f ca="1">IFERROR(INDEX(Food!$G$8:$G$225,MATCH($C102,_xlfn.ANCHORARRAY(Food!$C$8),0)),NA())</f>
        <v>0</v>
      </c>
      <c r="T102" s="25">
        <f ca="1">IFERROR(INDEX(Macro!$G$8:$G$225,MATCH($C102,_xlfn.ANCHORARRAY(Macro!$C$8),0)),NA())</f>
        <v>3.3523053574687811</v>
      </c>
      <c r="U102" s="25">
        <f ca="1">IFERROR(INDEX(Socioeconomic!$G$8:$G$225,MATCH($C102,_xlfn.ANCHORARRAY(Socioeconomic!$C$8),0)),NA())</f>
        <v>0</v>
      </c>
      <c r="V102" s="25">
        <f ca="1">IFERROR(INDEX('Natural Hazard'!$G$8:$G$225,MATCH($C102,_xlfn.ANCHORARRAY('Natural Hazard'!$C$8),0)),NA())</f>
        <v>0</v>
      </c>
      <c r="W102" s="25">
        <f ca="1">IFERROR(INDEX(Conflict!$G$8:$G$225,MATCH($C102,_xlfn.ANCHORARRAY(Conflict!$C$8),0)),NA())</f>
        <v>0.51438986253190977</v>
      </c>
      <c r="X102" s="50"/>
      <c r="Y102" s="25">
        <f ca="1">IFERROR(INDEX(Health!$H$8:$H$225,MATCH($C102,_xlfn.ANCHORARRAY(Health!$C$8),0)),NA())</f>
        <v>6.9037900874635501</v>
      </c>
      <c r="Z102" s="25">
        <f ca="1">IFERROR(INDEX(Food!$H$8:$H$225,MATCH($C102,_xlfn.ANCHORARRAY(Food!$C$8),0)),NA())</f>
        <v>4.2105263157894699</v>
      </c>
      <c r="AA102" s="25">
        <f ca="1">IFERROR(INDEX(Macro!$H$8:$H$225,MATCH($C102,_xlfn.ANCHORARRAY(Macro!$C$8),0)),NA())</f>
        <v>2.46703779665983</v>
      </c>
      <c r="AB102" s="25">
        <f ca="1">IFERROR(INDEX(Socioeconomic!$H$8:$H$225,MATCH($C102,_xlfn.ANCHORARRAY(Socioeconomic!$C$8),0)),NA())</f>
        <v>5.2857142857142803</v>
      </c>
      <c r="AC102" s="25">
        <f ca="1">IFERROR(INDEX('Natural Hazard'!$H$8:$H$225,MATCH($C102,_xlfn.ANCHORARRAY('Natural Hazard'!$C$8),0)),NA())</f>
        <v>6.6666666666666599</v>
      </c>
      <c r="AD102" s="25">
        <f ca="1">IFERROR(INDEX(Conflict!$H$8:$H$225,MATCH($C102,_xlfn.ANCHORARRAY(Conflict!$C$8),0)),NA())</f>
        <v>2.64596930675597E-2</v>
      </c>
      <c r="AE102" s="50"/>
      <c r="AF102" s="25">
        <f ca="1">IFERROR(INDEX(Health!$I$8:$I$225,MATCH($C102,_xlfn.ANCHORARRAY(Health!$C$8),0)),NA())</f>
        <v>0</v>
      </c>
      <c r="AG102" s="25" t="e">
        <f ca="1">IFERROR(INDEX(Food!$I$8:$I$225,MATCH($C102,_xlfn.ANCHORARRAY(Food!$C$8),0)),NA())</f>
        <v>#N/A</v>
      </c>
      <c r="AH102" s="25">
        <f ca="1">IFERROR(INDEX(Macro!$I$8:$I$225,MATCH($C102,_xlfn.ANCHORARRAY(Macro!$C$8),0)),NA())</f>
        <v>4.5552407932011301</v>
      </c>
      <c r="AI102" s="25">
        <f ca="1">IFERROR(INDEX(Socioeconomic!$I$8:$I$225,MATCH($C102,_xlfn.ANCHORARRAY(Socioeconomic!$C$8),0)),NA())</f>
        <v>0</v>
      </c>
      <c r="AJ102" s="25">
        <f ca="1">IFERROR(INDEX('Natural Hazard'!$I$8:$I$225,MATCH($C102,_xlfn.ANCHORARRAY('Natural Hazard'!$C$8),0)),NA())</f>
        <v>0</v>
      </c>
      <c r="AK102" s="25">
        <f ca="1">IFERROR(INDEX(Conflict!$I$8:$I$225,MATCH($C102,_xlfn.ANCHORARRAY(Conflict!$C$8),0)),NA())</f>
        <v>10</v>
      </c>
      <c r="AL102" s="49"/>
      <c r="AM102" s="25">
        <f>IFERROR(INDEX('Data Reliability'!$G$6:$G$409,MATCH($C102,'Data Reliability'!$E$6:$E$409,0)),NA())</f>
        <v>0.16666666666666699</v>
      </c>
      <c r="AN102" s="25">
        <f>IFERROR(INDEX('Data Reliability'!$H$6:$H$409,MATCH($C102,'Data Reliability'!$E$6:$E$409,0)),NA())</f>
        <v>0.55833333333333302</v>
      </c>
    </row>
    <row r="103" spans="2:40" x14ac:dyDescent="0.2">
      <c r="B103" s="28" t="s">
        <v>166</v>
      </c>
      <c r="C103" s="28" t="s">
        <v>167</v>
      </c>
      <c r="D103" s="28" t="s">
        <v>434</v>
      </c>
      <c r="E103" s="28" t="s">
        <v>430</v>
      </c>
      <c r="F103" s="206">
        <f ca="1">MATCH($C103,_xlfn.ANCHORARRAY(Health!$C$8),0)</f>
        <v>98</v>
      </c>
      <c r="G103" s="22" cm="1">
        <f t="array" aca="1" ref="G103" ca="1">IF(Parameters!$D$31, SUM(IF(ISNUMBER(R103:W103),(IF(R103:W103&gt;=Parameters!$D$37,1,"")),""))+0.5*(SUM(IF(ISNUMBER(R103:W103),(IF(R103:W103&gt;=Parameters!$D$38,1,"")),""))-SUM(IF(ISNUMBER(R103:W103),(IF(R103:W103&gt;=Parameters!$D$37,1,"")),""))),0) +
   IF(Parameters!$D$32,SUM(IF(ISNUMBER(R103:W103),(IF(R103:W103&gt;=Parameters!$D$41,1,"")),"")),0) +
   IF(Parameters!$D$33,AVERAGE(IF(ISNUMBER(R103:W103),R103:W103)),0) +
   IF(Parameters!$D$34,IF(OR(IF(ISNUMBER(R103:W103),R103:W103)=0),0,GEOMEAN(IF(ISNUMBER(R103:W103),R103:W103))),0)</f>
        <v>1</v>
      </c>
      <c r="H103" s="23">
        <f t="shared" ca="1" si="6"/>
        <v>1</v>
      </c>
      <c r="I103" s="116" t="str">
        <f t="shared" si="7"/>
        <v/>
      </c>
      <c r="J103" s="22" cm="1">
        <f t="array" aca="1" ref="J103" ca="1">IF(Parameters!$D$31, SUM(IF(ISNUMBER(Y103:AD103),(IF(Y103:AD103&gt;=Parameters!$D$41,1,"")),""))+0.5*(SUM(IF(ISNUMBER(Y103:AD103),(IF(Y103:AD103&gt;=Parameters!$D$42,1,"")),""))-SUM(IF(ISNUMBER(Y103:AD103),(IF(Y103:AD103&gt;=Parameters!$D$41,1,"")),""))),0) +
   IF(Parameters!$D$32,SUM(IF(ISNUMBER(Y103:AD103),(IF(Y103:AD103&gt;=Parameters!$D$41,1,"")),"")),0) +
   IF(Parameters!$D$33,AVERAGE(IF(ISNUMBER(Y103:AD103),Y103:AD103)),0) +
   IF(Parameters!$D$34,IF(OR(IF(ISNUMBER(Y103:AD103),Y103:AD103)=0),0,GEOMEAN(IF(ISNUMBER(Y103:AD103),Y103:AD103))),0)</f>
        <v>0</v>
      </c>
      <c r="K103" s="23">
        <f t="shared" ca="1" si="8"/>
        <v>0</v>
      </c>
      <c r="L103" s="116" t="str">
        <f t="shared" si="9"/>
        <v/>
      </c>
      <c r="M103" s="21" cm="1">
        <f t="array" aca="1" ref="M103" ca="1">IF(Parameters!$D$31, SUM(IF(ISNUMBER(AF103:AK103),(IF(AF103:AK103&gt;=Parameters!$D$41,1,"")),""))+0.5*(SUM(IF(ISNUMBER(AF103:AK103),(IF(AF103:AK103&gt;=Parameters!$D$42,1,"")),""))-SUM(IF(ISNUMBER(AF103:AK103),(IF(AF103:AK103&gt;=Parameters!$D$41,1,"")),""))),0) +
   IF(Parameters!$D$32,SUM(IF(ISNUMBER(AF103:AK103),(IF(AF103:AK103&gt;=Parameters!$D$41,1,"")),"")),0) +
   IF(Parameters!$D$33,AVERAGE(IF(ISNUMBER(AF103:AK103),AF103:AK103)),0) +
   IF(Parameters!$D$34,IF(OR(IF(ISNUMBER(AF103:AK103),AF103:AK103)=0),0,GEOMEAN(IF(ISNUMBER(AF103:AK103),AF103:AK103))),0)</f>
        <v>1</v>
      </c>
      <c r="N103" s="23">
        <f t="shared" ca="1" si="10"/>
        <v>1</v>
      </c>
      <c r="O103" s="116" t="str">
        <f t="shared" si="11"/>
        <v>!</v>
      </c>
      <c r="P103" s="24"/>
      <c r="Q103" s="49"/>
      <c r="R103" s="25">
        <f ca="1">IFERROR(INDEX(Health!$G$8:$G$225,MATCH($C103,_xlfn.ANCHORARRAY(Health!$C$8),0)),NA())</f>
        <v>0</v>
      </c>
      <c r="S103" s="25">
        <f ca="1">IFERROR(INDEX(Food!$G$8:$G$225,MATCH($C103,_xlfn.ANCHORARRAY(Food!$C$8),0)),NA())</f>
        <v>0</v>
      </c>
      <c r="T103" s="25">
        <f ca="1">IFERROR(INDEX(Macro!$G$8:$G$225,MATCH($C103,_xlfn.ANCHORARRAY(Macro!$C$8),0)),NA())</f>
        <v>1.6131999871896838</v>
      </c>
      <c r="U103" s="25">
        <f ca="1">IFERROR(INDEX(Socioeconomic!$G$8:$G$225,MATCH($C103,_xlfn.ANCHORARRAY(Socioeconomic!$C$8),0)),NA())</f>
        <v>7.3678839761300665</v>
      </c>
      <c r="V103" s="25">
        <f ca="1">IFERROR(INDEX('Natural Hazard'!$G$8:$G$225,MATCH($C103,_xlfn.ANCHORARRAY('Natural Hazard'!$C$8),0)),NA())</f>
        <v>0</v>
      </c>
      <c r="W103" s="25">
        <f ca="1">IFERROR(INDEX(Conflict!$G$8:$G$225,MATCH($C103,_xlfn.ANCHORARRAY(Conflict!$C$8),0)),NA())</f>
        <v>0</v>
      </c>
      <c r="X103" s="50"/>
      <c r="Y103" s="25">
        <f ca="1">IFERROR(INDEX(Health!$H$8:$H$225,MATCH($C103,_xlfn.ANCHORARRAY(Health!$C$8),0)),NA())</f>
        <v>3.6967930029154501</v>
      </c>
      <c r="Z103" s="25">
        <f ca="1">IFERROR(INDEX(Food!$H$8:$H$225,MATCH($C103,_xlfn.ANCHORARRAY(Food!$C$8),0)),NA())</f>
        <v>3.4394904458598701</v>
      </c>
      <c r="AA103" s="25">
        <f ca="1">IFERROR(INDEX(Macro!$H$8:$H$225,MATCH($C103,_xlfn.ANCHORARRAY(Macro!$C$8),0)),NA())</f>
        <v>1.617345443891</v>
      </c>
      <c r="AB103" s="25">
        <f ca="1">IFERROR(INDEX(Socioeconomic!$H$8:$H$225,MATCH($C103,_xlfn.ANCHORARRAY(Socioeconomic!$C$8),0)),NA())</f>
        <v>5.4285714285714199</v>
      </c>
      <c r="AC103" s="25">
        <f ca="1">IFERROR(INDEX('Natural Hazard'!$H$8:$H$225,MATCH($C103,_xlfn.ANCHORARRAY('Natural Hazard'!$C$8),0)),NA())</f>
        <v>3.8333333333333299</v>
      </c>
      <c r="AD103" s="25">
        <f ca="1">IFERROR(INDEX(Conflict!$H$8:$H$225,MATCH($C103,_xlfn.ANCHORARRAY(Conflict!$C$8),0)),NA())</f>
        <v>3.069324395837</v>
      </c>
      <c r="AE103" s="50"/>
      <c r="AF103" s="25">
        <f ca="1">IFERROR(INDEX(Health!$I$8:$I$225,MATCH($C103,_xlfn.ANCHORARRAY(Health!$C$8),0)),NA())</f>
        <v>0</v>
      </c>
      <c r="AG103" s="25" t="e">
        <f ca="1">IFERROR(INDEX(Food!$I$8:$I$225,MATCH($C103,_xlfn.ANCHORARRAY(Food!$C$8),0)),NA())</f>
        <v>#N/A</v>
      </c>
      <c r="AH103" s="25">
        <f ca="1">IFERROR(INDEX(Macro!$I$8:$I$225,MATCH($C103,_xlfn.ANCHORARRAY(Macro!$C$8),0)),NA())</f>
        <v>1.6090651558073601</v>
      </c>
      <c r="AI103" s="25">
        <f ca="1">IFERROR(INDEX(Socioeconomic!$I$8:$I$225,MATCH($C103,_xlfn.ANCHORARRAY(Socioeconomic!$C$8),0)),NA())</f>
        <v>10</v>
      </c>
      <c r="AJ103" s="25">
        <f ca="1">IFERROR(INDEX('Natural Hazard'!$I$8:$I$225,MATCH($C103,_xlfn.ANCHORARRAY('Natural Hazard'!$C$8),0)),NA())</f>
        <v>0</v>
      </c>
      <c r="AK103" s="25">
        <f ca="1">IFERROR(INDEX(Conflict!$I$8:$I$225,MATCH($C103,_xlfn.ANCHORARRAY(Conflict!$C$8),0)),NA())</f>
        <v>0</v>
      </c>
      <c r="AL103" s="49"/>
      <c r="AM103" s="25">
        <f>IFERROR(INDEX('Data Reliability'!$G$6:$G$409,MATCH($C103,'Data Reliability'!$E$6:$E$409,0)),NA())</f>
        <v>8.3333333333333301E-2</v>
      </c>
      <c r="AN103" s="25">
        <f>IFERROR(INDEX('Data Reliability'!$H$6:$H$409,MATCH($C103,'Data Reliability'!$E$6:$E$409,0)),NA())</f>
        <v>0.55000000000000004</v>
      </c>
    </row>
    <row r="104" spans="2:40" x14ac:dyDescent="0.2">
      <c r="B104" s="28" t="s">
        <v>168</v>
      </c>
      <c r="C104" s="28" t="s">
        <v>169</v>
      </c>
      <c r="D104" s="28" t="s">
        <v>436</v>
      </c>
      <c r="E104" s="28" t="s">
        <v>409</v>
      </c>
      <c r="F104" s="206">
        <f ca="1">MATCH($C104,_xlfn.ANCHORARRAY(Health!$C$8),0)</f>
        <v>99</v>
      </c>
      <c r="G104" s="22" cm="1">
        <f t="array" aca="1" ref="G104" ca="1">IF(Parameters!$D$31, SUM(IF(ISNUMBER(R104:W104),(IF(R104:W104&gt;=Parameters!$D$37,1,"")),""))+0.5*(SUM(IF(ISNUMBER(R104:W104),(IF(R104:W104&gt;=Parameters!$D$38,1,"")),""))-SUM(IF(ISNUMBER(R104:W104),(IF(R104:W104&gt;=Parameters!$D$37,1,"")),""))),0) +
   IF(Parameters!$D$32,SUM(IF(ISNUMBER(R104:W104),(IF(R104:W104&gt;=Parameters!$D$41,1,"")),"")),0) +
   IF(Parameters!$D$33,AVERAGE(IF(ISNUMBER(R104:W104),R104:W104)),0) +
   IF(Parameters!$D$34,IF(OR(IF(ISNUMBER(R104:W104),R104:W104)=0),0,GEOMEAN(IF(ISNUMBER(R104:W104),R104:W104))),0)</f>
        <v>1</v>
      </c>
      <c r="H104" s="23">
        <f t="shared" ca="1" si="6"/>
        <v>1</v>
      </c>
      <c r="I104" s="116" t="str">
        <f t="shared" si="7"/>
        <v>!</v>
      </c>
      <c r="J104" s="22" cm="1">
        <f t="array" aca="1" ref="J104" ca="1">IF(Parameters!$D$31, SUM(IF(ISNUMBER(Y104:AD104),(IF(Y104:AD104&gt;=Parameters!$D$41,1,"")),""))+0.5*(SUM(IF(ISNUMBER(Y104:AD104),(IF(Y104:AD104&gt;=Parameters!$D$42,1,"")),""))-SUM(IF(ISNUMBER(Y104:AD104),(IF(Y104:AD104&gt;=Parameters!$D$41,1,"")),""))),0) +
   IF(Parameters!$D$32,SUM(IF(ISNUMBER(Y104:AD104),(IF(Y104:AD104&gt;=Parameters!$D$41,1,"")),"")),0) +
   IF(Parameters!$D$33,AVERAGE(IF(ISNUMBER(Y104:AD104),Y104:AD104)),0) +
   IF(Parameters!$D$34,IF(OR(IF(ISNUMBER(Y104:AD104),Y104:AD104)=0),0,GEOMEAN(IF(ISNUMBER(Y104:AD104),Y104:AD104))),0)</f>
        <v>1</v>
      </c>
      <c r="K104" s="23">
        <f t="shared" ca="1" si="8"/>
        <v>1</v>
      </c>
      <c r="L104" s="116" t="str">
        <f t="shared" si="9"/>
        <v/>
      </c>
      <c r="M104" s="21" cm="1">
        <f t="array" aca="1" ref="M104" ca="1">IF(Parameters!$D$31, SUM(IF(ISNUMBER(AF104:AK104),(IF(AF104:AK104&gt;=Parameters!$D$41,1,"")),""))+0.5*(SUM(IF(ISNUMBER(AF104:AK104),(IF(AF104:AK104&gt;=Parameters!$D$42,1,"")),""))-SUM(IF(ISNUMBER(AF104:AK104),(IF(AF104:AK104&gt;=Parameters!$D$41,1,"")),""))),0) +
   IF(Parameters!$D$32,SUM(IF(ISNUMBER(AF104:AK104),(IF(AF104:AK104&gt;=Parameters!$D$41,1,"")),"")),0) +
   IF(Parameters!$D$33,AVERAGE(IF(ISNUMBER(AF104:AK104),AF104:AK104)),0) +
   IF(Parameters!$D$34,IF(OR(IF(ISNUMBER(AF104:AK104),AF104:AK104)=0),0,GEOMEAN(IF(ISNUMBER(AF104:AK104),AF104:AK104))),0)</f>
        <v>1</v>
      </c>
      <c r="N104" s="23">
        <f t="shared" ca="1" si="10"/>
        <v>1</v>
      </c>
      <c r="O104" s="116" t="str">
        <f t="shared" si="11"/>
        <v>!</v>
      </c>
      <c r="P104" s="24"/>
      <c r="Q104" s="49"/>
      <c r="R104" s="25">
        <f ca="1">IFERROR(INDEX(Health!$G$8:$G$225,MATCH($C104,_xlfn.ANCHORARRAY(Health!$C$8),0)),NA())</f>
        <v>0</v>
      </c>
      <c r="S104" s="25">
        <f ca="1">IFERROR(INDEX(Food!$G$8:$G$225,MATCH($C104,_xlfn.ANCHORARRAY(Food!$C$8),0)),NA())</f>
        <v>0</v>
      </c>
      <c r="T104" s="25">
        <f ca="1">IFERROR(INDEX(Macro!$G$8:$G$225,MATCH($C104,_xlfn.ANCHORARRAY(Macro!$C$8),0)),NA())</f>
        <v>0</v>
      </c>
      <c r="U104" s="25">
        <f ca="1">IFERROR(INDEX(Socioeconomic!$G$8:$G$225,MATCH($C104,_xlfn.ANCHORARRAY(Socioeconomic!$C$8),0)),NA())</f>
        <v>0.44077853201547357</v>
      </c>
      <c r="V104" s="25">
        <f ca="1">IFERROR(INDEX('Natural Hazard'!$G$8:$G$225,MATCH($C104,_xlfn.ANCHORARRAY('Natural Hazard'!$C$8),0)),NA())</f>
        <v>10</v>
      </c>
      <c r="W104" s="25">
        <f ca="1">IFERROR(INDEX(Conflict!$G$8:$G$225,MATCH($C104,_xlfn.ANCHORARRAY(Conflict!$C$8),0)),NA())</f>
        <v>0</v>
      </c>
      <c r="X104" s="50"/>
      <c r="Y104" s="25">
        <f ca="1">IFERROR(INDEX(Health!$H$8:$H$225,MATCH($C104,_xlfn.ANCHORARRAY(Health!$C$8),0)),NA())</f>
        <v>0</v>
      </c>
      <c r="Z104" s="25">
        <f ca="1">IFERROR(INDEX(Food!$H$8:$H$225,MATCH($C104,_xlfn.ANCHORARRAY(Food!$C$8),0)),NA())</f>
        <v>0</v>
      </c>
      <c r="AA104" s="25">
        <f ca="1">IFERROR(INDEX(Macro!$H$8:$H$225,MATCH($C104,_xlfn.ANCHORARRAY(Macro!$C$8),0)),NA())</f>
        <v>0</v>
      </c>
      <c r="AB104" s="25">
        <f ca="1">IFERROR(INDEX(Socioeconomic!$H$8:$H$225,MATCH($C104,_xlfn.ANCHORARRAY(Socioeconomic!$C$8),0)),NA())</f>
        <v>0.57142857142857095</v>
      </c>
      <c r="AC104" s="25">
        <f ca="1">IFERROR(INDEX('Natural Hazard'!$H$8:$H$225,MATCH($C104,_xlfn.ANCHORARRAY('Natural Hazard'!$C$8),0)),NA())</f>
        <v>10</v>
      </c>
      <c r="AD104" s="25">
        <f ca="1">IFERROR(INDEX(Conflict!$H$8:$H$225,MATCH($C104,_xlfn.ANCHORARRAY(Conflict!$C$8),0)),NA())</f>
        <v>0</v>
      </c>
      <c r="AE104" s="50"/>
      <c r="AF104" s="25">
        <f ca="1">IFERROR(INDEX(Health!$I$8:$I$225,MATCH($C104,_xlfn.ANCHORARRAY(Health!$C$8),0)),NA())</f>
        <v>0</v>
      </c>
      <c r="AG104" s="25" t="e">
        <f ca="1">IFERROR(INDEX(Food!$I$8:$I$225,MATCH($C104,_xlfn.ANCHORARRAY(Food!$C$8),0)),NA())</f>
        <v>#N/A</v>
      </c>
      <c r="AH104" s="25">
        <f ca="1">IFERROR(INDEX(Macro!$I$8:$I$225,MATCH($C104,_xlfn.ANCHORARRAY(Macro!$C$8),0)),NA())</f>
        <v>5.8016997167138697</v>
      </c>
      <c r="AI104" s="25">
        <f ca="1">IFERROR(INDEX(Socioeconomic!$I$8:$I$225,MATCH($C104,_xlfn.ANCHORARRAY(Socioeconomic!$C$8),0)),NA())</f>
        <v>0.34000000000000302</v>
      </c>
      <c r="AJ104" s="25">
        <f ca="1">IFERROR(INDEX('Natural Hazard'!$I$8:$I$225,MATCH($C104,_xlfn.ANCHORARRAY('Natural Hazard'!$C$8),0)),NA())</f>
        <v>10</v>
      </c>
      <c r="AK104" s="25">
        <f ca="1">IFERROR(INDEX(Conflict!$I$8:$I$225,MATCH($C104,_xlfn.ANCHORARRAY(Conflict!$C$8),0)),NA())</f>
        <v>0</v>
      </c>
      <c r="AL104" s="49"/>
      <c r="AM104" s="25">
        <f>IFERROR(INDEX('Data Reliability'!$G$6:$G$409,MATCH($C104,'Data Reliability'!$E$6:$E$409,0)),NA())</f>
        <v>8.3333333333333301E-2</v>
      </c>
      <c r="AN104" s="25">
        <f>IFERROR(INDEX('Data Reliability'!$H$6:$H$409,MATCH($C104,'Data Reliability'!$E$6:$E$409,0)),NA())</f>
        <v>0.59166666666666701</v>
      </c>
    </row>
    <row r="105" spans="2:40" x14ac:dyDescent="0.2">
      <c r="B105" s="28" t="s">
        <v>170</v>
      </c>
      <c r="C105" s="28" t="s">
        <v>171</v>
      </c>
      <c r="D105" s="28" t="s">
        <v>433</v>
      </c>
      <c r="E105" s="28" t="s">
        <v>430</v>
      </c>
      <c r="F105" s="206">
        <f ca="1">MATCH($C105,_xlfn.ANCHORARRAY(Health!$C$8),0)</f>
        <v>100</v>
      </c>
      <c r="G105" s="22" cm="1">
        <f t="array" aca="1" ref="G105" ca="1">IF(Parameters!$D$31, SUM(IF(ISNUMBER(R105:W105),(IF(R105:W105&gt;=Parameters!$D$37,1,"")),""))+0.5*(SUM(IF(ISNUMBER(R105:W105),(IF(R105:W105&gt;=Parameters!$D$38,1,"")),""))-SUM(IF(ISNUMBER(R105:W105),(IF(R105:W105&gt;=Parameters!$D$37,1,"")),""))),0) +
   IF(Parameters!$D$32,SUM(IF(ISNUMBER(R105:W105),(IF(R105:W105&gt;=Parameters!$D$41,1,"")),"")),0) +
   IF(Parameters!$D$33,AVERAGE(IF(ISNUMBER(R105:W105),R105:W105)),0) +
   IF(Parameters!$D$34,IF(OR(IF(ISNUMBER(R105:W105),R105:W105)=0),0,GEOMEAN(IF(ISNUMBER(R105:W105),R105:W105))),0)</f>
        <v>0</v>
      </c>
      <c r="H105" s="23">
        <f t="shared" ca="1" si="6"/>
        <v>0</v>
      </c>
      <c r="I105" s="116" t="str">
        <f t="shared" si="7"/>
        <v/>
      </c>
      <c r="J105" s="22" cm="1">
        <f t="array" aca="1" ref="J105" ca="1">IF(Parameters!$D$31, SUM(IF(ISNUMBER(Y105:AD105),(IF(Y105:AD105&gt;=Parameters!$D$41,1,"")),""))+0.5*(SUM(IF(ISNUMBER(Y105:AD105),(IF(Y105:AD105&gt;=Parameters!$D$42,1,"")),""))-SUM(IF(ISNUMBER(Y105:AD105),(IF(Y105:AD105&gt;=Parameters!$D$41,1,"")),""))),0) +
   IF(Parameters!$D$32,SUM(IF(ISNUMBER(Y105:AD105),(IF(Y105:AD105&gt;=Parameters!$D$41,1,"")),"")),0) +
   IF(Parameters!$D$33,AVERAGE(IF(ISNUMBER(Y105:AD105),Y105:AD105)),0) +
   IF(Parameters!$D$34,IF(OR(IF(ISNUMBER(Y105:AD105),Y105:AD105)=0),0,GEOMEAN(IF(ISNUMBER(Y105:AD105),Y105:AD105))),0)</f>
        <v>0</v>
      </c>
      <c r="K105" s="23">
        <f t="shared" ca="1" si="8"/>
        <v>0</v>
      </c>
      <c r="L105" s="116" t="str">
        <f t="shared" si="9"/>
        <v/>
      </c>
      <c r="M105" s="21" cm="1">
        <f t="array" aca="1" ref="M105" ca="1">IF(Parameters!$D$31, SUM(IF(ISNUMBER(AF105:AK105),(IF(AF105:AK105&gt;=Parameters!$D$41,1,"")),""))+0.5*(SUM(IF(ISNUMBER(AF105:AK105),(IF(AF105:AK105&gt;=Parameters!$D$42,1,"")),""))-SUM(IF(ISNUMBER(AF105:AK105),(IF(AF105:AK105&gt;=Parameters!$D$41,1,"")),""))),0) +
   IF(Parameters!$D$32,SUM(IF(ISNUMBER(AF105:AK105),(IF(AF105:AK105&gt;=Parameters!$D$41,1,"")),"")),0) +
   IF(Parameters!$D$33,AVERAGE(IF(ISNUMBER(AF105:AK105),AF105:AK105)),0) +
   IF(Parameters!$D$34,IF(OR(IF(ISNUMBER(AF105:AK105),AF105:AK105)=0),0,GEOMEAN(IF(ISNUMBER(AF105:AK105),AF105:AK105))),0)</f>
        <v>0</v>
      </c>
      <c r="N105" s="23">
        <f t="shared" ca="1" si="10"/>
        <v>0</v>
      </c>
      <c r="O105" s="116" t="str">
        <f t="shared" si="11"/>
        <v>!</v>
      </c>
      <c r="P105" s="24"/>
      <c r="Q105" s="49"/>
      <c r="R105" s="25">
        <f ca="1">IFERROR(INDEX(Health!$G$8:$G$225,MATCH($C105,_xlfn.ANCHORARRAY(Health!$C$8),0)),NA())</f>
        <v>0</v>
      </c>
      <c r="S105" s="25">
        <f ca="1">IFERROR(INDEX(Food!$G$8:$G$225,MATCH($C105,_xlfn.ANCHORARRAY(Food!$C$8),0)),NA())</f>
        <v>0</v>
      </c>
      <c r="T105" s="25">
        <f ca="1">IFERROR(INDEX(Macro!$G$8:$G$225,MATCH($C105,_xlfn.ANCHORARRAY(Macro!$C$8),0)),NA())</f>
        <v>2.8903506256516565</v>
      </c>
      <c r="U105" s="25">
        <f ca="1">IFERROR(INDEX(Socioeconomic!$G$8:$G$225,MATCH($C105,_xlfn.ANCHORARRAY(Socioeconomic!$C$8),0)),NA())</f>
        <v>0</v>
      </c>
      <c r="V105" s="25">
        <f ca="1">IFERROR(INDEX('Natural Hazard'!$G$8:$G$225,MATCH($C105,_xlfn.ANCHORARRAY('Natural Hazard'!$C$8),0)),NA())</f>
        <v>0</v>
      </c>
      <c r="W105" s="25">
        <f ca="1">IFERROR(INDEX(Conflict!$G$8:$G$225,MATCH($C105,_xlfn.ANCHORARRAY(Conflict!$C$8),0)),NA())</f>
        <v>0</v>
      </c>
      <c r="X105" s="50"/>
      <c r="Y105" s="25">
        <f ca="1">IFERROR(INDEX(Health!$H$8:$H$225,MATCH($C105,_xlfn.ANCHORARRAY(Health!$C$8),0)),NA())</f>
        <v>2.7346938775510199</v>
      </c>
      <c r="Z105" s="25">
        <f ca="1">IFERROR(INDEX(Food!$H$8:$H$225,MATCH($C105,_xlfn.ANCHORARRAY(Food!$C$8),0)),NA())</f>
        <v>1.7313259988419201</v>
      </c>
      <c r="AA105" s="25">
        <f ca="1">IFERROR(INDEX(Macro!$H$8:$H$225,MATCH($C105,_xlfn.ANCHORARRAY(Macro!$C$8),0)),NA())</f>
        <v>5.1919132727805399</v>
      </c>
      <c r="AB105" s="25">
        <f ca="1">IFERROR(INDEX(Socioeconomic!$H$8:$H$225,MATCH($C105,_xlfn.ANCHORARRAY(Socioeconomic!$C$8),0)),NA())</f>
        <v>1.4285714285714199</v>
      </c>
      <c r="AC105" s="25">
        <f ca="1">IFERROR(INDEX('Natural Hazard'!$H$8:$H$225,MATCH($C105,_xlfn.ANCHORARRAY('Natural Hazard'!$C$8),0)),NA())</f>
        <v>5</v>
      </c>
      <c r="AD105" s="25">
        <f ca="1">IFERROR(INDEX(Conflict!$H$8:$H$225,MATCH($C105,_xlfn.ANCHORARRAY(Conflict!$C$8),0)),NA())</f>
        <v>0</v>
      </c>
      <c r="AE105" s="50"/>
      <c r="AF105" s="25">
        <f ca="1">IFERROR(INDEX(Health!$I$8:$I$225,MATCH($C105,_xlfn.ANCHORARRAY(Health!$C$8),0)),NA())</f>
        <v>0</v>
      </c>
      <c r="AG105" s="25" t="e">
        <f ca="1">IFERROR(INDEX(Food!$I$8:$I$225,MATCH($C105,_xlfn.ANCHORARRAY(Food!$C$8),0)),NA())</f>
        <v>#N/A</v>
      </c>
      <c r="AH105" s="25">
        <f ca="1">IFERROR(INDEX(Macro!$I$8:$I$225,MATCH($C105,_xlfn.ANCHORARRAY(Macro!$C$8),0)),NA())</f>
        <v>1.6090651558073601</v>
      </c>
      <c r="AI105" s="25">
        <f ca="1">IFERROR(INDEX(Socioeconomic!$I$8:$I$225,MATCH($C105,_xlfn.ANCHORARRAY(Socioeconomic!$C$8),0)),NA())</f>
        <v>0</v>
      </c>
      <c r="AJ105" s="25">
        <f ca="1">IFERROR(INDEX('Natural Hazard'!$I$8:$I$225,MATCH($C105,_xlfn.ANCHORARRAY('Natural Hazard'!$C$8),0)),NA())</f>
        <v>0</v>
      </c>
      <c r="AK105" s="25">
        <f ca="1">IFERROR(INDEX(Conflict!$I$8:$I$225,MATCH($C105,_xlfn.ANCHORARRAY(Conflict!$C$8),0)),NA())</f>
        <v>0</v>
      </c>
      <c r="AL105" s="49"/>
      <c r="AM105" s="25">
        <f>IFERROR(INDEX('Data Reliability'!$G$6:$G$409,MATCH($C105,'Data Reliability'!$E$6:$E$409,0)),NA())</f>
        <v>8.3333333333333301E-2</v>
      </c>
      <c r="AN105" s="25">
        <f>IFERROR(INDEX('Data Reliability'!$H$6:$H$409,MATCH($C105,'Data Reliability'!$E$6:$E$409,0)),NA())</f>
        <v>0.51666666666666705</v>
      </c>
    </row>
    <row r="106" spans="2:40" x14ac:dyDescent="0.2">
      <c r="B106" s="28" t="s">
        <v>172</v>
      </c>
      <c r="C106" s="28" t="s">
        <v>173</v>
      </c>
      <c r="D106" s="28" t="s">
        <v>432</v>
      </c>
      <c r="E106" s="28" t="s">
        <v>535</v>
      </c>
      <c r="F106" s="206">
        <f ca="1">MATCH($C106,_xlfn.ANCHORARRAY(Health!$C$8),0)</f>
        <v>101</v>
      </c>
      <c r="G106" s="22" cm="1">
        <f t="array" aca="1" ref="G106" ca="1">IF(Parameters!$D$31, SUM(IF(ISNUMBER(R106:W106),(IF(R106:W106&gt;=Parameters!$D$37,1,"")),""))+0.5*(SUM(IF(ISNUMBER(R106:W106),(IF(R106:W106&gt;=Parameters!$D$38,1,"")),""))-SUM(IF(ISNUMBER(R106:W106),(IF(R106:W106&gt;=Parameters!$D$37,1,"")),""))),0) +
   IF(Parameters!$D$32,SUM(IF(ISNUMBER(R106:W106),(IF(R106:W106&gt;=Parameters!$D$41,1,"")),"")),0) +
   IF(Parameters!$D$33,AVERAGE(IF(ISNUMBER(R106:W106),R106:W106)),0) +
   IF(Parameters!$D$34,IF(OR(IF(ISNUMBER(R106:W106),R106:W106)=0),0,GEOMEAN(IF(ISNUMBER(R106:W106),R106:W106))),0)</f>
        <v>3.5</v>
      </c>
      <c r="H106" s="23">
        <f t="shared" ca="1" si="6"/>
        <v>3.5</v>
      </c>
      <c r="I106" s="116" t="str">
        <f t="shared" si="7"/>
        <v/>
      </c>
      <c r="J106" s="22" cm="1">
        <f t="array" aca="1" ref="J106" ca="1">IF(Parameters!$D$31, SUM(IF(ISNUMBER(Y106:AD106),(IF(Y106:AD106&gt;=Parameters!$D$41,1,"")),""))+0.5*(SUM(IF(ISNUMBER(Y106:AD106),(IF(Y106:AD106&gt;=Parameters!$D$42,1,"")),""))-SUM(IF(ISNUMBER(Y106:AD106),(IF(Y106:AD106&gt;=Parameters!$D$41,1,"")),""))),0) +
   IF(Parameters!$D$32,SUM(IF(ISNUMBER(Y106:AD106),(IF(Y106:AD106&gt;=Parameters!$D$41,1,"")),"")),0) +
   IF(Parameters!$D$33,AVERAGE(IF(ISNUMBER(Y106:AD106),Y106:AD106)),0) +
   IF(Parameters!$D$34,IF(OR(IF(ISNUMBER(Y106:AD106),Y106:AD106)=0),0,GEOMEAN(IF(ISNUMBER(Y106:AD106),Y106:AD106))),0)</f>
        <v>1</v>
      </c>
      <c r="K106" s="23">
        <f t="shared" ca="1" si="8"/>
        <v>1</v>
      </c>
      <c r="L106" s="116" t="str">
        <f t="shared" si="9"/>
        <v/>
      </c>
      <c r="M106" s="21" cm="1">
        <f t="array" aca="1" ref="M106" ca="1">IF(Parameters!$D$31, SUM(IF(ISNUMBER(AF106:AK106),(IF(AF106:AK106&gt;=Parameters!$D$41,1,"")),""))+0.5*(SUM(IF(ISNUMBER(AF106:AK106),(IF(AF106:AK106&gt;=Parameters!$D$42,1,"")),""))-SUM(IF(ISNUMBER(AF106:AK106),(IF(AF106:AK106&gt;=Parameters!$D$41,1,"")),""))),0) +
   IF(Parameters!$D$32,SUM(IF(ISNUMBER(AF106:AK106),(IF(AF106:AK106&gt;=Parameters!$D$41,1,"")),"")),0) +
   IF(Parameters!$D$33,AVERAGE(IF(ISNUMBER(AF106:AK106),AF106:AK106)),0) +
   IF(Parameters!$D$34,IF(OR(IF(ISNUMBER(AF106:AK106),AF106:AK106)=0),0,GEOMEAN(IF(ISNUMBER(AF106:AK106),AF106:AK106))),0)</f>
        <v>3.5</v>
      </c>
      <c r="N106" s="23">
        <f t="shared" ca="1" si="10"/>
        <v>3.5</v>
      </c>
      <c r="O106" s="116" t="str">
        <f t="shared" si="11"/>
        <v/>
      </c>
      <c r="P106" s="24"/>
      <c r="Q106" s="49"/>
      <c r="R106" s="25">
        <f ca="1">IFERROR(INDEX(Health!$G$8:$G$225,MATCH($C106,_xlfn.ANCHORARRAY(Health!$C$8),0)),NA())</f>
        <v>6.9735025352637106</v>
      </c>
      <c r="S106" s="25">
        <f ca="1">IFERROR(INDEX(Food!$G$8:$G$225,MATCH($C106,_xlfn.ANCHORARRAY(Food!$C$8),0)),NA())</f>
        <v>7.1293776360708341</v>
      </c>
      <c r="T106" s="25">
        <f ca="1">IFERROR(INDEX(Macro!$G$8:$G$225,MATCH($C106,_xlfn.ANCHORARRAY(Macro!$C$8),0)),NA())</f>
        <v>0</v>
      </c>
      <c r="U106" s="25">
        <f ca="1">IFERROR(INDEX(Socioeconomic!$G$8:$G$225,MATCH($C106,_xlfn.ANCHORARRAY(Socioeconomic!$C$8),0)),NA())</f>
        <v>0</v>
      </c>
      <c r="V106" s="25">
        <f ca="1">IFERROR(INDEX('Natural Hazard'!$G$8:$G$225,MATCH($C106,_xlfn.ANCHORARRAY('Natural Hazard'!$C$8),0)),NA())</f>
        <v>7.1879528842826037</v>
      </c>
      <c r="W106" s="25">
        <f ca="1">IFERROR(INDEX(Conflict!$G$8:$G$225,MATCH($C106,_xlfn.ANCHORARRAY(Conflict!$C$8),0)),NA())</f>
        <v>7.5745253625662974</v>
      </c>
      <c r="X106" s="50"/>
      <c r="Y106" s="25">
        <f ca="1">IFERROR(INDEX(Health!$H$8:$H$225,MATCH($C106,_xlfn.ANCHORARRAY(Health!$C$8),0)),NA())</f>
        <v>4.86297376093294</v>
      </c>
      <c r="Z106" s="25">
        <f ca="1">IFERROR(INDEX(Food!$H$8:$H$225,MATCH($C106,_xlfn.ANCHORARRAY(Food!$C$8),0)),NA())</f>
        <v>7.2611464968152797</v>
      </c>
      <c r="AA106" s="25">
        <f ca="1">IFERROR(INDEX(Macro!$H$8:$H$225,MATCH($C106,_xlfn.ANCHORARRAY(Macro!$C$8),0)),NA())</f>
        <v>0</v>
      </c>
      <c r="AB106" s="25">
        <f ca="1">IFERROR(INDEX(Socioeconomic!$H$8:$H$225,MATCH($C106,_xlfn.ANCHORARRAY(Socioeconomic!$C$8),0)),NA())</f>
        <v>8</v>
      </c>
      <c r="AC106" s="25">
        <f ca="1">IFERROR(INDEX('Natural Hazard'!$H$8:$H$225,MATCH($C106,_xlfn.ANCHORARRAY('Natural Hazard'!$C$8),0)),NA())</f>
        <v>5.1666666666666599</v>
      </c>
      <c r="AD106" s="25">
        <f ca="1">IFERROR(INDEX(Conflict!$H$8:$H$225,MATCH($C106,_xlfn.ANCHORARRAY(Conflict!$C$8),0)),NA())</f>
        <v>5.7373434468160101</v>
      </c>
      <c r="AE106" s="50"/>
      <c r="AF106" s="25">
        <f ca="1">IFERROR(INDEX(Health!$I$8:$I$225,MATCH($C106,_xlfn.ANCHORARRAY(Health!$C$8),0)),NA())</f>
        <v>10</v>
      </c>
      <c r="AG106" s="25">
        <f ca="1">IFERROR(INDEX(Food!$I$8:$I$225,MATCH($C106,_xlfn.ANCHORARRAY(Food!$C$8),0)),NA())</f>
        <v>7</v>
      </c>
      <c r="AH106" s="25">
        <f ca="1">IFERROR(INDEX(Macro!$I$8:$I$225,MATCH($C106,_xlfn.ANCHORARRAY(Macro!$C$8),0)),NA())</f>
        <v>0</v>
      </c>
      <c r="AI106" s="25">
        <f ca="1">IFERROR(INDEX(Socioeconomic!$I$8:$I$225,MATCH($C106,_xlfn.ANCHORARRAY(Socioeconomic!$C$8),0)),NA())</f>
        <v>0</v>
      </c>
      <c r="AJ106" s="25">
        <f ca="1">IFERROR(INDEX('Natural Hazard'!$I$8:$I$225,MATCH($C106,_xlfn.ANCHORARRAY('Natural Hazard'!$C$8),0)),NA())</f>
        <v>10</v>
      </c>
      <c r="AK106" s="25">
        <f ca="1">IFERROR(INDEX(Conflict!$I$8:$I$225,MATCH($C106,_xlfn.ANCHORARRAY(Conflict!$C$8),0)),NA())</f>
        <v>10</v>
      </c>
      <c r="AL106" s="49"/>
      <c r="AM106" s="25">
        <f>IFERROR(INDEX('Data Reliability'!$G$6:$G$409,MATCH($C106,'Data Reliability'!$E$6:$E$409,0)),NA())</f>
        <v>0</v>
      </c>
      <c r="AN106" s="25">
        <f>IFERROR(INDEX('Data Reliability'!$H$6:$H$409,MATCH($C106,'Data Reliability'!$E$6:$E$409,0)),NA())</f>
        <v>0.23888888888888901</v>
      </c>
    </row>
    <row r="107" spans="2:40" x14ac:dyDescent="0.2">
      <c r="B107" s="28" t="s">
        <v>742</v>
      </c>
      <c r="C107" s="28" t="s">
        <v>174</v>
      </c>
      <c r="D107" s="28" t="s">
        <v>433</v>
      </c>
      <c r="E107" s="28" t="s">
        <v>429</v>
      </c>
      <c r="F107" s="206">
        <f ca="1">MATCH($C107,_xlfn.ANCHORARRAY(Health!$C$8),0)</f>
        <v>102</v>
      </c>
      <c r="G107" s="22" cm="1">
        <f t="array" aca="1" ref="G107" ca="1">IF(Parameters!$D$31, SUM(IF(ISNUMBER(R107:W107),(IF(R107:W107&gt;=Parameters!$D$37,1,"")),""))+0.5*(SUM(IF(ISNUMBER(R107:W107),(IF(R107:W107&gt;=Parameters!$D$38,1,"")),""))-SUM(IF(ISNUMBER(R107:W107),(IF(R107:W107&gt;=Parameters!$D$37,1,"")),""))),0) +
   IF(Parameters!$D$32,SUM(IF(ISNUMBER(R107:W107),(IF(R107:W107&gt;=Parameters!$D$41,1,"")),"")),0) +
   IF(Parameters!$D$33,AVERAGE(IF(ISNUMBER(R107:W107),R107:W107)),0) +
   IF(Parameters!$D$34,IF(OR(IF(ISNUMBER(R107:W107),R107:W107)=0),0,GEOMEAN(IF(ISNUMBER(R107:W107),R107:W107))),0)</f>
        <v>0.5</v>
      </c>
      <c r="H107" s="23">
        <f t="shared" ca="1" si="6"/>
        <v>0.5</v>
      </c>
      <c r="I107" s="116" t="str">
        <f t="shared" si="7"/>
        <v/>
      </c>
      <c r="J107" s="22" cm="1">
        <f t="array" aca="1" ref="J107" ca="1">IF(Parameters!$D$31, SUM(IF(ISNUMBER(Y107:AD107),(IF(Y107:AD107&gt;=Parameters!$D$41,1,"")),""))+0.5*(SUM(IF(ISNUMBER(Y107:AD107),(IF(Y107:AD107&gt;=Parameters!$D$42,1,"")),""))-SUM(IF(ISNUMBER(Y107:AD107),(IF(Y107:AD107&gt;=Parameters!$D$41,1,"")),""))),0) +
   IF(Parameters!$D$32,SUM(IF(ISNUMBER(Y107:AD107),(IF(Y107:AD107&gt;=Parameters!$D$41,1,"")),"")),0) +
   IF(Parameters!$D$33,AVERAGE(IF(ISNUMBER(Y107:AD107),Y107:AD107)),0) +
   IF(Parameters!$D$34,IF(OR(IF(ISNUMBER(Y107:AD107),Y107:AD107)=0),0,GEOMEAN(IF(ISNUMBER(Y107:AD107),Y107:AD107))),0)</f>
        <v>0</v>
      </c>
      <c r="K107" s="23">
        <f t="shared" ca="1" si="8"/>
        <v>0</v>
      </c>
      <c r="L107" s="116" t="str">
        <f t="shared" si="9"/>
        <v/>
      </c>
      <c r="M107" s="21" cm="1">
        <f t="array" aca="1" ref="M107" ca="1">IF(Parameters!$D$31, SUM(IF(ISNUMBER(AF107:AK107),(IF(AF107:AK107&gt;=Parameters!$D$41,1,"")),""))+0.5*(SUM(IF(ISNUMBER(AF107:AK107),(IF(AF107:AK107&gt;=Parameters!$D$42,1,"")),""))-SUM(IF(ISNUMBER(AF107:AK107),(IF(AF107:AK107&gt;=Parameters!$D$41,1,"")),""))),0) +
   IF(Parameters!$D$32,SUM(IF(ISNUMBER(AF107:AK107),(IF(AF107:AK107&gt;=Parameters!$D$41,1,"")),"")),0) +
   IF(Parameters!$D$33,AVERAGE(IF(ISNUMBER(AF107:AK107),AF107:AK107)),0) +
   IF(Parameters!$D$34,IF(OR(IF(ISNUMBER(AF107:AK107),AF107:AK107)=0),0,GEOMEAN(IF(ISNUMBER(AF107:AK107),AF107:AK107))),0)</f>
        <v>1</v>
      </c>
      <c r="N107" s="23">
        <f t="shared" ca="1" si="10"/>
        <v>1</v>
      </c>
      <c r="O107" s="116" t="str">
        <f t="shared" si="11"/>
        <v>!</v>
      </c>
      <c r="P107" s="24"/>
      <c r="Q107" s="49"/>
      <c r="R107" s="25">
        <f ca="1">IFERROR(INDEX(Health!$G$8:$G$225,MATCH($C107,_xlfn.ANCHORARRAY(Health!$C$8),0)),NA())</f>
        <v>6.1752822435231254</v>
      </c>
      <c r="S107" s="25">
        <f ca="1">IFERROR(INDEX(Food!$G$8:$G$225,MATCH($C107,_xlfn.ANCHORARRAY(Food!$C$8),0)),NA())</f>
        <v>0</v>
      </c>
      <c r="T107" s="25">
        <f ca="1">IFERROR(INDEX(Macro!$G$8:$G$225,MATCH($C107,_xlfn.ANCHORARRAY(Macro!$C$8),0)),NA())</f>
        <v>3.9719649121785143</v>
      </c>
      <c r="U107" s="25">
        <f ca="1">IFERROR(INDEX(Socioeconomic!$G$8:$G$225,MATCH($C107,_xlfn.ANCHORARRAY(Socioeconomic!$C$8),0)),NA())</f>
        <v>4.1699606027600913</v>
      </c>
      <c r="V107" s="25">
        <f ca="1">IFERROR(INDEX('Natural Hazard'!$G$8:$G$225,MATCH($C107,_xlfn.ANCHORARRAY('Natural Hazard'!$C$8),0)),NA())</f>
        <v>0</v>
      </c>
      <c r="W107" s="25">
        <f ca="1">IFERROR(INDEX(Conflict!$G$8:$G$225,MATCH($C107,_xlfn.ANCHORARRAY(Conflict!$C$8),0)),NA())</f>
        <v>3.2989579802968585</v>
      </c>
      <c r="X107" s="50"/>
      <c r="Y107" s="25">
        <f ca="1">IFERROR(INDEX(Health!$H$8:$H$225,MATCH($C107,_xlfn.ANCHORARRAY(Health!$C$8),0)),NA())</f>
        <v>3.8134110787172002</v>
      </c>
      <c r="Z107" s="25">
        <f ca="1">IFERROR(INDEX(Food!$H$8:$H$225,MATCH($C107,_xlfn.ANCHORARRAY(Food!$C$8),0)),NA())</f>
        <v>3.7320574162679399</v>
      </c>
      <c r="AA107" s="25">
        <f ca="1">IFERROR(INDEX(Macro!$H$8:$H$225,MATCH($C107,_xlfn.ANCHORARRAY(Macro!$C$8),0)),NA())</f>
        <v>5.1186639320246101</v>
      </c>
      <c r="AB107" s="25">
        <f ca="1">IFERROR(INDEX(Socioeconomic!$H$8:$H$225,MATCH($C107,_xlfn.ANCHORARRAY(Socioeconomic!$C$8),0)),NA())</f>
        <v>4.8571428571428497</v>
      </c>
      <c r="AC107" s="25">
        <f ca="1">IFERROR(INDEX('Natural Hazard'!$H$8:$H$225,MATCH($C107,_xlfn.ANCHORARRAY('Natural Hazard'!$C$8),0)),NA())</f>
        <v>4.8333333333333304</v>
      </c>
      <c r="AD107" s="25">
        <f ca="1">IFERROR(INDEX(Conflict!$H$8:$H$225,MATCH($C107,_xlfn.ANCHORARRAY(Conflict!$C$8),0)),NA())</f>
        <v>3.0472746516140301</v>
      </c>
      <c r="AE107" s="50"/>
      <c r="AF107" s="25">
        <f ca="1">IFERROR(INDEX(Health!$I$8:$I$225,MATCH($C107,_xlfn.ANCHORARRAY(Health!$C$8),0)),NA())</f>
        <v>10</v>
      </c>
      <c r="AG107" s="25" t="e">
        <f ca="1">IFERROR(INDEX(Food!$I$8:$I$225,MATCH($C107,_xlfn.ANCHORARRAY(Food!$C$8),0)),NA())</f>
        <v>#N/A</v>
      </c>
      <c r="AH107" s="25">
        <f ca="1">IFERROR(INDEX(Macro!$I$8:$I$225,MATCH($C107,_xlfn.ANCHORARRAY(Macro!$C$8),0)),NA())</f>
        <v>3.08215297450425</v>
      </c>
      <c r="AI107" s="25">
        <f ca="1">IFERROR(INDEX(Socioeconomic!$I$8:$I$225,MATCH($C107,_xlfn.ANCHORARRAY(Socioeconomic!$C$8),0)),NA())</f>
        <v>3.5799999999999801</v>
      </c>
      <c r="AJ107" s="25">
        <f ca="1">IFERROR(INDEX('Natural Hazard'!$I$8:$I$225,MATCH($C107,_xlfn.ANCHORARRAY('Natural Hazard'!$C$8),0)),NA())</f>
        <v>0</v>
      </c>
      <c r="AK107" s="25">
        <f ca="1">IFERROR(INDEX(Conflict!$I$8:$I$225,MATCH($C107,_xlfn.ANCHORARRAY(Conflict!$C$8),0)),NA())</f>
        <v>3.5714285714285499</v>
      </c>
      <c r="AL107" s="49"/>
      <c r="AM107" s="25">
        <f>IFERROR(INDEX('Data Reliability'!$G$6:$G$409,MATCH($C107,'Data Reliability'!$E$6:$E$409,0)),NA())</f>
        <v>0.16666666666666699</v>
      </c>
      <c r="AN107" s="25">
        <f>IFERROR(INDEX('Data Reliability'!$H$6:$H$409,MATCH($C107,'Data Reliability'!$E$6:$E$409,0)),NA())</f>
        <v>0.46666666666666701</v>
      </c>
    </row>
    <row r="108" spans="2:40" x14ac:dyDescent="0.2">
      <c r="B108" s="28" t="s">
        <v>175</v>
      </c>
      <c r="C108" s="28" t="s">
        <v>176</v>
      </c>
      <c r="D108" s="28" t="s">
        <v>436</v>
      </c>
      <c r="E108" s="28" t="s">
        <v>429</v>
      </c>
      <c r="F108" s="206">
        <f ca="1">MATCH($C108,_xlfn.ANCHORARRAY(Health!$C$8),0)</f>
        <v>103</v>
      </c>
      <c r="G108" s="22" cm="1">
        <f t="array" aca="1" ref="G108" ca="1">IF(Parameters!$D$31, SUM(IF(ISNUMBER(R108:W108),(IF(R108:W108&gt;=Parameters!$D$37,1,"")),""))+0.5*(SUM(IF(ISNUMBER(R108:W108),(IF(R108:W108&gt;=Parameters!$D$38,1,"")),""))-SUM(IF(ISNUMBER(R108:W108),(IF(R108:W108&gt;=Parameters!$D$37,1,"")),""))),0) +
   IF(Parameters!$D$32,SUM(IF(ISNUMBER(R108:W108),(IF(R108:W108&gt;=Parameters!$D$41,1,"")),"")),0) +
   IF(Parameters!$D$33,AVERAGE(IF(ISNUMBER(R108:W108),R108:W108)),0) +
   IF(Parameters!$D$34,IF(OR(IF(ISNUMBER(R108:W108),R108:W108)=0),0,GEOMEAN(IF(ISNUMBER(R108:W108),R108:W108))),0)</f>
        <v>0</v>
      </c>
      <c r="H108" s="23">
        <f t="shared" ca="1" si="6"/>
        <v>0</v>
      </c>
      <c r="I108" s="116" t="str">
        <f t="shared" si="7"/>
        <v>!</v>
      </c>
      <c r="J108" s="22" cm="1">
        <f t="array" aca="1" ref="J108" ca="1">IF(Parameters!$D$31, SUM(IF(ISNUMBER(Y108:AD108),(IF(Y108:AD108&gt;=Parameters!$D$41,1,"")),""))+0.5*(SUM(IF(ISNUMBER(Y108:AD108),(IF(Y108:AD108&gt;=Parameters!$D$42,1,"")),""))-SUM(IF(ISNUMBER(Y108:AD108),(IF(Y108:AD108&gt;=Parameters!$D$41,1,"")),""))),0) +
   IF(Parameters!$D$32,SUM(IF(ISNUMBER(Y108:AD108),(IF(Y108:AD108&gt;=Parameters!$D$41,1,"")),"")),0) +
   IF(Parameters!$D$33,AVERAGE(IF(ISNUMBER(Y108:AD108),Y108:AD108)),0) +
   IF(Parameters!$D$34,IF(OR(IF(ISNUMBER(Y108:AD108),Y108:AD108)=0),0,GEOMEAN(IF(ISNUMBER(Y108:AD108),Y108:AD108))),0)</f>
        <v>1</v>
      </c>
      <c r="K108" s="23">
        <f t="shared" ca="1" si="8"/>
        <v>1</v>
      </c>
      <c r="L108" s="116" t="str">
        <f t="shared" si="9"/>
        <v/>
      </c>
      <c r="M108" s="21" cm="1">
        <f t="array" aca="1" ref="M108" ca="1">IF(Parameters!$D$31, SUM(IF(ISNUMBER(AF108:AK108),(IF(AF108:AK108&gt;=Parameters!$D$41,1,"")),""))+0.5*(SUM(IF(ISNUMBER(AF108:AK108),(IF(AF108:AK108&gt;=Parameters!$D$42,1,"")),""))-SUM(IF(ISNUMBER(AF108:AK108),(IF(AF108:AK108&gt;=Parameters!$D$41,1,"")),""))),0) +
   IF(Parameters!$D$32,SUM(IF(ISNUMBER(AF108:AK108),(IF(AF108:AK108&gt;=Parameters!$D$41,1,"")),"")),0) +
   IF(Parameters!$D$33,AVERAGE(IF(ISNUMBER(AF108:AK108),AF108:AK108)),0) +
   IF(Parameters!$D$34,IF(OR(IF(ISNUMBER(AF108:AK108),AF108:AK108)=0),0,GEOMEAN(IF(ISNUMBER(AF108:AK108),AF108:AK108))),0)</f>
        <v>0</v>
      </c>
      <c r="N108" s="23">
        <f t="shared" ca="1" si="10"/>
        <v>0</v>
      </c>
      <c r="O108" s="116" t="str">
        <f t="shared" si="11"/>
        <v>!</v>
      </c>
      <c r="P108" s="24"/>
      <c r="Q108" s="49"/>
      <c r="R108" s="25">
        <f ca="1">IFERROR(INDEX(Health!$G$8:$G$225,MATCH($C108,_xlfn.ANCHORARRAY(Health!$C$8),0)),NA())</f>
        <v>0</v>
      </c>
      <c r="S108" s="25">
        <f ca="1">IFERROR(INDEX(Food!$G$8:$G$225,MATCH($C108,_xlfn.ANCHORARRAY(Food!$C$8),0)),NA())</f>
        <v>0</v>
      </c>
      <c r="T108" s="25">
        <f ca="1">IFERROR(INDEX(Macro!$G$8:$G$225,MATCH($C108,_xlfn.ANCHORARRAY(Macro!$C$8),0)),NA())</f>
        <v>0</v>
      </c>
      <c r="U108" s="25">
        <f ca="1">IFERROR(INDEX(Socioeconomic!$G$8:$G$225,MATCH($C108,_xlfn.ANCHORARRAY(Socioeconomic!$C$8),0)),NA())</f>
        <v>0</v>
      </c>
      <c r="V108" s="25">
        <f ca="1">IFERROR(INDEX('Natural Hazard'!$G$8:$G$225,MATCH($C108,_xlfn.ANCHORARRAY('Natural Hazard'!$C$8),0)),NA())</f>
        <v>0</v>
      </c>
      <c r="W108" s="25">
        <f ca="1">IFERROR(INDEX(Conflict!$G$8:$G$225,MATCH($C108,_xlfn.ANCHORARRAY(Conflict!$C$8),0)),NA())</f>
        <v>0</v>
      </c>
      <c r="X108" s="50"/>
      <c r="Y108" s="25">
        <f ca="1">IFERROR(INDEX(Health!$H$8:$H$225,MATCH($C108,_xlfn.ANCHORARRAY(Health!$C$8),0)),NA())</f>
        <v>7.1078717201166102</v>
      </c>
      <c r="Z108" s="25">
        <f ca="1">IFERROR(INDEX(Food!$H$8:$H$225,MATCH($C108,_xlfn.ANCHORARRAY(Food!$C$8),0)),NA())</f>
        <v>6.4794441227562203</v>
      </c>
      <c r="AA108" s="25">
        <f ca="1">IFERROR(INDEX(Macro!$H$8:$H$225,MATCH($C108,_xlfn.ANCHORARRAY(Macro!$C$8),0)),NA())</f>
        <v>4.6938177556402003</v>
      </c>
      <c r="AB108" s="25">
        <f ca="1">IFERROR(INDEX(Socioeconomic!$H$8:$H$225,MATCH($C108,_xlfn.ANCHORARRAY(Socioeconomic!$C$8),0)),NA())</f>
        <v>8</v>
      </c>
      <c r="AC108" s="25">
        <f ca="1">IFERROR(INDEX('Natural Hazard'!$H$8:$H$225,MATCH($C108,_xlfn.ANCHORARRAY('Natural Hazard'!$C$8),0)),NA())</f>
        <v>5.9999999999999902</v>
      </c>
      <c r="AD108" s="25">
        <f ca="1">IFERROR(INDEX(Conflict!$H$8:$H$225,MATCH($C108,_xlfn.ANCHORARRAY(Conflict!$C$8),0)),NA())</f>
        <v>4.0836126300934801</v>
      </c>
      <c r="AE108" s="50"/>
      <c r="AF108" s="25">
        <f ca="1">IFERROR(INDEX(Health!$I$8:$I$225,MATCH($C108,_xlfn.ANCHORARRAY(Health!$C$8),0)),NA())</f>
        <v>0</v>
      </c>
      <c r="AG108" s="25" t="e">
        <f ca="1">IFERROR(INDEX(Food!$I$8:$I$225,MATCH($C108,_xlfn.ANCHORARRAY(Food!$C$8),0)),NA())</f>
        <v>#N/A</v>
      </c>
      <c r="AH108" s="25">
        <f ca="1">IFERROR(INDEX(Macro!$I$8:$I$225,MATCH($C108,_xlfn.ANCHORARRAY(Macro!$C$8),0)),NA())</f>
        <v>0</v>
      </c>
      <c r="AI108" s="25" t="e">
        <f ca="1">IFERROR(INDEX(Socioeconomic!$I$8:$I$225,MATCH($C108,_xlfn.ANCHORARRAY(Socioeconomic!$C$8),0)),NA())</f>
        <v>#N/A</v>
      </c>
      <c r="AJ108" s="25">
        <f ca="1">IFERROR(INDEX('Natural Hazard'!$I$8:$I$225,MATCH($C108,_xlfn.ANCHORARRAY('Natural Hazard'!$C$8),0)),NA())</f>
        <v>0</v>
      </c>
      <c r="AK108" s="25">
        <f ca="1">IFERROR(INDEX(Conflict!$I$8:$I$225,MATCH($C108,_xlfn.ANCHORARRAY(Conflict!$C$8),0)),NA())</f>
        <v>0</v>
      </c>
      <c r="AL108" s="49"/>
      <c r="AM108" s="25">
        <f>IFERROR(INDEX('Data Reliability'!$G$6:$G$409,MATCH($C108,'Data Reliability'!$E$6:$E$409,0)),NA())</f>
        <v>8.3333333333333301E-2</v>
      </c>
      <c r="AN108" s="25">
        <f>IFERROR(INDEX('Data Reliability'!$H$6:$H$409,MATCH($C108,'Data Reliability'!$E$6:$E$409,0)),NA())</f>
        <v>0.63333333333333297</v>
      </c>
    </row>
    <row r="109" spans="2:40" x14ac:dyDescent="0.2">
      <c r="B109" s="28" t="s">
        <v>177</v>
      </c>
      <c r="C109" s="28" t="s">
        <v>178</v>
      </c>
      <c r="D109" s="28" t="s">
        <v>436</v>
      </c>
      <c r="E109" s="28" t="s">
        <v>429</v>
      </c>
      <c r="F109" s="206">
        <f ca="1">MATCH($C109,_xlfn.ANCHORARRAY(Health!$C$8),0)</f>
        <v>104</v>
      </c>
      <c r="G109" s="22" cm="1">
        <f t="array" aca="1" ref="G109" ca="1">IF(Parameters!$D$31, SUM(IF(ISNUMBER(R109:W109),(IF(R109:W109&gt;=Parameters!$D$37,1,"")),""))+0.5*(SUM(IF(ISNUMBER(R109:W109),(IF(R109:W109&gt;=Parameters!$D$38,1,"")),""))-SUM(IF(ISNUMBER(R109:W109),(IF(R109:W109&gt;=Parameters!$D$37,1,"")),""))),0) +
   IF(Parameters!$D$32,SUM(IF(ISNUMBER(R109:W109),(IF(R109:W109&gt;=Parameters!$D$41,1,"")),"")),0) +
   IF(Parameters!$D$33,AVERAGE(IF(ISNUMBER(R109:W109),R109:W109)),0) +
   IF(Parameters!$D$34,IF(OR(IF(ISNUMBER(R109:W109),R109:W109)=0),0,GEOMEAN(IF(ISNUMBER(R109:W109),R109:W109))),0)</f>
        <v>1</v>
      </c>
      <c r="H109" s="23">
        <f t="shared" ca="1" si="6"/>
        <v>1</v>
      </c>
      <c r="I109" s="116" t="str">
        <f t="shared" si="7"/>
        <v>!</v>
      </c>
      <c r="J109" s="22" cm="1">
        <f t="array" aca="1" ref="J109" ca="1">IF(Parameters!$D$31, SUM(IF(ISNUMBER(Y109:AD109),(IF(Y109:AD109&gt;=Parameters!$D$41,1,"")),""))+0.5*(SUM(IF(ISNUMBER(Y109:AD109),(IF(Y109:AD109&gt;=Parameters!$D$42,1,"")),""))-SUM(IF(ISNUMBER(Y109:AD109),(IF(Y109:AD109&gt;=Parameters!$D$41,1,"")),""))),0) +
   IF(Parameters!$D$32,SUM(IF(ISNUMBER(Y109:AD109),(IF(Y109:AD109&gt;=Parameters!$D$41,1,"")),"")),0) +
   IF(Parameters!$D$33,AVERAGE(IF(ISNUMBER(Y109:AD109),Y109:AD109)),0) +
   IF(Parameters!$D$34,IF(OR(IF(ISNUMBER(Y109:AD109),Y109:AD109)=0),0,GEOMEAN(IF(ISNUMBER(Y109:AD109),Y109:AD109))),0)</f>
        <v>2</v>
      </c>
      <c r="K109" s="23">
        <f t="shared" ca="1" si="8"/>
        <v>2</v>
      </c>
      <c r="L109" s="116" t="str">
        <f t="shared" si="9"/>
        <v>!</v>
      </c>
      <c r="M109" s="21" cm="1">
        <f t="array" aca="1" ref="M109" ca="1">IF(Parameters!$D$31, SUM(IF(ISNUMBER(AF109:AK109),(IF(AF109:AK109&gt;=Parameters!$D$41,1,"")),""))+0.5*(SUM(IF(ISNUMBER(AF109:AK109),(IF(AF109:AK109&gt;=Parameters!$D$42,1,"")),""))-SUM(IF(ISNUMBER(AF109:AK109),(IF(AF109:AK109&gt;=Parameters!$D$41,1,"")),""))),0) +
   IF(Parameters!$D$32,SUM(IF(ISNUMBER(AF109:AK109),(IF(AF109:AK109&gt;=Parameters!$D$41,1,"")),"")),0) +
   IF(Parameters!$D$33,AVERAGE(IF(ISNUMBER(AF109:AK109),AF109:AK109)),0) +
   IF(Parameters!$D$34,IF(OR(IF(ISNUMBER(AF109:AK109),AF109:AK109)=0),0,GEOMEAN(IF(ISNUMBER(AF109:AK109),AF109:AK109))),0)</f>
        <v>1</v>
      </c>
      <c r="N109" s="23">
        <f t="shared" ca="1" si="10"/>
        <v>1</v>
      </c>
      <c r="O109" s="116" t="str">
        <f t="shared" si="11"/>
        <v>!!</v>
      </c>
      <c r="P109" s="24"/>
      <c r="Q109" s="49"/>
      <c r="R109" s="25">
        <f ca="1">IFERROR(INDEX(Health!$G$8:$G$225,MATCH($C109,_xlfn.ANCHORARRAY(Health!$C$8),0)),NA())</f>
        <v>0</v>
      </c>
      <c r="S109" s="25">
        <f ca="1">IFERROR(INDEX(Food!$G$8:$G$225,MATCH($C109,_xlfn.ANCHORARRAY(Food!$C$8),0)),NA())</f>
        <v>0</v>
      </c>
      <c r="T109" s="25" t="e">
        <f ca="1">IFERROR(INDEX(Macro!$G$8:$G$225,MATCH($C109,_xlfn.ANCHORARRAY(Macro!$C$8),0)),NA())</f>
        <v>#N/A</v>
      </c>
      <c r="U109" s="25">
        <f ca="1">IFERROR(INDEX(Socioeconomic!$G$8:$G$225,MATCH($C109,_xlfn.ANCHORARRAY(Socioeconomic!$C$8),0)),NA())</f>
        <v>0</v>
      </c>
      <c r="V109" s="25">
        <f ca="1">IFERROR(INDEX('Natural Hazard'!$G$8:$G$225,MATCH($C109,_xlfn.ANCHORARRAY('Natural Hazard'!$C$8),0)),NA())</f>
        <v>7.5277265270908051</v>
      </c>
      <c r="W109" s="25">
        <f ca="1">IFERROR(INDEX(Conflict!$G$8:$G$225,MATCH($C109,_xlfn.ANCHORARRAY(Conflict!$C$8),0)),NA())</f>
        <v>0</v>
      </c>
      <c r="X109" s="50"/>
      <c r="Y109" s="25">
        <f ca="1">IFERROR(INDEX(Health!$H$8:$H$225,MATCH($C109,_xlfn.ANCHORARRAY(Health!$C$8),0)),NA())</f>
        <v>8.5364431486880399</v>
      </c>
      <c r="Z109" s="25">
        <f ca="1">IFERROR(INDEX(Food!$H$8:$H$225,MATCH($C109,_xlfn.ANCHORARRAY(Food!$C$8),0)),NA())</f>
        <v>5.7655502392344502</v>
      </c>
      <c r="AA109" s="25" t="e">
        <f ca="1">IFERROR(INDEX(Macro!$H$8:$H$225,MATCH($C109,_xlfn.ANCHORARRAY(Macro!$C$8),0)),NA())</f>
        <v>#N/A</v>
      </c>
      <c r="AB109" s="25">
        <f ca="1">IFERROR(INDEX(Socioeconomic!$H$8:$H$225,MATCH($C109,_xlfn.ANCHORARRAY(Socioeconomic!$C$8),0)),NA())</f>
        <v>7.4285714285714199</v>
      </c>
      <c r="AC109" s="25">
        <f ca="1">IFERROR(INDEX('Natural Hazard'!$H$8:$H$225,MATCH($C109,_xlfn.ANCHORARRAY('Natural Hazard'!$C$8),0)),NA())</f>
        <v>5.6666666666666599</v>
      </c>
      <c r="AD109" s="25">
        <f ca="1">IFERROR(INDEX(Conflict!$H$8:$H$225,MATCH($C109,_xlfn.ANCHORARRAY(Conflict!$C$8),0)),NA())</f>
        <v>10</v>
      </c>
      <c r="AE109" s="50"/>
      <c r="AF109" s="25">
        <f ca="1">IFERROR(INDEX(Health!$I$8:$I$225,MATCH($C109,_xlfn.ANCHORARRAY(Health!$C$8),0)),NA())</f>
        <v>0</v>
      </c>
      <c r="AG109" s="25" t="e">
        <f ca="1">IFERROR(INDEX(Food!$I$8:$I$225,MATCH($C109,_xlfn.ANCHORARRAY(Food!$C$8),0)),NA())</f>
        <v>#N/A</v>
      </c>
      <c r="AH109" s="25" t="e">
        <f ca="1">IFERROR(INDEX(Macro!$I$8:$I$225,MATCH($C109,_xlfn.ANCHORARRAY(Macro!$C$8),0)),NA())</f>
        <v>#N/A</v>
      </c>
      <c r="AI109" s="25" t="e">
        <f ca="1">IFERROR(INDEX(Socioeconomic!$I$8:$I$225,MATCH($C109,_xlfn.ANCHORARRAY(Socioeconomic!$C$8),0)),NA())</f>
        <v>#N/A</v>
      </c>
      <c r="AJ109" s="25">
        <f ca="1">IFERROR(INDEX('Natural Hazard'!$I$8:$I$225,MATCH($C109,_xlfn.ANCHORARRAY('Natural Hazard'!$C$8),0)),NA())</f>
        <v>10</v>
      </c>
      <c r="AK109" s="25">
        <f ca="1">IFERROR(INDEX(Conflict!$I$8:$I$225,MATCH($C109,_xlfn.ANCHORARRAY(Conflict!$C$8),0)),NA())</f>
        <v>0</v>
      </c>
      <c r="AL109" s="49"/>
      <c r="AM109" s="25">
        <f>IFERROR(INDEX('Data Reliability'!$G$6:$G$409,MATCH($C109,'Data Reliability'!$E$6:$E$409,0)),NA())</f>
        <v>0.33333333333333298</v>
      </c>
      <c r="AN109" s="25">
        <f>IFERROR(INDEX('Data Reliability'!$H$6:$H$409,MATCH($C109,'Data Reliability'!$E$6:$E$409,0)),NA())</f>
        <v>0.78333333333333299</v>
      </c>
    </row>
    <row r="110" spans="2:40" x14ac:dyDescent="0.2">
      <c r="B110" s="28" t="s">
        <v>743</v>
      </c>
      <c r="C110" s="28" t="s">
        <v>179</v>
      </c>
      <c r="D110" s="28" t="s">
        <v>435</v>
      </c>
      <c r="E110" s="28" t="s">
        <v>430</v>
      </c>
      <c r="F110" s="206">
        <f ca="1">MATCH($C110,_xlfn.ANCHORARRAY(Health!$C$8),0)</f>
        <v>105</v>
      </c>
      <c r="G110" s="22" cm="1">
        <f t="array" aca="1" ref="G110" ca="1">IF(Parameters!$D$31, SUM(IF(ISNUMBER(R110:W110),(IF(R110:W110&gt;=Parameters!$D$37,1,"")),""))+0.5*(SUM(IF(ISNUMBER(R110:W110),(IF(R110:W110&gt;=Parameters!$D$38,1,"")),""))-SUM(IF(ISNUMBER(R110:W110),(IF(R110:W110&gt;=Parameters!$D$37,1,"")),""))),0) +
   IF(Parameters!$D$32,SUM(IF(ISNUMBER(R110:W110),(IF(R110:W110&gt;=Parameters!$D$41,1,"")),"")),0) +
   IF(Parameters!$D$33,AVERAGE(IF(ISNUMBER(R110:W110),R110:W110)),0) +
   IF(Parameters!$D$34,IF(OR(IF(ISNUMBER(R110:W110),R110:W110)=0),0,GEOMEAN(IF(ISNUMBER(R110:W110),R110:W110))),0)</f>
        <v>0</v>
      </c>
      <c r="H110" s="23">
        <f t="shared" ca="1" si="6"/>
        <v>0</v>
      </c>
      <c r="I110" s="116" t="str">
        <f t="shared" si="7"/>
        <v>!</v>
      </c>
      <c r="J110" s="22" cm="1">
        <f t="array" aca="1" ref="J110" ca="1">IF(Parameters!$D$31, SUM(IF(ISNUMBER(Y110:AD110),(IF(Y110:AD110&gt;=Parameters!$D$41,1,"")),""))+0.5*(SUM(IF(ISNUMBER(Y110:AD110),(IF(Y110:AD110&gt;=Parameters!$D$42,1,"")),""))-SUM(IF(ISNUMBER(Y110:AD110),(IF(Y110:AD110&gt;=Parameters!$D$41,1,"")),""))),0) +
   IF(Parameters!$D$32,SUM(IF(ISNUMBER(Y110:AD110),(IF(Y110:AD110&gt;=Parameters!$D$41,1,"")),"")),0) +
   IF(Parameters!$D$33,AVERAGE(IF(ISNUMBER(Y110:AD110),Y110:AD110)),0) +
   IF(Parameters!$D$34,IF(OR(IF(ISNUMBER(Y110:AD110),Y110:AD110)=0),0,GEOMEAN(IF(ISNUMBER(Y110:AD110),Y110:AD110))),0)</f>
        <v>0</v>
      </c>
      <c r="K110" s="23">
        <f t="shared" ca="1" si="8"/>
        <v>0</v>
      </c>
      <c r="L110" s="116" t="str">
        <f t="shared" si="9"/>
        <v>!</v>
      </c>
      <c r="M110" s="21" cm="1">
        <f t="array" aca="1" ref="M110" ca="1">IF(Parameters!$D$31, SUM(IF(ISNUMBER(AF110:AK110),(IF(AF110:AK110&gt;=Parameters!$D$41,1,"")),""))+0.5*(SUM(IF(ISNUMBER(AF110:AK110),(IF(AF110:AK110&gt;=Parameters!$D$42,1,"")),""))-SUM(IF(ISNUMBER(AF110:AK110),(IF(AF110:AK110&gt;=Parameters!$D$41,1,"")),""))),0) +
   IF(Parameters!$D$32,SUM(IF(ISNUMBER(AF110:AK110),(IF(AF110:AK110&gt;=Parameters!$D$41,1,"")),"")),0) +
   IF(Parameters!$D$33,AVERAGE(IF(ISNUMBER(AF110:AK110),AF110:AK110)),0) +
   IF(Parameters!$D$34,IF(OR(IF(ISNUMBER(AF110:AK110),AF110:AK110)=0),0,GEOMEAN(IF(ISNUMBER(AF110:AK110),AF110:AK110))),0)</f>
        <v>0</v>
      </c>
      <c r="N110" s="23">
        <f t="shared" ca="1" si="10"/>
        <v>0</v>
      </c>
      <c r="O110" s="116" t="str">
        <f t="shared" si="11"/>
        <v>!!</v>
      </c>
      <c r="P110" s="24"/>
      <c r="Q110" s="49"/>
      <c r="R110" s="25">
        <f ca="1">IFERROR(INDEX(Health!$G$8:$G$225,MATCH($C110,_xlfn.ANCHORARRAY(Health!$C$8),0)),NA())</f>
        <v>0</v>
      </c>
      <c r="S110" s="25">
        <f ca="1">IFERROR(INDEX(Food!$G$8:$G$225,MATCH($C110,_xlfn.ANCHORARRAY(Food!$C$8),0)),NA())</f>
        <v>0</v>
      </c>
      <c r="T110" s="25" t="e">
        <f ca="1">IFERROR(INDEX(Macro!$G$8:$G$225,MATCH($C110,_xlfn.ANCHORARRAY(Macro!$C$8),0)),NA())</f>
        <v>#N/A</v>
      </c>
      <c r="U110" s="25">
        <f ca="1">IFERROR(INDEX(Socioeconomic!$G$8:$G$225,MATCH($C110,_xlfn.ANCHORARRAY(Socioeconomic!$C$8),0)),NA())</f>
        <v>0</v>
      </c>
      <c r="V110" s="25">
        <f ca="1">IFERROR(INDEX('Natural Hazard'!$G$8:$G$225,MATCH($C110,_xlfn.ANCHORARRAY('Natural Hazard'!$C$8),0)),NA())</f>
        <v>0</v>
      </c>
      <c r="W110" s="25">
        <f ca="1">IFERROR(INDEX(Conflict!$G$8:$G$225,MATCH($C110,_xlfn.ANCHORARRAY(Conflict!$C$8),0)),NA())</f>
        <v>0</v>
      </c>
      <c r="X110" s="50"/>
      <c r="Y110" s="25">
        <f ca="1">IFERROR(INDEX(Health!$H$8:$H$225,MATCH($C110,_xlfn.ANCHORARRAY(Health!$C$8),0)),NA())</f>
        <v>6.9329446064139901</v>
      </c>
      <c r="Z110" s="25">
        <f ca="1">IFERROR(INDEX(Food!$H$8:$H$225,MATCH($C110,_xlfn.ANCHORARRAY(Food!$C$8),0)),NA())</f>
        <v>4.01913875598086</v>
      </c>
      <c r="AA110" s="25" t="e">
        <f ca="1">IFERROR(INDEX(Macro!$H$8:$H$225,MATCH($C110,_xlfn.ANCHORARRAY(Macro!$C$8),0)),NA())</f>
        <v>#N/A</v>
      </c>
      <c r="AB110" s="25">
        <f ca="1">IFERROR(INDEX(Socioeconomic!$H$8:$H$225,MATCH($C110,_xlfn.ANCHORARRAY(Socioeconomic!$C$8),0)),NA())</f>
        <v>2.71428571428571</v>
      </c>
      <c r="AC110" s="25">
        <f ca="1">IFERROR(INDEX('Natural Hazard'!$H$8:$H$225,MATCH($C110,_xlfn.ANCHORARRAY('Natural Hazard'!$C$8),0)),NA())</f>
        <v>3.3333333333333299</v>
      </c>
      <c r="AD110" s="25">
        <f ca="1">IFERROR(INDEX(Conflict!$H$8:$H$225,MATCH($C110,_xlfn.ANCHORARRAY(Conflict!$C$8),0)),NA())</f>
        <v>0</v>
      </c>
      <c r="AE110" s="50"/>
      <c r="AF110" s="25">
        <f ca="1">IFERROR(INDEX(Health!$I$8:$I$225,MATCH($C110,_xlfn.ANCHORARRAY(Health!$C$8),0)),NA())</f>
        <v>0</v>
      </c>
      <c r="AG110" s="25" t="e">
        <f ca="1">IFERROR(INDEX(Food!$I$8:$I$225,MATCH($C110,_xlfn.ANCHORARRAY(Food!$C$8),0)),NA())</f>
        <v>#N/A</v>
      </c>
      <c r="AH110" s="25" t="e">
        <f ca="1">IFERROR(INDEX(Macro!$I$8:$I$225,MATCH($C110,_xlfn.ANCHORARRAY(Macro!$C$8),0)),NA())</f>
        <v>#N/A</v>
      </c>
      <c r="AI110" s="25" t="e">
        <f ca="1">IFERROR(INDEX(Socioeconomic!$I$8:$I$225,MATCH($C110,_xlfn.ANCHORARRAY(Socioeconomic!$C$8),0)),NA())</f>
        <v>#N/A</v>
      </c>
      <c r="AJ110" s="25">
        <f ca="1">IFERROR(INDEX('Natural Hazard'!$I$8:$I$225,MATCH($C110,_xlfn.ANCHORARRAY('Natural Hazard'!$C$8),0)),NA())</f>
        <v>0</v>
      </c>
      <c r="AK110" s="25">
        <f ca="1">IFERROR(INDEX(Conflict!$I$8:$I$225,MATCH($C110,_xlfn.ANCHORARRAY(Conflict!$C$8),0)),NA())</f>
        <v>0</v>
      </c>
      <c r="AL110" s="49"/>
      <c r="AM110" s="25">
        <f>IFERROR(INDEX('Data Reliability'!$G$6:$G$409,MATCH($C110,'Data Reliability'!$E$6:$E$409,0)),NA())</f>
        <v>0.33333333333333298</v>
      </c>
      <c r="AN110" s="25">
        <f>IFERROR(INDEX('Data Reliability'!$H$6:$H$409,MATCH($C110,'Data Reliability'!$E$6:$E$409,0)),NA())</f>
        <v>0.75</v>
      </c>
    </row>
    <row r="111" spans="2:40" x14ac:dyDescent="0.2">
      <c r="B111" s="28" t="s">
        <v>744</v>
      </c>
      <c r="C111" s="28" t="s">
        <v>180</v>
      </c>
      <c r="D111" s="28" t="s">
        <v>436</v>
      </c>
      <c r="E111" s="28" t="s">
        <v>409</v>
      </c>
      <c r="F111" s="206">
        <f ca="1">MATCH($C111,_xlfn.ANCHORARRAY(Health!$C$8),0)</f>
        <v>106</v>
      </c>
      <c r="G111" s="22" cm="1">
        <f t="array" aca="1" ref="G111" ca="1">IF(Parameters!$D$31, SUM(IF(ISNUMBER(R111:W111),(IF(R111:W111&gt;=Parameters!$D$37,1,"")),""))+0.5*(SUM(IF(ISNUMBER(R111:W111),(IF(R111:W111&gt;=Parameters!$D$38,1,"")),""))-SUM(IF(ISNUMBER(R111:W111),(IF(R111:W111&gt;=Parameters!$D$37,1,"")),""))),0) +
   IF(Parameters!$D$32,SUM(IF(ISNUMBER(R111:W111),(IF(R111:W111&gt;=Parameters!$D$41,1,"")),"")),0) +
   IF(Parameters!$D$33,AVERAGE(IF(ISNUMBER(R111:W111),R111:W111)),0) +
   IF(Parameters!$D$34,IF(OR(IF(ISNUMBER(R111:W111),R111:W111)=0),0,GEOMEAN(IF(ISNUMBER(R111:W111),R111:W111))),0)</f>
        <v>0</v>
      </c>
      <c r="H111" s="23">
        <f t="shared" ca="1" si="6"/>
        <v>0</v>
      </c>
      <c r="I111" s="116" t="str">
        <f t="shared" si="7"/>
        <v>!</v>
      </c>
      <c r="J111" s="22" cm="1">
        <f t="array" aca="1" ref="J111" ca="1">IF(Parameters!$D$31, SUM(IF(ISNUMBER(Y111:AD111),(IF(Y111:AD111&gt;=Parameters!$D$41,1,"")),""))+0.5*(SUM(IF(ISNUMBER(Y111:AD111),(IF(Y111:AD111&gt;=Parameters!$D$42,1,"")),""))-SUM(IF(ISNUMBER(Y111:AD111),(IF(Y111:AD111&gt;=Parameters!$D$41,1,"")),""))),0) +
   IF(Parameters!$D$32,SUM(IF(ISNUMBER(Y111:AD111),(IF(Y111:AD111&gt;=Parameters!$D$41,1,"")),"")),0) +
   IF(Parameters!$D$33,AVERAGE(IF(ISNUMBER(Y111:AD111),Y111:AD111)),0) +
   IF(Parameters!$D$34,IF(OR(IF(ISNUMBER(Y111:AD111),Y111:AD111)=0),0,GEOMEAN(IF(ISNUMBER(Y111:AD111),Y111:AD111))),0)</f>
        <v>0.5</v>
      </c>
      <c r="K111" s="23">
        <f t="shared" ca="1" si="8"/>
        <v>0.5</v>
      </c>
      <c r="L111" s="116" t="str">
        <f t="shared" si="9"/>
        <v/>
      </c>
      <c r="M111" s="21" cm="1">
        <f t="array" aca="1" ref="M111" ca="1">IF(Parameters!$D$31, SUM(IF(ISNUMBER(AF111:AK111),(IF(AF111:AK111&gt;=Parameters!$D$41,1,"")),""))+0.5*(SUM(IF(ISNUMBER(AF111:AK111),(IF(AF111:AK111&gt;=Parameters!$D$42,1,"")),""))-SUM(IF(ISNUMBER(AF111:AK111),(IF(AF111:AK111&gt;=Parameters!$D$41,1,"")),""))),0) +
   IF(Parameters!$D$32,SUM(IF(ISNUMBER(AF111:AK111),(IF(AF111:AK111&gt;=Parameters!$D$41,1,"")),"")),0) +
   IF(Parameters!$D$33,AVERAGE(IF(ISNUMBER(AF111:AK111),AF111:AK111)),0) +
   IF(Parameters!$D$34,IF(OR(IF(ISNUMBER(AF111:AK111),AF111:AK111)=0),0,GEOMEAN(IF(ISNUMBER(AF111:AK111),AF111:AK111))),0)</f>
        <v>0</v>
      </c>
      <c r="N111" s="23">
        <f t="shared" ca="1" si="10"/>
        <v>0</v>
      </c>
      <c r="O111" s="116" t="str">
        <f t="shared" si="11"/>
        <v>!</v>
      </c>
      <c r="P111" s="24"/>
      <c r="Q111" s="49"/>
      <c r="R111" s="25">
        <f ca="1">IFERROR(INDEX(Health!$G$8:$G$225,MATCH($C111,_xlfn.ANCHORARRAY(Health!$C$8),0)),NA())</f>
        <v>0</v>
      </c>
      <c r="S111" s="25">
        <f ca="1">IFERROR(INDEX(Food!$G$8:$G$225,MATCH($C111,_xlfn.ANCHORARRAY(Food!$C$8),0)),NA())</f>
        <v>0</v>
      </c>
      <c r="T111" s="25">
        <f ca="1">IFERROR(INDEX(Macro!$G$8:$G$225,MATCH($C111,_xlfn.ANCHORARRAY(Macro!$C$8),0)),NA())</f>
        <v>0.27295177642241636</v>
      </c>
      <c r="U111" s="25">
        <f ca="1">IFERROR(INDEX(Socioeconomic!$G$8:$G$225,MATCH($C111,_xlfn.ANCHORARRAY(Socioeconomic!$C$8),0)),NA())</f>
        <v>0</v>
      </c>
      <c r="V111" s="25">
        <f ca="1">IFERROR(INDEX('Natural Hazard'!$G$8:$G$225,MATCH($C111,_xlfn.ANCHORARRAY('Natural Hazard'!$C$8),0)),NA())</f>
        <v>0</v>
      </c>
      <c r="W111" s="25">
        <f ca="1">IFERROR(INDEX(Conflict!$G$8:$G$225,MATCH($C111,_xlfn.ANCHORARRAY(Conflict!$C$8),0)),NA())</f>
        <v>0</v>
      </c>
      <c r="X111" s="50"/>
      <c r="Y111" s="25">
        <f ca="1">IFERROR(INDEX(Health!$H$8:$H$225,MATCH($C111,_xlfn.ANCHORARRAY(Health!$C$8),0)),NA())</f>
        <v>0</v>
      </c>
      <c r="Z111" s="25">
        <f ca="1">IFERROR(INDEX(Food!$H$8:$H$225,MATCH($C111,_xlfn.ANCHORARRAY(Food!$C$8),0)),NA())</f>
        <v>2.28141285466126</v>
      </c>
      <c r="AA111" s="25">
        <f ca="1">IFERROR(INDEX(Macro!$H$8:$H$225,MATCH($C111,_xlfn.ANCHORARRAY(Macro!$C$8),0)),NA())</f>
        <v>4.98095517140342E-2</v>
      </c>
      <c r="AB111" s="25">
        <f ca="1">IFERROR(INDEX(Socioeconomic!$H$8:$H$225,MATCH($C111,_xlfn.ANCHORARRAY(Socioeconomic!$C$8),0)),NA())</f>
        <v>0.57142857142857095</v>
      </c>
      <c r="AC111" s="25">
        <f ca="1">IFERROR(INDEX('Natural Hazard'!$H$8:$H$225,MATCH($C111,_xlfn.ANCHORARRAY('Natural Hazard'!$C$8),0)),NA())</f>
        <v>8.3333333333333304</v>
      </c>
      <c r="AD111" s="25">
        <f ca="1">IFERROR(INDEX(Conflict!$H$8:$H$225,MATCH($C111,_xlfn.ANCHORARRAY(Conflict!$C$8),0)),NA())</f>
        <v>0</v>
      </c>
      <c r="AE111" s="50"/>
      <c r="AF111" s="25">
        <f ca="1">IFERROR(INDEX(Health!$I$8:$I$225,MATCH($C111,_xlfn.ANCHORARRAY(Health!$C$8),0)),NA())</f>
        <v>0</v>
      </c>
      <c r="AG111" s="25" t="e">
        <f ca="1">IFERROR(INDEX(Food!$I$8:$I$225,MATCH($C111,_xlfn.ANCHORARRAY(Food!$C$8),0)),NA())</f>
        <v>#N/A</v>
      </c>
      <c r="AH111" s="25">
        <f ca="1">IFERROR(INDEX(Macro!$I$8:$I$225,MATCH($C111,_xlfn.ANCHORARRAY(Macro!$C$8),0)),NA())</f>
        <v>1.4957507082152901</v>
      </c>
      <c r="AI111" s="25">
        <f ca="1">IFERROR(INDEX(Socioeconomic!$I$8:$I$225,MATCH($C111,_xlfn.ANCHORARRAY(Socioeconomic!$C$8),0)),NA())</f>
        <v>0</v>
      </c>
      <c r="AJ111" s="25">
        <f ca="1">IFERROR(INDEX('Natural Hazard'!$I$8:$I$225,MATCH($C111,_xlfn.ANCHORARRAY('Natural Hazard'!$C$8),0)),NA())</f>
        <v>0</v>
      </c>
      <c r="AK111" s="25">
        <f ca="1">IFERROR(INDEX(Conflict!$I$8:$I$225,MATCH($C111,_xlfn.ANCHORARRAY(Conflict!$C$8),0)),NA())</f>
        <v>0</v>
      </c>
      <c r="AL111" s="49"/>
      <c r="AM111" s="25">
        <f>IFERROR(INDEX('Data Reliability'!$G$6:$G$409,MATCH($C111,'Data Reliability'!$E$6:$E$409,0)),NA())</f>
        <v>8.3333333333333301E-2</v>
      </c>
      <c r="AN111" s="25">
        <f>IFERROR(INDEX('Data Reliability'!$H$6:$H$409,MATCH($C111,'Data Reliability'!$E$6:$E$409,0)),NA())</f>
        <v>0.625</v>
      </c>
    </row>
    <row r="112" spans="2:40" x14ac:dyDescent="0.2">
      <c r="B112" s="28" t="s">
        <v>181</v>
      </c>
      <c r="C112" s="28" t="s">
        <v>182</v>
      </c>
      <c r="D112" s="28" t="s">
        <v>434</v>
      </c>
      <c r="E112" s="28" t="s">
        <v>409</v>
      </c>
      <c r="F112" s="206">
        <f ca="1">MATCH($C112,_xlfn.ANCHORARRAY(Health!$C$8),0)</f>
        <v>107</v>
      </c>
      <c r="G112" s="22" cm="1">
        <f t="array" aca="1" ref="G112" ca="1">IF(Parameters!$D$31, SUM(IF(ISNUMBER(R112:W112),(IF(R112:W112&gt;=Parameters!$D$37,1,"")),""))+0.5*(SUM(IF(ISNUMBER(R112:W112),(IF(R112:W112&gt;=Parameters!$D$38,1,"")),""))-SUM(IF(ISNUMBER(R112:W112),(IF(R112:W112&gt;=Parameters!$D$37,1,"")),""))),0) +
   IF(Parameters!$D$32,SUM(IF(ISNUMBER(R112:W112),(IF(R112:W112&gt;=Parameters!$D$41,1,"")),"")),0) +
   IF(Parameters!$D$33,AVERAGE(IF(ISNUMBER(R112:W112),R112:W112)),0) +
   IF(Parameters!$D$34,IF(OR(IF(ISNUMBER(R112:W112),R112:W112)=0),0,GEOMEAN(IF(ISNUMBER(R112:W112),R112:W112))),0)</f>
        <v>0</v>
      </c>
      <c r="H112" s="23">
        <f t="shared" ca="1" si="6"/>
        <v>0</v>
      </c>
      <c r="I112" s="116" t="str">
        <f t="shared" si="7"/>
        <v>!</v>
      </c>
      <c r="J112" s="22" cm="1">
        <f t="array" aca="1" ref="J112" ca="1">IF(Parameters!$D$31, SUM(IF(ISNUMBER(Y112:AD112),(IF(Y112:AD112&gt;=Parameters!$D$41,1,"")),""))+0.5*(SUM(IF(ISNUMBER(Y112:AD112),(IF(Y112:AD112&gt;=Parameters!$D$42,1,"")),""))-SUM(IF(ISNUMBER(Y112:AD112),(IF(Y112:AD112&gt;=Parameters!$D$41,1,"")),""))),0) +
   IF(Parameters!$D$32,SUM(IF(ISNUMBER(Y112:AD112),(IF(Y112:AD112&gt;=Parameters!$D$41,1,"")),"")),0) +
   IF(Parameters!$D$33,AVERAGE(IF(ISNUMBER(Y112:AD112),Y112:AD112)),0) +
   IF(Parameters!$D$34,IF(OR(IF(ISNUMBER(Y112:AD112),Y112:AD112)=0),0,GEOMEAN(IF(ISNUMBER(Y112:AD112),Y112:AD112))),0)</f>
        <v>0</v>
      </c>
      <c r="K112" s="23">
        <f t="shared" ca="1" si="8"/>
        <v>0</v>
      </c>
      <c r="L112" s="116" t="str">
        <f t="shared" si="9"/>
        <v/>
      </c>
      <c r="M112" s="21" cm="1">
        <f t="array" aca="1" ref="M112" ca="1">IF(Parameters!$D$31, SUM(IF(ISNUMBER(AF112:AK112),(IF(AF112:AK112&gt;=Parameters!$D$41,1,"")),""))+0.5*(SUM(IF(ISNUMBER(AF112:AK112),(IF(AF112:AK112&gt;=Parameters!$D$42,1,"")),""))-SUM(IF(ISNUMBER(AF112:AK112),(IF(AF112:AK112&gt;=Parameters!$D$41,1,"")),""))),0) +
   IF(Parameters!$D$32,SUM(IF(ISNUMBER(AF112:AK112),(IF(AF112:AK112&gt;=Parameters!$D$41,1,"")),"")),0) +
   IF(Parameters!$D$33,AVERAGE(IF(ISNUMBER(AF112:AK112),AF112:AK112)),0) +
   IF(Parameters!$D$34,IF(OR(IF(ISNUMBER(AF112:AK112),AF112:AK112)=0),0,GEOMEAN(IF(ISNUMBER(AF112:AK112),AF112:AK112))),0)</f>
        <v>0</v>
      </c>
      <c r="N112" s="23">
        <f t="shared" ca="1" si="10"/>
        <v>0</v>
      </c>
      <c r="O112" s="116" t="str">
        <f t="shared" si="11"/>
        <v>!</v>
      </c>
      <c r="P112" s="24"/>
      <c r="Q112" s="49"/>
      <c r="R112" s="25">
        <f ca="1">IFERROR(INDEX(Health!$G$8:$G$225,MATCH($C112,_xlfn.ANCHORARRAY(Health!$C$8),0)),NA())</f>
        <v>0</v>
      </c>
      <c r="S112" s="25">
        <f ca="1">IFERROR(INDEX(Food!$G$8:$G$225,MATCH($C112,_xlfn.ANCHORARRAY(Food!$C$8),0)),NA())</f>
        <v>0</v>
      </c>
      <c r="T112" s="25">
        <f ca="1">IFERROR(INDEX(Macro!$G$8:$G$225,MATCH($C112,_xlfn.ANCHORARRAY(Macro!$C$8),0)),NA())</f>
        <v>0</v>
      </c>
      <c r="U112" s="25">
        <f ca="1">IFERROR(INDEX(Socioeconomic!$G$8:$G$225,MATCH($C112,_xlfn.ANCHORARRAY(Socioeconomic!$C$8),0)),NA())</f>
        <v>0</v>
      </c>
      <c r="V112" s="25">
        <f ca="1">IFERROR(INDEX('Natural Hazard'!$G$8:$G$225,MATCH($C112,_xlfn.ANCHORARRAY('Natural Hazard'!$C$8),0)),NA())</f>
        <v>0</v>
      </c>
      <c r="W112" s="25">
        <f ca="1">IFERROR(INDEX(Conflict!$G$8:$G$225,MATCH($C112,_xlfn.ANCHORARRAY(Conflict!$C$8),0)),NA())</f>
        <v>0</v>
      </c>
      <c r="X112" s="50"/>
      <c r="Y112" s="25">
        <f ca="1">IFERROR(INDEX(Health!$H$8:$H$225,MATCH($C112,_xlfn.ANCHORARRAY(Health!$C$8),0)),NA())</f>
        <v>5.44606413994169</v>
      </c>
      <c r="Z112" s="25">
        <f ca="1">IFERROR(INDEX(Food!$H$8:$H$225,MATCH($C112,_xlfn.ANCHORARRAY(Food!$C$8),0)),NA())</f>
        <v>3.72900984365952</v>
      </c>
      <c r="AA112" s="25">
        <f ca="1">IFERROR(INDEX(Macro!$H$8:$H$225,MATCH($C112,_xlfn.ANCHORARRAY(Macro!$C$8),0)),NA())</f>
        <v>0</v>
      </c>
      <c r="AB112" s="25">
        <f ca="1">IFERROR(INDEX(Socioeconomic!$H$8:$H$225,MATCH($C112,_xlfn.ANCHORARRAY(Socioeconomic!$C$8),0)),NA())</f>
        <v>2.4285714285714199</v>
      </c>
      <c r="AC112" s="25">
        <f ca="1">IFERROR(INDEX('Natural Hazard'!$H$8:$H$225,MATCH($C112,_xlfn.ANCHORARRAY('Natural Hazard'!$C$8),0)),NA())</f>
        <v>2.1666666666666599</v>
      </c>
      <c r="AD112" s="25">
        <f ca="1">IFERROR(INDEX(Conflict!$H$8:$H$225,MATCH($C112,_xlfn.ANCHORARRAY(Conflict!$C$8),0)),NA())</f>
        <v>0</v>
      </c>
      <c r="AE112" s="50"/>
      <c r="AF112" s="25">
        <f ca="1">IFERROR(INDEX(Health!$I$8:$I$225,MATCH($C112,_xlfn.ANCHORARRAY(Health!$C$8),0)),NA())</f>
        <v>0</v>
      </c>
      <c r="AG112" s="25" t="e">
        <f ca="1">IFERROR(INDEX(Food!$I$8:$I$225,MATCH($C112,_xlfn.ANCHORARRAY(Food!$C$8),0)),NA())</f>
        <v>#N/A</v>
      </c>
      <c r="AH112" s="25">
        <f ca="1">IFERROR(INDEX(Macro!$I$8:$I$225,MATCH($C112,_xlfn.ANCHORARRAY(Macro!$C$8),0)),NA())</f>
        <v>6.2549575070821497</v>
      </c>
      <c r="AI112" s="25">
        <f ca="1">IFERROR(INDEX(Socioeconomic!$I$8:$I$225,MATCH($C112,_xlfn.ANCHORARRAY(Socioeconomic!$C$8),0)),NA())</f>
        <v>0</v>
      </c>
      <c r="AJ112" s="25">
        <f ca="1">IFERROR(INDEX('Natural Hazard'!$I$8:$I$225,MATCH($C112,_xlfn.ANCHORARRAY('Natural Hazard'!$C$8),0)),NA())</f>
        <v>0</v>
      </c>
      <c r="AK112" s="25">
        <f ca="1">IFERROR(INDEX(Conflict!$I$8:$I$225,MATCH($C112,_xlfn.ANCHORARRAY(Conflict!$C$8),0)),NA())</f>
        <v>0</v>
      </c>
      <c r="AL112" s="49"/>
      <c r="AM112" s="25">
        <f>IFERROR(INDEX('Data Reliability'!$G$6:$G$409,MATCH($C112,'Data Reliability'!$E$6:$E$409,0)),NA())</f>
        <v>8.3333333333333301E-2</v>
      </c>
      <c r="AN112" s="25">
        <f>IFERROR(INDEX('Data Reliability'!$H$6:$H$409,MATCH($C112,'Data Reliability'!$E$6:$E$409,0)),NA())</f>
        <v>0.625</v>
      </c>
    </row>
    <row r="113" spans="2:40" x14ac:dyDescent="0.2">
      <c r="B113" s="28" t="s">
        <v>183</v>
      </c>
      <c r="C113" s="28" t="s">
        <v>184</v>
      </c>
      <c r="D113" s="28" t="s">
        <v>436</v>
      </c>
      <c r="E113" s="28" t="s">
        <v>429</v>
      </c>
      <c r="F113" s="206">
        <f ca="1">MATCH($C113,_xlfn.ANCHORARRAY(Health!$C$8),0)</f>
        <v>108</v>
      </c>
      <c r="G113" s="22" cm="1">
        <f t="array" aca="1" ref="G113" ca="1">IF(Parameters!$D$31, SUM(IF(ISNUMBER(R113:W113),(IF(R113:W113&gt;=Parameters!$D$37,1,"")),""))+0.5*(SUM(IF(ISNUMBER(R113:W113),(IF(R113:W113&gt;=Parameters!$D$38,1,"")),""))-SUM(IF(ISNUMBER(R113:W113),(IF(R113:W113&gt;=Parameters!$D$37,1,"")),""))),0) +
   IF(Parameters!$D$32,SUM(IF(ISNUMBER(R113:W113),(IF(R113:W113&gt;=Parameters!$D$41,1,"")),"")),0) +
   IF(Parameters!$D$33,AVERAGE(IF(ISNUMBER(R113:W113),R113:W113)),0) +
   IF(Parameters!$D$34,IF(OR(IF(ISNUMBER(R113:W113),R113:W113)=0),0,GEOMEAN(IF(ISNUMBER(R113:W113),R113:W113))),0)</f>
        <v>1.5</v>
      </c>
      <c r="H113" s="23">
        <f t="shared" ca="1" si="6"/>
        <v>1.5</v>
      </c>
      <c r="I113" s="116" t="str">
        <f t="shared" si="7"/>
        <v/>
      </c>
      <c r="J113" s="22" cm="1">
        <f t="array" aca="1" ref="J113" ca="1">IF(Parameters!$D$31, SUM(IF(ISNUMBER(Y113:AD113),(IF(Y113:AD113&gt;=Parameters!$D$41,1,"")),""))+0.5*(SUM(IF(ISNUMBER(Y113:AD113),(IF(Y113:AD113&gt;=Parameters!$D$42,1,"")),""))-SUM(IF(ISNUMBER(Y113:AD113),(IF(Y113:AD113&gt;=Parameters!$D$41,1,"")),""))),0) +
   IF(Parameters!$D$32,SUM(IF(ISNUMBER(Y113:AD113),(IF(Y113:AD113&gt;=Parameters!$D$41,1,"")),"")),0) +
   IF(Parameters!$D$33,AVERAGE(IF(ISNUMBER(Y113:AD113),Y113:AD113)),0) +
   IF(Parameters!$D$34,IF(OR(IF(ISNUMBER(Y113:AD113),Y113:AD113)=0),0,GEOMEAN(IF(ISNUMBER(Y113:AD113),Y113:AD113))),0)</f>
        <v>1</v>
      </c>
      <c r="K113" s="23">
        <f t="shared" ca="1" si="8"/>
        <v>1</v>
      </c>
      <c r="L113" s="116" t="str">
        <f t="shared" si="9"/>
        <v/>
      </c>
      <c r="M113" s="21" cm="1">
        <f t="array" aca="1" ref="M113" ca="1">IF(Parameters!$D$31, SUM(IF(ISNUMBER(AF113:AK113),(IF(AF113:AK113&gt;=Parameters!$D$41,1,"")),""))+0.5*(SUM(IF(ISNUMBER(AF113:AK113),(IF(AF113:AK113&gt;=Parameters!$D$42,1,"")),""))-SUM(IF(ISNUMBER(AF113:AK113),(IF(AF113:AK113&gt;=Parameters!$D$41,1,"")),""))),0) +
   IF(Parameters!$D$32,SUM(IF(ISNUMBER(AF113:AK113),(IF(AF113:AK113&gt;=Parameters!$D$41,1,"")),"")),0) +
   IF(Parameters!$D$33,AVERAGE(IF(ISNUMBER(AF113:AK113),AF113:AK113)),0) +
   IF(Parameters!$D$34,IF(OR(IF(ISNUMBER(AF113:AK113),AF113:AK113)=0),0,GEOMEAN(IF(ISNUMBER(AF113:AK113),AF113:AK113))),0)</f>
        <v>1.5</v>
      </c>
      <c r="N113" s="23">
        <f t="shared" ca="1" si="10"/>
        <v>1.5</v>
      </c>
      <c r="O113" s="116" t="str">
        <f t="shared" si="11"/>
        <v>!</v>
      </c>
      <c r="P113" s="24"/>
      <c r="Q113" s="49"/>
      <c r="R113" s="25">
        <f ca="1">IFERROR(INDEX(Health!$G$8:$G$225,MATCH($C113,_xlfn.ANCHORARRAY(Health!$C$8),0)),NA())</f>
        <v>0</v>
      </c>
      <c r="S113" s="25">
        <f ca="1">IFERROR(INDEX(Food!$G$8:$G$225,MATCH($C113,_xlfn.ANCHORARRAY(Food!$C$8),0)),NA())</f>
        <v>6.0133994366894168</v>
      </c>
      <c r="T113" s="25">
        <f ca="1">IFERROR(INDEX(Macro!$G$8:$G$225,MATCH($C113,_xlfn.ANCHORARRAY(Macro!$C$8),0)),NA())</f>
        <v>7.4356305988516134</v>
      </c>
      <c r="U113" s="25">
        <f ca="1">IFERROR(INDEX(Socioeconomic!$G$8:$G$225,MATCH($C113,_xlfn.ANCHORARRAY(Socioeconomic!$C$8),0)),NA())</f>
        <v>0</v>
      </c>
      <c r="V113" s="25">
        <f ca="1">IFERROR(INDEX('Natural Hazard'!$G$8:$G$225,MATCH($C113,_xlfn.ANCHORARRAY('Natural Hazard'!$C$8),0)),NA())</f>
        <v>0</v>
      </c>
      <c r="W113" s="25">
        <f ca="1">IFERROR(INDEX(Conflict!$G$8:$G$225,MATCH($C113,_xlfn.ANCHORARRAY(Conflict!$C$8),0)),NA())</f>
        <v>4.4656229884811491</v>
      </c>
      <c r="X113" s="50"/>
      <c r="Y113" s="25">
        <f ca="1">IFERROR(INDEX(Health!$H$8:$H$225,MATCH($C113,_xlfn.ANCHORARRAY(Health!$C$8),0)),NA())</f>
        <v>6.0291545189504303</v>
      </c>
      <c r="Z113" s="25">
        <f ca="1">IFERROR(INDEX(Food!$H$8:$H$225,MATCH($C113,_xlfn.ANCHORARRAY(Food!$C$8),0)),NA())</f>
        <v>7.2321945570353199</v>
      </c>
      <c r="AA113" s="25">
        <f ca="1">IFERROR(INDEX(Macro!$H$8:$H$225,MATCH($C113,_xlfn.ANCHORARRAY(Macro!$C$8),0)),NA())</f>
        <v>5.5288602402578402</v>
      </c>
      <c r="AB113" s="25">
        <f ca="1">IFERROR(INDEX(Socioeconomic!$H$8:$H$225,MATCH($C113,_xlfn.ANCHORARRAY(Socioeconomic!$C$8),0)),NA())</f>
        <v>7.2857142857142803</v>
      </c>
      <c r="AC113" s="25">
        <f ca="1">IFERROR(INDEX('Natural Hazard'!$H$8:$H$225,MATCH($C113,_xlfn.ANCHORARRAY('Natural Hazard'!$C$8),0)),NA())</f>
        <v>4.5</v>
      </c>
      <c r="AD113" s="25">
        <f ca="1">IFERROR(INDEX(Conflict!$H$8:$H$225,MATCH($C113,_xlfn.ANCHORARRAY(Conflict!$C$8),0)),NA())</f>
        <v>2.8488269536073298</v>
      </c>
      <c r="AE113" s="50"/>
      <c r="AF113" s="25">
        <f ca="1">IFERROR(INDEX(Health!$I$8:$I$225,MATCH($C113,_xlfn.ANCHORARRAY(Health!$C$8),0)),NA())</f>
        <v>0</v>
      </c>
      <c r="AG113" s="25">
        <f ca="1">IFERROR(INDEX(Food!$I$8:$I$225,MATCH($C113,_xlfn.ANCHORARRAY(Food!$C$8),0)),NA())</f>
        <v>5</v>
      </c>
      <c r="AH113" s="25">
        <f ca="1">IFERROR(INDEX(Macro!$I$8:$I$225,MATCH($C113,_xlfn.ANCHORARRAY(Macro!$C$8),0)),NA())</f>
        <v>10</v>
      </c>
      <c r="AI113" s="25">
        <f ca="1">IFERROR(INDEX(Socioeconomic!$I$8:$I$225,MATCH($C113,_xlfn.ANCHORARRAY(Socioeconomic!$C$8),0)),NA())</f>
        <v>0</v>
      </c>
      <c r="AJ113" s="25">
        <f ca="1">IFERROR(INDEX('Natural Hazard'!$I$8:$I$225,MATCH($C113,_xlfn.ANCHORARRAY('Natural Hazard'!$C$8),0)),NA())</f>
        <v>0</v>
      </c>
      <c r="AK113" s="25">
        <f ca="1">IFERROR(INDEX(Conflict!$I$8:$I$225,MATCH($C113,_xlfn.ANCHORARRAY(Conflict!$C$8),0)),NA())</f>
        <v>7</v>
      </c>
      <c r="AL113" s="49"/>
      <c r="AM113" s="25">
        <f>IFERROR(INDEX('Data Reliability'!$G$6:$G$409,MATCH($C113,'Data Reliability'!$E$6:$E$409,0)),NA())</f>
        <v>8.3333333333333301E-2</v>
      </c>
      <c r="AN113" s="25">
        <f>IFERROR(INDEX('Data Reliability'!$H$6:$H$409,MATCH($C113,'Data Reliability'!$E$6:$E$409,0)),NA())</f>
        <v>0.53611111111111098</v>
      </c>
    </row>
    <row r="114" spans="2:40" x14ac:dyDescent="0.2">
      <c r="B114" s="28" t="s">
        <v>185</v>
      </c>
      <c r="C114" s="28" t="s">
        <v>186</v>
      </c>
      <c r="D114" s="28" t="s">
        <v>434</v>
      </c>
      <c r="E114" s="28" t="s">
        <v>430</v>
      </c>
      <c r="F114" s="206">
        <f ca="1">MATCH($C114,_xlfn.ANCHORARRAY(Health!$C$8),0)</f>
        <v>109</v>
      </c>
      <c r="G114" s="22" cm="1">
        <f t="array" aca="1" ref="G114" ca="1">IF(Parameters!$D$31, SUM(IF(ISNUMBER(R114:W114),(IF(R114:W114&gt;=Parameters!$D$37,1,"")),""))+0.5*(SUM(IF(ISNUMBER(R114:W114),(IF(R114:W114&gt;=Parameters!$D$38,1,"")),""))-SUM(IF(ISNUMBER(R114:W114),(IF(R114:W114&gt;=Parameters!$D$37,1,"")),""))),0) +
   IF(Parameters!$D$32,SUM(IF(ISNUMBER(R114:W114),(IF(R114:W114&gt;=Parameters!$D$41,1,"")),"")),0) +
   IF(Parameters!$D$33,AVERAGE(IF(ISNUMBER(R114:W114),R114:W114)),0) +
   IF(Parameters!$D$34,IF(OR(IF(ISNUMBER(R114:W114),R114:W114)=0),0,GEOMEAN(IF(ISNUMBER(R114:W114),R114:W114))),0)</f>
        <v>3</v>
      </c>
      <c r="H114" s="23">
        <f t="shared" ca="1" si="6"/>
        <v>3</v>
      </c>
      <c r="I114" s="116" t="str">
        <f t="shared" si="7"/>
        <v/>
      </c>
      <c r="J114" s="22" cm="1">
        <f t="array" aca="1" ref="J114" ca="1">IF(Parameters!$D$31, SUM(IF(ISNUMBER(Y114:AD114),(IF(Y114:AD114&gt;=Parameters!$D$41,1,"")),""))+0.5*(SUM(IF(ISNUMBER(Y114:AD114),(IF(Y114:AD114&gt;=Parameters!$D$42,1,"")),""))-SUM(IF(ISNUMBER(Y114:AD114),(IF(Y114:AD114&gt;=Parameters!$D$41,1,"")),""))),0) +
   IF(Parameters!$D$32,SUM(IF(ISNUMBER(Y114:AD114),(IF(Y114:AD114&gt;=Parameters!$D$41,1,"")),"")),0) +
   IF(Parameters!$D$33,AVERAGE(IF(ISNUMBER(Y114:AD114),Y114:AD114)),0) +
   IF(Parameters!$D$34,IF(OR(IF(ISNUMBER(Y114:AD114),Y114:AD114)=0),0,GEOMEAN(IF(ISNUMBER(Y114:AD114),Y114:AD114))),0)</f>
        <v>2.5</v>
      </c>
      <c r="K114" s="23">
        <f t="shared" ca="1" si="8"/>
        <v>2.5</v>
      </c>
      <c r="L114" s="116" t="str">
        <f t="shared" si="9"/>
        <v/>
      </c>
      <c r="M114" s="21" cm="1">
        <f t="array" aca="1" ref="M114" ca="1">IF(Parameters!$D$31, SUM(IF(ISNUMBER(AF114:AK114),(IF(AF114:AK114&gt;=Parameters!$D$41,1,"")),""))+0.5*(SUM(IF(ISNUMBER(AF114:AK114),(IF(AF114:AK114&gt;=Parameters!$D$42,1,"")),""))-SUM(IF(ISNUMBER(AF114:AK114),(IF(AF114:AK114&gt;=Parameters!$D$41,1,"")),""))),0) +
   IF(Parameters!$D$32,SUM(IF(ISNUMBER(AF114:AK114),(IF(AF114:AK114&gt;=Parameters!$D$41,1,"")),"")),0) +
   IF(Parameters!$D$33,AVERAGE(IF(ISNUMBER(AF114:AK114),AF114:AK114)),0) +
   IF(Parameters!$D$34,IF(OR(IF(ISNUMBER(AF114:AK114),AF114:AK114)=0),0,GEOMEAN(IF(ISNUMBER(AF114:AK114),AF114:AK114))),0)</f>
        <v>3.5</v>
      </c>
      <c r="N114" s="23">
        <f t="shared" ca="1" si="10"/>
        <v>3.5</v>
      </c>
      <c r="O114" s="116" t="str">
        <f t="shared" si="11"/>
        <v/>
      </c>
      <c r="P114" s="24"/>
      <c r="Q114" s="49"/>
      <c r="R114" s="25">
        <f ca="1">IFERROR(INDEX(Health!$G$8:$G$225,MATCH($C114,_xlfn.ANCHORARRAY(Health!$C$8),0)),NA())</f>
        <v>8.0232897144852995</v>
      </c>
      <c r="S114" s="25">
        <f ca="1">IFERROR(INDEX(Food!$G$8:$G$225,MATCH($C114,_xlfn.ANCHORARRAY(Food!$C$8),0)),NA())</f>
        <v>4.8592633383453849</v>
      </c>
      <c r="T114" s="25">
        <f ca="1">IFERROR(INDEX(Macro!$G$8:$G$225,MATCH($C114,_xlfn.ANCHORARRAY(Macro!$C$8),0)),NA())</f>
        <v>10</v>
      </c>
      <c r="U114" s="25">
        <f ca="1">IFERROR(INDEX(Socioeconomic!$G$8:$G$225,MATCH($C114,_xlfn.ANCHORARRAY(Socioeconomic!$C$8),0)),NA())</f>
        <v>0</v>
      </c>
      <c r="V114" s="25">
        <f ca="1">IFERROR(INDEX('Natural Hazard'!$G$8:$G$225,MATCH($C114,_xlfn.ANCHORARRAY('Natural Hazard'!$C$8),0)),NA())</f>
        <v>0</v>
      </c>
      <c r="W114" s="25">
        <f ca="1">IFERROR(INDEX(Conflict!$G$8:$G$225,MATCH($C114,_xlfn.ANCHORARRAY(Conflict!$C$8),0)),NA())</f>
        <v>10</v>
      </c>
      <c r="X114" s="50"/>
      <c r="Y114" s="25">
        <f ca="1">IFERROR(INDEX(Health!$H$8:$H$225,MATCH($C114,_xlfn.ANCHORARRAY(Health!$C$8),0)),NA())</f>
        <v>6.4373177842565603</v>
      </c>
      <c r="Z114" s="25">
        <f ca="1">IFERROR(INDEX(Food!$H$8:$H$225,MATCH($C114,_xlfn.ANCHORARRAY(Food!$C$8),0)),NA())</f>
        <v>3.3732057416267902</v>
      </c>
      <c r="AA114" s="25">
        <f ca="1">IFERROR(INDEX(Macro!$H$8:$H$225,MATCH($C114,_xlfn.ANCHORARRAY(Macro!$C$8),0)),NA())</f>
        <v>10</v>
      </c>
      <c r="AB114" s="25">
        <f ca="1">IFERROR(INDEX(Socioeconomic!$H$8:$H$225,MATCH($C114,_xlfn.ANCHORARRAY(Socioeconomic!$C$8),0)),NA())</f>
        <v>7</v>
      </c>
      <c r="AC114" s="25">
        <f ca="1">IFERROR(INDEX('Natural Hazard'!$H$8:$H$225,MATCH($C114,_xlfn.ANCHORARRAY('Natural Hazard'!$C$8),0)),NA())</f>
        <v>4.1666666666666599</v>
      </c>
      <c r="AD114" s="25">
        <f ca="1">IFERROR(INDEX(Conflict!$H$8:$H$225,MATCH($C114,_xlfn.ANCHORARRAY(Conflict!$C$8),0)),NA())</f>
        <v>10</v>
      </c>
      <c r="AE114" s="50"/>
      <c r="AF114" s="25">
        <f ca="1">IFERROR(INDEX(Health!$I$8:$I$225,MATCH($C114,_xlfn.ANCHORARRAY(Health!$C$8),0)),NA())</f>
        <v>10</v>
      </c>
      <c r="AG114" s="25">
        <f ca="1">IFERROR(INDEX(Food!$I$8:$I$225,MATCH($C114,_xlfn.ANCHORARRAY(Food!$C$8),0)),NA())</f>
        <v>7</v>
      </c>
      <c r="AH114" s="25">
        <f ca="1">IFERROR(INDEX(Macro!$I$8:$I$225,MATCH($C114,_xlfn.ANCHORARRAY(Macro!$C$8),0)),NA())</f>
        <v>10</v>
      </c>
      <c r="AI114" s="25" t="e">
        <f ca="1">IFERROR(INDEX(Socioeconomic!$I$8:$I$225,MATCH($C114,_xlfn.ANCHORARRAY(Socioeconomic!$C$8),0)),NA())</f>
        <v>#N/A</v>
      </c>
      <c r="AJ114" s="25">
        <f ca="1">IFERROR(INDEX('Natural Hazard'!$I$8:$I$225,MATCH($C114,_xlfn.ANCHORARRAY('Natural Hazard'!$C$8),0)),NA())</f>
        <v>0</v>
      </c>
      <c r="AK114" s="25">
        <f ca="1">IFERROR(INDEX(Conflict!$I$8:$I$225,MATCH($C114,_xlfn.ANCHORARRAY(Conflict!$C$8),0)),NA())</f>
        <v>10</v>
      </c>
      <c r="AL114" s="49"/>
      <c r="AM114" s="25">
        <f>IFERROR(INDEX('Data Reliability'!$G$6:$G$409,MATCH($C114,'Data Reliability'!$E$6:$E$409,0)),NA())</f>
        <v>8.3333333333333301E-2</v>
      </c>
      <c r="AN114" s="25">
        <f>IFERROR(INDEX('Data Reliability'!$H$6:$H$409,MATCH($C114,'Data Reliability'!$E$6:$E$409,0)),NA())</f>
        <v>0.32222222222222202</v>
      </c>
    </row>
    <row r="115" spans="2:40" x14ac:dyDescent="0.2">
      <c r="B115" s="28" t="s">
        <v>187</v>
      </c>
      <c r="C115" s="28" t="s">
        <v>188</v>
      </c>
      <c r="D115" s="28" t="s">
        <v>432</v>
      </c>
      <c r="E115" s="28" t="s">
        <v>429</v>
      </c>
      <c r="F115" s="206">
        <f ca="1">MATCH($C115,_xlfn.ANCHORARRAY(Health!$C$8),0)</f>
        <v>110</v>
      </c>
      <c r="G115" s="22" cm="1">
        <f t="array" aca="1" ref="G115" ca="1">IF(Parameters!$D$31, SUM(IF(ISNUMBER(R115:W115),(IF(R115:W115&gt;=Parameters!$D$37,1,"")),""))+0.5*(SUM(IF(ISNUMBER(R115:W115),(IF(R115:W115&gt;=Parameters!$D$38,1,"")),""))-SUM(IF(ISNUMBER(R115:W115),(IF(R115:W115&gt;=Parameters!$D$37,1,"")),""))),0) +
   IF(Parameters!$D$32,SUM(IF(ISNUMBER(R115:W115),(IF(R115:W115&gt;=Parameters!$D$41,1,"")),"")),0) +
   IF(Parameters!$D$33,AVERAGE(IF(ISNUMBER(R115:W115),R115:W115)),0) +
   IF(Parameters!$D$34,IF(OR(IF(ISNUMBER(R115:W115),R115:W115)=0),0,GEOMEAN(IF(ISNUMBER(R115:W115),R115:W115))),0)</f>
        <v>0.5</v>
      </c>
      <c r="H115" s="23">
        <f t="shared" ca="1" si="6"/>
        <v>0.5</v>
      </c>
      <c r="I115" s="116" t="str">
        <f t="shared" si="7"/>
        <v>!</v>
      </c>
      <c r="J115" s="22" cm="1">
        <f t="array" aca="1" ref="J115" ca="1">IF(Parameters!$D$31, SUM(IF(ISNUMBER(Y115:AD115),(IF(Y115:AD115&gt;=Parameters!$D$41,1,"")),""))+0.5*(SUM(IF(ISNUMBER(Y115:AD115),(IF(Y115:AD115&gt;=Parameters!$D$42,1,"")),""))-SUM(IF(ISNUMBER(Y115:AD115),(IF(Y115:AD115&gt;=Parameters!$D$41,1,"")),""))),0) +
   IF(Parameters!$D$32,SUM(IF(ISNUMBER(Y115:AD115),(IF(Y115:AD115&gt;=Parameters!$D$41,1,"")),"")),0) +
   IF(Parameters!$D$33,AVERAGE(IF(ISNUMBER(Y115:AD115),Y115:AD115)),0) +
   IF(Parameters!$D$34,IF(OR(IF(ISNUMBER(Y115:AD115),Y115:AD115)=0),0,GEOMEAN(IF(ISNUMBER(Y115:AD115),Y115:AD115))),0)</f>
        <v>2</v>
      </c>
      <c r="K115" s="23">
        <f t="shared" ca="1" si="8"/>
        <v>2</v>
      </c>
      <c r="L115" s="116" t="str">
        <f t="shared" si="9"/>
        <v/>
      </c>
      <c r="M115" s="21" cm="1">
        <f t="array" aca="1" ref="M115" ca="1">IF(Parameters!$D$31, SUM(IF(ISNUMBER(AF115:AK115),(IF(AF115:AK115&gt;=Parameters!$D$41,1,"")),""))+0.5*(SUM(IF(ISNUMBER(AF115:AK115),(IF(AF115:AK115&gt;=Parameters!$D$42,1,"")),""))-SUM(IF(ISNUMBER(AF115:AK115),(IF(AF115:AK115&gt;=Parameters!$D$41,1,"")),""))),0) +
   IF(Parameters!$D$32,SUM(IF(ISNUMBER(AF115:AK115),(IF(AF115:AK115&gt;=Parameters!$D$41,1,"")),"")),0) +
   IF(Parameters!$D$33,AVERAGE(IF(ISNUMBER(AF115:AK115),AF115:AK115)),0) +
   IF(Parameters!$D$34,IF(OR(IF(ISNUMBER(AF115:AK115),AF115:AK115)=0),0,GEOMEAN(IF(ISNUMBER(AF115:AK115),AF115:AK115))),0)</f>
        <v>0</v>
      </c>
      <c r="N115" s="23">
        <f t="shared" ca="1" si="10"/>
        <v>0</v>
      </c>
      <c r="O115" s="116" t="str">
        <f t="shared" si="11"/>
        <v>!</v>
      </c>
      <c r="P115" s="24"/>
      <c r="Q115" s="49"/>
      <c r="R115" s="25">
        <f ca="1">IFERROR(INDEX(Health!$G$8:$G$225,MATCH($C115,_xlfn.ANCHORARRAY(Health!$C$8),0)),NA())</f>
        <v>0</v>
      </c>
      <c r="S115" s="25">
        <f ca="1">IFERROR(INDEX(Food!$G$8:$G$225,MATCH($C115,_xlfn.ANCHORARRAY(Food!$C$8),0)),NA())</f>
        <v>6.9774071492436036</v>
      </c>
      <c r="T115" s="25">
        <f ca="1">IFERROR(INDEX(Macro!$G$8:$G$225,MATCH($C115,_xlfn.ANCHORARRAY(Macro!$C$8),0)),NA())</f>
        <v>0</v>
      </c>
      <c r="U115" s="25">
        <f ca="1">IFERROR(INDEX(Socioeconomic!$G$8:$G$225,MATCH($C115,_xlfn.ANCHORARRAY(Socioeconomic!$C$8),0)),NA())</f>
        <v>0</v>
      </c>
      <c r="V115" s="25">
        <f ca="1">IFERROR(INDEX('Natural Hazard'!$G$8:$G$225,MATCH($C115,_xlfn.ANCHORARRAY('Natural Hazard'!$C$8),0)),NA())</f>
        <v>0</v>
      </c>
      <c r="W115" s="25">
        <f ca="1">IFERROR(INDEX(Conflict!$G$8:$G$225,MATCH($C115,_xlfn.ANCHORARRAY(Conflict!$C$8),0)),NA())</f>
        <v>0</v>
      </c>
      <c r="X115" s="50"/>
      <c r="Y115" s="25">
        <f ca="1">IFERROR(INDEX(Health!$H$8:$H$225,MATCH($C115,_xlfn.ANCHORARRAY(Health!$C$8),0)),NA())</f>
        <v>5.7667638483964998</v>
      </c>
      <c r="Z115" s="25">
        <f ca="1">IFERROR(INDEX(Food!$H$8:$H$225,MATCH($C115,_xlfn.ANCHORARRAY(Food!$C$8),0)),NA())</f>
        <v>9.7368421052631504</v>
      </c>
      <c r="AA115" s="25">
        <f ca="1">IFERROR(INDEX(Macro!$H$8:$H$225,MATCH($C115,_xlfn.ANCHORARRAY(Macro!$C$8),0)),NA())</f>
        <v>7.7556401992382096</v>
      </c>
      <c r="AB115" s="25">
        <f ca="1">IFERROR(INDEX(Socioeconomic!$H$8:$H$225,MATCH($C115,_xlfn.ANCHORARRAY(Socioeconomic!$C$8),0)),NA())</f>
        <v>10</v>
      </c>
      <c r="AC115" s="25">
        <f ca="1">IFERROR(INDEX('Natural Hazard'!$H$8:$H$225,MATCH($C115,_xlfn.ANCHORARRAY('Natural Hazard'!$C$8),0)),NA())</f>
        <v>4.6666666666666599</v>
      </c>
      <c r="AD115" s="25">
        <f ca="1">IFERROR(INDEX(Conflict!$H$8:$H$225,MATCH($C115,_xlfn.ANCHORARRAY(Conflict!$C$8),0)),NA())</f>
        <v>5.9798906332686501</v>
      </c>
      <c r="AE115" s="50"/>
      <c r="AF115" s="25">
        <f ca="1">IFERROR(INDEX(Health!$I$8:$I$225,MATCH($C115,_xlfn.ANCHORARRAY(Health!$C$8),0)),NA())</f>
        <v>0</v>
      </c>
      <c r="AG115" s="25">
        <f ca="1">IFERROR(INDEX(Food!$I$8:$I$225,MATCH($C115,_xlfn.ANCHORARRAY(Food!$C$8),0)),NA())</f>
        <v>5</v>
      </c>
      <c r="AH115" s="25">
        <f ca="1">IFERROR(INDEX(Macro!$I$8:$I$225,MATCH($C115,_xlfn.ANCHORARRAY(Macro!$C$8),0)),NA())</f>
        <v>0</v>
      </c>
      <c r="AI115" s="25">
        <f ca="1">IFERROR(INDEX(Socioeconomic!$I$8:$I$225,MATCH($C115,_xlfn.ANCHORARRAY(Socioeconomic!$C$8),0)),NA())</f>
        <v>0</v>
      </c>
      <c r="AJ115" s="25">
        <f ca="1">IFERROR(INDEX('Natural Hazard'!$I$8:$I$225,MATCH($C115,_xlfn.ANCHORARRAY('Natural Hazard'!$C$8),0)),NA())</f>
        <v>0</v>
      </c>
      <c r="AK115" s="25">
        <f ca="1">IFERROR(INDEX(Conflict!$I$8:$I$225,MATCH($C115,_xlfn.ANCHORARRAY(Conflict!$C$8),0)),NA())</f>
        <v>0</v>
      </c>
      <c r="AL115" s="49"/>
      <c r="AM115" s="25">
        <f>IFERROR(INDEX('Data Reliability'!$G$6:$G$409,MATCH($C115,'Data Reliability'!$E$6:$E$409,0)),NA())</f>
        <v>0.16666666666666699</v>
      </c>
      <c r="AN115" s="25">
        <f>IFERROR(INDEX('Data Reliability'!$H$6:$H$409,MATCH($C115,'Data Reliability'!$E$6:$E$409,0)),NA())</f>
        <v>0.53611111111111098</v>
      </c>
    </row>
    <row r="116" spans="2:40" x14ac:dyDescent="0.2">
      <c r="B116" s="28" t="s">
        <v>189</v>
      </c>
      <c r="C116" s="28" t="s">
        <v>190</v>
      </c>
      <c r="D116" s="28" t="s">
        <v>434</v>
      </c>
      <c r="E116" s="28" t="s">
        <v>430</v>
      </c>
      <c r="F116" s="206">
        <f ca="1">MATCH($C116,_xlfn.ANCHORARRAY(Health!$C$8),0)</f>
        <v>111</v>
      </c>
      <c r="G116" s="22" cm="1">
        <f t="array" aca="1" ref="G116" ca="1">IF(Parameters!$D$31, SUM(IF(ISNUMBER(R116:W116),(IF(R116:W116&gt;=Parameters!$D$37,1,"")),""))+0.5*(SUM(IF(ISNUMBER(R116:W116),(IF(R116:W116&gt;=Parameters!$D$38,1,"")),""))-SUM(IF(ISNUMBER(R116:W116),(IF(R116:W116&gt;=Parameters!$D$37,1,"")),""))),0) +
   IF(Parameters!$D$32,SUM(IF(ISNUMBER(R116:W116),(IF(R116:W116&gt;=Parameters!$D$41,1,"")),"")),0) +
   IF(Parameters!$D$33,AVERAGE(IF(ISNUMBER(R116:W116),R116:W116)),0) +
   IF(Parameters!$D$34,IF(OR(IF(ISNUMBER(R116:W116),R116:W116)=0),0,GEOMEAN(IF(ISNUMBER(R116:W116),R116:W116))),0)</f>
        <v>1</v>
      </c>
      <c r="H116" s="23">
        <f t="shared" ca="1" si="6"/>
        <v>1</v>
      </c>
      <c r="I116" s="116" t="str">
        <f t="shared" si="7"/>
        <v>!</v>
      </c>
      <c r="J116" s="22" cm="1">
        <f t="array" aca="1" ref="J116" ca="1">IF(Parameters!$D$31, SUM(IF(ISNUMBER(Y116:AD116),(IF(Y116:AD116&gt;=Parameters!$D$41,1,"")),""))+0.5*(SUM(IF(ISNUMBER(Y116:AD116),(IF(Y116:AD116&gt;=Parameters!$D$42,1,"")),""))-SUM(IF(ISNUMBER(Y116:AD116),(IF(Y116:AD116&gt;=Parameters!$D$41,1,"")),""))),0) +
   IF(Parameters!$D$32,SUM(IF(ISNUMBER(Y116:AD116),(IF(Y116:AD116&gt;=Parameters!$D$41,1,"")),"")),0) +
   IF(Parameters!$D$33,AVERAGE(IF(ISNUMBER(Y116:AD116),Y116:AD116)),0) +
   IF(Parameters!$D$34,IF(OR(IF(ISNUMBER(Y116:AD116),Y116:AD116)=0),0,GEOMEAN(IF(ISNUMBER(Y116:AD116),Y116:AD116))),0)</f>
        <v>2</v>
      </c>
      <c r="K116" s="23">
        <f t="shared" ca="1" si="8"/>
        <v>2</v>
      </c>
      <c r="L116" s="116" t="str">
        <f t="shared" si="9"/>
        <v/>
      </c>
      <c r="M116" s="21" cm="1">
        <f t="array" aca="1" ref="M116" ca="1">IF(Parameters!$D$31, SUM(IF(ISNUMBER(AF116:AK116),(IF(AF116:AK116&gt;=Parameters!$D$41,1,"")),""))+0.5*(SUM(IF(ISNUMBER(AF116:AK116),(IF(AF116:AK116&gt;=Parameters!$D$42,1,"")),""))-SUM(IF(ISNUMBER(AF116:AK116),(IF(AF116:AK116&gt;=Parameters!$D$41,1,"")),""))),0) +
   IF(Parameters!$D$32,SUM(IF(ISNUMBER(AF116:AK116),(IF(AF116:AK116&gt;=Parameters!$D$41,1,"")),"")),0) +
   IF(Parameters!$D$33,AVERAGE(IF(ISNUMBER(AF116:AK116),AF116:AK116)),0) +
   IF(Parameters!$D$34,IF(OR(IF(ISNUMBER(AF116:AK116),AF116:AK116)=0),0,GEOMEAN(IF(ISNUMBER(AF116:AK116),AF116:AK116))),0)</f>
        <v>1</v>
      </c>
      <c r="N116" s="23">
        <f t="shared" ca="1" si="10"/>
        <v>1</v>
      </c>
      <c r="O116" s="116" t="str">
        <f t="shared" si="11"/>
        <v>!</v>
      </c>
      <c r="P116" s="24"/>
      <c r="Q116" s="49"/>
      <c r="R116" s="25">
        <f ca="1">IFERROR(INDEX(Health!$G$8:$G$225,MATCH($C116,_xlfn.ANCHORARRAY(Health!$C$8),0)),NA())</f>
        <v>0</v>
      </c>
      <c r="S116" s="25">
        <f ca="1">IFERROR(INDEX(Food!$G$8:$G$225,MATCH($C116,_xlfn.ANCHORARRAY(Food!$C$8),0)),NA())</f>
        <v>0</v>
      </c>
      <c r="T116" s="25">
        <f ca="1">IFERROR(INDEX(Macro!$G$8:$G$225,MATCH($C116,_xlfn.ANCHORARRAY(Macro!$C$8),0)),NA())</f>
        <v>0</v>
      </c>
      <c r="U116" s="25">
        <f ca="1">IFERROR(INDEX(Socioeconomic!$G$8:$G$225,MATCH($C116,_xlfn.ANCHORARRAY(Socioeconomic!$C$8),0)),NA())</f>
        <v>0</v>
      </c>
      <c r="V116" s="25">
        <f ca="1">IFERROR(INDEX('Natural Hazard'!$G$8:$G$225,MATCH($C116,_xlfn.ANCHORARRAY('Natural Hazard'!$C$8),0)),NA())</f>
        <v>0</v>
      </c>
      <c r="W116" s="25">
        <f ca="1">IFERROR(INDEX(Conflict!$G$8:$G$225,MATCH($C116,_xlfn.ANCHORARRAY(Conflict!$C$8),0)),NA())</f>
        <v>10</v>
      </c>
      <c r="X116" s="50"/>
      <c r="Y116" s="25">
        <f ca="1">IFERROR(INDEX(Health!$H$8:$H$225,MATCH($C116,_xlfn.ANCHORARRAY(Health!$C$8),0)),NA())</f>
        <v>8.7988338192419793</v>
      </c>
      <c r="Z116" s="25">
        <f ca="1">IFERROR(INDEX(Food!$H$8:$H$225,MATCH($C116,_xlfn.ANCHORARRAY(Food!$C$8),0)),NA())</f>
        <v>3.4210526315789398</v>
      </c>
      <c r="AA116" s="25">
        <f ca="1">IFERROR(INDEX(Macro!$H$8:$H$225,MATCH($C116,_xlfn.ANCHORARRAY(Macro!$C$8),0)),NA())</f>
        <v>7.8581892762965104</v>
      </c>
      <c r="AB116" s="25">
        <f ca="1">IFERROR(INDEX(Socioeconomic!$H$8:$H$225,MATCH($C116,_xlfn.ANCHORARRAY(Socioeconomic!$C$8),0)),NA())</f>
        <v>4.2857142857142803</v>
      </c>
      <c r="AC116" s="25">
        <f ca="1">IFERROR(INDEX('Natural Hazard'!$H$8:$H$225,MATCH($C116,_xlfn.ANCHORARRAY('Natural Hazard'!$C$8),0)),NA())</f>
        <v>3.8333333333333299</v>
      </c>
      <c r="AD116" s="25">
        <f ca="1">IFERROR(INDEX(Conflict!$H$8:$H$225,MATCH($C116,_xlfn.ANCHORARRAY(Conflict!$C$8),0)),NA())</f>
        <v>10</v>
      </c>
      <c r="AE116" s="50"/>
      <c r="AF116" s="25">
        <f ca="1">IFERROR(INDEX(Health!$I$8:$I$225,MATCH($C116,_xlfn.ANCHORARRAY(Health!$C$8),0)),NA())</f>
        <v>0</v>
      </c>
      <c r="AG116" s="25" t="e">
        <f ca="1">IFERROR(INDEX(Food!$I$8:$I$225,MATCH($C116,_xlfn.ANCHORARRAY(Food!$C$8),0)),NA())</f>
        <v>#N/A</v>
      </c>
      <c r="AH116" s="25">
        <f ca="1">IFERROR(INDEX(Macro!$I$8:$I$225,MATCH($C116,_xlfn.ANCHORARRAY(Macro!$C$8),0)),NA())</f>
        <v>0</v>
      </c>
      <c r="AI116" s="25" t="e">
        <f ca="1">IFERROR(INDEX(Socioeconomic!$I$8:$I$225,MATCH($C116,_xlfn.ANCHORARRAY(Socioeconomic!$C$8),0)),NA())</f>
        <v>#N/A</v>
      </c>
      <c r="AJ116" s="25">
        <f ca="1">IFERROR(INDEX('Natural Hazard'!$I$8:$I$225,MATCH($C116,_xlfn.ANCHORARRAY('Natural Hazard'!$C$8),0)),NA())</f>
        <v>0</v>
      </c>
      <c r="AK116" s="25">
        <f ca="1">IFERROR(INDEX(Conflict!$I$8:$I$225,MATCH($C116,_xlfn.ANCHORARRAY(Conflict!$C$8),0)),NA())</f>
        <v>10</v>
      </c>
      <c r="AL116" s="49"/>
      <c r="AM116" s="25">
        <f>IFERROR(INDEX('Data Reliability'!$G$6:$G$409,MATCH($C116,'Data Reliability'!$E$6:$E$409,0)),NA())</f>
        <v>0.16666666666666699</v>
      </c>
      <c r="AN116" s="25">
        <f>IFERROR(INDEX('Data Reliability'!$H$6:$H$409,MATCH($C116,'Data Reliability'!$E$6:$E$409,0)),NA())</f>
        <v>0.6</v>
      </c>
    </row>
    <row r="117" spans="2:40" x14ac:dyDescent="0.2">
      <c r="B117" s="28" t="s">
        <v>531</v>
      </c>
      <c r="C117" s="28" t="s">
        <v>191</v>
      </c>
      <c r="D117" s="28" t="s">
        <v>435</v>
      </c>
      <c r="E117" s="28" t="s">
        <v>535</v>
      </c>
      <c r="F117" s="206">
        <f ca="1">MATCH($C117,_xlfn.ANCHORARRAY(Health!$C$8),0)</f>
        <v>112</v>
      </c>
      <c r="G117" s="22" cm="1">
        <f t="array" aca="1" ref="G117" ca="1">IF(Parameters!$D$31, SUM(IF(ISNUMBER(R117:W117),(IF(R117:W117&gt;=Parameters!$D$37,1,"")),""))+0.5*(SUM(IF(ISNUMBER(R117:W117),(IF(R117:W117&gt;=Parameters!$D$38,1,"")),""))-SUM(IF(ISNUMBER(R117:W117),(IF(R117:W117&gt;=Parameters!$D$37,1,"")),""))),0) +
   IF(Parameters!$D$32,SUM(IF(ISNUMBER(R117:W117),(IF(R117:W117&gt;=Parameters!$D$41,1,"")),"")),0) +
   IF(Parameters!$D$33,AVERAGE(IF(ISNUMBER(R117:W117),R117:W117)),0) +
   IF(Parameters!$D$34,IF(OR(IF(ISNUMBER(R117:W117),R117:W117)=0),0,GEOMEAN(IF(ISNUMBER(R117:W117),R117:W117))),0)</f>
        <v>0</v>
      </c>
      <c r="H117" s="23">
        <f t="shared" ca="1" si="6"/>
        <v>0</v>
      </c>
      <c r="I117" s="116" t="str">
        <f t="shared" si="7"/>
        <v>!</v>
      </c>
      <c r="J117" s="22" cm="1">
        <f t="array" aca="1" ref="J117" ca="1">IF(Parameters!$D$31, SUM(IF(ISNUMBER(Y117:AD117),(IF(Y117:AD117&gt;=Parameters!$D$41,1,"")),""))+0.5*(SUM(IF(ISNUMBER(Y117:AD117),(IF(Y117:AD117&gt;=Parameters!$D$42,1,"")),""))-SUM(IF(ISNUMBER(Y117:AD117),(IF(Y117:AD117&gt;=Parameters!$D$41,1,"")),""))),0) +
   IF(Parameters!$D$32,SUM(IF(ISNUMBER(Y117:AD117),(IF(Y117:AD117&gt;=Parameters!$D$41,1,"")),"")),0) +
   IF(Parameters!$D$33,AVERAGE(IF(ISNUMBER(Y117:AD117),Y117:AD117)),0) +
   IF(Parameters!$D$34,IF(OR(IF(ISNUMBER(Y117:AD117),Y117:AD117)=0),0,GEOMEAN(IF(ISNUMBER(Y117:AD117),Y117:AD117))),0)</f>
        <v>0</v>
      </c>
      <c r="K117" s="23">
        <f t="shared" ca="1" si="8"/>
        <v>0</v>
      </c>
      <c r="L117" s="116" t="str">
        <f t="shared" si="9"/>
        <v>!</v>
      </c>
      <c r="M117" s="21" cm="1">
        <f t="array" aca="1" ref="M117" ca="1">IF(Parameters!$D$31, SUM(IF(ISNUMBER(AF117:AK117),(IF(AF117:AK117&gt;=Parameters!$D$41,1,"")),""))+0.5*(SUM(IF(ISNUMBER(AF117:AK117),(IF(AF117:AK117&gt;=Parameters!$D$42,1,"")),""))-SUM(IF(ISNUMBER(AF117:AK117),(IF(AF117:AK117&gt;=Parameters!$D$41,1,"")),""))),0) +
   IF(Parameters!$D$32,SUM(IF(ISNUMBER(AF117:AK117),(IF(AF117:AK117&gt;=Parameters!$D$41,1,"")),"")),0) +
   IF(Parameters!$D$33,AVERAGE(IF(ISNUMBER(AF117:AK117),AF117:AK117)),0) +
   IF(Parameters!$D$34,IF(OR(IF(ISNUMBER(AF117:AK117),AF117:AK117)=0),0,GEOMEAN(IF(ISNUMBER(AF117:AK117),AF117:AK117))),0)</f>
        <v>0</v>
      </c>
      <c r="N117" s="23">
        <f t="shared" ca="1" si="10"/>
        <v>0</v>
      </c>
      <c r="O117" s="116" t="str">
        <f t="shared" si="11"/>
        <v>!!</v>
      </c>
      <c r="P117" s="24"/>
      <c r="Q117" s="49"/>
      <c r="R117" s="25">
        <f ca="1">IFERROR(INDEX(Health!$G$8:$G$225,MATCH($C117,_xlfn.ANCHORARRAY(Health!$C$8),0)),NA())</f>
        <v>0</v>
      </c>
      <c r="S117" s="25" t="e">
        <f ca="1">IFERROR(INDEX(Food!$G$8:$G$225,MATCH($C117,_xlfn.ANCHORARRAY(Food!$C$8),0)),NA())</f>
        <v>#N/A</v>
      </c>
      <c r="T117" s="25" t="e">
        <f ca="1">IFERROR(INDEX(Macro!$G$8:$G$225,MATCH($C117,_xlfn.ANCHORARRAY(Macro!$C$8),0)),NA())</f>
        <v>#N/A</v>
      </c>
      <c r="U117" s="25">
        <f ca="1">IFERROR(INDEX(Socioeconomic!$G$8:$G$225,MATCH($C117,_xlfn.ANCHORARRAY(Socioeconomic!$C$8),0)),NA())</f>
        <v>0</v>
      </c>
      <c r="V117" s="25">
        <f ca="1">IFERROR(INDEX('Natural Hazard'!$G$8:$G$225,MATCH($C117,_xlfn.ANCHORARRAY('Natural Hazard'!$C$8),0)),NA())</f>
        <v>0</v>
      </c>
      <c r="W117" s="25">
        <f ca="1">IFERROR(INDEX(Conflict!$G$8:$G$225,MATCH($C117,_xlfn.ANCHORARRAY(Conflict!$C$8),0)),NA())</f>
        <v>0</v>
      </c>
      <c r="X117" s="50"/>
      <c r="Y117" s="25">
        <f ca="1">IFERROR(INDEX(Health!$H$8:$H$225,MATCH($C117,_xlfn.ANCHORARRAY(Health!$C$8),0)),NA())</f>
        <v>6.0583090379008704</v>
      </c>
      <c r="Z117" s="25" t="e">
        <f ca="1">IFERROR(INDEX(Food!$H$8:$H$225,MATCH($C117,_xlfn.ANCHORARRAY(Food!$C$8),0)),NA())</f>
        <v>#N/A</v>
      </c>
      <c r="AA117" s="25" t="e">
        <f ca="1">IFERROR(INDEX(Macro!$H$8:$H$225,MATCH($C117,_xlfn.ANCHORARRAY(Macro!$C$8),0)),NA())</f>
        <v>#N/A</v>
      </c>
      <c r="AB117" s="25">
        <f ca="1">IFERROR(INDEX(Socioeconomic!$H$8:$H$225,MATCH($C117,_xlfn.ANCHORARRAY(Socioeconomic!$C$8),0)),NA())</f>
        <v>6.4285714285714199</v>
      </c>
      <c r="AC117" s="25">
        <f ca="1">IFERROR(INDEX('Natural Hazard'!$H$8:$H$225,MATCH($C117,_xlfn.ANCHORARRAY('Natural Hazard'!$C$8),0)),NA())</f>
        <v>4.1666666666666599</v>
      </c>
      <c r="AD117" s="25">
        <f ca="1">IFERROR(INDEX(Conflict!$H$8:$H$225,MATCH($C117,_xlfn.ANCHORARRAY(Conflict!$C$8),0)),NA())</f>
        <v>0</v>
      </c>
      <c r="AE117" s="50"/>
      <c r="AF117" s="25">
        <f ca="1">IFERROR(INDEX(Health!$I$8:$I$225,MATCH($C117,_xlfn.ANCHORARRAY(Health!$C$8),0)),NA())</f>
        <v>0</v>
      </c>
      <c r="AG117" s="25" t="e">
        <f ca="1">IFERROR(INDEX(Food!$I$8:$I$225,MATCH($C117,_xlfn.ANCHORARRAY(Food!$C$8),0)),NA())</f>
        <v>#N/A</v>
      </c>
      <c r="AH117" s="25" t="e">
        <f ca="1">IFERROR(INDEX(Macro!$I$8:$I$225,MATCH($C117,_xlfn.ANCHORARRAY(Macro!$C$8),0)),NA())</f>
        <v>#N/A</v>
      </c>
      <c r="AI117" s="25">
        <f ca="1">IFERROR(INDEX(Socioeconomic!$I$8:$I$225,MATCH($C117,_xlfn.ANCHORARRAY(Socioeconomic!$C$8),0)),NA())</f>
        <v>0</v>
      </c>
      <c r="AJ117" s="25">
        <f ca="1">IFERROR(INDEX('Natural Hazard'!$I$8:$I$225,MATCH($C117,_xlfn.ANCHORARRAY('Natural Hazard'!$C$8),0)),NA())</f>
        <v>0</v>
      </c>
      <c r="AK117" s="25">
        <f ca="1">IFERROR(INDEX(Conflict!$I$8:$I$225,MATCH($C117,_xlfn.ANCHORARRAY(Conflict!$C$8),0)),NA())</f>
        <v>0</v>
      </c>
      <c r="AL117" s="49"/>
      <c r="AM117" s="25">
        <f>IFERROR(INDEX('Data Reliability'!$G$6:$G$409,MATCH($C117,'Data Reliability'!$E$6:$E$409,0)),NA())</f>
        <v>0.41666666666666702</v>
      </c>
      <c r="AN117" s="25">
        <f>IFERROR(INDEX('Data Reliability'!$H$6:$H$409,MATCH($C117,'Data Reliability'!$E$6:$E$409,0)),NA())</f>
        <v>0.77500000000000002</v>
      </c>
    </row>
    <row r="118" spans="2:40" x14ac:dyDescent="0.2">
      <c r="B118" s="28" t="s">
        <v>192</v>
      </c>
      <c r="C118" s="28" t="s">
        <v>193</v>
      </c>
      <c r="D118" s="28" t="s">
        <v>433</v>
      </c>
      <c r="E118" s="28" t="s">
        <v>409</v>
      </c>
      <c r="F118" s="206">
        <f ca="1">MATCH($C118,_xlfn.ANCHORARRAY(Health!$C$8),0)</f>
        <v>113</v>
      </c>
      <c r="G118" s="22" cm="1">
        <f t="array" aca="1" ref="G118" ca="1">IF(Parameters!$D$31, SUM(IF(ISNUMBER(R118:W118),(IF(R118:W118&gt;=Parameters!$D$37,1,"")),""))+0.5*(SUM(IF(ISNUMBER(R118:W118),(IF(R118:W118&gt;=Parameters!$D$38,1,"")),""))-SUM(IF(ISNUMBER(R118:W118),(IF(R118:W118&gt;=Parameters!$D$37,1,"")),""))),0) +
   IF(Parameters!$D$32,SUM(IF(ISNUMBER(R118:W118),(IF(R118:W118&gt;=Parameters!$D$41,1,"")),"")),0) +
   IF(Parameters!$D$33,AVERAGE(IF(ISNUMBER(R118:W118),R118:W118)),0) +
   IF(Parameters!$D$34,IF(OR(IF(ISNUMBER(R118:W118),R118:W118)=0),0,GEOMEAN(IF(ISNUMBER(R118:W118),R118:W118))),0)</f>
        <v>0</v>
      </c>
      <c r="H118" s="23">
        <f t="shared" ca="1" si="6"/>
        <v>0</v>
      </c>
      <c r="I118" s="116" t="str">
        <f t="shared" si="7"/>
        <v>!</v>
      </c>
      <c r="J118" s="22" cm="1">
        <f t="array" aca="1" ref="J118" ca="1">IF(Parameters!$D$31, SUM(IF(ISNUMBER(Y118:AD118),(IF(Y118:AD118&gt;=Parameters!$D$41,1,"")),""))+0.5*(SUM(IF(ISNUMBER(Y118:AD118),(IF(Y118:AD118&gt;=Parameters!$D$42,1,"")),""))-SUM(IF(ISNUMBER(Y118:AD118),(IF(Y118:AD118&gt;=Parameters!$D$41,1,"")),""))),0) +
   IF(Parameters!$D$32,SUM(IF(ISNUMBER(Y118:AD118),(IF(Y118:AD118&gt;=Parameters!$D$41,1,"")),"")),0) +
   IF(Parameters!$D$33,AVERAGE(IF(ISNUMBER(Y118:AD118),Y118:AD118)),0) +
   IF(Parameters!$D$34,IF(OR(IF(ISNUMBER(Y118:AD118),Y118:AD118)=0),0,GEOMEAN(IF(ISNUMBER(Y118:AD118),Y118:AD118))),0)</f>
        <v>0</v>
      </c>
      <c r="K118" s="23">
        <f t="shared" ca="1" si="8"/>
        <v>0</v>
      </c>
      <c r="L118" s="116" t="str">
        <f t="shared" si="9"/>
        <v>!</v>
      </c>
      <c r="M118" s="21" cm="1">
        <f t="array" aca="1" ref="M118" ca="1">IF(Parameters!$D$31, SUM(IF(ISNUMBER(AF118:AK118),(IF(AF118:AK118&gt;=Parameters!$D$41,1,"")),""))+0.5*(SUM(IF(ISNUMBER(AF118:AK118),(IF(AF118:AK118&gt;=Parameters!$D$42,1,"")),""))-SUM(IF(ISNUMBER(AF118:AK118),(IF(AF118:AK118&gt;=Parameters!$D$41,1,"")),""))),0) +
   IF(Parameters!$D$32,SUM(IF(ISNUMBER(AF118:AK118),(IF(AF118:AK118&gt;=Parameters!$D$41,1,"")),"")),0) +
   IF(Parameters!$D$33,AVERAGE(IF(ISNUMBER(AF118:AK118),AF118:AK118)),0) +
   IF(Parameters!$D$34,IF(OR(IF(ISNUMBER(AF118:AK118),AF118:AK118)=0),0,GEOMEAN(IF(ISNUMBER(AF118:AK118),AF118:AK118))),0)</f>
        <v>0</v>
      </c>
      <c r="N118" s="23">
        <f t="shared" ca="1" si="10"/>
        <v>0</v>
      </c>
      <c r="O118" s="116" t="str">
        <f t="shared" si="11"/>
        <v>!!</v>
      </c>
      <c r="P118" s="24"/>
      <c r="Q118" s="49"/>
      <c r="R118" s="25">
        <f ca="1">IFERROR(INDEX(Health!$G$8:$G$225,MATCH($C118,_xlfn.ANCHORARRAY(Health!$C$8),0)),NA())</f>
        <v>0</v>
      </c>
      <c r="S118" s="25" t="e">
        <f ca="1">IFERROR(INDEX(Food!$G$8:$G$225,MATCH($C118,_xlfn.ANCHORARRAY(Food!$C$8),0)),NA())</f>
        <v>#N/A</v>
      </c>
      <c r="T118" s="25">
        <f ca="1">IFERROR(INDEX(Macro!$G$8:$G$225,MATCH($C118,_xlfn.ANCHORARRAY(Macro!$C$8),0)),NA())</f>
        <v>0</v>
      </c>
      <c r="U118" s="25">
        <f ca="1">IFERROR(INDEX(Socioeconomic!$G$8:$G$225,MATCH($C118,_xlfn.ANCHORARRAY(Socioeconomic!$C$8),0)),NA())</f>
        <v>0</v>
      </c>
      <c r="V118" s="25">
        <f ca="1">IFERROR(INDEX('Natural Hazard'!$G$8:$G$225,MATCH($C118,_xlfn.ANCHORARRAY('Natural Hazard'!$C$8),0)),NA())</f>
        <v>0</v>
      </c>
      <c r="W118" s="25">
        <f ca="1">IFERROR(INDEX(Conflict!$G$8:$G$225,MATCH($C118,_xlfn.ANCHORARRAY(Conflict!$C$8),0)),NA())</f>
        <v>0</v>
      </c>
      <c r="X118" s="50"/>
      <c r="Y118" s="25">
        <f ca="1">IFERROR(INDEX(Health!$H$8:$H$225,MATCH($C118,_xlfn.ANCHORARRAY(Health!$C$8),0)),NA())</f>
        <v>2.6472303206997001</v>
      </c>
      <c r="Z118" s="25" t="e">
        <f ca="1">IFERROR(INDEX(Food!$H$8:$H$225,MATCH($C118,_xlfn.ANCHORARRAY(Food!$C$8),0)),NA())</f>
        <v>#N/A</v>
      </c>
      <c r="AA118" s="25">
        <f ca="1">IFERROR(INDEX(Macro!$H$8:$H$225,MATCH($C118,_xlfn.ANCHORARRAY(Macro!$C$8),0)),NA())</f>
        <v>0</v>
      </c>
      <c r="AB118" s="25">
        <f ca="1">IFERROR(INDEX(Socioeconomic!$H$8:$H$225,MATCH($C118,_xlfn.ANCHORARRAY(Socioeconomic!$C$8),0)),NA())</f>
        <v>0</v>
      </c>
      <c r="AC118" s="25">
        <f ca="1">IFERROR(INDEX('Natural Hazard'!$H$8:$H$225,MATCH($C118,_xlfn.ANCHORARRAY('Natural Hazard'!$C$8),0)),NA())</f>
        <v>1</v>
      </c>
      <c r="AD118" s="25">
        <f ca="1">IFERROR(INDEX(Conflict!$H$8:$H$225,MATCH($C118,_xlfn.ANCHORARRAY(Conflict!$C$8),0)),NA())</f>
        <v>0</v>
      </c>
      <c r="AE118" s="50"/>
      <c r="AF118" s="25">
        <f ca="1">IFERROR(INDEX(Health!$I$8:$I$225,MATCH($C118,_xlfn.ANCHORARRAY(Health!$C$8),0)),NA())</f>
        <v>0</v>
      </c>
      <c r="AG118" s="25" t="e">
        <f ca="1">IFERROR(INDEX(Food!$I$8:$I$225,MATCH($C118,_xlfn.ANCHORARRAY(Food!$C$8),0)),NA())</f>
        <v>#N/A</v>
      </c>
      <c r="AH118" s="25">
        <f ca="1">IFERROR(INDEX(Macro!$I$8:$I$225,MATCH($C118,_xlfn.ANCHORARRAY(Macro!$C$8),0)),NA())</f>
        <v>2.85552407932011</v>
      </c>
      <c r="AI118" s="25" t="e">
        <f ca="1">IFERROR(INDEX(Socioeconomic!$I$8:$I$225,MATCH($C118,_xlfn.ANCHORARRAY(Socioeconomic!$C$8),0)),NA())</f>
        <v>#N/A</v>
      </c>
      <c r="AJ118" s="25">
        <f ca="1">IFERROR(INDEX('Natural Hazard'!$I$8:$I$225,MATCH($C118,_xlfn.ANCHORARRAY('Natural Hazard'!$C$8),0)),NA())</f>
        <v>0</v>
      </c>
      <c r="AK118" s="25">
        <f ca="1">IFERROR(INDEX(Conflict!$I$8:$I$225,MATCH($C118,_xlfn.ANCHORARRAY(Conflict!$C$8),0)),NA())</f>
        <v>0</v>
      </c>
      <c r="AL118" s="49"/>
      <c r="AM118" s="25">
        <f>IFERROR(INDEX('Data Reliability'!$G$6:$G$409,MATCH($C118,'Data Reliability'!$E$6:$E$409,0)),NA())</f>
        <v>0.33333333333333298</v>
      </c>
      <c r="AN118" s="25">
        <f>IFERROR(INDEX('Data Reliability'!$H$6:$H$409,MATCH($C118,'Data Reliability'!$E$6:$E$409,0)),NA())</f>
        <v>0.66666666666666696</v>
      </c>
    </row>
    <row r="119" spans="2:40" x14ac:dyDescent="0.2">
      <c r="B119" s="28" t="s">
        <v>194</v>
      </c>
      <c r="C119" s="28" t="s">
        <v>195</v>
      </c>
      <c r="D119" s="28" t="s">
        <v>431</v>
      </c>
      <c r="E119" s="28" t="s">
        <v>430</v>
      </c>
      <c r="F119" s="206">
        <f ca="1">MATCH($C119,_xlfn.ANCHORARRAY(Health!$C$8),0)</f>
        <v>114</v>
      </c>
      <c r="G119" s="22" cm="1">
        <f t="array" aca="1" ref="G119" ca="1">IF(Parameters!$D$31, SUM(IF(ISNUMBER(R119:W119),(IF(R119:W119&gt;=Parameters!$D$37,1,"")),""))+0.5*(SUM(IF(ISNUMBER(R119:W119),(IF(R119:W119&gt;=Parameters!$D$38,1,"")),""))-SUM(IF(ISNUMBER(R119:W119),(IF(R119:W119&gt;=Parameters!$D$37,1,"")),""))),0) +
   IF(Parameters!$D$32,SUM(IF(ISNUMBER(R119:W119),(IF(R119:W119&gt;=Parameters!$D$41,1,"")),"")),0) +
   IF(Parameters!$D$33,AVERAGE(IF(ISNUMBER(R119:W119),R119:W119)),0) +
   IF(Parameters!$D$34,IF(OR(IF(ISNUMBER(R119:W119),R119:W119)=0),0,GEOMEAN(IF(ISNUMBER(R119:W119),R119:W119))),0)</f>
        <v>2.5</v>
      </c>
      <c r="H119" s="23">
        <f t="shared" ca="1" si="6"/>
        <v>2.5</v>
      </c>
      <c r="I119" s="116" t="str">
        <f t="shared" si="7"/>
        <v/>
      </c>
      <c r="J119" s="22" cm="1">
        <f t="array" aca="1" ref="J119" ca="1">IF(Parameters!$D$31, SUM(IF(ISNUMBER(Y119:AD119),(IF(Y119:AD119&gt;=Parameters!$D$41,1,"")),""))+0.5*(SUM(IF(ISNUMBER(Y119:AD119),(IF(Y119:AD119&gt;=Parameters!$D$42,1,"")),""))-SUM(IF(ISNUMBER(Y119:AD119),(IF(Y119:AD119&gt;=Parameters!$D$41,1,"")),""))),0) +
   IF(Parameters!$D$32,SUM(IF(ISNUMBER(Y119:AD119),(IF(Y119:AD119&gt;=Parameters!$D$41,1,"")),"")),0) +
   IF(Parameters!$D$33,AVERAGE(IF(ISNUMBER(Y119:AD119),Y119:AD119)),0) +
   IF(Parameters!$D$34,IF(OR(IF(ISNUMBER(Y119:AD119),Y119:AD119)=0),0,GEOMEAN(IF(ISNUMBER(Y119:AD119),Y119:AD119))),0)</f>
        <v>1</v>
      </c>
      <c r="K119" s="23">
        <f t="shared" ca="1" si="8"/>
        <v>1</v>
      </c>
      <c r="L119" s="116" t="str">
        <f t="shared" si="9"/>
        <v/>
      </c>
      <c r="M119" s="21" cm="1">
        <f t="array" aca="1" ref="M119" ca="1">IF(Parameters!$D$31, SUM(IF(ISNUMBER(AF119:AK119),(IF(AF119:AK119&gt;=Parameters!$D$41,1,"")),""))+0.5*(SUM(IF(ISNUMBER(AF119:AK119),(IF(AF119:AK119&gt;=Parameters!$D$42,1,"")),""))-SUM(IF(ISNUMBER(AF119:AK119),(IF(AF119:AK119&gt;=Parameters!$D$41,1,"")),""))),0) +
   IF(Parameters!$D$32,SUM(IF(ISNUMBER(AF119:AK119),(IF(AF119:AK119&gt;=Parameters!$D$41,1,"")),"")),0) +
   IF(Parameters!$D$33,AVERAGE(IF(ISNUMBER(AF119:AK119),AF119:AK119)),0) +
   IF(Parameters!$D$34,IF(OR(IF(ISNUMBER(AF119:AK119),AF119:AK119)=0),0,GEOMEAN(IF(ISNUMBER(AF119:AK119),AF119:AK119))),0)</f>
        <v>3</v>
      </c>
      <c r="N119" s="23">
        <f t="shared" ca="1" si="10"/>
        <v>3</v>
      </c>
      <c r="O119" s="116" t="str">
        <f t="shared" si="11"/>
        <v>!</v>
      </c>
      <c r="P119" s="24"/>
      <c r="Q119" s="49"/>
      <c r="R119" s="25">
        <f ca="1">IFERROR(INDEX(Health!$G$8:$G$225,MATCH($C119,_xlfn.ANCHORARRAY(Health!$C$8),0)),NA())</f>
        <v>7.8950846427403745</v>
      </c>
      <c r="S119" s="25">
        <f ca="1">IFERROR(INDEX(Food!$G$8:$G$225,MATCH($C119,_xlfn.ANCHORARRAY(Food!$C$8),0)),NA())</f>
        <v>0</v>
      </c>
      <c r="T119" s="25">
        <f ca="1">IFERROR(INDEX(Macro!$G$8:$G$225,MATCH($C119,_xlfn.ANCHORARRAY(Macro!$C$8),0)),NA())</f>
        <v>10</v>
      </c>
      <c r="U119" s="25">
        <f ca="1">IFERROR(INDEX(Socioeconomic!$G$8:$G$225,MATCH($C119,_xlfn.ANCHORARRAY(Socioeconomic!$C$8),0)),NA())</f>
        <v>6.4365030434678889</v>
      </c>
      <c r="V119" s="25">
        <f ca="1">IFERROR(INDEX('Natural Hazard'!$G$8:$G$225,MATCH($C119,_xlfn.ANCHORARRAY('Natural Hazard'!$C$8),0)),NA())</f>
        <v>0</v>
      </c>
      <c r="W119" s="25">
        <f ca="1">IFERROR(INDEX(Conflict!$G$8:$G$225,MATCH($C119,_xlfn.ANCHORARRAY(Conflict!$C$8),0)),NA())</f>
        <v>3.3510624787387888</v>
      </c>
      <c r="X119" s="50"/>
      <c r="Y119" s="25">
        <f ca="1">IFERROR(INDEX(Health!$H$8:$H$225,MATCH($C119,_xlfn.ANCHORARRAY(Health!$C$8),0)),NA())</f>
        <v>6.2332361516034904</v>
      </c>
      <c r="Z119" s="25">
        <f ca="1">IFERROR(INDEX(Food!$H$8:$H$225,MATCH($C119,_xlfn.ANCHORARRAY(Food!$C$8),0)),NA())</f>
        <v>6.6242038216560397</v>
      </c>
      <c r="AA119" s="25">
        <f ca="1">IFERROR(INDEX(Macro!$H$8:$H$225,MATCH($C119,_xlfn.ANCHORARRAY(Macro!$C$8),0)),NA())</f>
        <v>10</v>
      </c>
      <c r="AB119" s="25">
        <f ca="1">IFERROR(INDEX(Socioeconomic!$H$8:$H$225,MATCH($C119,_xlfn.ANCHORARRAY(Socioeconomic!$C$8),0)),NA())</f>
        <v>4.1428571428571397</v>
      </c>
      <c r="AC119" s="25">
        <f ca="1">IFERROR(INDEX('Natural Hazard'!$H$8:$H$225,MATCH($C119,_xlfn.ANCHORARRAY('Natural Hazard'!$C$8),0)),NA())</f>
        <v>5</v>
      </c>
      <c r="AD119" s="25">
        <f ca="1">IFERROR(INDEX(Conflict!$H$8:$H$225,MATCH($C119,_xlfn.ANCHORARRAY(Conflict!$C$8),0)),NA())</f>
        <v>6.2885870523901897</v>
      </c>
      <c r="AE119" s="50"/>
      <c r="AF119" s="25">
        <f ca="1">IFERROR(INDEX(Health!$I$8:$I$225,MATCH($C119,_xlfn.ANCHORARRAY(Health!$C$8),0)),NA())</f>
        <v>10</v>
      </c>
      <c r="AG119" s="25" t="e">
        <f ca="1">IFERROR(INDEX(Food!$I$8:$I$225,MATCH($C119,_xlfn.ANCHORARRAY(Food!$C$8),0)),NA())</f>
        <v>#N/A</v>
      </c>
      <c r="AH119" s="25">
        <f ca="1">IFERROR(INDEX(Macro!$I$8:$I$225,MATCH($C119,_xlfn.ANCHORARRAY(Macro!$C$8),0)),NA())</f>
        <v>10</v>
      </c>
      <c r="AI119" s="25">
        <f ca="1">IFERROR(INDEX(Socioeconomic!$I$8:$I$225,MATCH($C119,_xlfn.ANCHORARRAY(Socioeconomic!$C$8),0)),NA())</f>
        <v>10</v>
      </c>
      <c r="AJ119" s="25">
        <f ca="1">IFERROR(INDEX('Natural Hazard'!$I$8:$I$225,MATCH($C119,_xlfn.ANCHORARRAY('Natural Hazard'!$C$8),0)),NA())</f>
        <v>0</v>
      </c>
      <c r="AK119" s="25">
        <f ca="1">IFERROR(INDEX(Conflict!$I$8:$I$225,MATCH($C119,_xlfn.ANCHORARRAY(Conflict!$C$8),0)),NA())</f>
        <v>1.78571428571427</v>
      </c>
      <c r="AL119" s="49"/>
      <c r="AM119" s="25">
        <f>IFERROR(INDEX('Data Reliability'!$G$6:$G$409,MATCH($C119,'Data Reliability'!$E$6:$E$409,0)),NA())</f>
        <v>0</v>
      </c>
      <c r="AN119" s="25">
        <f>IFERROR(INDEX('Data Reliability'!$H$6:$H$409,MATCH($C119,'Data Reliability'!$E$6:$E$409,0)),NA())</f>
        <v>0.34166666666666701</v>
      </c>
    </row>
    <row r="120" spans="2:40" x14ac:dyDescent="0.2">
      <c r="B120" s="28" t="s">
        <v>196</v>
      </c>
      <c r="C120" s="28" t="s">
        <v>197</v>
      </c>
      <c r="D120" s="28" t="s">
        <v>432</v>
      </c>
      <c r="E120" s="28" t="s">
        <v>429</v>
      </c>
      <c r="F120" s="206">
        <f ca="1">MATCH($C120,_xlfn.ANCHORARRAY(Health!$C$8),0)</f>
        <v>115</v>
      </c>
      <c r="G120" s="22" cm="1">
        <f t="array" aca="1" ref="G120" ca="1">IF(Parameters!$D$31, SUM(IF(ISNUMBER(R120:W120),(IF(R120:W120&gt;=Parameters!$D$37,1,"")),""))+0.5*(SUM(IF(ISNUMBER(R120:W120),(IF(R120:W120&gt;=Parameters!$D$38,1,"")),""))-SUM(IF(ISNUMBER(R120:W120),(IF(R120:W120&gt;=Parameters!$D$37,1,"")),""))),0) +
   IF(Parameters!$D$32,SUM(IF(ISNUMBER(R120:W120),(IF(R120:W120&gt;=Parameters!$D$41,1,"")),"")),0) +
   IF(Parameters!$D$33,AVERAGE(IF(ISNUMBER(R120:W120),R120:W120)),0) +
   IF(Parameters!$D$34,IF(OR(IF(ISNUMBER(R120:W120),R120:W120)=0),0,GEOMEAN(IF(ISNUMBER(R120:W120),R120:W120))),0)</f>
        <v>0</v>
      </c>
      <c r="H120" s="23">
        <f t="shared" ca="1" si="6"/>
        <v>0</v>
      </c>
      <c r="I120" s="116" t="str">
        <f t="shared" si="7"/>
        <v/>
      </c>
      <c r="J120" s="22" cm="1">
        <f t="array" aca="1" ref="J120" ca="1">IF(Parameters!$D$31, SUM(IF(ISNUMBER(Y120:AD120),(IF(Y120:AD120&gt;=Parameters!$D$41,1,"")),""))+0.5*(SUM(IF(ISNUMBER(Y120:AD120),(IF(Y120:AD120&gt;=Parameters!$D$42,1,"")),""))-SUM(IF(ISNUMBER(Y120:AD120),(IF(Y120:AD120&gt;=Parameters!$D$41,1,"")),""))),0) +
   IF(Parameters!$D$32,SUM(IF(ISNUMBER(Y120:AD120),(IF(Y120:AD120&gt;=Parameters!$D$41,1,"")),"")),0) +
   IF(Parameters!$D$33,AVERAGE(IF(ISNUMBER(Y120:AD120),Y120:AD120)),0) +
   IF(Parameters!$D$34,IF(OR(IF(ISNUMBER(Y120:AD120),Y120:AD120)=0),0,GEOMEAN(IF(ISNUMBER(Y120:AD120),Y120:AD120))),0)</f>
        <v>1.5</v>
      </c>
      <c r="K120" s="23">
        <f t="shared" ca="1" si="8"/>
        <v>1.5</v>
      </c>
      <c r="L120" s="116" t="str">
        <f t="shared" si="9"/>
        <v/>
      </c>
      <c r="M120" s="21" cm="1">
        <f t="array" aca="1" ref="M120" ca="1">IF(Parameters!$D$31, SUM(IF(ISNUMBER(AF120:AK120),(IF(AF120:AK120&gt;=Parameters!$D$41,1,"")),""))+0.5*(SUM(IF(ISNUMBER(AF120:AK120),(IF(AF120:AK120&gt;=Parameters!$D$42,1,"")),""))-SUM(IF(ISNUMBER(AF120:AK120),(IF(AF120:AK120&gt;=Parameters!$D$41,1,"")),""))),0) +
   IF(Parameters!$D$32,SUM(IF(ISNUMBER(AF120:AK120),(IF(AF120:AK120&gt;=Parameters!$D$41,1,"")),"")),0) +
   IF(Parameters!$D$33,AVERAGE(IF(ISNUMBER(AF120:AK120),AF120:AK120)),0) +
   IF(Parameters!$D$34,IF(OR(IF(ISNUMBER(AF120:AK120),AF120:AK120)=0),0,GEOMEAN(IF(ISNUMBER(AF120:AK120),AF120:AK120))),0)</f>
        <v>0</v>
      </c>
      <c r="N120" s="23">
        <f t="shared" ca="1" si="10"/>
        <v>0</v>
      </c>
      <c r="O120" s="116" t="str">
        <f t="shared" si="11"/>
        <v>!</v>
      </c>
      <c r="P120" s="24"/>
      <c r="Q120" s="49"/>
      <c r="R120" s="25">
        <f ca="1">IFERROR(INDEX(Health!$G$8:$G$225,MATCH($C120,_xlfn.ANCHORARRAY(Health!$C$8),0)),NA())</f>
        <v>0</v>
      </c>
      <c r="S120" s="25">
        <f ca="1">IFERROR(INDEX(Food!$G$8:$G$225,MATCH($C120,_xlfn.ANCHORARRAY(Food!$C$8),0)),NA())</f>
        <v>0</v>
      </c>
      <c r="T120" s="25">
        <f ca="1">IFERROR(INDEX(Macro!$G$8:$G$225,MATCH($C120,_xlfn.ANCHORARRAY(Macro!$C$8),0)),NA())</f>
        <v>0</v>
      </c>
      <c r="U120" s="25">
        <f ca="1">IFERROR(INDEX(Socioeconomic!$G$8:$G$225,MATCH($C120,_xlfn.ANCHORARRAY(Socioeconomic!$C$8),0)),NA())</f>
        <v>0</v>
      </c>
      <c r="V120" s="25">
        <f ca="1">IFERROR(INDEX('Natural Hazard'!$G$8:$G$225,MATCH($C120,_xlfn.ANCHORARRAY('Natural Hazard'!$C$8),0)),NA())</f>
        <v>0</v>
      </c>
      <c r="W120" s="25">
        <f ca="1">IFERROR(INDEX(Conflict!$G$8:$G$225,MATCH($C120,_xlfn.ANCHORARRAY(Conflict!$C$8),0)),NA())</f>
        <v>0</v>
      </c>
      <c r="X120" s="50"/>
      <c r="Y120" s="25">
        <f ca="1">IFERROR(INDEX(Health!$H$8:$H$225,MATCH($C120,_xlfn.ANCHORARRAY(Health!$C$8),0)),NA())</f>
        <v>7.1661807580174903</v>
      </c>
      <c r="Z120" s="25">
        <f ca="1">IFERROR(INDEX(Food!$H$8:$H$225,MATCH($C120,_xlfn.ANCHORARRAY(Food!$C$8),0)),NA())</f>
        <v>8.7559808612440193</v>
      </c>
      <c r="AA120" s="25">
        <f ca="1">IFERROR(INDEX(Macro!$H$8:$H$225,MATCH($C120,_xlfn.ANCHORARRAY(Macro!$C$8),0)),NA())</f>
        <v>0</v>
      </c>
      <c r="AB120" s="25">
        <f ca="1">IFERROR(INDEX(Socioeconomic!$H$8:$H$225,MATCH($C120,_xlfn.ANCHORARRAY(Socioeconomic!$C$8),0)),NA())</f>
        <v>9.2857142857142794</v>
      </c>
      <c r="AC120" s="25">
        <f ca="1">IFERROR(INDEX('Natural Hazard'!$H$8:$H$225,MATCH($C120,_xlfn.ANCHORARRAY('Natural Hazard'!$C$8),0)),NA())</f>
        <v>1.8333333333333299</v>
      </c>
      <c r="AD120" s="25">
        <f ca="1">IFERROR(INDEX(Conflict!$H$8:$H$225,MATCH($C120,_xlfn.ANCHORARRAY(Conflict!$C$8),0)),NA())</f>
        <v>3.2016228611747999</v>
      </c>
      <c r="AE120" s="50"/>
      <c r="AF120" s="25">
        <f ca="1">IFERROR(INDEX(Health!$I$8:$I$225,MATCH($C120,_xlfn.ANCHORARRAY(Health!$C$8),0)),NA())</f>
        <v>0</v>
      </c>
      <c r="AG120" s="25" t="e">
        <f ca="1">IFERROR(INDEX(Food!$I$8:$I$225,MATCH($C120,_xlfn.ANCHORARRAY(Food!$C$8),0)),NA())</f>
        <v>#N/A</v>
      </c>
      <c r="AH120" s="25">
        <f ca="1">IFERROR(INDEX(Macro!$I$8:$I$225,MATCH($C120,_xlfn.ANCHORARRAY(Macro!$C$8),0)),NA())</f>
        <v>0</v>
      </c>
      <c r="AI120" s="25">
        <f ca="1">IFERROR(INDEX(Socioeconomic!$I$8:$I$225,MATCH($C120,_xlfn.ANCHORARRAY(Socioeconomic!$C$8),0)),NA())</f>
        <v>0</v>
      </c>
      <c r="AJ120" s="25">
        <f ca="1">IFERROR(INDEX('Natural Hazard'!$I$8:$I$225,MATCH($C120,_xlfn.ANCHORARRAY('Natural Hazard'!$C$8),0)),NA())</f>
        <v>0</v>
      </c>
      <c r="AK120" s="25">
        <f ca="1">IFERROR(INDEX(Conflict!$I$8:$I$225,MATCH($C120,_xlfn.ANCHORARRAY(Conflict!$C$8),0)),NA())</f>
        <v>0</v>
      </c>
      <c r="AL120" s="49"/>
      <c r="AM120" s="25">
        <f>IFERROR(INDEX('Data Reliability'!$G$6:$G$409,MATCH($C120,'Data Reliability'!$E$6:$E$409,0)),NA())</f>
        <v>8.3333333333333301E-2</v>
      </c>
      <c r="AN120" s="25">
        <f>IFERROR(INDEX('Data Reliability'!$H$6:$H$409,MATCH($C120,'Data Reliability'!$E$6:$E$409,0)),NA())</f>
        <v>0.50833333333333297</v>
      </c>
    </row>
    <row r="121" spans="2:40" x14ac:dyDescent="0.2">
      <c r="B121" s="28" t="s">
        <v>198</v>
      </c>
      <c r="C121" s="28" t="s">
        <v>199</v>
      </c>
      <c r="D121" s="28" t="s">
        <v>433</v>
      </c>
      <c r="E121" s="28" t="s">
        <v>409</v>
      </c>
      <c r="F121" s="206">
        <f ca="1">MATCH($C121,_xlfn.ANCHORARRAY(Health!$C$8),0)</f>
        <v>116</v>
      </c>
      <c r="G121" s="22" cm="1">
        <f t="array" aca="1" ref="G121" ca="1">IF(Parameters!$D$31, SUM(IF(ISNUMBER(R121:W121),(IF(R121:W121&gt;=Parameters!$D$37,1,"")),""))+0.5*(SUM(IF(ISNUMBER(R121:W121),(IF(R121:W121&gt;=Parameters!$D$38,1,"")),""))-SUM(IF(ISNUMBER(R121:W121),(IF(R121:W121&gt;=Parameters!$D$37,1,"")),""))),0) +
   IF(Parameters!$D$32,SUM(IF(ISNUMBER(R121:W121),(IF(R121:W121&gt;=Parameters!$D$41,1,"")),"")),0) +
   IF(Parameters!$D$33,AVERAGE(IF(ISNUMBER(R121:W121),R121:W121)),0) +
   IF(Parameters!$D$34,IF(OR(IF(ISNUMBER(R121:W121),R121:W121)=0),0,GEOMEAN(IF(ISNUMBER(R121:W121),R121:W121))),0)</f>
        <v>0</v>
      </c>
      <c r="H121" s="23">
        <f t="shared" ca="1" si="6"/>
        <v>0</v>
      </c>
      <c r="I121" s="116" t="str">
        <f t="shared" si="7"/>
        <v>!</v>
      </c>
      <c r="J121" s="22" cm="1">
        <f t="array" aca="1" ref="J121" ca="1">IF(Parameters!$D$31, SUM(IF(ISNUMBER(Y121:AD121),(IF(Y121:AD121&gt;=Parameters!$D$41,1,"")),""))+0.5*(SUM(IF(ISNUMBER(Y121:AD121),(IF(Y121:AD121&gt;=Parameters!$D$42,1,"")),""))-SUM(IF(ISNUMBER(Y121:AD121),(IF(Y121:AD121&gt;=Parameters!$D$41,1,"")),""))),0) +
   IF(Parameters!$D$32,SUM(IF(ISNUMBER(Y121:AD121),(IF(Y121:AD121&gt;=Parameters!$D$41,1,"")),"")),0) +
   IF(Parameters!$D$33,AVERAGE(IF(ISNUMBER(Y121:AD121),Y121:AD121)),0) +
   IF(Parameters!$D$34,IF(OR(IF(ISNUMBER(Y121:AD121),Y121:AD121)=0),0,GEOMEAN(IF(ISNUMBER(Y121:AD121),Y121:AD121))),0)</f>
        <v>0</v>
      </c>
      <c r="K121" s="23">
        <f t="shared" ca="1" si="8"/>
        <v>0</v>
      </c>
      <c r="L121" s="116" t="str">
        <f t="shared" si="9"/>
        <v/>
      </c>
      <c r="M121" s="21" cm="1">
        <f t="array" aca="1" ref="M121" ca="1">IF(Parameters!$D$31, SUM(IF(ISNUMBER(AF121:AK121),(IF(AF121:AK121&gt;=Parameters!$D$41,1,"")),""))+0.5*(SUM(IF(ISNUMBER(AF121:AK121),(IF(AF121:AK121&gt;=Parameters!$D$42,1,"")),""))-SUM(IF(ISNUMBER(AF121:AK121),(IF(AF121:AK121&gt;=Parameters!$D$41,1,"")),""))),0) +
   IF(Parameters!$D$32,SUM(IF(ISNUMBER(AF121:AK121),(IF(AF121:AK121&gt;=Parameters!$D$41,1,"")),"")),0) +
   IF(Parameters!$D$33,AVERAGE(IF(ISNUMBER(AF121:AK121),AF121:AK121)),0) +
   IF(Parameters!$D$34,IF(OR(IF(ISNUMBER(AF121:AK121),AF121:AK121)=0),0,GEOMEAN(IF(ISNUMBER(AF121:AK121),AF121:AK121))),0)</f>
        <v>0</v>
      </c>
      <c r="N121" s="23">
        <f t="shared" ca="1" si="10"/>
        <v>0</v>
      </c>
      <c r="O121" s="116" t="str">
        <f t="shared" si="11"/>
        <v>!</v>
      </c>
      <c r="P121" s="24"/>
      <c r="Q121" s="49"/>
      <c r="R121" s="25">
        <f ca="1">IFERROR(INDEX(Health!$G$8:$G$225,MATCH($C121,_xlfn.ANCHORARRAY(Health!$C$8),0)),NA())</f>
        <v>0</v>
      </c>
      <c r="S121" s="25">
        <f ca="1">IFERROR(INDEX(Food!$G$8:$G$225,MATCH($C121,_xlfn.ANCHORARRAY(Food!$C$8),0)),NA())</f>
        <v>0</v>
      </c>
      <c r="T121" s="25">
        <f ca="1">IFERROR(INDEX(Macro!$G$8:$G$225,MATCH($C121,_xlfn.ANCHORARRAY(Macro!$C$8),0)),NA())</f>
        <v>0</v>
      </c>
      <c r="U121" s="25">
        <f ca="1">IFERROR(INDEX(Socioeconomic!$G$8:$G$225,MATCH($C121,_xlfn.ANCHORARRAY(Socioeconomic!$C$8),0)),NA())</f>
        <v>0</v>
      </c>
      <c r="V121" s="25">
        <f ca="1">IFERROR(INDEX('Natural Hazard'!$G$8:$G$225,MATCH($C121,_xlfn.ANCHORARRAY('Natural Hazard'!$C$8),0)),NA())</f>
        <v>0</v>
      </c>
      <c r="W121" s="25">
        <f ca="1">IFERROR(INDEX(Conflict!$G$8:$G$225,MATCH($C121,_xlfn.ANCHORARRAY(Conflict!$C$8),0)),NA())</f>
        <v>0</v>
      </c>
      <c r="X121" s="50"/>
      <c r="Y121" s="25">
        <f ca="1">IFERROR(INDEX(Health!$H$8:$H$225,MATCH($C121,_xlfn.ANCHORARRAY(Health!$C$8),0)),NA())</f>
        <v>0</v>
      </c>
      <c r="Z121" s="25">
        <f ca="1">IFERROR(INDEX(Food!$H$8:$H$225,MATCH($C121,_xlfn.ANCHORARRAY(Food!$C$8),0)),NA())</f>
        <v>2.2727272727272698</v>
      </c>
      <c r="AA121" s="25">
        <f ca="1">IFERROR(INDEX(Macro!$H$8:$H$225,MATCH($C121,_xlfn.ANCHORARRAY(Macro!$C$8),0)),NA())</f>
        <v>3.3167301494286501</v>
      </c>
      <c r="AB121" s="25">
        <f ca="1">IFERROR(INDEX(Socioeconomic!$H$8:$H$225,MATCH($C121,_xlfn.ANCHORARRAY(Socioeconomic!$C$8),0)),NA())</f>
        <v>1.1428571428571399</v>
      </c>
      <c r="AC121" s="25">
        <f ca="1">IFERROR(INDEX('Natural Hazard'!$H$8:$H$225,MATCH($C121,_xlfn.ANCHORARRAY('Natural Hazard'!$C$8),0)),NA())</f>
        <v>2</v>
      </c>
      <c r="AD121" s="25">
        <f ca="1">IFERROR(INDEX(Conflict!$H$8:$H$225,MATCH($C121,_xlfn.ANCHORARRAY(Conflict!$C$8),0)),NA())</f>
        <v>0</v>
      </c>
      <c r="AE121" s="50"/>
      <c r="AF121" s="25">
        <f ca="1">IFERROR(INDEX(Health!$I$8:$I$225,MATCH($C121,_xlfn.ANCHORARRAY(Health!$C$8),0)),NA())</f>
        <v>0</v>
      </c>
      <c r="AG121" s="25" t="e">
        <f ca="1">IFERROR(INDEX(Food!$I$8:$I$225,MATCH($C121,_xlfn.ANCHORARRAY(Food!$C$8),0)),NA())</f>
        <v>#N/A</v>
      </c>
      <c r="AH121" s="25">
        <f ca="1">IFERROR(INDEX(Macro!$I$8:$I$225,MATCH($C121,_xlfn.ANCHORARRAY(Macro!$C$8),0)),NA())</f>
        <v>0</v>
      </c>
      <c r="AI121" s="25">
        <f ca="1">IFERROR(INDEX(Socioeconomic!$I$8:$I$225,MATCH($C121,_xlfn.ANCHORARRAY(Socioeconomic!$C$8),0)),NA())</f>
        <v>0</v>
      </c>
      <c r="AJ121" s="25">
        <f ca="1">IFERROR(INDEX('Natural Hazard'!$I$8:$I$225,MATCH($C121,_xlfn.ANCHORARRAY('Natural Hazard'!$C$8),0)),NA())</f>
        <v>0</v>
      </c>
      <c r="AK121" s="25">
        <f ca="1">IFERROR(INDEX(Conflict!$I$8:$I$225,MATCH($C121,_xlfn.ANCHORARRAY(Conflict!$C$8),0)),NA())</f>
        <v>0</v>
      </c>
      <c r="AL121" s="49"/>
      <c r="AM121" s="25">
        <f>IFERROR(INDEX('Data Reliability'!$G$6:$G$409,MATCH($C121,'Data Reliability'!$E$6:$E$409,0)),NA())</f>
        <v>0.16666666666666699</v>
      </c>
      <c r="AN121" s="25">
        <f>IFERROR(INDEX('Data Reliability'!$H$6:$H$409,MATCH($C121,'Data Reliability'!$E$6:$E$409,0)),NA())</f>
        <v>0.59166666666666701</v>
      </c>
    </row>
    <row r="122" spans="2:40" x14ac:dyDescent="0.2">
      <c r="B122" s="28" t="s">
        <v>200</v>
      </c>
      <c r="C122" s="28" t="s">
        <v>201</v>
      </c>
      <c r="D122" s="28" t="s">
        <v>433</v>
      </c>
      <c r="E122" s="28" t="s">
        <v>409</v>
      </c>
      <c r="F122" s="206">
        <f ca="1">MATCH($C122,_xlfn.ANCHORARRAY(Health!$C$8),0)</f>
        <v>117</v>
      </c>
      <c r="G122" s="22" cm="1">
        <f t="array" aca="1" ref="G122" ca="1">IF(Parameters!$D$31, SUM(IF(ISNUMBER(R122:W122),(IF(R122:W122&gt;=Parameters!$D$37,1,"")),""))+0.5*(SUM(IF(ISNUMBER(R122:W122),(IF(R122:W122&gt;=Parameters!$D$38,1,"")),""))-SUM(IF(ISNUMBER(R122:W122),(IF(R122:W122&gt;=Parameters!$D$37,1,"")),""))),0) +
   IF(Parameters!$D$32,SUM(IF(ISNUMBER(R122:W122),(IF(R122:W122&gt;=Parameters!$D$41,1,"")),"")),0) +
   IF(Parameters!$D$33,AVERAGE(IF(ISNUMBER(R122:W122),R122:W122)),0) +
   IF(Parameters!$D$34,IF(OR(IF(ISNUMBER(R122:W122),R122:W122)=0),0,GEOMEAN(IF(ISNUMBER(R122:W122),R122:W122))),0)</f>
        <v>0</v>
      </c>
      <c r="H122" s="23">
        <f t="shared" ca="1" si="6"/>
        <v>0</v>
      </c>
      <c r="I122" s="116" t="str">
        <f t="shared" si="7"/>
        <v>!</v>
      </c>
      <c r="J122" s="22" cm="1">
        <f t="array" aca="1" ref="J122" ca="1">IF(Parameters!$D$31, SUM(IF(ISNUMBER(Y122:AD122),(IF(Y122:AD122&gt;=Parameters!$D$41,1,"")),""))+0.5*(SUM(IF(ISNUMBER(Y122:AD122),(IF(Y122:AD122&gt;=Parameters!$D$42,1,"")),""))-SUM(IF(ISNUMBER(Y122:AD122),(IF(Y122:AD122&gt;=Parameters!$D$41,1,"")),""))),0) +
   IF(Parameters!$D$32,SUM(IF(ISNUMBER(Y122:AD122),(IF(Y122:AD122&gt;=Parameters!$D$41,1,"")),"")),0) +
   IF(Parameters!$D$33,AVERAGE(IF(ISNUMBER(Y122:AD122),Y122:AD122)),0) +
   IF(Parameters!$D$34,IF(OR(IF(ISNUMBER(Y122:AD122),Y122:AD122)=0),0,GEOMEAN(IF(ISNUMBER(Y122:AD122),Y122:AD122))),0)</f>
        <v>0</v>
      </c>
      <c r="K122" s="23">
        <f t="shared" ca="1" si="8"/>
        <v>0</v>
      </c>
      <c r="L122" s="116" t="str">
        <f t="shared" si="9"/>
        <v/>
      </c>
      <c r="M122" s="21" cm="1">
        <f t="array" aca="1" ref="M122" ca="1">IF(Parameters!$D$31, SUM(IF(ISNUMBER(AF122:AK122),(IF(AF122:AK122&gt;=Parameters!$D$41,1,"")),""))+0.5*(SUM(IF(ISNUMBER(AF122:AK122),(IF(AF122:AK122&gt;=Parameters!$D$42,1,"")),""))-SUM(IF(ISNUMBER(AF122:AK122),(IF(AF122:AK122&gt;=Parameters!$D$41,1,"")),""))),0) +
   IF(Parameters!$D$32,SUM(IF(ISNUMBER(AF122:AK122),(IF(AF122:AK122&gt;=Parameters!$D$41,1,"")),"")),0) +
   IF(Parameters!$D$33,AVERAGE(IF(ISNUMBER(AF122:AK122),AF122:AK122)),0) +
   IF(Parameters!$D$34,IF(OR(IF(ISNUMBER(AF122:AK122),AF122:AK122)=0),0,GEOMEAN(IF(ISNUMBER(AF122:AK122),AF122:AK122))),0)</f>
        <v>0</v>
      </c>
      <c r="N122" s="23">
        <f t="shared" ca="1" si="10"/>
        <v>0</v>
      </c>
      <c r="O122" s="116" t="str">
        <f t="shared" si="11"/>
        <v>!</v>
      </c>
      <c r="P122" s="24"/>
      <c r="Q122" s="49"/>
      <c r="R122" s="25">
        <f ca="1">IFERROR(INDEX(Health!$G$8:$G$225,MATCH($C122,_xlfn.ANCHORARRAY(Health!$C$8),0)),NA())</f>
        <v>0</v>
      </c>
      <c r="S122" s="25">
        <f ca="1">IFERROR(INDEX(Food!$G$8:$G$225,MATCH($C122,_xlfn.ANCHORARRAY(Food!$C$8),0)),NA())</f>
        <v>0</v>
      </c>
      <c r="T122" s="25">
        <f ca="1">IFERROR(INDEX(Macro!$G$8:$G$225,MATCH($C122,_xlfn.ANCHORARRAY(Macro!$C$8),0)),NA())</f>
        <v>0</v>
      </c>
      <c r="U122" s="25">
        <f ca="1">IFERROR(INDEX(Socioeconomic!$G$8:$G$225,MATCH($C122,_xlfn.ANCHORARRAY(Socioeconomic!$C$8),0)),NA())</f>
        <v>0</v>
      </c>
      <c r="V122" s="25">
        <f ca="1">IFERROR(INDEX('Natural Hazard'!$G$8:$G$225,MATCH($C122,_xlfn.ANCHORARRAY('Natural Hazard'!$C$8),0)),NA())</f>
        <v>0</v>
      </c>
      <c r="W122" s="25">
        <f ca="1">IFERROR(INDEX(Conflict!$G$8:$G$225,MATCH($C122,_xlfn.ANCHORARRAY(Conflict!$C$8),0)),NA())</f>
        <v>0</v>
      </c>
      <c r="X122" s="50"/>
      <c r="Y122" s="25">
        <f ca="1">IFERROR(INDEX(Health!$H$8:$H$225,MATCH($C122,_xlfn.ANCHORARRAY(Health!$C$8),0)),NA())</f>
        <v>2.0641399416909598</v>
      </c>
      <c r="Z122" s="25">
        <f ca="1">IFERROR(INDEX(Food!$H$8:$H$225,MATCH($C122,_xlfn.ANCHORARRAY(Food!$C$8),0)),NA())</f>
        <v>0</v>
      </c>
      <c r="AA122" s="25">
        <f ca="1">IFERROR(INDEX(Macro!$H$8:$H$225,MATCH($C122,_xlfn.ANCHORARRAY(Macro!$C$8),0)),NA())</f>
        <v>0</v>
      </c>
      <c r="AB122" s="25">
        <f ca="1">IFERROR(INDEX(Socioeconomic!$H$8:$H$225,MATCH($C122,_xlfn.ANCHORARRAY(Socioeconomic!$C$8),0)),NA())</f>
        <v>0.71428571428571297</v>
      </c>
      <c r="AC122" s="25">
        <f ca="1">IFERROR(INDEX('Natural Hazard'!$H$8:$H$225,MATCH($C122,_xlfn.ANCHORARRAY('Natural Hazard'!$C$8),0)),NA())</f>
        <v>0</v>
      </c>
      <c r="AD122" s="25">
        <f ca="1">IFERROR(INDEX(Conflict!$H$8:$H$225,MATCH($C122,_xlfn.ANCHORARRAY(Conflict!$C$8),0)),NA())</f>
        <v>0</v>
      </c>
      <c r="AE122" s="50"/>
      <c r="AF122" s="25">
        <f ca="1">IFERROR(INDEX(Health!$I$8:$I$225,MATCH($C122,_xlfn.ANCHORARRAY(Health!$C$8),0)),NA())</f>
        <v>0</v>
      </c>
      <c r="AG122" s="25" t="e">
        <f ca="1">IFERROR(INDEX(Food!$I$8:$I$225,MATCH($C122,_xlfn.ANCHORARRAY(Food!$C$8),0)),NA())</f>
        <v>#N/A</v>
      </c>
      <c r="AH122" s="25">
        <f ca="1">IFERROR(INDEX(Macro!$I$8:$I$225,MATCH($C122,_xlfn.ANCHORARRAY(Macro!$C$8),0)),NA())</f>
        <v>6.2549575070821497</v>
      </c>
      <c r="AI122" s="25">
        <f ca="1">IFERROR(INDEX(Socioeconomic!$I$8:$I$225,MATCH($C122,_xlfn.ANCHORARRAY(Socioeconomic!$C$8),0)),NA())</f>
        <v>0</v>
      </c>
      <c r="AJ122" s="25">
        <f ca="1">IFERROR(INDEX('Natural Hazard'!$I$8:$I$225,MATCH($C122,_xlfn.ANCHORARRAY('Natural Hazard'!$C$8),0)),NA())</f>
        <v>0</v>
      </c>
      <c r="AK122" s="25">
        <f ca="1">IFERROR(INDEX(Conflict!$I$8:$I$225,MATCH($C122,_xlfn.ANCHORARRAY(Conflict!$C$8),0)),NA())</f>
        <v>0</v>
      </c>
      <c r="AL122" s="49"/>
      <c r="AM122" s="25">
        <f>IFERROR(INDEX('Data Reliability'!$G$6:$G$409,MATCH($C122,'Data Reliability'!$E$6:$E$409,0)),NA())</f>
        <v>0.16666666666666699</v>
      </c>
      <c r="AN122" s="25">
        <f>IFERROR(INDEX('Data Reliability'!$H$6:$H$409,MATCH($C122,'Data Reliability'!$E$6:$E$409,0)),NA())</f>
        <v>0.625</v>
      </c>
    </row>
    <row r="123" spans="2:40" x14ac:dyDescent="0.2">
      <c r="B123" s="28" t="s">
        <v>202</v>
      </c>
      <c r="C123" s="28" t="s">
        <v>203</v>
      </c>
      <c r="D123" s="28" t="s">
        <v>433</v>
      </c>
      <c r="E123" s="28" t="s">
        <v>409</v>
      </c>
      <c r="F123" s="206">
        <f ca="1">MATCH($C123,_xlfn.ANCHORARRAY(Health!$C$8),0)</f>
        <v>118</v>
      </c>
      <c r="G123" s="22" cm="1">
        <f t="array" aca="1" ref="G123" ca="1">IF(Parameters!$D$31, SUM(IF(ISNUMBER(R123:W123),(IF(R123:W123&gt;=Parameters!$D$37,1,"")),""))+0.5*(SUM(IF(ISNUMBER(R123:W123),(IF(R123:W123&gt;=Parameters!$D$38,1,"")),""))-SUM(IF(ISNUMBER(R123:W123),(IF(R123:W123&gt;=Parameters!$D$37,1,"")),""))),0) +
   IF(Parameters!$D$32,SUM(IF(ISNUMBER(R123:W123),(IF(R123:W123&gt;=Parameters!$D$41,1,"")),"")),0) +
   IF(Parameters!$D$33,AVERAGE(IF(ISNUMBER(R123:W123),R123:W123)),0) +
   IF(Parameters!$D$34,IF(OR(IF(ISNUMBER(R123:W123),R123:W123)=0),0,GEOMEAN(IF(ISNUMBER(R123:W123),R123:W123))),0)</f>
        <v>0</v>
      </c>
      <c r="H123" s="23">
        <f t="shared" ca="1" si="6"/>
        <v>0</v>
      </c>
      <c r="I123" s="116" t="str">
        <f t="shared" si="7"/>
        <v>!</v>
      </c>
      <c r="J123" s="22" cm="1">
        <f t="array" aca="1" ref="J123" ca="1">IF(Parameters!$D$31, SUM(IF(ISNUMBER(Y123:AD123),(IF(Y123:AD123&gt;=Parameters!$D$41,1,"")),""))+0.5*(SUM(IF(ISNUMBER(Y123:AD123),(IF(Y123:AD123&gt;=Parameters!$D$42,1,"")),""))-SUM(IF(ISNUMBER(Y123:AD123),(IF(Y123:AD123&gt;=Parameters!$D$41,1,"")),""))),0) +
   IF(Parameters!$D$32,SUM(IF(ISNUMBER(Y123:AD123),(IF(Y123:AD123&gt;=Parameters!$D$41,1,"")),"")),0) +
   IF(Parameters!$D$33,AVERAGE(IF(ISNUMBER(Y123:AD123),Y123:AD123)),0) +
   IF(Parameters!$D$34,IF(OR(IF(ISNUMBER(Y123:AD123),Y123:AD123)=0),0,GEOMEAN(IF(ISNUMBER(Y123:AD123),Y123:AD123))),0)</f>
        <v>0</v>
      </c>
      <c r="K123" s="23">
        <f t="shared" ca="1" si="8"/>
        <v>0</v>
      </c>
      <c r="L123" s="116" t="str">
        <f t="shared" si="9"/>
        <v/>
      </c>
      <c r="M123" s="21" cm="1">
        <f t="array" aca="1" ref="M123" ca="1">IF(Parameters!$D$31, SUM(IF(ISNUMBER(AF123:AK123),(IF(AF123:AK123&gt;=Parameters!$D$41,1,"")),""))+0.5*(SUM(IF(ISNUMBER(AF123:AK123),(IF(AF123:AK123&gt;=Parameters!$D$42,1,"")),""))-SUM(IF(ISNUMBER(AF123:AK123),(IF(AF123:AK123&gt;=Parameters!$D$41,1,"")),""))),0) +
   IF(Parameters!$D$32,SUM(IF(ISNUMBER(AF123:AK123),(IF(AF123:AK123&gt;=Parameters!$D$41,1,"")),"")),0) +
   IF(Parameters!$D$33,AVERAGE(IF(ISNUMBER(AF123:AK123),AF123:AK123)),0) +
   IF(Parameters!$D$34,IF(OR(IF(ISNUMBER(AF123:AK123),AF123:AK123)=0),0,GEOMEAN(IF(ISNUMBER(AF123:AK123),AF123:AK123))),0)</f>
        <v>0</v>
      </c>
      <c r="N123" s="23">
        <f t="shared" ca="1" si="10"/>
        <v>0</v>
      </c>
      <c r="O123" s="116" t="str">
        <f t="shared" si="11"/>
        <v>!</v>
      </c>
      <c r="P123" s="24"/>
      <c r="Q123" s="49"/>
      <c r="R123" s="25">
        <f ca="1">IFERROR(INDEX(Health!$G$8:$G$225,MATCH($C123,_xlfn.ANCHORARRAY(Health!$C$8),0)),NA())</f>
        <v>0</v>
      </c>
      <c r="S123" s="25">
        <f ca="1">IFERROR(INDEX(Food!$G$8:$G$225,MATCH($C123,_xlfn.ANCHORARRAY(Food!$C$8),0)),NA())</f>
        <v>0</v>
      </c>
      <c r="T123" s="25">
        <f ca="1">IFERROR(INDEX(Macro!$G$8:$G$225,MATCH($C123,_xlfn.ANCHORARRAY(Macro!$C$8),0)),NA())</f>
        <v>3.9114883717708269</v>
      </c>
      <c r="U123" s="25">
        <f ca="1">IFERROR(INDEX(Socioeconomic!$G$8:$G$225,MATCH($C123,_xlfn.ANCHORARRAY(Socioeconomic!$C$8),0)),NA())</f>
        <v>0</v>
      </c>
      <c r="V123" s="25">
        <f ca="1">IFERROR(INDEX('Natural Hazard'!$G$8:$G$225,MATCH($C123,_xlfn.ANCHORARRAY('Natural Hazard'!$C$8),0)),NA())</f>
        <v>0</v>
      </c>
      <c r="W123" s="25">
        <f ca="1">IFERROR(INDEX(Conflict!$G$8:$G$225,MATCH($C123,_xlfn.ANCHORARRAY(Conflict!$C$8),0)),NA())</f>
        <v>0</v>
      </c>
      <c r="X123" s="50"/>
      <c r="Y123" s="25">
        <f ca="1">IFERROR(INDEX(Health!$H$8:$H$225,MATCH($C123,_xlfn.ANCHORARRAY(Health!$C$8),0)),NA())</f>
        <v>0</v>
      </c>
      <c r="Z123" s="25">
        <f ca="1">IFERROR(INDEX(Food!$H$8:$H$225,MATCH($C123,_xlfn.ANCHORARRAY(Food!$C$8),0)),NA())</f>
        <v>0.93301435406698496</v>
      </c>
      <c r="AA123" s="25">
        <f ca="1">IFERROR(INDEX(Macro!$H$8:$H$225,MATCH($C123,_xlfn.ANCHORARRAY(Macro!$C$8),0)),NA())</f>
        <v>3.1995312042191602</v>
      </c>
      <c r="AB123" s="25">
        <f ca="1">IFERROR(INDEX(Socioeconomic!$H$8:$H$225,MATCH($C123,_xlfn.ANCHORARRAY(Socioeconomic!$C$8),0)),NA())</f>
        <v>1.5714285714285701</v>
      </c>
      <c r="AC123" s="25">
        <f ca="1">IFERROR(INDEX('Natural Hazard'!$H$8:$H$225,MATCH($C123,_xlfn.ANCHORARRAY('Natural Hazard'!$C$8),0)),NA())</f>
        <v>2.1666666666666599</v>
      </c>
      <c r="AD123" s="25">
        <f ca="1">IFERROR(INDEX(Conflict!$H$8:$H$225,MATCH($C123,_xlfn.ANCHORARRAY(Conflict!$C$8),0)),NA())</f>
        <v>0</v>
      </c>
      <c r="AE123" s="50"/>
      <c r="AF123" s="25">
        <f ca="1">IFERROR(INDEX(Health!$I$8:$I$225,MATCH($C123,_xlfn.ANCHORARRAY(Health!$C$8),0)),NA())</f>
        <v>0</v>
      </c>
      <c r="AG123" s="25" t="e">
        <f ca="1">IFERROR(INDEX(Food!$I$8:$I$225,MATCH($C123,_xlfn.ANCHORARRAY(Food!$C$8),0)),NA())</f>
        <v>#N/A</v>
      </c>
      <c r="AH123" s="25">
        <f ca="1">IFERROR(INDEX(Macro!$I$8:$I$225,MATCH($C123,_xlfn.ANCHORARRAY(Macro!$C$8),0)),NA())</f>
        <v>4.7818696883852603</v>
      </c>
      <c r="AI123" s="25">
        <f ca="1">IFERROR(INDEX(Socioeconomic!$I$8:$I$225,MATCH($C123,_xlfn.ANCHORARRAY(Socioeconomic!$C$8),0)),NA())</f>
        <v>0</v>
      </c>
      <c r="AJ123" s="25">
        <f ca="1">IFERROR(INDEX('Natural Hazard'!$I$8:$I$225,MATCH($C123,_xlfn.ANCHORARRAY('Natural Hazard'!$C$8),0)),NA())</f>
        <v>0</v>
      </c>
      <c r="AK123" s="25">
        <f ca="1">IFERROR(INDEX(Conflict!$I$8:$I$225,MATCH($C123,_xlfn.ANCHORARRAY(Conflict!$C$8),0)),NA())</f>
        <v>0</v>
      </c>
      <c r="AL123" s="49"/>
      <c r="AM123" s="25">
        <f>IFERROR(INDEX('Data Reliability'!$G$6:$G$409,MATCH($C123,'Data Reliability'!$E$6:$E$409,0)),NA())</f>
        <v>0.16666666666666699</v>
      </c>
      <c r="AN123" s="25">
        <f>IFERROR(INDEX('Data Reliability'!$H$6:$H$409,MATCH($C123,'Data Reliability'!$E$6:$E$409,0)),NA())</f>
        <v>0.59166666666666701</v>
      </c>
    </row>
    <row r="124" spans="2:40" x14ac:dyDescent="0.2">
      <c r="B124" s="28" t="s">
        <v>745</v>
      </c>
      <c r="C124" s="28" t="s">
        <v>707</v>
      </c>
      <c r="D124" s="28" t="s">
        <v>436</v>
      </c>
      <c r="E124" s="28" t="s">
        <v>409</v>
      </c>
      <c r="F124" s="206">
        <f ca="1">MATCH($C124,_xlfn.ANCHORARRAY(Health!$C$8),0)</f>
        <v>119</v>
      </c>
      <c r="G124" s="22" cm="1">
        <f t="array" aca="1" ref="G124" ca="1">IF(Parameters!$D$31, SUM(IF(ISNUMBER(R124:W124),(IF(R124:W124&gt;=Parameters!$D$37,1,"")),""))+0.5*(SUM(IF(ISNUMBER(R124:W124),(IF(R124:W124&gt;=Parameters!$D$38,1,"")),""))-SUM(IF(ISNUMBER(R124:W124),(IF(R124:W124&gt;=Parameters!$D$37,1,"")),""))),0) +
   IF(Parameters!$D$32,SUM(IF(ISNUMBER(R124:W124),(IF(R124:W124&gt;=Parameters!$D$41,1,"")),"")),0) +
   IF(Parameters!$D$33,AVERAGE(IF(ISNUMBER(R124:W124),R124:W124)),0) +
   IF(Parameters!$D$34,IF(OR(IF(ISNUMBER(R124:W124),R124:W124)=0),0,GEOMEAN(IF(ISNUMBER(R124:W124),R124:W124))),0)</f>
        <v>0</v>
      </c>
      <c r="H124" s="23">
        <f t="shared" ca="1" si="6"/>
        <v>0</v>
      </c>
      <c r="I124" s="116" t="str">
        <f t="shared" si="7"/>
        <v>!!</v>
      </c>
      <c r="J124" s="22" cm="1">
        <f t="array" aca="1" ref="J124" ca="1">IF(Parameters!$D$31, SUM(IF(ISNUMBER(Y124:AD124),(IF(Y124:AD124&gt;=Parameters!$D$41,1,"")),""))+0.5*(SUM(IF(ISNUMBER(Y124:AD124),(IF(Y124:AD124&gt;=Parameters!$D$42,1,"")),""))-SUM(IF(ISNUMBER(Y124:AD124),(IF(Y124:AD124&gt;=Parameters!$D$41,1,"")),""))),0) +
   IF(Parameters!$D$32,SUM(IF(ISNUMBER(Y124:AD124),(IF(Y124:AD124&gt;=Parameters!$D$41,1,"")),"")),0) +
   IF(Parameters!$D$33,AVERAGE(IF(ISNUMBER(Y124:AD124),Y124:AD124)),0) +
   IF(Parameters!$D$34,IF(OR(IF(ISNUMBER(Y124:AD124),Y124:AD124)=0),0,GEOMEAN(IF(ISNUMBER(Y124:AD124),Y124:AD124))),0)</f>
        <v>0</v>
      </c>
      <c r="K124" s="23">
        <f t="shared" ca="1" si="8"/>
        <v>0</v>
      </c>
      <c r="L124" s="116" t="str">
        <f t="shared" si="9"/>
        <v>!!</v>
      </c>
      <c r="M124" s="21" cm="1">
        <f t="array" aca="1" ref="M124" ca="1">IF(Parameters!$D$31, SUM(IF(ISNUMBER(AF124:AK124),(IF(AF124:AK124&gt;=Parameters!$D$41,1,"")),""))+0.5*(SUM(IF(ISNUMBER(AF124:AK124),(IF(AF124:AK124&gt;=Parameters!$D$42,1,"")),""))-SUM(IF(ISNUMBER(AF124:AK124),(IF(AF124:AK124&gt;=Parameters!$D$41,1,"")),""))),0) +
   IF(Parameters!$D$32,SUM(IF(ISNUMBER(AF124:AK124),(IF(AF124:AK124&gt;=Parameters!$D$41,1,"")),"")),0) +
   IF(Parameters!$D$33,AVERAGE(IF(ISNUMBER(AF124:AK124),AF124:AK124)),0) +
   IF(Parameters!$D$34,IF(OR(IF(ISNUMBER(AF124:AK124),AF124:AK124)=0),0,GEOMEAN(IF(ISNUMBER(AF124:AK124),AF124:AK124))),0)</f>
        <v>0</v>
      </c>
      <c r="N124" s="23">
        <f t="shared" ca="1" si="10"/>
        <v>0</v>
      </c>
      <c r="O124" s="116" t="str">
        <f t="shared" si="11"/>
        <v>!!</v>
      </c>
      <c r="P124" s="24"/>
      <c r="Q124" s="49"/>
      <c r="R124" s="25">
        <f ca="1">IFERROR(INDEX(Health!$G$8:$G$225,MATCH($C124,_xlfn.ANCHORARRAY(Health!$C$8),0)),NA())</f>
        <v>0</v>
      </c>
      <c r="S124" s="25">
        <f ca="1">IFERROR(INDEX(Food!$G$8:$G$225,MATCH($C124,_xlfn.ANCHORARRAY(Food!$C$8),0)),NA())</f>
        <v>0</v>
      </c>
      <c r="T124" s="25">
        <f ca="1">IFERROR(INDEX(Macro!$G$8:$G$225,MATCH($C124,_xlfn.ANCHORARRAY(Macro!$C$8),0)),NA())</f>
        <v>0</v>
      </c>
      <c r="U124" s="25">
        <f ca="1">IFERROR(INDEX(Socioeconomic!$G$8:$G$225,MATCH($C124,_xlfn.ANCHORARRAY(Socioeconomic!$C$8),0)),NA())</f>
        <v>4</v>
      </c>
      <c r="V124" s="25">
        <f ca="1">IFERROR(INDEX('Natural Hazard'!$G$8:$G$225,MATCH($C124,_xlfn.ANCHORARRAY('Natural Hazard'!$C$8),0)),NA())</f>
        <v>0</v>
      </c>
      <c r="W124" s="25">
        <f ca="1">IFERROR(INDEX(Conflict!$G$8:$G$225,MATCH($C124,_xlfn.ANCHORARRAY(Conflict!$C$8),0)),NA())</f>
        <v>0</v>
      </c>
      <c r="X124" s="50"/>
      <c r="Y124" s="25" t="e">
        <f ca="1">IFERROR(INDEX(Health!$H$8:$H$225,MATCH($C124,_xlfn.ANCHORARRAY(Health!$C$8),0)),NA())</f>
        <v>#N/A</v>
      </c>
      <c r="Z124" s="25">
        <f ca="1">IFERROR(INDEX(Food!$H$8:$H$225,MATCH($C124,_xlfn.ANCHORARRAY(Food!$C$8),0)),NA())</f>
        <v>0</v>
      </c>
      <c r="AA124" s="25">
        <f ca="1">IFERROR(INDEX(Macro!$H$8:$H$225,MATCH($C124,_xlfn.ANCHORARRAY(Macro!$C$8),0)),NA())</f>
        <v>0</v>
      </c>
      <c r="AB124" s="25" t="e">
        <f ca="1">IFERROR(INDEX(Socioeconomic!$H$8:$H$225,MATCH($C124,_xlfn.ANCHORARRAY(Socioeconomic!$C$8),0)),NA())</f>
        <v>#N/A</v>
      </c>
      <c r="AC124" s="25" t="e">
        <f ca="1">IFERROR(INDEX('Natural Hazard'!$H$8:$H$225,MATCH($C124,_xlfn.ANCHORARRAY('Natural Hazard'!$C$8),0)),NA())</f>
        <v>#N/A</v>
      </c>
      <c r="AD124" s="25">
        <f ca="1">IFERROR(INDEX(Conflict!$H$8:$H$225,MATCH($C124,_xlfn.ANCHORARRAY(Conflict!$C$8),0)),NA())</f>
        <v>0</v>
      </c>
      <c r="AE124" s="50"/>
      <c r="AF124" s="25">
        <f ca="1">IFERROR(INDEX(Health!$I$8:$I$225,MATCH($C124,_xlfn.ANCHORARRAY(Health!$C$8),0)),NA())</f>
        <v>0</v>
      </c>
      <c r="AG124" s="25" t="e">
        <f ca="1">IFERROR(INDEX(Food!$I$8:$I$225,MATCH($C124,_xlfn.ANCHORARRAY(Food!$C$8),0)),NA())</f>
        <v>#N/A</v>
      </c>
      <c r="AH124" s="25">
        <f ca="1">IFERROR(INDEX(Macro!$I$8:$I$225,MATCH($C124,_xlfn.ANCHORARRAY(Macro!$C$8),0)),NA())</f>
        <v>0</v>
      </c>
      <c r="AI124" s="25">
        <f ca="1">IFERROR(INDEX(Socioeconomic!$I$8:$I$225,MATCH($C124,_xlfn.ANCHORARRAY(Socioeconomic!$C$8),0)),NA())</f>
        <v>4</v>
      </c>
      <c r="AJ124" s="25">
        <f ca="1">IFERROR(INDEX('Natural Hazard'!$I$8:$I$225,MATCH($C124,_xlfn.ANCHORARRAY('Natural Hazard'!$C$8),0)),NA())</f>
        <v>0</v>
      </c>
      <c r="AK124" s="25">
        <f ca="1">IFERROR(INDEX(Conflict!$I$8:$I$225,MATCH($C124,_xlfn.ANCHORARRAY(Conflict!$C$8),0)),NA())</f>
        <v>0</v>
      </c>
      <c r="AL124" s="49"/>
      <c r="AM124" s="25">
        <f>IFERROR(INDEX('Data Reliability'!$G$6:$G$409,MATCH($C124,'Data Reliability'!$E$6:$E$409,0)),NA())</f>
        <v>0.75</v>
      </c>
      <c r="AN124" s="25">
        <f>IFERROR(INDEX('Data Reliability'!$H$6:$H$409,MATCH($C124,'Data Reliability'!$E$6:$E$409,0)),NA())</f>
        <v>0.69166666666666698</v>
      </c>
    </row>
    <row r="125" spans="2:40" x14ac:dyDescent="0.2">
      <c r="B125" s="28" t="s">
        <v>746</v>
      </c>
      <c r="C125" s="28" t="s">
        <v>708</v>
      </c>
      <c r="D125" s="28" t="s">
        <v>435</v>
      </c>
      <c r="E125" s="28" t="s">
        <v>409</v>
      </c>
      <c r="F125" s="206">
        <f ca="1">MATCH($C125,_xlfn.ANCHORARRAY(Health!$C$8),0)</f>
        <v>120</v>
      </c>
      <c r="G125" s="22" cm="1">
        <f t="array" aca="1" ref="G125" ca="1">IF(Parameters!$D$31, SUM(IF(ISNUMBER(R125:W125),(IF(R125:W125&gt;=Parameters!$D$37,1,"")),""))+0.5*(SUM(IF(ISNUMBER(R125:W125),(IF(R125:W125&gt;=Parameters!$D$38,1,"")),""))-SUM(IF(ISNUMBER(R125:W125),(IF(R125:W125&gt;=Parameters!$D$37,1,"")),""))),0) +
   IF(Parameters!$D$32,SUM(IF(ISNUMBER(R125:W125),(IF(R125:W125&gt;=Parameters!$D$41,1,"")),"")),0) +
   IF(Parameters!$D$33,AVERAGE(IF(ISNUMBER(R125:W125),R125:W125)),0) +
   IF(Parameters!$D$34,IF(OR(IF(ISNUMBER(R125:W125),R125:W125)=0),0,GEOMEAN(IF(ISNUMBER(R125:W125),R125:W125))),0)</f>
        <v>0</v>
      </c>
      <c r="H125" s="23">
        <f t="shared" ca="1" si="6"/>
        <v>0</v>
      </c>
      <c r="I125" s="116" t="str">
        <f t="shared" si="7"/>
        <v>!!</v>
      </c>
      <c r="J125" s="22" cm="1">
        <f t="array" aca="1" ref="J125" ca="1">IF(Parameters!$D$31, SUM(IF(ISNUMBER(Y125:AD125),(IF(Y125:AD125&gt;=Parameters!$D$41,1,"")),""))+0.5*(SUM(IF(ISNUMBER(Y125:AD125),(IF(Y125:AD125&gt;=Parameters!$D$42,1,"")),""))-SUM(IF(ISNUMBER(Y125:AD125),(IF(Y125:AD125&gt;=Parameters!$D$41,1,"")),""))),0) +
   IF(Parameters!$D$32,SUM(IF(ISNUMBER(Y125:AD125),(IF(Y125:AD125&gt;=Parameters!$D$41,1,"")),"")),0) +
   IF(Parameters!$D$33,AVERAGE(IF(ISNUMBER(Y125:AD125),Y125:AD125)),0) +
   IF(Parameters!$D$34,IF(OR(IF(ISNUMBER(Y125:AD125),Y125:AD125)=0),0,GEOMEAN(IF(ISNUMBER(Y125:AD125),Y125:AD125))),0)</f>
        <v>0</v>
      </c>
      <c r="K125" s="23">
        <f t="shared" ca="1" si="8"/>
        <v>0</v>
      </c>
      <c r="L125" s="116" t="str">
        <f t="shared" si="9"/>
        <v>!!</v>
      </c>
      <c r="M125" s="21" cm="1">
        <f t="array" aca="1" ref="M125" ca="1">IF(Parameters!$D$31, SUM(IF(ISNUMBER(AF125:AK125),(IF(AF125:AK125&gt;=Parameters!$D$41,1,"")),""))+0.5*(SUM(IF(ISNUMBER(AF125:AK125),(IF(AF125:AK125&gt;=Parameters!$D$42,1,"")),""))-SUM(IF(ISNUMBER(AF125:AK125),(IF(AF125:AK125&gt;=Parameters!$D$41,1,"")),""))),0) +
   IF(Parameters!$D$32,SUM(IF(ISNUMBER(AF125:AK125),(IF(AF125:AK125&gt;=Parameters!$D$41,1,"")),"")),0) +
   IF(Parameters!$D$33,AVERAGE(IF(ISNUMBER(AF125:AK125),AF125:AK125)),0) +
   IF(Parameters!$D$34,IF(OR(IF(ISNUMBER(AF125:AK125),AF125:AK125)=0),0,GEOMEAN(IF(ISNUMBER(AF125:AK125),AF125:AK125))),0)</f>
        <v>0</v>
      </c>
      <c r="N125" s="23">
        <f t="shared" ca="1" si="10"/>
        <v>0</v>
      </c>
      <c r="O125" s="116" t="str">
        <f t="shared" si="11"/>
        <v>!!</v>
      </c>
      <c r="P125" s="24"/>
      <c r="Q125" s="49"/>
      <c r="R125" s="25">
        <f ca="1">IFERROR(INDEX(Health!$G$8:$G$225,MATCH($C125,_xlfn.ANCHORARRAY(Health!$C$8),0)),NA())</f>
        <v>0</v>
      </c>
      <c r="S125" s="25" t="e">
        <f ca="1">IFERROR(INDEX(Food!$G$8:$G$225,MATCH($C125,_xlfn.ANCHORARRAY(Food!$C$8),0)),NA())</f>
        <v>#N/A</v>
      </c>
      <c r="T125" s="25" t="e">
        <f ca="1">IFERROR(INDEX(Macro!$G$8:$G$225,MATCH($C125,_xlfn.ANCHORARRAY(Macro!$C$8),0)),NA())</f>
        <v>#N/A</v>
      </c>
      <c r="U125" s="25" t="e">
        <f ca="1">IFERROR(INDEX(Socioeconomic!$G$8:$G$225,MATCH($C125,_xlfn.ANCHORARRAY(Socioeconomic!$C$8),0)),NA())</f>
        <v>#N/A</v>
      </c>
      <c r="V125" s="25">
        <f ca="1">IFERROR(INDEX('Natural Hazard'!$G$8:$G$225,MATCH($C125,_xlfn.ANCHORARRAY('Natural Hazard'!$C$8),0)),NA())</f>
        <v>0</v>
      </c>
      <c r="W125" s="25">
        <f ca="1">IFERROR(INDEX(Conflict!$G$8:$G$225,MATCH($C125,_xlfn.ANCHORARRAY(Conflict!$C$8),0)),NA())</f>
        <v>0</v>
      </c>
      <c r="X125" s="50"/>
      <c r="Y125" s="25" t="e">
        <f ca="1">IFERROR(INDEX(Health!$H$8:$H$225,MATCH($C125,_xlfn.ANCHORARRAY(Health!$C$8),0)),NA())</f>
        <v>#N/A</v>
      </c>
      <c r="Z125" s="25" t="e">
        <f ca="1">IFERROR(INDEX(Food!$H$8:$H$225,MATCH($C125,_xlfn.ANCHORARRAY(Food!$C$8),0)),NA())</f>
        <v>#N/A</v>
      </c>
      <c r="AA125" s="25" t="e">
        <f ca="1">IFERROR(INDEX(Macro!$H$8:$H$225,MATCH($C125,_xlfn.ANCHORARRAY(Macro!$C$8),0)),NA())</f>
        <v>#N/A</v>
      </c>
      <c r="AB125" s="25" t="e">
        <f ca="1">IFERROR(INDEX(Socioeconomic!$H$8:$H$225,MATCH($C125,_xlfn.ANCHORARRAY(Socioeconomic!$C$8),0)),NA())</f>
        <v>#N/A</v>
      </c>
      <c r="AC125" s="25" t="e">
        <f ca="1">IFERROR(INDEX('Natural Hazard'!$H$8:$H$225,MATCH($C125,_xlfn.ANCHORARRAY('Natural Hazard'!$C$8),0)),NA())</f>
        <v>#N/A</v>
      </c>
      <c r="AD125" s="25">
        <f ca="1">IFERROR(INDEX(Conflict!$H$8:$H$225,MATCH($C125,_xlfn.ANCHORARRAY(Conflict!$C$8),0)),NA())</f>
        <v>0</v>
      </c>
      <c r="AE125" s="50"/>
      <c r="AF125" s="25">
        <f ca="1">IFERROR(INDEX(Health!$I$8:$I$225,MATCH($C125,_xlfn.ANCHORARRAY(Health!$C$8),0)),NA())</f>
        <v>0</v>
      </c>
      <c r="AG125" s="25" t="e">
        <f ca="1">IFERROR(INDEX(Food!$I$8:$I$225,MATCH($C125,_xlfn.ANCHORARRAY(Food!$C$8),0)),NA())</f>
        <v>#N/A</v>
      </c>
      <c r="AH125" s="25" t="e">
        <f ca="1">IFERROR(INDEX(Macro!$I$8:$I$225,MATCH($C125,_xlfn.ANCHORARRAY(Macro!$C$8),0)),NA())</f>
        <v>#N/A</v>
      </c>
      <c r="AI125" s="25" t="e">
        <f ca="1">IFERROR(INDEX(Socioeconomic!$I$8:$I$225,MATCH($C125,_xlfn.ANCHORARRAY(Socioeconomic!$C$8),0)),NA())</f>
        <v>#N/A</v>
      </c>
      <c r="AJ125" s="25">
        <f ca="1">IFERROR(INDEX('Natural Hazard'!$I$8:$I$225,MATCH($C125,_xlfn.ANCHORARRAY('Natural Hazard'!$C$8),0)),NA())</f>
        <v>0</v>
      </c>
      <c r="AK125" s="25">
        <f ca="1">IFERROR(INDEX(Conflict!$I$8:$I$225,MATCH($C125,_xlfn.ANCHORARRAY(Conflict!$C$8),0)),NA())</f>
        <v>0</v>
      </c>
      <c r="AL125" s="49"/>
      <c r="AM125" s="25">
        <f>IFERROR(INDEX('Data Reliability'!$G$6:$G$409,MATCH($C125,'Data Reliability'!$E$6:$E$409,0)),NA())</f>
        <v>0.91666666666666696</v>
      </c>
      <c r="AN125" s="25">
        <f>IFERROR(INDEX('Data Reliability'!$H$6:$H$409,MATCH($C125,'Data Reliability'!$E$6:$E$409,0)),NA())</f>
        <v>0.81666666666666698</v>
      </c>
    </row>
    <row r="126" spans="2:40" x14ac:dyDescent="0.2">
      <c r="B126" s="28" t="s">
        <v>204</v>
      </c>
      <c r="C126" s="28" t="s">
        <v>205</v>
      </c>
      <c r="D126" s="28" t="s">
        <v>434</v>
      </c>
      <c r="E126" s="28" t="s">
        <v>430</v>
      </c>
      <c r="F126" s="206">
        <f ca="1">MATCH($C126,_xlfn.ANCHORARRAY(Health!$C$8),0)</f>
        <v>121</v>
      </c>
      <c r="G126" s="22" cm="1">
        <f t="array" aca="1" ref="G126" ca="1">IF(Parameters!$D$31, SUM(IF(ISNUMBER(R126:W126),(IF(R126:W126&gt;=Parameters!$D$37,1,"")),""))+0.5*(SUM(IF(ISNUMBER(R126:W126),(IF(R126:W126&gt;=Parameters!$D$38,1,"")),""))-SUM(IF(ISNUMBER(R126:W126),(IF(R126:W126&gt;=Parameters!$D$37,1,"")),""))),0) +
   IF(Parameters!$D$32,SUM(IF(ISNUMBER(R126:W126),(IF(R126:W126&gt;=Parameters!$D$41,1,"")),"")),0) +
   IF(Parameters!$D$33,AVERAGE(IF(ISNUMBER(R126:W126),R126:W126)),0) +
   IF(Parameters!$D$34,IF(OR(IF(ISNUMBER(R126:W126),R126:W126)=0),0,GEOMEAN(IF(ISNUMBER(R126:W126),R126:W126))),0)</f>
        <v>1.5</v>
      </c>
      <c r="H126" s="23">
        <f t="shared" ca="1" si="6"/>
        <v>1.5</v>
      </c>
      <c r="I126" s="116" t="str">
        <f t="shared" si="7"/>
        <v/>
      </c>
      <c r="J126" s="22" cm="1">
        <f t="array" aca="1" ref="J126" ca="1">IF(Parameters!$D$31, SUM(IF(ISNUMBER(Y126:AD126),(IF(Y126:AD126&gt;=Parameters!$D$41,1,"")),""))+0.5*(SUM(IF(ISNUMBER(Y126:AD126),(IF(Y126:AD126&gt;=Parameters!$D$42,1,"")),""))-SUM(IF(ISNUMBER(Y126:AD126),(IF(Y126:AD126&gt;=Parameters!$D$41,1,"")),""))),0) +
   IF(Parameters!$D$32,SUM(IF(ISNUMBER(Y126:AD126),(IF(Y126:AD126&gt;=Parameters!$D$41,1,"")),"")),0) +
   IF(Parameters!$D$33,AVERAGE(IF(ISNUMBER(Y126:AD126),Y126:AD126)),0) +
   IF(Parameters!$D$34,IF(OR(IF(ISNUMBER(Y126:AD126),Y126:AD126)=0),0,GEOMEAN(IF(ISNUMBER(Y126:AD126),Y126:AD126))),0)</f>
        <v>0.5</v>
      </c>
      <c r="K126" s="23">
        <f t="shared" ca="1" si="8"/>
        <v>0.5</v>
      </c>
      <c r="L126" s="116" t="str">
        <f t="shared" si="9"/>
        <v/>
      </c>
      <c r="M126" s="21" cm="1">
        <f t="array" aca="1" ref="M126" ca="1">IF(Parameters!$D$31, SUM(IF(ISNUMBER(AF126:AK126),(IF(AF126:AK126&gt;=Parameters!$D$41,1,"")),""))+0.5*(SUM(IF(ISNUMBER(AF126:AK126),(IF(AF126:AK126&gt;=Parameters!$D$42,1,"")),""))-SUM(IF(ISNUMBER(AF126:AK126),(IF(AF126:AK126&gt;=Parameters!$D$41,1,"")),""))),0) +
   IF(Parameters!$D$32,SUM(IF(ISNUMBER(AF126:AK126),(IF(AF126:AK126&gt;=Parameters!$D$41,1,"")),"")),0) +
   IF(Parameters!$D$33,AVERAGE(IF(ISNUMBER(AF126:AK126),AF126:AK126)),0) +
   IF(Parameters!$D$34,IF(OR(IF(ISNUMBER(AF126:AK126),AF126:AK126)=0),0,GEOMEAN(IF(ISNUMBER(AF126:AK126),AF126:AK126))),0)</f>
        <v>2</v>
      </c>
      <c r="N126" s="23">
        <f t="shared" ca="1" si="10"/>
        <v>2</v>
      </c>
      <c r="O126" s="116" t="str">
        <f t="shared" si="11"/>
        <v>!</v>
      </c>
      <c r="P126" s="24"/>
      <c r="Q126" s="49"/>
      <c r="R126" s="25">
        <f ca="1">IFERROR(INDEX(Health!$G$8:$G$225,MATCH($C126,_xlfn.ANCHORARRAY(Health!$C$8),0)),NA())</f>
        <v>0</v>
      </c>
      <c r="S126" s="25">
        <f ca="1">IFERROR(INDEX(Food!$G$8:$G$225,MATCH($C126,_xlfn.ANCHORARRAY(Food!$C$8),0)),NA())</f>
        <v>0</v>
      </c>
      <c r="T126" s="25">
        <f ca="1">IFERROR(INDEX(Macro!$G$8:$G$225,MATCH($C126,_xlfn.ANCHORARRAY(Macro!$C$8),0)),NA())</f>
        <v>6.9</v>
      </c>
      <c r="U126" s="25">
        <f ca="1">IFERROR(INDEX(Socioeconomic!$G$8:$G$225,MATCH($C126,_xlfn.ANCHORARRAY(Socioeconomic!$C$8),0)),NA())</f>
        <v>7.5592894601845417</v>
      </c>
      <c r="V126" s="25">
        <f ca="1">IFERROR(INDEX('Natural Hazard'!$G$8:$G$225,MATCH($C126,_xlfn.ANCHORARRAY('Natural Hazard'!$C$8),0)),NA())</f>
        <v>0</v>
      </c>
      <c r="W126" s="25">
        <f ca="1">IFERROR(INDEX(Conflict!$G$8:$G$225,MATCH($C126,_xlfn.ANCHORARRAY(Conflict!$C$8),0)),NA())</f>
        <v>3.1478810418758458</v>
      </c>
      <c r="X126" s="50"/>
      <c r="Y126" s="25">
        <f ca="1">IFERROR(INDEX(Health!$H$8:$H$225,MATCH($C126,_xlfn.ANCHORARRAY(Health!$C$8),0)),NA())</f>
        <v>6.3790087463556802</v>
      </c>
      <c r="Z126" s="25">
        <f ca="1">IFERROR(INDEX(Food!$H$8:$H$225,MATCH($C126,_xlfn.ANCHORARRAY(Food!$C$8),0)),NA())</f>
        <v>4.3659525188187596</v>
      </c>
      <c r="AA126" s="25">
        <f ca="1">IFERROR(INDEX(Macro!$H$8:$H$225,MATCH($C126,_xlfn.ANCHORARRAY(Macro!$C$8),0)),NA())</f>
        <v>7</v>
      </c>
      <c r="AB126" s="25">
        <f ca="1">IFERROR(INDEX(Socioeconomic!$H$8:$H$225,MATCH($C126,_xlfn.ANCHORARRAY(Socioeconomic!$C$8),0)),NA())</f>
        <v>5.71428571428571</v>
      </c>
      <c r="AC126" s="25">
        <f ca="1">IFERROR(INDEX('Natural Hazard'!$H$8:$H$225,MATCH($C126,_xlfn.ANCHORARRAY('Natural Hazard'!$C$8),0)),NA())</f>
        <v>5.5</v>
      </c>
      <c r="AD126" s="25">
        <f ca="1">IFERROR(INDEX(Conflict!$H$8:$H$225,MATCH($C126,_xlfn.ANCHORARRAY(Conflict!$C$8),0)),NA())</f>
        <v>1.41559357911448</v>
      </c>
      <c r="AE126" s="50"/>
      <c r="AF126" s="25">
        <f ca="1">IFERROR(INDEX(Health!$I$8:$I$225,MATCH($C126,_xlfn.ANCHORARRAY(Health!$C$8),0)),NA())</f>
        <v>0</v>
      </c>
      <c r="AG126" s="25" t="e">
        <f ca="1">IFERROR(INDEX(Food!$I$8:$I$225,MATCH($C126,_xlfn.ANCHORARRAY(Food!$C$8),0)),NA())</f>
        <v>#N/A</v>
      </c>
      <c r="AH126" s="25">
        <f ca="1">IFERROR(INDEX(Macro!$I$8:$I$225,MATCH($C126,_xlfn.ANCHORARRAY(Macro!$C$8),0)),NA())</f>
        <v>7</v>
      </c>
      <c r="AI126" s="25">
        <f ca="1">IFERROR(INDEX(Socioeconomic!$I$8:$I$225,MATCH($C126,_xlfn.ANCHORARRAY(Socioeconomic!$C$8),0)),NA())</f>
        <v>10</v>
      </c>
      <c r="AJ126" s="25">
        <f ca="1">IFERROR(INDEX('Natural Hazard'!$I$8:$I$225,MATCH($C126,_xlfn.ANCHORARRAY('Natural Hazard'!$C$8),0)),NA())</f>
        <v>0</v>
      </c>
      <c r="AK126" s="25">
        <f ca="1">IFERROR(INDEX(Conflict!$I$8:$I$225,MATCH($C126,_xlfn.ANCHORARRAY(Conflict!$C$8),0)),NA())</f>
        <v>7</v>
      </c>
      <c r="AL126" s="49"/>
      <c r="AM126" s="25">
        <f>IFERROR(INDEX('Data Reliability'!$G$6:$G$409,MATCH($C126,'Data Reliability'!$E$6:$E$409,0)),NA())</f>
        <v>0</v>
      </c>
      <c r="AN126" s="25">
        <f>IFERROR(INDEX('Data Reliability'!$H$6:$H$409,MATCH($C126,'Data Reliability'!$E$6:$E$409,0)),NA())</f>
        <v>0.358333333333333</v>
      </c>
    </row>
    <row r="127" spans="2:40" x14ac:dyDescent="0.2">
      <c r="B127" s="28" t="s">
        <v>747</v>
      </c>
      <c r="C127" s="28" t="s">
        <v>709</v>
      </c>
      <c r="D127" s="28" t="s">
        <v>433</v>
      </c>
      <c r="E127" s="28" t="s">
        <v>409</v>
      </c>
      <c r="F127" s="206">
        <f ca="1">MATCH($C127,_xlfn.ANCHORARRAY(Health!$C$8),0)</f>
        <v>122</v>
      </c>
      <c r="G127" s="22" cm="1">
        <f t="array" aca="1" ref="G127" ca="1">IF(Parameters!$D$31, SUM(IF(ISNUMBER(R127:W127),(IF(R127:W127&gt;=Parameters!$D$37,1,"")),""))+0.5*(SUM(IF(ISNUMBER(R127:W127),(IF(R127:W127&gt;=Parameters!$D$38,1,"")),""))-SUM(IF(ISNUMBER(R127:W127),(IF(R127:W127&gt;=Parameters!$D$37,1,"")),""))),0) +
   IF(Parameters!$D$32,SUM(IF(ISNUMBER(R127:W127),(IF(R127:W127&gt;=Parameters!$D$41,1,"")),"")),0) +
   IF(Parameters!$D$33,AVERAGE(IF(ISNUMBER(R127:W127),R127:W127)),0) +
   IF(Parameters!$D$34,IF(OR(IF(ISNUMBER(R127:W127),R127:W127)=0),0,GEOMEAN(IF(ISNUMBER(R127:W127),R127:W127))),0)</f>
        <v>0</v>
      </c>
      <c r="H127" s="23">
        <f t="shared" ca="1" si="6"/>
        <v>0</v>
      </c>
      <c r="I127" s="116" t="str">
        <f t="shared" si="7"/>
        <v>!!</v>
      </c>
      <c r="J127" s="22" cm="1">
        <f t="array" aca="1" ref="J127" ca="1">IF(Parameters!$D$31, SUM(IF(ISNUMBER(Y127:AD127),(IF(Y127:AD127&gt;=Parameters!$D$41,1,"")),""))+0.5*(SUM(IF(ISNUMBER(Y127:AD127),(IF(Y127:AD127&gt;=Parameters!$D$42,1,"")),""))-SUM(IF(ISNUMBER(Y127:AD127),(IF(Y127:AD127&gt;=Parameters!$D$41,1,"")),""))),0) +
   IF(Parameters!$D$32,SUM(IF(ISNUMBER(Y127:AD127),(IF(Y127:AD127&gt;=Parameters!$D$41,1,"")),"")),0) +
   IF(Parameters!$D$33,AVERAGE(IF(ISNUMBER(Y127:AD127),Y127:AD127)),0) +
   IF(Parameters!$D$34,IF(OR(IF(ISNUMBER(Y127:AD127),Y127:AD127)=0),0,GEOMEAN(IF(ISNUMBER(Y127:AD127),Y127:AD127))),0)</f>
        <v>0</v>
      </c>
      <c r="K127" s="23">
        <f t="shared" ca="1" si="8"/>
        <v>0</v>
      </c>
      <c r="L127" s="116" t="str">
        <f t="shared" si="9"/>
        <v>!!</v>
      </c>
      <c r="M127" s="21" cm="1">
        <f t="array" aca="1" ref="M127" ca="1">IF(Parameters!$D$31, SUM(IF(ISNUMBER(AF127:AK127),(IF(AF127:AK127&gt;=Parameters!$D$41,1,"")),""))+0.5*(SUM(IF(ISNUMBER(AF127:AK127),(IF(AF127:AK127&gt;=Parameters!$D$42,1,"")),""))-SUM(IF(ISNUMBER(AF127:AK127),(IF(AF127:AK127&gt;=Parameters!$D$41,1,"")),""))),0) +
   IF(Parameters!$D$32,SUM(IF(ISNUMBER(AF127:AK127),(IF(AF127:AK127&gt;=Parameters!$D$41,1,"")),"")),0) +
   IF(Parameters!$D$33,AVERAGE(IF(ISNUMBER(AF127:AK127),AF127:AK127)),0) +
   IF(Parameters!$D$34,IF(OR(IF(ISNUMBER(AF127:AK127),AF127:AK127)=0),0,GEOMEAN(IF(ISNUMBER(AF127:AK127),AF127:AK127))),0)</f>
        <v>0</v>
      </c>
      <c r="N127" s="23">
        <f t="shared" ca="1" si="10"/>
        <v>0</v>
      </c>
      <c r="O127" s="116" t="str">
        <f t="shared" si="11"/>
        <v>!!</v>
      </c>
      <c r="P127" s="24"/>
      <c r="Q127" s="49"/>
      <c r="R127" s="25">
        <f ca="1">IFERROR(INDEX(Health!$G$8:$G$225,MATCH($C127,_xlfn.ANCHORARRAY(Health!$C$8),0)),NA())</f>
        <v>0</v>
      </c>
      <c r="S127" s="25" t="e">
        <f ca="1">IFERROR(INDEX(Food!$G$8:$G$225,MATCH($C127,_xlfn.ANCHORARRAY(Food!$C$8),0)),NA())</f>
        <v>#N/A</v>
      </c>
      <c r="T127" s="25" t="e">
        <f ca="1">IFERROR(INDEX(Macro!$G$8:$G$225,MATCH($C127,_xlfn.ANCHORARRAY(Macro!$C$8),0)),NA())</f>
        <v>#N/A</v>
      </c>
      <c r="U127" s="25" t="e">
        <f ca="1">IFERROR(INDEX(Socioeconomic!$G$8:$G$225,MATCH($C127,_xlfn.ANCHORARRAY(Socioeconomic!$C$8),0)),NA())</f>
        <v>#N/A</v>
      </c>
      <c r="V127" s="25">
        <f ca="1">IFERROR(INDEX('Natural Hazard'!$G$8:$G$225,MATCH($C127,_xlfn.ANCHORARRAY('Natural Hazard'!$C$8),0)),NA())</f>
        <v>0</v>
      </c>
      <c r="W127" s="25">
        <f ca="1">IFERROR(INDEX(Conflict!$G$8:$G$225,MATCH($C127,_xlfn.ANCHORARRAY(Conflict!$C$8),0)),NA())</f>
        <v>0</v>
      </c>
      <c r="X127" s="50"/>
      <c r="Y127" s="25">
        <f ca="1">IFERROR(INDEX(Health!$H$8:$H$225,MATCH($C127,_xlfn.ANCHORARRAY(Health!$C$8),0)),NA())</f>
        <v>6.4664723032069897</v>
      </c>
      <c r="Z127" s="25" t="e">
        <f ca="1">IFERROR(INDEX(Food!$H$8:$H$225,MATCH($C127,_xlfn.ANCHORARRAY(Food!$C$8),0)),NA())</f>
        <v>#N/A</v>
      </c>
      <c r="AA127" s="25" t="e">
        <f ca="1">IFERROR(INDEX(Macro!$H$8:$H$225,MATCH($C127,_xlfn.ANCHORARRAY(Macro!$C$8),0)),NA())</f>
        <v>#N/A</v>
      </c>
      <c r="AB127" s="25" t="e">
        <f ca="1">IFERROR(INDEX(Socioeconomic!$H$8:$H$225,MATCH($C127,_xlfn.ANCHORARRAY(Socioeconomic!$C$8),0)),NA())</f>
        <v>#N/A</v>
      </c>
      <c r="AC127" s="25" t="e">
        <f ca="1">IFERROR(INDEX('Natural Hazard'!$H$8:$H$225,MATCH($C127,_xlfn.ANCHORARRAY('Natural Hazard'!$C$8),0)),NA())</f>
        <v>#N/A</v>
      </c>
      <c r="AD127" s="25">
        <f ca="1">IFERROR(INDEX(Conflict!$H$8:$H$225,MATCH($C127,_xlfn.ANCHORARRAY(Conflict!$C$8),0)),NA())</f>
        <v>0</v>
      </c>
      <c r="AE127" s="50"/>
      <c r="AF127" s="25">
        <f ca="1">IFERROR(INDEX(Health!$I$8:$I$225,MATCH($C127,_xlfn.ANCHORARRAY(Health!$C$8),0)),NA())</f>
        <v>0</v>
      </c>
      <c r="AG127" s="25" t="e">
        <f ca="1">IFERROR(INDEX(Food!$I$8:$I$225,MATCH($C127,_xlfn.ANCHORARRAY(Food!$C$8),0)),NA())</f>
        <v>#N/A</v>
      </c>
      <c r="AH127" s="25" t="e">
        <f ca="1">IFERROR(INDEX(Macro!$I$8:$I$225,MATCH($C127,_xlfn.ANCHORARRAY(Macro!$C$8),0)),NA())</f>
        <v>#N/A</v>
      </c>
      <c r="AI127" s="25" t="e">
        <f ca="1">IFERROR(INDEX(Socioeconomic!$I$8:$I$225,MATCH($C127,_xlfn.ANCHORARRAY(Socioeconomic!$C$8),0)),NA())</f>
        <v>#N/A</v>
      </c>
      <c r="AJ127" s="25">
        <f ca="1">IFERROR(INDEX('Natural Hazard'!$I$8:$I$225,MATCH($C127,_xlfn.ANCHORARRAY('Natural Hazard'!$C$8),0)),NA())</f>
        <v>0</v>
      </c>
      <c r="AK127" s="25">
        <f ca="1">IFERROR(INDEX(Conflict!$I$8:$I$225,MATCH($C127,_xlfn.ANCHORARRAY(Conflict!$C$8),0)),NA())</f>
        <v>0</v>
      </c>
      <c r="AL127" s="49"/>
      <c r="AM127" s="25">
        <f>IFERROR(INDEX('Data Reliability'!$G$6:$G$409,MATCH($C127,'Data Reliability'!$E$6:$E$409,0)),NA())</f>
        <v>0.75</v>
      </c>
      <c r="AN127" s="25">
        <f>IFERROR(INDEX('Data Reliability'!$H$6:$H$409,MATCH($C127,'Data Reliability'!$E$6:$E$409,0)),NA())</f>
        <v>0.81666666666666698</v>
      </c>
    </row>
    <row r="128" spans="2:40" x14ac:dyDescent="0.2">
      <c r="B128" s="28" t="s">
        <v>532</v>
      </c>
      <c r="C128" s="28" t="s">
        <v>206</v>
      </c>
      <c r="D128" s="28" t="s">
        <v>433</v>
      </c>
      <c r="E128" s="28" t="s">
        <v>430</v>
      </c>
      <c r="F128" s="206">
        <f ca="1">MATCH($C128,_xlfn.ANCHORARRAY(Health!$C$8),0)</f>
        <v>123</v>
      </c>
      <c r="G128" s="22" cm="1">
        <f t="array" aca="1" ref="G128" ca="1">IF(Parameters!$D$31, SUM(IF(ISNUMBER(R128:W128),(IF(R128:W128&gt;=Parameters!$D$37,1,"")),""))+0.5*(SUM(IF(ISNUMBER(R128:W128),(IF(R128:W128&gt;=Parameters!$D$38,1,"")),""))-SUM(IF(ISNUMBER(R128:W128),(IF(R128:W128&gt;=Parameters!$D$37,1,"")),""))),0) +
   IF(Parameters!$D$32,SUM(IF(ISNUMBER(R128:W128),(IF(R128:W128&gt;=Parameters!$D$41,1,"")),"")),0) +
   IF(Parameters!$D$33,AVERAGE(IF(ISNUMBER(R128:W128),R128:W128)),0) +
   IF(Parameters!$D$34,IF(OR(IF(ISNUMBER(R128:W128),R128:W128)=0),0,GEOMEAN(IF(ISNUMBER(R128:W128),R128:W128))),0)</f>
        <v>0.5</v>
      </c>
      <c r="H128" s="23">
        <f t="shared" ca="1" si="6"/>
        <v>0.5</v>
      </c>
      <c r="I128" s="116" t="str">
        <f t="shared" si="7"/>
        <v>!</v>
      </c>
      <c r="J128" s="22" cm="1">
        <f t="array" aca="1" ref="J128" ca="1">IF(Parameters!$D$31, SUM(IF(ISNUMBER(Y128:AD128),(IF(Y128:AD128&gt;=Parameters!$D$41,1,"")),""))+0.5*(SUM(IF(ISNUMBER(Y128:AD128),(IF(Y128:AD128&gt;=Parameters!$D$42,1,"")),""))-SUM(IF(ISNUMBER(Y128:AD128),(IF(Y128:AD128&gt;=Parameters!$D$41,1,"")),""))),0) +
   IF(Parameters!$D$32,SUM(IF(ISNUMBER(Y128:AD128),(IF(Y128:AD128&gt;=Parameters!$D$41,1,"")),"")),0) +
   IF(Parameters!$D$33,AVERAGE(IF(ISNUMBER(Y128:AD128),Y128:AD128)),0) +
   IF(Parameters!$D$34,IF(OR(IF(ISNUMBER(Y128:AD128),Y128:AD128)=0),0,GEOMEAN(IF(ISNUMBER(Y128:AD128),Y128:AD128))),0)</f>
        <v>0</v>
      </c>
      <c r="K128" s="23">
        <f t="shared" ca="1" si="8"/>
        <v>0</v>
      </c>
      <c r="L128" s="116" t="str">
        <f t="shared" si="9"/>
        <v/>
      </c>
      <c r="M128" s="21" cm="1">
        <f t="array" aca="1" ref="M128" ca="1">IF(Parameters!$D$31, SUM(IF(ISNUMBER(AF128:AK128),(IF(AF128:AK128&gt;=Parameters!$D$41,1,"")),""))+0.5*(SUM(IF(ISNUMBER(AF128:AK128),(IF(AF128:AK128&gt;=Parameters!$D$42,1,"")),""))-SUM(IF(ISNUMBER(AF128:AK128),(IF(AF128:AK128&gt;=Parameters!$D$41,1,"")),""))),0) +
   IF(Parameters!$D$32,SUM(IF(ISNUMBER(AF128:AK128),(IF(AF128:AK128&gt;=Parameters!$D$41,1,"")),"")),0) +
   IF(Parameters!$D$33,AVERAGE(IF(ISNUMBER(AF128:AK128),AF128:AK128)),0) +
   IF(Parameters!$D$34,IF(OR(IF(ISNUMBER(AF128:AK128),AF128:AK128)=0),0,GEOMEAN(IF(ISNUMBER(AF128:AK128),AF128:AK128))),0)</f>
        <v>0</v>
      </c>
      <c r="N128" s="23">
        <f t="shared" ca="1" si="10"/>
        <v>0</v>
      </c>
      <c r="O128" s="116" t="str">
        <f t="shared" si="11"/>
        <v>!</v>
      </c>
      <c r="P128" s="24"/>
      <c r="Q128" s="49"/>
      <c r="R128" s="25">
        <f ca="1">IFERROR(INDEX(Health!$G$8:$G$225,MATCH($C128,_xlfn.ANCHORARRAY(Health!$C$8),0)),NA())</f>
        <v>0</v>
      </c>
      <c r="S128" s="25">
        <f ca="1">IFERROR(INDEX(Food!$G$8:$G$225,MATCH($C128,_xlfn.ANCHORARRAY(Food!$C$8),0)),NA())</f>
        <v>0</v>
      </c>
      <c r="T128" s="25">
        <f ca="1">IFERROR(INDEX(Macro!$G$8:$G$225,MATCH($C128,_xlfn.ANCHORARRAY(Macro!$C$8),0)),NA())</f>
        <v>5.0555710946065417</v>
      </c>
      <c r="U128" s="25">
        <f ca="1">IFERROR(INDEX(Socioeconomic!$G$8:$G$225,MATCH($C128,_xlfn.ANCHORARRAY(Socioeconomic!$C$8),0)),NA())</f>
        <v>0</v>
      </c>
      <c r="V128" s="25">
        <f ca="1">IFERROR(INDEX('Natural Hazard'!$G$8:$G$225,MATCH($C128,_xlfn.ANCHORARRAY('Natural Hazard'!$C$8),0)),NA())</f>
        <v>0</v>
      </c>
      <c r="W128" s="25">
        <f ca="1">IFERROR(INDEX(Conflict!$G$8:$G$225,MATCH($C128,_xlfn.ANCHORARRAY(Conflict!$C$8),0)),NA())</f>
        <v>2.5765379859111799</v>
      </c>
      <c r="X128" s="50"/>
      <c r="Y128" s="25">
        <f ca="1">IFERROR(INDEX(Health!$H$8:$H$225,MATCH($C128,_xlfn.ANCHORARRAY(Health!$C$8),0)),NA())</f>
        <v>4.2215743440233204</v>
      </c>
      <c r="Z128" s="25">
        <f ca="1">IFERROR(INDEX(Food!$H$8:$H$225,MATCH($C128,_xlfn.ANCHORARRAY(Food!$C$8),0)),NA())</f>
        <v>4.5933014354066897</v>
      </c>
      <c r="AA128" s="25">
        <f ca="1">IFERROR(INDEX(Macro!$H$8:$H$225,MATCH($C128,_xlfn.ANCHORARRAY(Macro!$C$8),0)),NA())</f>
        <v>6.4078523293290397</v>
      </c>
      <c r="AB128" s="25">
        <f ca="1">IFERROR(INDEX(Socioeconomic!$H$8:$H$225,MATCH($C128,_xlfn.ANCHORARRAY(Socioeconomic!$C$8),0)),NA())</f>
        <v>4.1428571428571397</v>
      </c>
      <c r="AC128" s="25">
        <f ca="1">IFERROR(INDEX('Natural Hazard'!$H$8:$H$225,MATCH($C128,_xlfn.ANCHORARRAY('Natural Hazard'!$C$8),0)),NA())</f>
        <v>3.6666666666666599</v>
      </c>
      <c r="AD128" s="25">
        <f ca="1">IFERROR(INDEX(Conflict!$H$8:$H$225,MATCH($C128,_xlfn.ANCHORARRAY(Conflict!$C$8),0)),NA())</f>
        <v>1.2391956253307399</v>
      </c>
      <c r="AE128" s="50"/>
      <c r="AF128" s="25">
        <f ca="1">IFERROR(INDEX(Health!$I$8:$I$225,MATCH($C128,_xlfn.ANCHORARRAY(Health!$C$8),0)),NA())</f>
        <v>0</v>
      </c>
      <c r="AG128" s="25" t="e">
        <f ca="1">IFERROR(INDEX(Food!$I$8:$I$225,MATCH($C128,_xlfn.ANCHORARRAY(Food!$C$8),0)),NA())</f>
        <v>#N/A</v>
      </c>
      <c r="AH128" s="25">
        <f ca="1">IFERROR(INDEX(Macro!$I$8:$I$225,MATCH($C128,_xlfn.ANCHORARRAY(Macro!$C$8),0)),NA())</f>
        <v>3.9886685552407899</v>
      </c>
      <c r="AI128" s="25">
        <f ca="1">IFERROR(INDEX(Socioeconomic!$I$8:$I$225,MATCH($C128,_xlfn.ANCHORARRAY(Socioeconomic!$C$8),0)),NA())</f>
        <v>0</v>
      </c>
      <c r="AJ128" s="25">
        <f ca="1">IFERROR(INDEX('Natural Hazard'!$I$8:$I$225,MATCH($C128,_xlfn.ANCHORARRAY('Natural Hazard'!$C$8),0)),NA())</f>
        <v>0</v>
      </c>
      <c r="AK128" s="25">
        <f ca="1">IFERROR(INDEX(Conflict!$I$8:$I$225,MATCH($C128,_xlfn.ANCHORARRAY(Conflict!$C$8),0)),NA())</f>
        <v>5.3571428571428497</v>
      </c>
      <c r="AL128" s="49"/>
      <c r="AM128" s="25">
        <f>IFERROR(INDEX('Data Reliability'!$G$6:$G$409,MATCH($C128,'Data Reliability'!$E$6:$E$409,0)),NA())</f>
        <v>0.16666666666666699</v>
      </c>
      <c r="AN128" s="25">
        <f>IFERROR(INDEX('Data Reliability'!$H$6:$H$409,MATCH($C128,'Data Reliability'!$E$6:$E$409,0)),NA())</f>
        <v>0.55000000000000004</v>
      </c>
    </row>
    <row r="129" spans="2:40" x14ac:dyDescent="0.2">
      <c r="B129" s="28" t="s">
        <v>207</v>
      </c>
      <c r="C129" s="28" t="s">
        <v>208</v>
      </c>
      <c r="D129" s="28" t="s">
        <v>432</v>
      </c>
      <c r="E129" s="28" t="s">
        <v>429</v>
      </c>
      <c r="F129" s="206">
        <f ca="1">MATCH($C129,_xlfn.ANCHORARRAY(Health!$C$8),0)</f>
        <v>124</v>
      </c>
      <c r="G129" s="22" cm="1">
        <f t="array" aca="1" ref="G129" ca="1">IF(Parameters!$D$31, SUM(IF(ISNUMBER(R129:W129),(IF(R129:W129&gt;=Parameters!$D$37,1,"")),""))+0.5*(SUM(IF(ISNUMBER(R129:W129),(IF(R129:W129&gt;=Parameters!$D$38,1,"")),""))-SUM(IF(ISNUMBER(R129:W129),(IF(R129:W129&gt;=Parameters!$D$37,1,"")),""))),0) +
   IF(Parameters!$D$32,SUM(IF(ISNUMBER(R129:W129),(IF(R129:W129&gt;=Parameters!$D$41,1,"")),"")),0) +
   IF(Parameters!$D$33,AVERAGE(IF(ISNUMBER(R129:W129),R129:W129)),0) +
   IF(Parameters!$D$34,IF(OR(IF(ISNUMBER(R129:W129),R129:W129)=0),0,GEOMEAN(IF(ISNUMBER(R129:W129),R129:W129))),0)</f>
        <v>2</v>
      </c>
      <c r="H129" s="23">
        <f t="shared" ca="1" si="6"/>
        <v>2</v>
      </c>
      <c r="I129" s="116" t="str">
        <f t="shared" si="7"/>
        <v/>
      </c>
      <c r="J129" s="22" cm="1">
        <f t="array" aca="1" ref="J129" ca="1">IF(Parameters!$D$31, SUM(IF(ISNUMBER(Y129:AD129),(IF(Y129:AD129&gt;=Parameters!$D$41,1,"")),""))+0.5*(SUM(IF(ISNUMBER(Y129:AD129),(IF(Y129:AD129&gt;=Parameters!$D$42,1,"")),""))-SUM(IF(ISNUMBER(Y129:AD129),(IF(Y129:AD129&gt;=Parameters!$D$41,1,"")),""))),0) +
   IF(Parameters!$D$32,SUM(IF(ISNUMBER(Y129:AD129),(IF(Y129:AD129&gt;=Parameters!$D$41,1,"")),"")),0) +
   IF(Parameters!$D$33,AVERAGE(IF(ISNUMBER(Y129:AD129),Y129:AD129)),0) +
   IF(Parameters!$D$34,IF(OR(IF(ISNUMBER(Y129:AD129),Y129:AD129)=0),0,GEOMEAN(IF(ISNUMBER(Y129:AD129),Y129:AD129))),0)</f>
        <v>2.5</v>
      </c>
      <c r="K129" s="23">
        <f t="shared" ca="1" si="8"/>
        <v>2.5</v>
      </c>
      <c r="L129" s="116" t="str">
        <f t="shared" si="9"/>
        <v/>
      </c>
      <c r="M129" s="21" cm="1">
        <f t="array" aca="1" ref="M129" ca="1">IF(Parameters!$D$31, SUM(IF(ISNUMBER(AF129:AK129),(IF(AF129:AK129&gt;=Parameters!$D$41,1,"")),""))+0.5*(SUM(IF(ISNUMBER(AF129:AK129),(IF(AF129:AK129&gt;=Parameters!$D$42,1,"")),""))-SUM(IF(ISNUMBER(AF129:AK129),(IF(AF129:AK129&gt;=Parameters!$D$41,1,"")),""))),0) +
   IF(Parameters!$D$32,SUM(IF(ISNUMBER(AF129:AK129),(IF(AF129:AK129&gt;=Parameters!$D$41,1,"")),"")),0) +
   IF(Parameters!$D$33,AVERAGE(IF(ISNUMBER(AF129:AK129),AF129:AK129)),0) +
   IF(Parameters!$D$34,IF(OR(IF(ISNUMBER(AF129:AK129),AF129:AK129)=0),0,GEOMEAN(IF(ISNUMBER(AF129:AK129),AF129:AK129))),0)</f>
        <v>1</v>
      </c>
      <c r="N129" s="23">
        <f t="shared" ca="1" si="10"/>
        <v>1</v>
      </c>
      <c r="O129" s="116" t="str">
        <f t="shared" si="11"/>
        <v>!</v>
      </c>
      <c r="P129" s="24"/>
      <c r="Q129" s="49"/>
      <c r="R129" s="25">
        <f ca="1">IFERROR(INDEX(Health!$G$8:$G$225,MATCH($C129,_xlfn.ANCHORARRAY(Health!$C$8),0)),NA())</f>
        <v>0</v>
      </c>
      <c r="S129" s="25">
        <f ca="1">IFERROR(INDEX(Food!$G$8:$G$225,MATCH($C129,_xlfn.ANCHORARRAY(Food!$C$8),0)),NA())</f>
        <v>8.3666002653407556</v>
      </c>
      <c r="T129" s="25">
        <f ca="1">IFERROR(INDEX(Macro!$G$8:$G$225,MATCH($C129,_xlfn.ANCHORARRAY(Macro!$C$8),0)),NA())</f>
        <v>5.9734744913366074</v>
      </c>
      <c r="U129" s="25">
        <f ca="1">IFERROR(INDEX(Socioeconomic!$G$8:$G$225,MATCH($C129,_xlfn.ANCHORARRAY(Socioeconomic!$C$8),0)),NA())</f>
        <v>0</v>
      </c>
      <c r="V129" s="25">
        <f ca="1">IFERROR(INDEX('Natural Hazard'!$G$8:$G$225,MATCH($C129,_xlfn.ANCHORARRAY('Natural Hazard'!$C$8),0)),NA())</f>
        <v>0</v>
      </c>
      <c r="W129" s="25">
        <f ca="1">IFERROR(INDEX(Conflict!$G$8:$G$225,MATCH($C129,_xlfn.ANCHORARRAY(Conflict!$C$8),0)),NA())</f>
        <v>5.5836698714049504</v>
      </c>
      <c r="X129" s="50"/>
      <c r="Y129" s="25">
        <f ca="1">IFERROR(INDEX(Health!$H$8:$H$225,MATCH($C129,_xlfn.ANCHORARRAY(Health!$C$8),0)),NA())</f>
        <v>7.3119533527696801</v>
      </c>
      <c r="Z129" s="25">
        <f ca="1">IFERROR(INDEX(Food!$H$8:$H$225,MATCH($C129,_xlfn.ANCHORARRAY(Food!$C$8),0)),NA())</f>
        <v>10</v>
      </c>
      <c r="AA129" s="25">
        <f ca="1">IFERROR(INDEX(Macro!$H$8:$H$225,MATCH($C129,_xlfn.ANCHORARRAY(Macro!$C$8),0)),NA())</f>
        <v>5.7046586580720797</v>
      </c>
      <c r="AB129" s="25">
        <f ca="1">IFERROR(INDEX(Socioeconomic!$H$8:$H$225,MATCH($C129,_xlfn.ANCHORARRAY(Socioeconomic!$C$8),0)),NA())</f>
        <v>9.5714285714285694</v>
      </c>
      <c r="AC129" s="25">
        <f ca="1">IFERROR(INDEX('Natural Hazard'!$H$8:$H$225,MATCH($C129,_xlfn.ANCHORARRAY('Natural Hazard'!$C$8),0)),NA())</f>
        <v>7.6666666666666599</v>
      </c>
      <c r="AD129" s="25">
        <f ca="1">IFERROR(INDEX(Conflict!$H$8:$H$225,MATCH($C129,_xlfn.ANCHORARRAY(Conflict!$C$8),0)),NA())</f>
        <v>4.3923090492150196</v>
      </c>
      <c r="AE129" s="50"/>
      <c r="AF129" s="25">
        <f ca="1">IFERROR(INDEX(Health!$I$8:$I$225,MATCH($C129,_xlfn.ANCHORARRAY(Health!$C$8),0)),NA())</f>
        <v>0</v>
      </c>
      <c r="AG129" s="25">
        <f ca="1">IFERROR(INDEX(Food!$I$8:$I$225,MATCH($C129,_xlfn.ANCHORARRAY(Food!$C$8),0)),NA())</f>
        <v>7</v>
      </c>
      <c r="AH129" s="25">
        <f ca="1">IFERROR(INDEX(Macro!$I$8:$I$225,MATCH($C129,_xlfn.ANCHORARRAY(Macro!$C$8),0)),NA())</f>
        <v>6.2549575070821497</v>
      </c>
      <c r="AI129" s="25">
        <f ca="1">IFERROR(INDEX(Socioeconomic!$I$8:$I$225,MATCH($C129,_xlfn.ANCHORARRAY(Socioeconomic!$C$8),0)),NA())</f>
        <v>0</v>
      </c>
      <c r="AJ129" s="25">
        <f ca="1">IFERROR(INDEX('Natural Hazard'!$I$8:$I$225,MATCH($C129,_xlfn.ANCHORARRAY('Natural Hazard'!$C$8),0)),NA())</f>
        <v>0</v>
      </c>
      <c r="AK129" s="25">
        <f ca="1">IFERROR(INDEX(Conflict!$I$8:$I$225,MATCH($C129,_xlfn.ANCHORARRAY(Conflict!$C$8),0)),NA())</f>
        <v>7.0981729389937396</v>
      </c>
      <c r="AL129" s="49"/>
      <c r="AM129" s="25">
        <f>IFERROR(INDEX('Data Reliability'!$G$6:$G$409,MATCH($C129,'Data Reliability'!$E$6:$E$409,0)),NA())</f>
        <v>8.3333333333333301E-2</v>
      </c>
      <c r="AN129" s="25">
        <f>IFERROR(INDEX('Data Reliability'!$H$6:$H$409,MATCH($C129,'Data Reliability'!$E$6:$E$409,0)),NA())</f>
        <v>0.50277777777777799</v>
      </c>
    </row>
    <row r="130" spans="2:40" x14ac:dyDescent="0.2">
      <c r="B130" s="28" t="s">
        <v>209</v>
      </c>
      <c r="C130" s="28" t="s">
        <v>210</v>
      </c>
      <c r="D130" s="28" t="s">
        <v>431</v>
      </c>
      <c r="E130" s="28" t="s">
        <v>429</v>
      </c>
      <c r="F130" s="206">
        <f ca="1">MATCH($C130,_xlfn.ANCHORARRAY(Health!$C$8),0)</f>
        <v>125</v>
      </c>
      <c r="G130" s="22" cm="1">
        <f t="array" aca="1" ref="G130" ca="1">IF(Parameters!$D$31, SUM(IF(ISNUMBER(R130:W130),(IF(R130:W130&gt;=Parameters!$D$37,1,"")),""))+0.5*(SUM(IF(ISNUMBER(R130:W130),(IF(R130:W130&gt;=Parameters!$D$38,1,"")),""))-SUM(IF(ISNUMBER(R130:W130),(IF(R130:W130&gt;=Parameters!$D$37,1,"")),""))),0) +
   IF(Parameters!$D$32,SUM(IF(ISNUMBER(R130:W130),(IF(R130:W130&gt;=Parameters!$D$41,1,"")),"")),0) +
   IF(Parameters!$D$33,AVERAGE(IF(ISNUMBER(R130:W130),R130:W130)),0) +
   IF(Parameters!$D$34,IF(OR(IF(ISNUMBER(R130:W130),R130:W130)=0),0,GEOMEAN(IF(ISNUMBER(R130:W130),R130:W130))),0)</f>
        <v>0</v>
      </c>
      <c r="H130" s="23">
        <f t="shared" ca="1" si="6"/>
        <v>0</v>
      </c>
      <c r="I130" s="116" t="str">
        <f t="shared" si="7"/>
        <v>!</v>
      </c>
      <c r="J130" s="22" cm="1">
        <f t="array" aca="1" ref="J130" ca="1">IF(Parameters!$D$31, SUM(IF(ISNUMBER(Y130:AD130),(IF(Y130:AD130&gt;=Parameters!$D$41,1,"")),""))+0.5*(SUM(IF(ISNUMBER(Y130:AD130),(IF(Y130:AD130&gt;=Parameters!$D$42,1,"")),""))-SUM(IF(ISNUMBER(Y130:AD130),(IF(Y130:AD130&gt;=Parameters!$D$41,1,"")),""))),0) +
   IF(Parameters!$D$32,SUM(IF(ISNUMBER(Y130:AD130),(IF(Y130:AD130&gt;=Parameters!$D$41,1,"")),"")),0) +
   IF(Parameters!$D$33,AVERAGE(IF(ISNUMBER(Y130:AD130),Y130:AD130)),0) +
   IF(Parameters!$D$34,IF(OR(IF(ISNUMBER(Y130:AD130),Y130:AD130)=0),0,GEOMEAN(IF(ISNUMBER(Y130:AD130),Y130:AD130))),0)</f>
        <v>0</v>
      </c>
      <c r="K130" s="23">
        <f t="shared" ca="1" si="8"/>
        <v>0</v>
      </c>
      <c r="L130" s="116" t="str">
        <f t="shared" si="9"/>
        <v/>
      </c>
      <c r="M130" s="21" cm="1">
        <f t="array" aca="1" ref="M130" ca="1">IF(Parameters!$D$31, SUM(IF(ISNUMBER(AF130:AK130),(IF(AF130:AK130&gt;=Parameters!$D$41,1,"")),""))+0.5*(SUM(IF(ISNUMBER(AF130:AK130),(IF(AF130:AK130&gt;=Parameters!$D$42,1,"")),""))-SUM(IF(ISNUMBER(AF130:AK130),(IF(AF130:AK130&gt;=Parameters!$D$41,1,"")),""))),0) +
   IF(Parameters!$D$32,SUM(IF(ISNUMBER(AF130:AK130),(IF(AF130:AK130&gt;=Parameters!$D$41,1,"")),"")),0) +
   IF(Parameters!$D$33,AVERAGE(IF(ISNUMBER(AF130:AK130),AF130:AK130)),0) +
   IF(Parameters!$D$34,IF(OR(IF(ISNUMBER(AF130:AK130),AF130:AK130)=0),0,GEOMEAN(IF(ISNUMBER(AF130:AK130),AF130:AK130))),0)</f>
        <v>0</v>
      </c>
      <c r="N130" s="23">
        <f t="shared" ca="1" si="10"/>
        <v>0</v>
      </c>
      <c r="O130" s="116" t="str">
        <f t="shared" si="11"/>
        <v>!!</v>
      </c>
      <c r="P130" s="24"/>
      <c r="Q130" s="49"/>
      <c r="R130" s="25">
        <f ca="1">IFERROR(INDEX(Health!$G$8:$G$225,MATCH($C130,_xlfn.ANCHORARRAY(Health!$C$8),0)),NA())</f>
        <v>0</v>
      </c>
      <c r="S130" s="25">
        <f ca="1">IFERROR(INDEX(Food!$G$8:$G$225,MATCH($C130,_xlfn.ANCHORARRAY(Food!$C$8),0)),NA())</f>
        <v>0</v>
      </c>
      <c r="T130" s="25" t="e">
        <f ca="1">IFERROR(INDEX(Macro!$G$8:$G$225,MATCH($C130,_xlfn.ANCHORARRAY(Macro!$C$8),0)),NA())</f>
        <v>#N/A</v>
      </c>
      <c r="U130" s="25">
        <f ca="1">IFERROR(INDEX(Socioeconomic!$G$8:$G$225,MATCH($C130,_xlfn.ANCHORARRAY(Socioeconomic!$C$8),0)),NA())</f>
        <v>0</v>
      </c>
      <c r="V130" s="25">
        <f ca="1">IFERROR(INDEX('Natural Hazard'!$G$8:$G$225,MATCH($C130,_xlfn.ANCHORARRAY('Natural Hazard'!$C$8),0)),NA())</f>
        <v>0</v>
      </c>
      <c r="W130" s="25">
        <f ca="1">IFERROR(INDEX(Conflict!$G$8:$G$225,MATCH($C130,_xlfn.ANCHORARRAY(Conflict!$C$8),0)),NA())</f>
        <v>0</v>
      </c>
      <c r="X130" s="50"/>
      <c r="Y130" s="25">
        <f ca="1">IFERROR(INDEX(Health!$H$8:$H$225,MATCH($C130,_xlfn.ANCHORARRAY(Health!$C$8),0)),NA())</f>
        <v>6.8454810495626797</v>
      </c>
      <c r="Z130" s="25">
        <f ca="1">IFERROR(INDEX(Food!$H$8:$H$225,MATCH($C130,_xlfn.ANCHORARRAY(Food!$C$8),0)),NA())</f>
        <v>2.9186602870813401</v>
      </c>
      <c r="AA130" s="25" t="e">
        <f ca="1">IFERROR(INDEX(Macro!$H$8:$H$225,MATCH($C130,_xlfn.ANCHORARRAY(Macro!$C$8),0)),NA())</f>
        <v>#N/A</v>
      </c>
      <c r="AB130" s="25">
        <f ca="1">IFERROR(INDEX(Socioeconomic!$H$8:$H$225,MATCH($C130,_xlfn.ANCHORARRAY(Socioeconomic!$C$8),0)),NA())</f>
        <v>4.1428571428571397</v>
      </c>
      <c r="AC130" s="25">
        <f ca="1">IFERROR(INDEX('Natural Hazard'!$H$8:$H$225,MATCH($C130,_xlfn.ANCHORARRAY('Natural Hazard'!$C$8),0)),NA())</f>
        <v>2.9999999999999898</v>
      </c>
      <c r="AD130" s="25">
        <f ca="1">IFERROR(INDEX(Conflict!$H$8:$H$225,MATCH($C130,_xlfn.ANCHORARRAY(Conflict!$C$8),0)),NA())</f>
        <v>0.24695713529722901</v>
      </c>
      <c r="AE130" s="50"/>
      <c r="AF130" s="25">
        <f ca="1">IFERROR(INDEX(Health!$I$8:$I$225,MATCH($C130,_xlfn.ANCHORARRAY(Health!$C$8),0)),NA())</f>
        <v>0</v>
      </c>
      <c r="AG130" s="25" t="e">
        <f ca="1">IFERROR(INDEX(Food!$I$8:$I$225,MATCH($C130,_xlfn.ANCHORARRAY(Food!$C$8),0)),NA())</f>
        <v>#N/A</v>
      </c>
      <c r="AH130" s="25" t="e">
        <f ca="1">IFERROR(INDEX(Macro!$I$8:$I$225,MATCH($C130,_xlfn.ANCHORARRAY(Macro!$C$8),0)),NA())</f>
        <v>#N/A</v>
      </c>
      <c r="AI130" s="25" t="e">
        <f ca="1">IFERROR(INDEX(Socioeconomic!$I$8:$I$225,MATCH($C130,_xlfn.ANCHORARRAY(Socioeconomic!$C$8),0)),NA())</f>
        <v>#N/A</v>
      </c>
      <c r="AJ130" s="25">
        <f ca="1">IFERROR(INDEX('Natural Hazard'!$I$8:$I$225,MATCH($C130,_xlfn.ANCHORARRAY('Natural Hazard'!$C$8),0)),NA())</f>
        <v>0</v>
      </c>
      <c r="AK130" s="25">
        <f ca="1">IFERROR(INDEX(Conflict!$I$8:$I$225,MATCH($C130,_xlfn.ANCHORARRAY(Conflict!$C$8),0)),NA())</f>
        <v>0</v>
      </c>
      <c r="AL130" s="49"/>
      <c r="AM130" s="25">
        <f>IFERROR(INDEX('Data Reliability'!$G$6:$G$409,MATCH($C130,'Data Reliability'!$E$6:$E$409,0)),NA())</f>
        <v>0.25</v>
      </c>
      <c r="AN130" s="25">
        <f>IFERROR(INDEX('Data Reliability'!$H$6:$H$409,MATCH($C130,'Data Reliability'!$E$6:$E$409,0)),NA())</f>
        <v>0.78333333333333299</v>
      </c>
    </row>
    <row r="131" spans="2:40" x14ac:dyDescent="0.2">
      <c r="B131" s="28" t="s">
        <v>211</v>
      </c>
      <c r="C131" s="28" t="s">
        <v>212</v>
      </c>
      <c r="D131" s="28" t="s">
        <v>435</v>
      </c>
      <c r="E131" s="28" t="s">
        <v>430</v>
      </c>
      <c r="F131" s="206">
        <f ca="1">MATCH($C131,_xlfn.ANCHORARRAY(Health!$C$8),0)</f>
        <v>126</v>
      </c>
      <c r="G131" s="22" cm="1">
        <f t="array" aca="1" ref="G131" ca="1">IF(Parameters!$D$31, SUM(IF(ISNUMBER(R131:W131),(IF(R131:W131&gt;=Parameters!$D$37,1,"")),""))+0.5*(SUM(IF(ISNUMBER(R131:W131),(IF(R131:W131&gt;=Parameters!$D$38,1,"")),""))-SUM(IF(ISNUMBER(R131:W131),(IF(R131:W131&gt;=Parameters!$D$37,1,"")),""))),0) +
   IF(Parameters!$D$32,SUM(IF(ISNUMBER(R131:W131),(IF(R131:W131&gt;=Parameters!$D$41,1,"")),"")),0) +
   IF(Parameters!$D$33,AVERAGE(IF(ISNUMBER(R131:W131),R131:W131)),0) +
   IF(Parameters!$D$34,IF(OR(IF(ISNUMBER(R131:W131),R131:W131)=0),0,GEOMEAN(IF(ISNUMBER(R131:W131),R131:W131))),0)</f>
        <v>1.5</v>
      </c>
      <c r="H131" s="23">
        <f t="shared" ca="1" si="6"/>
        <v>1.5</v>
      </c>
      <c r="I131" s="116" t="str">
        <f t="shared" si="7"/>
        <v/>
      </c>
      <c r="J131" s="22" cm="1">
        <f t="array" aca="1" ref="J131" ca="1">IF(Parameters!$D$31, SUM(IF(ISNUMBER(Y131:AD131),(IF(Y131:AD131&gt;=Parameters!$D$41,1,"")),""))+0.5*(SUM(IF(ISNUMBER(Y131:AD131),(IF(Y131:AD131&gt;=Parameters!$D$42,1,"")),""))-SUM(IF(ISNUMBER(Y131:AD131),(IF(Y131:AD131&gt;=Parameters!$D$41,1,"")),""))),0) +
   IF(Parameters!$D$32,SUM(IF(ISNUMBER(Y131:AD131),(IF(Y131:AD131&gt;=Parameters!$D$41,1,"")),"")),0) +
   IF(Parameters!$D$33,AVERAGE(IF(ISNUMBER(Y131:AD131),Y131:AD131)),0) +
   IF(Parameters!$D$34,IF(OR(IF(ISNUMBER(Y131:AD131),Y131:AD131)=0),0,GEOMEAN(IF(ISNUMBER(Y131:AD131),Y131:AD131))),0)</f>
        <v>1</v>
      </c>
      <c r="K131" s="23">
        <f t="shared" ca="1" si="8"/>
        <v>1</v>
      </c>
      <c r="L131" s="116" t="str">
        <f t="shared" si="9"/>
        <v/>
      </c>
      <c r="M131" s="21" cm="1">
        <f t="array" aca="1" ref="M131" ca="1">IF(Parameters!$D$31, SUM(IF(ISNUMBER(AF131:AK131),(IF(AF131:AK131&gt;=Parameters!$D$41,1,"")),""))+0.5*(SUM(IF(ISNUMBER(AF131:AK131),(IF(AF131:AK131&gt;=Parameters!$D$42,1,"")),""))-SUM(IF(ISNUMBER(AF131:AK131),(IF(AF131:AK131&gt;=Parameters!$D$41,1,"")),""))),0) +
   IF(Parameters!$D$32,SUM(IF(ISNUMBER(AF131:AK131),(IF(AF131:AK131&gt;=Parameters!$D$41,1,"")),"")),0) +
   IF(Parameters!$D$33,AVERAGE(IF(ISNUMBER(AF131:AK131),AF131:AK131)),0) +
   IF(Parameters!$D$34,IF(OR(IF(ISNUMBER(AF131:AK131),AF131:AK131)=0),0,GEOMEAN(IF(ISNUMBER(AF131:AK131),AF131:AK131))),0)</f>
        <v>1.5</v>
      </c>
      <c r="N131" s="23">
        <f t="shared" ca="1" si="10"/>
        <v>1.5</v>
      </c>
      <c r="O131" s="116" t="str">
        <f t="shared" si="11"/>
        <v>!</v>
      </c>
      <c r="P131" s="24"/>
      <c r="Q131" s="49"/>
      <c r="R131" s="25">
        <f ca="1">IFERROR(INDEX(Health!$G$8:$G$225,MATCH($C131,_xlfn.ANCHORARRAY(Health!$C$8),0)),NA())</f>
        <v>0</v>
      </c>
      <c r="S131" s="25">
        <f ca="1">IFERROR(INDEX(Food!$G$8:$G$225,MATCH($C131,_xlfn.ANCHORARRAY(Food!$C$8),0)),NA())</f>
        <v>0</v>
      </c>
      <c r="T131" s="25">
        <f ca="1">IFERROR(INDEX(Macro!$G$8:$G$225,MATCH($C131,_xlfn.ANCHORARRAY(Macro!$C$8),0)),NA())</f>
        <v>6.9</v>
      </c>
      <c r="U131" s="25">
        <f ca="1">IFERROR(INDEX(Socioeconomic!$G$8:$G$225,MATCH($C131,_xlfn.ANCHORARRAY(Socioeconomic!$C$8),0)),NA())</f>
        <v>0</v>
      </c>
      <c r="V131" s="25">
        <f ca="1">IFERROR(INDEX('Natural Hazard'!$G$8:$G$225,MATCH($C131,_xlfn.ANCHORARRAY('Natural Hazard'!$C$8),0)),NA())</f>
        <v>9.5742710775633775</v>
      </c>
      <c r="W131" s="25">
        <f ca="1">IFERROR(INDEX(Conflict!$G$8:$G$225,MATCH($C131,_xlfn.ANCHORARRAY(Conflict!$C$8),0)),NA())</f>
        <v>0</v>
      </c>
      <c r="X131" s="50"/>
      <c r="Y131" s="25">
        <f ca="1">IFERROR(INDEX(Health!$H$8:$H$225,MATCH($C131,_xlfn.ANCHORARRAY(Health!$C$8),0)),NA())</f>
        <v>0</v>
      </c>
      <c r="Z131" s="25">
        <f ca="1">IFERROR(INDEX(Food!$H$8:$H$225,MATCH($C131,_xlfn.ANCHORARRAY(Food!$C$8),0)),NA())</f>
        <v>2.59988419224088</v>
      </c>
      <c r="AA131" s="25">
        <f ca="1">IFERROR(INDEX(Macro!$H$8:$H$225,MATCH($C131,_xlfn.ANCHORARRAY(Macro!$C$8),0)),NA())</f>
        <v>7</v>
      </c>
      <c r="AB131" s="25">
        <f ca="1">IFERROR(INDEX(Socioeconomic!$H$8:$H$225,MATCH($C131,_xlfn.ANCHORARRAY(Socioeconomic!$C$8),0)),NA())</f>
        <v>4.5714285714285703</v>
      </c>
      <c r="AC131" s="25">
        <f ca="1">IFERROR(INDEX('Natural Hazard'!$H$8:$H$225,MATCH($C131,_xlfn.ANCHORARRAY('Natural Hazard'!$C$8),0)),NA())</f>
        <v>9.1666666666666607</v>
      </c>
      <c r="AD131" s="25">
        <f ca="1">IFERROR(INDEX(Conflict!$H$8:$H$225,MATCH($C131,_xlfn.ANCHORARRAY(Conflict!$C$8),0)),NA())</f>
        <v>1.7683894866819501</v>
      </c>
      <c r="AE131" s="50"/>
      <c r="AF131" s="25">
        <f ca="1">IFERROR(INDEX(Health!$I$8:$I$225,MATCH($C131,_xlfn.ANCHORARRAY(Health!$C$8),0)),NA())</f>
        <v>0</v>
      </c>
      <c r="AG131" s="25" t="e">
        <f ca="1">IFERROR(INDEX(Food!$I$8:$I$225,MATCH($C131,_xlfn.ANCHORARRAY(Food!$C$8),0)),NA())</f>
        <v>#N/A</v>
      </c>
      <c r="AH131" s="25">
        <f ca="1">IFERROR(INDEX(Macro!$I$8:$I$225,MATCH($C131,_xlfn.ANCHORARRAY(Macro!$C$8),0)),NA())</f>
        <v>7</v>
      </c>
      <c r="AI131" s="25">
        <f ca="1">IFERROR(INDEX(Socioeconomic!$I$8:$I$225,MATCH($C131,_xlfn.ANCHORARRAY(Socioeconomic!$C$8),0)),NA())</f>
        <v>0</v>
      </c>
      <c r="AJ131" s="25">
        <f ca="1">IFERROR(INDEX('Natural Hazard'!$I$8:$I$225,MATCH($C131,_xlfn.ANCHORARRAY('Natural Hazard'!$C$8),0)),NA())</f>
        <v>10</v>
      </c>
      <c r="AK131" s="25">
        <f ca="1">IFERROR(INDEX(Conflict!$I$8:$I$225,MATCH($C131,_xlfn.ANCHORARRAY(Conflict!$C$8),0)),NA())</f>
        <v>0</v>
      </c>
      <c r="AL131" s="49"/>
      <c r="AM131" s="25">
        <f>IFERROR(INDEX('Data Reliability'!$G$6:$G$409,MATCH($C131,'Data Reliability'!$E$6:$E$409,0)),NA())</f>
        <v>0</v>
      </c>
      <c r="AN131" s="25">
        <f>IFERROR(INDEX('Data Reliability'!$H$6:$H$409,MATCH($C131,'Data Reliability'!$E$6:$E$409,0)),NA())</f>
        <v>0.358333333333333</v>
      </c>
    </row>
    <row r="132" spans="2:40" x14ac:dyDescent="0.2">
      <c r="B132" s="28" t="s">
        <v>213</v>
      </c>
      <c r="C132" s="28" t="s">
        <v>214</v>
      </c>
      <c r="D132" s="28" t="s">
        <v>436</v>
      </c>
      <c r="E132" s="28" t="s">
        <v>429</v>
      </c>
      <c r="F132" s="206">
        <f ca="1">MATCH($C132,_xlfn.ANCHORARRAY(Health!$C$8),0)</f>
        <v>127</v>
      </c>
      <c r="G132" s="22" cm="1">
        <f t="array" aca="1" ref="G132" ca="1">IF(Parameters!$D$31, SUM(IF(ISNUMBER(R132:W132),(IF(R132:W132&gt;=Parameters!$D$37,1,"")),""))+0.5*(SUM(IF(ISNUMBER(R132:W132),(IF(R132:W132&gt;=Parameters!$D$38,1,"")),""))-SUM(IF(ISNUMBER(R132:W132),(IF(R132:W132&gt;=Parameters!$D$37,1,"")),""))),0) +
   IF(Parameters!$D$32,SUM(IF(ISNUMBER(R132:W132),(IF(R132:W132&gt;=Parameters!$D$41,1,"")),"")),0) +
   IF(Parameters!$D$33,AVERAGE(IF(ISNUMBER(R132:W132),R132:W132)),0) +
   IF(Parameters!$D$34,IF(OR(IF(ISNUMBER(R132:W132),R132:W132)=0),0,GEOMEAN(IF(ISNUMBER(R132:W132),R132:W132))),0)</f>
        <v>0</v>
      </c>
      <c r="H132" s="23">
        <f t="shared" ca="1" si="6"/>
        <v>0</v>
      </c>
      <c r="I132" s="116" t="str">
        <f t="shared" si="7"/>
        <v>!</v>
      </c>
      <c r="J132" s="22" cm="1">
        <f t="array" aca="1" ref="J132" ca="1">IF(Parameters!$D$31, SUM(IF(ISNUMBER(Y132:AD132),(IF(Y132:AD132&gt;=Parameters!$D$41,1,"")),""))+0.5*(SUM(IF(ISNUMBER(Y132:AD132),(IF(Y132:AD132&gt;=Parameters!$D$42,1,"")),""))-SUM(IF(ISNUMBER(Y132:AD132),(IF(Y132:AD132&gt;=Parameters!$D$41,1,"")),""))),0) +
   IF(Parameters!$D$32,SUM(IF(ISNUMBER(Y132:AD132),(IF(Y132:AD132&gt;=Parameters!$D$41,1,"")),"")),0) +
   IF(Parameters!$D$33,AVERAGE(IF(ISNUMBER(Y132:AD132),Y132:AD132)),0) +
   IF(Parameters!$D$34,IF(OR(IF(ISNUMBER(Y132:AD132),Y132:AD132)=0),0,GEOMEAN(IF(ISNUMBER(Y132:AD132),Y132:AD132))),0)</f>
        <v>2</v>
      </c>
      <c r="K132" s="23">
        <f t="shared" ca="1" si="8"/>
        <v>2</v>
      </c>
      <c r="L132" s="116" t="str">
        <f t="shared" si="9"/>
        <v>!</v>
      </c>
      <c r="M132" s="21" cm="1">
        <f t="array" aca="1" ref="M132" ca="1">IF(Parameters!$D$31, SUM(IF(ISNUMBER(AF132:AK132),(IF(AF132:AK132&gt;=Parameters!$D$41,1,"")),""))+0.5*(SUM(IF(ISNUMBER(AF132:AK132),(IF(AF132:AK132&gt;=Parameters!$D$42,1,"")),""))-SUM(IF(ISNUMBER(AF132:AK132),(IF(AF132:AK132&gt;=Parameters!$D$41,1,"")),""))),0) +
   IF(Parameters!$D$32,SUM(IF(ISNUMBER(AF132:AK132),(IF(AF132:AK132&gt;=Parameters!$D$41,1,"")),"")),0) +
   IF(Parameters!$D$33,AVERAGE(IF(ISNUMBER(AF132:AK132),AF132:AK132)),0) +
   IF(Parameters!$D$34,IF(OR(IF(ISNUMBER(AF132:AK132),AF132:AK132)=0),0,GEOMEAN(IF(ISNUMBER(AF132:AK132),AF132:AK132))),0)</f>
        <v>0</v>
      </c>
      <c r="N132" s="23">
        <f t="shared" ca="1" si="10"/>
        <v>0</v>
      </c>
      <c r="O132" s="116" t="str">
        <f t="shared" si="11"/>
        <v>!!</v>
      </c>
      <c r="P132" s="24"/>
      <c r="Q132" s="49"/>
      <c r="R132" s="25">
        <f ca="1">IFERROR(INDEX(Health!$G$8:$G$225,MATCH($C132,_xlfn.ANCHORARRAY(Health!$C$8),0)),NA())</f>
        <v>0</v>
      </c>
      <c r="S132" s="25" t="e">
        <f ca="1">IFERROR(INDEX(Food!$G$8:$G$225,MATCH($C132,_xlfn.ANCHORARRAY(Food!$C$8),0)),NA())</f>
        <v>#N/A</v>
      </c>
      <c r="T132" s="25" t="e">
        <f ca="1">IFERROR(INDEX(Macro!$G$8:$G$225,MATCH($C132,_xlfn.ANCHORARRAY(Macro!$C$8),0)),NA())</f>
        <v>#N/A</v>
      </c>
      <c r="U132" s="25">
        <f ca="1">IFERROR(INDEX(Socioeconomic!$G$8:$G$225,MATCH($C132,_xlfn.ANCHORARRAY(Socioeconomic!$C$8),0)),NA())</f>
        <v>0</v>
      </c>
      <c r="V132" s="25">
        <f ca="1">IFERROR(INDEX('Natural Hazard'!$G$8:$G$225,MATCH($C132,_xlfn.ANCHORARRAY('Natural Hazard'!$C$8),0)),NA())</f>
        <v>0</v>
      </c>
      <c r="W132" s="25">
        <f ca="1">IFERROR(INDEX(Conflict!$G$8:$G$225,MATCH($C132,_xlfn.ANCHORARRAY(Conflict!$C$8),0)),NA())</f>
        <v>0</v>
      </c>
      <c r="X132" s="50"/>
      <c r="Y132" s="25">
        <f ca="1">IFERROR(INDEX(Health!$H$8:$H$225,MATCH($C132,_xlfn.ANCHORARRAY(Health!$C$8),0)),NA())</f>
        <v>9.0029154518950403</v>
      </c>
      <c r="Z132" s="25" t="e">
        <f ca="1">IFERROR(INDEX(Food!$H$8:$H$225,MATCH($C132,_xlfn.ANCHORARRAY(Food!$C$8),0)),NA())</f>
        <v>#N/A</v>
      </c>
      <c r="AA132" s="25" t="e">
        <f ca="1">IFERROR(INDEX(Macro!$H$8:$H$225,MATCH($C132,_xlfn.ANCHORARRAY(Macro!$C$8),0)),NA())</f>
        <v>#N/A</v>
      </c>
      <c r="AB132" s="25">
        <f ca="1">IFERROR(INDEX(Socioeconomic!$H$8:$H$225,MATCH($C132,_xlfn.ANCHORARRAY(Socioeconomic!$C$8),0)),NA())</f>
        <v>7.4285714285714199</v>
      </c>
      <c r="AC132" s="25">
        <f ca="1">IFERROR(INDEX('Natural Hazard'!$H$8:$H$225,MATCH($C132,_xlfn.ANCHORARRAY('Natural Hazard'!$C$8),0)),NA())</f>
        <v>5.6666666666666599</v>
      </c>
      <c r="AD132" s="25">
        <f ca="1">IFERROR(INDEX(Conflict!$H$8:$H$225,MATCH($C132,_xlfn.ANCHORARRAY(Conflict!$C$8),0)),NA())</f>
        <v>10</v>
      </c>
      <c r="AE132" s="50"/>
      <c r="AF132" s="25">
        <f ca="1">IFERROR(INDEX(Health!$I$8:$I$225,MATCH($C132,_xlfn.ANCHORARRAY(Health!$C$8),0)),NA())</f>
        <v>0</v>
      </c>
      <c r="AG132" s="25" t="e">
        <f ca="1">IFERROR(INDEX(Food!$I$8:$I$225,MATCH($C132,_xlfn.ANCHORARRAY(Food!$C$8),0)),NA())</f>
        <v>#N/A</v>
      </c>
      <c r="AH132" s="25" t="e">
        <f ca="1">IFERROR(INDEX(Macro!$I$8:$I$225,MATCH($C132,_xlfn.ANCHORARRAY(Macro!$C$8),0)),NA())</f>
        <v>#N/A</v>
      </c>
      <c r="AI132" s="25" t="e">
        <f ca="1">IFERROR(INDEX(Socioeconomic!$I$8:$I$225,MATCH($C132,_xlfn.ANCHORARRAY(Socioeconomic!$C$8),0)),NA())</f>
        <v>#N/A</v>
      </c>
      <c r="AJ132" s="25">
        <f ca="1">IFERROR(INDEX('Natural Hazard'!$I$8:$I$225,MATCH($C132,_xlfn.ANCHORARRAY('Natural Hazard'!$C$8),0)),NA())</f>
        <v>0</v>
      </c>
      <c r="AK132" s="25">
        <f ca="1">IFERROR(INDEX(Conflict!$I$8:$I$225,MATCH($C132,_xlfn.ANCHORARRAY(Conflict!$C$8),0)),NA())</f>
        <v>0</v>
      </c>
      <c r="AL132" s="49"/>
      <c r="AM132" s="25">
        <f>IFERROR(INDEX('Data Reliability'!$G$6:$G$409,MATCH($C132,'Data Reliability'!$E$6:$E$409,0)),NA())</f>
        <v>0.41666666666666702</v>
      </c>
      <c r="AN132" s="25">
        <f>IFERROR(INDEX('Data Reliability'!$H$6:$H$409,MATCH($C132,'Data Reliability'!$E$6:$E$409,0)),NA())</f>
        <v>0.78333333333333299</v>
      </c>
    </row>
    <row r="133" spans="2:40" x14ac:dyDescent="0.2">
      <c r="B133" s="28" t="s">
        <v>215</v>
      </c>
      <c r="C133" s="28" t="s">
        <v>216</v>
      </c>
      <c r="D133" s="28" t="s">
        <v>433</v>
      </c>
      <c r="E133" s="28" t="s">
        <v>430</v>
      </c>
      <c r="F133" s="206">
        <f ca="1">MATCH($C133,_xlfn.ANCHORARRAY(Health!$C$8),0)</f>
        <v>128</v>
      </c>
      <c r="G133" s="22" cm="1">
        <f t="array" aca="1" ref="G133" ca="1">IF(Parameters!$D$31, SUM(IF(ISNUMBER(R133:W133),(IF(R133:W133&gt;=Parameters!$D$37,1,"")),""))+0.5*(SUM(IF(ISNUMBER(R133:W133),(IF(R133:W133&gt;=Parameters!$D$38,1,"")),""))-SUM(IF(ISNUMBER(R133:W133),(IF(R133:W133&gt;=Parameters!$D$37,1,"")),""))),0) +
   IF(Parameters!$D$32,SUM(IF(ISNUMBER(R133:W133),(IF(R133:W133&gt;=Parameters!$D$41,1,"")),"")),0) +
   IF(Parameters!$D$33,AVERAGE(IF(ISNUMBER(R133:W133),R133:W133)),0) +
   IF(Parameters!$D$34,IF(OR(IF(ISNUMBER(R133:W133),R133:W133)=0),0,GEOMEAN(IF(ISNUMBER(R133:W133),R133:W133))),0)</f>
        <v>0</v>
      </c>
      <c r="H133" s="23">
        <f t="shared" ca="1" si="6"/>
        <v>0</v>
      </c>
      <c r="I133" s="116" t="str">
        <f t="shared" si="7"/>
        <v>!</v>
      </c>
      <c r="J133" s="22" cm="1">
        <f t="array" aca="1" ref="J133" ca="1">IF(Parameters!$D$31, SUM(IF(ISNUMBER(Y133:AD133),(IF(Y133:AD133&gt;=Parameters!$D$41,1,"")),""))+0.5*(SUM(IF(ISNUMBER(Y133:AD133),(IF(Y133:AD133&gt;=Parameters!$D$42,1,"")),""))-SUM(IF(ISNUMBER(Y133:AD133),(IF(Y133:AD133&gt;=Parameters!$D$41,1,"")),""))),0) +
   IF(Parameters!$D$32,SUM(IF(ISNUMBER(Y133:AD133),(IF(Y133:AD133&gt;=Parameters!$D$41,1,"")),"")),0) +
   IF(Parameters!$D$33,AVERAGE(IF(ISNUMBER(Y133:AD133),Y133:AD133)),0) +
   IF(Parameters!$D$34,IF(OR(IF(ISNUMBER(Y133:AD133),Y133:AD133)=0),0,GEOMEAN(IF(ISNUMBER(Y133:AD133),Y133:AD133))),0)</f>
        <v>0</v>
      </c>
      <c r="K133" s="23">
        <f t="shared" ca="1" si="8"/>
        <v>0</v>
      </c>
      <c r="L133" s="116" t="str">
        <f t="shared" si="9"/>
        <v/>
      </c>
      <c r="M133" s="21" cm="1">
        <f t="array" aca="1" ref="M133" ca="1">IF(Parameters!$D$31, SUM(IF(ISNUMBER(AF133:AK133),(IF(AF133:AK133&gt;=Parameters!$D$41,1,"")),""))+0.5*(SUM(IF(ISNUMBER(AF133:AK133),(IF(AF133:AK133&gt;=Parameters!$D$42,1,"")),""))-SUM(IF(ISNUMBER(AF133:AK133),(IF(AF133:AK133&gt;=Parameters!$D$41,1,"")),""))),0) +
   IF(Parameters!$D$32,SUM(IF(ISNUMBER(AF133:AK133),(IF(AF133:AK133&gt;=Parameters!$D$41,1,"")),"")),0) +
   IF(Parameters!$D$33,AVERAGE(IF(ISNUMBER(AF133:AK133),AF133:AK133)),0) +
   IF(Parameters!$D$34,IF(OR(IF(ISNUMBER(AF133:AK133),AF133:AK133)=0),0,GEOMEAN(IF(ISNUMBER(AF133:AK133),AF133:AK133))),0)</f>
        <v>0</v>
      </c>
      <c r="N133" s="23">
        <f t="shared" ca="1" si="10"/>
        <v>0</v>
      </c>
      <c r="O133" s="116" t="str">
        <f t="shared" si="11"/>
        <v>!</v>
      </c>
      <c r="P133" s="24"/>
      <c r="Q133" s="49"/>
      <c r="R133" s="25">
        <f ca="1">IFERROR(INDEX(Health!$G$8:$G$225,MATCH($C133,_xlfn.ANCHORARRAY(Health!$C$8),0)),NA())</f>
        <v>0</v>
      </c>
      <c r="S133" s="25">
        <f ca="1">IFERROR(INDEX(Food!$G$8:$G$225,MATCH($C133,_xlfn.ANCHORARRAY(Food!$C$8),0)),NA())</f>
        <v>0</v>
      </c>
      <c r="T133" s="25">
        <f ca="1">IFERROR(INDEX(Macro!$G$8:$G$225,MATCH($C133,_xlfn.ANCHORARRAY(Macro!$C$8),0)),NA())</f>
        <v>2.4771578483204388</v>
      </c>
      <c r="U133" s="25">
        <f ca="1">IFERROR(INDEX(Socioeconomic!$G$8:$G$225,MATCH($C133,_xlfn.ANCHORARRAY(Socioeconomic!$C$8),0)),NA())</f>
        <v>0</v>
      </c>
      <c r="V133" s="25">
        <f ca="1">IFERROR(INDEX('Natural Hazard'!$G$8:$G$225,MATCH($C133,_xlfn.ANCHORARRAY('Natural Hazard'!$C$8),0)),NA())</f>
        <v>0</v>
      </c>
      <c r="W133" s="25">
        <f ca="1">IFERROR(INDEX(Conflict!$G$8:$G$225,MATCH($C133,_xlfn.ANCHORARRAY(Conflict!$C$8),0)),NA())</f>
        <v>0</v>
      </c>
      <c r="X133" s="50"/>
      <c r="Y133" s="25">
        <f ca="1">IFERROR(INDEX(Health!$H$8:$H$225,MATCH($C133,_xlfn.ANCHORARRAY(Health!$C$8),0)),NA())</f>
        <v>3.8717201166180701</v>
      </c>
      <c r="Z133" s="25">
        <f ca="1">IFERROR(INDEX(Food!$H$8:$H$225,MATCH($C133,_xlfn.ANCHORARRAY(Food!$C$8),0)),NA())</f>
        <v>3.6124401913875501</v>
      </c>
      <c r="AA133" s="25">
        <f ca="1">IFERROR(INDEX(Macro!$H$8:$H$225,MATCH($C133,_xlfn.ANCHORARRAY(Macro!$C$8),0)),NA())</f>
        <v>1.79314386170524</v>
      </c>
      <c r="AB133" s="25">
        <f ca="1">IFERROR(INDEX(Socioeconomic!$H$8:$H$225,MATCH($C133,_xlfn.ANCHORARRAY(Socioeconomic!$C$8),0)),NA())</f>
        <v>2.9999999999999898</v>
      </c>
      <c r="AC133" s="25">
        <f ca="1">IFERROR(INDEX('Natural Hazard'!$H$8:$H$225,MATCH($C133,_xlfn.ANCHORARRAY('Natural Hazard'!$C$8),0)),NA())</f>
        <v>3.3333333333333299</v>
      </c>
      <c r="AD133" s="25">
        <f ca="1">IFERROR(INDEX(Conflict!$H$8:$H$225,MATCH($C133,_xlfn.ANCHORARRAY(Conflict!$C$8),0)),NA())</f>
        <v>0</v>
      </c>
      <c r="AE133" s="50"/>
      <c r="AF133" s="25">
        <f ca="1">IFERROR(INDEX(Health!$I$8:$I$225,MATCH($C133,_xlfn.ANCHORARRAY(Health!$C$8),0)),NA())</f>
        <v>0</v>
      </c>
      <c r="AG133" s="25" t="e">
        <f ca="1">IFERROR(INDEX(Food!$I$8:$I$225,MATCH($C133,_xlfn.ANCHORARRAY(Food!$C$8),0)),NA())</f>
        <v>#N/A</v>
      </c>
      <c r="AH133" s="25">
        <f ca="1">IFERROR(INDEX(Macro!$I$8:$I$225,MATCH($C133,_xlfn.ANCHORARRAY(Macro!$C$8),0)),NA())</f>
        <v>3.4220963172804502</v>
      </c>
      <c r="AI133" s="25">
        <f ca="1">IFERROR(INDEX(Socioeconomic!$I$8:$I$225,MATCH($C133,_xlfn.ANCHORARRAY(Socioeconomic!$C$8),0)),NA())</f>
        <v>0</v>
      </c>
      <c r="AJ133" s="25">
        <f ca="1">IFERROR(INDEX('Natural Hazard'!$I$8:$I$225,MATCH($C133,_xlfn.ANCHORARRAY('Natural Hazard'!$C$8),0)),NA())</f>
        <v>0</v>
      </c>
      <c r="AK133" s="25">
        <f ca="1">IFERROR(INDEX(Conflict!$I$8:$I$225,MATCH($C133,_xlfn.ANCHORARRAY(Conflict!$C$8),0)),NA())</f>
        <v>1.78571428571427</v>
      </c>
      <c r="AL133" s="49"/>
      <c r="AM133" s="25">
        <f>IFERROR(INDEX('Data Reliability'!$G$6:$G$409,MATCH($C133,'Data Reliability'!$E$6:$E$409,0)),NA())</f>
        <v>0.16666666666666699</v>
      </c>
      <c r="AN133" s="25">
        <f>IFERROR(INDEX('Data Reliability'!$H$6:$H$409,MATCH($C133,'Data Reliability'!$E$6:$E$409,0)),NA())</f>
        <v>0.625</v>
      </c>
    </row>
    <row r="134" spans="2:40" x14ac:dyDescent="0.2">
      <c r="B134" s="28" t="s">
        <v>217</v>
      </c>
      <c r="C134" s="28" t="s">
        <v>218</v>
      </c>
      <c r="D134" s="28" t="s">
        <v>432</v>
      </c>
      <c r="E134" s="28" t="s">
        <v>429</v>
      </c>
      <c r="F134" s="206">
        <f ca="1">MATCH($C134,_xlfn.ANCHORARRAY(Health!$C$8),0)</f>
        <v>129</v>
      </c>
      <c r="G134" s="22" cm="1">
        <f t="array" aca="1" ref="G134" ca="1">IF(Parameters!$D$31, SUM(IF(ISNUMBER(R134:W134),(IF(R134:W134&gt;=Parameters!$D$37,1,"")),""))+0.5*(SUM(IF(ISNUMBER(R134:W134),(IF(R134:W134&gt;=Parameters!$D$38,1,"")),""))-SUM(IF(ISNUMBER(R134:W134),(IF(R134:W134&gt;=Parameters!$D$37,1,"")),""))),0) +
   IF(Parameters!$D$32,SUM(IF(ISNUMBER(R134:W134),(IF(R134:W134&gt;=Parameters!$D$41,1,"")),"")),0) +
   IF(Parameters!$D$33,AVERAGE(IF(ISNUMBER(R134:W134),R134:W134)),0) +
   IF(Parameters!$D$34,IF(OR(IF(ISNUMBER(R134:W134),R134:W134)=0),0,GEOMEAN(IF(ISNUMBER(R134:W134),R134:W134))),0)</f>
        <v>2.5</v>
      </c>
      <c r="H134" s="23">
        <f t="shared" ref="H134:H197" ca="1" si="12">G134</f>
        <v>2.5</v>
      </c>
      <c r="I134" s="116" t="str">
        <f t="shared" ref="I134:I197" si="13">IF(AVERAGE(AM134:AN134) &gt;= 0.666, "!!", IF(AND(AVERAGE(AM134:AN134) &lt; 0.666,  AVERAGE(AM134:AN134)  &gt;= 0.333), "!", IF(AVERAGE(AM134:AN134) &lt; 0.333, "")))</f>
        <v/>
      </c>
      <c r="J134" s="22" cm="1">
        <f t="array" aca="1" ref="J134" ca="1">IF(Parameters!$D$31, SUM(IF(ISNUMBER(Y134:AD134),(IF(Y134:AD134&gt;=Parameters!$D$41,1,"")),""))+0.5*(SUM(IF(ISNUMBER(Y134:AD134),(IF(Y134:AD134&gt;=Parameters!$D$42,1,"")),""))-SUM(IF(ISNUMBER(Y134:AD134),(IF(Y134:AD134&gt;=Parameters!$D$41,1,"")),""))),0) +
   IF(Parameters!$D$32,SUM(IF(ISNUMBER(Y134:AD134),(IF(Y134:AD134&gt;=Parameters!$D$41,1,"")),"")),0) +
   IF(Parameters!$D$33,AVERAGE(IF(ISNUMBER(Y134:AD134),Y134:AD134)),0) +
   IF(Parameters!$D$34,IF(OR(IF(ISNUMBER(Y134:AD134),Y134:AD134)=0),0,GEOMEAN(IF(ISNUMBER(Y134:AD134),Y134:AD134))),0)</f>
        <v>3</v>
      </c>
      <c r="K134" s="23">
        <f t="shared" ref="K134:K197" ca="1" si="14">J134</f>
        <v>3</v>
      </c>
      <c r="L134" s="116" t="str">
        <f t="shared" ref="L134:L197" si="15">IF(AM134 &gt;= 0.666, "!!", IF(AND(AM134 &lt; 0.666, AM134  &gt;= 0.333), "!", IF(AM134 &lt; 0.333, "")))</f>
        <v/>
      </c>
      <c r="M134" s="21" cm="1">
        <f t="array" aca="1" ref="M134" ca="1">IF(Parameters!$D$31, SUM(IF(ISNUMBER(AF134:AK134),(IF(AF134:AK134&gt;=Parameters!$D$41,1,"")),""))+0.5*(SUM(IF(ISNUMBER(AF134:AK134),(IF(AF134:AK134&gt;=Parameters!$D$42,1,"")),""))-SUM(IF(ISNUMBER(AF134:AK134),(IF(AF134:AK134&gt;=Parameters!$D$41,1,"")),""))),0) +
   IF(Parameters!$D$32,SUM(IF(ISNUMBER(AF134:AK134),(IF(AF134:AK134&gt;=Parameters!$D$41,1,"")),"")),0) +
   IF(Parameters!$D$33,AVERAGE(IF(ISNUMBER(AF134:AK134),AF134:AK134)),0) +
   IF(Parameters!$D$34,IF(OR(IF(ISNUMBER(AF134:AK134),AF134:AK134)=0),0,GEOMEAN(IF(ISNUMBER(AF134:AK134),AF134:AK134))),0)</f>
        <v>2</v>
      </c>
      <c r="N134" s="23">
        <f t="shared" ref="N134:N197" ca="1" si="16">M134</f>
        <v>2</v>
      </c>
      <c r="O134" s="116" t="str">
        <f t="shared" ref="O134:O197" si="17">IF(AN134 &gt;= 0.666, "!!", IF(AND(AN134 &lt; 0.666, AN134  &gt;= 0.333), "!", IF(AN134 &lt; 0.333, "")))</f>
        <v>!</v>
      </c>
      <c r="P134" s="24"/>
      <c r="Q134" s="49"/>
      <c r="R134" s="25">
        <f ca="1">IFERROR(INDEX(Health!$G$8:$G$225,MATCH($C134,_xlfn.ANCHORARRAY(Health!$C$8),0)),NA())</f>
        <v>0</v>
      </c>
      <c r="S134" s="25">
        <f ca="1">IFERROR(INDEX(Food!$G$8:$G$225,MATCH($C134,_xlfn.ANCHORARRAY(Food!$C$8),0)),NA())</f>
        <v>8.7061000651238203</v>
      </c>
      <c r="T134" s="25">
        <f ca="1">IFERROR(INDEX(Macro!$G$8:$G$225,MATCH($C134,_xlfn.ANCHORARRAY(Macro!$C$8),0)),NA())</f>
        <v>1.5790869076917835</v>
      </c>
      <c r="U134" s="25">
        <f ca="1">IFERROR(INDEX(Socioeconomic!$G$8:$G$225,MATCH($C134,_xlfn.ANCHORARRAY(Socioeconomic!$C$8),0)),NA())</f>
        <v>10</v>
      </c>
      <c r="V134" s="25">
        <f ca="1">IFERROR(INDEX('Natural Hazard'!$G$8:$G$225,MATCH($C134,_xlfn.ANCHORARRAY('Natural Hazard'!$C$8),0)),NA())</f>
        <v>0</v>
      </c>
      <c r="W134" s="25">
        <f ca="1">IFERROR(INDEX(Conflict!$G$8:$G$225,MATCH($C134,_xlfn.ANCHORARRAY(Conflict!$C$8),0)),NA())</f>
        <v>6.7352826046498606</v>
      </c>
      <c r="X134" s="50"/>
      <c r="Y134" s="25">
        <f ca="1">IFERROR(INDEX(Health!$H$8:$H$225,MATCH($C134,_xlfn.ANCHORARRAY(Health!$C$8),0)),NA())</f>
        <v>7.7201166180758003</v>
      </c>
      <c r="Z134" s="25">
        <f ca="1">IFERROR(INDEX(Food!$H$8:$H$225,MATCH($C134,_xlfn.ANCHORARRAY(Food!$C$8),0)),NA())</f>
        <v>7.5796178343948997</v>
      </c>
      <c r="AA134" s="25">
        <f ca="1">IFERROR(INDEX(Macro!$H$8:$H$225,MATCH($C134,_xlfn.ANCHORARRAY(Macro!$C$8),0)),NA())</f>
        <v>6.8766481101670101</v>
      </c>
      <c r="AB134" s="25">
        <f ca="1">IFERROR(INDEX(Socioeconomic!$H$8:$H$225,MATCH($C134,_xlfn.ANCHORARRAY(Socioeconomic!$C$8),0)),NA())</f>
        <v>10</v>
      </c>
      <c r="AC134" s="25">
        <f ca="1">IFERROR(INDEX('Natural Hazard'!$H$8:$H$225,MATCH($C134,_xlfn.ANCHORARRAY('Natural Hazard'!$C$8),0)),NA())</f>
        <v>4.6666666666666599</v>
      </c>
      <c r="AD134" s="25">
        <f ca="1">IFERROR(INDEX(Conflict!$H$8:$H$225,MATCH($C134,_xlfn.ANCHORARRAY(Conflict!$C$8),0)),NA())</f>
        <v>10</v>
      </c>
      <c r="AE134" s="50"/>
      <c r="AF134" s="25">
        <f ca="1">IFERROR(INDEX(Health!$I$8:$I$225,MATCH($C134,_xlfn.ANCHORARRAY(Health!$C$8),0)),NA())</f>
        <v>0</v>
      </c>
      <c r="AG134" s="25">
        <f ca="1">IFERROR(INDEX(Food!$I$8:$I$225,MATCH($C134,_xlfn.ANCHORARRAY(Food!$C$8),0)),NA())</f>
        <v>10</v>
      </c>
      <c r="AH134" s="25">
        <f ca="1">IFERROR(INDEX(Macro!$I$8:$I$225,MATCH($C134,_xlfn.ANCHORARRAY(Macro!$C$8),0)),NA())</f>
        <v>0.36260623229462302</v>
      </c>
      <c r="AI134" s="25">
        <f ca="1">IFERROR(INDEX(Socioeconomic!$I$8:$I$225,MATCH($C134,_xlfn.ANCHORARRAY(Socioeconomic!$C$8),0)),NA())</f>
        <v>10</v>
      </c>
      <c r="AJ134" s="25">
        <f ca="1">IFERROR(INDEX('Natural Hazard'!$I$8:$I$225,MATCH($C134,_xlfn.ANCHORARRAY('Natural Hazard'!$C$8),0)),NA())</f>
        <v>0</v>
      </c>
      <c r="AK134" s="25">
        <f ca="1">IFERROR(INDEX(Conflict!$I$8:$I$225,MATCH($C134,_xlfn.ANCHORARRAY(Conflict!$C$8),0)),NA())</f>
        <v>4.5364031764499</v>
      </c>
      <c r="AL134" s="49"/>
      <c r="AM134" s="25">
        <f>IFERROR(INDEX('Data Reliability'!$G$6:$G$409,MATCH($C134,'Data Reliability'!$E$6:$E$409,0)),NA())</f>
        <v>8.3333333333333301E-2</v>
      </c>
      <c r="AN134" s="25">
        <f>IFERROR(INDEX('Data Reliability'!$H$6:$H$409,MATCH($C134,'Data Reliability'!$E$6:$E$409,0)),NA())</f>
        <v>0.391666666666667</v>
      </c>
    </row>
    <row r="135" spans="2:40" x14ac:dyDescent="0.2">
      <c r="B135" s="28" t="s">
        <v>219</v>
      </c>
      <c r="C135" s="28" t="s">
        <v>220</v>
      </c>
      <c r="D135" s="28" t="s">
        <v>434</v>
      </c>
      <c r="E135" s="28" t="s">
        <v>409</v>
      </c>
      <c r="F135" s="206">
        <f ca="1">MATCH($C135,_xlfn.ANCHORARRAY(Health!$C$8),0)</f>
        <v>130</v>
      </c>
      <c r="G135" s="22" cm="1">
        <f t="array" aca="1" ref="G135" ca="1">IF(Parameters!$D$31, SUM(IF(ISNUMBER(R135:W135),(IF(R135:W135&gt;=Parameters!$D$37,1,"")),""))+0.5*(SUM(IF(ISNUMBER(R135:W135),(IF(R135:W135&gt;=Parameters!$D$38,1,"")),""))-SUM(IF(ISNUMBER(R135:W135),(IF(R135:W135&gt;=Parameters!$D$37,1,"")),""))),0) +
   IF(Parameters!$D$32,SUM(IF(ISNUMBER(R135:W135),(IF(R135:W135&gt;=Parameters!$D$41,1,"")),"")),0) +
   IF(Parameters!$D$33,AVERAGE(IF(ISNUMBER(R135:W135),R135:W135)),0) +
   IF(Parameters!$D$34,IF(OR(IF(ISNUMBER(R135:W135),R135:W135)=0),0,GEOMEAN(IF(ISNUMBER(R135:W135),R135:W135))),0)</f>
        <v>0</v>
      </c>
      <c r="H135" s="23">
        <f t="shared" ca="1" si="12"/>
        <v>0</v>
      </c>
      <c r="I135" s="116" t="str">
        <f t="shared" si="13"/>
        <v>!</v>
      </c>
      <c r="J135" s="22" cm="1">
        <f t="array" aca="1" ref="J135" ca="1">IF(Parameters!$D$31, SUM(IF(ISNUMBER(Y135:AD135),(IF(Y135:AD135&gt;=Parameters!$D$41,1,"")),""))+0.5*(SUM(IF(ISNUMBER(Y135:AD135),(IF(Y135:AD135&gt;=Parameters!$D$42,1,"")),""))-SUM(IF(ISNUMBER(Y135:AD135),(IF(Y135:AD135&gt;=Parameters!$D$41,1,"")),""))),0) +
   IF(Parameters!$D$32,SUM(IF(ISNUMBER(Y135:AD135),(IF(Y135:AD135&gt;=Parameters!$D$41,1,"")),"")),0) +
   IF(Parameters!$D$33,AVERAGE(IF(ISNUMBER(Y135:AD135),Y135:AD135)),0) +
   IF(Parameters!$D$34,IF(OR(IF(ISNUMBER(Y135:AD135),Y135:AD135)=0),0,GEOMEAN(IF(ISNUMBER(Y135:AD135),Y135:AD135))),0)</f>
        <v>0</v>
      </c>
      <c r="K135" s="23">
        <f t="shared" ca="1" si="14"/>
        <v>0</v>
      </c>
      <c r="L135" s="116" t="str">
        <f t="shared" si="15"/>
        <v/>
      </c>
      <c r="M135" s="21" cm="1">
        <f t="array" aca="1" ref="M135" ca="1">IF(Parameters!$D$31, SUM(IF(ISNUMBER(AF135:AK135),(IF(AF135:AK135&gt;=Parameters!$D$41,1,"")),""))+0.5*(SUM(IF(ISNUMBER(AF135:AK135),(IF(AF135:AK135&gt;=Parameters!$D$42,1,"")),""))-SUM(IF(ISNUMBER(AF135:AK135),(IF(AF135:AK135&gt;=Parameters!$D$41,1,"")),""))),0) +
   IF(Parameters!$D$32,SUM(IF(ISNUMBER(AF135:AK135),(IF(AF135:AK135&gt;=Parameters!$D$41,1,"")),"")),0) +
   IF(Parameters!$D$33,AVERAGE(IF(ISNUMBER(AF135:AK135),AF135:AK135)),0) +
   IF(Parameters!$D$34,IF(OR(IF(ISNUMBER(AF135:AK135),AF135:AK135)=0),0,GEOMEAN(IF(ISNUMBER(AF135:AK135),AF135:AK135))),0)</f>
        <v>0</v>
      </c>
      <c r="N135" s="23">
        <f t="shared" ca="1" si="16"/>
        <v>0</v>
      </c>
      <c r="O135" s="116" t="str">
        <f t="shared" si="17"/>
        <v>!</v>
      </c>
      <c r="P135" s="24"/>
      <c r="Q135" s="49"/>
      <c r="R135" s="25">
        <f ca="1">IFERROR(INDEX(Health!$G$8:$G$225,MATCH($C135,_xlfn.ANCHORARRAY(Health!$C$8),0)),NA())</f>
        <v>0</v>
      </c>
      <c r="S135" s="25">
        <f ca="1">IFERROR(INDEX(Food!$G$8:$G$225,MATCH($C135,_xlfn.ANCHORARRAY(Food!$C$8),0)),NA())</f>
        <v>0</v>
      </c>
      <c r="T135" s="25">
        <f ca="1">IFERROR(INDEX(Macro!$G$8:$G$225,MATCH($C135,_xlfn.ANCHORARRAY(Macro!$C$8),0)),NA())</f>
        <v>0</v>
      </c>
      <c r="U135" s="25">
        <f ca="1">IFERROR(INDEX(Socioeconomic!$G$8:$G$225,MATCH($C135,_xlfn.ANCHORARRAY(Socioeconomic!$C$8),0)),NA())</f>
        <v>0</v>
      </c>
      <c r="V135" s="25">
        <f ca="1">IFERROR(INDEX('Natural Hazard'!$G$8:$G$225,MATCH($C135,_xlfn.ANCHORARRAY('Natural Hazard'!$C$8),0)),NA())</f>
        <v>0</v>
      </c>
      <c r="W135" s="25">
        <f ca="1">IFERROR(INDEX(Conflict!$G$8:$G$225,MATCH($C135,_xlfn.ANCHORARRAY(Conflict!$C$8),0)),NA())</f>
        <v>0</v>
      </c>
      <c r="X135" s="50"/>
      <c r="Y135" s="25">
        <f ca="1">IFERROR(INDEX(Health!$H$8:$H$225,MATCH($C135,_xlfn.ANCHORARRAY(Health!$C$8),0)),NA())</f>
        <v>4.4548104956268197</v>
      </c>
      <c r="Z135" s="25">
        <f ca="1">IFERROR(INDEX(Food!$H$8:$H$225,MATCH($C135,_xlfn.ANCHORARRAY(Food!$C$8),0)),NA())</f>
        <v>0</v>
      </c>
      <c r="AA135" s="25">
        <f ca="1">IFERROR(INDEX(Macro!$H$8:$H$225,MATCH($C135,_xlfn.ANCHORARRAY(Macro!$C$8),0)),NA())</f>
        <v>0</v>
      </c>
      <c r="AB135" s="25">
        <f ca="1">IFERROR(INDEX(Socioeconomic!$H$8:$H$225,MATCH($C135,_xlfn.ANCHORARRAY(Socioeconomic!$C$8),0)),NA())</f>
        <v>0.71428571428571297</v>
      </c>
      <c r="AC135" s="25">
        <f ca="1">IFERROR(INDEX('Natural Hazard'!$H$8:$H$225,MATCH($C135,_xlfn.ANCHORARRAY('Natural Hazard'!$C$8),0)),NA())</f>
        <v>1.1666666666666601</v>
      </c>
      <c r="AD135" s="25">
        <f ca="1">IFERROR(INDEX(Conflict!$H$8:$H$225,MATCH($C135,_xlfn.ANCHORARRAY(Conflict!$C$8),0)),NA())</f>
        <v>0</v>
      </c>
      <c r="AE135" s="50"/>
      <c r="AF135" s="25">
        <f ca="1">IFERROR(INDEX(Health!$I$8:$I$225,MATCH($C135,_xlfn.ANCHORARRAY(Health!$C$8),0)),NA())</f>
        <v>0</v>
      </c>
      <c r="AG135" s="25" t="e">
        <f ca="1">IFERROR(INDEX(Food!$I$8:$I$225,MATCH($C135,_xlfn.ANCHORARRAY(Food!$C$8),0)),NA())</f>
        <v>#N/A</v>
      </c>
      <c r="AH135" s="25">
        <f ca="1">IFERROR(INDEX(Macro!$I$8:$I$225,MATCH($C135,_xlfn.ANCHORARRAY(Macro!$C$8),0)),NA())</f>
        <v>4.5552407932011301</v>
      </c>
      <c r="AI135" s="25">
        <f ca="1">IFERROR(INDEX(Socioeconomic!$I$8:$I$225,MATCH($C135,_xlfn.ANCHORARRAY(Socioeconomic!$C$8),0)),NA())</f>
        <v>0</v>
      </c>
      <c r="AJ135" s="25">
        <f ca="1">IFERROR(INDEX('Natural Hazard'!$I$8:$I$225,MATCH($C135,_xlfn.ANCHORARRAY('Natural Hazard'!$C$8),0)),NA())</f>
        <v>0</v>
      </c>
      <c r="AK135" s="25">
        <f ca="1">IFERROR(INDEX(Conflict!$I$8:$I$225,MATCH($C135,_xlfn.ANCHORARRAY(Conflict!$C$8),0)),NA())</f>
        <v>0</v>
      </c>
      <c r="AL135" s="49"/>
      <c r="AM135" s="25">
        <f>IFERROR(INDEX('Data Reliability'!$G$6:$G$409,MATCH($C135,'Data Reliability'!$E$6:$E$409,0)),NA())</f>
        <v>0.16666666666666699</v>
      </c>
      <c r="AN135" s="25">
        <f>IFERROR(INDEX('Data Reliability'!$H$6:$H$409,MATCH($C135,'Data Reliability'!$E$6:$E$409,0)),NA())</f>
        <v>0.625</v>
      </c>
    </row>
    <row r="136" spans="2:40" x14ac:dyDescent="0.2">
      <c r="B136" s="28" t="s">
        <v>221</v>
      </c>
      <c r="C136" s="28" t="s">
        <v>222</v>
      </c>
      <c r="D136" s="28" t="s">
        <v>436</v>
      </c>
      <c r="E136" s="28" t="s">
        <v>429</v>
      </c>
      <c r="F136" s="206">
        <f ca="1">MATCH($C136,_xlfn.ANCHORARRAY(Health!$C$8),0)</f>
        <v>131</v>
      </c>
      <c r="G136" s="22" cm="1">
        <f t="array" aca="1" ref="G136" ca="1">IF(Parameters!$D$31, SUM(IF(ISNUMBER(R136:W136),(IF(R136:W136&gt;=Parameters!$D$37,1,"")),""))+0.5*(SUM(IF(ISNUMBER(R136:W136),(IF(R136:W136&gt;=Parameters!$D$38,1,"")),""))-SUM(IF(ISNUMBER(R136:W136),(IF(R136:W136&gt;=Parameters!$D$37,1,"")),""))),0) +
   IF(Parameters!$D$32,SUM(IF(ISNUMBER(R136:W136),(IF(R136:W136&gt;=Parameters!$D$41,1,"")),"")),0) +
   IF(Parameters!$D$33,AVERAGE(IF(ISNUMBER(R136:W136),R136:W136)),0) +
   IF(Parameters!$D$34,IF(OR(IF(ISNUMBER(R136:W136),R136:W136)=0),0,GEOMEAN(IF(ISNUMBER(R136:W136),R136:W136))),0)</f>
        <v>3.5</v>
      </c>
      <c r="H136" s="23">
        <f t="shared" ca="1" si="12"/>
        <v>3.5</v>
      </c>
      <c r="I136" s="116" t="str">
        <f t="shared" si="13"/>
        <v/>
      </c>
      <c r="J136" s="22" cm="1">
        <f t="array" aca="1" ref="J136" ca="1">IF(Parameters!$D$31, SUM(IF(ISNUMBER(Y136:AD136),(IF(Y136:AD136&gt;=Parameters!$D$41,1,"")),""))+0.5*(SUM(IF(ISNUMBER(Y136:AD136),(IF(Y136:AD136&gt;=Parameters!$D$42,1,"")),""))-SUM(IF(ISNUMBER(Y136:AD136),(IF(Y136:AD136&gt;=Parameters!$D$41,1,"")),""))),0) +
   IF(Parameters!$D$32,SUM(IF(ISNUMBER(Y136:AD136),(IF(Y136:AD136&gt;=Parameters!$D$41,1,"")),"")),0) +
   IF(Parameters!$D$33,AVERAGE(IF(ISNUMBER(Y136:AD136),Y136:AD136)),0) +
   IF(Parameters!$D$34,IF(OR(IF(ISNUMBER(Y136:AD136),Y136:AD136)=0),0,GEOMEAN(IF(ISNUMBER(Y136:AD136),Y136:AD136))),0)</f>
        <v>3</v>
      </c>
      <c r="K136" s="23">
        <f t="shared" ca="1" si="14"/>
        <v>3</v>
      </c>
      <c r="L136" s="116" t="str">
        <f t="shared" si="15"/>
        <v/>
      </c>
      <c r="M136" s="21" cm="1">
        <f t="array" aca="1" ref="M136" ca="1">IF(Parameters!$D$31, SUM(IF(ISNUMBER(AF136:AK136),(IF(AF136:AK136&gt;=Parameters!$D$41,1,"")),""))+0.5*(SUM(IF(ISNUMBER(AF136:AK136),(IF(AF136:AK136&gt;=Parameters!$D$42,1,"")),""))-SUM(IF(ISNUMBER(AF136:AK136),(IF(AF136:AK136&gt;=Parameters!$D$41,1,"")),""))),0) +
   IF(Parameters!$D$32,SUM(IF(ISNUMBER(AF136:AK136),(IF(AF136:AK136&gt;=Parameters!$D$41,1,"")),"")),0) +
   IF(Parameters!$D$33,AVERAGE(IF(ISNUMBER(AF136:AK136),AF136:AK136)),0) +
   IF(Parameters!$D$34,IF(OR(IF(ISNUMBER(AF136:AK136),AF136:AK136)=0),0,GEOMEAN(IF(ISNUMBER(AF136:AK136),AF136:AK136))),0)</f>
        <v>2</v>
      </c>
      <c r="N136" s="23">
        <f t="shared" ca="1" si="16"/>
        <v>2</v>
      </c>
      <c r="O136" s="116" t="str">
        <f t="shared" si="17"/>
        <v>!</v>
      </c>
      <c r="P136" s="24"/>
      <c r="Q136" s="49"/>
      <c r="R136" s="25">
        <f ca="1">IFERROR(INDEX(Health!$G$8:$G$225,MATCH($C136,_xlfn.ANCHORARRAY(Health!$C$8),0)),NA())</f>
        <v>0</v>
      </c>
      <c r="S136" s="25">
        <f ca="1">IFERROR(INDEX(Food!$G$8:$G$225,MATCH($C136,_xlfn.ANCHORARRAY(Food!$C$8),0)),NA())</f>
        <v>6.4424762994176517</v>
      </c>
      <c r="T136" s="25">
        <f ca="1">IFERROR(INDEX(Macro!$G$8:$G$225,MATCH($C136,_xlfn.ANCHORARRAY(Macro!$C$8),0)),NA())</f>
        <v>9.1543628261761327</v>
      </c>
      <c r="U136" s="25">
        <f ca="1">IFERROR(INDEX(Socioeconomic!$G$8:$G$225,MATCH($C136,_xlfn.ANCHORARRAY(Socioeconomic!$C$8),0)),NA())</f>
        <v>0</v>
      </c>
      <c r="V136" s="25">
        <f ca="1">IFERROR(INDEX('Natural Hazard'!$G$8:$G$225,MATCH($C136,_xlfn.ANCHORARRAY('Natural Hazard'!$C$8),0)),NA())</f>
        <v>10</v>
      </c>
      <c r="W136" s="25">
        <f ca="1">IFERROR(INDEX(Conflict!$G$8:$G$225,MATCH($C136,_xlfn.ANCHORARRAY(Conflict!$C$8),0)),NA())</f>
        <v>7.1275649500911111</v>
      </c>
      <c r="X136" s="50"/>
      <c r="Y136" s="25">
        <f ca="1">IFERROR(INDEX(Health!$H$8:$H$225,MATCH($C136,_xlfn.ANCHORARRAY(Health!$C$8),0)),NA())</f>
        <v>5.0087463556851297</v>
      </c>
      <c r="Z136" s="25">
        <f ca="1">IFERROR(INDEX(Food!$H$8:$H$225,MATCH($C136,_xlfn.ANCHORARRAY(Food!$C$8),0)),NA())</f>
        <v>5.9293572669368801</v>
      </c>
      <c r="AA136" s="25">
        <f ca="1">IFERROR(INDEX(Macro!$H$8:$H$225,MATCH($C136,_xlfn.ANCHORARRAY(Macro!$C$8),0)),NA())</f>
        <v>9.33782595956637</v>
      </c>
      <c r="AB136" s="25">
        <f ca="1">IFERROR(INDEX(Socioeconomic!$H$8:$H$225,MATCH($C136,_xlfn.ANCHORARRAY(Socioeconomic!$C$8),0)),NA())</f>
        <v>7.2857142857142803</v>
      </c>
      <c r="AC136" s="25">
        <f ca="1">IFERROR(INDEX('Natural Hazard'!$H$8:$H$225,MATCH($C136,_xlfn.ANCHORARRAY('Natural Hazard'!$C$8),0)),NA())</f>
        <v>10</v>
      </c>
      <c r="AD136" s="25">
        <f ca="1">IFERROR(INDEX(Conflict!$H$8:$H$225,MATCH($C136,_xlfn.ANCHORARRAY(Conflict!$C$8),0)),NA())</f>
        <v>10</v>
      </c>
      <c r="AE136" s="50"/>
      <c r="AF136" s="25">
        <f ca="1">IFERROR(INDEX(Health!$I$8:$I$225,MATCH($C136,_xlfn.ANCHORARRAY(Health!$C$8),0)),NA())</f>
        <v>0</v>
      </c>
      <c r="AG136" s="25">
        <f ca="1">IFERROR(INDEX(Food!$I$8:$I$225,MATCH($C136,_xlfn.ANCHORARRAY(Food!$C$8),0)),NA())</f>
        <v>7</v>
      </c>
      <c r="AH136" s="25">
        <f ca="1">IFERROR(INDEX(Macro!$I$8:$I$225,MATCH($C136,_xlfn.ANCHORARRAY(Macro!$C$8),0)),NA())</f>
        <v>8.9745042492917797</v>
      </c>
      <c r="AI136" s="25" t="e">
        <f ca="1">IFERROR(INDEX(Socioeconomic!$I$8:$I$225,MATCH($C136,_xlfn.ANCHORARRAY(Socioeconomic!$C$8),0)),NA())</f>
        <v>#N/A</v>
      </c>
      <c r="AJ136" s="25">
        <f ca="1">IFERROR(INDEX('Natural Hazard'!$I$8:$I$225,MATCH($C136,_xlfn.ANCHORARRAY('Natural Hazard'!$C$8),0)),NA())</f>
        <v>10</v>
      </c>
      <c r="AK136" s="25">
        <f ca="1">IFERROR(INDEX(Conflict!$I$8:$I$225,MATCH($C136,_xlfn.ANCHORARRAY(Conflict!$C$8),0)),NA())</f>
        <v>5.0802182117767298</v>
      </c>
      <c r="AL136" s="49"/>
      <c r="AM136" s="25">
        <f>IFERROR(INDEX('Data Reliability'!$G$6:$G$409,MATCH($C136,'Data Reliability'!$E$6:$E$409,0)),NA())</f>
        <v>8.3333333333333301E-2</v>
      </c>
      <c r="AN136" s="25">
        <f>IFERROR(INDEX('Data Reliability'!$H$6:$H$409,MATCH($C136,'Data Reliability'!$E$6:$E$409,0)),NA())</f>
        <v>0.45555555555555599</v>
      </c>
    </row>
    <row r="137" spans="2:40" x14ac:dyDescent="0.2">
      <c r="B137" s="28" t="s">
        <v>223</v>
      </c>
      <c r="C137" s="28" t="s">
        <v>224</v>
      </c>
      <c r="D137" s="28" t="s">
        <v>433</v>
      </c>
      <c r="E137" s="28" t="s">
        <v>430</v>
      </c>
      <c r="F137" s="206">
        <f ca="1">MATCH($C137,_xlfn.ANCHORARRAY(Health!$C$8),0)</f>
        <v>132</v>
      </c>
      <c r="G137" s="22" cm="1">
        <f t="array" aca="1" ref="G137" ca="1">IF(Parameters!$D$31, SUM(IF(ISNUMBER(R137:W137),(IF(R137:W137&gt;=Parameters!$D$37,1,"")),""))+0.5*(SUM(IF(ISNUMBER(R137:W137),(IF(R137:W137&gt;=Parameters!$D$38,1,"")),""))-SUM(IF(ISNUMBER(R137:W137),(IF(R137:W137&gt;=Parameters!$D$37,1,"")),""))),0) +
   IF(Parameters!$D$32,SUM(IF(ISNUMBER(R137:W137),(IF(R137:W137&gt;=Parameters!$D$41,1,"")),"")),0) +
   IF(Parameters!$D$33,AVERAGE(IF(ISNUMBER(R137:W137),R137:W137)),0) +
   IF(Parameters!$D$34,IF(OR(IF(ISNUMBER(R137:W137),R137:W137)=0),0,GEOMEAN(IF(ISNUMBER(R137:W137),R137:W137))),0)</f>
        <v>0</v>
      </c>
      <c r="H137" s="23">
        <f t="shared" ca="1" si="12"/>
        <v>0</v>
      </c>
      <c r="I137" s="116" t="str">
        <f t="shared" si="13"/>
        <v>!</v>
      </c>
      <c r="J137" s="22" cm="1">
        <f t="array" aca="1" ref="J137" ca="1">IF(Parameters!$D$31, SUM(IF(ISNUMBER(Y137:AD137),(IF(Y137:AD137&gt;=Parameters!$D$41,1,"")),""))+0.5*(SUM(IF(ISNUMBER(Y137:AD137),(IF(Y137:AD137&gt;=Parameters!$D$42,1,"")),""))-SUM(IF(ISNUMBER(Y137:AD137),(IF(Y137:AD137&gt;=Parameters!$D$41,1,"")),""))),0) +
   IF(Parameters!$D$32,SUM(IF(ISNUMBER(Y137:AD137),(IF(Y137:AD137&gt;=Parameters!$D$41,1,"")),"")),0) +
   IF(Parameters!$D$33,AVERAGE(IF(ISNUMBER(Y137:AD137),Y137:AD137)),0) +
   IF(Parameters!$D$34,IF(OR(IF(ISNUMBER(Y137:AD137),Y137:AD137)=0),0,GEOMEAN(IF(ISNUMBER(Y137:AD137),Y137:AD137))),0)</f>
        <v>0</v>
      </c>
      <c r="K137" s="23">
        <f t="shared" ca="1" si="14"/>
        <v>0</v>
      </c>
      <c r="L137" s="116" t="str">
        <f t="shared" si="15"/>
        <v/>
      </c>
      <c r="M137" s="21" cm="1">
        <f t="array" aca="1" ref="M137" ca="1">IF(Parameters!$D$31, SUM(IF(ISNUMBER(AF137:AK137),(IF(AF137:AK137&gt;=Parameters!$D$41,1,"")),""))+0.5*(SUM(IF(ISNUMBER(AF137:AK137),(IF(AF137:AK137&gt;=Parameters!$D$42,1,"")),""))-SUM(IF(ISNUMBER(AF137:AK137),(IF(AF137:AK137&gt;=Parameters!$D$41,1,"")),""))),0) +
   IF(Parameters!$D$32,SUM(IF(ISNUMBER(AF137:AK137),(IF(AF137:AK137&gt;=Parameters!$D$41,1,"")),"")),0) +
   IF(Parameters!$D$33,AVERAGE(IF(ISNUMBER(AF137:AK137),AF137:AK137)),0) +
   IF(Parameters!$D$34,IF(OR(IF(ISNUMBER(AF137:AK137),AF137:AK137)=0),0,GEOMEAN(IF(ISNUMBER(AF137:AK137),AF137:AK137))),0)</f>
        <v>0</v>
      </c>
      <c r="N137" s="23">
        <f t="shared" ca="1" si="16"/>
        <v>0</v>
      </c>
      <c r="O137" s="116" t="str">
        <f t="shared" si="17"/>
        <v>!</v>
      </c>
      <c r="P137" s="24"/>
      <c r="Q137" s="49"/>
      <c r="R137" s="25">
        <f ca="1">IFERROR(INDEX(Health!$G$8:$G$225,MATCH($C137,_xlfn.ANCHORARRAY(Health!$C$8),0)),NA())</f>
        <v>0</v>
      </c>
      <c r="S137" s="25">
        <f ca="1">IFERROR(INDEX(Food!$G$8:$G$225,MATCH($C137,_xlfn.ANCHORARRAY(Food!$C$8),0)),NA())</f>
        <v>0</v>
      </c>
      <c r="T137" s="25">
        <f ca="1">IFERROR(INDEX(Macro!$G$8:$G$225,MATCH($C137,_xlfn.ANCHORARRAY(Macro!$C$8),0)),NA())</f>
        <v>1.5585588995703179</v>
      </c>
      <c r="U137" s="25">
        <f ca="1">IFERROR(INDEX(Socioeconomic!$G$8:$G$225,MATCH($C137,_xlfn.ANCHORARRAY(Socioeconomic!$C$8),0)),NA())</f>
        <v>0</v>
      </c>
      <c r="V137" s="25">
        <f ca="1">IFERROR(INDEX('Natural Hazard'!$G$8:$G$225,MATCH($C137,_xlfn.ANCHORARRAY('Natural Hazard'!$C$8),0)),NA())</f>
        <v>0</v>
      </c>
      <c r="W137" s="25">
        <f ca="1">IFERROR(INDEX(Conflict!$G$8:$G$225,MATCH($C137,_xlfn.ANCHORARRAY(Conflict!$C$8),0)),NA())</f>
        <v>0</v>
      </c>
      <c r="X137" s="50"/>
      <c r="Y137" s="25">
        <f ca="1">IFERROR(INDEX(Health!$H$8:$H$225,MATCH($C137,_xlfn.ANCHORARRAY(Health!$C$8),0)),NA())</f>
        <v>3.3177842565597602</v>
      </c>
      <c r="Z137" s="25">
        <f ca="1">IFERROR(INDEX(Food!$H$8:$H$225,MATCH($C137,_xlfn.ANCHORARRAY(Food!$C$8),0)),NA())</f>
        <v>1.1722488038277501</v>
      </c>
      <c r="AA137" s="25">
        <f ca="1">IFERROR(INDEX(Macro!$H$8:$H$225,MATCH($C137,_xlfn.ANCHORARRAY(Macro!$C$8),0)),NA())</f>
        <v>5.1040140638734197</v>
      </c>
      <c r="AB137" s="25">
        <f ca="1">IFERROR(INDEX(Socioeconomic!$H$8:$H$225,MATCH($C137,_xlfn.ANCHORARRAY(Socioeconomic!$C$8),0)),NA())</f>
        <v>4.1428571428571397</v>
      </c>
      <c r="AC137" s="25">
        <f ca="1">IFERROR(INDEX('Natural Hazard'!$H$8:$H$225,MATCH($C137,_xlfn.ANCHORARRAY('Natural Hazard'!$C$8),0)),NA())</f>
        <v>3.5</v>
      </c>
      <c r="AD137" s="25">
        <f ca="1">IFERROR(INDEX(Conflict!$H$8:$H$225,MATCH($C137,_xlfn.ANCHORARRAY(Conflict!$C$8),0)),NA())</f>
        <v>0</v>
      </c>
      <c r="AE137" s="50"/>
      <c r="AF137" s="25">
        <f ca="1">IFERROR(INDEX(Health!$I$8:$I$225,MATCH($C137,_xlfn.ANCHORARRAY(Health!$C$8),0)),NA())</f>
        <v>0</v>
      </c>
      <c r="AG137" s="25" t="e">
        <f ca="1">IFERROR(INDEX(Food!$I$8:$I$225,MATCH($C137,_xlfn.ANCHORARRAY(Food!$C$8),0)),NA())</f>
        <v>#N/A</v>
      </c>
      <c r="AH137" s="25">
        <f ca="1">IFERROR(INDEX(Macro!$I$8:$I$225,MATCH($C137,_xlfn.ANCHORARRAY(Macro!$C$8),0)),NA())</f>
        <v>0.47592067988668502</v>
      </c>
      <c r="AI137" s="25">
        <f ca="1">IFERROR(INDEX(Socioeconomic!$I$8:$I$225,MATCH($C137,_xlfn.ANCHORARRAY(Socioeconomic!$C$8),0)),NA())</f>
        <v>0</v>
      </c>
      <c r="AJ137" s="25">
        <f ca="1">IFERROR(INDEX('Natural Hazard'!$I$8:$I$225,MATCH($C137,_xlfn.ANCHORARRAY('Natural Hazard'!$C$8),0)),NA())</f>
        <v>0</v>
      </c>
      <c r="AK137" s="25">
        <f ca="1">IFERROR(INDEX(Conflict!$I$8:$I$225,MATCH($C137,_xlfn.ANCHORARRAY(Conflict!$C$8),0)),NA())</f>
        <v>0</v>
      </c>
      <c r="AL137" s="49"/>
      <c r="AM137" s="25">
        <f>IFERROR(INDEX('Data Reliability'!$G$6:$G$409,MATCH($C137,'Data Reliability'!$E$6:$E$409,0)),NA())</f>
        <v>0.16666666666666699</v>
      </c>
      <c r="AN137" s="25">
        <f>IFERROR(INDEX('Data Reliability'!$H$6:$H$409,MATCH($C137,'Data Reliability'!$E$6:$E$409,0)),NA())</f>
        <v>0.59166666666666701</v>
      </c>
    </row>
    <row r="138" spans="2:40" x14ac:dyDescent="0.2">
      <c r="B138" s="28" t="s">
        <v>225</v>
      </c>
      <c r="C138" s="28" t="s">
        <v>226</v>
      </c>
      <c r="D138" s="28" t="s">
        <v>436</v>
      </c>
      <c r="E138" s="28" t="s">
        <v>430</v>
      </c>
      <c r="F138" s="206">
        <f ca="1">MATCH($C138,_xlfn.ANCHORARRAY(Health!$C$8),0)</f>
        <v>133</v>
      </c>
      <c r="G138" s="22" cm="1">
        <f t="array" aca="1" ref="G138" ca="1">IF(Parameters!$D$31, SUM(IF(ISNUMBER(R138:W138),(IF(R138:W138&gt;=Parameters!$D$37,1,"")),""))+0.5*(SUM(IF(ISNUMBER(R138:W138),(IF(R138:W138&gt;=Parameters!$D$38,1,"")),""))-SUM(IF(ISNUMBER(R138:W138),(IF(R138:W138&gt;=Parameters!$D$37,1,"")),""))),0) +
   IF(Parameters!$D$32,SUM(IF(ISNUMBER(R138:W138),(IF(R138:W138&gt;=Parameters!$D$41,1,"")),"")),0) +
   IF(Parameters!$D$33,AVERAGE(IF(ISNUMBER(R138:W138),R138:W138)),0) +
   IF(Parameters!$D$34,IF(OR(IF(ISNUMBER(R138:W138),R138:W138)=0),0,GEOMEAN(IF(ISNUMBER(R138:W138),R138:W138))),0)</f>
        <v>1.5</v>
      </c>
      <c r="H138" s="23">
        <f t="shared" ca="1" si="12"/>
        <v>1.5</v>
      </c>
      <c r="I138" s="116" t="str">
        <f t="shared" si="13"/>
        <v>!</v>
      </c>
      <c r="J138" s="22" cm="1">
        <f t="array" aca="1" ref="J138" ca="1">IF(Parameters!$D$31, SUM(IF(ISNUMBER(Y138:AD138),(IF(Y138:AD138&gt;=Parameters!$D$41,1,"")),""))+0.5*(SUM(IF(ISNUMBER(Y138:AD138),(IF(Y138:AD138&gt;=Parameters!$D$42,1,"")),""))-SUM(IF(ISNUMBER(Y138:AD138),(IF(Y138:AD138&gt;=Parameters!$D$41,1,"")),""))),0) +
   IF(Parameters!$D$32,SUM(IF(ISNUMBER(Y138:AD138),(IF(Y138:AD138&gt;=Parameters!$D$41,1,"")),"")),0) +
   IF(Parameters!$D$33,AVERAGE(IF(ISNUMBER(Y138:AD138),Y138:AD138)),0) +
   IF(Parameters!$D$34,IF(OR(IF(ISNUMBER(Y138:AD138),Y138:AD138)=0),0,GEOMEAN(IF(ISNUMBER(Y138:AD138),Y138:AD138))),0)</f>
        <v>0.5</v>
      </c>
      <c r="K138" s="23">
        <f t="shared" ca="1" si="14"/>
        <v>0.5</v>
      </c>
      <c r="L138" s="116" t="str">
        <f t="shared" si="15"/>
        <v/>
      </c>
      <c r="M138" s="21" cm="1">
        <f t="array" aca="1" ref="M138" ca="1">IF(Parameters!$D$31, SUM(IF(ISNUMBER(AF138:AK138),(IF(AF138:AK138&gt;=Parameters!$D$41,1,"")),""))+0.5*(SUM(IF(ISNUMBER(AF138:AK138),(IF(AF138:AK138&gt;=Parameters!$D$42,1,"")),""))-SUM(IF(ISNUMBER(AF138:AK138),(IF(AF138:AK138&gt;=Parameters!$D$41,1,"")),""))),0) +
   IF(Parameters!$D$32,SUM(IF(ISNUMBER(AF138:AK138),(IF(AF138:AK138&gt;=Parameters!$D$41,1,"")),"")),0) +
   IF(Parameters!$D$33,AVERAGE(IF(ISNUMBER(AF138:AK138),AF138:AK138)),0) +
   IF(Parameters!$D$34,IF(OR(IF(ISNUMBER(AF138:AK138),AF138:AK138)=0),0,GEOMEAN(IF(ISNUMBER(AF138:AK138),AF138:AK138))),0)</f>
        <v>2</v>
      </c>
      <c r="N138" s="23">
        <f t="shared" ca="1" si="16"/>
        <v>2</v>
      </c>
      <c r="O138" s="116" t="str">
        <f t="shared" si="17"/>
        <v>!</v>
      </c>
      <c r="P138" s="24"/>
      <c r="Q138" s="49"/>
      <c r="R138" s="25">
        <f ca="1">IFERROR(INDEX(Health!$G$8:$G$225,MATCH($C138,_xlfn.ANCHORARRAY(Health!$C$8),0)),NA())</f>
        <v>6.4973643456584149</v>
      </c>
      <c r="S138" s="25">
        <f ca="1">IFERROR(INDEX(Food!$G$8:$G$225,MATCH($C138,_xlfn.ANCHORARRAY(Food!$C$8),0)),NA())</f>
        <v>0</v>
      </c>
      <c r="T138" s="25">
        <f ca="1">IFERROR(INDEX(Macro!$G$8:$G$225,MATCH($C138,_xlfn.ANCHORARRAY(Macro!$C$8),0)),NA())</f>
        <v>3.0197804493586458</v>
      </c>
      <c r="U138" s="25">
        <f ca="1">IFERROR(INDEX(Socioeconomic!$G$8:$G$225,MATCH($C138,_xlfn.ANCHORARRAY(Socioeconomic!$C$8),0)),NA())</f>
        <v>7.2702917999996952</v>
      </c>
      <c r="V138" s="25">
        <f ca="1">IFERROR(INDEX('Natural Hazard'!$G$8:$G$225,MATCH($C138,_xlfn.ANCHORARRAY('Natural Hazard'!$C$8),0)),NA())</f>
        <v>0</v>
      </c>
      <c r="W138" s="25">
        <f ca="1">IFERROR(INDEX(Conflict!$G$8:$G$225,MATCH($C138,_xlfn.ANCHORARRAY(Conflict!$C$8),0)),NA())</f>
        <v>0</v>
      </c>
      <c r="X138" s="50"/>
      <c r="Y138" s="25">
        <f ca="1">IFERROR(INDEX(Health!$H$8:$H$225,MATCH($C138,_xlfn.ANCHORARRAY(Health!$C$8),0)),NA())</f>
        <v>4.2215743440233204</v>
      </c>
      <c r="Z138" s="25">
        <f ca="1">IFERROR(INDEX(Food!$H$8:$H$225,MATCH($C138,_xlfn.ANCHORARRAY(Food!$C$8),0)),NA())</f>
        <v>7.2009569377990399</v>
      </c>
      <c r="AA138" s="25">
        <f ca="1">IFERROR(INDEX(Macro!$H$8:$H$225,MATCH($C138,_xlfn.ANCHORARRAY(Macro!$C$8),0)),NA())</f>
        <v>5.2944623498388497</v>
      </c>
      <c r="AB138" s="25">
        <f ca="1">IFERROR(INDEX(Socioeconomic!$H$8:$H$225,MATCH($C138,_xlfn.ANCHORARRAY(Socioeconomic!$C$8),0)),NA())</f>
        <v>5.2857142857142803</v>
      </c>
      <c r="AC138" s="25">
        <f ca="1">IFERROR(INDEX('Natural Hazard'!$H$8:$H$225,MATCH($C138,_xlfn.ANCHORARRAY('Natural Hazard'!$C$8),0)),NA())</f>
        <v>3.3333333333333299</v>
      </c>
      <c r="AD138" s="25">
        <f ca="1">IFERROR(INDEX(Conflict!$H$8:$H$225,MATCH($C138,_xlfn.ANCHORARRAY(Conflict!$C$8),0)),NA())</f>
        <v>0</v>
      </c>
      <c r="AE138" s="50"/>
      <c r="AF138" s="25">
        <f ca="1">IFERROR(INDEX(Health!$I$8:$I$225,MATCH($C138,_xlfn.ANCHORARRAY(Health!$C$8),0)),NA())</f>
        <v>10</v>
      </c>
      <c r="AG138" s="25" t="e">
        <f ca="1">IFERROR(INDEX(Food!$I$8:$I$225,MATCH($C138,_xlfn.ANCHORARRAY(Food!$C$8),0)),NA())</f>
        <v>#N/A</v>
      </c>
      <c r="AH138" s="25">
        <f ca="1">IFERROR(INDEX(Macro!$I$8:$I$225,MATCH($C138,_xlfn.ANCHORARRAY(Macro!$C$8),0)),NA())</f>
        <v>1.7223796033994401</v>
      </c>
      <c r="AI138" s="25">
        <f ca="1">IFERROR(INDEX(Socioeconomic!$I$8:$I$225,MATCH($C138,_xlfn.ANCHORARRAY(Socioeconomic!$C$8),0)),NA())</f>
        <v>10</v>
      </c>
      <c r="AJ138" s="25">
        <f ca="1">IFERROR(INDEX('Natural Hazard'!$I$8:$I$225,MATCH($C138,_xlfn.ANCHORARRAY('Natural Hazard'!$C$8),0)),NA())</f>
        <v>0</v>
      </c>
      <c r="AK138" s="25">
        <f ca="1">IFERROR(INDEX(Conflict!$I$8:$I$225,MATCH($C138,_xlfn.ANCHORARRAY(Conflict!$C$8),0)),NA())</f>
        <v>0</v>
      </c>
      <c r="AL138" s="49"/>
      <c r="AM138" s="25">
        <f>IFERROR(INDEX('Data Reliability'!$G$6:$G$409,MATCH($C138,'Data Reliability'!$E$6:$E$409,0)),NA())</f>
        <v>0.16666666666666699</v>
      </c>
      <c r="AN138" s="25">
        <f>IFERROR(INDEX('Data Reliability'!$H$6:$H$409,MATCH($C138,'Data Reliability'!$E$6:$E$409,0)),NA())</f>
        <v>0.5</v>
      </c>
    </row>
    <row r="139" spans="2:40" x14ac:dyDescent="0.2">
      <c r="B139" s="28" t="s">
        <v>748</v>
      </c>
      <c r="C139" s="28" t="s">
        <v>710</v>
      </c>
      <c r="D139" s="28" t="s">
        <v>436</v>
      </c>
      <c r="E139" s="28" t="s">
        <v>409</v>
      </c>
      <c r="F139" s="206">
        <f ca="1">MATCH($C139,_xlfn.ANCHORARRAY(Health!$C$8),0)</f>
        <v>134</v>
      </c>
      <c r="G139" s="22" cm="1">
        <f t="array" aca="1" ref="G139" ca="1">IF(Parameters!$D$31, SUM(IF(ISNUMBER(R139:W139),(IF(R139:W139&gt;=Parameters!$D$37,1,"")),""))+0.5*(SUM(IF(ISNUMBER(R139:W139),(IF(R139:W139&gt;=Parameters!$D$38,1,"")),""))-SUM(IF(ISNUMBER(R139:W139),(IF(R139:W139&gt;=Parameters!$D$37,1,"")),""))),0) +
   IF(Parameters!$D$32,SUM(IF(ISNUMBER(R139:W139),(IF(R139:W139&gt;=Parameters!$D$41,1,"")),"")),0) +
   IF(Parameters!$D$33,AVERAGE(IF(ISNUMBER(R139:W139),R139:W139)),0) +
   IF(Parameters!$D$34,IF(OR(IF(ISNUMBER(R139:W139),R139:W139)=0),0,GEOMEAN(IF(ISNUMBER(R139:W139),R139:W139))),0)</f>
        <v>0</v>
      </c>
      <c r="H139" s="23">
        <f t="shared" ca="1" si="12"/>
        <v>0</v>
      </c>
      <c r="I139" s="116" t="str">
        <f t="shared" si="13"/>
        <v>!!</v>
      </c>
      <c r="J139" s="22" cm="1">
        <f t="array" aca="1" ref="J139" ca="1">IF(Parameters!$D$31, SUM(IF(ISNUMBER(Y139:AD139),(IF(Y139:AD139&gt;=Parameters!$D$41,1,"")),""))+0.5*(SUM(IF(ISNUMBER(Y139:AD139),(IF(Y139:AD139&gt;=Parameters!$D$42,1,"")),""))-SUM(IF(ISNUMBER(Y139:AD139),(IF(Y139:AD139&gt;=Parameters!$D$41,1,"")),""))),0) +
   IF(Parameters!$D$32,SUM(IF(ISNUMBER(Y139:AD139),(IF(Y139:AD139&gt;=Parameters!$D$41,1,"")),"")),0) +
   IF(Parameters!$D$33,AVERAGE(IF(ISNUMBER(Y139:AD139),Y139:AD139)),0) +
   IF(Parameters!$D$34,IF(OR(IF(ISNUMBER(Y139:AD139),Y139:AD139)=0),0,GEOMEAN(IF(ISNUMBER(Y139:AD139),Y139:AD139))),0)</f>
        <v>0</v>
      </c>
      <c r="K139" s="23">
        <f t="shared" ca="1" si="14"/>
        <v>0</v>
      </c>
      <c r="L139" s="116" t="str">
        <f t="shared" si="15"/>
        <v>!!</v>
      </c>
      <c r="M139" s="21" cm="1">
        <f t="array" aca="1" ref="M139" ca="1">IF(Parameters!$D$31, SUM(IF(ISNUMBER(AF139:AK139),(IF(AF139:AK139&gt;=Parameters!$D$41,1,"")),""))+0.5*(SUM(IF(ISNUMBER(AF139:AK139),(IF(AF139:AK139&gt;=Parameters!$D$42,1,"")),""))-SUM(IF(ISNUMBER(AF139:AK139),(IF(AF139:AK139&gt;=Parameters!$D$41,1,"")),""))),0) +
   IF(Parameters!$D$32,SUM(IF(ISNUMBER(AF139:AK139),(IF(AF139:AK139&gt;=Parameters!$D$41,1,"")),"")),0) +
   IF(Parameters!$D$33,AVERAGE(IF(ISNUMBER(AF139:AK139),AF139:AK139)),0) +
   IF(Parameters!$D$34,IF(OR(IF(ISNUMBER(AF139:AK139),AF139:AK139)=0),0,GEOMEAN(IF(ISNUMBER(AF139:AK139),AF139:AK139))),0)</f>
        <v>0</v>
      </c>
      <c r="N139" s="23">
        <f t="shared" ca="1" si="16"/>
        <v>0</v>
      </c>
      <c r="O139" s="116" t="str">
        <f t="shared" si="17"/>
        <v>!!</v>
      </c>
      <c r="P139" s="24"/>
      <c r="Q139" s="49"/>
      <c r="R139" s="25">
        <f ca="1">IFERROR(INDEX(Health!$G$8:$G$225,MATCH($C139,_xlfn.ANCHORARRAY(Health!$C$8),0)),NA())</f>
        <v>0</v>
      </c>
      <c r="S139" s="25" t="e">
        <f ca="1">IFERROR(INDEX(Food!$G$8:$G$225,MATCH($C139,_xlfn.ANCHORARRAY(Food!$C$8),0)),NA())</f>
        <v>#N/A</v>
      </c>
      <c r="T139" s="25" t="e">
        <f ca="1">IFERROR(INDEX(Macro!$G$8:$G$225,MATCH($C139,_xlfn.ANCHORARRAY(Macro!$C$8),0)),NA())</f>
        <v>#N/A</v>
      </c>
      <c r="U139" s="25" t="e">
        <f ca="1">IFERROR(INDEX(Socioeconomic!$G$8:$G$225,MATCH($C139,_xlfn.ANCHORARRAY(Socioeconomic!$C$8),0)),NA())</f>
        <v>#N/A</v>
      </c>
      <c r="V139" s="25">
        <f ca="1">IFERROR(INDEX('Natural Hazard'!$G$8:$G$225,MATCH($C139,_xlfn.ANCHORARRAY('Natural Hazard'!$C$8),0)),NA())</f>
        <v>0</v>
      </c>
      <c r="W139" s="25">
        <f ca="1">IFERROR(INDEX(Conflict!$G$8:$G$225,MATCH($C139,_xlfn.ANCHORARRAY(Conflict!$C$8),0)),NA())</f>
        <v>0</v>
      </c>
      <c r="X139" s="50"/>
      <c r="Y139" s="25" t="e">
        <f ca="1">IFERROR(INDEX(Health!$H$8:$H$225,MATCH($C139,_xlfn.ANCHORARRAY(Health!$C$8),0)),NA())</f>
        <v>#N/A</v>
      </c>
      <c r="Z139" s="25" t="e">
        <f ca="1">IFERROR(INDEX(Food!$H$8:$H$225,MATCH($C139,_xlfn.ANCHORARRAY(Food!$C$8),0)),NA())</f>
        <v>#N/A</v>
      </c>
      <c r="AA139" s="25" t="e">
        <f ca="1">IFERROR(INDEX(Macro!$H$8:$H$225,MATCH($C139,_xlfn.ANCHORARRAY(Macro!$C$8),0)),NA())</f>
        <v>#N/A</v>
      </c>
      <c r="AB139" s="25" t="e">
        <f ca="1">IFERROR(INDEX(Socioeconomic!$H$8:$H$225,MATCH($C139,_xlfn.ANCHORARRAY(Socioeconomic!$C$8),0)),NA())</f>
        <v>#N/A</v>
      </c>
      <c r="AC139" s="25" t="e">
        <f ca="1">IFERROR(INDEX('Natural Hazard'!$H$8:$H$225,MATCH($C139,_xlfn.ANCHORARRAY('Natural Hazard'!$C$8),0)),NA())</f>
        <v>#N/A</v>
      </c>
      <c r="AD139" s="25">
        <f ca="1">IFERROR(INDEX(Conflict!$H$8:$H$225,MATCH($C139,_xlfn.ANCHORARRAY(Conflict!$C$8),0)),NA())</f>
        <v>0</v>
      </c>
      <c r="AE139" s="50"/>
      <c r="AF139" s="25">
        <f ca="1">IFERROR(INDEX(Health!$I$8:$I$225,MATCH($C139,_xlfn.ANCHORARRAY(Health!$C$8),0)),NA())</f>
        <v>0</v>
      </c>
      <c r="AG139" s="25" t="e">
        <f ca="1">IFERROR(INDEX(Food!$I$8:$I$225,MATCH($C139,_xlfn.ANCHORARRAY(Food!$C$8),0)),NA())</f>
        <v>#N/A</v>
      </c>
      <c r="AH139" s="25" t="e">
        <f ca="1">IFERROR(INDEX(Macro!$I$8:$I$225,MATCH($C139,_xlfn.ANCHORARRAY(Macro!$C$8),0)),NA())</f>
        <v>#N/A</v>
      </c>
      <c r="AI139" s="25" t="e">
        <f ca="1">IFERROR(INDEX(Socioeconomic!$I$8:$I$225,MATCH($C139,_xlfn.ANCHORARRAY(Socioeconomic!$C$8),0)),NA())</f>
        <v>#N/A</v>
      </c>
      <c r="AJ139" s="25">
        <f ca="1">IFERROR(INDEX('Natural Hazard'!$I$8:$I$225,MATCH($C139,_xlfn.ANCHORARRAY('Natural Hazard'!$C$8),0)),NA())</f>
        <v>0</v>
      </c>
      <c r="AK139" s="25">
        <f ca="1">IFERROR(INDEX(Conflict!$I$8:$I$225,MATCH($C139,_xlfn.ANCHORARRAY(Conflict!$C$8),0)),NA())</f>
        <v>0</v>
      </c>
      <c r="AL139" s="49"/>
      <c r="AM139" s="25">
        <f>IFERROR(INDEX('Data Reliability'!$G$6:$G$409,MATCH($C139,'Data Reliability'!$E$6:$E$409,0)),NA())</f>
        <v>0.91666666666666696</v>
      </c>
      <c r="AN139" s="25">
        <f>IFERROR(INDEX('Data Reliability'!$H$6:$H$409,MATCH($C139,'Data Reliability'!$E$6:$E$409,0)),NA())</f>
        <v>0.81666666666666698</v>
      </c>
    </row>
    <row r="140" spans="2:40" x14ac:dyDescent="0.2">
      <c r="B140" s="28" t="s">
        <v>227</v>
      </c>
      <c r="C140" s="28" t="s">
        <v>228</v>
      </c>
      <c r="D140" s="28" t="s">
        <v>432</v>
      </c>
      <c r="E140" s="28" t="s">
        <v>429</v>
      </c>
      <c r="F140" s="206">
        <f ca="1">MATCH($C140,_xlfn.ANCHORARRAY(Health!$C$8),0)</f>
        <v>135</v>
      </c>
      <c r="G140" s="22" cm="1">
        <f t="array" aca="1" ref="G140" ca="1">IF(Parameters!$D$31, SUM(IF(ISNUMBER(R140:W140),(IF(R140:W140&gt;=Parameters!$D$37,1,"")),""))+0.5*(SUM(IF(ISNUMBER(R140:W140),(IF(R140:W140&gt;=Parameters!$D$38,1,"")),""))-SUM(IF(ISNUMBER(R140:W140),(IF(R140:W140&gt;=Parameters!$D$37,1,"")),""))),0) +
   IF(Parameters!$D$32,SUM(IF(ISNUMBER(R140:W140),(IF(R140:W140&gt;=Parameters!$D$41,1,"")),"")),0) +
   IF(Parameters!$D$33,AVERAGE(IF(ISNUMBER(R140:W140),R140:W140)),0) +
   IF(Parameters!$D$34,IF(OR(IF(ISNUMBER(R140:W140),R140:W140)=0),0,GEOMEAN(IF(ISNUMBER(R140:W140),R140:W140))),0)</f>
        <v>3</v>
      </c>
      <c r="H140" s="23">
        <f t="shared" ca="1" si="12"/>
        <v>3</v>
      </c>
      <c r="I140" s="116" t="str">
        <f t="shared" si="13"/>
        <v/>
      </c>
      <c r="J140" s="22" cm="1">
        <f t="array" aca="1" ref="J140" ca="1">IF(Parameters!$D$31, SUM(IF(ISNUMBER(Y140:AD140),(IF(Y140:AD140&gt;=Parameters!$D$41,1,"")),""))+0.5*(SUM(IF(ISNUMBER(Y140:AD140),(IF(Y140:AD140&gt;=Parameters!$D$42,1,"")),""))-SUM(IF(ISNUMBER(Y140:AD140),(IF(Y140:AD140&gt;=Parameters!$D$41,1,"")),""))),0) +
   IF(Parameters!$D$32,SUM(IF(ISNUMBER(Y140:AD140),(IF(Y140:AD140&gt;=Parameters!$D$41,1,"")),"")),0) +
   IF(Parameters!$D$33,AVERAGE(IF(ISNUMBER(Y140:AD140),Y140:AD140)),0) +
   IF(Parameters!$D$34,IF(OR(IF(ISNUMBER(Y140:AD140),Y140:AD140)=0),0,GEOMEAN(IF(ISNUMBER(Y140:AD140),Y140:AD140))),0)</f>
        <v>4</v>
      </c>
      <c r="K140" s="23">
        <f t="shared" ca="1" si="14"/>
        <v>4</v>
      </c>
      <c r="L140" s="116" t="str">
        <f t="shared" si="15"/>
        <v/>
      </c>
      <c r="M140" s="21" cm="1">
        <f t="array" aca="1" ref="M140" ca="1">IF(Parameters!$D$31, SUM(IF(ISNUMBER(AF140:AK140),(IF(AF140:AK140&gt;=Parameters!$D$41,1,"")),""))+0.5*(SUM(IF(ISNUMBER(AF140:AK140),(IF(AF140:AK140&gt;=Parameters!$D$42,1,"")),""))-SUM(IF(ISNUMBER(AF140:AK140),(IF(AF140:AK140&gt;=Parameters!$D$41,1,"")),""))),0) +
   IF(Parameters!$D$32,SUM(IF(ISNUMBER(AF140:AK140),(IF(AF140:AK140&gt;=Parameters!$D$41,1,"")),"")),0) +
   IF(Parameters!$D$33,AVERAGE(IF(ISNUMBER(AF140:AK140),AF140:AK140)),0) +
   IF(Parameters!$D$34,IF(OR(IF(ISNUMBER(AF140:AK140),AF140:AK140)=0),0,GEOMEAN(IF(ISNUMBER(AF140:AK140),AF140:AK140))),0)</f>
        <v>2.5</v>
      </c>
      <c r="N140" s="23">
        <f t="shared" ca="1" si="16"/>
        <v>2.5</v>
      </c>
      <c r="O140" s="116" t="str">
        <f t="shared" si="17"/>
        <v/>
      </c>
      <c r="P140" s="24"/>
      <c r="Q140" s="49"/>
      <c r="R140" s="25">
        <f ca="1">IFERROR(INDEX(Health!$G$8:$G$225,MATCH($C140,_xlfn.ANCHORARRAY(Health!$C$8),0)),NA())</f>
        <v>8.5509960547118027</v>
      </c>
      <c r="S140" s="25">
        <f ca="1">IFERROR(INDEX(Food!$G$8:$G$225,MATCH($C140,_xlfn.ANCHORARRAY(Food!$C$8),0)),NA())</f>
        <v>7.8980915068080275</v>
      </c>
      <c r="T140" s="25">
        <f ca="1">IFERROR(INDEX(Macro!$G$8:$G$225,MATCH($C140,_xlfn.ANCHORARRAY(Macro!$C$8),0)),NA())</f>
        <v>10</v>
      </c>
      <c r="U140" s="25">
        <f ca="1">IFERROR(INDEX(Socioeconomic!$G$8:$G$225,MATCH($C140,_xlfn.ANCHORARRAY(Socioeconomic!$C$8),0)),NA())</f>
        <v>0</v>
      </c>
      <c r="V140" s="25">
        <f ca="1">IFERROR(INDEX('Natural Hazard'!$G$8:$G$225,MATCH($C140,_xlfn.ANCHORARRAY('Natural Hazard'!$C$8),0)),NA())</f>
        <v>0</v>
      </c>
      <c r="W140" s="25">
        <f ca="1">IFERROR(INDEX(Conflict!$G$8:$G$225,MATCH($C140,_xlfn.ANCHORARRAY(Conflict!$C$8),0)),NA())</f>
        <v>0</v>
      </c>
      <c r="X140" s="50"/>
      <c r="Y140" s="25">
        <f ca="1">IFERROR(INDEX(Health!$H$8:$H$225,MATCH($C140,_xlfn.ANCHORARRAY(Health!$C$8),0)),NA())</f>
        <v>7.3119533527696801</v>
      </c>
      <c r="Z140" s="25">
        <f ca="1">IFERROR(INDEX(Food!$H$8:$H$225,MATCH($C140,_xlfn.ANCHORARRAY(Food!$C$8),0)),NA())</f>
        <v>8.9114070642733001</v>
      </c>
      <c r="AA140" s="25">
        <f ca="1">IFERROR(INDEX(Macro!$H$8:$H$225,MATCH($C140,_xlfn.ANCHORARRAY(Macro!$C$8),0)),NA())</f>
        <v>10</v>
      </c>
      <c r="AB140" s="25">
        <f ca="1">IFERROR(INDEX(Socioeconomic!$H$8:$H$225,MATCH($C140,_xlfn.ANCHORARRAY(Socioeconomic!$C$8),0)),NA())</f>
        <v>10</v>
      </c>
      <c r="AC140" s="25">
        <f ca="1">IFERROR(INDEX('Natural Hazard'!$H$8:$H$225,MATCH($C140,_xlfn.ANCHORARRAY('Natural Hazard'!$C$8),0)),NA())</f>
        <v>6.6666666666666599</v>
      </c>
      <c r="AD140" s="25">
        <f ca="1">IFERROR(INDEX(Conflict!$H$8:$H$225,MATCH($C140,_xlfn.ANCHORARRAY(Conflict!$C$8),0)),NA())</f>
        <v>10</v>
      </c>
      <c r="AE140" s="50"/>
      <c r="AF140" s="25">
        <f ca="1">IFERROR(INDEX(Health!$I$8:$I$225,MATCH($C140,_xlfn.ANCHORARRAY(Health!$C$8),0)),NA())</f>
        <v>10</v>
      </c>
      <c r="AG140" s="25">
        <f ca="1">IFERROR(INDEX(Food!$I$8:$I$225,MATCH($C140,_xlfn.ANCHORARRAY(Food!$C$8),0)),NA())</f>
        <v>7</v>
      </c>
      <c r="AH140" s="25">
        <f ca="1">IFERROR(INDEX(Macro!$I$8:$I$225,MATCH($C140,_xlfn.ANCHORARRAY(Macro!$C$8),0)),NA())</f>
        <v>10</v>
      </c>
      <c r="AI140" s="25">
        <f ca="1">IFERROR(INDEX(Socioeconomic!$I$8:$I$225,MATCH($C140,_xlfn.ANCHORARRAY(Socioeconomic!$C$8),0)),NA())</f>
        <v>0</v>
      </c>
      <c r="AJ140" s="25">
        <f ca="1">IFERROR(INDEX('Natural Hazard'!$I$8:$I$225,MATCH($C140,_xlfn.ANCHORARRAY('Natural Hazard'!$C$8),0)),NA())</f>
        <v>0</v>
      </c>
      <c r="AK140" s="25">
        <f ca="1">IFERROR(INDEX(Conflict!$I$8:$I$225,MATCH($C140,_xlfn.ANCHORARRAY(Conflict!$C$8),0)),NA())</f>
        <v>0</v>
      </c>
      <c r="AL140" s="49"/>
      <c r="AM140" s="25">
        <f>IFERROR(INDEX('Data Reliability'!$G$6:$G$409,MATCH($C140,'Data Reliability'!$E$6:$E$409,0)),NA())</f>
        <v>0</v>
      </c>
      <c r="AN140" s="25">
        <f>IFERROR(INDEX('Data Reliability'!$H$6:$H$409,MATCH($C140,'Data Reliability'!$E$6:$E$409,0)),NA())</f>
        <v>0.31388888888888899</v>
      </c>
    </row>
    <row r="141" spans="2:40" x14ac:dyDescent="0.2">
      <c r="B141" s="28" t="s">
        <v>229</v>
      </c>
      <c r="C141" s="28" t="s">
        <v>230</v>
      </c>
      <c r="D141" s="28" t="s">
        <v>432</v>
      </c>
      <c r="E141" s="28" t="s">
        <v>429</v>
      </c>
      <c r="F141" s="206">
        <f ca="1">MATCH($C141,_xlfn.ANCHORARRAY(Health!$C$8),0)</f>
        <v>136</v>
      </c>
      <c r="G141" s="22" cm="1">
        <f t="array" aca="1" ref="G141" ca="1">IF(Parameters!$D$31, SUM(IF(ISNUMBER(R141:W141),(IF(R141:W141&gt;=Parameters!$D$37,1,"")),""))+0.5*(SUM(IF(ISNUMBER(R141:W141),(IF(R141:W141&gt;=Parameters!$D$38,1,"")),""))-SUM(IF(ISNUMBER(R141:W141),(IF(R141:W141&gt;=Parameters!$D$37,1,"")),""))),0) +
   IF(Parameters!$D$32,SUM(IF(ISNUMBER(R141:W141),(IF(R141:W141&gt;=Parameters!$D$41,1,"")),"")),0) +
   IF(Parameters!$D$33,AVERAGE(IF(ISNUMBER(R141:W141),R141:W141)),0) +
   IF(Parameters!$D$34,IF(OR(IF(ISNUMBER(R141:W141),R141:W141)=0),0,GEOMEAN(IF(ISNUMBER(R141:W141),R141:W141))),0)</f>
        <v>0</v>
      </c>
      <c r="H141" s="23">
        <f t="shared" ca="1" si="12"/>
        <v>0</v>
      </c>
      <c r="I141" s="116" t="str">
        <f t="shared" si="13"/>
        <v>!</v>
      </c>
      <c r="J141" s="22" cm="1">
        <f t="array" aca="1" ref="J141" ca="1">IF(Parameters!$D$31, SUM(IF(ISNUMBER(Y141:AD141),(IF(Y141:AD141&gt;=Parameters!$D$41,1,"")),""))+0.5*(SUM(IF(ISNUMBER(Y141:AD141),(IF(Y141:AD141&gt;=Parameters!$D$42,1,"")),""))-SUM(IF(ISNUMBER(Y141:AD141),(IF(Y141:AD141&gt;=Parameters!$D$41,1,"")),""))),0) +
   IF(Parameters!$D$32,SUM(IF(ISNUMBER(Y141:AD141),(IF(Y141:AD141&gt;=Parameters!$D$41,1,"")),"")),0) +
   IF(Parameters!$D$33,AVERAGE(IF(ISNUMBER(Y141:AD141),Y141:AD141)),0) +
   IF(Parameters!$D$34,IF(OR(IF(ISNUMBER(Y141:AD141),Y141:AD141)=0),0,GEOMEAN(IF(ISNUMBER(Y141:AD141),Y141:AD141))),0)</f>
        <v>1.5</v>
      </c>
      <c r="K141" s="23">
        <f t="shared" ca="1" si="14"/>
        <v>1.5</v>
      </c>
      <c r="L141" s="116" t="str">
        <f t="shared" si="15"/>
        <v/>
      </c>
      <c r="M141" s="21" cm="1">
        <f t="array" aca="1" ref="M141" ca="1">IF(Parameters!$D$31, SUM(IF(ISNUMBER(AF141:AK141),(IF(AF141:AK141&gt;=Parameters!$D$41,1,"")),""))+0.5*(SUM(IF(ISNUMBER(AF141:AK141),(IF(AF141:AK141&gt;=Parameters!$D$42,1,"")),""))-SUM(IF(ISNUMBER(AF141:AK141),(IF(AF141:AK141&gt;=Parameters!$D$41,1,"")),""))),0) +
   IF(Parameters!$D$32,SUM(IF(ISNUMBER(AF141:AK141),(IF(AF141:AK141&gt;=Parameters!$D$41,1,"")),"")),0) +
   IF(Parameters!$D$33,AVERAGE(IF(ISNUMBER(AF141:AK141),AF141:AK141)),0) +
   IF(Parameters!$D$34,IF(OR(IF(ISNUMBER(AF141:AK141),AF141:AK141)=0),0,GEOMEAN(IF(ISNUMBER(AF141:AK141),AF141:AK141))),0)</f>
        <v>0</v>
      </c>
      <c r="N141" s="23">
        <f t="shared" ca="1" si="16"/>
        <v>0</v>
      </c>
      <c r="O141" s="116" t="str">
        <f t="shared" si="17"/>
        <v>!</v>
      </c>
      <c r="P141" s="24"/>
      <c r="Q141" s="49"/>
      <c r="R141" s="25">
        <f ca="1">IFERROR(INDEX(Health!$G$8:$G$225,MATCH($C141,_xlfn.ANCHORARRAY(Health!$C$8),0)),NA())</f>
        <v>0</v>
      </c>
      <c r="S141" s="25">
        <f ca="1">IFERROR(INDEX(Food!$G$8:$G$225,MATCH($C141,_xlfn.ANCHORARRAY(Food!$C$8),0)),NA())</f>
        <v>0</v>
      </c>
      <c r="T141" s="25">
        <f ca="1">IFERROR(INDEX(Macro!$G$8:$G$225,MATCH($C141,_xlfn.ANCHORARRAY(Macro!$C$8),0)),NA())</f>
        <v>0</v>
      </c>
      <c r="U141" s="25">
        <f ca="1">IFERROR(INDEX(Socioeconomic!$G$8:$G$225,MATCH($C141,_xlfn.ANCHORARRAY(Socioeconomic!$C$8),0)),NA())</f>
        <v>4.3091112173675157</v>
      </c>
      <c r="V141" s="25">
        <f ca="1">IFERROR(INDEX('Natural Hazard'!$G$8:$G$225,MATCH($C141,_xlfn.ANCHORARRAY('Natural Hazard'!$C$8),0)),NA())</f>
        <v>0</v>
      </c>
      <c r="W141" s="25">
        <f ca="1">IFERROR(INDEX(Conflict!$G$8:$G$225,MATCH($C141,_xlfn.ANCHORARRAY(Conflict!$C$8),0)),NA())</f>
        <v>0</v>
      </c>
      <c r="X141" s="50"/>
      <c r="Y141" s="25">
        <f ca="1">IFERROR(INDEX(Health!$H$8:$H$225,MATCH($C141,_xlfn.ANCHORARRAY(Health!$C$8),0)),NA())</f>
        <v>8.5364431486880399</v>
      </c>
      <c r="Z141" s="25">
        <f ca="1">IFERROR(INDEX(Food!$H$8:$H$225,MATCH($C141,_xlfn.ANCHORARRAY(Food!$C$8),0)),NA())</f>
        <v>8.1339712918660201</v>
      </c>
      <c r="AA141" s="25">
        <f ca="1">IFERROR(INDEX(Macro!$H$8:$H$225,MATCH($C141,_xlfn.ANCHORARRAY(Macro!$C$8),0)),NA())</f>
        <v>4.6645180193378302</v>
      </c>
      <c r="AB141" s="25">
        <f ca="1">IFERROR(INDEX(Socioeconomic!$H$8:$H$225,MATCH($C141,_xlfn.ANCHORARRAY(Socioeconomic!$C$8),0)),NA())</f>
        <v>9</v>
      </c>
      <c r="AC141" s="25">
        <f ca="1">IFERROR(INDEX('Natural Hazard'!$H$8:$H$225,MATCH($C141,_xlfn.ANCHORARRAY('Natural Hazard'!$C$8),0)),NA())</f>
        <v>5</v>
      </c>
      <c r="AD141" s="25">
        <f ca="1">IFERROR(INDEX(Conflict!$H$8:$H$225,MATCH($C141,_xlfn.ANCHORARRAY(Conflict!$C$8),0)),NA())</f>
        <v>5.5609454930322801</v>
      </c>
      <c r="AE141" s="50"/>
      <c r="AF141" s="25">
        <f ca="1">IFERROR(INDEX(Health!$I$8:$I$225,MATCH($C141,_xlfn.ANCHORARRAY(Health!$C$8),0)),NA())</f>
        <v>0</v>
      </c>
      <c r="AG141" s="25" t="e">
        <f ca="1">IFERROR(INDEX(Food!$I$8:$I$225,MATCH($C141,_xlfn.ANCHORARRAY(Food!$C$8),0)),NA())</f>
        <v>#N/A</v>
      </c>
      <c r="AH141" s="25">
        <f ca="1">IFERROR(INDEX(Macro!$I$8:$I$225,MATCH($C141,_xlfn.ANCHORARRAY(Macro!$C$8),0)),NA())</f>
        <v>0</v>
      </c>
      <c r="AI141" s="25">
        <f ca="1">IFERROR(INDEX(Socioeconomic!$I$8:$I$225,MATCH($C141,_xlfn.ANCHORARRAY(Socioeconomic!$C$8),0)),NA())</f>
        <v>2.06315994262695</v>
      </c>
      <c r="AJ141" s="25">
        <f ca="1">IFERROR(INDEX('Natural Hazard'!$I$8:$I$225,MATCH($C141,_xlfn.ANCHORARRAY('Natural Hazard'!$C$8),0)),NA())</f>
        <v>0</v>
      </c>
      <c r="AK141" s="25">
        <f ca="1">IFERROR(INDEX(Conflict!$I$8:$I$225,MATCH($C141,_xlfn.ANCHORARRAY(Conflict!$C$8),0)),NA())</f>
        <v>0</v>
      </c>
      <c r="AL141" s="49"/>
      <c r="AM141" s="25">
        <f>IFERROR(INDEX('Data Reliability'!$G$6:$G$409,MATCH($C141,'Data Reliability'!$E$6:$E$409,0)),NA())</f>
        <v>0.16666666666666699</v>
      </c>
      <c r="AN141" s="25">
        <f>IFERROR(INDEX('Data Reliability'!$H$6:$H$409,MATCH($C141,'Data Reliability'!$E$6:$E$409,0)),NA())</f>
        <v>0.625</v>
      </c>
    </row>
    <row r="142" spans="2:40" x14ac:dyDescent="0.2">
      <c r="B142" s="28" t="s">
        <v>231</v>
      </c>
      <c r="C142" s="28" t="s">
        <v>232</v>
      </c>
      <c r="D142" s="28" t="s">
        <v>432</v>
      </c>
      <c r="E142" s="28" t="s">
        <v>430</v>
      </c>
      <c r="F142" s="206">
        <f ca="1">MATCH($C142,_xlfn.ANCHORARRAY(Health!$C$8),0)</f>
        <v>137</v>
      </c>
      <c r="G142" s="22" cm="1">
        <f t="array" aca="1" ref="G142" ca="1">IF(Parameters!$D$31, SUM(IF(ISNUMBER(R142:W142),(IF(R142:W142&gt;=Parameters!$D$37,1,"")),""))+0.5*(SUM(IF(ISNUMBER(R142:W142),(IF(R142:W142&gt;=Parameters!$D$38,1,"")),""))-SUM(IF(ISNUMBER(R142:W142),(IF(R142:W142&gt;=Parameters!$D$37,1,"")),""))),0) +
   IF(Parameters!$D$32,SUM(IF(ISNUMBER(R142:W142),(IF(R142:W142&gt;=Parameters!$D$41,1,"")),"")),0) +
   IF(Parameters!$D$33,AVERAGE(IF(ISNUMBER(R142:W142),R142:W142)),0) +
   IF(Parameters!$D$34,IF(OR(IF(ISNUMBER(R142:W142),R142:W142)=0),0,GEOMEAN(IF(ISNUMBER(R142:W142),R142:W142))),0)</f>
        <v>0</v>
      </c>
      <c r="H142" s="23">
        <f t="shared" ca="1" si="12"/>
        <v>0</v>
      </c>
      <c r="I142" s="116" t="str">
        <f t="shared" si="13"/>
        <v>!</v>
      </c>
      <c r="J142" s="22" cm="1">
        <f t="array" aca="1" ref="J142" ca="1">IF(Parameters!$D$31, SUM(IF(ISNUMBER(Y142:AD142),(IF(Y142:AD142&gt;=Parameters!$D$41,1,"")),""))+0.5*(SUM(IF(ISNUMBER(Y142:AD142),(IF(Y142:AD142&gt;=Parameters!$D$42,1,"")),""))-SUM(IF(ISNUMBER(Y142:AD142),(IF(Y142:AD142&gt;=Parameters!$D$41,1,"")),""))),0) +
   IF(Parameters!$D$32,SUM(IF(ISNUMBER(Y142:AD142),(IF(Y142:AD142&gt;=Parameters!$D$41,1,"")),"")),0) +
   IF(Parameters!$D$33,AVERAGE(IF(ISNUMBER(Y142:AD142),Y142:AD142)),0) +
   IF(Parameters!$D$34,IF(OR(IF(ISNUMBER(Y142:AD142),Y142:AD142)=0),0,GEOMEAN(IF(ISNUMBER(Y142:AD142),Y142:AD142))),0)</f>
        <v>0</v>
      </c>
      <c r="K142" s="23">
        <f t="shared" ca="1" si="14"/>
        <v>0</v>
      </c>
      <c r="L142" s="116" t="str">
        <f t="shared" si="15"/>
        <v/>
      </c>
      <c r="M142" s="21" cm="1">
        <f t="array" aca="1" ref="M142" ca="1">IF(Parameters!$D$31, SUM(IF(ISNUMBER(AF142:AK142),(IF(AF142:AK142&gt;=Parameters!$D$41,1,"")),""))+0.5*(SUM(IF(ISNUMBER(AF142:AK142),(IF(AF142:AK142&gt;=Parameters!$D$42,1,"")),""))-SUM(IF(ISNUMBER(AF142:AK142),(IF(AF142:AK142&gt;=Parameters!$D$41,1,"")),""))),0) +
   IF(Parameters!$D$32,SUM(IF(ISNUMBER(AF142:AK142),(IF(AF142:AK142&gt;=Parameters!$D$41,1,"")),"")),0) +
   IF(Parameters!$D$33,AVERAGE(IF(ISNUMBER(AF142:AK142),AF142:AK142)),0) +
   IF(Parameters!$D$34,IF(OR(IF(ISNUMBER(AF142:AK142),AF142:AK142)=0),0,GEOMEAN(IF(ISNUMBER(AF142:AK142),AF142:AK142))),0)</f>
        <v>0</v>
      </c>
      <c r="N142" s="23">
        <f t="shared" ca="1" si="16"/>
        <v>0</v>
      </c>
      <c r="O142" s="116" t="str">
        <f t="shared" si="17"/>
        <v>!</v>
      </c>
      <c r="P142" s="24"/>
      <c r="Q142" s="49"/>
      <c r="R142" s="25">
        <f ca="1">IFERROR(INDEX(Health!$G$8:$G$225,MATCH($C142,_xlfn.ANCHORARRAY(Health!$C$8),0)),NA())</f>
        <v>0</v>
      </c>
      <c r="S142" s="25">
        <f ca="1">IFERROR(INDEX(Food!$G$8:$G$225,MATCH($C142,_xlfn.ANCHORARRAY(Food!$C$8),0)),NA())</f>
        <v>0</v>
      </c>
      <c r="T142" s="25">
        <f ca="1">IFERROR(INDEX(Macro!$G$8:$G$225,MATCH($C142,_xlfn.ANCHORARRAY(Macro!$C$8),0)),NA())</f>
        <v>3.2913372708980901</v>
      </c>
      <c r="U142" s="25">
        <f ca="1">IFERROR(INDEX(Socioeconomic!$G$8:$G$225,MATCH($C142,_xlfn.ANCHORARRAY(Socioeconomic!$C$8),0)),NA())</f>
        <v>0</v>
      </c>
      <c r="V142" s="25">
        <f ca="1">IFERROR(INDEX('Natural Hazard'!$G$8:$G$225,MATCH($C142,_xlfn.ANCHORARRAY('Natural Hazard'!$C$8),0)),NA())</f>
        <v>0</v>
      </c>
      <c r="W142" s="25">
        <f ca="1">IFERROR(INDEX(Conflict!$G$8:$G$225,MATCH($C142,_xlfn.ANCHORARRAY(Conflict!$C$8),0)),NA())</f>
        <v>0</v>
      </c>
      <c r="X142" s="50"/>
      <c r="Y142" s="25">
        <f ca="1">IFERROR(INDEX(Health!$H$8:$H$225,MATCH($C142,_xlfn.ANCHORARRAY(Health!$C$8),0)),NA())</f>
        <v>4.6005830903789997</v>
      </c>
      <c r="Z142" s="25">
        <f ca="1">IFERROR(INDEX(Food!$H$8:$H$225,MATCH($C142,_xlfn.ANCHORARRAY(Food!$C$8),0)),NA())</f>
        <v>1.79425837320574</v>
      </c>
      <c r="AA142" s="25">
        <f ca="1">IFERROR(INDEX(Macro!$H$8:$H$225,MATCH($C142,_xlfn.ANCHORARRAY(Macro!$C$8),0)),NA())</f>
        <v>1.5880457075886301</v>
      </c>
      <c r="AB142" s="25">
        <f ca="1">IFERROR(INDEX(Socioeconomic!$H$8:$H$225,MATCH($C142,_xlfn.ANCHORARRAY(Socioeconomic!$C$8),0)),NA())</f>
        <v>4.2857142857142803</v>
      </c>
      <c r="AC142" s="25">
        <f ca="1">IFERROR(INDEX('Natural Hazard'!$H$8:$H$225,MATCH($C142,_xlfn.ANCHORARRAY('Natural Hazard'!$C$8),0)),NA())</f>
        <v>3.3333333333333299</v>
      </c>
      <c r="AD142" s="25">
        <f ca="1">IFERROR(INDEX(Conflict!$H$8:$H$225,MATCH($C142,_xlfn.ANCHORARRAY(Conflict!$C$8),0)),NA())</f>
        <v>0</v>
      </c>
      <c r="AE142" s="50"/>
      <c r="AF142" s="25">
        <f ca="1">IFERROR(INDEX(Health!$I$8:$I$225,MATCH($C142,_xlfn.ANCHORARRAY(Health!$C$8),0)),NA())</f>
        <v>0</v>
      </c>
      <c r="AG142" s="25" t="e">
        <f ca="1">IFERROR(INDEX(Food!$I$8:$I$225,MATCH($C142,_xlfn.ANCHORARRAY(Food!$C$8),0)),NA())</f>
        <v>#N/A</v>
      </c>
      <c r="AH142" s="25">
        <f ca="1">IFERROR(INDEX(Macro!$I$8:$I$225,MATCH($C142,_xlfn.ANCHORARRAY(Macro!$C$8),0)),NA())</f>
        <v>6.8215297450424899</v>
      </c>
      <c r="AI142" s="25">
        <f ca="1">IFERROR(INDEX(Socioeconomic!$I$8:$I$225,MATCH($C142,_xlfn.ANCHORARRAY(Socioeconomic!$C$8),0)),NA())</f>
        <v>0</v>
      </c>
      <c r="AJ142" s="25">
        <f ca="1">IFERROR(INDEX('Natural Hazard'!$I$8:$I$225,MATCH($C142,_xlfn.ANCHORARRAY('Natural Hazard'!$C$8),0)),NA())</f>
        <v>0</v>
      </c>
      <c r="AK142" s="25">
        <f ca="1">IFERROR(INDEX(Conflict!$I$8:$I$225,MATCH($C142,_xlfn.ANCHORARRAY(Conflict!$C$8),0)),NA())</f>
        <v>0</v>
      </c>
      <c r="AL142" s="49"/>
      <c r="AM142" s="25">
        <f>IFERROR(INDEX('Data Reliability'!$G$6:$G$409,MATCH($C142,'Data Reliability'!$E$6:$E$409,0)),NA())</f>
        <v>0.16666666666666699</v>
      </c>
      <c r="AN142" s="25">
        <f>IFERROR(INDEX('Data Reliability'!$H$6:$H$409,MATCH($C142,'Data Reliability'!$E$6:$E$409,0)),NA())</f>
        <v>0.59166666666666701</v>
      </c>
    </row>
    <row r="143" spans="2:40" x14ac:dyDescent="0.2">
      <c r="B143" s="28" t="s">
        <v>233</v>
      </c>
      <c r="C143" s="28" t="s">
        <v>234</v>
      </c>
      <c r="D143" s="28" t="s">
        <v>432</v>
      </c>
      <c r="E143" s="28" t="s">
        <v>429</v>
      </c>
      <c r="F143" s="206">
        <f ca="1">MATCH($C143,_xlfn.ANCHORARRAY(Health!$C$8),0)</f>
        <v>138</v>
      </c>
      <c r="G143" s="22" cm="1">
        <f t="array" aca="1" ref="G143" ca="1">IF(Parameters!$D$31, SUM(IF(ISNUMBER(R143:W143),(IF(R143:W143&gt;=Parameters!$D$37,1,"")),""))+0.5*(SUM(IF(ISNUMBER(R143:W143),(IF(R143:W143&gt;=Parameters!$D$38,1,"")),""))-SUM(IF(ISNUMBER(R143:W143),(IF(R143:W143&gt;=Parameters!$D$37,1,"")),""))),0) +
   IF(Parameters!$D$32,SUM(IF(ISNUMBER(R143:W143),(IF(R143:W143&gt;=Parameters!$D$41,1,"")),"")),0) +
   IF(Parameters!$D$33,AVERAGE(IF(ISNUMBER(R143:W143),R143:W143)),0) +
   IF(Parameters!$D$34,IF(OR(IF(ISNUMBER(R143:W143),R143:W143)=0),0,GEOMEAN(IF(ISNUMBER(R143:W143),R143:W143))),0)</f>
        <v>3.5</v>
      </c>
      <c r="H143" s="23">
        <f t="shared" ca="1" si="12"/>
        <v>3.5</v>
      </c>
      <c r="I143" s="116" t="str">
        <f t="shared" si="13"/>
        <v/>
      </c>
      <c r="J143" s="22" cm="1">
        <f t="array" aca="1" ref="J143" ca="1">IF(Parameters!$D$31, SUM(IF(ISNUMBER(Y143:AD143),(IF(Y143:AD143&gt;=Parameters!$D$41,1,"")),""))+0.5*(SUM(IF(ISNUMBER(Y143:AD143),(IF(Y143:AD143&gt;=Parameters!$D$42,1,"")),""))-SUM(IF(ISNUMBER(Y143:AD143),(IF(Y143:AD143&gt;=Parameters!$D$41,1,"")),""))),0) +
   IF(Parameters!$D$32,SUM(IF(ISNUMBER(Y143:AD143),(IF(Y143:AD143&gt;=Parameters!$D$41,1,"")),"")),0) +
   IF(Parameters!$D$33,AVERAGE(IF(ISNUMBER(Y143:AD143),Y143:AD143)),0) +
   IF(Parameters!$D$34,IF(OR(IF(ISNUMBER(Y143:AD143),Y143:AD143)=0),0,GEOMEAN(IF(ISNUMBER(Y143:AD143),Y143:AD143))),0)</f>
        <v>2</v>
      </c>
      <c r="K143" s="23">
        <f t="shared" ca="1" si="14"/>
        <v>2</v>
      </c>
      <c r="L143" s="116" t="str">
        <f t="shared" si="15"/>
        <v/>
      </c>
      <c r="M143" s="21" cm="1">
        <f t="array" aca="1" ref="M143" ca="1">IF(Parameters!$D$31, SUM(IF(ISNUMBER(AF143:AK143),(IF(AF143:AK143&gt;=Parameters!$D$41,1,"")),""))+0.5*(SUM(IF(ISNUMBER(AF143:AK143),(IF(AF143:AK143&gt;=Parameters!$D$42,1,"")),""))-SUM(IF(ISNUMBER(AF143:AK143),(IF(AF143:AK143&gt;=Parameters!$D$41,1,"")),""))),0) +
   IF(Parameters!$D$32,SUM(IF(ISNUMBER(AF143:AK143),(IF(AF143:AK143&gt;=Parameters!$D$41,1,"")),"")),0) +
   IF(Parameters!$D$33,AVERAGE(IF(ISNUMBER(AF143:AK143),AF143:AK143)),0) +
   IF(Parameters!$D$34,IF(OR(IF(ISNUMBER(AF143:AK143),AF143:AK143)=0),0,GEOMEAN(IF(ISNUMBER(AF143:AK143),AF143:AK143))),0)</f>
        <v>4</v>
      </c>
      <c r="N143" s="23">
        <f t="shared" ca="1" si="16"/>
        <v>4</v>
      </c>
      <c r="O143" s="116" t="str">
        <f t="shared" si="17"/>
        <v>!</v>
      </c>
      <c r="P143" s="24"/>
      <c r="Q143" s="49"/>
      <c r="R143" s="25">
        <f ca="1">IFERROR(INDEX(Health!$G$8:$G$225,MATCH($C143,_xlfn.ANCHORARRAY(Health!$C$8),0)),NA())</f>
        <v>0</v>
      </c>
      <c r="S143" s="25">
        <f ca="1">IFERROR(INDEX(Food!$G$8:$G$225,MATCH($C143,_xlfn.ANCHORARRAY(Food!$C$8),0)),NA())</f>
        <v>9.3165398866926878</v>
      </c>
      <c r="T143" s="25">
        <f ca="1">IFERROR(INDEX(Macro!$G$8:$G$225,MATCH($C143,_xlfn.ANCHORARRAY(Macro!$C$8),0)),NA())</f>
        <v>8.630175530117155</v>
      </c>
      <c r="U143" s="25">
        <f ca="1">IFERROR(INDEX(Socioeconomic!$G$8:$G$225,MATCH($C143,_xlfn.ANCHORARRAY(Socioeconomic!$C$8),0)),NA())</f>
        <v>9.4868329805051381</v>
      </c>
      <c r="V143" s="25">
        <f ca="1">IFERROR(INDEX('Natural Hazard'!$G$8:$G$225,MATCH($C143,_xlfn.ANCHORARRAY('Natural Hazard'!$C$8),0)),NA())</f>
        <v>6.9522178715380676</v>
      </c>
      <c r="W143" s="25">
        <f ca="1">IFERROR(INDEX(Conflict!$G$8:$G$225,MATCH($C143,_xlfn.ANCHORARRAY(Conflict!$C$8),0)),NA())</f>
        <v>0</v>
      </c>
      <c r="X143" s="50"/>
      <c r="Y143" s="25">
        <f ca="1">IFERROR(INDEX(Health!$H$8:$H$225,MATCH($C143,_xlfn.ANCHORARRAY(Health!$C$8),0)),NA())</f>
        <v>7.8658892128279803</v>
      </c>
      <c r="Z143" s="25">
        <f ca="1">IFERROR(INDEX(Food!$H$8:$H$225,MATCH($C143,_xlfn.ANCHORARRAY(Food!$C$8),0)),NA())</f>
        <v>8.6797915460335808</v>
      </c>
      <c r="AA143" s="25">
        <f ca="1">IFERROR(INDEX(Macro!$H$8:$H$225,MATCH($C143,_xlfn.ANCHORARRAY(Macro!$C$8),0)),NA())</f>
        <v>7.4479929680632901</v>
      </c>
      <c r="AB143" s="25">
        <f ca="1">IFERROR(INDEX(Socioeconomic!$H$8:$H$225,MATCH($C143,_xlfn.ANCHORARRAY(Socioeconomic!$C$8),0)),NA())</f>
        <v>9</v>
      </c>
      <c r="AC143" s="25">
        <f ca="1">IFERROR(INDEX('Natural Hazard'!$H$8:$H$225,MATCH($C143,_xlfn.ANCHORARRAY('Natural Hazard'!$C$8),0)),NA())</f>
        <v>4.8333333333333304</v>
      </c>
      <c r="AD143" s="25">
        <f ca="1">IFERROR(INDEX(Conflict!$H$8:$H$225,MATCH($C143,_xlfn.ANCHORARRAY(Conflict!$C$8),0)),NA())</f>
        <v>4.7230552125595304</v>
      </c>
      <c r="AE143" s="50"/>
      <c r="AF143" s="25">
        <f ca="1">IFERROR(INDEX(Health!$I$8:$I$225,MATCH($C143,_xlfn.ANCHORARRAY(Health!$C$8),0)),NA())</f>
        <v>0</v>
      </c>
      <c r="AG143" s="25">
        <f ca="1">IFERROR(INDEX(Food!$I$8:$I$225,MATCH($C143,_xlfn.ANCHORARRAY(Food!$C$8),0)),NA())</f>
        <v>10</v>
      </c>
      <c r="AH143" s="25">
        <f ca="1">IFERROR(INDEX(Macro!$I$8:$I$225,MATCH($C143,_xlfn.ANCHORARRAY(Macro!$C$8),0)),NA())</f>
        <v>10</v>
      </c>
      <c r="AI143" s="25">
        <f ca="1">IFERROR(INDEX(Socioeconomic!$I$8:$I$225,MATCH($C143,_xlfn.ANCHORARRAY(Socioeconomic!$C$8),0)),NA())</f>
        <v>10</v>
      </c>
      <c r="AJ143" s="25">
        <f ca="1">IFERROR(INDEX('Natural Hazard'!$I$8:$I$225,MATCH($C143,_xlfn.ANCHORARRAY('Natural Hazard'!$C$8),0)),NA())</f>
        <v>10</v>
      </c>
      <c r="AK143" s="25">
        <f ca="1">IFERROR(INDEX(Conflict!$I$8:$I$225,MATCH($C143,_xlfn.ANCHORARRAY(Conflict!$C$8),0)),NA())</f>
        <v>0</v>
      </c>
      <c r="AL143" s="49"/>
      <c r="AM143" s="25">
        <f>IFERROR(INDEX('Data Reliability'!$G$6:$G$409,MATCH($C143,'Data Reliability'!$E$6:$E$409,0)),NA())</f>
        <v>8.3333333333333301E-2</v>
      </c>
      <c r="AN143" s="25">
        <f>IFERROR(INDEX('Data Reliability'!$H$6:$H$409,MATCH($C143,'Data Reliability'!$E$6:$E$409,0)),NA())</f>
        <v>0.44722222222222202</v>
      </c>
    </row>
    <row r="144" spans="2:40" x14ac:dyDescent="0.2">
      <c r="B144" s="28" t="s">
        <v>235</v>
      </c>
      <c r="C144" s="28" t="s">
        <v>236</v>
      </c>
      <c r="D144" s="28" t="s">
        <v>436</v>
      </c>
      <c r="E144" s="28" t="s">
        <v>430</v>
      </c>
      <c r="F144" s="206">
        <f ca="1">MATCH($C144,_xlfn.ANCHORARRAY(Health!$C$8),0)</f>
        <v>139</v>
      </c>
      <c r="G144" s="22" cm="1">
        <f t="array" aca="1" ref="G144" ca="1">IF(Parameters!$D$31, SUM(IF(ISNUMBER(R144:W144),(IF(R144:W144&gt;=Parameters!$D$37,1,"")),""))+0.5*(SUM(IF(ISNUMBER(R144:W144),(IF(R144:W144&gt;=Parameters!$D$38,1,"")),""))-SUM(IF(ISNUMBER(R144:W144),(IF(R144:W144&gt;=Parameters!$D$37,1,"")),""))),0) +
   IF(Parameters!$D$32,SUM(IF(ISNUMBER(R144:W144),(IF(R144:W144&gt;=Parameters!$D$41,1,"")),"")),0) +
   IF(Parameters!$D$33,AVERAGE(IF(ISNUMBER(R144:W144),R144:W144)),0) +
   IF(Parameters!$D$34,IF(OR(IF(ISNUMBER(R144:W144),R144:W144)=0),0,GEOMEAN(IF(ISNUMBER(R144:W144),R144:W144))),0)</f>
        <v>0.5</v>
      </c>
      <c r="H144" s="23">
        <f t="shared" ca="1" si="12"/>
        <v>0.5</v>
      </c>
      <c r="I144" s="116" t="str">
        <f t="shared" si="13"/>
        <v/>
      </c>
      <c r="J144" s="22" cm="1">
        <f t="array" aca="1" ref="J144" ca="1">IF(Parameters!$D$31, SUM(IF(ISNUMBER(Y144:AD144),(IF(Y144:AD144&gt;=Parameters!$D$41,1,"")),""))+0.5*(SUM(IF(ISNUMBER(Y144:AD144),(IF(Y144:AD144&gt;=Parameters!$D$42,1,"")),""))-SUM(IF(ISNUMBER(Y144:AD144),(IF(Y144:AD144&gt;=Parameters!$D$41,1,"")),""))),0) +
   IF(Parameters!$D$32,SUM(IF(ISNUMBER(Y144:AD144),(IF(Y144:AD144&gt;=Parameters!$D$41,1,"")),"")),0) +
   IF(Parameters!$D$33,AVERAGE(IF(ISNUMBER(Y144:AD144),Y144:AD144)),0) +
   IF(Parameters!$D$34,IF(OR(IF(ISNUMBER(Y144:AD144),Y144:AD144)=0),0,GEOMEAN(IF(ISNUMBER(Y144:AD144),Y144:AD144))),0)</f>
        <v>0.5</v>
      </c>
      <c r="K144" s="23">
        <f t="shared" ca="1" si="14"/>
        <v>0.5</v>
      </c>
      <c r="L144" s="116" t="str">
        <f t="shared" si="15"/>
        <v/>
      </c>
      <c r="M144" s="21" cm="1">
        <f t="array" aca="1" ref="M144" ca="1">IF(Parameters!$D$31, SUM(IF(ISNUMBER(AF144:AK144),(IF(AF144:AK144&gt;=Parameters!$D$41,1,"")),""))+0.5*(SUM(IF(ISNUMBER(AF144:AK144),(IF(AF144:AK144&gt;=Parameters!$D$42,1,"")),""))-SUM(IF(ISNUMBER(AF144:AK144),(IF(AF144:AK144&gt;=Parameters!$D$41,1,"")),""))),0) +
   IF(Parameters!$D$32,SUM(IF(ISNUMBER(AF144:AK144),(IF(AF144:AK144&gt;=Parameters!$D$41,1,"")),"")),0) +
   IF(Parameters!$D$33,AVERAGE(IF(ISNUMBER(AF144:AK144),AF144:AK144)),0) +
   IF(Parameters!$D$34,IF(OR(IF(ISNUMBER(AF144:AK144),AF144:AK144)=0),0,GEOMEAN(IF(ISNUMBER(AF144:AK144),AF144:AK144))),0)</f>
        <v>1.5</v>
      </c>
      <c r="N144" s="23">
        <f t="shared" ca="1" si="16"/>
        <v>1.5</v>
      </c>
      <c r="O144" s="116" t="str">
        <f t="shared" si="17"/>
        <v>!</v>
      </c>
      <c r="P144" s="24"/>
      <c r="Q144" s="49"/>
      <c r="R144" s="25">
        <f ca="1">IFERROR(INDEX(Health!$G$8:$G$225,MATCH($C144,_xlfn.ANCHORARRAY(Health!$C$8),0)),NA())</f>
        <v>0</v>
      </c>
      <c r="S144" s="25">
        <f ca="1">IFERROR(INDEX(Food!$G$8:$G$225,MATCH($C144,_xlfn.ANCHORARRAY(Food!$C$8),0)),NA())</f>
        <v>0</v>
      </c>
      <c r="T144" s="25">
        <f ca="1">IFERROR(INDEX(Macro!$G$8:$G$225,MATCH($C144,_xlfn.ANCHORARRAY(Macro!$C$8),0)),NA())</f>
        <v>6.9</v>
      </c>
      <c r="U144" s="25">
        <f ca="1">IFERROR(INDEX(Socioeconomic!$G$8:$G$225,MATCH($C144,_xlfn.ANCHORARRAY(Socioeconomic!$C$8),0)),NA())</f>
        <v>1.8419709940325166</v>
      </c>
      <c r="V144" s="25">
        <f ca="1">IFERROR(INDEX('Natural Hazard'!$G$8:$G$225,MATCH($C144,_xlfn.ANCHORARRAY('Natural Hazard'!$C$8),0)),NA())</f>
        <v>0</v>
      </c>
      <c r="W144" s="25">
        <f ca="1">IFERROR(INDEX(Conflict!$G$8:$G$225,MATCH($C144,_xlfn.ANCHORARRAY(Conflict!$C$8),0)),NA())</f>
        <v>0</v>
      </c>
      <c r="X144" s="50"/>
      <c r="Y144" s="25">
        <f ca="1">IFERROR(INDEX(Health!$H$8:$H$225,MATCH($C144,_xlfn.ANCHORARRAY(Health!$C$8),0)),NA())</f>
        <v>0</v>
      </c>
      <c r="Z144" s="25">
        <f ca="1">IFERROR(INDEX(Food!$H$8:$H$225,MATCH($C144,_xlfn.ANCHORARRAY(Food!$C$8),0)),NA())</f>
        <v>2.36826867400115</v>
      </c>
      <c r="AA144" s="25">
        <f ca="1">IFERROR(INDEX(Macro!$H$8:$H$225,MATCH($C144,_xlfn.ANCHORARRAY(Macro!$C$8),0)),NA())</f>
        <v>7</v>
      </c>
      <c r="AB144" s="25">
        <f ca="1">IFERROR(INDEX(Socioeconomic!$H$8:$H$225,MATCH($C144,_xlfn.ANCHORARRAY(Socioeconomic!$C$8),0)),NA())</f>
        <v>2.71428571428571</v>
      </c>
      <c r="AC144" s="25">
        <f ca="1">IFERROR(INDEX('Natural Hazard'!$H$8:$H$225,MATCH($C144,_xlfn.ANCHORARRAY('Natural Hazard'!$C$8),0)),NA())</f>
        <v>5.8333333333333304</v>
      </c>
      <c r="AD144" s="25">
        <f ca="1">IFERROR(INDEX(Conflict!$H$8:$H$225,MATCH($C144,_xlfn.ANCHORARRAY(Conflict!$C$8),0)),NA())</f>
        <v>0</v>
      </c>
      <c r="AE144" s="50"/>
      <c r="AF144" s="25">
        <f ca="1">IFERROR(INDEX(Health!$I$8:$I$225,MATCH($C144,_xlfn.ANCHORARRAY(Health!$C$8),0)),NA())</f>
        <v>10</v>
      </c>
      <c r="AG144" s="25" t="e">
        <f ca="1">IFERROR(INDEX(Food!$I$8:$I$225,MATCH($C144,_xlfn.ANCHORARRAY(Food!$C$8),0)),NA())</f>
        <v>#N/A</v>
      </c>
      <c r="AH144" s="25">
        <f ca="1">IFERROR(INDEX(Macro!$I$8:$I$225,MATCH($C144,_xlfn.ANCHORARRAY(Macro!$C$8),0)),NA())</f>
        <v>7</v>
      </c>
      <c r="AI144" s="25">
        <f ca="1">IFERROR(INDEX(Socioeconomic!$I$8:$I$225,MATCH($C144,_xlfn.ANCHORARRAY(Socioeconomic!$C$8),0)),NA())</f>
        <v>1.25</v>
      </c>
      <c r="AJ144" s="25">
        <f ca="1">IFERROR(INDEX('Natural Hazard'!$I$8:$I$225,MATCH($C144,_xlfn.ANCHORARRAY('Natural Hazard'!$C$8),0)),NA())</f>
        <v>0</v>
      </c>
      <c r="AK144" s="25">
        <f ca="1">IFERROR(INDEX(Conflict!$I$8:$I$225,MATCH($C144,_xlfn.ANCHORARRAY(Conflict!$C$8),0)),NA())</f>
        <v>0</v>
      </c>
      <c r="AL144" s="49"/>
      <c r="AM144" s="25">
        <f>IFERROR(INDEX('Data Reliability'!$G$6:$G$409,MATCH($C144,'Data Reliability'!$E$6:$E$409,0)),NA())</f>
        <v>0</v>
      </c>
      <c r="AN144" s="25">
        <f>IFERROR(INDEX('Data Reliability'!$H$6:$H$409,MATCH($C144,'Data Reliability'!$E$6:$E$409,0)),NA())</f>
        <v>0.41666666666666702</v>
      </c>
    </row>
    <row r="145" spans="2:42" x14ac:dyDescent="0.2">
      <c r="B145" s="28" t="s">
        <v>237</v>
      </c>
      <c r="C145" s="28" t="s">
        <v>238</v>
      </c>
      <c r="D145" s="28" t="s">
        <v>432</v>
      </c>
      <c r="E145" s="28" t="s">
        <v>430</v>
      </c>
      <c r="F145" s="206">
        <f ca="1">MATCH($C145,_xlfn.ANCHORARRAY(Health!$C$8),0)</f>
        <v>140</v>
      </c>
      <c r="G145" s="22" cm="1">
        <f t="array" aca="1" ref="G145" ca="1">IF(Parameters!$D$31, SUM(IF(ISNUMBER(R145:W145),(IF(R145:W145&gt;=Parameters!$D$37,1,"")),""))+0.5*(SUM(IF(ISNUMBER(R145:W145),(IF(R145:W145&gt;=Parameters!$D$38,1,"")),""))-SUM(IF(ISNUMBER(R145:W145),(IF(R145:W145&gt;=Parameters!$D$37,1,"")),""))),0) +
   IF(Parameters!$D$32,SUM(IF(ISNUMBER(R145:W145),(IF(R145:W145&gt;=Parameters!$D$41,1,"")),"")),0) +
   IF(Parameters!$D$33,AVERAGE(IF(ISNUMBER(R145:W145),R145:W145)),0) +
   IF(Parameters!$D$34,IF(OR(IF(ISNUMBER(R145:W145),R145:W145)=0),0,GEOMEAN(IF(ISNUMBER(R145:W145),R145:W145))),0)</f>
        <v>0</v>
      </c>
      <c r="H145" s="23">
        <f t="shared" ca="1" si="12"/>
        <v>0</v>
      </c>
      <c r="I145" s="116" t="str">
        <f t="shared" si="13"/>
        <v>!</v>
      </c>
      <c r="J145" s="22" cm="1">
        <f t="array" aca="1" ref="J145" ca="1">IF(Parameters!$D$31, SUM(IF(ISNUMBER(Y145:AD145),(IF(Y145:AD145&gt;=Parameters!$D$41,1,"")),""))+0.5*(SUM(IF(ISNUMBER(Y145:AD145),(IF(Y145:AD145&gt;=Parameters!$D$42,1,"")),""))-SUM(IF(ISNUMBER(Y145:AD145),(IF(Y145:AD145&gt;=Parameters!$D$41,1,"")),""))),0) +
   IF(Parameters!$D$32,SUM(IF(ISNUMBER(Y145:AD145),(IF(Y145:AD145&gt;=Parameters!$D$41,1,"")),"")),0) +
   IF(Parameters!$D$33,AVERAGE(IF(ISNUMBER(Y145:AD145),Y145:AD145)),0) +
   IF(Parameters!$D$34,IF(OR(IF(ISNUMBER(Y145:AD145),Y145:AD145)=0),0,GEOMEAN(IF(ISNUMBER(Y145:AD145),Y145:AD145))),0)</f>
        <v>1.5</v>
      </c>
      <c r="K145" s="23">
        <f t="shared" ca="1" si="14"/>
        <v>1.5</v>
      </c>
      <c r="L145" s="116" t="str">
        <f t="shared" si="15"/>
        <v/>
      </c>
      <c r="M145" s="21" cm="1">
        <f t="array" aca="1" ref="M145" ca="1">IF(Parameters!$D$31, SUM(IF(ISNUMBER(AF145:AK145),(IF(AF145:AK145&gt;=Parameters!$D$41,1,"")),""))+0.5*(SUM(IF(ISNUMBER(AF145:AK145),(IF(AF145:AK145&gt;=Parameters!$D$42,1,"")),""))-SUM(IF(ISNUMBER(AF145:AK145),(IF(AF145:AK145&gt;=Parameters!$D$41,1,"")),""))),0) +
   IF(Parameters!$D$32,SUM(IF(ISNUMBER(AF145:AK145),(IF(AF145:AK145&gt;=Parameters!$D$41,1,"")),"")),0) +
   IF(Parameters!$D$33,AVERAGE(IF(ISNUMBER(AF145:AK145),AF145:AK145)),0) +
   IF(Parameters!$D$34,IF(OR(IF(ISNUMBER(AF145:AK145),AF145:AK145)=0),0,GEOMEAN(IF(ISNUMBER(AF145:AK145),AF145:AK145))),0)</f>
        <v>0</v>
      </c>
      <c r="N145" s="23">
        <f t="shared" ca="1" si="16"/>
        <v>0</v>
      </c>
      <c r="O145" s="116" t="str">
        <f t="shared" si="17"/>
        <v>!</v>
      </c>
      <c r="P145" s="24"/>
      <c r="Q145" s="49"/>
      <c r="R145" s="25">
        <f ca="1">IFERROR(INDEX(Health!$G$8:$G$225,MATCH($C145,_xlfn.ANCHORARRAY(Health!$C$8),0)),NA())</f>
        <v>0</v>
      </c>
      <c r="S145" s="25">
        <f ca="1">IFERROR(INDEX(Food!$G$8:$G$225,MATCH($C145,_xlfn.ANCHORARRAY(Food!$C$8),0)),NA())</f>
        <v>0</v>
      </c>
      <c r="T145" s="25">
        <f ca="1">IFERROR(INDEX(Macro!$G$8:$G$225,MATCH($C145,_xlfn.ANCHORARRAY(Macro!$C$8),0)),NA())</f>
        <v>3.4147131391201944</v>
      </c>
      <c r="U145" s="25">
        <f ca="1">IFERROR(INDEX(Socioeconomic!$G$8:$G$225,MATCH($C145,_xlfn.ANCHORARRAY(Socioeconomic!$C$8),0)),NA())</f>
        <v>0</v>
      </c>
      <c r="V145" s="25">
        <f ca="1">IFERROR(INDEX('Natural Hazard'!$G$8:$G$225,MATCH($C145,_xlfn.ANCHORARRAY('Natural Hazard'!$C$8),0)),NA())</f>
        <v>0</v>
      </c>
      <c r="W145" s="25">
        <f ca="1">IFERROR(INDEX(Conflict!$G$8:$G$225,MATCH($C145,_xlfn.ANCHORARRAY(Conflict!$C$8),0)),NA())</f>
        <v>0</v>
      </c>
      <c r="X145" s="50"/>
      <c r="Y145" s="25">
        <f ca="1">IFERROR(INDEX(Health!$H$8:$H$225,MATCH($C145,_xlfn.ANCHORARRAY(Health!$C$8),0)),NA())</f>
        <v>7.3411078717201104</v>
      </c>
      <c r="Z145" s="25">
        <f ca="1">IFERROR(INDEX(Food!$H$8:$H$225,MATCH($C145,_xlfn.ANCHORARRAY(Food!$C$8),0)),NA())</f>
        <v>9.2822966507177007</v>
      </c>
      <c r="AA145" s="25">
        <f ca="1">IFERROR(INDEX(Macro!$H$8:$H$225,MATCH($C145,_xlfn.ANCHORARRAY(Macro!$C$8),0)),NA())</f>
        <v>2.2765895106944001</v>
      </c>
      <c r="AB145" s="25">
        <f ca="1">IFERROR(INDEX(Socioeconomic!$H$8:$H$225,MATCH($C145,_xlfn.ANCHORARRAY(Socioeconomic!$C$8),0)),NA())</f>
        <v>8.2857142857142794</v>
      </c>
      <c r="AC145" s="25">
        <f ca="1">IFERROR(INDEX('Natural Hazard'!$H$8:$H$225,MATCH($C145,_xlfn.ANCHORARRAY('Natural Hazard'!$C$8),0)),NA())</f>
        <v>5.1666666666666599</v>
      </c>
      <c r="AD145" s="25">
        <f ca="1">IFERROR(INDEX(Conflict!$H$8:$H$225,MATCH($C145,_xlfn.ANCHORARRAY(Conflict!$C$8),0)),NA())</f>
        <v>0</v>
      </c>
      <c r="AE145" s="50"/>
      <c r="AF145" s="25">
        <f ca="1">IFERROR(INDEX(Health!$I$8:$I$225,MATCH($C145,_xlfn.ANCHORARRAY(Health!$C$8),0)),NA())</f>
        <v>0</v>
      </c>
      <c r="AG145" s="25" t="e">
        <f ca="1">IFERROR(INDEX(Food!$I$8:$I$225,MATCH($C145,_xlfn.ANCHORARRAY(Food!$C$8),0)),NA())</f>
        <v>#N/A</v>
      </c>
      <c r="AH145" s="25">
        <f ca="1">IFERROR(INDEX(Macro!$I$8:$I$225,MATCH($C145,_xlfn.ANCHORARRAY(Macro!$C$8),0)),NA())</f>
        <v>5.1218130311614702</v>
      </c>
      <c r="AI145" s="25">
        <f ca="1">IFERROR(INDEX(Socioeconomic!$I$8:$I$225,MATCH($C145,_xlfn.ANCHORARRAY(Socioeconomic!$C$8),0)),NA())</f>
        <v>0</v>
      </c>
      <c r="AJ145" s="25">
        <f ca="1">IFERROR(INDEX('Natural Hazard'!$I$8:$I$225,MATCH($C145,_xlfn.ANCHORARRAY('Natural Hazard'!$C$8),0)),NA())</f>
        <v>0</v>
      </c>
      <c r="AK145" s="25">
        <f ca="1">IFERROR(INDEX(Conflict!$I$8:$I$225,MATCH($C145,_xlfn.ANCHORARRAY(Conflict!$C$8),0)),NA())</f>
        <v>0</v>
      </c>
      <c r="AL145" s="49"/>
      <c r="AM145" s="25">
        <f>IFERROR(INDEX('Data Reliability'!$G$6:$G$409,MATCH($C145,'Data Reliability'!$E$6:$E$409,0)),NA())</f>
        <v>0.16666666666666699</v>
      </c>
      <c r="AN145" s="25">
        <f>IFERROR(INDEX('Data Reliability'!$H$6:$H$409,MATCH($C145,'Data Reliability'!$E$6:$E$409,0)),NA())</f>
        <v>0.59166666666666701</v>
      </c>
    </row>
    <row r="146" spans="2:42" x14ac:dyDescent="0.2">
      <c r="B146" s="28" t="s">
        <v>749</v>
      </c>
      <c r="C146" s="28" t="s">
        <v>711</v>
      </c>
      <c r="D146" s="28" t="s">
        <v>436</v>
      </c>
      <c r="E146" s="28" t="s">
        <v>409</v>
      </c>
      <c r="F146" s="206">
        <f ca="1">MATCH($C146,_xlfn.ANCHORARRAY(Health!$C$8),0)</f>
        <v>141</v>
      </c>
      <c r="G146" s="22" cm="1">
        <f t="array" aca="1" ref="G146" ca="1">IF(Parameters!$D$31, SUM(IF(ISNUMBER(R146:W146),(IF(R146:W146&gt;=Parameters!$D$37,1,"")),""))+0.5*(SUM(IF(ISNUMBER(R146:W146),(IF(R146:W146&gt;=Parameters!$D$38,1,"")),""))-SUM(IF(ISNUMBER(R146:W146),(IF(R146:W146&gt;=Parameters!$D$37,1,"")),""))),0) +
   IF(Parameters!$D$32,SUM(IF(ISNUMBER(R146:W146),(IF(R146:W146&gt;=Parameters!$D$41,1,"")),"")),0) +
   IF(Parameters!$D$33,AVERAGE(IF(ISNUMBER(R146:W146),R146:W146)),0) +
   IF(Parameters!$D$34,IF(OR(IF(ISNUMBER(R146:W146),R146:W146)=0),0,GEOMEAN(IF(ISNUMBER(R146:W146),R146:W146))),0)</f>
        <v>1</v>
      </c>
      <c r="H146" s="23">
        <f t="shared" ca="1" si="12"/>
        <v>1</v>
      </c>
      <c r="I146" s="116" t="str">
        <f t="shared" si="13"/>
        <v>!!</v>
      </c>
      <c r="J146" s="22" cm="1">
        <f t="array" aca="1" ref="J146" ca="1">IF(Parameters!$D$31, SUM(IF(ISNUMBER(Y146:AD146),(IF(Y146:AD146&gt;=Parameters!$D$41,1,"")),""))+0.5*(SUM(IF(ISNUMBER(Y146:AD146),(IF(Y146:AD146&gt;=Parameters!$D$42,1,"")),""))-SUM(IF(ISNUMBER(Y146:AD146),(IF(Y146:AD146&gt;=Parameters!$D$41,1,"")),""))),0) +
   IF(Parameters!$D$32,SUM(IF(ISNUMBER(Y146:AD146),(IF(Y146:AD146&gt;=Parameters!$D$41,1,"")),"")),0) +
   IF(Parameters!$D$33,AVERAGE(IF(ISNUMBER(Y146:AD146),Y146:AD146)),0) +
   IF(Parameters!$D$34,IF(OR(IF(ISNUMBER(Y146:AD146),Y146:AD146)=0),0,GEOMEAN(IF(ISNUMBER(Y146:AD146),Y146:AD146))),0)</f>
        <v>0</v>
      </c>
      <c r="K146" s="23">
        <f t="shared" ca="1" si="14"/>
        <v>0</v>
      </c>
      <c r="L146" s="116" t="str">
        <f t="shared" si="15"/>
        <v>!!</v>
      </c>
      <c r="M146" s="21" cm="1">
        <f t="array" aca="1" ref="M146" ca="1">IF(Parameters!$D$31, SUM(IF(ISNUMBER(AF146:AK146),(IF(AF146:AK146&gt;=Parameters!$D$41,1,"")),""))+0.5*(SUM(IF(ISNUMBER(AF146:AK146),(IF(AF146:AK146&gt;=Parameters!$D$42,1,"")),""))-SUM(IF(ISNUMBER(AF146:AK146),(IF(AF146:AK146&gt;=Parameters!$D$41,1,"")),""))),0) +
   IF(Parameters!$D$32,SUM(IF(ISNUMBER(AF146:AK146),(IF(AF146:AK146&gt;=Parameters!$D$41,1,"")),"")),0) +
   IF(Parameters!$D$33,AVERAGE(IF(ISNUMBER(AF146:AK146),AF146:AK146)),0) +
   IF(Parameters!$D$34,IF(OR(IF(ISNUMBER(AF146:AK146),AF146:AK146)=0),0,GEOMEAN(IF(ISNUMBER(AF146:AK146),AF146:AK146))),0)</f>
        <v>1</v>
      </c>
      <c r="N146" s="23">
        <f t="shared" ca="1" si="16"/>
        <v>1</v>
      </c>
      <c r="O146" s="116" t="str">
        <f t="shared" si="17"/>
        <v>!!</v>
      </c>
      <c r="P146" s="24"/>
      <c r="Q146" s="49"/>
      <c r="R146" s="25">
        <f ca="1">IFERROR(INDEX(Health!$G$8:$G$225,MATCH($C146,_xlfn.ANCHORARRAY(Health!$C$8),0)),NA())</f>
        <v>0</v>
      </c>
      <c r="S146" s="25" t="e">
        <f ca="1">IFERROR(INDEX(Food!$G$8:$G$225,MATCH($C146,_xlfn.ANCHORARRAY(Food!$C$8),0)),NA())</f>
        <v>#N/A</v>
      </c>
      <c r="T146" s="25" t="e">
        <f ca="1">IFERROR(INDEX(Macro!$G$8:$G$225,MATCH($C146,_xlfn.ANCHORARRAY(Macro!$C$8),0)),NA())</f>
        <v>#N/A</v>
      </c>
      <c r="U146" s="25" t="e">
        <f ca="1">IFERROR(INDEX(Socioeconomic!$G$8:$G$225,MATCH($C146,_xlfn.ANCHORARRAY(Socioeconomic!$C$8),0)),NA())</f>
        <v>#N/A</v>
      </c>
      <c r="V146" s="25">
        <f ca="1">IFERROR(INDEX('Natural Hazard'!$G$8:$G$225,MATCH($C146,_xlfn.ANCHORARRAY('Natural Hazard'!$C$8),0)),NA())</f>
        <v>10</v>
      </c>
      <c r="W146" s="25">
        <f ca="1">IFERROR(INDEX(Conflict!$G$8:$G$225,MATCH($C146,_xlfn.ANCHORARRAY(Conflict!$C$8),0)),NA())</f>
        <v>0</v>
      </c>
      <c r="X146" s="50"/>
      <c r="Y146" s="25" t="e">
        <f ca="1">IFERROR(INDEX(Health!$H$8:$H$225,MATCH($C146,_xlfn.ANCHORARRAY(Health!$C$8),0)),NA())</f>
        <v>#N/A</v>
      </c>
      <c r="Z146" s="25" t="e">
        <f ca="1">IFERROR(INDEX(Food!$H$8:$H$225,MATCH($C146,_xlfn.ANCHORARRAY(Food!$C$8),0)),NA())</f>
        <v>#N/A</v>
      </c>
      <c r="AA146" s="25" t="e">
        <f ca="1">IFERROR(INDEX(Macro!$H$8:$H$225,MATCH($C146,_xlfn.ANCHORARRAY(Macro!$C$8),0)),NA())</f>
        <v>#N/A</v>
      </c>
      <c r="AB146" s="25" t="e">
        <f ca="1">IFERROR(INDEX(Socioeconomic!$H$8:$H$225,MATCH($C146,_xlfn.ANCHORARRAY(Socioeconomic!$C$8),0)),NA())</f>
        <v>#N/A</v>
      </c>
      <c r="AC146" s="25" t="e">
        <f ca="1">IFERROR(INDEX('Natural Hazard'!$H$8:$H$225,MATCH($C146,_xlfn.ANCHORARRAY('Natural Hazard'!$C$8),0)),NA())</f>
        <v>#N/A</v>
      </c>
      <c r="AD146" s="25">
        <f ca="1">IFERROR(INDEX(Conflict!$H$8:$H$225,MATCH($C146,_xlfn.ANCHORARRAY(Conflict!$C$8),0)),NA())</f>
        <v>0</v>
      </c>
      <c r="AE146" s="50"/>
      <c r="AF146" s="25">
        <f ca="1">IFERROR(INDEX(Health!$I$8:$I$225,MATCH($C146,_xlfn.ANCHORARRAY(Health!$C$8),0)),NA())</f>
        <v>0</v>
      </c>
      <c r="AG146" s="25" t="e">
        <f ca="1">IFERROR(INDEX(Food!$I$8:$I$225,MATCH($C146,_xlfn.ANCHORARRAY(Food!$C$8),0)),NA())</f>
        <v>#N/A</v>
      </c>
      <c r="AH146" s="25" t="e">
        <f ca="1">IFERROR(INDEX(Macro!$I$8:$I$225,MATCH($C146,_xlfn.ANCHORARRAY(Macro!$C$8),0)),NA())</f>
        <v>#N/A</v>
      </c>
      <c r="AI146" s="25" t="e">
        <f ca="1">IFERROR(INDEX(Socioeconomic!$I$8:$I$225,MATCH($C146,_xlfn.ANCHORARRAY(Socioeconomic!$C$8),0)),NA())</f>
        <v>#N/A</v>
      </c>
      <c r="AJ146" s="25">
        <f ca="1">IFERROR(INDEX('Natural Hazard'!$I$8:$I$225,MATCH($C146,_xlfn.ANCHORARRAY('Natural Hazard'!$C$8),0)),NA())</f>
        <v>10</v>
      </c>
      <c r="AK146" s="25">
        <f ca="1">IFERROR(INDEX(Conflict!$I$8:$I$225,MATCH($C146,_xlfn.ANCHORARRAY(Conflict!$C$8),0)),NA())</f>
        <v>0</v>
      </c>
      <c r="AL146" s="49"/>
      <c r="AM146" s="25">
        <f>IFERROR(INDEX('Data Reliability'!$G$6:$G$409,MATCH($C146,'Data Reliability'!$E$6:$E$409,0)),NA())</f>
        <v>0.91666666666666696</v>
      </c>
      <c r="AN146" s="25">
        <f>IFERROR(INDEX('Data Reliability'!$H$6:$H$409,MATCH($C146,'Data Reliability'!$E$6:$E$409,0)),NA())</f>
        <v>0.81666666666666698</v>
      </c>
    </row>
    <row r="147" spans="2:42" x14ac:dyDescent="0.2">
      <c r="B147" s="28" t="s">
        <v>239</v>
      </c>
      <c r="C147" s="28" t="s">
        <v>240</v>
      </c>
      <c r="D147" s="28" t="s">
        <v>432</v>
      </c>
      <c r="E147" s="28" t="s">
        <v>429</v>
      </c>
      <c r="F147" s="206">
        <f ca="1">MATCH($C147,_xlfn.ANCHORARRAY(Health!$C$8),0)</f>
        <v>142</v>
      </c>
      <c r="G147" s="22" cm="1">
        <f t="array" aca="1" ref="G147" ca="1">IF(Parameters!$D$31, SUM(IF(ISNUMBER(R147:W147),(IF(R147:W147&gt;=Parameters!$D$37,1,"")),""))+0.5*(SUM(IF(ISNUMBER(R147:W147),(IF(R147:W147&gt;=Parameters!$D$38,1,"")),""))-SUM(IF(ISNUMBER(R147:W147),(IF(R147:W147&gt;=Parameters!$D$37,1,"")),""))),0) +
   IF(Parameters!$D$32,SUM(IF(ISNUMBER(R147:W147),(IF(R147:W147&gt;=Parameters!$D$41,1,"")),"")),0) +
   IF(Parameters!$D$33,AVERAGE(IF(ISNUMBER(R147:W147),R147:W147)),0) +
   IF(Parameters!$D$34,IF(OR(IF(ISNUMBER(R147:W147),R147:W147)=0),0,GEOMEAN(IF(ISNUMBER(R147:W147),R147:W147))),0)</f>
        <v>3.5</v>
      </c>
      <c r="H147" s="23">
        <f t="shared" ca="1" si="12"/>
        <v>3.5</v>
      </c>
      <c r="I147" s="116" t="str">
        <f t="shared" si="13"/>
        <v/>
      </c>
      <c r="J147" s="22" cm="1">
        <f t="array" aca="1" ref="J147" ca="1">IF(Parameters!$D$31, SUM(IF(ISNUMBER(Y147:AD147),(IF(Y147:AD147&gt;=Parameters!$D$41,1,"")),""))+0.5*(SUM(IF(ISNUMBER(Y147:AD147),(IF(Y147:AD147&gt;=Parameters!$D$42,1,"")),""))-SUM(IF(ISNUMBER(Y147:AD147),(IF(Y147:AD147&gt;=Parameters!$D$41,1,"")),""))),0) +
   IF(Parameters!$D$32,SUM(IF(ISNUMBER(Y147:AD147),(IF(Y147:AD147&gt;=Parameters!$D$41,1,"")),"")),0) +
   IF(Parameters!$D$33,AVERAGE(IF(ISNUMBER(Y147:AD147),Y147:AD147)),0) +
   IF(Parameters!$D$34,IF(OR(IF(ISNUMBER(Y147:AD147),Y147:AD147)=0),0,GEOMEAN(IF(ISNUMBER(Y147:AD147),Y147:AD147))),0)</f>
        <v>3</v>
      </c>
      <c r="K147" s="23">
        <f t="shared" ca="1" si="14"/>
        <v>3</v>
      </c>
      <c r="L147" s="116" t="str">
        <f t="shared" si="15"/>
        <v/>
      </c>
      <c r="M147" s="21" cm="1">
        <f t="array" aca="1" ref="M147" ca="1">IF(Parameters!$D$31, SUM(IF(ISNUMBER(AF147:AK147),(IF(AF147:AK147&gt;=Parameters!$D$41,1,"")),""))+0.5*(SUM(IF(ISNUMBER(AF147:AK147),(IF(AF147:AK147&gt;=Parameters!$D$42,1,"")),""))-SUM(IF(ISNUMBER(AF147:AK147),(IF(AF147:AK147&gt;=Parameters!$D$41,1,"")),""))),0) +
   IF(Parameters!$D$32,SUM(IF(ISNUMBER(AF147:AK147),(IF(AF147:AK147&gt;=Parameters!$D$41,1,"")),"")),0) +
   IF(Parameters!$D$33,AVERAGE(IF(ISNUMBER(AF147:AK147),AF147:AK147)),0) +
   IF(Parameters!$D$34,IF(OR(IF(ISNUMBER(AF147:AK147),AF147:AK147)=0),0,GEOMEAN(IF(ISNUMBER(AF147:AK147),AF147:AK147))),0)</f>
        <v>3.5</v>
      </c>
      <c r="N147" s="23">
        <f t="shared" ca="1" si="16"/>
        <v>3.5</v>
      </c>
      <c r="O147" s="116" t="str">
        <f t="shared" si="17"/>
        <v>!</v>
      </c>
      <c r="P147" s="24"/>
      <c r="Q147" s="49"/>
      <c r="R147" s="25">
        <f ca="1">IFERROR(INDEX(Health!$G$8:$G$225,MATCH($C147,_xlfn.ANCHORARRAY(Health!$C$8),0)),NA())</f>
        <v>0</v>
      </c>
      <c r="S147" s="25">
        <f ca="1">IFERROR(INDEX(Food!$G$8:$G$225,MATCH($C147,_xlfn.ANCHORARRAY(Food!$C$8),0)),NA())</f>
        <v>8.0253651153396586</v>
      </c>
      <c r="T147" s="25">
        <f ca="1">IFERROR(INDEX(Macro!$G$8:$G$225,MATCH($C147,_xlfn.ANCHORARRAY(Macro!$C$8),0)),NA())</f>
        <v>2.1522809319489258</v>
      </c>
      <c r="U147" s="25">
        <f ca="1">IFERROR(INDEX(Socioeconomic!$G$8:$G$225,MATCH($C147,_xlfn.ANCHORARRAY(Socioeconomic!$C$8),0)),NA())</f>
        <v>10</v>
      </c>
      <c r="V147" s="25">
        <f ca="1">IFERROR(INDEX('Natural Hazard'!$G$8:$G$225,MATCH($C147,_xlfn.ANCHORARRAY('Natural Hazard'!$C$8),0)),NA())</f>
        <v>6.324555320336759</v>
      </c>
      <c r="W147" s="25">
        <f ca="1">IFERROR(INDEX(Conflict!$G$8:$G$225,MATCH($C147,_xlfn.ANCHORARRAY(Conflict!$C$8),0)),NA())</f>
        <v>10</v>
      </c>
      <c r="X147" s="50"/>
      <c r="Y147" s="25">
        <f ca="1">IFERROR(INDEX(Health!$H$8:$H$225,MATCH($C147,_xlfn.ANCHORARRAY(Health!$C$8),0)),NA())</f>
        <v>7.8075801749271099</v>
      </c>
      <c r="Z147" s="25">
        <f ca="1">IFERROR(INDEX(Food!$H$8:$H$225,MATCH($C147,_xlfn.ANCHORARRAY(Food!$C$8),0)),NA())</f>
        <v>9.2009264620729603</v>
      </c>
      <c r="AA147" s="25">
        <f ca="1">IFERROR(INDEX(Macro!$H$8:$H$225,MATCH($C147,_xlfn.ANCHORARRAY(Macro!$C$8),0)),NA())</f>
        <v>3.09698212716085</v>
      </c>
      <c r="AB147" s="25">
        <f ca="1">IFERROR(INDEX(Socioeconomic!$H$8:$H$225,MATCH($C147,_xlfn.ANCHORARRAY(Socioeconomic!$C$8),0)),NA())</f>
        <v>10</v>
      </c>
      <c r="AC147" s="25">
        <f ca="1">IFERROR(INDEX('Natural Hazard'!$H$8:$H$225,MATCH($C147,_xlfn.ANCHORARRAY('Natural Hazard'!$C$8),0)),NA())</f>
        <v>4</v>
      </c>
      <c r="AD147" s="25">
        <f ca="1">IFERROR(INDEX(Conflict!$H$8:$H$225,MATCH($C147,_xlfn.ANCHORARRAY(Conflict!$C$8),0)),NA())</f>
        <v>10</v>
      </c>
      <c r="AE147" s="50"/>
      <c r="AF147" s="25">
        <f ca="1">IFERROR(INDEX(Health!$I$8:$I$225,MATCH($C147,_xlfn.ANCHORARRAY(Health!$C$8),0)),NA())</f>
        <v>0</v>
      </c>
      <c r="AG147" s="25">
        <f ca="1">IFERROR(INDEX(Food!$I$8:$I$225,MATCH($C147,_xlfn.ANCHORARRAY(Food!$C$8),0)),NA())</f>
        <v>7</v>
      </c>
      <c r="AH147" s="25">
        <f ca="1">IFERROR(INDEX(Macro!$I$8:$I$225,MATCH($C147,_xlfn.ANCHORARRAY(Macro!$C$8),0)),NA())</f>
        <v>1.4957507082152901</v>
      </c>
      <c r="AI147" s="25">
        <f ca="1">IFERROR(INDEX(Socioeconomic!$I$8:$I$225,MATCH($C147,_xlfn.ANCHORARRAY(Socioeconomic!$C$8),0)),NA())</f>
        <v>10</v>
      </c>
      <c r="AJ147" s="25">
        <f ca="1">IFERROR(INDEX('Natural Hazard'!$I$8:$I$225,MATCH($C147,_xlfn.ANCHORARRAY('Natural Hazard'!$C$8),0)),NA())</f>
        <v>10</v>
      </c>
      <c r="AK147" s="25">
        <f ca="1">IFERROR(INDEX(Conflict!$I$8:$I$225,MATCH($C147,_xlfn.ANCHORARRAY(Conflict!$C$8),0)),NA())</f>
        <v>10</v>
      </c>
      <c r="AL147" s="49"/>
      <c r="AM147" s="25">
        <f>IFERROR(INDEX('Data Reliability'!$G$6:$G$409,MATCH($C147,'Data Reliability'!$E$6:$E$409,0)),NA())</f>
        <v>8.3333333333333301E-2</v>
      </c>
      <c r="AN147" s="25">
        <f>IFERROR(INDEX('Data Reliability'!$H$6:$H$409,MATCH($C147,'Data Reliability'!$E$6:$E$409,0)),NA())</f>
        <v>0.44722222222222202</v>
      </c>
    </row>
    <row r="148" spans="2:42" x14ac:dyDescent="0.2">
      <c r="B148" s="28" t="s">
        <v>241</v>
      </c>
      <c r="C148" s="28" t="s">
        <v>242</v>
      </c>
      <c r="D148" s="28" t="s">
        <v>432</v>
      </c>
      <c r="E148" s="28" t="s">
        <v>535</v>
      </c>
      <c r="F148" s="206">
        <f ca="1">MATCH($C148,_xlfn.ANCHORARRAY(Health!$C$8),0)</f>
        <v>143</v>
      </c>
      <c r="G148" s="22" cm="1">
        <f t="array" aca="1" ref="G148" ca="1">IF(Parameters!$D$31, SUM(IF(ISNUMBER(R148:W148),(IF(R148:W148&gt;=Parameters!$D$37,1,"")),""))+0.5*(SUM(IF(ISNUMBER(R148:W148),(IF(R148:W148&gt;=Parameters!$D$38,1,"")),""))-SUM(IF(ISNUMBER(R148:W148),(IF(R148:W148&gt;=Parameters!$D$37,1,"")),""))),0) +
   IF(Parameters!$D$32,SUM(IF(ISNUMBER(R148:W148),(IF(R148:W148&gt;=Parameters!$D$41,1,"")),"")),0) +
   IF(Parameters!$D$33,AVERAGE(IF(ISNUMBER(R148:W148),R148:W148)),0) +
   IF(Parameters!$D$34,IF(OR(IF(ISNUMBER(R148:W148),R148:W148)=0),0,GEOMEAN(IF(ISNUMBER(R148:W148),R148:W148))),0)</f>
        <v>4.5</v>
      </c>
      <c r="H148" s="23">
        <f t="shared" ca="1" si="12"/>
        <v>4.5</v>
      </c>
      <c r="I148" s="116" t="str">
        <f t="shared" si="13"/>
        <v/>
      </c>
      <c r="J148" s="22" cm="1">
        <f t="array" aca="1" ref="J148" ca="1">IF(Parameters!$D$31, SUM(IF(ISNUMBER(Y148:AD148),(IF(Y148:AD148&gt;=Parameters!$D$41,1,"")),""))+0.5*(SUM(IF(ISNUMBER(Y148:AD148),(IF(Y148:AD148&gt;=Parameters!$D$42,1,"")),""))-SUM(IF(ISNUMBER(Y148:AD148),(IF(Y148:AD148&gt;=Parameters!$D$41,1,"")),""))),0) +
   IF(Parameters!$D$32,SUM(IF(ISNUMBER(Y148:AD148),(IF(Y148:AD148&gt;=Parameters!$D$41,1,"")),"")),0) +
   IF(Parameters!$D$33,AVERAGE(IF(ISNUMBER(Y148:AD148),Y148:AD148)),0) +
   IF(Parameters!$D$34,IF(OR(IF(ISNUMBER(Y148:AD148),Y148:AD148)=0),0,GEOMEAN(IF(ISNUMBER(Y148:AD148),Y148:AD148))),0)</f>
        <v>3.5</v>
      </c>
      <c r="K148" s="23">
        <f t="shared" ca="1" si="14"/>
        <v>3.5</v>
      </c>
      <c r="L148" s="116" t="str">
        <f t="shared" si="15"/>
        <v/>
      </c>
      <c r="M148" s="21" cm="1">
        <f t="array" aca="1" ref="M148" ca="1">IF(Parameters!$D$31, SUM(IF(ISNUMBER(AF148:AK148),(IF(AF148:AK148&gt;=Parameters!$D$41,1,"")),""))+0.5*(SUM(IF(ISNUMBER(AF148:AK148),(IF(AF148:AK148&gt;=Parameters!$D$42,1,"")),""))-SUM(IF(ISNUMBER(AF148:AK148),(IF(AF148:AK148&gt;=Parameters!$D$41,1,"")),""))),0) +
   IF(Parameters!$D$32,SUM(IF(ISNUMBER(AF148:AK148),(IF(AF148:AK148&gt;=Parameters!$D$41,1,"")),"")),0) +
   IF(Parameters!$D$33,AVERAGE(IF(ISNUMBER(AF148:AK148),AF148:AK148)),0) +
   IF(Parameters!$D$34,IF(OR(IF(ISNUMBER(AF148:AK148),AF148:AK148)=0),0,GEOMEAN(IF(ISNUMBER(AF148:AK148),AF148:AK148))),0)</f>
        <v>4</v>
      </c>
      <c r="N148" s="23">
        <f t="shared" ca="1" si="16"/>
        <v>4</v>
      </c>
      <c r="O148" s="116" t="str">
        <f t="shared" si="17"/>
        <v/>
      </c>
      <c r="P148" s="24"/>
      <c r="Q148" s="49"/>
      <c r="R148" s="25">
        <f ca="1">IFERROR(INDEX(Health!$G$8:$G$225,MATCH($C148,_xlfn.ANCHORARRAY(Health!$C$8),0)),NA())</f>
        <v>7.1387743433564559</v>
      </c>
      <c r="S148" s="25">
        <f ca="1">IFERROR(INDEX(Food!$G$8:$G$225,MATCH($C148,_xlfn.ANCHORARRAY(Food!$C$8),0)),NA())</f>
        <v>10</v>
      </c>
      <c r="T148" s="25">
        <f ca="1">IFERROR(INDEX(Macro!$G$8:$G$225,MATCH($C148,_xlfn.ANCHORARRAY(Macro!$C$8),0)),NA())</f>
        <v>10</v>
      </c>
      <c r="U148" s="25">
        <f ca="1">IFERROR(INDEX(Socioeconomic!$G$8:$G$225,MATCH($C148,_xlfn.ANCHORARRAY(Socioeconomic!$C$8),0)),NA())</f>
        <v>8.9442719099991592</v>
      </c>
      <c r="V148" s="25">
        <f ca="1">IFERROR(INDEX('Natural Hazard'!$G$8:$G$225,MATCH($C148,_xlfn.ANCHORARRAY('Natural Hazard'!$C$8),0)),NA())</f>
        <v>0</v>
      </c>
      <c r="W148" s="25">
        <f ca="1">IFERROR(INDEX(Conflict!$G$8:$G$225,MATCH($C148,_xlfn.ANCHORARRAY(Conflict!$C$8),0)),NA())</f>
        <v>5.9761430466719503</v>
      </c>
      <c r="X148" s="50"/>
      <c r="Y148" s="25">
        <f ca="1">IFERROR(INDEX(Health!$H$8:$H$225,MATCH($C148,_xlfn.ANCHORARRAY(Health!$C$8),0)),NA())</f>
        <v>5.0962099125364402</v>
      </c>
      <c r="Z148" s="25">
        <f ca="1">IFERROR(INDEX(Food!$H$8:$H$225,MATCH($C148,_xlfn.ANCHORARRAY(Food!$C$8),0)),NA())</f>
        <v>10</v>
      </c>
      <c r="AA148" s="25">
        <f ca="1">IFERROR(INDEX(Macro!$H$8:$H$225,MATCH($C148,_xlfn.ANCHORARRAY(Macro!$C$8),0)),NA())</f>
        <v>10</v>
      </c>
      <c r="AB148" s="25">
        <f ca="1">IFERROR(INDEX(Socioeconomic!$H$8:$H$225,MATCH($C148,_xlfn.ANCHORARRAY(Socioeconomic!$C$8),0)),NA())</f>
        <v>8</v>
      </c>
      <c r="AC148" s="25">
        <f ca="1">IFERROR(INDEX('Natural Hazard'!$H$8:$H$225,MATCH($C148,_xlfn.ANCHORARRAY('Natural Hazard'!$C$8),0)),NA())</f>
        <v>5.9999999999999902</v>
      </c>
      <c r="AD148" s="25">
        <f ca="1">IFERROR(INDEX(Conflict!$H$8:$H$225,MATCH($C148,_xlfn.ANCHORARRAY(Conflict!$C$8),0)),NA())</f>
        <v>10</v>
      </c>
      <c r="AE148" s="50"/>
      <c r="AF148" s="25">
        <f ca="1">IFERROR(INDEX(Health!$I$8:$I$225,MATCH($C148,_xlfn.ANCHORARRAY(Health!$C$8),0)),NA())</f>
        <v>10</v>
      </c>
      <c r="AG148" s="25">
        <f ca="1">IFERROR(INDEX(Food!$I$8:$I$225,MATCH($C148,_xlfn.ANCHORARRAY(Food!$C$8),0)),NA())</f>
        <v>10</v>
      </c>
      <c r="AH148" s="25">
        <f ca="1">IFERROR(INDEX(Macro!$I$8:$I$225,MATCH($C148,_xlfn.ANCHORARRAY(Macro!$C$8),0)),NA())</f>
        <v>10</v>
      </c>
      <c r="AI148" s="25">
        <f ca="1">IFERROR(INDEX(Socioeconomic!$I$8:$I$225,MATCH($C148,_xlfn.ANCHORARRAY(Socioeconomic!$C$8),0)),NA())</f>
        <v>10</v>
      </c>
      <c r="AJ148" s="25">
        <f ca="1">IFERROR(INDEX('Natural Hazard'!$I$8:$I$225,MATCH($C148,_xlfn.ANCHORARRAY('Natural Hazard'!$C$8),0)),NA())</f>
        <v>0</v>
      </c>
      <c r="AK148" s="25">
        <f ca="1">IFERROR(INDEX(Conflict!$I$8:$I$225,MATCH($C148,_xlfn.ANCHORARRAY(Conflict!$C$8),0)),NA())</f>
        <v>3.5714285714285499</v>
      </c>
      <c r="AL148" s="49"/>
      <c r="AM148" s="25">
        <f>IFERROR(INDEX('Data Reliability'!$G$6:$G$409,MATCH($C148,'Data Reliability'!$E$6:$E$409,0)),NA())</f>
        <v>0</v>
      </c>
      <c r="AN148" s="25">
        <f>IFERROR(INDEX('Data Reliability'!$H$6:$H$409,MATCH($C148,'Data Reliability'!$E$6:$E$409,0)),NA())</f>
        <v>0.15</v>
      </c>
    </row>
    <row r="149" spans="2:42" x14ac:dyDescent="0.2">
      <c r="B149" s="28" t="s">
        <v>243</v>
      </c>
      <c r="C149" s="28" t="s">
        <v>244</v>
      </c>
      <c r="D149" s="28" t="s">
        <v>435</v>
      </c>
      <c r="E149" s="28" t="s">
        <v>429</v>
      </c>
      <c r="F149" s="206">
        <f ca="1">MATCH($C149,_xlfn.ANCHORARRAY(Health!$C$8),0)</f>
        <v>144</v>
      </c>
      <c r="G149" s="22" cm="1">
        <f t="array" aca="1" ref="G149" ca="1">IF(Parameters!$D$31, SUM(IF(ISNUMBER(R149:W149),(IF(R149:W149&gt;=Parameters!$D$37,1,"")),""))+0.5*(SUM(IF(ISNUMBER(R149:W149),(IF(R149:W149&gt;=Parameters!$D$38,1,"")),""))-SUM(IF(ISNUMBER(R149:W149),(IF(R149:W149&gt;=Parameters!$D$37,1,"")),""))),0) +
   IF(Parameters!$D$32,SUM(IF(ISNUMBER(R149:W149),(IF(R149:W149&gt;=Parameters!$D$41,1,"")),"")),0) +
   IF(Parameters!$D$33,AVERAGE(IF(ISNUMBER(R149:W149),R149:W149)),0) +
   IF(Parameters!$D$34,IF(OR(IF(ISNUMBER(R149:W149),R149:W149)=0),0,GEOMEAN(IF(ISNUMBER(R149:W149),R149:W149))),0)</f>
        <v>2</v>
      </c>
      <c r="H149" s="23">
        <f t="shared" ca="1" si="12"/>
        <v>2</v>
      </c>
      <c r="I149" s="116" t="str">
        <f t="shared" si="13"/>
        <v/>
      </c>
      <c r="J149" s="22" cm="1">
        <f t="array" aca="1" ref="J149" ca="1">IF(Parameters!$D$31, SUM(IF(ISNUMBER(Y149:AD149),(IF(Y149:AD149&gt;=Parameters!$D$41,1,"")),""))+0.5*(SUM(IF(ISNUMBER(Y149:AD149),(IF(Y149:AD149&gt;=Parameters!$D$42,1,"")),""))-SUM(IF(ISNUMBER(Y149:AD149),(IF(Y149:AD149&gt;=Parameters!$D$41,1,"")),""))),0) +
   IF(Parameters!$D$32,SUM(IF(ISNUMBER(Y149:AD149),(IF(Y149:AD149&gt;=Parameters!$D$41,1,"")),"")),0) +
   IF(Parameters!$D$33,AVERAGE(IF(ISNUMBER(Y149:AD149),Y149:AD149)),0) +
   IF(Parameters!$D$34,IF(OR(IF(ISNUMBER(Y149:AD149),Y149:AD149)=0),0,GEOMEAN(IF(ISNUMBER(Y149:AD149),Y149:AD149))),0)</f>
        <v>1</v>
      </c>
      <c r="K149" s="23">
        <f t="shared" ca="1" si="14"/>
        <v>1</v>
      </c>
      <c r="L149" s="116" t="str">
        <f t="shared" si="15"/>
        <v/>
      </c>
      <c r="M149" s="21" cm="1">
        <f t="array" aca="1" ref="M149" ca="1">IF(Parameters!$D$31, SUM(IF(ISNUMBER(AF149:AK149),(IF(AF149:AK149&gt;=Parameters!$D$41,1,"")),""))+0.5*(SUM(IF(ISNUMBER(AF149:AK149),(IF(AF149:AK149&gt;=Parameters!$D$42,1,"")),""))-SUM(IF(ISNUMBER(AF149:AK149),(IF(AF149:AK149&gt;=Parameters!$D$41,1,"")),""))),0) +
   IF(Parameters!$D$32,SUM(IF(ISNUMBER(AF149:AK149),(IF(AF149:AK149&gt;=Parameters!$D$41,1,"")),"")),0) +
   IF(Parameters!$D$33,AVERAGE(IF(ISNUMBER(AF149:AK149),AF149:AK149)),0) +
   IF(Parameters!$D$34,IF(OR(IF(ISNUMBER(AF149:AK149),AF149:AK149)=0),0,GEOMEAN(IF(ISNUMBER(AF149:AK149),AF149:AK149))),0)</f>
        <v>1.5</v>
      </c>
      <c r="N149" s="23">
        <f t="shared" ca="1" si="16"/>
        <v>1.5</v>
      </c>
      <c r="O149" s="116" t="str">
        <f t="shared" si="17"/>
        <v>!</v>
      </c>
      <c r="P149" s="24"/>
      <c r="Q149" s="49"/>
      <c r="R149" s="25">
        <f ca="1">IFERROR(INDEX(Health!$G$8:$G$225,MATCH($C149,_xlfn.ANCHORARRAY(Health!$C$8),0)),NA())</f>
        <v>0</v>
      </c>
      <c r="S149" s="25">
        <f ca="1">IFERROR(INDEX(Food!$G$8:$G$225,MATCH($C149,_xlfn.ANCHORARRAY(Food!$C$8),0)),NA())</f>
        <v>5.5762337938507072</v>
      </c>
      <c r="T149" s="25">
        <f ca="1">IFERROR(INDEX(Macro!$G$8:$G$225,MATCH($C149,_xlfn.ANCHORARRAY(Macro!$C$8),0)),NA())</f>
        <v>5.4037271029077436</v>
      </c>
      <c r="U149" s="25">
        <f ca="1">IFERROR(INDEX(Socioeconomic!$G$8:$G$225,MATCH($C149,_xlfn.ANCHORARRAY(Socioeconomic!$C$8),0)),NA())</f>
        <v>8.8640526042791787</v>
      </c>
      <c r="V149" s="25">
        <f ca="1">IFERROR(INDEX('Natural Hazard'!$G$8:$G$225,MATCH($C149,_xlfn.ANCHORARRAY('Natural Hazard'!$C$8),0)),NA())</f>
        <v>0</v>
      </c>
      <c r="W149" s="25">
        <f ca="1">IFERROR(INDEX(Conflict!$G$8:$G$225,MATCH($C149,_xlfn.ANCHORARRAY(Conflict!$C$8),0)),NA())</f>
        <v>4.9570389308612839</v>
      </c>
      <c r="X149" s="50"/>
      <c r="Y149" s="25">
        <f ca="1">IFERROR(INDEX(Health!$H$8:$H$225,MATCH($C149,_xlfn.ANCHORARRAY(Health!$C$8),0)),NA())</f>
        <v>5.59183673469387</v>
      </c>
      <c r="Z149" s="25">
        <f ca="1">IFERROR(INDEX(Food!$H$8:$H$225,MATCH($C149,_xlfn.ANCHORARRAY(Food!$C$8),0)),NA())</f>
        <v>6.2188766647365297</v>
      </c>
      <c r="AA149" s="25">
        <f ca="1">IFERROR(INDEX(Macro!$H$8:$H$225,MATCH($C149,_xlfn.ANCHORARRAY(Macro!$C$8),0)),NA())</f>
        <v>5.1333138001757996</v>
      </c>
      <c r="AB149" s="25">
        <f ca="1">IFERROR(INDEX(Socioeconomic!$H$8:$H$225,MATCH($C149,_xlfn.ANCHORARRAY(Socioeconomic!$C$8),0)),NA())</f>
        <v>7.8571428571428497</v>
      </c>
      <c r="AC149" s="25">
        <f ca="1">IFERROR(INDEX('Natural Hazard'!$H$8:$H$225,MATCH($C149,_xlfn.ANCHORARRAY('Natural Hazard'!$C$8),0)),NA())</f>
        <v>8</v>
      </c>
      <c r="AD149" s="25">
        <f ca="1">IFERROR(INDEX(Conflict!$H$8:$H$225,MATCH($C149,_xlfn.ANCHORARRAY(Conflict!$C$8),0)),NA())</f>
        <v>3.5103192802963399</v>
      </c>
      <c r="AE149" s="50"/>
      <c r="AF149" s="25">
        <f ca="1">IFERROR(INDEX(Health!$I$8:$I$225,MATCH($C149,_xlfn.ANCHORARRAY(Health!$C$8),0)),NA())</f>
        <v>0</v>
      </c>
      <c r="AG149" s="25">
        <f ca="1">IFERROR(INDEX(Food!$I$8:$I$225,MATCH($C149,_xlfn.ANCHORARRAY(Food!$C$8),0)),NA())</f>
        <v>5</v>
      </c>
      <c r="AH149" s="25">
        <f ca="1">IFERROR(INDEX(Macro!$I$8:$I$225,MATCH($C149,_xlfn.ANCHORARRAY(Macro!$C$8),0)),NA())</f>
        <v>5.6883852691218104</v>
      </c>
      <c r="AI149" s="25">
        <f ca="1">IFERROR(INDEX(Socioeconomic!$I$8:$I$225,MATCH($C149,_xlfn.ANCHORARRAY(Socioeconomic!$C$8),0)),NA())</f>
        <v>10</v>
      </c>
      <c r="AJ149" s="25">
        <f ca="1">IFERROR(INDEX('Natural Hazard'!$I$8:$I$225,MATCH($C149,_xlfn.ANCHORARRAY('Natural Hazard'!$C$8),0)),NA())</f>
        <v>0</v>
      </c>
      <c r="AK149" s="25">
        <f ca="1">IFERROR(INDEX(Conflict!$I$8:$I$225,MATCH($C149,_xlfn.ANCHORARRAY(Conflict!$C$8),0)),NA())</f>
        <v>7</v>
      </c>
      <c r="AL149" s="49"/>
      <c r="AM149" s="25">
        <f>IFERROR(INDEX('Data Reliability'!$G$6:$G$409,MATCH($C149,'Data Reliability'!$E$6:$E$409,0)),NA())</f>
        <v>8.3333333333333301E-2</v>
      </c>
      <c r="AN149" s="25">
        <f>IFERROR(INDEX('Data Reliability'!$H$6:$H$409,MATCH($C149,'Data Reliability'!$E$6:$E$409,0)),NA())</f>
        <v>0.49444444444444402</v>
      </c>
    </row>
    <row r="150" spans="2:42" x14ac:dyDescent="0.2">
      <c r="B150" s="28" t="s">
        <v>245</v>
      </c>
      <c r="C150" s="28" t="s">
        <v>246</v>
      </c>
      <c r="D150" s="28" t="s">
        <v>433</v>
      </c>
      <c r="E150" s="28" t="s">
        <v>409</v>
      </c>
      <c r="F150" s="206">
        <f ca="1">MATCH($C150,_xlfn.ANCHORARRAY(Health!$C$8),0)</f>
        <v>145</v>
      </c>
      <c r="G150" s="22" cm="1">
        <f t="array" aca="1" ref="G150" ca="1">IF(Parameters!$D$31, SUM(IF(ISNUMBER(R150:W150),(IF(R150:W150&gt;=Parameters!$D$37,1,"")),""))+0.5*(SUM(IF(ISNUMBER(R150:W150),(IF(R150:W150&gt;=Parameters!$D$38,1,"")),""))-SUM(IF(ISNUMBER(R150:W150),(IF(R150:W150&gt;=Parameters!$D$37,1,"")),""))),0) +
   IF(Parameters!$D$32,SUM(IF(ISNUMBER(R150:W150),(IF(R150:W150&gt;=Parameters!$D$41,1,"")),"")),0) +
   IF(Parameters!$D$33,AVERAGE(IF(ISNUMBER(R150:W150),R150:W150)),0) +
   IF(Parameters!$D$34,IF(OR(IF(ISNUMBER(R150:W150),R150:W150)=0),0,GEOMEAN(IF(ISNUMBER(R150:W150),R150:W150))),0)</f>
        <v>0</v>
      </c>
      <c r="H150" s="23">
        <f t="shared" ca="1" si="12"/>
        <v>0</v>
      </c>
      <c r="I150" s="116" t="str">
        <f t="shared" si="13"/>
        <v>!</v>
      </c>
      <c r="J150" s="22" cm="1">
        <f t="array" aca="1" ref="J150" ca="1">IF(Parameters!$D$31, SUM(IF(ISNUMBER(Y150:AD150),(IF(Y150:AD150&gt;=Parameters!$D$41,1,"")),""))+0.5*(SUM(IF(ISNUMBER(Y150:AD150),(IF(Y150:AD150&gt;=Parameters!$D$42,1,"")),""))-SUM(IF(ISNUMBER(Y150:AD150),(IF(Y150:AD150&gt;=Parameters!$D$41,1,"")),""))),0) +
   IF(Parameters!$D$32,SUM(IF(ISNUMBER(Y150:AD150),(IF(Y150:AD150&gt;=Parameters!$D$41,1,"")),"")),0) +
   IF(Parameters!$D$33,AVERAGE(IF(ISNUMBER(Y150:AD150),Y150:AD150)),0) +
   IF(Parameters!$D$34,IF(OR(IF(ISNUMBER(Y150:AD150),Y150:AD150)=0),0,GEOMEAN(IF(ISNUMBER(Y150:AD150),Y150:AD150))),0)</f>
        <v>0</v>
      </c>
      <c r="K150" s="23">
        <f t="shared" ca="1" si="14"/>
        <v>0</v>
      </c>
      <c r="L150" s="116" t="str">
        <f t="shared" si="15"/>
        <v/>
      </c>
      <c r="M150" s="21" cm="1">
        <f t="array" aca="1" ref="M150" ca="1">IF(Parameters!$D$31, SUM(IF(ISNUMBER(AF150:AK150),(IF(AF150:AK150&gt;=Parameters!$D$41,1,"")),""))+0.5*(SUM(IF(ISNUMBER(AF150:AK150),(IF(AF150:AK150&gt;=Parameters!$D$42,1,"")),""))-SUM(IF(ISNUMBER(AF150:AK150),(IF(AF150:AK150&gt;=Parameters!$D$41,1,"")),""))),0) +
   IF(Parameters!$D$32,SUM(IF(ISNUMBER(AF150:AK150),(IF(AF150:AK150&gt;=Parameters!$D$41,1,"")),"")),0) +
   IF(Parameters!$D$33,AVERAGE(IF(ISNUMBER(AF150:AK150),AF150:AK150)),0) +
   IF(Parameters!$D$34,IF(OR(IF(ISNUMBER(AF150:AK150),AF150:AK150)=0),0,GEOMEAN(IF(ISNUMBER(AF150:AK150),AF150:AK150))),0)</f>
        <v>0.5</v>
      </c>
      <c r="N150" s="23">
        <f t="shared" ca="1" si="16"/>
        <v>0.5</v>
      </c>
      <c r="O150" s="116" t="str">
        <f t="shared" si="17"/>
        <v>!</v>
      </c>
      <c r="P150" s="24"/>
      <c r="Q150" s="49"/>
      <c r="R150" s="25">
        <f ca="1">IFERROR(INDEX(Health!$G$8:$G$225,MATCH($C150,_xlfn.ANCHORARRAY(Health!$C$8),0)),NA())</f>
        <v>0</v>
      </c>
      <c r="S150" s="25">
        <f ca="1">IFERROR(INDEX(Food!$G$8:$G$225,MATCH($C150,_xlfn.ANCHORARRAY(Food!$C$8),0)),NA())</f>
        <v>0</v>
      </c>
      <c r="T150" s="25">
        <f ca="1">IFERROR(INDEX(Macro!$G$8:$G$225,MATCH($C150,_xlfn.ANCHORARRAY(Macro!$C$8),0)),NA())</f>
        <v>0.76276563957811605</v>
      </c>
      <c r="U150" s="25">
        <f ca="1">IFERROR(INDEX(Socioeconomic!$G$8:$G$225,MATCH($C150,_xlfn.ANCHORARRAY(Socioeconomic!$C$8),0)),NA())</f>
        <v>0</v>
      </c>
      <c r="V150" s="25">
        <f ca="1">IFERROR(INDEX('Natural Hazard'!$G$8:$G$225,MATCH($C150,_xlfn.ANCHORARRAY('Natural Hazard'!$C$8),0)),NA())</f>
        <v>0</v>
      </c>
      <c r="W150" s="25">
        <f ca="1">IFERROR(INDEX(Conflict!$G$8:$G$225,MATCH($C150,_xlfn.ANCHORARRAY(Conflict!$C$8),0)),NA())</f>
        <v>0</v>
      </c>
      <c r="X150" s="50"/>
      <c r="Y150" s="25">
        <f ca="1">IFERROR(INDEX(Health!$H$8:$H$225,MATCH($C150,_xlfn.ANCHORARRAY(Health!$C$8),0)),NA())</f>
        <v>0</v>
      </c>
      <c r="Z150" s="25">
        <f ca="1">IFERROR(INDEX(Food!$H$8:$H$225,MATCH($C150,_xlfn.ANCHORARRAY(Food!$C$8),0)),NA())</f>
        <v>0</v>
      </c>
      <c r="AA150" s="25">
        <f ca="1">IFERROR(INDEX(Macro!$H$8:$H$225,MATCH($C150,_xlfn.ANCHORARRAY(Macro!$C$8),0)),NA())</f>
        <v>0.98740111338998005</v>
      </c>
      <c r="AB150" s="25">
        <f ca="1">IFERROR(INDEX(Socioeconomic!$H$8:$H$225,MATCH($C150,_xlfn.ANCHORARRAY(Socioeconomic!$C$8),0)),NA())</f>
        <v>0.14285714285714199</v>
      </c>
      <c r="AC150" s="25">
        <f ca="1">IFERROR(INDEX('Natural Hazard'!$H$8:$H$225,MATCH($C150,_xlfn.ANCHORARRAY('Natural Hazard'!$C$8),0)),NA())</f>
        <v>6.6666666666666599</v>
      </c>
      <c r="AD150" s="25">
        <f ca="1">IFERROR(INDEX(Conflict!$H$8:$H$225,MATCH($C150,_xlfn.ANCHORARRAY(Conflict!$C$8),0)),NA())</f>
        <v>0</v>
      </c>
      <c r="AE150" s="50"/>
      <c r="AF150" s="25">
        <f ca="1">IFERROR(INDEX(Health!$I$8:$I$225,MATCH($C150,_xlfn.ANCHORARRAY(Health!$C$8),0)),NA())</f>
        <v>7</v>
      </c>
      <c r="AG150" s="25" t="e">
        <f ca="1">IFERROR(INDEX(Food!$I$8:$I$225,MATCH($C150,_xlfn.ANCHORARRAY(Food!$C$8),0)),NA())</f>
        <v>#N/A</v>
      </c>
      <c r="AH150" s="25">
        <f ca="1">IFERROR(INDEX(Macro!$I$8:$I$225,MATCH($C150,_xlfn.ANCHORARRAY(Macro!$C$8),0)),NA())</f>
        <v>0.58923512747875795</v>
      </c>
      <c r="AI150" s="25">
        <f ca="1">IFERROR(INDEX(Socioeconomic!$I$8:$I$225,MATCH($C150,_xlfn.ANCHORARRAY(Socioeconomic!$C$8),0)),NA())</f>
        <v>0</v>
      </c>
      <c r="AJ150" s="25">
        <f ca="1">IFERROR(INDEX('Natural Hazard'!$I$8:$I$225,MATCH($C150,_xlfn.ANCHORARRAY('Natural Hazard'!$C$8),0)),NA())</f>
        <v>0</v>
      </c>
      <c r="AK150" s="25">
        <f ca="1">IFERROR(INDEX(Conflict!$I$8:$I$225,MATCH($C150,_xlfn.ANCHORARRAY(Conflict!$C$8),0)),NA())</f>
        <v>0</v>
      </c>
      <c r="AL150" s="49"/>
      <c r="AM150" s="25">
        <f>IFERROR(INDEX('Data Reliability'!$G$6:$G$409,MATCH($C150,'Data Reliability'!$E$6:$E$409,0)),NA())</f>
        <v>8.3333333333333301E-2</v>
      </c>
      <c r="AN150" s="25">
        <f>IFERROR(INDEX('Data Reliability'!$H$6:$H$409,MATCH($C150,'Data Reliability'!$E$6:$E$409,0)),NA())</f>
        <v>0.625</v>
      </c>
    </row>
    <row r="151" spans="2:42" x14ac:dyDescent="0.2">
      <c r="B151" s="28" t="s">
        <v>247</v>
      </c>
      <c r="C151" s="28" t="s">
        <v>248</v>
      </c>
      <c r="D151" s="28" t="s">
        <v>433</v>
      </c>
      <c r="E151" s="28" t="s">
        <v>409</v>
      </c>
      <c r="F151" s="206">
        <f ca="1">MATCH($C151,_xlfn.ANCHORARRAY(Health!$C$8),0)</f>
        <v>146</v>
      </c>
      <c r="G151" s="22" cm="1">
        <f t="array" aca="1" ref="G151" ca="1">IF(Parameters!$D$31, SUM(IF(ISNUMBER(R151:W151),(IF(R151:W151&gt;=Parameters!$D$37,1,"")),""))+0.5*(SUM(IF(ISNUMBER(R151:W151),(IF(R151:W151&gt;=Parameters!$D$38,1,"")),""))-SUM(IF(ISNUMBER(R151:W151),(IF(R151:W151&gt;=Parameters!$D$37,1,"")),""))),0) +
   IF(Parameters!$D$32,SUM(IF(ISNUMBER(R151:W151),(IF(R151:W151&gt;=Parameters!$D$41,1,"")),"")),0) +
   IF(Parameters!$D$33,AVERAGE(IF(ISNUMBER(R151:W151),R151:W151)),0) +
   IF(Parameters!$D$34,IF(OR(IF(ISNUMBER(R151:W151),R151:W151)=0),0,GEOMEAN(IF(ISNUMBER(R151:W151),R151:W151))),0)</f>
        <v>0</v>
      </c>
      <c r="H151" s="23">
        <f t="shared" ca="1" si="12"/>
        <v>0</v>
      </c>
      <c r="I151" s="116" t="str">
        <f t="shared" si="13"/>
        <v>!</v>
      </c>
      <c r="J151" s="22" cm="1">
        <f t="array" aca="1" ref="J151" ca="1">IF(Parameters!$D$31, SUM(IF(ISNUMBER(Y151:AD151),(IF(Y151:AD151&gt;=Parameters!$D$41,1,"")),""))+0.5*(SUM(IF(ISNUMBER(Y151:AD151),(IF(Y151:AD151&gt;=Parameters!$D$42,1,"")),""))-SUM(IF(ISNUMBER(Y151:AD151),(IF(Y151:AD151&gt;=Parameters!$D$41,1,"")),""))),0) +
   IF(Parameters!$D$32,SUM(IF(ISNUMBER(Y151:AD151),(IF(Y151:AD151&gt;=Parameters!$D$41,1,"")),"")),0) +
   IF(Parameters!$D$33,AVERAGE(IF(ISNUMBER(Y151:AD151),Y151:AD151)),0) +
   IF(Parameters!$D$34,IF(OR(IF(ISNUMBER(Y151:AD151),Y151:AD151)=0),0,GEOMEAN(IF(ISNUMBER(Y151:AD151),Y151:AD151))),0)</f>
        <v>0</v>
      </c>
      <c r="K151" s="23">
        <f t="shared" ca="1" si="14"/>
        <v>0</v>
      </c>
      <c r="L151" s="116" t="str">
        <f t="shared" si="15"/>
        <v/>
      </c>
      <c r="M151" s="21" cm="1">
        <f t="array" aca="1" ref="M151" ca="1">IF(Parameters!$D$31, SUM(IF(ISNUMBER(AF151:AK151),(IF(AF151:AK151&gt;=Parameters!$D$41,1,"")),""))+0.5*(SUM(IF(ISNUMBER(AF151:AK151),(IF(AF151:AK151&gt;=Parameters!$D$42,1,"")),""))-SUM(IF(ISNUMBER(AF151:AK151),(IF(AF151:AK151&gt;=Parameters!$D$41,1,"")),""))),0) +
   IF(Parameters!$D$32,SUM(IF(ISNUMBER(AF151:AK151),(IF(AF151:AK151&gt;=Parameters!$D$41,1,"")),"")),0) +
   IF(Parameters!$D$33,AVERAGE(IF(ISNUMBER(AF151:AK151),AF151:AK151)),0) +
   IF(Parameters!$D$34,IF(OR(IF(ISNUMBER(AF151:AK151),AF151:AK151)=0),0,GEOMEAN(IF(ISNUMBER(AF151:AK151),AF151:AK151))),0)</f>
        <v>0.5</v>
      </c>
      <c r="N151" s="23">
        <f t="shared" ca="1" si="16"/>
        <v>0.5</v>
      </c>
      <c r="O151" s="116" t="str">
        <f t="shared" si="17"/>
        <v>!</v>
      </c>
      <c r="P151" s="24"/>
      <c r="Q151" s="49"/>
      <c r="R151" s="25">
        <f ca="1">IFERROR(INDEX(Health!$G$8:$G$225,MATCH($C151,_xlfn.ANCHORARRAY(Health!$C$8),0)),NA())</f>
        <v>0</v>
      </c>
      <c r="S151" s="25">
        <f ca="1">IFERROR(INDEX(Food!$G$8:$G$225,MATCH($C151,_xlfn.ANCHORARRAY(Food!$C$8),0)),NA())</f>
        <v>0</v>
      </c>
      <c r="T151" s="25">
        <f ca="1">IFERROR(INDEX(Macro!$G$8:$G$225,MATCH($C151,_xlfn.ANCHORARRAY(Macro!$C$8),0)),NA())</f>
        <v>0</v>
      </c>
      <c r="U151" s="25">
        <f ca="1">IFERROR(INDEX(Socioeconomic!$G$8:$G$225,MATCH($C151,_xlfn.ANCHORARRAY(Socioeconomic!$C$8),0)),NA())</f>
        <v>0</v>
      </c>
      <c r="V151" s="25">
        <f ca="1">IFERROR(INDEX('Natural Hazard'!$G$8:$G$225,MATCH($C151,_xlfn.ANCHORARRAY('Natural Hazard'!$C$8),0)),NA())</f>
        <v>0</v>
      </c>
      <c r="W151" s="25">
        <f ca="1">IFERROR(INDEX(Conflict!$G$8:$G$225,MATCH($C151,_xlfn.ANCHORARRAY(Conflict!$C$8),0)),NA())</f>
        <v>0</v>
      </c>
      <c r="X151" s="50"/>
      <c r="Y151" s="25">
        <f ca="1">IFERROR(INDEX(Health!$H$8:$H$225,MATCH($C151,_xlfn.ANCHORARRAY(Health!$C$8),0)),NA())</f>
        <v>0</v>
      </c>
      <c r="Z151" s="25">
        <f ca="1">IFERROR(INDEX(Food!$H$8:$H$225,MATCH($C151,_xlfn.ANCHORARRAY(Food!$C$8),0)),NA())</f>
        <v>0</v>
      </c>
      <c r="AA151" s="25">
        <f ca="1">IFERROR(INDEX(Macro!$H$8:$H$225,MATCH($C151,_xlfn.ANCHORARRAY(Macro!$C$8),0)),NA())</f>
        <v>0</v>
      </c>
      <c r="AB151" s="25">
        <f ca="1">IFERROR(INDEX(Socioeconomic!$H$8:$H$225,MATCH($C151,_xlfn.ANCHORARRAY(Socioeconomic!$C$8),0)),NA())</f>
        <v>0.14285714285714199</v>
      </c>
      <c r="AC151" s="25">
        <f ca="1">IFERROR(INDEX('Natural Hazard'!$H$8:$H$225,MATCH($C151,_xlfn.ANCHORARRAY('Natural Hazard'!$C$8),0)),NA())</f>
        <v>2.6666666666666599</v>
      </c>
      <c r="AD151" s="25">
        <f ca="1">IFERROR(INDEX(Conflict!$H$8:$H$225,MATCH($C151,_xlfn.ANCHORARRAY(Conflict!$C$8),0)),NA())</f>
        <v>0</v>
      </c>
      <c r="AE151" s="50"/>
      <c r="AF151" s="25">
        <f ca="1">IFERROR(INDEX(Health!$I$8:$I$225,MATCH($C151,_xlfn.ANCHORARRAY(Health!$C$8),0)),NA())</f>
        <v>0</v>
      </c>
      <c r="AG151" s="25" t="e">
        <f ca="1">IFERROR(INDEX(Food!$I$8:$I$225,MATCH($C151,_xlfn.ANCHORARRAY(Food!$C$8),0)),NA())</f>
        <v>#N/A</v>
      </c>
      <c r="AH151" s="25">
        <f ca="1">IFERROR(INDEX(Macro!$I$8:$I$225,MATCH($C151,_xlfn.ANCHORARRAY(Macro!$C$8),0)),NA())</f>
        <v>4.1019830028328599</v>
      </c>
      <c r="AI151" s="25">
        <f ca="1">IFERROR(INDEX(Socioeconomic!$I$8:$I$225,MATCH($C151,_xlfn.ANCHORARRAY(Socioeconomic!$C$8),0)),NA())</f>
        <v>0</v>
      </c>
      <c r="AJ151" s="25">
        <f ca="1">IFERROR(INDEX('Natural Hazard'!$I$8:$I$225,MATCH($C151,_xlfn.ANCHORARRAY('Natural Hazard'!$C$8),0)),NA())</f>
        <v>0</v>
      </c>
      <c r="AK151" s="25">
        <f ca="1">IFERROR(INDEX(Conflict!$I$8:$I$225,MATCH($C151,_xlfn.ANCHORARRAY(Conflict!$C$8),0)),NA())</f>
        <v>7</v>
      </c>
      <c r="AL151" s="49"/>
      <c r="AM151" s="25">
        <f>IFERROR(INDEX('Data Reliability'!$G$6:$G$409,MATCH($C151,'Data Reliability'!$E$6:$E$409,0)),NA())</f>
        <v>8.3333333333333301E-2</v>
      </c>
      <c r="AN151" s="25">
        <f>IFERROR(INDEX('Data Reliability'!$H$6:$H$409,MATCH($C151,'Data Reliability'!$E$6:$E$409,0)),NA())</f>
        <v>0.625</v>
      </c>
    </row>
    <row r="152" spans="2:42" x14ac:dyDescent="0.2">
      <c r="B152" s="28" t="s">
        <v>249</v>
      </c>
      <c r="C152" s="28" t="s">
        <v>250</v>
      </c>
      <c r="D152" s="28" t="s">
        <v>431</v>
      </c>
      <c r="E152" s="28" t="s">
        <v>429</v>
      </c>
      <c r="F152" s="206">
        <f ca="1">MATCH($C152,_xlfn.ANCHORARRAY(Health!$C$8),0)</f>
        <v>147</v>
      </c>
      <c r="G152" s="22" cm="1">
        <f t="array" aca="1" ref="G152" ca="1">IF(Parameters!$D$31, SUM(IF(ISNUMBER(R152:W152),(IF(R152:W152&gt;=Parameters!$D$37,1,"")),""))+0.5*(SUM(IF(ISNUMBER(R152:W152),(IF(R152:W152&gt;=Parameters!$D$38,1,"")),""))-SUM(IF(ISNUMBER(R152:W152),(IF(R152:W152&gt;=Parameters!$D$37,1,"")),""))),0) +
   IF(Parameters!$D$32,SUM(IF(ISNUMBER(R152:W152),(IF(R152:W152&gt;=Parameters!$D$41,1,"")),"")),0) +
   IF(Parameters!$D$33,AVERAGE(IF(ISNUMBER(R152:W152),R152:W152)),0) +
   IF(Parameters!$D$34,IF(OR(IF(ISNUMBER(R152:W152),R152:W152)=0),0,GEOMEAN(IF(ISNUMBER(R152:W152),R152:W152))),0)</f>
        <v>2.5</v>
      </c>
      <c r="H152" s="23">
        <f t="shared" ca="1" si="12"/>
        <v>2.5</v>
      </c>
      <c r="I152" s="116" t="str">
        <f t="shared" si="13"/>
        <v/>
      </c>
      <c r="J152" s="22" cm="1">
        <f t="array" aca="1" ref="J152" ca="1">IF(Parameters!$D$31, SUM(IF(ISNUMBER(Y152:AD152),(IF(Y152:AD152&gt;=Parameters!$D$41,1,"")),""))+0.5*(SUM(IF(ISNUMBER(Y152:AD152),(IF(Y152:AD152&gt;=Parameters!$D$42,1,"")),""))-SUM(IF(ISNUMBER(Y152:AD152),(IF(Y152:AD152&gt;=Parameters!$D$41,1,"")),""))),0) +
   IF(Parameters!$D$32,SUM(IF(ISNUMBER(Y152:AD152),(IF(Y152:AD152&gt;=Parameters!$D$41,1,"")),"")),0) +
   IF(Parameters!$D$33,AVERAGE(IF(ISNUMBER(Y152:AD152),Y152:AD152)),0) +
   IF(Parameters!$D$34,IF(OR(IF(ISNUMBER(Y152:AD152),Y152:AD152)=0),0,GEOMEAN(IF(ISNUMBER(Y152:AD152),Y152:AD152))),0)</f>
        <v>0.5</v>
      </c>
      <c r="K152" s="23">
        <f t="shared" ca="1" si="14"/>
        <v>0.5</v>
      </c>
      <c r="L152" s="116" t="str">
        <f t="shared" si="15"/>
        <v/>
      </c>
      <c r="M152" s="21" cm="1">
        <f t="array" aca="1" ref="M152" ca="1">IF(Parameters!$D$31, SUM(IF(ISNUMBER(AF152:AK152),(IF(AF152:AK152&gt;=Parameters!$D$41,1,"")),""))+0.5*(SUM(IF(ISNUMBER(AF152:AK152),(IF(AF152:AK152&gt;=Parameters!$D$42,1,"")),""))-SUM(IF(ISNUMBER(AF152:AK152),(IF(AF152:AK152&gt;=Parameters!$D$41,1,"")),""))),0) +
   IF(Parameters!$D$32,SUM(IF(ISNUMBER(AF152:AK152),(IF(AF152:AK152&gt;=Parameters!$D$41,1,"")),"")),0) +
   IF(Parameters!$D$33,AVERAGE(IF(ISNUMBER(AF152:AK152),AF152:AK152)),0) +
   IF(Parameters!$D$34,IF(OR(IF(ISNUMBER(AF152:AK152),AF152:AK152)=0),0,GEOMEAN(IF(ISNUMBER(AF152:AK152),AF152:AK152))),0)</f>
        <v>2.5</v>
      </c>
      <c r="N152" s="23">
        <f t="shared" ca="1" si="16"/>
        <v>2.5</v>
      </c>
      <c r="O152" s="116" t="str">
        <f t="shared" si="17"/>
        <v>!</v>
      </c>
      <c r="P152" s="24"/>
      <c r="Q152" s="49"/>
      <c r="R152" s="25">
        <f ca="1">IFERROR(INDEX(Health!$G$8:$G$225,MATCH($C152,_xlfn.ANCHORARRAY(Health!$C$8),0)),NA())</f>
        <v>7.9135268184002063</v>
      </c>
      <c r="S152" s="25">
        <f ca="1">IFERROR(INDEX(Food!$G$8:$G$225,MATCH($C152,_xlfn.ANCHORARRAY(Food!$C$8),0)),NA())</f>
        <v>0</v>
      </c>
      <c r="T152" s="25">
        <f ca="1">IFERROR(INDEX(Macro!$G$8:$G$225,MATCH($C152,_xlfn.ANCHORARRAY(Macro!$C$8),0)),NA())</f>
        <v>4.7661455765314251</v>
      </c>
      <c r="U152" s="25">
        <f ca="1">IFERROR(INDEX(Socioeconomic!$G$8:$G$225,MATCH($C152,_xlfn.ANCHORARRAY(Socioeconomic!$C$8),0)),NA())</f>
        <v>0</v>
      </c>
      <c r="V152" s="25">
        <f ca="1">IFERROR(INDEX('Natural Hazard'!$G$8:$G$225,MATCH($C152,_xlfn.ANCHORARRAY('Natural Hazard'!$C$8),0)),NA())</f>
        <v>8.266397845091495</v>
      </c>
      <c r="W152" s="25">
        <f ca="1">IFERROR(INDEX(Conflict!$G$8:$G$225,MATCH($C152,_xlfn.ANCHORARRAY(Conflict!$C$8),0)),NA())</f>
        <v>5.3320671602197249</v>
      </c>
      <c r="X152" s="50"/>
      <c r="Y152" s="25">
        <f ca="1">IFERROR(INDEX(Health!$H$8:$H$225,MATCH($C152,_xlfn.ANCHORARRAY(Health!$C$8),0)),NA())</f>
        <v>6.2623906705539296</v>
      </c>
      <c r="Z152" s="25">
        <f ca="1">IFERROR(INDEX(Food!$H$8:$H$225,MATCH($C152,_xlfn.ANCHORARRAY(Food!$C$8),0)),NA())</f>
        <v>6.1320208453966396</v>
      </c>
      <c r="AA152" s="25">
        <f ca="1">IFERROR(INDEX(Macro!$H$8:$H$225,MATCH($C152,_xlfn.ANCHORARRAY(Macro!$C$8),0)),NA())</f>
        <v>4.9868151186639302</v>
      </c>
      <c r="AB152" s="25">
        <f ca="1">IFERROR(INDEX(Socioeconomic!$H$8:$H$225,MATCH($C152,_xlfn.ANCHORARRAY(Socioeconomic!$C$8),0)),NA())</f>
        <v>7.5714285714285703</v>
      </c>
      <c r="AC152" s="25">
        <f ca="1">IFERROR(INDEX('Natural Hazard'!$H$8:$H$225,MATCH($C152,_xlfn.ANCHORARRAY('Natural Hazard'!$C$8),0)),NA())</f>
        <v>6.8333333333333304</v>
      </c>
      <c r="AD152" s="25">
        <f ca="1">IFERROR(INDEX(Conflict!$H$8:$H$225,MATCH($C152,_xlfn.ANCHORARRAY(Conflict!$C$8),0)),NA())</f>
        <v>4.0615628858705204</v>
      </c>
      <c r="AE152" s="50"/>
      <c r="AF152" s="25">
        <f ca="1">IFERROR(INDEX(Health!$I$8:$I$225,MATCH($C152,_xlfn.ANCHORARRAY(Health!$C$8),0)),NA())</f>
        <v>10</v>
      </c>
      <c r="AG152" s="25" t="e">
        <f ca="1">IFERROR(INDEX(Food!$I$8:$I$225,MATCH($C152,_xlfn.ANCHORARRAY(Food!$C$8),0)),NA())</f>
        <v>#N/A</v>
      </c>
      <c r="AH152" s="25">
        <f ca="1">IFERROR(INDEX(Macro!$I$8:$I$225,MATCH($C152,_xlfn.ANCHORARRAY(Macro!$C$8),0)),NA())</f>
        <v>4.5552407932011301</v>
      </c>
      <c r="AI152" s="25" t="e">
        <f ca="1">IFERROR(INDEX(Socioeconomic!$I$8:$I$225,MATCH($C152,_xlfn.ANCHORARRAY(Socioeconomic!$C$8),0)),NA())</f>
        <v>#N/A</v>
      </c>
      <c r="AJ152" s="25">
        <f ca="1">IFERROR(INDEX('Natural Hazard'!$I$8:$I$225,MATCH($C152,_xlfn.ANCHORARRAY('Natural Hazard'!$C$8),0)),NA())</f>
        <v>10</v>
      </c>
      <c r="AK152" s="25">
        <f ca="1">IFERROR(INDEX(Conflict!$I$8:$I$225,MATCH($C152,_xlfn.ANCHORARRAY(Conflict!$C$8),0)),NA())</f>
        <v>7</v>
      </c>
      <c r="AL152" s="49"/>
      <c r="AM152" s="25">
        <f>IFERROR(INDEX('Data Reliability'!$G$6:$G$409,MATCH($C152,'Data Reliability'!$E$6:$E$409,0)),NA())</f>
        <v>8.3333333333333301E-2</v>
      </c>
      <c r="AN152" s="25">
        <f>IFERROR(INDEX('Data Reliability'!$H$6:$H$409,MATCH($C152,'Data Reliability'!$E$6:$E$409,0)),NA())</f>
        <v>0.51666666666666705</v>
      </c>
    </row>
    <row r="153" spans="2:42" x14ac:dyDescent="0.2">
      <c r="B153" s="28" t="s">
        <v>251</v>
      </c>
      <c r="C153" s="28" t="s">
        <v>252</v>
      </c>
      <c r="D153" s="28" t="s">
        <v>436</v>
      </c>
      <c r="E153" s="28" t="s">
        <v>430</v>
      </c>
      <c r="F153" s="206">
        <f ca="1">MATCH($C153,_xlfn.ANCHORARRAY(Health!$C$8),0)</f>
        <v>148</v>
      </c>
      <c r="G153" s="22" cm="1">
        <f t="array" aca="1" ref="G153" ca="1">IF(Parameters!$D$31, SUM(IF(ISNUMBER(R153:W153),(IF(R153:W153&gt;=Parameters!$D$37,1,"")),""))+0.5*(SUM(IF(ISNUMBER(R153:W153),(IF(R153:W153&gt;=Parameters!$D$38,1,"")),""))-SUM(IF(ISNUMBER(R153:W153),(IF(R153:W153&gt;=Parameters!$D$37,1,"")),""))),0) +
   IF(Parameters!$D$32,SUM(IF(ISNUMBER(R153:W153),(IF(R153:W153&gt;=Parameters!$D$41,1,"")),"")),0) +
   IF(Parameters!$D$33,AVERAGE(IF(ISNUMBER(R153:W153),R153:W153)),0) +
   IF(Parameters!$D$34,IF(OR(IF(ISNUMBER(R153:W153),R153:W153)=0),0,GEOMEAN(IF(ISNUMBER(R153:W153),R153:W153))),0)</f>
        <v>0</v>
      </c>
      <c r="H153" s="23">
        <f t="shared" ca="1" si="12"/>
        <v>0</v>
      </c>
      <c r="I153" s="116" t="str">
        <f t="shared" si="13"/>
        <v>!</v>
      </c>
      <c r="J153" s="22" cm="1">
        <f t="array" aca="1" ref="J153" ca="1">IF(Parameters!$D$31, SUM(IF(ISNUMBER(Y153:AD153),(IF(Y153:AD153&gt;=Parameters!$D$41,1,"")),""))+0.5*(SUM(IF(ISNUMBER(Y153:AD153),(IF(Y153:AD153&gt;=Parameters!$D$42,1,"")),""))-SUM(IF(ISNUMBER(Y153:AD153),(IF(Y153:AD153&gt;=Parameters!$D$41,1,"")),""))),0) +
   IF(Parameters!$D$32,SUM(IF(ISNUMBER(Y153:AD153),(IF(Y153:AD153&gt;=Parameters!$D$41,1,"")),"")),0) +
   IF(Parameters!$D$33,AVERAGE(IF(ISNUMBER(Y153:AD153),Y153:AD153)),0) +
   IF(Parameters!$D$34,IF(OR(IF(ISNUMBER(Y153:AD153),Y153:AD153)=0),0,GEOMEAN(IF(ISNUMBER(Y153:AD153),Y153:AD153))),0)</f>
        <v>1</v>
      </c>
      <c r="K153" s="23">
        <f t="shared" ca="1" si="14"/>
        <v>1</v>
      </c>
      <c r="L153" s="116" t="str">
        <f t="shared" si="15"/>
        <v>!</v>
      </c>
      <c r="M153" s="21" cm="1">
        <f t="array" aca="1" ref="M153" ca="1">IF(Parameters!$D$31, SUM(IF(ISNUMBER(AF153:AK153),(IF(AF153:AK153&gt;=Parameters!$D$41,1,"")),""))+0.5*(SUM(IF(ISNUMBER(AF153:AK153),(IF(AF153:AK153&gt;=Parameters!$D$42,1,"")),""))-SUM(IF(ISNUMBER(AF153:AK153),(IF(AF153:AK153&gt;=Parameters!$D$41,1,"")),""))),0) +
   IF(Parameters!$D$32,SUM(IF(ISNUMBER(AF153:AK153),(IF(AF153:AK153&gt;=Parameters!$D$41,1,"")),"")),0) +
   IF(Parameters!$D$33,AVERAGE(IF(ISNUMBER(AF153:AK153),AF153:AK153)),0) +
   IF(Parameters!$D$34,IF(OR(IF(ISNUMBER(AF153:AK153),AF153:AK153)=0),0,GEOMEAN(IF(ISNUMBER(AF153:AK153),AF153:AK153))),0)</f>
        <v>1</v>
      </c>
      <c r="N153" s="23">
        <f t="shared" ca="1" si="16"/>
        <v>1</v>
      </c>
      <c r="O153" s="116" t="str">
        <f t="shared" si="17"/>
        <v>!!</v>
      </c>
      <c r="P153" s="24"/>
      <c r="Q153" s="49"/>
      <c r="R153" s="25">
        <f ca="1">IFERROR(INDEX(Health!$G$8:$G$225,MATCH($C153,_xlfn.ANCHORARRAY(Health!$C$8),0)),NA())</f>
        <v>0</v>
      </c>
      <c r="S153" s="25" t="e">
        <f ca="1">IFERROR(INDEX(Food!$G$8:$G$225,MATCH($C153,_xlfn.ANCHORARRAY(Food!$C$8),0)),NA())</f>
        <v>#N/A</v>
      </c>
      <c r="T153" s="25" t="e">
        <f ca="1">IFERROR(INDEX(Macro!$G$8:$G$225,MATCH($C153,_xlfn.ANCHORARRAY(Macro!$C$8),0)),NA())</f>
        <v>#N/A</v>
      </c>
      <c r="U153" s="25">
        <f ca="1">IFERROR(INDEX(Socioeconomic!$G$8:$G$225,MATCH($C153,_xlfn.ANCHORARRAY(Socioeconomic!$C$8),0)),NA())</f>
        <v>0</v>
      </c>
      <c r="V153" s="25">
        <f ca="1">IFERROR(INDEX('Natural Hazard'!$G$8:$G$225,MATCH($C153,_xlfn.ANCHORARRAY('Natural Hazard'!$C$8),0)),NA())</f>
        <v>3.872983346207417</v>
      </c>
      <c r="W153" s="25">
        <f ca="1">IFERROR(INDEX(Conflict!$G$8:$G$225,MATCH($C153,_xlfn.ANCHORARRAY(Conflict!$C$8),0)),NA())</f>
        <v>0</v>
      </c>
      <c r="X153" s="50"/>
      <c r="Y153" s="25">
        <f ca="1">IFERROR(INDEX(Health!$H$8:$H$225,MATCH($C153,_xlfn.ANCHORARRAY(Health!$C$8),0)),NA())</f>
        <v>10</v>
      </c>
      <c r="Z153" s="25" t="e">
        <f ca="1">IFERROR(INDEX(Food!$H$8:$H$225,MATCH($C153,_xlfn.ANCHORARRAY(Food!$C$8),0)),NA())</f>
        <v>#N/A</v>
      </c>
      <c r="AA153" s="25" t="e">
        <f ca="1">IFERROR(INDEX(Macro!$H$8:$H$225,MATCH($C153,_xlfn.ANCHORARRAY(Macro!$C$8),0)),NA())</f>
        <v>#N/A</v>
      </c>
      <c r="AB153" s="25">
        <f ca="1">IFERROR(INDEX(Socioeconomic!$H$8:$H$225,MATCH($C153,_xlfn.ANCHORARRAY(Socioeconomic!$C$8),0)),NA())</f>
        <v>4.8571428571428497</v>
      </c>
      <c r="AC153" s="25">
        <f ca="1">IFERROR(INDEX('Natural Hazard'!$H$8:$H$225,MATCH($C153,_xlfn.ANCHORARRAY('Natural Hazard'!$C$8),0)),NA())</f>
        <v>1.5</v>
      </c>
      <c r="AD153" s="25">
        <f ca="1">IFERROR(INDEX(Conflict!$H$8:$H$225,MATCH($C153,_xlfn.ANCHORARRAY(Conflict!$C$8),0)),NA())</f>
        <v>0</v>
      </c>
      <c r="AE153" s="50"/>
      <c r="AF153" s="25">
        <f ca="1">IFERROR(INDEX(Health!$I$8:$I$225,MATCH($C153,_xlfn.ANCHORARRAY(Health!$C$8),0)),NA())</f>
        <v>0</v>
      </c>
      <c r="AG153" s="25" t="e">
        <f ca="1">IFERROR(INDEX(Food!$I$8:$I$225,MATCH($C153,_xlfn.ANCHORARRAY(Food!$C$8),0)),NA())</f>
        <v>#N/A</v>
      </c>
      <c r="AH153" s="25" t="e">
        <f ca="1">IFERROR(INDEX(Macro!$I$8:$I$225,MATCH($C153,_xlfn.ANCHORARRAY(Macro!$C$8),0)),NA())</f>
        <v>#N/A</v>
      </c>
      <c r="AI153" s="25" t="e">
        <f ca="1">IFERROR(INDEX(Socioeconomic!$I$8:$I$225,MATCH($C153,_xlfn.ANCHORARRAY(Socioeconomic!$C$8),0)),NA())</f>
        <v>#N/A</v>
      </c>
      <c r="AJ153" s="25">
        <f ca="1">IFERROR(INDEX('Natural Hazard'!$I$8:$I$225,MATCH($C153,_xlfn.ANCHORARRAY('Natural Hazard'!$C$8),0)),NA())</f>
        <v>10</v>
      </c>
      <c r="AK153" s="25">
        <f ca="1">IFERROR(INDEX(Conflict!$I$8:$I$225,MATCH($C153,_xlfn.ANCHORARRAY(Conflict!$C$8),0)),NA())</f>
        <v>0</v>
      </c>
      <c r="AL153" s="49"/>
      <c r="AM153" s="25">
        <f>IFERROR(INDEX('Data Reliability'!$G$6:$G$409,MATCH($C153,'Data Reliability'!$E$6:$E$409,0)),NA())</f>
        <v>0.41666666666666702</v>
      </c>
      <c r="AN153" s="25">
        <f>IFERROR(INDEX('Data Reliability'!$H$6:$H$409,MATCH($C153,'Data Reliability'!$E$6:$E$409,0)),NA())</f>
        <v>0.78333333333333299</v>
      </c>
    </row>
    <row r="154" spans="2:42" x14ac:dyDescent="0.2">
      <c r="B154" s="28" t="s">
        <v>253</v>
      </c>
      <c r="C154" s="28" t="s">
        <v>254</v>
      </c>
      <c r="D154" s="28" t="s">
        <v>436</v>
      </c>
      <c r="E154" s="28" t="s">
        <v>409</v>
      </c>
      <c r="F154" s="206">
        <f ca="1">MATCH($C154,_xlfn.ANCHORARRAY(Health!$C$8),0)</f>
        <v>149</v>
      </c>
      <c r="G154" s="22" cm="1">
        <f t="array" aca="1" ref="G154" ca="1">IF(Parameters!$D$31, SUM(IF(ISNUMBER(R154:W154),(IF(R154:W154&gt;=Parameters!$D$37,1,"")),""))+0.5*(SUM(IF(ISNUMBER(R154:W154),(IF(R154:W154&gt;=Parameters!$D$38,1,"")),""))-SUM(IF(ISNUMBER(R154:W154),(IF(R154:W154&gt;=Parameters!$D$37,1,"")),""))),0) +
   IF(Parameters!$D$32,SUM(IF(ISNUMBER(R154:W154),(IF(R154:W154&gt;=Parameters!$D$41,1,"")),"")),0) +
   IF(Parameters!$D$33,AVERAGE(IF(ISNUMBER(R154:W154),R154:W154)),0) +
   IF(Parameters!$D$34,IF(OR(IF(ISNUMBER(R154:W154),R154:W154)=0),0,GEOMEAN(IF(ISNUMBER(R154:W154),R154:W154))),0)</f>
        <v>0</v>
      </c>
      <c r="H154" s="23">
        <f t="shared" ca="1" si="12"/>
        <v>0</v>
      </c>
      <c r="I154" s="116" t="str">
        <f t="shared" si="13"/>
        <v>!</v>
      </c>
      <c r="J154" s="22" cm="1">
        <f t="array" aca="1" ref="J154" ca="1">IF(Parameters!$D$31, SUM(IF(ISNUMBER(Y154:AD154),(IF(Y154:AD154&gt;=Parameters!$D$41,1,"")),""))+0.5*(SUM(IF(ISNUMBER(Y154:AD154),(IF(Y154:AD154&gt;=Parameters!$D$42,1,"")),""))-SUM(IF(ISNUMBER(Y154:AD154),(IF(Y154:AD154&gt;=Parameters!$D$41,1,"")),""))),0) +
   IF(Parameters!$D$32,SUM(IF(ISNUMBER(Y154:AD154),(IF(Y154:AD154&gt;=Parameters!$D$41,1,"")),"")),0) +
   IF(Parameters!$D$33,AVERAGE(IF(ISNUMBER(Y154:AD154),Y154:AD154)),0) +
   IF(Parameters!$D$34,IF(OR(IF(ISNUMBER(Y154:AD154),Y154:AD154)=0),0,GEOMEAN(IF(ISNUMBER(Y154:AD154),Y154:AD154))),0)</f>
        <v>0</v>
      </c>
      <c r="K154" s="23">
        <f t="shared" ca="1" si="14"/>
        <v>0</v>
      </c>
      <c r="L154" s="116" t="str">
        <f t="shared" si="15"/>
        <v/>
      </c>
      <c r="M154" s="21" cm="1">
        <f t="array" aca="1" ref="M154" ca="1">IF(Parameters!$D$31, SUM(IF(ISNUMBER(AF154:AK154),(IF(AF154:AK154&gt;=Parameters!$D$41,1,"")),""))+0.5*(SUM(IF(ISNUMBER(AF154:AK154),(IF(AF154:AK154&gt;=Parameters!$D$42,1,"")),""))-SUM(IF(ISNUMBER(AF154:AK154),(IF(AF154:AK154&gt;=Parameters!$D$41,1,"")),""))),0) +
   IF(Parameters!$D$32,SUM(IF(ISNUMBER(AF154:AK154),(IF(AF154:AK154&gt;=Parameters!$D$41,1,"")),"")),0) +
   IF(Parameters!$D$33,AVERAGE(IF(ISNUMBER(AF154:AK154),AF154:AK154)),0) +
   IF(Parameters!$D$34,IF(OR(IF(ISNUMBER(AF154:AK154),AF154:AK154)=0),0,GEOMEAN(IF(ISNUMBER(AF154:AK154),AF154:AK154))),0)</f>
        <v>0.5</v>
      </c>
      <c r="N154" s="23">
        <f t="shared" ca="1" si="16"/>
        <v>0.5</v>
      </c>
      <c r="O154" s="116" t="str">
        <f t="shared" si="17"/>
        <v>!</v>
      </c>
      <c r="P154" s="24"/>
      <c r="Q154" s="49"/>
      <c r="R154" s="25">
        <f ca="1">IFERROR(INDEX(Health!$G$8:$G$225,MATCH($C154,_xlfn.ANCHORARRAY(Health!$C$8),0)),NA())</f>
        <v>0</v>
      </c>
      <c r="S154" s="25">
        <f ca="1">IFERROR(INDEX(Food!$G$8:$G$225,MATCH($C154,_xlfn.ANCHORARRAY(Food!$C$8),0)),NA())</f>
        <v>0</v>
      </c>
      <c r="T154" s="25">
        <f ca="1">IFERROR(INDEX(Macro!$G$8:$G$225,MATCH($C154,_xlfn.ANCHORARRAY(Macro!$C$8),0)),NA())</f>
        <v>0</v>
      </c>
      <c r="U154" s="25">
        <f ca="1">IFERROR(INDEX(Socioeconomic!$G$8:$G$225,MATCH($C154,_xlfn.ANCHORARRAY(Socioeconomic!$C$8),0)),NA())</f>
        <v>0</v>
      </c>
      <c r="V154" s="25">
        <f ca="1">IFERROR(INDEX('Natural Hazard'!$G$8:$G$225,MATCH($C154,_xlfn.ANCHORARRAY('Natural Hazard'!$C$8),0)),NA())</f>
        <v>0</v>
      </c>
      <c r="W154" s="25">
        <f ca="1">IFERROR(INDEX(Conflict!$G$8:$G$225,MATCH($C154,_xlfn.ANCHORARRAY(Conflict!$C$8),0)),NA())</f>
        <v>0</v>
      </c>
      <c r="X154" s="50"/>
      <c r="Y154" s="25">
        <f ca="1">IFERROR(INDEX(Health!$H$8:$H$225,MATCH($C154,_xlfn.ANCHORARRAY(Health!$C$8),0)),NA())</f>
        <v>0</v>
      </c>
      <c r="Z154" s="25">
        <f ca="1">IFERROR(INDEX(Food!$H$8:$H$225,MATCH($C154,_xlfn.ANCHORARRAY(Food!$C$8),0)),NA())</f>
        <v>8.1065431383903402E-2</v>
      </c>
      <c r="AA154" s="25">
        <f ca="1">IFERROR(INDEX(Macro!$H$8:$H$225,MATCH($C154,_xlfn.ANCHORARRAY(Macro!$C$8),0)),NA())</f>
        <v>0</v>
      </c>
      <c r="AB154" s="25">
        <f ca="1">IFERROR(INDEX(Socioeconomic!$H$8:$H$225,MATCH($C154,_xlfn.ANCHORARRAY(Socioeconomic!$C$8),0)),NA())</f>
        <v>0.42857142857142799</v>
      </c>
      <c r="AC154" s="25">
        <f ca="1">IFERROR(INDEX('Natural Hazard'!$H$8:$H$225,MATCH($C154,_xlfn.ANCHORARRAY('Natural Hazard'!$C$8),0)),NA())</f>
        <v>4.6666666666666599</v>
      </c>
      <c r="AD154" s="25">
        <f ca="1">IFERROR(INDEX(Conflict!$H$8:$H$225,MATCH($C154,_xlfn.ANCHORARRAY(Conflict!$C$8),0)),NA())</f>
        <v>0</v>
      </c>
      <c r="AE154" s="50"/>
      <c r="AF154" s="25">
        <f ca="1">IFERROR(INDEX(Health!$I$8:$I$225,MATCH($C154,_xlfn.ANCHORARRAY(Health!$C$8),0)),NA())</f>
        <v>0</v>
      </c>
      <c r="AG154" s="25" t="e">
        <f ca="1">IFERROR(INDEX(Food!$I$8:$I$225,MATCH($C154,_xlfn.ANCHORARRAY(Food!$C$8),0)),NA())</f>
        <v>#N/A</v>
      </c>
      <c r="AH154" s="25">
        <f ca="1">IFERROR(INDEX(Macro!$I$8:$I$225,MATCH($C154,_xlfn.ANCHORARRAY(Macro!$C$8),0)),NA())</f>
        <v>7</v>
      </c>
      <c r="AI154" s="25">
        <f ca="1">IFERROR(INDEX(Socioeconomic!$I$8:$I$225,MATCH($C154,_xlfn.ANCHORARRAY(Socioeconomic!$C$8),0)),NA())</f>
        <v>0</v>
      </c>
      <c r="AJ154" s="25">
        <f ca="1">IFERROR(INDEX('Natural Hazard'!$I$8:$I$225,MATCH($C154,_xlfn.ANCHORARRAY('Natural Hazard'!$C$8),0)),NA())</f>
        <v>0</v>
      </c>
      <c r="AK154" s="25">
        <f ca="1">IFERROR(INDEX(Conflict!$I$8:$I$225,MATCH($C154,_xlfn.ANCHORARRAY(Conflict!$C$8),0)),NA())</f>
        <v>0</v>
      </c>
      <c r="AL154" s="49"/>
      <c r="AM154" s="25">
        <f>IFERROR(INDEX('Data Reliability'!$G$6:$G$409,MATCH($C154,'Data Reliability'!$E$6:$E$409,0)),NA())</f>
        <v>8.3333333333333301E-2</v>
      </c>
      <c r="AN154" s="25">
        <f>IFERROR(INDEX('Data Reliability'!$H$6:$H$409,MATCH($C154,'Data Reliability'!$E$6:$E$409,0)),NA())</f>
        <v>0.625</v>
      </c>
    </row>
    <row r="155" spans="2:42" x14ac:dyDescent="0.2">
      <c r="B155" s="28" t="s">
        <v>255</v>
      </c>
      <c r="C155" s="28" t="s">
        <v>256</v>
      </c>
      <c r="D155" s="28" t="s">
        <v>434</v>
      </c>
      <c r="E155" s="28" t="s">
        <v>409</v>
      </c>
      <c r="F155" s="206">
        <f ca="1">MATCH($C155,_xlfn.ANCHORARRAY(Health!$C$8),0)</f>
        <v>150</v>
      </c>
      <c r="G155" s="22" cm="1">
        <f t="array" aca="1" ref="G155" ca="1">IF(Parameters!$D$31, SUM(IF(ISNUMBER(R155:W155),(IF(R155:W155&gt;=Parameters!$D$37,1,"")),""))+0.5*(SUM(IF(ISNUMBER(R155:W155),(IF(R155:W155&gt;=Parameters!$D$38,1,"")),""))-SUM(IF(ISNUMBER(R155:W155),(IF(R155:W155&gt;=Parameters!$D$37,1,"")),""))),0) +
   IF(Parameters!$D$32,SUM(IF(ISNUMBER(R155:W155),(IF(R155:W155&gt;=Parameters!$D$41,1,"")),"")),0) +
   IF(Parameters!$D$33,AVERAGE(IF(ISNUMBER(R155:W155),R155:W155)),0) +
   IF(Parameters!$D$34,IF(OR(IF(ISNUMBER(R155:W155),R155:W155)=0),0,GEOMEAN(IF(ISNUMBER(R155:W155),R155:W155))),0)</f>
        <v>0</v>
      </c>
      <c r="H155" s="23">
        <f t="shared" ca="1" si="12"/>
        <v>0</v>
      </c>
      <c r="I155" s="116" t="str">
        <f t="shared" si="13"/>
        <v>!</v>
      </c>
      <c r="J155" s="22" cm="1">
        <f t="array" aca="1" ref="J155" ca="1">IF(Parameters!$D$31, SUM(IF(ISNUMBER(Y155:AD155),(IF(Y155:AD155&gt;=Parameters!$D$41,1,"")),""))+0.5*(SUM(IF(ISNUMBER(Y155:AD155),(IF(Y155:AD155&gt;=Parameters!$D$42,1,"")),""))-SUM(IF(ISNUMBER(Y155:AD155),(IF(Y155:AD155&gt;=Parameters!$D$41,1,"")),""))),0) +
   IF(Parameters!$D$32,SUM(IF(ISNUMBER(Y155:AD155),(IF(Y155:AD155&gt;=Parameters!$D$41,1,"")),"")),0) +
   IF(Parameters!$D$33,AVERAGE(IF(ISNUMBER(Y155:AD155),Y155:AD155)),0) +
   IF(Parameters!$D$34,IF(OR(IF(ISNUMBER(Y155:AD155),Y155:AD155)=0),0,GEOMEAN(IF(ISNUMBER(Y155:AD155),Y155:AD155))),0)</f>
        <v>0</v>
      </c>
      <c r="K155" s="23">
        <f t="shared" ca="1" si="14"/>
        <v>0</v>
      </c>
      <c r="L155" s="116" t="str">
        <f t="shared" si="15"/>
        <v/>
      </c>
      <c r="M155" s="21" cm="1">
        <f t="array" aca="1" ref="M155" ca="1">IF(Parameters!$D$31, SUM(IF(ISNUMBER(AF155:AK155),(IF(AF155:AK155&gt;=Parameters!$D$41,1,"")),""))+0.5*(SUM(IF(ISNUMBER(AF155:AK155),(IF(AF155:AK155&gt;=Parameters!$D$42,1,"")),""))-SUM(IF(ISNUMBER(AF155:AK155),(IF(AF155:AK155&gt;=Parameters!$D$41,1,"")),""))),0) +
   IF(Parameters!$D$32,SUM(IF(ISNUMBER(AF155:AK155),(IF(AF155:AK155&gt;=Parameters!$D$41,1,"")),"")),0) +
   IF(Parameters!$D$33,AVERAGE(IF(ISNUMBER(AF155:AK155),AF155:AK155)),0) +
   IF(Parameters!$D$34,IF(OR(IF(ISNUMBER(AF155:AK155),AF155:AK155)=0),0,GEOMEAN(IF(ISNUMBER(AF155:AK155),AF155:AK155))),0)</f>
        <v>0</v>
      </c>
      <c r="N155" s="23">
        <f t="shared" ca="1" si="16"/>
        <v>0</v>
      </c>
      <c r="O155" s="116" t="str">
        <f t="shared" si="17"/>
        <v>!!</v>
      </c>
      <c r="P155" s="24"/>
      <c r="Q155" s="49"/>
      <c r="R155" s="25">
        <f ca="1">IFERROR(INDEX(Health!$G$8:$G$225,MATCH($C155,_xlfn.ANCHORARRAY(Health!$C$8),0)),NA())</f>
        <v>0</v>
      </c>
      <c r="S155" s="25">
        <f ca="1">IFERROR(INDEX(Food!$G$8:$G$225,MATCH($C155,_xlfn.ANCHORARRAY(Food!$C$8),0)),NA())</f>
        <v>0</v>
      </c>
      <c r="T155" s="25">
        <f ca="1">IFERROR(INDEX(Macro!$G$8:$G$225,MATCH($C155,_xlfn.ANCHORARRAY(Macro!$C$8),0)),NA())</f>
        <v>0</v>
      </c>
      <c r="U155" s="25">
        <f ca="1">IFERROR(INDEX(Socioeconomic!$G$8:$G$225,MATCH($C155,_xlfn.ANCHORARRAY(Socioeconomic!$C$8),0)),NA())</f>
        <v>0</v>
      </c>
      <c r="V155" s="25">
        <f ca="1">IFERROR(INDEX('Natural Hazard'!$G$8:$G$225,MATCH($C155,_xlfn.ANCHORARRAY('Natural Hazard'!$C$8),0)),NA())</f>
        <v>0</v>
      </c>
      <c r="W155" s="25">
        <f ca="1">IFERROR(INDEX(Conflict!$G$8:$G$225,MATCH($C155,_xlfn.ANCHORARRAY(Conflict!$C$8),0)),NA())</f>
        <v>0</v>
      </c>
      <c r="X155" s="50"/>
      <c r="Y155" s="25">
        <f ca="1">IFERROR(INDEX(Health!$H$8:$H$225,MATCH($C155,_xlfn.ANCHORARRAY(Health!$C$8),0)),NA())</f>
        <v>4.7755102040816304</v>
      </c>
      <c r="Z155" s="25">
        <f ca="1">IFERROR(INDEX(Food!$H$8:$H$225,MATCH($C155,_xlfn.ANCHORARRAY(Food!$C$8),0)),NA())</f>
        <v>1.9918934568616</v>
      </c>
      <c r="AA155" s="25">
        <f ca="1">IFERROR(INDEX(Macro!$H$8:$H$225,MATCH($C155,_xlfn.ANCHORARRAY(Macro!$C$8),0)),NA())</f>
        <v>1.8077937298564299</v>
      </c>
      <c r="AB155" s="25">
        <f ca="1">IFERROR(INDEX(Socioeconomic!$H$8:$H$225,MATCH($C155,_xlfn.ANCHORARRAY(Socioeconomic!$C$8),0)),NA())</f>
        <v>2.71428571428571</v>
      </c>
      <c r="AC155" s="25">
        <f ca="1">IFERROR(INDEX('Natural Hazard'!$H$8:$H$225,MATCH($C155,_xlfn.ANCHORARRAY('Natural Hazard'!$C$8),0)),NA())</f>
        <v>6.1666666666666599</v>
      </c>
      <c r="AD155" s="25">
        <f ca="1">IFERROR(INDEX(Conflict!$H$8:$H$225,MATCH($C155,_xlfn.ANCHORARRAY(Conflict!$C$8),0)),NA())</f>
        <v>0</v>
      </c>
      <c r="AE155" s="50"/>
      <c r="AF155" s="25">
        <f ca="1">IFERROR(INDEX(Health!$I$8:$I$225,MATCH($C155,_xlfn.ANCHORARRAY(Health!$C$8),0)),NA())</f>
        <v>0</v>
      </c>
      <c r="AG155" s="25" t="e">
        <f ca="1">IFERROR(INDEX(Food!$I$8:$I$225,MATCH($C155,_xlfn.ANCHORARRAY(Food!$C$8),0)),NA())</f>
        <v>#N/A</v>
      </c>
      <c r="AH155" s="25">
        <f ca="1">IFERROR(INDEX(Macro!$I$8:$I$225,MATCH($C155,_xlfn.ANCHORARRAY(Macro!$C$8),0)),NA())</f>
        <v>0</v>
      </c>
      <c r="AI155" s="25" t="e">
        <f ca="1">IFERROR(INDEX(Socioeconomic!$I$8:$I$225,MATCH($C155,_xlfn.ANCHORARRAY(Socioeconomic!$C$8),0)),NA())</f>
        <v>#N/A</v>
      </c>
      <c r="AJ155" s="25">
        <f ca="1">IFERROR(INDEX('Natural Hazard'!$I$8:$I$225,MATCH($C155,_xlfn.ANCHORARRAY('Natural Hazard'!$C$8),0)),NA())</f>
        <v>0</v>
      </c>
      <c r="AK155" s="25">
        <f ca="1">IFERROR(INDEX(Conflict!$I$8:$I$225,MATCH($C155,_xlfn.ANCHORARRAY(Conflict!$C$8),0)),NA())</f>
        <v>0</v>
      </c>
      <c r="AL155" s="49"/>
      <c r="AM155" s="25">
        <f>IFERROR(INDEX('Data Reliability'!$G$6:$G$409,MATCH($C155,'Data Reliability'!$E$6:$E$409,0)),NA())</f>
        <v>8.3333333333333301E-2</v>
      </c>
      <c r="AN155" s="25">
        <f>IFERROR(INDEX('Data Reliability'!$H$6:$H$409,MATCH($C155,'Data Reliability'!$E$6:$E$409,0)),NA())</f>
        <v>0.66666666666666696</v>
      </c>
    </row>
    <row r="156" spans="2:42" x14ac:dyDescent="0.2">
      <c r="B156" s="28" t="s">
        <v>257</v>
      </c>
      <c r="C156" s="28" t="s">
        <v>258</v>
      </c>
      <c r="D156" s="28" t="s">
        <v>431</v>
      </c>
      <c r="E156" s="28" t="s">
        <v>535</v>
      </c>
      <c r="F156" s="206">
        <f ca="1">MATCH($C156,_xlfn.ANCHORARRAY(Health!$C$8),0)</f>
        <v>151</v>
      </c>
      <c r="G156" s="22" cm="1">
        <f t="array" aca="1" ref="G156" ca="1">IF(Parameters!$D$31, SUM(IF(ISNUMBER(R156:W156),(IF(R156:W156&gt;=Parameters!$D$37,1,"")),""))+0.5*(SUM(IF(ISNUMBER(R156:W156),(IF(R156:W156&gt;=Parameters!$D$38,1,"")),""))-SUM(IF(ISNUMBER(R156:W156),(IF(R156:W156&gt;=Parameters!$D$37,1,"")),""))),0) +
   IF(Parameters!$D$32,SUM(IF(ISNUMBER(R156:W156),(IF(R156:W156&gt;=Parameters!$D$41,1,"")),"")),0) +
   IF(Parameters!$D$33,AVERAGE(IF(ISNUMBER(R156:W156),R156:W156)),0) +
   IF(Parameters!$D$34,IF(OR(IF(ISNUMBER(R156:W156),R156:W156)=0),0,GEOMEAN(IF(ISNUMBER(R156:W156),R156:W156))),0)</f>
        <v>4</v>
      </c>
      <c r="H156" s="23">
        <f t="shared" ca="1" si="12"/>
        <v>4</v>
      </c>
      <c r="I156" s="116" t="str">
        <f t="shared" si="13"/>
        <v/>
      </c>
      <c r="J156" s="22" cm="1">
        <f t="array" aca="1" ref="J156" ca="1">IF(Parameters!$D$31, SUM(IF(ISNUMBER(Y156:AD156),(IF(Y156:AD156&gt;=Parameters!$D$41,1,"")),""))+0.5*(SUM(IF(ISNUMBER(Y156:AD156),(IF(Y156:AD156&gt;=Parameters!$D$42,1,"")),""))-SUM(IF(ISNUMBER(Y156:AD156),(IF(Y156:AD156&gt;=Parameters!$D$41,1,"")),""))),0) +
   IF(Parameters!$D$32,SUM(IF(ISNUMBER(Y156:AD156),(IF(Y156:AD156&gt;=Parameters!$D$41,1,"")),"")),0) +
   IF(Parameters!$D$33,AVERAGE(IF(ISNUMBER(Y156:AD156),Y156:AD156)),0) +
   IF(Parameters!$D$34,IF(OR(IF(ISNUMBER(Y156:AD156),Y156:AD156)=0),0,GEOMEAN(IF(ISNUMBER(Y156:AD156),Y156:AD156))),0)</f>
        <v>3.5</v>
      </c>
      <c r="K156" s="23">
        <f t="shared" ca="1" si="14"/>
        <v>3.5</v>
      </c>
      <c r="L156" s="116" t="str">
        <f t="shared" si="15"/>
        <v/>
      </c>
      <c r="M156" s="21" cm="1">
        <f t="array" aca="1" ref="M156" ca="1">IF(Parameters!$D$31, SUM(IF(ISNUMBER(AF156:AK156),(IF(AF156:AK156&gt;=Parameters!$D$41,1,"")),""))+0.5*(SUM(IF(ISNUMBER(AF156:AK156),(IF(AF156:AK156&gt;=Parameters!$D$42,1,"")),""))-SUM(IF(ISNUMBER(AF156:AK156),(IF(AF156:AK156&gt;=Parameters!$D$41,1,"")),""))),0) +
   IF(Parameters!$D$32,SUM(IF(ISNUMBER(AF156:AK156),(IF(AF156:AK156&gt;=Parameters!$D$41,1,"")),"")),0) +
   IF(Parameters!$D$33,AVERAGE(IF(ISNUMBER(AF156:AK156),AF156:AK156)),0) +
   IF(Parameters!$D$34,IF(OR(IF(ISNUMBER(AF156:AK156),AF156:AK156)=0),0,GEOMEAN(IF(ISNUMBER(AF156:AK156),AF156:AK156))),0)</f>
        <v>3.5</v>
      </c>
      <c r="N156" s="23">
        <f t="shared" ca="1" si="16"/>
        <v>3.5</v>
      </c>
      <c r="O156" s="116" t="str">
        <f t="shared" si="17"/>
        <v>!</v>
      </c>
      <c r="P156" s="24"/>
      <c r="Q156" s="49"/>
      <c r="R156" s="25">
        <f ca="1">IFERROR(INDEX(Health!$G$8:$G$225,MATCH($C156,_xlfn.ANCHORARRAY(Health!$C$8),0)),NA())</f>
        <v>0</v>
      </c>
      <c r="S156" s="25">
        <f ca="1">IFERROR(INDEX(Food!$G$8:$G$225,MATCH($C156,_xlfn.ANCHORARRAY(Food!$C$8),0)),NA())</f>
        <v>7.242191250262934</v>
      </c>
      <c r="T156" s="25">
        <f ca="1">IFERROR(INDEX(Macro!$G$8:$G$225,MATCH($C156,_xlfn.ANCHORARRAY(Macro!$C$8),0)),NA())</f>
        <v>10</v>
      </c>
      <c r="U156" s="25">
        <f ca="1">IFERROR(INDEX(Socioeconomic!$G$8:$G$225,MATCH($C156,_xlfn.ANCHORARRAY(Socioeconomic!$C$8),0)),NA())</f>
        <v>8.7013956187663197</v>
      </c>
      <c r="V156" s="25">
        <f ca="1">IFERROR(INDEX('Natural Hazard'!$G$8:$G$225,MATCH($C156,_xlfn.ANCHORARRAY('Natural Hazard'!$C$8),0)),NA())</f>
        <v>0</v>
      </c>
      <c r="W156" s="25">
        <f ca="1">IFERROR(INDEX(Conflict!$G$8:$G$225,MATCH($C156,_xlfn.ANCHORARRAY(Conflict!$C$8),0)),NA())</f>
        <v>7.8742542983436348</v>
      </c>
      <c r="X156" s="50"/>
      <c r="Y156" s="25">
        <f ca="1">IFERROR(INDEX(Health!$H$8:$H$225,MATCH($C156,_xlfn.ANCHORARRAY(Health!$C$8),0)),NA())</f>
        <v>7.3119533527696801</v>
      </c>
      <c r="Z156" s="25">
        <f ca="1">IFERROR(INDEX(Food!$H$8:$H$225,MATCH($C156,_xlfn.ANCHORARRAY(Food!$C$8),0)),NA())</f>
        <v>7.4927620150549998</v>
      </c>
      <c r="AA156" s="25">
        <f ca="1">IFERROR(INDEX(Macro!$H$8:$H$225,MATCH($C156,_xlfn.ANCHORARRAY(Macro!$C$8),0)),NA())</f>
        <v>10</v>
      </c>
      <c r="AB156" s="25">
        <f ca="1">IFERROR(INDEX(Socioeconomic!$H$8:$H$225,MATCH($C156,_xlfn.ANCHORARRAY(Socioeconomic!$C$8),0)),NA())</f>
        <v>7.5714285714285703</v>
      </c>
      <c r="AC156" s="25">
        <f ca="1">IFERROR(INDEX('Natural Hazard'!$H$8:$H$225,MATCH($C156,_xlfn.ANCHORARRAY('Natural Hazard'!$C$8),0)),NA())</f>
        <v>10</v>
      </c>
      <c r="AD156" s="25">
        <f ca="1">IFERROR(INDEX(Conflict!$H$8:$H$225,MATCH($C156,_xlfn.ANCHORARRAY(Conflict!$C$8),0)),NA())</f>
        <v>6.2003880754983198</v>
      </c>
      <c r="AE156" s="50"/>
      <c r="AF156" s="25">
        <f ca="1">IFERROR(INDEX(Health!$I$8:$I$225,MATCH($C156,_xlfn.ANCHORARRAY(Health!$C$8),0)),NA())</f>
        <v>0</v>
      </c>
      <c r="AG156" s="25">
        <f ca="1">IFERROR(INDEX(Food!$I$8:$I$225,MATCH($C156,_xlfn.ANCHORARRAY(Food!$C$8),0)),NA())</f>
        <v>7</v>
      </c>
      <c r="AH156" s="25">
        <f ca="1">IFERROR(INDEX(Macro!$I$8:$I$225,MATCH($C156,_xlfn.ANCHORARRAY(Macro!$C$8),0)),NA())</f>
        <v>10</v>
      </c>
      <c r="AI156" s="25">
        <f ca="1">IFERROR(INDEX(Socioeconomic!$I$8:$I$225,MATCH($C156,_xlfn.ANCHORARRAY(Socioeconomic!$C$8),0)),NA())</f>
        <v>10</v>
      </c>
      <c r="AJ156" s="25">
        <f ca="1">IFERROR(INDEX('Natural Hazard'!$I$8:$I$225,MATCH($C156,_xlfn.ANCHORARRAY('Natural Hazard'!$C$8),0)),NA())</f>
        <v>0</v>
      </c>
      <c r="AK156" s="25">
        <f ca="1">IFERROR(INDEX(Conflict!$I$8:$I$225,MATCH($C156,_xlfn.ANCHORARRAY(Conflict!$C$8),0)),NA())</f>
        <v>10</v>
      </c>
      <c r="AL156" s="49"/>
      <c r="AM156" s="25">
        <f>IFERROR(INDEX('Data Reliability'!$G$6:$G$409,MATCH($C156,'Data Reliability'!$E$6:$E$409,0)),NA())</f>
        <v>0</v>
      </c>
      <c r="AN156" s="25">
        <f>IFERROR(INDEX('Data Reliability'!$H$6:$H$409,MATCH($C156,'Data Reliability'!$E$6:$E$409,0)),NA())</f>
        <v>0.33611111111111103</v>
      </c>
    </row>
    <row r="157" spans="2:42" x14ac:dyDescent="0.2">
      <c r="B157" s="28" t="s">
        <v>259</v>
      </c>
      <c r="C157" s="28" t="s">
        <v>260</v>
      </c>
      <c r="D157" s="28" t="s">
        <v>435</v>
      </c>
      <c r="E157" s="28" t="s">
        <v>430</v>
      </c>
      <c r="F157" s="206">
        <f ca="1">MATCH($C157,_xlfn.ANCHORARRAY(Health!$C$8),0)</f>
        <v>152</v>
      </c>
      <c r="G157" s="22" cm="1">
        <f t="array" aca="1" ref="G157" ca="1">IF(Parameters!$D$31, SUM(IF(ISNUMBER(R157:W157),(IF(R157:W157&gt;=Parameters!$D$37,1,"")),""))+0.5*(SUM(IF(ISNUMBER(R157:W157),(IF(R157:W157&gt;=Parameters!$D$38,1,"")),""))-SUM(IF(ISNUMBER(R157:W157),(IF(R157:W157&gt;=Parameters!$D$37,1,"")),""))),0) +
   IF(Parameters!$D$32,SUM(IF(ISNUMBER(R157:W157),(IF(R157:W157&gt;=Parameters!$D$41,1,"")),"")),0) +
   IF(Parameters!$D$33,AVERAGE(IF(ISNUMBER(R157:W157),R157:W157)),0) +
   IF(Parameters!$D$34,IF(OR(IF(ISNUMBER(R157:W157),R157:W157)=0),0,GEOMEAN(IF(ISNUMBER(R157:W157),R157:W157))),0)</f>
        <v>0</v>
      </c>
      <c r="H157" s="23">
        <f t="shared" ca="1" si="12"/>
        <v>0</v>
      </c>
      <c r="I157" s="116" t="str">
        <f t="shared" si="13"/>
        <v/>
      </c>
      <c r="J157" s="22" cm="1">
        <f t="array" aca="1" ref="J157" ca="1">IF(Parameters!$D$31, SUM(IF(ISNUMBER(Y157:AD157),(IF(Y157:AD157&gt;=Parameters!$D$41,1,"")),""))+0.5*(SUM(IF(ISNUMBER(Y157:AD157),(IF(Y157:AD157&gt;=Parameters!$D$42,1,"")),""))-SUM(IF(ISNUMBER(Y157:AD157),(IF(Y157:AD157&gt;=Parameters!$D$41,1,"")),""))),0) +
   IF(Parameters!$D$32,SUM(IF(ISNUMBER(Y157:AD157),(IF(Y157:AD157&gt;=Parameters!$D$41,1,"")),"")),0) +
   IF(Parameters!$D$33,AVERAGE(IF(ISNUMBER(Y157:AD157),Y157:AD157)),0) +
   IF(Parameters!$D$34,IF(OR(IF(ISNUMBER(Y157:AD157),Y157:AD157)=0),0,GEOMEAN(IF(ISNUMBER(Y157:AD157),Y157:AD157))),0)</f>
        <v>0</v>
      </c>
      <c r="K157" s="23">
        <f t="shared" ca="1" si="14"/>
        <v>0</v>
      </c>
      <c r="L157" s="116" t="str">
        <f t="shared" si="15"/>
        <v/>
      </c>
      <c r="M157" s="21" cm="1">
        <f t="array" aca="1" ref="M157" ca="1">IF(Parameters!$D$31, SUM(IF(ISNUMBER(AF157:AK157),(IF(AF157:AK157&gt;=Parameters!$D$41,1,"")),""))+0.5*(SUM(IF(ISNUMBER(AF157:AK157),(IF(AF157:AK157&gt;=Parameters!$D$42,1,"")),""))-SUM(IF(ISNUMBER(AF157:AK157),(IF(AF157:AK157&gt;=Parameters!$D$41,1,"")),""))),0) +
   IF(Parameters!$D$32,SUM(IF(ISNUMBER(AF157:AK157),(IF(AF157:AK157&gt;=Parameters!$D$41,1,"")),"")),0) +
   IF(Parameters!$D$33,AVERAGE(IF(ISNUMBER(AF157:AK157),AF157:AK157)),0) +
   IF(Parameters!$D$34,IF(OR(IF(ISNUMBER(AF157:AK157),AF157:AK157)=0),0,GEOMEAN(IF(ISNUMBER(AF157:AK157),AF157:AK157))),0)</f>
        <v>0</v>
      </c>
      <c r="N157" s="23">
        <f t="shared" ca="1" si="16"/>
        <v>0</v>
      </c>
      <c r="O157" s="116" t="str">
        <f t="shared" si="17"/>
        <v>!</v>
      </c>
      <c r="P157" s="24"/>
      <c r="Q157" s="49"/>
      <c r="R157" s="25">
        <f ca="1">IFERROR(INDEX(Health!$G$8:$G$225,MATCH($C157,_xlfn.ANCHORARRAY(Health!$C$8),0)),NA())</f>
        <v>0</v>
      </c>
      <c r="S157" s="25">
        <f ca="1">IFERROR(INDEX(Food!$G$8:$G$225,MATCH($C157,_xlfn.ANCHORARRAY(Food!$C$8),0)),NA())</f>
        <v>0</v>
      </c>
      <c r="T157" s="25">
        <f ca="1">IFERROR(INDEX(Macro!$G$8:$G$225,MATCH($C157,_xlfn.ANCHORARRAY(Macro!$C$8),0)),NA())</f>
        <v>2.0493995088717232</v>
      </c>
      <c r="U157" s="25">
        <f ca="1">IFERROR(INDEX(Socioeconomic!$G$8:$G$225,MATCH($C157,_xlfn.ANCHORARRAY(Socioeconomic!$C$8),0)),NA())</f>
        <v>3.627395898664715</v>
      </c>
      <c r="V157" s="25">
        <f ca="1">IFERROR(INDEX('Natural Hazard'!$G$8:$G$225,MATCH($C157,_xlfn.ANCHORARRAY('Natural Hazard'!$C$8),0)),NA())</f>
        <v>0</v>
      </c>
      <c r="W157" s="25">
        <f ca="1">IFERROR(INDEX(Conflict!$G$8:$G$225,MATCH($C157,_xlfn.ANCHORARRAY(Conflict!$C$8),0)),NA())</f>
        <v>0</v>
      </c>
      <c r="X157" s="50"/>
      <c r="Y157" s="25">
        <f ca="1">IFERROR(INDEX(Health!$H$8:$H$225,MATCH($C157,_xlfn.ANCHORARRAY(Health!$C$8),0)),NA())</f>
        <v>0.57725947521865995</v>
      </c>
      <c r="Z157" s="25">
        <f ca="1">IFERROR(INDEX(Food!$H$8:$H$225,MATCH($C157,_xlfn.ANCHORARRAY(Food!$C$8),0)),NA())</f>
        <v>2.3393167342211898</v>
      </c>
      <c r="AA157" s="25">
        <f ca="1">IFERROR(INDEX(Macro!$H$8:$H$225,MATCH($C157,_xlfn.ANCHORARRAY(Macro!$C$8),0)),NA())</f>
        <v>0.73835335481980702</v>
      </c>
      <c r="AB157" s="25">
        <f ca="1">IFERROR(INDEX(Socioeconomic!$H$8:$H$225,MATCH($C157,_xlfn.ANCHORARRAY(Socioeconomic!$C$8),0)),NA())</f>
        <v>3.71428571428571</v>
      </c>
      <c r="AC157" s="25">
        <f ca="1">IFERROR(INDEX('Natural Hazard'!$H$8:$H$225,MATCH($C157,_xlfn.ANCHORARRAY('Natural Hazard'!$C$8),0)),NA())</f>
        <v>6.6666666666666599</v>
      </c>
      <c r="AD157" s="25">
        <f ca="1">IFERROR(INDEX(Conflict!$H$8:$H$225,MATCH($C157,_xlfn.ANCHORARRAY(Conflict!$C$8),0)),NA())</f>
        <v>0</v>
      </c>
      <c r="AE157" s="50"/>
      <c r="AF157" s="25">
        <f ca="1">IFERROR(INDEX(Health!$I$8:$I$225,MATCH($C157,_xlfn.ANCHORARRAY(Health!$C$8),0)),NA())</f>
        <v>0</v>
      </c>
      <c r="AG157" s="25" t="e">
        <f ca="1">IFERROR(INDEX(Food!$I$8:$I$225,MATCH($C157,_xlfn.ANCHORARRAY(Food!$C$8),0)),NA())</f>
        <v>#N/A</v>
      </c>
      <c r="AH157" s="25">
        <f ca="1">IFERROR(INDEX(Macro!$I$8:$I$225,MATCH($C157,_xlfn.ANCHORARRAY(Macro!$C$8),0)),NA())</f>
        <v>5.6883852691218104</v>
      </c>
      <c r="AI157" s="25">
        <f ca="1">IFERROR(INDEX(Socioeconomic!$I$8:$I$225,MATCH($C157,_xlfn.ANCHORARRAY(Socioeconomic!$C$8),0)),NA())</f>
        <v>3.5425387322902799</v>
      </c>
      <c r="AJ157" s="25">
        <f ca="1">IFERROR(INDEX('Natural Hazard'!$I$8:$I$225,MATCH($C157,_xlfn.ANCHORARRAY('Natural Hazard'!$C$8),0)),NA())</f>
        <v>0</v>
      </c>
      <c r="AK157" s="25">
        <f ca="1">IFERROR(INDEX(Conflict!$I$8:$I$225,MATCH($C157,_xlfn.ANCHORARRAY(Conflict!$C$8),0)),NA())</f>
        <v>0</v>
      </c>
      <c r="AL157" s="49"/>
      <c r="AM157" s="25">
        <f>IFERROR(INDEX('Data Reliability'!$G$6:$G$409,MATCH($C157,'Data Reliability'!$E$6:$E$409,0)),NA())</f>
        <v>8.3333333333333301E-2</v>
      </c>
      <c r="AN157" s="25">
        <f>IFERROR(INDEX('Data Reliability'!$H$6:$H$409,MATCH($C157,'Data Reliability'!$E$6:$E$409,0)),NA())</f>
        <v>0.55000000000000004</v>
      </c>
      <c r="AP157" s="30" t="e">
        <f ca="1">MAX(10,AA160)</f>
        <v>#N/A</v>
      </c>
    </row>
    <row r="158" spans="2:42" x14ac:dyDescent="0.2">
      <c r="B158" s="28" t="s">
        <v>261</v>
      </c>
      <c r="C158" s="28" t="s">
        <v>262</v>
      </c>
      <c r="D158" s="28" t="s">
        <v>435</v>
      </c>
      <c r="E158" s="28" t="s">
        <v>430</v>
      </c>
      <c r="F158" s="206">
        <f ca="1">MATCH($C158,_xlfn.ANCHORARRAY(Health!$C$8),0)</f>
        <v>153</v>
      </c>
      <c r="G158" s="22" cm="1">
        <f t="array" aca="1" ref="G158" ca="1">IF(Parameters!$D$31, SUM(IF(ISNUMBER(R158:W158),(IF(R158:W158&gt;=Parameters!$D$37,1,"")),""))+0.5*(SUM(IF(ISNUMBER(R158:W158),(IF(R158:W158&gt;=Parameters!$D$38,1,"")),""))-SUM(IF(ISNUMBER(R158:W158),(IF(R158:W158&gt;=Parameters!$D$37,1,"")),""))),0) +
   IF(Parameters!$D$32,SUM(IF(ISNUMBER(R158:W158),(IF(R158:W158&gt;=Parameters!$D$41,1,"")),"")),0) +
   IF(Parameters!$D$33,AVERAGE(IF(ISNUMBER(R158:W158),R158:W158)),0) +
   IF(Parameters!$D$34,IF(OR(IF(ISNUMBER(R158:W158),R158:W158)=0),0,GEOMEAN(IF(ISNUMBER(R158:W158),R158:W158))),0)</f>
        <v>0.5</v>
      </c>
      <c r="H158" s="23">
        <f t="shared" ca="1" si="12"/>
        <v>0.5</v>
      </c>
      <c r="I158" s="116" t="str">
        <f t="shared" si="13"/>
        <v/>
      </c>
      <c r="J158" s="22" cm="1">
        <f t="array" aca="1" ref="J158" ca="1">IF(Parameters!$D$31, SUM(IF(ISNUMBER(Y158:AD158),(IF(Y158:AD158&gt;=Parameters!$D$41,1,"")),""))+0.5*(SUM(IF(ISNUMBER(Y158:AD158),(IF(Y158:AD158&gt;=Parameters!$D$42,1,"")),""))-SUM(IF(ISNUMBER(Y158:AD158),(IF(Y158:AD158&gt;=Parameters!$D$41,1,"")),""))),0) +
   IF(Parameters!$D$32,SUM(IF(ISNUMBER(Y158:AD158),(IF(Y158:AD158&gt;=Parameters!$D$41,1,"")),"")),0) +
   IF(Parameters!$D$33,AVERAGE(IF(ISNUMBER(Y158:AD158),Y158:AD158)),0) +
   IF(Parameters!$D$34,IF(OR(IF(ISNUMBER(Y158:AD158),Y158:AD158)=0),0,GEOMEAN(IF(ISNUMBER(Y158:AD158),Y158:AD158))),0)</f>
        <v>1</v>
      </c>
      <c r="K158" s="23">
        <f t="shared" ca="1" si="14"/>
        <v>1</v>
      </c>
      <c r="L158" s="116" t="str">
        <f t="shared" si="15"/>
        <v/>
      </c>
      <c r="M158" s="21" cm="1">
        <f t="array" aca="1" ref="M158" ca="1">IF(Parameters!$D$31, SUM(IF(ISNUMBER(AF158:AK158),(IF(AF158:AK158&gt;=Parameters!$D$41,1,"")),""))+0.5*(SUM(IF(ISNUMBER(AF158:AK158),(IF(AF158:AK158&gt;=Parameters!$D$42,1,"")),""))-SUM(IF(ISNUMBER(AF158:AK158),(IF(AF158:AK158&gt;=Parameters!$D$41,1,"")),""))),0) +
   IF(Parameters!$D$32,SUM(IF(ISNUMBER(AF158:AK158),(IF(AF158:AK158&gt;=Parameters!$D$41,1,"")),"")),0) +
   IF(Parameters!$D$33,AVERAGE(IF(ISNUMBER(AF158:AK158),AF158:AK158)),0) +
   IF(Parameters!$D$34,IF(OR(IF(ISNUMBER(AF158:AK158),AF158:AK158)=0),0,GEOMEAN(IF(ISNUMBER(AF158:AK158),AF158:AK158))),0)</f>
        <v>1</v>
      </c>
      <c r="N158" s="23">
        <f t="shared" ca="1" si="16"/>
        <v>1</v>
      </c>
      <c r="O158" s="116" t="str">
        <f t="shared" si="17"/>
        <v>!</v>
      </c>
      <c r="P158" s="24"/>
      <c r="Q158" s="49"/>
      <c r="R158" s="25">
        <f ca="1">IFERROR(INDEX(Health!$G$8:$G$225,MATCH($C158,_xlfn.ANCHORARRAY(Health!$C$8),0)),NA())</f>
        <v>1.087967586551992</v>
      </c>
      <c r="S158" s="25">
        <f ca="1">IFERROR(INDEX(Food!$G$8:$G$225,MATCH($C158,_xlfn.ANCHORARRAY(Food!$C$8),0)),NA())</f>
        <v>0</v>
      </c>
      <c r="T158" s="25">
        <f ca="1">IFERROR(INDEX(Macro!$G$8:$G$225,MATCH($C158,_xlfn.ANCHORARRAY(Macro!$C$8),0)),NA())</f>
        <v>6.9</v>
      </c>
      <c r="U158" s="25">
        <f ca="1">IFERROR(INDEX(Socioeconomic!$G$8:$G$225,MATCH($C158,_xlfn.ANCHORARRAY(Socioeconomic!$C$8),0)),NA())</f>
        <v>0</v>
      </c>
      <c r="V158" s="25">
        <f ca="1">IFERROR(INDEX('Natural Hazard'!$G$8:$G$225,MATCH($C158,_xlfn.ANCHORARRAY('Natural Hazard'!$C$8),0)),NA())</f>
        <v>0</v>
      </c>
      <c r="W158" s="25">
        <f ca="1">IFERROR(INDEX(Conflict!$G$8:$G$225,MATCH($C158,_xlfn.ANCHORARRAY(Conflict!$C$8),0)),NA())</f>
        <v>0</v>
      </c>
      <c r="X158" s="50"/>
      <c r="Y158" s="25">
        <f ca="1">IFERROR(INDEX(Health!$H$8:$H$225,MATCH($C158,_xlfn.ANCHORARRAY(Health!$C$8),0)),NA())</f>
        <v>0.16909620991253799</v>
      </c>
      <c r="Z158" s="25">
        <f ca="1">IFERROR(INDEX(Food!$H$8:$H$225,MATCH($C158,_xlfn.ANCHORARRAY(Food!$C$8),0)),NA())</f>
        <v>2.1077012159814701</v>
      </c>
      <c r="AA158" s="25">
        <f ca="1">IFERROR(INDEX(Macro!$H$8:$H$225,MATCH($C158,_xlfn.ANCHORARRAY(Macro!$C$8),0)),NA())</f>
        <v>7</v>
      </c>
      <c r="AB158" s="25">
        <f ca="1">IFERROR(INDEX(Socioeconomic!$H$8:$H$225,MATCH($C158,_xlfn.ANCHORARRAY(Socioeconomic!$C$8),0)),NA())</f>
        <v>4.71428571428571</v>
      </c>
      <c r="AC158" s="25">
        <f ca="1">IFERROR(INDEX('Natural Hazard'!$H$8:$H$225,MATCH($C158,_xlfn.ANCHORARRAY('Natural Hazard'!$C$8),0)),NA())</f>
        <v>9</v>
      </c>
      <c r="AD158" s="25">
        <f ca="1">IFERROR(INDEX(Conflict!$H$8:$H$225,MATCH($C158,_xlfn.ANCHORARRAY(Conflict!$C$8),0)),NA())</f>
        <v>2.4960310460398598</v>
      </c>
      <c r="AE158" s="50"/>
      <c r="AF158" s="25">
        <f ca="1">IFERROR(INDEX(Health!$I$8:$I$225,MATCH($C158,_xlfn.ANCHORARRAY(Health!$C$8),0)),NA())</f>
        <v>7</v>
      </c>
      <c r="AG158" s="25" t="e">
        <f ca="1">IFERROR(INDEX(Food!$I$8:$I$225,MATCH($C158,_xlfn.ANCHORARRAY(Food!$C$8),0)),NA())</f>
        <v>#N/A</v>
      </c>
      <c r="AH158" s="25">
        <f ca="1">IFERROR(INDEX(Macro!$I$8:$I$225,MATCH($C158,_xlfn.ANCHORARRAY(Macro!$C$8),0)),NA())</f>
        <v>7</v>
      </c>
      <c r="AI158" s="25">
        <f ca="1">IFERROR(INDEX(Socioeconomic!$I$8:$I$225,MATCH($C158,_xlfn.ANCHORARRAY(Socioeconomic!$C$8),0)),NA())</f>
        <v>0</v>
      </c>
      <c r="AJ158" s="25">
        <f ca="1">IFERROR(INDEX('Natural Hazard'!$I$8:$I$225,MATCH($C158,_xlfn.ANCHORARRAY('Natural Hazard'!$C$8),0)),NA())</f>
        <v>0</v>
      </c>
      <c r="AK158" s="25">
        <f ca="1">IFERROR(INDEX(Conflict!$I$8:$I$225,MATCH($C158,_xlfn.ANCHORARRAY(Conflict!$C$8),0)),NA())</f>
        <v>0</v>
      </c>
      <c r="AL158" s="49"/>
      <c r="AM158" s="25">
        <f>IFERROR(INDEX('Data Reliability'!$G$6:$G$409,MATCH($C158,'Data Reliability'!$E$6:$E$409,0)),NA())</f>
        <v>0</v>
      </c>
      <c r="AN158" s="25">
        <f>IFERROR(INDEX('Data Reliability'!$H$6:$H$409,MATCH($C158,'Data Reliability'!$E$6:$E$409,0)),NA())</f>
        <v>0.358333333333333</v>
      </c>
    </row>
    <row r="159" spans="2:42" x14ac:dyDescent="0.2">
      <c r="B159" s="28" t="s">
        <v>263</v>
      </c>
      <c r="C159" s="28" t="s">
        <v>264</v>
      </c>
      <c r="D159" s="28" t="s">
        <v>436</v>
      </c>
      <c r="E159" s="28" t="s">
        <v>430</v>
      </c>
      <c r="F159" s="206">
        <f ca="1">MATCH($C159,_xlfn.ANCHORARRAY(Health!$C$8),0)</f>
        <v>154</v>
      </c>
      <c r="G159" s="22" cm="1">
        <f t="array" aca="1" ref="G159" ca="1">IF(Parameters!$D$31, SUM(IF(ISNUMBER(R159:W159),(IF(R159:W159&gt;=Parameters!$D$37,1,"")),""))+0.5*(SUM(IF(ISNUMBER(R159:W159),(IF(R159:W159&gt;=Parameters!$D$38,1,"")),""))-SUM(IF(ISNUMBER(R159:W159),(IF(R159:W159&gt;=Parameters!$D$37,1,"")),""))),0) +
   IF(Parameters!$D$32,SUM(IF(ISNUMBER(R159:W159),(IF(R159:W159&gt;=Parameters!$D$41,1,"")),"")),0) +
   IF(Parameters!$D$33,AVERAGE(IF(ISNUMBER(R159:W159),R159:W159)),0) +
   IF(Parameters!$D$34,IF(OR(IF(ISNUMBER(R159:W159),R159:W159)=0),0,GEOMEAN(IF(ISNUMBER(R159:W159),R159:W159))),0)</f>
        <v>1</v>
      </c>
      <c r="H159" s="23">
        <f t="shared" ca="1" si="12"/>
        <v>1</v>
      </c>
      <c r="I159" s="116" t="str">
        <f t="shared" si="13"/>
        <v/>
      </c>
      <c r="J159" s="22" cm="1">
        <f t="array" aca="1" ref="J159" ca="1">IF(Parameters!$D$31, SUM(IF(ISNUMBER(Y159:AD159),(IF(Y159:AD159&gt;=Parameters!$D$41,1,"")),""))+0.5*(SUM(IF(ISNUMBER(Y159:AD159),(IF(Y159:AD159&gt;=Parameters!$D$42,1,"")),""))-SUM(IF(ISNUMBER(Y159:AD159),(IF(Y159:AD159&gt;=Parameters!$D$41,1,"")),""))),0) +
   IF(Parameters!$D$32,SUM(IF(ISNUMBER(Y159:AD159),(IF(Y159:AD159&gt;=Parameters!$D$41,1,"")),"")),0) +
   IF(Parameters!$D$33,AVERAGE(IF(ISNUMBER(Y159:AD159),Y159:AD159)),0) +
   IF(Parameters!$D$34,IF(OR(IF(ISNUMBER(Y159:AD159),Y159:AD159)=0),0,GEOMEAN(IF(ISNUMBER(Y159:AD159),Y159:AD159))),0)</f>
        <v>1</v>
      </c>
      <c r="K159" s="23">
        <f t="shared" ca="1" si="14"/>
        <v>1</v>
      </c>
      <c r="L159" s="116" t="str">
        <f t="shared" si="15"/>
        <v/>
      </c>
      <c r="M159" s="21" cm="1">
        <f t="array" aca="1" ref="M159" ca="1">IF(Parameters!$D$31, SUM(IF(ISNUMBER(AF159:AK159),(IF(AF159:AK159&gt;=Parameters!$D$41,1,"")),""))+0.5*(SUM(IF(ISNUMBER(AF159:AK159),(IF(AF159:AK159&gt;=Parameters!$D$42,1,"")),""))-SUM(IF(ISNUMBER(AF159:AK159),(IF(AF159:AK159&gt;=Parameters!$D$41,1,"")),""))),0) +
   IF(Parameters!$D$32,SUM(IF(ISNUMBER(AF159:AK159),(IF(AF159:AK159&gt;=Parameters!$D$41,1,"")),"")),0) +
   IF(Parameters!$D$33,AVERAGE(IF(ISNUMBER(AF159:AK159),AF159:AK159)),0) +
   IF(Parameters!$D$34,IF(OR(IF(ISNUMBER(AF159:AK159),AF159:AK159)=0),0,GEOMEAN(IF(ISNUMBER(AF159:AK159),AF159:AK159))),0)</f>
        <v>1</v>
      </c>
      <c r="N159" s="23">
        <f t="shared" ca="1" si="16"/>
        <v>1</v>
      </c>
      <c r="O159" s="116" t="str">
        <f t="shared" si="17"/>
        <v>!</v>
      </c>
      <c r="P159" s="24"/>
      <c r="Q159" s="49"/>
      <c r="R159" s="25">
        <f ca="1">IFERROR(INDEX(Health!$G$8:$G$225,MATCH($C159,_xlfn.ANCHORARRAY(Health!$C$8),0)),NA())</f>
        <v>0</v>
      </c>
      <c r="S159" s="25">
        <f ca="1">IFERROR(INDEX(Food!$G$8:$G$225,MATCH($C159,_xlfn.ANCHORARRAY(Food!$C$8),0)),NA())</f>
        <v>0</v>
      </c>
      <c r="T159" s="25">
        <f ca="1">IFERROR(INDEX(Macro!$G$8:$G$225,MATCH($C159,_xlfn.ANCHORARRAY(Macro!$C$8),0)),NA())</f>
        <v>3.0018059967942872</v>
      </c>
      <c r="U159" s="25">
        <f ca="1">IFERROR(INDEX(Socioeconomic!$G$8:$G$225,MATCH($C159,_xlfn.ANCHORARRAY(Socioeconomic!$C$8),0)),NA())</f>
        <v>0</v>
      </c>
      <c r="V159" s="25">
        <f ca="1">IFERROR(INDEX('Natural Hazard'!$G$8:$G$225,MATCH($C159,_xlfn.ANCHORARRAY('Natural Hazard'!$C$8),0)),NA())</f>
        <v>10</v>
      </c>
      <c r="W159" s="25">
        <f ca="1">IFERROR(INDEX(Conflict!$G$8:$G$225,MATCH($C159,_xlfn.ANCHORARRAY(Conflict!$C$8),0)),NA())</f>
        <v>0</v>
      </c>
      <c r="X159" s="50"/>
      <c r="Y159" s="25">
        <f ca="1">IFERROR(INDEX(Health!$H$8:$H$225,MATCH($C159,_xlfn.ANCHORARRAY(Health!$C$8),0)),NA())</f>
        <v>2.85131195335277</v>
      </c>
      <c r="Z159" s="25">
        <f ca="1">IFERROR(INDEX(Food!$H$8:$H$225,MATCH($C159,_xlfn.ANCHORARRAY(Food!$C$8),0)),NA())</f>
        <v>5.4371742906774703</v>
      </c>
      <c r="AA159" s="25">
        <f ca="1">IFERROR(INDEX(Macro!$H$8:$H$225,MATCH($C159,_xlfn.ANCHORARRAY(Macro!$C$8),0)),NA())</f>
        <v>3.1555815997656</v>
      </c>
      <c r="AB159" s="25">
        <f ca="1">IFERROR(INDEX(Socioeconomic!$H$8:$H$225,MATCH($C159,_xlfn.ANCHORARRAY(Socioeconomic!$C$8),0)),NA())</f>
        <v>5.1428571428571397</v>
      </c>
      <c r="AC159" s="25">
        <f ca="1">IFERROR(INDEX('Natural Hazard'!$H$8:$H$225,MATCH($C159,_xlfn.ANCHORARRAY('Natural Hazard'!$C$8),0)),NA())</f>
        <v>10</v>
      </c>
      <c r="AD159" s="25">
        <f ca="1">IFERROR(INDEX(Conflict!$H$8:$H$225,MATCH($C159,_xlfn.ANCHORARRAY(Conflict!$C$8),0)),NA())</f>
        <v>3.5323690245193098</v>
      </c>
      <c r="AE159" s="50"/>
      <c r="AF159" s="25">
        <f ca="1">IFERROR(INDEX(Health!$I$8:$I$225,MATCH($C159,_xlfn.ANCHORARRAY(Health!$C$8),0)),NA())</f>
        <v>0</v>
      </c>
      <c r="AG159" s="25" t="e">
        <f ca="1">IFERROR(INDEX(Food!$I$8:$I$225,MATCH($C159,_xlfn.ANCHORARRAY(Food!$C$8),0)),NA())</f>
        <v>#N/A</v>
      </c>
      <c r="AH159" s="25">
        <f ca="1">IFERROR(INDEX(Macro!$I$8:$I$225,MATCH($C159,_xlfn.ANCHORARRAY(Macro!$C$8),0)),NA())</f>
        <v>2.85552407932011</v>
      </c>
      <c r="AI159" s="25">
        <f ca="1">IFERROR(INDEX(Socioeconomic!$I$8:$I$225,MATCH($C159,_xlfn.ANCHORARRAY(Socioeconomic!$C$8),0)),NA())</f>
        <v>0</v>
      </c>
      <c r="AJ159" s="25">
        <f ca="1">IFERROR(INDEX('Natural Hazard'!$I$8:$I$225,MATCH($C159,_xlfn.ANCHORARRAY('Natural Hazard'!$C$8),0)),NA())</f>
        <v>10</v>
      </c>
      <c r="AK159" s="25">
        <f ca="1">IFERROR(INDEX(Conflict!$I$8:$I$225,MATCH($C159,_xlfn.ANCHORARRAY(Conflict!$C$8),0)),NA())</f>
        <v>0</v>
      </c>
      <c r="AL159" s="49"/>
      <c r="AM159" s="25">
        <f>IFERROR(INDEX('Data Reliability'!$G$6:$G$409,MATCH($C159,'Data Reliability'!$E$6:$E$409,0)),NA())</f>
        <v>8.3333333333333301E-2</v>
      </c>
      <c r="AN159" s="25">
        <f>IFERROR(INDEX('Data Reliability'!$H$6:$H$409,MATCH($C159,'Data Reliability'!$E$6:$E$409,0)),NA())</f>
        <v>0.44166666666666698</v>
      </c>
    </row>
    <row r="160" spans="2:42" x14ac:dyDescent="0.2">
      <c r="B160" s="28" t="s">
        <v>265</v>
      </c>
      <c r="C160" s="28" t="s">
        <v>266</v>
      </c>
      <c r="D160" s="28" t="s">
        <v>436</v>
      </c>
      <c r="E160" s="28" t="s">
        <v>430</v>
      </c>
      <c r="F160" s="206">
        <f ca="1">MATCH($C160,_xlfn.ANCHORARRAY(Health!$C$8),0)</f>
        <v>155</v>
      </c>
      <c r="G160" s="22" cm="1">
        <f t="array" aca="1" ref="G160" ca="1">IF(Parameters!$D$31, SUM(IF(ISNUMBER(R160:W160),(IF(R160:W160&gt;=Parameters!$D$37,1,"")),""))+0.5*(SUM(IF(ISNUMBER(R160:W160),(IF(R160:W160&gt;=Parameters!$D$38,1,"")),""))-SUM(IF(ISNUMBER(R160:W160),(IF(R160:W160&gt;=Parameters!$D$37,1,"")),""))),0) +
   IF(Parameters!$D$32,SUM(IF(ISNUMBER(R160:W160),(IF(R160:W160&gt;=Parameters!$D$41,1,"")),"")),0) +
   IF(Parameters!$D$33,AVERAGE(IF(ISNUMBER(R160:W160),R160:W160)),0) +
   IF(Parameters!$D$34,IF(OR(IF(ISNUMBER(R160:W160),R160:W160)=0),0,GEOMEAN(IF(ISNUMBER(R160:W160),R160:W160))),0)</f>
        <v>0</v>
      </c>
      <c r="H160" s="23">
        <f t="shared" ca="1" si="12"/>
        <v>0</v>
      </c>
      <c r="I160" s="116" t="str">
        <f t="shared" si="13"/>
        <v>!</v>
      </c>
      <c r="J160" s="22" cm="1">
        <f t="array" aca="1" ref="J160" ca="1">IF(Parameters!$D$31, SUM(IF(ISNUMBER(Y160:AD160),(IF(Y160:AD160&gt;=Parameters!$D$41,1,"")),""))+0.5*(SUM(IF(ISNUMBER(Y160:AD160),(IF(Y160:AD160&gt;=Parameters!$D$42,1,"")),""))-SUM(IF(ISNUMBER(Y160:AD160),(IF(Y160:AD160&gt;=Parameters!$D$41,1,"")),""))),0) +
   IF(Parameters!$D$32,SUM(IF(ISNUMBER(Y160:AD160),(IF(Y160:AD160&gt;=Parameters!$D$41,1,"")),"")),0) +
   IF(Parameters!$D$33,AVERAGE(IF(ISNUMBER(Y160:AD160),Y160:AD160)),0) +
   IF(Parameters!$D$34,IF(OR(IF(ISNUMBER(Y160:AD160),Y160:AD160)=0),0,GEOMEAN(IF(ISNUMBER(Y160:AD160),Y160:AD160))),0)</f>
        <v>0.5</v>
      </c>
      <c r="K160" s="23">
        <f t="shared" ca="1" si="14"/>
        <v>0.5</v>
      </c>
      <c r="L160" s="116" t="str">
        <f t="shared" si="15"/>
        <v>!</v>
      </c>
      <c r="M160" s="21" cm="1">
        <f t="array" aca="1" ref="M160" ca="1">IF(Parameters!$D$31, SUM(IF(ISNUMBER(AF160:AK160),(IF(AF160:AK160&gt;=Parameters!$D$41,1,"")),""))+0.5*(SUM(IF(ISNUMBER(AF160:AK160),(IF(AF160:AK160&gt;=Parameters!$D$42,1,"")),""))-SUM(IF(ISNUMBER(AF160:AK160),(IF(AF160:AK160&gt;=Parameters!$D$41,1,"")),""))),0) +
   IF(Parameters!$D$32,SUM(IF(ISNUMBER(AF160:AK160),(IF(AF160:AK160&gt;=Parameters!$D$41,1,"")),"")),0) +
   IF(Parameters!$D$33,AVERAGE(IF(ISNUMBER(AF160:AK160),AF160:AK160)),0) +
   IF(Parameters!$D$34,IF(OR(IF(ISNUMBER(AF160:AK160),AF160:AK160)=0),0,GEOMEAN(IF(ISNUMBER(AF160:AK160),AF160:AK160))),0)</f>
        <v>0</v>
      </c>
      <c r="N160" s="23">
        <f t="shared" ca="1" si="16"/>
        <v>0</v>
      </c>
      <c r="O160" s="116" t="str">
        <f t="shared" si="17"/>
        <v>!!</v>
      </c>
      <c r="P160" s="24"/>
      <c r="Q160" s="49"/>
      <c r="R160" s="25">
        <f ca="1">IFERROR(INDEX(Health!$G$8:$G$225,MATCH($C160,_xlfn.ANCHORARRAY(Health!$C$8),0)),NA())</f>
        <v>0</v>
      </c>
      <c r="S160" s="25" t="e">
        <f ca="1">IFERROR(INDEX(Food!$G$8:$G$225,MATCH($C160,_xlfn.ANCHORARRAY(Food!$C$8),0)),NA())</f>
        <v>#N/A</v>
      </c>
      <c r="T160" s="25" t="e">
        <f ca="1">IFERROR(INDEX(Macro!$G$8:$G$225,MATCH($C160,_xlfn.ANCHORARRAY(Macro!$C$8),0)),NA())</f>
        <v>#N/A</v>
      </c>
      <c r="U160" s="25">
        <f ca="1">IFERROR(INDEX(Socioeconomic!$G$8:$G$225,MATCH($C160,_xlfn.ANCHORARRAY(Socioeconomic!$C$8),0)),NA())</f>
        <v>0</v>
      </c>
      <c r="V160" s="25">
        <f ca="1">IFERROR(INDEX('Natural Hazard'!$G$8:$G$225,MATCH($C160,_xlfn.ANCHORARRAY('Natural Hazard'!$C$8),0)),NA())</f>
        <v>0</v>
      </c>
      <c r="W160" s="25">
        <f ca="1">IFERROR(INDEX(Conflict!$G$8:$G$225,MATCH($C160,_xlfn.ANCHORARRAY(Conflict!$C$8),0)),NA())</f>
        <v>0</v>
      </c>
      <c r="X160" s="50"/>
      <c r="Y160" s="25">
        <f ca="1">IFERROR(INDEX(Health!$H$8:$H$225,MATCH($C160,_xlfn.ANCHORARRAY(Health!$C$8),0)),NA())</f>
        <v>8.7405247813410991</v>
      </c>
      <c r="Z160" s="25" t="e">
        <f ca="1">IFERROR(INDEX(Food!$H$8:$H$225,MATCH($C160,_xlfn.ANCHORARRAY(Food!$C$8),0)),NA())</f>
        <v>#N/A</v>
      </c>
      <c r="AA160" s="25" t="e">
        <f ca="1">IFERROR(INDEX(Macro!$H$8:$H$225,MATCH($C160,_xlfn.ANCHORARRAY(Macro!$C$8),0)),NA())</f>
        <v>#N/A</v>
      </c>
      <c r="AB160" s="25">
        <f ca="1">IFERROR(INDEX(Socioeconomic!$H$8:$H$225,MATCH($C160,_xlfn.ANCHORARRAY(Socioeconomic!$C$8),0)),NA())</f>
        <v>5.8571428571428497</v>
      </c>
      <c r="AC160" s="25">
        <f ca="1">IFERROR(INDEX('Natural Hazard'!$H$8:$H$225,MATCH($C160,_xlfn.ANCHORARRAY('Natural Hazard'!$C$8),0)),NA())</f>
        <v>2.3333333333333299</v>
      </c>
      <c r="AD160" s="25">
        <f ca="1">IFERROR(INDEX(Conflict!$H$8:$H$225,MATCH($C160,_xlfn.ANCHORARRAY(Conflict!$C$8),0)),NA())</f>
        <v>0</v>
      </c>
      <c r="AE160" s="50"/>
      <c r="AF160" s="25">
        <f ca="1">IFERROR(INDEX(Health!$I$8:$I$225,MATCH($C160,_xlfn.ANCHORARRAY(Health!$C$8),0)),NA())</f>
        <v>0</v>
      </c>
      <c r="AG160" s="25" t="e">
        <f ca="1">IFERROR(INDEX(Food!$I$8:$I$225,MATCH($C160,_xlfn.ANCHORARRAY(Food!$C$8),0)),NA())</f>
        <v>#N/A</v>
      </c>
      <c r="AH160" s="25" t="e">
        <f ca="1">IFERROR(INDEX(Macro!$I$8:$I$225,MATCH($C160,_xlfn.ANCHORARRAY(Macro!$C$8),0)),NA())</f>
        <v>#N/A</v>
      </c>
      <c r="AI160" s="25" t="e">
        <f ca="1">IFERROR(INDEX(Socioeconomic!$I$8:$I$225,MATCH($C160,_xlfn.ANCHORARRAY(Socioeconomic!$C$8),0)),NA())</f>
        <v>#N/A</v>
      </c>
      <c r="AJ160" s="25">
        <f ca="1">IFERROR(INDEX('Natural Hazard'!$I$8:$I$225,MATCH($C160,_xlfn.ANCHORARRAY('Natural Hazard'!$C$8),0)),NA())</f>
        <v>0</v>
      </c>
      <c r="AK160" s="25">
        <f ca="1">IFERROR(INDEX(Conflict!$I$8:$I$225,MATCH($C160,_xlfn.ANCHORARRAY(Conflict!$C$8),0)),NA())</f>
        <v>0</v>
      </c>
      <c r="AL160" s="49"/>
      <c r="AM160" s="25">
        <f>IFERROR(INDEX('Data Reliability'!$G$6:$G$409,MATCH($C160,'Data Reliability'!$E$6:$E$409,0)),NA())</f>
        <v>0.41666666666666702</v>
      </c>
      <c r="AN160" s="25">
        <f>IFERROR(INDEX('Data Reliability'!$H$6:$H$409,MATCH($C160,'Data Reliability'!$E$6:$E$409,0)),NA())</f>
        <v>0.78333333333333299</v>
      </c>
    </row>
    <row r="161" spans="2:40" x14ac:dyDescent="0.2">
      <c r="B161" s="28" t="s">
        <v>267</v>
      </c>
      <c r="C161" s="28" t="s">
        <v>268</v>
      </c>
      <c r="D161" s="28" t="s">
        <v>436</v>
      </c>
      <c r="E161" s="28" t="s">
        <v>535</v>
      </c>
      <c r="F161" s="206">
        <f ca="1">MATCH($C161,_xlfn.ANCHORARRAY(Health!$C$8),0)</f>
        <v>156</v>
      </c>
      <c r="G161" s="22" cm="1">
        <f t="array" aca="1" ref="G161" ca="1">IF(Parameters!$D$31, SUM(IF(ISNUMBER(R161:W161),(IF(R161:W161&gt;=Parameters!$D$37,1,"")),""))+0.5*(SUM(IF(ISNUMBER(R161:W161),(IF(R161:W161&gt;=Parameters!$D$38,1,"")),""))-SUM(IF(ISNUMBER(R161:W161),(IF(R161:W161&gt;=Parameters!$D$37,1,"")),""))),0) +
   IF(Parameters!$D$32,SUM(IF(ISNUMBER(R161:W161),(IF(R161:W161&gt;=Parameters!$D$41,1,"")),"")),0) +
   IF(Parameters!$D$33,AVERAGE(IF(ISNUMBER(R161:W161),R161:W161)),0) +
   IF(Parameters!$D$34,IF(OR(IF(ISNUMBER(R161:W161),R161:W161)=0),0,GEOMEAN(IF(ISNUMBER(R161:W161),R161:W161))),0)</f>
        <v>2</v>
      </c>
      <c r="H161" s="23">
        <f t="shared" ca="1" si="12"/>
        <v>2</v>
      </c>
      <c r="I161" s="116" t="str">
        <f t="shared" si="13"/>
        <v/>
      </c>
      <c r="J161" s="22" cm="1">
        <f t="array" aca="1" ref="J161" ca="1">IF(Parameters!$D$31, SUM(IF(ISNUMBER(Y161:AD161),(IF(Y161:AD161&gt;=Parameters!$D$41,1,"")),""))+0.5*(SUM(IF(ISNUMBER(Y161:AD161),(IF(Y161:AD161&gt;=Parameters!$D$42,1,"")),""))-SUM(IF(ISNUMBER(Y161:AD161),(IF(Y161:AD161&gt;=Parameters!$D$41,1,"")),""))),0) +
   IF(Parameters!$D$32,SUM(IF(ISNUMBER(Y161:AD161),(IF(Y161:AD161&gt;=Parameters!$D$41,1,"")),"")),0) +
   IF(Parameters!$D$33,AVERAGE(IF(ISNUMBER(Y161:AD161),Y161:AD161)),0) +
   IF(Parameters!$D$34,IF(OR(IF(ISNUMBER(Y161:AD161),Y161:AD161)=0),0,GEOMEAN(IF(ISNUMBER(Y161:AD161),Y161:AD161))),0)</f>
        <v>4.5</v>
      </c>
      <c r="K161" s="23">
        <f t="shared" ca="1" si="14"/>
        <v>4.5</v>
      </c>
      <c r="L161" s="116" t="str">
        <f t="shared" si="15"/>
        <v/>
      </c>
      <c r="M161" s="21" cm="1">
        <f t="array" aca="1" ref="M161" ca="1">IF(Parameters!$D$31, SUM(IF(ISNUMBER(AF161:AK161),(IF(AF161:AK161&gt;=Parameters!$D$41,1,"")),""))+0.5*(SUM(IF(ISNUMBER(AF161:AK161),(IF(AF161:AK161&gt;=Parameters!$D$42,1,"")),""))-SUM(IF(ISNUMBER(AF161:AK161),(IF(AF161:AK161&gt;=Parameters!$D$41,1,"")),""))),0) +
   IF(Parameters!$D$32,SUM(IF(ISNUMBER(AF161:AK161),(IF(AF161:AK161&gt;=Parameters!$D$41,1,"")),"")),0) +
   IF(Parameters!$D$33,AVERAGE(IF(ISNUMBER(AF161:AK161),AF161:AK161)),0) +
   IF(Parameters!$D$34,IF(OR(IF(ISNUMBER(AF161:AK161),AF161:AK161)=0),0,GEOMEAN(IF(ISNUMBER(AF161:AK161),AF161:AK161))),0)</f>
        <v>2</v>
      </c>
      <c r="N161" s="23">
        <f t="shared" ca="1" si="16"/>
        <v>2</v>
      </c>
      <c r="O161" s="116" t="str">
        <f t="shared" si="17"/>
        <v>!</v>
      </c>
      <c r="P161" s="24"/>
      <c r="Q161" s="49"/>
      <c r="R161" s="25">
        <f ca="1">IFERROR(INDEX(Health!$G$8:$G$225,MATCH($C161,_xlfn.ANCHORARRAY(Health!$C$8),0)),NA())</f>
        <v>0</v>
      </c>
      <c r="S161" s="25">
        <f ca="1">IFERROR(INDEX(Food!$G$8:$G$225,MATCH($C161,_xlfn.ANCHORARRAY(Food!$C$8),0)),NA())</f>
        <v>0</v>
      </c>
      <c r="T161" s="25">
        <f ca="1">IFERROR(INDEX(Macro!$G$8:$G$225,MATCH($C161,_xlfn.ANCHORARRAY(Macro!$C$8),0)),NA())</f>
        <v>10</v>
      </c>
      <c r="U161" s="25">
        <f ca="1">IFERROR(INDEX(Socioeconomic!$G$8:$G$225,MATCH($C161,_xlfn.ANCHORARRAY(Socioeconomic!$C$8),0)),NA())</f>
        <v>0</v>
      </c>
      <c r="V161" s="25">
        <f ca="1">IFERROR(INDEX('Natural Hazard'!$G$8:$G$225,MATCH($C161,_xlfn.ANCHORARRAY('Natural Hazard'!$C$8),0)),NA())</f>
        <v>0</v>
      </c>
      <c r="W161" s="25">
        <f ca="1">IFERROR(INDEX(Conflict!$G$8:$G$225,MATCH($C161,_xlfn.ANCHORARRAY(Conflict!$C$8),0)),NA())</f>
        <v>10</v>
      </c>
      <c r="X161" s="50"/>
      <c r="Y161" s="25">
        <f ca="1">IFERROR(INDEX(Health!$H$8:$H$225,MATCH($C161,_xlfn.ANCHORARRAY(Health!$C$8),0)),NA())</f>
        <v>8.8862973760932906</v>
      </c>
      <c r="Z161" s="25">
        <f ca="1">IFERROR(INDEX(Food!$H$8:$H$225,MATCH($C161,_xlfn.ANCHORARRAY(Food!$C$8),0)),NA())</f>
        <v>10</v>
      </c>
      <c r="AA161" s="25">
        <f ca="1">IFERROR(INDEX(Macro!$H$8:$H$225,MATCH($C161,_xlfn.ANCHORARRAY(Macro!$C$8),0)),NA())</f>
        <v>10</v>
      </c>
      <c r="AB161" s="25">
        <f ca="1">IFERROR(INDEX(Socioeconomic!$H$8:$H$225,MATCH($C161,_xlfn.ANCHORARRAY(Socioeconomic!$C$8),0)),NA())</f>
        <v>9.2857142857142794</v>
      </c>
      <c r="AC161" s="25">
        <f ca="1">IFERROR(INDEX('Natural Hazard'!$H$8:$H$225,MATCH($C161,_xlfn.ANCHORARRAY('Natural Hazard'!$C$8),0)),NA())</f>
        <v>8.5</v>
      </c>
      <c r="AD161" s="25">
        <f ca="1">IFERROR(INDEX(Conflict!$H$8:$H$225,MATCH($C161,_xlfn.ANCHORARRAY(Conflict!$C$8),0)),NA())</f>
        <v>10</v>
      </c>
      <c r="AE161" s="50"/>
      <c r="AF161" s="25">
        <f ca="1">IFERROR(INDEX(Health!$I$8:$I$225,MATCH($C161,_xlfn.ANCHORARRAY(Health!$C$8),0)),NA())</f>
        <v>0</v>
      </c>
      <c r="AG161" s="25" t="e">
        <f ca="1">IFERROR(INDEX(Food!$I$8:$I$225,MATCH($C161,_xlfn.ANCHORARRAY(Food!$C$8),0)),NA())</f>
        <v>#N/A</v>
      </c>
      <c r="AH161" s="25">
        <f ca="1">IFERROR(INDEX(Macro!$I$8:$I$225,MATCH($C161,_xlfn.ANCHORARRAY(Macro!$C$8),0)),NA())</f>
        <v>10</v>
      </c>
      <c r="AI161" s="25" t="e">
        <f ca="1">IFERROR(INDEX(Socioeconomic!$I$8:$I$225,MATCH($C161,_xlfn.ANCHORARRAY(Socioeconomic!$C$8),0)),NA())</f>
        <v>#N/A</v>
      </c>
      <c r="AJ161" s="25">
        <f ca="1">IFERROR(INDEX('Natural Hazard'!$I$8:$I$225,MATCH($C161,_xlfn.ANCHORARRAY('Natural Hazard'!$C$8),0)),NA())</f>
        <v>0</v>
      </c>
      <c r="AK161" s="25">
        <f ca="1">IFERROR(INDEX(Conflict!$I$8:$I$225,MATCH($C161,_xlfn.ANCHORARRAY(Conflict!$C$8),0)),NA())</f>
        <v>10</v>
      </c>
      <c r="AL161" s="49"/>
      <c r="AM161" s="25">
        <f>IFERROR(INDEX('Data Reliability'!$G$6:$G$409,MATCH($C161,'Data Reliability'!$E$6:$E$409,0)),NA())</f>
        <v>8.3333333333333301E-2</v>
      </c>
      <c r="AN161" s="25">
        <f>IFERROR(INDEX('Data Reliability'!$H$6:$H$409,MATCH($C161,'Data Reliability'!$E$6:$E$409,0)),NA())</f>
        <v>0.483333333333333</v>
      </c>
    </row>
    <row r="162" spans="2:40" x14ac:dyDescent="0.2">
      <c r="B162" s="28" t="s">
        <v>269</v>
      </c>
      <c r="C162" s="28" t="s">
        <v>270</v>
      </c>
      <c r="D162" s="28" t="s">
        <v>433</v>
      </c>
      <c r="E162" s="28" t="s">
        <v>430</v>
      </c>
      <c r="F162" s="206">
        <f ca="1">MATCH($C162,_xlfn.ANCHORARRAY(Health!$C$8),0)</f>
        <v>157</v>
      </c>
      <c r="G162" s="22" cm="1">
        <f t="array" aca="1" ref="G162" ca="1">IF(Parameters!$D$31, SUM(IF(ISNUMBER(R162:W162),(IF(R162:W162&gt;=Parameters!$D$37,1,"")),""))+0.5*(SUM(IF(ISNUMBER(R162:W162),(IF(R162:W162&gt;=Parameters!$D$38,1,"")),""))-SUM(IF(ISNUMBER(R162:W162),(IF(R162:W162&gt;=Parameters!$D$37,1,"")),""))),0) +
   IF(Parameters!$D$32,SUM(IF(ISNUMBER(R162:W162),(IF(R162:W162&gt;=Parameters!$D$41,1,"")),"")),0) +
   IF(Parameters!$D$33,AVERAGE(IF(ISNUMBER(R162:W162),R162:W162)),0) +
   IF(Parameters!$D$34,IF(OR(IF(ISNUMBER(R162:W162),R162:W162)=0),0,GEOMEAN(IF(ISNUMBER(R162:W162),R162:W162))),0)</f>
        <v>0</v>
      </c>
      <c r="H162" s="23">
        <f t="shared" ca="1" si="12"/>
        <v>0</v>
      </c>
      <c r="I162" s="116" t="str">
        <f t="shared" si="13"/>
        <v/>
      </c>
      <c r="J162" s="22" cm="1">
        <f t="array" aca="1" ref="J162" ca="1">IF(Parameters!$D$31, SUM(IF(ISNUMBER(Y162:AD162),(IF(Y162:AD162&gt;=Parameters!$D$41,1,"")),""))+0.5*(SUM(IF(ISNUMBER(Y162:AD162),(IF(Y162:AD162&gt;=Parameters!$D$42,1,"")),""))-SUM(IF(ISNUMBER(Y162:AD162),(IF(Y162:AD162&gt;=Parameters!$D$41,1,"")),""))),0) +
   IF(Parameters!$D$32,SUM(IF(ISNUMBER(Y162:AD162),(IF(Y162:AD162&gt;=Parameters!$D$41,1,"")),"")),0) +
   IF(Parameters!$D$33,AVERAGE(IF(ISNUMBER(Y162:AD162),Y162:AD162)),0) +
   IF(Parameters!$D$34,IF(OR(IF(ISNUMBER(Y162:AD162),Y162:AD162)=0),0,GEOMEAN(IF(ISNUMBER(Y162:AD162),Y162:AD162))),0)</f>
        <v>0</v>
      </c>
      <c r="K162" s="23">
        <f t="shared" ca="1" si="14"/>
        <v>0</v>
      </c>
      <c r="L162" s="116" t="str">
        <f t="shared" si="15"/>
        <v/>
      </c>
      <c r="M162" s="21" cm="1">
        <f t="array" aca="1" ref="M162" ca="1">IF(Parameters!$D$31, SUM(IF(ISNUMBER(AF162:AK162),(IF(AF162:AK162&gt;=Parameters!$D$41,1,"")),""))+0.5*(SUM(IF(ISNUMBER(AF162:AK162),(IF(AF162:AK162&gt;=Parameters!$D$42,1,"")),""))-SUM(IF(ISNUMBER(AF162:AK162),(IF(AF162:AK162&gt;=Parameters!$D$41,1,"")),""))),0) +
   IF(Parameters!$D$32,SUM(IF(ISNUMBER(AF162:AK162),(IF(AF162:AK162&gt;=Parameters!$D$41,1,"")),"")),0) +
   IF(Parameters!$D$33,AVERAGE(IF(ISNUMBER(AF162:AK162),AF162:AK162)),0) +
   IF(Parameters!$D$34,IF(OR(IF(ISNUMBER(AF162:AK162),AF162:AK162)=0),0,GEOMEAN(IF(ISNUMBER(AF162:AK162),AF162:AK162))),0)</f>
        <v>0.5</v>
      </c>
      <c r="N162" s="23">
        <f t="shared" ca="1" si="16"/>
        <v>0.5</v>
      </c>
      <c r="O162" s="116" t="str">
        <f t="shared" si="17"/>
        <v>!</v>
      </c>
      <c r="P162" s="24"/>
      <c r="Q162" s="49"/>
      <c r="R162" s="25">
        <f ca="1">IFERROR(INDEX(Health!$G$8:$G$225,MATCH($C162,_xlfn.ANCHORARRAY(Health!$C$8),0)),NA())</f>
        <v>0</v>
      </c>
      <c r="S162" s="25">
        <f ca="1">IFERROR(INDEX(Food!$G$8:$G$225,MATCH($C162,_xlfn.ANCHORARRAY(Food!$C$8),0)),NA())</f>
        <v>0</v>
      </c>
      <c r="T162" s="25">
        <f ca="1">IFERROR(INDEX(Macro!$G$8:$G$225,MATCH($C162,_xlfn.ANCHORARRAY(Macro!$C$8),0)),NA())</f>
        <v>0</v>
      </c>
      <c r="U162" s="25">
        <f ca="1">IFERROR(INDEX(Socioeconomic!$G$8:$G$225,MATCH($C162,_xlfn.ANCHORARRAY(Socioeconomic!$C$8),0)),NA())</f>
        <v>1.3060299712159296</v>
      </c>
      <c r="V162" s="25">
        <f ca="1">IFERROR(INDEX('Natural Hazard'!$G$8:$G$225,MATCH($C162,_xlfn.ANCHORARRAY('Natural Hazard'!$C$8),0)),NA())</f>
        <v>0</v>
      </c>
      <c r="W162" s="25">
        <f ca="1">IFERROR(INDEX(Conflict!$G$8:$G$225,MATCH($C162,_xlfn.ANCHORARRAY(Conflict!$C$8),0)),NA())</f>
        <v>0</v>
      </c>
      <c r="X162" s="50"/>
      <c r="Y162" s="25">
        <f ca="1">IFERROR(INDEX(Health!$H$8:$H$225,MATCH($C162,_xlfn.ANCHORARRAY(Health!$C$8),0)),NA())</f>
        <v>0</v>
      </c>
      <c r="Z162" s="25">
        <f ca="1">IFERROR(INDEX(Food!$H$8:$H$225,MATCH($C162,_xlfn.ANCHORARRAY(Food!$C$8),0)),NA())</f>
        <v>0.74696004632310298</v>
      </c>
      <c r="AA162" s="25">
        <f ca="1">IFERROR(INDEX(Macro!$H$8:$H$225,MATCH($C162,_xlfn.ANCHORARRAY(Macro!$C$8),0)),NA())</f>
        <v>3.9759742162320499</v>
      </c>
      <c r="AB162" s="25">
        <f ca="1">IFERROR(INDEX(Socioeconomic!$H$8:$H$225,MATCH($C162,_xlfn.ANCHORARRAY(Socioeconomic!$C$8),0)),NA())</f>
        <v>0.85714285714285499</v>
      </c>
      <c r="AC162" s="25">
        <f ca="1">IFERROR(INDEX('Natural Hazard'!$H$8:$H$225,MATCH($C162,_xlfn.ANCHORARRAY('Natural Hazard'!$C$8),0)),NA())</f>
        <v>2.9999999999999898</v>
      </c>
      <c r="AD162" s="25">
        <f ca="1">IFERROR(INDEX(Conflict!$H$8:$H$225,MATCH($C162,_xlfn.ANCHORARRAY(Conflict!$C$8),0)),NA())</f>
        <v>0</v>
      </c>
      <c r="AE162" s="50"/>
      <c r="AF162" s="25">
        <f ca="1">IFERROR(INDEX(Health!$I$8:$I$225,MATCH($C162,_xlfn.ANCHORARRAY(Health!$C$8),0)),NA())</f>
        <v>7</v>
      </c>
      <c r="AG162" s="25" t="e">
        <f ca="1">IFERROR(INDEX(Food!$I$8:$I$225,MATCH($C162,_xlfn.ANCHORARRAY(Food!$C$8),0)),NA())</f>
        <v>#N/A</v>
      </c>
      <c r="AH162" s="25">
        <f ca="1">IFERROR(INDEX(Macro!$I$8:$I$225,MATCH($C162,_xlfn.ANCHORARRAY(Macro!$C$8),0)),NA())</f>
        <v>0</v>
      </c>
      <c r="AI162" s="25">
        <f ca="1">IFERROR(INDEX(Socioeconomic!$I$8:$I$225,MATCH($C162,_xlfn.ANCHORARRAY(Socioeconomic!$C$8),0)),NA())</f>
        <v>1.99</v>
      </c>
      <c r="AJ162" s="25">
        <f ca="1">IFERROR(INDEX('Natural Hazard'!$I$8:$I$225,MATCH($C162,_xlfn.ANCHORARRAY('Natural Hazard'!$C$8),0)),NA())</f>
        <v>0</v>
      </c>
      <c r="AK162" s="25">
        <f ca="1">IFERROR(INDEX(Conflict!$I$8:$I$225,MATCH($C162,_xlfn.ANCHORARRAY(Conflict!$C$8),0)),NA())</f>
        <v>0</v>
      </c>
      <c r="AL162" s="49"/>
      <c r="AM162" s="25">
        <f>IFERROR(INDEX('Data Reliability'!$G$6:$G$409,MATCH($C162,'Data Reliability'!$E$6:$E$409,0)),NA())</f>
        <v>8.3333333333333301E-2</v>
      </c>
      <c r="AN162" s="25">
        <f>IFERROR(INDEX('Data Reliability'!$H$6:$H$409,MATCH($C162,'Data Reliability'!$E$6:$E$409,0)),NA())</f>
        <v>0.51666666666666705</v>
      </c>
    </row>
    <row r="163" spans="2:40" x14ac:dyDescent="0.2">
      <c r="B163" s="28" t="s">
        <v>750</v>
      </c>
      <c r="C163" s="28" t="s">
        <v>712</v>
      </c>
      <c r="D163" s="28" t="s">
        <v>435</v>
      </c>
      <c r="E163" s="28" t="s">
        <v>409</v>
      </c>
      <c r="F163" s="206">
        <f ca="1">MATCH($C163,_xlfn.ANCHORARRAY(Health!$C$8),0)</f>
        <v>158</v>
      </c>
      <c r="G163" s="22" cm="1">
        <f t="array" aca="1" ref="G163" ca="1">IF(Parameters!$D$31, SUM(IF(ISNUMBER(R163:W163),(IF(R163:W163&gt;=Parameters!$D$37,1,"")),""))+0.5*(SUM(IF(ISNUMBER(R163:W163),(IF(R163:W163&gt;=Parameters!$D$38,1,"")),""))-SUM(IF(ISNUMBER(R163:W163),(IF(R163:W163&gt;=Parameters!$D$37,1,"")),""))),0) +
   IF(Parameters!$D$32,SUM(IF(ISNUMBER(R163:W163),(IF(R163:W163&gt;=Parameters!$D$41,1,"")),"")),0) +
   IF(Parameters!$D$33,AVERAGE(IF(ISNUMBER(R163:W163),R163:W163)),0) +
   IF(Parameters!$D$34,IF(OR(IF(ISNUMBER(R163:W163),R163:W163)=0),0,GEOMEAN(IF(ISNUMBER(R163:W163),R163:W163))),0)</f>
        <v>0</v>
      </c>
      <c r="H163" s="23">
        <f t="shared" ca="1" si="12"/>
        <v>0</v>
      </c>
      <c r="I163" s="116" t="str">
        <f t="shared" si="13"/>
        <v>!</v>
      </c>
      <c r="J163" s="22" cm="1">
        <f t="array" aca="1" ref="J163" ca="1">IF(Parameters!$D$31, SUM(IF(ISNUMBER(Y163:AD163),(IF(Y163:AD163&gt;=Parameters!$D$41,1,"")),""))+0.5*(SUM(IF(ISNUMBER(Y163:AD163),(IF(Y163:AD163&gt;=Parameters!$D$42,1,"")),""))-SUM(IF(ISNUMBER(Y163:AD163),(IF(Y163:AD163&gt;=Parameters!$D$41,1,"")),""))),0) +
   IF(Parameters!$D$32,SUM(IF(ISNUMBER(Y163:AD163),(IF(Y163:AD163&gt;=Parameters!$D$41,1,"")),"")),0) +
   IF(Parameters!$D$33,AVERAGE(IF(ISNUMBER(Y163:AD163),Y163:AD163)),0) +
   IF(Parameters!$D$34,IF(OR(IF(ISNUMBER(Y163:AD163),Y163:AD163)=0),0,GEOMEAN(IF(ISNUMBER(Y163:AD163),Y163:AD163))),0)</f>
        <v>0</v>
      </c>
      <c r="K163" s="23">
        <f t="shared" ca="1" si="14"/>
        <v>0</v>
      </c>
      <c r="L163" s="116" t="str">
        <f t="shared" si="15"/>
        <v>!!</v>
      </c>
      <c r="M163" s="21" cm="1">
        <f t="array" aca="1" ref="M163" ca="1">IF(Parameters!$D$31, SUM(IF(ISNUMBER(AF163:AK163),(IF(AF163:AK163&gt;=Parameters!$D$41,1,"")),""))+0.5*(SUM(IF(ISNUMBER(AF163:AK163),(IF(AF163:AK163&gt;=Parameters!$D$42,1,"")),""))-SUM(IF(ISNUMBER(AF163:AK163),(IF(AF163:AK163&gt;=Parameters!$D$41,1,"")),""))),0) +
   IF(Parameters!$D$32,SUM(IF(ISNUMBER(AF163:AK163),(IF(AF163:AK163&gt;=Parameters!$D$41,1,"")),"")),0) +
   IF(Parameters!$D$33,AVERAGE(IF(ISNUMBER(AF163:AK163),AF163:AK163)),0) +
   IF(Parameters!$D$34,IF(OR(IF(ISNUMBER(AF163:AK163),AF163:AK163)=0),0,GEOMEAN(IF(ISNUMBER(AF163:AK163),AF163:AK163))),0)</f>
        <v>0</v>
      </c>
      <c r="N163" s="23">
        <f t="shared" ca="1" si="16"/>
        <v>0</v>
      </c>
      <c r="O163" s="116" t="str">
        <f t="shared" si="17"/>
        <v>!</v>
      </c>
      <c r="P163" s="24"/>
      <c r="Q163" s="49"/>
      <c r="R163" s="25">
        <f ca="1">IFERROR(INDEX(Health!$G$8:$G$225,MATCH($C163,_xlfn.ANCHORARRAY(Health!$C$8),0)),NA())</f>
        <v>0</v>
      </c>
      <c r="S163" s="25">
        <f ca="1">IFERROR(INDEX(Food!$G$8:$G$225,MATCH($C163,_xlfn.ANCHORARRAY(Food!$C$8),0)),NA())</f>
        <v>0</v>
      </c>
      <c r="T163" s="25">
        <f ca="1">IFERROR(INDEX(Macro!$G$8:$G$225,MATCH($C163,_xlfn.ANCHORARRAY(Macro!$C$8),0)),NA())</f>
        <v>2.3364532918552805</v>
      </c>
      <c r="U163" s="25">
        <f ca="1">IFERROR(INDEX(Socioeconomic!$G$8:$G$225,MATCH($C163,_xlfn.ANCHORARRAY(Socioeconomic!$C$8),0)),NA())</f>
        <v>0</v>
      </c>
      <c r="V163" s="25">
        <f ca="1">IFERROR(INDEX('Natural Hazard'!$G$8:$G$225,MATCH($C163,_xlfn.ANCHORARRAY('Natural Hazard'!$C$8),0)),NA())</f>
        <v>0</v>
      </c>
      <c r="W163" s="25">
        <f ca="1">IFERROR(INDEX(Conflict!$G$8:$G$225,MATCH($C163,_xlfn.ANCHORARRAY(Conflict!$C$8),0)),NA())</f>
        <v>0</v>
      </c>
      <c r="X163" s="50"/>
      <c r="Y163" s="25" t="e">
        <f ca="1">IFERROR(INDEX(Health!$H$8:$H$225,MATCH($C163,_xlfn.ANCHORARRAY(Health!$C$8),0)),NA())</f>
        <v>#N/A</v>
      </c>
      <c r="Z163" s="25">
        <f ca="1">IFERROR(INDEX(Food!$H$8:$H$225,MATCH($C163,_xlfn.ANCHORARRAY(Food!$C$8),0)),NA())</f>
        <v>2.7990430622009499</v>
      </c>
      <c r="AA163" s="25">
        <f ca="1">IFERROR(INDEX(Macro!$H$8:$H$225,MATCH($C163,_xlfn.ANCHORARRAY(Macro!$C$8),0)),NA())</f>
        <v>4.7231174919425696</v>
      </c>
      <c r="AB163" s="25" t="e">
        <f ca="1">IFERROR(INDEX(Socioeconomic!$H$8:$H$225,MATCH($C163,_xlfn.ANCHORARRAY(Socioeconomic!$C$8),0)),NA())</f>
        <v>#N/A</v>
      </c>
      <c r="AC163" s="25" t="e">
        <f ca="1">IFERROR(INDEX('Natural Hazard'!$H$8:$H$225,MATCH($C163,_xlfn.ANCHORARRAY('Natural Hazard'!$C$8),0)),NA())</f>
        <v>#N/A</v>
      </c>
      <c r="AD163" s="25">
        <f ca="1">IFERROR(INDEX(Conflict!$H$8:$H$225,MATCH($C163,_xlfn.ANCHORARRAY(Conflict!$C$8),0)),NA())</f>
        <v>0</v>
      </c>
      <c r="AE163" s="50"/>
      <c r="AF163" s="25">
        <f ca="1">IFERROR(INDEX(Health!$I$8:$I$225,MATCH($C163,_xlfn.ANCHORARRAY(Health!$C$8),0)),NA())</f>
        <v>0</v>
      </c>
      <c r="AG163" s="25" t="e">
        <f ca="1">IFERROR(INDEX(Food!$I$8:$I$225,MATCH($C163,_xlfn.ANCHORARRAY(Food!$C$8),0)),NA())</f>
        <v>#N/A</v>
      </c>
      <c r="AH163" s="25">
        <f ca="1">IFERROR(INDEX(Macro!$I$8:$I$225,MATCH($C163,_xlfn.ANCHORARRAY(Macro!$C$8),0)),NA())</f>
        <v>1.1558073654390799</v>
      </c>
      <c r="AI163" s="25">
        <f ca="1">IFERROR(INDEX(Socioeconomic!$I$8:$I$225,MATCH($C163,_xlfn.ANCHORARRAY(Socioeconomic!$C$8),0)),NA())</f>
        <v>0</v>
      </c>
      <c r="AJ163" s="25">
        <f ca="1">IFERROR(INDEX('Natural Hazard'!$I$8:$I$225,MATCH($C163,_xlfn.ANCHORARRAY('Natural Hazard'!$C$8),0)),NA())</f>
        <v>0</v>
      </c>
      <c r="AK163" s="25">
        <f ca="1">IFERROR(INDEX(Conflict!$I$8:$I$225,MATCH($C163,_xlfn.ANCHORARRAY(Conflict!$C$8),0)),NA())</f>
        <v>4.3222816452133799</v>
      </c>
      <c r="AL163" s="49"/>
      <c r="AM163" s="25">
        <f>IFERROR(INDEX('Data Reliability'!$G$6:$G$409,MATCH($C163,'Data Reliability'!$E$6:$E$409,0)),NA())</f>
        <v>0.75</v>
      </c>
      <c r="AN163" s="25">
        <f>IFERROR(INDEX('Data Reliability'!$H$6:$H$409,MATCH($C163,'Data Reliability'!$E$6:$E$409,0)),NA())</f>
        <v>0.55833333333333302</v>
      </c>
    </row>
    <row r="164" spans="2:40" x14ac:dyDescent="0.2">
      <c r="B164" s="28" t="s">
        <v>751</v>
      </c>
      <c r="C164" s="28" t="s">
        <v>271</v>
      </c>
      <c r="D164" s="28" t="s">
        <v>436</v>
      </c>
      <c r="E164" s="28" t="s">
        <v>409</v>
      </c>
      <c r="F164" s="206">
        <f ca="1">MATCH($C164,_xlfn.ANCHORARRAY(Health!$C$8),0)</f>
        <v>159</v>
      </c>
      <c r="G164" s="22" cm="1">
        <f t="array" aca="1" ref="G164" ca="1">IF(Parameters!$D$31, SUM(IF(ISNUMBER(R164:W164),(IF(R164:W164&gt;=Parameters!$D$37,1,"")),""))+0.5*(SUM(IF(ISNUMBER(R164:W164),(IF(R164:W164&gt;=Parameters!$D$38,1,"")),""))-SUM(IF(ISNUMBER(R164:W164),(IF(R164:W164&gt;=Parameters!$D$37,1,"")),""))),0) +
   IF(Parameters!$D$32,SUM(IF(ISNUMBER(R164:W164),(IF(R164:W164&gt;=Parameters!$D$41,1,"")),"")),0) +
   IF(Parameters!$D$33,AVERAGE(IF(ISNUMBER(R164:W164),R164:W164)),0) +
   IF(Parameters!$D$34,IF(OR(IF(ISNUMBER(R164:W164),R164:W164)=0),0,GEOMEAN(IF(ISNUMBER(R164:W164),R164:W164))),0)</f>
        <v>2</v>
      </c>
      <c r="H164" s="23">
        <f t="shared" ca="1" si="12"/>
        <v>2</v>
      </c>
      <c r="I164" s="116" t="str">
        <f t="shared" si="13"/>
        <v>!</v>
      </c>
      <c r="J164" s="22" cm="1">
        <f t="array" aca="1" ref="J164" ca="1">IF(Parameters!$D$31, SUM(IF(ISNUMBER(Y164:AD164),(IF(Y164:AD164&gt;=Parameters!$D$41,1,"")),""))+0.5*(SUM(IF(ISNUMBER(Y164:AD164),(IF(Y164:AD164&gt;=Parameters!$D$42,1,"")),""))-SUM(IF(ISNUMBER(Y164:AD164),(IF(Y164:AD164&gt;=Parameters!$D$41,1,"")),""))),0) +
   IF(Parameters!$D$32,SUM(IF(ISNUMBER(Y164:AD164),(IF(Y164:AD164&gt;=Parameters!$D$41,1,"")),"")),0) +
   IF(Parameters!$D$33,AVERAGE(IF(ISNUMBER(Y164:AD164),Y164:AD164)),0) +
   IF(Parameters!$D$34,IF(OR(IF(ISNUMBER(Y164:AD164),Y164:AD164)=0),0,GEOMEAN(IF(ISNUMBER(Y164:AD164),Y164:AD164))),0)</f>
        <v>2.5</v>
      </c>
      <c r="K164" s="23">
        <f t="shared" ca="1" si="14"/>
        <v>2.5</v>
      </c>
      <c r="L164" s="116" t="str">
        <f t="shared" si="15"/>
        <v/>
      </c>
      <c r="M164" s="21" cm="1">
        <f t="array" aca="1" ref="M164" ca="1">IF(Parameters!$D$31, SUM(IF(ISNUMBER(AF164:AK164),(IF(AF164:AK164&gt;=Parameters!$D$41,1,"")),""))+0.5*(SUM(IF(ISNUMBER(AF164:AK164),(IF(AF164:AK164&gt;=Parameters!$D$42,1,"")),""))-SUM(IF(ISNUMBER(AF164:AK164),(IF(AF164:AK164&gt;=Parameters!$D$41,1,"")),""))),0) +
   IF(Parameters!$D$32,SUM(IF(ISNUMBER(AF164:AK164),(IF(AF164:AK164&gt;=Parameters!$D$41,1,"")),"")),0) +
   IF(Parameters!$D$33,AVERAGE(IF(ISNUMBER(AF164:AK164),AF164:AK164)),0) +
   IF(Parameters!$D$34,IF(OR(IF(ISNUMBER(AF164:AK164),AF164:AK164)=0),0,GEOMEAN(IF(ISNUMBER(AF164:AK164),AF164:AK164))),0)</f>
        <v>1.5</v>
      </c>
      <c r="N164" s="23">
        <f t="shared" ca="1" si="16"/>
        <v>1.5</v>
      </c>
      <c r="O164" s="116" t="str">
        <f t="shared" si="17"/>
        <v>!</v>
      </c>
      <c r="P164" s="24"/>
      <c r="Q164" s="49"/>
      <c r="R164" s="25">
        <f ca="1">IFERROR(INDEX(Health!$G$8:$G$225,MATCH($C164,_xlfn.ANCHORARRAY(Health!$C$8),0)),NA())</f>
        <v>0</v>
      </c>
      <c r="S164" s="25">
        <f ca="1">IFERROR(INDEX(Food!$G$8:$G$225,MATCH($C164,_xlfn.ANCHORARRAY(Food!$C$8),0)),NA())</f>
        <v>0</v>
      </c>
      <c r="T164" s="25">
        <f ca="1">IFERROR(INDEX(Macro!$G$8:$G$225,MATCH($C164,_xlfn.ANCHORARRAY(Macro!$C$8),0)),NA())</f>
        <v>9.1074791044170897</v>
      </c>
      <c r="U164" s="25">
        <f ca="1">IFERROR(INDEX(Socioeconomic!$G$8:$G$225,MATCH($C164,_xlfn.ANCHORARRAY(Socioeconomic!$C$8),0)),NA())</f>
        <v>0</v>
      </c>
      <c r="V164" s="25">
        <f ca="1">IFERROR(INDEX('Natural Hazard'!$G$8:$G$225,MATCH($C164,_xlfn.ANCHORARRAY('Natural Hazard'!$C$8),0)),NA())</f>
        <v>7.6376261582597316</v>
      </c>
      <c r="W164" s="25">
        <f ca="1">IFERROR(INDEX(Conflict!$G$8:$G$225,MATCH($C164,_xlfn.ANCHORARRAY(Conflict!$C$8),0)),NA())</f>
        <v>0</v>
      </c>
      <c r="X164" s="50"/>
      <c r="Y164" s="25">
        <f ca="1">IFERROR(INDEX(Health!$H$8:$H$225,MATCH($C164,_xlfn.ANCHORARRAY(Health!$C$8),0)),NA())</f>
        <v>10</v>
      </c>
      <c r="Z164" s="25">
        <f ca="1">IFERROR(INDEX(Food!$H$8:$H$225,MATCH($C164,_xlfn.ANCHORARRAY(Food!$C$8),0)),NA())</f>
        <v>8.6363636363636296</v>
      </c>
      <c r="AA164" s="25">
        <f ca="1">IFERROR(INDEX(Macro!$H$8:$H$225,MATCH($C164,_xlfn.ANCHORARRAY(Macro!$C$8),0)),NA())</f>
        <v>10</v>
      </c>
      <c r="AB164" s="25">
        <f ca="1">IFERROR(INDEX(Socioeconomic!$H$8:$H$225,MATCH($C164,_xlfn.ANCHORARRAY(Socioeconomic!$C$8),0)),NA())</f>
        <v>6.5714285714285703</v>
      </c>
      <c r="AC164" s="25">
        <f ca="1">IFERROR(INDEX('Natural Hazard'!$H$8:$H$225,MATCH($C164,_xlfn.ANCHORARRAY('Natural Hazard'!$C$8),0)),NA())</f>
        <v>5.8333333333333304</v>
      </c>
      <c r="AD164" s="25">
        <f ca="1">IFERROR(INDEX(Conflict!$H$8:$H$225,MATCH($C164,_xlfn.ANCHORARRAY(Conflict!$C$8),0)),NA())</f>
        <v>5.5609454930322801</v>
      </c>
      <c r="AE164" s="50"/>
      <c r="AF164" s="25">
        <f ca="1">IFERROR(INDEX(Health!$I$8:$I$225,MATCH($C164,_xlfn.ANCHORARRAY(Health!$C$8),0)),NA())</f>
        <v>0</v>
      </c>
      <c r="AG164" s="25" t="e">
        <f ca="1">IFERROR(INDEX(Food!$I$8:$I$225,MATCH($C164,_xlfn.ANCHORARRAY(Food!$C$8),0)),NA())</f>
        <v>#N/A</v>
      </c>
      <c r="AH164" s="25">
        <f ca="1">IFERROR(INDEX(Macro!$I$8:$I$225,MATCH($C164,_xlfn.ANCHORARRAY(Macro!$C$8),0)),NA())</f>
        <v>8.29461756373939</v>
      </c>
      <c r="AI164" s="25" t="e">
        <f ca="1">IFERROR(INDEX(Socioeconomic!$I$8:$I$225,MATCH($C164,_xlfn.ANCHORARRAY(Socioeconomic!$C$8),0)),NA())</f>
        <v>#N/A</v>
      </c>
      <c r="AJ164" s="25">
        <f ca="1">IFERROR(INDEX('Natural Hazard'!$I$8:$I$225,MATCH($C164,_xlfn.ANCHORARRAY('Natural Hazard'!$C$8),0)),NA())</f>
        <v>10</v>
      </c>
      <c r="AK164" s="25">
        <f ca="1">IFERROR(INDEX(Conflict!$I$8:$I$225,MATCH($C164,_xlfn.ANCHORARRAY(Conflict!$C$8),0)),NA())</f>
        <v>0</v>
      </c>
      <c r="AL164" s="49"/>
      <c r="AM164" s="25">
        <f>IFERROR(INDEX('Data Reliability'!$G$6:$G$409,MATCH($C164,'Data Reliability'!$E$6:$E$409,0)),NA())</f>
        <v>0.16666666666666699</v>
      </c>
      <c r="AN164" s="25">
        <f>IFERROR(INDEX('Data Reliability'!$H$6:$H$409,MATCH($C164,'Data Reliability'!$E$6:$E$409,0)),NA())</f>
        <v>0.6</v>
      </c>
    </row>
    <row r="165" spans="2:40" x14ac:dyDescent="0.2">
      <c r="B165" s="28" t="s">
        <v>272</v>
      </c>
      <c r="C165" s="28" t="s">
        <v>273</v>
      </c>
      <c r="D165" s="28" t="s">
        <v>433</v>
      </c>
      <c r="E165" s="28" t="s">
        <v>409</v>
      </c>
      <c r="F165" s="206">
        <f ca="1">MATCH($C165,_xlfn.ANCHORARRAY(Health!$C$8),0)</f>
        <v>160</v>
      </c>
      <c r="G165" s="22" cm="1">
        <f t="array" aca="1" ref="G165" ca="1">IF(Parameters!$D$31, SUM(IF(ISNUMBER(R165:W165),(IF(R165:W165&gt;=Parameters!$D$37,1,"")),""))+0.5*(SUM(IF(ISNUMBER(R165:W165),(IF(R165:W165&gt;=Parameters!$D$38,1,"")),""))-SUM(IF(ISNUMBER(R165:W165),(IF(R165:W165&gt;=Parameters!$D$37,1,"")),""))),0) +
   IF(Parameters!$D$32,SUM(IF(ISNUMBER(R165:W165),(IF(R165:W165&gt;=Parameters!$D$41,1,"")),"")),0) +
   IF(Parameters!$D$33,AVERAGE(IF(ISNUMBER(R165:W165),R165:W165)),0) +
   IF(Parameters!$D$34,IF(OR(IF(ISNUMBER(R165:W165),R165:W165)=0),0,GEOMEAN(IF(ISNUMBER(R165:W165),R165:W165))),0)</f>
        <v>0</v>
      </c>
      <c r="H165" s="23">
        <f t="shared" ca="1" si="12"/>
        <v>0</v>
      </c>
      <c r="I165" s="116" t="str">
        <f t="shared" si="13"/>
        <v>!</v>
      </c>
      <c r="J165" s="22" cm="1">
        <f t="array" aca="1" ref="J165" ca="1">IF(Parameters!$D$31, SUM(IF(ISNUMBER(Y165:AD165),(IF(Y165:AD165&gt;=Parameters!$D$41,1,"")),""))+0.5*(SUM(IF(ISNUMBER(Y165:AD165),(IF(Y165:AD165&gt;=Parameters!$D$42,1,"")),""))-SUM(IF(ISNUMBER(Y165:AD165),(IF(Y165:AD165&gt;=Parameters!$D$41,1,"")),""))),0) +
   IF(Parameters!$D$32,SUM(IF(ISNUMBER(Y165:AD165),(IF(Y165:AD165&gt;=Parameters!$D$41,1,"")),"")),0) +
   IF(Parameters!$D$33,AVERAGE(IF(ISNUMBER(Y165:AD165),Y165:AD165)),0) +
   IF(Parameters!$D$34,IF(OR(IF(ISNUMBER(Y165:AD165),Y165:AD165)=0),0,GEOMEAN(IF(ISNUMBER(Y165:AD165),Y165:AD165))),0)</f>
        <v>0</v>
      </c>
      <c r="K165" s="23">
        <f t="shared" ca="1" si="14"/>
        <v>0</v>
      </c>
      <c r="L165" s="116" t="str">
        <f t="shared" si="15"/>
        <v/>
      </c>
      <c r="M165" s="21" cm="1">
        <f t="array" aca="1" ref="M165" ca="1">IF(Parameters!$D$31, SUM(IF(ISNUMBER(AF165:AK165),(IF(AF165:AK165&gt;=Parameters!$D$41,1,"")),""))+0.5*(SUM(IF(ISNUMBER(AF165:AK165),(IF(AF165:AK165&gt;=Parameters!$D$42,1,"")),""))-SUM(IF(ISNUMBER(AF165:AK165),(IF(AF165:AK165&gt;=Parameters!$D$41,1,"")),""))),0) +
   IF(Parameters!$D$32,SUM(IF(ISNUMBER(AF165:AK165),(IF(AF165:AK165&gt;=Parameters!$D$41,1,"")),"")),0) +
   IF(Parameters!$D$33,AVERAGE(IF(ISNUMBER(AF165:AK165),AF165:AK165)),0) +
   IF(Parameters!$D$34,IF(OR(IF(ISNUMBER(AF165:AK165),AF165:AK165)=0),0,GEOMEAN(IF(ISNUMBER(AF165:AK165),AF165:AK165))),0)</f>
        <v>0.5</v>
      </c>
      <c r="N165" s="23">
        <f t="shared" ca="1" si="16"/>
        <v>0.5</v>
      </c>
      <c r="O165" s="116" t="str">
        <f t="shared" si="17"/>
        <v>!</v>
      </c>
      <c r="P165" s="24"/>
      <c r="Q165" s="49"/>
      <c r="R165" s="25">
        <f ca="1">IFERROR(INDEX(Health!$G$8:$G$225,MATCH($C165,_xlfn.ANCHORARRAY(Health!$C$8),0)),NA())</f>
        <v>0</v>
      </c>
      <c r="S165" s="25">
        <f ca="1">IFERROR(INDEX(Food!$G$8:$G$225,MATCH($C165,_xlfn.ANCHORARRAY(Food!$C$8),0)),NA())</f>
        <v>0</v>
      </c>
      <c r="T165" s="25">
        <f ca="1">IFERROR(INDEX(Macro!$G$8:$G$225,MATCH($C165,_xlfn.ANCHORARRAY(Macro!$C$8),0)),NA())</f>
        <v>3.3950723499438991</v>
      </c>
      <c r="U165" s="25">
        <f ca="1">IFERROR(INDEX(Socioeconomic!$G$8:$G$225,MATCH($C165,_xlfn.ANCHORARRAY(Socioeconomic!$C$8),0)),NA())</f>
        <v>0</v>
      </c>
      <c r="V165" s="25">
        <f ca="1">IFERROR(INDEX('Natural Hazard'!$G$8:$G$225,MATCH($C165,_xlfn.ANCHORARRAY('Natural Hazard'!$C$8),0)),NA())</f>
        <v>0</v>
      </c>
      <c r="W165" s="25">
        <f ca="1">IFERROR(INDEX(Conflict!$G$8:$G$225,MATCH($C165,_xlfn.ANCHORARRAY(Conflict!$C$8),0)),NA())</f>
        <v>0</v>
      </c>
      <c r="X165" s="50"/>
      <c r="Y165" s="25">
        <f ca="1">IFERROR(INDEX(Health!$H$8:$H$225,MATCH($C165,_xlfn.ANCHORARRAY(Health!$C$8),0)),NA())</f>
        <v>0.22740524781341101</v>
      </c>
      <c r="Z165" s="25">
        <f ca="1">IFERROR(INDEX(Food!$H$8:$H$225,MATCH($C165,_xlfn.ANCHORARRAY(Food!$C$8),0)),NA())</f>
        <v>0</v>
      </c>
      <c r="AA165" s="25">
        <f ca="1">IFERROR(INDEX(Macro!$H$8:$H$225,MATCH($C165,_xlfn.ANCHORARRAY(Macro!$C$8),0)),NA())</f>
        <v>1.6466451801933699</v>
      </c>
      <c r="AB165" s="25">
        <f ca="1">IFERROR(INDEX(Socioeconomic!$H$8:$H$225,MATCH($C165,_xlfn.ANCHORARRAY(Socioeconomic!$C$8),0)),NA())</f>
        <v>1.28571428571428</v>
      </c>
      <c r="AC165" s="25">
        <f ca="1">IFERROR(INDEX('Natural Hazard'!$H$8:$H$225,MATCH($C165,_xlfn.ANCHORARRAY('Natural Hazard'!$C$8),0)),NA())</f>
        <v>3.6666666666666599</v>
      </c>
      <c r="AD165" s="25">
        <f ca="1">IFERROR(INDEX(Conflict!$H$8:$H$225,MATCH($C165,_xlfn.ANCHORARRAY(Conflict!$C$8),0)),NA())</f>
        <v>0</v>
      </c>
      <c r="AE165" s="50"/>
      <c r="AF165" s="25">
        <f ca="1">IFERROR(INDEX(Health!$I$8:$I$225,MATCH($C165,_xlfn.ANCHORARRAY(Health!$C$8),0)),NA())</f>
        <v>0</v>
      </c>
      <c r="AG165" s="25" t="e">
        <f ca="1">IFERROR(INDEX(Food!$I$8:$I$225,MATCH($C165,_xlfn.ANCHORARRAY(Food!$C$8),0)),NA())</f>
        <v>#N/A</v>
      </c>
      <c r="AH165" s="25">
        <f ca="1">IFERROR(INDEX(Macro!$I$8:$I$225,MATCH($C165,_xlfn.ANCHORARRAY(Macro!$C$8),0)),NA())</f>
        <v>7</v>
      </c>
      <c r="AI165" s="25">
        <f ca="1">IFERROR(INDEX(Socioeconomic!$I$8:$I$225,MATCH($C165,_xlfn.ANCHORARRAY(Socioeconomic!$C$8),0)),NA())</f>
        <v>0</v>
      </c>
      <c r="AJ165" s="25">
        <f ca="1">IFERROR(INDEX('Natural Hazard'!$I$8:$I$225,MATCH($C165,_xlfn.ANCHORARRAY('Natural Hazard'!$C$8),0)),NA())</f>
        <v>0</v>
      </c>
      <c r="AK165" s="25">
        <f ca="1">IFERROR(INDEX(Conflict!$I$8:$I$225,MATCH($C165,_xlfn.ANCHORARRAY(Conflict!$C$8),0)),NA())</f>
        <v>0</v>
      </c>
      <c r="AL165" s="49"/>
      <c r="AM165" s="25">
        <f>IFERROR(INDEX('Data Reliability'!$G$6:$G$409,MATCH($C165,'Data Reliability'!$E$6:$E$409,0)),NA())</f>
        <v>8.3333333333333301E-2</v>
      </c>
      <c r="AN165" s="25">
        <f>IFERROR(INDEX('Data Reliability'!$H$6:$H$409,MATCH($C165,'Data Reliability'!$E$6:$E$409,0)),NA())</f>
        <v>0.625</v>
      </c>
    </row>
    <row r="166" spans="2:40" x14ac:dyDescent="0.2">
      <c r="B166" s="28" t="s">
        <v>274</v>
      </c>
      <c r="C166" s="28" t="s">
        <v>275</v>
      </c>
      <c r="D166" s="28" t="s">
        <v>435</v>
      </c>
      <c r="E166" s="28" t="s">
        <v>430</v>
      </c>
      <c r="F166" s="206">
        <f ca="1">MATCH($C166,_xlfn.ANCHORARRAY(Health!$C$8),0)</f>
        <v>161</v>
      </c>
      <c r="G166" s="22" cm="1">
        <f t="array" aca="1" ref="G166" ca="1">IF(Parameters!$D$31, SUM(IF(ISNUMBER(R166:W166),(IF(R166:W166&gt;=Parameters!$D$37,1,"")),""))+0.5*(SUM(IF(ISNUMBER(R166:W166),(IF(R166:W166&gt;=Parameters!$D$38,1,"")),""))-SUM(IF(ISNUMBER(R166:W166),(IF(R166:W166&gt;=Parameters!$D$37,1,"")),""))),0) +
   IF(Parameters!$D$32,SUM(IF(ISNUMBER(R166:W166),(IF(R166:W166&gt;=Parameters!$D$41,1,"")),"")),0) +
   IF(Parameters!$D$33,AVERAGE(IF(ISNUMBER(R166:W166),R166:W166)),0) +
   IF(Parameters!$D$34,IF(OR(IF(ISNUMBER(R166:W166),R166:W166)=0),0,GEOMEAN(IF(ISNUMBER(R166:W166),R166:W166))),0)</f>
        <v>1</v>
      </c>
      <c r="H166" s="23">
        <f t="shared" ca="1" si="12"/>
        <v>1</v>
      </c>
      <c r="I166" s="116" t="str">
        <f t="shared" si="13"/>
        <v/>
      </c>
      <c r="J166" s="22" cm="1">
        <f t="array" aca="1" ref="J166" ca="1">IF(Parameters!$D$31, SUM(IF(ISNUMBER(Y166:AD166),(IF(Y166:AD166&gt;=Parameters!$D$41,1,"")),""))+0.5*(SUM(IF(ISNUMBER(Y166:AD166),(IF(Y166:AD166&gt;=Parameters!$D$42,1,"")),""))-SUM(IF(ISNUMBER(Y166:AD166),(IF(Y166:AD166&gt;=Parameters!$D$41,1,"")),""))),0) +
   IF(Parameters!$D$32,SUM(IF(ISNUMBER(Y166:AD166),(IF(Y166:AD166&gt;=Parameters!$D$41,1,"")),"")),0) +
   IF(Parameters!$D$33,AVERAGE(IF(ISNUMBER(Y166:AD166),Y166:AD166)),0) +
   IF(Parameters!$D$34,IF(OR(IF(ISNUMBER(Y166:AD166),Y166:AD166)=0),0,GEOMEAN(IF(ISNUMBER(Y166:AD166),Y166:AD166))),0)</f>
        <v>0</v>
      </c>
      <c r="K166" s="23">
        <f t="shared" ca="1" si="14"/>
        <v>0</v>
      </c>
      <c r="L166" s="116" t="str">
        <f t="shared" si="15"/>
        <v/>
      </c>
      <c r="M166" s="21" cm="1">
        <f t="array" aca="1" ref="M166" ca="1">IF(Parameters!$D$31, SUM(IF(ISNUMBER(AF166:AK166),(IF(AF166:AK166&gt;=Parameters!$D$41,1,"")),""))+0.5*(SUM(IF(ISNUMBER(AF166:AK166),(IF(AF166:AK166&gt;=Parameters!$D$42,1,"")),""))-SUM(IF(ISNUMBER(AF166:AK166),(IF(AF166:AK166&gt;=Parameters!$D$41,1,"")),""))),0) +
   IF(Parameters!$D$32,SUM(IF(ISNUMBER(AF166:AK166),(IF(AF166:AK166&gt;=Parameters!$D$41,1,"")),"")),0) +
   IF(Parameters!$D$33,AVERAGE(IF(ISNUMBER(AF166:AK166),AF166:AK166)),0) +
   IF(Parameters!$D$34,IF(OR(IF(ISNUMBER(AF166:AK166),AF166:AK166)=0),0,GEOMEAN(IF(ISNUMBER(AF166:AK166),AF166:AK166))),0)</f>
        <v>1</v>
      </c>
      <c r="N166" s="23">
        <f t="shared" ca="1" si="16"/>
        <v>1</v>
      </c>
      <c r="O166" s="116" t="str">
        <f t="shared" si="17"/>
        <v>!</v>
      </c>
      <c r="P166" s="24"/>
      <c r="Q166" s="49"/>
      <c r="R166" s="25">
        <f ca="1">IFERROR(INDEX(Health!$G$8:$G$225,MATCH($C166,_xlfn.ANCHORARRAY(Health!$C$8),0)),NA())</f>
        <v>0</v>
      </c>
      <c r="S166" s="25">
        <f ca="1">IFERROR(INDEX(Food!$G$8:$G$225,MATCH($C166,_xlfn.ANCHORARRAY(Food!$C$8),0)),NA())</f>
        <v>0</v>
      </c>
      <c r="T166" s="25">
        <f ca="1">IFERROR(INDEX(Macro!$G$8:$G$225,MATCH($C166,_xlfn.ANCHORARRAY(Macro!$C$8),0)),NA())</f>
        <v>0</v>
      </c>
      <c r="U166" s="25">
        <f ca="1">IFERROR(INDEX(Socioeconomic!$G$8:$G$225,MATCH($C166,_xlfn.ANCHORARRAY(Socioeconomic!$C$8),0)),NA())</f>
        <v>7.1713716560063601</v>
      </c>
      <c r="V166" s="25">
        <f ca="1">IFERROR(INDEX('Natural Hazard'!$G$8:$G$225,MATCH($C166,_xlfn.ANCHORARRAY('Natural Hazard'!$C$8),0)),NA())</f>
        <v>0</v>
      </c>
      <c r="W166" s="25">
        <f ca="1">IFERROR(INDEX(Conflict!$G$8:$G$225,MATCH($C166,_xlfn.ANCHORARRAY(Conflict!$C$8),0)),NA())</f>
        <v>0</v>
      </c>
      <c r="X166" s="50"/>
      <c r="Y166" s="25">
        <f ca="1">IFERROR(INDEX(Health!$H$8:$H$225,MATCH($C166,_xlfn.ANCHORARRAY(Health!$C$8),0)),NA())</f>
        <v>4.4256559766763797</v>
      </c>
      <c r="Z166" s="25">
        <f ca="1">IFERROR(INDEX(Food!$H$8:$H$225,MATCH($C166,_xlfn.ANCHORARRAY(Food!$C$8),0)),NA())</f>
        <v>5.6398378691372297</v>
      </c>
      <c r="AA166" s="25">
        <f ca="1">IFERROR(INDEX(Macro!$H$8:$H$225,MATCH($C166,_xlfn.ANCHORARRAY(Macro!$C$8),0)),NA())</f>
        <v>3.43392909463814</v>
      </c>
      <c r="AB166" s="25">
        <f ca="1">IFERROR(INDEX(Socioeconomic!$H$8:$H$225,MATCH($C166,_xlfn.ANCHORARRAY(Socioeconomic!$C$8),0)),NA())</f>
        <v>5.1428571428571397</v>
      </c>
      <c r="AC166" s="25">
        <f ca="1">IFERROR(INDEX('Natural Hazard'!$H$8:$H$225,MATCH($C166,_xlfn.ANCHORARRAY('Natural Hazard'!$C$8),0)),NA())</f>
        <v>2.6666666666666599</v>
      </c>
      <c r="AD166" s="25">
        <f ca="1">IFERROR(INDEX(Conflict!$H$8:$H$225,MATCH($C166,_xlfn.ANCHORARRAY(Conflict!$C$8),0)),NA())</f>
        <v>0.42335508908096697</v>
      </c>
      <c r="AE166" s="50"/>
      <c r="AF166" s="25">
        <f ca="1">IFERROR(INDEX(Health!$I$8:$I$225,MATCH($C166,_xlfn.ANCHORARRAY(Health!$C$8),0)),NA())</f>
        <v>0</v>
      </c>
      <c r="AG166" s="25" t="e">
        <f ca="1">IFERROR(INDEX(Food!$I$8:$I$225,MATCH($C166,_xlfn.ANCHORARRAY(Food!$C$8),0)),NA())</f>
        <v>#N/A</v>
      </c>
      <c r="AH166" s="25">
        <f ca="1">IFERROR(INDEX(Macro!$I$8:$I$225,MATCH($C166,_xlfn.ANCHORARRAY(Macro!$C$8),0)),NA())</f>
        <v>0</v>
      </c>
      <c r="AI166" s="25">
        <f ca="1">IFERROR(INDEX(Socioeconomic!$I$8:$I$225,MATCH($C166,_xlfn.ANCHORARRAY(Socioeconomic!$C$8),0)),NA())</f>
        <v>10</v>
      </c>
      <c r="AJ166" s="25">
        <f ca="1">IFERROR(INDEX('Natural Hazard'!$I$8:$I$225,MATCH($C166,_xlfn.ANCHORARRAY('Natural Hazard'!$C$8),0)),NA())</f>
        <v>0</v>
      </c>
      <c r="AK166" s="25">
        <f ca="1">IFERROR(INDEX(Conflict!$I$8:$I$225,MATCH($C166,_xlfn.ANCHORARRAY(Conflict!$C$8),0)),NA())</f>
        <v>0</v>
      </c>
      <c r="AL166" s="49"/>
      <c r="AM166" s="25">
        <f>IFERROR(INDEX('Data Reliability'!$G$6:$G$409,MATCH($C166,'Data Reliability'!$E$6:$E$409,0)),NA())</f>
        <v>8.3333333333333301E-2</v>
      </c>
      <c r="AN166" s="25">
        <f>IFERROR(INDEX('Data Reliability'!$H$6:$H$409,MATCH($C166,'Data Reliability'!$E$6:$E$409,0)),NA())</f>
        <v>0.55000000000000004</v>
      </c>
    </row>
    <row r="167" spans="2:40" x14ac:dyDescent="0.2">
      <c r="B167" s="28" t="s">
        <v>752</v>
      </c>
      <c r="C167" s="28" t="s">
        <v>713</v>
      </c>
      <c r="D167" s="28" t="s">
        <v>434</v>
      </c>
      <c r="E167" s="28" t="s">
        <v>409</v>
      </c>
      <c r="F167" s="206">
        <f ca="1">MATCH($C167,_xlfn.ANCHORARRAY(Health!$C$8),0)</f>
        <v>162</v>
      </c>
      <c r="G167" s="22" cm="1">
        <f t="array" aca="1" ref="G167" ca="1">IF(Parameters!$D$31, SUM(IF(ISNUMBER(R167:W167),(IF(R167:W167&gt;=Parameters!$D$37,1,"")),""))+0.5*(SUM(IF(ISNUMBER(R167:W167),(IF(R167:W167&gt;=Parameters!$D$38,1,"")),""))-SUM(IF(ISNUMBER(R167:W167),(IF(R167:W167&gt;=Parameters!$D$37,1,"")),""))),0) +
   IF(Parameters!$D$32,SUM(IF(ISNUMBER(R167:W167),(IF(R167:W167&gt;=Parameters!$D$41,1,"")),"")),0) +
   IF(Parameters!$D$33,AVERAGE(IF(ISNUMBER(R167:W167),R167:W167)),0) +
   IF(Parameters!$D$34,IF(OR(IF(ISNUMBER(R167:W167),R167:W167)=0),0,GEOMEAN(IF(ISNUMBER(R167:W167),R167:W167))),0)</f>
        <v>1</v>
      </c>
      <c r="H167" s="23">
        <f t="shared" ca="1" si="12"/>
        <v>1</v>
      </c>
      <c r="I167" s="116" t="str">
        <f t="shared" si="13"/>
        <v>!</v>
      </c>
      <c r="J167" s="22" cm="1">
        <f t="array" aca="1" ref="J167" ca="1">IF(Parameters!$D$31, SUM(IF(ISNUMBER(Y167:AD167),(IF(Y167:AD167&gt;=Parameters!$D$41,1,"")),""))+0.5*(SUM(IF(ISNUMBER(Y167:AD167),(IF(Y167:AD167&gt;=Parameters!$D$42,1,"")),""))-SUM(IF(ISNUMBER(Y167:AD167),(IF(Y167:AD167&gt;=Parameters!$D$41,1,"")),""))),0) +
   IF(Parameters!$D$32,SUM(IF(ISNUMBER(Y167:AD167),(IF(Y167:AD167&gt;=Parameters!$D$41,1,"")),"")),0) +
   IF(Parameters!$D$33,AVERAGE(IF(ISNUMBER(Y167:AD167),Y167:AD167)),0) +
   IF(Parameters!$D$34,IF(OR(IF(ISNUMBER(Y167:AD167),Y167:AD167)=0),0,GEOMEAN(IF(ISNUMBER(Y167:AD167),Y167:AD167))),0)</f>
        <v>1</v>
      </c>
      <c r="K167" s="23">
        <f t="shared" ca="1" si="14"/>
        <v>1</v>
      </c>
      <c r="L167" s="116" t="str">
        <f t="shared" si="15"/>
        <v>!</v>
      </c>
      <c r="M167" s="21" cm="1">
        <f t="array" aca="1" ref="M167" ca="1">IF(Parameters!$D$31, SUM(IF(ISNUMBER(AF167:AK167),(IF(AF167:AK167&gt;=Parameters!$D$41,1,"")),""))+0.5*(SUM(IF(ISNUMBER(AF167:AK167),(IF(AF167:AK167&gt;=Parameters!$D$42,1,"")),""))-SUM(IF(ISNUMBER(AF167:AK167),(IF(AF167:AK167&gt;=Parameters!$D$41,1,"")),""))),0) +
   IF(Parameters!$D$32,SUM(IF(ISNUMBER(AF167:AK167),(IF(AF167:AK167&gt;=Parameters!$D$41,1,"")),"")),0) +
   IF(Parameters!$D$33,AVERAGE(IF(ISNUMBER(AF167:AK167),AF167:AK167)),0) +
   IF(Parameters!$D$34,IF(OR(IF(ISNUMBER(AF167:AK167),AF167:AK167)=0),0,GEOMEAN(IF(ISNUMBER(AF167:AK167),AF167:AK167))),0)</f>
        <v>0</v>
      </c>
      <c r="N167" s="23">
        <f t="shared" ca="1" si="16"/>
        <v>0</v>
      </c>
      <c r="O167" s="116" t="str">
        <f t="shared" si="17"/>
        <v>!</v>
      </c>
      <c r="P167" s="24"/>
      <c r="Q167" s="49"/>
      <c r="R167" s="25">
        <f ca="1">IFERROR(INDEX(Health!$G$8:$G$225,MATCH($C167,_xlfn.ANCHORARRAY(Health!$C$8),0)),NA())</f>
        <v>0</v>
      </c>
      <c r="S167" s="25">
        <f ca="1">IFERROR(INDEX(Food!$G$8:$G$225,MATCH($C167,_xlfn.ANCHORARRAY(Food!$C$8),0)),NA())</f>
        <v>0</v>
      </c>
      <c r="T167" s="25">
        <f ca="1">IFERROR(INDEX(Macro!$G$8:$G$225,MATCH($C167,_xlfn.ANCHORARRAY(Macro!$C$8),0)),NA())</f>
        <v>4.2151188939841102</v>
      </c>
      <c r="U167" s="25">
        <f ca="1">IFERROR(INDEX(Socioeconomic!$G$8:$G$225,MATCH($C167,_xlfn.ANCHORARRAY(Socioeconomic!$C$8),0)),NA())</f>
        <v>0</v>
      </c>
      <c r="V167" s="25">
        <f ca="1">IFERROR(INDEX('Natural Hazard'!$G$8:$G$225,MATCH($C167,_xlfn.ANCHORARRAY('Natural Hazard'!$C$8),0)),NA())</f>
        <v>0</v>
      </c>
      <c r="W167" s="25">
        <f ca="1">IFERROR(INDEX(Conflict!$G$8:$G$225,MATCH($C167,_xlfn.ANCHORARRAY(Conflict!$C$8),0)),NA())</f>
        <v>7.8519629859885542</v>
      </c>
      <c r="X167" s="50"/>
      <c r="Y167" s="25" t="e">
        <f ca="1">IFERROR(INDEX(Health!$H$8:$H$225,MATCH($C167,_xlfn.ANCHORARRAY(Health!$C$8),0)),NA())</f>
        <v>#N/A</v>
      </c>
      <c r="Z167" s="25">
        <f ca="1">IFERROR(INDEX(Food!$H$8:$H$225,MATCH($C167,_xlfn.ANCHORARRAY(Food!$C$8),0)),NA())</f>
        <v>3.8038277511961698</v>
      </c>
      <c r="AA167" s="25">
        <f ca="1">IFERROR(INDEX(Macro!$H$8:$H$225,MATCH($C167,_xlfn.ANCHORARRAY(Macro!$C$8),0)),NA())</f>
        <v>5.1919132727805399</v>
      </c>
      <c r="AB167" s="25">
        <f ca="1">IFERROR(INDEX(Socioeconomic!$H$8:$H$225,MATCH($C167,_xlfn.ANCHORARRAY(Socioeconomic!$C$8),0)),NA())</f>
        <v>5.4285714285714199</v>
      </c>
      <c r="AC167" s="25">
        <f ca="1">IFERROR(INDEX('Natural Hazard'!$H$8:$H$225,MATCH($C167,_xlfn.ANCHORARRAY('Natural Hazard'!$C$8),0)),NA())</f>
        <v>1.1666666666666601</v>
      </c>
      <c r="AD167" s="25">
        <f ca="1">IFERROR(INDEX(Conflict!$H$8:$H$225,MATCH($C167,_xlfn.ANCHORARRAY(Conflict!$C$8),0)),NA())</f>
        <v>10</v>
      </c>
      <c r="AE167" s="50"/>
      <c r="AF167" s="25">
        <f ca="1">IFERROR(INDEX(Health!$I$8:$I$225,MATCH($C167,_xlfn.ANCHORARRAY(Health!$C$8),0)),NA())</f>
        <v>0</v>
      </c>
      <c r="AG167" s="25" t="e">
        <f ca="1">IFERROR(INDEX(Food!$I$8:$I$225,MATCH($C167,_xlfn.ANCHORARRAY(Food!$C$8),0)),NA())</f>
        <v>#N/A</v>
      </c>
      <c r="AH167" s="25">
        <f ca="1">IFERROR(INDEX(Macro!$I$8:$I$225,MATCH($C167,_xlfn.ANCHORARRAY(Macro!$C$8),0)),NA())</f>
        <v>3.4220963172804599</v>
      </c>
      <c r="AI167" s="25">
        <f ca="1">IFERROR(INDEX(Socioeconomic!$I$8:$I$225,MATCH($C167,_xlfn.ANCHORARRAY(Socioeconomic!$C$8),0)),NA())</f>
        <v>0</v>
      </c>
      <c r="AJ167" s="25">
        <f ca="1">IFERROR(INDEX('Natural Hazard'!$I$8:$I$225,MATCH($C167,_xlfn.ANCHORARRAY('Natural Hazard'!$C$8),0)),NA())</f>
        <v>0</v>
      </c>
      <c r="AK167" s="25">
        <f ca="1">IFERROR(INDEX(Conflict!$I$8:$I$225,MATCH($C167,_xlfn.ANCHORARRAY(Conflict!$C$8),0)),NA())</f>
        <v>6.1653322733334299</v>
      </c>
      <c r="AL167" s="49"/>
      <c r="AM167" s="25">
        <f>IFERROR(INDEX('Data Reliability'!$G$6:$G$409,MATCH($C167,'Data Reliability'!$E$6:$E$409,0)),NA())</f>
        <v>0.33333333333333298</v>
      </c>
      <c r="AN167" s="25">
        <f>IFERROR(INDEX('Data Reliability'!$H$6:$H$409,MATCH($C167,'Data Reliability'!$E$6:$E$409,0)),NA())</f>
        <v>0.59166666666666701</v>
      </c>
    </row>
    <row r="168" spans="2:40" x14ac:dyDescent="0.2">
      <c r="B168" s="28" t="s">
        <v>753</v>
      </c>
      <c r="C168" s="28" t="s">
        <v>714</v>
      </c>
      <c r="D168" s="28" t="s">
        <v>436</v>
      </c>
      <c r="E168" s="28" t="s">
        <v>409</v>
      </c>
      <c r="F168" s="206">
        <f ca="1">MATCH($C168,_xlfn.ANCHORARRAY(Health!$C$8),0)</f>
        <v>163</v>
      </c>
      <c r="G168" s="22" cm="1">
        <f t="array" aca="1" ref="G168" ca="1">IF(Parameters!$D$31, SUM(IF(ISNUMBER(R168:W168),(IF(R168:W168&gt;=Parameters!$D$37,1,"")),""))+0.5*(SUM(IF(ISNUMBER(R168:W168),(IF(R168:W168&gt;=Parameters!$D$38,1,"")),""))-SUM(IF(ISNUMBER(R168:W168),(IF(R168:W168&gt;=Parameters!$D$37,1,"")),""))),0) +
   IF(Parameters!$D$32,SUM(IF(ISNUMBER(R168:W168),(IF(R168:W168&gt;=Parameters!$D$41,1,"")),"")),0) +
   IF(Parameters!$D$33,AVERAGE(IF(ISNUMBER(R168:W168),R168:W168)),0) +
   IF(Parameters!$D$34,IF(OR(IF(ISNUMBER(R168:W168),R168:W168)=0),0,GEOMEAN(IF(ISNUMBER(R168:W168),R168:W168))),0)</f>
        <v>0</v>
      </c>
      <c r="H168" s="23">
        <f t="shared" ca="1" si="12"/>
        <v>0</v>
      </c>
      <c r="I168" s="116" t="str">
        <f t="shared" si="13"/>
        <v>!!</v>
      </c>
      <c r="J168" s="22" cm="1">
        <f t="array" aca="1" ref="J168" ca="1">IF(Parameters!$D$31, SUM(IF(ISNUMBER(Y168:AD168),(IF(Y168:AD168&gt;=Parameters!$D$41,1,"")),""))+0.5*(SUM(IF(ISNUMBER(Y168:AD168),(IF(Y168:AD168&gt;=Parameters!$D$42,1,"")),""))-SUM(IF(ISNUMBER(Y168:AD168),(IF(Y168:AD168&gt;=Parameters!$D$41,1,"")),""))),0) +
   IF(Parameters!$D$32,SUM(IF(ISNUMBER(Y168:AD168),(IF(Y168:AD168&gt;=Parameters!$D$41,1,"")),"")),0) +
   IF(Parameters!$D$33,AVERAGE(IF(ISNUMBER(Y168:AD168),Y168:AD168)),0) +
   IF(Parameters!$D$34,IF(OR(IF(ISNUMBER(Y168:AD168),Y168:AD168)=0),0,GEOMEAN(IF(ISNUMBER(Y168:AD168),Y168:AD168))),0)</f>
        <v>0</v>
      </c>
      <c r="K168" s="23">
        <f t="shared" ca="1" si="14"/>
        <v>0</v>
      </c>
      <c r="L168" s="116" t="str">
        <f t="shared" si="15"/>
        <v>!!</v>
      </c>
      <c r="M168" s="21" cm="1">
        <f t="array" aca="1" ref="M168" ca="1">IF(Parameters!$D$31, SUM(IF(ISNUMBER(AF168:AK168),(IF(AF168:AK168&gt;=Parameters!$D$41,1,"")),""))+0.5*(SUM(IF(ISNUMBER(AF168:AK168),(IF(AF168:AK168&gt;=Parameters!$D$42,1,"")),""))-SUM(IF(ISNUMBER(AF168:AK168),(IF(AF168:AK168&gt;=Parameters!$D$41,1,"")),""))),0) +
   IF(Parameters!$D$32,SUM(IF(ISNUMBER(AF168:AK168),(IF(AF168:AK168&gt;=Parameters!$D$41,1,"")),"")),0) +
   IF(Parameters!$D$33,AVERAGE(IF(ISNUMBER(AF168:AK168),AF168:AK168)),0) +
   IF(Parameters!$D$34,IF(OR(IF(ISNUMBER(AF168:AK168),AF168:AK168)=0),0,GEOMEAN(IF(ISNUMBER(AF168:AK168),AF168:AK168))),0)</f>
        <v>0</v>
      </c>
      <c r="N168" s="23">
        <f t="shared" ca="1" si="16"/>
        <v>0</v>
      </c>
      <c r="O168" s="116" t="str">
        <f t="shared" si="17"/>
        <v>!!</v>
      </c>
      <c r="P168" s="24"/>
      <c r="Q168" s="49"/>
      <c r="R168" s="25">
        <f ca="1">IFERROR(INDEX(Health!$G$8:$G$225,MATCH($C168,_xlfn.ANCHORARRAY(Health!$C$8),0)),NA())</f>
        <v>0</v>
      </c>
      <c r="S168" s="25" t="e">
        <f ca="1">IFERROR(INDEX(Food!$G$8:$G$225,MATCH($C168,_xlfn.ANCHORARRAY(Food!$C$8),0)),NA())</f>
        <v>#N/A</v>
      </c>
      <c r="T168" s="25" t="e">
        <f ca="1">IFERROR(INDEX(Macro!$G$8:$G$225,MATCH($C168,_xlfn.ANCHORARRAY(Macro!$C$8),0)),NA())</f>
        <v>#N/A</v>
      </c>
      <c r="U168" s="25" t="e">
        <f ca="1">IFERROR(INDEX(Socioeconomic!$G$8:$G$225,MATCH($C168,_xlfn.ANCHORARRAY(Socioeconomic!$C$8),0)),NA())</f>
        <v>#N/A</v>
      </c>
      <c r="V168" s="25">
        <f ca="1">IFERROR(INDEX('Natural Hazard'!$G$8:$G$225,MATCH($C168,_xlfn.ANCHORARRAY('Natural Hazard'!$C$8),0)),NA())</f>
        <v>0</v>
      </c>
      <c r="W168" s="25">
        <f ca="1">IFERROR(INDEX(Conflict!$G$8:$G$225,MATCH($C168,_xlfn.ANCHORARRAY(Conflict!$C$8),0)),NA())</f>
        <v>0</v>
      </c>
      <c r="X168" s="50"/>
      <c r="Y168" s="25" t="e">
        <f ca="1">IFERROR(INDEX(Health!$H$8:$H$225,MATCH($C168,_xlfn.ANCHORARRAY(Health!$C$8),0)),NA())</f>
        <v>#N/A</v>
      </c>
      <c r="Z168" s="25" t="e">
        <f ca="1">IFERROR(INDEX(Food!$H$8:$H$225,MATCH($C168,_xlfn.ANCHORARRAY(Food!$C$8),0)),NA())</f>
        <v>#N/A</v>
      </c>
      <c r="AA168" s="25" t="e">
        <f ca="1">IFERROR(INDEX(Macro!$H$8:$H$225,MATCH($C168,_xlfn.ANCHORARRAY(Macro!$C$8),0)),NA())</f>
        <v>#N/A</v>
      </c>
      <c r="AB168" s="25" t="e">
        <f ca="1">IFERROR(INDEX(Socioeconomic!$H$8:$H$225,MATCH($C168,_xlfn.ANCHORARRAY(Socioeconomic!$C$8),0)),NA())</f>
        <v>#N/A</v>
      </c>
      <c r="AC168" s="25" t="e">
        <f ca="1">IFERROR(INDEX('Natural Hazard'!$H$8:$H$225,MATCH($C168,_xlfn.ANCHORARRAY('Natural Hazard'!$C$8),0)),NA())</f>
        <v>#N/A</v>
      </c>
      <c r="AD168" s="25">
        <f ca="1">IFERROR(INDEX(Conflict!$H$8:$H$225,MATCH($C168,_xlfn.ANCHORARRAY(Conflict!$C$8),0)),NA())</f>
        <v>0</v>
      </c>
      <c r="AE168" s="50"/>
      <c r="AF168" s="25">
        <f ca="1">IFERROR(INDEX(Health!$I$8:$I$225,MATCH($C168,_xlfn.ANCHORARRAY(Health!$C$8),0)),NA())</f>
        <v>0</v>
      </c>
      <c r="AG168" s="25" t="e">
        <f ca="1">IFERROR(INDEX(Food!$I$8:$I$225,MATCH($C168,_xlfn.ANCHORARRAY(Food!$C$8),0)),NA())</f>
        <v>#N/A</v>
      </c>
      <c r="AH168" s="25" t="e">
        <f ca="1">IFERROR(INDEX(Macro!$I$8:$I$225,MATCH($C168,_xlfn.ANCHORARRAY(Macro!$C$8),0)),NA())</f>
        <v>#N/A</v>
      </c>
      <c r="AI168" s="25" t="e">
        <f ca="1">IFERROR(INDEX(Socioeconomic!$I$8:$I$225,MATCH($C168,_xlfn.ANCHORARRAY(Socioeconomic!$C$8),0)),NA())</f>
        <v>#N/A</v>
      </c>
      <c r="AJ168" s="25">
        <f ca="1">IFERROR(INDEX('Natural Hazard'!$I$8:$I$225,MATCH($C168,_xlfn.ANCHORARRAY('Natural Hazard'!$C$8),0)),NA())</f>
        <v>0</v>
      </c>
      <c r="AK168" s="25">
        <f ca="1">IFERROR(INDEX(Conflict!$I$8:$I$225,MATCH($C168,_xlfn.ANCHORARRAY(Conflict!$C$8),0)),NA())</f>
        <v>0</v>
      </c>
      <c r="AL168" s="49"/>
      <c r="AM168" s="25">
        <f>IFERROR(INDEX('Data Reliability'!$G$6:$G$409,MATCH($C168,'Data Reliability'!$E$6:$E$409,0)),NA())</f>
        <v>0.91666666666666696</v>
      </c>
      <c r="AN168" s="25">
        <f>IFERROR(INDEX('Data Reliability'!$H$6:$H$409,MATCH($C168,'Data Reliability'!$E$6:$E$409,0)),NA())</f>
        <v>0.81666666666666698</v>
      </c>
    </row>
    <row r="169" spans="2:40" x14ac:dyDescent="0.2">
      <c r="B169" s="28" t="s">
        <v>276</v>
      </c>
      <c r="C169" s="28" t="s">
        <v>277</v>
      </c>
      <c r="D169" s="28" t="s">
        <v>434</v>
      </c>
      <c r="E169" s="28" t="s">
        <v>409</v>
      </c>
      <c r="F169" s="206">
        <f ca="1">MATCH($C169,_xlfn.ANCHORARRAY(Health!$C$8),0)</f>
        <v>164</v>
      </c>
      <c r="G169" s="22" cm="1">
        <f t="array" aca="1" ref="G169" ca="1">IF(Parameters!$D$31, SUM(IF(ISNUMBER(R169:W169),(IF(R169:W169&gt;=Parameters!$D$37,1,"")),""))+0.5*(SUM(IF(ISNUMBER(R169:W169),(IF(R169:W169&gt;=Parameters!$D$38,1,"")),""))-SUM(IF(ISNUMBER(R169:W169),(IF(R169:W169&gt;=Parameters!$D$37,1,"")),""))),0) +
   IF(Parameters!$D$32,SUM(IF(ISNUMBER(R169:W169),(IF(R169:W169&gt;=Parameters!$D$41,1,"")),"")),0) +
   IF(Parameters!$D$33,AVERAGE(IF(ISNUMBER(R169:W169),R169:W169)),0) +
   IF(Parameters!$D$34,IF(OR(IF(ISNUMBER(R169:W169),R169:W169)=0),0,GEOMEAN(IF(ISNUMBER(R169:W169),R169:W169))),0)</f>
        <v>0</v>
      </c>
      <c r="H169" s="23">
        <f t="shared" ca="1" si="12"/>
        <v>0</v>
      </c>
      <c r="I169" s="116" t="str">
        <f t="shared" si="13"/>
        <v>!</v>
      </c>
      <c r="J169" s="22" cm="1">
        <f t="array" aca="1" ref="J169" ca="1">IF(Parameters!$D$31, SUM(IF(ISNUMBER(Y169:AD169),(IF(Y169:AD169&gt;=Parameters!$D$41,1,"")),""))+0.5*(SUM(IF(ISNUMBER(Y169:AD169),(IF(Y169:AD169&gt;=Parameters!$D$42,1,"")),""))-SUM(IF(ISNUMBER(Y169:AD169),(IF(Y169:AD169&gt;=Parameters!$D$41,1,"")),""))),0) +
   IF(Parameters!$D$32,SUM(IF(ISNUMBER(Y169:AD169),(IF(Y169:AD169&gt;=Parameters!$D$41,1,"")),"")),0) +
   IF(Parameters!$D$33,AVERAGE(IF(ISNUMBER(Y169:AD169),Y169:AD169)),0) +
   IF(Parameters!$D$34,IF(OR(IF(ISNUMBER(Y169:AD169),Y169:AD169)=0),0,GEOMEAN(IF(ISNUMBER(Y169:AD169),Y169:AD169))),0)</f>
        <v>0</v>
      </c>
      <c r="K169" s="23">
        <f t="shared" ca="1" si="14"/>
        <v>0</v>
      </c>
      <c r="L169" s="116" t="str">
        <f t="shared" si="15"/>
        <v/>
      </c>
      <c r="M169" s="21" cm="1">
        <f t="array" aca="1" ref="M169" ca="1">IF(Parameters!$D$31, SUM(IF(ISNUMBER(AF169:AK169),(IF(AF169:AK169&gt;=Parameters!$D$41,1,"")),""))+0.5*(SUM(IF(ISNUMBER(AF169:AK169),(IF(AF169:AK169&gt;=Parameters!$D$42,1,"")),""))-SUM(IF(ISNUMBER(AF169:AK169),(IF(AF169:AK169&gt;=Parameters!$D$41,1,"")),""))),0) +
   IF(Parameters!$D$32,SUM(IF(ISNUMBER(AF169:AK169),(IF(AF169:AK169&gt;=Parameters!$D$41,1,"")),"")),0) +
   IF(Parameters!$D$33,AVERAGE(IF(ISNUMBER(AF169:AK169),AF169:AK169)),0) +
   IF(Parameters!$D$34,IF(OR(IF(ISNUMBER(AF169:AK169),AF169:AK169)=0),0,GEOMEAN(IF(ISNUMBER(AF169:AK169),AF169:AK169))),0)</f>
        <v>0</v>
      </c>
      <c r="N169" s="23">
        <f t="shared" ca="1" si="16"/>
        <v>0</v>
      </c>
      <c r="O169" s="116" t="str">
        <f t="shared" si="17"/>
        <v>!</v>
      </c>
      <c r="P169" s="24"/>
      <c r="Q169" s="49"/>
      <c r="R169" s="25">
        <f ca="1">IFERROR(INDEX(Health!$G$8:$G$225,MATCH($C169,_xlfn.ANCHORARRAY(Health!$C$8),0)),NA())</f>
        <v>0</v>
      </c>
      <c r="S169" s="25">
        <f ca="1">IFERROR(INDEX(Food!$G$8:$G$225,MATCH($C169,_xlfn.ANCHORARRAY(Food!$C$8),0)),NA())</f>
        <v>0</v>
      </c>
      <c r="T169" s="25">
        <f ca="1">IFERROR(INDEX(Macro!$G$8:$G$225,MATCH($C169,_xlfn.ANCHORARRAY(Macro!$C$8),0)),NA())</f>
        <v>2.3163306396521128</v>
      </c>
      <c r="U169" s="25">
        <f ca="1">IFERROR(INDEX(Socioeconomic!$G$8:$G$225,MATCH($C169,_xlfn.ANCHORARRAY(Socioeconomic!$C$8),0)),NA())</f>
        <v>0</v>
      </c>
      <c r="V169" s="25">
        <f ca="1">IFERROR(INDEX('Natural Hazard'!$G$8:$G$225,MATCH($C169,_xlfn.ANCHORARRAY('Natural Hazard'!$C$8),0)),NA())</f>
        <v>0</v>
      </c>
      <c r="W169" s="25">
        <f ca="1">IFERROR(INDEX(Conflict!$G$8:$G$225,MATCH($C169,_xlfn.ANCHORARRAY(Conflict!$C$8),0)),NA())</f>
        <v>0</v>
      </c>
      <c r="X169" s="50"/>
      <c r="Y169" s="25">
        <f ca="1">IFERROR(INDEX(Health!$H$8:$H$225,MATCH($C169,_xlfn.ANCHORARRAY(Health!$C$8),0)),NA())</f>
        <v>1.97667638483965</v>
      </c>
      <c r="Z169" s="25">
        <f ca="1">IFERROR(INDEX(Food!$H$8:$H$225,MATCH($C169,_xlfn.ANCHORARRAY(Food!$C$8),0)),NA())</f>
        <v>1.64447017950202</v>
      </c>
      <c r="AA169" s="25">
        <f ca="1">IFERROR(INDEX(Macro!$H$8:$H$225,MATCH($C169,_xlfn.ANCHORARRAY(Macro!$C$8),0)),NA())</f>
        <v>1.1778493993554</v>
      </c>
      <c r="AB169" s="25">
        <f ca="1">IFERROR(INDEX(Socioeconomic!$H$8:$H$225,MATCH($C169,_xlfn.ANCHORARRAY(Socioeconomic!$C$8),0)),NA())</f>
        <v>1.71428571428571</v>
      </c>
      <c r="AC169" s="25">
        <f ca="1">IFERROR(INDEX('Natural Hazard'!$H$8:$H$225,MATCH($C169,_xlfn.ANCHORARRAY('Natural Hazard'!$C$8),0)),NA())</f>
        <v>1.1666666666666601</v>
      </c>
      <c r="AD169" s="25">
        <f ca="1">IFERROR(INDEX(Conflict!$H$8:$H$225,MATCH($C169,_xlfn.ANCHORARRAY(Conflict!$C$8),0)),NA())</f>
        <v>0</v>
      </c>
      <c r="AE169" s="50"/>
      <c r="AF169" s="25">
        <f ca="1">IFERROR(INDEX(Health!$I$8:$I$225,MATCH($C169,_xlfn.ANCHORARRAY(Health!$C$8),0)),NA())</f>
        <v>0</v>
      </c>
      <c r="AG169" s="25" t="e">
        <f ca="1">IFERROR(INDEX(Food!$I$8:$I$225,MATCH($C169,_xlfn.ANCHORARRAY(Food!$C$8),0)),NA())</f>
        <v>#N/A</v>
      </c>
      <c r="AH169" s="25">
        <f ca="1">IFERROR(INDEX(Macro!$I$8:$I$225,MATCH($C169,_xlfn.ANCHORARRAY(Macro!$C$8),0)),NA())</f>
        <v>4.5552407932011301</v>
      </c>
      <c r="AI169" s="25">
        <f ca="1">IFERROR(INDEX(Socioeconomic!$I$8:$I$225,MATCH($C169,_xlfn.ANCHORARRAY(Socioeconomic!$C$8),0)),NA())</f>
        <v>0</v>
      </c>
      <c r="AJ169" s="25">
        <f ca="1">IFERROR(INDEX('Natural Hazard'!$I$8:$I$225,MATCH($C169,_xlfn.ANCHORARRAY('Natural Hazard'!$C$8),0)),NA())</f>
        <v>0</v>
      </c>
      <c r="AK169" s="25">
        <f ca="1">IFERROR(INDEX(Conflict!$I$8:$I$225,MATCH($C169,_xlfn.ANCHORARRAY(Conflict!$C$8),0)),NA())</f>
        <v>0</v>
      </c>
      <c r="AL169" s="49"/>
      <c r="AM169" s="25">
        <f>IFERROR(INDEX('Data Reliability'!$G$6:$G$409,MATCH($C169,'Data Reliability'!$E$6:$E$409,0)),NA())</f>
        <v>8.3333333333333301E-2</v>
      </c>
      <c r="AN169" s="25">
        <f>IFERROR(INDEX('Data Reliability'!$H$6:$H$409,MATCH($C169,'Data Reliability'!$E$6:$E$409,0)),NA())</f>
        <v>0.625</v>
      </c>
    </row>
    <row r="170" spans="2:40" x14ac:dyDescent="0.2">
      <c r="B170" s="28" t="s">
        <v>278</v>
      </c>
      <c r="C170" s="28" t="s">
        <v>279</v>
      </c>
      <c r="D170" s="28" t="s">
        <v>433</v>
      </c>
      <c r="E170" s="28" t="s">
        <v>430</v>
      </c>
      <c r="F170" s="206">
        <f ca="1">MATCH($C170,_xlfn.ANCHORARRAY(Health!$C$8),0)</f>
        <v>165</v>
      </c>
      <c r="G170" s="22" cm="1">
        <f t="array" aca="1" ref="G170" ca="1">IF(Parameters!$D$31, SUM(IF(ISNUMBER(R170:W170),(IF(R170:W170&gt;=Parameters!$D$37,1,"")),""))+0.5*(SUM(IF(ISNUMBER(R170:W170),(IF(R170:W170&gt;=Parameters!$D$38,1,"")),""))-SUM(IF(ISNUMBER(R170:W170),(IF(R170:W170&gt;=Parameters!$D$37,1,"")),""))),0) +
   IF(Parameters!$D$32,SUM(IF(ISNUMBER(R170:W170),(IF(R170:W170&gt;=Parameters!$D$41,1,"")),"")),0) +
   IF(Parameters!$D$33,AVERAGE(IF(ISNUMBER(R170:W170),R170:W170)),0) +
   IF(Parameters!$D$34,IF(OR(IF(ISNUMBER(R170:W170),R170:W170)=0),0,GEOMEAN(IF(ISNUMBER(R170:W170),R170:W170))),0)</f>
        <v>0</v>
      </c>
      <c r="H170" s="23">
        <f t="shared" ca="1" si="12"/>
        <v>0</v>
      </c>
      <c r="I170" s="116" t="str">
        <f t="shared" si="13"/>
        <v/>
      </c>
      <c r="J170" s="22" cm="1">
        <f t="array" aca="1" ref="J170" ca="1">IF(Parameters!$D$31, SUM(IF(ISNUMBER(Y170:AD170),(IF(Y170:AD170&gt;=Parameters!$D$41,1,"")),""))+0.5*(SUM(IF(ISNUMBER(Y170:AD170),(IF(Y170:AD170&gt;=Parameters!$D$42,1,"")),""))-SUM(IF(ISNUMBER(Y170:AD170),(IF(Y170:AD170&gt;=Parameters!$D$41,1,"")),""))),0) +
   IF(Parameters!$D$32,SUM(IF(ISNUMBER(Y170:AD170),(IF(Y170:AD170&gt;=Parameters!$D$41,1,"")),"")),0) +
   IF(Parameters!$D$33,AVERAGE(IF(ISNUMBER(Y170:AD170),Y170:AD170)),0) +
   IF(Parameters!$D$34,IF(OR(IF(ISNUMBER(Y170:AD170),Y170:AD170)=0),0,GEOMEAN(IF(ISNUMBER(Y170:AD170),Y170:AD170))),0)</f>
        <v>0</v>
      </c>
      <c r="K170" s="23">
        <f t="shared" ca="1" si="14"/>
        <v>0</v>
      </c>
      <c r="L170" s="116" t="str">
        <f t="shared" si="15"/>
        <v/>
      </c>
      <c r="M170" s="21" cm="1">
        <f t="array" aca="1" ref="M170" ca="1">IF(Parameters!$D$31, SUM(IF(ISNUMBER(AF170:AK170),(IF(AF170:AK170&gt;=Parameters!$D$41,1,"")),""))+0.5*(SUM(IF(ISNUMBER(AF170:AK170),(IF(AF170:AK170&gt;=Parameters!$D$42,1,"")),""))-SUM(IF(ISNUMBER(AF170:AK170),(IF(AF170:AK170&gt;=Parameters!$D$41,1,"")),""))),0) +
   IF(Parameters!$D$32,SUM(IF(ISNUMBER(AF170:AK170),(IF(AF170:AK170&gt;=Parameters!$D$41,1,"")),"")),0) +
   IF(Parameters!$D$33,AVERAGE(IF(ISNUMBER(AF170:AK170),AF170:AK170)),0) +
   IF(Parameters!$D$34,IF(OR(IF(ISNUMBER(AF170:AK170),AF170:AK170)=0),0,GEOMEAN(IF(ISNUMBER(AF170:AK170),AF170:AK170))),0)</f>
        <v>0.5</v>
      </c>
      <c r="N170" s="23">
        <f t="shared" ca="1" si="16"/>
        <v>0.5</v>
      </c>
      <c r="O170" s="116" t="str">
        <f t="shared" si="17"/>
        <v>!</v>
      </c>
      <c r="P170" s="24"/>
      <c r="Q170" s="49"/>
      <c r="R170" s="25">
        <f ca="1">IFERROR(INDEX(Health!$G$8:$G$225,MATCH($C170,_xlfn.ANCHORARRAY(Health!$C$8),0)),NA())</f>
        <v>0</v>
      </c>
      <c r="S170" s="25">
        <f ca="1">IFERROR(INDEX(Food!$G$8:$G$225,MATCH($C170,_xlfn.ANCHORARRAY(Food!$C$8),0)),NA())</f>
        <v>0</v>
      </c>
      <c r="T170" s="25">
        <f ca="1">IFERROR(INDEX(Macro!$G$8:$G$225,MATCH($C170,_xlfn.ANCHORARRAY(Macro!$C$8),0)),NA())</f>
        <v>4.9754745705183892</v>
      </c>
      <c r="U170" s="25">
        <f ca="1">IFERROR(INDEX(Socioeconomic!$G$8:$G$225,MATCH($C170,_xlfn.ANCHORARRAY(Socioeconomic!$C$8),0)),NA())</f>
        <v>0.66116779802321335</v>
      </c>
      <c r="V170" s="25">
        <f ca="1">IFERROR(INDEX('Natural Hazard'!$G$8:$G$225,MATCH($C170,_xlfn.ANCHORARRAY('Natural Hazard'!$C$8),0)),NA())</f>
        <v>0</v>
      </c>
      <c r="W170" s="25">
        <f ca="1">IFERROR(INDEX(Conflict!$G$8:$G$225,MATCH($C170,_xlfn.ANCHORARRAY(Conflict!$C$8),0)),NA())</f>
        <v>0</v>
      </c>
      <c r="X170" s="50"/>
      <c r="Y170" s="25">
        <f ca="1">IFERROR(INDEX(Health!$H$8:$H$225,MATCH($C170,_xlfn.ANCHORARRAY(Health!$C$8),0)),NA())</f>
        <v>2.85131195335277</v>
      </c>
      <c r="Z170" s="25">
        <f ca="1">IFERROR(INDEX(Food!$H$8:$H$225,MATCH($C170,_xlfn.ANCHORARRAY(Food!$C$8),0)),NA())</f>
        <v>2.68674001158077</v>
      </c>
      <c r="AA170" s="25">
        <f ca="1">IFERROR(INDEX(Macro!$H$8:$H$225,MATCH($C170,_xlfn.ANCHORARRAY(Macro!$C$8),0)),NA())</f>
        <v>3.5364781716964502</v>
      </c>
      <c r="AB170" s="25">
        <f ca="1">IFERROR(INDEX(Socioeconomic!$H$8:$H$225,MATCH($C170,_xlfn.ANCHORARRAY(Socioeconomic!$C$8),0)),NA())</f>
        <v>2.5714285714285698</v>
      </c>
      <c r="AC170" s="25">
        <f ca="1">IFERROR(INDEX('Natural Hazard'!$H$8:$H$225,MATCH($C170,_xlfn.ANCHORARRAY('Natural Hazard'!$C$8),0)),NA())</f>
        <v>4.1666666666666599</v>
      </c>
      <c r="AD170" s="25">
        <f ca="1">IFERROR(INDEX(Conflict!$H$8:$H$225,MATCH($C170,_xlfn.ANCHORARRAY(Conflict!$C$8),0)),NA())</f>
        <v>0</v>
      </c>
      <c r="AE170" s="50"/>
      <c r="AF170" s="25">
        <f ca="1">IFERROR(INDEX(Health!$I$8:$I$225,MATCH($C170,_xlfn.ANCHORARRAY(Health!$C$8),0)),NA())</f>
        <v>0</v>
      </c>
      <c r="AG170" s="25" t="e">
        <f ca="1">IFERROR(INDEX(Food!$I$8:$I$225,MATCH($C170,_xlfn.ANCHORARRAY(Food!$C$8),0)),NA())</f>
        <v>#N/A</v>
      </c>
      <c r="AH170" s="25">
        <f ca="1">IFERROR(INDEX(Macro!$I$8:$I$225,MATCH($C170,_xlfn.ANCHORARRAY(Macro!$C$8),0)),NA())</f>
        <v>7</v>
      </c>
      <c r="AI170" s="25">
        <f ca="1">IFERROR(INDEX(Socioeconomic!$I$8:$I$225,MATCH($C170,_xlfn.ANCHORARRAY(Socioeconomic!$C$8),0)),NA())</f>
        <v>0.17000000000000301</v>
      </c>
      <c r="AJ170" s="25">
        <f ca="1">IFERROR(INDEX('Natural Hazard'!$I$8:$I$225,MATCH($C170,_xlfn.ANCHORARRAY('Natural Hazard'!$C$8),0)),NA())</f>
        <v>0</v>
      </c>
      <c r="AK170" s="25">
        <f ca="1">IFERROR(INDEX(Conflict!$I$8:$I$225,MATCH($C170,_xlfn.ANCHORARRAY(Conflict!$C$8),0)),NA())</f>
        <v>1.78571428571429</v>
      </c>
      <c r="AL170" s="49"/>
      <c r="AM170" s="25">
        <f>IFERROR(INDEX('Data Reliability'!$G$6:$G$409,MATCH($C170,'Data Reliability'!$E$6:$E$409,0)),NA())</f>
        <v>8.3333333333333301E-2</v>
      </c>
      <c r="AN170" s="25">
        <f>IFERROR(INDEX('Data Reliability'!$H$6:$H$409,MATCH($C170,'Data Reliability'!$E$6:$E$409,0)),NA())</f>
        <v>0.54166666666666696</v>
      </c>
    </row>
    <row r="171" spans="2:40" x14ac:dyDescent="0.2">
      <c r="B171" s="28" t="s">
        <v>280</v>
      </c>
      <c r="C171" s="28" t="s">
        <v>281</v>
      </c>
      <c r="D171" s="28" t="s">
        <v>433</v>
      </c>
      <c r="E171" s="28" t="s">
        <v>430</v>
      </c>
      <c r="F171" s="206">
        <f ca="1">MATCH($C171,_xlfn.ANCHORARRAY(Health!$C$8),0)</f>
        <v>166</v>
      </c>
      <c r="G171" s="22" cm="1">
        <f t="array" aca="1" ref="G171" ca="1">IF(Parameters!$D$31, SUM(IF(ISNUMBER(R171:W171),(IF(R171:W171&gt;=Parameters!$D$37,1,"")),""))+0.5*(SUM(IF(ISNUMBER(R171:W171),(IF(R171:W171&gt;=Parameters!$D$38,1,"")),""))-SUM(IF(ISNUMBER(R171:W171),(IF(R171:W171&gt;=Parameters!$D$37,1,"")),""))),0) +
   IF(Parameters!$D$32,SUM(IF(ISNUMBER(R171:W171),(IF(R171:W171&gt;=Parameters!$D$41,1,"")),"")),0) +
   IF(Parameters!$D$33,AVERAGE(IF(ISNUMBER(R171:W171),R171:W171)),0) +
   IF(Parameters!$D$34,IF(OR(IF(ISNUMBER(R171:W171),R171:W171)=0),0,GEOMEAN(IF(ISNUMBER(R171:W171),R171:W171))),0)</f>
        <v>1.5</v>
      </c>
      <c r="H171" s="23">
        <f t="shared" ca="1" si="12"/>
        <v>1.5</v>
      </c>
      <c r="I171" s="116" t="str">
        <f t="shared" si="13"/>
        <v/>
      </c>
      <c r="J171" s="22" cm="1">
        <f t="array" aca="1" ref="J171" ca="1">IF(Parameters!$D$31, SUM(IF(ISNUMBER(Y171:AD171),(IF(Y171:AD171&gt;=Parameters!$D$41,1,"")),""))+0.5*(SUM(IF(ISNUMBER(Y171:AD171),(IF(Y171:AD171&gt;=Parameters!$D$42,1,"")),""))-SUM(IF(ISNUMBER(Y171:AD171),(IF(Y171:AD171&gt;=Parameters!$D$41,1,"")),""))),0) +
   IF(Parameters!$D$32,SUM(IF(ISNUMBER(Y171:AD171),(IF(Y171:AD171&gt;=Parameters!$D$41,1,"")),"")),0) +
   IF(Parameters!$D$33,AVERAGE(IF(ISNUMBER(Y171:AD171),Y171:AD171)),0) +
   IF(Parameters!$D$34,IF(OR(IF(ISNUMBER(Y171:AD171),Y171:AD171)=0),0,GEOMEAN(IF(ISNUMBER(Y171:AD171),Y171:AD171))),0)</f>
        <v>1</v>
      </c>
      <c r="K171" s="23">
        <f t="shared" ca="1" si="14"/>
        <v>1</v>
      </c>
      <c r="L171" s="116" t="str">
        <f t="shared" si="15"/>
        <v/>
      </c>
      <c r="M171" s="21" cm="1">
        <f t="array" aca="1" ref="M171" ca="1">IF(Parameters!$D$31, SUM(IF(ISNUMBER(AF171:AK171),(IF(AF171:AK171&gt;=Parameters!$D$41,1,"")),""))+0.5*(SUM(IF(ISNUMBER(AF171:AK171),(IF(AF171:AK171&gt;=Parameters!$D$42,1,"")),""))-SUM(IF(ISNUMBER(AF171:AK171),(IF(AF171:AK171&gt;=Parameters!$D$41,1,"")),""))),0) +
   IF(Parameters!$D$32,SUM(IF(ISNUMBER(AF171:AK171),(IF(AF171:AK171&gt;=Parameters!$D$41,1,"")),"")),0) +
   IF(Parameters!$D$33,AVERAGE(IF(ISNUMBER(AF171:AK171),AF171:AK171)),0) +
   IF(Parameters!$D$34,IF(OR(IF(ISNUMBER(AF171:AK171),AF171:AK171)=0),0,GEOMEAN(IF(ISNUMBER(AF171:AK171),AF171:AK171))),0)</f>
        <v>2</v>
      </c>
      <c r="N171" s="23">
        <f t="shared" ca="1" si="16"/>
        <v>2</v>
      </c>
      <c r="O171" s="116" t="str">
        <f t="shared" si="17"/>
        <v>!</v>
      </c>
      <c r="P171" s="24"/>
      <c r="Q171" s="49"/>
      <c r="R171" s="25">
        <f ca="1">IFERROR(INDEX(Health!$G$8:$G$225,MATCH($C171,_xlfn.ANCHORARRAY(Health!$C$8),0)),NA())</f>
        <v>0</v>
      </c>
      <c r="S171" s="25">
        <f ca="1">IFERROR(INDEX(Food!$G$8:$G$225,MATCH($C171,_xlfn.ANCHORARRAY(Food!$C$8),0)),NA())</f>
        <v>0</v>
      </c>
      <c r="T171" s="25">
        <f ca="1">IFERROR(INDEX(Macro!$G$8:$G$225,MATCH($C171,_xlfn.ANCHORARRAY(Macro!$C$8),0)),NA())</f>
        <v>10</v>
      </c>
      <c r="U171" s="25">
        <f ca="1">IFERROR(INDEX(Socioeconomic!$G$8:$G$225,MATCH($C171,_xlfn.ANCHORARRAY(Socioeconomic!$C$8),0)),NA())</f>
        <v>0</v>
      </c>
      <c r="V171" s="25">
        <f ca="1">IFERROR(INDEX('Natural Hazard'!$G$8:$G$225,MATCH($C171,_xlfn.ANCHORARRAY('Natural Hazard'!$C$8),0)),NA())</f>
        <v>0</v>
      </c>
      <c r="W171" s="25">
        <f ca="1">IFERROR(INDEX(Conflict!$G$8:$G$225,MATCH($C171,_xlfn.ANCHORARRAY(Conflict!$C$8),0)),NA())</f>
        <v>6.4589562678387598</v>
      </c>
      <c r="X171" s="50"/>
      <c r="Y171" s="25">
        <f ca="1">IFERROR(INDEX(Health!$H$8:$H$225,MATCH($C171,_xlfn.ANCHORARRAY(Health!$C$8),0)),NA())</f>
        <v>1.8600583090378999</v>
      </c>
      <c r="Z171" s="25">
        <f ca="1">IFERROR(INDEX(Food!$H$8:$H$225,MATCH($C171,_xlfn.ANCHORARRAY(Food!$C$8),0)),NA())</f>
        <v>2.59988419224088</v>
      </c>
      <c r="AA171" s="25">
        <f ca="1">IFERROR(INDEX(Macro!$H$8:$H$225,MATCH($C171,_xlfn.ANCHORARRAY(Macro!$C$8),0)),NA())</f>
        <v>10</v>
      </c>
      <c r="AB171" s="25">
        <f ca="1">IFERROR(INDEX(Socioeconomic!$H$8:$H$225,MATCH($C171,_xlfn.ANCHORARRAY(Socioeconomic!$C$8),0)),NA())</f>
        <v>2.1428571428571401</v>
      </c>
      <c r="AC171" s="25">
        <f ca="1">IFERROR(INDEX('Natural Hazard'!$H$8:$H$225,MATCH($C171,_xlfn.ANCHORARRAY('Natural Hazard'!$C$8),0)),NA())</f>
        <v>6.8333333333333304</v>
      </c>
      <c r="AD171" s="25">
        <f ca="1">IFERROR(INDEX(Conflict!$H$8:$H$225,MATCH($C171,_xlfn.ANCHORARRAY(Conflict!$C$8),0)),NA())</f>
        <v>4.1718116069853597</v>
      </c>
      <c r="AE171" s="50"/>
      <c r="AF171" s="25">
        <f ca="1">IFERROR(INDEX(Health!$I$8:$I$225,MATCH($C171,_xlfn.ANCHORARRAY(Health!$C$8),0)),NA())</f>
        <v>0</v>
      </c>
      <c r="AG171" s="25" t="e">
        <f ca="1">IFERROR(INDEX(Food!$I$8:$I$225,MATCH($C171,_xlfn.ANCHORARRAY(Food!$C$8),0)),NA())</f>
        <v>#N/A</v>
      </c>
      <c r="AH171" s="25">
        <f ca="1">IFERROR(INDEX(Macro!$I$8:$I$225,MATCH($C171,_xlfn.ANCHORARRAY(Macro!$C$8),0)),NA())</f>
        <v>10</v>
      </c>
      <c r="AI171" s="25">
        <f ca="1">IFERROR(INDEX(Socioeconomic!$I$8:$I$225,MATCH($C171,_xlfn.ANCHORARRAY(Socioeconomic!$C$8),0)),NA())</f>
        <v>0</v>
      </c>
      <c r="AJ171" s="25">
        <f ca="1">IFERROR(INDEX('Natural Hazard'!$I$8:$I$225,MATCH($C171,_xlfn.ANCHORARRAY('Natural Hazard'!$C$8),0)),NA())</f>
        <v>0</v>
      </c>
      <c r="AK171" s="25">
        <f ca="1">IFERROR(INDEX(Conflict!$I$8:$I$225,MATCH($C171,_xlfn.ANCHORARRAY(Conflict!$C$8),0)),NA())</f>
        <v>10</v>
      </c>
      <c r="AL171" s="49"/>
      <c r="AM171" s="25">
        <f>IFERROR(INDEX('Data Reliability'!$G$6:$G$409,MATCH($C171,'Data Reliability'!$E$6:$E$409,0)),NA())</f>
        <v>0</v>
      </c>
      <c r="AN171" s="25">
        <f>IFERROR(INDEX('Data Reliability'!$H$6:$H$409,MATCH($C171,'Data Reliability'!$E$6:$E$409,0)),NA())</f>
        <v>0.4</v>
      </c>
    </row>
    <row r="172" spans="2:40" x14ac:dyDescent="0.2">
      <c r="B172" s="28" t="s">
        <v>282</v>
      </c>
      <c r="C172" s="28" t="s">
        <v>283</v>
      </c>
      <c r="D172" s="28" t="s">
        <v>432</v>
      </c>
      <c r="E172" s="28" t="s">
        <v>429</v>
      </c>
      <c r="F172" s="206">
        <f ca="1">MATCH($C172,_xlfn.ANCHORARRAY(Health!$C$8),0)</f>
        <v>167</v>
      </c>
      <c r="G172" s="22" cm="1">
        <f t="array" aca="1" ref="G172" ca="1">IF(Parameters!$D$31, SUM(IF(ISNUMBER(R172:W172),(IF(R172:W172&gt;=Parameters!$D$37,1,"")),""))+0.5*(SUM(IF(ISNUMBER(R172:W172),(IF(R172:W172&gt;=Parameters!$D$38,1,"")),""))-SUM(IF(ISNUMBER(R172:W172),(IF(R172:W172&gt;=Parameters!$D$37,1,"")),""))),0) +
   IF(Parameters!$D$32,SUM(IF(ISNUMBER(R172:W172),(IF(R172:W172&gt;=Parameters!$D$41,1,"")),"")),0) +
   IF(Parameters!$D$33,AVERAGE(IF(ISNUMBER(R172:W172),R172:W172)),0) +
   IF(Parameters!$D$34,IF(OR(IF(ISNUMBER(R172:W172),R172:W172)=0),0,GEOMEAN(IF(ISNUMBER(R172:W172),R172:W172))),0)</f>
        <v>1</v>
      </c>
      <c r="H172" s="23">
        <f t="shared" ca="1" si="12"/>
        <v>1</v>
      </c>
      <c r="I172" s="116" t="str">
        <f t="shared" si="13"/>
        <v/>
      </c>
      <c r="J172" s="22" cm="1">
        <f t="array" aca="1" ref="J172" ca="1">IF(Parameters!$D$31, SUM(IF(ISNUMBER(Y172:AD172),(IF(Y172:AD172&gt;=Parameters!$D$41,1,"")),""))+0.5*(SUM(IF(ISNUMBER(Y172:AD172),(IF(Y172:AD172&gt;=Parameters!$D$42,1,"")),""))-SUM(IF(ISNUMBER(Y172:AD172),(IF(Y172:AD172&gt;=Parameters!$D$41,1,"")),""))),0) +
   IF(Parameters!$D$32,SUM(IF(ISNUMBER(Y172:AD172),(IF(Y172:AD172&gt;=Parameters!$D$41,1,"")),"")),0) +
   IF(Parameters!$D$33,AVERAGE(IF(ISNUMBER(Y172:AD172),Y172:AD172)),0) +
   IF(Parameters!$D$34,IF(OR(IF(ISNUMBER(Y172:AD172),Y172:AD172)=0),0,GEOMEAN(IF(ISNUMBER(Y172:AD172),Y172:AD172))),0)</f>
        <v>1</v>
      </c>
      <c r="K172" s="23">
        <f t="shared" ca="1" si="14"/>
        <v>1</v>
      </c>
      <c r="L172" s="116" t="str">
        <f t="shared" si="15"/>
        <v/>
      </c>
      <c r="M172" s="21" cm="1">
        <f t="array" aca="1" ref="M172" ca="1">IF(Parameters!$D$31, SUM(IF(ISNUMBER(AF172:AK172),(IF(AF172:AK172&gt;=Parameters!$D$41,1,"")),""))+0.5*(SUM(IF(ISNUMBER(AF172:AK172),(IF(AF172:AK172&gt;=Parameters!$D$42,1,"")),""))-SUM(IF(ISNUMBER(AF172:AK172),(IF(AF172:AK172&gt;=Parameters!$D$41,1,"")),""))),0) +
   IF(Parameters!$D$32,SUM(IF(ISNUMBER(AF172:AK172),(IF(AF172:AK172&gt;=Parameters!$D$41,1,"")),"")),0) +
   IF(Parameters!$D$33,AVERAGE(IF(ISNUMBER(AF172:AK172),AF172:AK172)),0) +
   IF(Parameters!$D$34,IF(OR(IF(ISNUMBER(AF172:AK172),AF172:AK172)=0),0,GEOMEAN(IF(ISNUMBER(AF172:AK172),AF172:AK172))),0)</f>
        <v>1</v>
      </c>
      <c r="N172" s="23">
        <f t="shared" ca="1" si="16"/>
        <v>1</v>
      </c>
      <c r="O172" s="116" t="str">
        <f t="shared" si="17"/>
        <v>!</v>
      </c>
      <c r="P172" s="24"/>
      <c r="Q172" s="49"/>
      <c r="R172" s="25">
        <f ca="1">IFERROR(INDEX(Health!$G$8:$G$225,MATCH($C172,_xlfn.ANCHORARRAY(Health!$C$8),0)),NA())</f>
        <v>0</v>
      </c>
      <c r="S172" s="25">
        <f ca="1">IFERROR(INDEX(Food!$G$8:$G$225,MATCH($C172,_xlfn.ANCHORARRAY(Food!$C$8),0)),NA())</f>
        <v>0</v>
      </c>
      <c r="T172" s="25">
        <f ca="1">IFERROR(INDEX(Macro!$G$8:$G$225,MATCH($C172,_xlfn.ANCHORARRAY(Macro!$C$8),0)),NA())</f>
        <v>5.7547056415674565</v>
      </c>
      <c r="U172" s="25">
        <f ca="1">IFERROR(INDEX(Socioeconomic!$G$8:$G$225,MATCH($C172,_xlfn.ANCHORARRAY(Socioeconomic!$C$8),0)),NA())</f>
        <v>0</v>
      </c>
      <c r="V172" s="25">
        <f ca="1">IFERROR(INDEX('Natural Hazard'!$G$8:$G$225,MATCH($C172,_xlfn.ANCHORARRAY('Natural Hazard'!$C$8),0)),NA())</f>
        <v>5.4772255750516514</v>
      </c>
      <c r="W172" s="25">
        <f ca="1">IFERROR(INDEX(Conflict!$G$8:$G$225,MATCH($C172,_xlfn.ANCHORARRAY(Conflict!$C$8),0)),NA())</f>
        <v>4.9233087276710119</v>
      </c>
      <c r="X172" s="50"/>
      <c r="Y172" s="25">
        <f ca="1">IFERROR(INDEX(Health!$H$8:$H$225,MATCH($C172,_xlfn.ANCHORARRAY(Health!$C$8),0)),NA())</f>
        <v>6.5247813411078699</v>
      </c>
      <c r="Z172" s="25">
        <f ca="1">IFERROR(INDEX(Food!$H$8:$H$225,MATCH($C172,_xlfn.ANCHORARRAY(Food!$C$8),0)),NA())</f>
        <v>7.9559930515344499</v>
      </c>
      <c r="AA172" s="25">
        <f ca="1">IFERROR(INDEX(Macro!$H$8:$H$225,MATCH($C172,_xlfn.ANCHORARRAY(Macro!$C$8),0)),NA())</f>
        <v>5.2944623498388497</v>
      </c>
      <c r="AB172" s="25">
        <f ca="1">IFERROR(INDEX(Socioeconomic!$H$8:$H$225,MATCH($C172,_xlfn.ANCHORARRAY(Socioeconomic!$C$8),0)),NA())</f>
        <v>9.2857142857142794</v>
      </c>
      <c r="AC172" s="25">
        <f ca="1">IFERROR(INDEX('Natural Hazard'!$H$8:$H$225,MATCH($C172,_xlfn.ANCHORARRAY('Natural Hazard'!$C$8),0)),NA())</f>
        <v>2.9999999999999898</v>
      </c>
      <c r="AD172" s="25">
        <f ca="1">IFERROR(INDEX(Conflict!$H$8:$H$225,MATCH($C172,_xlfn.ANCHORARRAY(Conflict!$C$8),0)),NA())</f>
        <v>4.5246075145528302</v>
      </c>
      <c r="AE172" s="50"/>
      <c r="AF172" s="25">
        <f ca="1">IFERROR(INDEX(Health!$I$8:$I$225,MATCH($C172,_xlfn.ANCHORARRAY(Health!$C$8),0)),NA())</f>
        <v>0</v>
      </c>
      <c r="AG172" s="25" t="e">
        <f ca="1">IFERROR(INDEX(Food!$I$8:$I$225,MATCH($C172,_xlfn.ANCHORARRAY(Food!$C$8),0)),NA())</f>
        <v>#N/A</v>
      </c>
      <c r="AH172" s="25">
        <f ca="1">IFERROR(INDEX(Macro!$I$8:$I$225,MATCH($C172,_xlfn.ANCHORARRAY(Macro!$C$8),0)),NA())</f>
        <v>6.2549575070821497</v>
      </c>
      <c r="AI172" s="25">
        <f ca="1">IFERROR(INDEX(Socioeconomic!$I$8:$I$225,MATCH($C172,_xlfn.ANCHORARRAY(Socioeconomic!$C$8),0)),NA())</f>
        <v>0</v>
      </c>
      <c r="AJ172" s="25">
        <f ca="1">IFERROR(INDEX('Natural Hazard'!$I$8:$I$225,MATCH($C172,_xlfn.ANCHORARRAY('Natural Hazard'!$C$8),0)),NA())</f>
        <v>10</v>
      </c>
      <c r="AK172" s="25">
        <f ca="1">IFERROR(INDEX(Conflict!$I$8:$I$225,MATCH($C172,_xlfn.ANCHORARRAY(Conflict!$C$8),0)),NA())</f>
        <v>5.3571428571428497</v>
      </c>
      <c r="AL172" s="49"/>
      <c r="AM172" s="25">
        <f>IFERROR(INDEX('Data Reliability'!$G$6:$G$409,MATCH($C172,'Data Reliability'!$E$6:$E$409,0)),NA())</f>
        <v>8.3333333333333301E-2</v>
      </c>
      <c r="AN172" s="25">
        <f>IFERROR(INDEX('Data Reliability'!$H$6:$H$409,MATCH($C172,'Data Reliability'!$E$6:$E$409,0)),NA())</f>
        <v>0.55833333333333302</v>
      </c>
    </row>
    <row r="173" spans="2:40" x14ac:dyDescent="0.2">
      <c r="B173" s="28" t="s">
        <v>284</v>
      </c>
      <c r="C173" s="28" t="s">
        <v>285</v>
      </c>
      <c r="D173" s="28" t="s">
        <v>434</v>
      </c>
      <c r="E173" s="28" t="s">
        <v>409</v>
      </c>
      <c r="F173" s="206">
        <f ca="1">MATCH($C173,_xlfn.ANCHORARRAY(Health!$C$8),0)</f>
        <v>168</v>
      </c>
      <c r="G173" s="22" cm="1">
        <f t="array" aca="1" ref="G173" ca="1">IF(Parameters!$D$31, SUM(IF(ISNUMBER(R173:W173),(IF(R173:W173&gt;=Parameters!$D$37,1,"")),""))+0.5*(SUM(IF(ISNUMBER(R173:W173),(IF(R173:W173&gt;=Parameters!$D$38,1,"")),""))-SUM(IF(ISNUMBER(R173:W173),(IF(R173:W173&gt;=Parameters!$D$37,1,"")),""))),0) +
   IF(Parameters!$D$32,SUM(IF(ISNUMBER(R173:W173),(IF(R173:W173&gt;=Parameters!$D$41,1,"")),"")),0) +
   IF(Parameters!$D$33,AVERAGE(IF(ISNUMBER(R173:W173),R173:W173)),0) +
   IF(Parameters!$D$34,IF(OR(IF(ISNUMBER(R173:W173),R173:W173)=0),0,GEOMEAN(IF(ISNUMBER(R173:W173),R173:W173))),0)</f>
        <v>0.5</v>
      </c>
      <c r="H173" s="23">
        <f t="shared" ca="1" si="12"/>
        <v>0.5</v>
      </c>
      <c r="I173" s="116" t="str">
        <f t="shared" si="13"/>
        <v/>
      </c>
      <c r="J173" s="22" cm="1">
        <f t="array" aca="1" ref="J173" ca="1">IF(Parameters!$D$31, SUM(IF(ISNUMBER(Y173:AD173),(IF(Y173:AD173&gt;=Parameters!$D$41,1,"")),""))+0.5*(SUM(IF(ISNUMBER(Y173:AD173),(IF(Y173:AD173&gt;=Parameters!$D$42,1,"")),""))-SUM(IF(ISNUMBER(Y173:AD173),(IF(Y173:AD173&gt;=Parameters!$D$41,1,"")),""))),0) +
   IF(Parameters!$D$32,SUM(IF(ISNUMBER(Y173:AD173),(IF(Y173:AD173&gt;=Parameters!$D$41,1,"")),"")),0) +
   IF(Parameters!$D$33,AVERAGE(IF(ISNUMBER(Y173:AD173),Y173:AD173)),0) +
   IF(Parameters!$D$34,IF(OR(IF(ISNUMBER(Y173:AD173),Y173:AD173)=0),0,GEOMEAN(IF(ISNUMBER(Y173:AD173),Y173:AD173))),0)</f>
        <v>0.5</v>
      </c>
      <c r="K173" s="23">
        <f t="shared" ca="1" si="14"/>
        <v>0.5</v>
      </c>
      <c r="L173" s="116" t="str">
        <f t="shared" si="15"/>
        <v/>
      </c>
      <c r="M173" s="21" cm="1">
        <f t="array" aca="1" ref="M173" ca="1">IF(Parameters!$D$31, SUM(IF(ISNUMBER(AF173:AK173),(IF(AF173:AK173&gt;=Parameters!$D$41,1,"")),""))+0.5*(SUM(IF(ISNUMBER(AF173:AK173),(IF(AF173:AK173&gt;=Parameters!$D$42,1,"")),""))-SUM(IF(ISNUMBER(AF173:AK173),(IF(AF173:AK173&gt;=Parameters!$D$41,1,"")),""))),0) +
   IF(Parameters!$D$32,SUM(IF(ISNUMBER(AF173:AK173),(IF(AF173:AK173&gt;=Parameters!$D$41,1,"")),"")),0) +
   IF(Parameters!$D$33,AVERAGE(IF(ISNUMBER(AF173:AK173),AF173:AK173)),0) +
   IF(Parameters!$D$34,IF(OR(IF(ISNUMBER(AF173:AK173),AF173:AK173)=0),0,GEOMEAN(IF(ISNUMBER(AF173:AK173),AF173:AK173))),0)</f>
        <v>2</v>
      </c>
      <c r="N173" s="23">
        <f t="shared" ca="1" si="16"/>
        <v>2</v>
      </c>
      <c r="O173" s="116" t="str">
        <f t="shared" si="17"/>
        <v>!</v>
      </c>
      <c r="P173" s="24"/>
      <c r="Q173" s="49"/>
      <c r="R173" s="25">
        <f ca="1">IFERROR(INDEX(Health!$G$8:$G$225,MATCH($C173,_xlfn.ANCHORARRAY(Health!$C$8),0)),NA())</f>
        <v>4.6467017049401633</v>
      </c>
      <c r="S173" s="25">
        <f ca="1">IFERROR(INDEX(Food!$G$8:$G$225,MATCH($C173,_xlfn.ANCHORARRAY(Food!$C$8),0)),NA())</f>
        <v>0</v>
      </c>
      <c r="T173" s="25">
        <f ca="1">IFERROR(INDEX(Macro!$G$8:$G$225,MATCH($C173,_xlfn.ANCHORARRAY(Macro!$C$8),0)),NA())</f>
        <v>6.9</v>
      </c>
      <c r="U173" s="25">
        <f ca="1">IFERROR(INDEX(Socioeconomic!$G$8:$G$225,MATCH($C173,_xlfn.ANCHORARRAY(Socioeconomic!$C$8),0)),NA())</f>
        <v>3.3166247903553985</v>
      </c>
      <c r="V173" s="25">
        <f ca="1">IFERROR(INDEX('Natural Hazard'!$G$8:$G$225,MATCH($C173,_xlfn.ANCHORARRAY('Natural Hazard'!$C$8),0)),NA())</f>
        <v>0</v>
      </c>
      <c r="W173" s="25">
        <f ca="1">IFERROR(INDEX(Conflict!$G$8:$G$225,MATCH($C173,_xlfn.ANCHORARRAY(Conflict!$C$8),0)),NA())</f>
        <v>2.3308918843522233</v>
      </c>
      <c r="X173" s="50"/>
      <c r="Y173" s="25">
        <f ca="1">IFERROR(INDEX(Health!$H$8:$H$225,MATCH($C173,_xlfn.ANCHORARRAY(Health!$C$8),0)),NA())</f>
        <v>3.08454810495626</v>
      </c>
      <c r="Z173" s="25">
        <f ca="1">IFERROR(INDEX(Food!$H$8:$H$225,MATCH($C173,_xlfn.ANCHORARRAY(Food!$C$8),0)),NA())</f>
        <v>2.36826867400115</v>
      </c>
      <c r="AA173" s="25">
        <f ca="1">IFERROR(INDEX(Macro!$H$8:$H$225,MATCH($C173,_xlfn.ANCHORARRAY(Macro!$C$8),0)),NA())</f>
        <v>7</v>
      </c>
      <c r="AB173" s="25">
        <f ca="1">IFERROR(INDEX(Socioeconomic!$H$8:$H$225,MATCH($C173,_xlfn.ANCHORARRAY(Socioeconomic!$C$8),0)),NA())</f>
        <v>1.5714285714285701</v>
      </c>
      <c r="AC173" s="25">
        <f ca="1">IFERROR(INDEX('Natural Hazard'!$H$8:$H$225,MATCH($C173,_xlfn.ANCHORARRAY('Natural Hazard'!$C$8),0)),NA())</f>
        <v>4</v>
      </c>
      <c r="AD173" s="25">
        <f ca="1">IFERROR(INDEX(Conflict!$H$8:$H$225,MATCH($C173,_xlfn.ANCHORARRAY(Conflict!$C$8),0)),NA())</f>
        <v>0.77615099664843701</v>
      </c>
      <c r="AE173" s="50"/>
      <c r="AF173" s="25">
        <f ca="1">IFERROR(INDEX(Health!$I$8:$I$225,MATCH($C173,_xlfn.ANCHORARRAY(Health!$C$8),0)),NA())</f>
        <v>7</v>
      </c>
      <c r="AG173" s="25" t="e">
        <f ca="1">IFERROR(INDEX(Food!$I$8:$I$225,MATCH($C173,_xlfn.ANCHORARRAY(Food!$C$8),0)),NA())</f>
        <v>#N/A</v>
      </c>
      <c r="AH173" s="25">
        <f ca="1">IFERROR(INDEX(Macro!$I$8:$I$225,MATCH($C173,_xlfn.ANCHORARRAY(Macro!$C$8),0)),NA())</f>
        <v>7</v>
      </c>
      <c r="AI173" s="25">
        <f ca="1">IFERROR(INDEX(Socioeconomic!$I$8:$I$225,MATCH($C173,_xlfn.ANCHORARRAY(Socioeconomic!$C$8),0)),NA())</f>
        <v>7</v>
      </c>
      <c r="AJ173" s="25">
        <f ca="1">IFERROR(INDEX('Natural Hazard'!$I$8:$I$225,MATCH($C173,_xlfn.ANCHORARRAY('Natural Hazard'!$C$8),0)),NA())</f>
        <v>0</v>
      </c>
      <c r="AK173" s="25">
        <f ca="1">IFERROR(INDEX(Conflict!$I$8:$I$225,MATCH($C173,_xlfn.ANCHORARRAY(Conflict!$C$8),0)),NA())</f>
        <v>7</v>
      </c>
      <c r="AL173" s="49"/>
      <c r="AM173" s="25">
        <f>IFERROR(INDEX('Data Reliability'!$G$6:$G$409,MATCH($C173,'Data Reliability'!$E$6:$E$409,0)),NA())</f>
        <v>0</v>
      </c>
      <c r="AN173" s="25">
        <f>IFERROR(INDEX('Data Reliability'!$H$6:$H$409,MATCH($C173,'Data Reliability'!$E$6:$E$409,0)),NA())</f>
        <v>0.46666666666666701</v>
      </c>
    </row>
    <row r="174" spans="2:40" x14ac:dyDescent="0.2">
      <c r="B174" s="28" t="s">
        <v>286</v>
      </c>
      <c r="C174" s="28" t="s">
        <v>287</v>
      </c>
      <c r="D174" s="28" t="s">
        <v>432</v>
      </c>
      <c r="E174" s="28" t="s">
        <v>429</v>
      </c>
      <c r="F174" s="206">
        <f ca="1">MATCH($C174,_xlfn.ANCHORARRAY(Health!$C$8),0)</f>
        <v>169</v>
      </c>
      <c r="G174" s="22" cm="1">
        <f t="array" aca="1" ref="G174" ca="1">IF(Parameters!$D$31, SUM(IF(ISNUMBER(R174:W174),(IF(R174:W174&gt;=Parameters!$D$37,1,"")),""))+0.5*(SUM(IF(ISNUMBER(R174:W174),(IF(R174:W174&gt;=Parameters!$D$38,1,"")),""))-SUM(IF(ISNUMBER(R174:W174),(IF(R174:W174&gt;=Parameters!$D$37,1,"")),""))),0) +
   IF(Parameters!$D$32,SUM(IF(ISNUMBER(R174:W174),(IF(R174:W174&gt;=Parameters!$D$41,1,"")),"")),0) +
   IF(Parameters!$D$33,AVERAGE(IF(ISNUMBER(R174:W174),R174:W174)),0) +
   IF(Parameters!$D$34,IF(OR(IF(ISNUMBER(R174:W174),R174:W174)=0),0,GEOMEAN(IF(ISNUMBER(R174:W174),R174:W174))),0)</f>
        <v>5.5</v>
      </c>
      <c r="H174" s="23">
        <f t="shared" ca="1" si="12"/>
        <v>5.5</v>
      </c>
      <c r="I174" s="116" t="str">
        <f t="shared" si="13"/>
        <v/>
      </c>
      <c r="J174" s="22" cm="1">
        <f t="array" aca="1" ref="J174" ca="1">IF(Parameters!$D$31, SUM(IF(ISNUMBER(Y174:AD174),(IF(Y174:AD174&gt;=Parameters!$D$41,1,"")),""))+0.5*(SUM(IF(ISNUMBER(Y174:AD174),(IF(Y174:AD174&gt;=Parameters!$D$42,1,"")),""))-SUM(IF(ISNUMBER(Y174:AD174),(IF(Y174:AD174&gt;=Parameters!$D$41,1,"")),""))),0) +
   IF(Parameters!$D$32,SUM(IF(ISNUMBER(Y174:AD174),(IF(Y174:AD174&gt;=Parameters!$D$41,1,"")),"")),0) +
   IF(Parameters!$D$33,AVERAGE(IF(ISNUMBER(Y174:AD174),Y174:AD174)),0) +
   IF(Parameters!$D$34,IF(OR(IF(ISNUMBER(Y174:AD174),Y174:AD174)=0),0,GEOMEAN(IF(ISNUMBER(Y174:AD174),Y174:AD174))),0)</f>
        <v>4</v>
      </c>
      <c r="K174" s="23">
        <f t="shared" ca="1" si="14"/>
        <v>4</v>
      </c>
      <c r="L174" s="116" t="str">
        <f t="shared" si="15"/>
        <v/>
      </c>
      <c r="M174" s="21" cm="1">
        <f t="array" aca="1" ref="M174" ca="1">IF(Parameters!$D$31, SUM(IF(ISNUMBER(AF174:AK174),(IF(AF174:AK174&gt;=Parameters!$D$41,1,"")),""))+0.5*(SUM(IF(ISNUMBER(AF174:AK174),(IF(AF174:AK174&gt;=Parameters!$D$42,1,"")),""))-SUM(IF(ISNUMBER(AF174:AK174),(IF(AF174:AK174&gt;=Parameters!$D$41,1,"")),""))),0) +
   IF(Parameters!$D$32,SUM(IF(ISNUMBER(AF174:AK174),(IF(AF174:AK174&gt;=Parameters!$D$41,1,"")),"")),0) +
   IF(Parameters!$D$33,AVERAGE(IF(ISNUMBER(AF174:AK174),AF174:AK174)),0) +
   IF(Parameters!$D$34,IF(OR(IF(ISNUMBER(AF174:AK174),AF174:AK174)=0),0,GEOMEAN(IF(ISNUMBER(AF174:AK174),AF174:AK174))),0)</f>
        <v>6</v>
      </c>
      <c r="N174" s="23">
        <f t="shared" ca="1" si="16"/>
        <v>6</v>
      </c>
      <c r="O174" s="116" t="str">
        <f t="shared" si="17"/>
        <v/>
      </c>
      <c r="P174" s="24"/>
      <c r="Q174" s="49"/>
      <c r="R174" s="25">
        <f ca="1">IFERROR(INDEX(Health!$G$8:$G$225,MATCH($C174,_xlfn.ANCHORARRAY(Health!$C$8),0)),NA())</f>
        <v>8.9017965887391863</v>
      </c>
      <c r="S174" s="25">
        <f ca="1">IFERROR(INDEX(Food!$G$8:$G$225,MATCH($C174,_xlfn.ANCHORARRAY(Food!$C$8),0)),NA())</f>
        <v>10</v>
      </c>
      <c r="T174" s="25">
        <f ca="1">IFERROR(INDEX(Macro!$G$8:$G$225,MATCH($C174,_xlfn.ANCHORARRAY(Macro!$C$8),0)),NA())</f>
        <v>10</v>
      </c>
      <c r="U174" s="25">
        <f ca="1">IFERROR(INDEX(Socioeconomic!$G$8:$G$225,MATCH($C174,_xlfn.ANCHORARRAY(Socioeconomic!$C$8),0)),NA())</f>
        <v>9.7100831245522397</v>
      </c>
      <c r="V174" s="25">
        <f ca="1">IFERROR(INDEX('Natural Hazard'!$G$8:$G$225,MATCH($C174,_xlfn.ANCHORARRAY('Natural Hazard'!$C$8),0)),NA())</f>
        <v>6.8313005106397275</v>
      </c>
      <c r="W174" s="25">
        <f ca="1">IFERROR(INDEX(Conflict!$G$8:$G$225,MATCH($C174,_xlfn.ANCHORARRAY(Conflict!$C$8),0)),NA())</f>
        <v>10</v>
      </c>
      <c r="X174" s="50"/>
      <c r="Y174" s="25">
        <f ca="1">IFERROR(INDEX(Health!$H$8:$H$225,MATCH($C174,_xlfn.ANCHORARRAY(Health!$C$8),0)),NA())</f>
        <v>7.9241982507288604</v>
      </c>
      <c r="Z174" s="25">
        <f ca="1">IFERROR(INDEX(Food!$H$8:$H$225,MATCH($C174,_xlfn.ANCHORARRAY(Food!$C$8),0)),NA())</f>
        <v>10</v>
      </c>
      <c r="AA174" s="25">
        <f ca="1">IFERROR(INDEX(Macro!$H$8:$H$225,MATCH($C174,_xlfn.ANCHORARRAY(Macro!$C$8),0)),NA())</f>
        <v>10</v>
      </c>
      <c r="AB174" s="25">
        <f ca="1">IFERROR(INDEX(Socioeconomic!$H$8:$H$225,MATCH($C174,_xlfn.ANCHORARRAY(Socioeconomic!$C$8),0)),NA())</f>
        <v>9.4285714285714199</v>
      </c>
      <c r="AC174" s="25">
        <f ca="1">IFERROR(INDEX('Natural Hazard'!$H$8:$H$225,MATCH($C174,_xlfn.ANCHORARRAY('Natural Hazard'!$C$8),0)),NA())</f>
        <v>4.6666666666666599</v>
      </c>
      <c r="AD174" s="25">
        <f ca="1">IFERROR(INDEX(Conflict!$H$8:$H$225,MATCH($C174,_xlfn.ANCHORARRAY(Conflict!$C$8),0)),NA())</f>
        <v>10</v>
      </c>
      <c r="AE174" s="50"/>
      <c r="AF174" s="25">
        <f ca="1">IFERROR(INDEX(Health!$I$8:$I$225,MATCH($C174,_xlfn.ANCHORARRAY(Health!$C$8),0)),NA())</f>
        <v>10</v>
      </c>
      <c r="AG174" s="25">
        <f ca="1">IFERROR(INDEX(Food!$I$8:$I$225,MATCH($C174,_xlfn.ANCHORARRAY(Food!$C$8),0)),NA())</f>
        <v>10</v>
      </c>
      <c r="AH174" s="25">
        <f ca="1">IFERROR(INDEX(Macro!$I$8:$I$225,MATCH($C174,_xlfn.ANCHORARRAY(Macro!$C$8),0)),NA())</f>
        <v>10</v>
      </c>
      <c r="AI174" s="25">
        <f ca="1">IFERROR(INDEX(Socioeconomic!$I$8:$I$225,MATCH($C174,_xlfn.ANCHORARRAY(Socioeconomic!$C$8),0)),NA())</f>
        <v>10</v>
      </c>
      <c r="AJ174" s="25">
        <f ca="1">IFERROR(INDEX('Natural Hazard'!$I$8:$I$225,MATCH($C174,_xlfn.ANCHORARRAY('Natural Hazard'!$C$8),0)),NA())</f>
        <v>10</v>
      </c>
      <c r="AK174" s="25">
        <f ca="1">IFERROR(INDEX(Conflict!$I$8:$I$225,MATCH($C174,_xlfn.ANCHORARRAY(Conflict!$C$8),0)),NA())</f>
        <v>10</v>
      </c>
      <c r="AL174" s="49"/>
      <c r="AM174" s="25">
        <f>IFERROR(INDEX('Data Reliability'!$G$6:$G$409,MATCH($C174,'Data Reliability'!$E$6:$E$409,0)),NA())</f>
        <v>8.3333333333333301E-2</v>
      </c>
      <c r="AN174" s="25">
        <f>IFERROR(INDEX('Data Reliability'!$H$6:$H$409,MATCH($C174,'Data Reliability'!$E$6:$E$409,0)),NA())</f>
        <v>0.266666666666667</v>
      </c>
    </row>
    <row r="175" spans="2:40" x14ac:dyDescent="0.2">
      <c r="B175" s="28" t="s">
        <v>288</v>
      </c>
      <c r="C175" s="28" t="s">
        <v>289</v>
      </c>
      <c r="D175" s="28" t="s">
        <v>432</v>
      </c>
      <c r="E175" s="28" t="s">
        <v>429</v>
      </c>
      <c r="F175" s="206">
        <f ca="1">MATCH($C175,_xlfn.ANCHORARRAY(Health!$C$8),0)</f>
        <v>170</v>
      </c>
      <c r="G175" s="22" cm="1">
        <f t="array" aca="1" ref="G175" ca="1">IF(Parameters!$D$31, SUM(IF(ISNUMBER(R175:W175),(IF(R175:W175&gt;=Parameters!$D$37,1,"")),""))+0.5*(SUM(IF(ISNUMBER(R175:W175),(IF(R175:W175&gt;=Parameters!$D$38,1,"")),""))-SUM(IF(ISNUMBER(R175:W175),(IF(R175:W175&gt;=Parameters!$D$37,1,"")),""))),0) +
   IF(Parameters!$D$32,SUM(IF(ISNUMBER(R175:W175),(IF(R175:W175&gt;=Parameters!$D$41,1,"")),"")),0) +
   IF(Parameters!$D$33,AVERAGE(IF(ISNUMBER(R175:W175),R175:W175)),0) +
   IF(Parameters!$D$34,IF(OR(IF(ISNUMBER(R175:W175),R175:W175)=0),0,GEOMEAN(IF(ISNUMBER(R175:W175),R175:W175))),0)</f>
        <v>1</v>
      </c>
      <c r="H175" s="23">
        <f t="shared" ca="1" si="12"/>
        <v>1</v>
      </c>
      <c r="I175" s="116" t="str">
        <f t="shared" si="13"/>
        <v/>
      </c>
      <c r="J175" s="22" cm="1">
        <f t="array" aca="1" ref="J175" ca="1">IF(Parameters!$D$31, SUM(IF(ISNUMBER(Y175:AD175),(IF(Y175:AD175&gt;=Parameters!$D$41,1,"")),""))+0.5*(SUM(IF(ISNUMBER(Y175:AD175),(IF(Y175:AD175&gt;=Parameters!$D$42,1,"")),""))-SUM(IF(ISNUMBER(Y175:AD175),(IF(Y175:AD175&gt;=Parameters!$D$41,1,"")),""))),0) +
   IF(Parameters!$D$32,SUM(IF(ISNUMBER(Y175:AD175),(IF(Y175:AD175&gt;=Parameters!$D$41,1,"")),"")),0) +
   IF(Parameters!$D$33,AVERAGE(IF(ISNUMBER(Y175:AD175),Y175:AD175)),0) +
   IF(Parameters!$D$34,IF(OR(IF(ISNUMBER(Y175:AD175),Y175:AD175)=0),0,GEOMEAN(IF(ISNUMBER(Y175:AD175),Y175:AD175))),0)</f>
        <v>1</v>
      </c>
      <c r="K175" s="23">
        <f t="shared" ca="1" si="14"/>
        <v>1</v>
      </c>
      <c r="L175" s="116" t="str">
        <f t="shared" si="15"/>
        <v/>
      </c>
      <c r="M175" s="21" cm="1">
        <f t="array" aca="1" ref="M175" ca="1">IF(Parameters!$D$31, SUM(IF(ISNUMBER(AF175:AK175),(IF(AF175:AK175&gt;=Parameters!$D$41,1,"")),""))+0.5*(SUM(IF(ISNUMBER(AF175:AK175),(IF(AF175:AK175&gt;=Parameters!$D$42,1,"")),""))-SUM(IF(ISNUMBER(AF175:AK175),(IF(AF175:AK175&gt;=Parameters!$D$41,1,"")),""))),0) +
   IF(Parameters!$D$32,SUM(IF(ISNUMBER(AF175:AK175),(IF(AF175:AK175&gt;=Parameters!$D$41,1,"")),"")),0) +
   IF(Parameters!$D$33,AVERAGE(IF(ISNUMBER(AF175:AK175),AF175:AK175)),0) +
   IF(Parameters!$D$34,IF(OR(IF(ISNUMBER(AF175:AK175),AF175:AK175)=0),0,GEOMEAN(IF(ISNUMBER(AF175:AK175),AF175:AK175))),0)</f>
        <v>2</v>
      </c>
      <c r="N175" s="23">
        <f t="shared" ca="1" si="16"/>
        <v>2</v>
      </c>
      <c r="O175" s="116" t="str">
        <f t="shared" si="17"/>
        <v>!</v>
      </c>
      <c r="P175" s="24"/>
      <c r="Q175" s="49"/>
      <c r="R175" s="25">
        <f ca="1">IFERROR(INDEX(Health!$G$8:$G$225,MATCH($C175,_xlfn.ANCHORARRAY(Health!$C$8),0)),NA())</f>
        <v>0</v>
      </c>
      <c r="S175" s="25">
        <f ca="1">IFERROR(INDEX(Food!$G$8:$G$225,MATCH($C175,_xlfn.ANCHORARRAY(Food!$C$8),0)),NA())</f>
        <v>0</v>
      </c>
      <c r="T175" s="25">
        <f ca="1">IFERROR(INDEX(Macro!$G$8:$G$225,MATCH($C175,_xlfn.ANCHORARRAY(Macro!$C$8),0)),NA())</f>
        <v>3.3976555008271139</v>
      </c>
      <c r="U175" s="25">
        <f ca="1">IFERROR(INDEX(Socioeconomic!$G$8:$G$225,MATCH($C175,_xlfn.ANCHORARRAY(Socioeconomic!$C$8),0)),NA())</f>
        <v>9.5618288746751485</v>
      </c>
      <c r="V175" s="25">
        <f ca="1">IFERROR(INDEX('Natural Hazard'!$G$8:$G$225,MATCH($C175,_xlfn.ANCHORARRAY('Natural Hazard'!$C$8),0)),NA())</f>
        <v>0</v>
      </c>
      <c r="W175" s="25">
        <f ca="1">IFERROR(INDEX(Conflict!$G$8:$G$225,MATCH($C175,_xlfn.ANCHORARRAY(Conflict!$C$8),0)),NA())</f>
        <v>4.6295087627872462</v>
      </c>
      <c r="X175" s="50"/>
      <c r="Y175" s="25">
        <f ca="1">IFERROR(INDEX(Health!$H$8:$H$225,MATCH($C175,_xlfn.ANCHORARRAY(Health!$C$8),0)),NA())</f>
        <v>6.6122448979591804</v>
      </c>
      <c r="Z175" s="25">
        <f ca="1">IFERROR(INDEX(Food!$H$8:$H$225,MATCH($C175,_xlfn.ANCHORARRAY(Food!$C$8),0)),NA())</f>
        <v>7.78228141285466</v>
      </c>
      <c r="AA175" s="25">
        <f ca="1">IFERROR(INDEX(Macro!$H$8:$H$225,MATCH($C175,_xlfn.ANCHORARRAY(Macro!$C$8),0)),NA())</f>
        <v>2.5988866100205099</v>
      </c>
      <c r="AB175" s="25">
        <f ca="1">IFERROR(INDEX(Socioeconomic!$H$8:$H$225,MATCH($C175,_xlfn.ANCHORARRAY(Socioeconomic!$C$8),0)),NA())</f>
        <v>9.1428571428571406</v>
      </c>
      <c r="AC175" s="25">
        <f ca="1">IFERROR(INDEX('Natural Hazard'!$H$8:$H$225,MATCH($C175,_xlfn.ANCHORARRAY('Natural Hazard'!$C$8),0)),NA())</f>
        <v>5.1666666666666599</v>
      </c>
      <c r="AD175" s="25">
        <f ca="1">IFERROR(INDEX(Conflict!$H$8:$H$225,MATCH($C175,_xlfn.ANCHORARRAY(Conflict!$C$8),0)),NA())</f>
        <v>2.1432351384723898</v>
      </c>
      <c r="AE175" s="50"/>
      <c r="AF175" s="25">
        <f ca="1">IFERROR(INDEX(Health!$I$8:$I$225,MATCH($C175,_xlfn.ANCHORARRAY(Health!$C$8),0)),NA())</f>
        <v>0</v>
      </c>
      <c r="AG175" s="25" t="e">
        <f ca="1">IFERROR(INDEX(Food!$I$8:$I$225,MATCH($C175,_xlfn.ANCHORARRAY(Food!$C$8),0)),NA())</f>
        <v>#N/A</v>
      </c>
      <c r="AH175" s="25">
        <f ca="1">IFERROR(INDEX(Macro!$I$8:$I$225,MATCH($C175,_xlfn.ANCHORARRAY(Macro!$C$8),0)),NA())</f>
        <v>4.4419263456090698</v>
      </c>
      <c r="AI175" s="25">
        <f ca="1">IFERROR(INDEX(Socioeconomic!$I$8:$I$225,MATCH($C175,_xlfn.ANCHORARRAY(Socioeconomic!$C$8),0)),NA())</f>
        <v>10</v>
      </c>
      <c r="AJ175" s="25">
        <f ca="1">IFERROR(INDEX('Natural Hazard'!$I$8:$I$225,MATCH($C175,_xlfn.ANCHORARRAY('Natural Hazard'!$C$8),0)),NA())</f>
        <v>0</v>
      </c>
      <c r="AK175" s="25">
        <f ca="1">IFERROR(INDEX(Conflict!$I$8:$I$225,MATCH($C175,_xlfn.ANCHORARRAY(Conflict!$C$8),0)),NA())</f>
        <v>10</v>
      </c>
      <c r="AL175" s="49"/>
      <c r="AM175" s="25">
        <f>IFERROR(INDEX('Data Reliability'!$G$6:$G$409,MATCH($C175,'Data Reliability'!$E$6:$E$409,0)),NA())</f>
        <v>8.3333333333333301E-2</v>
      </c>
      <c r="AN175" s="25">
        <f>IFERROR(INDEX('Data Reliability'!$H$6:$H$409,MATCH($C175,'Data Reliability'!$E$6:$E$409,0)),NA())</f>
        <v>0.55833333333333302</v>
      </c>
    </row>
    <row r="176" spans="2:40" x14ac:dyDescent="0.2">
      <c r="B176" s="28" t="s">
        <v>290</v>
      </c>
      <c r="C176" s="28" t="s">
        <v>291</v>
      </c>
      <c r="D176" s="28" t="s">
        <v>436</v>
      </c>
      <c r="E176" s="28" t="s">
        <v>409</v>
      </c>
      <c r="F176" s="206">
        <f ca="1">MATCH($C176,_xlfn.ANCHORARRAY(Health!$C$8),0)</f>
        <v>171</v>
      </c>
      <c r="G176" s="22" cm="1">
        <f t="array" aca="1" ref="G176" ca="1">IF(Parameters!$D$31, SUM(IF(ISNUMBER(R176:W176),(IF(R176:W176&gt;=Parameters!$D$37,1,"")),""))+0.5*(SUM(IF(ISNUMBER(R176:W176),(IF(R176:W176&gt;=Parameters!$D$38,1,"")),""))-SUM(IF(ISNUMBER(R176:W176),(IF(R176:W176&gt;=Parameters!$D$37,1,"")),""))),0) +
   IF(Parameters!$D$32,SUM(IF(ISNUMBER(R176:W176),(IF(R176:W176&gt;=Parameters!$D$41,1,"")),"")),0) +
   IF(Parameters!$D$33,AVERAGE(IF(ISNUMBER(R176:W176),R176:W176)),0) +
   IF(Parameters!$D$34,IF(OR(IF(ISNUMBER(R176:W176),R176:W176)=0),0,GEOMEAN(IF(ISNUMBER(R176:W176),R176:W176))),0)</f>
        <v>0</v>
      </c>
      <c r="H176" s="23">
        <f t="shared" ca="1" si="12"/>
        <v>0</v>
      </c>
      <c r="I176" s="116" t="str">
        <f t="shared" si="13"/>
        <v>!</v>
      </c>
      <c r="J176" s="22" cm="1">
        <f t="array" aca="1" ref="J176" ca="1">IF(Parameters!$D$31, SUM(IF(ISNUMBER(Y176:AD176),(IF(Y176:AD176&gt;=Parameters!$D$41,1,"")),""))+0.5*(SUM(IF(ISNUMBER(Y176:AD176),(IF(Y176:AD176&gt;=Parameters!$D$42,1,"")),""))-SUM(IF(ISNUMBER(Y176:AD176),(IF(Y176:AD176&gt;=Parameters!$D$41,1,"")),""))),0) +
   IF(Parameters!$D$32,SUM(IF(ISNUMBER(Y176:AD176),(IF(Y176:AD176&gt;=Parameters!$D$41,1,"")),"")),0) +
   IF(Parameters!$D$33,AVERAGE(IF(ISNUMBER(Y176:AD176),Y176:AD176)),0) +
   IF(Parameters!$D$34,IF(OR(IF(ISNUMBER(Y176:AD176),Y176:AD176)=0),0,GEOMEAN(IF(ISNUMBER(Y176:AD176),Y176:AD176))),0)</f>
        <v>0</v>
      </c>
      <c r="K176" s="23">
        <f t="shared" ca="1" si="14"/>
        <v>0</v>
      </c>
      <c r="L176" s="116" t="str">
        <f t="shared" si="15"/>
        <v/>
      </c>
      <c r="M176" s="21" cm="1">
        <f t="array" aca="1" ref="M176" ca="1">IF(Parameters!$D$31, SUM(IF(ISNUMBER(AF176:AK176),(IF(AF176:AK176&gt;=Parameters!$D$41,1,"")),""))+0.5*(SUM(IF(ISNUMBER(AF176:AK176),(IF(AF176:AK176&gt;=Parameters!$D$42,1,"")),""))-SUM(IF(ISNUMBER(AF176:AK176),(IF(AF176:AK176&gt;=Parameters!$D$41,1,"")),""))),0) +
   IF(Parameters!$D$32,SUM(IF(ISNUMBER(AF176:AK176),(IF(AF176:AK176&gt;=Parameters!$D$41,1,"")),"")),0) +
   IF(Parameters!$D$33,AVERAGE(IF(ISNUMBER(AF176:AK176),AF176:AK176)),0) +
   IF(Parameters!$D$34,IF(OR(IF(ISNUMBER(AF176:AK176),AF176:AK176)=0),0,GEOMEAN(IF(ISNUMBER(AF176:AK176),AF176:AK176))),0)</f>
        <v>0</v>
      </c>
      <c r="N176" s="23">
        <f t="shared" ca="1" si="16"/>
        <v>0</v>
      </c>
      <c r="O176" s="116" t="str">
        <f t="shared" si="17"/>
        <v>!</v>
      </c>
      <c r="P176" s="24"/>
      <c r="Q176" s="49"/>
      <c r="R176" s="25">
        <f ca="1">IFERROR(INDEX(Health!$G$8:$G$225,MATCH($C176,_xlfn.ANCHORARRAY(Health!$C$8),0)),NA())</f>
        <v>0</v>
      </c>
      <c r="S176" s="25">
        <f ca="1">IFERROR(INDEX(Food!$G$8:$G$225,MATCH($C176,_xlfn.ANCHORARRAY(Food!$C$8),0)),NA())</f>
        <v>0</v>
      </c>
      <c r="T176" s="25">
        <f ca="1">IFERROR(INDEX(Macro!$G$8:$G$225,MATCH($C176,_xlfn.ANCHORARRAY(Macro!$C$8),0)),NA())</f>
        <v>0</v>
      </c>
      <c r="U176" s="25">
        <f ca="1">IFERROR(INDEX(Socioeconomic!$G$8:$G$225,MATCH($C176,_xlfn.ANCHORARRAY(Socioeconomic!$C$8),0)),NA())</f>
        <v>0</v>
      </c>
      <c r="V176" s="25">
        <f ca="1">IFERROR(INDEX('Natural Hazard'!$G$8:$G$225,MATCH($C176,_xlfn.ANCHORARRAY('Natural Hazard'!$C$8),0)),NA())</f>
        <v>0</v>
      </c>
      <c r="W176" s="25">
        <f ca="1">IFERROR(INDEX(Conflict!$G$8:$G$225,MATCH($C176,_xlfn.ANCHORARRAY(Conflict!$C$8),0)),NA())</f>
        <v>0</v>
      </c>
      <c r="X176" s="50"/>
      <c r="Y176" s="25">
        <f ca="1">IFERROR(INDEX(Health!$H$8:$H$225,MATCH($C176,_xlfn.ANCHORARRAY(Health!$C$8),0)),NA())</f>
        <v>0</v>
      </c>
      <c r="Z176" s="25">
        <f ca="1">IFERROR(INDEX(Food!$H$8:$H$225,MATCH($C176,_xlfn.ANCHORARRAY(Food!$C$8),0)),NA())</f>
        <v>1.4418066010422701</v>
      </c>
      <c r="AA176" s="25">
        <f ca="1">IFERROR(INDEX(Macro!$H$8:$H$225,MATCH($C176,_xlfn.ANCHORARRAY(Macro!$C$8),0)),NA())</f>
        <v>0</v>
      </c>
      <c r="AB176" s="25">
        <f ca="1">IFERROR(INDEX(Socioeconomic!$H$8:$H$225,MATCH($C176,_xlfn.ANCHORARRAY(Socioeconomic!$C$8),0)),NA())</f>
        <v>0.14285714285714199</v>
      </c>
      <c r="AC176" s="25">
        <f ca="1">IFERROR(INDEX('Natural Hazard'!$H$8:$H$225,MATCH($C176,_xlfn.ANCHORARRAY('Natural Hazard'!$C$8),0)),NA())</f>
        <v>0.16666666666666599</v>
      </c>
      <c r="AD176" s="25">
        <f ca="1">IFERROR(INDEX(Conflict!$H$8:$H$225,MATCH($C176,_xlfn.ANCHORARRAY(Conflict!$C$8),0)),NA())</f>
        <v>0</v>
      </c>
      <c r="AE176" s="50"/>
      <c r="AF176" s="25">
        <f ca="1">IFERROR(INDEX(Health!$I$8:$I$225,MATCH($C176,_xlfn.ANCHORARRAY(Health!$C$8),0)),NA())</f>
        <v>0</v>
      </c>
      <c r="AG176" s="25" t="e">
        <f ca="1">IFERROR(INDEX(Food!$I$8:$I$225,MATCH($C176,_xlfn.ANCHORARRAY(Food!$C$8),0)),NA())</f>
        <v>#N/A</v>
      </c>
      <c r="AH176" s="25">
        <f ca="1">IFERROR(INDEX(Macro!$I$8:$I$225,MATCH($C176,_xlfn.ANCHORARRAY(Macro!$C$8),0)),NA())</f>
        <v>3.4220963172804502</v>
      </c>
      <c r="AI176" s="25">
        <f ca="1">IFERROR(INDEX(Socioeconomic!$I$8:$I$225,MATCH($C176,_xlfn.ANCHORARRAY(Socioeconomic!$C$8),0)),NA())</f>
        <v>0</v>
      </c>
      <c r="AJ176" s="25">
        <f ca="1">IFERROR(INDEX('Natural Hazard'!$I$8:$I$225,MATCH($C176,_xlfn.ANCHORARRAY('Natural Hazard'!$C$8),0)),NA())</f>
        <v>0</v>
      </c>
      <c r="AK176" s="25">
        <f ca="1">IFERROR(INDEX(Conflict!$I$8:$I$225,MATCH($C176,_xlfn.ANCHORARRAY(Conflict!$C$8),0)),NA())</f>
        <v>0</v>
      </c>
      <c r="AL176" s="49"/>
      <c r="AM176" s="25">
        <f>IFERROR(INDEX('Data Reliability'!$G$6:$G$409,MATCH($C176,'Data Reliability'!$E$6:$E$409,0)),NA())</f>
        <v>8.3333333333333301E-2</v>
      </c>
      <c r="AN176" s="25">
        <f>IFERROR(INDEX('Data Reliability'!$H$6:$H$409,MATCH($C176,'Data Reliability'!$E$6:$E$409,0)),NA())</f>
        <v>0.625</v>
      </c>
    </row>
    <row r="177" spans="2:40" x14ac:dyDescent="0.2">
      <c r="B177" s="28" t="s">
        <v>292</v>
      </c>
      <c r="C177" s="28" t="s">
        <v>293</v>
      </c>
      <c r="D177" s="28" t="s">
        <v>436</v>
      </c>
      <c r="E177" s="28" t="s">
        <v>429</v>
      </c>
      <c r="F177" s="206">
        <f ca="1">MATCH($C177,_xlfn.ANCHORARRAY(Health!$C$8),0)</f>
        <v>172</v>
      </c>
      <c r="G177" s="22" cm="1">
        <f t="array" aca="1" ref="G177" ca="1">IF(Parameters!$D$31, SUM(IF(ISNUMBER(R177:W177),(IF(R177:W177&gt;=Parameters!$D$37,1,"")),""))+0.5*(SUM(IF(ISNUMBER(R177:W177),(IF(R177:W177&gt;=Parameters!$D$38,1,"")),""))-SUM(IF(ISNUMBER(R177:W177),(IF(R177:W177&gt;=Parameters!$D$37,1,"")),""))),0) +
   IF(Parameters!$D$32,SUM(IF(ISNUMBER(R177:W177),(IF(R177:W177&gt;=Parameters!$D$41,1,"")),"")),0) +
   IF(Parameters!$D$33,AVERAGE(IF(ISNUMBER(R177:W177),R177:W177)),0) +
   IF(Parameters!$D$34,IF(OR(IF(ISNUMBER(R177:W177),R177:W177)=0),0,GEOMEAN(IF(ISNUMBER(R177:W177),R177:W177))),0)</f>
        <v>0</v>
      </c>
      <c r="H177" s="23">
        <f t="shared" ca="1" si="12"/>
        <v>0</v>
      </c>
      <c r="I177" s="116" t="str">
        <f t="shared" si="13"/>
        <v>!</v>
      </c>
      <c r="J177" s="22" cm="1">
        <f t="array" aca="1" ref="J177" ca="1">IF(Parameters!$D$31, SUM(IF(ISNUMBER(Y177:AD177),(IF(Y177:AD177&gt;=Parameters!$D$41,1,"")),""))+0.5*(SUM(IF(ISNUMBER(Y177:AD177),(IF(Y177:AD177&gt;=Parameters!$D$42,1,"")),""))-SUM(IF(ISNUMBER(Y177:AD177),(IF(Y177:AD177&gt;=Parameters!$D$41,1,"")),""))),0) +
   IF(Parameters!$D$32,SUM(IF(ISNUMBER(Y177:AD177),(IF(Y177:AD177&gt;=Parameters!$D$41,1,"")),"")),0) +
   IF(Parameters!$D$33,AVERAGE(IF(ISNUMBER(Y177:AD177),Y177:AD177)),0) +
   IF(Parameters!$D$34,IF(OR(IF(ISNUMBER(Y177:AD177),Y177:AD177)=0),0,GEOMEAN(IF(ISNUMBER(Y177:AD177),Y177:AD177))),0)</f>
        <v>3</v>
      </c>
      <c r="K177" s="23">
        <f t="shared" ca="1" si="14"/>
        <v>3</v>
      </c>
      <c r="L177" s="116" t="str">
        <f t="shared" si="15"/>
        <v/>
      </c>
      <c r="M177" s="21" cm="1">
        <f t="array" aca="1" ref="M177" ca="1">IF(Parameters!$D$31, SUM(IF(ISNUMBER(AF177:AK177),(IF(AF177:AK177&gt;=Parameters!$D$41,1,"")),""))+0.5*(SUM(IF(ISNUMBER(AF177:AK177),(IF(AF177:AK177&gt;=Parameters!$D$42,1,"")),""))-SUM(IF(ISNUMBER(AF177:AK177),(IF(AF177:AK177&gt;=Parameters!$D$41,1,"")),""))),0) +
   IF(Parameters!$D$32,SUM(IF(ISNUMBER(AF177:AK177),(IF(AF177:AK177&gt;=Parameters!$D$41,1,"")),"")),0) +
   IF(Parameters!$D$33,AVERAGE(IF(ISNUMBER(AF177:AK177),AF177:AK177)),0) +
   IF(Parameters!$D$34,IF(OR(IF(ISNUMBER(AF177:AK177),AF177:AK177)=0),0,GEOMEAN(IF(ISNUMBER(AF177:AK177),AF177:AK177))),0)</f>
        <v>0</v>
      </c>
      <c r="N177" s="23">
        <f t="shared" ca="1" si="16"/>
        <v>0</v>
      </c>
      <c r="O177" s="116" t="str">
        <f t="shared" si="17"/>
        <v>!!</v>
      </c>
      <c r="P177" s="24"/>
      <c r="Q177" s="49"/>
      <c r="R177" s="25">
        <f ca="1">IFERROR(INDEX(Health!$G$8:$G$225,MATCH($C177,_xlfn.ANCHORARRAY(Health!$C$8),0)),NA())</f>
        <v>0</v>
      </c>
      <c r="S177" s="25">
        <f ca="1">IFERROR(INDEX(Food!$G$8:$G$225,MATCH($C177,_xlfn.ANCHORARRAY(Food!$C$8),0)),NA())</f>
        <v>0</v>
      </c>
      <c r="T177" s="25" t="e">
        <f ca="1">IFERROR(INDEX(Macro!$G$8:$G$225,MATCH($C177,_xlfn.ANCHORARRAY(Macro!$C$8),0)),NA())</f>
        <v>#N/A</v>
      </c>
      <c r="U177" s="25">
        <f ca="1">IFERROR(INDEX(Socioeconomic!$G$8:$G$225,MATCH($C177,_xlfn.ANCHORARRAY(Socioeconomic!$C$8),0)),NA())</f>
        <v>0</v>
      </c>
      <c r="V177" s="25">
        <f ca="1">IFERROR(INDEX('Natural Hazard'!$G$8:$G$225,MATCH($C177,_xlfn.ANCHORARRAY('Natural Hazard'!$C$8),0)),NA())</f>
        <v>0</v>
      </c>
      <c r="W177" s="25">
        <f ca="1">IFERROR(INDEX(Conflict!$G$8:$G$225,MATCH($C177,_xlfn.ANCHORARRAY(Conflict!$C$8),0)),NA())</f>
        <v>0</v>
      </c>
      <c r="X177" s="50"/>
      <c r="Y177" s="25">
        <f ca="1">IFERROR(INDEX(Health!$H$8:$H$225,MATCH($C177,_xlfn.ANCHORARRAY(Health!$C$8),0)),NA())</f>
        <v>9.3819241982507293</v>
      </c>
      <c r="Z177" s="25">
        <f ca="1">IFERROR(INDEX(Food!$H$8:$H$225,MATCH($C177,_xlfn.ANCHORARRAY(Food!$C$8),0)),NA())</f>
        <v>9.1387559808612409</v>
      </c>
      <c r="AA177" s="25" t="e">
        <f ca="1">IFERROR(INDEX(Macro!$H$8:$H$225,MATCH($C177,_xlfn.ANCHORARRAY(Macro!$C$8),0)),NA())</f>
        <v>#N/A</v>
      </c>
      <c r="AB177" s="25">
        <f ca="1">IFERROR(INDEX(Socioeconomic!$H$8:$H$225,MATCH($C177,_xlfn.ANCHORARRAY(Socioeconomic!$C$8),0)),NA())</f>
        <v>8.4285714285714199</v>
      </c>
      <c r="AC177" s="25">
        <f ca="1">IFERROR(INDEX('Natural Hazard'!$H$8:$H$225,MATCH($C177,_xlfn.ANCHORARRAY('Natural Hazard'!$C$8),0)),NA())</f>
        <v>7.3333333333333304</v>
      </c>
      <c r="AD177" s="25">
        <f ca="1">IFERROR(INDEX(Conflict!$H$8:$H$225,MATCH($C177,_xlfn.ANCHORARRAY(Conflict!$C$8),0)),NA())</f>
        <v>10</v>
      </c>
      <c r="AE177" s="50"/>
      <c r="AF177" s="25">
        <f ca="1">IFERROR(INDEX(Health!$I$8:$I$225,MATCH($C177,_xlfn.ANCHORARRAY(Health!$C$8),0)),NA())</f>
        <v>0</v>
      </c>
      <c r="AG177" s="25" t="e">
        <f ca="1">IFERROR(INDEX(Food!$I$8:$I$225,MATCH($C177,_xlfn.ANCHORARRAY(Food!$C$8),0)),NA())</f>
        <v>#N/A</v>
      </c>
      <c r="AH177" s="25" t="e">
        <f ca="1">IFERROR(INDEX(Macro!$I$8:$I$225,MATCH($C177,_xlfn.ANCHORARRAY(Macro!$C$8),0)),NA())</f>
        <v>#N/A</v>
      </c>
      <c r="AI177" s="25" t="e">
        <f ca="1">IFERROR(INDEX(Socioeconomic!$I$8:$I$225,MATCH($C177,_xlfn.ANCHORARRAY(Socioeconomic!$C$8),0)),NA())</f>
        <v>#N/A</v>
      </c>
      <c r="AJ177" s="25">
        <f ca="1">IFERROR(INDEX('Natural Hazard'!$I$8:$I$225,MATCH($C177,_xlfn.ANCHORARRAY('Natural Hazard'!$C$8),0)),NA())</f>
        <v>0</v>
      </c>
      <c r="AK177" s="25">
        <f ca="1">IFERROR(INDEX(Conflict!$I$8:$I$225,MATCH($C177,_xlfn.ANCHORARRAY(Conflict!$C$8),0)),NA())</f>
        <v>0</v>
      </c>
      <c r="AL177" s="49"/>
      <c r="AM177" s="25">
        <f>IFERROR(INDEX('Data Reliability'!$G$6:$G$409,MATCH($C177,'Data Reliability'!$E$6:$E$409,0)),NA())</f>
        <v>0.25</v>
      </c>
      <c r="AN177" s="25">
        <f>IFERROR(INDEX('Data Reliability'!$H$6:$H$409,MATCH($C177,'Data Reliability'!$E$6:$E$409,0)),NA())</f>
        <v>0.75</v>
      </c>
    </row>
    <row r="178" spans="2:40" x14ac:dyDescent="0.2">
      <c r="B178" s="28" t="s">
        <v>294</v>
      </c>
      <c r="C178" s="28" t="s">
        <v>295</v>
      </c>
      <c r="D178" s="28" t="s">
        <v>432</v>
      </c>
      <c r="E178" s="28" t="s">
        <v>429</v>
      </c>
      <c r="F178" s="206">
        <f ca="1">MATCH($C178,_xlfn.ANCHORARRAY(Health!$C$8),0)</f>
        <v>173</v>
      </c>
      <c r="G178" s="22" cm="1">
        <f t="array" aca="1" ref="G178" ca="1">IF(Parameters!$D$31, SUM(IF(ISNUMBER(R178:W178),(IF(R178:W178&gt;=Parameters!$D$37,1,"")),""))+0.5*(SUM(IF(ISNUMBER(R178:W178),(IF(R178:W178&gt;=Parameters!$D$38,1,"")),""))-SUM(IF(ISNUMBER(R178:W178),(IF(R178:W178&gt;=Parameters!$D$37,1,"")),""))),0) +
   IF(Parameters!$D$32,SUM(IF(ISNUMBER(R178:W178),(IF(R178:W178&gt;=Parameters!$D$41,1,"")),"")),0) +
   IF(Parameters!$D$33,AVERAGE(IF(ISNUMBER(R178:W178),R178:W178)),0) +
   IF(Parameters!$D$34,IF(OR(IF(ISNUMBER(R178:W178),R178:W178)=0),0,GEOMEAN(IF(ISNUMBER(R178:W178),R178:W178))),0)</f>
        <v>1.5</v>
      </c>
      <c r="H178" s="23">
        <f t="shared" ca="1" si="12"/>
        <v>1.5</v>
      </c>
      <c r="I178" s="116" t="str">
        <f t="shared" si="13"/>
        <v/>
      </c>
      <c r="J178" s="22" cm="1">
        <f t="array" aca="1" ref="J178" ca="1">IF(Parameters!$D$31, SUM(IF(ISNUMBER(Y178:AD178),(IF(Y178:AD178&gt;=Parameters!$D$41,1,"")),""))+0.5*(SUM(IF(ISNUMBER(Y178:AD178),(IF(Y178:AD178&gt;=Parameters!$D$42,1,"")),""))-SUM(IF(ISNUMBER(Y178:AD178),(IF(Y178:AD178&gt;=Parameters!$D$41,1,"")),""))),0) +
   IF(Parameters!$D$32,SUM(IF(ISNUMBER(Y178:AD178),(IF(Y178:AD178&gt;=Parameters!$D$41,1,"")),"")),0) +
   IF(Parameters!$D$33,AVERAGE(IF(ISNUMBER(Y178:AD178),Y178:AD178)),0) +
   IF(Parameters!$D$34,IF(OR(IF(ISNUMBER(Y178:AD178),Y178:AD178)=0),0,GEOMEAN(IF(ISNUMBER(Y178:AD178),Y178:AD178))),0)</f>
        <v>3</v>
      </c>
      <c r="K178" s="23">
        <f t="shared" ca="1" si="14"/>
        <v>3</v>
      </c>
      <c r="L178" s="116" t="str">
        <f t="shared" si="15"/>
        <v/>
      </c>
      <c r="M178" s="21" cm="1">
        <f t="array" aca="1" ref="M178" ca="1">IF(Parameters!$D$31, SUM(IF(ISNUMBER(AF178:AK178),(IF(AF178:AK178&gt;=Parameters!$D$41,1,"")),""))+0.5*(SUM(IF(ISNUMBER(AF178:AK178),(IF(AF178:AK178&gt;=Parameters!$D$42,1,"")),""))-SUM(IF(ISNUMBER(AF178:AK178),(IF(AF178:AK178&gt;=Parameters!$D$41,1,"")),""))),0) +
   IF(Parameters!$D$32,SUM(IF(ISNUMBER(AF178:AK178),(IF(AF178:AK178&gt;=Parameters!$D$41,1,"")),"")),0) +
   IF(Parameters!$D$33,AVERAGE(IF(ISNUMBER(AF178:AK178),AF178:AK178)),0) +
   IF(Parameters!$D$34,IF(OR(IF(ISNUMBER(AF178:AK178),AF178:AK178)=0),0,GEOMEAN(IF(ISNUMBER(AF178:AK178),AF178:AK178))),0)</f>
        <v>1.5</v>
      </c>
      <c r="N178" s="23">
        <f t="shared" ca="1" si="16"/>
        <v>1.5</v>
      </c>
      <c r="O178" s="116" t="str">
        <f t="shared" si="17"/>
        <v>!</v>
      </c>
      <c r="P178" s="24"/>
      <c r="Q178" s="49"/>
      <c r="R178" s="25">
        <f ca="1">IFERROR(INDEX(Health!$G$8:$G$225,MATCH($C178,_xlfn.ANCHORARRAY(Health!$C$8),0)),NA())</f>
        <v>0</v>
      </c>
      <c r="S178" s="25">
        <f ca="1">IFERROR(INDEX(Food!$G$8:$G$225,MATCH($C178,_xlfn.ANCHORARRAY(Food!$C$8),0)),NA())</f>
        <v>0</v>
      </c>
      <c r="T178" s="25">
        <f ca="1">IFERROR(INDEX(Macro!$G$8:$G$225,MATCH($C178,_xlfn.ANCHORARRAY(Macro!$C$8),0)),NA())</f>
        <v>10</v>
      </c>
      <c r="U178" s="25">
        <f ca="1">IFERROR(INDEX(Socioeconomic!$G$8:$G$225,MATCH($C178,_xlfn.ANCHORARRAY(Socioeconomic!$C$8),0)),NA())</f>
        <v>0</v>
      </c>
      <c r="V178" s="25">
        <f ca="1">IFERROR(INDEX('Natural Hazard'!$G$8:$G$225,MATCH($C178,_xlfn.ANCHORARRAY('Natural Hazard'!$C$8),0)),NA())</f>
        <v>0</v>
      </c>
      <c r="W178" s="25">
        <f ca="1">IFERROR(INDEX(Conflict!$G$8:$G$225,MATCH($C178,_xlfn.ANCHORARRAY(Conflict!$C$8),0)),NA())</f>
        <v>5.5030099687191951</v>
      </c>
      <c r="X178" s="50"/>
      <c r="Y178" s="25">
        <f ca="1">IFERROR(INDEX(Health!$H$8:$H$225,MATCH($C178,_xlfn.ANCHORARRAY(Health!$C$8),0)),NA())</f>
        <v>6.6413994169096204</v>
      </c>
      <c r="Z178" s="25">
        <f ca="1">IFERROR(INDEX(Food!$H$8:$H$225,MATCH($C178,_xlfn.ANCHORARRAY(Food!$C$8),0)),NA())</f>
        <v>10</v>
      </c>
      <c r="AA178" s="25">
        <f ca="1">IFERROR(INDEX(Macro!$H$8:$H$225,MATCH($C178,_xlfn.ANCHORARRAY(Macro!$C$8),0)),NA())</f>
        <v>10</v>
      </c>
      <c r="AB178" s="25">
        <f ca="1">IFERROR(INDEX(Socioeconomic!$H$8:$H$225,MATCH($C178,_xlfn.ANCHORARRAY(Socioeconomic!$C$8),0)),NA())</f>
        <v>10</v>
      </c>
      <c r="AC178" s="25">
        <f ca="1">IFERROR(INDEX('Natural Hazard'!$H$8:$H$225,MATCH($C178,_xlfn.ANCHORARRAY('Natural Hazard'!$C$8),0)),NA())</f>
        <v>4.5</v>
      </c>
      <c r="AD178" s="25">
        <f ca="1">IFERROR(INDEX(Conflict!$H$8:$H$225,MATCH($C178,_xlfn.ANCHORARRAY(Conflict!$C$8),0)),NA())</f>
        <v>4.3261598165461201</v>
      </c>
      <c r="AE178" s="50"/>
      <c r="AF178" s="25">
        <f ca="1">IFERROR(INDEX(Health!$I$8:$I$225,MATCH($C178,_xlfn.ANCHORARRAY(Health!$C$8),0)),NA())</f>
        <v>0</v>
      </c>
      <c r="AG178" s="25" t="e">
        <f ca="1">IFERROR(INDEX(Food!$I$8:$I$225,MATCH($C178,_xlfn.ANCHORARRAY(Food!$C$8),0)),NA())</f>
        <v>#N/A</v>
      </c>
      <c r="AH178" s="25">
        <f ca="1">IFERROR(INDEX(Macro!$I$8:$I$225,MATCH($C178,_xlfn.ANCHORARRAY(Macro!$C$8),0)),NA())</f>
        <v>10</v>
      </c>
      <c r="AI178" s="25">
        <f ca="1">IFERROR(INDEX(Socioeconomic!$I$8:$I$225,MATCH($C178,_xlfn.ANCHORARRAY(Socioeconomic!$C$8),0)),NA())</f>
        <v>0</v>
      </c>
      <c r="AJ178" s="25">
        <f ca="1">IFERROR(INDEX('Natural Hazard'!$I$8:$I$225,MATCH($C178,_xlfn.ANCHORARRAY('Natural Hazard'!$C$8),0)),NA())</f>
        <v>0</v>
      </c>
      <c r="AK178" s="25">
        <f ca="1">IFERROR(INDEX(Conflict!$I$8:$I$225,MATCH($C178,_xlfn.ANCHORARRAY(Conflict!$C$8),0)),NA())</f>
        <v>7</v>
      </c>
      <c r="AL178" s="49"/>
      <c r="AM178" s="25">
        <f>IFERROR(INDEX('Data Reliability'!$G$6:$G$409,MATCH($C178,'Data Reliability'!$E$6:$E$409,0)),NA())</f>
        <v>0</v>
      </c>
      <c r="AN178" s="25">
        <f>IFERROR(INDEX('Data Reliability'!$H$6:$H$409,MATCH($C178,'Data Reliability'!$E$6:$E$409,0)),NA())</f>
        <v>0.47499999999999998</v>
      </c>
    </row>
    <row r="179" spans="2:40" x14ac:dyDescent="0.2">
      <c r="B179" s="28" t="s">
        <v>296</v>
      </c>
      <c r="C179" s="28" t="s">
        <v>297</v>
      </c>
      <c r="D179" s="28" t="s">
        <v>435</v>
      </c>
      <c r="E179" s="28" t="s">
        <v>430</v>
      </c>
      <c r="F179" s="206">
        <f ca="1">MATCH($C179,_xlfn.ANCHORARRAY(Health!$C$8),0)</f>
        <v>174</v>
      </c>
      <c r="G179" s="22" cm="1">
        <f t="array" aca="1" ref="G179" ca="1">IF(Parameters!$D$31, SUM(IF(ISNUMBER(R179:W179),(IF(R179:W179&gt;=Parameters!$D$37,1,"")),""))+0.5*(SUM(IF(ISNUMBER(R179:W179),(IF(R179:W179&gt;=Parameters!$D$38,1,"")),""))-SUM(IF(ISNUMBER(R179:W179),(IF(R179:W179&gt;=Parameters!$D$37,1,"")),""))),0) +
   IF(Parameters!$D$32,SUM(IF(ISNUMBER(R179:W179),(IF(R179:W179&gt;=Parameters!$D$41,1,"")),"")),0) +
   IF(Parameters!$D$33,AVERAGE(IF(ISNUMBER(R179:W179),R179:W179)),0) +
   IF(Parameters!$D$34,IF(OR(IF(ISNUMBER(R179:W179),R179:W179)=0),0,GEOMEAN(IF(ISNUMBER(R179:W179),R179:W179))),0)</f>
        <v>1</v>
      </c>
      <c r="H179" s="23">
        <f t="shared" ca="1" si="12"/>
        <v>1</v>
      </c>
      <c r="I179" s="116" t="str">
        <f t="shared" si="13"/>
        <v/>
      </c>
      <c r="J179" s="22" cm="1">
        <f t="array" aca="1" ref="J179" ca="1">IF(Parameters!$D$31, SUM(IF(ISNUMBER(Y179:AD179),(IF(Y179:AD179&gt;=Parameters!$D$41,1,"")),""))+0.5*(SUM(IF(ISNUMBER(Y179:AD179),(IF(Y179:AD179&gt;=Parameters!$D$42,1,"")),""))-SUM(IF(ISNUMBER(Y179:AD179),(IF(Y179:AD179&gt;=Parameters!$D$41,1,"")),""))),0) +
   IF(Parameters!$D$32,SUM(IF(ISNUMBER(Y179:AD179),(IF(Y179:AD179&gt;=Parameters!$D$41,1,"")),"")),0) +
   IF(Parameters!$D$33,AVERAGE(IF(ISNUMBER(Y179:AD179),Y179:AD179)),0) +
   IF(Parameters!$D$34,IF(OR(IF(ISNUMBER(Y179:AD179),Y179:AD179)=0),0,GEOMEAN(IF(ISNUMBER(Y179:AD179),Y179:AD179))),0)</f>
        <v>0.5</v>
      </c>
      <c r="K179" s="23">
        <f t="shared" ca="1" si="14"/>
        <v>0.5</v>
      </c>
      <c r="L179" s="116" t="str">
        <f t="shared" si="15"/>
        <v/>
      </c>
      <c r="M179" s="21" cm="1">
        <f t="array" aca="1" ref="M179" ca="1">IF(Parameters!$D$31, SUM(IF(ISNUMBER(AF179:AK179),(IF(AF179:AK179&gt;=Parameters!$D$41,1,"")),""))+0.5*(SUM(IF(ISNUMBER(AF179:AK179),(IF(AF179:AK179&gt;=Parameters!$D$42,1,"")),""))-SUM(IF(ISNUMBER(AF179:AK179),(IF(AF179:AK179&gt;=Parameters!$D$41,1,"")),""))),0) +
   IF(Parameters!$D$32,SUM(IF(ISNUMBER(AF179:AK179),(IF(AF179:AK179&gt;=Parameters!$D$41,1,"")),"")),0) +
   IF(Parameters!$D$33,AVERAGE(IF(ISNUMBER(AF179:AK179),AF179:AK179)),0) +
   IF(Parameters!$D$34,IF(OR(IF(ISNUMBER(AF179:AK179),AF179:AK179)=0),0,GEOMEAN(IF(ISNUMBER(AF179:AK179),AF179:AK179))),0)</f>
        <v>1</v>
      </c>
      <c r="N179" s="23">
        <f t="shared" ca="1" si="16"/>
        <v>1</v>
      </c>
      <c r="O179" s="116" t="str">
        <f t="shared" si="17"/>
        <v>!</v>
      </c>
      <c r="P179" s="24"/>
      <c r="Q179" s="49"/>
      <c r="R179" s="25">
        <f ca="1">IFERROR(INDEX(Health!$G$8:$G$225,MATCH($C179,_xlfn.ANCHORARRAY(Health!$C$8),0)),NA())</f>
        <v>0</v>
      </c>
      <c r="S179" s="25">
        <f ca="1">IFERROR(INDEX(Food!$G$8:$G$225,MATCH($C179,_xlfn.ANCHORARRAY(Food!$C$8),0)),NA())</f>
        <v>4.4824821480175299</v>
      </c>
      <c r="T179" s="25">
        <f ca="1">IFERROR(INDEX(Macro!$G$8:$G$225,MATCH($C179,_xlfn.ANCHORARRAY(Macro!$C$8),0)),NA())</f>
        <v>3.8155862799964719</v>
      </c>
      <c r="U179" s="25">
        <f ca="1">IFERROR(INDEX(Socioeconomic!$G$8:$G$225,MATCH($C179,_xlfn.ANCHORARRAY(Socioeconomic!$C$8),0)),NA())</f>
        <v>1.7937293483671246</v>
      </c>
      <c r="V179" s="25">
        <f ca="1">IFERROR(INDEX('Natural Hazard'!$G$8:$G$225,MATCH($C179,_xlfn.ANCHORARRAY('Natural Hazard'!$C$8),0)),NA())</f>
        <v>8.7559503577091284</v>
      </c>
      <c r="W179" s="25">
        <f ca="1">IFERROR(INDEX(Conflict!$G$8:$G$225,MATCH($C179,_xlfn.ANCHORARRAY(Conflict!$C$8),0)),NA())</f>
        <v>3.078163427915241</v>
      </c>
      <c r="X179" s="50"/>
      <c r="Y179" s="25">
        <f ca="1">IFERROR(INDEX(Health!$H$8:$H$225,MATCH($C179,_xlfn.ANCHORARRAY(Health!$C$8),0)),NA())</f>
        <v>4.2798833819241997</v>
      </c>
      <c r="Z179" s="25">
        <f ca="1">IFERROR(INDEX(Food!$H$8:$H$225,MATCH($C179,_xlfn.ANCHORARRAY(Food!$C$8),0)),NA())</f>
        <v>4.01852924145917</v>
      </c>
      <c r="AA179" s="25">
        <f ca="1">IFERROR(INDEX(Macro!$H$8:$H$225,MATCH($C179,_xlfn.ANCHORARRAY(Macro!$C$8),0)),NA())</f>
        <v>4.2543217111046001</v>
      </c>
      <c r="AB179" s="25">
        <f ca="1">IFERROR(INDEX(Socioeconomic!$H$8:$H$225,MATCH($C179,_xlfn.ANCHORARRAY(Socioeconomic!$C$8),0)),NA())</f>
        <v>6.4285714285714199</v>
      </c>
      <c r="AC179" s="25">
        <f ca="1">IFERROR(INDEX('Natural Hazard'!$H$8:$H$225,MATCH($C179,_xlfn.ANCHORARRAY('Natural Hazard'!$C$8),0)),NA())</f>
        <v>7.6666666666666599</v>
      </c>
      <c r="AD179" s="25">
        <f ca="1">IFERROR(INDEX(Conflict!$H$8:$H$225,MATCH($C179,_xlfn.ANCHORARRAY(Conflict!$C$8),0)),NA())</f>
        <v>1.6581407655671101</v>
      </c>
      <c r="AE179" s="50"/>
      <c r="AF179" s="25">
        <f ca="1">IFERROR(INDEX(Health!$I$8:$I$225,MATCH($C179,_xlfn.ANCHORARRAY(Health!$C$8),0)),NA())</f>
        <v>0</v>
      </c>
      <c r="AG179" s="25">
        <f ca="1">IFERROR(INDEX(Food!$I$8:$I$225,MATCH($C179,_xlfn.ANCHORARRAY(Food!$C$8),0)),NA())</f>
        <v>5</v>
      </c>
      <c r="AH179" s="25">
        <f ca="1">IFERROR(INDEX(Macro!$I$8:$I$225,MATCH($C179,_xlfn.ANCHORARRAY(Macro!$C$8),0)),NA())</f>
        <v>3.4220963172804502</v>
      </c>
      <c r="AI179" s="25">
        <f ca="1">IFERROR(INDEX(Socioeconomic!$I$8:$I$225,MATCH($C179,_xlfn.ANCHORARRAY(Socioeconomic!$C$8),0)),NA())</f>
        <v>0.50049455169677504</v>
      </c>
      <c r="AJ179" s="25">
        <f ca="1">IFERROR(INDEX('Natural Hazard'!$I$8:$I$225,MATCH($C179,_xlfn.ANCHORARRAY('Natural Hazard'!$C$8),0)),NA())</f>
        <v>10</v>
      </c>
      <c r="AK179" s="25">
        <f ca="1">IFERROR(INDEX(Conflict!$I$8:$I$225,MATCH($C179,_xlfn.ANCHORARRAY(Conflict!$C$8),0)),NA())</f>
        <v>5.71428571428571</v>
      </c>
      <c r="AL179" s="49"/>
      <c r="AM179" s="25">
        <f>IFERROR(INDEX('Data Reliability'!$G$6:$G$409,MATCH($C179,'Data Reliability'!$E$6:$E$409,0)),NA())</f>
        <v>8.3333333333333301E-2</v>
      </c>
      <c r="AN179" s="25">
        <f>IFERROR(INDEX('Data Reliability'!$H$6:$H$409,MATCH($C179,'Data Reliability'!$E$6:$E$409,0)),NA())</f>
        <v>0.46111111111111103</v>
      </c>
    </row>
    <row r="180" spans="2:40" x14ac:dyDescent="0.2">
      <c r="B180" s="28" t="s">
        <v>754</v>
      </c>
      <c r="C180" s="28" t="s">
        <v>715</v>
      </c>
      <c r="D180" s="28" t="s">
        <v>433</v>
      </c>
      <c r="E180" s="28" t="s">
        <v>409</v>
      </c>
      <c r="F180" s="206">
        <f ca="1">MATCH($C180,_xlfn.ANCHORARRAY(Health!$C$8),0)</f>
        <v>175</v>
      </c>
      <c r="G180" s="22" cm="1">
        <f t="array" aca="1" ref="G180" ca="1">IF(Parameters!$D$31, SUM(IF(ISNUMBER(R180:W180),(IF(R180:W180&gt;=Parameters!$D$37,1,"")),""))+0.5*(SUM(IF(ISNUMBER(R180:W180),(IF(R180:W180&gt;=Parameters!$D$38,1,"")),""))-SUM(IF(ISNUMBER(R180:W180),(IF(R180:W180&gt;=Parameters!$D$37,1,"")),""))),0) +
   IF(Parameters!$D$32,SUM(IF(ISNUMBER(R180:W180),(IF(R180:W180&gt;=Parameters!$D$41,1,"")),"")),0) +
   IF(Parameters!$D$33,AVERAGE(IF(ISNUMBER(R180:W180),R180:W180)),0) +
   IF(Parameters!$D$34,IF(OR(IF(ISNUMBER(R180:W180),R180:W180)=0),0,GEOMEAN(IF(ISNUMBER(R180:W180),R180:W180))),0)</f>
        <v>0</v>
      </c>
      <c r="H180" s="23">
        <f t="shared" ca="1" si="12"/>
        <v>0</v>
      </c>
      <c r="I180" s="116" t="str">
        <f t="shared" si="13"/>
        <v>!!</v>
      </c>
      <c r="J180" s="22" cm="1">
        <f t="array" aca="1" ref="J180" ca="1">IF(Parameters!$D$31, SUM(IF(ISNUMBER(Y180:AD180),(IF(Y180:AD180&gt;=Parameters!$D$41,1,"")),""))+0.5*(SUM(IF(ISNUMBER(Y180:AD180),(IF(Y180:AD180&gt;=Parameters!$D$42,1,"")),""))-SUM(IF(ISNUMBER(Y180:AD180),(IF(Y180:AD180&gt;=Parameters!$D$41,1,"")),""))),0) +
   IF(Parameters!$D$32,SUM(IF(ISNUMBER(Y180:AD180),(IF(Y180:AD180&gt;=Parameters!$D$41,1,"")),"")),0) +
   IF(Parameters!$D$33,AVERAGE(IF(ISNUMBER(Y180:AD180),Y180:AD180)),0) +
   IF(Parameters!$D$34,IF(OR(IF(ISNUMBER(Y180:AD180),Y180:AD180)=0),0,GEOMEAN(IF(ISNUMBER(Y180:AD180),Y180:AD180))),0)</f>
        <v>0</v>
      </c>
      <c r="K180" s="23">
        <f t="shared" ca="1" si="14"/>
        <v>0</v>
      </c>
      <c r="L180" s="116" t="str">
        <f t="shared" si="15"/>
        <v>!!</v>
      </c>
      <c r="M180" s="21" cm="1">
        <f t="array" aca="1" ref="M180" ca="1">IF(Parameters!$D$31, SUM(IF(ISNUMBER(AF180:AK180),(IF(AF180:AK180&gt;=Parameters!$D$41,1,"")),""))+0.5*(SUM(IF(ISNUMBER(AF180:AK180),(IF(AF180:AK180&gt;=Parameters!$D$42,1,"")),""))-SUM(IF(ISNUMBER(AF180:AK180),(IF(AF180:AK180&gt;=Parameters!$D$41,1,"")),""))),0) +
   IF(Parameters!$D$32,SUM(IF(ISNUMBER(AF180:AK180),(IF(AF180:AK180&gt;=Parameters!$D$41,1,"")),"")),0) +
   IF(Parameters!$D$33,AVERAGE(IF(ISNUMBER(AF180:AK180),AF180:AK180)),0) +
   IF(Parameters!$D$34,IF(OR(IF(ISNUMBER(AF180:AK180),AF180:AK180)=0),0,GEOMEAN(IF(ISNUMBER(AF180:AK180),AF180:AK180))),0)</f>
        <v>0</v>
      </c>
      <c r="N180" s="23">
        <f t="shared" ca="1" si="16"/>
        <v>0</v>
      </c>
      <c r="O180" s="116" t="str">
        <f t="shared" si="17"/>
        <v>!!</v>
      </c>
      <c r="P180" s="24"/>
      <c r="Q180" s="49"/>
      <c r="R180" s="25">
        <f ca="1">IFERROR(INDEX(Health!$G$8:$G$225,MATCH($C180,_xlfn.ANCHORARRAY(Health!$C$8),0)),NA())</f>
        <v>0</v>
      </c>
      <c r="S180" s="25" t="e">
        <f ca="1">IFERROR(INDEX(Food!$G$8:$G$225,MATCH($C180,_xlfn.ANCHORARRAY(Food!$C$8),0)),NA())</f>
        <v>#N/A</v>
      </c>
      <c r="T180" s="25" t="e">
        <f ca="1">IFERROR(INDEX(Macro!$G$8:$G$225,MATCH($C180,_xlfn.ANCHORARRAY(Macro!$C$8),0)),NA())</f>
        <v>#N/A</v>
      </c>
      <c r="U180" s="25">
        <f ca="1">IFERROR(INDEX(Socioeconomic!$G$8:$G$225,MATCH($C180,_xlfn.ANCHORARRAY(Socioeconomic!$C$8),0)),NA())</f>
        <v>0</v>
      </c>
      <c r="V180" s="25">
        <f ca="1">IFERROR(INDEX('Natural Hazard'!$G$8:$G$225,MATCH($C180,_xlfn.ANCHORARRAY('Natural Hazard'!$C$8),0)),NA())</f>
        <v>0</v>
      </c>
      <c r="W180" s="25">
        <f ca="1">IFERROR(INDEX(Conflict!$G$8:$G$225,MATCH($C180,_xlfn.ANCHORARRAY(Conflict!$C$8),0)),NA())</f>
        <v>0</v>
      </c>
      <c r="X180" s="50"/>
      <c r="Y180" s="25">
        <f ca="1">IFERROR(INDEX(Health!$H$8:$H$225,MATCH($C180,_xlfn.ANCHORARRAY(Health!$C$8),0)),NA())</f>
        <v>6.5830903790087403</v>
      </c>
      <c r="Z180" s="25" t="e">
        <f ca="1">IFERROR(INDEX(Food!$H$8:$H$225,MATCH($C180,_xlfn.ANCHORARRAY(Food!$C$8),0)),NA())</f>
        <v>#N/A</v>
      </c>
      <c r="AA180" s="25" t="e">
        <f ca="1">IFERROR(INDEX(Macro!$H$8:$H$225,MATCH($C180,_xlfn.ANCHORARRAY(Macro!$C$8),0)),NA())</f>
        <v>#N/A</v>
      </c>
      <c r="AB180" s="25" t="e">
        <f ca="1">IFERROR(INDEX(Socioeconomic!$H$8:$H$225,MATCH($C180,_xlfn.ANCHORARRAY(Socioeconomic!$C$8),0)),NA())</f>
        <v>#N/A</v>
      </c>
      <c r="AC180" s="25" t="e">
        <f ca="1">IFERROR(INDEX('Natural Hazard'!$H$8:$H$225,MATCH($C180,_xlfn.ANCHORARRAY('Natural Hazard'!$C$8),0)),NA())</f>
        <v>#N/A</v>
      </c>
      <c r="AD180" s="25">
        <f ca="1">IFERROR(INDEX(Conflict!$H$8:$H$225,MATCH($C180,_xlfn.ANCHORARRAY(Conflict!$C$8),0)),NA())</f>
        <v>0</v>
      </c>
      <c r="AE180" s="50"/>
      <c r="AF180" s="25">
        <f ca="1">IFERROR(INDEX(Health!$I$8:$I$225,MATCH($C180,_xlfn.ANCHORARRAY(Health!$C$8),0)),NA())</f>
        <v>0</v>
      </c>
      <c r="AG180" s="25" t="e">
        <f ca="1">IFERROR(INDEX(Food!$I$8:$I$225,MATCH($C180,_xlfn.ANCHORARRAY(Food!$C$8),0)),NA())</f>
        <v>#N/A</v>
      </c>
      <c r="AH180" s="25" t="e">
        <f ca="1">IFERROR(INDEX(Macro!$I$8:$I$225,MATCH($C180,_xlfn.ANCHORARRAY(Macro!$C$8),0)),NA())</f>
        <v>#N/A</v>
      </c>
      <c r="AI180" s="25">
        <f ca="1">IFERROR(INDEX(Socioeconomic!$I$8:$I$225,MATCH($C180,_xlfn.ANCHORARRAY(Socioeconomic!$C$8),0)),NA())</f>
        <v>0</v>
      </c>
      <c r="AJ180" s="25">
        <f ca="1">IFERROR(INDEX('Natural Hazard'!$I$8:$I$225,MATCH($C180,_xlfn.ANCHORARRAY('Natural Hazard'!$C$8),0)),NA())</f>
        <v>0</v>
      </c>
      <c r="AK180" s="25">
        <f ca="1">IFERROR(INDEX(Conflict!$I$8:$I$225,MATCH($C180,_xlfn.ANCHORARRAY(Conflict!$C$8),0)),NA())</f>
        <v>0</v>
      </c>
      <c r="AL180" s="49"/>
      <c r="AM180" s="25">
        <f>IFERROR(INDEX('Data Reliability'!$G$6:$G$409,MATCH($C180,'Data Reliability'!$E$6:$E$409,0)),NA())</f>
        <v>0.75</v>
      </c>
      <c r="AN180" s="25">
        <f>IFERROR(INDEX('Data Reliability'!$H$6:$H$409,MATCH($C180,'Data Reliability'!$E$6:$E$409,0)),NA())</f>
        <v>0.77500000000000002</v>
      </c>
    </row>
    <row r="181" spans="2:40" x14ac:dyDescent="0.2">
      <c r="B181" s="28" t="s">
        <v>298</v>
      </c>
      <c r="C181" s="28" t="s">
        <v>299</v>
      </c>
      <c r="D181" s="28" t="s">
        <v>432</v>
      </c>
      <c r="E181" s="28" t="s">
        <v>429</v>
      </c>
      <c r="F181" s="206">
        <f ca="1">MATCH($C181,_xlfn.ANCHORARRAY(Health!$C$8),0)</f>
        <v>176</v>
      </c>
      <c r="G181" s="22" cm="1">
        <f t="array" aca="1" ref="G181" ca="1">IF(Parameters!$D$31, SUM(IF(ISNUMBER(R181:W181),(IF(R181:W181&gt;=Parameters!$D$37,1,"")),""))+0.5*(SUM(IF(ISNUMBER(R181:W181),(IF(R181:W181&gt;=Parameters!$D$38,1,"")),""))-SUM(IF(ISNUMBER(R181:W181),(IF(R181:W181&gt;=Parameters!$D$37,1,"")),""))),0) +
   IF(Parameters!$D$32,SUM(IF(ISNUMBER(R181:W181),(IF(R181:W181&gt;=Parameters!$D$41,1,"")),"")),0) +
   IF(Parameters!$D$33,AVERAGE(IF(ISNUMBER(R181:W181),R181:W181)),0) +
   IF(Parameters!$D$34,IF(OR(IF(ISNUMBER(R181:W181),R181:W181)=0),0,GEOMEAN(IF(ISNUMBER(R181:W181),R181:W181))),0)</f>
        <v>5</v>
      </c>
      <c r="H181" s="23">
        <f t="shared" ca="1" si="12"/>
        <v>5</v>
      </c>
      <c r="I181" s="116" t="str">
        <f t="shared" si="13"/>
        <v/>
      </c>
      <c r="J181" s="22" cm="1">
        <f t="array" aca="1" ref="J181" ca="1">IF(Parameters!$D$31, SUM(IF(ISNUMBER(Y181:AD181),(IF(Y181:AD181&gt;=Parameters!$D$41,1,"")),""))+0.5*(SUM(IF(ISNUMBER(Y181:AD181),(IF(Y181:AD181&gt;=Parameters!$D$42,1,"")),""))-SUM(IF(ISNUMBER(Y181:AD181),(IF(Y181:AD181&gt;=Parameters!$D$41,1,"")),""))),0) +
   IF(Parameters!$D$32,SUM(IF(ISNUMBER(Y181:AD181),(IF(Y181:AD181&gt;=Parameters!$D$41,1,"")),"")),0) +
   IF(Parameters!$D$33,AVERAGE(IF(ISNUMBER(Y181:AD181),Y181:AD181)),0) +
   IF(Parameters!$D$34,IF(OR(IF(ISNUMBER(Y181:AD181),Y181:AD181)=0),0,GEOMEAN(IF(ISNUMBER(Y181:AD181),Y181:AD181))),0)</f>
        <v>5</v>
      </c>
      <c r="K181" s="23">
        <f t="shared" ca="1" si="14"/>
        <v>5</v>
      </c>
      <c r="L181" s="116" t="str">
        <f t="shared" si="15"/>
        <v/>
      </c>
      <c r="M181" s="21" cm="1">
        <f t="array" aca="1" ref="M181" ca="1">IF(Parameters!$D$31, SUM(IF(ISNUMBER(AF181:AK181),(IF(AF181:AK181&gt;=Parameters!$D$41,1,"")),""))+0.5*(SUM(IF(ISNUMBER(AF181:AK181),(IF(AF181:AK181&gt;=Parameters!$D$42,1,"")),""))-SUM(IF(ISNUMBER(AF181:AK181),(IF(AF181:AK181&gt;=Parameters!$D$41,1,"")),""))),0) +
   IF(Parameters!$D$32,SUM(IF(ISNUMBER(AF181:AK181),(IF(AF181:AK181&gt;=Parameters!$D$41,1,"")),"")),0) +
   IF(Parameters!$D$33,AVERAGE(IF(ISNUMBER(AF181:AK181),AF181:AK181)),0) +
   IF(Parameters!$D$34,IF(OR(IF(ISNUMBER(AF181:AK181),AF181:AK181)=0),0,GEOMEAN(IF(ISNUMBER(AF181:AK181),AF181:AK181))),0)</f>
        <v>4.5</v>
      </c>
      <c r="N181" s="23">
        <f t="shared" ca="1" si="16"/>
        <v>4.5</v>
      </c>
      <c r="O181" s="116" t="str">
        <f t="shared" si="17"/>
        <v>!</v>
      </c>
      <c r="P181" s="24"/>
      <c r="Q181" s="49"/>
      <c r="R181" s="25">
        <f ca="1">IFERROR(INDEX(Health!$G$8:$G$225,MATCH($C181,_xlfn.ANCHORARRAY(Health!$C$8),0)),NA())</f>
        <v>0</v>
      </c>
      <c r="S181" s="25">
        <f ca="1">IFERROR(INDEX(Food!$G$8:$G$225,MATCH($C181,_xlfn.ANCHORARRAY(Food!$C$8),0)),NA())</f>
        <v>10</v>
      </c>
      <c r="T181" s="25">
        <f ca="1">IFERROR(INDEX(Macro!$G$8:$G$225,MATCH($C181,_xlfn.ANCHORARRAY(Macro!$C$8),0)),NA())</f>
        <v>9.3707688957850568</v>
      </c>
      <c r="U181" s="25">
        <f ca="1">IFERROR(INDEX(Socioeconomic!$G$8:$G$225,MATCH($C181,_xlfn.ANCHORARRAY(Socioeconomic!$C$8),0)),NA())</f>
        <v>9.105598639025299</v>
      </c>
      <c r="V181" s="25">
        <f ca="1">IFERROR(INDEX('Natural Hazard'!$G$8:$G$225,MATCH($C181,_xlfn.ANCHORARRAY('Natural Hazard'!$C$8),0)),NA())</f>
        <v>9.6609178307929575</v>
      </c>
      <c r="W181" s="25">
        <f ca="1">IFERROR(INDEX(Conflict!$G$8:$G$225,MATCH($C181,_xlfn.ANCHORARRAY(Conflict!$C$8),0)),NA())</f>
        <v>10</v>
      </c>
      <c r="X181" s="50"/>
      <c r="Y181" s="25">
        <f ca="1">IFERROR(INDEX(Health!$H$8:$H$225,MATCH($C181,_xlfn.ANCHORARRAY(Health!$C$8),0)),NA())</f>
        <v>10</v>
      </c>
      <c r="Z181" s="25">
        <f ca="1">IFERROR(INDEX(Food!$H$8:$H$225,MATCH($C181,_xlfn.ANCHORARRAY(Food!$C$8),0)),NA())</f>
        <v>10</v>
      </c>
      <c r="AA181" s="25">
        <f ca="1">IFERROR(INDEX(Macro!$H$8:$H$225,MATCH($C181,_xlfn.ANCHORARRAY(Macro!$C$8),0)),NA())</f>
        <v>8.7811309698212696</v>
      </c>
      <c r="AB181" s="25">
        <f ca="1">IFERROR(INDEX(Socioeconomic!$H$8:$H$225,MATCH($C181,_xlfn.ANCHORARRAY(Socioeconomic!$C$8),0)),NA())</f>
        <v>10</v>
      </c>
      <c r="AC181" s="25">
        <f ca="1">IFERROR(INDEX('Natural Hazard'!$H$8:$H$225,MATCH($C181,_xlfn.ANCHORARRAY('Natural Hazard'!$C$8),0)),NA())</f>
        <v>9.3333333333333304</v>
      </c>
      <c r="AD181" s="25">
        <f ca="1">IFERROR(INDEX(Conflict!$H$8:$H$225,MATCH($C181,_xlfn.ANCHORARRAY(Conflict!$C$8),0)),NA())</f>
        <v>10</v>
      </c>
      <c r="AE181" s="50"/>
      <c r="AF181" s="25">
        <f ca="1">IFERROR(INDEX(Health!$I$8:$I$225,MATCH($C181,_xlfn.ANCHORARRAY(Health!$C$8),0)),NA())</f>
        <v>0</v>
      </c>
      <c r="AG181" s="25">
        <f ca="1">IFERROR(INDEX(Food!$I$8:$I$225,MATCH($C181,_xlfn.ANCHORARRAY(Food!$C$8),0)),NA())</f>
        <v>10</v>
      </c>
      <c r="AH181" s="25">
        <f ca="1">IFERROR(INDEX(Macro!$I$8:$I$225,MATCH($C181,_xlfn.ANCHORARRAY(Macro!$C$8),0)),NA())</f>
        <v>10</v>
      </c>
      <c r="AI181" s="25">
        <f ca="1">IFERROR(INDEX(Socioeconomic!$I$8:$I$225,MATCH($C181,_xlfn.ANCHORARRAY(Socioeconomic!$C$8),0)),NA())</f>
        <v>8.2911926575019397</v>
      </c>
      <c r="AJ181" s="25">
        <f ca="1">IFERROR(INDEX('Natural Hazard'!$I$8:$I$225,MATCH($C181,_xlfn.ANCHORARRAY('Natural Hazard'!$C$8),0)),NA())</f>
        <v>10</v>
      </c>
      <c r="AK181" s="25">
        <f ca="1">IFERROR(INDEX(Conflict!$I$8:$I$225,MATCH($C181,_xlfn.ANCHORARRAY(Conflict!$C$8),0)),NA())</f>
        <v>10</v>
      </c>
      <c r="AL181" s="49"/>
      <c r="AM181" s="25">
        <f>IFERROR(INDEX('Data Reliability'!$G$6:$G$409,MATCH($C181,'Data Reliability'!$E$6:$E$409,0)),NA())</f>
        <v>0.16666666666666699</v>
      </c>
      <c r="AN181" s="25">
        <f>IFERROR(INDEX('Data Reliability'!$H$6:$H$409,MATCH($C181,'Data Reliability'!$E$6:$E$409,0)),NA())</f>
        <v>0.358333333333333</v>
      </c>
    </row>
    <row r="182" spans="2:40" x14ac:dyDescent="0.2">
      <c r="B182" s="28" t="s">
        <v>300</v>
      </c>
      <c r="C182" s="28" t="s">
        <v>301</v>
      </c>
      <c r="D182" s="28" t="s">
        <v>433</v>
      </c>
      <c r="E182" s="28" t="s">
        <v>430</v>
      </c>
      <c r="F182" s="206">
        <f ca="1">MATCH($C182,_xlfn.ANCHORARRAY(Health!$C$8),0)</f>
        <v>177</v>
      </c>
      <c r="G182" s="22" cm="1">
        <f t="array" aca="1" ref="G182" ca="1">IF(Parameters!$D$31, SUM(IF(ISNUMBER(R182:W182),(IF(R182:W182&gt;=Parameters!$D$37,1,"")),""))+0.5*(SUM(IF(ISNUMBER(R182:W182),(IF(R182:W182&gt;=Parameters!$D$38,1,"")),""))-SUM(IF(ISNUMBER(R182:W182),(IF(R182:W182&gt;=Parameters!$D$37,1,"")),""))),0) +
   IF(Parameters!$D$32,SUM(IF(ISNUMBER(R182:W182),(IF(R182:W182&gt;=Parameters!$D$41,1,"")),"")),0) +
   IF(Parameters!$D$33,AVERAGE(IF(ISNUMBER(R182:W182),R182:W182)),0) +
   IF(Parameters!$D$34,IF(OR(IF(ISNUMBER(R182:W182),R182:W182)=0),0,GEOMEAN(IF(ISNUMBER(R182:W182),R182:W182))),0)</f>
        <v>0</v>
      </c>
      <c r="H182" s="23">
        <f t="shared" ca="1" si="12"/>
        <v>0</v>
      </c>
      <c r="I182" s="116" t="str">
        <f t="shared" si="13"/>
        <v/>
      </c>
      <c r="J182" s="22" cm="1">
        <f t="array" aca="1" ref="J182" ca="1">IF(Parameters!$D$31, SUM(IF(ISNUMBER(Y182:AD182),(IF(Y182:AD182&gt;=Parameters!$D$41,1,"")),""))+0.5*(SUM(IF(ISNUMBER(Y182:AD182),(IF(Y182:AD182&gt;=Parameters!$D$42,1,"")),""))-SUM(IF(ISNUMBER(Y182:AD182),(IF(Y182:AD182&gt;=Parameters!$D$41,1,"")),""))),0) +
   IF(Parameters!$D$32,SUM(IF(ISNUMBER(Y182:AD182),(IF(Y182:AD182&gt;=Parameters!$D$41,1,"")),"")),0) +
   IF(Parameters!$D$33,AVERAGE(IF(ISNUMBER(Y182:AD182),Y182:AD182)),0) +
   IF(Parameters!$D$34,IF(OR(IF(ISNUMBER(Y182:AD182),Y182:AD182)=0),0,GEOMEAN(IF(ISNUMBER(Y182:AD182),Y182:AD182))),0)</f>
        <v>0</v>
      </c>
      <c r="K182" s="23">
        <f t="shared" ca="1" si="14"/>
        <v>0</v>
      </c>
      <c r="L182" s="116" t="str">
        <f t="shared" si="15"/>
        <v/>
      </c>
      <c r="M182" s="21" cm="1">
        <f t="array" aca="1" ref="M182" ca="1">IF(Parameters!$D$31, SUM(IF(ISNUMBER(AF182:AK182),(IF(AF182:AK182&gt;=Parameters!$D$41,1,"")),""))+0.5*(SUM(IF(ISNUMBER(AF182:AK182),(IF(AF182:AK182&gt;=Parameters!$D$42,1,"")),""))-SUM(IF(ISNUMBER(AF182:AK182),(IF(AF182:AK182&gt;=Parameters!$D$41,1,"")),""))),0) +
   IF(Parameters!$D$32,SUM(IF(ISNUMBER(AF182:AK182),(IF(AF182:AK182&gt;=Parameters!$D$41,1,"")),"")),0) +
   IF(Parameters!$D$33,AVERAGE(IF(ISNUMBER(AF182:AK182),AF182:AK182)),0) +
   IF(Parameters!$D$34,IF(OR(IF(ISNUMBER(AF182:AK182),AF182:AK182)=0),0,GEOMEAN(IF(ISNUMBER(AF182:AK182),AF182:AK182))),0)</f>
        <v>1</v>
      </c>
      <c r="N182" s="23">
        <f t="shared" ca="1" si="16"/>
        <v>1</v>
      </c>
      <c r="O182" s="116" t="str">
        <f t="shared" si="17"/>
        <v>!</v>
      </c>
      <c r="P182" s="24"/>
      <c r="Q182" s="49"/>
      <c r="R182" s="25">
        <f ca="1">IFERROR(INDEX(Health!$G$8:$G$225,MATCH($C182,_xlfn.ANCHORARRAY(Health!$C$8),0)),NA())</f>
        <v>0</v>
      </c>
      <c r="S182" s="25">
        <f ca="1">IFERROR(INDEX(Food!$G$8:$G$225,MATCH($C182,_xlfn.ANCHORARRAY(Food!$C$8),0)),NA())</f>
        <v>0</v>
      </c>
      <c r="T182" s="25">
        <f ca="1">IFERROR(INDEX(Macro!$G$8:$G$225,MATCH($C182,_xlfn.ANCHORARRAY(Macro!$C$8),0)),NA())</f>
        <v>4.1431423065393176</v>
      </c>
      <c r="U182" s="25">
        <f ca="1">IFERROR(INDEX(Socioeconomic!$G$8:$G$225,MATCH($C182,_xlfn.ANCHORARRAY(Socioeconomic!$C$8),0)),NA())</f>
        <v>4.780914437337568</v>
      </c>
      <c r="V182" s="25">
        <f ca="1">IFERROR(INDEX('Natural Hazard'!$G$8:$G$225,MATCH($C182,_xlfn.ANCHORARRAY('Natural Hazard'!$C$8),0)),NA())</f>
        <v>0</v>
      </c>
      <c r="W182" s="25">
        <f ca="1">IFERROR(INDEX(Conflict!$G$8:$G$225,MATCH($C182,_xlfn.ANCHORARRAY(Conflict!$C$8),0)),NA())</f>
        <v>0</v>
      </c>
      <c r="X182" s="50"/>
      <c r="Y182" s="25">
        <f ca="1">IFERROR(INDEX(Health!$H$8:$H$225,MATCH($C182,_xlfn.ANCHORARRAY(Health!$C$8),0)),NA())</f>
        <v>3.0553935860058301</v>
      </c>
      <c r="Z182" s="25">
        <f ca="1">IFERROR(INDEX(Food!$H$8:$H$225,MATCH($C182,_xlfn.ANCHORARRAY(Food!$C$8),0)),NA())</f>
        <v>4.8291835552981999</v>
      </c>
      <c r="AA182" s="25">
        <f ca="1">IFERROR(INDEX(Macro!$H$8:$H$225,MATCH($C182,_xlfn.ANCHORARRAY(Macro!$C$8),0)),NA())</f>
        <v>5.0161148549663004</v>
      </c>
      <c r="AB182" s="25">
        <f ca="1">IFERROR(INDEX(Socioeconomic!$H$8:$H$225,MATCH($C182,_xlfn.ANCHORARRAY(Socioeconomic!$C$8),0)),NA())</f>
        <v>2.2857142857142798</v>
      </c>
      <c r="AC182" s="25">
        <f ca="1">IFERROR(INDEX('Natural Hazard'!$H$8:$H$225,MATCH($C182,_xlfn.ANCHORARRAY('Natural Hazard'!$C$8),0)),NA())</f>
        <v>3.8333333333333299</v>
      </c>
      <c r="AD182" s="25">
        <f ca="1">IFERROR(INDEX(Conflict!$H$8:$H$225,MATCH($C182,_xlfn.ANCHORARRAY(Conflict!$C$8),0)),NA())</f>
        <v>1.3494443464455801</v>
      </c>
      <c r="AE182" s="50"/>
      <c r="AF182" s="25">
        <f ca="1">IFERROR(INDEX(Health!$I$8:$I$225,MATCH($C182,_xlfn.ANCHORARRAY(Health!$C$8),0)),NA())</f>
        <v>0</v>
      </c>
      <c r="AG182" s="25" t="e">
        <f ca="1">IFERROR(INDEX(Food!$I$8:$I$225,MATCH($C182,_xlfn.ANCHORARRAY(Food!$C$8),0)),NA())</f>
        <v>#N/A</v>
      </c>
      <c r="AH182" s="25">
        <f ca="1">IFERROR(INDEX(Macro!$I$8:$I$225,MATCH($C182,_xlfn.ANCHORARRAY(Macro!$C$8),0)),NA())</f>
        <v>3.4220963172804502</v>
      </c>
      <c r="AI182" s="25">
        <f ca="1">IFERROR(INDEX(Socioeconomic!$I$8:$I$225,MATCH($C182,_xlfn.ANCHORARRAY(Socioeconomic!$C$8),0)),NA())</f>
        <v>10</v>
      </c>
      <c r="AJ182" s="25">
        <f ca="1">IFERROR(INDEX('Natural Hazard'!$I$8:$I$225,MATCH($C182,_xlfn.ANCHORARRAY('Natural Hazard'!$C$8),0)),NA())</f>
        <v>0</v>
      </c>
      <c r="AK182" s="25">
        <f ca="1">IFERROR(INDEX(Conflict!$I$8:$I$225,MATCH($C182,_xlfn.ANCHORARRAY(Conflict!$C$8),0)),NA())</f>
        <v>0</v>
      </c>
      <c r="AL182" s="49"/>
      <c r="AM182" s="25">
        <f>IFERROR(INDEX('Data Reliability'!$G$6:$G$409,MATCH($C182,'Data Reliability'!$E$6:$E$409,0)),NA())</f>
        <v>8.3333333333333301E-2</v>
      </c>
      <c r="AN182" s="25">
        <f>IFERROR(INDEX('Data Reliability'!$H$6:$H$409,MATCH($C182,'Data Reliability'!$E$6:$E$409,0)),NA())</f>
        <v>0.50833333333333297</v>
      </c>
    </row>
    <row r="183" spans="2:40" x14ac:dyDescent="0.2">
      <c r="B183" s="28" t="s">
        <v>302</v>
      </c>
      <c r="C183" s="28" t="s">
        <v>303</v>
      </c>
      <c r="D183" s="28" t="s">
        <v>432</v>
      </c>
      <c r="E183" s="28" t="s">
        <v>429</v>
      </c>
      <c r="F183" s="206">
        <f ca="1">MATCH($C183,_xlfn.ANCHORARRAY(Health!$C$8),0)</f>
        <v>178</v>
      </c>
      <c r="G183" s="22" cm="1">
        <f t="array" aca="1" ref="G183" ca="1">IF(Parameters!$D$31, SUM(IF(ISNUMBER(R183:W183),(IF(R183:W183&gt;=Parameters!$D$37,1,"")),""))+0.5*(SUM(IF(ISNUMBER(R183:W183),(IF(R183:W183&gt;=Parameters!$D$38,1,"")),""))-SUM(IF(ISNUMBER(R183:W183),(IF(R183:W183&gt;=Parameters!$D$37,1,"")),""))),0) +
   IF(Parameters!$D$32,SUM(IF(ISNUMBER(R183:W183),(IF(R183:W183&gt;=Parameters!$D$41,1,"")),"")),0) +
   IF(Parameters!$D$33,AVERAGE(IF(ISNUMBER(R183:W183),R183:W183)),0) +
   IF(Parameters!$D$34,IF(OR(IF(ISNUMBER(R183:W183),R183:W183)=0),0,GEOMEAN(IF(ISNUMBER(R183:W183),R183:W183))),0)</f>
        <v>3.5</v>
      </c>
      <c r="H183" s="23">
        <f t="shared" ca="1" si="12"/>
        <v>3.5</v>
      </c>
      <c r="I183" s="116" t="str">
        <f t="shared" si="13"/>
        <v>!</v>
      </c>
      <c r="J183" s="22" cm="1">
        <f t="array" aca="1" ref="J183" ca="1">IF(Parameters!$D$31, SUM(IF(ISNUMBER(Y183:AD183),(IF(Y183:AD183&gt;=Parameters!$D$41,1,"")),""))+0.5*(SUM(IF(ISNUMBER(Y183:AD183),(IF(Y183:AD183&gt;=Parameters!$D$42,1,"")),""))-SUM(IF(ISNUMBER(Y183:AD183),(IF(Y183:AD183&gt;=Parameters!$D$41,1,"")),""))),0) +
   IF(Parameters!$D$32,SUM(IF(ISNUMBER(Y183:AD183),(IF(Y183:AD183&gt;=Parameters!$D$41,1,"")),"")),0) +
   IF(Parameters!$D$33,AVERAGE(IF(ISNUMBER(Y183:AD183),Y183:AD183)),0) +
   IF(Parameters!$D$34,IF(OR(IF(ISNUMBER(Y183:AD183),Y183:AD183)=0),0,GEOMEAN(IF(ISNUMBER(Y183:AD183),Y183:AD183))),0)</f>
        <v>3.5</v>
      </c>
      <c r="K183" s="23">
        <f t="shared" ca="1" si="14"/>
        <v>3.5</v>
      </c>
      <c r="L183" s="116" t="str">
        <f t="shared" si="15"/>
        <v/>
      </c>
      <c r="M183" s="21" cm="1">
        <f t="array" aca="1" ref="M183" ca="1">IF(Parameters!$D$31, SUM(IF(ISNUMBER(AF183:AK183),(IF(AF183:AK183&gt;=Parameters!$D$41,1,"")),""))+0.5*(SUM(IF(ISNUMBER(AF183:AK183),(IF(AF183:AK183&gt;=Parameters!$D$42,1,"")),""))-SUM(IF(ISNUMBER(AF183:AK183),(IF(AF183:AK183&gt;=Parameters!$D$41,1,"")),""))),0) +
   IF(Parameters!$D$32,SUM(IF(ISNUMBER(AF183:AK183),(IF(AF183:AK183&gt;=Parameters!$D$41,1,"")),"")),0) +
   IF(Parameters!$D$33,AVERAGE(IF(ISNUMBER(AF183:AK183),AF183:AK183)),0) +
   IF(Parameters!$D$34,IF(OR(IF(ISNUMBER(AF183:AK183),AF183:AK183)=0),0,GEOMEAN(IF(ISNUMBER(AF183:AK183),AF183:AK183))),0)</f>
        <v>4</v>
      </c>
      <c r="N183" s="23">
        <f t="shared" ca="1" si="16"/>
        <v>4</v>
      </c>
      <c r="O183" s="116" t="str">
        <f t="shared" si="17"/>
        <v>!</v>
      </c>
      <c r="P183" s="24"/>
      <c r="Q183" s="49"/>
      <c r="R183" s="25">
        <f ca="1">IFERROR(INDEX(Health!$G$8:$G$225,MATCH($C183,_xlfn.ANCHORARRAY(Health!$C$8),0)),NA())</f>
        <v>9.9824919620601094</v>
      </c>
      <c r="S183" s="25">
        <f ca="1">IFERROR(INDEX(Food!$G$8:$G$225,MATCH($C183,_xlfn.ANCHORARRAY(Food!$C$8),0)),NA())</f>
        <v>10</v>
      </c>
      <c r="T183" s="25" t="e">
        <f ca="1">IFERROR(INDEX(Macro!$G$8:$G$225,MATCH($C183,_xlfn.ANCHORARRAY(Macro!$C$8),0)),NA())</f>
        <v>#N/A</v>
      </c>
      <c r="U183" s="25">
        <f ca="1">IFERROR(INDEX(Socioeconomic!$G$8:$G$225,MATCH($C183,_xlfn.ANCHORARRAY(Socioeconomic!$C$8),0)),NA())</f>
        <v>10</v>
      </c>
      <c r="V183" s="25">
        <f ca="1">IFERROR(INDEX('Natural Hazard'!$G$8:$G$225,MATCH($C183,_xlfn.ANCHORARRAY('Natural Hazard'!$C$8),0)),NA())</f>
        <v>6.8313005106397275</v>
      </c>
      <c r="W183" s="25">
        <f ca="1">IFERROR(INDEX(Conflict!$G$8:$G$225,MATCH($C183,_xlfn.ANCHORARRAY(Conflict!$C$8),0)),NA())</f>
        <v>0</v>
      </c>
      <c r="X183" s="50"/>
      <c r="Y183" s="25">
        <f ca="1">IFERROR(INDEX(Health!$H$8:$H$225,MATCH($C183,_xlfn.ANCHORARRAY(Health!$C$8),0)),NA())</f>
        <v>9.9650145772594705</v>
      </c>
      <c r="Z183" s="25">
        <f ca="1">IFERROR(INDEX(Food!$H$8:$H$225,MATCH($C183,_xlfn.ANCHORARRAY(Food!$C$8),0)),NA())</f>
        <v>10</v>
      </c>
      <c r="AA183" s="25" t="e">
        <f ca="1">IFERROR(INDEX(Macro!$H$8:$H$225,MATCH($C183,_xlfn.ANCHORARRAY(Macro!$C$8),0)),NA())</f>
        <v>#N/A</v>
      </c>
      <c r="AB183" s="25">
        <f ca="1">IFERROR(INDEX(Socioeconomic!$H$8:$H$225,MATCH($C183,_xlfn.ANCHORARRAY(Socioeconomic!$C$8),0)),NA())</f>
        <v>10</v>
      </c>
      <c r="AC183" s="25">
        <f ca="1">IFERROR(INDEX('Natural Hazard'!$H$8:$H$225,MATCH($C183,_xlfn.ANCHORARRAY('Natural Hazard'!$C$8),0)),NA())</f>
        <v>4.6666666666666599</v>
      </c>
      <c r="AD183" s="25">
        <f ca="1">IFERROR(INDEX(Conflict!$H$8:$H$225,MATCH($C183,_xlfn.ANCHORARRAY(Conflict!$C$8),0)),NA())</f>
        <v>10</v>
      </c>
      <c r="AE183" s="50"/>
      <c r="AF183" s="25">
        <f ca="1">IFERROR(INDEX(Health!$I$8:$I$225,MATCH($C183,_xlfn.ANCHORARRAY(Health!$C$8),0)),NA())</f>
        <v>10</v>
      </c>
      <c r="AG183" s="25">
        <f ca="1">IFERROR(INDEX(Food!$I$8:$I$225,MATCH($C183,_xlfn.ANCHORARRAY(Food!$C$8),0)),NA())</f>
        <v>10</v>
      </c>
      <c r="AH183" s="25" t="e">
        <f ca="1">IFERROR(INDEX(Macro!$I$8:$I$225,MATCH($C183,_xlfn.ANCHORARRAY(Macro!$C$8),0)),NA())</f>
        <v>#N/A</v>
      </c>
      <c r="AI183" s="25">
        <f ca="1">IFERROR(INDEX(Socioeconomic!$I$8:$I$225,MATCH($C183,_xlfn.ANCHORARRAY(Socioeconomic!$C$8),0)),NA())</f>
        <v>10</v>
      </c>
      <c r="AJ183" s="25">
        <f ca="1">IFERROR(INDEX('Natural Hazard'!$I$8:$I$225,MATCH($C183,_xlfn.ANCHORARRAY('Natural Hazard'!$C$8),0)),NA())</f>
        <v>10</v>
      </c>
      <c r="AK183" s="25">
        <f ca="1">IFERROR(INDEX(Conflict!$I$8:$I$225,MATCH($C183,_xlfn.ANCHORARRAY(Conflict!$C$8),0)),NA())</f>
        <v>0</v>
      </c>
      <c r="AL183" s="49"/>
      <c r="AM183" s="25">
        <f>IFERROR(INDEX('Data Reliability'!$G$6:$G$409,MATCH($C183,'Data Reliability'!$E$6:$E$409,0)),NA())</f>
        <v>0.25</v>
      </c>
      <c r="AN183" s="25">
        <f>IFERROR(INDEX('Data Reliability'!$H$6:$H$409,MATCH($C183,'Data Reliability'!$E$6:$E$409,0)),NA())</f>
        <v>0.42499999999999999</v>
      </c>
    </row>
    <row r="184" spans="2:40" x14ac:dyDescent="0.2">
      <c r="B184" s="28" t="s">
        <v>768</v>
      </c>
      <c r="C184" s="28" t="s">
        <v>304</v>
      </c>
      <c r="D184" s="28" t="s">
        <v>432</v>
      </c>
      <c r="E184" s="28" t="s">
        <v>429</v>
      </c>
      <c r="F184" s="206">
        <f ca="1">MATCH($C184,_xlfn.ANCHORARRAY(Health!$C$8),0)</f>
        <v>179</v>
      </c>
      <c r="G184" s="22" cm="1">
        <f t="array" aca="1" ref="G184" ca="1">IF(Parameters!$D$31, SUM(IF(ISNUMBER(R184:W184),(IF(R184:W184&gt;=Parameters!$D$37,1,"")),""))+0.5*(SUM(IF(ISNUMBER(R184:W184),(IF(R184:W184&gt;=Parameters!$D$38,1,"")),""))-SUM(IF(ISNUMBER(R184:W184),(IF(R184:W184&gt;=Parameters!$D$37,1,"")),""))),0) +
   IF(Parameters!$D$32,SUM(IF(ISNUMBER(R184:W184),(IF(R184:W184&gt;=Parameters!$D$41,1,"")),"")),0) +
   IF(Parameters!$D$33,AVERAGE(IF(ISNUMBER(R184:W184),R184:W184)),0) +
   IF(Parameters!$D$34,IF(OR(IF(ISNUMBER(R184:W184),R184:W184)=0),0,GEOMEAN(IF(ISNUMBER(R184:W184),R184:W184))),0)</f>
        <v>1</v>
      </c>
      <c r="H184" s="23">
        <f t="shared" ca="1" si="12"/>
        <v>1</v>
      </c>
      <c r="I184" s="116" t="str">
        <f t="shared" si="13"/>
        <v>!</v>
      </c>
      <c r="J184" s="22" cm="1">
        <f t="array" aca="1" ref="J184" ca="1">IF(Parameters!$D$31, SUM(IF(ISNUMBER(Y184:AD184),(IF(Y184:AD184&gt;=Parameters!$D$41,1,"")),""))+0.5*(SUM(IF(ISNUMBER(Y184:AD184),(IF(Y184:AD184&gt;=Parameters!$D$42,1,"")),""))-SUM(IF(ISNUMBER(Y184:AD184),(IF(Y184:AD184&gt;=Parameters!$D$41,1,"")),""))),0) +
   IF(Parameters!$D$32,SUM(IF(ISNUMBER(Y184:AD184),(IF(Y184:AD184&gt;=Parameters!$D$41,1,"")),"")),0) +
   IF(Parameters!$D$33,AVERAGE(IF(ISNUMBER(Y184:AD184),Y184:AD184)),0) +
   IF(Parameters!$D$34,IF(OR(IF(ISNUMBER(Y184:AD184),Y184:AD184)=0),0,GEOMEAN(IF(ISNUMBER(Y184:AD184),Y184:AD184))),0)</f>
        <v>2.5</v>
      </c>
      <c r="K184" s="23">
        <f t="shared" ca="1" si="14"/>
        <v>2.5</v>
      </c>
      <c r="L184" s="116" t="str">
        <f t="shared" si="15"/>
        <v/>
      </c>
      <c r="M184" s="21" cm="1">
        <f t="array" aca="1" ref="M184" ca="1">IF(Parameters!$D$31, SUM(IF(ISNUMBER(AF184:AK184),(IF(AF184:AK184&gt;=Parameters!$D$41,1,"")),""))+0.5*(SUM(IF(ISNUMBER(AF184:AK184),(IF(AF184:AK184&gt;=Parameters!$D$42,1,"")),""))-SUM(IF(ISNUMBER(AF184:AK184),(IF(AF184:AK184&gt;=Parameters!$D$41,1,"")),""))),0) +
   IF(Parameters!$D$32,SUM(IF(ISNUMBER(AF184:AK184),(IF(AF184:AK184&gt;=Parameters!$D$41,1,"")),"")),0) +
   IF(Parameters!$D$33,AVERAGE(IF(ISNUMBER(AF184:AK184),AF184:AK184)),0) +
   IF(Parameters!$D$34,IF(OR(IF(ISNUMBER(AF184:AK184),AF184:AK184)=0),0,GEOMEAN(IF(ISNUMBER(AF184:AK184),AF184:AK184))),0)</f>
        <v>1</v>
      </c>
      <c r="N184" s="23">
        <f t="shared" ca="1" si="16"/>
        <v>1</v>
      </c>
      <c r="O184" s="116" t="str">
        <f t="shared" si="17"/>
        <v>!</v>
      </c>
      <c r="P184" s="24"/>
      <c r="Q184" s="49"/>
      <c r="R184" s="25">
        <f ca="1">IFERROR(INDEX(Health!$G$8:$G$225,MATCH($C184,_xlfn.ANCHORARRAY(Health!$C$8),0)),NA())</f>
        <v>0</v>
      </c>
      <c r="S184" s="25">
        <f ca="1">IFERROR(INDEX(Food!$G$8:$G$225,MATCH($C184,_xlfn.ANCHORARRAY(Food!$C$8),0)),NA())</f>
        <v>0</v>
      </c>
      <c r="T184" s="25">
        <f ca="1">IFERROR(INDEX(Macro!$G$8:$G$225,MATCH($C184,_xlfn.ANCHORARRAY(Macro!$C$8),0)),NA())</f>
        <v>4.2572841422540177</v>
      </c>
      <c r="U184" s="25">
        <f ca="1">IFERROR(INDEX(Socioeconomic!$G$8:$G$225,MATCH($C184,_xlfn.ANCHORARRAY(Socioeconomic!$C$8),0)),NA())</f>
        <v>4.8894214741716455</v>
      </c>
      <c r="V184" s="25">
        <f ca="1">IFERROR(INDEX('Natural Hazard'!$G$8:$G$225,MATCH($C184,_xlfn.ANCHORARRAY('Natural Hazard'!$C$8),0)),NA())</f>
        <v>0</v>
      </c>
      <c r="W184" s="25">
        <f ca="1">IFERROR(INDEX(Conflict!$G$8:$G$225,MATCH($C184,_xlfn.ANCHORARRAY(Conflict!$C$8),0)),NA())</f>
        <v>10</v>
      </c>
      <c r="X184" s="50"/>
      <c r="Y184" s="25">
        <f ca="1">IFERROR(INDEX(Health!$H$8:$H$225,MATCH($C184,_xlfn.ANCHORARRAY(Health!$C$8),0)),NA())</f>
        <v>8.4198250728862902</v>
      </c>
      <c r="Z184" s="25">
        <f ca="1">IFERROR(INDEX(Food!$H$8:$H$225,MATCH($C184,_xlfn.ANCHORARRAY(Food!$C$8),0)),NA())</f>
        <v>8.20574162679425</v>
      </c>
      <c r="AA184" s="25">
        <f ca="1">IFERROR(INDEX(Macro!$H$8:$H$225,MATCH($C184,_xlfn.ANCHORARRAY(Macro!$C$8),0)),NA())</f>
        <v>5.8804570758863202</v>
      </c>
      <c r="AB184" s="25">
        <f ca="1">IFERROR(INDEX(Socioeconomic!$H$8:$H$225,MATCH($C184,_xlfn.ANCHORARRAY(Socioeconomic!$C$8),0)),NA())</f>
        <v>8.4285714285714199</v>
      </c>
      <c r="AC184" s="25">
        <f ca="1">IFERROR(INDEX('Natural Hazard'!$H$8:$H$225,MATCH($C184,_xlfn.ANCHORARRAY('Natural Hazard'!$C$8),0)),NA())</f>
        <v>0.66666666666666696</v>
      </c>
      <c r="AD184" s="25">
        <f ca="1">IFERROR(INDEX(Conflict!$H$8:$H$225,MATCH($C184,_xlfn.ANCHORARRAY(Conflict!$C$8),0)),NA())</f>
        <v>10</v>
      </c>
      <c r="AE184" s="50"/>
      <c r="AF184" s="25">
        <f ca="1">IFERROR(INDEX(Health!$I$8:$I$225,MATCH($C184,_xlfn.ANCHORARRAY(Health!$C$8),0)),NA())</f>
        <v>0</v>
      </c>
      <c r="AG184" s="25" t="e">
        <f ca="1">IFERROR(INDEX(Food!$I$8:$I$225,MATCH($C184,_xlfn.ANCHORARRAY(Food!$C$8),0)),NA())</f>
        <v>#N/A</v>
      </c>
      <c r="AH184" s="25">
        <f ca="1">IFERROR(INDEX(Macro!$I$8:$I$225,MATCH($C184,_xlfn.ANCHORARRAY(Macro!$C$8),0)),NA())</f>
        <v>3.0821529745042402</v>
      </c>
      <c r="AI184" s="25">
        <f ca="1">IFERROR(INDEX(Socioeconomic!$I$8:$I$225,MATCH($C184,_xlfn.ANCHORARRAY(Socioeconomic!$C$8),0)),NA())</f>
        <v>2.8363575671972199</v>
      </c>
      <c r="AJ184" s="25">
        <f ca="1">IFERROR(INDEX('Natural Hazard'!$I$8:$I$225,MATCH($C184,_xlfn.ANCHORARRAY('Natural Hazard'!$C$8),0)),NA())</f>
        <v>0</v>
      </c>
      <c r="AK184" s="25">
        <f ca="1">IFERROR(INDEX(Conflict!$I$8:$I$225,MATCH($C184,_xlfn.ANCHORARRAY(Conflict!$C$8),0)),NA())</f>
        <v>10</v>
      </c>
      <c r="AL184" s="49"/>
      <c r="AM184" s="25">
        <f>IFERROR(INDEX('Data Reliability'!$G$6:$G$409,MATCH($C184,'Data Reliability'!$E$6:$E$409,0)),NA())</f>
        <v>0.16666666666666699</v>
      </c>
      <c r="AN184" s="25">
        <f>IFERROR(INDEX('Data Reliability'!$H$6:$H$409,MATCH($C184,'Data Reliability'!$E$6:$E$409,0)),NA())</f>
        <v>0.59166666666666701</v>
      </c>
    </row>
    <row r="185" spans="2:40" x14ac:dyDescent="0.2">
      <c r="B185" s="28" t="s">
        <v>305</v>
      </c>
      <c r="C185" s="28" t="s">
        <v>306</v>
      </c>
      <c r="D185" s="28" t="s">
        <v>435</v>
      </c>
      <c r="E185" s="28" t="s">
        <v>430</v>
      </c>
      <c r="F185" s="206">
        <f ca="1">MATCH($C185,_xlfn.ANCHORARRAY(Health!$C$8),0)</f>
        <v>180</v>
      </c>
      <c r="G185" s="22" cm="1">
        <f t="array" aca="1" ref="G185" ca="1">IF(Parameters!$D$31, SUM(IF(ISNUMBER(R185:W185),(IF(R185:W185&gt;=Parameters!$D$37,1,"")),""))+0.5*(SUM(IF(ISNUMBER(R185:W185),(IF(R185:W185&gt;=Parameters!$D$38,1,"")),""))-SUM(IF(ISNUMBER(R185:W185),(IF(R185:W185&gt;=Parameters!$D$37,1,"")),""))),0) +
   IF(Parameters!$D$32,SUM(IF(ISNUMBER(R185:W185),(IF(R185:W185&gt;=Parameters!$D$41,1,"")),"")),0) +
   IF(Parameters!$D$33,AVERAGE(IF(ISNUMBER(R185:W185),R185:W185)),0) +
   IF(Parameters!$D$34,IF(OR(IF(ISNUMBER(R185:W185),R185:W185)=0),0,GEOMEAN(IF(ISNUMBER(R185:W185),R185:W185))),0)</f>
        <v>2</v>
      </c>
      <c r="H185" s="23">
        <f t="shared" ca="1" si="12"/>
        <v>2</v>
      </c>
      <c r="I185" s="116" t="str">
        <f t="shared" si="13"/>
        <v>!</v>
      </c>
      <c r="J185" s="22" cm="1">
        <f t="array" aca="1" ref="J185" ca="1">IF(Parameters!$D$31, SUM(IF(ISNUMBER(Y185:AD185),(IF(Y185:AD185&gt;=Parameters!$D$41,1,"")),""))+0.5*(SUM(IF(ISNUMBER(Y185:AD185),(IF(Y185:AD185&gt;=Parameters!$D$42,1,"")),""))-SUM(IF(ISNUMBER(Y185:AD185),(IF(Y185:AD185&gt;=Parameters!$D$41,1,"")),""))),0) +
   IF(Parameters!$D$32,SUM(IF(ISNUMBER(Y185:AD185),(IF(Y185:AD185&gt;=Parameters!$D$41,1,"")),"")),0) +
   IF(Parameters!$D$33,AVERAGE(IF(ISNUMBER(Y185:AD185),Y185:AD185)),0) +
   IF(Parameters!$D$34,IF(OR(IF(ISNUMBER(Y185:AD185),Y185:AD185)=0),0,GEOMEAN(IF(ISNUMBER(Y185:AD185),Y185:AD185))),0)</f>
        <v>0.5</v>
      </c>
      <c r="K185" s="23">
        <f t="shared" ca="1" si="14"/>
        <v>0.5</v>
      </c>
      <c r="L185" s="116" t="str">
        <f t="shared" si="15"/>
        <v/>
      </c>
      <c r="M185" s="21" cm="1">
        <f t="array" aca="1" ref="M185" ca="1">IF(Parameters!$D$31, SUM(IF(ISNUMBER(AF185:AK185),(IF(AF185:AK185&gt;=Parameters!$D$41,1,"")),""))+0.5*(SUM(IF(ISNUMBER(AF185:AK185),(IF(AF185:AK185&gt;=Parameters!$D$42,1,"")),""))-SUM(IF(ISNUMBER(AF185:AK185),(IF(AF185:AK185&gt;=Parameters!$D$41,1,"")),""))),0) +
   IF(Parameters!$D$32,SUM(IF(ISNUMBER(AF185:AK185),(IF(AF185:AK185&gt;=Parameters!$D$41,1,"")),"")),0) +
   IF(Parameters!$D$33,AVERAGE(IF(ISNUMBER(AF185:AK185),AF185:AK185)),0) +
   IF(Parameters!$D$34,IF(OR(IF(ISNUMBER(AF185:AK185),AF185:AK185)=0),0,GEOMEAN(IF(ISNUMBER(AF185:AK185),AF185:AK185))),0)</f>
        <v>2</v>
      </c>
      <c r="N185" s="23">
        <f t="shared" ca="1" si="16"/>
        <v>2</v>
      </c>
      <c r="O185" s="116" t="str">
        <f t="shared" si="17"/>
        <v>!</v>
      </c>
      <c r="P185" s="24"/>
      <c r="Q185" s="49"/>
      <c r="R185" s="25">
        <f ca="1">IFERROR(INDEX(Health!$G$8:$G$225,MATCH($C185,_xlfn.ANCHORARRAY(Health!$C$8),0)),NA())</f>
        <v>7.7271246146607213</v>
      </c>
      <c r="S185" s="25">
        <f ca="1">IFERROR(INDEX(Food!$G$8:$G$225,MATCH($C185,_xlfn.ANCHORARRAY(Food!$C$8),0)),NA())</f>
        <v>0</v>
      </c>
      <c r="T185" s="25">
        <f ca="1">IFERROR(INDEX(Macro!$G$8:$G$225,MATCH($C185,_xlfn.ANCHORARRAY(Macro!$C$8),0)),NA())</f>
        <v>5.7787136959239156</v>
      </c>
      <c r="U185" s="25">
        <f ca="1">IFERROR(INDEX(Socioeconomic!$G$8:$G$225,MATCH($C185,_xlfn.ANCHORARRAY(Socioeconomic!$C$8),0)),NA())</f>
        <v>1.6509737386506889</v>
      </c>
      <c r="V185" s="25">
        <f ca="1">IFERROR(INDEX('Natural Hazard'!$G$8:$G$225,MATCH($C185,_xlfn.ANCHORARRAY('Natural Hazard'!$C$8),0)),NA())</f>
        <v>6.1913918736689002</v>
      </c>
      <c r="W185" s="25">
        <f ca="1">IFERROR(INDEX(Conflict!$G$8:$G$225,MATCH($C185,_xlfn.ANCHORARRAY(Conflict!$C$8),0)),NA())</f>
        <v>0</v>
      </c>
      <c r="X185" s="50"/>
      <c r="Y185" s="25">
        <f ca="1">IFERROR(INDEX(Health!$H$8:$H$225,MATCH($C185,_xlfn.ANCHORARRAY(Health!$C$8),0)),NA())</f>
        <v>5.9708454810495599</v>
      </c>
      <c r="Z185" s="25">
        <f ca="1">IFERROR(INDEX(Food!$H$8:$H$225,MATCH($C185,_xlfn.ANCHORARRAY(Food!$C$8),0)),NA())</f>
        <v>5.5263157894736796</v>
      </c>
      <c r="AA185" s="25">
        <f ca="1">IFERROR(INDEX(Macro!$H$8:$H$225,MATCH($C185,_xlfn.ANCHORARRAY(Macro!$C$8),0)),NA())</f>
        <v>7.3307940228537998</v>
      </c>
      <c r="AB185" s="25">
        <f ca="1">IFERROR(INDEX(Socioeconomic!$H$8:$H$225,MATCH($C185,_xlfn.ANCHORARRAY(Socioeconomic!$C$8),0)),NA())</f>
        <v>5.1428571428571397</v>
      </c>
      <c r="AC185" s="25">
        <f ca="1">IFERROR(INDEX('Natural Hazard'!$H$8:$H$225,MATCH($C185,_xlfn.ANCHORARRAY('Natural Hazard'!$C$8),0)),NA())</f>
        <v>3.8333333333333299</v>
      </c>
      <c r="AD185" s="25">
        <f ca="1">IFERROR(INDEX(Conflict!$H$8:$H$225,MATCH($C185,_xlfn.ANCHORARRAY(Conflict!$C$8),0)),NA())</f>
        <v>0</v>
      </c>
      <c r="AE185" s="50"/>
      <c r="AF185" s="25">
        <f ca="1">IFERROR(INDEX(Health!$I$8:$I$225,MATCH($C185,_xlfn.ANCHORARRAY(Health!$C$8),0)),NA())</f>
        <v>10</v>
      </c>
      <c r="AG185" s="25" t="e">
        <f ca="1">IFERROR(INDEX(Food!$I$8:$I$225,MATCH($C185,_xlfn.ANCHORARRAY(Food!$C$8),0)),NA())</f>
        <v>#N/A</v>
      </c>
      <c r="AH185" s="25">
        <f ca="1">IFERROR(INDEX(Macro!$I$8:$I$225,MATCH($C185,_xlfn.ANCHORARRAY(Macro!$C$8),0)),NA())</f>
        <v>4.5552407932011301</v>
      </c>
      <c r="AI185" s="25">
        <f ca="1">IFERROR(INDEX(Socioeconomic!$I$8:$I$225,MATCH($C185,_xlfn.ANCHORARRAY(Socioeconomic!$C$8),0)),NA())</f>
        <v>0.52999999999999003</v>
      </c>
      <c r="AJ185" s="25">
        <f ca="1">IFERROR(INDEX('Natural Hazard'!$I$8:$I$225,MATCH($C185,_xlfn.ANCHORARRAY('Natural Hazard'!$C$8),0)),NA())</f>
        <v>10</v>
      </c>
      <c r="AK185" s="25">
        <f ca="1">IFERROR(INDEX(Conflict!$I$8:$I$225,MATCH($C185,_xlfn.ANCHORARRAY(Conflict!$C$8),0)),NA())</f>
        <v>0</v>
      </c>
      <c r="AL185" s="49"/>
      <c r="AM185" s="25">
        <f>IFERROR(INDEX('Data Reliability'!$G$6:$G$409,MATCH($C185,'Data Reliability'!$E$6:$E$409,0)),NA())</f>
        <v>0.16666666666666699</v>
      </c>
      <c r="AN185" s="25">
        <f>IFERROR(INDEX('Data Reliability'!$H$6:$H$409,MATCH($C185,'Data Reliability'!$E$6:$E$409,0)),NA())</f>
        <v>0.50833333333333297</v>
      </c>
    </row>
    <row r="186" spans="2:40" x14ac:dyDescent="0.2">
      <c r="B186" s="28" t="s">
        <v>755</v>
      </c>
      <c r="C186" s="28" t="s">
        <v>307</v>
      </c>
      <c r="D186" s="28" t="s">
        <v>433</v>
      </c>
      <c r="E186" s="28" t="s">
        <v>409</v>
      </c>
      <c r="F186" s="206">
        <f ca="1">MATCH($C186,_xlfn.ANCHORARRAY(Health!$C$8),0)</f>
        <v>181</v>
      </c>
      <c r="G186" s="22" cm="1">
        <f t="array" aca="1" ref="G186" ca="1">IF(Parameters!$D$31, SUM(IF(ISNUMBER(R186:W186),(IF(R186:W186&gt;=Parameters!$D$37,1,"")),""))+0.5*(SUM(IF(ISNUMBER(R186:W186),(IF(R186:W186&gt;=Parameters!$D$38,1,"")),""))-SUM(IF(ISNUMBER(R186:W186),(IF(R186:W186&gt;=Parameters!$D$37,1,"")),""))),0) +
   IF(Parameters!$D$32,SUM(IF(ISNUMBER(R186:W186),(IF(R186:W186&gt;=Parameters!$D$41,1,"")),"")),0) +
   IF(Parameters!$D$33,AVERAGE(IF(ISNUMBER(R186:W186),R186:W186)),0) +
   IF(Parameters!$D$34,IF(OR(IF(ISNUMBER(R186:W186),R186:W186)=0),0,GEOMEAN(IF(ISNUMBER(R186:W186),R186:W186))),0)</f>
        <v>0</v>
      </c>
      <c r="H186" s="23">
        <f t="shared" ca="1" si="12"/>
        <v>0</v>
      </c>
      <c r="I186" s="116" t="str">
        <f t="shared" si="13"/>
        <v>!</v>
      </c>
      <c r="J186" s="22" cm="1">
        <f t="array" aca="1" ref="J186" ca="1">IF(Parameters!$D$31, SUM(IF(ISNUMBER(Y186:AD186),(IF(Y186:AD186&gt;=Parameters!$D$41,1,"")),""))+0.5*(SUM(IF(ISNUMBER(Y186:AD186),(IF(Y186:AD186&gt;=Parameters!$D$42,1,"")),""))-SUM(IF(ISNUMBER(Y186:AD186),(IF(Y186:AD186&gt;=Parameters!$D$41,1,"")),""))),0) +
   IF(Parameters!$D$32,SUM(IF(ISNUMBER(Y186:AD186),(IF(Y186:AD186&gt;=Parameters!$D$41,1,"")),"")),0) +
   IF(Parameters!$D$33,AVERAGE(IF(ISNUMBER(Y186:AD186),Y186:AD186)),0) +
   IF(Parameters!$D$34,IF(OR(IF(ISNUMBER(Y186:AD186),Y186:AD186)=0),0,GEOMEAN(IF(ISNUMBER(Y186:AD186),Y186:AD186))),0)</f>
        <v>0</v>
      </c>
      <c r="K186" s="23">
        <f t="shared" ca="1" si="14"/>
        <v>0</v>
      </c>
      <c r="L186" s="116" t="str">
        <f t="shared" si="15"/>
        <v/>
      </c>
      <c r="M186" s="21" cm="1">
        <f t="array" aca="1" ref="M186" ca="1">IF(Parameters!$D$31, SUM(IF(ISNUMBER(AF186:AK186),(IF(AF186:AK186&gt;=Parameters!$D$41,1,"")),""))+0.5*(SUM(IF(ISNUMBER(AF186:AK186),(IF(AF186:AK186&gt;=Parameters!$D$42,1,"")),""))-SUM(IF(ISNUMBER(AF186:AK186),(IF(AF186:AK186&gt;=Parameters!$D$41,1,"")),""))),0) +
   IF(Parameters!$D$32,SUM(IF(ISNUMBER(AF186:AK186),(IF(AF186:AK186&gt;=Parameters!$D$41,1,"")),"")),0) +
   IF(Parameters!$D$33,AVERAGE(IF(ISNUMBER(AF186:AK186),AF186:AK186)),0) +
   IF(Parameters!$D$34,IF(OR(IF(ISNUMBER(AF186:AK186),AF186:AK186)=0),0,GEOMEAN(IF(ISNUMBER(AF186:AK186),AF186:AK186))),0)</f>
        <v>0</v>
      </c>
      <c r="N186" s="23">
        <f t="shared" ca="1" si="16"/>
        <v>0</v>
      </c>
      <c r="O186" s="116" t="str">
        <f t="shared" si="17"/>
        <v>!</v>
      </c>
      <c r="P186" s="24"/>
      <c r="Q186" s="49"/>
      <c r="R186" s="25">
        <f ca="1">IFERROR(INDEX(Health!$G$8:$G$225,MATCH($C186,_xlfn.ANCHORARRAY(Health!$C$8),0)),NA())</f>
        <v>0</v>
      </c>
      <c r="S186" s="25">
        <f ca="1">IFERROR(INDEX(Food!$G$8:$G$225,MATCH($C186,_xlfn.ANCHORARRAY(Food!$C$8),0)),NA())</f>
        <v>0</v>
      </c>
      <c r="T186" s="25">
        <f ca="1">IFERROR(INDEX(Macro!$G$8:$G$225,MATCH($C186,_xlfn.ANCHORARRAY(Macro!$C$8),0)),NA())</f>
        <v>0</v>
      </c>
      <c r="U186" s="25">
        <f ca="1">IFERROR(INDEX(Socioeconomic!$G$8:$G$225,MATCH($C186,_xlfn.ANCHORARRAY(Socioeconomic!$C$8),0)),NA())</f>
        <v>1.7928429140015809</v>
      </c>
      <c r="V186" s="25">
        <f ca="1">IFERROR(INDEX('Natural Hazard'!$G$8:$G$225,MATCH($C186,_xlfn.ANCHORARRAY('Natural Hazard'!$C$8),0)),NA())</f>
        <v>0</v>
      </c>
      <c r="W186" s="25">
        <f ca="1">IFERROR(INDEX(Conflict!$G$8:$G$225,MATCH($C186,_xlfn.ANCHORARRAY(Conflict!$C$8),0)),NA())</f>
        <v>0</v>
      </c>
      <c r="X186" s="50"/>
      <c r="Y186" s="25">
        <f ca="1">IFERROR(INDEX(Health!$H$8:$H$225,MATCH($C186,_xlfn.ANCHORARRAY(Health!$C$8),0)),NA())</f>
        <v>0.314868804664724</v>
      </c>
      <c r="Z186" s="25">
        <f ca="1">IFERROR(INDEX(Food!$H$8:$H$225,MATCH($C186,_xlfn.ANCHORARRAY(Food!$C$8),0)),NA())</f>
        <v>2.0208453966415698</v>
      </c>
      <c r="AA186" s="25">
        <f ca="1">IFERROR(INDEX(Macro!$H$8:$H$225,MATCH($C186,_xlfn.ANCHORARRAY(Macro!$C$8),0)),NA())</f>
        <v>3.2581306768239102</v>
      </c>
      <c r="AB186" s="25">
        <f ca="1">IFERROR(INDEX(Socioeconomic!$H$8:$H$225,MATCH($C186,_xlfn.ANCHORARRAY(Socioeconomic!$C$8),0)),NA())</f>
        <v>1.4285714285714199</v>
      </c>
      <c r="AC186" s="25">
        <f ca="1">IFERROR(INDEX('Natural Hazard'!$H$8:$H$225,MATCH($C186,_xlfn.ANCHORARRAY('Natural Hazard'!$C$8),0)),NA())</f>
        <v>2.3333333333333299</v>
      </c>
      <c r="AD186" s="25">
        <f ca="1">IFERROR(INDEX(Conflict!$H$8:$H$225,MATCH($C186,_xlfn.ANCHORARRAY(Conflict!$C$8),0)),NA())</f>
        <v>0</v>
      </c>
      <c r="AE186" s="50"/>
      <c r="AF186" s="25">
        <f ca="1">IFERROR(INDEX(Health!$I$8:$I$225,MATCH($C186,_xlfn.ANCHORARRAY(Health!$C$8),0)),NA())</f>
        <v>0</v>
      </c>
      <c r="AG186" s="25" t="e">
        <f ca="1">IFERROR(INDEX(Food!$I$8:$I$225,MATCH($C186,_xlfn.ANCHORARRAY(Food!$C$8),0)),NA())</f>
        <v>#N/A</v>
      </c>
      <c r="AH186" s="25">
        <f ca="1">IFERROR(INDEX(Macro!$I$8:$I$225,MATCH($C186,_xlfn.ANCHORARRAY(Macro!$C$8),0)),NA())</f>
        <v>0</v>
      </c>
      <c r="AI186" s="25">
        <f ca="1">IFERROR(INDEX(Socioeconomic!$I$8:$I$225,MATCH($C186,_xlfn.ANCHORARRAY(Socioeconomic!$C$8),0)),NA())</f>
        <v>2.2499999999999898</v>
      </c>
      <c r="AJ186" s="25">
        <f ca="1">IFERROR(INDEX('Natural Hazard'!$I$8:$I$225,MATCH($C186,_xlfn.ANCHORARRAY('Natural Hazard'!$C$8),0)),NA())</f>
        <v>0</v>
      </c>
      <c r="AK186" s="25">
        <f ca="1">IFERROR(INDEX(Conflict!$I$8:$I$225,MATCH($C186,_xlfn.ANCHORARRAY(Conflict!$C$8),0)),NA())</f>
        <v>0</v>
      </c>
      <c r="AL186" s="49"/>
      <c r="AM186" s="25">
        <f>IFERROR(INDEX('Data Reliability'!$G$6:$G$409,MATCH($C186,'Data Reliability'!$E$6:$E$409,0)),NA())</f>
        <v>8.3333333333333301E-2</v>
      </c>
      <c r="AN186" s="25">
        <f>IFERROR(INDEX('Data Reliability'!$H$6:$H$409,MATCH($C186,'Data Reliability'!$E$6:$E$409,0)),NA())</f>
        <v>0.625</v>
      </c>
    </row>
    <row r="187" spans="2:40" x14ac:dyDescent="0.2">
      <c r="B187" s="28" t="s">
        <v>308</v>
      </c>
      <c r="C187" s="28" t="s">
        <v>309</v>
      </c>
      <c r="D187" s="28" t="s">
        <v>433</v>
      </c>
      <c r="E187" s="28" t="s">
        <v>409</v>
      </c>
      <c r="F187" s="206">
        <f ca="1">MATCH($C187,_xlfn.ANCHORARRAY(Health!$C$8),0)</f>
        <v>182</v>
      </c>
      <c r="G187" s="22" cm="1">
        <f t="array" aca="1" ref="G187" ca="1">IF(Parameters!$D$31, SUM(IF(ISNUMBER(R187:W187),(IF(R187:W187&gt;=Parameters!$D$37,1,"")),""))+0.5*(SUM(IF(ISNUMBER(R187:W187),(IF(R187:W187&gt;=Parameters!$D$38,1,"")),""))-SUM(IF(ISNUMBER(R187:W187),(IF(R187:W187&gt;=Parameters!$D$37,1,"")),""))),0) +
   IF(Parameters!$D$32,SUM(IF(ISNUMBER(R187:W187),(IF(R187:W187&gt;=Parameters!$D$41,1,"")),"")),0) +
   IF(Parameters!$D$33,AVERAGE(IF(ISNUMBER(R187:W187),R187:W187)),0) +
   IF(Parameters!$D$34,IF(OR(IF(ISNUMBER(R187:W187),R187:W187)=0),0,GEOMEAN(IF(ISNUMBER(R187:W187),R187:W187))),0)</f>
        <v>0</v>
      </c>
      <c r="H187" s="23">
        <f t="shared" ca="1" si="12"/>
        <v>0</v>
      </c>
      <c r="I187" s="116" t="str">
        <f t="shared" si="13"/>
        <v>!</v>
      </c>
      <c r="J187" s="22" cm="1">
        <f t="array" aca="1" ref="J187" ca="1">IF(Parameters!$D$31, SUM(IF(ISNUMBER(Y187:AD187),(IF(Y187:AD187&gt;=Parameters!$D$41,1,"")),""))+0.5*(SUM(IF(ISNUMBER(Y187:AD187),(IF(Y187:AD187&gt;=Parameters!$D$42,1,"")),""))-SUM(IF(ISNUMBER(Y187:AD187),(IF(Y187:AD187&gt;=Parameters!$D$41,1,"")),""))),0) +
   IF(Parameters!$D$32,SUM(IF(ISNUMBER(Y187:AD187),(IF(Y187:AD187&gt;=Parameters!$D$41,1,"")),"")),0) +
   IF(Parameters!$D$33,AVERAGE(IF(ISNUMBER(Y187:AD187),Y187:AD187)),0) +
   IF(Parameters!$D$34,IF(OR(IF(ISNUMBER(Y187:AD187),Y187:AD187)=0),0,GEOMEAN(IF(ISNUMBER(Y187:AD187),Y187:AD187))),0)</f>
        <v>0</v>
      </c>
      <c r="K187" s="23">
        <f t="shared" ca="1" si="14"/>
        <v>0</v>
      </c>
      <c r="L187" s="116" t="str">
        <f t="shared" si="15"/>
        <v/>
      </c>
      <c r="M187" s="21" cm="1">
        <f t="array" aca="1" ref="M187" ca="1">IF(Parameters!$D$31, SUM(IF(ISNUMBER(AF187:AK187),(IF(AF187:AK187&gt;=Parameters!$D$41,1,"")),""))+0.5*(SUM(IF(ISNUMBER(AF187:AK187),(IF(AF187:AK187&gt;=Parameters!$D$42,1,"")),""))-SUM(IF(ISNUMBER(AF187:AK187),(IF(AF187:AK187&gt;=Parameters!$D$41,1,"")),""))),0) +
   IF(Parameters!$D$32,SUM(IF(ISNUMBER(AF187:AK187),(IF(AF187:AK187&gt;=Parameters!$D$41,1,"")),"")),0) +
   IF(Parameters!$D$33,AVERAGE(IF(ISNUMBER(AF187:AK187),AF187:AK187)),0) +
   IF(Parameters!$D$34,IF(OR(IF(ISNUMBER(AF187:AK187),AF187:AK187)=0),0,GEOMEAN(IF(ISNUMBER(AF187:AK187),AF187:AK187))),0)</f>
        <v>0</v>
      </c>
      <c r="N187" s="23">
        <f t="shared" ca="1" si="16"/>
        <v>0</v>
      </c>
      <c r="O187" s="116" t="str">
        <f t="shared" si="17"/>
        <v>!</v>
      </c>
      <c r="P187" s="24"/>
      <c r="Q187" s="49"/>
      <c r="R187" s="25">
        <f ca="1">IFERROR(INDEX(Health!$G$8:$G$225,MATCH($C187,_xlfn.ANCHORARRAY(Health!$C$8),0)),NA())</f>
        <v>0</v>
      </c>
      <c r="S187" s="25">
        <f ca="1">IFERROR(INDEX(Food!$G$8:$G$225,MATCH($C187,_xlfn.ANCHORARRAY(Food!$C$8),0)),NA())</f>
        <v>0</v>
      </c>
      <c r="T187" s="25">
        <f ca="1">IFERROR(INDEX(Macro!$G$8:$G$225,MATCH($C187,_xlfn.ANCHORARRAY(Macro!$C$8),0)),NA())</f>
        <v>2.9212003088841003</v>
      </c>
      <c r="U187" s="25">
        <f ca="1">IFERROR(INDEX(Socioeconomic!$G$8:$G$225,MATCH($C187,_xlfn.ANCHORARRAY(Socioeconomic!$C$8),0)),NA())</f>
        <v>0</v>
      </c>
      <c r="V187" s="25">
        <f ca="1">IFERROR(INDEX('Natural Hazard'!$G$8:$G$225,MATCH($C187,_xlfn.ANCHORARRAY('Natural Hazard'!$C$8),0)),NA())</f>
        <v>0</v>
      </c>
      <c r="W187" s="25">
        <f ca="1">IFERROR(INDEX(Conflict!$G$8:$G$225,MATCH($C187,_xlfn.ANCHORARRAY(Conflict!$C$8),0)),NA())</f>
        <v>0</v>
      </c>
      <c r="X187" s="50"/>
      <c r="Y187" s="25">
        <f ca="1">IFERROR(INDEX(Health!$H$8:$H$225,MATCH($C187,_xlfn.ANCHORARRAY(Health!$C$8),0)),NA())</f>
        <v>0</v>
      </c>
      <c r="Z187" s="25">
        <f ca="1">IFERROR(INDEX(Food!$H$8:$H$225,MATCH($C187,_xlfn.ANCHORARRAY(Food!$C$8),0)),NA())</f>
        <v>0.21531100478468901</v>
      </c>
      <c r="AA187" s="25">
        <f ca="1">IFERROR(INDEX(Macro!$H$8:$H$225,MATCH($C187,_xlfn.ANCHORARRAY(Macro!$C$8),0)),NA())</f>
        <v>1.5001464986815101</v>
      </c>
      <c r="AB187" s="25">
        <f ca="1">IFERROR(INDEX(Socioeconomic!$H$8:$H$225,MATCH($C187,_xlfn.ANCHORARRAY(Socioeconomic!$C$8),0)),NA())</f>
        <v>0.28571428571428598</v>
      </c>
      <c r="AC187" s="25">
        <f ca="1">IFERROR(INDEX('Natural Hazard'!$H$8:$H$225,MATCH($C187,_xlfn.ANCHORARRAY('Natural Hazard'!$C$8),0)),NA())</f>
        <v>3.6666666666666599</v>
      </c>
      <c r="AD187" s="25">
        <f ca="1">IFERROR(INDEX(Conflict!$H$8:$H$225,MATCH($C187,_xlfn.ANCHORARRAY(Conflict!$C$8),0)),NA())</f>
        <v>0</v>
      </c>
      <c r="AE187" s="50"/>
      <c r="AF187" s="25">
        <f ca="1">IFERROR(INDEX(Health!$I$8:$I$225,MATCH($C187,_xlfn.ANCHORARRAY(Health!$C$8),0)),NA())</f>
        <v>0</v>
      </c>
      <c r="AG187" s="25" t="e">
        <f ca="1">IFERROR(INDEX(Food!$I$8:$I$225,MATCH($C187,_xlfn.ANCHORARRAY(Food!$C$8),0)),NA())</f>
        <v>#N/A</v>
      </c>
      <c r="AH187" s="25">
        <f ca="1">IFERROR(INDEX(Macro!$I$8:$I$225,MATCH($C187,_xlfn.ANCHORARRAY(Macro!$C$8),0)),NA())</f>
        <v>5.6883852691218104</v>
      </c>
      <c r="AI187" s="25">
        <f ca="1">IFERROR(INDEX(Socioeconomic!$I$8:$I$225,MATCH($C187,_xlfn.ANCHORARRAY(Socioeconomic!$C$8),0)),NA())</f>
        <v>0</v>
      </c>
      <c r="AJ187" s="25">
        <f ca="1">IFERROR(INDEX('Natural Hazard'!$I$8:$I$225,MATCH($C187,_xlfn.ANCHORARRAY('Natural Hazard'!$C$8),0)),NA())</f>
        <v>0</v>
      </c>
      <c r="AK187" s="25">
        <f ca="1">IFERROR(INDEX(Conflict!$I$8:$I$225,MATCH($C187,_xlfn.ANCHORARRAY(Conflict!$C$8),0)),NA())</f>
        <v>0</v>
      </c>
      <c r="AL187" s="49"/>
      <c r="AM187" s="25">
        <f>IFERROR(INDEX('Data Reliability'!$G$6:$G$409,MATCH($C187,'Data Reliability'!$E$6:$E$409,0)),NA())</f>
        <v>0.16666666666666699</v>
      </c>
      <c r="AN187" s="25">
        <f>IFERROR(INDEX('Data Reliability'!$H$6:$H$409,MATCH($C187,'Data Reliability'!$E$6:$E$409,0)),NA())</f>
        <v>0.65833333333333299</v>
      </c>
    </row>
    <row r="188" spans="2:40" x14ac:dyDescent="0.2">
      <c r="B188" s="28" t="s">
        <v>310</v>
      </c>
      <c r="C188" s="28" t="s">
        <v>311</v>
      </c>
      <c r="D188" s="28" t="s">
        <v>433</v>
      </c>
      <c r="E188" s="28" t="s">
        <v>409</v>
      </c>
      <c r="F188" s="206">
        <f ca="1">MATCH($C188,_xlfn.ANCHORARRAY(Health!$C$8),0)</f>
        <v>183</v>
      </c>
      <c r="G188" s="22" cm="1">
        <f t="array" aca="1" ref="G188" ca="1">IF(Parameters!$D$31, SUM(IF(ISNUMBER(R188:W188),(IF(R188:W188&gt;=Parameters!$D$37,1,"")),""))+0.5*(SUM(IF(ISNUMBER(R188:W188),(IF(R188:W188&gt;=Parameters!$D$38,1,"")),""))-SUM(IF(ISNUMBER(R188:W188),(IF(R188:W188&gt;=Parameters!$D$37,1,"")),""))),0) +
   IF(Parameters!$D$32,SUM(IF(ISNUMBER(R188:W188),(IF(R188:W188&gt;=Parameters!$D$41,1,"")),"")),0) +
   IF(Parameters!$D$33,AVERAGE(IF(ISNUMBER(R188:W188),R188:W188)),0) +
   IF(Parameters!$D$34,IF(OR(IF(ISNUMBER(R188:W188),R188:W188)=0),0,GEOMEAN(IF(ISNUMBER(R188:W188),R188:W188))),0)</f>
        <v>0</v>
      </c>
      <c r="H188" s="23">
        <f t="shared" ca="1" si="12"/>
        <v>0</v>
      </c>
      <c r="I188" s="116" t="str">
        <f t="shared" si="13"/>
        <v>!</v>
      </c>
      <c r="J188" s="22" cm="1">
        <f t="array" aca="1" ref="J188" ca="1">IF(Parameters!$D$31, SUM(IF(ISNUMBER(Y188:AD188),(IF(Y188:AD188&gt;=Parameters!$D$41,1,"")),""))+0.5*(SUM(IF(ISNUMBER(Y188:AD188),(IF(Y188:AD188&gt;=Parameters!$D$42,1,"")),""))-SUM(IF(ISNUMBER(Y188:AD188),(IF(Y188:AD188&gt;=Parameters!$D$41,1,"")),""))),0) +
   IF(Parameters!$D$32,SUM(IF(ISNUMBER(Y188:AD188),(IF(Y188:AD188&gt;=Parameters!$D$41,1,"")),"")),0) +
   IF(Parameters!$D$33,AVERAGE(IF(ISNUMBER(Y188:AD188),Y188:AD188)),0) +
   IF(Parameters!$D$34,IF(OR(IF(ISNUMBER(Y188:AD188),Y188:AD188)=0),0,GEOMEAN(IF(ISNUMBER(Y188:AD188),Y188:AD188))),0)</f>
        <v>0</v>
      </c>
      <c r="K188" s="23">
        <f t="shared" ca="1" si="14"/>
        <v>0</v>
      </c>
      <c r="L188" s="116" t="str">
        <f t="shared" si="15"/>
        <v/>
      </c>
      <c r="M188" s="21" cm="1">
        <f t="array" aca="1" ref="M188" ca="1">IF(Parameters!$D$31, SUM(IF(ISNUMBER(AF188:AK188),(IF(AF188:AK188&gt;=Parameters!$D$41,1,"")),""))+0.5*(SUM(IF(ISNUMBER(AF188:AK188),(IF(AF188:AK188&gt;=Parameters!$D$42,1,"")),""))-SUM(IF(ISNUMBER(AF188:AK188),(IF(AF188:AK188&gt;=Parameters!$D$41,1,"")),""))),0) +
   IF(Parameters!$D$32,SUM(IF(ISNUMBER(AF188:AK188),(IF(AF188:AK188&gt;=Parameters!$D$41,1,"")),"")),0) +
   IF(Parameters!$D$33,AVERAGE(IF(ISNUMBER(AF188:AK188),AF188:AK188)),0) +
   IF(Parameters!$D$34,IF(OR(IF(ISNUMBER(AF188:AK188),AF188:AK188)=0),0,GEOMEAN(IF(ISNUMBER(AF188:AK188),AF188:AK188))),0)</f>
        <v>0</v>
      </c>
      <c r="N188" s="23">
        <f t="shared" ca="1" si="16"/>
        <v>0</v>
      </c>
      <c r="O188" s="116" t="str">
        <f t="shared" si="17"/>
        <v>!</v>
      </c>
      <c r="P188" s="24"/>
      <c r="Q188" s="49"/>
      <c r="R188" s="25">
        <f ca="1">IFERROR(INDEX(Health!$G$8:$G$225,MATCH($C188,_xlfn.ANCHORARRAY(Health!$C$8),0)),NA())</f>
        <v>0</v>
      </c>
      <c r="S188" s="25">
        <f ca="1">IFERROR(INDEX(Food!$G$8:$G$225,MATCH($C188,_xlfn.ANCHORARRAY(Food!$C$8),0)),NA())</f>
        <v>0</v>
      </c>
      <c r="T188" s="25">
        <f ca="1">IFERROR(INDEX(Macro!$G$8:$G$225,MATCH($C188,_xlfn.ANCHORARRAY(Macro!$C$8),0)),NA())</f>
        <v>1.1475530023234048</v>
      </c>
      <c r="U188" s="25">
        <f ca="1">IFERROR(INDEX(Socioeconomic!$G$8:$G$225,MATCH($C188,_xlfn.ANCHORARRAY(Socioeconomic!$C$8),0)),NA())</f>
        <v>0.85857024007524152</v>
      </c>
      <c r="V188" s="25">
        <f ca="1">IFERROR(INDEX('Natural Hazard'!$G$8:$G$225,MATCH($C188,_xlfn.ANCHORARRAY('Natural Hazard'!$C$8),0)),NA())</f>
        <v>0</v>
      </c>
      <c r="W188" s="25">
        <f ca="1">IFERROR(INDEX(Conflict!$G$8:$G$225,MATCH($C188,_xlfn.ANCHORARRAY(Conflict!$C$8),0)),NA())</f>
        <v>0</v>
      </c>
      <c r="X188" s="50"/>
      <c r="Y188" s="25">
        <f ca="1">IFERROR(INDEX(Health!$H$8:$H$225,MATCH($C188,_xlfn.ANCHORARRAY(Health!$C$8),0)),NA())</f>
        <v>0</v>
      </c>
      <c r="Z188" s="25">
        <f ca="1">IFERROR(INDEX(Food!$H$8:$H$225,MATCH($C188,_xlfn.ANCHORARRAY(Food!$C$8),0)),NA())</f>
        <v>0</v>
      </c>
      <c r="AA188" s="25">
        <f ca="1">IFERROR(INDEX(Macro!$H$8:$H$225,MATCH($C188,_xlfn.ANCHORARRAY(Macro!$C$8),0)),NA())</f>
        <v>0.19630823322590199</v>
      </c>
      <c r="AB188" s="25">
        <f ca="1">IFERROR(INDEX(Socioeconomic!$H$8:$H$225,MATCH($C188,_xlfn.ANCHORARRAY(Socioeconomic!$C$8),0)),NA())</f>
        <v>0.28571428571428598</v>
      </c>
      <c r="AC188" s="25">
        <f ca="1">IFERROR(INDEX('Natural Hazard'!$H$8:$H$225,MATCH($C188,_xlfn.ANCHORARRAY('Natural Hazard'!$C$8),0)),NA())</f>
        <v>2.5</v>
      </c>
      <c r="AD188" s="25">
        <f ca="1">IFERROR(INDEX(Conflict!$H$8:$H$225,MATCH($C188,_xlfn.ANCHORARRAY(Conflict!$C$8),0)),NA())</f>
        <v>0</v>
      </c>
      <c r="AE188" s="50"/>
      <c r="AF188" s="25">
        <f ca="1">IFERROR(INDEX(Health!$I$8:$I$225,MATCH($C188,_xlfn.ANCHORARRAY(Health!$C$8),0)),NA())</f>
        <v>0</v>
      </c>
      <c r="AG188" s="25" t="e">
        <f ca="1">IFERROR(INDEX(Food!$I$8:$I$225,MATCH($C188,_xlfn.ANCHORARRAY(Food!$C$8),0)),NA())</f>
        <v>#N/A</v>
      </c>
      <c r="AH188" s="25">
        <f ca="1">IFERROR(INDEX(Macro!$I$8:$I$225,MATCH($C188,_xlfn.ANCHORARRAY(Macro!$C$8),0)),NA())</f>
        <v>6.7082152974504199</v>
      </c>
      <c r="AI188" s="25">
        <f ca="1">IFERROR(INDEX(Socioeconomic!$I$8:$I$225,MATCH($C188,_xlfn.ANCHORARRAY(Socioeconomic!$C$8),0)),NA())</f>
        <v>2.58</v>
      </c>
      <c r="AJ188" s="25">
        <f ca="1">IFERROR(INDEX('Natural Hazard'!$I$8:$I$225,MATCH($C188,_xlfn.ANCHORARRAY('Natural Hazard'!$C$8),0)),NA())</f>
        <v>0</v>
      </c>
      <c r="AK188" s="25">
        <f ca="1">IFERROR(INDEX(Conflict!$I$8:$I$225,MATCH($C188,_xlfn.ANCHORARRAY(Conflict!$C$8),0)),NA())</f>
        <v>0</v>
      </c>
      <c r="AL188" s="49"/>
      <c r="AM188" s="25">
        <f>IFERROR(INDEX('Data Reliability'!$G$6:$G$409,MATCH($C188,'Data Reliability'!$E$6:$E$409,0)),NA())</f>
        <v>8.3333333333333301E-2</v>
      </c>
      <c r="AN188" s="25">
        <f>IFERROR(INDEX('Data Reliability'!$H$6:$H$409,MATCH($C188,'Data Reliability'!$E$6:$E$409,0)),NA())</f>
        <v>0.625</v>
      </c>
    </row>
    <row r="189" spans="2:40" x14ac:dyDescent="0.2">
      <c r="B189" s="28" t="s">
        <v>312</v>
      </c>
      <c r="C189" s="28" t="s">
        <v>313</v>
      </c>
      <c r="D189" s="28" t="s">
        <v>432</v>
      </c>
      <c r="E189" s="28" t="s">
        <v>430</v>
      </c>
      <c r="F189" s="206">
        <f ca="1">MATCH($C189,_xlfn.ANCHORARRAY(Health!$C$8),0)</f>
        <v>184</v>
      </c>
      <c r="G189" s="22" cm="1">
        <f t="array" aca="1" ref="G189" ca="1">IF(Parameters!$D$31, SUM(IF(ISNUMBER(R189:W189),(IF(R189:W189&gt;=Parameters!$D$37,1,"")),""))+0.5*(SUM(IF(ISNUMBER(R189:W189),(IF(R189:W189&gt;=Parameters!$D$38,1,"")),""))-SUM(IF(ISNUMBER(R189:W189),(IF(R189:W189&gt;=Parameters!$D$37,1,"")),""))),0) +
   IF(Parameters!$D$32,SUM(IF(ISNUMBER(R189:W189),(IF(R189:W189&gt;=Parameters!$D$41,1,"")),"")),0) +
   IF(Parameters!$D$33,AVERAGE(IF(ISNUMBER(R189:W189),R189:W189)),0) +
   IF(Parameters!$D$34,IF(OR(IF(ISNUMBER(R189:W189),R189:W189)=0),0,GEOMEAN(IF(ISNUMBER(R189:W189),R189:W189))),0)</f>
        <v>0.5</v>
      </c>
      <c r="H189" s="23">
        <f t="shared" ca="1" si="12"/>
        <v>0.5</v>
      </c>
      <c r="I189" s="116" t="str">
        <f t="shared" si="13"/>
        <v>!</v>
      </c>
      <c r="J189" s="22" cm="1">
        <f t="array" aca="1" ref="J189" ca="1">IF(Parameters!$D$31, SUM(IF(ISNUMBER(Y189:AD189),(IF(Y189:AD189&gt;=Parameters!$D$41,1,"")),""))+0.5*(SUM(IF(ISNUMBER(Y189:AD189),(IF(Y189:AD189&gt;=Parameters!$D$42,1,"")),""))-SUM(IF(ISNUMBER(Y189:AD189),(IF(Y189:AD189&gt;=Parameters!$D$41,1,"")),""))),0) +
   IF(Parameters!$D$32,SUM(IF(ISNUMBER(Y189:AD189),(IF(Y189:AD189&gt;=Parameters!$D$41,1,"")),"")),0) +
   IF(Parameters!$D$33,AVERAGE(IF(ISNUMBER(Y189:AD189),Y189:AD189)),0) +
   IF(Parameters!$D$34,IF(OR(IF(ISNUMBER(Y189:AD189),Y189:AD189)=0),0,GEOMEAN(IF(ISNUMBER(Y189:AD189),Y189:AD189))),0)</f>
        <v>1.5</v>
      </c>
      <c r="K189" s="23">
        <f t="shared" ca="1" si="14"/>
        <v>1.5</v>
      </c>
      <c r="L189" s="116" t="str">
        <f t="shared" si="15"/>
        <v/>
      </c>
      <c r="M189" s="21" cm="1">
        <f t="array" aca="1" ref="M189" ca="1">IF(Parameters!$D$31, SUM(IF(ISNUMBER(AF189:AK189),(IF(AF189:AK189&gt;=Parameters!$D$41,1,"")),""))+0.5*(SUM(IF(ISNUMBER(AF189:AK189),(IF(AF189:AK189&gt;=Parameters!$D$42,1,"")),""))-SUM(IF(ISNUMBER(AF189:AK189),(IF(AF189:AK189&gt;=Parameters!$D$41,1,"")),""))),0) +
   IF(Parameters!$D$32,SUM(IF(ISNUMBER(AF189:AK189),(IF(AF189:AK189&gt;=Parameters!$D$41,1,"")),"")),0) +
   IF(Parameters!$D$33,AVERAGE(IF(ISNUMBER(AF189:AK189),AF189:AK189)),0) +
   IF(Parameters!$D$34,IF(OR(IF(ISNUMBER(AF189:AK189),AF189:AK189)=0),0,GEOMEAN(IF(ISNUMBER(AF189:AK189),AF189:AK189))),0)</f>
        <v>0</v>
      </c>
      <c r="N189" s="23">
        <f t="shared" ca="1" si="16"/>
        <v>0</v>
      </c>
      <c r="O189" s="116" t="str">
        <f t="shared" si="17"/>
        <v>!</v>
      </c>
      <c r="P189" s="24"/>
      <c r="Q189" s="49"/>
      <c r="R189" s="25">
        <f ca="1">IFERROR(INDEX(Health!$G$8:$G$225,MATCH($C189,_xlfn.ANCHORARRAY(Health!$C$8),0)),NA())</f>
        <v>0</v>
      </c>
      <c r="S189" s="25">
        <f ca="1">IFERROR(INDEX(Food!$G$8:$G$225,MATCH($C189,_xlfn.ANCHORARRAY(Food!$C$8),0)),NA())</f>
        <v>0</v>
      </c>
      <c r="T189" s="25">
        <f ca="1">IFERROR(INDEX(Macro!$G$8:$G$225,MATCH($C189,_xlfn.ANCHORARRAY(Macro!$C$8),0)),NA())</f>
        <v>5.3298621632020549</v>
      </c>
      <c r="U189" s="25">
        <f ca="1">IFERROR(INDEX(Socioeconomic!$G$8:$G$225,MATCH($C189,_xlfn.ANCHORARRAY(Socioeconomic!$C$8),0)),NA())</f>
        <v>3.6521352365534421</v>
      </c>
      <c r="V189" s="25">
        <f ca="1">IFERROR(INDEX('Natural Hazard'!$G$8:$G$225,MATCH($C189,_xlfn.ANCHORARRAY('Natural Hazard'!$C$8),0)),NA())</f>
        <v>0</v>
      </c>
      <c r="W189" s="25">
        <f ca="1">IFERROR(INDEX(Conflict!$G$8:$G$225,MATCH($C189,_xlfn.ANCHORARRAY(Conflict!$C$8),0)),NA())</f>
        <v>0</v>
      </c>
      <c r="X189" s="50"/>
      <c r="Y189" s="25">
        <f ca="1">IFERROR(INDEX(Health!$H$8:$H$225,MATCH($C189,_xlfn.ANCHORARRAY(Health!$C$8),0)),NA())</f>
        <v>7.6326530612244898</v>
      </c>
      <c r="Z189" s="25">
        <f ca="1">IFERROR(INDEX(Food!$H$8:$H$225,MATCH($C189,_xlfn.ANCHORARRAY(Food!$C$8),0)),NA())</f>
        <v>7.9186602870813401</v>
      </c>
      <c r="AA189" s="25">
        <f ca="1">IFERROR(INDEX(Macro!$H$8:$H$225,MATCH($C189,_xlfn.ANCHORARRAY(Macro!$C$8),0)),NA())</f>
        <v>5.4263111631995304</v>
      </c>
      <c r="AB189" s="25">
        <f ca="1">IFERROR(INDEX(Socioeconomic!$H$8:$H$225,MATCH($C189,_xlfn.ANCHORARRAY(Socioeconomic!$C$8),0)),NA())</f>
        <v>8.2857142857142794</v>
      </c>
      <c r="AC189" s="25">
        <f ca="1">IFERROR(INDEX('Natural Hazard'!$H$8:$H$225,MATCH($C189,_xlfn.ANCHORARRAY('Natural Hazard'!$C$8),0)),NA())</f>
        <v>1.3333333333333299</v>
      </c>
      <c r="AD189" s="25">
        <f ca="1">IFERROR(INDEX(Conflict!$H$8:$H$225,MATCH($C189,_xlfn.ANCHORARRAY(Conflict!$C$8),0)),NA())</f>
        <v>3.8190156994178799</v>
      </c>
      <c r="AE189" s="50"/>
      <c r="AF189" s="25">
        <f ca="1">IFERROR(INDEX(Health!$I$8:$I$225,MATCH($C189,_xlfn.ANCHORARRAY(Health!$C$8),0)),NA())</f>
        <v>0</v>
      </c>
      <c r="AG189" s="25" t="e">
        <f ca="1">IFERROR(INDEX(Food!$I$8:$I$225,MATCH($C189,_xlfn.ANCHORARRAY(Food!$C$8),0)),NA())</f>
        <v>#N/A</v>
      </c>
      <c r="AH189" s="25">
        <f ca="1">IFERROR(INDEX(Macro!$I$8:$I$225,MATCH($C189,_xlfn.ANCHORARRAY(Macro!$C$8),0)),NA())</f>
        <v>5.2351274787535296</v>
      </c>
      <c r="AI189" s="25">
        <f ca="1">IFERROR(INDEX(Socioeconomic!$I$8:$I$225,MATCH($C189,_xlfn.ANCHORARRAY(Socioeconomic!$C$8),0)),NA())</f>
        <v>1.6097696983194301</v>
      </c>
      <c r="AJ189" s="25">
        <f ca="1">IFERROR(INDEX('Natural Hazard'!$I$8:$I$225,MATCH($C189,_xlfn.ANCHORARRAY('Natural Hazard'!$C$8),0)),NA())</f>
        <v>0</v>
      </c>
      <c r="AK189" s="25">
        <f ca="1">IFERROR(INDEX(Conflict!$I$8:$I$225,MATCH($C189,_xlfn.ANCHORARRAY(Conflict!$C$8),0)),NA())</f>
        <v>0</v>
      </c>
      <c r="AL189" s="49"/>
      <c r="AM189" s="25">
        <f>IFERROR(INDEX('Data Reliability'!$G$6:$G$409,MATCH($C189,'Data Reliability'!$E$6:$E$409,0)),NA())</f>
        <v>0.16666666666666699</v>
      </c>
      <c r="AN189" s="25">
        <f>IFERROR(INDEX('Data Reliability'!$H$6:$H$409,MATCH($C189,'Data Reliability'!$E$6:$E$409,0)),NA())</f>
        <v>0.59166666666666701</v>
      </c>
    </row>
    <row r="190" spans="2:40" x14ac:dyDescent="0.2">
      <c r="B190" s="28" t="s">
        <v>756</v>
      </c>
      <c r="C190" s="28" t="s">
        <v>716</v>
      </c>
      <c r="D190" s="28" t="s">
        <v>435</v>
      </c>
      <c r="E190" s="28" t="s">
        <v>409</v>
      </c>
      <c r="F190" s="206">
        <f ca="1">MATCH($C190,_xlfn.ANCHORARRAY(Health!$C$8),0)</f>
        <v>185</v>
      </c>
      <c r="G190" s="22" cm="1">
        <f t="array" aca="1" ref="G190" ca="1">IF(Parameters!$D$31, SUM(IF(ISNUMBER(R190:W190),(IF(R190:W190&gt;=Parameters!$D$37,1,"")),""))+0.5*(SUM(IF(ISNUMBER(R190:W190),(IF(R190:W190&gt;=Parameters!$D$38,1,"")),""))-SUM(IF(ISNUMBER(R190:W190),(IF(R190:W190&gt;=Parameters!$D$37,1,"")),""))),0) +
   IF(Parameters!$D$32,SUM(IF(ISNUMBER(R190:W190),(IF(R190:W190&gt;=Parameters!$D$41,1,"")),"")),0) +
   IF(Parameters!$D$33,AVERAGE(IF(ISNUMBER(R190:W190),R190:W190)),0) +
   IF(Parameters!$D$34,IF(OR(IF(ISNUMBER(R190:W190),R190:W190)=0),0,GEOMEAN(IF(ISNUMBER(R190:W190),R190:W190))),0)</f>
        <v>0</v>
      </c>
      <c r="H190" s="23">
        <f t="shared" ca="1" si="12"/>
        <v>0</v>
      </c>
      <c r="I190" s="116" t="str">
        <f t="shared" si="13"/>
        <v>!!</v>
      </c>
      <c r="J190" s="22" cm="1">
        <f t="array" aca="1" ref="J190" ca="1">IF(Parameters!$D$31, SUM(IF(ISNUMBER(Y190:AD190),(IF(Y190:AD190&gt;=Parameters!$D$41,1,"")),""))+0.5*(SUM(IF(ISNUMBER(Y190:AD190),(IF(Y190:AD190&gt;=Parameters!$D$42,1,"")),""))-SUM(IF(ISNUMBER(Y190:AD190),(IF(Y190:AD190&gt;=Parameters!$D$41,1,"")),""))),0) +
   IF(Parameters!$D$32,SUM(IF(ISNUMBER(Y190:AD190),(IF(Y190:AD190&gt;=Parameters!$D$41,1,"")),"")),0) +
   IF(Parameters!$D$33,AVERAGE(IF(ISNUMBER(Y190:AD190),Y190:AD190)),0) +
   IF(Parameters!$D$34,IF(OR(IF(ISNUMBER(Y190:AD190),Y190:AD190)=0),0,GEOMEAN(IF(ISNUMBER(Y190:AD190),Y190:AD190))),0)</f>
        <v>0</v>
      </c>
      <c r="K190" s="23">
        <f t="shared" ca="1" si="14"/>
        <v>0</v>
      </c>
      <c r="L190" s="116" t="str">
        <f t="shared" si="15"/>
        <v>!!</v>
      </c>
      <c r="M190" s="21" cm="1">
        <f t="array" aca="1" ref="M190" ca="1">IF(Parameters!$D$31, SUM(IF(ISNUMBER(AF190:AK190),(IF(AF190:AK190&gt;=Parameters!$D$41,1,"")),""))+0.5*(SUM(IF(ISNUMBER(AF190:AK190),(IF(AF190:AK190&gt;=Parameters!$D$42,1,"")),""))-SUM(IF(ISNUMBER(AF190:AK190),(IF(AF190:AK190&gt;=Parameters!$D$41,1,"")),""))),0) +
   IF(Parameters!$D$32,SUM(IF(ISNUMBER(AF190:AK190),(IF(AF190:AK190&gt;=Parameters!$D$41,1,"")),"")),0) +
   IF(Parameters!$D$33,AVERAGE(IF(ISNUMBER(AF190:AK190),AF190:AK190)),0) +
   IF(Parameters!$D$34,IF(OR(IF(ISNUMBER(AF190:AK190),AF190:AK190)=0),0,GEOMEAN(IF(ISNUMBER(AF190:AK190),AF190:AK190))),0)</f>
        <v>0</v>
      </c>
      <c r="N190" s="23">
        <f t="shared" ca="1" si="16"/>
        <v>0</v>
      </c>
      <c r="O190" s="116" t="str">
        <f t="shared" si="17"/>
        <v>!!</v>
      </c>
      <c r="P190" s="24"/>
      <c r="Q190" s="49"/>
      <c r="R190" s="25">
        <f ca="1">IFERROR(INDEX(Health!$G$8:$G$225,MATCH($C190,_xlfn.ANCHORARRAY(Health!$C$8),0)),NA())</f>
        <v>0</v>
      </c>
      <c r="S190" s="25" t="e">
        <f ca="1">IFERROR(INDEX(Food!$G$8:$G$225,MATCH($C190,_xlfn.ANCHORARRAY(Food!$C$8),0)),NA())</f>
        <v>#N/A</v>
      </c>
      <c r="T190" s="25" t="e">
        <f ca="1">IFERROR(INDEX(Macro!$G$8:$G$225,MATCH($C190,_xlfn.ANCHORARRAY(Macro!$C$8),0)),NA())</f>
        <v>#N/A</v>
      </c>
      <c r="U190" s="25" t="e">
        <f ca="1">IFERROR(INDEX(Socioeconomic!$G$8:$G$225,MATCH($C190,_xlfn.ANCHORARRAY(Socioeconomic!$C$8),0)),NA())</f>
        <v>#N/A</v>
      </c>
      <c r="V190" s="25">
        <f ca="1">IFERROR(INDEX('Natural Hazard'!$G$8:$G$225,MATCH($C190,_xlfn.ANCHORARRAY('Natural Hazard'!$C$8),0)),NA())</f>
        <v>0</v>
      </c>
      <c r="W190" s="25">
        <f ca="1">IFERROR(INDEX(Conflict!$G$8:$G$225,MATCH($C190,_xlfn.ANCHORARRAY(Conflict!$C$8),0)),NA())</f>
        <v>0</v>
      </c>
      <c r="X190" s="50"/>
      <c r="Y190" s="25" t="e">
        <f ca="1">IFERROR(INDEX(Health!$H$8:$H$225,MATCH($C190,_xlfn.ANCHORARRAY(Health!$C$8),0)),NA())</f>
        <v>#N/A</v>
      </c>
      <c r="Z190" s="25" t="e">
        <f ca="1">IFERROR(INDEX(Food!$H$8:$H$225,MATCH($C190,_xlfn.ANCHORARRAY(Food!$C$8),0)),NA())</f>
        <v>#N/A</v>
      </c>
      <c r="AA190" s="25" t="e">
        <f ca="1">IFERROR(INDEX(Macro!$H$8:$H$225,MATCH($C190,_xlfn.ANCHORARRAY(Macro!$C$8),0)),NA())</f>
        <v>#N/A</v>
      </c>
      <c r="AB190" s="25" t="e">
        <f ca="1">IFERROR(INDEX(Socioeconomic!$H$8:$H$225,MATCH($C190,_xlfn.ANCHORARRAY(Socioeconomic!$C$8),0)),NA())</f>
        <v>#N/A</v>
      </c>
      <c r="AC190" s="25" t="e">
        <f ca="1">IFERROR(INDEX('Natural Hazard'!$H$8:$H$225,MATCH($C190,_xlfn.ANCHORARRAY('Natural Hazard'!$C$8),0)),NA())</f>
        <v>#N/A</v>
      </c>
      <c r="AD190" s="25">
        <f ca="1">IFERROR(INDEX(Conflict!$H$8:$H$225,MATCH($C190,_xlfn.ANCHORARRAY(Conflict!$C$8),0)),NA())</f>
        <v>0</v>
      </c>
      <c r="AE190" s="50"/>
      <c r="AF190" s="25">
        <f ca="1">IFERROR(INDEX(Health!$I$8:$I$225,MATCH($C190,_xlfn.ANCHORARRAY(Health!$C$8),0)),NA())</f>
        <v>0</v>
      </c>
      <c r="AG190" s="25" t="e">
        <f ca="1">IFERROR(INDEX(Food!$I$8:$I$225,MATCH($C190,_xlfn.ANCHORARRAY(Food!$C$8),0)),NA())</f>
        <v>#N/A</v>
      </c>
      <c r="AH190" s="25" t="e">
        <f ca="1">IFERROR(INDEX(Macro!$I$8:$I$225,MATCH($C190,_xlfn.ANCHORARRAY(Macro!$C$8),0)),NA())</f>
        <v>#N/A</v>
      </c>
      <c r="AI190" s="25" t="e">
        <f ca="1">IFERROR(INDEX(Socioeconomic!$I$8:$I$225,MATCH($C190,_xlfn.ANCHORARRAY(Socioeconomic!$C$8),0)),NA())</f>
        <v>#N/A</v>
      </c>
      <c r="AJ190" s="25">
        <f ca="1">IFERROR(INDEX('Natural Hazard'!$I$8:$I$225,MATCH($C190,_xlfn.ANCHORARRAY('Natural Hazard'!$C$8),0)),NA())</f>
        <v>0</v>
      </c>
      <c r="AK190" s="25">
        <f ca="1">IFERROR(INDEX(Conflict!$I$8:$I$225,MATCH($C190,_xlfn.ANCHORARRAY(Conflict!$C$8),0)),NA())</f>
        <v>0</v>
      </c>
      <c r="AL190" s="49"/>
      <c r="AM190" s="25">
        <f>IFERROR(INDEX('Data Reliability'!$G$6:$G$409,MATCH($C190,'Data Reliability'!$E$6:$E$409,0)),NA())</f>
        <v>0.91666666666666696</v>
      </c>
      <c r="AN190" s="25">
        <f>IFERROR(INDEX('Data Reliability'!$H$6:$H$409,MATCH($C190,'Data Reliability'!$E$6:$E$409,0)),NA())</f>
        <v>0.85</v>
      </c>
    </row>
    <row r="191" spans="2:40" x14ac:dyDescent="0.2">
      <c r="B191" s="28" t="s">
        <v>314</v>
      </c>
      <c r="C191" s="28" t="s">
        <v>315</v>
      </c>
      <c r="D191" s="28" t="s">
        <v>432</v>
      </c>
      <c r="E191" s="28" t="s">
        <v>430</v>
      </c>
      <c r="F191" s="206">
        <f ca="1">MATCH($C191,_xlfn.ANCHORARRAY(Health!$C$8),0)</f>
        <v>186</v>
      </c>
      <c r="G191" s="22" cm="1">
        <f t="array" aca="1" ref="G191" ca="1">IF(Parameters!$D$31, SUM(IF(ISNUMBER(R191:W191),(IF(R191:W191&gt;=Parameters!$D$37,1,"")),""))+0.5*(SUM(IF(ISNUMBER(R191:W191),(IF(R191:W191&gt;=Parameters!$D$38,1,"")),""))-SUM(IF(ISNUMBER(R191:W191),(IF(R191:W191&gt;=Parameters!$D$37,1,"")),""))),0) +
   IF(Parameters!$D$32,SUM(IF(ISNUMBER(R191:W191),(IF(R191:W191&gt;=Parameters!$D$41,1,"")),"")),0) +
   IF(Parameters!$D$33,AVERAGE(IF(ISNUMBER(R191:W191),R191:W191)),0) +
   IF(Parameters!$D$34,IF(OR(IF(ISNUMBER(R191:W191),R191:W191)=0),0,GEOMEAN(IF(ISNUMBER(R191:W191),R191:W191))),0)</f>
        <v>0</v>
      </c>
      <c r="H191" s="23">
        <f t="shared" ca="1" si="12"/>
        <v>0</v>
      </c>
      <c r="I191" s="116" t="str">
        <f t="shared" si="13"/>
        <v>!</v>
      </c>
      <c r="J191" s="22" cm="1">
        <f t="array" aca="1" ref="J191" ca="1">IF(Parameters!$D$31, SUM(IF(ISNUMBER(Y191:AD191),(IF(Y191:AD191&gt;=Parameters!$D$41,1,"")),""))+0.5*(SUM(IF(ISNUMBER(Y191:AD191),(IF(Y191:AD191&gt;=Parameters!$D$42,1,"")),""))-SUM(IF(ISNUMBER(Y191:AD191),(IF(Y191:AD191&gt;=Parameters!$D$41,1,"")),""))),0) +
   IF(Parameters!$D$32,SUM(IF(ISNUMBER(Y191:AD191),(IF(Y191:AD191&gt;=Parameters!$D$41,1,"")),"")),0) +
   IF(Parameters!$D$33,AVERAGE(IF(ISNUMBER(Y191:AD191),Y191:AD191)),0) +
   IF(Parameters!$D$34,IF(OR(IF(ISNUMBER(Y191:AD191),Y191:AD191)=0),0,GEOMEAN(IF(ISNUMBER(Y191:AD191),Y191:AD191))),0)</f>
        <v>0</v>
      </c>
      <c r="K191" s="23">
        <f t="shared" ca="1" si="14"/>
        <v>0</v>
      </c>
      <c r="L191" s="116" t="str">
        <f t="shared" si="15"/>
        <v/>
      </c>
      <c r="M191" s="21" cm="1">
        <f t="array" aca="1" ref="M191" ca="1">IF(Parameters!$D$31, SUM(IF(ISNUMBER(AF191:AK191),(IF(AF191:AK191&gt;=Parameters!$D$41,1,"")),""))+0.5*(SUM(IF(ISNUMBER(AF191:AK191),(IF(AF191:AK191&gt;=Parameters!$D$42,1,"")),""))-SUM(IF(ISNUMBER(AF191:AK191),(IF(AF191:AK191&gt;=Parameters!$D$41,1,"")),""))),0) +
   IF(Parameters!$D$32,SUM(IF(ISNUMBER(AF191:AK191),(IF(AF191:AK191&gt;=Parameters!$D$41,1,"")),"")),0) +
   IF(Parameters!$D$33,AVERAGE(IF(ISNUMBER(AF191:AK191),AF191:AK191)),0) +
   IF(Parameters!$D$34,IF(OR(IF(ISNUMBER(AF191:AK191),AF191:AK191)=0),0,GEOMEAN(IF(ISNUMBER(AF191:AK191),AF191:AK191))),0)</f>
        <v>1</v>
      </c>
      <c r="N191" s="23">
        <f t="shared" ca="1" si="16"/>
        <v>1</v>
      </c>
      <c r="O191" s="116" t="str">
        <f t="shared" si="17"/>
        <v>!</v>
      </c>
      <c r="P191" s="24"/>
      <c r="Q191" s="49"/>
      <c r="R191" s="25">
        <f ca="1">IFERROR(INDEX(Health!$G$8:$G$225,MATCH($C191,_xlfn.ANCHORARRAY(Health!$C$8),0)),NA())</f>
        <v>0</v>
      </c>
      <c r="S191" s="25">
        <f ca="1">IFERROR(INDEX(Food!$G$8:$G$225,MATCH($C191,_xlfn.ANCHORARRAY(Food!$C$8),0)),NA())</f>
        <v>0</v>
      </c>
      <c r="T191" s="25">
        <f ca="1">IFERROR(INDEX(Macro!$G$8:$G$225,MATCH($C191,_xlfn.ANCHORARRAY(Macro!$C$8),0)),NA())</f>
        <v>0.27777461906931511</v>
      </c>
      <c r="U191" s="25">
        <f ca="1">IFERROR(INDEX(Socioeconomic!$G$8:$G$225,MATCH($C191,_xlfn.ANCHORARRAY(Socioeconomic!$C$8),0)),NA())</f>
        <v>0</v>
      </c>
      <c r="V191" s="25">
        <f ca="1">IFERROR(INDEX('Natural Hazard'!$G$8:$G$225,MATCH($C191,_xlfn.ANCHORARRAY('Natural Hazard'!$C$8),0)),NA())</f>
        <v>4.4721359549995796</v>
      </c>
      <c r="W191" s="25">
        <f ca="1">IFERROR(INDEX(Conflict!$G$8:$G$225,MATCH($C191,_xlfn.ANCHORARRAY(Conflict!$C$8),0)),NA())</f>
        <v>0</v>
      </c>
      <c r="X191" s="50"/>
      <c r="Y191" s="25">
        <f ca="1">IFERROR(INDEX(Health!$H$8:$H$225,MATCH($C191,_xlfn.ANCHORARRAY(Health!$C$8),0)),NA())</f>
        <v>6.9037900874635501</v>
      </c>
      <c r="Z191" s="25">
        <f ca="1">IFERROR(INDEX(Food!$H$8:$H$225,MATCH($C191,_xlfn.ANCHORARRAY(Food!$C$8),0)),NA())</f>
        <v>2.2009569377990399</v>
      </c>
      <c r="AA191" s="25">
        <f ca="1">IFERROR(INDEX(Macro!$H$8:$H$225,MATCH($C191,_xlfn.ANCHORARRAY(Macro!$C$8),0)),NA())</f>
        <v>3.4046293583357699</v>
      </c>
      <c r="AB191" s="25">
        <f ca="1">IFERROR(INDEX(Socioeconomic!$H$8:$H$225,MATCH($C191,_xlfn.ANCHORARRAY(Socioeconomic!$C$8),0)),NA())</f>
        <v>2.1428571428571401</v>
      </c>
      <c r="AC191" s="25">
        <f ca="1">IFERROR(INDEX('Natural Hazard'!$H$8:$H$225,MATCH($C191,_xlfn.ANCHORARRAY('Natural Hazard'!$C$8),0)),NA())</f>
        <v>2</v>
      </c>
      <c r="AD191" s="25">
        <f ca="1">IFERROR(INDEX(Conflict!$H$8:$H$225,MATCH($C191,_xlfn.ANCHORARRAY(Conflict!$C$8),0)),NA())</f>
        <v>0</v>
      </c>
      <c r="AE191" s="50"/>
      <c r="AF191" s="25">
        <f ca="1">IFERROR(INDEX(Health!$I$8:$I$225,MATCH($C191,_xlfn.ANCHORARRAY(Health!$C$8),0)),NA())</f>
        <v>0</v>
      </c>
      <c r="AG191" s="25" t="e">
        <f ca="1">IFERROR(INDEX(Food!$I$8:$I$225,MATCH($C191,_xlfn.ANCHORARRAY(Food!$C$8),0)),NA())</f>
        <v>#N/A</v>
      </c>
      <c r="AH191" s="25">
        <f ca="1">IFERROR(INDEX(Macro!$I$8:$I$225,MATCH($C191,_xlfn.ANCHORARRAY(Macro!$C$8),0)),NA())</f>
        <v>2.2662889518411299E-2</v>
      </c>
      <c r="AI191" s="25">
        <f ca="1">IFERROR(INDEX(Socioeconomic!$I$8:$I$225,MATCH($C191,_xlfn.ANCHORARRAY(Socioeconomic!$C$8),0)),NA())</f>
        <v>0</v>
      </c>
      <c r="AJ191" s="25">
        <f ca="1">IFERROR(INDEX('Natural Hazard'!$I$8:$I$225,MATCH($C191,_xlfn.ANCHORARRAY('Natural Hazard'!$C$8),0)),NA())</f>
        <v>10</v>
      </c>
      <c r="AK191" s="25">
        <f ca="1">IFERROR(INDEX(Conflict!$I$8:$I$225,MATCH($C191,_xlfn.ANCHORARRAY(Conflict!$C$8),0)),NA())</f>
        <v>0</v>
      </c>
      <c r="AL191" s="49"/>
      <c r="AM191" s="25">
        <f>IFERROR(INDEX('Data Reliability'!$G$6:$G$409,MATCH($C191,'Data Reliability'!$E$6:$E$409,0)),NA())</f>
        <v>0.16666666666666699</v>
      </c>
      <c r="AN191" s="25">
        <f>IFERROR(INDEX('Data Reliability'!$H$6:$H$409,MATCH($C191,'Data Reliability'!$E$6:$E$409,0)),NA())</f>
        <v>0.58333333333333304</v>
      </c>
    </row>
    <row r="192" spans="2:40" x14ac:dyDescent="0.2">
      <c r="B192" s="28" t="s">
        <v>757</v>
      </c>
      <c r="C192" s="28" t="s">
        <v>316</v>
      </c>
      <c r="D192" s="28" t="s">
        <v>434</v>
      </c>
      <c r="E192" s="28" t="s">
        <v>429</v>
      </c>
      <c r="F192" s="206">
        <f ca="1">MATCH($C192,_xlfn.ANCHORARRAY(Health!$C$8),0)</f>
        <v>187</v>
      </c>
      <c r="G192" s="22" cm="1">
        <f t="array" aca="1" ref="G192" ca="1">IF(Parameters!$D$31, SUM(IF(ISNUMBER(R192:W192),(IF(R192:W192&gt;=Parameters!$D$37,1,"")),""))+0.5*(SUM(IF(ISNUMBER(R192:W192),(IF(R192:W192&gt;=Parameters!$D$38,1,"")),""))-SUM(IF(ISNUMBER(R192:W192),(IF(R192:W192&gt;=Parameters!$D$37,1,"")),""))),0) +
   IF(Parameters!$D$32,SUM(IF(ISNUMBER(R192:W192),(IF(R192:W192&gt;=Parameters!$D$41,1,"")),"")),0) +
   IF(Parameters!$D$33,AVERAGE(IF(ISNUMBER(R192:W192),R192:W192)),0) +
   IF(Parameters!$D$34,IF(OR(IF(ISNUMBER(R192:W192),R192:W192)=0),0,GEOMEAN(IF(ISNUMBER(R192:W192),R192:W192))),0)</f>
        <v>4</v>
      </c>
      <c r="H192" s="23">
        <f t="shared" ca="1" si="12"/>
        <v>4</v>
      </c>
      <c r="I192" s="116" t="str">
        <f t="shared" si="13"/>
        <v/>
      </c>
      <c r="J192" s="22" cm="1">
        <f t="array" aca="1" ref="J192" ca="1">IF(Parameters!$D$31, SUM(IF(ISNUMBER(Y192:AD192),(IF(Y192:AD192&gt;=Parameters!$D$41,1,"")),""))+0.5*(SUM(IF(ISNUMBER(Y192:AD192),(IF(Y192:AD192&gt;=Parameters!$D$42,1,"")),""))-SUM(IF(ISNUMBER(Y192:AD192),(IF(Y192:AD192&gt;=Parameters!$D$41,1,"")),""))),0) +
   IF(Parameters!$D$32,SUM(IF(ISNUMBER(Y192:AD192),(IF(Y192:AD192&gt;=Parameters!$D$41,1,"")),"")),0) +
   IF(Parameters!$D$33,AVERAGE(IF(ISNUMBER(Y192:AD192),Y192:AD192)),0) +
   IF(Parameters!$D$34,IF(OR(IF(ISNUMBER(Y192:AD192),Y192:AD192)=0),0,GEOMEAN(IF(ISNUMBER(Y192:AD192),Y192:AD192))),0)</f>
        <v>4.5</v>
      </c>
      <c r="K192" s="23">
        <f t="shared" ca="1" si="14"/>
        <v>4.5</v>
      </c>
      <c r="L192" s="116" t="str">
        <f t="shared" si="15"/>
        <v/>
      </c>
      <c r="M192" s="21" cm="1">
        <f t="array" aca="1" ref="M192" ca="1">IF(Parameters!$D$31, SUM(IF(ISNUMBER(AF192:AK192),(IF(AF192:AK192&gt;=Parameters!$D$41,1,"")),""))+0.5*(SUM(IF(ISNUMBER(AF192:AK192),(IF(AF192:AK192&gt;=Parameters!$D$42,1,"")),""))-SUM(IF(ISNUMBER(AF192:AK192),(IF(AF192:AK192&gt;=Parameters!$D$41,1,"")),""))),0) +
   IF(Parameters!$D$32,SUM(IF(ISNUMBER(AF192:AK192),(IF(AF192:AK192&gt;=Parameters!$D$41,1,"")),"")),0) +
   IF(Parameters!$D$33,AVERAGE(IF(ISNUMBER(AF192:AK192),AF192:AK192)),0) +
   IF(Parameters!$D$34,IF(OR(IF(ISNUMBER(AF192:AK192),AF192:AK192)=0),0,GEOMEAN(IF(ISNUMBER(AF192:AK192),AF192:AK192))),0)</f>
        <v>1.5</v>
      </c>
      <c r="N192" s="23">
        <f t="shared" ca="1" si="16"/>
        <v>1.5</v>
      </c>
      <c r="O192" s="116" t="str">
        <f t="shared" si="17"/>
        <v>!</v>
      </c>
      <c r="P192" s="24"/>
      <c r="Q192" s="49"/>
      <c r="R192" s="25">
        <f ca="1">IFERROR(INDEX(Health!$G$8:$G$225,MATCH($C192,_xlfn.ANCHORARRAY(Health!$C$8),0)),NA())</f>
        <v>0</v>
      </c>
      <c r="S192" s="25">
        <f ca="1">IFERROR(INDEX(Food!$G$8:$G$225,MATCH($C192,_xlfn.ANCHORARRAY(Food!$C$8),0)),NA())</f>
        <v>8.3666002653407556</v>
      </c>
      <c r="T192" s="25">
        <f ca="1">IFERROR(INDEX(Macro!$G$8:$G$225,MATCH($C192,_xlfn.ANCHORARRAY(Macro!$C$8),0)),NA())</f>
        <v>7.5421384693744518</v>
      </c>
      <c r="U192" s="25">
        <f ca="1">IFERROR(INDEX(Socioeconomic!$G$8:$G$225,MATCH($C192,_xlfn.ANCHORARRAY(Socioeconomic!$C$8),0)),NA())</f>
        <v>0</v>
      </c>
      <c r="V192" s="25">
        <f ca="1">IFERROR(INDEX('Natural Hazard'!$G$8:$G$225,MATCH($C192,_xlfn.ANCHORARRAY('Natural Hazard'!$C$8),0)),NA())</f>
        <v>8.266397845091495</v>
      </c>
      <c r="W192" s="25">
        <f ca="1">IFERROR(INDEX(Conflict!$G$8:$G$225,MATCH($C192,_xlfn.ANCHORARRAY(Conflict!$C$8),0)),NA())</f>
        <v>8.2049225905538616</v>
      </c>
      <c r="X192" s="50"/>
      <c r="Y192" s="25">
        <f ca="1">IFERROR(INDEX(Health!$H$8:$H$225,MATCH($C192,_xlfn.ANCHORARRAY(Health!$C$8),0)),NA())</f>
        <v>10</v>
      </c>
      <c r="Z192" s="25">
        <f ca="1">IFERROR(INDEX(Food!$H$8:$H$225,MATCH($C192,_xlfn.ANCHORARRAY(Food!$C$8),0)),NA())</f>
        <v>10</v>
      </c>
      <c r="AA192" s="25">
        <f ca="1">IFERROR(INDEX(Macro!$H$8:$H$225,MATCH($C192,_xlfn.ANCHORARRAY(Macro!$C$8),0)),NA())</f>
        <v>10</v>
      </c>
      <c r="AB192" s="25">
        <f ca="1">IFERROR(INDEX(Socioeconomic!$H$8:$H$225,MATCH($C192,_xlfn.ANCHORARRAY(Socioeconomic!$C$8),0)),NA())</f>
        <v>9.2857142857142794</v>
      </c>
      <c r="AC192" s="25">
        <f ca="1">IFERROR(INDEX('Natural Hazard'!$H$8:$H$225,MATCH($C192,_xlfn.ANCHORARRAY('Natural Hazard'!$C$8),0)),NA())</f>
        <v>6.8333333333333304</v>
      </c>
      <c r="AD192" s="25">
        <f ca="1">IFERROR(INDEX(Conflict!$H$8:$H$225,MATCH($C192,_xlfn.ANCHORARRAY(Conflict!$C$8),0)),NA())</f>
        <v>10</v>
      </c>
      <c r="AE192" s="50"/>
      <c r="AF192" s="25">
        <f ca="1">IFERROR(INDEX(Health!$I$8:$I$225,MATCH($C192,_xlfn.ANCHORARRAY(Health!$C$8),0)),NA())</f>
        <v>0</v>
      </c>
      <c r="AG192" s="25">
        <f ca="1">IFERROR(INDEX(Food!$I$8:$I$225,MATCH($C192,_xlfn.ANCHORARRAY(Food!$C$8),0)),NA())</f>
        <v>7</v>
      </c>
      <c r="AH192" s="25">
        <f ca="1">IFERROR(INDEX(Macro!$I$8:$I$225,MATCH($C192,_xlfn.ANCHORARRAY(Macro!$C$8),0)),NA())</f>
        <v>5.6883852691217998</v>
      </c>
      <c r="AI192" s="25" t="e">
        <f ca="1">IFERROR(INDEX(Socioeconomic!$I$8:$I$225,MATCH($C192,_xlfn.ANCHORARRAY(Socioeconomic!$C$8),0)),NA())</f>
        <v>#N/A</v>
      </c>
      <c r="AJ192" s="25">
        <f ca="1">IFERROR(INDEX('Natural Hazard'!$I$8:$I$225,MATCH($C192,_xlfn.ANCHORARRAY('Natural Hazard'!$C$8),0)),NA())</f>
        <v>10</v>
      </c>
      <c r="AK192" s="25">
        <f ca="1">IFERROR(INDEX(Conflict!$I$8:$I$225,MATCH($C192,_xlfn.ANCHORARRAY(Conflict!$C$8),0)),NA())</f>
        <v>6.7320754716981099</v>
      </c>
      <c r="AL192" s="49"/>
      <c r="AM192" s="25">
        <f>IFERROR(INDEX('Data Reliability'!$G$6:$G$409,MATCH($C192,'Data Reliability'!$E$6:$E$409,0)),NA())</f>
        <v>8.3333333333333301E-2</v>
      </c>
      <c r="AN192" s="25">
        <f>IFERROR(INDEX('Data Reliability'!$H$6:$H$409,MATCH($C192,'Data Reliability'!$E$6:$E$409,0)),NA())</f>
        <v>0.48888888888888898</v>
      </c>
    </row>
    <row r="193" spans="2:40" x14ac:dyDescent="0.2">
      <c r="B193" s="28" t="s">
        <v>758</v>
      </c>
      <c r="C193" s="28" t="s">
        <v>717</v>
      </c>
      <c r="D193" s="28" t="s">
        <v>435</v>
      </c>
      <c r="E193" s="28" t="s">
        <v>409</v>
      </c>
      <c r="F193" s="206">
        <f ca="1">MATCH($C193,_xlfn.ANCHORARRAY(Health!$C$8),0)</f>
        <v>188</v>
      </c>
      <c r="G193" s="22" cm="1">
        <f t="array" aca="1" ref="G193" ca="1">IF(Parameters!$D$31, SUM(IF(ISNUMBER(R193:W193),(IF(R193:W193&gt;=Parameters!$D$37,1,"")),""))+0.5*(SUM(IF(ISNUMBER(R193:W193),(IF(R193:W193&gt;=Parameters!$D$38,1,"")),""))-SUM(IF(ISNUMBER(R193:W193),(IF(R193:W193&gt;=Parameters!$D$37,1,"")),""))),0) +
   IF(Parameters!$D$32,SUM(IF(ISNUMBER(R193:W193),(IF(R193:W193&gt;=Parameters!$D$41,1,"")),"")),0) +
   IF(Parameters!$D$33,AVERAGE(IF(ISNUMBER(R193:W193),R193:W193)),0) +
   IF(Parameters!$D$34,IF(OR(IF(ISNUMBER(R193:W193),R193:W193)=0),0,GEOMEAN(IF(ISNUMBER(R193:W193),R193:W193))),0)</f>
        <v>0</v>
      </c>
      <c r="H193" s="23">
        <f t="shared" ca="1" si="12"/>
        <v>0</v>
      </c>
      <c r="I193" s="116" t="str">
        <f t="shared" si="13"/>
        <v>!!</v>
      </c>
      <c r="J193" s="22" cm="1">
        <f t="array" aca="1" ref="J193" ca="1">IF(Parameters!$D$31, SUM(IF(ISNUMBER(Y193:AD193),(IF(Y193:AD193&gt;=Parameters!$D$41,1,"")),""))+0.5*(SUM(IF(ISNUMBER(Y193:AD193),(IF(Y193:AD193&gt;=Parameters!$D$42,1,"")),""))-SUM(IF(ISNUMBER(Y193:AD193),(IF(Y193:AD193&gt;=Parameters!$D$41,1,"")),""))),0) +
   IF(Parameters!$D$32,SUM(IF(ISNUMBER(Y193:AD193),(IF(Y193:AD193&gt;=Parameters!$D$41,1,"")),"")),0) +
   IF(Parameters!$D$33,AVERAGE(IF(ISNUMBER(Y193:AD193),Y193:AD193)),0) +
   IF(Parameters!$D$34,IF(OR(IF(ISNUMBER(Y193:AD193),Y193:AD193)=0),0,GEOMEAN(IF(ISNUMBER(Y193:AD193),Y193:AD193))),0)</f>
        <v>0</v>
      </c>
      <c r="K193" s="23">
        <f t="shared" ca="1" si="14"/>
        <v>0</v>
      </c>
      <c r="L193" s="116" t="str">
        <f t="shared" si="15"/>
        <v>!!</v>
      </c>
      <c r="M193" s="21" cm="1">
        <f t="array" aca="1" ref="M193" ca="1">IF(Parameters!$D$31, SUM(IF(ISNUMBER(AF193:AK193),(IF(AF193:AK193&gt;=Parameters!$D$41,1,"")),""))+0.5*(SUM(IF(ISNUMBER(AF193:AK193),(IF(AF193:AK193&gt;=Parameters!$D$42,1,"")),""))-SUM(IF(ISNUMBER(AF193:AK193),(IF(AF193:AK193&gt;=Parameters!$D$41,1,"")),""))),0) +
   IF(Parameters!$D$32,SUM(IF(ISNUMBER(AF193:AK193),(IF(AF193:AK193&gt;=Parameters!$D$41,1,"")),"")),0) +
   IF(Parameters!$D$33,AVERAGE(IF(ISNUMBER(AF193:AK193),AF193:AK193)),0) +
   IF(Parameters!$D$34,IF(OR(IF(ISNUMBER(AF193:AK193),AF193:AK193)=0),0,GEOMEAN(IF(ISNUMBER(AF193:AK193),AF193:AK193))),0)</f>
        <v>0</v>
      </c>
      <c r="N193" s="23">
        <f t="shared" ca="1" si="16"/>
        <v>0</v>
      </c>
      <c r="O193" s="116" t="str">
        <f t="shared" si="17"/>
        <v>!!</v>
      </c>
      <c r="P193" s="24"/>
      <c r="Q193" s="49"/>
      <c r="R193" s="25">
        <f ca="1">IFERROR(INDEX(Health!$G$8:$G$225,MATCH($C193,_xlfn.ANCHORARRAY(Health!$C$8),0)),NA())</f>
        <v>0</v>
      </c>
      <c r="S193" s="25" t="e">
        <f ca="1">IFERROR(INDEX(Food!$G$8:$G$225,MATCH($C193,_xlfn.ANCHORARRAY(Food!$C$8),0)),NA())</f>
        <v>#N/A</v>
      </c>
      <c r="T193" s="25" t="e">
        <f ca="1">IFERROR(INDEX(Macro!$G$8:$G$225,MATCH($C193,_xlfn.ANCHORARRAY(Macro!$C$8),0)),NA())</f>
        <v>#N/A</v>
      </c>
      <c r="U193" s="25" t="e">
        <f ca="1">IFERROR(INDEX(Socioeconomic!$G$8:$G$225,MATCH($C193,_xlfn.ANCHORARRAY(Socioeconomic!$C$8),0)),NA())</f>
        <v>#N/A</v>
      </c>
      <c r="V193" s="25">
        <f ca="1">IFERROR(INDEX('Natural Hazard'!$G$8:$G$225,MATCH($C193,_xlfn.ANCHORARRAY('Natural Hazard'!$C$8),0)),NA())</f>
        <v>0</v>
      </c>
      <c r="W193" s="25">
        <f ca="1">IFERROR(INDEX(Conflict!$G$8:$G$225,MATCH($C193,_xlfn.ANCHORARRAY(Conflict!$C$8),0)),NA())</f>
        <v>0</v>
      </c>
      <c r="X193" s="50"/>
      <c r="Y193" s="25" t="e">
        <f ca="1">IFERROR(INDEX(Health!$H$8:$H$225,MATCH($C193,_xlfn.ANCHORARRAY(Health!$C$8),0)),NA())</f>
        <v>#N/A</v>
      </c>
      <c r="Z193" s="25" t="e">
        <f ca="1">IFERROR(INDEX(Food!$H$8:$H$225,MATCH($C193,_xlfn.ANCHORARRAY(Food!$C$8),0)),NA())</f>
        <v>#N/A</v>
      </c>
      <c r="AA193" s="25" t="e">
        <f ca="1">IFERROR(INDEX(Macro!$H$8:$H$225,MATCH($C193,_xlfn.ANCHORARRAY(Macro!$C$8),0)),NA())</f>
        <v>#N/A</v>
      </c>
      <c r="AB193" s="25" t="e">
        <f ca="1">IFERROR(INDEX(Socioeconomic!$H$8:$H$225,MATCH($C193,_xlfn.ANCHORARRAY(Socioeconomic!$C$8),0)),NA())</f>
        <v>#N/A</v>
      </c>
      <c r="AC193" s="25" t="e">
        <f ca="1">IFERROR(INDEX('Natural Hazard'!$H$8:$H$225,MATCH($C193,_xlfn.ANCHORARRAY('Natural Hazard'!$C$8),0)),NA())</f>
        <v>#N/A</v>
      </c>
      <c r="AD193" s="25">
        <f ca="1">IFERROR(INDEX(Conflict!$H$8:$H$225,MATCH($C193,_xlfn.ANCHORARRAY(Conflict!$C$8),0)),NA())</f>
        <v>0</v>
      </c>
      <c r="AE193" s="50"/>
      <c r="AF193" s="25">
        <f ca="1">IFERROR(INDEX(Health!$I$8:$I$225,MATCH($C193,_xlfn.ANCHORARRAY(Health!$C$8),0)),NA())</f>
        <v>0</v>
      </c>
      <c r="AG193" s="25" t="e">
        <f ca="1">IFERROR(INDEX(Food!$I$8:$I$225,MATCH($C193,_xlfn.ANCHORARRAY(Food!$C$8),0)),NA())</f>
        <v>#N/A</v>
      </c>
      <c r="AH193" s="25" t="e">
        <f ca="1">IFERROR(INDEX(Macro!$I$8:$I$225,MATCH($C193,_xlfn.ANCHORARRAY(Macro!$C$8),0)),NA())</f>
        <v>#N/A</v>
      </c>
      <c r="AI193" s="25" t="e">
        <f ca="1">IFERROR(INDEX(Socioeconomic!$I$8:$I$225,MATCH($C193,_xlfn.ANCHORARRAY(Socioeconomic!$C$8),0)),NA())</f>
        <v>#N/A</v>
      </c>
      <c r="AJ193" s="25">
        <f ca="1">IFERROR(INDEX('Natural Hazard'!$I$8:$I$225,MATCH($C193,_xlfn.ANCHORARRAY('Natural Hazard'!$C$8),0)),NA())</f>
        <v>0</v>
      </c>
      <c r="AK193" s="25">
        <f ca="1">IFERROR(INDEX(Conflict!$I$8:$I$225,MATCH($C193,_xlfn.ANCHORARRAY(Conflict!$C$8),0)),NA())</f>
        <v>0</v>
      </c>
      <c r="AL193" s="49"/>
      <c r="AM193" s="25">
        <f>IFERROR(INDEX('Data Reliability'!$G$6:$G$409,MATCH($C193,'Data Reliability'!$E$6:$E$409,0)),NA())</f>
        <v>0.91666666666666696</v>
      </c>
      <c r="AN193" s="25">
        <f>IFERROR(INDEX('Data Reliability'!$H$6:$H$409,MATCH($C193,'Data Reliability'!$E$6:$E$409,0)),NA())</f>
        <v>0.81666666666666698</v>
      </c>
    </row>
    <row r="194" spans="2:40" x14ac:dyDescent="0.2">
      <c r="B194" s="28" t="s">
        <v>317</v>
      </c>
      <c r="C194" s="28" t="s">
        <v>318</v>
      </c>
      <c r="D194" s="28" t="s">
        <v>432</v>
      </c>
      <c r="E194" s="28" t="s">
        <v>429</v>
      </c>
      <c r="F194" s="206">
        <f ca="1">MATCH($C194,_xlfn.ANCHORARRAY(Health!$C$8),0)</f>
        <v>189</v>
      </c>
      <c r="G194" s="22" cm="1">
        <f t="array" aca="1" ref="G194" ca="1">IF(Parameters!$D$31, SUM(IF(ISNUMBER(R194:W194),(IF(R194:W194&gt;=Parameters!$D$37,1,"")),""))+0.5*(SUM(IF(ISNUMBER(R194:W194),(IF(R194:W194&gt;=Parameters!$D$38,1,"")),""))-SUM(IF(ISNUMBER(R194:W194),(IF(R194:W194&gt;=Parameters!$D$37,1,"")),""))),0) +
   IF(Parameters!$D$32,SUM(IF(ISNUMBER(R194:W194),(IF(R194:W194&gt;=Parameters!$D$41,1,"")),"")),0) +
   IF(Parameters!$D$33,AVERAGE(IF(ISNUMBER(R194:W194),R194:W194)),0) +
   IF(Parameters!$D$34,IF(OR(IF(ISNUMBER(R194:W194),R194:W194)=0),0,GEOMEAN(IF(ISNUMBER(R194:W194),R194:W194))),0)</f>
        <v>2.5</v>
      </c>
      <c r="H194" s="23">
        <f t="shared" ca="1" si="12"/>
        <v>2.5</v>
      </c>
      <c r="I194" s="116" t="str">
        <f t="shared" si="13"/>
        <v/>
      </c>
      <c r="J194" s="22" cm="1">
        <f t="array" aca="1" ref="J194" ca="1">IF(Parameters!$D$31, SUM(IF(ISNUMBER(Y194:AD194),(IF(Y194:AD194&gt;=Parameters!$D$41,1,"")),""))+0.5*(SUM(IF(ISNUMBER(Y194:AD194),(IF(Y194:AD194&gt;=Parameters!$D$42,1,"")),""))-SUM(IF(ISNUMBER(Y194:AD194),(IF(Y194:AD194&gt;=Parameters!$D$41,1,"")),""))),0) +
   IF(Parameters!$D$32,SUM(IF(ISNUMBER(Y194:AD194),(IF(Y194:AD194&gt;=Parameters!$D$41,1,"")),"")),0) +
   IF(Parameters!$D$33,AVERAGE(IF(ISNUMBER(Y194:AD194),Y194:AD194)),0) +
   IF(Parameters!$D$34,IF(OR(IF(ISNUMBER(Y194:AD194),Y194:AD194)=0),0,GEOMEAN(IF(ISNUMBER(Y194:AD194),Y194:AD194))),0)</f>
        <v>3.5</v>
      </c>
      <c r="K194" s="23">
        <f t="shared" ca="1" si="14"/>
        <v>3.5</v>
      </c>
      <c r="L194" s="116" t="str">
        <f t="shared" si="15"/>
        <v/>
      </c>
      <c r="M194" s="21" cm="1">
        <f t="array" aca="1" ref="M194" ca="1">IF(Parameters!$D$31, SUM(IF(ISNUMBER(AF194:AK194),(IF(AF194:AK194&gt;=Parameters!$D$41,1,"")),""))+0.5*(SUM(IF(ISNUMBER(AF194:AK194),(IF(AF194:AK194&gt;=Parameters!$D$42,1,"")),""))-SUM(IF(ISNUMBER(AF194:AK194),(IF(AF194:AK194&gt;=Parameters!$D$41,1,"")),""))),0) +
   IF(Parameters!$D$32,SUM(IF(ISNUMBER(AF194:AK194),(IF(AF194:AK194&gt;=Parameters!$D$41,1,"")),"")),0) +
   IF(Parameters!$D$33,AVERAGE(IF(ISNUMBER(AF194:AK194),AF194:AK194)),0) +
   IF(Parameters!$D$34,IF(OR(IF(ISNUMBER(AF194:AK194),AF194:AK194)=0),0,GEOMEAN(IF(ISNUMBER(AF194:AK194),AF194:AK194))),0)</f>
        <v>1</v>
      </c>
      <c r="N194" s="23">
        <f t="shared" ca="1" si="16"/>
        <v>1</v>
      </c>
      <c r="O194" s="116" t="str">
        <f t="shared" si="17"/>
        <v>!</v>
      </c>
      <c r="P194" s="24"/>
      <c r="Q194" s="49"/>
      <c r="R194" s="25">
        <f ca="1">IFERROR(INDEX(Health!$G$8:$G$225,MATCH($C194,_xlfn.ANCHORARRAY(Health!$C$8),0)),NA())</f>
        <v>0</v>
      </c>
      <c r="S194" s="25">
        <f ca="1">IFERROR(INDEX(Food!$G$8:$G$225,MATCH($C194,_xlfn.ANCHORARRAY(Food!$C$8),0)),NA())</f>
        <v>10</v>
      </c>
      <c r="T194" s="25">
        <f ca="1">IFERROR(INDEX(Macro!$G$8:$G$225,MATCH($C194,_xlfn.ANCHORARRAY(Macro!$C$8),0)),NA())</f>
        <v>3.4956212427427857</v>
      </c>
      <c r="U194" s="25">
        <f ca="1">IFERROR(INDEX(Socioeconomic!$G$8:$G$225,MATCH($C194,_xlfn.ANCHORARRAY(Socioeconomic!$C$8),0)),NA())</f>
        <v>7.7725853606130952</v>
      </c>
      <c r="V194" s="25">
        <f ca="1">IFERROR(INDEX('Natural Hazard'!$G$8:$G$225,MATCH($C194,_xlfn.ANCHORARRAY('Natural Hazard'!$C$8),0)),NA())</f>
        <v>0</v>
      </c>
      <c r="W194" s="25">
        <f ca="1">IFERROR(INDEX(Conflict!$G$8:$G$225,MATCH($C194,_xlfn.ANCHORARRAY(Conflict!$C$8),0)),NA())</f>
        <v>5.9761430466719503</v>
      </c>
      <c r="X194" s="50"/>
      <c r="Y194" s="25">
        <f ca="1">IFERROR(INDEX(Health!$H$8:$H$225,MATCH($C194,_xlfn.ANCHORARRAY(Health!$C$8),0)),NA())</f>
        <v>9.2069970845480995</v>
      </c>
      <c r="Z194" s="25">
        <f ca="1">IFERROR(INDEX(Food!$H$8:$H$225,MATCH($C194,_xlfn.ANCHORARRAY(Food!$C$8),0)),NA())</f>
        <v>10</v>
      </c>
      <c r="AA194" s="25">
        <f ca="1">IFERROR(INDEX(Macro!$H$8:$H$225,MATCH($C194,_xlfn.ANCHORARRAY(Macro!$C$8),0)),NA())</f>
        <v>5.3384119542924102</v>
      </c>
      <c r="AB194" s="25">
        <f ca="1">IFERROR(INDEX(Socioeconomic!$H$8:$H$225,MATCH($C194,_xlfn.ANCHORARRAY(Socioeconomic!$C$8),0)),NA())</f>
        <v>10</v>
      </c>
      <c r="AC194" s="25">
        <f ca="1">IFERROR(INDEX('Natural Hazard'!$H$8:$H$225,MATCH($C194,_xlfn.ANCHORARRAY('Natural Hazard'!$C$8),0)),NA())</f>
        <v>4.3333333333333304</v>
      </c>
      <c r="AD194" s="25">
        <f ca="1">IFERROR(INDEX(Conflict!$H$8:$H$225,MATCH($C194,_xlfn.ANCHORARRAY(Conflict!$C$8),0)),NA())</f>
        <v>10</v>
      </c>
      <c r="AE194" s="50"/>
      <c r="AF194" s="25">
        <f ca="1">IFERROR(INDEX(Health!$I$8:$I$225,MATCH($C194,_xlfn.ANCHORARRAY(Health!$C$8),0)),NA())</f>
        <v>0</v>
      </c>
      <c r="AG194" s="25">
        <f ca="1">IFERROR(INDEX(Food!$I$8:$I$225,MATCH($C194,_xlfn.ANCHORARRAY(Food!$C$8),0)),NA())</f>
        <v>10</v>
      </c>
      <c r="AH194" s="25">
        <f ca="1">IFERROR(INDEX(Macro!$I$8:$I$225,MATCH($C194,_xlfn.ANCHORARRAY(Macro!$C$8),0)),NA())</f>
        <v>2.2889518413597698</v>
      </c>
      <c r="AI194" s="25">
        <f ca="1">IFERROR(INDEX(Socioeconomic!$I$8:$I$225,MATCH($C194,_xlfn.ANCHORARRAY(Socioeconomic!$C$8),0)),NA())</f>
        <v>6.0413083188016996</v>
      </c>
      <c r="AJ194" s="25">
        <f ca="1">IFERROR(INDEX('Natural Hazard'!$I$8:$I$225,MATCH($C194,_xlfn.ANCHORARRAY('Natural Hazard'!$C$8),0)),NA())</f>
        <v>0</v>
      </c>
      <c r="AK194" s="25">
        <f ca="1">IFERROR(INDEX(Conflict!$I$8:$I$225,MATCH($C194,_xlfn.ANCHORARRAY(Conflict!$C$8),0)),NA())</f>
        <v>3.5714285714285499</v>
      </c>
      <c r="AL194" s="49"/>
      <c r="AM194" s="25">
        <f>IFERROR(INDEX('Data Reliability'!$G$6:$G$409,MATCH($C194,'Data Reliability'!$E$6:$E$409,0)),NA())</f>
        <v>8.3333333333333301E-2</v>
      </c>
      <c r="AN194" s="25">
        <f>IFERROR(INDEX('Data Reliability'!$H$6:$H$409,MATCH($C194,'Data Reliability'!$E$6:$E$409,0)),NA())</f>
        <v>0.44722222222222202</v>
      </c>
    </row>
    <row r="195" spans="2:40" x14ac:dyDescent="0.2">
      <c r="B195" s="28" t="s">
        <v>319</v>
      </c>
      <c r="C195" s="28" t="s">
        <v>320</v>
      </c>
      <c r="D195" s="28" t="s">
        <v>432</v>
      </c>
      <c r="E195" s="28" t="s">
        <v>429</v>
      </c>
      <c r="F195" s="206">
        <f ca="1">MATCH($C195,_xlfn.ANCHORARRAY(Health!$C$8),0)</f>
        <v>190</v>
      </c>
      <c r="G195" s="22" cm="1">
        <f t="array" aca="1" ref="G195" ca="1">IF(Parameters!$D$31, SUM(IF(ISNUMBER(R195:W195),(IF(R195:W195&gt;=Parameters!$D$37,1,"")),""))+0.5*(SUM(IF(ISNUMBER(R195:W195),(IF(R195:W195&gt;=Parameters!$D$38,1,"")),""))-SUM(IF(ISNUMBER(R195:W195),(IF(R195:W195&gt;=Parameters!$D$37,1,"")),""))),0) +
   IF(Parameters!$D$32,SUM(IF(ISNUMBER(R195:W195),(IF(R195:W195&gt;=Parameters!$D$41,1,"")),"")),0) +
   IF(Parameters!$D$33,AVERAGE(IF(ISNUMBER(R195:W195),R195:W195)),0) +
   IF(Parameters!$D$34,IF(OR(IF(ISNUMBER(R195:W195),R195:W195)=0),0,GEOMEAN(IF(ISNUMBER(R195:W195),R195:W195))),0)</f>
        <v>0</v>
      </c>
      <c r="H195" s="23">
        <f t="shared" ca="1" si="12"/>
        <v>0</v>
      </c>
      <c r="I195" s="116" t="str">
        <f t="shared" si="13"/>
        <v/>
      </c>
      <c r="J195" s="22" cm="1">
        <f t="array" aca="1" ref="J195" ca="1">IF(Parameters!$D$31, SUM(IF(ISNUMBER(Y195:AD195),(IF(Y195:AD195&gt;=Parameters!$D$41,1,"")),""))+0.5*(SUM(IF(ISNUMBER(Y195:AD195),(IF(Y195:AD195&gt;=Parameters!$D$42,1,"")),""))-SUM(IF(ISNUMBER(Y195:AD195),(IF(Y195:AD195&gt;=Parameters!$D$41,1,"")),""))),0) +
   IF(Parameters!$D$32,SUM(IF(ISNUMBER(Y195:AD195),(IF(Y195:AD195&gt;=Parameters!$D$41,1,"")),"")),0) +
   IF(Parameters!$D$33,AVERAGE(IF(ISNUMBER(Y195:AD195),Y195:AD195)),0) +
   IF(Parameters!$D$34,IF(OR(IF(ISNUMBER(Y195:AD195),Y195:AD195)=0),0,GEOMEAN(IF(ISNUMBER(Y195:AD195),Y195:AD195))),0)</f>
        <v>1.5</v>
      </c>
      <c r="K195" s="23">
        <f t="shared" ca="1" si="14"/>
        <v>1.5</v>
      </c>
      <c r="L195" s="116" t="str">
        <f t="shared" si="15"/>
        <v/>
      </c>
      <c r="M195" s="21" cm="1">
        <f t="array" aca="1" ref="M195" ca="1">IF(Parameters!$D$31, SUM(IF(ISNUMBER(AF195:AK195),(IF(AF195:AK195&gt;=Parameters!$D$41,1,"")),""))+0.5*(SUM(IF(ISNUMBER(AF195:AK195),(IF(AF195:AK195&gt;=Parameters!$D$42,1,"")),""))-SUM(IF(ISNUMBER(AF195:AK195),(IF(AF195:AK195&gt;=Parameters!$D$41,1,"")),""))),0) +
   IF(Parameters!$D$32,SUM(IF(ISNUMBER(AF195:AK195),(IF(AF195:AK195&gt;=Parameters!$D$41,1,"")),"")),0) +
   IF(Parameters!$D$33,AVERAGE(IF(ISNUMBER(AF195:AK195),AF195:AK195)),0) +
   IF(Parameters!$D$34,IF(OR(IF(ISNUMBER(AF195:AK195),AF195:AK195)=0),0,GEOMEAN(IF(ISNUMBER(AF195:AK195),AF195:AK195))),0)</f>
        <v>0</v>
      </c>
      <c r="N195" s="23">
        <f t="shared" ca="1" si="16"/>
        <v>0</v>
      </c>
      <c r="O195" s="116" t="str">
        <f t="shared" si="17"/>
        <v>!</v>
      </c>
      <c r="P195" s="24"/>
      <c r="Q195" s="49"/>
      <c r="R195" s="25">
        <f ca="1">IFERROR(INDEX(Health!$G$8:$G$225,MATCH($C195,_xlfn.ANCHORARRAY(Health!$C$8),0)),NA())</f>
        <v>0</v>
      </c>
      <c r="S195" s="25">
        <f ca="1">IFERROR(INDEX(Food!$G$8:$G$225,MATCH($C195,_xlfn.ANCHORARRAY(Food!$C$8),0)),NA())</f>
        <v>0</v>
      </c>
      <c r="T195" s="25">
        <f ca="1">IFERROR(INDEX(Macro!$G$8:$G$225,MATCH($C195,_xlfn.ANCHORARRAY(Macro!$C$8),0)),NA())</f>
        <v>3.4797237082890886</v>
      </c>
      <c r="U195" s="25">
        <f ca="1">IFERROR(INDEX(Socioeconomic!$G$8:$G$225,MATCH($C195,_xlfn.ANCHORARRAY(Socioeconomic!$C$8),0)),NA())</f>
        <v>0</v>
      </c>
      <c r="V195" s="25">
        <f ca="1">IFERROR(INDEX('Natural Hazard'!$G$8:$G$225,MATCH($C195,_xlfn.ANCHORARRAY('Natural Hazard'!$C$8),0)),NA())</f>
        <v>0</v>
      </c>
      <c r="W195" s="25">
        <f ca="1">IFERROR(INDEX(Conflict!$G$8:$G$225,MATCH($C195,_xlfn.ANCHORARRAY(Conflict!$C$8),0)),NA())</f>
        <v>0</v>
      </c>
      <c r="X195" s="50"/>
      <c r="Y195" s="25">
        <f ca="1">IFERROR(INDEX(Health!$H$8:$H$225,MATCH($C195,_xlfn.ANCHORARRAY(Health!$C$8),0)),NA())</f>
        <v>8.0699708454810501</v>
      </c>
      <c r="Z195" s="25">
        <f ca="1">IFERROR(INDEX(Food!$H$8:$H$225,MATCH($C195,_xlfn.ANCHORARRAY(Food!$C$8),0)),NA())</f>
        <v>9.2298784018529201</v>
      </c>
      <c r="AA195" s="25">
        <f ca="1">IFERROR(INDEX(Macro!$H$8:$H$225,MATCH($C195,_xlfn.ANCHORARRAY(Macro!$C$8),0)),NA())</f>
        <v>4.0785232932903597</v>
      </c>
      <c r="AB195" s="25">
        <f ca="1">IFERROR(INDEX(Socioeconomic!$H$8:$H$225,MATCH($C195,_xlfn.ANCHORARRAY(Socioeconomic!$C$8),0)),NA())</f>
        <v>8.71428571428571</v>
      </c>
      <c r="AC195" s="25">
        <f ca="1">IFERROR(INDEX('Natural Hazard'!$H$8:$H$225,MATCH($C195,_xlfn.ANCHORARRAY('Natural Hazard'!$C$8),0)),NA())</f>
        <v>2.3333333333333299</v>
      </c>
      <c r="AD195" s="25">
        <f ca="1">IFERROR(INDEX(Conflict!$H$8:$H$225,MATCH($C195,_xlfn.ANCHORARRAY(Conflict!$C$8),0)),NA())</f>
        <v>4.4805080261068904</v>
      </c>
      <c r="AE195" s="50"/>
      <c r="AF195" s="25">
        <f ca="1">IFERROR(INDEX(Health!$I$8:$I$225,MATCH($C195,_xlfn.ANCHORARRAY(Health!$C$8),0)),NA())</f>
        <v>0</v>
      </c>
      <c r="AG195" s="25" t="e">
        <f ca="1">IFERROR(INDEX(Food!$I$8:$I$225,MATCH($C195,_xlfn.ANCHORARRAY(Food!$C$8),0)),NA())</f>
        <v>#N/A</v>
      </c>
      <c r="AH195" s="25">
        <f ca="1">IFERROR(INDEX(Macro!$I$8:$I$225,MATCH($C195,_xlfn.ANCHORARRAY(Macro!$C$8),0)),NA())</f>
        <v>2.96883852691218</v>
      </c>
      <c r="AI195" s="25">
        <f ca="1">IFERROR(INDEX(Socioeconomic!$I$8:$I$225,MATCH($C195,_xlfn.ANCHORARRAY(Socioeconomic!$C$8),0)),NA())</f>
        <v>0</v>
      </c>
      <c r="AJ195" s="25">
        <f ca="1">IFERROR(INDEX('Natural Hazard'!$I$8:$I$225,MATCH($C195,_xlfn.ANCHORARRAY('Natural Hazard'!$C$8),0)),NA())</f>
        <v>0</v>
      </c>
      <c r="AK195" s="25">
        <f ca="1">IFERROR(INDEX(Conflict!$I$8:$I$225,MATCH($C195,_xlfn.ANCHORARRAY(Conflict!$C$8),0)),NA())</f>
        <v>0</v>
      </c>
      <c r="AL195" s="49"/>
      <c r="AM195" s="25">
        <f>IFERROR(INDEX('Data Reliability'!$G$6:$G$409,MATCH($C195,'Data Reliability'!$E$6:$E$409,0)),NA())</f>
        <v>8.3333333333333301E-2</v>
      </c>
      <c r="AN195" s="25">
        <f>IFERROR(INDEX('Data Reliability'!$H$6:$H$409,MATCH($C195,'Data Reliability'!$E$6:$E$409,0)),NA())</f>
        <v>0.55833333333333302</v>
      </c>
    </row>
    <row r="196" spans="2:40" x14ac:dyDescent="0.2">
      <c r="B196" s="28" t="s">
        <v>321</v>
      </c>
      <c r="C196" s="28" t="s">
        <v>322</v>
      </c>
      <c r="D196" s="28" t="s">
        <v>436</v>
      </c>
      <c r="E196" s="28" t="s">
        <v>430</v>
      </c>
      <c r="G196" s="22" cm="1">
        <f t="array" aca="1" ref="G196" ca="1">IF(Parameters!$D$31, SUM(IF(ISNUMBER(R196:W196),(IF(R196:W196&gt;=Parameters!$D$37,1,"")),""))+0.5*(SUM(IF(ISNUMBER(R196:W196),(IF(R196:W196&gt;=Parameters!$D$38,1,"")),""))-SUM(IF(ISNUMBER(R196:W196),(IF(R196:W196&gt;=Parameters!$D$37,1,"")),""))),0) +
   IF(Parameters!$D$32,SUM(IF(ISNUMBER(R196:W196),(IF(R196:W196&gt;=Parameters!$D$41,1,"")),"")),0) +
   IF(Parameters!$D$33,AVERAGE(IF(ISNUMBER(R196:W196),R196:W196)),0) +
   IF(Parameters!$D$34,IF(OR(IF(ISNUMBER(R196:W196),R196:W196)=0),0,GEOMEAN(IF(ISNUMBER(R196:W196),R196:W196))),0)</f>
        <v>1.5</v>
      </c>
      <c r="H196" s="23">
        <f t="shared" ca="1" si="12"/>
        <v>1.5</v>
      </c>
      <c r="I196" s="116" t="str">
        <f t="shared" si="13"/>
        <v/>
      </c>
      <c r="J196" s="22" cm="1">
        <f t="array" aca="1" ref="J196" ca="1">IF(Parameters!$D$31, SUM(IF(ISNUMBER(Y196:AD196),(IF(Y196:AD196&gt;=Parameters!$D$41,1,"")),""))+0.5*(SUM(IF(ISNUMBER(Y196:AD196),(IF(Y196:AD196&gt;=Parameters!$D$42,1,"")),""))-SUM(IF(ISNUMBER(Y196:AD196),(IF(Y196:AD196&gt;=Parameters!$D$41,1,"")),""))),0) +
   IF(Parameters!$D$32,SUM(IF(ISNUMBER(Y196:AD196),(IF(Y196:AD196&gt;=Parameters!$D$41,1,"")),"")),0) +
   IF(Parameters!$D$33,AVERAGE(IF(ISNUMBER(Y196:AD196),Y196:AD196)),0) +
   IF(Parameters!$D$34,IF(OR(IF(ISNUMBER(Y196:AD196),Y196:AD196)=0),0,GEOMEAN(IF(ISNUMBER(Y196:AD196),Y196:AD196))),0)</f>
        <v>1</v>
      </c>
      <c r="K196" s="23">
        <f t="shared" ca="1" si="14"/>
        <v>1</v>
      </c>
      <c r="L196" s="116" t="str">
        <f t="shared" si="15"/>
        <v/>
      </c>
      <c r="M196" s="21" cm="1">
        <f t="array" aca="1" ref="M196" ca="1">IF(Parameters!$D$31, SUM(IF(ISNUMBER(AF196:AK196),(IF(AF196:AK196&gt;=Parameters!$D$41,1,"")),""))+0.5*(SUM(IF(ISNUMBER(AF196:AK196),(IF(AF196:AK196&gt;=Parameters!$D$42,1,"")),""))-SUM(IF(ISNUMBER(AF196:AK196),(IF(AF196:AK196&gt;=Parameters!$D$41,1,"")),""))),0) +
   IF(Parameters!$D$32,SUM(IF(ISNUMBER(AF196:AK196),(IF(AF196:AK196&gt;=Parameters!$D$41,1,"")),"")),0) +
   IF(Parameters!$D$33,AVERAGE(IF(ISNUMBER(AF196:AK196),AF196:AK196)),0) +
   IF(Parameters!$D$34,IF(OR(IF(ISNUMBER(AF196:AK196),AF196:AK196)=0),0,GEOMEAN(IF(ISNUMBER(AF196:AK196),AF196:AK196))),0)</f>
        <v>1.5</v>
      </c>
      <c r="N196" s="23">
        <f t="shared" ca="1" si="16"/>
        <v>1.5</v>
      </c>
      <c r="O196" s="116" t="str">
        <f t="shared" si="17"/>
        <v>!</v>
      </c>
      <c r="P196" s="24"/>
      <c r="Q196" s="49"/>
      <c r="R196" s="25">
        <f ca="1">IFERROR(INDEX(Health!$G$8:$G$225,MATCH($C196,_xlfn.ANCHORARRAY(Health!$C$8),0)),NA())</f>
        <v>0</v>
      </c>
      <c r="S196" s="25">
        <f ca="1">IFERROR(INDEX(Food!$G$8:$G$225,MATCH($C196,_xlfn.ANCHORARRAY(Food!$C$8),0)),NA())</f>
        <v>0</v>
      </c>
      <c r="T196" s="25">
        <f ca="1">IFERROR(INDEX(Macro!$G$8:$G$225,MATCH($C196,_xlfn.ANCHORARRAY(Macro!$C$8),0)),NA())</f>
        <v>6.9</v>
      </c>
      <c r="U196" s="25">
        <f ca="1">IFERROR(INDEX(Socioeconomic!$G$8:$G$225,MATCH($C196,_xlfn.ANCHORARRAY(Socioeconomic!$C$8),0)),NA())</f>
        <v>0</v>
      </c>
      <c r="V196" s="25">
        <f ca="1">IFERROR(INDEX('Natural Hazard'!$G$8:$G$225,MATCH($C196,_xlfn.ANCHORARRAY('Natural Hazard'!$C$8),0)),NA())</f>
        <v>8.9442719099991592</v>
      </c>
      <c r="W196" s="25">
        <f ca="1">IFERROR(INDEX(Conflict!$G$8:$G$225,MATCH($C196,_xlfn.ANCHORARRAY(Conflict!$C$8),0)),NA())</f>
        <v>0</v>
      </c>
      <c r="X196" s="50"/>
      <c r="Y196" s="25">
        <f ca="1">IFERROR(INDEX(Health!$H$8:$H$225,MATCH($C196,_xlfn.ANCHORARRAY(Health!$C$8),0)),NA())</f>
        <v>0</v>
      </c>
      <c r="Z196" s="25">
        <f ca="1">IFERROR(INDEX(Food!$H$8:$H$225,MATCH($C196,_xlfn.ANCHORARRAY(Food!$C$8),0)),NA())</f>
        <v>5.2055587724377501</v>
      </c>
      <c r="AA196" s="25">
        <f ca="1">IFERROR(INDEX(Macro!$H$8:$H$225,MATCH($C196,_xlfn.ANCHORARRAY(Macro!$C$8),0)),NA())</f>
        <v>7</v>
      </c>
      <c r="AB196" s="25">
        <f ca="1">IFERROR(INDEX(Socioeconomic!$H$8:$H$225,MATCH($C196,_xlfn.ANCHORARRAY(Socioeconomic!$C$8),0)),NA())</f>
        <v>2.5714285714285698</v>
      </c>
      <c r="AC196" s="25">
        <f ca="1">IFERROR(INDEX('Natural Hazard'!$H$8:$H$225,MATCH($C196,_xlfn.ANCHORARRAY('Natural Hazard'!$C$8),0)),NA())</f>
        <v>8</v>
      </c>
      <c r="AD196" s="25">
        <f ca="1">IFERROR(INDEX(Conflict!$H$8:$H$225,MATCH($C196,_xlfn.ANCHORARRAY(Conflict!$C$8),0)),NA())</f>
        <v>1.37149409066854</v>
      </c>
      <c r="AE196" s="50"/>
      <c r="AF196" s="25">
        <f ca="1">IFERROR(INDEX(Health!$I$8:$I$225,MATCH($C196,_xlfn.ANCHORARRAY(Health!$C$8),0)),NA())</f>
        <v>0</v>
      </c>
      <c r="AG196" s="25" t="e">
        <f ca="1">IFERROR(INDEX(Food!$I$8:$I$225,MATCH($C196,_xlfn.ANCHORARRAY(Food!$C$8),0)),NA())</f>
        <v>#N/A</v>
      </c>
      <c r="AH196" s="25">
        <f ca="1">IFERROR(INDEX(Macro!$I$8:$I$225,MATCH($C196,_xlfn.ANCHORARRAY(Macro!$C$8),0)),NA())</f>
        <v>7</v>
      </c>
      <c r="AI196" s="25">
        <f ca="1">IFERROR(INDEX(Socioeconomic!$I$8:$I$225,MATCH($C196,_xlfn.ANCHORARRAY(Socioeconomic!$C$8),0)),NA())</f>
        <v>0</v>
      </c>
      <c r="AJ196" s="25">
        <f ca="1">IFERROR(INDEX('Natural Hazard'!$I$8:$I$225,MATCH($C196,_xlfn.ANCHORARRAY('Natural Hazard'!$C$8),0)),NA())</f>
        <v>10</v>
      </c>
      <c r="AK196" s="25">
        <f ca="1">IFERROR(INDEX(Conflict!$I$8:$I$225,MATCH($C196,_xlfn.ANCHORARRAY(Conflict!$C$8),0)),NA())</f>
        <v>0</v>
      </c>
      <c r="AL196" s="49"/>
      <c r="AM196" s="25">
        <f>IFERROR(INDEX('Data Reliability'!$G$6:$G$409,MATCH($C196,'Data Reliability'!$E$6:$E$409,0)),NA())</f>
        <v>0</v>
      </c>
      <c r="AN196" s="25">
        <f>IFERROR(INDEX('Data Reliability'!$H$6:$H$409,MATCH($C196,'Data Reliability'!$E$6:$E$409,0)),NA())</f>
        <v>0.358333333333333</v>
      </c>
    </row>
    <row r="197" spans="2:40" x14ac:dyDescent="0.2">
      <c r="B197" s="28" t="s">
        <v>323</v>
      </c>
      <c r="C197" s="28" t="s">
        <v>324</v>
      </c>
      <c r="D197" s="28" t="s">
        <v>433</v>
      </c>
      <c r="E197" s="28" t="s">
        <v>429</v>
      </c>
      <c r="G197" s="22" cm="1">
        <f t="array" aca="1" ref="G197" ca="1">IF(Parameters!$D$31, SUM(IF(ISNUMBER(R197:W197),(IF(R197:W197&gt;=Parameters!$D$37,1,"")),""))+0.5*(SUM(IF(ISNUMBER(R197:W197),(IF(R197:W197&gt;=Parameters!$D$38,1,"")),""))-SUM(IF(ISNUMBER(R197:W197),(IF(R197:W197&gt;=Parameters!$D$37,1,"")),""))),0) +
   IF(Parameters!$D$32,SUM(IF(ISNUMBER(R197:W197),(IF(R197:W197&gt;=Parameters!$D$41,1,"")),"")),0) +
   IF(Parameters!$D$33,AVERAGE(IF(ISNUMBER(R197:W197),R197:W197)),0) +
   IF(Parameters!$D$34,IF(OR(IF(ISNUMBER(R197:W197),R197:W197)=0),0,GEOMEAN(IF(ISNUMBER(R197:W197),R197:W197))),0)</f>
        <v>2</v>
      </c>
      <c r="H197" s="23">
        <f t="shared" ca="1" si="12"/>
        <v>2</v>
      </c>
      <c r="I197" s="116" t="str">
        <f t="shared" si="13"/>
        <v/>
      </c>
      <c r="J197" s="22" cm="1">
        <f t="array" aca="1" ref="J197" ca="1">IF(Parameters!$D$31, SUM(IF(ISNUMBER(Y197:AD197),(IF(Y197:AD197&gt;=Parameters!$D$41,1,"")),""))+0.5*(SUM(IF(ISNUMBER(Y197:AD197),(IF(Y197:AD197&gt;=Parameters!$D$42,1,"")),""))-SUM(IF(ISNUMBER(Y197:AD197),(IF(Y197:AD197&gt;=Parameters!$D$41,1,"")),""))),0) +
   IF(Parameters!$D$32,SUM(IF(ISNUMBER(Y197:AD197),(IF(Y197:AD197&gt;=Parameters!$D$41,1,"")),"")),0) +
   IF(Parameters!$D$33,AVERAGE(IF(ISNUMBER(Y197:AD197),Y197:AD197)),0) +
   IF(Parameters!$D$34,IF(OR(IF(ISNUMBER(Y197:AD197),Y197:AD197)=0),0,GEOMEAN(IF(ISNUMBER(Y197:AD197),Y197:AD197))),0)</f>
        <v>1.5</v>
      </c>
      <c r="K197" s="23">
        <f t="shared" ca="1" si="14"/>
        <v>1.5</v>
      </c>
      <c r="L197" s="116" t="str">
        <f t="shared" si="15"/>
        <v/>
      </c>
      <c r="M197" s="21" cm="1">
        <f t="array" aca="1" ref="M197" ca="1">IF(Parameters!$D$31, SUM(IF(ISNUMBER(AF197:AK197),(IF(AF197:AK197&gt;=Parameters!$D$41,1,"")),""))+0.5*(SUM(IF(ISNUMBER(AF197:AK197),(IF(AF197:AK197&gt;=Parameters!$D$42,1,"")),""))-SUM(IF(ISNUMBER(AF197:AK197),(IF(AF197:AK197&gt;=Parameters!$D$41,1,"")),""))),0) +
   IF(Parameters!$D$32,SUM(IF(ISNUMBER(AF197:AK197),(IF(AF197:AK197&gt;=Parameters!$D$41,1,"")),"")),0) +
   IF(Parameters!$D$33,AVERAGE(IF(ISNUMBER(AF197:AK197),AF197:AK197)),0) +
   IF(Parameters!$D$34,IF(OR(IF(ISNUMBER(AF197:AK197),AF197:AK197)=0),0,GEOMEAN(IF(ISNUMBER(AF197:AK197),AF197:AK197))),0)</f>
        <v>2.5</v>
      </c>
      <c r="N197" s="23">
        <f t="shared" ca="1" si="16"/>
        <v>2.5</v>
      </c>
      <c r="O197" s="116" t="str">
        <f t="shared" si="17"/>
        <v>!</v>
      </c>
      <c r="P197" s="24"/>
      <c r="Q197" s="49"/>
      <c r="R197" s="25">
        <f ca="1">IFERROR(INDEX(Health!$G$8:$G$225,MATCH($C197,_xlfn.ANCHORARRAY(Health!$C$8),0)),NA())</f>
        <v>0</v>
      </c>
      <c r="S197" s="25">
        <f ca="1">IFERROR(INDEX(Food!$G$8:$G$225,MATCH($C197,_xlfn.ANCHORARRAY(Food!$C$8),0)),NA())</f>
        <v>0</v>
      </c>
      <c r="T197" s="25">
        <f ca="1">IFERROR(INDEX(Macro!$G$8:$G$225,MATCH($C197,_xlfn.ANCHORARRAY(Macro!$C$8),0)),NA())</f>
        <v>10</v>
      </c>
      <c r="U197" s="25">
        <f ca="1">IFERROR(INDEX(Socioeconomic!$G$8:$G$225,MATCH($C197,_xlfn.ANCHORARRAY(Socioeconomic!$C$8),0)),NA())</f>
        <v>0</v>
      </c>
      <c r="V197" s="25">
        <f ca="1">IFERROR(INDEX('Natural Hazard'!$G$8:$G$225,MATCH($C197,_xlfn.ANCHORARRAY('Natural Hazard'!$C$8),0)),NA())</f>
        <v>8.1649658092772555</v>
      </c>
      <c r="W197" s="25">
        <f ca="1">IFERROR(INDEX(Conflict!$G$8:$G$225,MATCH($C197,_xlfn.ANCHORARRAY(Conflict!$C$8),0)),NA())</f>
        <v>4.3783612947594328</v>
      </c>
      <c r="X197" s="50"/>
      <c r="Y197" s="25">
        <f ca="1">IFERROR(INDEX(Health!$H$8:$H$225,MATCH($C197,_xlfn.ANCHORARRAY(Health!$C$8),0)),NA())</f>
        <v>7.6326530612244898</v>
      </c>
      <c r="Z197" s="25">
        <f ca="1">IFERROR(INDEX(Food!$H$8:$H$225,MATCH($C197,_xlfn.ANCHORARRAY(Food!$C$8),0)),NA())</f>
        <v>6.1899247249565699</v>
      </c>
      <c r="AA197" s="25">
        <f ca="1">IFERROR(INDEX(Macro!$H$8:$H$225,MATCH($C197,_xlfn.ANCHORARRAY(Macro!$C$8),0)),NA())</f>
        <v>10</v>
      </c>
      <c r="AB197" s="25">
        <f ca="1">IFERROR(INDEX(Socioeconomic!$H$8:$H$225,MATCH($C197,_xlfn.ANCHORARRAY(Socioeconomic!$C$8),0)),NA())</f>
        <v>6.5714285714285703</v>
      </c>
      <c r="AC197" s="25">
        <f ca="1">IFERROR(INDEX('Natural Hazard'!$H$8:$H$225,MATCH($C197,_xlfn.ANCHORARRAY('Natural Hazard'!$C$8),0)),NA())</f>
        <v>6.6666666666666599</v>
      </c>
      <c r="AD197" s="25">
        <f ca="1">IFERROR(INDEX(Conflict!$H$8:$H$225,MATCH($C197,_xlfn.ANCHORARRAY(Conflict!$C$8),0)),NA())</f>
        <v>2.7385782324924999</v>
      </c>
      <c r="AE197" s="50"/>
      <c r="AF197" s="25">
        <f ca="1">IFERROR(INDEX(Health!$I$8:$I$225,MATCH($C197,_xlfn.ANCHORARRAY(Health!$C$8),0)),NA())</f>
        <v>0</v>
      </c>
      <c r="AG197" s="25" t="e">
        <f ca="1">IFERROR(INDEX(Food!$I$8:$I$225,MATCH($C197,_xlfn.ANCHORARRAY(Food!$C$8),0)),NA())</f>
        <v>#N/A</v>
      </c>
      <c r="AH197" s="25">
        <f ca="1">IFERROR(INDEX(Macro!$I$8:$I$225,MATCH($C197,_xlfn.ANCHORARRAY(Macro!$C$8),0)),NA())</f>
        <v>10</v>
      </c>
      <c r="AI197" s="25">
        <f ca="1">IFERROR(INDEX(Socioeconomic!$I$8:$I$225,MATCH($C197,_xlfn.ANCHORARRAY(Socioeconomic!$C$8),0)),NA())</f>
        <v>0</v>
      </c>
      <c r="AJ197" s="25">
        <f ca="1">IFERROR(INDEX('Natural Hazard'!$I$8:$I$225,MATCH($C197,_xlfn.ANCHORARRAY('Natural Hazard'!$C$8),0)),NA())</f>
        <v>10</v>
      </c>
      <c r="AK197" s="25">
        <f ca="1">IFERROR(INDEX(Conflict!$I$8:$I$225,MATCH($C197,_xlfn.ANCHORARRAY(Conflict!$C$8),0)),NA())</f>
        <v>7</v>
      </c>
      <c r="AL197" s="49"/>
      <c r="AM197" s="25">
        <f>IFERROR(INDEX('Data Reliability'!$G$6:$G$409,MATCH($C197,'Data Reliability'!$E$6:$E$409,0)),NA())</f>
        <v>0</v>
      </c>
      <c r="AN197" s="25">
        <f>IFERROR(INDEX('Data Reliability'!$H$6:$H$409,MATCH($C197,'Data Reliability'!$E$6:$E$409,0)),NA())</f>
        <v>0.44166666666666698</v>
      </c>
    </row>
    <row r="198" spans="2:40" x14ac:dyDescent="0.2">
      <c r="B198" s="28" t="s">
        <v>325</v>
      </c>
      <c r="C198" s="28" t="s">
        <v>326</v>
      </c>
      <c r="D198" s="28" t="s">
        <v>433</v>
      </c>
      <c r="E198" s="28" t="s">
        <v>430</v>
      </c>
      <c r="G198" s="22" cm="1">
        <f t="array" aca="1" ref="G198" ca="1">IF(Parameters!$D$31, SUM(IF(ISNUMBER(R198:W198),(IF(R198:W198&gt;=Parameters!$D$37,1,"")),""))+0.5*(SUM(IF(ISNUMBER(R198:W198),(IF(R198:W198&gt;=Parameters!$D$38,1,"")),""))-SUM(IF(ISNUMBER(R198:W198),(IF(R198:W198&gt;=Parameters!$D$37,1,"")),""))),0) +
   IF(Parameters!$D$32,SUM(IF(ISNUMBER(R198:W198),(IF(R198:W198&gt;=Parameters!$D$41,1,"")),"")),0) +
   IF(Parameters!$D$33,AVERAGE(IF(ISNUMBER(R198:W198),R198:W198)),0) +
   IF(Parameters!$D$34,IF(OR(IF(ISNUMBER(R198:W198),R198:W198)=0),0,GEOMEAN(IF(ISNUMBER(R198:W198),R198:W198))),0)</f>
        <v>1.5</v>
      </c>
      <c r="H198" s="23">
        <f t="shared" ref="H198:H223" ca="1" si="18">G198</f>
        <v>1.5</v>
      </c>
      <c r="I198" s="116" t="str">
        <f t="shared" ref="I198:I223" si="19">IF(AVERAGE(AM198:AN198) &gt;= 0.666, "!!", IF(AND(AVERAGE(AM198:AN198) &lt; 0.666,  AVERAGE(AM198:AN198)  &gt;= 0.333), "!", IF(AVERAGE(AM198:AN198) &lt; 0.333, "")))</f>
        <v>!</v>
      </c>
      <c r="J198" s="22" cm="1">
        <f t="array" aca="1" ref="J198" ca="1">IF(Parameters!$D$31, SUM(IF(ISNUMBER(Y198:AD198),(IF(Y198:AD198&gt;=Parameters!$D$41,1,"")),""))+0.5*(SUM(IF(ISNUMBER(Y198:AD198),(IF(Y198:AD198&gt;=Parameters!$D$42,1,"")),""))-SUM(IF(ISNUMBER(Y198:AD198),(IF(Y198:AD198&gt;=Parameters!$D$41,1,"")),""))),0) +
   IF(Parameters!$D$32,SUM(IF(ISNUMBER(Y198:AD198),(IF(Y198:AD198&gt;=Parameters!$D$41,1,"")),"")),0) +
   IF(Parameters!$D$33,AVERAGE(IF(ISNUMBER(Y198:AD198),Y198:AD198)),0) +
   IF(Parameters!$D$34,IF(OR(IF(ISNUMBER(Y198:AD198),Y198:AD198)=0),0,GEOMEAN(IF(ISNUMBER(Y198:AD198),Y198:AD198))),0)</f>
        <v>0.5</v>
      </c>
      <c r="K198" s="23">
        <f t="shared" ref="K198:K223" ca="1" si="20">J198</f>
        <v>0.5</v>
      </c>
      <c r="L198" s="116" t="str">
        <f t="shared" ref="L198:L223" si="21">IF(AM198 &gt;= 0.666, "!!", IF(AND(AM198 &lt; 0.666, AM198  &gt;= 0.333), "!", IF(AM198 &lt; 0.333, "")))</f>
        <v/>
      </c>
      <c r="M198" s="21" cm="1">
        <f t="array" aca="1" ref="M198" ca="1">IF(Parameters!$D$31, SUM(IF(ISNUMBER(AF198:AK198),(IF(AF198:AK198&gt;=Parameters!$D$41,1,"")),""))+0.5*(SUM(IF(ISNUMBER(AF198:AK198),(IF(AF198:AK198&gt;=Parameters!$D$42,1,"")),""))-SUM(IF(ISNUMBER(AF198:AK198),(IF(AF198:AK198&gt;=Parameters!$D$41,1,"")),""))),0) +
   IF(Parameters!$D$32,SUM(IF(ISNUMBER(AF198:AK198),(IF(AF198:AK198&gt;=Parameters!$D$41,1,"")),"")),0) +
   IF(Parameters!$D$33,AVERAGE(IF(ISNUMBER(AF198:AK198),AF198:AK198)),0) +
   IF(Parameters!$D$34,IF(OR(IF(ISNUMBER(AF198:AK198),AF198:AK198)=0),0,GEOMEAN(IF(ISNUMBER(AF198:AK198),AF198:AK198))),0)</f>
        <v>1</v>
      </c>
      <c r="N198" s="23">
        <f t="shared" ref="N198:N223" ca="1" si="22">M198</f>
        <v>1</v>
      </c>
      <c r="O198" s="116" t="str">
        <f t="shared" ref="O198:O223" si="23">IF(AN198 &gt;= 0.666, "!!", IF(AND(AN198 &lt; 0.666, AN198  &gt;= 0.333), "!", IF(AN198 &lt; 0.333, "")))</f>
        <v>!!</v>
      </c>
      <c r="P198" s="24"/>
      <c r="Q198" s="49"/>
      <c r="R198" s="25">
        <f ca="1">IFERROR(INDEX(Health!$G$8:$G$225,MATCH($C198,_xlfn.ANCHORARRAY(Health!$C$8),0)),NA())</f>
        <v>0</v>
      </c>
      <c r="S198" s="25">
        <f ca="1">IFERROR(INDEX(Food!$G$8:$G$225,MATCH($C198,_xlfn.ANCHORARRAY(Food!$C$8),0)),NA())</f>
        <v>0</v>
      </c>
      <c r="T198" s="25">
        <f ca="1">IFERROR(INDEX(Macro!$G$8:$G$225,MATCH($C198,_xlfn.ANCHORARRAY(Macro!$C$8),0)),NA())</f>
        <v>6.658667660297847</v>
      </c>
      <c r="U198" s="25">
        <f ca="1">IFERROR(INDEX(Socioeconomic!$G$8:$G$225,MATCH($C198,_xlfn.ANCHORARRAY(Socioeconomic!$C$8),0)),NA())</f>
        <v>0</v>
      </c>
      <c r="V198" s="25">
        <f ca="1">IFERROR(INDEX('Natural Hazard'!$G$8:$G$225,MATCH($C198,_xlfn.ANCHORARRAY('Natural Hazard'!$C$8),0)),NA())</f>
        <v>7.1879528842826037</v>
      </c>
      <c r="W198" s="25">
        <f ca="1">IFERROR(INDEX(Conflict!$G$8:$G$225,MATCH($C198,_xlfn.ANCHORARRAY(Conflict!$C$8),0)),NA())</f>
        <v>0</v>
      </c>
      <c r="X198" s="50"/>
      <c r="Y198" s="25">
        <f ca="1">IFERROR(INDEX(Health!$H$8:$H$225,MATCH($C198,_xlfn.ANCHORARRAY(Health!$C$8),0)),NA())</f>
        <v>6.8746355685131197</v>
      </c>
      <c r="Z198" s="25">
        <f ca="1">IFERROR(INDEX(Food!$H$8:$H$225,MATCH($C198,_xlfn.ANCHORARRAY(Food!$C$8),0)),NA())</f>
        <v>3.2775119617224799</v>
      </c>
      <c r="AA198" s="25">
        <f ca="1">IFERROR(INDEX(Macro!$H$8:$H$225,MATCH($C198,_xlfn.ANCHORARRAY(Macro!$C$8),0)),NA())</f>
        <v>9.7333723996484096</v>
      </c>
      <c r="AB198" s="25">
        <f ca="1">IFERROR(INDEX(Socioeconomic!$H$8:$H$225,MATCH($C198,_xlfn.ANCHORARRAY(Socioeconomic!$C$8),0)),NA())</f>
        <v>2.1428571428571401</v>
      </c>
      <c r="AC198" s="25">
        <f ca="1">IFERROR(INDEX('Natural Hazard'!$H$8:$H$225,MATCH($C198,_xlfn.ANCHORARRAY('Natural Hazard'!$C$8),0)),NA())</f>
        <v>5.1666666666666599</v>
      </c>
      <c r="AD198" s="25">
        <f ca="1">IFERROR(INDEX(Conflict!$H$8:$H$225,MATCH($C198,_xlfn.ANCHORARRAY(Conflict!$C$8),0)),NA())</f>
        <v>0.59975304286470099</v>
      </c>
      <c r="AE198" s="50"/>
      <c r="AF198" s="25">
        <f ca="1">IFERROR(INDEX(Health!$I$8:$I$225,MATCH($C198,_xlfn.ANCHORARRAY(Health!$C$8),0)),NA())</f>
        <v>0</v>
      </c>
      <c r="AG198" s="25" t="e">
        <f ca="1">IFERROR(INDEX(Food!$I$8:$I$225,MATCH($C198,_xlfn.ANCHORARRAY(Food!$C$8),0)),NA())</f>
        <v>#N/A</v>
      </c>
      <c r="AH198" s="25">
        <f ca="1">IFERROR(INDEX(Macro!$I$8:$I$225,MATCH($C198,_xlfn.ANCHORARRAY(Macro!$C$8),0)),NA())</f>
        <v>4.5552407932011301</v>
      </c>
      <c r="AI198" s="25" t="e">
        <f ca="1">IFERROR(INDEX(Socioeconomic!$I$8:$I$225,MATCH($C198,_xlfn.ANCHORARRAY(Socioeconomic!$C$8),0)),NA())</f>
        <v>#N/A</v>
      </c>
      <c r="AJ198" s="25">
        <f ca="1">IFERROR(INDEX('Natural Hazard'!$I$8:$I$225,MATCH($C198,_xlfn.ANCHORARRAY('Natural Hazard'!$C$8),0)),NA())</f>
        <v>10</v>
      </c>
      <c r="AK198" s="25">
        <f ca="1">IFERROR(INDEX(Conflict!$I$8:$I$225,MATCH($C198,_xlfn.ANCHORARRAY(Conflict!$C$8),0)),NA())</f>
        <v>0</v>
      </c>
      <c r="AL198" s="49"/>
      <c r="AM198" s="25">
        <f>IFERROR(INDEX('Data Reliability'!$G$6:$G$409,MATCH($C198,'Data Reliability'!$E$6:$E$409,0)),NA())</f>
        <v>0.16666666666666699</v>
      </c>
      <c r="AN198" s="25">
        <f>IFERROR(INDEX('Data Reliability'!$H$6:$H$409,MATCH($C198,'Data Reliability'!$E$6:$E$409,0)),NA())</f>
        <v>0.66666666666666696</v>
      </c>
    </row>
    <row r="199" spans="2:40" x14ac:dyDescent="0.2">
      <c r="B199" s="28" t="s">
        <v>327</v>
      </c>
      <c r="C199" s="28" t="s">
        <v>328</v>
      </c>
      <c r="D199" s="28" t="s">
        <v>436</v>
      </c>
      <c r="E199" s="28" t="s">
        <v>535</v>
      </c>
      <c r="G199" s="22" cm="1">
        <f t="array" aca="1" ref="G199" ca="1">IF(Parameters!$D$31, SUM(IF(ISNUMBER(R199:W199),(IF(R199:W199&gt;=Parameters!$D$37,1,"")),""))+0.5*(SUM(IF(ISNUMBER(R199:W199),(IF(R199:W199&gt;=Parameters!$D$38,1,"")),""))-SUM(IF(ISNUMBER(R199:W199),(IF(R199:W199&gt;=Parameters!$D$37,1,"")),""))),0) +
   IF(Parameters!$D$32,SUM(IF(ISNUMBER(R199:W199),(IF(R199:W199&gt;=Parameters!$D$41,1,"")),"")),0) +
   IF(Parameters!$D$33,AVERAGE(IF(ISNUMBER(R199:W199),R199:W199)),0) +
   IF(Parameters!$D$34,IF(OR(IF(ISNUMBER(R199:W199),R199:W199)=0),0,GEOMEAN(IF(ISNUMBER(R199:W199),R199:W199))),0)</f>
        <v>0.5</v>
      </c>
      <c r="H199" s="23">
        <f t="shared" ca="1" si="18"/>
        <v>0.5</v>
      </c>
      <c r="I199" s="116" t="str">
        <f t="shared" si="19"/>
        <v>!</v>
      </c>
      <c r="J199" s="22" cm="1">
        <f t="array" aca="1" ref="J199" ca="1">IF(Parameters!$D$31, SUM(IF(ISNUMBER(Y199:AD199),(IF(Y199:AD199&gt;=Parameters!$D$41,1,"")),""))+0.5*(SUM(IF(ISNUMBER(Y199:AD199),(IF(Y199:AD199&gt;=Parameters!$D$42,1,"")),""))-SUM(IF(ISNUMBER(Y199:AD199),(IF(Y199:AD199&gt;=Parameters!$D$41,1,"")),""))),0) +
   IF(Parameters!$D$32,SUM(IF(ISNUMBER(Y199:AD199),(IF(Y199:AD199&gt;=Parameters!$D$41,1,"")),"")),0) +
   IF(Parameters!$D$33,AVERAGE(IF(ISNUMBER(Y199:AD199),Y199:AD199)),0) +
   IF(Parameters!$D$34,IF(OR(IF(ISNUMBER(Y199:AD199),Y199:AD199)=0),0,GEOMEAN(IF(ISNUMBER(Y199:AD199),Y199:AD199))),0)</f>
        <v>2.5</v>
      </c>
      <c r="K199" s="23">
        <f t="shared" ca="1" si="20"/>
        <v>2.5</v>
      </c>
      <c r="L199" s="116" t="str">
        <f t="shared" si="21"/>
        <v/>
      </c>
      <c r="M199" s="21" cm="1">
        <f t="array" aca="1" ref="M199" ca="1">IF(Parameters!$D$31, SUM(IF(ISNUMBER(AF199:AK199),(IF(AF199:AK199&gt;=Parameters!$D$41,1,"")),""))+0.5*(SUM(IF(ISNUMBER(AF199:AK199),(IF(AF199:AK199&gt;=Parameters!$D$42,1,"")),""))-SUM(IF(ISNUMBER(AF199:AK199),(IF(AF199:AK199&gt;=Parameters!$D$41,1,"")),""))),0) +
   IF(Parameters!$D$32,SUM(IF(ISNUMBER(AF199:AK199),(IF(AF199:AK199&gt;=Parameters!$D$41,1,"")),"")),0) +
   IF(Parameters!$D$33,AVERAGE(IF(ISNUMBER(AF199:AK199),AF199:AK199)),0) +
   IF(Parameters!$D$34,IF(OR(IF(ISNUMBER(AF199:AK199),AF199:AK199)=0),0,GEOMEAN(IF(ISNUMBER(AF199:AK199),AF199:AK199))),0)</f>
        <v>1</v>
      </c>
      <c r="N199" s="23">
        <f t="shared" ca="1" si="22"/>
        <v>1</v>
      </c>
      <c r="O199" s="116" t="str">
        <f t="shared" si="23"/>
        <v>!</v>
      </c>
      <c r="P199" s="24"/>
      <c r="Q199" s="49"/>
      <c r="R199" s="25">
        <f ca="1">IFERROR(INDEX(Health!$G$8:$G$225,MATCH($C199,_xlfn.ANCHORARRAY(Health!$C$8),0)),NA())</f>
        <v>0</v>
      </c>
      <c r="S199" s="25">
        <f ca="1">IFERROR(INDEX(Food!$G$8:$G$225,MATCH($C199,_xlfn.ANCHORARRAY(Food!$C$8),0)),NA())</f>
        <v>0</v>
      </c>
      <c r="T199" s="25">
        <f ca="1">IFERROR(INDEX(Macro!$G$8:$G$225,MATCH($C199,_xlfn.ANCHORARRAY(Macro!$C$8),0)),NA())</f>
        <v>4.2959455976401468</v>
      </c>
      <c r="U199" s="25">
        <f ca="1">IFERROR(INDEX(Socioeconomic!$G$8:$G$225,MATCH($C199,_xlfn.ANCHORARRAY(Socioeconomic!$C$8),0)),NA())</f>
        <v>0</v>
      </c>
      <c r="V199" s="25">
        <f ca="1">IFERROR(INDEX('Natural Hazard'!$G$8:$G$225,MATCH($C199,_xlfn.ANCHORARRAY('Natural Hazard'!$C$8),0)),NA())</f>
        <v>6.0553007081949781</v>
      </c>
      <c r="W199" s="25">
        <f ca="1">IFERROR(INDEX(Conflict!$G$8:$G$225,MATCH($C199,_xlfn.ANCHORARRAY(Conflict!$C$8),0)),NA())</f>
        <v>0</v>
      </c>
      <c r="X199" s="50"/>
      <c r="Y199" s="25">
        <f ca="1">IFERROR(INDEX(Health!$H$8:$H$225,MATCH($C199,_xlfn.ANCHORARRAY(Health!$C$8),0)),NA())</f>
        <v>8.0699708454810501</v>
      </c>
      <c r="Z199" s="25">
        <f ca="1">IFERROR(INDEX(Food!$H$8:$H$225,MATCH($C199,_xlfn.ANCHORARRAY(Food!$C$8),0)),NA())</f>
        <v>9.3062200956937797</v>
      </c>
      <c r="AA199" s="25">
        <f ca="1">IFERROR(INDEX(Macro!$H$8:$H$225,MATCH($C199,_xlfn.ANCHORARRAY(Macro!$C$8),0)),NA())</f>
        <v>2.9504834456489899</v>
      </c>
      <c r="AB199" s="25">
        <f ca="1">IFERROR(INDEX(Socioeconomic!$H$8:$H$225,MATCH($C199,_xlfn.ANCHORARRAY(Socioeconomic!$C$8),0)),NA())</f>
        <v>8.8571428571428505</v>
      </c>
      <c r="AC199" s="25">
        <f ca="1">IFERROR(INDEX('Natural Hazard'!$H$8:$H$225,MATCH($C199,_xlfn.ANCHORARRAY('Natural Hazard'!$C$8),0)),NA())</f>
        <v>3.6666666666666599</v>
      </c>
      <c r="AD199" s="25">
        <f ca="1">IFERROR(INDEX(Conflict!$H$8:$H$225,MATCH($C199,_xlfn.ANCHORARRAY(Conflict!$C$8),0)),NA())</f>
        <v>10</v>
      </c>
      <c r="AE199" s="50"/>
      <c r="AF199" s="25">
        <f ca="1">IFERROR(INDEX(Health!$I$8:$I$225,MATCH($C199,_xlfn.ANCHORARRAY(Health!$C$8),0)),NA())</f>
        <v>0</v>
      </c>
      <c r="AG199" s="25" t="e">
        <f ca="1">IFERROR(INDEX(Food!$I$8:$I$225,MATCH($C199,_xlfn.ANCHORARRAY(Food!$C$8),0)),NA())</f>
        <v>#N/A</v>
      </c>
      <c r="AH199" s="25">
        <f ca="1">IFERROR(INDEX(Macro!$I$8:$I$225,MATCH($C199,_xlfn.ANCHORARRAY(Macro!$C$8),0)),NA())</f>
        <v>6.2549575070821497</v>
      </c>
      <c r="AI199" s="25">
        <f ca="1">IFERROR(INDEX(Socioeconomic!$I$8:$I$225,MATCH($C199,_xlfn.ANCHORARRAY(Socioeconomic!$C$8),0)),NA())</f>
        <v>0</v>
      </c>
      <c r="AJ199" s="25">
        <f ca="1">IFERROR(INDEX('Natural Hazard'!$I$8:$I$225,MATCH($C199,_xlfn.ANCHORARRAY('Natural Hazard'!$C$8),0)),NA())</f>
        <v>10</v>
      </c>
      <c r="AK199" s="25">
        <f ca="1">IFERROR(INDEX(Conflict!$I$8:$I$225,MATCH($C199,_xlfn.ANCHORARRAY(Conflict!$C$8),0)),NA())</f>
        <v>0</v>
      </c>
      <c r="AL199" s="49"/>
      <c r="AM199" s="25">
        <f>IFERROR(INDEX('Data Reliability'!$G$6:$G$409,MATCH($C199,'Data Reliability'!$E$6:$E$409,0)),NA())</f>
        <v>0.16666666666666699</v>
      </c>
      <c r="AN199" s="25">
        <f>IFERROR(INDEX('Data Reliability'!$H$6:$H$409,MATCH($C199,'Data Reliability'!$E$6:$E$409,0)),NA())</f>
        <v>0.625</v>
      </c>
    </row>
    <row r="200" spans="2:40" x14ac:dyDescent="0.2">
      <c r="B200" s="28" t="s">
        <v>329</v>
      </c>
      <c r="C200" s="28" t="s">
        <v>330</v>
      </c>
      <c r="D200" s="28" t="s">
        <v>436</v>
      </c>
      <c r="E200" s="28" t="s">
        <v>429</v>
      </c>
      <c r="G200" s="22" cm="1">
        <f t="array" aca="1" ref="G200" ca="1">IF(Parameters!$D$31, SUM(IF(ISNUMBER(R200:W200),(IF(R200:W200&gt;=Parameters!$D$37,1,"")),""))+0.5*(SUM(IF(ISNUMBER(R200:W200),(IF(R200:W200&gt;=Parameters!$D$38,1,"")),""))-SUM(IF(ISNUMBER(R200:W200),(IF(R200:W200&gt;=Parameters!$D$37,1,"")),""))),0) +
   IF(Parameters!$D$32,SUM(IF(ISNUMBER(R200:W200),(IF(R200:W200&gt;=Parameters!$D$41,1,"")),"")),0) +
   IF(Parameters!$D$33,AVERAGE(IF(ISNUMBER(R200:W200),R200:W200)),0) +
   IF(Parameters!$D$34,IF(OR(IF(ISNUMBER(R200:W200),R200:W200)=0),0,GEOMEAN(IF(ISNUMBER(R200:W200),R200:W200))),0)</f>
        <v>0</v>
      </c>
      <c r="H200" s="23">
        <f t="shared" ca="1" si="18"/>
        <v>0</v>
      </c>
      <c r="I200" s="116" t="str">
        <f t="shared" si="19"/>
        <v>!</v>
      </c>
      <c r="J200" s="22" cm="1">
        <f t="array" aca="1" ref="J200" ca="1">IF(Parameters!$D$31, SUM(IF(ISNUMBER(Y200:AD200),(IF(Y200:AD200&gt;=Parameters!$D$41,1,"")),""))+0.5*(SUM(IF(ISNUMBER(Y200:AD200),(IF(Y200:AD200&gt;=Parameters!$D$42,1,"")),""))-SUM(IF(ISNUMBER(Y200:AD200),(IF(Y200:AD200&gt;=Parameters!$D$41,1,"")),""))),0) +
   IF(Parameters!$D$32,SUM(IF(ISNUMBER(Y200:AD200),(IF(Y200:AD200&gt;=Parameters!$D$41,1,"")),"")),0) +
   IF(Parameters!$D$33,AVERAGE(IF(ISNUMBER(Y200:AD200),Y200:AD200)),0) +
   IF(Parameters!$D$34,IF(OR(IF(ISNUMBER(Y200:AD200),Y200:AD200)=0),0,GEOMEAN(IF(ISNUMBER(Y200:AD200),Y200:AD200))),0)</f>
        <v>1</v>
      </c>
      <c r="K200" s="23">
        <f t="shared" ca="1" si="20"/>
        <v>1</v>
      </c>
      <c r="L200" s="116" t="str">
        <f t="shared" si="21"/>
        <v>!</v>
      </c>
      <c r="M200" s="21" cm="1">
        <f t="array" aca="1" ref="M200" ca="1">IF(Parameters!$D$31, SUM(IF(ISNUMBER(AF200:AK200),(IF(AF200:AK200&gt;=Parameters!$D$41,1,"")),""))+0.5*(SUM(IF(ISNUMBER(AF200:AK200),(IF(AF200:AK200&gt;=Parameters!$D$42,1,"")),""))-SUM(IF(ISNUMBER(AF200:AK200),(IF(AF200:AK200&gt;=Parameters!$D$41,1,"")),""))),0) +
   IF(Parameters!$D$32,SUM(IF(ISNUMBER(AF200:AK200),(IF(AF200:AK200&gt;=Parameters!$D$41,1,"")),"")),0) +
   IF(Parameters!$D$33,AVERAGE(IF(ISNUMBER(AF200:AK200),AF200:AK200)),0) +
   IF(Parameters!$D$34,IF(OR(IF(ISNUMBER(AF200:AK200),AF200:AK200)=0),0,GEOMEAN(IF(ISNUMBER(AF200:AK200),AF200:AK200))),0)</f>
        <v>0</v>
      </c>
      <c r="N200" s="23">
        <f t="shared" ca="1" si="22"/>
        <v>0</v>
      </c>
      <c r="O200" s="116" t="str">
        <f t="shared" si="23"/>
        <v>!!</v>
      </c>
      <c r="P200" s="24"/>
      <c r="Q200" s="49"/>
      <c r="R200" s="25">
        <f ca="1">IFERROR(INDEX(Health!$G$8:$G$225,MATCH($C200,_xlfn.ANCHORARRAY(Health!$C$8),0)),NA())</f>
        <v>0</v>
      </c>
      <c r="S200" s="25">
        <f ca="1">IFERROR(INDEX(Food!$G$8:$G$225,MATCH($C200,_xlfn.ANCHORARRAY(Food!$C$8),0)),NA())</f>
        <v>0</v>
      </c>
      <c r="T200" s="25" t="e">
        <f ca="1">IFERROR(INDEX(Macro!$G$8:$G$225,MATCH($C200,_xlfn.ANCHORARRAY(Macro!$C$8),0)),NA())</f>
        <v>#N/A</v>
      </c>
      <c r="U200" s="25">
        <f ca="1">IFERROR(INDEX(Socioeconomic!$G$8:$G$225,MATCH($C200,_xlfn.ANCHORARRAY(Socioeconomic!$C$8),0)),NA())</f>
        <v>0</v>
      </c>
      <c r="V200" s="25">
        <f ca="1">IFERROR(INDEX('Natural Hazard'!$G$8:$G$225,MATCH($C200,_xlfn.ANCHORARRAY('Natural Hazard'!$C$8),0)),NA())</f>
        <v>0</v>
      </c>
      <c r="W200" s="25">
        <f ca="1">IFERROR(INDEX(Conflict!$G$8:$G$225,MATCH($C200,_xlfn.ANCHORARRAY(Conflict!$C$8),0)),NA())</f>
        <v>0</v>
      </c>
      <c r="X200" s="50"/>
      <c r="Y200" s="25">
        <f ca="1">IFERROR(INDEX(Health!$H$8:$H$225,MATCH($C200,_xlfn.ANCHORARRAY(Health!$C$8),0)),NA())</f>
        <v>8.4781341107871704</v>
      </c>
      <c r="Z200" s="25">
        <f ca="1">IFERROR(INDEX(Food!$H$8:$H$225,MATCH($C200,_xlfn.ANCHORARRAY(Food!$C$8),0)),NA())</f>
        <v>4.5215311004784597</v>
      </c>
      <c r="AA200" s="25" t="e">
        <f ca="1">IFERROR(INDEX(Macro!$H$8:$H$225,MATCH($C200,_xlfn.ANCHORARRAY(Macro!$C$8),0)),NA())</f>
        <v>#N/A</v>
      </c>
      <c r="AB200" s="25">
        <f ca="1">IFERROR(INDEX(Socioeconomic!$H$8:$H$225,MATCH($C200,_xlfn.ANCHORARRAY(Socioeconomic!$C$8),0)),NA())</f>
        <v>7.2857142857142803</v>
      </c>
      <c r="AC200" s="25">
        <f ca="1">IFERROR(INDEX('Natural Hazard'!$H$8:$H$225,MATCH($C200,_xlfn.ANCHORARRAY('Natural Hazard'!$C$8),0)),NA())</f>
        <v>4.6666666666666599</v>
      </c>
      <c r="AD200" s="25">
        <f ca="1">IFERROR(INDEX(Conflict!$H$8:$H$225,MATCH($C200,_xlfn.ANCHORARRAY(Conflict!$C$8),0)),NA())</f>
        <v>0</v>
      </c>
      <c r="AE200" s="50"/>
      <c r="AF200" s="25">
        <f ca="1">IFERROR(INDEX(Health!$I$8:$I$225,MATCH($C200,_xlfn.ANCHORARRAY(Health!$C$8),0)),NA())</f>
        <v>0</v>
      </c>
      <c r="AG200" s="25" t="e">
        <f ca="1">IFERROR(INDEX(Food!$I$8:$I$225,MATCH($C200,_xlfn.ANCHORARRAY(Food!$C$8),0)),NA())</f>
        <v>#N/A</v>
      </c>
      <c r="AH200" s="25" t="e">
        <f ca="1">IFERROR(INDEX(Macro!$I$8:$I$225,MATCH($C200,_xlfn.ANCHORARRAY(Macro!$C$8),0)),NA())</f>
        <v>#N/A</v>
      </c>
      <c r="AI200" s="25" t="e">
        <f ca="1">IFERROR(INDEX(Socioeconomic!$I$8:$I$225,MATCH($C200,_xlfn.ANCHORARRAY(Socioeconomic!$C$8),0)),NA())</f>
        <v>#N/A</v>
      </c>
      <c r="AJ200" s="25">
        <f ca="1">IFERROR(INDEX('Natural Hazard'!$I$8:$I$225,MATCH($C200,_xlfn.ANCHORARRAY('Natural Hazard'!$C$8),0)),NA())</f>
        <v>0</v>
      </c>
      <c r="AK200" s="25">
        <f ca="1">IFERROR(INDEX(Conflict!$I$8:$I$225,MATCH($C200,_xlfn.ANCHORARRAY(Conflict!$C$8),0)),NA())</f>
        <v>0</v>
      </c>
      <c r="AL200" s="49"/>
      <c r="AM200" s="25">
        <f>IFERROR(INDEX('Data Reliability'!$G$6:$G$409,MATCH($C200,'Data Reliability'!$E$6:$E$409,0)),NA())</f>
        <v>0.33333333333333298</v>
      </c>
      <c r="AN200" s="25">
        <f>IFERROR(INDEX('Data Reliability'!$H$6:$H$409,MATCH($C200,'Data Reliability'!$E$6:$E$409,0)),NA())</f>
        <v>0.78333333333333299</v>
      </c>
    </row>
    <row r="201" spans="2:40" x14ac:dyDescent="0.2">
      <c r="B201" s="28" t="s">
        <v>331</v>
      </c>
      <c r="C201" s="28" t="s">
        <v>332</v>
      </c>
      <c r="D201" s="28" t="s">
        <v>435</v>
      </c>
      <c r="E201" s="28" t="s">
        <v>430</v>
      </c>
      <c r="G201" s="22" cm="1">
        <f t="array" aca="1" ref="G201" ca="1">IF(Parameters!$D$31, SUM(IF(ISNUMBER(R201:W201),(IF(R201:W201&gt;=Parameters!$D$37,1,"")),""))+0.5*(SUM(IF(ISNUMBER(R201:W201),(IF(R201:W201&gt;=Parameters!$D$38,1,"")),""))-SUM(IF(ISNUMBER(R201:W201),(IF(R201:W201&gt;=Parameters!$D$37,1,"")),""))),0) +
   IF(Parameters!$D$32,SUM(IF(ISNUMBER(R201:W201),(IF(R201:W201&gt;=Parameters!$D$41,1,"")),"")),0) +
   IF(Parameters!$D$33,AVERAGE(IF(ISNUMBER(R201:W201),R201:W201)),0) +
   IF(Parameters!$D$34,IF(OR(IF(ISNUMBER(R201:W201),R201:W201)=0),0,GEOMEAN(IF(ISNUMBER(R201:W201),R201:W201))),0)</f>
        <v>0.5</v>
      </c>
      <c r="H201" s="23">
        <f t="shared" ca="1" si="18"/>
        <v>0.5</v>
      </c>
      <c r="I201" s="116" t="str">
        <f t="shared" si="19"/>
        <v>!</v>
      </c>
      <c r="J201" s="22" cm="1">
        <f t="array" aca="1" ref="J201" ca="1">IF(Parameters!$D$31, SUM(IF(ISNUMBER(Y201:AD201),(IF(Y201:AD201&gt;=Parameters!$D$41,1,"")),""))+0.5*(SUM(IF(ISNUMBER(Y201:AD201),(IF(Y201:AD201&gt;=Parameters!$D$42,1,"")),""))-SUM(IF(ISNUMBER(Y201:AD201),(IF(Y201:AD201&gt;=Parameters!$D$41,1,"")),""))),0) +
   IF(Parameters!$D$32,SUM(IF(ISNUMBER(Y201:AD201),(IF(Y201:AD201&gt;=Parameters!$D$41,1,"")),"")),0) +
   IF(Parameters!$D$33,AVERAGE(IF(ISNUMBER(Y201:AD201),Y201:AD201)),0) +
   IF(Parameters!$D$34,IF(OR(IF(ISNUMBER(Y201:AD201),Y201:AD201)=0),0,GEOMEAN(IF(ISNUMBER(Y201:AD201),Y201:AD201))),0)</f>
        <v>0</v>
      </c>
      <c r="K201" s="23">
        <f t="shared" ca="1" si="20"/>
        <v>0</v>
      </c>
      <c r="L201" s="116" t="str">
        <f t="shared" si="21"/>
        <v/>
      </c>
      <c r="M201" s="21" cm="1">
        <f t="array" aca="1" ref="M201" ca="1">IF(Parameters!$D$31, SUM(IF(ISNUMBER(AF201:AK201),(IF(AF201:AK201&gt;=Parameters!$D$41,1,"")),""))+0.5*(SUM(IF(ISNUMBER(AF201:AK201),(IF(AF201:AK201&gt;=Parameters!$D$42,1,"")),""))-SUM(IF(ISNUMBER(AF201:AK201),(IF(AF201:AK201&gt;=Parameters!$D$41,1,"")),""))),0) +
   IF(Parameters!$D$32,SUM(IF(ISNUMBER(AF201:AK201),(IF(AF201:AK201&gt;=Parameters!$D$41,1,"")),"")),0) +
   IF(Parameters!$D$33,AVERAGE(IF(ISNUMBER(AF201:AK201),AF201:AK201)),0) +
   IF(Parameters!$D$34,IF(OR(IF(ISNUMBER(AF201:AK201),AF201:AK201)=0),0,GEOMEAN(IF(ISNUMBER(AF201:AK201),AF201:AK201))),0)</f>
        <v>2</v>
      </c>
      <c r="N201" s="23">
        <f t="shared" ca="1" si="22"/>
        <v>2</v>
      </c>
      <c r="O201" s="116" t="str">
        <f t="shared" si="23"/>
        <v>!</v>
      </c>
      <c r="P201" s="24"/>
      <c r="Q201" s="49"/>
      <c r="R201" s="25">
        <f ca="1">IFERROR(INDEX(Health!$G$8:$G$225,MATCH($C201,_xlfn.ANCHORARRAY(Health!$C$8),0)),NA())</f>
        <v>0</v>
      </c>
      <c r="S201" s="25">
        <f ca="1">IFERROR(INDEX(Food!$G$8:$G$225,MATCH($C201,_xlfn.ANCHORARRAY(Food!$C$8),0)),NA())</f>
        <v>0</v>
      </c>
      <c r="T201" s="25">
        <f ca="1">IFERROR(INDEX(Macro!$G$8:$G$225,MATCH($C201,_xlfn.ANCHORARRAY(Macro!$C$8),0)),NA())</f>
        <v>3.1469473572603324</v>
      </c>
      <c r="U201" s="25">
        <f ca="1">IFERROR(INDEX(Socioeconomic!$G$8:$G$225,MATCH($C201,_xlfn.ANCHORARRAY(Socioeconomic!$C$8),0)),NA())</f>
        <v>0</v>
      </c>
      <c r="V201" s="25">
        <f ca="1">IFERROR(INDEX('Natural Hazard'!$G$8:$G$225,MATCH($C201,_xlfn.ANCHORARRAY('Natural Hazard'!$C$8),0)),NA())</f>
        <v>6.4549722436790233</v>
      </c>
      <c r="W201" s="25">
        <f ca="1">IFERROR(INDEX(Conflict!$G$8:$G$225,MATCH($C201,_xlfn.ANCHORARRAY(Conflict!$C$8),0)),NA())</f>
        <v>0</v>
      </c>
      <c r="X201" s="50"/>
      <c r="Y201" s="25">
        <f ca="1">IFERROR(INDEX(Health!$H$8:$H$225,MATCH($C201,_xlfn.ANCHORARRAY(Health!$C$8),0)),NA())</f>
        <v>5.44606413994169</v>
      </c>
      <c r="Z201" s="25">
        <f ca="1">IFERROR(INDEX(Food!$H$8:$H$225,MATCH($C201,_xlfn.ANCHORARRAY(Food!$C$8),0)),NA())</f>
        <v>2.8947368421052602</v>
      </c>
      <c r="AA201" s="25">
        <f ca="1">IFERROR(INDEX(Macro!$H$8:$H$225,MATCH($C201,_xlfn.ANCHORARRAY(Macro!$C$8),0)),NA())</f>
        <v>2.1740404336360899</v>
      </c>
      <c r="AB201" s="25">
        <f ca="1">IFERROR(INDEX(Socioeconomic!$H$8:$H$225,MATCH($C201,_xlfn.ANCHORARRAY(Socioeconomic!$C$8),0)),NA())</f>
        <v>2.8571428571428501</v>
      </c>
      <c r="AC201" s="25">
        <f ca="1">IFERROR(INDEX('Natural Hazard'!$H$8:$H$225,MATCH($C201,_xlfn.ANCHORARRAY('Natural Hazard'!$C$8),0)),NA())</f>
        <v>4.1666666666666599</v>
      </c>
      <c r="AD201" s="25">
        <f ca="1">IFERROR(INDEX(Conflict!$H$8:$H$225,MATCH($C201,_xlfn.ANCHORARRAY(Conflict!$C$8),0)),NA())</f>
        <v>0</v>
      </c>
      <c r="AE201" s="50"/>
      <c r="AF201" s="25">
        <f ca="1">IFERROR(INDEX(Health!$I$8:$I$225,MATCH($C201,_xlfn.ANCHORARRAY(Health!$C$8),0)),NA())</f>
        <v>0</v>
      </c>
      <c r="AG201" s="25" t="e">
        <f ca="1">IFERROR(INDEX(Food!$I$8:$I$225,MATCH($C201,_xlfn.ANCHORARRAY(Food!$C$8),0)),NA())</f>
        <v>#N/A</v>
      </c>
      <c r="AH201" s="25">
        <f ca="1">IFERROR(INDEX(Macro!$I$8:$I$225,MATCH($C201,_xlfn.ANCHORARRAY(Macro!$C$8),0)),NA())</f>
        <v>4.5552407932011301</v>
      </c>
      <c r="AI201" s="25" t="e">
        <f ca="1">IFERROR(INDEX(Socioeconomic!$I$8:$I$225,MATCH($C201,_xlfn.ANCHORARRAY(Socioeconomic!$C$8),0)),NA())</f>
        <v>#N/A</v>
      </c>
      <c r="AJ201" s="25">
        <f ca="1">IFERROR(INDEX('Natural Hazard'!$I$8:$I$225,MATCH($C201,_xlfn.ANCHORARRAY('Natural Hazard'!$C$8),0)),NA())</f>
        <v>10</v>
      </c>
      <c r="AK201" s="25">
        <f ca="1">IFERROR(INDEX(Conflict!$I$8:$I$225,MATCH($C201,_xlfn.ANCHORARRAY(Conflict!$C$8),0)),NA())</f>
        <v>10</v>
      </c>
      <c r="AL201" s="49"/>
      <c r="AM201" s="25">
        <f>IFERROR(INDEX('Data Reliability'!$G$6:$G$409,MATCH($C201,'Data Reliability'!$E$6:$E$409,0)),NA())</f>
        <v>0.16666666666666699</v>
      </c>
      <c r="AN201" s="25">
        <f>IFERROR(INDEX('Data Reliability'!$H$6:$H$409,MATCH($C201,'Data Reliability'!$E$6:$E$409,0)),NA())</f>
        <v>0.6</v>
      </c>
    </row>
    <row r="202" spans="2:40" x14ac:dyDescent="0.2">
      <c r="B202" s="28" t="s">
        <v>333</v>
      </c>
      <c r="C202" s="28" t="s">
        <v>334</v>
      </c>
      <c r="D202" s="28" t="s">
        <v>434</v>
      </c>
      <c r="E202" s="28" t="s">
        <v>430</v>
      </c>
      <c r="G202" s="22" cm="1">
        <f t="array" aca="1" ref="G202" ca="1">IF(Parameters!$D$31, SUM(IF(ISNUMBER(R202:W202),(IF(R202:W202&gt;=Parameters!$D$37,1,"")),""))+0.5*(SUM(IF(ISNUMBER(R202:W202),(IF(R202:W202&gt;=Parameters!$D$38,1,"")),""))-SUM(IF(ISNUMBER(R202:W202),(IF(R202:W202&gt;=Parameters!$D$37,1,"")),""))),0) +
   IF(Parameters!$D$32,SUM(IF(ISNUMBER(R202:W202),(IF(R202:W202&gt;=Parameters!$D$41,1,"")),"")),0) +
   IF(Parameters!$D$33,AVERAGE(IF(ISNUMBER(R202:W202),R202:W202)),0) +
   IF(Parameters!$D$34,IF(OR(IF(ISNUMBER(R202:W202),R202:W202)=0),0,GEOMEAN(IF(ISNUMBER(R202:W202),R202:W202))),0)</f>
        <v>1.5</v>
      </c>
      <c r="H202" s="23">
        <f t="shared" ca="1" si="18"/>
        <v>1.5</v>
      </c>
      <c r="I202" s="116" t="str">
        <f t="shared" si="19"/>
        <v/>
      </c>
      <c r="J202" s="22" cm="1">
        <f t="array" aca="1" ref="J202" ca="1">IF(Parameters!$D$31, SUM(IF(ISNUMBER(Y202:AD202),(IF(Y202:AD202&gt;=Parameters!$D$41,1,"")),""))+0.5*(SUM(IF(ISNUMBER(Y202:AD202),(IF(Y202:AD202&gt;=Parameters!$D$42,1,"")),""))-SUM(IF(ISNUMBER(Y202:AD202),(IF(Y202:AD202&gt;=Parameters!$D$41,1,"")),""))),0) +
   IF(Parameters!$D$32,SUM(IF(ISNUMBER(Y202:AD202),(IF(Y202:AD202&gt;=Parameters!$D$41,1,"")),"")),0) +
   IF(Parameters!$D$33,AVERAGE(IF(ISNUMBER(Y202:AD202),Y202:AD202)),0) +
   IF(Parameters!$D$34,IF(OR(IF(ISNUMBER(Y202:AD202),Y202:AD202)=0),0,GEOMEAN(IF(ISNUMBER(Y202:AD202),Y202:AD202))),0)</f>
        <v>1</v>
      </c>
      <c r="K202" s="23">
        <f t="shared" ca="1" si="20"/>
        <v>1</v>
      </c>
      <c r="L202" s="116" t="str">
        <f t="shared" si="21"/>
        <v/>
      </c>
      <c r="M202" s="21" cm="1">
        <f t="array" aca="1" ref="M202" ca="1">IF(Parameters!$D$31, SUM(IF(ISNUMBER(AF202:AK202),(IF(AF202:AK202&gt;=Parameters!$D$41,1,"")),""))+0.5*(SUM(IF(ISNUMBER(AF202:AK202),(IF(AF202:AK202&gt;=Parameters!$D$42,1,"")),""))-SUM(IF(ISNUMBER(AF202:AK202),(IF(AF202:AK202&gt;=Parameters!$D$41,1,"")),""))),0) +
   IF(Parameters!$D$32,SUM(IF(ISNUMBER(AF202:AK202),(IF(AF202:AK202&gt;=Parameters!$D$41,1,"")),"")),0) +
   IF(Parameters!$D$33,AVERAGE(IF(ISNUMBER(AF202:AK202),AF202:AK202)),0) +
   IF(Parameters!$D$34,IF(OR(IF(ISNUMBER(AF202:AK202),AF202:AK202)=0),0,GEOMEAN(IF(ISNUMBER(AF202:AK202),AF202:AK202))),0)</f>
        <v>2</v>
      </c>
      <c r="N202" s="23">
        <f t="shared" ca="1" si="22"/>
        <v>2</v>
      </c>
      <c r="O202" s="116" t="str">
        <f t="shared" si="23"/>
        <v>!</v>
      </c>
      <c r="P202" s="24"/>
      <c r="Q202" s="49"/>
      <c r="R202" s="25">
        <f ca="1">IFERROR(INDEX(Health!$G$8:$G$225,MATCH($C202,_xlfn.ANCHORARRAY(Health!$C$8),0)),NA())</f>
        <v>0</v>
      </c>
      <c r="S202" s="25">
        <f ca="1">IFERROR(INDEX(Food!$G$8:$G$225,MATCH($C202,_xlfn.ANCHORARRAY(Food!$C$8),0)),NA())</f>
        <v>0</v>
      </c>
      <c r="T202" s="25">
        <f ca="1">IFERROR(INDEX(Macro!$G$8:$G$225,MATCH($C202,_xlfn.ANCHORARRAY(Macro!$C$8),0)),NA())</f>
        <v>10</v>
      </c>
      <c r="U202" s="25">
        <f ca="1">IFERROR(INDEX(Socioeconomic!$G$8:$G$225,MATCH($C202,_xlfn.ANCHORARRAY(Socioeconomic!$C$8),0)),NA())</f>
        <v>5.9761430466719672</v>
      </c>
      <c r="V202" s="25">
        <f ca="1">IFERROR(INDEX('Natural Hazard'!$G$8:$G$225,MATCH($C202,_xlfn.ANCHORARRAY('Natural Hazard'!$C$8),0)),NA())</f>
        <v>0</v>
      </c>
      <c r="W202" s="25">
        <f ca="1">IFERROR(INDEX(Conflict!$G$8:$G$225,MATCH($C202,_xlfn.ANCHORARRAY(Conflict!$C$8),0)),NA())</f>
        <v>0</v>
      </c>
      <c r="X202" s="50"/>
      <c r="Y202" s="25">
        <f ca="1">IFERROR(INDEX(Health!$H$8:$H$225,MATCH($C202,_xlfn.ANCHORARRAY(Health!$C$8),0)),NA())</f>
        <v>6.9912536443148596</v>
      </c>
      <c r="Z202" s="25">
        <f ca="1">IFERROR(INDEX(Food!$H$8:$H$225,MATCH($C202,_xlfn.ANCHORARRAY(Food!$C$8),0)),NA())</f>
        <v>5.1476548928778199</v>
      </c>
      <c r="AA202" s="25">
        <f ca="1">IFERROR(INDEX(Macro!$H$8:$H$225,MATCH($C202,_xlfn.ANCHORARRAY(Macro!$C$8),0)),NA())</f>
        <v>10</v>
      </c>
      <c r="AB202" s="25">
        <f ca="1">IFERROR(INDEX(Socioeconomic!$H$8:$H$225,MATCH($C202,_xlfn.ANCHORARRAY(Socioeconomic!$C$8),0)),NA())</f>
        <v>3.5714285714285698</v>
      </c>
      <c r="AC202" s="25">
        <f ca="1">IFERROR(INDEX('Natural Hazard'!$H$8:$H$225,MATCH($C202,_xlfn.ANCHORARRAY('Natural Hazard'!$C$8),0)),NA())</f>
        <v>5.1666666666666599</v>
      </c>
      <c r="AD202" s="25">
        <f ca="1">IFERROR(INDEX(Conflict!$H$8:$H$225,MATCH($C202,_xlfn.ANCHORARRAY(Conflict!$C$8),0)),NA())</f>
        <v>1.01869818310107</v>
      </c>
      <c r="AE202" s="50"/>
      <c r="AF202" s="25">
        <f ca="1">IFERROR(INDEX(Health!$I$8:$I$225,MATCH($C202,_xlfn.ANCHORARRAY(Health!$C$8),0)),NA())</f>
        <v>0</v>
      </c>
      <c r="AG202" s="25" t="e">
        <f ca="1">IFERROR(INDEX(Food!$I$8:$I$225,MATCH($C202,_xlfn.ANCHORARRAY(Food!$C$8),0)),NA())</f>
        <v>#N/A</v>
      </c>
      <c r="AH202" s="25">
        <f ca="1">IFERROR(INDEX(Macro!$I$8:$I$225,MATCH($C202,_xlfn.ANCHORARRAY(Macro!$C$8),0)),NA())</f>
        <v>10</v>
      </c>
      <c r="AI202" s="25">
        <f ca="1">IFERROR(INDEX(Socioeconomic!$I$8:$I$225,MATCH($C202,_xlfn.ANCHORARRAY(Socioeconomic!$C$8),0)),NA())</f>
        <v>10</v>
      </c>
      <c r="AJ202" s="25">
        <f ca="1">IFERROR(INDEX('Natural Hazard'!$I$8:$I$225,MATCH($C202,_xlfn.ANCHORARRAY('Natural Hazard'!$C$8),0)),NA())</f>
        <v>0</v>
      </c>
      <c r="AK202" s="25">
        <f ca="1">IFERROR(INDEX(Conflict!$I$8:$I$225,MATCH($C202,_xlfn.ANCHORARRAY(Conflict!$C$8),0)),NA())</f>
        <v>0</v>
      </c>
      <c r="AL202" s="49"/>
      <c r="AM202" s="25">
        <f>IFERROR(INDEX('Data Reliability'!$G$6:$G$409,MATCH($C202,'Data Reliability'!$E$6:$E$409,0)),NA())</f>
        <v>0</v>
      </c>
      <c r="AN202" s="25">
        <f>IFERROR(INDEX('Data Reliability'!$H$6:$H$409,MATCH($C202,'Data Reliability'!$E$6:$E$409,0)),NA())</f>
        <v>0.42499999999999999</v>
      </c>
    </row>
    <row r="203" spans="2:40" x14ac:dyDescent="0.2">
      <c r="B203" s="28" t="s">
        <v>769</v>
      </c>
      <c r="C203" s="28" t="s">
        <v>335</v>
      </c>
      <c r="D203" s="28" t="s">
        <v>433</v>
      </c>
      <c r="E203" s="28" t="s">
        <v>430</v>
      </c>
      <c r="G203" s="22" cm="1">
        <f t="array" aca="1" ref="G203" ca="1">IF(Parameters!$D$31, SUM(IF(ISNUMBER(R203:W203),(IF(R203:W203&gt;=Parameters!$D$37,1,"")),""))+0.5*(SUM(IF(ISNUMBER(R203:W203),(IF(R203:W203&gt;=Parameters!$D$38,1,"")),""))-SUM(IF(ISNUMBER(R203:W203),(IF(R203:W203&gt;=Parameters!$D$37,1,"")),""))),0) +
   IF(Parameters!$D$32,SUM(IF(ISNUMBER(R203:W203),(IF(R203:W203&gt;=Parameters!$D$41,1,"")),"")),0) +
   IF(Parameters!$D$33,AVERAGE(IF(ISNUMBER(R203:W203),R203:W203)),0) +
   IF(Parameters!$D$34,IF(OR(IF(ISNUMBER(R203:W203),R203:W203)=0),0,GEOMEAN(IF(ISNUMBER(R203:W203),R203:W203))),0)</f>
        <v>2</v>
      </c>
      <c r="H203" s="23">
        <f t="shared" ca="1" si="18"/>
        <v>2</v>
      </c>
      <c r="I203" s="116" t="str">
        <f t="shared" si="19"/>
        <v/>
      </c>
      <c r="J203" s="22" cm="1">
        <f t="array" aca="1" ref="J203" ca="1">IF(Parameters!$D$31, SUM(IF(ISNUMBER(Y203:AD203),(IF(Y203:AD203&gt;=Parameters!$D$41,1,"")),""))+0.5*(SUM(IF(ISNUMBER(Y203:AD203),(IF(Y203:AD203&gt;=Parameters!$D$42,1,"")),""))-SUM(IF(ISNUMBER(Y203:AD203),(IF(Y203:AD203&gt;=Parameters!$D$41,1,"")),""))),0) +
   IF(Parameters!$D$32,SUM(IF(ISNUMBER(Y203:AD203),(IF(Y203:AD203&gt;=Parameters!$D$41,1,"")),"")),0) +
   IF(Parameters!$D$33,AVERAGE(IF(ISNUMBER(Y203:AD203),Y203:AD203)),0) +
   IF(Parameters!$D$34,IF(OR(IF(ISNUMBER(Y203:AD203),Y203:AD203)=0),0,GEOMEAN(IF(ISNUMBER(Y203:AD203),Y203:AD203))),0)</f>
        <v>1.5</v>
      </c>
      <c r="K203" s="23">
        <f t="shared" ca="1" si="20"/>
        <v>1.5</v>
      </c>
      <c r="L203" s="116" t="str">
        <f t="shared" si="21"/>
        <v/>
      </c>
      <c r="M203" s="21" cm="1">
        <f t="array" aca="1" ref="M203" ca="1">IF(Parameters!$D$31, SUM(IF(ISNUMBER(AF203:AK203),(IF(AF203:AK203&gt;=Parameters!$D$41,1,"")),""))+0.5*(SUM(IF(ISNUMBER(AF203:AK203),(IF(AF203:AK203&gt;=Parameters!$D$42,1,"")),""))-SUM(IF(ISNUMBER(AF203:AK203),(IF(AF203:AK203&gt;=Parameters!$D$41,1,"")),""))),0) +
   IF(Parameters!$D$32,SUM(IF(ISNUMBER(AF203:AK203),(IF(AF203:AK203&gt;=Parameters!$D$41,1,"")),"")),0) +
   IF(Parameters!$D$33,AVERAGE(IF(ISNUMBER(AF203:AK203),AF203:AK203)),0) +
   IF(Parameters!$D$34,IF(OR(IF(ISNUMBER(AF203:AK203),AF203:AK203)=0),0,GEOMEAN(IF(ISNUMBER(AF203:AK203),AF203:AK203))),0)</f>
        <v>2</v>
      </c>
      <c r="N203" s="23">
        <f t="shared" ca="1" si="22"/>
        <v>2</v>
      </c>
      <c r="O203" s="116" t="str">
        <f t="shared" si="23"/>
        <v>!</v>
      </c>
      <c r="P203" s="24"/>
      <c r="Q203" s="49"/>
      <c r="R203" s="25">
        <f ca="1">IFERROR(INDEX(Health!$G$8:$G$225,MATCH($C203,_xlfn.ANCHORARRAY(Health!$C$8),0)),NA())</f>
        <v>0</v>
      </c>
      <c r="S203" s="25">
        <f ca="1">IFERROR(INDEX(Food!$G$8:$G$225,MATCH($C203,_xlfn.ANCHORARRAY(Food!$C$8),0)),NA())</f>
        <v>0</v>
      </c>
      <c r="T203" s="25">
        <f ca="1">IFERROR(INDEX(Macro!$G$8:$G$225,MATCH($C203,_xlfn.ANCHORARRAY(Macro!$C$8),0)),NA())</f>
        <v>10</v>
      </c>
      <c r="U203" s="25">
        <f ca="1">IFERROR(INDEX(Socioeconomic!$G$8:$G$225,MATCH($C203,_xlfn.ANCHORARRAY(Socioeconomic!$C$8),0)),NA())</f>
        <v>0</v>
      </c>
      <c r="V203" s="25">
        <f ca="1">IFERROR(INDEX('Natural Hazard'!$G$8:$G$225,MATCH($C203,_xlfn.ANCHORARRAY('Natural Hazard'!$C$8),0)),NA())</f>
        <v>8.4656167328001928</v>
      </c>
      <c r="W203" s="25">
        <f ca="1">IFERROR(INDEX(Conflict!$G$8:$G$225,MATCH($C203,_xlfn.ANCHORARRAY(Conflict!$C$8),0)),NA())</f>
        <v>0</v>
      </c>
      <c r="X203" s="50"/>
      <c r="Y203" s="25">
        <f ca="1">IFERROR(INDEX(Health!$H$8:$H$225,MATCH($C203,_xlfn.ANCHORARRAY(Health!$C$8),0)),NA())</f>
        <v>1.5976676384839601</v>
      </c>
      <c r="Z203" s="25">
        <f ca="1">IFERROR(INDEX(Food!$H$8:$H$225,MATCH($C203,_xlfn.ANCHORARRAY(Food!$C$8),0)),NA())</f>
        <v>3.7000579038795598</v>
      </c>
      <c r="AA203" s="25">
        <f ca="1">IFERROR(INDEX(Macro!$H$8:$H$225,MATCH($C203,_xlfn.ANCHORARRAY(Macro!$C$8),0)),NA())</f>
        <v>10</v>
      </c>
      <c r="AB203" s="25">
        <f ca="1">IFERROR(INDEX(Socioeconomic!$H$8:$H$225,MATCH($C203,_xlfn.ANCHORARRAY(Socioeconomic!$C$8),0)),NA())</f>
        <v>2.4285714285714199</v>
      </c>
      <c r="AC203" s="25">
        <f ca="1">IFERROR(INDEX('Natural Hazard'!$H$8:$H$225,MATCH($C203,_xlfn.ANCHORARRAY('Natural Hazard'!$C$8),0)),NA())</f>
        <v>7.1666666666666599</v>
      </c>
      <c r="AD203" s="25">
        <f ca="1">IFERROR(INDEX(Conflict!$H$8:$H$225,MATCH($C203,_xlfn.ANCHORARRAY(Conflict!$C$8),0)),NA())</f>
        <v>4.2820603281001901</v>
      </c>
      <c r="AE203" s="50"/>
      <c r="AF203" s="25">
        <f ca="1">IFERROR(INDEX(Health!$I$8:$I$225,MATCH($C203,_xlfn.ANCHORARRAY(Health!$C$8),0)),NA())</f>
        <v>0</v>
      </c>
      <c r="AG203" s="25" t="e">
        <f ca="1">IFERROR(INDEX(Food!$I$8:$I$225,MATCH($C203,_xlfn.ANCHORARRAY(Food!$C$8),0)),NA())</f>
        <v>#N/A</v>
      </c>
      <c r="AH203" s="25">
        <f ca="1">IFERROR(INDEX(Macro!$I$8:$I$225,MATCH($C203,_xlfn.ANCHORARRAY(Macro!$C$8),0)),NA())</f>
        <v>10</v>
      </c>
      <c r="AI203" s="25">
        <f ca="1">IFERROR(INDEX(Socioeconomic!$I$8:$I$225,MATCH($C203,_xlfn.ANCHORARRAY(Socioeconomic!$C$8),0)),NA())</f>
        <v>0</v>
      </c>
      <c r="AJ203" s="25">
        <f ca="1">IFERROR(INDEX('Natural Hazard'!$I$8:$I$225,MATCH($C203,_xlfn.ANCHORARRAY('Natural Hazard'!$C$8),0)),NA())</f>
        <v>10</v>
      </c>
      <c r="AK203" s="25">
        <f ca="1">IFERROR(INDEX(Conflict!$I$8:$I$225,MATCH($C203,_xlfn.ANCHORARRAY(Conflict!$C$8),0)),NA())</f>
        <v>0</v>
      </c>
      <c r="AL203" s="49"/>
      <c r="AM203" s="25">
        <f>IFERROR(INDEX('Data Reliability'!$G$6:$G$409,MATCH($C203,'Data Reliability'!$E$6:$E$409,0)),NA())</f>
        <v>0</v>
      </c>
      <c r="AN203" s="25">
        <f>IFERROR(INDEX('Data Reliability'!$H$6:$H$409,MATCH($C203,'Data Reliability'!$E$6:$E$409,0)),NA())</f>
        <v>0.43333333333333302</v>
      </c>
    </row>
    <row r="204" spans="2:40" x14ac:dyDescent="0.2">
      <c r="B204" s="28" t="s">
        <v>336</v>
      </c>
      <c r="C204" s="28" t="s">
        <v>337</v>
      </c>
      <c r="D204" s="28" t="s">
        <v>436</v>
      </c>
      <c r="E204" s="28" t="s">
        <v>429</v>
      </c>
      <c r="G204" s="22" cm="1">
        <f t="array" aca="1" ref="G204" ca="1">IF(Parameters!$D$31, SUM(IF(ISNUMBER(R204:W204),(IF(R204:W204&gt;=Parameters!$D$37,1,"")),""))+0.5*(SUM(IF(ISNUMBER(R204:W204),(IF(R204:W204&gt;=Parameters!$D$38,1,"")),""))-SUM(IF(ISNUMBER(R204:W204),(IF(R204:W204&gt;=Parameters!$D$37,1,"")),""))),0) +
   IF(Parameters!$D$32,SUM(IF(ISNUMBER(R204:W204),(IF(R204:W204&gt;=Parameters!$D$41,1,"")),"")),0) +
   IF(Parameters!$D$33,AVERAGE(IF(ISNUMBER(R204:W204),R204:W204)),0) +
   IF(Parameters!$D$34,IF(OR(IF(ISNUMBER(R204:W204),R204:W204)=0),0,GEOMEAN(IF(ISNUMBER(R204:W204),R204:W204))),0)</f>
        <v>0</v>
      </c>
      <c r="H204" s="23">
        <f t="shared" ca="1" si="18"/>
        <v>0</v>
      </c>
      <c r="I204" s="116" t="str">
        <f t="shared" si="19"/>
        <v>!</v>
      </c>
      <c r="J204" s="22" cm="1">
        <f t="array" aca="1" ref="J204" ca="1">IF(Parameters!$D$31, SUM(IF(ISNUMBER(Y204:AD204),(IF(Y204:AD204&gt;=Parameters!$D$41,1,"")),""))+0.5*(SUM(IF(ISNUMBER(Y204:AD204),(IF(Y204:AD204&gt;=Parameters!$D$42,1,"")),""))-SUM(IF(ISNUMBER(Y204:AD204),(IF(Y204:AD204&gt;=Parameters!$D$41,1,"")),""))),0) +
   IF(Parameters!$D$32,SUM(IF(ISNUMBER(Y204:AD204),(IF(Y204:AD204&gt;=Parameters!$D$41,1,"")),"")),0) +
   IF(Parameters!$D$33,AVERAGE(IF(ISNUMBER(Y204:AD204),Y204:AD204)),0) +
   IF(Parameters!$D$34,IF(OR(IF(ISNUMBER(Y204:AD204),Y204:AD204)=0),0,GEOMEAN(IF(ISNUMBER(Y204:AD204),Y204:AD204))),0)</f>
        <v>2.5</v>
      </c>
      <c r="K204" s="23">
        <f t="shared" ca="1" si="20"/>
        <v>2.5</v>
      </c>
      <c r="L204" s="116" t="str">
        <f t="shared" si="21"/>
        <v>!</v>
      </c>
      <c r="M204" s="21" cm="1">
        <f t="array" aca="1" ref="M204" ca="1">IF(Parameters!$D$31, SUM(IF(ISNUMBER(AF204:AK204),(IF(AF204:AK204&gt;=Parameters!$D$41,1,"")),""))+0.5*(SUM(IF(ISNUMBER(AF204:AK204),(IF(AF204:AK204&gt;=Parameters!$D$42,1,"")),""))-SUM(IF(ISNUMBER(AF204:AK204),(IF(AF204:AK204&gt;=Parameters!$D$41,1,"")),""))),0) +
   IF(Parameters!$D$32,SUM(IF(ISNUMBER(AF204:AK204),(IF(AF204:AK204&gt;=Parameters!$D$41,1,"")),"")),0) +
   IF(Parameters!$D$33,AVERAGE(IF(ISNUMBER(AF204:AK204),AF204:AK204)),0) +
   IF(Parameters!$D$34,IF(OR(IF(ISNUMBER(AF204:AK204),AF204:AK204)=0),0,GEOMEAN(IF(ISNUMBER(AF204:AK204),AF204:AK204))),0)</f>
        <v>0</v>
      </c>
      <c r="N204" s="23">
        <f t="shared" ca="1" si="22"/>
        <v>0</v>
      </c>
      <c r="O204" s="116" t="str">
        <f t="shared" si="23"/>
        <v>!!</v>
      </c>
      <c r="P204" s="24"/>
      <c r="Q204" s="49"/>
      <c r="R204" s="25">
        <f ca="1">IFERROR(INDEX(Health!$G$8:$G$225,MATCH($C204,_xlfn.ANCHORARRAY(Health!$C$8),0)),NA())</f>
        <v>0</v>
      </c>
      <c r="S204" s="25" t="e">
        <f ca="1">IFERROR(INDEX(Food!$G$8:$G$225,MATCH($C204,_xlfn.ANCHORARRAY(Food!$C$8),0)),NA())</f>
        <v>#N/A</v>
      </c>
      <c r="T204" s="25" t="e">
        <f ca="1">IFERROR(INDEX(Macro!$G$8:$G$225,MATCH($C204,_xlfn.ANCHORARRAY(Macro!$C$8),0)),NA())</f>
        <v>#N/A</v>
      </c>
      <c r="U204" s="25">
        <f ca="1">IFERROR(INDEX(Socioeconomic!$G$8:$G$225,MATCH($C204,_xlfn.ANCHORARRAY(Socioeconomic!$C$8),0)),NA())</f>
        <v>0</v>
      </c>
      <c r="V204" s="25">
        <f ca="1">IFERROR(INDEX('Natural Hazard'!$G$8:$G$225,MATCH($C204,_xlfn.ANCHORARRAY('Natural Hazard'!$C$8),0)),NA())</f>
        <v>0</v>
      </c>
      <c r="W204" s="25">
        <f ca="1">IFERROR(INDEX(Conflict!$G$8:$G$225,MATCH($C204,_xlfn.ANCHORARRAY(Conflict!$C$8),0)),NA())</f>
        <v>0</v>
      </c>
      <c r="X204" s="50"/>
      <c r="Y204" s="25">
        <f ca="1">IFERROR(INDEX(Health!$H$8:$H$225,MATCH($C204,_xlfn.ANCHORARRAY(Health!$C$8),0)),NA())</f>
        <v>10</v>
      </c>
      <c r="Z204" s="25" t="e">
        <f ca="1">IFERROR(INDEX(Food!$H$8:$H$225,MATCH($C204,_xlfn.ANCHORARRAY(Food!$C$8),0)),NA())</f>
        <v>#N/A</v>
      </c>
      <c r="AA204" s="25" t="e">
        <f ca="1">IFERROR(INDEX(Macro!$H$8:$H$225,MATCH($C204,_xlfn.ANCHORARRAY(Macro!$C$8),0)),NA())</f>
        <v>#N/A</v>
      </c>
      <c r="AB204" s="25">
        <f ca="1">IFERROR(INDEX(Socioeconomic!$H$8:$H$225,MATCH($C204,_xlfn.ANCHORARRAY(Socioeconomic!$C$8),0)),NA())</f>
        <v>7</v>
      </c>
      <c r="AC204" s="25">
        <f ca="1">IFERROR(INDEX('Natural Hazard'!$H$8:$H$225,MATCH($C204,_xlfn.ANCHORARRAY('Natural Hazard'!$C$8),0)),NA())</f>
        <v>2.3333333333333299</v>
      </c>
      <c r="AD204" s="25">
        <f ca="1">IFERROR(INDEX(Conflict!$H$8:$H$225,MATCH($C204,_xlfn.ANCHORARRAY(Conflict!$C$8),0)),NA())</f>
        <v>10</v>
      </c>
      <c r="AE204" s="50"/>
      <c r="AF204" s="25">
        <f ca="1">IFERROR(INDEX(Health!$I$8:$I$225,MATCH($C204,_xlfn.ANCHORARRAY(Health!$C$8),0)),NA())</f>
        <v>0</v>
      </c>
      <c r="AG204" s="25" t="e">
        <f ca="1">IFERROR(INDEX(Food!$I$8:$I$225,MATCH($C204,_xlfn.ANCHORARRAY(Food!$C$8),0)),NA())</f>
        <v>#N/A</v>
      </c>
      <c r="AH204" s="25" t="e">
        <f ca="1">IFERROR(INDEX(Macro!$I$8:$I$225,MATCH($C204,_xlfn.ANCHORARRAY(Macro!$C$8),0)),NA())</f>
        <v>#N/A</v>
      </c>
      <c r="AI204" s="25" t="e">
        <f ca="1">IFERROR(INDEX(Socioeconomic!$I$8:$I$225,MATCH($C204,_xlfn.ANCHORARRAY(Socioeconomic!$C$8),0)),NA())</f>
        <v>#N/A</v>
      </c>
      <c r="AJ204" s="25">
        <f ca="1">IFERROR(INDEX('Natural Hazard'!$I$8:$I$225,MATCH($C204,_xlfn.ANCHORARRAY('Natural Hazard'!$C$8),0)),NA())</f>
        <v>0</v>
      </c>
      <c r="AK204" s="25">
        <f ca="1">IFERROR(INDEX(Conflict!$I$8:$I$225,MATCH($C204,_xlfn.ANCHORARRAY(Conflict!$C$8),0)),NA())</f>
        <v>0</v>
      </c>
      <c r="AL204" s="49"/>
      <c r="AM204" s="25">
        <f>IFERROR(INDEX('Data Reliability'!$G$6:$G$409,MATCH($C204,'Data Reliability'!$E$6:$E$409,0)),NA())</f>
        <v>0.41666666666666702</v>
      </c>
      <c r="AN204" s="25">
        <f>IFERROR(INDEX('Data Reliability'!$H$6:$H$409,MATCH($C204,'Data Reliability'!$E$6:$E$409,0)),NA())</f>
        <v>0.78333333333333299</v>
      </c>
    </row>
    <row r="205" spans="2:40" x14ac:dyDescent="0.2">
      <c r="B205" s="28" t="s">
        <v>759</v>
      </c>
      <c r="C205" s="28" t="s">
        <v>718</v>
      </c>
      <c r="D205" s="28" t="s">
        <v>436</v>
      </c>
      <c r="E205" s="28" t="s">
        <v>409</v>
      </c>
      <c r="G205" s="22" cm="1">
        <f t="array" aca="1" ref="G205" ca="1">IF(Parameters!$D$31, SUM(IF(ISNUMBER(R205:W205),(IF(R205:W205&gt;=Parameters!$D$37,1,"")),""))+0.5*(SUM(IF(ISNUMBER(R205:W205),(IF(R205:W205&gt;=Parameters!$D$38,1,"")),""))-SUM(IF(ISNUMBER(R205:W205),(IF(R205:W205&gt;=Parameters!$D$37,1,"")),""))),0) +
   IF(Parameters!$D$32,SUM(IF(ISNUMBER(R205:W205),(IF(R205:W205&gt;=Parameters!$D$41,1,"")),"")),0) +
   IF(Parameters!$D$33,AVERAGE(IF(ISNUMBER(R205:W205),R205:W205)),0) +
   IF(Parameters!$D$34,IF(OR(IF(ISNUMBER(R205:W205),R205:W205)=0),0,GEOMEAN(IF(ISNUMBER(R205:W205),R205:W205))),0)</f>
        <v>0.5</v>
      </c>
      <c r="H205" s="23">
        <f t="shared" ca="1" si="18"/>
        <v>0.5</v>
      </c>
      <c r="I205" s="116" t="str">
        <f t="shared" si="19"/>
        <v>!</v>
      </c>
      <c r="J205" s="22" cm="1">
        <f t="array" aca="1" ref="J205" ca="1">IF(Parameters!$D$31, SUM(IF(ISNUMBER(Y205:AD205),(IF(Y205:AD205&gt;=Parameters!$D$41,1,"")),""))+0.5*(SUM(IF(ISNUMBER(Y205:AD205),(IF(Y205:AD205&gt;=Parameters!$D$42,1,"")),""))-SUM(IF(ISNUMBER(Y205:AD205),(IF(Y205:AD205&gt;=Parameters!$D$41,1,"")),""))),0) +
   IF(Parameters!$D$32,SUM(IF(ISNUMBER(Y205:AD205),(IF(Y205:AD205&gt;=Parameters!$D$41,1,"")),"")),0) +
   IF(Parameters!$D$33,AVERAGE(IF(ISNUMBER(Y205:AD205),Y205:AD205)),0) +
   IF(Parameters!$D$34,IF(OR(IF(ISNUMBER(Y205:AD205),Y205:AD205)=0),0,GEOMEAN(IF(ISNUMBER(Y205:AD205),Y205:AD205))),0)</f>
        <v>0.5</v>
      </c>
      <c r="K205" s="23">
        <f t="shared" ca="1" si="20"/>
        <v>0.5</v>
      </c>
      <c r="L205" s="116" t="str">
        <f t="shared" si="21"/>
        <v>!!</v>
      </c>
      <c r="M205" s="21" cm="1">
        <f t="array" aca="1" ref="M205" ca="1">IF(Parameters!$D$31, SUM(IF(ISNUMBER(AF205:AK205),(IF(AF205:AK205&gt;=Parameters!$D$41,1,"")),""))+0.5*(SUM(IF(ISNUMBER(AF205:AK205),(IF(AF205:AK205&gt;=Parameters!$D$42,1,"")),""))-SUM(IF(ISNUMBER(AF205:AK205),(IF(AF205:AK205&gt;=Parameters!$D$41,1,"")),""))),0) +
   IF(Parameters!$D$32,SUM(IF(ISNUMBER(AF205:AK205),(IF(AF205:AK205&gt;=Parameters!$D$41,1,"")),"")),0) +
   IF(Parameters!$D$33,AVERAGE(IF(ISNUMBER(AF205:AK205),AF205:AK205)),0) +
   IF(Parameters!$D$34,IF(OR(IF(ISNUMBER(AF205:AK205),AF205:AK205)=0),0,GEOMEAN(IF(ISNUMBER(AF205:AK205),AF205:AK205))),0)</f>
        <v>0.5</v>
      </c>
      <c r="N205" s="23">
        <f t="shared" ca="1" si="22"/>
        <v>0.5</v>
      </c>
      <c r="O205" s="116" t="str">
        <f t="shared" si="23"/>
        <v>!</v>
      </c>
      <c r="P205" s="24"/>
      <c r="Q205" s="49"/>
      <c r="R205" s="25">
        <f ca="1">IFERROR(INDEX(Health!$G$8:$G$225,MATCH($C205,_xlfn.ANCHORARRAY(Health!$C$8),0)),NA())</f>
        <v>0</v>
      </c>
      <c r="S205" s="25" t="e">
        <f ca="1">IFERROR(INDEX(Food!$G$8:$G$225,MATCH($C205,_xlfn.ANCHORARRAY(Food!$C$8),0)),NA())</f>
        <v>#N/A</v>
      </c>
      <c r="T205" s="25">
        <f ca="1">IFERROR(INDEX(Macro!$G$8:$G$225,MATCH($C205,_xlfn.ANCHORARRAY(Macro!$C$8),0)),NA())</f>
        <v>6.9</v>
      </c>
      <c r="U205" s="25">
        <f ca="1">IFERROR(INDEX(Socioeconomic!$G$8:$G$225,MATCH($C205,_xlfn.ANCHORARRAY(Socioeconomic!$C$8),0)),NA())</f>
        <v>1</v>
      </c>
      <c r="V205" s="25">
        <f ca="1">IFERROR(INDEX('Natural Hazard'!$G$8:$G$225,MATCH($C205,_xlfn.ANCHORARRAY('Natural Hazard'!$C$8),0)),NA())</f>
        <v>0</v>
      </c>
      <c r="W205" s="25">
        <f ca="1">IFERROR(INDEX(Conflict!$G$8:$G$225,MATCH($C205,_xlfn.ANCHORARRAY(Conflict!$C$8),0)),NA())</f>
        <v>0</v>
      </c>
      <c r="X205" s="50"/>
      <c r="Y205" s="25" t="e">
        <f ca="1">IFERROR(INDEX(Health!$H$8:$H$225,MATCH($C205,_xlfn.ANCHORARRAY(Health!$C$8),0)),NA())</f>
        <v>#N/A</v>
      </c>
      <c r="Z205" s="25" t="e">
        <f ca="1">IFERROR(INDEX(Food!$H$8:$H$225,MATCH($C205,_xlfn.ANCHORARRAY(Food!$C$8),0)),NA())</f>
        <v>#N/A</v>
      </c>
      <c r="AA205" s="25">
        <f ca="1">IFERROR(INDEX(Macro!$H$8:$H$225,MATCH($C205,_xlfn.ANCHORARRAY(Macro!$C$8),0)),NA())</f>
        <v>7</v>
      </c>
      <c r="AB205" s="25" t="e">
        <f ca="1">IFERROR(INDEX(Socioeconomic!$H$8:$H$225,MATCH($C205,_xlfn.ANCHORARRAY(Socioeconomic!$C$8),0)),NA())</f>
        <v>#N/A</v>
      </c>
      <c r="AC205" s="25" t="e">
        <f ca="1">IFERROR(INDEX('Natural Hazard'!$H$8:$H$225,MATCH($C205,_xlfn.ANCHORARRAY('Natural Hazard'!$C$8),0)),NA())</f>
        <v>#N/A</v>
      </c>
      <c r="AD205" s="25">
        <f ca="1">IFERROR(INDEX(Conflict!$H$8:$H$225,MATCH($C205,_xlfn.ANCHORARRAY(Conflict!$C$8),0)),NA())</f>
        <v>0</v>
      </c>
      <c r="AE205" s="50"/>
      <c r="AF205" s="25">
        <f ca="1">IFERROR(INDEX(Health!$I$8:$I$225,MATCH($C205,_xlfn.ANCHORARRAY(Health!$C$8),0)),NA())</f>
        <v>0</v>
      </c>
      <c r="AG205" s="25" t="e">
        <f ca="1">IFERROR(INDEX(Food!$I$8:$I$225,MATCH($C205,_xlfn.ANCHORARRAY(Food!$C$8),0)),NA())</f>
        <v>#N/A</v>
      </c>
      <c r="AH205" s="25">
        <f ca="1">IFERROR(INDEX(Macro!$I$8:$I$225,MATCH($C205,_xlfn.ANCHORARRAY(Macro!$C$8),0)),NA())</f>
        <v>7</v>
      </c>
      <c r="AI205" s="25">
        <f ca="1">IFERROR(INDEX(Socioeconomic!$I$8:$I$225,MATCH($C205,_xlfn.ANCHORARRAY(Socioeconomic!$C$8),0)),NA())</f>
        <v>1</v>
      </c>
      <c r="AJ205" s="25">
        <f ca="1">IFERROR(INDEX('Natural Hazard'!$I$8:$I$225,MATCH($C205,_xlfn.ANCHORARRAY('Natural Hazard'!$C$8),0)),NA())</f>
        <v>0</v>
      </c>
      <c r="AK205" s="25">
        <f ca="1">IFERROR(INDEX(Conflict!$I$8:$I$225,MATCH($C205,_xlfn.ANCHORARRAY(Conflict!$C$8),0)),NA())</f>
        <v>0</v>
      </c>
      <c r="AL205" s="49"/>
      <c r="AM205" s="25">
        <f>IFERROR(INDEX('Data Reliability'!$G$6:$G$409,MATCH($C205,'Data Reliability'!$E$6:$E$409,0)),NA())</f>
        <v>0.75</v>
      </c>
      <c r="AN205" s="25">
        <f>IFERROR(INDEX('Data Reliability'!$H$6:$H$409,MATCH($C205,'Data Reliability'!$E$6:$E$409,0)),NA())</f>
        <v>0.57499999999999996</v>
      </c>
    </row>
    <row r="206" spans="2:40" x14ac:dyDescent="0.2">
      <c r="B206" s="28" t="s">
        <v>338</v>
      </c>
      <c r="C206" s="28" t="s">
        <v>339</v>
      </c>
      <c r="D206" s="28" t="s">
        <v>432</v>
      </c>
      <c r="E206" s="28" t="s">
        <v>429</v>
      </c>
      <c r="G206" s="22" cm="1">
        <f t="array" aca="1" ref="G206" ca="1">IF(Parameters!$D$31, SUM(IF(ISNUMBER(R206:W206),(IF(R206:W206&gt;=Parameters!$D$37,1,"")),""))+0.5*(SUM(IF(ISNUMBER(R206:W206),(IF(R206:W206&gt;=Parameters!$D$38,1,"")),""))-SUM(IF(ISNUMBER(R206:W206),(IF(R206:W206&gt;=Parameters!$D$37,1,"")),""))),0) +
   IF(Parameters!$D$32,SUM(IF(ISNUMBER(R206:W206),(IF(R206:W206&gt;=Parameters!$D$41,1,"")),"")),0) +
   IF(Parameters!$D$33,AVERAGE(IF(ISNUMBER(R206:W206),R206:W206)),0) +
   IF(Parameters!$D$34,IF(OR(IF(ISNUMBER(R206:W206),R206:W206)=0),0,GEOMEAN(IF(ISNUMBER(R206:W206),R206:W206))),0)</f>
        <v>1</v>
      </c>
      <c r="H206" s="23">
        <f t="shared" ca="1" si="18"/>
        <v>1</v>
      </c>
      <c r="I206" s="116" t="str">
        <f t="shared" si="19"/>
        <v/>
      </c>
      <c r="J206" s="22" cm="1">
        <f t="array" aca="1" ref="J206" ca="1">IF(Parameters!$D$31, SUM(IF(ISNUMBER(Y206:AD206),(IF(Y206:AD206&gt;=Parameters!$D$41,1,"")),""))+0.5*(SUM(IF(ISNUMBER(Y206:AD206),(IF(Y206:AD206&gt;=Parameters!$D$42,1,"")),""))-SUM(IF(ISNUMBER(Y206:AD206),(IF(Y206:AD206&gt;=Parameters!$D$41,1,"")),""))),0) +
   IF(Parameters!$D$32,SUM(IF(ISNUMBER(Y206:AD206),(IF(Y206:AD206&gt;=Parameters!$D$41,1,"")),"")),0) +
   IF(Parameters!$D$33,AVERAGE(IF(ISNUMBER(Y206:AD206),Y206:AD206)),0) +
   IF(Parameters!$D$34,IF(OR(IF(ISNUMBER(Y206:AD206),Y206:AD206)=0),0,GEOMEAN(IF(ISNUMBER(Y206:AD206),Y206:AD206))),0)</f>
        <v>1.5</v>
      </c>
      <c r="K206" s="23">
        <f t="shared" ca="1" si="20"/>
        <v>1.5</v>
      </c>
      <c r="L206" s="116" t="str">
        <f t="shared" si="21"/>
        <v/>
      </c>
      <c r="M206" s="21" cm="1">
        <f t="array" aca="1" ref="M206" ca="1">IF(Parameters!$D$31, SUM(IF(ISNUMBER(AF206:AK206),(IF(AF206:AK206&gt;=Parameters!$D$41,1,"")),""))+0.5*(SUM(IF(ISNUMBER(AF206:AK206),(IF(AF206:AK206&gt;=Parameters!$D$42,1,"")),""))-SUM(IF(ISNUMBER(AF206:AK206),(IF(AF206:AK206&gt;=Parameters!$D$41,1,"")),""))),0) +
   IF(Parameters!$D$32,SUM(IF(ISNUMBER(AF206:AK206),(IF(AF206:AK206&gt;=Parameters!$D$41,1,"")),"")),0) +
   IF(Parameters!$D$33,AVERAGE(IF(ISNUMBER(AF206:AK206),AF206:AK206)),0) +
   IF(Parameters!$D$34,IF(OR(IF(ISNUMBER(AF206:AK206),AF206:AK206)=0),0,GEOMEAN(IF(ISNUMBER(AF206:AK206),AF206:AK206))),0)</f>
        <v>1.5</v>
      </c>
      <c r="N206" s="23">
        <f t="shared" ca="1" si="22"/>
        <v>1.5</v>
      </c>
      <c r="O206" s="116" t="str">
        <f t="shared" si="23"/>
        <v>!</v>
      </c>
      <c r="P206" s="24"/>
      <c r="Q206" s="49"/>
      <c r="R206" s="25">
        <f ca="1">IFERROR(INDEX(Health!$G$8:$G$225,MATCH($C206,_xlfn.ANCHORARRAY(Health!$C$8),0)),NA())</f>
        <v>8.3961673888838941</v>
      </c>
      <c r="S206" s="25">
        <f ca="1">IFERROR(INDEX(Food!$G$8:$G$225,MATCH($C206,_xlfn.ANCHORARRAY(Food!$C$8),0)),NA())</f>
        <v>0</v>
      </c>
      <c r="T206" s="25">
        <f ca="1">IFERROR(INDEX(Macro!$G$8:$G$225,MATCH($C206,_xlfn.ANCHORARRAY(Macro!$C$8),0)),NA())</f>
        <v>4.0799959709791151</v>
      </c>
      <c r="U206" s="25">
        <f ca="1">IFERROR(INDEX(Socioeconomic!$G$8:$G$225,MATCH($C206,_xlfn.ANCHORARRAY(Socioeconomic!$C$8),0)),NA())</f>
        <v>0</v>
      </c>
      <c r="V206" s="25">
        <f ca="1">IFERROR(INDEX('Natural Hazard'!$G$8:$G$225,MATCH($C206,_xlfn.ANCHORARRAY('Natural Hazard'!$C$8),0)),NA())</f>
        <v>0</v>
      </c>
      <c r="W206" s="25">
        <f ca="1">IFERROR(INDEX(Conflict!$G$8:$G$225,MATCH($C206,_xlfn.ANCHORARRAY(Conflict!$C$8),0)),NA())</f>
        <v>4.7827193788582134</v>
      </c>
      <c r="X206" s="50"/>
      <c r="Y206" s="25">
        <f ca="1">IFERROR(INDEX(Health!$H$8:$H$225,MATCH($C206,_xlfn.ANCHORARRAY(Health!$C$8),0)),NA())</f>
        <v>7.0495626822157398</v>
      </c>
      <c r="Z206" s="25">
        <f ca="1">IFERROR(INDEX(Food!$H$8:$H$225,MATCH($C206,_xlfn.ANCHORARRAY(Food!$C$8),0)),NA())</f>
        <v>8.3902721482339295</v>
      </c>
      <c r="AA206" s="25">
        <f ca="1">IFERROR(INDEX(Macro!$H$8:$H$225,MATCH($C206,_xlfn.ANCHORARRAY(Macro!$C$8),0)),NA())</f>
        <v>4.7084676237913898</v>
      </c>
      <c r="AB206" s="25">
        <f ca="1">IFERROR(INDEX(Socioeconomic!$H$8:$H$225,MATCH($C206,_xlfn.ANCHORARRAY(Socioeconomic!$C$8),0)),NA())</f>
        <v>8.4285714285714199</v>
      </c>
      <c r="AC206" s="25">
        <f ca="1">IFERROR(INDEX('Natural Hazard'!$H$8:$H$225,MATCH($C206,_xlfn.ANCHORARRAY('Natural Hazard'!$C$8),0)),NA())</f>
        <v>5.5</v>
      </c>
      <c r="AD206" s="25">
        <f ca="1">IFERROR(INDEX(Conflict!$H$8:$H$225,MATCH($C206,_xlfn.ANCHORARRAY(Conflict!$C$8),0)),NA())</f>
        <v>3.2677720938436998</v>
      </c>
      <c r="AE206" s="50"/>
      <c r="AF206" s="25">
        <f ca="1">IFERROR(INDEX(Health!$I$8:$I$225,MATCH($C206,_xlfn.ANCHORARRAY(Health!$C$8),0)),NA())</f>
        <v>10</v>
      </c>
      <c r="AG206" s="25" t="e">
        <f ca="1">IFERROR(INDEX(Food!$I$8:$I$225,MATCH($C206,_xlfn.ANCHORARRAY(Food!$C$8),0)),NA())</f>
        <v>#N/A</v>
      </c>
      <c r="AH206" s="25">
        <f ca="1">IFERROR(INDEX(Macro!$I$8:$I$225,MATCH($C206,_xlfn.ANCHORARRAY(Macro!$C$8),0)),NA())</f>
        <v>3.5354107648725202</v>
      </c>
      <c r="AI206" s="25">
        <f ca="1">IFERROR(INDEX(Socioeconomic!$I$8:$I$225,MATCH($C206,_xlfn.ANCHORARRAY(Socioeconomic!$C$8),0)),NA())</f>
        <v>0</v>
      </c>
      <c r="AJ206" s="25">
        <f ca="1">IFERROR(INDEX('Natural Hazard'!$I$8:$I$225,MATCH($C206,_xlfn.ANCHORARRAY('Natural Hazard'!$C$8),0)),NA())</f>
        <v>0</v>
      </c>
      <c r="AK206" s="25">
        <f ca="1">IFERROR(INDEX(Conflict!$I$8:$I$225,MATCH($C206,_xlfn.ANCHORARRAY(Conflict!$C$8),0)),NA())</f>
        <v>7</v>
      </c>
      <c r="AL206" s="49"/>
      <c r="AM206" s="25">
        <f>IFERROR(INDEX('Data Reliability'!$G$6:$G$409,MATCH($C206,'Data Reliability'!$E$6:$E$409,0)),NA())</f>
        <v>8.3333333333333301E-2</v>
      </c>
      <c r="AN206" s="25">
        <f>IFERROR(INDEX('Data Reliability'!$H$6:$H$409,MATCH($C206,'Data Reliability'!$E$6:$E$409,0)),NA())</f>
        <v>0.47499999999999998</v>
      </c>
    </row>
    <row r="207" spans="2:40" x14ac:dyDescent="0.2">
      <c r="B207" s="28" t="s">
        <v>340</v>
      </c>
      <c r="C207" s="28" t="s">
        <v>341</v>
      </c>
      <c r="D207" s="28" t="s">
        <v>432</v>
      </c>
      <c r="E207" s="28" t="s">
        <v>429</v>
      </c>
      <c r="G207" s="22" cm="1">
        <f t="array" aca="1" ref="G207" ca="1">IF(Parameters!$D$31, SUM(IF(ISNUMBER(R207:W207),(IF(R207:W207&gt;=Parameters!$D$37,1,"")),""))+0.5*(SUM(IF(ISNUMBER(R207:W207),(IF(R207:W207&gt;=Parameters!$D$38,1,"")),""))-SUM(IF(ISNUMBER(R207:W207),(IF(R207:W207&gt;=Parameters!$D$37,1,"")),""))),0) +
   IF(Parameters!$D$32,SUM(IF(ISNUMBER(R207:W207),(IF(R207:W207&gt;=Parameters!$D$41,1,"")),"")),0) +
   IF(Parameters!$D$33,AVERAGE(IF(ISNUMBER(R207:W207),R207:W207)),0) +
   IF(Parameters!$D$34,IF(OR(IF(ISNUMBER(R207:W207),R207:W207)=0),0,GEOMEAN(IF(ISNUMBER(R207:W207),R207:W207))),0)</f>
        <v>3.5</v>
      </c>
      <c r="H207" s="23">
        <f t="shared" ca="1" si="18"/>
        <v>3.5</v>
      </c>
      <c r="I207" s="116" t="str">
        <f t="shared" si="19"/>
        <v/>
      </c>
      <c r="J207" s="22" cm="1">
        <f t="array" aca="1" ref="J207" ca="1">IF(Parameters!$D$31, SUM(IF(ISNUMBER(Y207:AD207),(IF(Y207:AD207&gt;=Parameters!$D$41,1,"")),""))+0.5*(SUM(IF(ISNUMBER(Y207:AD207),(IF(Y207:AD207&gt;=Parameters!$D$42,1,"")),""))-SUM(IF(ISNUMBER(Y207:AD207),(IF(Y207:AD207&gt;=Parameters!$D$41,1,"")),""))),0) +
   IF(Parameters!$D$32,SUM(IF(ISNUMBER(Y207:AD207),(IF(Y207:AD207&gt;=Parameters!$D$41,1,"")),"")),0) +
   IF(Parameters!$D$33,AVERAGE(IF(ISNUMBER(Y207:AD207),Y207:AD207)),0) +
   IF(Parameters!$D$34,IF(OR(IF(ISNUMBER(Y207:AD207),Y207:AD207)=0),0,GEOMEAN(IF(ISNUMBER(Y207:AD207),Y207:AD207))),0)</f>
        <v>2</v>
      </c>
      <c r="K207" s="23">
        <f t="shared" ca="1" si="20"/>
        <v>2</v>
      </c>
      <c r="L207" s="116" t="str">
        <f t="shared" si="21"/>
        <v/>
      </c>
      <c r="M207" s="21" cm="1">
        <f t="array" aca="1" ref="M207" ca="1">IF(Parameters!$D$31, SUM(IF(ISNUMBER(AF207:AK207),(IF(AF207:AK207&gt;=Parameters!$D$41,1,"")),""))+0.5*(SUM(IF(ISNUMBER(AF207:AK207),(IF(AF207:AK207&gt;=Parameters!$D$42,1,"")),""))-SUM(IF(ISNUMBER(AF207:AK207),(IF(AF207:AK207&gt;=Parameters!$D$41,1,"")),""))),0) +
   IF(Parameters!$D$32,SUM(IF(ISNUMBER(AF207:AK207),(IF(AF207:AK207&gt;=Parameters!$D$41,1,"")),"")),0) +
   IF(Parameters!$D$33,AVERAGE(IF(ISNUMBER(AF207:AK207),AF207:AK207)),0) +
   IF(Parameters!$D$34,IF(OR(IF(ISNUMBER(AF207:AK207),AF207:AK207)=0),0,GEOMEAN(IF(ISNUMBER(AF207:AK207),AF207:AK207))),0)</f>
        <v>3</v>
      </c>
      <c r="N207" s="23">
        <f t="shared" ca="1" si="22"/>
        <v>3</v>
      </c>
      <c r="O207" s="116" t="str">
        <f t="shared" si="23"/>
        <v>!</v>
      </c>
      <c r="P207" s="24"/>
      <c r="Q207" s="49"/>
      <c r="R207" s="25">
        <f ca="1">IFERROR(INDEX(Health!$G$8:$G$225,MATCH($C207,_xlfn.ANCHORARRAY(Health!$C$8),0)),NA())</f>
        <v>0</v>
      </c>
      <c r="S207" s="25">
        <f ca="1">IFERROR(INDEX(Food!$G$8:$G$225,MATCH($C207,_xlfn.ANCHORARRAY(Food!$C$8),0)),NA())</f>
        <v>7.8466040511850785</v>
      </c>
      <c r="T207" s="25">
        <f ca="1">IFERROR(INDEX(Macro!$G$8:$G$225,MATCH($C207,_xlfn.ANCHORARRAY(Macro!$C$8),0)),NA())</f>
        <v>10</v>
      </c>
      <c r="U207" s="25">
        <f ca="1">IFERROR(INDEX(Socioeconomic!$G$8:$G$225,MATCH($C207,_xlfn.ANCHORARRAY(Socioeconomic!$C$8),0)),NA())</f>
        <v>0</v>
      </c>
      <c r="V207" s="25">
        <f ca="1">IFERROR(INDEX('Natural Hazard'!$G$8:$G$225,MATCH($C207,_xlfn.ANCHORARRAY('Natural Hazard'!$C$8),0)),NA())</f>
        <v>6.8313005106397275</v>
      </c>
      <c r="W207" s="25">
        <f ca="1">IFERROR(INDEX(Conflict!$G$8:$G$225,MATCH($C207,_xlfn.ANCHORARRAY(Conflict!$C$8),0)),NA())</f>
        <v>8.0376067679279259</v>
      </c>
      <c r="X207" s="50"/>
      <c r="Y207" s="25">
        <f ca="1">IFERROR(INDEX(Health!$H$8:$H$225,MATCH($C207,_xlfn.ANCHORARRAY(Health!$C$8),0)),NA())</f>
        <v>5.5335276967929996</v>
      </c>
      <c r="Z207" s="25">
        <f ca="1">IFERROR(INDEX(Food!$H$8:$H$225,MATCH($C207,_xlfn.ANCHORARRAY(Food!$C$8),0)),NA())</f>
        <v>8.7955993051534396</v>
      </c>
      <c r="AA207" s="25">
        <f ca="1">IFERROR(INDEX(Macro!$H$8:$H$225,MATCH($C207,_xlfn.ANCHORARRAY(Macro!$C$8),0)),NA())</f>
        <v>10</v>
      </c>
      <c r="AB207" s="25">
        <f ca="1">IFERROR(INDEX(Socioeconomic!$H$8:$H$225,MATCH($C207,_xlfn.ANCHORARRAY(Socioeconomic!$C$8),0)),NA())</f>
        <v>9</v>
      </c>
      <c r="AC207" s="25">
        <f ca="1">IFERROR(INDEX('Natural Hazard'!$H$8:$H$225,MATCH($C207,_xlfn.ANCHORARRAY('Natural Hazard'!$C$8),0)),NA())</f>
        <v>4.6666666666666599</v>
      </c>
      <c r="AD207" s="25">
        <f ca="1">IFERROR(INDEX(Conflict!$H$8:$H$225,MATCH($C207,_xlfn.ANCHORARRAY(Conflict!$C$8),0)),NA())</f>
        <v>6.5531839830657903</v>
      </c>
      <c r="AE207" s="50"/>
      <c r="AF207" s="25">
        <f ca="1">IFERROR(INDEX(Health!$I$8:$I$225,MATCH($C207,_xlfn.ANCHORARRAY(Health!$C$8),0)),NA())</f>
        <v>0</v>
      </c>
      <c r="AG207" s="25">
        <f ca="1">IFERROR(INDEX(Food!$I$8:$I$225,MATCH($C207,_xlfn.ANCHORARRAY(Food!$C$8),0)),NA())</f>
        <v>7</v>
      </c>
      <c r="AH207" s="25">
        <f ca="1">IFERROR(INDEX(Macro!$I$8:$I$225,MATCH($C207,_xlfn.ANCHORARRAY(Macro!$C$8),0)),NA())</f>
        <v>10</v>
      </c>
      <c r="AI207" s="25">
        <f ca="1">IFERROR(INDEX(Socioeconomic!$I$8:$I$225,MATCH($C207,_xlfn.ANCHORARRAY(Socioeconomic!$C$8),0)),NA())</f>
        <v>0</v>
      </c>
      <c r="AJ207" s="25">
        <f ca="1">IFERROR(INDEX('Natural Hazard'!$I$8:$I$225,MATCH($C207,_xlfn.ANCHORARRAY('Natural Hazard'!$C$8),0)),NA())</f>
        <v>10</v>
      </c>
      <c r="AK207" s="25">
        <f ca="1">IFERROR(INDEX(Conflict!$I$8:$I$225,MATCH($C207,_xlfn.ANCHORARRAY(Conflict!$C$8),0)),NA())</f>
        <v>9.8582799937836292</v>
      </c>
      <c r="AL207" s="49"/>
      <c r="AM207" s="25">
        <f>IFERROR(INDEX('Data Reliability'!$G$6:$G$409,MATCH($C207,'Data Reliability'!$E$6:$E$409,0)),NA())</f>
        <v>0</v>
      </c>
      <c r="AN207" s="25">
        <f>IFERROR(INDEX('Data Reliability'!$H$6:$H$409,MATCH($C207,'Data Reliability'!$E$6:$E$409,0)),NA())</f>
        <v>0.344444444444444</v>
      </c>
    </row>
    <row r="208" spans="2:40" x14ac:dyDescent="0.2">
      <c r="B208" s="28" t="s">
        <v>342</v>
      </c>
      <c r="C208" s="28" t="s">
        <v>343</v>
      </c>
      <c r="D208" s="28" t="s">
        <v>433</v>
      </c>
      <c r="E208" s="28" t="s">
        <v>430</v>
      </c>
      <c r="G208" s="22" cm="1">
        <f t="array" aca="1" ref="G208" ca="1">IF(Parameters!$D$31, SUM(IF(ISNUMBER(R208:W208),(IF(R208:W208&gt;=Parameters!$D$37,1,"")),""))+0.5*(SUM(IF(ISNUMBER(R208:W208),(IF(R208:W208&gt;=Parameters!$D$38,1,"")),""))-SUM(IF(ISNUMBER(R208:W208),(IF(R208:W208&gt;=Parameters!$D$37,1,"")),""))),0) +
   IF(Parameters!$D$32,SUM(IF(ISNUMBER(R208:W208),(IF(R208:W208&gt;=Parameters!$D$41,1,"")),"")),0) +
   IF(Parameters!$D$33,AVERAGE(IF(ISNUMBER(R208:W208),R208:W208)),0) +
   IF(Parameters!$D$34,IF(OR(IF(ISNUMBER(R208:W208),R208:W208)=0),0,GEOMEAN(IF(ISNUMBER(R208:W208),R208:W208))),0)</f>
        <v>2.5</v>
      </c>
      <c r="H208" s="23">
        <f t="shared" ca="1" si="18"/>
        <v>2.5</v>
      </c>
      <c r="I208" s="116" t="str">
        <f t="shared" si="19"/>
        <v/>
      </c>
      <c r="J208" s="22" cm="1">
        <f t="array" aca="1" ref="J208" ca="1">IF(Parameters!$D$31, SUM(IF(ISNUMBER(Y208:AD208),(IF(Y208:AD208&gt;=Parameters!$D$41,1,"")),""))+0.5*(SUM(IF(ISNUMBER(Y208:AD208),(IF(Y208:AD208&gt;=Parameters!$D$42,1,"")),""))-SUM(IF(ISNUMBER(Y208:AD208),(IF(Y208:AD208&gt;=Parameters!$D$41,1,"")),""))),0) +
   IF(Parameters!$D$32,SUM(IF(ISNUMBER(Y208:AD208),(IF(Y208:AD208&gt;=Parameters!$D$41,1,"")),"")),0) +
   IF(Parameters!$D$33,AVERAGE(IF(ISNUMBER(Y208:AD208),Y208:AD208)),0) +
   IF(Parameters!$D$34,IF(OR(IF(ISNUMBER(Y208:AD208),Y208:AD208)=0),0,GEOMEAN(IF(ISNUMBER(Y208:AD208),Y208:AD208))),0)</f>
        <v>2</v>
      </c>
      <c r="K208" s="23">
        <f t="shared" ca="1" si="20"/>
        <v>2</v>
      </c>
      <c r="L208" s="116" t="str">
        <f t="shared" si="21"/>
        <v/>
      </c>
      <c r="M208" s="21" cm="1">
        <f t="array" aca="1" ref="M208" ca="1">IF(Parameters!$D$31, SUM(IF(ISNUMBER(AF208:AK208),(IF(AF208:AK208&gt;=Parameters!$D$41,1,"")),""))+0.5*(SUM(IF(ISNUMBER(AF208:AK208),(IF(AF208:AK208&gt;=Parameters!$D$42,1,"")),""))-SUM(IF(ISNUMBER(AF208:AK208),(IF(AF208:AK208&gt;=Parameters!$D$41,1,"")),""))),0) +
   IF(Parameters!$D$32,SUM(IF(ISNUMBER(AF208:AK208),(IF(AF208:AK208&gt;=Parameters!$D$41,1,"")),"")),0) +
   IF(Parameters!$D$33,AVERAGE(IF(ISNUMBER(AF208:AK208),AF208:AK208)),0) +
   IF(Parameters!$D$34,IF(OR(IF(ISNUMBER(AF208:AK208),AF208:AK208)=0),0,GEOMEAN(IF(ISNUMBER(AF208:AK208),AF208:AK208))),0)</f>
        <v>3</v>
      </c>
      <c r="N208" s="23">
        <f t="shared" ca="1" si="22"/>
        <v>3</v>
      </c>
      <c r="O208" s="116" t="str">
        <f t="shared" si="23"/>
        <v>!</v>
      </c>
      <c r="P208" s="24"/>
      <c r="Q208" s="49"/>
      <c r="R208" s="25">
        <f ca="1">IFERROR(INDEX(Health!$G$8:$G$225,MATCH($C208,_xlfn.ANCHORARRAY(Health!$C$8),0)),NA())</f>
        <v>0</v>
      </c>
      <c r="S208" s="25">
        <f ca="1">IFERROR(INDEX(Food!$G$8:$G$225,MATCH($C208,_xlfn.ANCHORARRAY(Food!$C$8),0)),NA())</f>
        <v>0</v>
      </c>
      <c r="T208" s="25">
        <f ca="1">IFERROR(INDEX(Macro!$G$8:$G$225,MATCH($C208,_xlfn.ANCHORARRAY(Macro!$C$8),0)),NA())</f>
        <v>10</v>
      </c>
      <c r="U208" s="25">
        <f ca="1">IFERROR(INDEX(Socioeconomic!$G$8:$G$225,MATCH($C208,_xlfn.ANCHORARRAY(Socioeconomic!$C$8),0)),NA())</f>
        <v>5.4772255750516514</v>
      </c>
      <c r="V208" s="25">
        <f ca="1">IFERROR(INDEX('Natural Hazard'!$G$8:$G$225,MATCH($C208,_xlfn.ANCHORARRAY('Natural Hazard'!$C$8),0)),NA())</f>
        <v>0</v>
      </c>
      <c r="W208" s="25">
        <f ca="1">IFERROR(INDEX(Conflict!$G$8:$G$225,MATCH($C208,_xlfn.ANCHORARRAY(Conflict!$C$8),0)),NA())</f>
        <v>10</v>
      </c>
      <c r="X208" s="50"/>
      <c r="Y208" s="25">
        <f ca="1">IFERROR(INDEX(Health!$H$8:$H$225,MATCH($C208,_xlfn.ANCHORARRAY(Health!$C$8),0)),NA())</f>
        <v>4.8338192419824999</v>
      </c>
      <c r="Z208" s="25">
        <f ca="1">IFERROR(INDEX(Food!$H$8:$H$225,MATCH($C208,_xlfn.ANCHORARRAY(Food!$C$8),0)),NA())</f>
        <v>5.8425014475969803</v>
      </c>
      <c r="AA208" s="25">
        <f ca="1">IFERROR(INDEX(Macro!$H$8:$H$225,MATCH($C208,_xlfn.ANCHORARRAY(Macro!$C$8),0)),NA())</f>
        <v>10</v>
      </c>
      <c r="AB208" s="25">
        <f ca="1">IFERROR(INDEX(Socioeconomic!$H$8:$H$225,MATCH($C208,_xlfn.ANCHORARRAY(Socioeconomic!$C$8),0)),NA())</f>
        <v>2.9999999999999898</v>
      </c>
      <c r="AC208" s="25">
        <f ca="1">IFERROR(INDEX('Natural Hazard'!$H$8:$H$225,MATCH($C208,_xlfn.ANCHORARRAY('Natural Hazard'!$C$8),0)),NA())</f>
        <v>3.5</v>
      </c>
      <c r="AD208" s="25">
        <f ca="1">IFERROR(INDEX(Conflict!$H$8:$H$225,MATCH($C208,_xlfn.ANCHORARRAY(Conflict!$C$8),0)),NA())</f>
        <v>10</v>
      </c>
      <c r="AE208" s="50"/>
      <c r="AF208" s="25">
        <f ca="1">IFERROR(INDEX(Health!$I$8:$I$225,MATCH($C208,_xlfn.ANCHORARRAY(Health!$C$8),0)),NA())</f>
        <v>0</v>
      </c>
      <c r="AG208" s="25" t="e">
        <f ca="1">IFERROR(INDEX(Food!$I$8:$I$225,MATCH($C208,_xlfn.ANCHORARRAY(Food!$C$8),0)),NA())</f>
        <v>#N/A</v>
      </c>
      <c r="AH208" s="25">
        <f ca="1">IFERROR(INDEX(Macro!$I$8:$I$225,MATCH($C208,_xlfn.ANCHORARRAY(Macro!$C$8),0)),NA())</f>
        <v>10</v>
      </c>
      <c r="AI208" s="25">
        <f ca="1">IFERROR(INDEX(Socioeconomic!$I$8:$I$225,MATCH($C208,_xlfn.ANCHORARRAY(Socioeconomic!$C$8),0)),NA())</f>
        <v>10</v>
      </c>
      <c r="AJ208" s="25">
        <f ca="1">IFERROR(INDEX('Natural Hazard'!$I$8:$I$225,MATCH($C208,_xlfn.ANCHORARRAY('Natural Hazard'!$C$8),0)),NA())</f>
        <v>0</v>
      </c>
      <c r="AK208" s="25">
        <f ca="1">IFERROR(INDEX(Conflict!$I$8:$I$225,MATCH($C208,_xlfn.ANCHORARRAY(Conflict!$C$8),0)),NA())</f>
        <v>10</v>
      </c>
      <c r="AL208" s="49"/>
      <c r="AM208" s="25">
        <f>IFERROR(INDEX('Data Reliability'!$G$6:$G$409,MATCH($C208,'Data Reliability'!$E$6:$E$409,0)),NA())</f>
        <v>0</v>
      </c>
      <c r="AN208" s="25">
        <f>IFERROR(INDEX('Data Reliability'!$H$6:$H$409,MATCH($C208,'Data Reliability'!$E$6:$E$409,0)),NA())</f>
        <v>0.43333333333333302</v>
      </c>
    </row>
    <row r="209" spans="2:40" x14ac:dyDescent="0.2">
      <c r="B209" s="28" t="s">
        <v>344</v>
      </c>
      <c r="C209" s="28" t="s">
        <v>345</v>
      </c>
      <c r="D209" s="28" t="s">
        <v>435</v>
      </c>
      <c r="E209" s="28" t="s">
        <v>430</v>
      </c>
      <c r="G209" s="22" cm="1">
        <f t="array" aca="1" ref="G209" ca="1">IF(Parameters!$D$31, SUM(IF(ISNUMBER(R209:W209),(IF(R209:W209&gt;=Parameters!$D$37,1,"")),""))+0.5*(SUM(IF(ISNUMBER(R209:W209),(IF(R209:W209&gt;=Parameters!$D$38,1,"")),""))-SUM(IF(ISNUMBER(R209:W209),(IF(R209:W209&gt;=Parameters!$D$37,1,"")),""))),0) +
   IF(Parameters!$D$32,SUM(IF(ISNUMBER(R209:W209),(IF(R209:W209&gt;=Parameters!$D$41,1,"")),"")),0) +
   IF(Parameters!$D$33,AVERAGE(IF(ISNUMBER(R209:W209),R209:W209)),0) +
   IF(Parameters!$D$34,IF(OR(IF(ISNUMBER(R209:W209),R209:W209)=0),0,GEOMEAN(IF(ISNUMBER(R209:W209),R209:W209))),0)</f>
        <v>0.5</v>
      </c>
      <c r="H209" s="23">
        <f t="shared" ca="1" si="18"/>
        <v>0.5</v>
      </c>
      <c r="I209" s="116" t="str">
        <f t="shared" si="19"/>
        <v/>
      </c>
      <c r="J209" s="22" cm="1">
        <f t="array" aca="1" ref="J209" ca="1">IF(Parameters!$D$31, SUM(IF(ISNUMBER(Y209:AD209),(IF(Y209:AD209&gt;=Parameters!$D$41,1,"")),""))+0.5*(SUM(IF(ISNUMBER(Y209:AD209),(IF(Y209:AD209&gt;=Parameters!$D$42,1,"")),""))-SUM(IF(ISNUMBER(Y209:AD209),(IF(Y209:AD209&gt;=Parameters!$D$41,1,"")),""))),0) +
   IF(Parameters!$D$32,SUM(IF(ISNUMBER(Y209:AD209),(IF(Y209:AD209&gt;=Parameters!$D$41,1,"")),"")),0) +
   IF(Parameters!$D$33,AVERAGE(IF(ISNUMBER(Y209:AD209),Y209:AD209)),0) +
   IF(Parameters!$D$34,IF(OR(IF(ISNUMBER(Y209:AD209),Y209:AD209)=0),0,GEOMEAN(IF(ISNUMBER(Y209:AD209),Y209:AD209))),0)</f>
        <v>0</v>
      </c>
      <c r="K209" s="23">
        <f t="shared" ca="1" si="20"/>
        <v>0</v>
      </c>
      <c r="L209" s="116" t="str">
        <f t="shared" si="21"/>
        <v/>
      </c>
      <c r="M209" s="21" cm="1">
        <f t="array" aca="1" ref="M209" ca="1">IF(Parameters!$D$31, SUM(IF(ISNUMBER(AF209:AK209),(IF(AF209:AK209&gt;=Parameters!$D$41,1,"")),""))+0.5*(SUM(IF(ISNUMBER(AF209:AK209),(IF(AF209:AK209&gt;=Parameters!$D$42,1,"")),""))-SUM(IF(ISNUMBER(AF209:AK209),(IF(AF209:AK209&gt;=Parameters!$D$41,1,"")),""))),0) +
   IF(Parameters!$D$32,SUM(IF(ISNUMBER(AF209:AK209),(IF(AF209:AK209&gt;=Parameters!$D$41,1,"")),"")),0) +
   IF(Parameters!$D$33,AVERAGE(IF(ISNUMBER(AF209:AK209),AF209:AK209)),0) +
   IF(Parameters!$D$34,IF(OR(IF(ISNUMBER(AF209:AK209),AF209:AK209)=0),0,GEOMEAN(IF(ISNUMBER(AF209:AK209),AF209:AK209))),0)</f>
        <v>2</v>
      </c>
      <c r="N209" s="23">
        <f t="shared" ca="1" si="22"/>
        <v>2</v>
      </c>
      <c r="O209" s="116" t="str">
        <f t="shared" si="23"/>
        <v>!</v>
      </c>
      <c r="P209" s="24"/>
      <c r="Q209" s="49"/>
      <c r="R209" s="25">
        <f ca="1">IFERROR(INDEX(Health!$G$8:$G$225,MATCH($C209,_xlfn.ANCHORARRAY(Health!$C$8),0)),NA())</f>
        <v>0</v>
      </c>
      <c r="S209" s="25">
        <f ca="1">IFERROR(INDEX(Food!$G$8:$G$225,MATCH($C209,_xlfn.ANCHORARRAY(Food!$C$8),0)),NA())</f>
        <v>0</v>
      </c>
      <c r="T209" s="25">
        <f ca="1">IFERROR(INDEX(Macro!$G$8:$G$225,MATCH($C209,_xlfn.ANCHORARRAY(Macro!$C$8),0)),NA())</f>
        <v>6.8297276807628426</v>
      </c>
      <c r="U209" s="25">
        <f ca="1">IFERROR(INDEX(Socioeconomic!$G$8:$G$225,MATCH($C209,_xlfn.ANCHORARRAY(Socioeconomic!$C$8),0)),NA())</f>
        <v>1.4874464746303968</v>
      </c>
      <c r="V209" s="25">
        <f ca="1">IFERROR(INDEX('Natural Hazard'!$G$8:$G$225,MATCH($C209,_xlfn.ANCHORARRAY('Natural Hazard'!$C$8),0)),NA())</f>
        <v>4.2817441928883726</v>
      </c>
      <c r="W209" s="25">
        <f ca="1">IFERROR(INDEX(Conflict!$G$8:$G$225,MATCH($C209,_xlfn.ANCHORARRAY(Conflict!$C$8),0)),NA())</f>
        <v>0</v>
      </c>
      <c r="X209" s="50"/>
      <c r="Y209" s="25">
        <f ca="1">IFERROR(INDEX(Health!$H$8:$H$225,MATCH($C209,_xlfn.ANCHORARRAY(Health!$C$8),0)),NA())</f>
        <v>4.4256559766763797</v>
      </c>
      <c r="Z209" s="25">
        <f ca="1">IFERROR(INDEX(Food!$H$8:$H$225,MATCH($C209,_xlfn.ANCHORARRAY(Food!$C$8),0)),NA())</f>
        <v>1.8181818181818099</v>
      </c>
      <c r="AA209" s="25">
        <f ca="1">IFERROR(INDEX(Macro!$H$8:$H$225,MATCH($C209,_xlfn.ANCHORARRAY(Macro!$C$8),0)),NA())</f>
        <v>4.6645180193378204</v>
      </c>
      <c r="AB209" s="25">
        <f ca="1">IFERROR(INDEX(Socioeconomic!$H$8:$H$225,MATCH($C209,_xlfn.ANCHORARRAY(Socioeconomic!$C$8),0)),NA())</f>
        <v>2.5714285714285698</v>
      </c>
      <c r="AC209" s="25">
        <f ca="1">IFERROR(INDEX('Natural Hazard'!$H$8:$H$225,MATCH($C209,_xlfn.ANCHORARRAY('Natural Hazard'!$C$8),0)),NA())</f>
        <v>1.8333333333333299</v>
      </c>
      <c r="AD209" s="25">
        <f ca="1">IFERROR(INDEX(Conflict!$H$8:$H$225,MATCH($C209,_xlfn.ANCHORARRAY(Conflict!$C$8),0)),NA())</f>
        <v>0</v>
      </c>
      <c r="AE209" s="50"/>
      <c r="AF209" s="25">
        <f ca="1">IFERROR(INDEX(Health!$I$8:$I$225,MATCH($C209,_xlfn.ANCHORARRAY(Health!$C$8),0)),NA())</f>
        <v>0</v>
      </c>
      <c r="AG209" s="25" t="e">
        <f ca="1">IFERROR(INDEX(Food!$I$8:$I$225,MATCH($C209,_xlfn.ANCHORARRAY(Food!$C$8),0)),NA())</f>
        <v>#N/A</v>
      </c>
      <c r="AH209" s="25">
        <f ca="1">IFERROR(INDEX(Macro!$I$8:$I$225,MATCH($C209,_xlfn.ANCHORARRAY(Macro!$C$8),0)),NA())</f>
        <v>10</v>
      </c>
      <c r="AI209" s="25">
        <f ca="1">IFERROR(INDEX(Socioeconomic!$I$8:$I$225,MATCH($C209,_xlfn.ANCHORARRAY(Socioeconomic!$C$8),0)),NA())</f>
        <v>0.86041550579071002</v>
      </c>
      <c r="AJ209" s="25">
        <f ca="1">IFERROR(INDEX('Natural Hazard'!$I$8:$I$225,MATCH($C209,_xlfn.ANCHORARRAY('Natural Hazard'!$C$8),0)),NA())</f>
        <v>10</v>
      </c>
      <c r="AK209" s="25">
        <f ca="1">IFERROR(INDEX(Conflict!$I$8:$I$225,MATCH($C209,_xlfn.ANCHORARRAY(Conflict!$C$8),0)),NA())</f>
        <v>0</v>
      </c>
      <c r="AL209" s="49"/>
      <c r="AM209" s="25">
        <f>IFERROR(INDEX('Data Reliability'!$G$6:$G$409,MATCH($C209,'Data Reliability'!$E$6:$E$409,0)),NA())</f>
        <v>8.3333333333333301E-2</v>
      </c>
      <c r="AN209" s="25">
        <f>IFERROR(INDEX('Data Reliability'!$H$6:$H$409,MATCH($C209,'Data Reliability'!$E$6:$E$409,0)),NA())</f>
        <v>0.50833333333333297</v>
      </c>
    </row>
    <row r="210" spans="2:40" x14ac:dyDescent="0.2">
      <c r="B210" s="28" t="s">
        <v>533</v>
      </c>
      <c r="C210" s="28" t="s">
        <v>346</v>
      </c>
      <c r="D210" s="28" t="s">
        <v>437</v>
      </c>
      <c r="E210" s="28" t="s">
        <v>409</v>
      </c>
      <c r="G210" s="22" cm="1">
        <f t="array" aca="1" ref="G210" ca="1">IF(Parameters!$D$31, SUM(IF(ISNUMBER(R210:W210),(IF(R210:W210&gt;=Parameters!$D$37,1,"")),""))+0.5*(SUM(IF(ISNUMBER(R210:W210),(IF(R210:W210&gt;=Parameters!$D$38,1,"")),""))-SUM(IF(ISNUMBER(R210:W210),(IF(R210:W210&gt;=Parameters!$D$37,1,"")),""))),0) +
   IF(Parameters!$D$32,SUM(IF(ISNUMBER(R210:W210),(IF(R210:W210&gt;=Parameters!$D$41,1,"")),"")),0) +
   IF(Parameters!$D$33,AVERAGE(IF(ISNUMBER(R210:W210),R210:W210)),0) +
   IF(Parameters!$D$34,IF(OR(IF(ISNUMBER(R210:W210),R210:W210)=0),0,GEOMEAN(IF(ISNUMBER(R210:W210),R210:W210))),0)</f>
        <v>1</v>
      </c>
      <c r="H210" s="23">
        <f t="shared" ca="1" si="18"/>
        <v>1</v>
      </c>
      <c r="I210" s="116" t="str">
        <f t="shared" si="19"/>
        <v/>
      </c>
      <c r="J210" s="22" cm="1">
        <f t="array" aca="1" ref="J210" ca="1">IF(Parameters!$D$31, SUM(IF(ISNUMBER(Y210:AD210),(IF(Y210:AD210&gt;=Parameters!$D$41,1,"")),""))+0.5*(SUM(IF(ISNUMBER(Y210:AD210),(IF(Y210:AD210&gt;=Parameters!$D$42,1,"")),""))-SUM(IF(ISNUMBER(Y210:AD210),(IF(Y210:AD210&gt;=Parameters!$D$41,1,"")),""))),0) +
   IF(Parameters!$D$32,SUM(IF(ISNUMBER(Y210:AD210),(IF(Y210:AD210&gt;=Parameters!$D$41,1,"")),"")),0) +
   IF(Parameters!$D$33,AVERAGE(IF(ISNUMBER(Y210:AD210),Y210:AD210)),0) +
   IF(Parameters!$D$34,IF(OR(IF(ISNUMBER(Y210:AD210),Y210:AD210)=0),0,GEOMEAN(IF(ISNUMBER(Y210:AD210),Y210:AD210))),0)</f>
        <v>0.5</v>
      </c>
      <c r="K210" s="23">
        <f t="shared" ca="1" si="20"/>
        <v>0.5</v>
      </c>
      <c r="L210" s="116" t="str">
        <f t="shared" si="21"/>
        <v/>
      </c>
      <c r="M210" s="21" cm="1">
        <f t="array" aca="1" ref="M210" ca="1">IF(Parameters!$D$31, SUM(IF(ISNUMBER(AF210:AK210),(IF(AF210:AK210&gt;=Parameters!$D$41,1,"")),""))+0.5*(SUM(IF(ISNUMBER(AF210:AK210),(IF(AF210:AK210&gt;=Parameters!$D$42,1,"")),""))-SUM(IF(ISNUMBER(AF210:AK210),(IF(AF210:AK210&gt;=Parameters!$D$41,1,"")),""))),0) +
   IF(Parameters!$D$32,SUM(IF(ISNUMBER(AF210:AK210),(IF(AF210:AK210&gt;=Parameters!$D$41,1,"")),"")),0) +
   IF(Parameters!$D$33,AVERAGE(IF(ISNUMBER(AF210:AK210),AF210:AK210)),0) +
   IF(Parameters!$D$34,IF(OR(IF(ISNUMBER(AF210:AK210),AF210:AK210)=0),0,GEOMEAN(IF(ISNUMBER(AF210:AK210),AF210:AK210))),0)</f>
        <v>1.5</v>
      </c>
      <c r="N210" s="23">
        <f t="shared" ca="1" si="22"/>
        <v>1.5</v>
      </c>
      <c r="O210" s="116" t="str">
        <f t="shared" si="23"/>
        <v>!</v>
      </c>
      <c r="P210" s="24"/>
      <c r="Q210" s="49"/>
      <c r="R210" s="25">
        <f ca="1">IFERROR(INDEX(Health!$G$8:$G$225,MATCH($C210,_xlfn.ANCHORARRAY(Health!$C$8),0)),NA())</f>
        <v>0</v>
      </c>
      <c r="S210" s="25">
        <f ca="1">IFERROR(INDEX(Food!$G$8:$G$225,MATCH($C210,_xlfn.ANCHORARRAY(Food!$C$8),0)),NA())</f>
        <v>0</v>
      </c>
      <c r="T210" s="25">
        <f ca="1">IFERROR(INDEX(Macro!$G$8:$G$225,MATCH($C210,_xlfn.ANCHORARRAY(Macro!$C$8),0)),NA())</f>
        <v>2.5786810396683584</v>
      </c>
      <c r="U210" s="25">
        <f ca="1">IFERROR(INDEX(Socioeconomic!$G$8:$G$225,MATCH($C210,_xlfn.ANCHORARRAY(Socioeconomic!$C$8),0)),NA())</f>
        <v>0</v>
      </c>
      <c r="V210" s="25">
        <f ca="1">IFERROR(INDEX('Natural Hazard'!$G$8:$G$225,MATCH($C210,_xlfn.ANCHORARRAY('Natural Hazard'!$C$8),0)),NA())</f>
        <v>9.9163165204290102</v>
      </c>
      <c r="W210" s="25">
        <f ca="1">IFERROR(INDEX(Conflict!$G$8:$G$225,MATCH($C210,_xlfn.ANCHORARRAY(Conflict!$C$8),0)),NA())</f>
        <v>0</v>
      </c>
      <c r="X210" s="50"/>
      <c r="Y210" s="25">
        <f ca="1">IFERROR(INDEX(Health!$H$8:$H$225,MATCH($C210,_xlfn.ANCHORARRAY(Health!$C$8),0)),NA())</f>
        <v>0</v>
      </c>
      <c r="Z210" s="25">
        <f ca="1">IFERROR(INDEX(Food!$H$8:$H$225,MATCH($C210,_xlfn.ANCHORARRAY(Food!$C$8),0)),NA())</f>
        <v>2.31615518239713E-2</v>
      </c>
      <c r="AA210" s="25">
        <f ca="1">IFERROR(INDEX(Macro!$H$8:$H$225,MATCH($C210,_xlfn.ANCHORARRAY(Macro!$C$8),0)),NA())</f>
        <v>1.8224435980076199</v>
      </c>
      <c r="AB210" s="25">
        <f ca="1">IFERROR(INDEX(Socioeconomic!$H$8:$H$225,MATCH($C210,_xlfn.ANCHORARRAY(Socioeconomic!$C$8),0)),NA())</f>
        <v>1.1428571428571399</v>
      </c>
      <c r="AC210" s="25">
        <f ca="1">IFERROR(INDEX('Natural Hazard'!$H$8:$H$225,MATCH($C210,_xlfn.ANCHORARRAY('Natural Hazard'!$C$8),0)),NA())</f>
        <v>9.8333333333333304</v>
      </c>
      <c r="AD210" s="25">
        <f ca="1">IFERROR(INDEX(Conflict!$H$8:$H$225,MATCH($C210,_xlfn.ANCHORARRAY(Conflict!$C$8),0)),NA())</f>
        <v>0</v>
      </c>
      <c r="AE210" s="50"/>
      <c r="AF210" s="25">
        <f ca="1">IFERROR(INDEX(Health!$I$8:$I$225,MATCH($C210,_xlfn.ANCHORARRAY(Health!$C$8),0)),NA())</f>
        <v>7</v>
      </c>
      <c r="AG210" s="25" t="e">
        <f ca="1">IFERROR(INDEX(Food!$I$8:$I$225,MATCH($C210,_xlfn.ANCHORARRAY(Food!$C$8),0)),NA())</f>
        <v>#N/A</v>
      </c>
      <c r="AH210" s="25">
        <f ca="1">IFERROR(INDEX(Macro!$I$8:$I$225,MATCH($C210,_xlfn.ANCHORARRAY(Macro!$C$8),0)),NA())</f>
        <v>3.6487252124645901</v>
      </c>
      <c r="AI210" s="25">
        <f ca="1">IFERROR(INDEX(Socioeconomic!$I$8:$I$225,MATCH($C210,_xlfn.ANCHORARRAY(Socioeconomic!$C$8),0)),NA())</f>
        <v>0</v>
      </c>
      <c r="AJ210" s="25">
        <f ca="1">IFERROR(INDEX('Natural Hazard'!$I$8:$I$225,MATCH($C210,_xlfn.ANCHORARRAY('Natural Hazard'!$C$8),0)),NA())</f>
        <v>10</v>
      </c>
      <c r="AK210" s="25">
        <f ca="1">IFERROR(INDEX(Conflict!$I$8:$I$225,MATCH($C210,_xlfn.ANCHORARRAY(Conflict!$C$8),0)),NA())</f>
        <v>0</v>
      </c>
      <c r="AL210" s="49"/>
      <c r="AM210" s="25">
        <f>IFERROR(INDEX('Data Reliability'!$G$6:$G$409,MATCH($C210,'Data Reliability'!$E$6:$E$409,0)),NA())</f>
        <v>8.3333333333333301E-2</v>
      </c>
      <c r="AN210" s="25">
        <f>IFERROR(INDEX('Data Reliability'!$H$6:$H$409,MATCH($C210,'Data Reliability'!$E$6:$E$409,0)),NA())</f>
        <v>0.52500000000000002</v>
      </c>
    </row>
    <row r="211" spans="2:40" x14ac:dyDescent="0.2">
      <c r="B211" s="28" t="s">
        <v>347</v>
      </c>
      <c r="C211" s="28" t="s">
        <v>348</v>
      </c>
      <c r="D211" s="28" t="s">
        <v>433</v>
      </c>
      <c r="E211" s="28" t="s">
        <v>535</v>
      </c>
      <c r="G211" s="22" cm="1">
        <f t="array" aca="1" ref="G211" ca="1">IF(Parameters!$D$31, SUM(IF(ISNUMBER(R211:W211),(IF(R211:W211&gt;=Parameters!$D$37,1,"")),""))+0.5*(SUM(IF(ISNUMBER(R211:W211),(IF(R211:W211&gt;=Parameters!$D$38,1,"")),""))-SUM(IF(ISNUMBER(R211:W211),(IF(R211:W211&gt;=Parameters!$D$37,1,"")),""))),0) +
   IF(Parameters!$D$32,SUM(IF(ISNUMBER(R211:W211),(IF(R211:W211&gt;=Parameters!$D$41,1,"")),"")),0) +
   IF(Parameters!$D$33,AVERAGE(IF(ISNUMBER(R211:W211),R211:W211)),0) +
   IF(Parameters!$D$34,IF(OR(IF(ISNUMBER(R211:W211),R211:W211)=0),0,GEOMEAN(IF(ISNUMBER(R211:W211),R211:W211))),0)</f>
        <v>1.5</v>
      </c>
      <c r="H211" s="23">
        <f t="shared" ca="1" si="18"/>
        <v>1.5</v>
      </c>
      <c r="I211" s="116" t="str">
        <f t="shared" si="19"/>
        <v/>
      </c>
      <c r="J211" s="22" cm="1">
        <f t="array" aca="1" ref="J211" ca="1">IF(Parameters!$D$31, SUM(IF(ISNUMBER(Y211:AD211),(IF(Y211:AD211&gt;=Parameters!$D$41,1,"")),""))+0.5*(SUM(IF(ISNUMBER(Y211:AD211),(IF(Y211:AD211&gt;=Parameters!$D$42,1,"")),""))-SUM(IF(ISNUMBER(Y211:AD211),(IF(Y211:AD211&gt;=Parameters!$D$41,1,"")),""))),0) +
   IF(Parameters!$D$32,SUM(IF(ISNUMBER(Y211:AD211),(IF(Y211:AD211&gt;=Parameters!$D$41,1,"")),"")),0) +
   IF(Parameters!$D$33,AVERAGE(IF(ISNUMBER(Y211:AD211),Y211:AD211)),0) +
   IF(Parameters!$D$34,IF(OR(IF(ISNUMBER(Y211:AD211),Y211:AD211)=0),0,GEOMEAN(IF(ISNUMBER(Y211:AD211),Y211:AD211))),0)</f>
        <v>0.5</v>
      </c>
      <c r="K211" s="23">
        <f t="shared" ca="1" si="20"/>
        <v>0.5</v>
      </c>
      <c r="L211" s="116" t="str">
        <f t="shared" si="21"/>
        <v/>
      </c>
      <c r="M211" s="21" cm="1">
        <f t="array" aca="1" ref="M211" ca="1">IF(Parameters!$D$31, SUM(IF(ISNUMBER(AF211:AK211),(IF(AF211:AK211&gt;=Parameters!$D$41,1,"")),""))+0.5*(SUM(IF(ISNUMBER(AF211:AK211),(IF(AF211:AK211&gt;=Parameters!$D$42,1,"")),""))-SUM(IF(ISNUMBER(AF211:AK211),(IF(AF211:AK211&gt;=Parameters!$D$41,1,"")),""))),0) +
   IF(Parameters!$D$32,SUM(IF(ISNUMBER(AF211:AK211),(IF(AF211:AK211&gt;=Parameters!$D$41,1,"")),"")),0) +
   IF(Parameters!$D$33,AVERAGE(IF(ISNUMBER(AF211:AK211),AF211:AK211)),0) +
   IF(Parameters!$D$34,IF(OR(IF(ISNUMBER(AF211:AK211),AF211:AK211)=0),0,GEOMEAN(IF(ISNUMBER(AF211:AK211),AF211:AK211))),0)</f>
        <v>2</v>
      </c>
      <c r="N211" s="23">
        <f t="shared" ca="1" si="22"/>
        <v>2</v>
      </c>
      <c r="O211" s="116" t="str">
        <f t="shared" si="23"/>
        <v>!</v>
      </c>
      <c r="P211" s="24"/>
      <c r="Q211" s="49"/>
      <c r="R211" s="25">
        <f ca="1">IFERROR(INDEX(Health!$G$8:$G$225,MATCH($C211,_xlfn.ANCHORARRAY(Health!$C$8),0)),NA())</f>
        <v>0</v>
      </c>
      <c r="S211" s="25">
        <f ca="1">IFERROR(INDEX(Food!$G$8:$G$225,MATCH($C211,_xlfn.ANCHORARRAY(Food!$C$8),0)),NA())</f>
        <v>0</v>
      </c>
      <c r="T211" s="25">
        <f ca="1">IFERROR(INDEX(Macro!$G$8:$G$225,MATCH($C211,_xlfn.ANCHORARRAY(Macro!$C$8),0)),NA())</f>
        <v>5.252936913840732</v>
      </c>
      <c r="U211" s="25">
        <f ca="1">IFERROR(INDEX(Socioeconomic!$G$8:$G$225,MATCH($C211,_xlfn.ANCHORARRAY(Socioeconomic!$C$8),0)),NA())</f>
        <v>0</v>
      </c>
      <c r="V211" s="25">
        <f ca="1">IFERROR(INDEX('Natural Hazard'!$G$8:$G$225,MATCH($C211,_xlfn.ANCHORARRAY('Natural Hazard'!$C$8),0)),NA())</f>
        <v>8.0622577482985491</v>
      </c>
      <c r="W211" s="25">
        <f ca="1">IFERROR(INDEX(Conflict!$G$8:$G$225,MATCH($C211,_xlfn.ANCHORARRAY(Conflict!$C$8),0)),NA())</f>
        <v>3.327006402147342</v>
      </c>
      <c r="X211" s="50"/>
      <c r="Y211" s="25">
        <f ca="1">IFERROR(INDEX(Health!$H$8:$H$225,MATCH($C211,_xlfn.ANCHORARRAY(Health!$C$8),0)),NA())</f>
        <v>4.8046647230320696</v>
      </c>
      <c r="Z211" s="25">
        <f ca="1">IFERROR(INDEX(Food!$H$8:$H$225,MATCH($C211,_xlfn.ANCHORARRAY(Food!$C$8),0)),NA())</f>
        <v>5.9583092067168497</v>
      </c>
      <c r="AA211" s="25">
        <f ca="1">IFERROR(INDEX(Macro!$H$8:$H$225,MATCH($C211,_xlfn.ANCHORARRAY(Macro!$C$8),0)),NA())</f>
        <v>8.0632874304131299</v>
      </c>
      <c r="AB211" s="25">
        <f ca="1">IFERROR(INDEX(Socioeconomic!$H$8:$H$225,MATCH($C211,_xlfn.ANCHORARRAY(Socioeconomic!$C$8),0)),NA())</f>
        <v>4.5714285714285703</v>
      </c>
      <c r="AC211" s="25">
        <f ca="1">IFERROR(INDEX('Natural Hazard'!$H$8:$H$225,MATCH($C211,_xlfn.ANCHORARRAY('Natural Hazard'!$C$8),0)),NA())</f>
        <v>6.5</v>
      </c>
      <c r="AD211" s="25">
        <f ca="1">IFERROR(INDEX(Conflict!$H$8:$H$225,MATCH($C211,_xlfn.ANCHORARRAY(Conflict!$C$8),0)),NA())</f>
        <v>1.10689715999294</v>
      </c>
      <c r="AE211" s="50"/>
      <c r="AF211" s="25">
        <f ca="1">IFERROR(INDEX(Health!$I$8:$I$225,MATCH($C211,_xlfn.ANCHORARRAY(Health!$C$8),0)),NA())</f>
        <v>0</v>
      </c>
      <c r="AG211" s="25" t="e">
        <f ca="1">IFERROR(INDEX(Food!$I$8:$I$225,MATCH($C211,_xlfn.ANCHORARRAY(Food!$C$8),0)),NA())</f>
        <v>#N/A</v>
      </c>
      <c r="AH211" s="25">
        <f ca="1">IFERROR(INDEX(Macro!$I$8:$I$225,MATCH($C211,_xlfn.ANCHORARRAY(Macro!$C$8),0)),NA())</f>
        <v>3.4220963172804599</v>
      </c>
      <c r="AI211" s="25">
        <f ca="1">IFERROR(INDEX(Socioeconomic!$I$8:$I$225,MATCH($C211,_xlfn.ANCHORARRAY(Socioeconomic!$C$8),0)),NA())</f>
        <v>0</v>
      </c>
      <c r="AJ211" s="25">
        <f ca="1">IFERROR(INDEX('Natural Hazard'!$I$8:$I$225,MATCH($C211,_xlfn.ANCHORARRAY('Natural Hazard'!$C$8),0)),NA())</f>
        <v>10</v>
      </c>
      <c r="AK211" s="25">
        <f ca="1">IFERROR(INDEX(Conflict!$I$8:$I$225,MATCH($C211,_xlfn.ANCHORARRAY(Conflict!$C$8),0)),NA())</f>
        <v>10</v>
      </c>
      <c r="AL211" s="49"/>
      <c r="AM211" s="25">
        <f>IFERROR(INDEX('Data Reliability'!$G$6:$G$409,MATCH($C211,'Data Reliability'!$E$6:$E$409,0)),NA())</f>
        <v>8.3333333333333301E-2</v>
      </c>
      <c r="AN211" s="25">
        <f>IFERROR(INDEX('Data Reliability'!$H$6:$H$409,MATCH($C211,'Data Reliability'!$E$6:$E$409,0)),NA())</f>
        <v>0.52500000000000002</v>
      </c>
    </row>
    <row r="212" spans="2:40" x14ac:dyDescent="0.2">
      <c r="B212" s="28" t="s">
        <v>760</v>
      </c>
      <c r="C212" s="28" t="s">
        <v>349</v>
      </c>
      <c r="D212" s="28" t="s">
        <v>435</v>
      </c>
      <c r="E212" s="28" t="s">
        <v>535</v>
      </c>
      <c r="G212" s="22" cm="1">
        <f t="array" aca="1" ref="G212" ca="1">IF(Parameters!$D$31, SUM(IF(ISNUMBER(R212:W212),(IF(R212:W212&gt;=Parameters!$D$37,1,"")),""))+0.5*(SUM(IF(ISNUMBER(R212:W212),(IF(R212:W212&gt;=Parameters!$D$38,1,"")),""))-SUM(IF(ISNUMBER(R212:W212),(IF(R212:W212&gt;=Parameters!$D$37,1,"")),""))),0) +
   IF(Parameters!$D$32,SUM(IF(ISNUMBER(R212:W212),(IF(R212:W212&gt;=Parameters!$D$41,1,"")),"")),0) +
   IF(Parameters!$D$33,AVERAGE(IF(ISNUMBER(R212:W212),R212:W212)),0) +
   IF(Parameters!$D$34,IF(OR(IF(ISNUMBER(R212:W212),R212:W212)=0),0,GEOMEAN(IF(ISNUMBER(R212:W212),R212:W212))),0)</f>
        <v>0</v>
      </c>
      <c r="H212" s="23">
        <f t="shared" ca="1" si="18"/>
        <v>0</v>
      </c>
      <c r="I212" s="116" t="str">
        <f t="shared" si="19"/>
        <v>!</v>
      </c>
      <c r="J212" s="22" cm="1">
        <f t="array" aca="1" ref="J212" ca="1">IF(Parameters!$D$31, SUM(IF(ISNUMBER(Y212:AD212),(IF(Y212:AD212&gt;=Parameters!$D$41,1,"")),""))+0.5*(SUM(IF(ISNUMBER(Y212:AD212),(IF(Y212:AD212&gt;=Parameters!$D$42,1,"")),""))-SUM(IF(ISNUMBER(Y212:AD212),(IF(Y212:AD212&gt;=Parameters!$D$41,1,"")),""))),0) +
   IF(Parameters!$D$32,SUM(IF(ISNUMBER(Y212:AD212),(IF(Y212:AD212&gt;=Parameters!$D$41,1,"")),"")),0) +
   IF(Parameters!$D$33,AVERAGE(IF(ISNUMBER(Y212:AD212),Y212:AD212)),0) +
   IF(Parameters!$D$34,IF(OR(IF(ISNUMBER(Y212:AD212),Y212:AD212)=0),0,GEOMEAN(IF(ISNUMBER(Y212:AD212),Y212:AD212))),0)</f>
        <v>0</v>
      </c>
      <c r="K212" s="23">
        <f t="shared" ca="1" si="20"/>
        <v>0</v>
      </c>
      <c r="L212" s="116" t="str">
        <f t="shared" si="21"/>
        <v>!</v>
      </c>
      <c r="M212" s="21" cm="1">
        <f t="array" aca="1" ref="M212" ca="1">IF(Parameters!$D$31, SUM(IF(ISNUMBER(AF212:AK212),(IF(AF212:AK212&gt;=Parameters!$D$41,1,"")),""))+0.5*(SUM(IF(ISNUMBER(AF212:AK212),(IF(AF212:AK212&gt;=Parameters!$D$42,1,"")),""))-SUM(IF(ISNUMBER(AF212:AK212),(IF(AF212:AK212&gt;=Parameters!$D$41,1,"")),""))),0) +
   IF(Parameters!$D$32,SUM(IF(ISNUMBER(AF212:AK212),(IF(AF212:AK212&gt;=Parameters!$D$41,1,"")),"")),0) +
   IF(Parameters!$D$33,AVERAGE(IF(ISNUMBER(AF212:AK212),AF212:AK212)),0) +
   IF(Parameters!$D$34,IF(OR(IF(ISNUMBER(AF212:AK212),AF212:AK212)=0),0,GEOMEAN(IF(ISNUMBER(AF212:AK212),AF212:AK212))),0)</f>
        <v>0</v>
      </c>
      <c r="N212" s="23">
        <f t="shared" ca="1" si="22"/>
        <v>0</v>
      </c>
      <c r="O212" s="116" t="str">
        <f t="shared" si="23"/>
        <v>!!</v>
      </c>
      <c r="P212" s="24"/>
      <c r="Q212" s="49"/>
      <c r="R212" s="25">
        <f ca="1">IFERROR(INDEX(Health!$G$8:$G$225,MATCH($C212,_xlfn.ANCHORARRAY(Health!$C$8),0)),NA())</f>
        <v>0</v>
      </c>
      <c r="S212" s="25">
        <f ca="1">IFERROR(INDEX(Food!$G$8:$G$225,MATCH($C212,_xlfn.ANCHORARRAY(Food!$C$8),0)),NA())</f>
        <v>0</v>
      </c>
      <c r="T212" s="25" t="e">
        <f ca="1">IFERROR(INDEX(Macro!$G$8:$G$225,MATCH($C212,_xlfn.ANCHORARRAY(Macro!$C$8),0)),NA())</f>
        <v>#N/A</v>
      </c>
      <c r="U212" s="25">
        <f ca="1">IFERROR(INDEX(Socioeconomic!$G$8:$G$225,MATCH($C212,_xlfn.ANCHORARRAY(Socioeconomic!$C$8),0)),NA())</f>
        <v>0</v>
      </c>
      <c r="V212" s="25">
        <f ca="1">IFERROR(INDEX('Natural Hazard'!$G$8:$G$225,MATCH($C212,_xlfn.ANCHORARRAY('Natural Hazard'!$C$8),0)),NA())</f>
        <v>0</v>
      </c>
      <c r="W212" s="25">
        <f ca="1">IFERROR(INDEX(Conflict!$G$8:$G$225,MATCH($C212,_xlfn.ANCHORARRAY(Conflict!$C$8),0)),NA())</f>
        <v>0</v>
      </c>
      <c r="X212" s="50"/>
      <c r="Y212" s="25">
        <f ca="1">IFERROR(INDEX(Health!$H$8:$H$225,MATCH($C212,_xlfn.ANCHORARRAY(Health!$C$8),0)),NA())</f>
        <v>6.4081632653061202</v>
      </c>
      <c r="Z212" s="25">
        <f ca="1">IFERROR(INDEX(Food!$H$8:$H$225,MATCH($C212,_xlfn.ANCHORARRAY(Food!$C$8),0)),NA())</f>
        <v>4.4736842105263097</v>
      </c>
      <c r="AA212" s="25" t="e">
        <f ca="1">IFERROR(INDEX(Macro!$H$8:$H$225,MATCH($C212,_xlfn.ANCHORARRAY(Macro!$C$8),0)),NA())</f>
        <v>#N/A</v>
      </c>
      <c r="AB212" s="25">
        <f ca="1">IFERROR(INDEX(Socioeconomic!$H$8:$H$225,MATCH($C212,_xlfn.ANCHORARRAY(Socioeconomic!$C$8),0)),NA())</f>
        <v>6.71428571428571</v>
      </c>
      <c r="AC212" s="25">
        <f ca="1">IFERROR(INDEX('Natural Hazard'!$H$8:$H$225,MATCH($C212,_xlfn.ANCHORARRAY('Natural Hazard'!$C$8),0)),NA())</f>
        <v>3.8333333333333299</v>
      </c>
      <c r="AD212" s="25">
        <f ca="1">IFERROR(INDEX(Conflict!$H$8:$H$225,MATCH($C212,_xlfn.ANCHORARRAY(Conflict!$C$8),0)),NA())</f>
        <v>0</v>
      </c>
      <c r="AE212" s="50"/>
      <c r="AF212" s="25">
        <f ca="1">IFERROR(INDEX(Health!$I$8:$I$225,MATCH($C212,_xlfn.ANCHORARRAY(Health!$C$8),0)),NA())</f>
        <v>0</v>
      </c>
      <c r="AG212" s="25" t="e">
        <f ca="1">IFERROR(INDEX(Food!$I$8:$I$225,MATCH($C212,_xlfn.ANCHORARRAY(Food!$C$8),0)),NA())</f>
        <v>#N/A</v>
      </c>
      <c r="AH212" s="25" t="e">
        <f ca="1">IFERROR(INDEX(Macro!$I$8:$I$225,MATCH($C212,_xlfn.ANCHORARRAY(Macro!$C$8),0)),NA())</f>
        <v>#N/A</v>
      </c>
      <c r="AI212" s="25" t="e">
        <f ca="1">IFERROR(INDEX(Socioeconomic!$I$8:$I$225,MATCH($C212,_xlfn.ANCHORARRAY(Socioeconomic!$C$8),0)),NA())</f>
        <v>#N/A</v>
      </c>
      <c r="AJ212" s="25">
        <f ca="1">IFERROR(INDEX('Natural Hazard'!$I$8:$I$225,MATCH($C212,_xlfn.ANCHORARRAY('Natural Hazard'!$C$8),0)),NA())</f>
        <v>0</v>
      </c>
      <c r="AK212" s="25">
        <f ca="1">IFERROR(INDEX(Conflict!$I$8:$I$225,MATCH($C212,_xlfn.ANCHORARRAY(Conflict!$C$8),0)),NA())</f>
        <v>0</v>
      </c>
      <c r="AL212" s="49"/>
      <c r="AM212" s="25">
        <f>IFERROR(INDEX('Data Reliability'!$G$6:$G$409,MATCH($C212,'Data Reliability'!$E$6:$E$409,0)),NA())</f>
        <v>0.33333333333333298</v>
      </c>
      <c r="AN212" s="25">
        <f>IFERROR(INDEX('Data Reliability'!$H$6:$H$409,MATCH($C212,'Data Reliability'!$E$6:$E$409,0)),NA())</f>
        <v>0.78333333333333299</v>
      </c>
    </row>
    <row r="213" spans="2:40" x14ac:dyDescent="0.2">
      <c r="B213" s="28" t="s">
        <v>761</v>
      </c>
      <c r="C213" s="28" t="s">
        <v>350</v>
      </c>
      <c r="D213" s="28" t="s">
        <v>435</v>
      </c>
      <c r="E213" s="28" t="s">
        <v>430</v>
      </c>
      <c r="G213" s="22" cm="1">
        <f t="array" aca="1" ref="G213" ca="1">IF(Parameters!$D$31, SUM(IF(ISNUMBER(R213:W213),(IF(R213:W213&gt;=Parameters!$D$37,1,"")),""))+0.5*(SUM(IF(ISNUMBER(R213:W213),(IF(R213:W213&gt;=Parameters!$D$38,1,"")),""))-SUM(IF(ISNUMBER(R213:W213),(IF(R213:W213&gt;=Parameters!$D$37,1,"")),""))),0) +
   IF(Parameters!$D$32,SUM(IF(ISNUMBER(R213:W213),(IF(R213:W213&gt;=Parameters!$D$41,1,"")),"")),0) +
   IF(Parameters!$D$33,AVERAGE(IF(ISNUMBER(R213:W213),R213:W213)),0) +
   IF(Parameters!$D$34,IF(OR(IF(ISNUMBER(R213:W213),R213:W213)=0),0,GEOMEAN(IF(ISNUMBER(R213:W213),R213:W213))),0)</f>
        <v>2</v>
      </c>
      <c r="H213" s="23">
        <f t="shared" ca="1" si="18"/>
        <v>2</v>
      </c>
      <c r="I213" s="116" t="str">
        <f t="shared" si="19"/>
        <v>!</v>
      </c>
      <c r="J213" s="22" cm="1">
        <f t="array" aca="1" ref="J213" ca="1">IF(Parameters!$D$31, SUM(IF(ISNUMBER(Y213:AD213),(IF(Y213:AD213&gt;=Parameters!$D$41,1,"")),""))+0.5*(SUM(IF(ISNUMBER(Y213:AD213),(IF(Y213:AD213&gt;=Parameters!$D$42,1,"")),""))-SUM(IF(ISNUMBER(Y213:AD213),(IF(Y213:AD213&gt;=Parameters!$D$41,1,"")),""))),0) +
   IF(Parameters!$D$32,SUM(IF(ISNUMBER(Y213:AD213),(IF(Y213:AD213&gt;=Parameters!$D$41,1,"")),"")),0) +
   IF(Parameters!$D$33,AVERAGE(IF(ISNUMBER(Y213:AD213),Y213:AD213)),0) +
   IF(Parameters!$D$34,IF(OR(IF(ISNUMBER(Y213:AD213),Y213:AD213)=0),0,GEOMEAN(IF(ISNUMBER(Y213:AD213),Y213:AD213))),0)</f>
        <v>4.5</v>
      </c>
      <c r="K213" s="23">
        <f t="shared" ca="1" si="20"/>
        <v>4.5</v>
      </c>
      <c r="L213" s="116" t="str">
        <f t="shared" si="21"/>
        <v/>
      </c>
      <c r="M213" s="21" cm="1">
        <f t="array" aca="1" ref="M213" ca="1">IF(Parameters!$D$31, SUM(IF(ISNUMBER(AF213:AK213),(IF(AF213:AK213&gt;=Parameters!$D$41,1,"")),""))+0.5*(SUM(IF(ISNUMBER(AF213:AK213),(IF(AF213:AK213&gt;=Parameters!$D$42,1,"")),""))-SUM(IF(ISNUMBER(AF213:AK213),(IF(AF213:AK213&gt;=Parameters!$D$41,1,"")),""))),0) +
   IF(Parameters!$D$32,SUM(IF(ISNUMBER(AF213:AK213),(IF(AF213:AK213&gt;=Parameters!$D$41,1,"")),"")),0) +
   IF(Parameters!$D$33,AVERAGE(IF(ISNUMBER(AF213:AK213),AF213:AK213)),0) +
   IF(Parameters!$D$34,IF(OR(IF(ISNUMBER(AF213:AK213),AF213:AK213)=0),0,GEOMEAN(IF(ISNUMBER(AF213:AK213),AF213:AK213))),0)</f>
        <v>1</v>
      </c>
      <c r="N213" s="23">
        <f t="shared" ca="1" si="22"/>
        <v>1</v>
      </c>
      <c r="O213" s="116" t="str">
        <f t="shared" si="23"/>
        <v>!</v>
      </c>
      <c r="P213" s="24"/>
      <c r="Q213" s="49"/>
      <c r="R213" s="25">
        <f ca="1">IFERROR(INDEX(Health!$G$8:$G$225,MATCH($C213,_xlfn.ANCHORARRAY(Health!$C$8),0)),NA())</f>
        <v>0</v>
      </c>
      <c r="S213" s="25">
        <f ca="1">IFERROR(INDEX(Food!$G$8:$G$225,MATCH($C213,_xlfn.ANCHORARRAY(Food!$C$8),0)),NA())</f>
        <v>0</v>
      </c>
      <c r="T213" s="25">
        <f ca="1">IFERROR(INDEX(Macro!$G$8:$G$225,MATCH($C213,_xlfn.ANCHORARRAY(Macro!$C$8),0)),NA())</f>
        <v>7.3133042643839321</v>
      </c>
      <c r="U213" s="25">
        <f ca="1">IFERROR(INDEX(Socioeconomic!$G$8:$G$225,MATCH($C213,_xlfn.ANCHORARRAY(Socioeconomic!$C$8),0)),NA())</f>
        <v>0</v>
      </c>
      <c r="V213" s="25">
        <f ca="1">IFERROR(INDEX('Natural Hazard'!$G$8:$G$225,MATCH($C213,_xlfn.ANCHORARRAY('Natural Hazard'!$C$8),0)),NA())</f>
        <v>9.0369611411506359</v>
      </c>
      <c r="W213" s="25">
        <f ca="1">IFERROR(INDEX(Conflict!$G$8:$G$225,MATCH($C213,_xlfn.ANCHORARRAY(Conflict!$C$8),0)),NA())</f>
        <v>0</v>
      </c>
      <c r="X213" s="50"/>
      <c r="Y213" s="25">
        <f ca="1">IFERROR(INDEX(Health!$H$8:$H$225,MATCH($C213,_xlfn.ANCHORARRAY(Health!$C$8),0)),NA())</f>
        <v>10</v>
      </c>
      <c r="Z213" s="25">
        <f ca="1">IFERROR(INDEX(Food!$H$8:$H$225,MATCH($C213,_xlfn.ANCHORARRAY(Food!$C$8),0)),NA())</f>
        <v>10</v>
      </c>
      <c r="AA213" s="25">
        <f ca="1">IFERROR(INDEX(Macro!$H$8:$H$225,MATCH($C213,_xlfn.ANCHORARRAY(Macro!$C$8),0)),NA())</f>
        <v>10</v>
      </c>
      <c r="AB213" s="25">
        <f ca="1">IFERROR(INDEX(Socioeconomic!$H$8:$H$225,MATCH($C213,_xlfn.ANCHORARRAY(Socioeconomic!$C$8),0)),NA())</f>
        <v>5.8571428571428497</v>
      </c>
      <c r="AC213" s="25">
        <f ca="1">IFERROR(INDEX('Natural Hazard'!$H$8:$H$225,MATCH($C213,_xlfn.ANCHORARRAY('Natural Hazard'!$C$8),0)),NA())</f>
        <v>8.1666666666666607</v>
      </c>
      <c r="AD213" s="25">
        <f ca="1">IFERROR(INDEX(Conflict!$H$8:$H$225,MATCH($C213,_xlfn.ANCHORARRAY(Conflict!$C$8),0)),NA())</f>
        <v>10</v>
      </c>
      <c r="AE213" s="50"/>
      <c r="AF213" s="25">
        <f ca="1">IFERROR(INDEX(Health!$I$8:$I$225,MATCH($C213,_xlfn.ANCHORARRAY(Health!$C$8),0)),NA())</f>
        <v>0</v>
      </c>
      <c r="AG213" s="25" t="e">
        <f ca="1">IFERROR(INDEX(Food!$I$8:$I$225,MATCH($C213,_xlfn.ANCHORARRAY(Food!$C$8),0)),NA())</f>
        <v>#N/A</v>
      </c>
      <c r="AH213" s="25">
        <f ca="1">IFERROR(INDEX(Macro!$I$8:$I$225,MATCH($C213,_xlfn.ANCHORARRAY(Macro!$C$8),0)),NA())</f>
        <v>5.34844192634562</v>
      </c>
      <c r="AI213" s="25" t="e">
        <f ca="1">IFERROR(INDEX(Socioeconomic!$I$8:$I$225,MATCH($C213,_xlfn.ANCHORARRAY(Socioeconomic!$C$8),0)),NA())</f>
        <v>#N/A</v>
      </c>
      <c r="AJ213" s="25">
        <f ca="1">IFERROR(INDEX('Natural Hazard'!$I$8:$I$225,MATCH($C213,_xlfn.ANCHORARRAY('Natural Hazard'!$C$8),0)),NA())</f>
        <v>10</v>
      </c>
      <c r="AK213" s="25">
        <f ca="1">IFERROR(INDEX(Conflict!$I$8:$I$225,MATCH($C213,_xlfn.ANCHORARRAY(Conflict!$C$8),0)),NA())</f>
        <v>0</v>
      </c>
      <c r="AL213" s="49"/>
      <c r="AM213" s="25">
        <f>IFERROR(INDEX('Data Reliability'!$G$6:$G$409,MATCH($C213,'Data Reliability'!$E$6:$E$409,0)),NA())</f>
        <v>8.3333333333333301E-2</v>
      </c>
      <c r="AN213" s="25">
        <f>IFERROR(INDEX('Data Reliability'!$H$6:$H$409,MATCH($C213,'Data Reliability'!$E$6:$E$409,0)),NA())</f>
        <v>0.6</v>
      </c>
    </row>
    <row r="214" spans="2:40" x14ac:dyDescent="0.2">
      <c r="B214" s="28" t="s">
        <v>762</v>
      </c>
      <c r="C214" s="28" t="s">
        <v>719</v>
      </c>
      <c r="D214" s="28" t="s">
        <v>435</v>
      </c>
      <c r="E214" s="28" t="s">
        <v>409</v>
      </c>
      <c r="G214" s="22" cm="1">
        <f t="array" aca="1" ref="G214" ca="1">IF(Parameters!$D$31, SUM(IF(ISNUMBER(R214:W214),(IF(R214:W214&gt;=Parameters!$D$37,1,"")),""))+0.5*(SUM(IF(ISNUMBER(R214:W214),(IF(R214:W214&gt;=Parameters!$D$38,1,"")),""))-SUM(IF(ISNUMBER(R214:W214),(IF(R214:W214&gt;=Parameters!$D$37,1,"")),""))),0) +
   IF(Parameters!$D$32,SUM(IF(ISNUMBER(R214:W214),(IF(R214:W214&gt;=Parameters!$D$41,1,"")),"")),0) +
   IF(Parameters!$D$33,AVERAGE(IF(ISNUMBER(R214:W214),R214:W214)),0) +
   IF(Parameters!$D$34,IF(OR(IF(ISNUMBER(R214:W214),R214:W214)=0),0,GEOMEAN(IF(ISNUMBER(R214:W214),R214:W214))),0)</f>
        <v>0</v>
      </c>
      <c r="H214" s="23">
        <f t="shared" ca="1" si="18"/>
        <v>0</v>
      </c>
      <c r="I214" s="116" t="str">
        <f t="shared" si="19"/>
        <v>!!</v>
      </c>
      <c r="J214" s="22" cm="1">
        <f t="array" aca="1" ref="J214" ca="1">IF(Parameters!$D$31, SUM(IF(ISNUMBER(Y214:AD214),(IF(Y214:AD214&gt;=Parameters!$D$41,1,"")),""))+0.5*(SUM(IF(ISNUMBER(Y214:AD214),(IF(Y214:AD214&gt;=Parameters!$D$42,1,"")),""))-SUM(IF(ISNUMBER(Y214:AD214),(IF(Y214:AD214&gt;=Parameters!$D$41,1,"")),""))),0) +
   IF(Parameters!$D$32,SUM(IF(ISNUMBER(Y214:AD214),(IF(Y214:AD214&gt;=Parameters!$D$41,1,"")),"")),0) +
   IF(Parameters!$D$33,AVERAGE(IF(ISNUMBER(Y214:AD214),Y214:AD214)),0) +
   IF(Parameters!$D$34,IF(OR(IF(ISNUMBER(Y214:AD214),Y214:AD214)=0),0,GEOMEAN(IF(ISNUMBER(Y214:AD214),Y214:AD214))),0)</f>
        <v>0</v>
      </c>
      <c r="K214" s="23">
        <f t="shared" ca="1" si="20"/>
        <v>0</v>
      </c>
      <c r="L214" s="116" t="str">
        <f t="shared" si="21"/>
        <v>!!</v>
      </c>
      <c r="M214" s="21" cm="1">
        <f t="array" aca="1" ref="M214" ca="1">IF(Parameters!$D$31, SUM(IF(ISNUMBER(AF214:AK214),(IF(AF214:AK214&gt;=Parameters!$D$41,1,"")),""))+0.5*(SUM(IF(ISNUMBER(AF214:AK214),(IF(AF214:AK214&gt;=Parameters!$D$42,1,"")),""))-SUM(IF(ISNUMBER(AF214:AK214),(IF(AF214:AK214&gt;=Parameters!$D$41,1,"")),""))),0) +
   IF(Parameters!$D$32,SUM(IF(ISNUMBER(AF214:AK214),(IF(AF214:AK214&gt;=Parameters!$D$41,1,"")),"")),0) +
   IF(Parameters!$D$33,AVERAGE(IF(ISNUMBER(AF214:AK214),AF214:AK214)),0) +
   IF(Parameters!$D$34,IF(OR(IF(ISNUMBER(AF214:AK214),AF214:AK214)=0),0,GEOMEAN(IF(ISNUMBER(AF214:AK214),AF214:AK214))),0)</f>
        <v>0</v>
      </c>
      <c r="N214" s="23">
        <f t="shared" ca="1" si="22"/>
        <v>0</v>
      </c>
      <c r="O214" s="116" t="str">
        <f t="shared" si="23"/>
        <v>!!</v>
      </c>
      <c r="P214" s="24"/>
      <c r="Q214" s="49"/>
      <c r="R214" s="25">
        <f ca="1">IFERROR(INDEX(Health!$G$8:$G$225,MATCH($C214,_xlfn.ANCHORARRAY(Health!$C$8),0)),NA())</f>
        <v>0</v>
      </c>
      <c r="S214" s="25" t="e">
        <f ca="1">IFERROR(INDEX(Food!$G$8:$G$225,MATCH($C214,_xlfn.ANCHORARRAY(Food!$C$8),0)),NA())</f>
        <v>#N/A</v>
      </c>
      <c r="T214" s="25" t="e">
        <f ca="1">IFERROR(INDEX(Macro!$G$8:$G$225,MATCH($C214,_xlfn.ANCHORARRAY(Macro!$C$8),0)),NA())</f>
        <v>#N/A</v>
      </c>
      <c r="U214" s="25" t="e">
        <f ca="1">IFERROR(INDEX(Socioeconomic!$G$8:$G$225,MATCH($C214,_xlfn.ANCHORARRAY(Socioeconomic!$C$8),0)),NA())</f>
        <v>#N/A</v>
      </c>
      <c r="V214" s="25">
        <f ca="1">IFERROR(INDEX('Natural Hazard'!$G$8:$G$225,MATCH($C214,_xlfn.ANCHORARRAY('Natural Hazard'!$C$8),0)),NA())</f>
        <v>0</v>
      </c>
      <c r="W214" s="25">
        <f ca="1">IFERROR(INDEX(Conflict!$G$8:$G$225,MATCH($C214,_xlfn.ANCHORARRAY(Conflict!$C$8),0)),NA())</f>
        <v>0</v>
      </c>
      <c r="X214" s="50"/>
      <c r="Y214" s="25" t="e">
        <f ca="1">IFERROR(INDEX(Health!$H$8:$H$225,MATCH($C214,_xlfn.ANCHORARRAY(Health!$C$8),0)),NA())</f>
        <v>#N/A</v>
      </c>
      <c r="Z214" s="25" t="e">
        <f ca="1">IFERROR(INDEX(Food!$H$8:$H$225,MATCH($C214,_xlfn.ANCHORARRAY(Food!$C$8),0)),NA())</f>
        <v>#N/A</v>
      </c>
      <c r="AA214" s="25" t="e">
        <f ca="1">IFERROR(INDEX(Macro!$H$8:$H$225,MATCH($C214,_xlfn.ANCHORARRAY(Macro!$C$8),0)),NA())</f>
        <v>#N/A</v>
      </c>
      <c r="AB214" s="25" t="e">
        <f ca="1">IFERROR(INDEX(Socioeconomic!$H$8:$H$225,MATCH($C214,_xlfn.ANCHORARRAY(Socioeconomic!$C$8),0)),NA())</f>
        <v>#N/A</v>
      </c>
      <c r="AC214" s="25" t="e">
        <f ca="1">IFERROR(INDEX('Natural Hazard'!$H$8:$H$225,MATCH($C214,_xlfn.ANCHORARRAY('Natural Hazard'!$C$8),0)),NA())</f>
        <v>#N/A</v>
      </c>
      <c r="AD214" s="25">
        <f ca="1">IFERROR(INDEX(Conflict!$H$8:$H$225,MATCH($C214,_xlfn.ANCHORARRAY(Conflict!$C$8),0)),NA())</f>
        <v>0</v>
      </c>
      <c r="AE214" s="50"/>
      <c r="AF214" s="25">
        <f ca="1">IFERROR(INDEX(Health!$I$8:$I$225,MATCH($C214,_xlfn.ANCHORARRAY(Health!$C$8),0)),NA())</f>
        <v>0</v>
      </c>
      <c r="AG214" s="25" t="e">
        <f ca="1">IFERROR(INDEX(Food!$I$8:$I$225,MATCH($C214,_xlfn.ANCHORARRAY(Food!$C$8),0)),NA())</f>
        <v>#N/A</v>
      </c>
      <c r="AH214" s="25" t="e">
        <f ca="1">IFERROR(INDEX(Macro!$I$8:$I$225,MATCH($C214,_xlfn.ANCHORARRAY(Macro!$C$8),0)),NA())</f>
        <v>#N/A</v>
      </c>
      <c r="AI214" s="25" t="e">
        <f ca="1">IFERROR(INDEX(Socioeconomic!$I$8:$I$225,MATCH($C214,_xlfn.ANCHORARRAY(Socioeconomic!$C$8),0)),NA())</f>
        <v>#N/A</v>
      </c>
      <c r="AJ214" s="25">
        <f ca="1">IFERROR(INDEX('Natural Hazard'!$I$8:$I$225,MATCH($C214,_xlfn.ANCHORARRAY('Natural Hazard'!$C$8),0)),NA())</f>
        <v>0</v>
      </c>
      <c r="AK214" s="25">
        <f ca="1">IFERROR(INDEX(Conflict!$I$8:$I$225,MATCH($C214,_xlfn.ANCHORARRAY(Conflict!$C$8),0)),NA())</f>
        <v>0</v>
      </c>
      <c r="AL214" s="49"/>
      <c r="AM214" s="25">
        <f>IFERROR(INDEX('Data Reliability'!$G$6:$G$409,MATCH($C214,'Data Reliability'!$E$6:$E$409,0)),NA())</f>
        <v>0.91666666666666696</v>
      </c>
      <c r="AN214" s="25">
        <f>IFERROR(INDEX('Data Reliability'!$H$6:$H$409,MATCH($C214,'Data Reliability'!$E$6:$E$409,0)),NA())</f>
        <v>0.78333333333333299</v>
      </c>
    </row>
    <row r="215" spans="2:40" x14ac:dyDescent="0.2">
      <c r="B215" s="28" t="s">
        <v>763</v>
      </c>
      <c r="C215" s="28" t="s">
        <v>720</v>
      </c>
      <c r="D215" s="28" t="s">
        <v>435</v>
      </c>
      <c r="E215" s="28" t="s">
        <v>409</v>
      </c>
      <c r="G215" s="22" cm="1">
        <f t="array" aca="1" ref="G215" ca="1">IF(Parameters!$D$31, SUM(IF(ISNUMBER(R215:W215),(IF(R215:W215&gt;=Parameters!$D$37,1,"")),""))+0.5*(SUM(IF(ISNUMBER(R215:W215),(IF(R215:W215&gt;=Parameters!$D$38,1,"")),""))-SUM(IF(ISNUMBER(R215:W215),(IF(R215:W215&gt;=Parameters!$D$37,1,"")),""))),0) +
   IF(Parameters!$D$32,SUM(IF(ISNUMBER(R215:W215),(IF(R215:W215&gt;=Parameters!$D$41,1,"")),"")),0) +
   IF(Parameters!$D$33,AVERAGE(IF(ISNUMBER(R215:W215),R215:W215)),0) +
   IF(Parameters!$D$34,IF(OR(IF(ISNUMBER(R215:W215),R215:W215)=0),0,GEOMEAN(IF(ISNUMBER(R215:W215),R215:W215))),0)</f>
        <v>0</v>
      </c>
      <c r="H215" s="23">
        <f t="shared" ca="1" si="18"/>
        <v>0</v>
      </c>
      <c r="I215" s="116" t="str">
        <f t="shared" si="19"/>
        <v>!!</v>
      </c>
      <c r="J215" s="22" cm="1">
        <f t="array" aca="1" ref="J215" ca="1">IF(Parameters!$D$31, SUM(IF(ISNUMBER(Y215:AD215),(IF(Y215:AD215&gt;=Parameters!$D$41,1,"")),""))+0.5*(SUM(IF(ISNUMBER(Y215:AD215),(IF(Y215:AD215&gt;=Parameters!$D$42,1,"")),""))-SUM(IF(ISNUMBER(Y215:AD215),(IF(Y215:AD215&gt;=Parameters!$D$41,1,"")),""))),0) +
   IF(Parameters!$D$32,SUM(IF(ISNUMBER(Y215:AD215),(IF(Y215:AD215&gt;=Parameters!$D$41,1,"")),"")),0) +
   IF(Parameters!$D$33,AVERAGE(IF(ISNUMBER(Y215:AD215),Y215:AD215)),0) +
   IF(Parameters!$D$34,IF(OR(IF(ISNUMBER(Y215:AD215),Y215:AD215)=0),0,GEOMEAN(IF(ISNUMBER(Y215:AD215),Y215:AD215))),0)</f>
        <v>0</v>
      </c>
      <c r="K215" s="23">
        <f t="shared" ca="1" si="20"/>
        <v>0</v>
      </c>
      <c r="L215" s="116" t="str">
        <f t="shared" si="21"/>
        <v>!!</v>
      </c>
      <c r="M215" s="21" cm="1">
        <f t="array" aca="1" ref="M215" ca="1">IF(Parameters!$D$31, SUM(IF(ISNUMBER(AF215:AK215),(IF(AF215:AK215&gt;=Parameters!$D$41,1,"")),""))+0.5*(SUM(IF(ISNUMBER(AF215:AK215),(IF(AF215:AK215&gt;=Parameters!$D$42,1,"")),""))-SUM(IF(ISNUMBER(AF215:AK215),(IF(AF215:AK215&gt;=Parameters!$D$41,1,"")),""))),0) +
   IF(Parameters!$D$32,SUM(IF(ISNUMBER(AF215:AK215),(IF(AF215:AK215&gt;=Parameters!$D$41,1,"")),"")),0) +
   IF(Parameters!$D$33,AVERAGE(IF(ISNUMBER(AF215:AK215),AF215:AK215)),0) +
   IF(Parameters!$D$34,IF(OR(IF(ISNUMBER(AF215:AK215),AF215:AK215)=0),0,GEOMEAN(IF(ISNUMBER(AF215:AK215),AF215:AK215))),0)</f>
        <v>0</v>
      </c>
      <c r="N215" s="23">
        <f t="shared" ca="1" si="22"/>
        <v>0</v>
      </c>
      <c r="O215" s="116" t="str">
        <f t="shared" si="23"/>
        <v>!!</v>
      </c>
      <c r="P215" s="24"/>
      <c r="Q215" s="49"/>
      <c r="R215" s="25">
        <f ca="1">IFERROR(INDEX(Health!$G$8:$G$225,MATCH($C215,_xlfn.ANCHORARRAY(Health!$C$8),0)),NA())</f>
        <v>0</v>
      </c>
      <c r="S215" s="25" t="e">
        <f ca="1">IFERROR(INDEX(Food!$G$8:$G$225,MATCH($C215,_xlfn.ANCHORARRAY(Food!$C$8),0)),NA())</f>
        <v>#N/A</v>
      </c>
      <c r="T215" s="25" t="e">
        <f ca="1">IFERROR(INDEX(Macro!$G$8:$G$225,MATCH($C215,_xlfn.ANCHORARRAY(Macro!$C$8),0)),NA())</f>
        <v>#N/A</v>
      </c>
      <c r="U215" s="25" t="e">
        <f ca="1">IFERROR(INDEX(Socioeconomic!$G$8:$G$225,MATCH($C215,_xlfn.ANCHORARRAY(Socioeconomic!$C$8),0)),NA())</f>
        <v>#N/A</v>
      </c>
      <c r="V215" s="25">
        <f ca="1">IFERROR(INDEX('Natural Hazard'!$G$8:$G$225,MATCH($C215,_xlfn.ANCHORARRAY('Natural Hazard'!$C$8),0)),NA())</f>
        <v>0</v>
      </c>
      <c r="W215" s="25">
        <f ca="1">IFERROR(INDEX(Conflict!$G$8:$G$225,MATCH($C215,_xlfn.ANCHORARRAY(Conflict!$C$8),0)),NA())</f>
        <v>0</v>
      </c>
      <c r="X215" s="50"/>
      <c r="Y215" s="25" t="e">
        <f ca="1">IFERROR(INDEX(Health!$H$8:$H$225,MATCH($C215,_xlfn.ANCHORARRAY(Health!$C$8),0)),NA())</f>
        <v>#N/A</v>
      </c>
      <c r="Z215" s="25" t="e">
        <f ca="1">IFERROR(INDEX(Food!$H$8:$H$225,MATCH($C215,_xlfn.ANCHORARRAY(Food!$C$8),0)),NA())</f>
        <v>#N/A</v>
      </c>
      <c r="AA215" s="25" t="e">
        <f ca="1">IFERROR(INDEX(Macro!$H$8:$H$225,MATCH($C215,_xlfn.ANCHORARRAY(Macro!$C$8),0)),NA())</f>
        <v>#N/A</v>
      </c>
      <c r="AB215" s="25" t="e">
        <f ca="1">IFERROR(INDEX(Socioeconomic!$H$8:$H$225,MATCH($C215,_xlfn.ANCHORARRAY(Socioeconomic!$C$8),0)),NA())</f>
        <v>#N/A</v>
      </c>
      <c r="AC215" s="25" t="e">
        <f ca="1">IFERROR(INDEX('Natural Hazard'!$H$8:$H$225,MATCH($C215,_xlfn.ANCHORARRAY('Natural Hazard'!$C$8),0)),NA())</f>
        <v>#N/A</v>
      </c>
      <c r="AD215" s="25">
        <f ca="1">IFERROR(INDEX(Conflict!$H$8:$H$225,MATCH($C215,_xlfn.ANCHORARRAY(Conflict!$C$8),0)),NA())</f>
        <v>0</v>
      </c>
      <c r="AE215" s="50"/>
      <c r="AF215" s="25">
        <f ca="1">IFERROR(INDEX(Health!$I$8:$I$225,MATCH($C215,_xlfn.ANCHORARRAY(Health!$C$8),0)),NA())</f>
        <v>0</v>
      </c>
      <c r="AG215" s="25" t="e">
        <f ca="1">IFERROR(INDEX(Food!$I$8:$I$225,MATCH($C215,_xlfn.ANCHORARRAY(Food!$C$8),0)),NA())</f>
        <v>#N/A</v>
      </c>
      <c r="AH215" s="25" t="e">
        <f ca="1">IFERROR(INDEX(Macro!$I$8:$I$225,MATCH($C215,_xlfn.ANCHORARRAY(Macro!$C$8),0)),NA())</f>
        <v>#N/A</v>
      </c>
      <c r="AI215" s="25" t="e">
        <f ca="1">IFERROR(INDEX(Socioeconomic!$I$8:$I$225,MATCH($C215,_xlfn.ANCHORARRAY(Socioeconomic!$C$8),0)),NA())</f>
        <v>#N/A</v>
      </c>
      <c r="AJ215" s="25">
        <f ca="1">IFERROR(INDEX('Natural Hazard'!$I$8:$I$225,MATCH($C215,_xlfn.ANCHORARRAY('Natural Hazard'!$C$8),0)),NA())</f>
        <v>0</v>
      </c>
      <c r="AK215" s="25">
        <f ca="1">IFERROR(INDEX(Conflict!$I$8:$I$225,MATCH($C215,_xlfn.ANCHORARRAY(Conflict!$C$8),0)),NA())</f>
        <v>0</v>
      </c>
      <c r="AL215" s="49"/>
      <c r="AM215" s="25">
        <f>IFERROR(INDEX('Data Reliability'!$G$6:$G$409,MATCH($C215,'Data Reliability'!$E$6:$E$409,0)),NA())</f>
        <v>0.91666666666666696</v>
      </c>
      <c r="AN215" s="25">
        <f>IFERROR(INDEX('Data Reliability'!$H$6:$H$409,MATCH($C215,'Data Reliability'!$E$6:$E$409,0)),NA())</f>
        <v>0.78333333333333299</v>
      </c>
    </row>
    <row r="216" spans="2:40" x14ac:dyDescent="0.2">
      <c r="B216" s="28" t="s">
        <v>534</v>
      </c>
      <c r="C216" s="28" t="s">
        <v>351</v>
      </c>
      <c r="D216" s="28" t="s">
        <v>436</v>
      </c>
      <c r="E216" s="28" t="s">
        <v>430</v>
      </c>
      <c r="G216" s="22" cm="1">
        <f t="array" aca="1" ref="G216" ca="1">IF(Parameters!$D$31, SUM(IF(ISNUMBER(R216:W216),(IF(R216:W216&gt;=Parameters!$D$37,1,"")),""))+0.5*(SUM(IF(ISNUMBER(R216:W216),(IF(R216:W216&gt;=Parameters!$D$38,1,"")),""))-SUM(IF(ISNUMBER(R216:W216),(IF(R216:W216&gt;=Parameters!$D$37,1,"")),""))),0) +
   IF(Parameters!$D$32,SUM(IF(ISNUMBER(R216:W216),(IF(R216:W216&gt;=Parameters!$D$41,1,"")),"")),0) +
   IF(Parameters!$D$33,AVERAGE(IF(ISNUMBER(R216:W216),R216:W216)),0) +
   IF(Parameters!$D$34,IF(OR(IF(ISNUMBER(R216:W216),R216:W216)=0),0,GEOMEAN(IF(ISNUMBER(R216:W216),R216:W216))),0)</f>
        <v>1</v>
      </c>
      <c r="H216" s="23">
        <f t="shared" ca="1" si="18"/>
        <v>1</v>
      </c>
      <c r="I216" s="116" t="str">
        <f t="shared" si="19"/>
        <v/>
      </c>
      <c r="J216" s="22" cm="1">
        <f t="array" aca="1" ref="J216" ca="1">IF(Parameters!$D$31, SUM(IF(ISNUMBER(Y216:AD216),(IF(Y216:AD216&gt;=Parameters!$D$41,1,"")),""))+0.5*(SUM(IF(ISNUMBER(Y216:AD216),(IF(Y216:AD216&gt;=Parameters!$D$42,1,"")),""))-SUM(IF(ISNUMBER(Y216:AD216),(IF(Y216:AD216&gt;=Parameters!$D$41,1,"")),""))),0) +
   IF(Parameters!$D$32,SUM(IF(ISNUMBER(Y216:AD216),(IF(Y216:AD216&gt;=Parameters!$D$41,1,"")),"")),0) +
   IF(Parameters!$D$33,AVERAGE(IF(ISNUMBER(Y216:AD216),Y216:AD216)),0) +
   IF(Parameters!$D$34,IF(OR(IF(ISNUMBER(Y216:AD216),Y216:AD216)=0),0,GEOMEAN(IF(ISNUMBER(Y216:AD216),Y216:AD216))),0)</f>
        <v>1.5</v>
      </c>
      <c r="K216" s="23">
        <f t="shared" ca="1" si="20"/>
        <v>1.5</v>
      </c>
      <c r="L216" s="116" t="str">
        <f t="shared" si="21"/>
        <v/>
      </c>
      <c r="M216" s="21" cm="1">
        <f t="array" aca="1" ref="M216" ca="1">IF(Parameters!$D$31, SUM(IF(ISNUMBER(AF216:AK216),(IF(AF216:AK216&gt;=Parameters!$D$41,1,"")),""))+0.5*(SUM(IF(ISNUMBER(AF216:AK216),(IF(AF216:AK216&gt;=Parameters!$D$42,1,"")),""))-SUM(IF(ISNUMBER(AF216:AK216),(IF(AF216:AK216&gt;=Parameters!$D$41,1,"")),""))),0) +
   IF(Parameters!$D$32,SUM(IF(ISNUMBER(AF216:AK216),(IF(AF216:AK216&gt;=Parameters!$D$41,1,"")),"")),0) +
   IF(Parameters!$D$33,AVERAGE(IF(ISNUMBER(AF216:AK216),AF216:AK216)),0) +
   IF(Parameters!$D$34,IF(OR(IF(ISNUMBER(AF216:AK216),AF216:AK216)=0),0,GEOMEAN(IF(ISNUMBER(AF216:AK216),AF216:AK216))),0)</f>
        <v>1</v>
      </c>
      <c r="N216" s="23">
        <f t="shared" ca="1" si="22"/>
        <v>1</v>
      </c>
      <c r="O216" s="116" t="str">
        <f t="shared" si="23"/>
        <v>!</v>
      </c>
      <c r="P216" s="24"/>
      <c r="Q216" s="49"/>
      <c r="R216" s="25">
        <f ca="1">IFERROR(INDEX(Health!$G$8:$G$225,MATCH($C216,_xlfn.ANCHORARRAY(Health!$C$8),0)),NA())</f>
        <v>0</v>
      </c>
      <c r="S216" s="25">
        <f ca="1">IFERROR(INDEX(Food!$G$8:$G$225,MATCH($C216,_xlfn.ANCHORARRAY(Food!$C$8),0)),NA())</f>
        <v>0</v>
      </c>
      <c r="T216" s="25">
        <f ca="1">IFERROR(INDEX(Macro!$G$8:$G$225,MATCH($C216,_xlfn.ANCHORARRAY(Macro!$C$8),0)),NA())</f>
        <v>6.9</v>
      </c>
      <c r="U216" s="25">
        <f ca="1">IFERROR(INDEX(Socioeconomic!$G$8:$G$225,MATCH($C216,_xlfn.ANCHORARRAY(Socioeconomic!$C$8),0)),NA())</f>
        <v>5.3665631459994954</v>
      </c>
      <c r="V216" s="25">
        <f ca="1">IFERROR(INDEX('Natural Hazard'!$G$8:$G$225,MATCH($C216,_xlfn.ANCHORARRAY('Natural Hazard'!$C$8),0)),NA())</f>
        <v>0</v>
      </c>
      <c r="W216" s="25">
        <f ca="1">IFERROR(INDEX(Conflict!$G$8:$G$225,MATCH($C216,_xlfn.ANCHORARRAY(Conflict!$C$8),0)),NA())</f>
        <v>0</v>
      </c>
      <c r="X216" s="50"/>
      <c r="Y216" s="25">
        <f ca="1">IFERROR(INDEX(Health!$H$8:$H$225,MATCH($C216,_xlfn.ANCHORARRAY(Health!$C$8),0)),NA())</f>
        <v>3.66763848396501</v>
      </c>
      <c r="Z216" s="25">
        <f ca="1">IFERROR(INDEX(Food!$H$8:$H$225,MATCH($C216,_xlfn.ANCHORARRAY(Food!$C$8),0)),NA())</f>
        <v>2.9473074696004602</v>
      </c>
      <c r="AA216" s="25">
        <f ca="1">IFERROR(INDEX(Macro!$H$8:$H$225,MATCH($C216,_xlfn.ANCHORARRAY(Macro!$C$8),0)),NA())</f>
        <v>7</v>
      </c>
      <c r="AB216" s="25">
        <f ca="1">IFERROR(INDEX(Socioeconomic!$H$8:$H$225,MATCH($C216,_xlfn.ANCHORARRAY(Socioeconomic!$C$8),0)),NA())</f>
        <v>4</v>
      </c>
      <c r="AC216" s="25">
        <f ca="1">IFERROR(INDEX('Natural Hazard'!$H$8:$H$225,MATCH($C216,_xlfn.ANCHORARRAY('Natural Hazard'!$C$8),0)),NA())</f>
        <v>10</v>
      </c>
      <c r="AD216" s="25">
        <f ca="1">IFERROR(INDEX(Conflict!$H$8:$H$225,MATCH($C216,_xlfn.ANCHORARRAY(Conflict!$C$8),0)),NA())</f>
        <v>0</v>
      </c>
      <c r="AE216" s="50"/>
      <c r="AF216" s="25">
        <f ca="1">IFERROR(INDEX(Health!$I$8:$I$225,MATCH($C216,_xlfn.ANCHORARRAY(Health!$C$8),0)),NA())</f>
        <v>0</v>
      </c>
      <c r="AG216" s="25" t="e">
        <f ca="1">IFERROR(INDEX(Food!$I$8:$I$225,MATCH($C216,_xlfn.ANCHORARRAY(Food!$C$8),0)),NA())</f>
        <v>#N/A</v>
      </c>
      <c r="AH216" s="25">
        <f ca="1">IFERROR(INDEX(Macro!$I$8:$I$225,MATCH($C216,_xlfn.ANCHORARRAY(Macro!$C$8),0)),NA())</f>
        <v>7</v>
      </c>
      <c r="AI216" s="25">
        <f ca="1">IFERROR(INDEX(Socioeconomic!$I$8:$I$225,MATCH($C216,_xlfn.ANCHORARRAY(Socioeconomic!$C$8),0)),NA())</f>
        <v>7.2</v>
      </c>
      <c r="AJ216" s="25">
        <f ca="1">IFERROR(INDEX('Natural Hazard'!$I$8:$I$225,MATCH($C216,_xlfn.ANCHORARRAY('Natural Hazard'!$C$8),0)),NA())</f>
        <v>0</v>
      </c>
      <c r="AK216" s="25">
        <f ca="1">IFERROR(INDEX(Conflict!$I$8:$I$225,MATCH($C216,_xlfn.ANCHORARRAY(Conflict!$C$8),0)),NA())</f>
        <v>0</v>
      </c>
      <c r="AL216" s="49"/>
      <c r="AM216" s="25">
        <f>IFERROR(INDEX('Data Reliability'!$G$6:$G$409,MATCH($C216,'Data Reliability'!$E$6:$E$409,0)),NA())</f>
        <v>0</v>
      </c>
      <c r="AN216" s="25">
        <f>IFERROR(INDEX('Data Reliability'!$H$6:$H$409,MATCH($C216,'Data Reliability'!$E$6:$E$409,0)),NA())</f>
        <v>0.391666666666667</v>
      </c>
    </row>
    <row r="217" spans="2:40" x14ac:dyDescent="0.2">
      <c r="B217" s="28" t="s">
        <v>352</v>
      </c>
      <c r="C217" s="28" t="s">
        <v>353</v>
      </c>
      <c r="D217" s="28" t="s">
        <v>436</v>
      </c>
      <c r="E217" s="28" t="s">
        <v>429</v>
      </c>
      <c r="G217" s="22" cm="1">
        <f t="array" aca="1" ref="G217" ca="1">IF(Parameters!$D$31, SUM(IF(ISNUMBER(R217:W217),(IF(R217:W217&gt;=Parameters!$D$37,1,"")),""))+0.5*(SUM(IF(ISNUMBER(R217:W217),(IF(R217:W217&gt;=Parameters!$D$38,1,"")),""))-SUM(IF(ISNUMBER(R217:W217),(IF(R217:W217&gt;=Parameters!$D$37,1,"")),""))),0) +
   IF(Parameters!$D$32,SUM(IF(ISNUMBER(R217:W217),(IF(R217:W217&gt;=Parameters!$D$41,1,"")),"")),0) +
   IF(Parameters!$D$33,AVERAGE(IF(ISNUMBER(R217:W217),R217:W217)),0) +
   IF(Parameters!$D$34,IF(OR(IF(ISNUMBER(R217:W217),R217:W217)=0),0,GEOMEAN(IF(ISNUMBER(R217:W217),R217:W217))),0)</f>
        <v>0</v>
      </c>
      <c r="H217" s="23">
        <f t="shared" ca="1" si="18"/>
        <v>0</v>
      </c>
      <c r="I217" s="116" t="str">
        <f t="shared" si="19"/>
        <v>!</v>
      </c>
      <c r="J217" s="22" cm="1">
        <f t="array" aca="1" ref="J217" ca="1">IF(Parameters!$D$31, SUM(IF(ISNUMBER(Y217:AD217),(IF(Y217:AD217&gt;=Parameters!$D$41,1,"")),""))+0.5*(SUM(IF(ISNUMBER(Y217:AD217),(IF(Y217:AD217&gt;=Parameters!$D$42,1,"")),""))-SUM(IF(ISNUMBER(Y217:AD217),(IF(Y217:AD217&gt;=Parameters!$D$41,1,"")),""))),0) +
   IF(Parameters!$D$32,SUM(IF(ISNUMBER(Y217:AD217),(IF(Y217:AD217&gt;=Parameters!$D$41,1,"")),"")),0) +
   IF(Parameters!$D$33,AVERAGE(IF(ISNUMBER(Y217:AD217),Y217:AD217)),0) +
   IF(Parameters!$D$34,IF(OR(IF(ISNUMBER(Y217:AD217),Y217:AD217)=0),0,GEOMEAN(IF(ISNUMBER(Y217:AD217),Y217:AD217))),0)</f>
        <v>1.5</v>
      </c>
      <c r="K217" s="23">
        <f t="shared" ca="1" si="20"/>
        <v>1.5</v>
      </c>
      <c r="L217" s="116" t="str">
        <f t="shared" si="21"/>
        <v>!</v>
      </c>
      <c r="M217" s="21" cm="1">
        <f t="array" aca="1" ref="M217" ca="1">IF(Parameters!$D$31, SUM(IF(ISNUMBER(AF217:AK217),(IF(AF217:AK217&gt;=Parameters!$D$41,1,"")),""))+0.5*(SUM(IF(ISNUMBER(AF217:AK217),(IF(AF217:AK217&gt;=Parameters!$D$42,1,"")),""))-SUM(IF(ISNUMBER(AF217:AK217),(IF(AF217:AK217&gt;=Parameters!$D$41,1,"")),""))),0) +
   IF(Parameters!$D$32,SUM(IF(ISNUMBER(AF217:AK217),(IF(AF217:AK217&gt;=Parameters!$D$41,1,"")),"")),0) +
   IF(Parameters!$D$33,AVERAGE(IF(ISNUMBER(AF217:AK217),AF217:AK217)),0) +
   IF(Parameters!$D$34,IF(OR(IF(ISNUMBER(AF217:AK217),AF217:AK217)=0),0,GEOMEAN(IF(ISNUMBER(AF217:AK217),AF217:AK217))),0)</f>
        <v>0</v>
      </c>
      <c r="N217" s="23">
        <f t="shared" ca="1" si="22"/>
        <v>0</v>
      </c>
      <c r="O217" s="116" t="str">
        <f t="shared" si="23"/>
        <v>!!</v>
      </c>
      <c r="P217" s="24"/>
      <c r="Q217" s="49"/>
      <c r="R217" s="25">
        <f ca="1">IFERROR(INDEX(Health!$G$8:$G$225,MATCH($C217,_xlfn.ANCHORARRAY(Health!$C$8),0)),NA())</f>
        <v>0</v>
      </c>
      <c r="S217" s="25">
        <f ca="1">IFERROR(INDEX(Food!$G$8:$G$225,MATCH($C217,_xlfn.ANCHORARRAY(Food!$C$8),0)),NA())</f>
        <v>0</v>
      </c>
      <c r="T217" s="25" t="e">
        <f ca="1">IFERROR(INDEX(Macro!$G$8:$G$225,MATCH($C217,_xlfn.ANCHORARRAY(Macro!$C$8),0)),NA())</f>
        <v>#N/A</v>
      </c>
      <c r="U217" s="25">
        <f ca="1">IFERROR(INDEX(Socioeconomic!$G$8:$G$225,MATCH($C217,_xlfn.ANCHORARRAY(Socioeconomic!$C$8),0)),NA())</f>
        <v>0</v>
      </c>
      <c r="V217" s="25">
        <f ca="1">IFERROR(INDEX('Natural Hazard'!$G$8:$G$225,MATCH($C217,_xlfn.ANCHORARRAY('Natural Hazard'!$C$8),0)),NA())</f>
        <v>0</v>
      </c>
      <c r="W217" s="25">
        <f ca="1">IFERROR(INDEX(Conflict!$G$8:$G$225,MATCH($C217,_xlfn.ANCHORARRAY(Conflict!$C$8),0)),NA())</f>
        <v>0</v>
      </c>
      <c r="X217" s="50"/>
      <c r="Y217" s="25">
        <f ca="1">IFERROR(INDEX(Health!$H$8:$H$225,MATCH($C217,_xlfn.ANCHORARRAY(Health!$C$8),0)),NA())</f>
        <v>8.6239067055393495</v>
      </c>
      <c r="Z217" s="25">
        <f ca="1">IFERROR(INDEX(Food!$H$8:$H$225,MATCH($C217,_xlfn.ANCHORARRAY(Food!$C$8),0)),NA())</f>
        <v>8.2296650717703308</v>
      </c>
      <c r="AA217" s="25" t="e">
        <f ca="1">IFERROR(INDEX(Macro!$H$8:$H$225,MATCH($C217,_xlfn.ANCHORARRAY(Macro!$C$8),0)),NA())</f>
        <v>#N/A</v>
      </c>
      <c r="AB217" s="25">
        <f ca="1">IFERROR(INDEX(Socioeconomic!$H$8:$H$225,MATCH($C217,_xlfn.ANCHORARRAY(Socioeconomic!$C$8),0)),NA())</f>
        <v>7.5714285714285703</v>
      </c>
      <c r="AC217" s="25">
        <f ca="1">IFERROR(INDEX('Natural Hazard'!$H$8:$H$225,MATCH($C217,_xlfn.ANCHORARRAY('Natural Hazard'!$C$8),0)),NA())</f>
        <v>6.6666666666666599</v>
      </c>
      <c r="AD217" s="25">
        <f ca="1">IFERROR(INDEX(Conflict!$H$8:$H$225,MATCH($C217,_xlfn.ANCHORARRAY(Conflict!$C$8),0)),NA())</f>
        <v>0</v>
      </c>
      <c r="AE217" s="50"/>
      <c r="AF217" s="25">
        <f ca="1">IFERROR(INDEX(Health!$I$8:$I$225,MATCH($C217,_xlfn.ANCHORARRAY(Health!$C$8),0)),NA())</f>
        <v>0</v>
      </c>
      <c r="AG217" s="25" t="e">
        <f ca="1">IFERROR(INDEX(Food!$I$8:$I$225,MATCH($C217,_xlfn.ANCHORARRAY(Food!$C$8),0)),NA())</f>
        <v>#N/A</v>
      </c>
      <c r="AH217" s="25" t="e">
        <f ca="1">IFERROR(INDEX(Macro!$I$8:$I$225,MATCH($C217,_xlfn.ANCHORARRAY(Macro!$C$8),0)),NA())</f>
        <v>#N/A</v>
      </c>
      <c r="AI217" s="25" t="e">
        <f ca="1">IFERROR(INDEX(Socioeconomic!$I$8:$I$225,MATCH($C217,_xlfn.ANCHORARRAY(Socioeconomic!$C$8),0)),NA())</f>
        <v>#N/A</v>
      </c>
      <c r="AJ217" s="25">
        <f ca="1">IFERROR(INDEX('Natural Hazard'!$I$8:$I$225,MATCH($C217,_xlfn.ANCHORARRAY('Natural Hazard'!$C$8),0)),NA())</f>
        <v>0</v>
      </c>
      <c r="AK217" s="25">
        <f ca="1">IFERROR(INDEX(Conflict!$I$8:$I$225,MATCH($C217,_xlfn.ANCHORARRAY(Conflict!$C$8),0)),NA())</f>
        <v>0</v>
      </c>
      <c r="AL217" s="49"/>
      <c r="AM217" s="25">
        <f>IFERROR(INDEX('Data Reliability'!$G$6:$G$409,MATCH($C217,'Data Reliability'!$E$6:$E$409,0)),NA())</f>
        <v>0.33333333333333298</v>
      </c>
      <c r="AN217" s="25">
        <f>IFERROR(INDEX('Data Reliability'!$H$6:$H$409,MATCH($C217,'Data Reliability'!$E$6:$E$409,0)),NA())</f>
        <v>0.78333333333333299</v>
      </c>
    </row>
    <row r="218" spans="2:40" x14ac:dyDescent="0.2">
      <c r="B218" s="28" t="s">
        <v>354</v>
      </c>
      <c r="C218" s="28" t="s">
        <v>355</v>
      </c>
      <c r="D218" s="28" t="s">
        <v>436</v>
      </c>
      <c r="E218" s="28" t="s">
        <v>429</v>
      </c>
      <c r="G218" s="22" cm="1">
        <f t="array" aca="1" ref="G218" ca="1">IF(Parameters!$D$31, SUM(IF(ISNUMBER(R218:W218),(IF(R218:W218&gt;=Parameters!$D$37,1,"")),""))+0.5*(SUM(IF(ISNUMBER(R218:W218),(IF(R218:W218&gt;=Parameters!$D$38,1,"")),""))-SUM(IF(ISNUMBER(R218:W218),(IF(R218:W218&gt;=Parameters!$D$37,1,"")),""))),0) +
   IF(Parameters!$D$32,SUM(IF(ISNUMBER(R218:W218),(IF(R218:W218&gt;=Parameters!$D$41,1,"")),"")),0) +
   IF(Parameters!$D$33,AVERAGE(IF(ISNUMBER(R218:W218),R218:W218)),0) +
   IF(Parameters!$D$34,IF(OR(IF(ISNUMBER(R218:W218),R218:W218)=0),0,GEOMEAN(IF(ISNUMBER(R218:W218),R218:W218))),0)</f>
        <v>0</v>
      </c>
      <c r="H218" s="23">
        <f t="shared" ca="1" si="18"/>
        <v>0</v>
      </c>
      <c r="I218" s="116" t="str">
        <f t="shared" si="19"/>
        <v>!</v>
      </c>
      <c r="J218" s="22" cm="1">
        <f t="array" aca="1" ref="J218" ca="1">IF(Parameters!$D$31, SUM(IF(ISNUMBER(Y218:AD218),(IF(Y218:AD218&gt;=Parameters!$D$41,1,"")),""))+0.5*(SUM(IF(ISNUMBER(Y218:AD218),(IF(Y218:AD218&gt;=Parameters!$D$42,1,"")),""))-SUM(IF(ISNUMBER(Y218:AD218),(IF(Y218:AD218&gt;=Parameters!$D$41,1,"")),""))),0) +
   IF(Parameters!$D$32,SUM(IF(ISNUMBER(Y218:AD218),(IF(Y218:AD218&gt;=Parameters!$D$41,1,"")),"")),0) +
   IF(Parameters!$D$33,AVERAGE(IF(ISNUMBER(Y218:AD218),Y218:AD218)),0) +
   IF(Parameters!$D$34,IF(OR(IF(ISNUMBER(Y218:AD218),Y218:AD218)=0),0,GEOMEAN(IF(ISNUMBER(Y218:AD218),Y218:AD218))),0)</f>
        <v>1</v>
      </c>
      <c r="K218" s="23">
        <f t="shared" ca="1" si="20"/>
        <v>1</v>
      </c>
      <c r="L218" s="116" t="str">
        <f t="shared" si="21"/>
        <v/>
      </c>
      <c r="M218" s="21" cm="1">
        <f t="array" aca="1" ref="M218" ca="1">IF(Parameters!$D$31, SUM(IF(ISNUMBER(AF218:AK218),(IF(AF218:AK218&gt;=Parameters!$D$41,1,"")),""))+0.5*(SUM(IF(ISNUMBER(AF218:AK218),(IF(AF218:AK218&gt;=Parameters!$D$42,1,"")),""))-SUM(IF(ISNUMBER(AF218:AK218),(IF(AF218:AK218&gt;=Parameters!$D$41,1,"")),""))),0) +
   IF(Parameters!$D$32,SUM(IF(ISNUMBER(AF218:AK218),(IF(AF218:AK218&gt;=Parameters!$D$41,1,"")),"")),0) +
   IF(Parameters!$D$33,AVERAGE(IF(ISNUMBER(AF218:AK218),AF218:AK218)),0) +
   IF(Parameters!$D$34,IF(OR(IF(ISNUMBER(AF218:AK218),AF218:AK218)=0),0,GEOMEAN(IF(ISNUMBER(AF218:AK218),AF218:AK218))),0)</f>
        <v>0</v>
      </c>
      <c r="N218" s="23">
        <f t="shared" ca="1" si="22"/>
        <v>0</v>
      </c>
      <c r="O218" s="116" t="str">
        <f t="shared" si="23"/>
        <v>!!</v>
      </c>
      <c r="P218" s="24"/>
      <c r="Q218" s="49"/>
      <c r="R218" s="25">
        <f ca="1">IFERROR(INDEX(Health!$G$8:$G$225,MATCH($C218,_xlfn.ANCHORARRAY(Health!$C$8),0)),NA())</f>
        <v>0</v>
      </c>
      <c r="S218" s="25">
        <f ca="1">IFERROR(INDEX(Food!$G$8:$G$225,MATCH($C218,_xlfn.ANCHORARRAY(Food!$C$8),0)),NA())</f>
        <v>0</v>
      </c>
      <c r="T218" s="25" t="e">
        <f ca="1">IFERROR(INDEX(Macro!$G$8:$G$225,MATCH($C218,_xlfn.ANCHORARRAY(Macro!$C$8),0)),NA())</f>
        <v>#N/A</v>
      </c>
      <c r="U218" s="25">
        <f ca="1">IFERROR(INDEX(Socioeconomic!$G$8:$G$225,MATCH($C218,_xlfn.ANCHORARRAY(Socioeconomic!$C$8),0)),NA())</f>
        <v>0</v>
      </c>
      <c r="V218" s="25">
        <f ca="1">IFERROR(INDEX('Natural Hazard'!$G$8:$G$225,MATCH($C218,_xlfn.ANCHORARRAY('Natural Hazard'!$C$8),0)),NA())</f>
        <v>0</v>
      </c>
      <c r="W218" s="25">
        <f ca="1">IFERROR(INDEX(Conflict!$G$8:$G$225,MATCH($C218,_xlfn.ANCHORARRAY(Conflict!$C$8),0)),NA())</f>
        <v>0</v>
      </c>
      <c r="X218" s="50"/>
      <c r="Y218" s="25">
        <f ca="1">IFERROR(INDEX(Health!$H$8:$H$225,MATCH($C218,_xlfn.ANCHORARRAY(Health!$C$8),0)),NA())</f>
        <v>7.7784256559766698</v>
      </c>
      <c r="Z218" s="25">
        <f ca="1">IFERROR(INDEX(Food!$H$8:$H$225,MATCH($C218,_xlfn.ANCHORARRAY(Food!$C$8),0)),NA())</f>
        <v>3.20574162679425</v>
      </c>
      <c r="AA218" s="25" t="e">
        <f ca="1">IFERROR(INDEX(Macro!$H$8:$H$225,MATCH($C218,_xlfn.ANCHORARRAY(Macro!$C$8),0)),NA())</f>
        <v>#N/A</v>
      </c>
      <c r="AB218" s="25">
        <f ca="1">IFERROR(INDEX(Socioeconomic!$H$8:$H$225,MATCH($C218,_xlfn.ANCHORARRAY(Socioeconomic!$C$8),0)),NA())</f>
        <v>8.1428571428571406</v>
      </c>
      <c r="AC218" s="25">
        <f ca="1">IFERROR(INDEX('Natural Hazard'!$H$8:$H$225,MATCH($C218,_xlfn.ANCHORARRAY('Natural Hazard'!$C$8),0)),NA())</f>
        <v>3.6666666666666599</v>
      </c>
      <c r="AD218" s="25">
        <f ca="1">IFERROR(INDEX(Conflict!$H$8:$H$225,MATCH($C218,_xlfn.ANCHORARRAY(Conflict!$C$8),0)),NA())</f>
        <v>0.73205150820250398</v>
      </c>
      <c r="AE218" s="50"/>
      <c r="AF218" s="25">
        <f ca="1">IFERROR(INDEX(Health!$I$8:$I$225,MATCH($C218,_xlfn.ANCHORARRAY(Health!$C$8),0)),NA())</f>
        <v>0</v>
      </c>
      <c r="AG218" s="25" t="e">
        <f ca="1">IFERROR(INDEX(Food!$I$8:$I$225,MATCH($C218,_xlfn.ANCHORARRAY(Food!$C$8),0)),NA())</f>
        <v>#N/A</v>
      </c>
      <c r="AH218" s="25" t="e">
        <f ca="1">IFERROR(INDEX(Macro!$I$8:$I$225,MATCH($C218,_xlfn.ANCHORARRAY(Macro!$C$8),0)),NA())</f>
        <v>#N/A</v>
      </c>
      <c r="AI218" s="25" t="e">
        <f ca="1">IFERROR(INDEX(Socioeconomic!$I$8:$I$225,MATCH($C218,_xlfn.ANCHORARRAY(Socioeconomic!$C$8),0)),NA())</f>
        <v>#N/A</v>
      </c>
      <c r="AJ218" s="25">
        <f ca="1">IFERROR(INDEX('Natural Hazard'!$I$8:$I$225,MATCH($C218,_xlfn.ANCHORARRAY('Natural Hazard'!$C$8),0)),NA())</f>
        <v>0</v>
      </c>
      <c r="AK218" s="25">
        <f ca="1">IFERROR(INDEX(Conflict!$I$8:$I$225,MATCH($C218,_xlfn.ANCHORARRAY(Conflict!$C$8),0)),NA())</f>
        <v>0</v>
      </c>
      <c r="AL218" s="49"/>
      <c r="AM218" s="25">
        <f>IFERROR(INDEX('Data Reliability'!$G$6:$G$409,MATCH($C218,'Data Reliability'!$E$6:$E$409,0)),NA())</f>
        <v>0.25</v>
      </c>
      <c r="AN218" s="25">
        <f>IFERROR(INDEX('Data Reliability'!$H$6:$H$409,MATCH($C218,'Data Reliability'!$E$6:$E$409,0)),NA())</f>
        <v>0.78333333333333299</v>
      </c>
    </row>
    <row r="219" spans="2:40" x14ac:dyDescent="0.2">
      <c r="B219" s="28" t="s">
        <v>764</v>
      </c>
      <c r="C219" s="28" t="s">
        <v>721</v>
      </c>
      <c r="D219" s="28" t="s">
        <v>433</v>
      </c>
      <c r="E219" s="28" t="s">
        <v>429</v>
      </c>
      <c r="G219" s="22" cm="1">
        <f t="array" aca="1" ref="G219" ca="1">IF(Parameters!$D$31, SUM(IF(ISNUMBER(R219:W219),(IF(R219:W219&gt;=Parameters!$D$37,1,"")),""))+0.5*(SUM(IF(ISNUMBER(R219:W219),(IF(R219:W219&gt;=Parameters!$D$38,1,"")),""))-SUM(IF(ISNUMBER(R219:W219),(IF(R219:W219&gt;=Parameters!$D$37,1,"")),""))),0) +
   IF(Parameters!$D$32,SUM(IF(ISNUMBER(R219:W219),(IF(R219:W219&gt;=Parameters!$D$41,1,"")),"")),0) +
   IF(Parameters!$D$33,AVERAGE(IF(ISNUMBER(R219:W219),R219:W219)),0) +
   IF(Parameters!$D$34,IF(OR(IF(ISNUMBER(R219:W219),R219:W219)=0),0,GEOMEAN(IF(ISNUMBER(R219:W219),R219:W219))),0)</f>
        <v>1</v>
      </c>
      <c r="H219" s="23">
        <f t="shared" ca="1" si="18"/>
        <v>1</v>
      </c>
      <c r="I219" s="116" t="str">
        <f t="shared" si="19"/>
        <v>!!</v>
      </c>
      <c r="J219" s="22" cm="1">
        <f t="array" aca="1" ref="J219" ca="1">IF(Parameters!$D$31, SUM(IF(ISNUMBER(Y219:AD219),(IF(Y219:AD219&gt;=Parameters!$D$41,1,"")),""))+0.5*(SUM(IF(ISNUMBER(Y219:AD219),(IF(Y219:AD219&gt;=Parameters!$D$42,1,"")),""))-SUM(IF(ISNUMBER(Y219:AD219),(IF(Y219:AD219&gt;=Parameters!$D$41,1,"")),""))),0) +
   IF(Parameters!$D$32,SUM(IF(ISNUMBER(Y219:AD219),(IF(Y219:AD219&gt;=Parameters!$D$41,1,"")),"")),0) +
   IF(Parameters!$D$33,AVERAGE(IF(ISNUMBER(Y219:AD219),Y219:AD219)),0) +
   IF(Parameters!$D$34,IF(OR(IF(ISNUMBER(Y219:AD219),Y219:AD219)=0),0,GEOMEAN(IF(ISNUMBER(Y219:AD219),Y219:AD219))),0)</f>
        <v>1</v>
      </c>
      <c r="K219" s="23">
        <f t="shared" ca="1" si="20"/>
        <v>1</v>
      </c>
      <c r="L219" s="116" t="str">
        <f t="shared" si="21"/>
        <v>!!</v>
      </c>
      <c r="M219" s="21" cm="1">
        <f t="array" aca="1" ref="M219" ca="1">IF(Parameters!$D$31, SUM(IF(ISNUMBER(AF219:AK219),(IF(AF219:AK219&gt;=Parameters!$D$41,1,"")),""))+0.5*(SUM(IF(ISNUMBER(AF219:AK219),(IF(AF219:AK219&gt;=Parameters!$D$42,1,"")),""))-SUM(IF(ISNUMBER(AF219:AK219),(IF(AF219:AK219&gt;=Parameters!$D$41,1,"")),""))),0) +
   IF(Parameters!$D$32,SUM(IF(ISNUMBER(AF219:AK219),(IF(AF219:AK219&gt;=Parameters!$D$41,1,"")),"")),0) +
   IF(Parameters!$D$33,AVERAGE(IF(ISNUMBER(AF219:AK219),AF219:AK219)),0) +
   IF(Parameters!$D$34,IF(OR(IF(ISNUMBER(AF219:AK219),AF219:AK219)=0),0,GEOMEAN(IF(ISNUMBER(AF219:AK219),AF219:AK219))),0)</f>
        <v>1</v>
      </c>
      <c r="N219" s="23">
        <f t="shared" ca="1" si="22"/>
        <v>1</v>
      </c>
      <c r="O219" s="116" t="str">
        <f t="shared" si="23"/>
        <v>!!</v>
      </c>
      <c r="P219" s="24"/>
      <c r="Q219" s="49"/>
      <c r="R219" s="25">
        <f ca="1">IFERROR(INDEX(Health!$G$8:$G$225,MATCH($C219,_xlfn.ANCHORARRAY(Health!$C$8),0)),NA())</f>
        <v>0</v>
      </c>
      <c r="S219" s="25" t="e">
        <f ca="1">IFERROR(INDEX(Food!$G$8:$G$225,MATCH($C219,_xlfn.ANCHORARRAY(Food!$C$8),0)),NA())</f>
        <v>#N/A</v>
      </c>
      <c r="T219" s="25">
        <f ca="1">IFERROR(INDEX(Macro!$G$8:$G$225,MATCH($C219,_xlfn.ANCHORARRAY(Macro!$C$8),0)),NA())</f>
        <v>4.8494275724973672</v>
      </c>
      <c r="U219" s="25" t="e">
        <f ca="1">IFERROR(INDEX(Socioeconomic!$G$8:$G$225,MATCH($C219,_xlfn.ANCHORARRAY(Socioeconomic!$C$8),0)),NA())</f>
        <v>#N/A</v>
      </c>
      <c r="V219" s="25">
        <f ca="1">IFERROR(INDEX('Natural Hazard'!$G$8:$G$225,MATCH($C219,_xlfn.ANCHORARRAY('Natural Hazard'!$C$8),0)),NA())</f>
        <v>0</v>
      </c>
      <c r="W219" s="25">
        <f ca="1">IFERROR(INDEX(Conflict!$G$8:$G$225,MATCH($C219,_xlfn.ANCHORARRAY(Conflict!$C$8),0)),NA())</f>
        <v>10</v>
      </c>
      <c r="X219" s="50"/>
      <c r="Y219" s="25" t="e">
        <f ca="1">IFERROR(INDEX(Health!$H$8:$H$225,MATCH($C219,_xlfn.ANCHORARRAY(Health!$C$8),0)),NA())</f>
        <v>#N/A</v>
      </c>
      <c r="Z219" s="25" t="e">
        <f ca="1">IFERROR(INDEX(Food!$H$8:$H$225,MATCH($C219,_xlfn.ANCHORARRAY(Food!$C$8),0)),NA())</f>
        <v>#N/A</v>
      </c>
      <c r="AA219" s="25">
        <f ca="1">IFERROR(INDEX(Macro!$H$8:$H$225,MATCH($C219,_xlfn.ANCHORARRAY(Macro!$C$8),0)),NA())</f>
        <v>5.1626135364781698</v>
      </c>
      <c r="AB219" s="25" t="e">
        <f ca="1">IFERROR(INDEX(Socioeconomic!$H$8:$H$225,MATCH($C219,_xlfn.ANCHORARRAY(Socioeconomic!$C$8),0)),NA())</f>
        <v>#N/A</v>
      </c>
      <c r="AC219" s="25" t="e">
        <f ca="1">IFERROR(INDEX('Natural Hazard'!$H$8:$H$225,MATCH($C219,_xlfn.ANCHORARRAY('Natural Hazard'!$C$8),0)),NA())</f>
        <v>#N/A</v>
      </c>
      <c r="AD219" s="25">
        <f ca="1">IFERROR(INDEX(Conflict!$H$8:$H$225,MATCH($C219,_xlfn.ANCHORARRAY(Conflict!$C$8),0)),NA())</f>
        <v>10</v>
      </c>
      <c r="AE219" s="50"/>
      <c r="AF219" s="25">
        <f ca="1">IFERROR(INDEX(Health!$I$8:$I$225,MATCH($C219,_xlfn.ANCHORARRAY(Health!$C$8),0)),NA())</f>
        <v>0</v>
      </c>
      <c r="AG219" s="25" t="e">
        <f ca="1">IFERROR(INDEX(Food!$I$8:$I$225,MATCH($C219,_xlfn.ANCHORARRAY(Food!$C$8),0)),NA())</f>
        <v>#N/A</v>
      </c>
      <c r="AH219" s="25">
        <f ca="1">IFERROR(INDEX(Macro!$I$8:$I$225,MATCH($C219,_xlfn.ANCHORARRAY(Macro!$C$8),0)),NA())</f>
        <v>4.5552407932011301</v>
      </c>
      <c r="AI219" s="25" t="e">
        <f ca="1">IFERROR(INDEX(Socioeconomic!$I$8:$I$225,MATCH($C219,_xlfn.ANCHORARRAY(Socioeconomic!$C$8),0)),NA())</f>
        <v>#N/A</v>
      </c>
      <c r="AJ219" s="25">
        <f ca="1">IFERROR(INDEX('Natural Hazard'!$I$8:$I$225,MATCH($C219,_xlfn.ANCHORARRAY('Natural Hazard'!$C$8),0)),NA())</f>
        <v>0</v>
      </c>
      <c r="AK219" s="25">
        <f ca="1">IFERROR(INDEX(Conflict!$I$8:$I$225,MATCH($C219,_xlfn.ANCHORARRAY(Conflict!$C$8),0)),NA())</f>
        <v>10</v>
      </c>
      <c r="AL219" s="49"/>
      <c r="AM219" s="25">
        <f>IFERROR(INDEX('Data Reliability'!$G$6:$G$409,MATCH($C219,'Data Reliability'!$E$6:$E$409,0)),NA())</f>
        <v>0.83333333333333304</v>
      </c>
      <c r="AN219" s="25">
        <f>IFERROR(INDEX('Data Reliability'!$H$6:$H$409,MATCH($C219,'Data Reliability'!$E$6:$E$409,0)),NA())</f>
        <v>0.7</v>
      </c>
    </row>
    <row r="220" spans="2:40" x14ac:dyDescent="0.2">
      <c r="B220" s="28" t="s">
        <v>765</v>
      </c>
      <c r="C220" s="28" t="s">
        <v>356</v>
      </c>
      <c r="D220" s="28" t="s">
        <v>434</v>
      </c>
      <c r="E220" s="28" t="s">
        <v>429</v>
      </c>
      <c r="G220" s="22" cm="1">
        <f t="array" aca="1" ref="G220" ca="1">IF(Parameters!$D$31, SUM(IF(ISNUMBER(R220:W220),(IF(R220:W220&gt;=Parameters!$D$37,1,"")),""))+0.5*(SUM(IF(ISNUMBER(R220:W220),(IF(R220:W220&gt;=Parameters!$D$38,1,"")),""))-SUM(IF(ISNUMBER(R220:W220),(IF(R220:W220&gt;=Parameters!$D$37,1,"")),""))),0) +
   IF(Parameters!$D$32,SUM(IF(ISNUMBER(R220:W220),(IF(R220:W220&gt;=Parameters!$D$41,1,"")),"")),0) +
   IF(Parameters!$D$33,AVERAGE(IF(ISNUMBER(R220:W220),R220:W220)),0) +
   IF(Parameters!$D$34,IF(OR(IF(ISNUMBER(R220:W220),R220:W220)=0),0,GEOMEAN(IF(ISNUMBER(R220:W220),R220:W220))),0)</f>
        <v>2</v>
      </c>
      <c r="H220" s="23">
        <f t="shared" ca="1" si="18"/>
        <v>2</v>
      </c>
      <c r="I220" s="116" t="str">
        <f t="shared" si="19"/>
        <v/>
      </c>
      <c r="J220" s="22" cm="1">
        <f t="array" aca="1" ref="J220" ca="1">IF(Parameters!$D$31, SUM(IF(ISNUMBER(Y220:AD220),(IF(Y220:AD220&gt;=Parameters!$D$41,1,"")),""))+0.5*(SUM(IF(ISNUMBER(Y220:AD220),(IF(Y220:AD220&gt;=Parameters!$D$42,1,"")),""))-SUM(IF(ISNUMBER(Y220:AD220),(IF(Y220:AD220&gt;=Parameters!$D$41,1,"")),""))),0) +
   IF(Parameters!$D$32,SUM(IF(ISNUMBER(Y220:AD220),(IF(Y220:AD220&gt;=Parameters!$D$41,1,"")),"")),0) +
   IF(Parameters!$D$33,AVERAGE(IF(ISNUMBER(Y220:AD220),Y220:AD220)),0) +
   IF(Parameters!$D$34,IF(OR(IF(ISNUMBER(Y220:AD220),Y220:AD220)=0),0,GEOMEAN(IF(ISNUMBER(Y220:AD220),Y220:AD220))),0)</f>
        <v>5</v>
      </c>
      <c r="K220" s="23">
        <f t="shared" ca="1" si="20"/>
        <v>5</v>
      </c>
      <c r="L220" s="116" t="str">
        <f t="shared" si="21"/>
        <v/>
      </c>
      <c r="M220" s="21" cm="1">
        <f t="array" aca="1" ref="M220" ca="1">IF(Parameters!$D$31, SUM(IF(ISNUMBER(AF220:AK220),(IF(AF220:AK220&gt;=Parameters!$D$41,1,"")),""))+0.5*(SUM(IF(ISNUMBER(AF220:AK220),(IF(AF220:AK220&gt;=Parameters!$D$42,1,"")),""))-SUM(IF(ISNUMBER(AF220:AK220),(IF(AF220:AK220&gt;=Parameters!$D$41,1,"")),""))),0) +
   IF(Parameters!$D$32,SUM(IF(ISNUMBER(AF220:AK220),(IF(AF220:AK220&gt;=Parameters!$D$41,1,"")),"")),0) +
   IF(Parameters!$D$33,AVERAGE(IF(ISNUMBER(AF220:AK220),AF220:AK220)),0) +
   IF(Parameters!$D$34,IF(OR(IF(ISNUMBER(AF220:AK220),AF220:AK220)=0),0,GEOMEAN(IF(ISNUMBER(AF220:AK220),AF220:AK220))),0)</f>
        <v>1</v>
      </c>
      <c r="N220" s="23">
        <f t="shared" ca="1" si="22"/>
        <v>1</v>
      </c>
      <c r="O220" s="116" t="str">
        <f t="shared" si="23"/>
        <v>!</v>
      </c>
      <c r="P220" s="24"/>
      <c r="Q220" s="49"/>
      <c r="R220" s="25">
        <f ca="1">IFERROR(INDEX(Health!$G$8:$G$225,MATCH($C220,_xlfn.ANCHORARRAY(Health!$C$8),0)),NA())</f>
        <v>0</v>
      </c>
      <c r="S220" s="25">
        <f ca="1">IFERROR(INDEX(Food!$G$8:$G$225,MATCH($C220,_xlfn.ANCHORARRAY(Food!$C$8),0)),NA())</f>
        <v>10</v>
      </c>
      <c r="T220" s="25">
        <f ca="1">IFERROR(INDEX(Macro!$G$8:$G$225,MATCH($C220,_xlfn.ANCHORARRAY(Macro!$C$8),0)),NA())</f>
        <v>7.1566843099032109</v>
      </c>
      <c r="U220" s="25">
        <f ca="1">IFERROR(INDEX(Socioeconomic!$G$8:$G$225,MATCH($C220,_xlfn.ANCHORARRAY(Socioeconomic!$C$8),0)),NA())</f>
        <v>0</v>
      </c>
      <c r="V220" s="25">
        <f ca="1">IFERROR(INDEX('Natural Hazard'!$G$8:$G$225,MATCH($C220,_xlfn.ANCHORARRAY('Natural Hazard'!$C$8),0)),NA())</f>
        <v>0</v>
      </c>
      <c r="W220" s="25">
        <f ca="1">IFERROR(INDEX(Conflict!$G$8:$G$225,MATCH($C220,_xlfn.ANCHORARRAY(Conflict!$C$8),0)),NA())</f>
        <v>0</v>
      </c>
      <c r="X220" s="50"/>
      <c r="Y220" s="25">
        <f ca="1">IFERROR(INDEX(Health!$H$8:$H$225,MATCH($C220,_xlfn.ANCHORARRAY(Health!$C$8),0)),NA())</f>
        <v>10</v>
      </c>
      <c r="Z220" s="25">
        <f ca="1">IFERROR(INDEX(Food!$H$8:$H$225,MATCH($C220,_xlfn.ANCHORARRAY(Food!$C$8),0)),NA())</f>
        <v>10</v>
      </c>
      <c r="AA220" s="25">
        <f ca="1">IFERROR(INDEX(Macro!$H$8:$H$225,MATCH($C220,_xlfn.ANCHORARRAY(Macro!$C$8),0)),NA())</f>
        <v>10</v>
      </c>
      <c r="AB220" s="25">
        <f ca="1">IFERROR(INDEX(Socioeconomic!$H$8:$H$225,MATCH($C220,_xlfn.ANCHORARRAY(Socioeconomic!$C$8),0)),NA())</f>
        <v>10</v>
      </c>
      <c r="AC220" s="25">
        <f ca="1">IFERROR(INDEX('Natural Hazard'!$H$8:$H$225,MATCH($C220,_xlfn.ANCHORARRAY('Natural Hazard'!$C$8),0)),NA())</f>
        <v>5.5</v>
      </c>
      <c r="AD220" s="25">
        <f ca="1">IFERROR(INDEX(Conflict!$H$8:$H$225,MATCH($C220,_xlfn.ANCHORARRAY(Conflict!$C$8),0)),NA())</f>
        <v>10</v>
      </c>
      <c r="AE220" s="50"/>
      <c r="AF220" s="25">
        <f ca="1">IFERROR(INDEX(Health!$I$8:$I$225,MATCH($C220,_xlfn.ANCHORARRAY(Health!$C$8),0)),NA())</f>
        <v>0</v>
      </c>
      <c r="AG220" s="25">
        <f ca="1">IFERROR(INDEX(Food!$I$8:$I$225,MATCH($C220,_xlfn.ANCHORARRAY(Food!$C$8),0)),NA())</f>
        <v>10</v>
      </c>
      <c r="AH220" s="25">
        <f ca="1">IFERROR(INDEX(Macro!$I$8:$I$225,MATCH($C220,_xlfn.ANCHORARRAY(Macro!$C$8),0)),NA())</f>
        <v>5.12181303116148</v>
      </c>
      <c r="AI220" s="25" t="e">
        <f ca="1">IFERROR(INDEX(Socioeconomic!$I$8:$I$225,MATCH($C220,_xlfn.ANCHORARRAY(Socioeconomic!$C$8),0)),NA())</f>
        <v>#N/A</v>
      </c>
      <c r="AJ220" s="25">
        <f ca="1">IFERROR(INDEX('Natural Hazard'!$I$8:$I$225,MATCH($C220,_xlfn.ANCHORARRAY('Natural Hazard'!$C$8),0)),NA())</f>
        <v>0</v>
      </c>
      <c r="AK220" s="25">
        <f ca="1">IFERROR(INDEX(Conflict!$I$8:$I$225,MATCH($C220,_xlfn.ANCHORARRAY(Conflict!$C$8),0)),NA())</f>
        <v>0</v>
      </c>
      <c r="AL220" s="49"/>
      <c r="AM220" s="25">
        <f>IFERROR(INDEX('Data Reliability'!$G$6:$G$409,MATCH($C220,'Data Reliability'!$E$6:$E$409,0)),NA())</f>
        <v>8.3333333333333301E-2</v>
      </c>
      <c r="AN220" s="25">
        <f>IFERROR(INDEX('Data Reliability'!$H$6:$H$409,MATCH($C220,'Data Reliability'!$E$6:$E$409,0)),NA())</f>
        <v>0.4</v>
      </c>
    </row>
    <row r="221" spans="2:40" x14ac:dyDescent="0.2">
      <c r="B221" s="28" t="s">
        <v>357</v>
      </c>
      <c r="C221" s="28" t="s">
        <v>358</v>
      </c>
      <c r="D221" s="28" t="s">
        <v>432</v>
      </c>
      <c r="E221" s="28" t="s">
        <v>430</v>
      </c>
      <c r="G221" s="22" cm="1">
        <f t="array" aca="1" ref="G221" ca="1">IF(Parameters!$D$31, SUM(IF(ISNUMBER(R221:W221),(IF(R221:W221&gt;=Parameters!$D$37,1,"")),""))+0.5*(SUM(IF(ISNUMBER(R221:W221),(IF(R221:W221&gt;=Parameters!$D$38,1,"")),""))-SUM(IF(ISNUMBER(R221:W221),(IF(R221:W221&gt;=Parameters!$D$37,1,"")),""))),0) +
   IF(Parameters!$D$32,SUM(IF(ISNUMBER(R221:W221),(IF(R221:W221&gt;=Parameters!$D$41,1,"")),"")),0) +
   IF(Parameters!$D$33,AVERAGE(IF(ISNUMBER(R221:W221),R221:W221)),0) +
   IF(Parameters!$D$34,IF(OR(IF(ISNUMBER(R221:W221),R221:W221)=0),0,GEOMEAN(IF(ISNUMBER(R221:W221),R221:W221))),0)</f>
        <v>1.5</v>
      </c>
      <c r="H221" s="23">
        <f t="shared" ca="1" si="18"/>
        <v>1.5</v>
      </c>
      <c r="I221" s="116" t="str">
        <f t="shared" si="19"/>
        <v/>
      </c>
      <c r="J221" s="22" cm="1">
        <f t="array" aca="1" ref="J221" ca="1">IF(Parameters!$D$31, SUM(IF(ISNUMBER(Y221:AD221),(IF(Y221:AD221&gt;=Parameters!$D$41,1,"")),""))+0.5*(SUM(IF(ISNUMBER(Y221:AD221),(IF(Y221:AD221&gt;=Parameters!$D$42,1,"")),""))-SUM(IF(ISNUMBER(Y221:AD221),(IF(Y221:AD221&gt;=Parameters!$D$41,1,"")),""))),0) +
   IF(Parameters!$D$32,SUM(IF(ISNUMBER(Y221:AD221),(IF(Y221:AD221&gt;=Parameters!$D$41,1,"")),"")),0) +
   IF(Parameters!$D$33,AVERAGE(IF(ISNUMBER(Y221:AD221),Y221:AD221)),0) +
   IF(Parameters!$D$34,IF(OR(IF(ISNUMBER(Y221:AD221),Y221:AD221)=0),0,GEOMEAN(IF(ISNUMBER(Y221:AD221),Y221:AD221))),0)</f>
        <v>0.5</v>
      </c>
      <c r="K221" s="23">
        <f t="shared" ca="1" si="20"/>
        <v>0.5</v>
      </c>
      <c r="L221" s="116" t="str">
        <f t="shared" si="21"/>
        <v/>
      </c>
      <c r="M221" s="21" cm="1">
        <f t="array" aca="1" ref="M221" ca="1">IF(Parameters!$D$31, SUM(IF(ISNUMBER(AF221:AK221),(IF(AF221:AK221&gt;=Parameters!$D$41,1,"")),""))+0.5*(SUM(IF(ISNUMBER(AF221:AK221),(IF(AF221:AK221&gt;=Parameters!$D$42,1,"")),""))-SUM(IF(ISNUMBER(AF221:AK221),(IF(AF221:AK221&gt;=Parameters!$D$41,1,"")),""))),0) +
   IF(Parameters!$D$32,SUM(IF(ISNUMBER(AF221:AK221),(IF(AF221:AK221&gt;=Parameters!$D$41,1,"")),"")),0) +
   IF(Parameters!$D$33,AVERAGE(IF(ISNUMBER(AF221:AK221),AF221:AK221)),0) +
   IF(Parameters!$D$34,IF(OR(IF(ISNUMBER(AF221:AK221),AF221:AK221)=0),0,GEOMEAN(IF(ISNUMBER(AF221:AK221),AF221:AK221))),0)</f>
        <v>2.5</v>
      </c>
      <c r="N221" s="23">
        <f t="shared" ca="1" si="22"/>
        <v>2.5</v>
      </c>
      <c r="O221" s="116" t="str">
        <f t="shared" si="23"/>
        <v>!</v>
      </c>
      <c r="P221" s="24"/>
      <c r="Q221" s="49"/>
      <c r="R221" s="25">
        <f ca="1">IFERROR(INDEX(Health!$G$8:$G$225,MATCH($C221,_xlfn.ANCHORARRAY(Health!$C$8),0)),NA())</f>
        <v>0</v>
      </c>
      <c r="S221" s="25">
        <f ca="1">IFERROR(INDEX(Food!$G$8:$G$225,MATCH($C221,_xlfn.ANCHORARRAY(Food!$C$8),0)),NA())</f>
        <v>0</v>
      </c>
      <c r="T221" s="25">
        <f ca="1">IFERROR(INDEX(Macro!$G$8:$G$225,MATCH($C221,_xlfn.ANCHORARRAY(Macro!$C$8),0)),NA())</f>
        <v>6.9</v>
      </c>
      <c r="U221" s="25">
        <f ca="1">IFERROR(INDEX(Socioeconomic!$G$8:$G$225,MATCH($C221,_xlfn.ANCHORARRAY(Socioeconomic!$C$8),0)),NA())</f>
        <v>7.745966692414834</v>
      </c>
      <c r="V221" s="25">
        <f ca="1">IFERROR(INDEX('Natural Hazard'!$G$8:$G$225,MATCH($C221,_xlfn.ANCHORARRAY('Natural Hazard'!$C$8),0)),NA())</f>
        <v>0</v>
      </c>
      <c r="W221" s="25">
        <f ca="1">IFERROR(INDEX(Conflict!$G$8:$G$225,MATCH($C221,_xlfn.ANCHORARRAY(Conflict!$C$8),0)),NA())</f>
        <v>4.7470873802651035</v>
      </c>
      <c r="X221" s="50"/>
      <c r="Y221" s="25">
        <f ca="1">IFERROR(INDEX(Health!$H$8:$H$225,MATCH($C221,_xlfn.ANCHORARRAY(Health!$C$8),0)),NA())</f>
        <v>2.8221574344023299</v>
      </c>
      <c r="Z221" s="25">
        <f ca="1">IFERROR(INDEX(Food!$H$8:$H$225,MATCH($C221,_xlfn.ANCHORARRAY(Food!$C$8),0)),NA())</f>
        <v>4.7423277359583</v>
      </c>
      <c r="AA221" s="25">
        <f ca="1">IFERROR(INDEX(Macro!$H$8:$H$225,MATCH($C221,_xlfn.ANCHORARRAY(Macro!$C$8),0)),NA())</f>
        <v>7</v>
      </c>
      <c r="AB221" s="25">
        <f ca="1">IFERROR(INDEX(Socioeconomic!$H$8:$H$225,MATCH($C221,_xlfn.ANCHORARRAY(Socioeconomic!$C$8),0)),NA())</f>
        <v>6</v>
      </c>
      <c r="AC221" s="25">
        <f ca="1">IFERROR(INDEX('Natural Hazard'!$H$8:$H$225,MATCH($C221,_xlfn.ANCHORARRAY('Natural Hazard'!$C$8),0)),NA())</f>
        <v>5.3333333333333304</v>
      </c>
      <c r="AD221" s="25">
        <f ca="1">IFERROR(INDEX(Conflict!$H$8:$H$225,MATCH($C221,_xlfn.ANCHORARRAY(Conflict!$C$8),0)),NA())</f>
        <v>2.2534838595872202</v>
      </c>
      <c r="AE221" s="50"/>
      <c r="AF221" s="25">
        <f ca="1">IFERROR(INDEX(Health!$I$8:$I$225,MATCH($C221,_xlfn.ANCHORARRAY(Health!$C$8),0)),NA())</f>
        <v>0</v>
      </c>
      <c r="AG221" s="25" t="e">
        <f ca="1">IFERROR(INDEX(Food!$I$8:$I$225,MATCH($C221,_xlfn.ANCHORARRAY(Food!$C$8),0)),NA())</f>
        <v>#N/A</v>
      </c>
      <c r="AH221" s="25">
        <f ca="1">IFERROR(INDEX(Macro!$I$8:$I$225,MATCH($C221,_xlfn.ANCHORARRAY(Macro!$C$8),0)),NA())</f>
        <v>7</v>
      </c>
      <c r="AI221" s="25">
        <f ca="1">IFERROR(INDEX(Socioeconomic!$I$8:$I$225,MATCH($C221,_xlfn.ANCHORARRAY(Socioeconomic!$C$8),0)),NA())</f>
        <v>10</v>
      </c>
      <c r="AJ221" s="25">
        <f ca="1">IFERROR(INDEX('Natural Hazard'!$I$8:$I$225,MATCH($C221,_xlfn.ANCHORARRAY('Natural Hazard'!$C$8),0)),NA())</f>
        <v>0</v>
      </c>
      <c r="AK221" s="25">
        <f ca="1">IFERROR(INDEX(Conflict!$I$8:$I$225,MATCH($C221,_xlfn.ANCHORARRAY(Conflict!$C$8),0)),NA())</f>
        <v>10</v>
      </c>
      <c r="AL221" s="49"/>
      <c r="AM221" s="25">
        <f>IFERROR(INDEX('Data Reliability'!$G$6:$G$409,MATCH($C221,'Data Reliability'!$E$6:$E$409,0)),NA())</f>
        <v>0</v>
      </c>
      <c r="AN221" s="25">
        <f>IFERROR(INDEX('Data Reliability'!$H$6:$H$409,MATCH($C221,'Data Reliability'!$E$6:$E$409,0)),NA())</f>
        <v>0.391666666666667</v>
      </c>
    </row>
    <row r="222" spans="2:40" x14ac:dyDescent="0.2">
      <c r="B222" s="28" t="s">
        <v>359</v>
      </c>
      <c r="C222" s="28" t="s">
        <v>360</v>
      </c>
      <c r="D222" s="28" t="s">
        <v>432</v>
      </c>
      <c r="E222" s="28" t="s">
        <v>429</v>
      </c>
      <c r="G222" s="22" cm="1">
        <f t="array" aca="1" ref="G222" ca="1">IF(Parameters!$D$31, SUM(IF(ISNUMBER(R222:W222),(IF(R222:W222&gt;=Parameters!$D$37,1,"")),""))+0.5*(SUM(IF(ISNUMBER(R222:W222),(IF(R222:W222&gt;=Parameters!$D$38,1,"")),""))-SUM(IF(ISNUMBER(R222:W222),(IF(R222:W222&gt;=Parameters!$D$37,1,"")),""))),0) +
   IF(Parameters!$D$32,SUM(IF(ISNUMBER(R222:W222),(IF(R222:W222&gt;=Parameters!$D$41,1,"")),"")),0) +
   IF(Parameters!$D$33,AVERAGE(IF(ISNUMBER(R222:W222),R222:W222)),0) +
   IF(Parameters!$D$34,IF(OR(IF(ISNUMBER(R222:W222),R222:W222)=0),0,GEOMEAN(IF(ISNUMBER(R222:W222),R222:W222))),0)</f>
        <v>2</v>
      </c>
      <c r="H222" s="23">
        <f t="shared" ca="1" si="18"/>
        <v>2</v>
      </c>
      <c r="I222" s="116" t="str">
        <f t="shared" si="19"/>
        <v/>
      </c>
      <c r="J222" s="22" cm="1">
        <f t="array" aca="1" ref="J222" ca="1">IF(Parameters!$D$31, SUM(IF(ISNUMBER(Y222:AD222),(IF(Y222:AD222&gt;=Parameters!$D$41,1,"")),""))+0.5*(SUM(IF(ISNUMBER(Y222:AD222),(IF(Y222:AD222&gt;=Parameters!$D$42,1,"")),""))-SUM(IF(ISNUMBER(Y222:AD222),(IF(Y222:AD222&gt;=Parameters!$D$41,1,"")),""))),0) +
   IF(Parameters!$D$32,SUM(IF(ISNUMBER(Y222:AD222),(IF(Y222:AD222&gt;=Parameters!$D$41,1,"")),"")),0) +
   IF(Parameters!$D$33,AVERAGE(IF(ISNUMBER(Y222:AD222),Y222:AD222)),0) +
   IF(Parameters!$D$34,IF(OR(IF(ISNUMBER(Y222:AD222),Y222:AD222)=0),0,GEOMEAN(IF(ISNUMBER(Y222:AD222),Y222:AD222))),0)</f>
        <v>3</v>
      </c>
      <c r="K222" s="23">
        <f t="shared" ca="1" si="20"/>
        <v>3</v>
      </c>
      <c r="L222" s="116" t="str">
        <f t="shared" si="21"/>
        <v/>
      </c>
      <c r="M222" s="21" cm="1">
        <f t="array" aca="1" ref="M222" ca="1">IF(Parameters!$D$31, SUM(IF(ISNUMBER(AF222:AK222),(IF(AF222:AK222&gt;=Parameters!$D$41,1,"")),""))+0.5*(SUM(IF(ISNUMBER(AF222:AK222),(IF(AF222:AK222&gt;=Parameters!$D$42,1,"")),""))-SUM(IF(ISNUMBER(AF222:AK222),(IF(AF222:AK222&gt;=Parameters!$D$41,1,"")),""))),0) +
   IF(Parameters!$D$32,SUM(IF(ISNUMBER(AF222:AK222),(IF(AF222:AK222&gt;=Parameters!$D$41,1,"")),"")),0) +
   IF(Parameters!$D$33,AVERAGE(IF(ISNUMBER(AF222:AK222),AF222:AK222)),0) +
   IF(Parameters!$D$34,IF(OR(IF(ISNUMBER(AF222:AK222),AF222:AK222)=0),0,GEOMEAN(IF(ISNUMBER(AF222:AK222),AF222:AK222))),0)</f>
        <v>2.5</v>
      </c>
      <c r="N222" s="23">
        <f t="shared" ca="1" si="22"/>
        <v>2.5</v>
      </c>
      <c r="O222" s="116" t="str">
        <f t="shared" si="23"/>
        <v>!</v>
      </c>
      <c r="P222" s="24"/>
      <c r="Q222" s="49"/>
      <c r="R222" s="25">
        <f ca="1">IFERROR(INDEX(Health!$G$8:$G$225,MATCH($C222,_xlfn.ANCHORARRAY(Health!$C$8),0)),NA())</f>
        <v>0</v>
      </c>
      <c r="S222" s="25">
        <f ca="1">IFERROR(INDEX(Food!$G$8:$G$225,MATCH($C222,_xlfn.ANCHORARRAY(Food!$C$8),0)),NA())</f>
        <v>0</v>
      </c>
      <c r="T222" s="25">
        <f ca="1">IFERROR(INDEX(Macro!$G$8:$G$225,MATCH($C222,_xlfn.ANCHORARRAY(Macro!$C$8),0)),NA())</f>
        <v>10</v>
      </c>
      <c r="U222" s="25">
        <f ca="1">IFERROR(INDEX(Socioeconomic!$G$8:$G$225,MATCH($C222,_xlfn.ANCHORARRAY(Socioeconomic!$C$8),0)),NA())</f>
        <v>0</v>
      </c>
      <c r="V222" s="25">
        <f ca="1">IFERROR(INDEX('Natural Hazard'!$G$8:$G$225,MATCH($C222,_xlfn.ANCHORARRAY('Natural Hazard'!$C$8),0)),NA())</f>
        <v>5.9160797830996161</v>
      </c>
      <c r="W222" s="25">
        <f ca="1">IFERROR(INDEX(Conflict!$G$8:$G$225,MATCH($C222,_xlfn.ANCHORARRAY(Conflict!$C$8),0)),NA())</f>
        <v>5.5588228568705018</v>
      </c>
      <c r="X222" s="50"/>
      <c r="Y222" s="25">
        <f ca="1">IFERROR(INDEX(Health!$H$8:$H$225,MATCH($C222,_xlfn.ANCHORARRAY(Health!$C$8),0)),NA())</f>
        <v>8.4489795918367303</v>
      </c>
      <c r="Z222" s="25">
        <f ca="1">IFERROR(INDEX(Food!$H$8:$H$225,MATCH($C222,_xlfn.ANCHORARRAY(Food!$C$8),0)),NA())</f>
        <v>10</v>
      </c>
      <c r="AA222" s="25">
        <f ca="1">IFERROR(INDEX(Macro!$H$8:$H$225,MATCH($C222,_xlfn.ANCHORARRAY(Macro!$C$8),0)),NA())</f>
        <v>10</v>
      </c>
      <c r="AB222" s="25">
        <f ca="1">IFERROR(INDEX(Socioeconomic!$H$8:$H$225,MATCH($C222,_xlfn.ANCHORARRAY(Socioeconomic!$C$8),0)),NA())</f>
        <v>9.1428571428571406</v>
      </c>
      <c r="AC222" s="25">
        <f ca="1">IFERROR(INDEX('Natural Hazard'!$H$8:$H$225,MATCH($C222,_xlfn.ANCHORARRAY('Natural Hazard'!$C$8),0)),NA())</f>
        <v>3.5</v>
      </c>
      <c r="AD222" s="25">
        <f ca="1">IFERROR(INDEX(Conflict!$H$8:$H$225,MATCH($C222,_xlfn.ANCHORARRAY(Conflict!$C$8),0)),NA())</f>
        <v>4.41435879343799</v>
      </c>
      <c r="AE222" s="50"/>
      <c r="AF222" s="25">
        <f ca="1">IFERROR(INDEX(Health!$I$8:$I$225,MATCH($C222,_xlfn.ANCHORARRAY(Health!$C$8),0)),NA())</f>
        <v>0</v>
      </c>
      <c r="AG222" s="25" t="e">
        <f ca="1">IFERROR(INDEX(Food!$I$8:$I$225,MATCH($C222,_xlfn.ANCHORARRAY(Food!$C$8),0)),NA())</f>
        <v>#N/A</v>
      </c>
      <c r="AH222" s="25">
        <f ca="1">IFERROR(INDEX(Macro!$I$8:$I$225,MATCH($C222,_xlfn.ANCHORARRAY(Macro!$C$8),0)),NA())</f>
        <v>10</v>
      </c>
      <c r="AI222" s="25">
        <f ca="1">IFERROR(INDEX(Socioeconomic!$I$8:$I$225,MATCH($C222,_xlfn.ANCHORARRAY(Socioeconomic!$C$8),0)),NA())</f>
        <v>0</v>
      </c>
      <c r="AJ222" s="25">
        <f ca="1">IFERROR(INDEX('Natural Hazard'!$I$8:$I$225,MATCH($C222,_xlfn.ANCHORARRAY('Natural Hazard'!$C$8),0)),NA())</f>
        <v>10</v>
      </c>
      <c r="AK222" s="25">
        <f ca="1">IFERROR(INDEX(Conflict!$I$8:$I$225,MATCH($C222,_xlfn.ANCHORARRAY(Conflict!$C$8),0)),NA())</f>
        <v>7</v>
      </c>
      <c r="AL222" s="49"/>
      <c r="AM222" s="25">
        <f>IFERROR(INDEX('Data Reliability'!$G$6:$G$409,MATCH($C222,'Data Reliability'!$E$6:$E$409,0)),NA())</f>
        <v>0</v>
      </c>
      <c r="AN222" s="25">
        <f>IFERROR(INDEX('Data Reliability'!$H$6:$H$409,MATCH($C222,'Data Reliability'!$E$6:$E$409,0)),NA())</f>
        <v>0.47499999999999998</v>
      </c>
    </row>
    <row r="223" spans="2:40" x14ac:dyDescent="0.2">
      <c r="B223" s="28" t="s">
        <v>361</v>
      </c>
      <c r="C223" s="28" t="s">
        <v>362</v>
      </c>
      <c r="D223" s="28" t="s">
        <v>432</v>
      </c>
      <c r="E223" s="28" t="s">
        <v>535</v>
      </c>
      <c r="G223" s="22" cm="1">
        <f t="array" aca="1" ref="G223" ca="1">IF(Parameters!$D$31, SUM(IF(ISNUMBER(R223:W223),(IF(R223:W223&gt;=Parameters!$D$37,1,"")),""))+0.5*(SUM(IF(ISNUMBER(R223:W223),(IF(R223:W223&gt;=Parameters!$D$38,1,"")),""))-SUM(IF(ISNUMBER(R223:W223),(IF(R223:W223&gt;=Parameters!$D$37,1,"")),""))),0) +
   IF(Parameters!$D$32,SUM(IF(ISNUMBER(R223:W223),(IF(R223:W223&gt;=Parameters!$D$41,1,"")),"")),0) +
   IF(Parameters!$D$33,AVERAGE(IF(ISNUMBER(R223:W223),R223:W223)),0) +
   IF(Parameters!$D$34,IF(OR(IF(ISNUMBER(R223:W223),R223:W223)=0),0,GEOMEAN(IF(ISNUMBER(R223:W223),R223:W223))),0)</f>
        <v>4.5</v>
      </c>
      <c r="H223" s="23">
        <f t="shared" ca="1" si="18"/>
        <v>4.5</v>
      </c>
      <c r="I223" s="116" t="str">
        <f t="shared" si="19"/>
        <v/>
      </c>
      <c r="J223" s="22" cm="1">
        <f t="array" aca="1" ref="J223" ca="1">IF(Parameters!$D$31, SUM(IF(ISNUMBER(Y223:AD223),(IF(Y223:AD223&gt;=Parameters!$D$41,1,"")),""))+0.5*(SUM(IF(ISNUMBER(Y223:AD223),(IF(Y223:AD223&gt;=Parameters!$D$42,1,"")),""))-SUM(IF(ISNUMBER(Y223:AD223),(IF(Y223:AD223&gt;=Parameters!$D$41,1,"")),""))),0) +
   IF(Parameters!$D$32,SUM(IF(ISNUMBER(Y223:AD223),(IF(Y223:AD223&gt;=Parameters!$D$41,1,"")),"")),0) +
   IF(Parameters!$D$33,AVERAGE(IF(ISNUMBER(Y223:AD223),Y223:AD223)),0) +
   IF(Parameters!$D$34,IF(OR(IF(ISNUMBER(Y223:AD223),Y223:AD223)=0),0,GEOMEAN(IF(ISNUMBER(Y223:AD223),Y223:AD223))),0)</f>
        <v>3.5</v>
      </c>
      <c r="K223" s="23">
        <f t="shared" ca="1" si="20"/>
        <v>3.5</v>
      </c>
      <c r="L223" s="116" t="str">
        <f t="shared" si="21"/>
        <v/>
      </c>
      <c r="M223" s="21" cm="1">
        <f t="array" aca="1" ref="M223" ca="1">IF(Parameters!$D$31, SUM(IF(ISNUMBER(AF223:AK223),(IF(AF223:AK223&gt;=Parameters!$D$41,1,"")),""))+0.5*(SUM(IF(ISNUMBER(AF223:AK223),(IF(AF223:AK223&gt;=Parameters!$D$42,1,"")),""))-SUM(IF(ISNUMBER(AF223:AK223),(IF(AF223:AK223&gt;=Parameters!$D$41,1,"")),""))),0) +
   IF(Parameters!$D$32,SUM(IF(ISNUMBER(AF223:AK223),(IF(AF223:AK223&gt;=Parameters!$D$41,1,"")),"")),0) +
   IF(Parameters!$D$33,AVERAGE(IF(ISNUMBER(AF223:AK223),AF223:AK223)),0) +
   IF(Parameters!$D$34,IF(OR(IF(ISNUMBER(AF223:AK223),AF223:AK223)=0),0,GEOMEAN(IF(ISNUMBER(AF223:AK223),AF223:AK223))),0)</f>
        <v>2.5</v>
      </c>
      <c r="N223" s="23">
        <f t="shared" ca="1" si="22"/>
        <v>2.5</v>
      </c>
      <c r="O223" s="116" t="str">
        <f t="shared" si="23"/>
        <v>!</v>
      </c>
      <c r="P223" s="24"/>
      <c r="Q223" s="49"/>
      <c r="R223" s="25">
        <f ca="1">IFERROR(INDEX(Health!$G$8:$G$225,MATCH($C223,_xlfn.ANCHORARRAY(Health!$C$8),0)),NA())</f>
        <v>8.2029646919640768</v>
      </c>
      <c r="S223" s="25">
        <f ca="1">IFERROR(INDEX(Food!$G$8:$G$225,MATCH($C223,_xlfn.ANCHORARRAY(Food!$C$8),0)),NA())</f>
        <v>8.3666002653407556</v>
      </c>
      <c r="T223" s="25">
        <f ca="1">IFERROR(INDEX(Macro!$G$8:$G$225,MATCH($C223,_xlfn.ANCHORARRAY(Macro!$C$8),0)),NA())</f>
        <v>8.1208994882699717</v>
      </c>
      <c r="U223" s="25">
        <f ca="1">IFERROR(INDEX(Socioeconomic!$G$8:$G$225,MATCH($C223,_xlfn.ANCHORARRAY(Socioeconomic!$C$8),0)),NA())</f>
        <v>0</v>
      </c>
      <c r="V223" s="25">
        <f ca="1">IFERROR(INDEX('Natural Hazard'!$G$8:$G$225,MATCH($C223,_xlfn.ANCHORARRAY('Natural Hazard'!$C$8),0)),NA())</f>
        <v>6.9522178715380676</v>
      </c>
      <c r="W223" s="25">
        <f ca="1">IFERROR(INDEX(Conflict!$G$8:$G$225,MATCH($C223,_xlfn.ANCHORARRAY(Conflict!$C$8),0)),NA())</f>
        <v>7.3192505471139802</v>
      </c>
      <c r="X223" s="50"/>
      <c r="Y223" s="25">
        <f ca="1">IFERROR(INDEX(Health!$H$8:$H$225,MATCH($C223,_xlfn.ANCHORARRAY(Health!$C$8),0)),NA())</f>
        <v>6.72886297376093</v>
      </c>
      <c r="Z223" s="25">
        <f ca="1">IFERROR(INDEX(Food!$H$8:$H$225,MATCH($C223,_xlfn.ANCHORARRAY(Food!$C$8),0)),NA())</f>
        <v>10</v>
      </c>
      <c r="AA223" s="25">
        <f ca="1">IFERROR(INDEX(Macro!$H$8:$H$225,MATCH($C223,_xlfn.ANCHORARRAY(Macro!$C$8),0)),NA())</f>
        <v>10</v>
      </c>
      <c r="AB223" s="25">
        <f ca="1">IFERROR(INDEX(Socioeconomic!$H$8:$H$225,MATCH($C223,_xlfn.ANCHORARRAY(Socioeconomic!$C$8),0)),NA())</f>
        <v>8.4285714285714199</v>
      </c>
      <c r="AC223" s="25">
        <f ca="1">IFERROR(INDEX('Natural Hazard'!$H$8:$H$225,MATCH($C223,_xlfn.ANCHORARRAY('Natural Hazard'!$C$8),0)),NA())</f>
        <v>4.8333333333333304</v>
      </c>
      <c r="AD223" s="25">
        <f ca="1">IFERROR(INDEX(Conflict!$H$8:$H$225,MATCH($C223,_xlfn.ANCHORARRAY(Conflict!$C$8),0)),NA())</f>
        <v>10</v>
      </c>
      <c r="AE223" s="50"/>
      <c r="AF223" s="25">
        <f ca="1">IFERROR(INDEX(Health!$I$8:$I$225,MATCH($C223,_xlfn.ANCHORARRAY(Health!$C$8),0)),NA())</f>
        <v>10</v>
      </c>
      <c r="AG223" s="25">
        <f ca="1">IFERROR(INDEX(Food!$I$8:$I$225,MATCH($C223,_xlfn.ANCHORARRAY(Food!$C$8),0)),NA())</f>
        <v>7</v>
      </c>
      <c r="AH223" s="25">
        <f ca="1">IFERROR(INDEX(Macro!$I$8:$I$225,MATCH($C223,_xlfn.ANCHORARRAY(Macro!$C$8),0)),NA())</f>
        <v>6.5949008498583499</v>
      </c>
      <c r="AI223" s="25">
        <f ca="1">IFERROR(INDEX(Socioeconomic!$I$8:$I$225,MATCH($C223,_xlfn.ANCHORARRAY(Socioeconomic!$C$8),0)),NA())</f>
        <v>0</v>
      </c>
      <c r="AJ223" s="25">
        <f ca="1">IFERROR(INDEX('Natural Hazard'!$I$8:$I$225,MATCH($C223,_xlfn.ANCHORARRAY('Natural Hazard'!$C$8),0)),NA())</f>
        <v>10</v>
      </c>
      <c r="AK223" s="25">
        <f ca="1">IFERROR(INDEX(Conflict!$I$8:$I$225,MATCH($C223,_xlfn.ANCHORARRAY(Conflict!$C$8),0)),NA())</f>
        <v>5.3571428571428301</v>
      </c>
      <c r="AL223" s="49"/>
      <c r="AM223" s="25">
        <f>IFERROR(INDEX('Data Reliability'!$G$6:$G$409,MATCH($C223,'Data Reliability'!$E$6:$E$409,0)),NA())</f>
        <v>0.16666666666666699</v>
      </c>
      <c r="AN223" s="25">
        <f>IFERROR(INDEX('Data Reliability'!$H$6:$H$409,MATCH($C223,'Data Reliability'!$E$6:$E$409,0)),NA())</f>
        <v>0.41944444444444401</v>
      </c>
    </row>
  </sheetData>
  <autoFilter ref="B5:AN223" xr:uid="{B83457C9-F7DA-6C4E-90F1-5D497C3EFA8E}">
    <sortState xmlns:xlrd2="http://schemas.microsoft.com/office/spreadsheetml/2017/richdata2" ref="B6:AN223">
      <sortCondition ref="C5:C223"/>
    </sortState>
  </autoFilter>
  <mergeCells count="12">
    <mergeCell ref="G2:O2"/>
    <mergeCell ref="R2:W2"/>
    <mergeCell ref="Y2:AD2"/>
    <mergeCell ref="AF2:AK2"/>
    <mergeCell ref="AM2:AN2"/>
    <mergeCell ref="R3:W3"/>
    <mergeCell ref="Y3:AD3"/>
    <mergeCell ref="AF3:AK3"/>
    <mergeCell ref="M4:O4"/>
    <mergeCell ref="G4:I4"/>
    <mergeCell ref="J4:L4"/>
    <mergeCell ref="G3:O3"/>
  </mergeCells>
  <conditionalFormatting sqref="G6:G223">
    <cfRule type="dataBar" priority="13">
      <dataBar showValue="0">
        <cfvo type="num" val="0"/>
        <cfvo type="num" val="6"/>
        <color rgb="FFDD2C03"/>
      </dataBar>
      <extLst>
        <ext xmlns:x14="http://schemas.microsoft.com/office/spreadsheetml/2009/9/main" uri="{B025F937-C7B1-47D3-B67F-A62EFF666E3E}">
          <x14:id>{50296FC9-5C0C-B642-BC04-95322836AAFC}</x14:id>
        </ext>
      </extLst>
    </cfRule>
  </conditionalFormatting>
  <conditionalFormatting sqref="J6:J223">
    <cfRule type="dataBar" priority="25">
      <dataBar showValue="0">
        <cfvo type="num" val="0"/>
        <cfvo type="num" val="6"/>
        <color rgb="FFF9696B"/>
      </dataBar>
      <extLst>
        <ext xmlns:x14="http://schemas.microsoft.com/office/spreadsheetml/2009/9/main" uri="{B025F937-C7B1-47D3-B67F-A62EFF666E3E}">
          <x14:id>{76DC19A0-EEFF-B74A-A16B-1AF44A594CD3}</x14:id>
        </ext>
      </extLst>
    </cfRule>
  </conditionalFormatting>
  <conditionalFormatting sqref="M6:M223">
    <cfRule type="dataBar" priority="14">
      <dataBar showValue="0">
        <cfvo type="num" val="0"/>
        <cfvo type="num" val="6"/>
        <color theme="9" tint="-0.249977111117893"/>
      </dataBar>
      <extLst>
        <ext xmlns:x14="http://schemas.microsoft.com/office/spreadsheetml/2009/9/main" uri="{B025F937-C7B1-47D3-B67F-A62EFF666E3E}">
          <x14:id>{0E481C95-ADD7-C847-898D-6F58FDA81A0D}</x14:id>
        </ext>
      </extLst>
    </cfRule>
  </conditionalFormatting>
  <conditionalFormatting sqref="R6:W223">
    <cfRule type="cellIs" dxfId="304" priority="12" stopIfTrue="1" operator="greaterThan">
      <formula>0</formula>
    </cfRule>
    <cfRule type="expression" dxfId="301" priority="1" stopIfTrue="1">
      <formula>R6=""</formula>
    </cfRule>
  </conditionalFormatting>
  <conditionalFormatting sqref="Y6:AD223">
    <cfRule type="expression" dxfId="300" priority="30">
      <formula>Y6=""</formula>
    </cfRule>
    <cfRule type="cellIs" dxfId="299" priority="31" operator="between">
      <formula>0</formula>
      <formula>6.999</formula>
    </cfRule>
    <cfRule type="cellIs" dxfId="298" priority="32" operator="between">
      <formula>7</formula>
      <formula>9.99</formula>
    </cfRule>
    <cfRule type="expression" dxfId="297" priority="33">
      <formula>Y6=10</formula>
    </cfRule>
  </conditionalFormatting>
  <conditionalFormatting sqref="AE6:AE223">
    <cfRule type="colorScale" priority="34">
      <colorScale>
        <cfvo type="min"/>
        <cfvo type="max"/>
        <color rgb="FFF8696B"/>
        <color rgb="FFFCFCFF"/>
      </colorScale>
    </cfRule>
  </conditionalFormatting>
  <conditionalFormatting sqref="AF6:AK223">
    <cfRule type="expression" dxfId="296" priority="16" stopIfTrue="1">
      <formula>AF6=""</formula>
    </cfRule>
    <cfRule type="expression" dxfId="295" priority="24">
      <formula>AF6=10</formula>
    </cfRule>
    <cfRule type="cellIs" dxfId="294" priority="23" stopIfTrue="1" operator="between">
      <formula>7</formula>
      <formula>9.99</formula>
    </cfRule>
    <cfRule type="cellIs" dxfId="293" priority="22" stopIfTrue="1" operator="between">
      <formula>0</formula>
      <formula>6.999</formula>
    </cfRule>
  </conditionalFormatting>
  <conditionalFormatting sqref="AM6:AN223">
    <cfRule type="cellIs" dxfId="292" priority="29" operator="between">
      <formula>0.666666666666667</formula>
      <formula>1</formula>
    </cfRule>
    <cfRule type="cellIs" dxfId="291" priority="28" operator="between">
      <formula>0.333333333333333</formula>
      <formula>0.665</formula>
    </cfRule>
    <cfRule type="cellIs" dxfId="290" priority="27" operator="between">
      <formula>0</formula>
      <formula>0.332</formula>
    </cfRule>
    <cfRule type="expression" dxfId="289" priority="26">
      <formula>AM6=""</formula>
    </cfRule>
  </conditionalFormatting>
  <conditionalFormatting sqref="AZ6:AZ215">
    <cfRule type="expression" dxfId="288" priority="571">
      <formula>MOD(ROW(),2)=0</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50296FC9-5C0C-B642-BC04-95322836AAFC}">
            <x14:dataBar minLength="0" maxLength="100" gradient="0" direction="rightToLeft">
              <x14:cfvo type="num">
                <xm:f>0</xm:f>
              </x14:cfvo>
              <x14:cfvo type="num">
                <xm:f>6</xm:f>
              </x14:cfvo>
              <x14:negativeFillColor rgb="FFFF0000"/>
              <x14:axisColor rgb="FF000000"/>
            </x14:dataBar>
          </x14:cfRule>
          <xm:sqref>G6:G223</xm:sqref>
        </x14:conditionalFormatting>
        <x14:conditionalFormatting xmlns:xm="http://schemas.microsoft.com/office/excel/2006/main">
          <x14:cfRule type="dataBar" id="{76DC19A0-EEFF-B74A-A16B-1AF44A594CD3}">
            <x14:dataBar minLength="0" maxLength="100" gradient="0" direction="rightToLeft">
              <x14:cfvo type="num">
                <xm:f>0</xm:f>
              </x14:cfvo>
              <x14:cfvo type="num">
                <xm:f>6</xm:f>
              </x14:cfvo>
              <x14:negativeFillColor rgb="FFFF0000"/>
              <x14:axisColor rgb="FF000000"/>
            </x14:dataBar>
          </x14:cfRule>
          <xm:sqref>J6:J223</xm:sqref>
        </x14:conditionalFormatting>
        <x14:conditionalFormatting xmlns:xm="http://schemas.microsoft.com/office/excel/2006/main">
          <x14:cfRule type="dataBar" id="{0E481C95-ADD7-C847-898D-6F58FDA81A0D}">
            <x14:dataBar minLength="0" maxLength="100" gradient="0" direction="rightToLeft" negativeBarColorSameAsPositive="1">
              <x14:cfvo type="num">
                <xm:f>0</xm:f>
              </x14:cfvo>
              <x14:cfvo type="num">
                <xm:f>6</xm:f>
              </x14:cfvo>
              <x14:axisColor rgb="FF000000"/>
            </x14:dataBar>
          </x14:cfRule>
          <xm:sqref>M6:M223</xm:sqref>
        </x14:conditionalFormatting>
        <x14:conditionalFormatting xmlns:xm="http://schemas.microsoft.com/office/excel/2006/main">
          <x14:cfRule type="cellIs" priority="11" stopIfTrue="1" operator="greaterThanOrEqual" id="{899B87BF-B149-CD4B-90DF-8D942DCC3A97}">
            <xm:f>Parameters!$D$38</xm:f>
            <x14:dxf>
              <font>
                <sz val="12"/>
                <color theme="1"/>
                <name val="Arial (Body)"/>
              </font>
              <fill>
                <patternFill patternType="solid">
                  <bgColor rgb="FFEE9F8F"/>
                </patternFill>
              </fill>
            </x14:dxf>
          </x14:cfRule>
          <x14:cfRule type="cellIs" priority="10" stopIfTrue="1" operator="greaterThanOrEqual" id="{D3214AC0-5C6E-3B45-9203-A71F207865AE}">
            <xm:f>Parameters!$D$37</xm:f>
            <x14:dxf>
              <font>
                <sz val="12"/>
                <color rgb="FF9C0006"/>
                <name val="Arial"/>
              </font>
              <fill>
                <patternFill patternType="solid">
                  <bgColor rgb="FFE3593A"/>
                </patternFill>
              </fill>
            </x14:dxf>
          </x14:cfRule>
          <xm:sqref>R6:W223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233"/>
  <sheetViews>
    <sheetView zoomScaleNormal="100" workbookViewId="0">
      <selection activeCell="G8" sqref="G8:G225"/>
    </sheetView>
  </sheetViews>
  <sheetFormatPr baseColWidth="10" defaultColWidth="8.7109375" defaultRowHeight="16" x14ac:dyDescent="0.2"/>
  <cols>
    <col min="1" max="1" width="5.28515625" style="35" customWidth="1"/>
    <col min="2" max="2" width="22.7109375" style="35" customWidth="1"/>
    <col min="3" max="3" width="8.7109375" style="35"/>
    <col min="4" max="4" width="7.140625" style="35" customWidth="1"/>
    <col min="5"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4.140625" style="86" bestFit="1" customWidth="1"/>
    <col min="14" max="14" width="13.42578125" style="86" bestFit="1" customWidth="1"/>
    <col min="15" max="15" width="12.140625" style="86" bestFit="1" customWidth="1"/>
    <col min="16" max="16" width="13.140625" style="86" bestFit="1" customWidth="1"/>
    <col min="17" max="17" width="80.5703125" style="86" bestFit="1" customWidth="1"/>
    <col min="18" max="18" width="80.5703125" style="86" customWidth="1"/>
    <col min="19" max="19" width="9.140625" style="86" bestFit="1" customWidth="1"/>
    <col min="20" max="20" width="13.140625" style="86" bestFit="1" customWidth="1"/>
    <col min="21" max="21" width="20.28515625" style="86" bestFit="1" customWidth="1"/>
    <col min="22" max="22" width="80.5703125" style="86" bestFit="1" customWidth="1"/>
    <col min="23" max="23" width="13" style="86" bestFit="1" customWidth="1"/>
    <col min="24" max="24" width="80.5703125" style="86" bestFit="1" customWidth="1"/>
    <col min="25" max="25" width="24.7109375" style="86" bestFit="1" customWidth="1"/>
    <col min="26" max="26" width="25.42578125" style="86" bestFit="1" customWidth="1"/>
    <col min="27" max="27" width="14" style="86" bestFit="1" customWidth="1"/>
    <col min="28" max="28" width="29.140625" style="86" bestFit="1" customWidth="1"/>
    <col min="29" max="29" width="29.85546875" style="86" bestFit="1" customWidth="1"/>
    <col min="30" max="30" width="80.5703125" style="86" customWidth="1"/>
    <col min="31" max="31" width="28.85546875" style="86" bestFit="1" customWidth="1"/>
    <col min="32" max="32" width="80.5703125" style="86" bestFit="1" customWidth="1"/>
    <col min="33" max="33" width="24.7109375" style="86" bestFit="1" customWidth="1"/>
    <col min="34" max="34" width="20" style="86" bestFit="1" customWidth="1"/>
    <col min="35" max="35" width="15.5703125" style="86" bestFit="1" customWidth="1"/>
    <col min="36" max="36" width="14.28515625" style="86" bestFit="1" customWidth="1"/>
    <col min="37" max="16384" width="8.7109375" style="35"/>
  </cols>
  <sheetData>
    <row r="1" spans="1:37" x14ac:dyDescent="0.2">
      <c r="A1" s="174"/>
      <c r="B1" s="174"/>
      <c r="C1" s="174"/>
      <c r="D1" s="174"/>
      <c r="E1" s="174"/>
      <c r="F1" s="85"/>
      <c r="G1" s="175"/>
      <c r="H1" s="175"/>
      <c r="I1" s="175"/>
      <c r="L1" s="91"/>
      <c r="N1" s="87"/>
      <c r="O1" s="87"/>
      <c r="P1" s="87"/>
      <c r="Q1" s="87"/>
      <c r="R1" s="87"/>
      <c r="S1" s="87"/>
      <c r="T1" s="87"/>
      <c r="U1" s="87"/>
      <c r="V1" s="87"/>
      <c r="W1" s="87"/>
      <c r="X1" s="87"/>
      <c r="Y1" s="87"/>
      <c r="Z1" s="87"/>
      <c r="AA1" s="87"/>
      <c r="AB1" s="87"/>
      <c r="AC1" s="87"/>
      <c r="AD1" s="87"/>
      <c r="AE1" s="87"/>
      <c r="AF1" s="87"/>
      <c r="AG1" s="87"/>
      <c r="AH1" s="87"/>
      <c r="AI1" s="87"/>
      <c r="AJ1" s="87"/>
      <c r="AK1" s="89"/>
    </row>
    <row r="2" spans="1:37" x14ac:dyDescent="0.2">
      <c r="A2" s="172"/>
      <c r="B2" s="148" t="s">
        <v>419</v>
      </c>
      <c r="C2" s="172"/>
      <c r="D2" s="172"/>
      <c r="E2" s="172"/>
      <c r="F2" s="89"/>
      <c r="G2" s="87"/>
      <c r="H2" s="87"/>
      <c r="I2" s="87"/>
      <c r="L2" s="91"/>
      <c r="M2" s="177" t="str">
        <f>IF(SUM(M4:M5)&gt;0,"Norm. Values",IF(ISTEXT(M7),"Raw Values",""))</f>
        <v>Norm. Values</v>
      </c>
      <c r="N2" s="177" t="str">
        <f t="shared" ref="N2:Z2" si="0">IF(SUM(N4:N5)&gt;0,"Norm. Values",IF(ISTEXT(N7),"Raw Values",""))</f>
        <v>Norm. Values</v>
      </c>
      <c r="O2" s="177" t="str">
        <f t="shared" si="0"/>
        <v>Norm. Values</v>
      </c>
      <c r="P2" s="177" t="str">
        <f t="shared" si="0"/>
        <v>Raw Values</v>
      </c>
      <c r="Q2" s="177" t="str">
        <f t="shared" si="0"/>
        <v>Raw Values</v>
      </c>
      <c r="R2" s="177" t="str">
        <f t="shared" si="0"/>
        <v>Raw Values</v>
      </c>
      <c r="S2" s="177" t="str">
        <f t="shared" si="0"/>
        <v/>
      </c>
      <c r="T2" s="177" t="str">
        <f t="shared" si="0"/>
        <v/>
      </c>
      <c r="U2" s="177"/>
      <c r="V2" s="177"/>
      <c r="W2" s="177" t="str">
        <f t="shared" si="0"/>
        <v/>
      </c>
      <c r="X2" s="177" t="str">
        <f t="shared" si="0"/>
        <v/>
      </c>
      <c r="Y2" s="177" t="str">
        <f t="shared" si="0"/>
        <v/>
      </c>
      <c r="Z2" s="177" t="str">
        <f t="shared" si="0"/>
        <v/>
      </c>
      <c r="AA2" s="177" t="str">
        <f t="shared" ref="AA2:AF2" si="1">IF(SUM(AA4:AA5)&gt;0,"Norm. Values",IF(ISTEXT(AA7),"Raw Values",""))</f>
        <v/>
      </c>
      <c r="AB2" s="177" t="str">
        <f t="shared" si="1"/>
        <v/>
      </c>
      <c r="AC2" s="177"/>
      <c r="AD2" s="177"/>
      <c r="AE2" s="177" t="str">
        <f t="shared" si="1"/>
        <v/>
      </c>
      <c r="AF2" s="177" t="str">
        <f t="shared" si="1"/>
        <v/>
      </c>
      <c r="AG2" s="173"/>
      <c r="AH2" s="173"/>
      <c r="AI2" s="173"/>
      <c r="AJ2" s="123"/>
      <c r="AK2" s="123"/>
    </row>
    <row r="3" spans="1:37" x14ac:dyDescent="0.2">
      <c r="A3" s="172"/>
      <c r="B3" s="148"/>
      <c r="C3" s="172"/>
      <c r="D3" s="172"/>
      <c r="E3" s="172"/>
      <c r="F3" s="89"/>
      <c r="G3" s="87"/>
      <c r="H3" s="87"/>
      <c r="I3" s="87"/>
      <c r="L3" s="91"/>
      <c r="M3" s="178" t="str">
        <f>IF(M4=1,"Underlying",IF(M5=1,"Emerging",""))</f>
        <v>Underlying</v>
      </c>
      <c r="N3" s="178" t="str">
        <f t="shared" ref="N3:W3" si="2">IF(N4=1,"Underlying",IF(N5=1,"Emerging",""))</f>
        <v>Emerging</v>
      </c>
      <c r="O3" s="178" t="str">
        <f t="shared" si="2"/>
        <v>Emerging</v>
      </c>
      <c r="P3" s="178" t="str">
        <f t="shared" si="2"/>
        <v/>
      </c>
      <c r="Q3" s="178" t="str">
        <f t="shared" si="2"/>
        <v/>
      </c>
      <c r="R3" s="178" t="str">
        <f t="shared" si="2"/>
        <v/>
      </c>
      <c r="S3" s="178" t="str">
        <f t="shared" si="2"/>
        <v/>
      </c>
      <c r="T3" s="178" t="str">
        <f t="shared" si="2"/>
        <v/>
      </c>
      <c r="U3" s="178"/>
      <c r="V3" s="178"/>
      <c r="W3" s="178" t="str">
        <f t="shared" si="2"/>
        <v/>
      </c>
      <c r="X3" s="178" t="str">
        <f>IF(X4=1,"Underlying",IF(X5=1,"Emerging",""))</f>
        <v/>
      </c>
      <c r="Y3" s="178" t="str">
        <f t="shared" ref="Y3:Z3" si="3">IF(Y4=1,"Underlying",IF(Y5=1,"Emerging",""))</f>
        <v/>
      </c>
      <c r="Z3" s="178" t="str">
        <f t="shared" si="3"/>
        <v/>
      </c>
      <c r="AA3" s="178" t="str">
        <f t="shared" ref="AA3:AD3" si="4">IF(AA4=1,"Underlying",IF(AA5=1,"Emerging",""))</f>
        <v/>
      </c>
      <c r="AB3" s="178" t="str">
        <f t="shared" si="4"/>
        <v/>
      </c>
      <c r="AC3" s="178" t="str">
        <f t="shared" si="4"/>
        <v/>
      </c>
      <c r="AD3" s="178" t="str">
        <f t="shared" si="4"/>
        <v/>
      </c>
      <c r="AE3" s="179"/>
      <c r="AF3" s="179"/>
      <c r="AG3" s="173"/>
      <c r="AH3" s="173"/>
      <c r="AI3" s="173"/>
      <c r="AJ3" s="123"/>
      <c r="AK3" s="123"/>
    </row>
    <row r="4" spans="1:37" hidden="1" x14ac:dyDescent="0.2">
      <c r="A4" s="172"/>
      <c r="B4" s="148"/>
      <c r="C4" s="172"/>
      <c r="D4" s="172"/>
      <c r="E4" s="172"/>
      <c r="F4" s="89"/>
      <c r="G4" s="87"/>
      <c r="H4" s="87"/>
      <c r="I4" s="103" t="s">
        <v>412</v>
      </c>
      <c r="L4" s="91"/>
      <c r="M4" s="180">
        <f>IFERROR(INDEX('Data Dictionary'!$I$8:$I$39,MATCH(M7,'Data Dictionary'!$K$8:$K$39,0)),"")</f>
        <v>1</v>
      </c>
      <c r="N4" s="180">
        <f>IFERROR(INDEX('Data Dictionary'!$I$8:$I$39,MATCH(N7,'Data Dictionary'!$K$8:$K$39,0)),"")</f>
        <v>0</v>
      </c>
      <c r="O4" s="180">
        <f>IFERROR(INDEX('Data Dictionary'!$I$8:$I$39,MATCH(O7,'Data Dictionary'!$K$8:$K$39,0)),"")</f>
        <v>0</v>
      </c>
      <c r="P4" s="180" t="str">
        <f>IFERROR(INDEX('Data Dictionary'!$I$8:$I$39,MATCH(P7,'Data Dictionary'!$K$8:$K$39,0)),"")</f>
        <v/>
      </c>
      <c r="Q4" s="180" t="str">
        <f>IFERROR(INDEX('Data Dictionary'!$I$8:$I$39,MATCH(Q7,'Data Dictionary'!$K$8:$K$39,0)),"")</f>
        <v/>
      </c>
      <c r="R4" s="180" t="str">
        <f>IFERROR(INDEX('Data Dictionary'!$I$8:$I$39,MATCH(R7,'Data Dictionary'!$K$8:$K$39,0)),"")</f>
        <v/>
      </c>
      <c r="S4" s="180" t="str">
        <f>IFERROR(INDEX('Data Dictionary'!$I$8:$I$39,MATCH(S7,'Data Dictionary'!$K$8:$K$39,0)),"")</f>
        <v/>
      </c>
      <c r="T4" s="180"/>
      <c r="U4" s="180"/>
      <c r="V4" s="180"/>
      <c r="W4" s="180"/>
      <c r="X4" s="180"/>
      <c r="Y4" s="180"/>
      <c r="Z4" s="180"/>
      <c r="AA4" s="201"/>
      <c r="AB4" s="176"/>
      <c r="AC4" s="176"/>
      <c r="AD4" s="176"/>
      <c r="AE4" s="176"/>
      <c r="AF4" s="176"/>
      <c r="AG4" s="173"/>
      <c r="AH4" s="173"/>
      <c r="AI4" s="173"/>
      <c r="AJ4" s="123"/>
      <c r="AK4" s="123"/>
    </row>
    <row r="5" spans="1:37" hidden="1" x14ac:dyDescent="0.2">
      <c r="A5" s="88"/>
      <c r="B5" s="104"/>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1</v>
      </c>
      <c r="P5" s="181" t="str">
        <f>IFERROR(INDEX('Data Dictionary'!$J$8:$J$39,MATCH(P7,'Data Dictionary'!$K$8:$K$39,0)),"")</f>
        <v/>
      </c>
      <c r="Q5" s="181" t="str">
        <f>IFERROR(INDEX('Data Dictionary'!$J$8:$J$39,MATCH(Q7,'Data Dictionary'!$K$8:$K$39,0)),"")</f>
        <v/>
      </c>
      <c r="R5" s="181" t="str">
        <f>IFERROR(INDEX('Data Dictionary'!$J$8:$J$39,MATCH(R7,'Data Dictionary'!$K$8:$K$39,0)),"")</f>
        <v/>
      </c>
      <c r="S5" s="181" t="str">
        <f>IFERROR(INDEX('Data Dictionary'!$J$8:$J$39,MATCH(S7,'Data Dictionary'!$K$8:$K$39,0)),"")</f>
        <v/>
      </c>
      <c r="T5" s="181"/>
      <c r="U5" s="181"/>
      <c r="V5" s="181"/>
      <c r="W5" s="181"/>
      <c r="X5" s="181"/>
      <c r="Y5" s="181"/>
      <c r="Z5" s="181"/>
      <c r="AA5" s="202"/>
      <c r="AB5" s="92"/>
      <c r="AC5" s="92"/>
      <c r="AD5" s="92"/>
      <c r="AE5" s="92"/>
      <c r="AF5" s="92"/>
      <c r="AG5" s="92"/>
      <c r="AH5" s="92"/>
      <c r="AI5" s="92"/>
      <c r="AJ5" s="92"/>
      <c r="AK5" s="89"/>
    </row>
    <row r="6" spans="1:37" ht="43" x14ac:dyDescent="0.2">
      <c r="A6" s="182"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Global Health Security Index</v>
      </c>
      <c r="N6" s="246" t="str">
        <f>IFERROR(INDEX('Data Dictionary'!$E$8:$E$39,MATCH(N7,'Data Dictionary'!$K$8:$K$39,0)),IFERROR(CONCATENATE(INDEX('Data Dictionary'!$E$8:$E$39,MATCH(LEFT(N7, SEARCH("_raw",N7,1)-1),'Data Dictionary'!$L$8:$L$39,0))," (Raw)"),""))</f>
        <v>WHO Disease Outbreak News</v>
      </c>
      <c r="O6" s="246" t="str">
        <f>IFERROR(INDEX('Data Dictionary'!$E$8:$E$39,MATCH(O7,'Data Dictionary'!$K$8:$K$39,0)),IFERROR(CONCATENATE(INDEX('Data Dictionary'!$E$8:$E$39,MATCH(LEFT(O7, SEARCH("_raw",O7,1)-1),'Data Dictionary'!$L$8:$L$39,0))," (Raw)"),""))</f>
        <v>IFRC Epidemics</v>
      </c>
      <c r="P6" s="246" t="str">
        <f>IFERROR(INDEX('Data Dictionary'!$E$8:$E$39,MATCH(P7,'Data Dictionary'!$K$8:$K$39,0)),IFERROR(CONCATENATE(INDEX('Data Dictionary'!$E$8:$E$39,MATCH(LEFT(P7, SEARCH("_raw",P7,1)-1),'Data Dictionary'!$L$8:$L$39,0))," (Raw)"),""))</f>
        <v>Global Health Security Index (Raw)</v>
      </c>
      <c r="Q6" s="246" t="str">
        <f>IFERROR(INDEX('Data Dictionary'!$E$8:$E$39,MATCH(Q7,'Data Dictionary'!$K$8:$K$39,0)),IFERROR(CONCATENATE(INDEX('Data Dictionary'!$E$8:$E$39,MATCH(LEFT(Q7, SEARCH("_raw",Q7,1)-1),'Data Dictionary'!$L$8:$L$39,0))," (Raw)"),""))</f>
        <v>WHO Disease Outbreak News (Raw)</v>
      </c>
      <c r="R6" s="246" t="str">
        <f>IFERROR(INDEX('Data Dictionary'!$E$8:$E$39,MATCH(R7,'Data Dictionary'!$K$8:$K$39,0)),IFERROR(CONCATENATE(INDEX('Data Dictionary'!$E$8:$E$39,MATCH(LEFT(R7, SEARCH("_raw",R7,1)-1),'Data Dictionary'!$L$8:$L$39,0))," (Raw)"),""))</f>
        <v>IFRC Epidemics (Raw)</v>
      </c>
      <c r="S6" s="246" t="str">
        <f>IFERROR(INDEX('Data Dictionary'!$E$8:$E$39,MATCH(S7,'Data Dictionary'!$K$8:$K$39,0)),IFERROR(CONCATENATE(INDEX('Data Dictionary'!$E$8:$E$39,MATCH(LEFT(S7, SEARCH("_raw",S7,1)-1),'Data Dictionary'!$L$8:$L$39,0))," (Raw)"),""))</f>
        <v/>
      </c>
      <c r="T6" s="246" t="str">
        <f>IFERROR(INDEX('Data Dictionary'!$E$8:$E$39,MATCH(T7,'Data Dictionary'!$K$8:$K$39,0)),IFERROR(CONCATENATE(INDEX('Data Dictionary'!$E$8:$E$39,MATCH(LEFT(T7, SEARCH("_raw",T7,1)-1),'Data Dictionary'!$L$8:$L$39,0))," (Raw)"),""))</f>
        <v/>
      </c>
      <c r="U6" s="246"/>
      <c r="V6" s="246"/>
      <c r="W6" s="246" t="str">
        <f>IFERROR(INDEX('Data Dictionary'!$E$8:$E$39,MATCH(W7,'Data Dictionary'!$K$8:$K$39,0)),IFERROR(CONCATENATE(INDEX('Data Dictionary'!$E$8:$E$39,MATCH(LEFT(W7, SEARCH("_raw",W7,1)-1),'Data Dictionary'!$L$8:$L$39,0))," (Raw)"),""))</f>
        <v/>
      </c>
      <c r="X6" s="246" t="str">
        <f>IFERROR(INDEX('Data Dictionary'!$E$8:$E$39,MATCH(X7,'Data Dictionary'!$K$8:$K$39,0)),IFERROR(CONCATENATE(INDEX('Data Dictionary'!$E$8:$E$39,MATCH(LEFT(X7, SEARCH("_raw",X7,1)-1),'Data Dictionary'!$L$8:$L$39,0))," (Raw)"),""))</f>
        <v/>
      </c>
      <c r="Y6" s="246"/>
      <c r="Z6" s="246"/>
      <c r="AA6" s="204" t="str">
        <f>IFERROR(INDEX('Data Dictionary'!$E$8:$E$39,MATCH(AA7,'Data Dictionary'!$K$8:$K$39,0)),IFERROR(CONCATENATE(INDEX('Data Dictionary'!$E$8:$E$39,MATCH(LEFT(AA7, SEARCH("_raw",AA7,1)-1),'Data Dictionary'!$L$8:$L$39,0))," (Raw)"),""))</f>
        <v/>
      </c>
      <c r="AB6" s="204" t="str">
        <f>IFERROR(INDEX('Data Dictionary'!$E$8:$E$39,MATCH(AB7,'Data Dictionary'!$K$8:$K$39,0)),IFERROR(CONCATENATE(INDEX('Data Dictionary'!$E$8:$E$39,MATCH(LEFT(AB7, SEARCH("_raw",AB7,1)-1),'Data Dictionary'!$L$8:$L$39,0))," (Raw)"),""))</f>
        <v/>
      </c>
      <c r="AC6" s="204"/>
      <c r="AD6" s="204"/>
      <c r="AE6" s="204" t="str">
        <f>IFERROR(INDEX('Data Dictionary'!$E$8:$E$39,MATCH(AE7,'Data Dictionary'!$K$8:$K$39,0)),IFERROR(CONCATENATE(INDEX('Data Dictionary'!$E$8:$E$39,MATCH(LEFT(AE7, SEARCH("_raw",AE7,1)-1),'Data Dictionary'!$L$8:$L$39,0))," (Raw)"),""))</f>
        <v/>
      </c>
      <c r="AF6" s="204" t="str">
        <f>IFERROR(INDEX('Data Dictionary'!$E$8:$E$39,MATCH(AF7,'Data Dictionary'!$K$8:$K$39,0)),IFERROR(CONCATENATE(INDEX('Data Dictionary'!$E$8:$E$39,MATCH(LEFT(AF7, SEARCH("_raw",AF7,1)-1),'Data Dictionary'!$L$8:$L$39,0))," (Raw)"),""))</f>
        <v/>
      </c>
      <c r="AG6" s="187" t="str">
        <f>IFERROR(INDEX('Data Dictionary'!$E$8:$E$39,MATCH(AG7,'Data Dictionary'!$K$8:$K$39,0)),IFERROR(CONCATENATE(INDEX('Data Dictionary'!$E$8:$E$39,MATCH(LEFT(AG7, SEARCH("_raw",AG7,1)-1),'Data Dictionary'!$L$8:$L$39,0))," (Raw)"),""))</f>
        <v/>
      </c>
      <c r="AH6" s="187" t="str">
        <f>IFERROR(INDEX('Data Dictionary'!$E$8:$E$39,MATCH(AH7,'Data Dictionary'!$K$8:$K$39,0)),IFERROR(CONCATENATE(INDEX('Data Dictionary'!$E$8:$E$39,MATCH(LEFT(AH7, SEARCH("_raw",AH7,1)-1),'Data Dictionary'!$L$8:$L$39,0))," (Raw)"),""))</f>
        <v/>
      </c>
      <c r="AI6" s="187" t="str">
        <f>IFERROR(INDEX('Data Dictionary'!$E$8:$E$39,MATCH(AI7,'Data Dictionary'!$K$8:$K$39,0)),IFERROR(CONCATENATE(INDEX('Data Dictionary'!$E$8:$E$39,MATCH(LEFT(AI7, SEARCH("_raw",AI7,1)-1),'Data Dictionary'!$L$8:$L$39,0))," (Raw)"),""))</f>
        <v/>
      </c>
      <c r="AJ6" s="187" t="str">
        <f>IFERROR(INDEX('Data Dictionary'!$E$8:$E$39,MATCH(AJ7,'Data Dictionary'!$K$8:$K$39,0)),IFERROR(CONCATENATE(INDEX('Data Dictionary'!$E$8:$E$39,MATCH(LEFT(AJ7, SEARCH("_raw",AJ7,1)-1),'Data Dictionary'!$L$8:$L$39,0))," (Raw)"),""))</f>
        <v/>
      </c>
      <c r="AK6" s="101"/>
    </row>
    <row r="7" spans="1:37" s="94" customFormat="1" x14ac:dyDescent="0.2">
      <c r="A7" s="188"/>
      <c r="B7" s="188"/>
      <c r="C7" s="188"/>
      <c r="D7" s="218"/>
      <c r="E7" s="218"/>
      <c r="F7" s="102"/>
      <c r="G7" s="189"/>
      <c r="H7" s="189"/>
      <c r="I7" s="189"/>
      <c r="J7" s="243" t="s">
        <v>614</v>
      </c>
      <c r="K7" s="243" t="s">
        <v>615</v>
      </c>
      <c r="L7" s="244" t="s">
        <v>2</v>
      </c>
      <c r="M7" s="247" t="s">
        <v>387</v>
      </c>
      <c r="N7" s="247" t="s">
        <v>524</v>
      </c>
      <c r="O7" s="247" t="s">
        <v>630</v>
      </c>
      <c r="P7" s="247" t="s">
        <v>470</v>
      </c>
      <c r="Q7" s="247" t="s">
        <v>525</v>
      </c>
      <c r="R7" s="247" t="s">
        <v>631</v>
      </c>
      <c r="S7" s="248"/>
      <c r="T7" s="248"/>
      <c r="U7"/>
      <c r="V7"/>
      <c r="W7"/>
      <c r="X7"/>
      <c r="Y7"/>
      <c r="Z7"/>
      <c r="AA7"/>
      <c r="AB7"/>
      <c r="AC7"/>
      <c r="AD7"/>
      <c r="AE7"/>
      <c r="AF7"/>
      <c r="AG7" s="34"/>
      <c r="AH7" s="34"/>
      <c r="AI7" s="34"/>
      <c r="AJ7" s="34"/>
      <c r="AK7" s="102"/>
    </row>
    <row r="8" spans="1:37"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t="e"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#N/A</v>
      </c>
      <c r="I8" s="191"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0</v>
      </c>
      <c r="J8" s="242" t="s">
        <v>409</v>
      </c>
      <c r="K8" s="242">
        <v>44887</v>
      </c>
      <c r="L8" s="91" t="s">
        <v>694</v>
      </c>
      <c r="M8" s="192" t="s">
        <v>409</v>
      </c>
      <c r="N8" s="192">
        <v>0</v>
      </c>
      <c r="O8" s="192" t="s">
        <v>409</v>
      </c>
      <c r="P8" s="192" t="s">
        <v>409</v>
      </c>
      <c r="Q8" s="192" t="s">
        <v>409</v>
      </c>
      <c r="R8" s="192" t="s">
        <v>409</v>
      </c>
      <c r="S8"/>
      <c r="T8"/>
      <c r="U8"/>
      <c r="V8"/>
      <c r="W8"/>
      <c r="X8"/>
      <c r="Y8" s="192"/>
      <c r="Z8" s="192"/>
      <c r="AA8"/>
      <c r="AB8"/>
      <c r="AC8"/>
      <c r="AD8"/>
      <c r="AE8"/>
      <c r="AF8"/>
      <c r="AG8" s="34"/>
      <c r="AH8" s="34"/>
      <c r="AI8" s="34"/>
      <c r="AJ8" s="34"/>
      <c r="AK8" s="205"/>
    </row>
    <row r="9" spans="1:37" x14ac:dyDescent="0.2">
      <c r="A9" s="84">
        <v>2</v>
      </c>
      <c r="B9" s="84" t="str">
        <f ca="1"/>
        <v>Afghanistan</v>
      </c>
      <c r="C9" s="84" t="str">
        <f ca="1"/>
        <v>AFG</v>
      </c>
      <c r="D9" s="84" t="str">
        <f ca="1"/>
        <v>SAS           South Asia</v>
      </c>
      <c r="E9" s="84" t="str">
        <f ca="1"/>
        <v>IDA</v>
      </c>
      <c r="F9" s="190" t="str">
        <f t="shared" ref="F9:F72" ca="1" si="5">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7.7784256559766698</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0</v>
      </c>
      <c r="J9" s="242">
        <v>44753</v>
      </c>
      <c r="K9" s="242">
        <v>44855</v>
      </c>
      <c r="L9" s="91" t="s">
        <v>7</v>
      </c>
      <c r="M9" s="192">
        <v>7.7784256559766698</v>
      </c>
      <c r="N9" s="192">
        <v>0</v>
      </c>
      <c r="O9" s="192" t="s">
        <v>409</v>
      </c>
      <c r="P9" s="192">
        <v>28.8</v>
      </c>
      <c r="Q9" s="192" t="s">
        <v>409</v>
      </c>
      <c r="R9" s="192" t="s">
        <v>409</v>
      </c>
      <c r="S9"/>
      <c r="T9"/>
      <c r="U9"/>
      <c r="V9"/>
      <c r="W9"/>
      <c r="X9"/>
      <c r="Y9" s="192"/>
      <c r="Z9" s="192"/>
      <c r="AA9"/>
      <c r="AB9"/>
      <c r="AC9"/>
      <c r="AD9"/>
      <c r="AE9"/>
      <c r="AF9"/>
      <c r="AG9" s="34"/>
      <c r="AH9" s="34"/>
      <c r="AI9" s="34"/>
      <c r="AJ9" s="34"/>
      <c r="AK9" s="205"/>
    </row>
    <row r="10" spans="1:37" x14ac:dyDescent="0.2">
      <c r="A10" s="84">
        <v>3</v>
      </c>
      <c r="B10" s="84" t="str">
        <f ca="1"/>
        <v>Angola</v>
      </c>
      <c r="C10" s="84" t="str">
        <f ca="1"/>
        <v>AGO</v>
      </c>
      <c r="D10" s="84" t="str">
        <f ca="1"/>
        <v>SSF           Sub-Saharan Africa</v>
      </c>
      <c r="E10" s="84" t="str">
        <f ca="1"/>
        <v>IBRD</v>
      </c>
      <c r="F10" s="190" t="str">
        <f t="shared" ca="1" si="5"/>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0</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7.6909620991253602</v>
      </c>
      <c r="I10" s="191"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0</v>
      </c>
      <c r="J10" s="242">
        <v>44753</v>
      </c>
      <c r="K10" s="242">
        <v>44830</v>
      </c>
      <c r="L10" s="91" t="s">
        <v>9</v>
      </c>
      <c r="M10" s="192">
        <v>7.6909620991253602</v>
      </c>
      <c r="N10" s="192">
        <v>0</v>
      </c>
      <c r="O10" s="192" t="s">
        <v>409</v>
      </c>
      <c r="P10" s="192">
        <v>29.1</v>
      </c>
      <c r="Q10" s="192" t="s">
        <v>409</v>
      </c>
      <c r="R10" s="192" t="s">
        <v>409</v>
      </c>
      <c r="S10"/>
      <c r="T10"/>
      <c r="U10"/>
      <c r="V10"/>
      <c r="W10"/>
      <c r="X10"/>
      <c r="Y10" s="192"/>
      <c r="Z10" s="192"/>
      <c r="AA10"/>
      <c r="AB10"/>
      <c r="AC10"/>
      <c r="AD10"/>
      <c r="AE10"/>
      <c r="AF10"/>
      <c r="AG10" s="34"/>
      <c r="AH10" s="34"/>
      <c r="AI10" s="34"/>
      <c r="AJ10" s="34"/>
      <c r="AK10" s="205"/>
    </row>
    <row r="11" spans="1:37" x14ac:dyDescent="0.2">
      <c r="A11" s="84">
        <v>4</v>
      </c>
      <c r="B11" s="84" t="str">
        <f ca="1"/>
        <v>Albania</v>
      </c>
      <c r="C11" s="84" t="str">
        <f ca="1"/>
        <v>ALB</v>
      </c>
      <c r="D11" s="84" t="str">
        <f ca="1"/>
        <v>ECS           Europe &amp; Central Asia</v>
      </c>
      <c r="E11" s="84" t="str">
        <f ca="1"/>
        <v>IBRD</v>
      </c>
      <c r="F11" s="190" t="str">
        <f t="shared" ca="1" si="5"/>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3.0553935860058301</v>
      </c>
      <c r="I11" s="191"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0</v>
      </c>
      <c r="J11" s="242">
        <v>44753</v>
      </c>
      <c r="K11" s="242">
        <v>44855</v>
      </c>
      <c r="L11" s="91" t="s">
        <v>11</v>
      </c>
      <c r="M11" s="192">
        <v>3.0553935860058301</v>
      </c>
      <c r="N11" s="192">
        <v>0</v>
      </c>
      <c r="O11" s="192" t="s">
        <v>409</v>
      </c>
      <c r="P11" s="192">
        <v>45</v>
      </c>
      <c r="Q11" s="192" t="s">
        <v>409</v>
      </c>
      <c r="R11" s="192" t="s">
        <v>409</v>
      </c>
      <c r="S11"/>
      <c r="T11"/>
      <c r="U11"/>
      <c r="V11"/>
      <c r="W11"/>
      <c r="X11"/>
      <c r="Y11" s="192"/>
      <c r="Z11" s="192"/>
      <c r="AA11"/>
      <c r="AB11"/>
      <c r="AC11"/>
      <c r="AD11"/>
      <c r="AE11"/>
      <c r="AF11"/>
      <c r="AG11" s="34"/>
      <c r="AH11" s="34"/>
      <c r="AI11" s="34"/>
      <c r="AJ11" s="34"/>
      <c r="AK11" s="205"/>
    </row>
    <row r="12" spans="1:37" x14ac:dyDescent="0.2">
      <c r="A12" s="84">
        <v>5</v>
      </c>
      <c r="B12" s="84" t="str">
        <f ca="1"/>
        <v>Andorra</v>
      </c>
      <c r="C12" s="84" t="str">
        <f ca="1"/>
        <v>AND</v>
      </c>
      <c r="D12" s="84" t="str">
        <f ca="1"/>
        <v>ECS           Europe &amp; Central Asia</v>
      </c>
      <c r="E12" s="84" t="str">
        <f ca="1"/>
        <v>NA</v>
      </c>
      <c r="F12" s="190" t="str">
        <f t="shared" ca="1" si="5"/>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6.0583090379008704</v>
      </c>
      <c r="I12" s="191"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0</v>
      </c>
      <c r="J12" s="242">
        <v>44887</v>
      </c>
      <c r="K12" s="242" t="s">
        <v>409</v>
      </c>
      <c r="L12" s="91" t="s">
        <v>695</v>
      </c>
      <c r="M12" s="192">
        <v>6.0583090379008704</v>
      </c>
      <c r="N12" s="192">
        <v>0</v>
      </c>
      <c r="O12" s="192" t="s">
        <v>409</v>
      </c>
      <c r="P12" s="192">
        <v>34.700000000000003</v>
      </c>
      <c r="Q12" s="192" t="s">
        <v>409</v>
      </c>
      <c r="R12" s="192" t="s">
        <v>409</v>
      </c>
      <c r="S12"/>
      <c r="T12"/>
      <c r="U12"/>
      <c r="V12"/>
      <c r="W12"/>
      <c r="X12"/>
      <c r="Y12" s="192"/>
      <c r="Z12" s="192"/>
      <c r="AA12"/>
      <c r="AB12"/>
      <c r="AC12"/>
      <c r="AD12"/>
      <c r="AE12"/>
      <c r="AF12"/>
      <c r="AG12" s="34"/>
      <c r="AH12" s="34"/>
      <c r="AI12" s="34"/>
      <c r="AJ12" s="34"/>
      <c r="AK12" s="205"/>
    </row>
    <row r="13" spans="1:37" x14ac:dyDescent="0.2">
      <c r="A13" s="84">
        <v>6</v>
      </c>
      <c r="B13" s="84" t="str">
        <f ca="1"/>
        <v>United Arab Emirates</v>
      </c>
      <c r="C13" s="84" t="str">
        <f ca="1"/>
        <v>ARE</v>
      </c>
      <c r="D13" s="84" t="str">
        <f ca="1"/>
        <v>MEA           Middle East &amp; North Africa</v>
      </c>
      <c r="E13" s="84" t="str">
        <f ca="1"/>
        <v>NA</v>
      </c>
      <c r="F13" s="190" t="str">
        <f t="shared" ca="1" si="5"/>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5.6928168129060746</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4.6297376093294398</v>
      </c>
      <c r="I13" s="191"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7</v>
      </c>
      <c r="J13" s="242">
        <v>44753</v>
      </c>
      <c r="K13" s="242">
        <v>45142</v>
      </c>
      <c r="L13" s="91" t="s">
        <v>13</v>
      </c>
      <c r="M13" s="192">
        <v>4.6297376093294398</v>
      </c>
      <c r="N13" s="192">
        <v>7</v>
      </c>
      <c r="O13" s="192" t="s">
        <v>409</v>
      </c>
      <c r="P13" s="192">
        <v>39.6</v>
      </c>
      <c r="Q13" s="192" t="s">
        <v>848</v>
      </c>
      <c r="R13" s="192" t="s">
        <v>409</v>
      </c>
      <c r="S13"/>
      <c r="T13"/>
      <c r="U13"/>
      <c r="V13"/>
      <c r="W13"/>
      <c r="X13"/>
      <c r="Y13" s="192"/>
      <c r="Z13" s="192"/>
      <c r="AA13"/>
      <c r="AB13"/>
      <c r="AC13"/>
      <c r="AD13"/>
      <c r="AE13"/>
      <c r="AF13"/>
      <c r="AG13" s="34"/>
      <c r="AH13" s="34"/>
      <c r="AI13" s="34"/>
      <c r="AJ13" s="34"/>
      <c r="AK13" s="205"/>
    </row>
    <row r="14" spans="1:37" x14ac:dyDescent="0.2">
      <c r="A14" s="84">
        <v>7</v>
      </c>
      <c r="B14" s="84" t="str">
        <f ca="1"/>
        <v>Argentina</v>
      </c>
      <c r="C14" s="84" t="str">
        <f ca="1"/>
        <v>ARG</v>
      </c>
      <c r="D14" s="84" t="str">
        <f ca="1"/>
        <v>LCN           Latin America &amp; Caribbean</v>
      </c>
      <c r="E14" s="84" t="str">
        <f ca="1"/>
        <v>IBRD</v>
      </c>
      <c r="F14" s="190" t="str">
        <f t="shared" ca="1" si="5"/>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0.314868804664724</v>
      </c>
      <c r="I14" s="191"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0</v>
      </c>
      <c r="J14" s="242">
        <v>44753</v>
      </c>
      <c r="K14" s="242">
        <v>44929</v>
      </c>
      <c r="L14" s="91" t="s">
        <v>15</v>
      </c>
      <c r="M14" s="192">
        <v>0.314868804664724</v>
      </c>
      <c r="N14" s="192">
        <v>0</v>
      </c>
      <c r="O14" s="192" t="s">
        <v>409</v>
      </c>
      <c r="P14" s="192">
        <v>54.4</v>
      </c>
      <c r="Q14" s="192" t="s">
        <v>409</v>
      </c>
      <c r="R14" s="192" t="s">
        <v>409</v>
      </c>
      <c r="S14"/>
      <c r="T14"/>
      <c r="U14"/>
      <c r="V14"/>
      <c r="W14"/>
      <c r="X14"/>
      <c r="Y14" s="192"/>
      <c r="Z14" s="192"/>
      <c r="AA14"/>
      <c r="AB14"/>
      <c r="AC14"/>
      <c r="AD14"/>
      <c r="AE14"/>
      <c r="AF14"/>
      <c r="AG14" s="34"/>
      <c r="AH14" s="34"/>
      <c r="AI14" s="34"/>
      <c r="AJ14" s="34"/>
      <c r="AK14" s="205"/>
    </row>
    <row r="15" spans="1:37" x14ac:dyDescent="0.2">
      <c r="A15" s="84">
        <v>8</v>
      </c>
      <c r="B15" s="84" t="str">
        <f ca="1"/>
        <v>Armenia</v>
      </c>
      <c r="C15" s="84" t="str">
        <f ca="1"/>
        <v>ARM</v>
      </c>
      <c r="D15" s="84" t="str">
        <f ca="1"/>
        <v>ECS           Europe &amp; Central Asia</v>
      </c>
      <c r="E15" s="84" t="str">
        <f ca="1"/>
        <v>IBRD</v>
      </c>
      <c r="F15" s="190" t="str">
        <f t="shared" ca="1" si="5"/>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0</v>
      </c>
      <c r="I15" s="191"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0</v>
      </c>
      <c r="J15" s="242">
        <v>44753</v>
      </c>
      <c r="K15" s="242">
        <v>44852</v>
      </c>
      <c r="L15" s="91" t="s">
        <v>17</v>
      </c>
      <c r="M15" s="192">
        <v>0</v>
      </c>
      <c r="N15" s="192">
        <v>0</v>
      </c>
      <c r="O15" s="192" t="s">
        <v>409</v>
      </c>
      <c r="P15" s="192">
        <v>61.8</v>
      </c>
      <c r="Q15" s="192" t="s">
        <v>409</v>
      </c>
      <c r="R15" s="192" t="s">
        <v>409</v>
      </c>
      <c r="S15"/>
      <c r="T15"/>
      <c r="U15"/>
      <c r="V15"/>
      <c r="W15"/>
      <c r="X15"/>
      <c r="Y15" s="192"/>
      <c r="Z15" s="192"/>
      <c r="AA15"/>
      <c r="AB15"/>
      <c r="AC15"/>
      <c r="AD15"/>
      <c r="AE15"/>
      <c r="AF15"/>
      <c r="AG15" s="34"/>
      <c r="AH15" s="34"/>
      <c r="AI15" s="34"/>
      <c r="AJ15" s="34"/>
      <c r="AK15" s="205"/>
    </row>
    <row r="16" spans="1:37" x14ac:dyDescent="0.2">
      <c r="A16" s="84">
        <v>9</v>
      </c>
      <c r="B16" s="84" t="str">
        <f ca="1"/>
        <v>American Samoa</v>
      </c>
      <c r="C16" s="84" t="str">
        <f ca="1"/>
        <v>ASM</v>
      </c>
      <c r="D16" s="84" t="str">
        <f ca="1"/>
        <v>EAS           East Asia &amp; Pacific</v>
      </c>
      <c r="E16" s="84" t="str">
        <f ca="1"/>
        <v>NA</v>
      </c>
      <c r="F16" s="190" t="str">
        <f t="shared" ca="1" si="5"/>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0</v>
      </c>
      <c r="J16" s="242" t="s">
        <v>409</v>
      </c>
      <c r="K16" s="242" t="s">
        <v>409</v>
      </c>
      <c r="L16" s="239" t="s">
        <v>696</v>
      </c>
      <c r="M16" s="192" t="s">
        <v>409</v>
      </c>
      <c r="N16" s="192">
        <v>0</v>
      </c>
      <c r="O16" s="192" t="s">
        <v>409</v>
      </c>
      <c r="P16" s="192" t="s">
        <v>409</v>
      </c>
      <c r="Q16" s="192" t="s">
        <v>409</v>
      </c>
      <c r="R16" s="192" t="s">
        <v>409</v>
      </c>
      <c r="S16"/>
      <c r="T16"/>
      <c r="U16"/>
      <c r="V16"/>
      <c r="W16"/>
      <c r="X16"/>
      <c r="Y16" s="192"/>
      <c r="Z16" s="192"/>
      <c r="AA16"/>
      <c r="AB16"/>
      <c r="AC16"/>
      <c r="AD16"/>
      <c r="AE16"/>
      <c r="AF16"/>
      <c r="AG16" s="34"/>
      <c r="AH16" s="34"/>
      <c r="AI16" s="34"/>
      <c r="AJ16" s="34"/>
      <c r="AK16" s="205"/>
    </row>
    <row r="17" spans="1:37" x14ac:dyDescent="0.2">
      <c r="A17" s="84">
        <v>10</v>
      </c>
      <c r="B17" s="84" t="str">
        <f ca="1"/>
        <v>Antigua and Barbuda</v>
      </c>
      <c r="C17" s="84" t="str">
        <f ca="1"/>
        <v>ATG</v>
      </c>
      <c r="D17" s="84" t="str">
        <f ca="1"/>
        <v>LCN           Latin America &amp; Caribbean</v>
      </c>
      <c r="E17" s="84" t="str">
        <f ca="1"/>
        <v>IBRD</v>
      </c>
      <c r="F17" s="190" t="str">
        <f t="shared" ca="1" si="5"/>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7.4285714285714199</v>
      </c>
      <c r="I17" s="191"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0</v>
      </c>
      <c r="J17" s="242">
        <v>44753</v>
      </c>
      <c r="K17" s="242">
        <v>44846</v>
      </c>
      <c r="L17" s="91" t="s">
        <v>19</v>
      </c>
      <c r="M17" s="192">
        <v>7.4285714285714199</v>
      </c>
      <c r="N17" s="192">
        <v>0</v>
      </c>
      <c r="O17" s="192" t="s">
        <v>409</v>
      </c>
      <c r="P17" s="192">
        <v>30</v>
      </c>
      <c r="Q17" s="192" t="s">
        <v>409</v>
      </c>
      <c r="R17" s="192" t="s">
        <v>409</v>
      </c>
      <c r="S17"/>
      <c r="T17"/>
      <c r="U17"/>
      <c r="V17"/>
      <c r="W17"/>
      <c r="X17"/>
      <c r="Y17" s="192"/>
      <c r="Z17" s="192"/>
      <c r="AA17"/>
      <c r="AB17"/>
      <c r="AC17"/>
      <c r="AD17"/>
      <c r="AE17"/>
      <c r="AF17"/>
      <c r="AG17" s="34"/>
      <c r="AH17" s="34"/>
      <c r="AI17" s="34"/>
      <c r="AJ17" s="34"/>
      <c r="AK17" s="205"/>
    </row>
    <row r="18" spans="1:37" x14ac:dyDescent="0.2">
      <c r="A18" s="84">
        <v>11</v>
      </c>
      <c r="B18" s="84" t="str">
        <f ca="1"/>
        <v>Australia</v>
      </c>
      <c r="C18" s="84" t="str">
        <f ca="1"/>
        <v>AUS</v>
      </c>
      <c r="D18" s="84" t="str">
        <f ca="1"/>
        <v>EAS           East Asia &amp; Pacific</v>
      </c>
      <c r="E18" s="84" t="str">
        <f ca="1"/>
        <v>NA</v>
      </c>
      <c r="F18" s="190" t="str">
        <f t="shared" ca="1" si="5"/>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v>
      </c>
      <c r="I18" s="191"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0</v>
      </c>
      <c r="J18" s="242">
        <v>44753</v>
      </c>
      <c r="K18" s="242">
        <v>44855</v>
      </c>
      <c r="L18" s="91" t="s">
        <v>21</v>
      </c>
      <c r="M18" s="192">
        <v>0</v>
      </c>
      <c r="N18" s="192">
        <v>0</v>
      </c>
      <c r="O18" s="192" t="s">
        <v>409</v>
      </c>
      <c r="P18" s="192">
        <v>71.099999999999994</v>
      </c>
      <c r="Q18" s="192" t="s">
        <v>409</v>
      </c>
      <c r="R18" s="192" t="s">
        <v>409</v>
      </c>
      <c r="S18"/>
      <c r="T18"/>
      <c r="U18"/>
      <c r="V18"/>
      <c r="W18"/>
      <c r="X18"/>
      <c r="Y18" s="192"/>
      <c r="Z18" s="192"/>
      <c r="AA18"/>
      <c r="AB18"/>
      <c r="AC18"/>
      <c r="AD18"/>
      <c r="AE18"/>
      <c r="AF18"/>
      <c r="AG18" s="34"/>
      <c r="AH18" s="34"/>
      <c r="AI18" s="34"/>
      <c r="AJ18" s="34"/>
      <c r="AK18" s="205"/>
    </row>
    <row r="19" spans="1:37" x14ac:dyDescent="0.2">
      <c r="A19" s="84">
        <v>12</v>
      </c>
      <c r="B19" s="84" t="str">
        <f ca="1"/>
        <v>Austria</v>
      </c>
      <c r="C19" s="84" t="str">
        <f ca="1"/>
        <v>AUT</v>
      </c>
      <c r="D19" s="84" t="str">
        <f ca="1"/>
        <v>ECS           Europe &amp; Central Asia</v>
      </c>
      <c r="E19" s="84" t="str">
        <f ca="1"/>
        <v>NA</v>
      </c>
      <c r="F19" s="190" t="str">
        <f t="shared" ca="1" si="5"/>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v>
      </c>
      <c r="I19" s="191"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0</v>
      </c>
      <c r="J19" s="242">
        <v>44753</v>
      </c>
      <c r="K19" s="242">
        <v>44855</v>
      </c>
      <c r="L19" s="91" t="s">
        <v>23</v>
      </c>
      <c r="M19" s="192">
        <v>0</v>
      </c>
      <c r="N19" s="192">
        <v>0</v>
      </c>
      <c r="O19" s="192" t="s">
        <v>409</v>
      </c>
      <c r="P19" s="192">
        <v>56.9</v>
      </c>
      <c r="Q19" s="192" t="s">
        <v>409</v>
      </c>
      <c r="R19" s="192" t="s">
        <v>409</v>
      </c>
      <c r="S19"/>
      <c r="T19"/>
      <c r="U19"/>
      <c r="V19"/>
      <c r="W19"/>
      <c r="X19"/>
      <c r="Y19" s="192"/>
      <c r="Z19" s="192"/>
      <c r="AA19"/>
      <c r="AB19"/>
      <c r="AC19"/>
      <c r="AD19"/>
      <c r="AE19"/>
      <c r="AF19"/>
      <c r="AG19" s="34"/>
      <c r="AH19" s="34"/>
      <c r="AI19" s="34"/>
      <c r="AJ19" s="34"/>
      <c r="AK19" s="205"/>
    </row>
    <row r="20" spans="1:37" x14ac:dyDescent="0.2">
      <c r="A20" s="84">
        <v>13</v>
      </c>
      <c r="B20" s="84" t="str">
        <f ca="1"/>
        <v>Azerbaijan</v>
      </c>
      <c r="C20" s="84" t="str">
        <f ca="1"/>
        <v>AZE</v>
      </c>
      <c r="D20" s="84" t="str">
        <f ca="1"/>
        <v>ECS           Europe &amp; Central Asia</v>
      </c>
      <c r="E20" s="84" t="str">
        <f ca="1"/>
        <v>IBRD</v>
      </c>
      <c r="F20" s="190" t="str">
        <f t="shared" ca="1" si="5"/>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6.0583090379008704</v>
      </c>
      <c r="I20" s="191"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0</v>
      </c>
      <c r="J20" s="242">
        <v>44753</v>
      </c>
      <c r="K20" s="242">
        <v>44846</v>
      </c>
      <c r="L20" s="91" t="s">
        <v>25</v>
      </c>
      <c r="M20" s="192">
        <v>6.0583090379008704</v>
      </c>
      <c r="N20" s="192">
        <v>0</v>
      </c>
      <c r="O20" s="192" t="s">
        <v>409</v>
      </c>
      <c r="P20" s="192">
        <v>34.700000000000003</v>
      </c>
      <c r="Q20" s="192" t="s">
        <v>409</v>
      </c>
      <c r="R20" s="192" t="s">
        <v>409</v>
      </c>
      <c r="S20"/>
      <c r="T20"/>
      <c r="U20"/>
      <c r="V20"/>
      <c r="W20"/>
      <c r="X20"/>
      <c r="Y20" s="192"/>
      <c r="Z20" s="192"/>
      <c r="AA20"/>
      <c r="AB20"/>
      <c r="AC20"/>
      <c r="AD20"/>
      <c r="AE20"/>
      <c r="AF20"/>
      <c r="AG20" s="34"/>
      <c r="AH20" s="34"/>
      <c r="AI20" s="34"/>
      <c r="AJ20" s="34"/>
      <c r="AK20" s="205"/>
    </row>
    <row r="21" spans="1:37" x14ac:dyDescent="0.2">
      <c r="A21" s="84">
        <v>14</v>
      </c>
      <c r="B21" s="84" t="str">
        <f ca="1"/>
        <v>Burundi</v>
      </c>
      <c r="C21" s="84" t="str">
        <f ca="1"/>
        <v>BDI</v>
      </c>
      <c r="D21" s="84" t="str">
        <f ca="1"/>
        <v>SSF           Sub-Saharan Africa</v>
      </c>
      <c r="E21" s="84" t="str">
        <f ca="1"/>
        <v>IDA</v>
      </c>
      <c r="F21" s="190" t="str">
        <f t="shared" ca="1" si="5"/>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9.8649776612296343</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9.7317784256559694</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10</v>
      </c>
      <c r="J21" s="242">
        <v>44753</v>
      </c>
      <c r="K21" s="242">
        <v>44966</v>
      </c>
      <c r="L21" s="91" t="s">
        <v>27</v>
      </c>
      <c r="M21" s="192">
        <v>9.7317784256559694</v>
      </c>
      <c r="N21" s="192">
        <v>0</v>
      </c>
      <c r="O21" s="192">
        <v>10</v>
      </c>
      <c r="P21" s="192">
        <v>22.1</v>
      </c>
      <c r="Q21" s="192" t="s">
        <v>409</v>
      </c>
      <c r="R21" s="192" t="s">
        <v>793</v>
      </c>
      <c r="S21"/>
      <c r="T21"/>
      <c r="U21"/>
      <c r="V21"/>
      <c r="W21"/>
      <c r="X21"/>
      <c r="Y21" s="192"/>
      <c r="Z21" s="192"/>
      <c r="AA21"/>
      <c r="AB21"/>
      <c r="AC21"/>
      <c r="AD21"/>
      <c r="AE21"/>
      <c r="AF21"/>
      <c r="AG21" s="34"/>
      <c r="AH21" s="34"/>
      <c r="AI21" s="34"/>
      <c r="AJ21" s="34"/>
      <c r="AK21" s="205"/>
    </row>
    <row r="22" spans="1:37" x14ac:dyDescent="0.2">
      <c r="A22" s="84">
        <v>15</v>
      </c>
      <c r="B22" s="84" t="str">
        <f ca="1"/>
        <v>Belgium</v>
      </c>
      <c r="C22" s="84" t="str">
        <f ca="1"/>
        <v>BEL</v>
      </c>
      <c r="D22" s="84" t="str">
        <f ca="1"/>
        <v>ECS           Europe &amp; Central Asia</v>
      </c>
      <c r="E22" s="84" t="str">
        <f ca="1"/>
        <v>NA</v>
      </c>
      <c r="F22" s="190" t="str">
        <f t="shared" ca="1" si="5"/>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v>
      </c>
      <c r="I22" s="191"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0</v>
      </c>
      <c r="J22" s="242">
        <v>44753</v>
      </c>
      <c r="K22" s="242">
        <v>44855</v>
      </c>
      <c r="L22" s="91" t="s">
        <v>29</v>
      </c>
      <c r="M22" s="192">
        <v>0</v>
      </c>
      <c r="N22" s="192">
        <v>0</v>
      </c>
      <c r="O22" s="192" t="s">
        <v>409</v>
      </c>
      <c r="P22" s="192">
        <v>59.3</v>
      </c>
      <c r="Q22" s="192" t="s">
        <v>409</v>
      </c>
      <c r="R22" s="192" t="s">
        <v>409</v>
      </c>
      <c r="S22"/>
      <c r="T22"/>
      <c r="U22"/>
      <c r="V22"/>
      <c r="W22"/>
      <c r="X22"/>
      <c r="Y22" s="192"/>
      <c r="Z22" s="192"/>
      <c r="AA22"/>
      <c r="AB22"/>
      <c r="AC22"/>
      <c r="AD22"/>
      <c r="AE22"/>
      <c r="AF22"/>
      <c r="AG22" s="34"/>
      <c r="AH22" s="34"/>
      <c r="AI22" s="34"/>
      <c r="AJ22" s="34"/>
      <c r="AK22" s="205"/>
    </row>
    <row r="23" spans="1:37" x14ac:dyDescent="0.2">
      <c r="A23" s="84">
        <v>16</v>
      </c>
      <c r="B23" s="84" t="str">
        <f ca="1"/>
        <v>Benin</v>
      </c>
      <c r="C23" s="84" t="str">
        <f ca="1"/>
        <v>BEN</v>
      </c>
      <c r="D23" s="84" t="str">
        <f ca="1"/>
        <v>SSF           Sub-Saharan Africa</v>
      </c>
      <c r="E23" s="84" t="str">
        <f ca="1"/>
        <v>IDA</v>
      </c>
      <c r="F23" s="190" t="str">
        <f t="shared" ca="1" si="5"/>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8.7696793002915392</v>
      </c>
      <c r="I23" s="191"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0</v>
      </c>
      <c r="J23" s="242">
        <v>44753</v>
      </c>
      <c r="K23" s="242">
        <v>44753</v>
      </c>
      <c r="L23" s="91" t="s">
        <v>31</v>
      </c>
      <c r="M23" s="192">
        <v>8.7696793002915392</v>
      </c>
      <c r="N23" s="192">
        <v>0</v>
      </c>
      <c r="O23" s="192" t="s">
        <v>409</v>
      </c>
      <c r="P23" s="192">
        <v>25.4</v>
      </c>
      <c r="Q23" s="192" t="s">
        <v>409</v>
      </c>
      <c r="R23" s="192" t="s">
        <v>409</v>
      </c>
      <c r="S23"/>
      <c r="T23"/>
      <c r="U23"/>
      <c r="V23"/>
      <c r="W23"/>
      <c r="X23"/>
      <c r="Y23" s="192"/>
      <c r="Z23" s="192"/>
      <c r="AA23"/>
      <c r="AB23"/>
      <c r="AC23"/>
      <c r="AD23"/>
      <c r="AE23"/>
      <c r="AF23"/>
      <c r="AG23" s="34"/>
      <c r="AH23" s="34"/>
      <c r="AI23" s="34"/>
      <c r="AJ23" s="34"/>
      <c r="AK23" s="205"/>
    </row>
    <row r="24" spans="1:37" x14ac:dyDescent="0.2">
      <c r="A24" s="84">
        <v>17</v>
      </c>
      <c r="B24" s="84" t="str">
        <f ca="1"/>
        <v>Burkina Faso</v>
      </c>
      <c r="C24" s="84" t="str">
        <f ca="1"/>
        <v>BFA</v>
      </c>
      <c r="D24" s="84" t="str">
        <f ca="1"/>
        <v>SSF           Sub-Saharan Africa</v>
      </c>
      <c r="E24" s="84" t="str">
        <f ca="1"/>
        <v>IDA</v>
      </c>
      <c r="F24" s="190" t="str">
        <f t="shared" ca="1" si="5"/>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7.4868804664723001</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0</v>
      </c>
      <c r="J24" s="242">
        <v>44753</v>
      </c>
      <c r="K24" s="242">
        <v>44762</v>
      </c>
      <c r="L24" s="91" t="s">
        <v>33</v>
      </c>
      <c r="M24" s="192">
        <v>7.4868804664723001</v>
      </c>
      <c r="N24" s="192">
        <v>0</v>
      </c>
      <c r="O24" s="192" t="s">
        <v>409</v>
      </c>
      <c r="P24" s="192">
        <v>29.8</v>
      </c>
      <c r="Q24" s="192" t="s">
        <v>409</v>
      </c>
      <c r="R24" s="192" t="s">
        <v>409</v>
      </c>
      <c r="S24"/>
      <c r="T24"/>
      <c r="U24"/>
      <c r="V24"/>
      <c r="W24"/>
      <c r="X24"/>
      <c r="Y24" s="192"/>
      <c r="Z24" s="192"/>
      <c r="AA24"/>
      <c r="AB24"/>
      <c r="AC24"/>
      <c r="AD24"/>
      <c r="AE24"/>
      <c r="AF24"/>
      <c r="AG24" s="34"/>
      <c r="AH24" s="34"/>
      <c r="AI24" s="34"/>
      <c r="AJ24" s="34"/>
      <c r="AK24" s="205"/>
    </row>
    <row r="25" spans="1:37" x14ac:dyDescent="0.2">
      <c r="A25" s="84">
        <v>18</v>
      </c>
      <c r="B25" s="84" t="str">
        <f ca="1"/>
        <v>Bangladesh</v>
      </c>
      <c r="C25" s="84" t="str">
        <f ca="1"/>
        <v>BGD</v>
      </c>
      <c r="D25" s="84" t="str">
        <f ca="1"/>
        <v>SAS           South Asia</v>
      </c>
      <c r="E25" s="84" t="str">
        <f ca="1"/>
        <v>IDA</v>
      </c>
      <c r="F25" s="190" t="str">
        <f t="shared" ca="1" si="5"/>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6.3855704681791421</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5.8250728862973702</v>
      </c>
      <c r="I25" s="191"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7</v>
      </c>
      <c r="J25" s="242">
        <v>44753</v>
      </c>
      <c r="K25" s="242">
        <v>45154</v>
      </c>
      <c r="L25" s="91" t="s">
        <v>35</v>
      </c>
      <c r="M25" s="192">
        <v>5.8250728862973702</v>
      </c>
      <c r="N25" s="192">
        <v>7</v>
      </c>
      <c r="O25" s="192" t="s">
        <v>409</v>
      </c>
      <c r="P25" s="192">
        <v>35.5</v>
      </c>
      <c r="Q25" s="192" t="s">
        <v>863</v>
      </c>
      <c r="R25" s="192" t="s">
        <v>409</v>
      </c>
      <c r="S25"/>
      <c r="T25"/>
      <c r="U25"/>
      <c r="V25"/>
      <c r="W25"/>
      <c r="X25"/>
      <c r="Y25" s="192"/>
      <c r="Z25" s="192"/>
      <c r="AA25"/>
      <c r="AB25"/>
      <c r="AC25"/>
      <c r="AD25"/>
      <c r="AE25"/>
      <c r="AF25"/>
      <c r="AG25" s="34"/>
      <c r="AH25" s="34"/>
      <c r="AI25" s="34"/>
      <c r="AJ25" s="34"/>
      <c r="AK25" s="205"/>
    </row>
    <row r="26" spans="1:37" x14ac:dyDescent="0.2">
      <c r="A26" s="84">
        <v>19</v>
      </c>
      <c r="B26" s="84" t="str">
        <f ca="1"/>
        <v>Bulgaria</v>
      </c>
      <c r="C26" s="84" t="str">
        <f ca="1"/>
        <v>BGR</v>
      </c>
      <c r="D26" s="84" t="str">
        <f ca="1"/>
        <v>ECS           Europe &amp; Central Asia</v>
      </c>
      <c r="E26" s="84" t="str">
        <f ca="1"/>
        <v>IBRD</v>
      </c>
      <c r="F26" s="190" t="str">
        <f t="shared" ca="1" si="5"/>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0</v>
      </c>
      <c r="I26" s="191"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0</v>
      </c>
      <c r="J26" s="242">
        <v>44753</v>
      </c>
      <c r="K26" s="242">
        <v>44855</v>
      </c>
      <c r="L26" s="91" t="s">
        <v>37</v>
      </c>
      <c r="M26" s="192">
        <v>0</v>
      </c>
      <c r="N26" s="192">
        <v>0</v>
      </c>
      <c r="O26" s="192" t="s">
        <v>409</v>
      </c>
      <c r="P26" s="192">
        <v>59.9</v>
      </c>
      <c r="Q26" s="192" t="s">
        <v>409</v>
      </c>
      <c r="R26" s="192" t="s">
        <v>409</v>
      </c>
      <c r="S26"/>
      <c r="T26"/>
      <c r="U26"/>
      <c r="V26"/>
      <c r="W26"/>
      <c r="X26"/>
      <c r="Y26" s="192"/>
      <c r="Z26" s="192"/>
      <c r="AA26"/>
      <c r="AB26"/>
      <c r="AC26"/>
      <c r="AD26"/>
      <c r="AE26"/>
      <c r="AF26"/>
      <c r="AG26" s="34"/>
      <c r="AH26" s="34"/>
      <c r="AI26" s="34"/>
      <c r="AJ26" s="34"/>
      <c r="AK26" s="205"/>
    </row>
    <row r="27" spans="1:37" x14ac:dyDescent="0.2">
      <c r="A27" s="84">
        <v>20</v>
      </c>
      <c r="B27" s="84" t="str">
        <f ca="1"/>
        <v>Bahrain</v>
      </c>
      <c r="C27" s="84" t="str">
        <f ca="1"/>
        <v>BHR</v>
      </c>
      <c r="D27" s="84" t="str">
        <f ca="1"/>
        <v>MEA           Middle East &amp; North Africa</v>
      </c>
      <c r="E27" s="84" t="str">
        <f ca="1"/>
        <v>NA</v>
      </c>
      <c r="F27" s="190" t="str">
        <f t="shared" ca="1" si="5"/>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5.59183673469387</v>
      </c>
      <c r="I27" s="191"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0</v>
      </c>
      <c r="J27" s="242">
        <v>44753</v>
      </c>
      <c r="K27" s="242">
        <v>44852</v>
      </c>
      <c r="L27" s="91" t="s">
        <v>39</v>
      </c>
      <c r="M27" s="192">
        <v>5.59183673469387</v>
      </c>
      <c r="N27" s="192">
        <v>0</v>
      </c>
      <c r="O27" s="192" t="s">
        <v>409</v>
      </c>
      <c r="P27" s="192">
        <v>36.299999999999997</v>
      </c>
      <c r="Q27" s="192" t="s">
        <v>409</v>
      </c>
      <c r="R27" s="192" t="s">
        <v>409</v>
      </c>
      <c r="S27"/>
      <c r="T27"/>
      <c r="U27"/>
      <c r="V27"/>
      <c r="W27"/>
      <c r="X27"/>
      <c r="Y27" s="192"/>
      <c r="Z27" s="192"/>
      <c r="AA27"/>
      <c r="AB27"/>
      <c r="AC27"/>
      <c r="AD27"/>
      <c r="AE27"/>
      <c r="AF27"/>
      <c r="AG27" s="34"/>
      <c r="AH27" s="34"/>
      <c r="AI27" s="34"/>
      <c r="AJ27" s="34"/>
      <c r="AK27" s="205"/>
    </row>
    <row r="28" spans="1:37" x14ac:dyDescent="0.2">
      <c r="A28" s="84">
        <v>21</v>
      </c>
      <c r="B28" s="84" t="str">
        <f ca="1"/>
        <v>Bahamas, The</v>
      </c>
      <c r="C28" s="84" t="str">
        <f ca="1"/>
        <v>BHS</v>
      </c>
      <c r="D28" s="84" t="str">
        <f ca="1"/>
        <v>LCN           Latin America &amp; Caribbean</v>
      </c>
      <c r="E28" s="84" t="str">
        <f ca="1"/>
        <v>NA</v>
      </c>
      <c r="F28" s="190" t="str">
        <f t="shared" ca="1" si="5"/>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7.3994169096209896</v>
      </c>
      <c r="I28" s="191"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0</v>
      </c>
      <c r="J28" s="242">
        <v>44753</v>
      </c>
      <c r="K28" s="242">
        <v>44852</v>
      </c>
      <c r="L28" s="91" t="s">
        <v>40</v>
      </c>
      <c r="M28" s="192">
        <v>7.3994169096209896</v>
      </c>
      <c r="N28" s="192">
        <v>0</v>
      </c>
      <c r="O28" s="192" t="s">
        <v>409</v>
      </c>
      <c r="P28" s="192">
        <v>30.1</v>
      </c>
      <c r="Q28" s="192" t="s">
        <v>409</v>
      </c>
      <c r="R28" s="192" t="s">
        <v>409</v>
      </c>
      <c r="S28"/>
      <c r="T28"/>
      <c r="U28"/>
      <c r="V28"/>
      <c r="W28"/>
      <c r="X28"/>
      <c r="Y28" s="192"/>
      <c r="Z28" s="192"/>
      <c r="AA28"/>
      <c r="AB28"/>
      <c r="AC28"/>
      <c r="AD28"/>
      <c r="AE28"/>
      <c r="AF28"/>
      <c r="AG28" s="34"/>
      <c r="AH28" s="34"/>
      <c r="AI28" s="34"/>
      <c r="AJ28" s="34"/>
      <c r="AK28" s="205"/>
    </row>
    <row r="29" spans="1:37" x14ac:dyDescent="0.2">
      <c r="A29" s="84">
        <v>22</v>
      </c>
      <c r="B29" s="84" t="str">
        <f ca="1"/>
        <v>Bosnia and Herzegovina</v>
      </c>
      <c r="C29" s="84" t="str">
        <f ca="1"/>
        <v>BIH</v>
      </c>
      <c r="D29" s="84" t="str">
        <f ca="1"/>
        <v>ECS           Europe &amp; Central Asia</v>
      </c>
      <c r="E29" s="84" t="str">
        <f ca="1"/>
        <v>IBRD</v>
      </c>
      <c r="F29" s="190" t="str">
        <f t="shared" ca="1" si="5"/>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5.8542274052478103</v>
      </c>
      <c r="I29" s="191"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0</v>
      </c>
      <c r="J29" s="242">
        <v>44753</v>
      </c>
      <c r="K29" s="242">
        <v>44852</v>
      </c>
      <c r="L29" s="91" t="s">
        <v>42</v>
      </c>
      <c r="M29" s="192">
        <v>5.8542274052478103</v>
      </c>
      <c r="N29" s="192">
        <v>0</v>
      </c>
      <c r="O29" s="192" t="s">
        <v>409</v>
      </c>
      <c r="P29" s="192">
        <v>35.4</v>
      </c>
      <c r="Q29" s="192" t="s">
        <v>409</v>
      </c>
      <c r="R29" s="192" t="s">
        <v>409</v>
      </c>
      <c r="S29"/>
      <c r="T29"/>
      <c r="U29"/>
      <c r="V29"/>
      <c r="W29"/>
      <c r="X29"/>
      <c r="Y29" s="192"/>
      <c r="Z29" s="192"/>
      <c r="AA29"/>
      <c r="AB29"/>
      <c r="AC29"/>
      <c r="AD29"/>
      <c r="AE29"/>
      <c r="AF29"/>
      <c r="AG29" s="34"/>
      <c r="AH29" s="34"/>
      <c r="AI29" s="34"/>
      <c r="AJ29" s="34"/>
      <c r="AK29" s="205"/>
    </row>
    <row r="30" spans="1:37" x14ac:dyDescent="0.2">
      <c r="A30" s="84">
        <v>23</v>
      </c>
      <c r="B30" s="84" t="str">
        <f ca="1"/>
        <v>Belarus</v>
      </c>
      <c r="C30" s="84" t="str">
        <f ca="1"/>
        <v>BLR</v>
      </c>
      <c r="D30" s="84" t="str">
        <f ca="1"/>
        <v>ECS           Europe &amp; Central Asia</v>
      </c>
      <c r="E30" s="84" t="str">
        <f ca="1"/>
        <v>IBRD</v>
      </c>
      <c r="F30" s="190" t="str">
        <f t="shared" ca="1" si="5"/>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3.3760932944606399</v>
      </c>
      <c r="I30" s="191"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0</v>
      </c>
      <c r="J30" s="242">
        <v>44753</v>
      </c>
      <c r="K30" s="242">
        <v>44778</v>
      </c>
      <c r="L30" s="91" t="s">
        <v>44</v>
      </c>
      <c r="M30" s="192">
        <v>3.3760932944606399</v>
      </c>
      <c r="N30" s="192">
        <v>0</v>
      </c>
      <c r="O30" s="192" t="s">
        <v>409</v>
      </c>
      <c r="P30" s="192">
        <v>43.9</v>
      </c>
      <c r="Q30" s="192" t="s">
        <v>409</v>
      </c>
      <c r="R30" s="192" t="s">
        <v>409</v>
      </c>
      <c r="S30"/>
      <c r="T30"/>
      <c r="U30"/>
      <c r="V30"/>
      <c r="W30"/>
      <c r="X30"/>
      <c r="Y30" s="192"/>
      <c r="Z30" s="192"/>
      <c r="AA30"/>
      <c r="AB30"/>
      <c r="AC30"/>
      <c r="AD30"/>
      <c r="AE30"/>
      <c r="AF30"/>
      <c r="AG30" s="34"/>
      <c r="AH30" s="34"/>
      <c r="AI30" s="34"/>
      <c r="AJ30" s="34"/>
      <c r="AK30" s="205"/>
    </row>
    <row r="31" spans="1:37" x14ac:dyDescent="0.2">
      <c r="A31" s="84">
        <v>24</v>
      </c>
      <c r="B31" s="84" t="str">
        <f ca="1"/>
        <v>Belize</v>
      </c>
      <c r="C31" s="84" t="str">
        <f ca="1"/>
        <v>BLZ</v>
      </c>
      <c r="D31" s="84" t="str">
        <f ca="1"/>
        <v>LCN           Latin America &amp; Caribbean</v>
      </c>
      <c r="E31" s="84" t="str">
        <f ca="1"/>
        <v>IBRD</v>
      </c>
      <c r="F31" s="190" t="str">
        <f t="shared" ca="1" si="5"/>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8.6695068979860324</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7.5160349854227402</v>
      </c>
      <c r="I31" s="191"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10</v>
      </c>
      <c r="J31" s="242">
        <v>44753</v>
      </c>
      <c r="K31" s="242">
        <v>45154</v>
      </c>
      <c r="L31" s="91" t="s">
        <v>46</v>
      </c>
      <c r="M31" s="192">
        <v>7.5160349854227402</v>
      </c>
      <c r="N31" s="192">
        <v>0</v>
      </c>
      <c r="O31" s="192">
        <v>10</v>
      </c>
      <c r="P31" s="192">
        <v>29.7</v>
      </c>
      <c r="Q31" s="192" t="s">
        <v>409</v>
      </c>
      <c r="R31" s="192" t="s">
        <v>864</v>
      </c>
      <c r="S31"/>
      <c r="T31"/>
      <c r="U31"/>
      <c r="V31"/>
      <c r="W31"/>
      <c r="X31"/>
      <c r="Y31" s="192"/>
      <c r="Z31" s="192"/>
      <c r="AA31"/>
      <c r="AB31"/>
      <c r="AC31"/>
      <c r="AD31"/>
      <c r="AE31"/>
      <c r="AF31"/>
      <c r="AG31" s="34"/>
      <c r="AH31" s="34"/>
      <c r="AI31" s="34"/>
      <c r="AJ31" s="34"/>
      <c r="AK31" s="205"/>
    </row>
    <row r="32" spans="1:37" x14ac:dyDescent="0.2">
      <c r="A32" s="84">
        <v>25</v>
      </c>
      <c r="B32" s="84" t="str">
        <f ca="1"/>
        <v>Bermuda</v>
      </c>
      <c r="C32" s="84" t="str">
        <f ca="1"/>
        <v>BMU</v>
      </c>
      <c r="D32" s="84" t="str">
        <f ca="1"/>
        <v>NAC           North America</v>
      </c>
      <c r="E32" s="84" t="str">
        <f ca="1"/>
        <v>NA</v>
      </c>
      <c r="F32" s="190" t="str">
        <f t="shared" ca="1" si="5"/>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0</v>
      </c>
      <c r="J32" s="242" t="s">
        <v>409</v>
      </c>
      <c r="K32" s="242" t="s">
        <v>409</v>
      </c>
      <c r="L32" s="91" t="s">
        <v>697</v>
      </c>
      <c r="M32" s="192" t="s">
        <v>409</v>
      </c>
      <c r="N32" s="192">
        <v>0</v>
      </c>
      <c r="O32" s="192" t="s">
        <v>409</v>
      </c>
      <c r="P32" s="192" t="s">
        <v>409</v>
      </c>
      <c r="Q32" s="192" t="s">
        <v>409</v>
      </c>
      <c r="R32" s="192" t="s">
        <v>409</v>
      </c>
      <c r="S32"/>
      <c r="T32"/>
      <c r="U32"/>
      <c r="V32"/>
      <c r="W32"/>
      <c r="X32"/>
      <c r="Y32" s="192"/>
      <c r="Z32" s="192"/>
      <c r="AA32"/>
      <c r="AB32"/>
      <c r="AC32"/>
      <c r="AD32"/>
      <c r="AE32"/>
      <c r="AF32"/>
      <c r="AG32" s="34"/>
      <c r="AH32" s="34"/>
      <c r="AI32" s="34"/>
      <c r="AJ32" s="34"/>
      <c r="AK32" s="205"/>
    </row>
    <row r="33" spans="1:37" x14ac:dyDescent="0.2">
      <c r="A33" s="84">
        <v>26</v>
      </c>
      <c r="B33" s="84" t="str">
        <f ca="1"/>
        <v>Bolivia</v>
      </c>
      <c r="C33" s="84" t="str">
        <f ca="1"/>
        <v>BOL</v>
      </c>
      <c r="D33" s="84" t="str">
        <f ca="1"/>
        <v>LCN           Latin America &amp; Caribbean</v>
      </c>
      <c r="E33" s="84" t="str">
        <f ca="1"/>
        <v>IBRD</v>
      </c>
      <c r="F33" s="190" t="str">
        <f t="shared" ca="1" si="5"/>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8.6358126123265659</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7.45772594752186</v>
      </c>
      <c r="I33" s="191"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10</v>
      </c>
      <c r="J33" s="242">
        <v>44753</v>
      </c>
      <c r="K33" s="242">
        <v>44966</v>
      </c>
      <c r="L33" s="91" t="s">
        <v>48</v>
      </c>
      <c r="M33" s="192">
        <v>7.45772594752186</v>
      </c>
      <c r="N33" s="192">
        <v>0</v>
      </c>
      <c r="O33" s="192">
        <v>10</v>
      </c>
      <c r="P33" s="192">
        <v>29.9</v>
      </c>
      <c r="Q33" s="192" t="s">
        <v>409</v>
      </c>
      <c r="R33" s="192" t="s">
        <v>794</v>
      </c>
      <c r="S33"/>
      <c r="T33"/>
      <c r="U33"/>
      <c r="V33"/>
      <c r="W33"/>
      <c r="X33"/>
      <c r="Y33" s="192"/>
      <c r="Z33" s="192"/>
      <c r="AA33"/>
      <c r="AB33"/>
      <c r="AC33"/>
      <c r="AD33"/>
      <c r="AE33"/>
      <c r="AF33"/>
      <c r="AG33" s="34"/>
      <c r="AH33" s="34"/>
      <c r="AI33" s="34"/>
      <c r="AJ33" s="34"/>
      <c r="AK33" s="205"/>
    </row>
    <row r="34" spans="1:37" x14ac:dyDescent="0.2">
      <c r="A34" s="84">
        <v>27</v>
      </c>
      <c r="B34" s="84" t="str">
        <f ca="1"/>
        <v>Brazil</v>
      </c>
      <c r="C34" s="84" t="str">
        <f ca="1"/>
        <v>BRA</v>
      </c>
      <c r="D34" s="84" t="str">
        <f ca="1"/>
        <v>LCN           Latin America &amp; Caribbean</v>
      </c>
      <c r="E34" s="84" t="str">
        <f ca="1"/>
        <v>IBRD</v>
      </c>
      <c r="F34" s="190" t="str">
        <f t="shared" ca="1" si="5"/>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0</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1.24781341107871</v>
      </c>
      <c r="I34" s="191"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0</v>
      </c>
      <c r="J34" s="242">
        <v>44753</v>
      </c>
      <c r="K34" s="242">
        <v>45188</v>
      </c>
      <c r="L34" s="91" t="s">
        <v>50</v>
      </c>
      <c r="M34" s="192">
        <v>1.24781341107871</v>
      </c>
      <c r="N34" s="192">
        <v>0</v>
      </c>
      <c r="O34" s="192" t="s">
        <v>409</v>
      </c>
      <c r="P34" s="192">
        <v>51.2</v>
      </c>
      <c r="Q34" s="192" t="s">
        <v>409</v>
      </c>
      <c r="R34" s="192" t="s">
        <v>409</v>
      </c>
      <c r="S34"/>
      <c r="T34"/>
      <c r="U34"/>
      <c r="V34"/>
      <c r="W34"/>
      <c r="X34"/>
      <c r="Y34" s="192"/>
      <c r="Z34" s="192"/>
      <c r="AA34"/>
      <c r="AB34"/>
      <c r="AC34"/>
      <c r="AD34"/>
      <c r="AE34"/>
      <c r="AF34"/>
      <c r="AG34" s="34"/>
      <c r="AH34" s="34"/>
      <c r="AI34" s="34"/>
      <c r="AJ34" s="34"/>
      <c r="AK34" s="205"/>
    </row>
    <row r="35" spans="1:37" x14ac:dyDescent="0.2">
      <c r="A35" s="84">
        <v>28</v>
      </c>
      <c r="B35" s="84" t="str">
        <f ca="1"/>
        <v>Barbados</v>
      </c>
      <c r="C35" s="84" t="str">
        <f ca="1"/>
        <v>BRB</v>
      </c>
      <c r="D35" s="84" t="str">
        <f ca="1"/>
        <v>LCN           Latin America &amp; Caribbean</v>
      </c>
      <c r="E35" s="84" t="str">
        <f ca="1"/>
        <v>NA</v>
      </c>
      <c r="F35" s="190" t="str">
        <f t="shared" ca="1" si="5"/>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6</v>
      </c>
      <c r="I35" s="191"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0</v>
      </c>
      <c r="J35" s="242">
        <v>44753</v>
      </c>
      <c r="K35" s="242">
        <v>44852</v>
      </c>
      <c r="L35" s="91" t="s">
        <v>52</v>
      </c>
      <c r="M35" s="192">
        <v>6</v>
      </c>
      <c r="N35" s="192">
        <v>0</v>
      </c>
      <c r="O35" s="192" t="s">
        <v>409</v>
      </c>
      <c r="P35" s="192">
        <v>34.9</v>
      </c>
      <c r="Q35" s="192" t="s">
        <v>409</v>
      </c>
      <c r="R35" s="192" t="s">
        <v>409</v>
      </c>
      <c r="S35"/>
      <c r="T35"/>
      <c r="U35"/>
      <c r="V35"/>
      <c r="W35"/>
      <c r="X35"/>
      <c r="Y35" s="192"/>
      <c r="Z35" s="192"/>
      <c r="AA35"/>
      <c r="AB35"/>
      <c r="AC35"/>
      <c r="AD35"/>
      <c r="AE35"/>
      <c r="AF35"/>
      <c r="AG35" s="34"/>
      <c r="AH35" s="34"/>
      <c r="AI35" s="34"/>
      <c r="AJ35" s="34"/>
      <c r="AK35" s="205"/>
    </row>
    <row r="36" spans="1:37" x14ac:dyDescent="0.2">
      <c r="A36" s="84">
        <v>29</v>
      </c>
      <c r="B36" s="84" t="str">
        <f ca="1"/>
        <v>Brunei Darussalam</v>
      </c>
      <c r="C36" s="84" t="str">
        <f ca="1"/>
        <v>BRN</v>
      </c>
      <c r="D36" s="84" t="str">
        <f ca="1"/>
        <v>EAS           East Asia &amp; Pacific</v>
      </c>
      <c r="E36" s="84" t="str">
        <f ca="1"/>
        <v>NA</v>
      </c>
      <c r="F36" s="190" t="str">
        <f t="shared" ca="1" si="5"/>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3.49271137026239</v>
      </c>
      <c r="I36" s="191"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0</v>
      </c>
      <c r="J36" s="242">
        <v>44753</v>
      </c>
      <c r="K36" s="242" t="s">
        <v>409</v>
      </c>
      <c r="L36" s="91" t="s">
        <v>54</v>
      </c>
      <c r="M36" s="192">
        <v>3.49271137026239</v>
      </c>
      <c r="N36" s="192">
        <v>0</v>
      </c>
      <c r="O36" s="192" t="s">
        <v>409</v>
      </c>
      <c r="P36" s="192">
        <v>43.5</v>
      </c>
      <c r="Q36" s="192" t="s">
        <v>409</v>
      </c>
      <c r="R36" s="192" t="s">
        <v>409</v>
      </c>
      <c r="S36"/>
      <c r="T36"/>
      <c r="U36"/>
      <c r="V36"/>
      <c r="W36"/>
      <c r="X36"/>
      <c r="Y36" s="192"/>
      <c r="Z36" s="192"/>
      <c r="AA36"/>
      <c r="AB36"/>
      <c r="AC36"/>
      <c r="AD36"/>
      <c r="AE36"/>
      <c r="AF36"/>
      <c r="AG36" s="34"/>
      <c r="AH36" s="34"/>
      <c r="AI36" s="34"/>
      <c r="AJ36" s="34"/>
      <c r="AK36" s="205"/>
    </row>
    <row r="37" spans="1:37" x14ac:dyDescent="0.2">
      <c r="A37" s="84">
        <v>30</v>
      </c>
      <c r="B37" s="84" t="str">
        <f ca="1"/>
        <v>Bhutan</v>
      </c>
      <c r="C37" s="84" t="str">
        <f ca="1"/>
        <v>BTN</v>
      </c>
      <c r="D37" s="84" t="str">
        <f ca="1"/>
        <v>SAS           South Asia</v>
      </c>
      <c r="E37" s="84" t="str">
        <f ca="1"/>
        <v>IDA</v>
      </c>
      <c r="F37" s="190" t="str">
        <f t="shared" ca="1" si="5"/>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4.5714285714285703</v>
      </c>
      <c r="I37" s="191"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0</v>
      </c>
      <c r="J37" s="242">
        <v>44753</v>
      </c>
      <c r="K37" s="242" t="s">
        <v>409</v>
      </c>
      <c r="L37" s="91" t="s">
        <v>56</v>
      </c>
      <c r="M37" s="192">
        <v>4.5714285714285703</v>
      </c>
      <c r="N37" s="192">
        <v>0</v>
      </c>
      <c r="O37" s="192" t="s">
        <v>409</v>
      </c>
      <c r="P37" s="192">
        <v>39.799999999999997</v>
      </c>
      <c r="Q37" s="192" t="s">
        <v>409</v>
      </c>
      <c r="R37" s="192" t="s">
        <v>409</v>
      </c>
      <c r="S37"/>
      <c r="T37"/>
      <c r="U37"/>
      <c r="V37"/>
      <c r="W37"/>
      <c r="X37"/>
      <c r="Y37" s="192"/>
      <c r="Z37" s="192"/>
      <c r="AA37"/>
      <c r="AB37"/>
      <c r="AC37"/>
      <c r="AD37"/>
      <c r="AE37"/>
      <c r="AF37"/>
      <c r="AG37" s="34"/>
      <c r="AH37" s="34"/>
      <c r="AI37" s="34"/>
      <c r="AJ37" s="34"/>
      <c r="AK37" s="205"/>
    </row>
    <row r="38" spans="1:37" x14ac:dyDescent="0.2">
      <c r="A38" s="84">
        <v>31</v>
      </c>
      <c r="B38" s="84" t="str">
        <f ca="1"/>
        <v>Botswana</v>
      </c>
      <c r="C38" s="84" t="str">
        <f ca="1"/>
        <v>BWA</v>
      </c>
      <c r="D38" s="84" t="str">
        <f ca="1"/>
        <v>SSF           Sub-Saharan Africa</v>
      </c>
      <c r="E38" s="84" t="str">
        <f ca="1"/>
        <v>IBRD</v>
      </c>
      <c r="F38" s="190" t="str">
        <f t="shared" ca="1" si="5"/>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6.3790087463556802</v>
      </c>
      <c r="I38" s="191"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0</v>
      </c>
      <c r="J38" s="242">
        <v>44753</v>
      </c>
      <c r="K38" s="242">
        <v>44852</v>
      </c>
      <c r="L38" s="91" t="s">
        <v>58</v>
      </c>
      <c r="M38" s="192">
        <v>6.3790087463556802</v>
      </c>
      <c r="N38" s="192">
        <v>0</v>
      </c>
      <c r="O38" s="192" t="s">
        <v>409</v>
      </c>
      <c r="P38" s="192">
        <v>33.6</v>
      </c>
      <c r="Q38" s="192" t="s">
        <v>409</v>
      </c>
      <c r="R38" s="192" t="s">
        <v>409</v>
      </c>
      <c r="S38"/>
      <c r="T38"/>
      <c r="U38"/>
      <c r="V38"/>
      <c r="W38"/>
      <c r="X38"/>
      <c r="Y38" s="192"/>
      <c r="Z38" s="192"/>
      <c r="AA38"/>
      <c r="AB38"/>
      <c r="AC38"/>
      <c r="AD38"/>
      <c r="AE38"/>
      <c r="AF38"/>
      <c r="AG38" s="34"/>
      <c r="AH38" s="34"/>
      <c r="AI38" s="34"/>
      <c r="AJ38" s="34"/>
      <c r="AK38" s="205"/>
    </row>
    <row r="39" spans="1:37" x14ac:dyDescent="0.2">
      <c r="A39" s="84">
        <v>32</v>
      </c>
      <c r="B39" s="84" t="str">
        <f ca="1"/>
        <v>Central African Republic</v>
      </c>
      <c r="C39" s="84" t="str">
        <f ca="1"/>
        <v>CAF</v>
      </c>
      <c r="D39" s="84" t="str">
        <f ca="1"/>
        <v>SSF           Sub-Saharan Africa</v>
      </c>
      <c r="E39" s="84" t="str">
        <f ca="1"/>
        <v>IDA</v>
      </c>
      <c r="F39" s="190" t="str">
        <f t="shared" ca="1" si="5"/>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10</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0</v>
      </c>
      <c r="J39" s="242">
        <v>44753</v>
      </c>
      <c r="K39" s="242">
        <v>44753</v>
      </c>
      <c r="L39" s="91" t="s">
        <v>60</v>
      </c>
      <c r="M39" s="192">
        <v>10</v>
      </c>
      <c r="N39" s="192">
        <v>0</v>
      </c>
      <c r="O39" s="192" t="s">
        <v>409</v>
      </c>
      <c r="P39" s="192">
        <v>18.600000000000001</v>
      </c>
      <c r="Q39" s="192" t="s">
        <v>409</v>
      </c>
      <c r="R39" s="192" t="s">
        <v>409</v>
      </c>
      <c r="S39"/>
      <c r="T39"/>
      <c r="U39"/>
      <c r="V39"/>
      <c r="W39"/>
      <c r="X39"/>
      <c r="Y39" s="192"/>
      <c r="Z39" s="192"/>
      <c r="AA39"/>
      <c r="AB39"/>
      <c r="AC39"/>
      <c r="AD39"/>
      <c r="AE39"/>
      <c r="AF39"/>
      <c r="AG39" s="34"/>
      <c r="AH39" s="34"/>
      <c r="AI39" s="34"/>
      <c r="AJ39" s="34"/>
      <c r="AK39" s="205"/>
    </row>
    <row r="40" spans="1:37" x14ac:dyDescent="0.2">
      <c r="A40" s="84">
        <v>33</v>
      </c>
      <c r="B40" s="84" t="str">
        <f ca="1"/>
        <v>Canada</v>
      </c>
      <c r="C40" s="84" t="str">
        <f ca="1"/>
        <v>CAN</v>
      </c>
      <c r="D40" s="84" t="str">
        <f ca="1"/>
        <v>NAC           North America</v>
      </c>
      <c r="E40" s="84" t="str">
        <f ca="1"/>
        <v>NA</v>
      </c>
      <c r="F40" s="190" t="str">
        <f t="shared" ca="1" si="5"/>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0</v>
      </c>
      <c r="I40" s="191"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0</v>
      </c>
      <c r="J40" s="242">
        <v>44753</v>
      </c>
      <c r="K40" s="242">
        <v>44855</v>
      </c>
      <c r="L40" s="91" t="s">
        <v>62</v>
      </c>
      <c r="M40" s="192">
        <v>0</v>
      </c>
      <c r="N40" s="192">
        <v>0</v>
      </c>
      <c r="O40" s="192" t="s">
        <v>409</v>
      </c>
      <c r="P40" s="192">
        <v>69.8</v>
      </c>
      <c r="Q40" s="192" t="s">
        <v>409</v>
      </c>
      <c r="R40" s="192" t="s">
        <v>409</v>
      </c>
      <c r="S40"/>
      <c r="T40"/>
      <c r="U40"/>
      <c r="V40"/>
      <c r="W40"/>
      <c r="X40"/>
      <c r="Y40" s="192"/>
      <c r="Z40" s="192"/>
      <c r="AA40"/>
      <c r="AB40"/>
      <c r="AC40"/>
      <c r="AD40"/>
      <c r="AE40"/>
      <c r="AF40"/>
      <c r="AG40" s="34"/>
      <c r="AH40" s="34"/>
      <c r="AI40" s="34"/>
      <c r="AJ40" s="34"/>
      <c r="AK40" s="205"/>
    </row>
    <row r="41" spans="1:37" x14ac:dyDescent="0.2">
      <c r="A41" s="84">
        <v>34</v>
      </c>
      <c r="B41" s="84" t="str">
        <f ca="1"/>
        <v>Switzerland</v>
      </c>
      <c r="C41" s="84" t="str">
        <f ca="1"/>
        <v>CHE</v>
      </c>
      <c r="D41" s="84" t="str">
        <f ca="1"/>
        <v>ECS           Europe &amp; Central Asia</v>
      </c>
      <c r="E41" s="84" t="str">
        <f ca="1"/>
        <v>NA</v>
      </c>
      <c r="F41" s="190" t="str">
        <f t="shared" ca="1" si="5"/>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0</v>
      </c>
      <c r="J41" s="242">
        <v>44753</v>
      </c>
      <c r="K41" s="242">
        <v>44855</v>
      </c>
      <c r="L41" s="91" t="s">
        <v>64</v>
      </c>
      <c r="M41" s="192">
        <v>0</v>
      </c>
      <c r="N41" s="192">
        <v>0</v>
      </c>
      <c r="O41" s="192" t="s">
        <v>409</v>
      </c>
      <c r="P41" s="192">
        <v>58.8</v>
      </c>
      <c r="Q41" s="192" t="s">
        <v>409</v>
      </c>
      <c r="R41" s="192" t="s">
        <v>409</v>
      </c>
      <c r="S41"/>
      <c r="T41"/>
      <c r="U41"/>
      <c r="V41"/>
      <c r="W41"/>
      <c r="X41"/>
      <c r="Y41" s="192"/>
      <c r="Z41" s="192"/>
      <c r="AA41"/>
      <c r="AB41"/>
      <c r="AC41"/>
      <c r="AD41"/>
      <c r="AE41"/>
      <c r="AF41"/>
      <c r="AG41" s="34"/>
      <c r="AH41" s="34"/>
      <c r="AI41" s="34"/>
      <c r="AJ41" s="34"/>
      <c r="AK41" s="205"/>
    </row>
    <row r="42" spans="1:37" x14ac:dyDescent="0.2">
      <c r="A42" s="84">
        <v>35</v>
      </c>
      <c r="B42" s="84" t="str">
        <f ca="1"/>
        <v>Channel Islands</v>
      </c>
      <c r="C42" s="84" t="str">
        <f ca="1"/>
        <v>CHI</v>
      </c>
      <c r="D42" s="84" t="str">
        <f ca="1"/>
        <v>ECS           Europe &amp; Central Asia</v>
      </c>
      <c r="E42" s="84" t="str">
        <f ca="1"/>
        <v>NA</v>
      </c>
      <c r="F42" s="190" t="str">
        <f t="shared" ca="1" si="5"/>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0</v>
      </c>
      <c r="J42" s="242" t="s">
        <v>409</v>
      </c>
      <c r="K42" s="242" t="s">
        <v>409</v>
      </c>
      <c r="L42" s="91" t="s">
        <v>698</v>
      </c>
      <c r="M42" s="192" t="s">
        <v>409</v>
      </c>
      <c r="N42" s="192">
        <v>0</v>
      </c>
      <c r="O42" s="192" t="s">
        <v>409</v>
      </c>
      <c r="P42" s="192" t="s">
        <v>409</v>
      </c>
      <c r="Q42" s="192" t="s">
        <v>409</v>
      </c>
      <c r="R42" s="192" t="s">
        <v>409</v>
      </c>
      <c r="S42"/>
      <c r="T42"/>
      <c r="U42"/>
      <c r="V42"/>
      <c r="W42"/>
      <c r="X42"/>
      <c r="Y42" s="192"/>
      <c r="Z42" s="192"/>
      <c r="AA42"/>
      <c r="AB42"/>
      <c r="AC42"/>
      <c r="AD42"/>
      <c r="AE42"/>
      <c r="AF42"/>
      <c r="AG42" s="34"/>
      <c r="AH42" s="34"/>
      <c r="AI42" s="34"/>
      <c r="AJ42" s="34"/>
      <c r="AK42" s="205"/>
    </row>
    <row r="43" spans="1:37" x14ac:dyDescent="0.2">
      <c r="A43" s="84">
        <v>36</v>
      </c>
      <c r="B43" s="84" t="str">
        <f ca="1"/>
        <v>Chile</v>
      </c>
      <c r="C43" s="84" t="str">
        <f ca="1"/>
        <v>CHL</v>
      </c>
      <c r="D43" s="84" t="str">
        <f ca="1"/>
        <v>LCN           Latin America &amp; Caribbean</v>
      </c>
      <c r="E43" s="84" t="str">
        <f ca="1"/>
        <v>IBRD</v>
      </c>
      <c r="F43" s="190" t="str">
        <f t="shared" ca="1" si="5"/>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0</v>
      </c>
      <c r="I43" s="191"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7</v>
      </c>
      <c r="J43" s="242">
        <v>44753</v>
      </c>
      <c r="K43" s="242">
        <v>45163</v>
      </c>
      <c r="L43" s="91" t="s">
        <v>66</v>
      </c>
      <c r="M43" s="192">
        <v>0</v>
      </c>
      <c r="N43" s="192">
        <v>7</v>
      </c>
      <c r="O43" s="192" t="s">
        <v>409</v>
      </c>
      <c r="P43" s="192">
        <v>56.2</v>
      </c>
      <c r="Q43" s="192" t="s">
        <v>873</v>
      </c>
      <c r="R43" s="192" t="s">
        <v>409</v>
      </c>
      <c r="S43"/>
      <c r="T43"/>
      <c r="U43"/>
      <c r="V43"/>
      <c r="W43"/>
      <c r="X43"/>
      <c r="Y43" s="192"/>
      <c r="Z43" s="192"/>
      <c r="AA43"/>
      <c r="AB43"/>
      <c r="AC43"/>
      <c r="AD43"/>
      <c r="AE43"/>
      <c r="AF43"/>
      <c r="AG43" s="34"/>
      <c r="AH43" s="34"/>
      <c r="AI43" s="34"/>
      <c r="AJ43" s="34"/>
      <c r="AK43" s="205"/>
    </row>
    <row r="44" spans="1:37" x14ac:dyDescent="0.2">
      <c r="A44" s="84">
        <v>37</v>
      </c>
      <c r="B44" s="84" t="str">
        <f ca="1"/>
        <v>China</v>
      </c>
      <c r="C44" s="84" t="str">
        <f ca="1"/>
        <v>CHN</v>
      </c>
      <c r="D44" s="84" t="str">
        <f ca="1"/>
        <v>EAS           East Asia &amp; Pacific</v>
      </c>
      <c r="E44" s="84" t="str">
        <f ca="1"/>
        <v>IBRD</v>
      </c>
      <c r="F44" s="190" t="str">
        <f t="shared" ca="1" si="5"/>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2.3265306122448899</v>
      </c>
      <c r="I44" s="191"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0</v>
      </c>
      <c r="J44" s="242">
        <v>44753</v>
      </c>
      <c r="K44" s="242">
        <v>44753</v>
      </c>
      <c r="L44" s="91" t="s">
        <v>68</v>
      </c>
      <c r="M44" s="192">
        <v>2.3265306122448899</v>
      </c>
      <c r="N44" s="192">
        <v>0</v>
      </c>
      <c r="O44" s="192" t="s">
        <v>409</v>
      </c>
      <c r="P44" s="192">
        <v>47.5</v>
      </c>
      <c r="Q44" s="192" t="s">
        <v>409</v>
      </c>
      <c r="R44" s="192" t="s">
        <v>409</v>
      </c>
      <c r="S44"/>
      <c r="T44"/>
      <c r="U44"/>
      <c r="V44"/>
      <c r="W44"/>
      <c r="X44"/>
      <c r="Y44" s="192"/>
      <c r="Z44" s="192"/>
      <c r="AA44"/>
      <c r="AB44"/>
      <c r="AC44"/>
      <c r="AD44"/>
      <c r="AE44"/>
      <c r="AF44"/>
      <c r="AG44" s="34"/>
      <c r="AH44" s="34"/>
      <c r="AI44" s="34"/>
      <c r="AJ44" s="34"/>
      <c r="AK44" s="205"/>
    </row>
    <row r="45" spans="1:37" x14ac:dyDescent="0.2">
      <c r="A45" s="84">
        <v>38</v>
      </c>
      <c r="B45" s="84" t="str">
        <f ca="1"/>
        <v>Côte d’Ivoire</v>
      </c>
      <c r="C45" s="84" t="str">
        <f ca="1"/>
        <v>CIV</v>
      </c>
      <c r="D45" s="84" t="str">
        <f ca="1"/>
        <v>SSF           Sub-Saharan Africa</v>
      </c>
      <c r="E45" s="84" t="str">
        <f ca="1"/>
        <v>IDA</v>
      </c>
      <c r="F45" s="190" t="str">
        <f t="shared" ca="1" si="5"/>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7.0787172011661799</v>
      </c>
      <c r="I45" s="191"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0</v>
      </c>
      <c r="J45" s="242">
        <v>44753</v>
      </c>
      <c r="K45" s="242">
        <v>44753</v>
      </c>
      <c r="L45" s="91" t="s">
        <v>69</v>
      </c>
      <c r="M45" s="192">
        <v>7.0787172011661799</v>
      </c>
      <c r="N45" s="192">
        <v>0</v>
      </c>
      <c r="O45" s="192" t="s">
        <v>409</v>
      </c>
      <c r="P45" s="192">
        <v>31.2</v>
      </c>
      <c r="Q45" s="192" t="s">
        <v>409</v>
      </c>
      <c r="R45" s="192" t="s">
        <v>409</v>
      </c>
      <c r="S45"/>
      <c r="T45"/>
      <c r="U45"/>
      <c r="V45"/>
      <c r="W45"/>
      <c r="X45"/>
      <c r="Y45" s="192"/>
      <c r="Z45" s="192"/>
      <c r="AA45"/>
      <c r="AB45"/>
      <c r="AC45"/>
      <c r="AD45"/>
      <c r="AE45"/>
      <c r="AF45"/>
      <c r="AG45" s="34"/>
      <c r="AH45" s="34"/>
      <c r="AI45" s="34"/>
      <c r="AJ45" s="34"/>
      <c r="AK45" s="205"/>
    </row>
    <row r="46" spans="1:37" x14ac:dyDescent="0.2">
      <c r="A46" s="84">
        <v>39</v>
      </c>
      <c r="B46" s="84" t="str">
        <f ca="1"/>
        <v>Cameroon</v>
      </c>
      <c r="C46" s="84" t="str">
        <f ca="1"/>
        <v>CMR</v>
      </c>
      <c r="D46" s="84" t="str">
        <f ca="1"/>
        <v>SSF           Sub-Saharan Africa</v>
      </c>
      <c r="E46" s="84" t="str">
        <f ca="1"/>
        <v>Blend</v>
      </c>
      <c r="F46" s="190" t="str">
        <f t="shared" ca="1" si="5"/>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8.8525333627598091</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7.83673469387755</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10</v>
      </c>
      <c r="J46" s="242">
        <v>44753</v>
      </c>
      <c r="K46" s="242">
        <v>44900</v>
      </c>
      <c r="L46" s="91" t="s">
        <v>71</v>
      </c>
      <c r="M46" s="192">
        <v>7.83673469387755</v>
      </c>
      <c r="N46" s="192">
        <v>0</v>
      </c>
      <c r="O46" s="192">
        <v>10</v>
      </c>
      <c r="P46" s="192">
        <v>28.6</v>
      </c>
      <c r="Q46" s="192" t="s">
        <v>409</v>
      </c>
      <c r="R46" s="192" t="s">
        <v>778</v>
      </c>
      <c r="S46"/>
      <c r="T46"/>
      <c r="U46"/>
      <c r="V46"/>
      <c r="W46"/>
      <c r="X46"/>
      <c r="Y46" s="192"/>
      <c r="Z46" s="192"/>
      <c r="AA46"/>
      <c r="AB46"/>
      <c r="AC46"/>
      <c r="AD46"/>
      <c r="AE46"/>
      <c r="AF46"/>
      <c r="AG46" s="34"/>
      <c r="AH46" s="34"/>
      <c r="AI46" s="34"/>
      <c r="AJ46" s="34"/>
      <c r="AK46" s="205"/>
    </row>
    <row r="47" spans="1:37" x14ac:dyDescent="0.2">
      <c r="A47" s="84">
        <v>40</v>
      </c>
      <c r="B47" s="84" t="str">
        <f ca="1"/>
        <v>Congo, Dem. Rep.</v>
      </c>
      <c r="C47" s="84" t="str">
        <f ca="1"/>
        <v>COD</v>
      </c>
      <c r="D47" s="84" t="str">
        <f ca="1"/>
        <v>SSF           Sub-Saharan Africa</v>
      </c>
      <c r="E47" s="84" t="str">
        <f ca="1"/>
        <v>IDA</v>
      </c>
      <c r="F47" s="190" t="str">
        <f t="shared" ca="1" si="5"/>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9.25505141403249</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8.56559766763848</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10</v>
      </c>
      <c r="J47" s="242">
        <v>44753</v>
      </c>
      <c r="K47" s="242">
        <v>44865</v>
      </c>
      <c r="L47" s="91" t="s">
        <v>72</v>
      </c>
      <c r="M47" s="192">
        <v>8.56559766763848</v>
      </c>
      <c r="N47" s="192">
        <v>0</v>
      </c>
      <c r="O47" s="192">
        <v>10</v>
      </c>
      <c r="P47" s="192">
        <v>26.1</v>
      </c>
      <c r="Q47" s="192" t="s">
        <v>409</v>
      </c>
      <c r="R47" s="192" t="s">
        <v>632</v>
      </c>
      <c r="S47"/>
      <c r="T47"/>
      <c r="U47"/>
      <c r="V47"/>
      <c r="W47"/>
      <c r="X47"/>
      <c r="Y47" s="192"/>
      <c r="Z47" s="192"/>
      <c r="AA47"/>
      <c r="AB47"/>
      <c r="AC47"/>
      <c r="AD47"/>
      <c r="AE47"/>
      <c r="AF47"/>
      <c r="AG47" s="34"/>
      <c r="AH47" s="34"/>
      <c r="AI47" s="34"/>
      <c r="AJ47" s="34"/>
      <c r="AK47" s="205"/>
    </row>
    <row r="48" spans="1:37" x14ac:dyDescent="0.2">
      <c r="A48" s="84">
        <v>41</v>
      </c>
      <c r="B48" s="84" t="str">
        <f ca="1"/>
        <v>Congo, Rep.</v>
      </c>
      <c r="C48" s="84" t="str">
        <f ca="1"/>
        <v>COG</v>
      </c>
      <c r="D48" s="84" t="str">
        <f ca="1"/>
        <v>SSF           Sub-Saharan Africa</v>
      </c>
      <c r="E48" s="84" t="str">
        <f ca="1"/>
        <v>Blend</v>
      </c>
      <c r="F48" s="190" t="str">
        <f t="shared" ca="1" si="5"/>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7.7169307634682838</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8.5072886297375998</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7</v>
      </c>
      <c r="J48" s="242">
        <v>44753</v>
      </c>
      <c r="K48" s="242">
        <v>45201</v>
      </c>
      <c r="L48" s="91" t="s">
        <v>73</v>
      </c>
      <c r="M48" s="192">
        <v>8.5072886297375998</v>
      </c>
      <c r="N48" s="192">
        <v>7</v>
      </c>
      <c r="O48" s="192" t="s">
        <v>409</v>
      </c>
      <c r="P48" s="192">
        <v>26.3</v>
      </c>
      <c r="Q48" s="192" t="s">
        <v>896</v>
      </c>
      <c r="R48" s="192" t="s">
        <v>409</v>
      </c>
      <c r="S48"/>
      <c r="T48"/>
      <c r="U48"/>
      <c r="V48"/>
      <c r="W48"/>
      <c r="X48"/>
      <c r="Y48" s="192"/>
      <c r="Z48" s="192"/>
      <c r="AA48"/>
      <c r="AB48"/>
      <c r="AC48"/>
      <c r="AD48"/>
      <c r="AE48"/>
      <c r="AF48"/>
      <c r="AG48" s="34"/>
      <c r="AH48" s="34"/>
      <c r="AI48" s="34"/>
      <c r="AJ48" s="34"/>
      <c r="AK48" s="205"/>
    </row>
    <row r="49" spans="1:37" x14ac:dyDescent="0.2">
      <c r="A49" s="84">
        <v>42</v>
      </c>
      <c r="B49" s="84" t="str">
        <f ca="1"/>
        <v>Colombia</v>
      </c>
      <c r="C49" s="84" t="str">
        <f ca="1"/>
        <v>COL</v>
      </c>
      <c r="D49" s="84" t="str">
        <f ca="1"/>
        <v>LCN           Latin America &amp; Caribbean</v>
      </c>
      <c r="E49" s="84" t="str">
        <f ca="1"/>
        <v>IBRD</v>
      </c>
      <c r="F49" s="190" t="str">
        <f t="shared" ca="1" si="5"/>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0.66472303206997196</v>
      </c>
      <c r="I49" s="191"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0</v>
      </c>
      <c r="J49" s="242">
        <v>44753</v>
      </c>
      <c r="K49" s="242">
        <v>44855</v>
      </c>
      <c r="L49" s="91" t="s">
        <v>75</v>
      </c>
      <c r="M49" s="192">
        <v>0.66472303206997196</v>
      </c>
      <c r="N49" s="192">
        <v>0</v>
      </c>
      <c r="O49" s="192" t="s">
        <v>409</v>
      </c>
      <c r="P49" s="192">
        <v>53.2</v>
      </c>
      <c r="Q49" s="192" t="s">
        <v>409</v>
      </c>
      <c r="R49" s="192" t="s">
        <v>409</v>
      </c>
      <c r="S49"/>
      <c r="T49"/>
      <c r="U49"/>
      <c r="V49"/>
      <c r="W49"/>
      <c r="X49"/>
      <c r="Y49" s="192"/>
      <c r="Z49" s="192"/>
      <c r="AA49"/>
      <c r="AB49"/>
      <c r="AC49"/>
      <c r="AD49"/>
      <c r="AE49"/>
      <c r="AF49"/>
      <c r="AG49" s="34"/>
      <c r="AH49" s="34"/>
      <c r="AI49" s="34"/>
      <c r="AJ49" s="34"/>
      <c r="AK49" s="205"/>
    </row>
    <row r="50" spans="1:37" x14ac:dyDescent="0.2">
      <c r="A50" s="84">
        <v>43</v>
      </c>
      <c r="B50" s="84" t="str">
        <f ca="1"/>
        <v>Comoros</v>
      </c>
      <c r="C50" s="84" t="str">
        <f ca="1"/>
        <v>COM</v>
      </c>
      <c r="D50" s="84" t="str">
        <f ca="1"/>
        <v>SSF           Sub-Saharan Africa</v>
      </c>
      <c r="E50" s="84" t="str">
        <f ca="1"/>
        <v>IDA</v>
      </c>
      <c r="F50" s="190" t="str">
        <f t="shared" ca="1" si="5"/>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8.9154518950437307</v>
      </c>
      <c r="I50" s="191"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0</v>
      </c>
      <c r="J50" s="242">
        <v>44753</v>
      </c>
      <c r="K50" s="242">
        <v>44830</v>
      </c>
      <c r="L50" s="91" t="s">
        <v>77</v>
      </c>
      <c r="M50" s="192">
        <v>8.9154518950437307</v>
      </c>
      <c r="N50" s="192">
        <v>0</v>
      </c>
      <c r="O50" s="192" t="s">
        <v>409</v>
      </c>
      <c r="P50" s="192">
        <v>24.9</v>
      </c>
      <c r="Q50" s="192" t="s">
        <v>409</v>
      </c>
      <c r="R50" s="192" t="s">
        <v>409</v>
      </c>
      <c r="S50"/>
      <c r="T50"/>
      <c r="U50"/>
      <c r="V50"/>
      <c r="W50"/>
      <c r="X50"/>
      <c r="Y50" s="192"/>
      <c r="Z50" s="192"/>
      <c r="AA50"/>
      <c r="AB50"/>
      <c r="AC50"/>
      <c r="AD50"/>
      <c r="AE50"/>
      <c r="AF50"/>
      <c r="AG50" s="34"/>
      <c r="AH50" s="34"/>
      <c r="AI50" s="34"/>
      <c r="AJ50" s="34"/>
      <c r="AK50" s="205"/>
    </row>
    <row r="51" spans="1:37" x14ac:dyDescent="0.2">
      <c r="A51" s="84">
        <v>44</v>
      </c>
      <c r="B51" s="84" t="str">
        <f ca="1"/>
        <v>Cabo Verde</v>
      </c>
      <c r="C51" s="84" t="str">
        <f ca="1"/>
        <v>CPV</v>
      </c>
      <c r="D51" s="84" t="str">
        <f ca="1"/>
        <v>SSF           Sub-Saharan Africa</v>
      </c>
      <c r="E51" s="84" t="str">
        <f ca="1"/>
        <v>Blend</v>
      </c>
      <c r="F51" s="190" t="str">
        <f t="shared" ca="1" si="5"/>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6.2332361516034904</v>
      </c>
      <c r="I51" s="191"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0</v>
      </c>
      <c r="J51" s="242">
        <v>44753</v>
      </c>
      <c r="K51" s="242">
        <v>44802</v>
      </c>
      <c r="L51" s="91" t="s">
        <v>79</v>
      </c>
      <c r="M51" s="192">
        <v>6.2332361516034904</v>
      </c>
      <c r="N51" s="192">
        <v>0</v>
      </c>
      <c r="O51" s="192" t="s">
        <v>409</v>
      </c>
      <c r="P51" s="192">
        <v>34.1</v>
      </c>
      <c r="Q51" s="192" t="s">
        <v>409</v>
      </c>
      <c r="R51" s="192" t="s">
        <v>409</v>
      </c>
      <c r="S51"/>
      <c r="T51"/>
      <c r="U51"/>
      <c r="V51"/>
      <c r="W51"/>
      <c r="X51"/>
      <c r="Y51" s="192"/>
      <c r="Z51" s="192"/>
      <c r="AA51"/>
      <c r="AB51"/>
      <c r="AC51"/>
      <c r="AD51"/>
      <c r="AE51"/>
      <c r="AF51"/>
      <c r="AG51" s="34"/>
      <c r="AH51" s="34"/>
      <c r="AI51" s="34"/>
      <c r="AJ51" s="34"/>
      <c r="AK51" s="205"/>
    </row>
    <row r="52" spans="1:37" x14ac:dyDescent="0.2">
      <c r="A52" s="84">
        <v>45</v>
      </c>
      <c r="B52" s="84" t="str">
        <f ca="1"/>
        <v>Costa Rica</v>
      </c>
      <c r="C52" s="84" t="str">
        <f ca="1"/>
        <v>CRI</v>
      </c>
      <c r="D52" s="84" t="str">
        <f ca="1"/>
        <v>LCN           Latin America &amp; Caribbean</v>
      </c>
      <c r="E52" s="84" t="str">
        <f ca="1"/>
        <v>IBRD</v>
      </c>
      <c r="F52" s="190" t="str">
        <f t="shared" ca="1" si="5"/>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4.2798833819241997</v>
      </c>
      <c r="I52" s="191"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0</v>
      </c>
      <c r="J52" s="242">
        <v>44753</v>
      </c>
      <c r="K52" s="242">
        <v>44846</v>
      </c>
      <c r="L52" s="91" t="s">
        <v>81</v>
      </c>
      <c r="M52" s="192">
        <v>4.2798833819241997</v>
      </c>
      <c r="N52" s="192">
        <v>0</v>
      </c>
      <c r="O52" s="192" t="s">
        <v>409</v>
      </c>
      <c r="P52" s="192">
        <v>40.799999999999997</v>
      </c>
      <c r="Q52" s="192" t="s">
        <v>409</v>
      </c>
      <c r="R52" s="192" t="s">
        <v>409</v>
      </c>
      <c r="S52"/>
      <c r="T52"/>
      <c r="U52"/>
      <c r="V52"/>
      <c r="W52"/>
      <c r="X52"/>
      <c r="Y52" s="192"/>
      <c r="Z52" s="192"/>
      <c r="AA52"/>
      <c r="AB52"/>
      <c r="AC52"/>
      <c r="AD52"/>
      <c r="AE52"/>
      <c r="AF52"/>
      <c r="AG52" s="34"/>
      <c r="AH52" s="34"/>
      <c r="AI52" s="34"/>
      <c r="AJ52" s="34"/>
      <c r="AK52" s="205"/>
    </row>
    <row r="53" spans="1:37" x14ac:dyDescent="0.2">
      <c r="A53" s="84">
        <v>46</v>
      </c>
      <c r="B53" s="84" t="str">
        <f ca="1"/>
        <v>Cuba</v>
      </c>
      <c r="C53" s="84" t="str">
        <f ca="1"/>
        <v>CUB</v>
      </c>
      <c r="D53" s="84" t="str">
        <f ca="1"/>
        <v>LCN           Latin America &amp; Caribbean</v>
      </c>
      <c r="E53" s="84" t="str">
        <f ca="1"/>
        <v>NA</v>
      </c>
      <c r="F53" s="190" t="str">
        <f t="shared" ca="1" si="5"/>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7.28279883381924</v>
      </c>
      <c r="I53" s="191"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0</v>
      </c>
      <c r="J53" s="242">
        <v>44753</v>
      </c>
      <c r="K53" s="242">
        <v>44753</v>
      </c>
      <c r="L53" s="91" t="s">
        <v>83</v>
      </c>
      <c r="M53" s="192">
        <v>7.28279883381924</v>
      </c>
      <c r="N53" s="192">
        <v>0</v>
      </c>
      <c r="O53" s="192" t="s">
        <v>409</v>
      </c>
      <c r="P53" s="192">
        <v>30.5</v>
      </c>
      <c r="Q53" s="192" t="s">
        <v>409</v>
      </c>
      <c r="R53" s="192" t="s">
        <v>409</v>
      </c>
      <c r="S53"/>
      <c r="T53"/>
      <c r="U53"/>
      <c r="V53"/>
      <c r="W53"/>
      <c r="X53"/>
      <c r="Y53" s="192"/>
      <c r="Z53" s="192"/>
      <c r="AA53"/>
      <c r="AB53"/>
      <c r="AC53"/>
      <c r="AD53"/>
      <c r="AE53"/>
      <c r="AF53"/>
      <c r="AG53" s="34"/>
      <c r="AH53" s="34"/>
      <c r="AI53" s="34"/>
      <c r="AJ53" s="34"/>
      <c r="AK53" s="205"/>
    </row>
    <row r="54" spans="1:37" x14ac:dyDescent="0.2">
      <c r="A54" s="84">
        <v>47</v>
      </c>
      <c r="B54" s="84" t="str">
        <f ca="1"/>
        <v>Curaçao</v>
      </c>
      <c r="C54" s="84" t="str">
        <f ca="1"/>
        <v>CUW</v>
      </c>
      <c r="D54" s="84" t="str">
        <f ca="1"/>
        <v>LCN           Latin America &amp; Caribbean</v>
      </c>
      <c r="E54" s="84" t="str">
        <f ca="1"/>
        <v>NA</v>
      </c>
      <c r="F54" s="190" t="str">
        <f t="shared" ca="1" si="5"/>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0</v>
      </c>
      <c r="J54" s="242" t="s">
        <v>409</v>
      </c>
      <c r="K54" s="242" t="s">
        <v>409</v>
      </c>
      <c r="L54" s="91" t="s">
        <v>699</v>
      </c>
      <c r="M54" s="192" t="s">
        <v>409</v>
      </c>
      <c r="N54" s="192">
        <v>0</v>
      </c>
      <c r="O54" s="192" t="s">
        <v>409</v>
      </c>
      <c r="P54" s="192" t="s">
        <v>409</v>
      </c>
      <c r="Q54" s="192" t="s">
        <v>409</v>
      </c>
      <c r="R54" s="192" t="s">
        <v>409</v>
      </c>
      <c r="S54"/>
      <c r="T54"/>
      <c r="U54"/>
      <c r="V54"/>
      <c r="W54"/>
      <c r="X54"/>
      <c r="Y54" s="192"/>
      <c r="Z54" s="192"/>
      <c r="AA54"/>
      <c r="AB54"/>
      <c r="AC54"/>
      <c r="AD54"/>
      <c r="AE54"/>
      <c r="AF54"/>
      <c r="AG54" s="34"/>
      <c r="AH54" s="34"/>
      <c r="AI54" s="34"/>
      <c r="AJ54" s="34"/>
      <c r="AK54" s="205"/>
    </row>
    <row r="55" spans="1:37" x14ac:dyDescent="0.2">
      <c r="A55" s="84">
        <v>48</v>
      </c>
      <c r="B55" s="84" t="str">
        <f ca="1"/>
        <v>Cayman Islands</v>
      </c>
      <c r="C55" s="84" t="str">
        <f ca="1"/>
        <v>CYM</v>
      </c>
      <c r="D55" s="84" t="str">
        <f ca="1"/>
        <v>LCN           Latin America &amp; Caribbean</v>
      </c>
      <c r="E55" s="84" t="str">
        <f ca="1"/>
        <v>NA</v>
      </c>
      <c r="F55" s="190" t="str">
        <f t="shared" ca="1" si="5"/>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#N/A</v>
      </c>
      <c r="I55" s="191"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0</v>
      </c>
      <c r="J55" s="242" t="s">
        <v>409</v>
      </c>
      <c r="K55" s="242">
        <v>44887</v>
      </c>
      <c r="L55" s="91" t="s">
        <v>700</v>
      </c>
      <c r="M55" s="192" t="s">
        <v>409</v>
      </c>
      <c r="N55" s="192">
        <v>0</v>
      </c>
      <c r="O55" s="192" t="s">
        <v>409</v>
      </c>
      <c r="P55" s="192" t="s">
        <v>409</v>
      </c>
      <c r="Q55" s="192" t="s">
        <v>409</v>
      </c>
      <c r="R55" s="192" t="s">
        <v>409</v>
      </c>
      <c r="S55"/>
      <c r="T55"/>
      <c r="U55"/>
      <c r="V55"/>
      <c r="W55"/>
      <c r="X55"/>
      <c r="Y55" s="192"/>
      <c r="Z55" s="192"/>
      <c r="AA55"/>
      <c r="AB55"/>
      <c r="AC55"/>
      <c r="AD55"/>
      <c r="AE55"/>
      <c r="AF55"/>
      <c r="AG55" s="34"/>
      <c r="AH55" s="34"/>
      <c r="AI55" s="34"/>
      <c r="AJ55" s="34"/>
      <c r="AK55" s="205"/>
    </row>
    <row r="56" spans="1:37" x14ac:dyDescent="0.2">
      <c r="A56" s="84">
        <v>49</v>
      </c>
      <c r="B56" s="84" t="str">
        <f ca="1"/>
        <v>Cyprus</v>
      </c>
      <c r="C56" s="84" t="str">
        <f ca="1"/>
        <v>CYP</v>
      </c>
      <c r="D56" s="84" t="str">
        <f ca="1"/>
        <v>ECS           Europe &amp; Central Asia</v>
      </c>
      <c r="E56" s="84" t="str">
        <f ca="1"/>
        <v>NA</v>
      </c>
      <c r="F56" s="190" t="str">
        <f t="shared" ca="1" si="5"/>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3.9591836734693802</v>
      </c>
      <c r="I56" s="191"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0</v>
      </c>
      <c r="J56" s="242">
        <v>44753</v>
      </c>
      <c r="K56" s="242">
        <v>44852</v>
      </c>
      <c r="L56" s="91" t="s">
        <v>85</v>
      </c>
      <c r="M56" s="192">
        <v>3.9591836734693802</v>
      </c>
      <c r="N56" s="192">
        <v>0</v>
      </c>
      <c r="O56" s="192" t="s">
        <v>409</v>
      </c>
      <c r="P56" s="192">
        <v>41.9</v>
      </c>
      <c r="Q56" s="192" t="s">
        <v>409</v>
      </c>
      <c r="R56" s="192" t="s">
        <v>409</v>
      </c>
      <c r="S56"/>
      <c r="T56"/>
      <c r="U56"/>
      <c r="V56"/>
      <c r="W56"/>
      <c r="X56"/>
      <c r="Y56" s="192"/>
      <c r="Z56" s="192"/>
      <c r="AA56"/>
      <c r="AB56"/>
      <c r="AC56"/>
      <c r="AD56"/>
      <c r="AE56"/>
      <c r="AF56"/>
      <c r="AG56" s="34"/>
      <c r="AH56" s="34"/>
      <c r="AI56" s="34"/>
      <c r="AJ56" s="34"/>
      <c r="AK56" s="205"/>
    </row>
    <row r="57" spans="1:37" x14ac:dyDescent="0.2">
      <c r="A57" s="84">
        <v>50</v>
      </c>
      <c r="B57" s="84" t="str">
        <f ca="1"/>
        <v>Czech Republic</v>
      </c>
      <c r="C57" s="84" t="str">
        <f ca="1"/>
        <v>CZE</v>
      </c>
      <c r="D57" s="84" t="str">
        <f ca="1"/>
        <v>ECS           Europe &amp; Central Asia</v>
      </c>
      <c r="E57" s="84" t="str">
        <f ca="1"/>
        <v>NA</v>
      </c>
      <c r="F57" s="190" t="str">
        <f t="shared" ca="1" si="5"/>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0.78134110787172095</v>
      </c>
      <c r="I57" s="191"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0</v>
      </c>
      <c r="J57" s="242">
        <v>44753</v>
      </c>
      <c r="K57" s="242">
        <v>44855</v>
      </c>
      <c r="L57" s="91" t="s">
        <v>87</v>
      </c>
      <c r="M57" s="192">
        <v>0.78134110787172095</v>
      </c>
      <c r="N57" s="192">
        <v>0</v>
      </c>
      <c r="O57" s="192" t="s">
        <v>409</v>
      </c>
      <c r="P57" s="192">
        <v>52.8</v>
      </c>
      <c r="Q57" s="192" t="s">
        <v>409</v>
      </c>
      <c r="R57" s="192" t="s">
        <v>409</v>
      </c>
      <c r="S57"/>
      <c r="T57"/>
      <c r="U57"/>
      <c r="V57"/>
      <c r="W57"/>
      <c r="X57"/>
      <c r="Y57" s="192"/>
      <c r="Z57" s="192"/>
      <c r="AA57"/>
      <c r="AB57"/>
      <c r="AC57"/>
      <c r="AD57"/>
      <c r="AE57"/>
      <c r="AF57"/>
      <c r="AG57" s="34"/>
      <c r="AH57" s="34"/>
      <c r="AI57" s="34"/>
      <c r="AJ57" s="34"/>
      <c r="AK57" s="205"/>
    </row>
    <row r="58" spans="1:37" x14ac:dyDescent="0.2">
      <c r="A58" s="84">
        <v>51</v>
      </c>
      <c r="B58" s="84" t="str">
        <f ca="1"/>
        <v>Germany</v>
      </c>
      <c r="C58" s="84" t="str">
        <f ca="1"/>
        <v>DEU</v>
      </c>
      <c r="D58" s="84" t="str">
        <f ca="1"/>
        <v>ECS           Europe &amp; Central Asia</v>
      </c>
      <c r="E58" s="84" t="str">
        <f ca="1"/>
        <v>NA</v>
      </c>
      <c r="F58" s="190" t="str">
        <f t="shared" ca="1" si="5"/>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v>
      </c>
      <c r="I58" s="191"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0</v>
      </c>
      <c r="J58" s="242">
        <v>44753</v>
      </c>
      <c r="K58" s="242">
        <v>44855</v>
      </c>
      <c r="L58" s="91" t="s">
        <v>89</v>
      </c>
      <c r="M58" s="192">
        <v>0</v>
      </c>
      <c r="N58" s="192">
        <v>0</v>
      </c>
      <c r="O58" s="192" t="s">
        <v>409</v>
      </c>
      <c r="P58" s="192">
        <v>65.5</v>
      </c>
      <c r="Q58" s="192" t="s">
        <v>409</v>
      </c>
      <c r="R58" s="192" t="s">
        <v>409</v>
      </c>
      <c r="S58"/>
      <c r="T58"/>
      <c r="U58"/>
      <c r="V58"/>
      <c r="W58"/>
      <c r="X58"/>
      <c r="Y58" s="192"/>
      <c r="Z58" s="192"/>
      <c r="AA58"/>
      <c r="AB58"/>
      <c r="AC58"/>
      <c r="AD58"/>
      <c r="AE58"/>
      <c r="AF58"/>
      <c r="AG58" s="34"/>
      <c r="AH58" s="34"/>
      <c r="AI58" s="34"/>
      <c r="AJ58" s="34"/>
      <c r="AK58" s="205"/>
    </row>
    <row r="59" spans="1:37" x14ac:dyDescent="0.2">
      <c r="A59" s="84">
        <v>52</v>
      </c>
      <c r="B59" s="84" t="str">
        <f ca="1"/>
        <v>Djibouti</v>
      </c>
      <c r="C59" s="84" t="str">
        <f ca="1"/>
        <v>DJI</v>
      </c>
      <c r="D59" s="84" t="str">
        <f ca="1"/>
        <v>MEA           Middle East &amp; North Africa</v>
      </c>
      <c r="E59" s="84" t="str">
        <f ca="1"/>
        <v>IDA</v>
      </c>
      <c r="F59" s="190" t="str">
        <f t="shared" ca="1" si="5"/>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8.8279883381924193</v>
      </c>
      <c r="I59" s="191"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0</v>
      </c>
      <c r="J59" s="242">
        <v>44753</v>
      </c>
      <c r="K59" s="242">
        <v>44753</v>
      </c>
      <c r="L59" s="91" t="s">
        <v>91</v>
      </c>
      <c r="M59" s="192">
        <v>8.8279883381924193</v>
      </c>
      <c r="N59" s="192">
        <v>0</v>
      </c>
      <c r="O59" s="192" t="s">
        <v>409</v>
      </c>
      <c r="P59" s="192">
        <v>25.2</v>
      </c>
      <c r="Q59" s="192" t="s">
        <v>409</v>
      </c>
      <c r="R59" s="192" t="s">
        <v>409</v>
      </c>
      <c r="S59"/>
      <c r="T59"/>
      <c r="U59"/>
      <c r="V59"/>
      <c r="W59"/>
      <c r="X59"/>
      <c r="Y59" s="192"/>
      <c r="Z59" s="192"/>
      <c r="AA59"/>
      <c r="AB59"/>
      <c r="AC59"/>
      <c r="AD59"/>
      <c r="AE59"/>
      <c r="AF59"/>
      <c r="AG59" s="34"/>
      <c r="AH59" s="34"/>
      <c r="AI59" s="34"/>
      <c r="AJ59" s="34"/>
      <c r="AK59" s="205"/>
    </row>
    <row r="60" spans="1:37" x14ac:dyDescent="0.2">
      <c r="A60" s="84">
        <v>53</v>
      </c>
      <c r="B60" s="84" t="str">
        <f ca="1"/>
        <v>Dominica</v>
      </c>
      <c r="C60" s="84" t="str">
        <f ca="1"/>
        <v>DMA</v>
      </c>
      <c r="D60" s="84" t="str">
        <f ca="1"/>
        <v>LCN           Latin America &amp; Caribbean</v>
      </c>
      <c r="E60" s="84" t="str">
        <f ca="1"/>
        <v>Blend</v>
      </c>
      <c r="F60" s="190" t="str">
        <f t="shared" ca="1" si="5"/>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8.4781341107871704</v>
      </c>
      <c r="I60" s="191"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0</v>
      </c>
      <c r="J60" s="242">
        <v>44753</v>
      </c>
      <c r="K60" s="242">
        <v>44846</v>
      </c>
      <c r="L60" s="91" t="s">
        <v>93</v>
      </c>
      <c r="M60" s="192">
        <v>8.4781341107871704</v>
      </c>
      <c r="N60" s="192">
        <v>0</v>
      </c>
      <c r="O60" s="192" t="s">
        <v>409</v>
      </c>
      <c r="P60" s="192">
        <v>26.4</v>
      </c>
      <c r="Q60" s="192" t="s">
        <v>409</v>
      </c>
      <c r="R60" s="192" t="s">
        <v>409</v>
      </c>
      <c r="S60"/>
      <c r="T60"/>
      <c r="U60"/>
      <c r="V60"/>
      <c r="W60"/>
      <c r="X60"/>
      <c r="Y60" s="192"/>
      <c r="Z60" s="192"/>
      <c r="AA60"/>
      <c r="AB60"/>
      <c r="AC60"/>
      <c r="AD60"/>
      <c r="AE60"/>
      <c r="AF60"/>
      <c r="AG60" s="34"/>
      <c r="AH60" s="34"/>
      <c r="AI60" s="34"/>
      <c r="AJ60" s="34"/>
      <c r="AK60" s="205"/>
    </row>
    <row r="61" spans="1:37" x14ac:dyDescent="0.2">
      <c r="A61" s="84">
        <v>54</v>
      </c>
      <c r="B61" s="84" t="str">
        <f ca="1"/>
        <v>Denmark</v>
      </c>
      <c r="C61" s="84" t="str">
        <f ca="1"/>
        <v>DNK</v>
      </c>
      <c r="D61" s="84" t="str">
        <f ca="1"/>
        <v>ECS           Europe &amp; Central Asia</v>
      </c>
      <c r="E61" s="84" t="str">
        <f ca="1"/>
        <v>NA</v>
      </c>
      <c r="F61" s="190" t="str">
        <f t="shared" ca="1" si="5"/>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0</v>
      </c>
      <c r="I61" s="191"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0</v>
      </c>
      <c r="J61" s="242">
        <v>44753</v>
      </c>
      <c r="K61" s="242">
        <v>44855</v>
      </c>
      <c r="L61" s="91" t="s">
        <v>95</v>
      </c>
      <c r="M61" s="192">
        <v>0</v>
      </c>
      <c r="N61" s="192">
        <v>0</v>
      </c>
      <c r="O61" s="192" t="s">
        <v>409</v>
      </c>
      <c r="P61" s="192">
        <v>64.400000000000006</v>
      </c>
      <c r="Q61" s="192" t="s">
        <v>409</v>
      </c>
      <c r="R61" s="192" t="s">
        <v>409</v>
      </c>
      <c r="S61"/>
      <c r="T61"/>
      <c r="U61"/>
      <c r="V61"/>
      <c r="W61"/>
      <c r="X61"/>
      <c r="Y61" s="192"/>
      <c r="Z61" s="192"/>
      <c r="AA61"/>
      <c r="AB61"/>
      <c r="AC61"/>
      <c r="AD61"/>
      <c r="AE61"/>
      <c r="AF61"/>
      <c r="AG61" s="34"/>
      <c r="AH61" s="34"/>
      <c r="AI61" s="34"/>
      <c r="AJ61" s="34"/>
      <c r="AK61" s="205"/>
    </row>
    <row r="62" spans="1:37" x14ac:dyDescent="0.2">
      <c r="A62" s="84">
        <v>55</v>
      </c>
      <c r="B62" s="84" t="str">
        <f ca="1"/>
        <v>Dominican Republic</v>
      </c>
      <c r="C62" s="84" t="str">
        <f ca="1"/>
        <v>DOM</v>
      </c>
      <c r="D62" s="84" t="str">
        <f ca="1"/>
        <v>LCN           Latin America &amp; Caribbean</v>
      </c>
      <c r="E62" s="84" t="str">
        <f ca="1"/>
        <v>IBRD</v>
      </c>
      <c r="F62" s="190" t="str">
        <f t="shared" ca="1" si="5"/>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7.8208810730005034</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6.1166180758017497</v>
      </c>
      <c r="I62" s="191"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10</v>
      </c>
      <c r="J62" s="242">
        <v>44753</v>
      </c>
      <c r="K62" s="242">
        <v>44966</v>
      </c>
      <c r="L62" s="91" t="s">
        <v>97</v>
      </c>
      <c r="M62" s="192">
        <v>6.1166180758017497</v>
      </c>
      <c r="N62" s="192">
        <v>0</v>
      </c>
      <c r="O62" s="192">
        <v>10</v>
      </c>
      <c r="P62" s="192">
        <v>34.5</v>
      </c>
      <c r="Q62" s="192" t="s">
        <v>409</v>
      </c>
      <c r="R62" s="192" t="s">
        <v>795</v>
      </c>
      <c r="S62"/>
      <c r="T62"/>
      <c r="U62"/>
      <c r="V62"/>
      <c r="W62"/>
      <c r="X62"/>
      <c r="Y62" s="192"/>
      <c r="Z62" s="192"/>
      <c r="AA62"/>
      <c r="AB62"/>
      <c r="AC62"/>
      <c r="AD62"/>
      <c r="AE62"/>
      <c r="AF62"/>
      <c r="AG62" s="34"/>
      <c r="AH62" s="34"/>
      <c r="AI62" s="34"/>
      <c r="AJ62" s="34"/>
      <c r="AK62" s="205"/>
    </row>
    <row r="63" spans="1:37" x14ac:dyDescent="0.2">
      <c r="A63" s="84">
        <v>56</v>
      </c>
      <c r="B63" s="84" t="str">
        <f ca="1"/>
        <v>Algeria</v>
      </c>
      <c r="C63" s="84" t="str">
        <f ca="1"/>
        <v>DZA</v>
      </c>
      <c r="D63" s="84" t="str">
        <f ca="1"/>
        <v>MEA           Middle East &amp; North Africa</v>
      </c>
      <c r="E63" s="84" t="str">
        <f ca="1"/>
        <v>IBRD</v>
      </c>
      <c r="F63" s="190" t="str">
        <f t="shared" ca="1" si="5"/>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8.5364431486880399</v>
      </c>
      <c r="I63" s="191"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0</v>
      </c>
      <c r="J63" s="242">
        <v>44753</v>
      </c>
      <c r="K63" s="242">
        <v>44929</v>
      </c>
      <c r="L63" s="91" t="s">
        <v>99</v>
      </c>
      <c r="M63" s="192">
        <v>8.5364431486880399</v>
      </c>
      <c r="N63" s="192">
        <v>0</v>
      </c>
      <c r="O63" s="192" t="s">
        <v>409</v>
      </c>
      <c r="P63" s="192">
        <v>26.2</v>
      </c>
      <c r="Q63" s="192" t="s">
        <v>409</v>
      </c>
      <c r="R63" s="192" t="s">
        <v>409</v>
      </c>
      <c r="S63"/>
      <c r="T63"/>
      <c r="U63"/>
      <c r="V63"/>
      <c r="W63"/>
      <c r="X63"/>
      <c r="Y63" s="192"/>
      <c r="Z63" s="192"/>
      <c r="AA63"/>
      <c r="AB63"/>
      <c r="AC63"/>
      <c r="AD63"/>
      <c r="AE63"/>
      <c r="AF63"/>
      <c r="AG63" s="34"/>
      <c r="AH63" s="34"/>
      <c r="AI63" s="34"/>
      <c r="AJ63" s="34"/>
      <c r="AK63" s="205"/>
    </row>
    <row r="64" spans="1:37" x14ac:dyDescent="0.2">
      <c r="A64" s="84">
        <v>57</v>
      </c>
      <c r="B64" s="84" t="str">
        <f ca="1"/>
        <v>Ecuador</v>
      </c>
      <c r="C64" s="84" t="str">
        <f ca="1"/>
        <v>ECU</v>
      </c>
      <c r="D64" s="84" t="str">
        <f ca="1"/>
        <v>LCN           Latin America &amp; Caribbean</v>
      </c>
      <c r="E64" s="84" t="str">
        <f ca="1"/>
        <v>IBRD</v>
      </c>
      <c r="F64" s="190" t="str">
        <f t="shared" ca="1" si="5"/>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1.3644314868804599</v>
      </c>
      <c r="I64" s="191"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0</v>
      </c>
      <c r="J64" s="242">
        <v>44753</v>
      </c>
      <c r="K64" s="242">
        <v>45041</v>
      </c>
      <c r="L64" s="91" t="s">
        <v>101</v>
      </c>
      <c r="M64" s="192">
        <v>1.3644314868804599</v>
      </c>
      <c r="N64" s="192">
        <v>0</v>
      </c>
      <c r="O64" s="192" t="s">
        <v>409</v>
      </c>
      <c r="P64" s="192">
        <v>50.8</v>
      </c>
      <c r="Q64" s="192" t="s">
        <v>409</v>
      </c>
      <c r="R64" s="192" t="s">
        <v>409</v>
      </c>
      <c r="S64"/>
      <c r="T64"/>
      <c r="U64"/>
      <c r="V64"/>
      <c r="W64"/>
      <c r="X64"/>
      <c r="Y64" s="192"/>
      <c r="Z64" s="192"/>
      <c r="AA64"/>
      <c r="AB64"/>
      <c r="AC64"/>
      <c r="AD64"/>
      <c r="AE64"/>
      <c r="AF64"/>
      <c r="AG64" s="34"/>
      <c r="AH64" s="34"/>
      <c r="AI64" s="34"/>
      <c r="AJ64" s="34"/>
      <c r="AK64" s="205"/>
    </row>
    <row r="65" spans="1:37" x14ac:dyDescent="0.2">
      <c r="A65" s="84">
        <v>58</v>
      </c>
      <c r="B65" s="84" t="str">
        <f ca="1"/>
        <v>Egypt, Arab Rep.</v>
      </c>
      <c r="C65" s="84" t="str">
        <f ca="1"/>
        <v>EGY</v>
      </c>
      <c r="D65" s="84" t="str">
        <f ca="1"/>
        <v>MEA           Middle East &amp; North Africa</v>
      </c>
      <c r="E65" s="84" t="str">
        <f ca="1"/>
        <v>IBRD</v>
      </c>
      <c r="F65" s="190" t="str">
        <f t="shared" ca="1" si="5"/>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8.01166180758017</v>
      </c>
      <c r="I65" s="191"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0</v>
      </c>
      <c r="J65" s="242">
        <v>44753</v>
      </c>
      <c r="K65" s="242">
        <v>44802</v>
      </c>
      <c r="L65" s="91" t="s">
        <v>102</v>
      </c>
      <c r="M65" s="192">
        <v>8.01166180758017</v>
      </c>
      <c r="N65" s="192">
        <v>0</v>
      </c>
      <c r="O65" s="192" t="s">
        <v>409</v>
      </c>
      <c r="P65" s="192">
        <v>28</v>
      </c>
      <c r="Q65" s="192" t="s">
        <v>409</v>
      </c>
      <c r="R65" s="192" t="s">
        <v>409</v>
      </c>
      <c r="S65"/>
      <c r="T65"/>
      <c r="U65"/>
      <c r="V65"/>
      <c r="W65"/>
      <c r="X65"/>
      <c r="Y65" s="192"/>
      <c r="Z65" s="192"/>
      <c r="AA65"/>
      <c r="AB65"/>
      <c r="AC65"/>
      <c r="AD65"/>
      <c r="AE65"/>
      <c r="AF65"/>
      <c r="AG65" s="34"/>
      <c r="AH65" s="34"/>
      <c r="AI65" s="34"/>
      <c r="AJ65" s="34"/>
      <c r="AK65" s="205"/>
    </row>
    <row r="66" spans="1:37" x14ac:dyDescent="0.2">
      <c r="A66" s="84">
        <v>59</v>
      </c>
      <c r="B66" s="84" t="str">
        <f ca="1"/>
        <v>Eritrea</v>
      </c>
      <c r="C66" s="84" t="str">
        <f ca="1"/>
        <v>ERI</v>
      </c>
      <c r="D66" s="84" t="str">
        <f ca="1"/>
        <v>SSF           Sub-Saharan Africa</v>
      </c>
      <c r="E66" s="84" t="str">
        <f ca="1"/>
        <v>IDA</v>
      </c>
      <c r="F66" s="190" t="str">
        <f t="shared" ca="1" si="5"/>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9.9358600583090304</v>
      </c>
      <c r="I66" s="191"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0</v>
      </c>
      <c r="J66" s="242">
        <v>44753</v>
      </c>
      <c r="K66" s="242">
        <v>44753</v>
      </c>
      <c r="L66" s="91" t="s">
        <v>104</v>
      </c>
      <c r="M66" s="192">
        <v>9.9358600583090304</v>
      </c>
      <c r="N66" s="192">
        <v>0</v>
      </c>
      <c r="O66" s="192" t="s">
        <v>409</v>
      </c>
      <c r="P66" s="192">
        <v>21.4</v>
      </c>
      <c r="Q66" s="192" t="s">
        <v>409</v>
      </c>
      <c r="R66" s="192" t="s">
        <v>409</v>
      </c>
      <c r="S66"/>
      <c r="T66"/>
      <c r="U66"/>
      <c r="V66"/>
      <c r="W66"/>
      <c r="X66"/>
      <c r="Y66" s="192"/>
      <c r="Z66" s="192"/>
      <c r="AA66"/>
      <c r="AB66"/>
      <c r="AC66"/>
      <c r="AD66"/>
      <c r="AE66"/>
      <c r="AF66"/>
      <c r="AG66" s="34"/>
      <c r="AH66" s="34"/>
      <c r="AI66" s="34"/>
      <c r="AJ66" s="34"/>
      <c r="AK66" s="205"/>
    </row>
    <row r="67" spans="1:37" x14ac:dyDescent="0.2">
      <c r="A67" s="84">
        <v>60</v>
      </c>
      <c r="B67" s="84" t="str">
        <f ca="1"/>
        <v>Spain</v>
      </c>
      <c r="C67" s="84" t="str">
        <f ca="1"/>
        <v>ESP</v>
      </c>
      <c r="D67" s="84" t="str">
        <f ca="1"/>
        <v>ECS           Europe &amp; Central Asia</v>
      </c>
      <c r="E67" s="84" t="str">
        <f ca="1"/>
        <v>NA</v>
      </c>
      <c r="F67" s="190" t="str">
        <f t="shared" ca="1" si="5"/>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v>
      </c>
      <c r="I67" s="191"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0</v>
      </c>
      <c r="J67" s="242">
        <v>44753</v>
      </c>
      <c r="K67" s="242">
        <v>44966</v>
      </c>
      <c r="L67" s="91" t="s">
        <v>106</v>
      </c>
      <c r="M67" s="192">
        <v>0</v>
      </c>
      <c r="N67" s="192">
        <v>0</v>
      </c>
      <c r="O67" s="192" t="s">
        <v>409</v>
      </c>
      <c r="P67" s="192">
        <v>60.9</v>
      </c>
      <c r="Q67" s="192" t="s">
        <v>409</v>
      </c>
      <c r="R67" s="192" t="s">
        <v>409</v>
      </c>
      <c r="S67"/>
      <c r="T67"/>
      <c r="U67"/>
      <c r="V67"/>
      <c r="W67"/>
      <c r="X67"/>
      <c r="Y67" s="192"/>
      <c r="Z67" s="192"/>
      <c r="AA67"/>
      <c r="AB67"/>
      <c r="AC67"/>
      <c r="AD67"/>
      <c r="AE67"/>
      <c r="AF67"/>
      <c r="AG67" s="34"/>
      <c r="AH67" s="34"/>
      <c r="AI67" s="34"/>
      <c r="AJ67" s="34"/>
      <c r="AK67" s="205"/>
    </row>
    <row r="68" spans="1:37" x14ac:dyDescent="0.2">
      <c r="A68" s="84">
        <v>61</v>
      </c>
      <c r="B68" s="84" t="str">
        <f ca="1"/>
        <v>Estonia</v>
      </c>
      <c r="C68" s="84" t="str">
        <f ca="1"/>
        <v>EST</v>
      </c>
      <c r="D68" s="84" t="str">
        <f ca="1"/>
        <v>ECS           Europe &amp; Central Asia</v>
      </c>
      <c r="E68" s="84" t="str">
        <f ca="1"/>
        <v>NA</v>
      </c>
      <c r="F68" s="190" t="str">
        <f t="shared" ca="1" si="5"/>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0</v>
      </c>
      <c r="I68" s="191"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0</v>
      </c>
      <c r="J68" s="242">
        <v>44753</v>
      </c>
      <c r="K68" s="242">
        <v>44855</v>
      </c>
      <c r="L68" s="91" t="s">
        <v>108</v>
      </c>
      <c r="M68" s="192">
        <v>0</v>
      </c>
      <c r="N68" s="192">
        <v>0</v>
      </c>
      <c r="O68" s="192" t="s">
        <v>409</v>
      </c>
      <c r="P68" s="192">
        <v>55.5</v>
      </c>
      <c r="Q68" s="192" t="s">
        <v>409</v>
      </c>
      <c r="R68" s="192" t="s">
        <v>409</v>
      </c>
      <c r="S68"/>
      <c r="T68"/>
      <c r="U68"/>
      <c r="V68"/>
      <c r="W68"/>
      <c r="X68"/>
      <c r="Y68" s="192"/>
      <c r="Z68" s="192"/>
      <c r="AA68"/>
      <c r="AB68"/>
      <c r="AC68"/>
      <c r="AD68"/>
      <c r="AE68"/>
      <c r="AF68"/>
      <c r="AG68" s="34"/>
      <c r="AH68" s="34"/>
      <c r="AI68" s="34"/>
      <c r="AJ68" s="34"/>
      <c r="AK68" s="205"/>
    </row>
    <row r="69" spans="1:37" x14ac:dyDescent="0.2">
      <c r="A69" s="84">
        <v>62</v>
      </c>
      <c r="B69" s="84" t="str">
        <f ca="1"/>
        <v>Ethiopia</v>
      </c>
      <c r="C69" s="84" t="str">
        <f ca="1"/>
        <v>ETH</v>
      </c>
      <c r="D69" s="84" t="str">
        <f ca="1"/>
        <v>SSF           Sub-Saharan Africa</v>
      </c>
      <c r="E69" s="84" t="str">
        <f ca="1"/>
        <v>IDA</v>
      </c>
      <c r="F69" s="190" t="str">
        <f t="shared" ca="1" si="5"/>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7.1794978587902021</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5.1545189504373097</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10</v>
      </c>
      <c r="J69" s="242">
        <v>44753</v>
      </c>
      <c r="K69" s="242">
        <v>44865</v>
      </c>
      <c r="L69" s="91" t="s">
        <v>110</v>
      </c>
      <c r="M69" s="192">
        <v>5.1545189504373097</v>
      </c>
      <c r="N69" s="192">
        <v>0</v>
      </c>
      <c r="O69" s="192">
        <v>10</v>
      </c>
      <c r="P69" s="192">
        <v>37.799999999999997</v>
      </c>
      <c r="Q69" s="192" t="s">
        <v>409</v>
      </c>
      <c r="R69" s="192" t="s">
        <v>633</v>
      </c>
      <c r="S69"/>
      <c r="T69"/>
      <c r="U69"/>
      <c r="V69"/>
      <c r="W69"/>
      <c r="X69"/>
      <c r="Y69" s="192"/>
      <c r="Z69" s="192"/>
      <c r="AA69"/>
      <c r="AB69"/>
      <c r="AC69"/>
      <c r="AD69"/>
      <c r="AE69"/>
      <c r="AF69"/>
      <c r="AG69" s="34"/>
      <c r="AH69" s="34"/>
      <c r="AI69" s="34"/>
      <c r="AJ69" s="34"/>
      <c r="AK69" s="205"/>
    </row>
    <row r="70" spans="1:37" x14ac:dyDescent="0.2">
      <c r="A70" s="84">
        <v>63</v>
      </c>
      <c r="B70" s="84" t="str">
        <f ca="1"/>
        <v>Finland</v>
      </c>
      <c r="C70" s="84" t="str">
        <f ca="1"/>
        <v>FIN</v>
      </c>
      <c r="D70" s="84" t="str">
        <f ca="1"/>
        <v>ECS           Europe &amp; Central Asia</v>
      </c>
      <c r="E70" s="84" t="str">
        <f ca="1"/>
        <v>NA</v>
      </c>
      <c r="F70" s="190" t="str">
        <f t="shared" ca="1" si="5"/>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0</v>
      </c>
      <c r="J70" s="242">
        <v>44753</v>
      </c>
      <c r="K70" s="242">
        <v>44855</v>
      </c>
      <c r="L70" s="91" t="s">
        <v>112</v>
      </c>
      <c r="M70" s="192">
        <v>0</v>
      </c>
      <c r="N70" s="192">
        <v>0</v>
      </c>
      <c r="O70" s="192" t="s">
        <v>409</v>
      </c>
      <c r="P70" s="192">
        <v>70.900000000000006</v>
      </c>
      <c r="Q70" s="192" t="s">
        <v>409</v>
      </c>
      <c r="R70" s="192" t="s">
        <v>409</v>
      </c>
      <c r="S70"/>
      <c r="T70"/>
      <c r="U70"/>
      <c r="V70"/>
      <c r="W70"/>
      <c r="X70"/>
      <c r="Y70" s="192"/>
      <c r="Z70" s="192"/>
      <c r="AA70"/>
      <c r="AB70"/>
      <c r="AC70"/>
      <c r="AD70"/>
      <c r="AE70"/>
      <c r="AF70"/>
      <c r="AG70" s="34"/>
      <c r="AH70" s="34"/>
      <c r="AI70" s="34"/>
      <c r="AJ70" s="34"/>
      <c r="AK70" s="205"/>
    </row>
    <row r="71" spans="1:37" x14ac:dyDescent="0.2">
      <c r="A71" s="84">
        <v>64</v>
      </c>
      <c r="B71" s="84" t="str">
        <f ca="1"/>
        <v>Fiji</v>
      </c>
      <c r="C71" s="84" t="str">
        <f ca="1"/>
        <v>FJI</v>
      </c>
      <c r="D71" s="84" t="str">
        <f ca="1"/>
        <v>EAS           East Asia &amp; Pacific</v>
      </c>
      <c r="E71" s="84" t="str">
        <f ca="1"/>
        <v>Blend</v>
      </c>
      <c r="F71" s="190" t="str">
        <f t="shared" ca="1" si="5"/>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9.3021831977712583</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8.6530612244897895</v>
      </c>
      <c r="I71" s="191"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10</v>
      </c>
      <c r="J71" s="242">
        <v>44753</v>
      </c>
      <c r="K71" s="242">
        <v>44998</v>
      </c>
      <c r="L71" s="91" t="s">
        <v>114</v>
      </c>
      <c r="M71" s="192">
        <v>8.6530612244897895</v>
      </c>
      <c r="N71" s="192">
        <v>0</v>
      </c>
      <c r="O71" s="192">
        <v>10</v>
      </c>
      <c r="P71" s="192">
        <v>25.8</v>
      </c>
      <c r="Q71" s="192" t="s">
        <v>409</v>
      </c>
      <c r="R71" s="192" t="s">
        <v>804</v>
      </c>
      <c r="S71"/>
      <c r="T71"/>
      <c r="U71"/>
      <c r="V71"/>
      <c r="W71"/>
      <c r="X71"/>
      <c r="Y71" s="192"/>
      <c r="Z71" s="192"/>
      <c r="AA71"/>
      <c r="AB71"/>
      <c r="AC71"/>
      <c r="AD71"/>
      <c r="AE71"/>
      <c r="AF71"/>
      <c r="AG71" s="34"/>
      <c r="AH71" s="34"/>
      <c r="AI71" s="34"/>
      <c r="AJ71" s="34"/>
      <c r="AK71" s="205"/>
    </row>
    <row r="72" spans="1:37" x14ac:dyDescent="0.2">
      <c r="A72" s="84">
        <v>65</v>
      </c>
      <c r="B72" s="84" t="str">
        <f ca="1"/>
        <v>France</v>
      </c>
      <c r="C72" s="84" t="str">
        <f ca="1"/>
        <v>FRA</v>
      </c>
      <c r="D72" s="84" t="str">
        <f ca="1"/>
        <v>ECS           Europe &amp; Central Asia</v>
      </c>
      <c r="E72" s="84" t="str">
        <f ca="1"/>
        <v>NA</v>
      </c>
      <c r="F72" s="190" t="str">
        <f t="shared" ca="1" si="5"/>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v>
      </c>
      <c r="I72" s="191"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7</v>
      </c>
      <c r="J72" s="242">
        <v>44753</v>
      </c>
      <c r="K72" s="242">
        <v>45201</v>
      </c>
      <c r="L72" s="91" t="s">
        <v>116</v>
      </c>
      <c r="M72" s="192">
        <v>0</v>
      </c>
      <c r="N72" s="192">
        <v>7</v>
      </c>
      <c r="O72" s="192" t="s">
        <v>409</v>
      </c>
      <c r="P72" s="192">
        <v>61.9</v>
      </c>
      <c r="Q72" s="192" t="s">
        <v>897</v>
      </c>
      <c r="R72" s="192" t="s">
        <v>409</v>
      </c>
      <c r="S72"/>
      <c r="T72"/>
      <c r="U72"/>
      <c r="V72"/>
      <c r="W72"/>
      <c r="X72"/>
      <c r="Y72" s="192"/>
      <c r="Z72" s="192"/>
      <c r="AA72"/>
      <c r="AB72"/>
      <c r="AC72"/>
      <c r="AD72"/>
      <c r="AE72"/>
      <c r="AF72"/>
      <c r="AG72" s="34"/>
      <c r="AH72" s="34"/>
      <c r="AI72" s="34"/>
      <c r="AJ72" s="34"/>
      <c r="AK72" s="205"/>
    </row>
    <row r="73" spans="1:37" x14ac:dyDescent="0.2">
      <c r="A73" s="84">
        <v>66</v>
      </c>
      <c r="B73" s="84" t="str">
        <f ca="1"/>
        <v>Faroe Islands</v>
      </c>
      <c r="C73" s="84" t="str">
        <f ca="1"/>
        <v>FRO</v>
      </c>
      <c r="D73" s="84" t="str">
        <f ca="1"/>
        <v>ECS           Europe &amp; Central Asia</v>
      </c>
      <c r="E73" s="84" t="str">
        <f ca="1"/>
        <v>NA</v>
      </c>
      <c r="F73" s="190" t="str">
        <f t="shared" ref="F73:F125" ca="1" si="6">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0</v>
      </c>
      <c r="J73" s="242" t="s">
        <v>409</v>
      </c>
      <c r="K73" s="242" t="s">
        <v>409</v>
      </c>
      <c r="L73" s="91" t="s">
        <v>701</v>
      </c>
      <c r="M73" s="192" t="s">
        <v>409</v>
      </c>
      <c r="N73" s="192">
        <v>0</v>
      </c>
      <c r="O73" s="192" t="s">
        <v>409</v>
      </c>
      <c r="P73" s="192" t="s">
        <v>409</v>
      </c>
      <c r="Q73" s="192" t="s">
        <v>409</v>
      </c>
      <c r="R73" s="192" t="s">
        <v>409</v>
      </c>
      <c r="S73"/>
      <c r="T73"/>
      <c r="U73"/>
      <c r="V73"/>
      <c r="W73"/>
      <c r="X73"/>
      <c r="Y73" s="192"/>
      <c r="Z73" s="192"/>
      <c r="AA73"/>
      <c r="AB73"/>
      <c r="AC73"/>
      <c r="AD73"/>
      <c r="AE73"/>
      <c r="AF73"/>
      <c r="AG73" s="34"/>
      <c r="AH73" s="34"/>
      <c r="AI73" s="34"/>
      <c r="AJ73" s="34"/>
      <c r="AK73" s="205"/>
    </row>
    <row r="74" spans="1:37" x14ac:dyDescent="0.2">
      <c r="A74" s="84">
        <v>67</v>
      </c>
      <c r="B74" s="84" t="str">
        <f ca="1"/>
        <v>Micronesia, Fed. Sts.</v>
      </c>
      <c r="C74" s="84" t="str">
        <f ca="1"/>
        <v>FSM</v>
      </c>
      <c r="D74" s="84" t="str">
        <f ca="1"/>
        <v>EAS           East Asia &amp; Pacific</v>
      </c>
      <c r="E74" s="84" t="str">
        <f ca="1"/>
        <v>IDA</v>
      </c>
      <c r="F74" s="190" t="str">
        <f t="shared" ca="1" si="6"/>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7.8658892128279803</v>
      </c>
      <c r="I74" s="191"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0</v>
      </c>
      <c r="J74" s="242">
        <v>44753</v>
      </c>
      <c r="K74" s="242">
        <v>44855</v>
      </c>
      <c r="L74" s="91" t="s">
        <v>117</v>
      </c>
      <c r="M74" s="192">
        <v>7.8658892128279803</v>
      </c>
      <c r="N74" s="192">
        <v>0</v>
      </c>
      <c r="O74" s="192" t="s">
        <v>409</v>
      </c>
      <c r="P74" s="192">
        <v>28.5</v>
      </c>
      <c r="Q74" s="192" t="s">
        <v>409</v>
      </c>
      <c r="R74" s="192" t="s">
        <v>409</v>
      </c>
      <c r="S74"/>
      <c r="T74"/>
      <c r="U74"/>
      <c r="V74"/>
      <c r="W74"/>
      <c r="X74"/>
      <c r="Y74" s="192"/>
      <c r="Z74" s="192"/>
      <c r="AA74"/>
      <c r="AB74"/>
      <c r="AC74"/>
      <c r="AD74"/>
      <c r="AE74"/>
      <c r="AF74"/>
      <c r="AG74" s="34"/>
      <c r="AH74" s="34"/>
      <c r="AI74" s="34"/>
      <c r="AJ74" s="34"/>
      <c r="AK74" s="205"/>
    </row>
    <row r="75" spans="1:37" x14ac:dyDescent="0.2">
      <c r="A75" s="84">
        <v>68</v>
      </c>
      <c r="B75" s="84" t="str">
        <f ca="1"/>
        <v>Gabon</v>
      </c>
      <c r="C75" s="84" t="str">
        <f ca="1"/>
        <v>GAB</v>
      </c>
      <c r="D75" s="84" t="str">
        <f ca="1"/>
        <v>SSF           Sub-Saharan Africa</v>
      </c>
      <c r="E75" s="84" t="str">
        <f ca="1"/>
        <v>IBRD</v>
      </c>
      <c r="F75" s="190" t="str">
        <f t="shared" ca="1" si="6"/>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9.9092088395125071</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9.8192419825072808</v>
      </c>
      <c r="I75" s="191"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10</v>
      </c>
      <c r="J75" s="242">
        <v>44753</v>
      </c>
      <c r="K75" s="242">
        <v>45034</v>
      </c>
      <c r="L75" s="91" t="s">
        <v>119</v>
      </c>
      <c r="M75" s="192">
        <v>9.8192419825072808</v>
      </c>
      <c r="N75" s="192">
        <v>0</v>
      </c>
      <c r="O75" s="192">
        <v>10</v>
      </c>
      <c r="P75" s="192">
        <v>21.8</v>
      </c>
      <c r="Q75" s="192" t="s">
        <v>409</v>
      </c>
      <c r="R75" s="192" t="s">
        <v>808</v>
      </c>
      <c r="S75"/>
      <c r="T75"/>
      <c r="U75"/>
      <c r="V75"/>
      <c r="W75"/>
      <c r="X75"/>
      <c r="Y75" s="192"/>
      <c r="Z75" s="192"/>
      <c r="AA75"/>
      <c r="AB75"/>
      <c r="AC75"/>
      <c r="AD75"/>
      <c r="AE75"/>
      <c r="AF75"/>
      <c r="AG75" s="34"/>
      <c r="AH75" s="34"/>
      <c r="AI75" s="34"/>
      <c r="AJ75" s="34"/>
      <c r="AK75" s="205"/>
    </row>
    <row r="76" spans="1:37" x14ac:dyDescent="0.2">
      <c r="A76" s="84">
        <v>69</v>
      </c>
      <c r="B76" s="84" t="str">
        <f ca="1"/>
        <v>United Kingdom</v>
      </c>
      <c r="C76" s="84" t="str">
        <f ca="1"/>
        <v>GBR</v>
      </c>
      <c r="D76" s="84" t="str">
        <f ca="1"/>
        <v>ECS           Europe &amp; Central Asia</v>
      </c>
      <c r="E76" s="84" t="str">
        <f ca="1"/>
        <v>NA</v>
      </c>
      <c r="F76" s="190" t="str">
        <f t="shared" ca="1" si="6"/>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0</v>
      </c>
      <c r="I76" s="191"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0</v>
      </c>
      <c r="J76" s="242">
        <v>44753</v>
      </c>
      <c r="K76" s="242">
        <v>44855</v>
      </c>
      <c r="L76" s="91" t="s">
        <v>121</v>
      </c>
      <c r="M76" s="192">
        <v>0</v>
      </c>
      <c r="N76" s="192">
        <v>0</v>
      </c>
      <c r="O76" s="192" t="s">
        <v>409</v>
      </c>
      <c r="P76" s="192">
        <v>67.2</v>
      </c>
      <c r="Q76" s="192" t="s">
        <v>409</v>
      </c>
      <c r="R76" s="192" t="s">
        <v>409</v>
      </c>
      <c r="S76"/>
      <c r="T76"/>
      <c r="U76"/>
      <c r="V76"/>
      <c r="W76"/>
      <c r="X76"/>
      <c r="Y76" s="192"/>
      <c r="Z76" s="192"/>
      <c r="AA76"/>
      <c r="AB76"/>
      <c r="AC76"/>
      <c r="AD76"/>
      <c r="AE76"/>
      <c r="AF76"/>
      <c r="AG76" s="34"/>
      <c r="AH76" s="34"/>
      <c r="AI76" s="34"/>
      <c r="AJ76" s="34"/>
      <c r="AK76" s="205"/>
    </row>
    <row r="77" spans="1:37" x14ac:dyDescent="0.2">
      <c r="A77" s="84">
        <v>70</v>
      </c>
      <c r="B77" s="84" t="str">
        <f ca="1"/>
        <v>Georgia</v>
      </c>
      <c r="C77" s="84" t="str">
        <f ca="1"/>
        <v>GEO</v>
      </c>
      <c r="D77" s="84" t="str">
        <f ca="1"/>
        <v>ECS           Europe &amp; Central Asia</v>
      </c>
      <c r="E77" s="84" t="str">
        <f ca="1"/>
        <v>IBRD</v>
      </c>
      <c r="F77" s="190" t="str">
        <f t="shared" ca="1" si="6"/>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0.839650145772596</v>
      </c>
      <c r="I77" s="191"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0</v>
      </c>
      <c r="J77" s="242">
        <v>44753</v>
      </c>
      <c r="K77" s="242">
        <v>44846</v>
      </c>
      <c r="L77" s="91" t="s">
        <v>123</v>
      </c>
      <c r="M77" s="192">
        <v>0.839650145772596</v>
      </c>
      <c r="N77" s="192">
        <v>0</v>
      </c>
      <c r="O77" s="192" t="s">
        <v>409</v>
      </c>
      <c r="P77" s="192">
        <v>52.6</v>
      </c>
      <c r="Q77" s="192" t="s">
        <v>409</v>
      </c>
      <c r="R77" s="192" t="s">
        <v>409</v>
      </c>
      <c r="S77"/>
      <c r="T77"/>
      <c r="U77"/>
      <c r="V77"/>
      <c r="W77"/>
      <c r="X77"/>
      <c r="Y77" s="192"/>
      <c r="Z77" s="192"/>
      <c r="AA77"/>
      <c r="AB77"/>
      <c r="AC77"/>
      <c r="AD77"/>
      <c r="AE77"/>
      <c r="AF77"/>
      <c r="AG77" s="34"/>
      <c r="AH77" s="34"/>
      <c r="AI77" s="34"/>
      <c r="AJ77" s="34"/>
      <c r="AK77" s="205"/>
    </row>
    <row r="78" spans="1:37" x14ac:dyDescent="0.2">
      <c r="A78" s="84">
        <v>71</v>
      </c>
      <c r="B78" s="84" t="str">
        <f ca="1"/>
        <v>Ghana</v>
      </c>
      <c r="C78" s="84" t="str">
        <f ca="1"/>
        <v>GHA</v>
      </c>
      <c r="D78" s="84" t="str">
        <f ca="1"/>
        <v>SSF           Sub-Saharan Africa</v>
      </c>
      <c r="E78" s="84" t="str">
        <f ca="1"/>
        <v>IDA</v>
      </c>
      <c r="F78" s="190" t="str">
        <f t="shared" ca="1" si="6"/>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6.17492711370262</v>
      </c>
      <c r="I78" s="191"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0</v>
      </c>
      <c r="J78" s="242">
        <v>44753</v>
      </c>
      <c r="K78" s="242">
        <v>44830</v>
      </c>
      <c r="L78" s="91" t="s">
        <v>125</v>
      </c>
      <c r="M78" s="192">
        <v>6.17492711370262</v>
      </c>
      <c r="N78" s="192">
        <v>0</v>
      </c>
      <c r="O78" s="192" t="s">
        <v>409</v>
      </c>
      <c r="P78" s="192">
        <v>34.299999999999997</v>
      </c>
      <c r="Q78" s="192" t="s">
        <v>409</v>
      </c>
      <c r="R78" s="192" t="s">
        <v>409</v>
      </c>
      <c r="S78"/>
      <c r="T78"/>
      <c r="U78"/>
      <c r="V78"/>
      <c r="W78"/>
      <c r="X78"/>
      <c r="Y78" s="192"/>
      <c r="Z78" s="192"/>
      <c r="AA78"/>
      <c r="AB78"/>
      <c r="AC78"/>
      <c r="AD78"/>
      <c r="AE78"/>
      <c r="AF78"/>
      <c r="AG78" s="34"/>
      <c r="AH78" s="34"/>
      <c r="AI78" s="34"/>
      <c r="AJ78" s="34"/>
      <c r="AK78" s="205"/>
    </row>
    <row r="79" spans="1:37" x14ac:dyDescent="0.2">
      <c r="A79" s="84">
        <v>72</v>
      </c>
      <c r="B79" s="84" t="str">
        <f ca="1"/>
        <v>Gibraltar</v>
      </c>
      <c r="C79" s="84" t="str">
        <f ca="1"/>
        <v>GIB</v>
      </c>
      <c r="D79" s="84" t="str">
        <f ca="1"/>
        <v>ECS           Europe &amp; Central Asia</v>
      </c>
      <c r="E79" s="84" t="str">
        <f ca="1"/>
        <v>NA</v>
      </c>
      <c r="F79" s="190" t="str">
        <f t="shared" ca="1" si="6"/>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0</v>
      </c>
      <c r="J79" s="242" t="s">
        <v>409</v>
      </c>
      <c r="K79" s="242" t="s">
        <v>409</v>
      </c>
      <c r="L79" s="91" t="s">
        <v>702</v>
      </c>
      <c r="M79" s="192" t="s">
        <v>409</v>
      </c>
      <c r="N79" s="192">
        <v>0</v>
      </c>
      <c r="O79" s="192" t="s">
        <v>409</v>
      </c>
      <c r="P79" s="192" t="s">
        <v>409</v>
      </c>
      <c r="Q79" s="192" t="s">
        <v>409</v>
      </c>
      <c r="R79" s="192" t="s">
        <v>409</v>
      </c>
      <c r="S79"/>
      <c r="T79"/>
      <c r="U79"/>
      <c r="V79"/>
      <c r="W79"/>
      <c r="X79"/>
      <c r="Y79" s="192"/>
      <c r="Z79" s="192"/>
      <c r="AA79"/>
      <c r="AB79"/>
      <c r="AC79"/>
      <c r="AD79"/>
      <c r="AE79"/>
      <c r="AF79"/>
      <c r="AG79" s="34"/>
      <c r="AH79" s="34"/>
      <c r="AI79" s="34"/>
      <c r="AJ79" s="34"/>
      <c r="AK79" s="205"/>
    </row>
    <row r="80" spans="1:37" x14ac:dyDescent="0.2">
      <c r="A80" s="84">
        <v>73</v>
      </c>
      <c r="B80" s="84" t="str">
        <f ca="1"/>
        <v>Guinea</v>
      </c>
      <c r="C80" s="84" t="str">
        <f ca="1"/>
        <v>GIN</v>
      </c>
      <c r="D80" s="84" t="str">
        <f ca="1"/>
        <v>SSF           Sub-Saharan Africa</v>
      </c>
      <c r="E80" s="84" t="str">
        <f ca="1"/>
        <v>IDA</v>
      </c>
      <c r="F80" s="190" t="str">
        <f t="shared" ca="1" si="6"/>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9.1441325641011026</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8.3615160349854207</v>
      </c>
      <c r="I80" s="191"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10</v>
      </c>
      <c r="J80" s="242">
        <v>44753</v>
      </c>
      <c r="K80" s="242">
        <v>44966</v>
      </c>
      <c r="L80" s="91" t="s">
        <v>127</v>
      </c>
      <c r="M80" s="192">
        <v>8.3615160349854207</v>
      </c>
      <c r="N80" s="192">
        <v>0</v>
      </c>
      <c r="O80" s="192">
        <v>10</v>
      </c>
      <c r="P80" s="192">
        <v>26.8</v>
      </c>
      <c r="Q80" s="192" t="s">
        <v>409</v>
      </c>
      <c r="R80" s="192" t="s">
        <v>796</v>
      </c>
      <c r="S80"/>
      <c r="T80"/>
      <c r="U80"/>
      <c r="V80"/>
      <c r="W80"/>
      <c r="X80"/>
      <c r="Y80" s="192"/>
      <c r="Z80" s="192"/>
      <c r="AA80"/>
      <c r="AB80"/>
      <c r="AC80"/>
      <c r="AD80"/>
      <c r="AE80"/>
      <c r="AF80"/>
      <c r="AG80" s="34"/>
      <c r="AH80" s="34"/>
      <c r="AI80" s="34"/>
      <c r="AJ80" s="34"/>
      <c r="AK80" s="205"/>
    </row>
    <row r="81" spans="1:37" x14ac:dyDescent="0.2">
      <c r="A81" s="84">
        <v>74</v>
      </c>
      <c r="B81" s="84" t="str">
        <f ca="1"/>
        <v>Gambia, The</v>
      </c>
      <c r="C81" s="84" t="str">
        <f ca="1"/>
        <v>GMB</v>
      </c>
      <c r="D81" s="84" t="str">
        <f ca="1"/>
        <v>SSF           Sub-Saharan Africa</v>
      </c>
      <c r="E81" s="84" t="str">
        <f ca="1"/>
        <v>IDA</v>
      </c>
      <c r="F81" s="190" t="str">
        <f t="shared" ca="1" si="6"/>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7.8075801749271099</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0</v>
      </c>
      <c r="J81" s="242">
        <v>44753</v>
      </c>
      <c r="K81" s="242">
        <v>44846</v>
      </c>
      <c r="L81" s="91" t="s">
        <v>128</v>
      </c>
      <c r="M81" s="192">
        <v>7.8075801749271099</v>
      </c>
      <c r="N81" s="192">
        <v>0</v>
      </c>
      <c r="O81" s="192" t="s">
        <v>409</v>
      </c>
      <c r="P81" s="192">
        <v>28.7</v>
      </c>
      <c r="Q81" s="192" t="s">
        <v>409</v>
      </c>
      <c r="R81" s="192" t="s">
        <v>409</v>
      </c>
      <c r="S81"/>
      <c r="T81"/>
      <c r="U81"/>
      <c r="V81"/>
      <c r="W81"/>
      <c r="X81"/>
      <c r="Y81" s="192"/>
      <c r="Z81" s="192"/>
      <c r="AA81"/>
      <c r="AB81"/>
      <c r="AC81"/>
      <c r="AD81"/>
      <c r="AE81"/>
      <c r="AF81"/>
      <c r="AG81" s="34"/>
      <c r="AH81" s="34"/>
      <c r="AI81" s="34"/>
      <c r="AJ81" s="34"/>
      <c r="AK81" s="205"/>
    </row>
    <row r="82" spans="1:37" x14ac:dyDescent="0.2">
      <c r="A82" s="84">
        <v>75</v>
      </c>
      <c r="B82" s="84" t="str">
        <f ca="1"/>
        <v>Guinea-Bissau</v>
      </c>
      <c r="C82" s="84" t="str">
        <f ca="1"/>
        <v>GNB</v>
      </c>
      <c r="D82" s="84" t="str">
        <f ca="1"/>
        <v>SSF           Sub-Saharan Africa</v>
      </c>
      <c r="E82" s="84" t="str">
        <f ca="1"/>
        <v>IDA</v>
      </c>
      <c r="F82" s="190" t="str">
        <f t="shared" ca="1" si="6"/>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9.9358600583090304</v>
      </c>
      <c r="I82" s="191"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0</v>
      </c>
      <c r="J82" s="242">
        <v>44753</v>
      </c>
      <c r="K82" s="242">
        <v>44830</v>
      </c>
      <c r="L82" s="91" t="s">
        <v>130</v>
      </c>
      <c r="M82" s="192">
        <v>9.9358600583090304</v>
      </c>
      <c r="N82" s="192">
        <v>0</v>
      </c>
      <c r="O82" s="192" t="s">
        <v>409</v>
      </c>
      <c r="P82" s="192">
        <v>21.4</v>
      </c>
      <c r="Q82" s="192" t="s">
        <v>409</v>
      </c>
      <c r="R82" s="192" t="s">
        <v>409</v>
      </c>
      <c r="S82"/>
      <c r="T82"/>
      <c r="U82"/>
      <c r="V82"/>
      <c r="W82"/>
      <c r="X82"/>
      <c r="Y82" s="192"/>
      <c r="Z82" s="192"/>
      <c r="AA82"/>
      <c r="AB82"/>
      <c r="AC82"/>
      <c r="AD82"/>
      <c r="AE82"/>
      <c r="AF82"/>
      <c r="AG82" s="34"/>
      <c r="AH82" s="34"/>
      <c r="AI82" s="34"/>
      <c r="AJ82" s="34"/>
      <c r="AK82" s="205"/>
    </row>
    <row r="83" spans="1:37" x14ac:dyDescent="0.2">
      <c r="A83" s="84">
        <v>76</v>
      </c>
      <c r="B83" s="84" t="str">
        <f ca="1"/>
        <v>Equatorial Guinea</v>
      </c>
      <c r="C83" s="84" t="str">
        <f ca="1"/>
        <v>GNQ</v>
      </c>
      <c r="D83" s="84" t="str">
        <f ca="1"/>
        <v>SSF           Sub-Saharan Africa</v>
      </c>
      <c r="E83" s="84" t="str">
        <f ca="1"/>
        <v>IBRD</v>
      </c>
      <c r="F83" s="190" t="str">
        <f t="shared" ca="1" si="6"/>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10</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10</v>
      </c>
      <c r="I83" s="191"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10</v>
      </c>
      <c r="J83" s="242">
        <v>44753</v>
      </c>
      <c r="K83" s="242">
        <v>44979</v>
      </c>
      <c r="L83" s="91" t="s">
        <v>132</v>
      </c>
      <c r="M83" s="192">
        <v>10</v>
      </c>
      <c r="N83" s="192">
        <v>0</v>
      </c>
      <c r="O83" s="192">
        <v>10</v>
      </c>
      <c r="P83" s="192">
        <v>17.399999999999999</v>
      </c>
      <c r="Q83" s="192" t="s">
        <v>409</v>
      </c>
      <c r="R83" s="192" t="s">
        <v>799</v>
      </c>
      <c r="S83"/>
      <c r="T83"/>
      <c r="U83"/>
      <c r="V83"/>
      <c r="W83"/>
      <c r="X83"/>
      <c r="Y83" s="192"/>
      <c r="Z83" s="192"/>
      <c r="AA83"/>
      <c r="AB83"/>
      <c r="AC83"/>
      <c r="AD83"/>
      <c r="AE83"/>
      <c r="AF83"/>
      <c r="AG83" s="34"/>
      <c r="AH83" s="34"/>
      <c r="AI83" s="34"/>
      <c r="AJ83" s="34"/>
      <c r="AK83" s="205"/>
    </row>
    <row r="84" spans="1:37" x14ac:dyDescent="0.2">
      <c r="A84" s="84">
        <v>77</v>
      </c>
      <c r="B84" s="84" t="str">
        <f ca="1"/>
        <v>Greece</v>
      </c>
      <c r="C84" s="84" t="str">
        <f ca="1"/>
        <v>GRC</v>
      </c>
      <c r="D84" s="84" t="str">
        <f ca="1"/>
        <v>ECS           Europe &amp; Central Asia</v>
      </c>
      <c r="E84" s="84" t="str">
        <f ca="1"/>
        <v>NA</v>
      </c>
      <c r="F84" s="190" t="str">
        <f t="shared" ca="1" si="6"/>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1.1603498542274</v>
      </c>
      <c r="I84" s="191"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0</v>
      </c>
      <c r="J84" s="242">
        <v>44753</v>
      </c>
      <c r="K84" s="242">
        <v>44855</v>
      </c>
      <c r="L84" s="91" t="s">
        <v>134</v>
      </c>
      <c r="M84" s="192">
        <v>1.1603498542274</v>
      </c>
      <c r="N84" s="192">
        <v>0</v>
      </c>
      <c r="O84" s="192" t="s">
        <v>409</v>
      </c>
      <c r="P84" s="192">
        <v>51.5</v>
      </c>
      <c r="Q84" s="192" t="s">
        <v>409</v>
      </c>
      <c r="R84" s="192" t="s">
        <v>409</v>
      </c>
      <c r="S84"/>
      <c r="T84"/>
      <c r="U84"/>
      <c r="V84"/>
      <c r="W84"/>
      <c r="X84"/>
      <c r="Y84" s="192"/>
      <c r="Z84" s="192"/>
      <c r="AA84"/>
      <c r="AB84"/>
      <c r="AC84"/>
      <c r="AD84"/>
      <c r="AE84"/>
      <c r="AF84"/>
      <c r="AG84" s="34"/>
      <c r="AH84" s="34"/>
      <c r="AI84" s="34"/>
      <c r="AJ84" s="34"/>
      <c r="AK84" s="205"/>
    </row>
    <row r="85" spans="1:37" x14ac:dyDescent="0.2">
      <c r="A85" s="84">
        <v>78</v>
      </c>
      <c r="B85" s="84" t="str">
        <f ca="1"/>
        <v>Grenada</v>
      </c>
      <c r="C85" s="84" t="str">
        <f ca="1"/>
        <v>GRD</v>
      </c>
      <c r="D85" s="84" t="str">
        <f ca="1"/>
        <v>LCN           Latin America &amp; Caribbean</v>
      </c>
      <c r="E85" s="84" t="str">
        <f ca="1"/>
        <v>Blend</v>
      </c>
      <c r="F85" s="190" t="str">
        <f t="shared" ca="1" si="6"/>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8.3906705539358608</v>
      </c>
      <c r="I85" s="191"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0</v>
      </c>
      <c r="J85" s="242">
        <v>44753</v>
      </c>
      <c r="K85" s="242">
        <v>44846</v>
      </c>
      <c r="L85" s="91" t="s">
        <v>136</v>
      </c>
      <c r="M85" s="192">
        <v>8.3906705539358608</v>
      </c>
      <c r="N85" s="192">
        <v>0</v>
      </c>
      <c r="O85" s="192" t="s">
        <v>409</v>
      </c>
      <c r="P85" s="192">
        <v>26.7</v>
      </c>
      <c r="Q85" s="192" t="s">
        <v>409</v>
      </c>
      <c r="R85" s="192" t="s">
        <v>409</v>
      </c>
      <c r="S85"/>
      <c r="T85"/>
      <c r="U85"/>
      <c r="V85"/>
      <c r="W85"/>
      <c r="X85"/>
      <c r="Y85" s="192"/>
      <c r="Z85" s="192"/>
      <c r="AA85"/>
      <c r="AB85"/>
      <c r="AC85"/>
      <c r="AD85"/>
      <c r="AE85"/>
      <c r="AF85"/>
      <c r="AG85" s="34"/>
      <c r="AH85" s="34"/>
      <c r="AI85" s="34"/>
      <c r="AJ85" s="34"/>
      <c r="AK85" s="205"/>
    </row>
    <row r="86" spans="1:37" x14ac:dyDescent="0.2">
      <c r="A86" s="84">
        <v>79</v>
      </c>
      <c r="B86" s="84" t="str">
        <f ca="1"/>
        <v>Greenland</v>
      </c>
      <c r="C86" s="84" t="str">
        <f ca="1"/>
        <v>GRL</v>
      </c>
      <c r="D86" s="84" t="str">
        <f ca="1"/>
        <v>ECS           Europe &amp; Central Asia</v>
      </c>
      <c r="E86" s="84" t="str">
        <f ca="1"/>
        <v>NA</v>
      </c>
      <c r="F86" s="190" t="str">
        <f t="shared" ca="1" si="6"/>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#N/A</v>
      </c>
      <c r="I86" s="191"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0</v>
      </c>
      <c r="J86" s="242" t="s">
        <v>409</v>
      </c>
      <c r="K86" s="242">
        <v>44887</v>
      </c>
      <c r="L86" s="91" t="s">
        <v>703</v>
      </c>
      <c r="M86" s="192" t="s">
        <v>409</v>
      </c>
      <c r="N86" s="192">
        <v>0</v>
      </c>
      <c r="O86" s="192" t="s">
        <v>409</v>
      </c>
      <c r="P86" s="192" t="s">
        <v>409</v>
      </c>
      <c r="Q86" s="192" t="s">
        <v>409</v>
      </c>
      <c r="R86" s="192" t="s">
        <v>409</v>
      </c>
      <c r="S86"/>
      <c r="T86"/>
      <c r="U86"/>
      <c r="V86"/>
      <c r="W86"/>
      <c r="X86"/>
      <c r="Y86" s="192"/>
      <c r="Z86" s="192"/>
      <c r="AA86"/>
      <c r="AB86"/>
      <c r="AC86"/>
      <c r="AD86"/>
      <c r="AE86"/>
      <c r="AF86"/>
      <c r="AG86" s="34"/>
      <c r="AH86" s="34"/>
      <c r="AI86" s="34"/>
      <c r="AJ86" s="34"/>
      <c r="AK86" s="205"/>
    </row>
    <row r="87" spans="1:37" x14ac:dyDescent="0.2">
      <c r="A87" s="84">
        <v>80</v>
      </c>
      <c r="B87" s="84" t="str">
        <f ca="1"/>
        <v>Guatemala</v>
      </c>
      <c r="C87" s="84" t="str">
        <f ca="1"/>
        <v>GTM</v>
      </c>
      <c r="D87" s="84" t="str">
        <f ca="1"/>
        <v>LCN           Latin America &amp; Caribbean</v>
      </c>
      <c r="E87" s="84" t="str">
        <f ca="1"/>
        <v>IBRD</v>
      </c>
      <c r="F87" s="190" t="str">
        <f t="shared" ca="1" si="6"/>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8.769813053381105</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7.6909620991253602</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10</v>
      </c>
      <c r="J87" s="242">
        <v>44753</v>
      </c>
      <c r="K87" s="242">
        <v>44979</v>
      </c>
      <c r="L87" s="91" t="s">
        <v>138</v>
      </c>
      <c r="M87" s="192">
        <v>7.6909620991253602</v>
      </c>
      <c r="N87" s="192">
        <v>0</v>
      </c>
      <c r="O87" s="192">
        <v>10</v>
      </c>
      <c r="P87" s="192">
        <v>29.1</v>
      </c>
      <c r="Q87" s="192" t="s">
        <v>409</v>
      </c>
      <c r="R87" s="192" t="s">
        <v>800</v>
      </c>
      <c r="S87"/>
      <c r="T87"/>
      <c r="U87"/>
      <c r="V87"/>
      <c r="W87"/>
      <c r="X87"/>
      <c r="Y87" s="192"/>
      <c r="Z87" s="192"/>
      <c r="AA87"/>
      <c r="AB87"/>
      <c r="AC87"/>
      <c r="AD87"/>
      <c r="AE87"/>
      <c r="AF87"/>
      <c r="AG87" s="34"/>
      <c r="AH87" s="34"/>
      <c r="AI87" s="34"/>
      <c r="AJ87" s="34"/>
      <c r="AK87" s="205"/>
    </row>
    <row r="88" spans="1:37" x14ac:dyDescent="0.2">
      <c r="A88" s="84">
        <v>81</v>
      </c>
      <c r="B88" s="84" t="str">
        <f ca="1"/>
        <v>Guam</v>
      </c>
      <c r="C88" s="84" t="str">
        <f ca="1"/>
        <v>GUM</v>
      </c>
      <c r="D88" s="84" t="str">
        <f ca="1"/>
        <v>EAS           East Asia &amp; Pacific</v>
      </c>
      <c r="E88" s="84" t="str">
        <f ca="1"/>
        <v>NA</v>
      </c>
      <c r="F88" s="190" t="str">
        <f t="shared" ca="1" si="6"/>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0</v>
      </c>
      <c r="J88" s="242" t="s">
        <v>409</v>
      </c>
      <c r="K88" s="242" t="s">
        <v>409</v>
      </c>
      <c r="L88" s="91" t="s">
        <v>704</v>
      </c>
      <c r="M88" s="192" t="s">
        <v>409</v>
      </c>
      <c r="N88" s="192">
        <v>0</v>
      </c>
      <c r="O88" s="192" t="s">
        <v>409</v>
      </c>
      <c r="P88" s="192" t="s">
        <v>409</v>
      </c>
      <c r="Q88" s="192" t="s">
        <v>409</v>
      </c>
      <c r="R88" s="192" t="s">
        <v>409</v>
      </c>
      <c r="S88"/>
      <c r="T88"/>
      <c r="U88"/>
      <c r="V88"/>
      <c r="W88"/>
      <c r="X88"/>
      <c r="Y88" s="192"/>
      <c r="Z88" s="192"/>
      <c r="AA88"/>
      <c r="AB88"/>
      <c r="AC88"/>
      <c r="AD88"/>
      <c r="AE88"/>
      <c r="AF88"/>
      <c r="AG88" s="34"/>
      <c r="AH88" s="34"/>
      <c r="AI88" s="34"/>
      <c r="AJ88" s="34"/>
      <c r="AK88" s="205"/>
    </row>
    <row r="89" spans="1:37" x14ac:dyDescent="0.2">
      <c r="A89" s="84">
        <v>82</v>
      </c>
      <c r="B89" s="84" t="str">
        <f ca="1"/>
        <v>Guyana</v>
      </c>
      <c r="C89" s="84" t="str">
        <f ca="1"/>
        <v>GUY</v>
      </c>
      <c r="D89" s="84" t="str">
        <f ca="1"/>
        <v>LCN           Latin America &amp; Caribbean</v>
      </c>
      <c r="E89" s="84" t="str">
        <f ca="1"/>
        <v>IDA</v>
      </c>
      <c r="F89" s="190" t="str">
        <f t="shared" ca="1" si="6"/>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7.1953352769679304</v>
      </c>
      <c r="I89" s="191"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0</v>
      </c>
      <c r="J89" s="242">
        <v>44753</v>
      </c>
      <c r="K89" s="242">
        <v>44852</v>
      </c>
      <c r="L89" s="91" t="s">
        <v>140</v>
      </c>
      <c r="M89" s="192">
        <v>7.1953352769679304</v>
      </c>
      <c r="N89" s="192">
        <v>0</v>
      </c>
      <c r="O89" s="192" t="s">
        <v>409</v>
      </c>
      <c r="P89" s="192">
        <v>30.8</v>
      </c>
      <c r="Q89" s="192" t="s">
        <v>409</v>
      </c>
      <c r="R89" s="192" t="s">
        <v>409</v>
      </c>
      <c r="S89"/>
      <c r="T89"/>
      <c r="U89"/>
      <c r="V89"/>
      <c r="W89"/>
      <c r="X89"/>
      <c r="Y89" s="192"/>
      <c r="Z89" s="192"/>
      <c r="AA89"/>
      <c r="AB89"/>
      <c r="AC89"/>
      <c r="AD89"/>
      <c r="AE89"/>
      <c r="AF89"/>
      <c r="AG89" s="34"/>
      <c r="AH89" s="34"/>
      <c r="AI89" s="34"/>
      <c r="AJ89" s="34"/>
      <c r="AK89" s="205"/>
    </row>
    <row r="90" spans="1:37" x14ac:dyDescent="0.2">
      <c r="A90" s="84">
        <v>83</v>
      </c>
      <c r="B90" s="84" t="str">
        <f ca="1"/>
        <v>Hong Kong SAR, China</v>
      </c>
      <c r="C90" s="84" t="str">
        <f ca="1"/>
        <v>HKG</v>
      </c>
      <c r="D90" s="84" t="str">
        <f ca="1"/>
        <v>EAS           East Asia &amp; Pacific</v>
      </c>
      <c r="E90" s="84" t="str">
        <f ca="1"/>
        <v>NA</v>
      </c>
      <c r="F90" s="190" t="str">
        <f t="shared" ca="1" si="6"/>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#N/A</v>
      </c>
      <c r="I90" s="191"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0</v>
      </c>
      <c r="J90" s="242" t="s">
        <v>409</v>
      </c>
      <c r="K90" s="242">
        <v>44887</v>
      </c>
      <c r="L90" s="91" t="s">
        <v>705</v>
      </c>
      <c r="M90" s="192" t="s">
        <v>409</v>
      </c>
      <c r="N90" s="192">
        <v>0</v>
      </c>
      <c r="O90" s="192" t="s">
        <v>409</v>
      </c>
      <c r="P90" s="192" t="s">
        <v>409</v>
      </c>
      <c r="Q90" s="192" t="s">
        <v>409</v>
      </c>
      <c r="R90" s="192" t="s">
        <v>409</v>
      </c>
      <c r="S90"/>
      <c r="T90"/>
      <c r="U90"/>
      <c r="V90"/>
      <c r="W90"/>
      <c r="X90"/>
      <c r="Y90" s="192"/>
      <c r="Z90" s="192"/>
      <c r="AA90"/>
      <c r="AB90"/>
      <c r="AC90"/>
      <c r="AD90"/>
      <c r="AE90"/>
      <c r="AF90"/>
      <c r="AG90" s="34"/>
      <c r="AH90" s="34"/>
      <c r="AI90" s="34"/>
      <c r="AJ90" s="34"/>
      <c r="AK90" s="205"/>
    </row>
    <row r="91" spans="1:37" x14ac:dyDescent="0.2">
      <c r="A91" s="84">
        <v>84</v>
      </c>
      <c r="B91" s="84" t="str">
        <f ca="1"/>
        <v>Honduras</v>
      </c>
      <c r="C91" s="84" t="str">
        <f ca="1"/>
        <v>HND</v>
      </c>
      <c r="D91" s="84" t="str">
        <f ca="1"/>
        <v>LCN           Latin America &amp; Caribbean</v>
      </c>
      <c r="E91" s="84" t="str">
        <f ca="1"/>
        <v>IDA</v>
      </c>
      <c r="F91" s="190" t="str">
        <f t="shared" ca="1" si="6"/>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0</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8.5364431486880399</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0</v>
      </c>
      <c r="J91" s="242">
        <v>44753</v>
      </c>
      <c r="K91" s="242">
        <v>44855</v>
      </c>
      <c r="L91" s="91" t="s">
        <v>142</v>
      </c>
      <c r="M91" s="192">
        <v>8.5364431486880399</v>
      </c>
      <c r="N91" s="192">
        <v>0</v>
      </c>
      <c r="O91" s="192" t="s">
        <v>409</v>
      </c>
      <c r="P91" s="192">
        <v>26.2</v>
      </c>
      <c r="Q91" s="192" t="s">
        <v>409</v>
      </c>
      <c r="R91" s="192" t="s">
        <v>409</v>
      </c>
      <c r="S91"/>
      <c r="T91"/>
      <c r="U91"/>
      <c r="V91"/>
      <c r="W91"/>
      <c r="X91"/>
      <c r="Y91" s="192"/>
      <c r="Z91" s="192"/>
      <c r="AA91"/>
      <c r="AB91"/>
      <c r="AC91"/>
      <c r="AD91"/>
      <c r="AE91"/>
      <c r="AF91"/>
      <c r="AG91" s="34"/>
      <c r="AH91" s="34"/>
      <c r="AI91" s="34"/>
      <c r="AJ91" s="34"/>
      <c r="AK91" s="205"/>
    </row>
    <row r="92" spans="1:37" x14ac:dyDescent="0.2">
      <c r="A92" s="84">
        <v>85</v>
      </c>
      <c r="B92" s="84" t="str">
        <f ca="1"/>
        <v>Croatia</v>
      </c>
      <c r="C92" s="84" t="str">
        <f ca="1"/>
        <v>HRV</v>
      </c>
      <c r="D92" s="84" t="str">
        <f ca="1"/>
        <v>ECS           Europe &amp; Central Asia</v>
      </c>
      <c r="E92" s="84" t="str">
        <f ca="1"/>
        <v>IBRD</v>
      </c>
      <c r="F92" s="190" t="str">
        <f t="shared" ca="1" si="6"/>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1.9475218658892099</v>
      </c>
      <c r="I92" s="191"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0</v>
      </c>
      <c r="J92" s="242">
        <v>44753</v>
      </c>
      <c r="K92" s="242">
        <v>44855</v>
      </c>
      <c r="L92" s="91" t="s">
        <v>144</v>
      </c>
      <c r="M92" s="192">
        <v>1.9475218658892099</v>
      </c>
      <c r="N92" s="192">
        <v>0</v>
      </c>
      <c r="O92" s="192" t="s">
        <v>409</v>
      </c>
      <c r="P92" s="192">
        <v>48.8</v>
      </c>
      <c r="Q92" s="192" t="s">
        <v>409</v>
      </c>
      <c r="R92" s="192" t="s">
        <v>409</v>
      </c>
      <c r="S92"/>
      <c r="T92"/>
      <c r="U92"/>
      <c r="V92"/>
      <c r="W92"/>
      <c r="X92"/>
      <c r="Y92" s="192"/>
      <c r="Z92" s="192"/>
      <c r="AA92"/>
      <c r="AB92"/>
      <c r="AC92"/>
      <c r="AD92"/>
      <c r="AE92"/>
      <c r="AF92"/>
      <c r="AG92" s="34"/>
      <c r="AH92" s="34"/>
      <c r="AI92" s="34"/>
      <c r="AJ92" s="34"/>
      <c r="AK92" s="205"/>
    </row>
    <row r="93" spans="1:37" x14ac:dyDescent="0.2">
      <c r="A93" s="84">
        <v>86</v>
      </c>
      <c r="B93" s="84" t="str">
        <f ca="1"/>
        <v>Haiti</v>
      </c>
      <c r="C93" s="84" t="str">
        <f ca="1"/>
        <v>HTI</v>
      </c>
      <c r="D93" s="84" t="str">
        <f ca="1"/>
        <v>LCN           Latin America &amp; Caribbean</v>
      </c>
      <c r="E93" s="84" t="str">
        <f ca="1"/>
        <v>IDA</v>
      </c>
      <c r="F93" s="190" t="str">
        <f t="shared" ca="1" si="6"/>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8.5509960547118027</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7.3119533527696801</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10</v>
      </c>
      <c r="J93" s="242">
        <v>44753</v>
      </c>
      <c r="K93" s="242">
        <v>44865</v>
      </c>
      <c r="L93" s="91" t="s">
        <v>146</v>
      </c>
      <c r="M93" s="192">
        <v>7.3119533527696801</v>
      </c>
      <c r="N93" s="192">
        <v>0</v>
      </c>
      <c r="O93" s="192">
        <v>10</v>
      </c>
      <c r="P93" s="192">
        <v>30.4</v>
      </c>
      <c r="Q93" s="192" t="s">
        <v>409</v>
      </c>
      <c r="R93" s="192" t="s">
        <v>634</v>
      </c>
      <c r="S93"/>
      <c r="T93"/>
      <c r="U93"/>
      <c r="V93"/>
      <c r="W93"/>
      <c r="X93"/>
      <c r="Y93" s="192"/>
      <c r="Z93" s="192"/>
      <c r="AA93"/>
      <c r="AB93"/>
      <c r="AC93"/>
      <c r="AD93"/>
      <c r="AE93"/>
      <c r="AF93"/>
      <c r="AG93" s="34"/>
      <c r="AH93" s="34"/>
      <c r="AI93" s="34"/>
      <c r="AJ93" s="34"/>
      <c r="AK93" s="205"/>
    </row>
    <row r="94" spans="1:37" x14ac:dyDescent="0.2">
      <c r="A94" s="84">
        <v>87</v>
      </c>
      <c r="B94" s="84" t="str">
        <f ca="1"/>
        <v>Hungary</v>
      </c>
      <c r="C94" s="84" t="str">
        <f ca="1"/>
        <v>HUN</v>
      </c>
      <c r="D94" s="84" t="str">
        <f ca="1"/>
        <v>ECS           Europe &amp; Central Asia</v>
      </c>
      <c r="E94" s="84" t="str">
        <f ca="1"/>
        <v>NA</v>
      </c>
      <c r="F94" s="190" t="str">
        <f t="shared" ca="1" si="6"/>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0.314868804664724</v>
      </c>
      <c r="I94" s="191"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0</v>
      </c>
      <c r="J94" s="242">
        <v>44753</v>
      </c>
      <c r="K94" s="242">
        <v>44855</v>
      </c>
      <c r="L94" s="91" t="s">
        <v>148</v>
      </c>
      <c r="M94" s="192">
        <v>0.314868804664724</v>
      </c>
      <c r="N94" s="192">
        <v>0</v>
      </c>
      <c r="O94" s="192" t="s">
        <v>409</v>
      </c>
      <c r="P94" s="192">
        <v>54.4</v>
      </c>
      <c r="Q94" s="192" t="s">
        <v>409</v>
      </c>
      <c r="R94" s="192" t="s">
        <v>409</v>
      </c>
      <c r="S94"/>
      <c r="T94"/>
      <c r="U94"/>
      <c r="V94"/>
      <c r="W94"/>
      <c r="X94"/>
      <c r="Y94" s="192"/>
      <c r="Z94" s="192"/>
      <c r="AA94"/>
      <c r="AB94"/>
      <c r="AC94"/>
      <c r="AD94"/>
      <c r="AE94"/>
      <c r="AF94"/>
      <c r="AG94" s="34"/>
      <c r="AH94" s="34"/>
      <c r="AI94" s="34"/>
      <c r="AJ94" s="34"/>
      <c r="AK94" s="205"/>
    </row>
    <row r="95" spans="1:37" x14ac:dyDescent="0.2">
      <c r="A95" s="84">
        <v>88</v>
      </c>
      <c r="B95" s="84" t="str">
        <f ca="1"/>
        <v>Indonesia</v>
      </c>
      <c r="C95" s="84" t="str">
        <f ca="1"/>
        <v>IDN</v>
      </c>
      <c r="D95" s="84" t="str">
        <f ca="1"/>
        <v>EAS           East Asia &amp; Pacific</v>
      </c>
      <c r="E95" s="84" t="str">
        <f ca="1"/>
        <v>IBRD</v>
      </c>
      <c r="F95" s="190" t="str">
        <f t="shared" ca="1" si="6"/>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1.48104956268221</v>
      </c>
      <c r="I95" s="191"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0</v>
      </c>
      <c r="J95" s="242">
        <v>44753</v>
      </c>
      <c r="K95" s="242">
        <v>44852</v>
      </c>
      <c r="L95" s="91" t="s">
        <v>150</v>
      </c>
      <c r="M95" s="192">
        <v>1.48104956268221</v>
      </c>
      <c r="N95" s="192">
        <v>0</v>
      </c>
      <c r="O95" s="192" t="s">
        <v>409</v>
      </c>
      <c r="P95" s="192">
        <v>50.4</v>
      </c>
      <c r="Q95" s="192" t="s">
        <v>409</v>
      </c>
      <c r="R95" s="192" t="s">
        <v>409</v>
      </c>
      <c r="S95"/>
      <c r="T95"/>
      <c r="U95"/>
      <c r="V95"/>
      <c r="W95"/>
      <c r="X95"/>
      <c r="Y95" s="192"/>
      <c r="Z95" s="192"/>
      <c r="AA95"/>
      <c r="AB95"/>
      <c r="AC95"/>
      <c r="AD95"/>
      <c r="AE95"/>
      <c r="AF95"/>
      <c r="AG95" s="34"/>
      <c r="AH95" s="34"/>
      <c r="AI95" s="34"/>
      <c r="AJ95" s="34"/>
      <c r="AK95" s="205"/>
    </row>
    <row r="96" spans="1:37" x14ac:dyDescent="0.2">
      <c r="A96" s="84">
        <v>89</v>
      </c>
      <c r="B96" s="84" t="str">
        <f ca="1"/>
        <v>Isle of Man</v>
      </c>
      <c r="C96" s="84" t="str">
        <f ca="1"/>
        <v>IMN</v>
      </c>
      <c r="D96" s="84" t="str">
        <f ca="1"/>
        <v>ECS           Europe &amp; Central Asia</v>
      </c>
      <c r="E96" s="84" t="str">
        <f ca="1"/>
        <v>NA</v>
      </c>
      <c r="F96" s="190" t="str">
        <f t="shared" ca="1" si="6"/>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0</v>
      </c>
      <c r="J96" s="242" t="s">
        <v>409</v>
      </c>
      <c r="K96" s="242" t="s">
        <v>409</v>
      </c>
      <c r="L96" s="91" t="s">
        <v>706</v>
      </c>
      <c r="M96" s="192" t="s">
        <v>409</v>
      </c>
      <c r="N96" s="192">
        <v>0</v>
      </c>
      <c r="O96" s="192" t="s">
        <v>409</v>
      </c>
      <c r="P96" s="192" t="s">
        <v>409</v>
      </c>
      <c r="Q96" s="192" t="s">
        <v>409</v>
      </c>
      <c r="R96" s="192" t="s">
        <v>409</v>
      </c>
      <c r="S96"/>
      <c r="T96"/>
      <c r="U96"/>
      <c r="V96"/>
      <c r="W96"/>
      <c r="X96"/>
      <c r="Y96" s="192"/>
      <c r="Z96" s="192"/>
      <c r="AA96"/>
      <c r="AB96"/>
      <c r="AC96"/>
      <c r="AD96"/>
      <c r="AE96"/>
      <c r="AF96"/>
      <c r="AG96" s="34"/>
      <c r="AH96" s="34"/>
      <c r="AI96" s="34"/>
      <c r="AJ96" s="34"/>
      <c r="AK96" s="205"/>
    </row>
    <row r="97" spans="1:37" x14ac:dyDescent="0.2">
      <c r="A97" s="84">
        <v>90</v>
      </c>
      <c r="B97" s="84" t="str">
        <f ca="1"/>
        <v>India</v>
      </c>
      <c r="C97" s="84" t="str">
        <f ca="1"/>
        <v>IND</v>
      </c>
      <c r="D97" s="84" t="str">
        <f ca="1"/>
        <v>SAS           South Asia</v>
      </c>
      <c r="E97" s="84" t="str">
        <f ca="1"/>
        <v>IBRD</v>
      </c>
      <c r="F97" s="190" t="str">
        <f t="shared" ca="1" si="6"/>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5.0869982327899574</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3.6967930029154501</v>
      </c>
      <c r="I97" s="191"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7</v>
      </c>
      <c r="J97" s="242">
        <v>44753</v>
      </c>
      <c r="K97" s="242">
        <v>45203</v>
      </c>
      <c r="L97" s="91" t="s">
        <v>152</v>
      </c>
      <c r="M97" s="192">
        <v>3.6967930029154501</v>
      </c>
      <c r="N97" s="192">
        <v>7</v>
      </c>
      <c r="O97" s="192" t="s">
        <v>409</v>
      </c>
      <c r="P97" s="192">
        <v>42.8</v>
      </c>
      <c r="Q97" s="192" t="s">
        <v>898</v>
      </c>
      <c r="R97" s="192" t="s">
        <v>409</v>
      </c>
      <c r="S97"/>
      <c r="T97"/>
      <c r="U97"/>
      <c r="V97"/>
      <c r="W97"/>
      <c r="X97"/>
      <c r="Y97" s="192"/>
      <c r="Z97" s="192"/>
      <c r="AA97"/>
      <c r="AB97"/>
      <c r="AC97"/>
      <c r="AD97"/>
      <c r="AE97"/>
      <c r="AF97"/>
      <c r="AG97" s="34"/>
      <c r="AH97" s="34"/>
      <c r="AI97" s="34"/>
      <c r="AJ97" s="34"/>
      <c r="AK97" s="205"/>
    </row>
    <row r="98" spans="1:37" x14ac:dyDescent="0.2">
      <c r="A98" s="84">
        <v>91</v>
      </c>
      <c r="B98" s="84" t="str">
        <f ca="1"/>
        <v>Ireland</v>
      </c>
      <c r="C98" s="84" t="str">
        <f ca="1"/>
        <v>IRL</v>
      </c>
      <c r="D98" s="84" t="str">
        <f ca="1"/>
        <v>ECS           Europe &amp; Central Asia</v>
      </c>
      <c r="E98" s="84" t="str">
        <f ca="1"/>
        <v>NA</v>
      </c>
      <c r="F98" s="190" t="str">
        <f t="shared" ca="1" si="6"/>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5.2478134110788902E-2</v>
      </c>
      <c r="I98" s="191"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0</v>
      </c>
      <c r="J98" s="242">
        <v>44753</v>
      </c>
      <c r="K98" s="242">
        <v>44855</v>
      </c>
      <c r="L98" s="91" t="s">
        <v>154</v>
      </c>
      <c r="M98" s="192">
        <v>5.2478134110788902E-2</v>
      </c>
      <c r="N98" s="192">
        <v>0</v>
      </c>
      <c r="O98" s="192" t="s">
        <v>409</v>
      </c>
      <c r="P98" s="192">
        <v>55.3</v>
      </c>
      <c r="Q98" s="192" t="s">
        <v>409</v>
      </c>
      <c r="R98" s="192" t="s">
        <v>409</v>
      </c>
      <c r="S98"/>
      <c r="T98"/>
      <c r="U98"/>
      <c r="V98"/>
      <c r="W98"/>
      <c r="X98"/>
      <c r="Y98" s="192"/>
      <c r="Z98" s="192"/>
      <c r="AA98"/>
      <c r="AB98"/>
      <c r="AC98"/>
      <c r="AD98"/>
      <c r="AE98"/>
      <c r="AF98"/>
      <c r="AG98" s="34"/>
      <c r="AH98" s="34"/>
      <c r="AI98" s="34"/>
      <c r="AJ98" s="34"/>
      <c r="AK98" s="205"/>
    </row>
    <row r="99" spans="1:37" x14ac:dyDescent="0.2">
      <c r="A99" s="84">
        <v>92</v>
      </c>
      <c r="B99" s="84" t="str">
        <f ca="1"/>
        <v>Iran, Islamic Rep.</v>
      </c>
      <c r="C99" s="84" t="str">
        <f ca="1"/>
        <v>IRN</v>
      </c>
      <c r="D99" s="84" t="str">
        <f ca="1"/>
        <v>MEA           Middle East &amp; North Africa</v>
      </c>
      <c r="E99" s="84" t="str">
        <f ca="1"/>
        <v>IBRD</v>
      </c>
      <c r="F99" s="190" t="str">
        <f t="shared" ca="1" si="6"/>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5.5335276967929996</v>
      </c>
      <c r="I99" s="191"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0</v>
      </c>
      <c r="J99" s="242">
        <v>44753</v>
      </c>
      <c r="K99" s="242">
        <v>44855</v>
      </c>
      <c r="L99" s="91" t="s">
        <v>155</v>
      </c>
      <c r="M99" s="192">
        <v>5.5335276967929996</v>
      </c>
      <c r="N99" s="192">
        <v>0</v>
      </c>
      <c r="O99" s="192" t="s">
        <v>409</v>
      </c>
      <c r="P99" s="192">
        <v>36.5</v>
      </c>
      <c r="Q99" s="192" t="s">
        <v>409</v>
      </c>
      <c r="R99" s="192" t="s">
        <v>409</v>
      </c>
      <c r="S99"/>
      <c r="T99"/>
      <c r="U99"/>
      <c r="V99"/>
      <c r="W99"/>
      <c r="X99"/>
      <c r="Y99" s="192"/>
      <c r="Z99" s="192"/>
      <c r="AA99"/>
      <c r="AB99"/>
      <c r="AC99"/>
      <c r="AD99"/>
      <c r="AE99"/>
      <c r="AF99"/>
      <c r="AG99" s="34"/>
      <c r="AH99" s="34"/>
      <c r="AI99" s="34"/>
      <c r="AJ99" s="34"/>
      <c r="AK99" s="205"/>
    </row>
    <row r="100" spans="1:37" x14ac:dyDescent="0.2">
      <c r="A100" s="84">
        <v>93</v>
      </c>
      <c r="B100" s="84" t="str">
        <f ca="1"/>
        <v>Iraq</v>
      </c>
      <c r="C100" s="84" t="str">
        <f ca="1"/>
        <v>IRQ</v>
      </c>
      <c r="D100" s="84" t="str">
        <f ca="1"/>
        <v>MEA           Middle East &amp; North Africa</v>
      </c>
      <c r="E100" s="84" t="str">
        <f ca="1"/>
        <v>IBRD</v>
      </c>
      <c r="F100" s="190" t="str">
        <f t="shared" ca="1" si="6"/>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9.1778425655976594</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0</v>
      </c>
      <c r="J100" s="242">
        <v>44753</v>
      </c>
      <c r="K100" s="242">
        <v>44852</v>
      </c>
      <c r="L100" s="91" t="s">
        <v>157</v>
      </c>
      <c r="M100" s="192">
        <v>9.1778425655976594</v>
      </c>
      <c r="N100" s="192">
        <v>0</v>
      </c>
      <c r="O100" s="192" t="s">
        <v>409</v>
      </c>
      <c r="P100" s="192">
        <v>24</v>
      </c>
      <c r="Q100" s="192" t="s">
        <v>409</v>
      </c>
      <c r="R100" s="192" t="s">
        <v>409</v>
      </c>
      <c r="S100"/>
      <c r="T100"/>
      <c r="U100"/>
      <c r="V100"/>
      <c r="W100"/>
      <c r="X100"/>
      <c r="Y100" s="192"/>
      <c r="Z100" s="192"/>
      <c r="AA100"/>
      <c r="AB100"/>
      <c r="AC100"/>
      <c r="AD100"/>
      <c r="AE100"/>
      <c r="AF100"/>
      <c r="AG100" s="34"/>
      <c r="AH100" s="34"/>
      <c r="AI100" s="34"/>
      <c r="AJ100" s="34"/>
      <c r="AK100" s="205"/>
    </row>
    <row r="101" spans="1:37" x14ac:dyDescent="0.2">
      <c r="A101" s="84">
        <v>94</v>
      </c>
      <c r="B101" s="84" t="str">
        <f ca="1"/>
        <v>Iceland</v>
      </c>
      <c r="C101" s="84" t="str">
        <f ca="1"/>
        <v>ISL</v>
      </c>
      <c r="D101" s="84" t="str">
        <f ca="1"/>
        <v>ECS           Europe &amp; Central Asia</v>
      </c>
      <c r="E101" s="84" t="str">
        <f ca="1"/>
        <v>NA</v>
      </c>
      <c r="F101" s="190" t="str">
        <f t="shared" ca="1" si="6"/>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2.0349854227405202</v>
      </c>
      <c r="I101" s="191"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0</v>
      </c>
      <c r="J101" s="242">
        <v>44753</v>
      </c>
      <c r="K101" s="242">
        <v>44831</v>
      </c>
      <c r="L101" s="91" t="s">
        <v>159</v>
      </c>
      <c r="M101" s="192">
        <v>2.0349854227405202</v>
      </c>
      <c r="N101" s="192">
        <v>0</v>
      </c>
      <c r="O101" s="192" t="s">
        <v>409</v>
      </c>
      <c r="P101" s="192">
        <v>48.5</v>
      </c>
      <c r="Q101" s="192" t="s">
        <v>409</v>
      </c>
      <c r="R101" s="192" t="s">
        <v>409</v>
      </c>
      <c r="S101"/>
      <c r="T101"/>
      <c r="U101"/>
      <c r="V101"/>
      <c r="W101"/>
      <c r="X101"/>
      <c r="Y101" s="192"/>
      <c r="Z101" s="192"/>
      <c r="AA101"/>
      <c r="AB101"/>
      <c r="AC101"/>
      <c r="AD101"/>
      <c r="AE101"/>
      <c r="AF101"/>
      <c r="AG101" s="34"/>
      <c r="AH101" s="34"/>
      <c r="AI101" s="34"/>
      <c r="AJ101" s="34"/>
      <c r="AK101" s="205"/>
    </row>
    <row r="102" spans="1:37" x14ac:dyDescent="0.2">
      <c r="A102" s="84">
        <v>95</v>
      </c>
      <c r="B102" s="84" t="str">
        <f ca="1"/>
        <v>Israel</v>
      </c>
      <c r="C102" s="84" t="str">
        <f ca="1"/>
        <v>ISR</v>
      </c>
      <c r="D102" s="84" t="str">
        <f ca="1"/>
        <v>MEA           Middle East &amp; North Africa</v>
      </c>
      <c r="E102" s="84" t="str">
        <f ca="1"/>
        <v>NA</v>
      </c>
      <c r="F102" s="190" t="str">
        <f t="shared" ca="1" si="6"/>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2.4139941690961999</v>
      </c>
      <c r="I102" s="191"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0</v>
      </c>
      <c r="J102" s="242">
        <v>44753</v>
      </c>
      <c r="K102" s="242">
        <v>44855</v>
      </c>
      <c r="L102" s="91" t="s">
        <v>161</v>
      </c>
      <c r="M102" s="192">
        <v>2.4139941690961999</v>
      </c>
      <c r="N102" s="192">
        <v>0</v>
      </c>
      <c r="O102" s="192" t="s">
        <v>409</v>
      </c>
      <c r="P102" s="192">
        <v>47.2</v>
      </c>
      <c r="Q102" s="192" t="s">
        <v>409</v>
      </c>
      <c r="R102" s="192" t="s">
        <v>409</v>
      </c>
      <c r="S102"/>
      <c r="T102"/>
      <c r="U102"/>
      <c r="V102"/>
      <c r="W102"/>
      <c r="X102"/>
      <c r="Y102" s="192"/>
      <c r="Z102" s="192"/>
      <c r="AA102"/>
      <c r="AB102"/>
      <c r="AC102"/>
      <c r="AD102"/>
      <c r="AE102"/>
      <c r="AF102"/>
      <c r="AG102" s="34"/>
      <c r="AH102" s="34"/>
      <c r="AI102" s="34"/>
      <c r="AJ102" s="34"/>
      <c r="AK102" s="205"/>
    </row>
    <row r="103" spans="1:37" x14ac:dyDescent="0.2">
      <c r="A103" s="84">
        <v>96</v>
      </c>
      <c r="B103" s="84" t="str">
        <f ca="1"/>
        <v>Italy</v>
      </c>
      <c r="C103" s="84" t="str">
        <f ca="1"/>
        <v>ITA</v>
      </c>
      <c r="D103" s="84" t="str">
        <f ca="1"/>
        <v>ECS           Europe &amp; Central Asia</v>
      </c>
      <c r="E103" s="84" t="str">
        <f ca="1"/>
        <v>NA</v>
      </c>
      <c r="F103" s="190" t="str">
        <f t="shared" ca="1" si="6"/>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1.0437317784256499</v>
      </c>
      <c r="I103" s="191"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0</v>
      </c>
      <c r="J103" s="242">
        <v>44753</v>
      </c>
      <c r="K103" s="242">
        <v>44855</v>
      </c>
      <c r="L103" s="91" t="s">
        <v>163</v>
      </c>
      <c r="M103" s="192">
        <v>1.0437317784256499</v>
      </c>
      <c r="N103" s="192">
        <v>0</v>
      </c>
      <c r="O103" s="192" t="s">
        <v>409</v>
      </c>
      <c r="P103" s="192">
        <v>51.9</v>
      </c>
      <c r="Q103" s="192" t="s">
        <v>409</v>
      </c>
      <c r="R103" s="192" t="s">
        <v>409</v>
      </c>
      <c r="S103"/>
      <c r="T103"/>
      <c r="U103"/>
      <c r="V103"/>
      <c r="W103"/>
      <c r="X103"/>
      <c r="Y103" s="192"/>
      <c r="Z103" s="192"/>
      <c r="AA103"/>
      <c r="AB103"/>
      <c r="AC103"/>
      <c r="AD103"/>
      <c r="AE103"/>
      <c r="AF103"/>
      <c r="AG103" s="34"/>
      <c r="AH103" s="34"/>
      <c r="AI103" s="34"/>
      <c r="AJ103" s="34"/>
      <c r="AK103" s="205"/>
    </row>
    <row r="104" spans="1:37" x14ac:dyDescent="0.2">
      <c r="A104" s="84">
        <v>97</v>
      </c>
      <c r="B104" s="84" t="str">
        <f ca="1"/>
        <v>Jamaica</v>
      </c>
      <c r="C104" s="84" t="str">
        <f ca="1"/>
        <v>JAM</v>
      </c>
      <c r="D104" s="84" t="str">
        <f ca="1"/>
        <v>LCN           Latin America &amp; Caribbean</v>
      </c>
      <c r="E104" s="84" t="str">
        <f ca="1"/>
        <v>IBRD</v>
      </c>
      <c r="F104" s="190" t="str">
        <f t="shared" ca="1" si="6"/>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6.9037900874635501</v>
      </c>
      <c r="I104" s="191"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0</v>
      </c>
      <c r="J104" s="242">
        <v>44753</v>
      </c>
      <c r="K104" s="242">
        <v>44852</v>
      </c>
      <c r="L104" s="91" t="s">
        <v>165</v>
      </c>
      <c r="M104" s="192">
        <v>6.9037900874635501</v>
      </c>
      <c r="N104" s="192">
        <v>0</v>
      </c>
      <c r="O104" s="192" t="s">
        <v>409</v>
      </c>
      <c r="P104" s="192">
        <v>31.8</v>
      </c>
      <c r="Q104" s="192" t="s">
        <v>409</v>
      </c>
      <c r="R104" s="192" t="s">
        <v>409</v>
      </c>
      <c r="S104"/>
      <c r="T104"/>
      <c r="U104"/>
      <c r="V104"/>
      <c r="W104"/>
      <c r="X104"/>
      <c r="Y104" s="192"/>
      <c r="Z104" s="192"/>
      <c r="AA104"/>
      <c r="AB104"/>
      <c r="AC104"/>
      <c r="AD104"/>
      <c r="AE104"/>
      <c r="AF104"/>
      <c r="AG104" s="34"/>
      <c r="AH104" s="34"/>
      <c r="AI104" s="34"/>
      <c r="AJ104" s="34"/>
      <c r="AK104" s="205"/>
    </row>
    <row r="105" spans="1:37" x14ac:dyDescent="0.2">
      <c r="A105" s="84">
        <v>98</v>
      </c>
      <c r="B105" s="84" t="str">
        <f ca="1"/>
        <v>Jordan</v>
      </c>
      <c r="C105" s="84" t="str">
        <f ca="1"/>
        <v>JOR</v>
      </c>
      <c r="D105" s="84" t="str">
        <f ca="1"/>
        <v>MEA           Middle East &amp; North Africa</v>
      </c>
      <c r="E105" s="84" t="str">
        <f ca="1"/>
        <v>IBRD</v>
      </c>
      <c r="F105" s="190" t="str">
        <f t="shared" ca="1" si="6"/>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3.6967930029154501</v>
      </c>
      <c r="I105" s="191"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0</v>
      </c>
      <c r="J105" s="242">
        <v>44753</v>
      </c>
      <c r="K105" s="242">
        <v>44846</v>
      </c>
      <c r="L105" s="91" t="s">
        <v>167</v>
      </c>
      <c r="M105" s="192">
        <v>3.6967930029154501</v>
      </c>
      <c r="N105" s="192">
        <v>0</v>
      </c>
      <c r="O105" s="192" t="s">
        <v>409</v>
      </c>
      <c r="P105" s="192">
        <v>42.8</v>
      </c>
      <c r="Q105" s="192" t="s">
        <v>409</v>
      </c>
      <c r="R105" s="192" t="s">
        <v>409</v>
      </c>
      <c r="S105"/>
      <c r="T105"/>
      <c r="U105"/>
      <c r="V105"/>
      <c r="W105"/>
      <c r="X105"/>
      <c r="Y105" s="192"/>
      <c r="Z105" s="192"/>
      <c r="AA105"/>
      <c r="AB105"/>
      <c r="AC105"/>
      <c r="AD105"/>
      <c r="AE105"/>
      <c r="AF105"/>
      <c r="AG105" s="34"/>
      <c r="AH105" s="34"/>
      <c r="AI105" s="34"/>
      <c r="AJ105" s="34"/>
      <c r="AK105" s="205"/>
    </row>
    <row r="106" spans="1:37" x14ac:dyDescent="0.2">
      <c r="A106" s="84">
        <v>99</v>
      </c>
      <c r="B106" s="84" t="str">
        <f ca="1"/>
        <v>Japan</v>
      </c>
      <c r="C106" s="84" t="str">
        <f ca="1"/>
        <v>JPN</v>
      </c>
      <c r="D106" s="84" t="str">
        <f ca="1"/>
        <v>EAS           East Asia &amp; Pacific</v>
      </c>
      <c r="E106" s="84" t="str">
        <f ca="1"/>
        <v>NA</v>
      </c>
      <c r="F106" s="190" t="str">
        <f t="shared" ca="1" si="6"/>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0</v>
      </c>
      <c r="J106" s="242">
        <v>44753</v>
      </c>
      <c r="K106" s="242">
        <v>44852</v>
      </c>
      <c r="L106" s="91" t="s">
        <v>169</v>
      </c>
      <c r="M106" s="192">
        <v>0</v>
      </c>
      <c r="N106" s="192">
        <v>0</v>
      </c>
      <c r="O106" s="192" t="s">
        <v>409</v>
      </c>
      <c r="P106" s="192">
        <v>60.5</v>
      </c>
      <c r="Q106" s="192" t="s">
        <v>409</v>
      </c>
      <c r="R106" s="192" t="s">
        <v>409</v>
      </c>
      <c r="S106"/>
      <c r="T106"/>
      <c r="U106"/>
      <c r="V106"/>
      <c r="W106"/>
      <c r="X106"/>
      <c r="Y106" s="192"/>
      <c r="Z106" s="192"/>
      <c r="AA106"/>
      <c r="AB106"/>
      <c r="AC106"/>
      <c r="AD106"/>
      <c r="AE106"/>
      <c r="AF106"/>
      <c r="AG106" s="34"/>
      <c r="AH106" s="34"/>
      <c r="AI106" s="34"/>
      <c r="AJ106" s="34"/>
      <c r="AK106" s="205"/>
    </row>
    <row r="107" spans="1:37" x14ac:dyDescent="0.2">
      <c r="A107" s="84">
        <v>100</v>
      </c>
      <c r="B107" s="84" t="str">
        <f ca="1"/>
        <v>Kazakhstan</v>
      </c>
      <c r="C107" s="84" t="str">
        <f ca="1"/>
        <v>KAZ</v>
      </c>
      <c r="D107" s="84" t="str">
        <f ca="1"/>
        <v>ECS           Europe &amp; Central Asia</v>
      </c>
      <c r="E107" s="84" t="str">
        <f ca="1"/>
        <v>IBRD</v>
      </c>
      <c r="F107" s="190" t="str">
        <f t="shared" ca="1" si="6"/>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2.7346938775510199</v>
      </c>
      <c r="I107" s="191"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0</v>
      </c>
      <c r="J107" s="242">
        <v>44753</v>
      </c>
      <c r="K107" s="242">
        <v>44852</v>
      </c>
      <c r="L107" s="91" t="s">
        <v>171</v>
      </c>
      <c r="M107" s="192">
        <v>2.7346938775510199</v>
      </c>
      <c r="N107" s="192">
        <v>0</v>
      </c>
      <c r="O107" s="192" t="s">
        <v>409</v>
      </c>
      <c r="P107" s="192">
        <v>46.1</v>
      </c>
      <c r="Q107" s="192" t="s">
        <v>409</v>
      </c>
      <c r="R107" s="192" t="s">
        <v>409</v>
      </c>
      <c r="S107"/>
      <c r="T107"/>
      <c r="U107"/>
      <c r="V107"/>
      <c r="W107"/>
      <c r="X107"/>
      <c r="Y107" s="192"/>
      <c r="Z107" s="192"/>
      <c r="AA107"/>
      <c r="AB107"/>
      <c r="AC107"/>
      <c r="AD107"/>
      <c r="AE107"/>
      <c r="AF107"/>
      <c r="AG107" s="34"/>
      <c r="AH107" s="34"/>
      <c r="AI107" s="34"/>
      <c r="AJ107" s="34"/>
      <c r="AK107" s="205"/>
    </row>
    <row r="108" spans="1:37" x14ac:dyDescent="0.2">
      <c r="A108" s="84">
        <v>101</v>
      </c>
      <c r="B108" s="84" t="str">
        <f ca="1"/>
        <v>Kenya</v>
      </c>
      <c r="C108" s="84" t="str">
        <f ca="1"/>
        <v>KEN</v>
      </c>
      <c r="D108" s="84" t="str">
        <f ca="1"/>
        <v>SSF           Sub-Saharan Africa</v>
      </c>
      <c r="E108" s="84" t="str">
        <f ca="1"/>
        <v>Blend</v>
      </c>
      <c r="F108" s="190" t="str">
        <f t="shared" ca="1" si="6"/>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6.9735025352637106</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4.86297376093294</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10</v>
      </c>
      <c r="J108" s="242">
        <v>44753</v>
      </c>
      <c r="K108" s="242">
        <v>44873</v>
      </c>
      <c r="L108" s="91" t="s">
        <v>173</v>
      </c>
      <c r="M108" s="192">
        <v>4.86297376093294</v>
      </c>
      <c r="N108" s="192">
        <v>7</v>
      </c>
      <c r="O108" s="192">
        <v>10</v>
      </c>
      <c r="P108" s="192">
        <v>38.799999999999997</v>
      </c>
      <c r="Q108" s="192" t="s">
        <v>899</v>
      </c>
      <c r="R108" s="192" t="s">
        <v>692</v>
      </c>
      <c r="S108"/>
      <c r="T108"/>
      <c r="U108"/>
      <c r="V108"/>
      <c r="W108"/>
      <c r="X108"/>
      <c r="Y108" s="192"/>
      <c r="Z108" s="192"/>
      <c r="AA108"/>
      <c r="AB108"/>
      <c r="AC108"/>
      <c r="AD108"/>
      <c r="AE108"/>
      <c r="AF108"/>
      <c r="AG108" s="34"/>
      <c r="AH108" s="34"/>
      <c r="AI108" s="34"/>
      <c r="AJ108" s="34"/>
      <c r="AK108" s="205"/>
    </row>
    <row r="109" spans="1:37" x14ac:dyDescent="0.2">
      <c r="A109" s="84">
        <v>102</v>
      </c>
      <c r="B109" s="84" t="str">
        <f ca="1"/>
        <v>Kyrgyz Republic</v>
      </c>
      <c r="C109" s="84" t="str">
        <f ca="1"/>
        <v>KGZ</v>
      </c>
      <c r="D109" s="84" t="str">
        <f ca="1"/>
        <v>ECS           Europe &amp; Central Asia</v>
      </c>
      <c r="E109" s="84" t="str">
        <f ca="1"/>
        <v>IDA</v>
      </c>
      <c r="F109" s="190" t="str">
        <f t="shared" ca="1" si="6"/>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6.1752822435231254</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3.8134110787172002</v>
      </c>
      <c r="I109" s="191"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10</v>
      </c>
      <c r="J109" s="242">
        <v>44753</v>
      </c>
      <c r="K109" s="242">
        <v>45154</v>
      </c>
      <c r="L109" s="91" t="s">
        <v>174</v>
      </c>
      <c r="M109" s="192">
        <v>3.8134110787172002</v>
      </c>
      <c r="N109" s="192">
        <v>0</v>
      </c>
      <c r="O109" s="192">
        <v>10</v>
      </c>
      <c r="P109" s="192">
        <v>42.4</v>
      </c>
      <c r="Q109" s="192" t="s">
        <v>409</v>
      </c>
      <c r="R109" s="192" t="s">
        <v>865</v>
      </c>
      <c r="S109"/>
      <c r="T109"/>
      <c r="U109"/>
      <c r="V109"/>
      <c r="W109"/>
      <c r="X109"/>
      <c r="Y109" s="192"/>
      <c r="Z109" s="192"/>
      <c r="AA109"/>
      <c r="AB109"/>
      <c r="AC109"/>
      <c r="AD109"/>
      <c r="AE109"/>
      <c r="AF109"/>
      <c r="AG109" s="34"/>
      <c r="AH109" s="34"/>
      <c r="AI109" s="34"/>
      <c r="AJ109" s="34"/>
      <c r="AK109" s="205"/>
    </row>
    <row r="110" spans="1:37" x14ac:dyDescent="0.2">
      <c r="A110" s="84">
        <v>103</v>
      </c>
      <c r="B110" s="84" t="str">
        <f ca="1"/>
        <v>Cambodia</v>
      </c>
      <c r="C110" s="84" t="str">
        <f ca="1"/>
        <v>KHM</v>
      </c>
      <c r="D110" s="84" t="str">
        <f ca="1"/>
        <v>EAS           East Asia &amp; Pacific</v>
      </c>
      <c r="E110" s="84" t="str">
        <f ca="1"/>
        <v>IDA</v>
      </c>
      <c r="F110" s="190" t="str">
        <f t="shared" ca="1" si="6"/>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7.1078717201166102</v>
      </c>
      <c r="I110" s="191"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0</v>
      </c>
      <c r="J110" s="242">
        <v>44753</v>
      </c>
      <c r="K110" s="242" t="s">
        <v>409</v>
      </c>
      <c r="L110" s="91" t="s">
        <v>176</v>
      </c>
      <c r="M110" s="192">
        <v>7.1078717201166102</v>
      </c>
      <c r="N110" s="192">
        <v>0</v>
      </c>
      <c r="O110" s="192" t="s">
        <v>409</v>
      </c>
      <c r="P110" s="192">
        <v>31.1</v>
      </c>
      <c r="Q110" s="192" t="s">
        <v>409</v>
      </c>
      <c r="R110" s="192" t="s">
        <v>409</v>
      </c>
      <c r="S110"/>
      <c r="T110"/>
      <c r="U110"/>
      <c r="V110"/>
      <c r="W110"/>
      <c r="X110"/>
      <c r="Y110" s="192"/>
      <c r="Z110" s="192"/>
      <c r="AA110"/>
      <c r="AB110"/>
      <c r="AC110"/>
      <c r="AD110"/>
      <c r="AE110"/>
      <c r="AF110"/>
      <c r="AG110" s="34"/>
      <c r="AH110" s="34"/>
      <c r="AI110" s="34"/>
      <c r="AJ110" s="34"/>
      <c r="AK110" s="205"/>
    </row>
    <row r="111" spans="1:37" x14ac:dyDescent="0.2">
      <c r="A111" s="84">
        <v>104</v>
      </c>
      <c r="B111" s="84" t="str">
        <f ca="1"/>
        <v>Kiribati</v>
      </c>
      <c r="C111" s="84" t="str">
        <f ca="1"/>
        <v>KIR</v>
      </c>
      <c r="D111" s="84" t="str">
        <f ca="1"/>
        <v>EAS           East Asia &amp; Pacific</v>
      </c>
      <c r="E111" s="84" t="str">
        <f ca="1"/>
        <v>IDA</v>
      </c>
      <c r="F111" s="190" t="str">
        <f t="shared" ca="1" si="6"/>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8.5364431486880399</v>
      </c>
      <c r="I111" s="191"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0</v>
      </c>
      <c r="J111" s="242">
        <v>44753</v>
      </c>
      <c r="K111" s="242">
        <v>44753</v>
      </c>
      <c r="L111" s="91" t="s">
        <v>178</v>
      </c>
      <c r="M111" s="192">
        <v>8.5364431486880399</v>
      </c>
      <c r="N111" s="192">
        <v>0</v>
      </c>
      <c r="O111" s="192" t="s">
        <v>409</v>
      </c>
      <c r="P111" s="192">
        <v>26.2</v>
      </c>
      <c r="Q111" s="192" t="s">
        <v>409</v>
      </c>
      <c r="R111" s="192" t="s">
        <v>409</v>
      </c>
      <c r="S111"/>
      <c r="T111"/>
      <c r="U111"/>
      <c r="V111"/>
      <c r="W111"/>
      <c r="X111"/>
      <c r="Y111" s="192"/>
      <c r="Z111" s="192"/>
      <c r="AA111"/>
      <c r="AB111"/>
      <c r="AC111"/>
      <c r="AD111"/>
      <c r="AE111"/>
      <c r="AF111"/>
      <c r="AG111" s="34"/>
      <c r="AH111" s="34"/>
      <c r="AI111" s="34"/>
      <c r="AJ111" s="34"/>
      <c r="AK111" s="205"/>
    </row>
    <row r="112" spans="1:37" x14ac:dyDescent="0.2">
      <c r="A112" s="84">
        <v>105</v>
      </c>
      <c r="B112" s="84" t="str">
        <f ca="1"/>
        <v>St. Kitts and Nevis</v>
      </c>
      <c r="C112" s="84" t="str">
        <f ca="1"/>
        <v>KNA</v>
      </c>
      <c r="D112" s="84" t="str">
        <f ca="1"/>
        <v>LCN           Latin America &amp; Caribbean</v>
      </c>
      <c r="E112" s="84" t="str">
        <f ca="1"/>
        <v>IBRD</v>
      </c>
      <c r="F112" s="190" t="str">
        <f t="shared" ca="1" si="6"/>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6.9329446064139901</v>
      </c>
      <c r="I112" s="191"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0</v>
      </c>
      <c r="J112" s="242">
        <v>44753</v>
      </c>
      <c r="K112" s="242">
        <v>44802</v>
      </c>
      <c r="L112" s="91" t="s">
        <v>179</v>
      </c>
      <c r="M112" s="192">
        <v>6.9329446064139901</v>
      </c>
      <c r="N112" s="192">
        <v>0</v>
      </c>
      <c r="O112" s="192" t="s">
        <v>409</v>
      </c>
      <c r="P112" s="192">
        <v>31.7</v>
      </c>
      <c r="Q112" s="192" t="s">
        <v>409</v>
      </c>
      <c r="R112" s="192" t="s">
        <v>409</v>
      </c>
      <c r="S112"/>
      <c r="T112"/>
      <c r="U112"/>
      <c r="V112"/>
      <c r="W112"/>
      <c r="X112"/>
      <c r="Y112" s="192"/>
      <c r="Z112" s="192"/>
      <c r="AA112"/>
      <c r="AB112"/>
      <c r="AC112"/>
      <c r="AD112"/>
      <c r="AE112"/>
      <c r="AF112"/>
      <c r="AG112" s="34"/>
      <c r="AH112" s="34"/>
      <c r="AI112" s="34"/>
      <c r="AJ112" s="34"/>
      <c r="AK112" s="205"/>
    </row>
    <row r="113" spans="1:37" x14ac:dyDescent="0.2">
      <c r="A113" s="84">
        <v>106</v>
      </c>
      <c r="B113" s="84" t="str">
        <f ca="1"/>
        <v>Korea, Rep.</v>
      </c>
      <c r="C113" s="84" t="str">
        <f ca="1"/>
        <v>KOR</v>
      </c>
      <c r="D113" s="84" t="str">
        <f ca="1"/>
        <v>EAS           East Asia &amp; Pacific</v>
      </c>
      <c r="E113" s="84" t="str">
        <f ca="1"/>
        <v>NA</v>
      </c>
      <c r="F113" s="190" t="str">
        <f t="shared" ca="1" si="6"/>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0</v>
      </c>
      <c r="I113" s="191"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0</v>
      </c>
      <c r="J113" s="242">
        <v>44753</v>
      </c>
      <c r="K113" s="242">
        <v>44855</v>
      </c>
      <c r="L113" s="91" t="s">
        <v>180</v>
      </c>
      <c r="M113" s="192">
        <v>0</v>
      </c>
      <c r="N113" s="192">
        <v>0</v>
      </c>
      <c r="O113" s="192" t="s">
        <v>409</v>
      </c>
      <c r="P113" s="192">
        <v>65.400000000000006</v>
      </c>
      <c r="Q113" s="192" t="s">
        <v>409</v>
      </c>
      <c r="R113" s="192" t="s">
        <v>409</v>
      </c>
      <c r="S113"/>
      <c r="T113"/>
      <c r="U113"/>
      <c r="V113"/>
      <c r="W113"/>
      <c r="X113"/>
      <c r="Y113" s="192"/>
      <c r="Z113" s="192"/>
      <c r="AA113"/>
      <c r="AB113"/>
      <c r="AC113"/>
      <c r="AD113"/>
      <c r="AE113"/>
      <c r="AF113"/>
      <c r="AG113" s="34"/>
      <c r="AH113" s="34"/>
      <c r="AI113" s="34"/>
      <c r="AJ113" s="34"/>
      <c r="AK113" s="205"/>
    </row>
    <row r="114" spans="1:37" x14ac:dyDescent="0.2">
      <c r="A114" s="84">
        <v>107</v>
      </c>
      <c r="B114" s="84" t="str">
        <f ca="1"/>
        <v>Kuwait</v>
      </c>
      <c r="C114" s="84" t="str">
        <f ca="1"/>
        <v>KWT</v>
      </c>
      <c r="D114" s="84" t="str">
        <f ca="1"/>
        <v>MEA           Middle East &amp; North Africa</v>
      </c>
      <c r="E114" s="84" t="str">
        <f ca="1"/>
        <v>NA</v>
      </c>
      <c r="F114" s="190" t="str">
        <f t="shared" ca="1" si="6"/>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5.44606413994169</v>
      </c>
      <c r="I114" s="191"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0</v>
      </c>
      <c r="J114" s="242">
        <v>44753</v>
      </c>
      <c r="K114" s="242">
        <v>44778</v>
      </c>
      <c r="L114" s="91" t="s">
        <v>182</v>
      </c>
      <c r="M114" s="192">
        <v>5.44606413994169</v>
      </c>
      <c r="N114" s="192">
        <v>0</v>
      </c>
      <c r="O114" s="192" t="s">
        <v>409</v>
      </c>
      <c r="P114" s="192">
        <v>36.799999999999997</v>
      </c>
      <c r="Q114" s="192" t="s">
        <v>409</v>
      </c>
      <c r="R114" s="192" t="s">
        <v>409</v>
      </c>
      <c r="S114"/>
      <c r="T114"/>
      <c r="U114"/>
      <c r="V114"/>
      <c r="W114"/>
      <c r="X114"/>
      <c r="Y114" s="192"/>
      <c r="Z114" s="192"/>
      <c r="AA114"/>
      <c r="AB114"/>
      <c r="AC114"/>
      <c r="AD114"/>
      <c r="AE114"/>
      <c r="AF114"/>
      <c r="AG114" s="34"/>
      <c r="AH114" s="34"/>
      <c r="AI114" s="34"/>
      <c r="AJ114" s="34"/>
      <c r="AK114" s="205"/>
    </row>
    <row r="115" spans="1:37" x14ac:dyDescent="0.2">
      <c r="A115" s="84">
        <v>108</v>
      </c>
      <c r="B115" s="84" t="str">
        <f ca="1"/>
        <v>Lao PDR</v>
      </c>
      <c r="C115" s="84" t="str">
        <f ca="1"/>
        <v>LAO</v>
      </c>
      <c r="D115" s="84" t="str">
        <f ca="1"/>
        <v>EAS           East Asia &amp; Pacific</v>
      </c>
      <c r="E115" s="84" t="str">
        <f ca="1"/>
        <v>IDA</v>
      </c>
      <c r="F115" s="190" t="str">
        <f t="shared" ca="1" si="6"/>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6.0291545189504303</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0</v>
      </c>
      <c r="J115" s="242">
        <v>44753</v>
      </c>
      <c r="K115" s="242">
        <v>44852</v>
      </c>
      <c r="L115" s="91" t="s">
        <v>184</v>
      </c>
      <c r="M115" s="192">
        <v>6.0291545189504303</v>
      </c>
      <c r="N115" s="192">
        <v>0</v>
      </c>
      <c r="O115" s="192" t="s">
        <v>409</v>
      </c>
      <c r="P115" s="192">
        <v>34.799999999999997</v>
      </c>
      <c r="Q115" s="192" t="s">
        <v>409</v>
      </c>
      <c r="R115" s="192" t="s">
        <v>409</v>
      </c>
      <c r="S115"/>
      <c r="T115"/>
      <c r="U115"/>
      <c r="V115"/>
      <c r="W115"/>
      <c r="X115"/>
      <c r="Y115" s="192"/>
      <c r="Z115" s="192"/>
      <c r="AA115"/>
      <c r="AB115"/>
      <c r="AC115"/>
      <c r="AD115"/>
      <c r="AE115"/>
      <c r="AF115"/>
      <c r="AG115" s="34"/>
      <c r="AH115" s="34"/>
      <c r="AI115" s="34"/>
      <c r="AJ115" s="34"/>
      <c r="AK115" s="205"/>
    </row>
    <row r="116" spans="1:37" x14ac:dyDescent="0.2">
      <c r="A116" s="84">
        <v>109</v>
      </c>
      <c r="B116" s="84" t="str">
        <f ca="1"/>
        <v>Lebanon</v>
      </c>
      <c r="C116" s="84" t="str">
        <f ca="1"/>
        <v>LBN</v>
      </c>
      <c r="D116" s="84" t="str">
        <f ca="1"/>
        <v>MEA           Middle East &amp; North Africa</v>
      </c>
      <c r="E116" s="84" t="str">
        <f ca="1"/>
        <v>IBRD</v>
      </c>
      <c r="F116" s="190" t="str">
        <f t="shared" ca="1" si="6"/>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8.0232897144852995</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6.4373177842565603</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10</v>
      </c>
      <c r="J116" s="242">
        <v>44753</v>
      </c>
      <c r="K116" s="242">
        <v>44865</v>
      </c>
      <c r="L116" s="91" t="s">
        <v>186</v>
      </c>
      <c r="M116" s="192">
        <v>6.4373177842565603</v>
      </c>
      <c r="N116" s="192">
        <v>0</v>
      </c>
      <c r="O116" s="192">
        <v>10</v>
      </c>
      <c r="P116" s="192">
        <v>33.4</v>
      </c>
      <c r="Q116" s="192" t="s">
        <v>409</v>
      </c>
      <c r="R116" s="192" t="s">
        <v>635</v>
      </c>
      <c r="S116"/>
      <c r="T116"/>
      <c r="U116"/>
      <c r="V116"/>
      <c r="W116"/>
      <c r="X116"/>
      <c r="Y116" s="192"/>
      <c r="Z116" s="192"/>
      <c r="AA116"/>
      <c r="AB116"/>
      <c r="AC116"/>
      <c r="AD116"/>
      <c r="AE116"/>
      <c r="AF116"/>
      <c r="AG116" s="34"/>
      <c r="AH116" s="34"/>
      <c r="AI116" s="34"/>
      <c r="AJ116" s="34"/>
      <c r="AK116" s="205"/>
    </row>
    <row r="117" spans="1:37" x14ac:dyDescent="0.2">
      <c r="A117" s="84">
        <v>110</v>
      </c>
      <c r="B117" s="84" t="str">
        <f ca="1"/>
        <v>Liberia</v>
      </c>
      <c r="C117" s="84" t="str">
        <f ca="1"/>
        <v>LBR</v>
      </c>
      <c r="D117" s="84" t="str">
        <f ca="1"/>
        <v>SSF           Sub-Saharan Africa</v>
      </c>
      <c r="E117" s="84" t="str">
        <f ca="1"/>
        <v>IDA</v>
      </c>
      <c r="F117" s="190" t="str">
        <f t="shared" ca="1" si="6"/>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5.7667638483964998</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0</v>
      </c>
      <c r="J117" s="242">
        <v>44753</v>
      </c>
      <c r="K117" s="242">
        <v>44753</v>
      </c>
      <c r="L117" s="91" t="s">
        <v>188</v>
      </c>
      <c r="M117" s="192">
        <v>5.7667638483964998</v>
      </c>
      <c r="N117" s="192">
        <v>0</v>
      </c>
      <c r="O117" s="192" t="s">
        <v>409</v>
      </c>
      <c r="P117" s="192">
        <v>35.700000000000003</v>
      </c>
      <c r="Q117" s="192" t="s">
        <v>409</v>
      </c>
      <c r="R117" s="192" t="s">
        <v>409</v>
      </c>
      <c r="S117"/>
      <c r="T117"/>
      <c r="U117"/>
      <c r="V117"/>
      <c r="W117"/>
      <c r="X117"/>
      <c r="Y117" s="192"/>
      <c r="Z117" s="192"/>
      <c r="AA117"/>
      <c r="AB117"/>
      <c r="AC117"/>
      <c r="AD117"/>
      <c r="AE117"/>
      <c r="AF117"/>
      <c r="AG117" s="34"/>
      <c r="AH117" s="34"/>
      <c r="AI117" s="34"/>
      <c r="AJ117" s="34"/>
      <c r="AK117" s="205"/>
    </row>
    <row r="118" spans="1:37" x14ac:dyDescent="0.2">
      <c r="A118" s="84">
        <v>111</v>
      </c>
      <c r="B118" s="84" t="str">
        <f ca="1"/>
        <v>Libya</v>
      </c>
      <c r="C118" s="84" t="str">
        <f ca="1"/>
        <v>LBY</v>
      </c>
      <c r="D118" s="84" t="str">
        <f ca="1"/>
        <v>MEA           Middle East &amp; North Africa</v>
      </c>
      <c r="E118" s="84" t="str">
        <f ca="1"/>
        <v>IBRD</v>
      </c>
      <c r="F118" s="190" t="str">
        <f t="shared" ca="1" si="6"/>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8.7988338192419793</v>
      </c>
      <c r="I118" s="191"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0</v>
      </c>
      <c r="J118" s="242">
        <v>44753</v>
      </c>
      <c r="K118" s="242">
        <v>44830</v>
      </c>
      <c r="L118" s="91" t="s">
        <v>190</v>
      </c>
      <c r="M118" s="192">
        <v>8.7988338192419793</v>
      </c>
      <c r="N118" s="192">
        <v>0</v>
      </c>
      <c r="O118" s="192" t="s">
        <v>409</v>
      </c>
      <c r="P118" s="192">
        <v>25.3</v>
      </c>
      <c r="Q118" s="192" t="s">
        <v>409</v>
      </c>
      <c r="R118" s="192" t="s">
        <v>409</v>
      </c>
      <c r="S118"/>
      <c r="T118"/>
      <c r="U118"/>
      <c r="V118"/>
      <c r="W118"/>
      <c r="X118"/>
      <c r="Y118" s="192"/>
      <c r="Z118" s="192"/>
      <c r="AA118"/>
      <c r="AB118"/>
      <c r="AC118"/>
      <c r="AD118"/>
      <c r="AE118"/>
      <c r="AF118"/>
      <c r="AG118" s="34"/>
      <c r="AH118" s="34"/>
      <c r="AI118" s="34"/>
      <c r="AJ118" s="34"/>
      <c r="AK118" s="205"/>
    </row>
    <row r="119" spans="1:37" x14ac:dyDescent="0.2">
      <c r="A119" s="84">
        <v>112</v>
      </c>
      <c r="B119" s="84" t="str">
        <f ca="1"/>
        <v>St. Lucia</v>
      </c>
      <c r="C119" s="84" t="str">
        <f ca="1"/>
        <v>LCA</v>
      </c>
      <c r="D119" s="84" t="str">
        <f ca="1"/>
        <v>LCN           Latin America &amp; Caribbean</v>
      </c>
      <c r="E119" s="84" t="str">
        <f ca="1"/>
        <v>Blend</v>
      </c>
      <c r="F119" s="190" t="str">
        <f t="shared" ca="1" si="6"/>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6.0583090379008704</v>
      </c>
      <c r="I119" s="191"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0</v>
      </c>
      <c r="J119" s="242">
        <v>44753</v>
      </c>
      <c r="K119" s="242">
        <v>44855</v>
      </c>
      <c r="L119" s="91" t="s">
        <v>191</v>
      </c>
      <c r="M119" s="192">
        <v>6.0583090379008704</v>
      </c>
      <c r="N119" s="192">
        <v>0</v>
      </c>
      <c r="O119" s="192" t="s">
        <v>409</v>
      </c>
      <c r="P119" s="192">
        <v>34.700000000000003</v>
      </c>
      <c r="Q119" s="192" t="s">
        <v>409</v>
      </c>
      <c r="R119" s="192" t="s">
        <v>409</v>
      </c>
      <c r="S119"/>
      <c r="T119"/>
      <c r="U119"/>
      <c r="V119"/>
      <c r="W119"/>
      <c r="X119"/>
      <c r="Y119" s="192"/>
      <c r="Z119" s="192"/>
      <c r="AA119"/>
      <c r="AB119"/>
      <c r="AC119"/>
      <c r="AD119"/>
      <c r="AE119"/>
      <c r="AF119"/>
      <c r="AG119" s="34"/>
      <c r="AH119" s="34"/>
      <c r="AI119" s="34"/>
      <c r="AJ119" s="34"/>
      <c r="AK119" s="205"/>
    </row>
    <row r="120" spans="1:37" x14ac:dyDescent="0.2">
      <c r="A120" s="84">
        <v>113</v>
      </c>
      <c r="B120" s="84" t="str">
        <f ca="1"/>
        <v>Liechtenstein</v>
      </c>
      <c r="C120" s="84" t="str">
        <f ca="1"/>
        <v>LIE</v>
      </c>
      <c r="D120" s="84" t="str">
        <f ca="1"/>
        <v>ECS           Europe &amp; Central Asia</v>
      </c>
      <c r="E120" s="84" t="str">
        <f ca="1"/>
        <v>NA</v>
      </c>
      <c r="F120" s="190" t="str">
        <f t="shared" ca="1" si="6"/>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2.6472303206997001</v>
      </c>
      <c r="I120" s="191"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0</v>
      </c>
      <c r="J120" s="242">
        <v>44753</v>
      </c>
      <c r="K120" s="242" t="s">
        <v>409</v>
      </c>
      <c r="L120" s="91" t="s">
        <v>193</v>
      </c>
      <c r="M120" s="192">
        <v>2.6472303206997001</v>
      </c>
      <c r="N120" s="192">
        <v>0</v>
      </c>
      <c r="O120" s="192" t="s">
        <v>409</v>
      </c>
      <c r="P120" s="192">
        <v>46.4</v>
      </c>
      <c r="Q120" s="192" t="s">
        <v>409</v>
      </c>
      <c r="R120" s="192" t="s">
        <v>409</v>
      </c>
      <c r="S120"/>
      <c r="T120"/>
      <c r="U120"/>
      <c r="V120"/>
      <c r="W120"/>
      <c r="X120"/>
      <c r="Y120" s="192"/>
      <c r="Z120" s="192"/>
      <c r="AA120"/>
      <c r="AB120"/>
      <c r="AC120"/>
      <c r="AD120"/>
      <c r="AE120"/>
      <c r="AF120"/>
      <c r="AG120" s="34"/>
      <c r="AH120" s="34"/>
      <c r="AI120" s="34"/>
      <c r="AJ120" s="34"/>
      <c r="AK120" s="205"/>
    </row>
    <row r="121" spans="1:37" x14ac:dyDescent="0.2">
      <c r="A121" s="84">
        <v>114</v>
      </c>
      <c r="B121" s="84" t="str">
        <f ca="1"/>
        <v>Sri Lanka</v>
      </c>
      <c r="C121" s="84" t="str">
        <f ca="1"/>
        <v>LKA</v>
      </c>
      <c r="D121" s="84" t="str">
        <f ca="1"/>
        <v>SAS           South Asia</v>
      </c>
      <c r="E121" s="84" t="str">
        <f ca="1"/>
        <v>IBRD</v>
      </c>
      <c r="F121" s="190" t="str">
        <f t="shared" ca="1" si="6"/>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7.8950846427403745</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6.2332361516034904</v>
      </c>
      <c r="I121" s="191"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10</v>
      </c>
      <c r="J121" s="242">
        <v>44753</v>
      </c>
      <c r="K121" s="242">
        <v>45145</v>
      </c>
      <c r="L121" s="91" t="s">
        <v>195</v>
      </c>
      <c r="M121" s="192">
        <v>6.2332361516034904</v>
      </c>
      <c r="N121" s="192">
        <v>0</v>
      </c>
      <c r="O121" s="192">
        <v>10</v>
      </c>
      <c r="P121" s="192">
        <v>34.1</v>
      </c>
      <c r="Q121" s="192" t="s">
        <v>409</v>
      </c>
      <c r="R121" s="192" t="s">
        <v>866</v>
      </c>
      <c r="S121"/>
      <c r="T121"/>
      <c r="U121"/>
      <c r="V121"/>
      <c r="W121"/>
      <c r="X121"/>
      <c r="Y121" s="192"/>
      <c r="Z121" s="192"/>
      <c r="AA121"/>
      <c r="AB121"/>
      <c r="AC121"/>
      <c r="AD121"/>
      <c r="AE121"/>
      <c r="AF121"/>
      <c r="AG121" s="34"/>
      <c r="AH121" s="34"/>
      <c r="AI121" s="34"/>
      <c r="AJ121" s="34"/>
      <c r="AK121" s="205"/>
    </row>
    <row r="122" spans="1:37" x14ac:dyDescent="0.2">
      <c r="A122" s="84">
        <v>115</v>
      </c>
      <c r="B122" s="84" t="str">
        <f ca="1"/>
        <v>Lesotho</v>
      </c>
      <c r="C122" s="84" t="str">
        <f ca="1"/>
        <v>LSO</v>
      </c>
      <c r="D122" s="84" t="str">
        <f ca="1"/>
        <v>SSF           Sub-Saharan Africa</v>
      </c>
      <c r="E122" s="84" t="str">
        <f ca="1"/>
        <v>IDA</v>
      </c>
      <c r="F122" s="190" t="str">
        <f t="shared" ca="1" si="6"/>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7.1661807580174903</v>
      </c>
      <c r="I122" s="191"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0</v>
      </c>
      <c r="J122" s="242">
        <v>44753</v>
      </c>
      <c r="K122" s="242">
        <v>44852</v>
      </c>
      <c r="L122" s="91" t="s">
        <v>197</v>
      </c>
      <c r="M122" s="192">
        <v>7.1661807580174903</v>
      </c>
      <c r="N122" s="192">
        <v>0</v>
      </c>
      <c r="O122" s="192" t="s">
        <v>409</v>
      </c>
      <c r="P122" s="192">
        <v>30.9</v>
      </c>
      <c r="Q122" s="192" t="s">
        <v>409</v>
      </c>
      <c r="R122" s="192" t="s">
        <v>409</v>
      </c>
      <c r="S122"/>
      <c r="T122"/>
      <c r="U122"/>
      <c r="V122"/>
      <c r="W122"/>
      <c r="X122"/>
      <c r="Y122" s="192"/>
      <c r="Z122" s="192"/>
      <c r="AA122"/>
      <c r="AB122"/>
      <c r="AC122"/>
      <c r="AD122"/>
      <c r="AE122"/>
      <c r="AF122"/>
      <c r="AG122" s="34"/>
      <c r="AH122" s="34"/>
      <c r="AI122" s="34"/>
      <c r="AJ122" s="34"/>
      <c r="AK122" s="205"/>
    </row>
    <row r="123" spans="1:37" x14ac:dyDescent="0.2">
      <c r="A123" s="84">
        <v>116</v>
      </c>
      <c r="B123" s="84" t="str">
        <f ca="1"/>
        <v>Lithuania</v>
      </c>
      <c r="C123" s="84" t="str">
        <f ca="1"/>
        <v>LTU</v>
      </c>
      <c r="D123" s="84" t="str">
        <f ca="1"/>
        <v>ECS           Europe &amp; Central Asia</v>
      </c>
      <c r="E123" s="84" t="str">
        <f ca="1"/>
        <v>NA</v>
      </c>
      <c r="F123" s="190" t="str">
        <f t="shared" ca="1" si="6"/>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0</v>
      </c>
      <c r="I123" s="191"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0</v>
      </c>
      <c r="J123" s="242">
        <v>44753</v>
      </c>
      <c r="K123" s="242">
        <v>44855</v>
      </c>
      <c r="L123" s="91" t="s">
        <v>199</v>
      </c>
      <c r="M123" s="192">
        <v>0</v>
      </c>
      <c r="N123" s="192">
        <v>0</v>
      </c>
      <c r="O123" s="192" t="s">
        <v>409</v>
      </c>
      <c r="P123" s="192">
        <v>59.5</v>
      </c>
      <c r="Q123" s="192" t="s">
        <v>409</v>
      </c>
      <c r="R123" s="192" t="s">
        <v>409</v>
      </c>
      <c r="S123"/>
      <c r="T123"/>
      <c r="U123"/>
      <c r="V123"/>
      <c r="W123"/>
      <c r="X123"/>
      <c r="Y123" s="192"/>
      <c r="Z123" s="192"/>
      <c r="AA123"/>
      <c r="AB123"/>
      <c r="AC123"/>
      <c r="AD123"/>
      <c r="AE123"/>
      <c r="AF123"/>
      <c r="AG123" s="34"/>
      <c r="AH123" s="34"/>
      <c r="AI123" s="34"/>
      <c r="AJ123" s="34"/>
      <c r="AK123" s="205"/>
    </row>
    <row r="124" spans="1:37" x14ac:dyDescent="0.2">
      <c r="A124" s="84">
        <v>117</v>
      </c>
      <c r="B124" s="84" t="str">
        <f ca="1"/>
        <v>Luxembourg</v>
      </c>
      <c r="C124" s="84" t="str">
        <f ca="1"/>
        <v>LUX</v>
      </c>
      <c r="D124" s="84" t="str">
        <f ca="1"/>
        <v>ECS           Europe &amp; Central Asia</v>
      </c>
      <c r="E124" s="84" t="str">
        <f ca="1"/>
        <v>NA</v>
      </c>
      <c r="F124" s="190" t="str">
        <f t="shared" ca="1" si="6"/>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2.0641399416909598</v>
      </c>
      <c r="I124" s="191"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0</v>
      </c>
      <c r="J124" s="242">
        <v>44753</v>
      </c>
      <c r="K124" s="242">
        <v>44855</v>
      </c>
      <c r="L124" s="91" t="s">
        <v>201</v>
      </c>
      <c r="M124" s="192">
        <v>2.0641399416909598</v>
      </c>
      <c r="N124" s="192">
        <v>0</v>
      </c>
      <c r="O124" s="192" t="s">
        <v>409</v>
      </c>
      <c r="P124" s="192">
        <v>48.4</v>
      </c>
      <c r="Q124" s="192" t="s">
        <v>409</v>
      </c>
      <c r="R124" s="192" t="s">
        <v>409</v>
      </c>
      <c r="S124"/>
      <c r="T124"/>
      <c r="U124"/>
      <c r="V124"/>
      <c r="W124"/>
      <c r="X124"/>
      <c r="Y124" s="192"/>
      <c r="Z124" s="192"/>
      <c r="AA124"/>
      <c r="AB124"/>
      <c r="AC124"/>
      <c r="AD124"/>
      <c r="AE124"/>
      <c r="AF124"/>
      <c r="AG124" s="34"/>
      <c r="AH124" s="34"/>
      <c r="AI124" s="34"/>
      <c r="AJ124" s="34"/>
      <c r="AK124" s="205"/>
    </row>
    <row r="125" spans="1:37" x14ac:dyDescent="0.2">
      <c r="A125" s="84">
        <v>118</v>
      </c>
      <c r="B125" s="84" t="str">
        <f ca="1"/>
        <v>Latvia</v>
      </c>
      <c r="C125" s="84" t="str">
        <f ca="1"/>
        <v>LVA</v>
      </c>
      <c r="D125" s="84" t="str">
        <f ca="1"/>
        <v>ECS           Europe &amp; Central Asia</v>
      </c>
      <c r="E125" s="84" t="str">
        <f ca="1"/>
        <v>NA</v>
      </c>
      <c r="F125" s="190" t="str">
        <f t="shared" ca="1" si="6"/>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0</v>
      </c>
      <c r="I125" s="191"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0</v>
      </c>
      <c r="J125" s="242">
        <v>44753</v>
      </c>
      <c r="K125" s="242">
        <v>44855</v>
      </c>
      <c r="L125" s="91" t="s">
        <v>203</v>
      </c>
      <c r="M125" s="192">
        <v>0</v>
      </c>
      <c r="N125" s="192">
        <v>0</v>
      </c>
      <c r="O125" s="192" t="s">
        <v>409</v>
      </c>
      <c r="P125" s="192">
        <v>61.9</v>
      </c>
      <c r="Q125" s="192" t="s">
        <v>409</v>
      </c>
      <c r="R125" s="192" t="s">
        <v>409</v>
      </c>
      <c r="S125"/>
      <c r="T125"/>
      <c r="U125"/>
      <c r="V125"/>
      <c r="W125"/>
      <c r="X125"/>
      <c r="Y125" s="192"/>
      <c r="Z125" s="192"/>
      <c r="AA125"/>
      <c r="AB125"/>
      <c r="AC125"/>
      <c r="AD125"/>
      <c r="AE125"/>
      <c r="AF125"/>
      <c r="AG125" s="34"/>
      <c r="AH125" s="34"/>
      <c r="AI125" s="34"/>
      <c r="AJ125" s="34"/>
      <c r="AK125" s="205"/>
    </row>
    <row r="126" spans="1:37" x14ac:dyDescent="0.2">
      <c r="A126" s="84">
        <v>119</v>
      </c>
      <c r="B126" s="84" t="str">
        <f ca="1"/>
        <v>Macao SAR, China</v>
      </c>
      <c r="C126" s="84" t="str">
        <f ca="1"/>
        <v>MAC</v>
      </c>
      <c r="D126" s="84" t="str">
        <f ca="1"/>
        <v>EAS           East Asia &amp; Pacific</v>
      </c>
      <c r="E126" s="84" t="str">
        <f ca="1"/>
        <v>NA</v>
      </c>
      <c r="F126" s="190" t="str">
        <f t="shared" ref="F126:F157" ca="1" si="7">IF(L126 &lt;&gt; C126, "Countries don't match", "")</f>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#N/A</v>
      </c>
      <c r="I126" s="191"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0</v>
      </c>
      <c r="J126" s="242" t="s">
        <v>409</v>
      </c>
      <c r="K126" s="242">
        <v>44887</v>
      </c>
      <c r="L126" s="91" t="s">
        <v>707</v>
      </c>
      <c r="M126" s="192" t="s">
        <v>409</v>
      </c>
      <c r="N126" s="192">
        <v>0</v>
      </c>
      <c r="O126" s="192" t="s">
        <v>409</v>
      </c>
      <c r="P126" s="192" t="s">
        <v>409</v>
      </c>
      <c r="Q126" s="192" t="s">
        <v>409</v>
      </c>
      <c r="R126" s="192" t="s">
        <v>409</v>
      </c>
      <c r="S126"/>
      <c r="T126"/>
      <c r="U126"/>
      <c r="V126"/>
      <c r="W126"/>
      <c r="X126"/>
      <c r="Y126" s="192"/>
      <c r="Z126" s="192"/>
      <c r="AA126"/>
      <c r="AB126"/>
      <c r="AC126"/>
      <c r="AD126"/>
      <c r="AE126"/>
      <c r="AF126"/>
      <c r="AG126" s="34"/>
      <c r="AH126" s="34"/>
      <c r="AI126" s="34"/>
      <c r="AJ126" s="34"/>
      <c r="AK126" s="205"/>
    </row>
    <row r="127" spans="1:37" x14ac:dyDescent="0.2">
      <c r="A127" s="84">
        <v>120</v>
      </c>
      <c r="B127" s="84" t="str">
        <f ca="1"/>
        <v>St. Martin (French part)</v>
      </c>
      <c r="C127" s="84" t="str">
        <f ca="1"/>
        <v>MAF</v>
      </c>
      <c r="D127" s="84" t="str">
        <f ca="1"/>
        <v>LCN           Latin America &amp; Caribbean</v>
      </c>
      <c r="E127" s="84" t="str">
        <f ca="1"/>
        <v>NA</v>
      </c>
      <c r="F127" s="190" t="str">
        <f t="shared" ca="1" si="7"/>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0</v>
      </c>
      <c r="J127" s="242" t="s">
        <v>409</v>
      </c>
      <c r="K127" s="242" t="s">
        <v>409</v>
      </c>
      <c r="L127" s="91" t="s">
        <v>708</v>
      </c>
      <c r="M127" s="192" t="s">
        <v>409</v>
      </c>
      <c r="N127" s="192">
        <v>0</v>
      </c>
      <c r="O127" s="192" t="s">
        <v>409</v>
      </c>
      <c r="P127" s="192" t="s">
        <v>409</v>
      </c>
      <c r="Q127" s="192" t="s">
        <v>409</v>
      </c>
      <c r="R127" s="192" t="s">
        <v>409</v>
      </c>
      <c r="S127"/>
      <c r="T127"/>
      <c r="U127"/>
      <c r="V127"/>
      <c r="W127"/>
      <c r="X127"/>
      <c r="Y127" s="192"/>
      <c r="Z127" s="192"/>
      <c r="AA127"/>
      <c r="AB127"/>
      <c r="AC127"/>
      <c r="AD127"/>
      <c r="AE127"/>
      <c r="AF127"/>
      <c r="AG127" s="34"/>
      <c r="AH127" s="34"/>
      <c r="AI127" s="34"/>
      <c r="AJ127" s="34"/>
      <c r="AK127" s="205"/>
    </row>
    <row r="128" spans="1:37" x14ac:dyDescent="0.2">
      <c r="A128" s="84">
        <v>121</v>
      </c>
      <c r="B128" s="84" t="str">
        <f ca="1"/>
        <v>Morocco</v>
      </c>
      <c r="C128" s="84" t="str">
        <f ca="1"/>
        <v>MAR</v>
      </c>
      <c r="D128" s="84" t="str">
        <f ca="1"/>
        <v>MEA           Middle East &amp; North Africa</v>
      </c>
      <c r="E128" s="84" t="str">
        <f ca="1"/>
        <v>IBRD</v>
      </c>
      <c r="F128" s="190" t="str">
        <f t="shared" ca="1" si="7"/>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6.3790087463556802</v>
      </c>
      <c r="I128" s="191"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0</v>
      </c>
      <c r="J128" s="242">
        <v>44753</v>
      </c>
      <c r="K128" s="242">
        <v>44802</v>
      </c>
      <c r="L128" s="91" t="s">
        <v>205</v>
      </c>
      <c r="M128" s="192">
        <v>6.3790087463556802</v>
      </c>
      <c r="N128" s="192">
        <v>0</v>
      </c>
      <c r="O128" s="192" t="s">
        <v>409</v>
      </c>
      <c r="P128" s="192">
        <v>33.6</v>
      </c>
      <c r="Q128" s="192" t="s">
        <v>409</v>
      </c>
      <c r="R128" s="192" t="s">
        <v>409</v>
      </c>
      <c r="S128"/>
      <c r="T128"/>
      <c r="U128"/>
      <c r="V128"/>
      <c r="W128"/>
      <c r="X128"/>
      <c r="Y128" s="192"/>
      <c r="Z128" s="192"/>
      <c r="AA128"/>
      <c r="AB128"/>
      <c r="AC128"/>
      <c r="AD128"/>
      <c r="AE128"/>
      <c r="AF128"/>
      <c r="AG128" s="34"/>
      <c r="AH128" s="34"/>
      <c r="AI128" s="34"/>
      <c r="AJ128" s="34"/>
      <c r="AK128" s="205"/>
    </row>
    <row r="129" spans="1:37" x14ac:dyDescent="0.2">
      <c r="A129" s="84">
        <v>122</v>
      </c>
      <c r="B129" s="84" t="str">
        <f ca="1"/>
        <v>Monaco</v>
      </c>
      <c r="C129" s="84" t="str">
        <f ca="1"/>
        <v>MCO</v>
      </c>
      <c r="D129" s="84" t="str">
        <f ca="1"/>
        <v>ECS           Europe &amp; Central Asia</v>
      </c>
      <c r="E129" s="84" t="str">
        <f ca="1"/>
        <v>NA</v>
      </c>
      <c r="F129" s="190" t="str">
        <f t="shared" ca="1" si="7"/>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6.4664723032069897</v>
      </c>
      <c r="I129" s="191"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0</v>
      </c>
      <c r="J129" s="242">
        <v>44887</v>
      </c>
      <c r="K129" s="242" t="s">
        <v>409</v>
      </c>
      <c r="L129" s="91" t="s">
        <v>709</v>
      </c>
      <c r="M129" s="192">
        <v>6.4664723032069897</v>
      </c>
      <c r="N129" s="192">
        <v>0</v>
      </c>
      <c r="O129" s="192" t="s">
        <v>409</v>
      </c>
      <c r="P129" s="192">
        <v>33.299999999999997</v>
      </c>
      <c r="Q129" s="192" t="s">
        <v>409</v>
      </c>
      <c r="R129" s="192" t="s">
        <v>409</v>
      </c>
      <c r="S129"/>
      <c r="T129"/>
      <c r="U129"/>
      <c r="V129"/>
      <c r="W129"/>
      <c r="X129"/>
      <c r="Y129" s="192"/>
      <c r="Z129" s="192"/>
      <c r="AA129"/>
      <c r="AB129"/>
      <c r="AC129"/>
      <c r="AD129"/>
      <c r="AE129"/>
      <c r="AF129"/>
      <c r="AG129" s="34"/>
      <c r="AH129" s="34"/>
      <c r="AI129" s="34"/>
      <c r="AJ129" s="34"/>
      <c r="AK129" s="205"/>
    </row>
    <row r="130" spans="1:37" x14ac:dyDescent="0.2">
      <c r="A130" s="84">
        <v>123</v>
      </c>
      <c r="B130" s="84" t="str">
        <f ca="1"/>
        <v>Moldova</v>
      </c>
      <c r="C130" s="84" t="str">
        <f ca="1"/>
        <v>MDA</v>
      </c>
      <c r="D130" s="84" t="str">
        <f ca="1"/>
        <v>ECS           Europe &amp; Central Asia</v>
      </c>
      <c r="E130" s="84" t="str">
        <f ca="1"/>
        <v>IBRD</v>
      </c>
      <c r="F130" s="190" t="str">
        <f t="shared" ca="1" si="7"/>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4.2215743440233204</v>
      </c>
      <c r="I130" s="191"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0</v>
      </c>
      <c r="J130" s="242">
        <v>44753</v>
      </c>
      <c r="K130" s="242">
        <v>44855</v>
      </c>
      <c r="L130" s="91" t="s">
        <v>206</v>
      </c>
      <c r="M130" s="192">
        <v>4.2215743440233204</v>
      </c>
      <c r="N130" s="192">
        <v>0</v>
      </c>
      <c r="O130" s="192" t="s">
        <v>409</v>
      </c>
      <c r="P130" s="192">
        <v>41</v>
      </c>
      <c r="Q130" s="192" t="s">
        <v>409</v>
      </c>
      <c r="R130" s="192" t="s">
        <v>409</v>
      </c>
      <c r="S130"/>
      <c r="T130"/>
      <c r="U130"/>
      <c r="V130"/>
      <c r="W130"/>
      <c r="X130"/>
      <c r="Y130" s="192"/>
      <c r="Z130" s="192"/>
      <c r="AA130"/>
      <c r="AB130"/>
      <c r="AC130"/>
      <c r="AD130"/>
      <c r="AE130"/>
      <c r="AF130"/>
      <c r="AG130" s="34"/>
      <c r="AH130" s="34"/>
      <c r="AI130" s="34"/>
      <c r="AJ130" s="34"/>
      <c r="AK130" s="205"/>
    </row>
    <row r="131" spans="1:37" x14ac:dyDescent="0.2">
      <c r="A131" s="84">
        <v>124</v>
      </c>
      <c r="B131" s="84" t="str">
        <f ca="1"/>
        <v>Madagascar</v>
      </c>
      <c r="C131" s="84" t="str">
        <f ca="1"/>
        <v>MDG</v>
      </c>
      <c r="D131" s="84" t="str">
        <f ca="1"/>
        <v>SSF           Sub-Saharan Africa</v>
      </c>
      <c r="E131" s="84" t="str">
        <f ca="1"/>
        <v>IDA</v>
      </c>
      <c r="F131" s="190" t="str">
        <f t="shared" ca="1" si="7"/>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7.3119533527696801</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0</v>
      </c>
      <c r="J131" s="242">
        <v>44753</v>
      </c>
      <c r="K131" s="242">
        <v>44830</v>
      </c>
      <c r="L131" s="91" t="s">
        <v>208</v>
      </c>
      <c r="M131" s="192">
        <v>7.3119533527696801</v>
      </c>
      <c r="N131" s="192">
        <v>0</v>
      </c>
      <c r="O131" s="192" t="s">
        <v>409</v>
      </c>
      <c r="P131" s="192">
        <v>30.4</v>
      </c>
      <c r="Q131" s="192" t="s">
        <v>409</v>
      </c>
      <c r="R131" s="192" t="s">
        <v>409</v>
      </c>
      <c r="S131"/>
      <c r="T131"/>
      <c r="U131"/>
      <c r="V131"/>
      <c r="W131"/>
      <c r="X131"/>
      <c r="Y131" s="192"/>
      <c r="Z131" s="192"/>
      <c r="AA131"/>
      <c r="AB131"/>
      <c r="AC131"/>
      <c r="AD131"/>
      <c r="AE131"/>
      <c r="AF131"/>
      <c r="AG131" s="34"/>
      <c r="AH131" s="34"/>
      <c r="AI131" s="34"/>
      <c r="AJ131" s="34"/>
      <c r="AK131" s="205"/>
    </row>
    <row r="132" spans="1:37" x14ac:dyDescent="0.2">
      <c r="A132" s="84">
        <v>125</v>
      </c>
      <c r="B132" s="84" t="str">
        <f ca="1"/>
        <v>Maldives</v>
      </c>
      <c r="C132" s="84" t="str">
        <f ca="1"/>
        <v>MDV</v>
      </c>
      <c r="D132" s="84" t="str">
        <f ca="1"/>
        <v>SAS           South Asia</v>
      </c>
      <c r="E132" s="84" t="str">
        <f ca="1"/>
        <v>IDA</v>
      </c>
      <c r="F132" s="190" t="str">
        <f t="shared" ca="1" si="7"/>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6.8454810495626797</v>
      </c>
      <c r="I132" s="191"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0</v>
      </c>
      <c r="J132" s="242">
        <v>44753</v>
      </c>
      <c r="K132" s="242">
        <v>44802</v>
      </c>
      <c r="L132" s="91" t="s">
        <v>210</v>
      </c>
      <c r="M132" s="192">
        <v>6.8454810495626797</v>
      </c>
      <c r="N132" s="192">
        <v>0</v>
      </c>
      <c r="O132" s="192" t="s">
        <v>409</v>
      </c>
      <c r="P132" s="192">
        <v>32</v>
      </c>
      <c r="Q132" s="192" t="s">
        <v>409</v>
      </c>
      <c r="R132" s="192" t="s">
        <v>409</v>
      </c>
      <c r="S132"/>
      <c r="T132"/>
      <c r="U132"/>
      <c r="V132"/>
      <c r="W132"/>
      <c r="X132"/>
      <c r="Y132" s="192"/>
      <c r="Z132" s="192"/>
      <c r="AA132"/>
      <c r="AB132"/>
      <c r="AC132"/>
      <c r="AD132"/>
      <c r="AE132"/>
      <c r="AF132"/>
      <c r="AG132" s="34"/>
      <c r="AH132" s="34"/>
      <c r="AI132" s="34"/>
      <c r="AJ132" s="34"/>
      <c r="AK132" s="205"/>
    </row>
    <row r="133" spans="1:37" x14ac:dyDescent="0.2">
      <c r="A133" s="84">
        <v>126</v>
      </c>
      <c r="B133" s="84" t="str">
        <f ca="1"/>
        <v>Mexico</v>
      </c>
      <c r="C133" s="84" t="str">
        <f ca="1"/>
        <v>MEX</v>
      </c>
      <c r="D133" s="84" t="str">
        <f ca="1"/>
        <v>LCN           Latin America &amp; Caribbean</v>
      </c>
      <c r="E133" s="84" t="str">
        <f ca="1"/>
        <v>IBRD</v>
      </c>
      <c r="F133" s="190" t="str">
        <f t="shared" ca="1" si="7"/>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0</v>
      </c>
      <c r="I133" s="191"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0</v>
      </c>
      <c r="J133" s="242">
        <v>44753</v>
      </c>
      <c r="K133" s="242">
        <v>44831</v>
      </c>
      <c r="L133" s="91" t="s">
        <v>212</v>
      </c>
      <c r="M133" s="192">
        <v>0</v>
      </c>
      <c r="N133" s="192">
        <v>0</v>
      </c>
      <c r="O133" s="192" t="s">
        <v>409</v>
      </c>
      <c r="P133" s="192">
        <v>57</v>
      </c>
      <c r="Q133" s="192" t="s">
        <v>409</v>
      </c>
      <c r="R133" s="192" t="s">
        <v>409</v>
      </c>
      <c r="S133"/>
      <c r="T133"/>
      <c r="U133"/>
      <c r="V133"/>
      <c r="W133"/>
      <c r="X133"/>
      <c r="Y133" s="192"/>
      <c r="Z133" s="192"/>
      <c r="AA133"/>
      <c r="AB133"/>
      <c r="AC133"/>
      <c r="AD133"/>
      <c r="AE133"/>
      <c r="AF133"/>
      <c r="AG133" s="34"/>
      <c r="AH133" s="34"/>
      <c r="AI133" s="34"/>
      <c r="AJ133" s="34"/>
      <c r="AK133" s="205"/>
    </row>
    <row r="134" spans="1:37" x14ac:dyDescent="0.2">
      <c r="A134" s="84">
        <v>127</v>
      </c>
      <c r="B134" s="84" t="str">
        <f ca="1"/>
        <v>Marshall Islands</v>
      </c>
      <c r="C134" s="84" t="str">
        <f ca="1"/>
        <v>MHL</v>
      </c>
      <c r="D134" s="84" t="str">
        <f ca="1"/>
        <v>EAS           East Asia &amp; Pacific</v>
      </c>
      <c r="E134" s="84" t="str">
        <f ca="1"/>
        <v>IDA</v>
      </c>
      <c r="F134" s="190" t="str">
        <f t="shared" ca="1" si="7"/>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9.0029154518950403</v>
      </c>
      <c r="I134" s="191"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0</v>
      </c>
      <c r="J134" s="242">
        <v>44753</v>
      </c>
      <c r="K134" s="242">
        <v>44831</v>
      </c>
      <c r="L134" s="91" t="s">
        <v>214</v>
      </c>
      <c r="M134" s="192">
        <v>9.0029154518950403</v>
      </c>
      <c r="N134" s="192">
        <v>0</v>
      </c>
      <c r="O134" s="192" t="s">
        <v>409</v>
      </c>
      <c r="P134" s="192">
        <v>24.6</v>
      </c>
      <c r="Q134" s="192" t="s">
        <v>409</v>
      </c>
      <c r="R134" s="192" t="s">
        <v>409</v>
      </c>
      <c r="S134"/>
      <c r="T134"/>
      <c r="U134"/>
      <c r="V134"/>
      <c r="W134"/>
      <c r="X134"/>
      <c r="Y134" s="192"/>
      <c r="Z134" s="192"/>
      <c r="AA134"/>
      <c r="AB134"/>
      <c r="AC134"/>
      <c r="AD134"/>
      <c r="AE134"/>
      <c r="AF134"/>
      <c r="AG134" s="34"/>
      <c r="AH134" s="34"/>
      <c r="AI134" s="34"/>
      <c r="AJ134" s="34"/>
      <c r="AK134" s="205"/>
    </row>
    <row r="135" spans="1:37" x14ac:dyDescent="0.2">
      <c r="A135" s="84">
        <v>128</v>
      </c>
      <c r="B135" s="84" t="str">
        <f ca="1"/>
        <v>North Macedonia</v>
      </c>
      <c r="C135" s="84" t="str">
        <f ca="1"/>
        <v>MKD</v>
      </c>
      <c r="D135" s="84" t="str">
        <f ca="1"/>
        <v>ECS           Europe &amp; Central Asia</v>
      </c>
      <c r="E135" s="84" t="str">
        <f ca="1"/>
        <v>IBRD</v>
      </c>
      <c r="F135" s="190" t="str">
        <f t="shared" ca="1" si="7"/>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3.8717201166180701</v>
      </c>
      <c r="I135" s="191"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0</v>
      </c>
      <c r="J135" s="242">
        <v>44753</v>
      </c>
      <c r="K135" s="242">
        <v>44855</v>
      </c>
      <c r="L135" s="91" t="s">
        <v>216</v>
      </c>
      <c r="M135" s="192">
        <v>3.8717201166180701</v>
      </c>
      <c r="N135" s="192">
        <v>0</v>
      </c>
      <c r="O135" s="192" t="s">
        <v>409</v>
      </c>
      <c r="P135" s="192">
        <v>42.2</v>
      </c>
      <c r="Q135" s="192" t="s">
        <v>409</v>
      </c>
      <c r="R135" s="192" t="s">
        <v>409</v>
      </c>
      <c r="S135"/>
      <c r="T135"/>
      <c r="U135"/>
      <c r="V135"/>
      <c r="W135"/>
      <c r="X135"/>
      <c r="Y135" s="192"/>
      <c r="Z135" s="192"/>
      <c r="AA135"/>
      <c r="AB135"/>
      <c r="AC135"/>
      <c r="AD135"/>
      <c r="AE135"/>
      <c r="AF135"/>
      <c r="AG135" s="34"/>
      <c r="AH135" s="34"/>
      <c r="AI135" s="34"/>
      <c r="AJ135" s="34"/>
      <c r="AK135" s="205"/>
    </row>
    <row r="136" spans="1:37" x14ac:dyDescent="0.2">
      <c r="A136" s="84">
        <v>129</v>
      </c>
      <c r="B136" s="84" t="str">
        <f ca="1"/>
        <v>Mali</v>
      </c>
      <c r="C136" s="84" t="str">
        <f ca="1"/>
        <v>MLI</v>
      </c>
      <c r="D136" s="84" t="str">
        <f ca="1"/>
        <v>SSF           Sub-Saharan Africa</v>
      </c>
      <c r="E136" s="84" t="str">
        <f ca="1"/>
        <v>IDA</v>
      </c>
      <c r="F136" s="190" t="str">
        <f t="shared" ca="1" si="7"/>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0</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7.7201166180758003</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0</v>
      </c>
      <c r="J136" s="242">
        <v>44753</v>
      </c>
      <c r="K136" s="242">
        <v>44852</v>
      </c>
      <c r="L136" s="91" t="s">
        <v>218</v>
      </c>
      <c r="M136" s="192">
        <v>7.7201166180758003</v>
      </c>
      <c r="N136" s="192">
        <v>0</v>
      </c>
      <c r="O136" s="192" t="s">
        <v>409</v>
      </c>
      <c r="P136" s="192">
        <v>29</v>
      </c>
      <c r="Q136" s="192" t="s">
        <v>409</v>
      </c>
      <c r="R136" s="192" t="s">
        <v>409</v>
      </c>
      <c r="S136"/>
      <c r="T136"/>
      <c r="U136"/>
      <c r="V136"/>
      <c r="W136"/>
      <c r="X136"/>
      <c r="Y136" s="192"/>
      <c r="Z136" s="192"/>
      <c r="AA136"/>
      <c r="AB136"/>
      <c r="AC136"/>
      <c r="AD136"/>
      <c r="AE136"/>
      <c r="AF136"/>
      <c r="AG136" s="34"/>
      <c r="AH136" s="34"/>
      <c r="AI136" s="34"/>
      <c r="AJ136" s="34"/>
      <c r="AK136" s="205"/>
    </row>
    <row r="137" spans="1:37" x14ac:dyDescent="0.2">
      <c r="A137" s="84">
        <v>130</v>
      </c>
      <c r="B137" s="84" t="str">
        <f ca="1"/>
        <v>Malta</v>
      </c>
      <c r="C137" s="84" t="str">
        <f ca="1"/>
        <v>MLT</v>
      </c>
      <c r="D137" s="84" t="str">
        <f ca="1"/>
        <v>MEA           Middle East &amp; North Africa</v>
      </c>
      <c r="E137" s="84" t="str">
        <f ca="1"/>
        <v>NA</v>
      </c>
      <c r="F137" s="190" t="str">
        <f t="shared" ca="1" si="7"/>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4.4548104956268197</v>
      </c>
      <c r="I137" s="191"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0</v>
      </c>
      <c r="J137" s="242">
        <v>44753</v>
      </c>
      <c r="K137" s="242">
        <v>44855</v>
      </c>
      <c r="L137" s="91" t="s">
        <v>220</v>
      </c>
      <c r="M137" s="192">
        <v>4.4548104956268197</v>
      </c>
      <c r="N137" s="192">
        <v>0</v>
      </c>
      <c r="O137" s="192" t="s">
        <v>409</v>
      </c>
      <c r="P137" s="192">
        <v>40.200000000000003</v>
      </c>
      <c r="Q137" s="192" t="s">
        <v>409</v>
      </c>
      <c r="R137" s="192" t="s">
        <v>409</v>
      </c>
      <c r="S137"/>
      <c r="T137"/>
      <c r="U137"/>
      <c r="V137"/>
      <c r="W137"/>
      <c r="X137"/>
      <c r="Y137" s="192"/>
      <c r="Z137" s="192"/>
      <c r="AA137"/>
      <c r="AB137"/>
      <c r="AC137"/>
      <c r="AD137"/>
      <c r="AE137"/>
      <c r="AF137"/>
      <c r="AG137" s="34"/>
      <c r="AH137" s="34"/>
      <c r="AI137" s="34"/>
      <c r="AJ137" s="34"/>
      <c r="AK137" s="205"/>
    </row>
    <row r="138" spans="1:37" x14ac:dyDescent="0.2">
      <c r="A138" s="84">
        <v>131</v>
      </c>
      <c r="B138" s="84" t="str">
        <f ca="1"/>
        <v>Myanmar</v>
      </c>
      <c r="C138" s="84" t="str">
        <f ca="1"/>
        <v>MMR</v>
      </c>
      <c r="D138" s="84" t="str">
        <f ca="1"/>
        <v>EAS           East Asia &amp; Pacific</v>
      </c>
      <c r="E138" s="84" t="str">
        <f ca="1"/>
        <v>IDA</v>
      </c>
      <c r="F138" s="190" t="str">
        <f t="shared" ca="1" si="7"/>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0</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5.0087463556851297</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0</v>
      </c>
      <c r="J138" s="242">
        <v>44753</v>
      </c>
      <c r="K138" s="242">
        <v>44753</v>
      </c>
      <c r="L138" s="91" t="s">
        <v>222</v>
      </c>
      <c r="M138" s="192">
        <v>5.0087463556851297</v>
      </c>
      <c r="N138" s="192">
        <v>0</v>
      </c>
      <c r="O138" s="192" t="s">
        <v>409</v>
      </c>
      <c r="P138" s="192">
        <v>38.299999999999997</v>
      </c>
      <c r="Q138" s="192" t="s">
        <v>409</v>
      </c>
      <c r="R138" s="192" t="s">
        <v>409</v>
      </c>
      <c r="S138"/>
      <c r="T138"/>
      <c r="U138"/>
      <c r="V138"/>
      <c r="W138"/>
      <c r="X138"/>
      <c r="Y138" s="192"/>
      <c r="Z138" s="192"/>
      <c r="AA138"/>
      <c r="AB138"/>
      <c r="AC138"/>
      <c r="AD138"/>
      <c r="AE138"/>
      <c r="AF138"/>
      <c r="AG138" s="34"/>
      <c r="AH138" s="34"/>
      <c r="AI138" s="34"/>
      <c r="AJ138" s="34"/>
      <c r="AK138" s="205"/>
    </row>
    <row r="139" spans="1:37" x14ac:dyDescent="0.2">
      <c r="A139" s="84">
        <v>132</v>
      </c>
      <c r="B139" s="84" t="str">
        <f ca="1"/>
        <v>Montenegro</v>
      </c>
      <c r="C139" s="84" t="str">
        <f ca="1"/>
        <v>MNE</v>
      </c>
      <c r="D139" s="84" t="str">
        <f ca="1"/>
        <v>ECS           Europe &amp; Central Asia</v>
      </c>
      <c r="E139" s="84" t="str">
        <f ca="1"/>
        <v>IBRD</v>
      </c>
      <c r="F139" s="190" t="str">
        <f t="shared" ca="1" si="7"/>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3.3177842565597602</v>
      </c>
      <c r="I139" s="191"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0</v>
      </c>
      <c r="J139" s="242">
        <v>44753</v>
      </c>
      <c r="K139" s="242">
        <v>44855</v>
      </c>
      <c r="L139" s="91" t="s">
        <v>224</v>
      </c>
      <c r="M139" s="192">
        <v>3.3177842565597602</v>
      </c>
      <c r="N139" s="192">
        <v>0</v>
      </c>
      <c r="O139" s="192" t="s">
        <v>409</v>
      </c>
      <c r="P139" s="192">
        <v>44.1</v>
      </c>
      <c r="Q139" s="192" t="s">
        <v>409</v>
      </c>
      <c r="R139" s="192" t="s">
        <v>409</v>
      </c>
      <c r="S139"/>
      <c r="T139"/>
      <c r="U139"/>
      <c r="V139"/>
      <c r="W139"/>
      <c r="X139"/>
      <c r="Y139" s="192"/>
      <c r="Z139" s="192"/>
      <c r="AA139"/>
      <c r="AB139"/>
      <c r="AC139"/>
      <c r="AD139"/>
      <c r="AE139"/>
      <c r="AF139"/>
      <c r="AG139" s="34"/>
      <c r="AH139" s="34"/>
      <c r="AI139" s="34"/>
      <c r="AJ139" s="34"/>
      <c r="AK139" s="205"/>
    </row>
    <row r="140" spans="1:37" x14ac:dyDescent="0.2">
      <c r="A140" s="84">
        <v>133</v>
      </c>
      <c r="B140" s="84" t="str">
        <f ca="1"/>
        <v>Mongolia</v>
      </c>
      <c r="C140" s="84" t="str">
        <f ca="1"/>
        <v>MNG</v>
      </c>
      <c r="D140" s="84" t="str">
        <f ca="1"/>
        <v>EAS           East Asia &amp; Pacific</v>
      </c>
      <c r="E140" s="84" t="str">
        <f ca="1"/>
        <v>IBRD</v>
      </c>
      <c r="F140" s="190" t="str">
        <f t="shared" ca="1" si="7"/>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6.4973643456584149</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4.2215743440233204</v>
      </c>
      <c r="I140" s="191"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10</v>
      </c>
      <c r="J140" s="242">
        <v>44753</v>
      </c>
      <c r="K140" s="242">
        <v>45142</v>
      </c>
      <c r="L140" s="91" t="s">
        <v>226</v>
      </c>
      <c r="M140" s="192">
        <v>4.2215743440233204</v>
      </c>
      <c r="N140" s="192">
        <v>0</v>
      </c>
      <c r="O140" s="192">
        <v>10</v>
      </c>
      <c r="P140" s="192">
        <v>41</v>
      </c>
      <c r="Q140" s="192" t="s">
        <v>409</v>
      </c>
      <c r="R140" s="192" t="s">
        <v>849</v>
      </c>
      <c r="S140"/>
      <c r="T140"/>
      <c r="U140"/>
      <c r="V140"/>
      <c r="W140"/>
      <c r="X140"/>
      <c r="Y140" s="192"/>
      <c r="Z140" s="192"/>
      <c r="AA140"/>
      <c r="AB140"/>
      <c r="AC140"/>
      <c r="AD140"/>
      <c r="AE140"/>
      <c r="AF140"/>
      <c r="AG140" s="34"/>
      <c r="AH140" s="34"/>
      <c r="AI140" s="34"/>
      <c r="AJ140" s="34"/>
      <c r="AK140" s="205"/>
    </row>
    <row r="141" spans="1:37" x14ac:dyDescent="0.2">
      <c r="A141" s="84">
        <v>134</v>
      </c>
      <c r="B141" s="84" t="str">
        <f ca="1"/>
        <v>Northern Mariana Islands</v>
      </c>
      <c r="C141" s="84" t="str">
        <f ca="1"/>
        <v>MNP</v>
      </c>
      <c r="D141" s="84" t="str">
        <f ca="1"/>
        <v>EAS           East Asia &amp; Pacific</v>
      </c>
      <c r="E141" s="84" t="str">
        <f ca="1"/>
        <v>NA</v>
      </c>
      <c r="F141" s="190" t="str">
        <f t="shared" ca="1" si="7"/>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0</v>
      </c>
      <c r="J141" s="242" t="s">
        <v>409</v>
      </c>
      <c r="K141" s="242" t="s">
        <v>409</v>
      </c>
      <c r="L141" s="91" t="s">
        <v>710</v>
      </c>
      <c r="M141" s="192" t="s">
        <v>409</v>
      </c>
      <c r="N141" s="192">
        <v>0</v>
      </c>
      <c r="O141" s="192" t="s">
        <v>409</v>
      </c>
      <c r="P141" s="192" t="s">
        <v>409</v>
      </c>
      <c r="Q141" s="192" t="s">
        <v>409</v>
      </c>
      <c r="R141" s="192" t="s">
        <v>409</v>
      </c>
      <c r="S141"/>
      <c r="T141"/>
      <c r="U141"/>
      <c r="V141"/>
      <c r="W141"/>
      <c r="X141"/>
      <c r="Y141" s="192"/>
      <c r="Z141" s="192"/>
      <c r="AA141"/>
      <c r="AB141"/>
      <c r="AC141"/>
      <c r="AD141"/>
      <c r="AE141"/>
      <c r="AF141"/>
      <c r="AG141" s="34"/>
      <c r="AH141" s="34"/>
      <c r="AI141" s="34"/>
      <c r="AJ141" s="34"/>
      <c r="AK141" s="205"/>
    </row>
    <row r="142" spans="1:37" x14ac:dyDescent="0.2">
      <c r="A142" s="84">
        <v>135</v>
      </c>
      <c r="B142" s="84" t="str">
        <f ca="1"/>
        <v>Mozambique</v>
      </c>
      <c r="C142" s="84" t="str">
        <f ca="1"/>
        <v>MOZ</v>
      </c>
      <c r="D142" s="84" t="str">
        <f ca="1"/>
        <v>SSF           Sub-Saharan Africa</v>
      </c>
      <c r="E142" s="84" t="str">
        <f ca="1"/>
        <v>IDA</v>
      </c>
      <c r="F142" s="190" t="str">
        <f t="shared" ca="1" si="7"/>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8.5509960547118027</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7.3119533527696801</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10</v>
      </c>
      <c r="J142" s="242">
        <v>44753</v>
      </c>
      <c r="K142" s="242">
        <v>44966</v>
      </c>
      <c r="L142" s="91" t="s">
        <v>228</v>
      </c>
      <c r="M142" s="192">
        <v>7.3119533527696801</v>
      </c>
      <c r="N142" s="192">
        <v>0</v>
      </c>
      <c r="O142" s="192">
        <v>10</v>
      </c>
      <c r="P142" s="192">
        <v>30.4</v>
      </c>
      <c r="Q142" s="192" t="s">
        <v>409</v>
      </c>
      <c r="R142" s="192" t="s">
        <v>797</v>
      </c>
      <c r="S142"/>
      <c r="T142"/>
      <c r="U142"/>
      <c r="V142"/>
      <c r="W142"/>
      <c r="X142"/>
      <c r="Y142" s="192"/>
      <c r="Z142" s="192"/>
      <c r="AA142"/>
      <c r="AB142"/>
      <c r="AC142"/>
      <c r="AD142"/>
      <c r="AE142"/>
      <c r="AF142"/>
      <c r="AG142" s="34"/>
      <c r="AH142" s="34"/>
      <c r="AI142" s="34"/>
      <c r="AJ142" s="34"/>
      <c r="AK142" s="205"/>
    </row>
    <row r="143" spans="1:37" x14ac:dyDescent="0.2">
      <c r="A143" s="84">
        <v>136</v>
      </c>
      <c r="B143" s="84" t="str">
        <f ca="1"/>
        <v>Mauritania</v>
      </c>
      <c r="C143" s="84" t="str">
        <f ca="1"/>
        <v>MRT</v>
      </c>
      <c r="D143" s="84" t="str">
        <f ca="1"/>
        <v>SSF           Sub-Saharan Africa</v>
      </c>
      <c r="E143" s="84" t="str">
        <f ca="1"/>
        <v>IDA</v>
      </c>
      <c r="F143" s="190" t="str">
        <f t="shared" ca="1" si="7"/>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8.5364431486880399</v>
      </c>
      <c r="I143" s="191"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0</v>
      </c>
      <c r="J143" s="242">
        <v>44753</v>
      </c>
      <c r="K143" s="242">
        <v>44855</v>
      </c>
      <c r="L143" s="91" t="s">
        <v>230</v>
      </c>
      <c r="M143" s="192">
        <v>8.5364431486880399</v>
      </c>
      <c r="N143" s="192">
        <v>0</v>
      </c>
      <c r="O143" s="192" t="s">
        <v>409</v>
      </c>
      <c r="P143" s="192">
        <v>26.2</v>
      </c>
      <c r="Q143" s="192" t="s">
        <v>409</v>
      </c>
      <c r="R143" s="192" t="s">
        <v>409</v>
      </c>
      <c r="S143"/>
      <c r="T143"/>
      <c r="U143"/>
      <c r="V143"/>
      <c r="W143"/>
      <c r="X143"/>
      <c r="Y143" s="192"/>
      <c r="Z143" s="192"/>
      <c r="AA143"/>
      <c r="AB143"/>
      <c r="AC143"/>
      <c r="AD143"/>
      <c r="AE143"/>
      <c r="AF143"/>
      <c r="AG143" s="34"/>
      <c r="AH143" s="34"/>
      <c r="AI143" s="34"/>
      <c r="AJ143" s="34"/>
      <c r="AK143" s="205"/>
    </row>
    <row r="144" spans="1:37" x14ac:dyDescent="0.2">
      <c r="A144" s="84">
        <v>137</v>
      </c>
      <c r="B144" s="84" t="str">
        <f ca="1"/>
        <v>Mauritius</v>
      </c>
      <c r="C144" s="84" t="str">
        <f ca="1"/>
        <v>MUS</v>
      </c>
      <c r="D144" s="84" t="str">
        <f ca="1"/>
        <v>SSF           Sub-Saharan Africa</v>
      </c>
      <c r="E144" s="84" t="str">
        <f ca="1"/>
        <v>IBRD</v>
      </c>
      <c r="F144" s="190" t="str">
        <f t="shared" ca="1" si="7"/>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4.6005830903789997</v>
      </c>
      <c r="I144" s="191"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0</v>
      </c>
      <c r="J144" s="242">
        <v>44753</v>
      </c>
      <c r="K144" s="242">
        <v>44855</v>
      </c>
      <c r="L144" s="91" t="s">
        <v>232</v>
      </c>
      <c r="M144" s="192">
        <v>4.6005830903789997</v>
      </c>
      <c r="N144" s="192">
        <v>0</v>
      </c>
      <c r="O144" s="192" t="s">
        <v>409</v>
      </c>
      <c r="P144" s="192">
        <v>39.700000000000003</v>
      </c>
      <c r="Q144" s="192" t="s">
        <v>409</v>
      </c>
      <c r="R144" s="192" t="s">
        <v>409</v>
      </c>
      <c r="S144"/>
      <c r="T144"/>
      <c r="U144"/>
      <c r="V144"/>
      <c r="W144"/>
      <c r="X144"/>
      <c r="Y144" s="192"/>
      <c r="Z144" s="192"/>
      <c r="AA144"/>
      <c r="AB144"/>
      <c r="AC144"/>
      <c r="AD144"/>
      <c r="AE144"/>
      <c r="AF144"/>
      <c r="AG144" s="34"/>
      <c r="AH144" s="34"/>
      <c r="AI144" s="34"/>
      <c r="AJ144" s="34"/>
      <c r="AK144" s="205"/>
    </row>
    <row r="145" spans="1:37" x14ac:dyDescent="0.2">
      <c r="A145" s="84">
        <v>138</v>
      </c>
      <c r="B145" s="84" t="str">
        <f ca="1"/>
        <v>Malawi</v>
      </c>
      <c r="C145" s="84" t="str">
        <f ca="1"/>
        <v>MWI</v>
      </c>
      <c r="D145" s="84" t="str">
        <f ca="1"/>
        <v>SSF           Sub-Saharan Africa</v>
      </c>
      <c r="E145" s="84" t="str">
        <f ca="1"/>
        <v>IDA</v>
      </c>
      <c r="F145" s="190" t="str">
        <f t="shared" ca="1" si="7"/>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0</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7.8658892128279803</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0</v>
      </c>
      <c r="J145" s="242">
        <v>44753</v>
      </c>
      <c r="K145" s="242">
        <v>44753</v>
      </c>
      <c r="L145" s="91" t="s">
        <v>234</v>
      </c>
      <c r="M145" s="192">
        <v>7.8658892128279803</v>
      </c>
      <c r="N145" s="192">
        <v>0</v>
      </c>
      <c r="O145" s="192" t="s">
        <v>409</v>
      </c>
      <c r="P145" s="192">
        <v>28.5</v>
      </c>
      <c r="Q145" s="192" t="s">
        <v>409</v>
      </c>
      <c r="R145" s="192" t="s">
        <v>409</v>
      </c>
      <c r="S145"/>
      <c r="T145"/>
      <c r="U145"/>
      <c r="V145"/>
      <c r="W145"/>
      <c r="X145"/>
      <c r="Y145" s="192"/>
      <c r="Z145" s="192"/>
      <c r="AA145"/>
      <c r="AB145"/>
      <c r="AC145"/>
      <c r="AD145"/>
      <c r="AE145"/>
      <c r="AF145"/>
      <c r="AG145" s="34"/>
      <c r="AH145" s="34"/>
      <c r="AI145" s="34"/>
      <c r="AJ145" s="34"/>
      <c r="AK145" s="205"/>
    </row>
    <row r="146" spans="1:37" x14ac:dyDescent="0.2">
      <c r="A146" s="84">
        <v>139</v>
      </c>
      <c r="B146" s="84" t="str">
        <f ca="1"/>
        <v>Malaysia</v>
      </c>
      <c r="C146" s="84" t="str">
        <f ca="1"/>
        <v>MYS</v>
      </c>
      <c r="D146" s="84" t="str">
        <f ca="1"/>
        <v>EAS           East Asia &amp; Pacific</v>
      </c>
      <c r="E146" s="84" t="str">
        <f ca="1"/>
        <v>IBRD</v>
      </c>
      <c r="F146" s="190" t="str">
        <f t="shared" ca="1" si="7"/>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0</v>
      </c>
      <c r="I146" s="191"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10</v>
      </c>
      <c r="J146" s="242">
        <v>44753</v>
      </c>
      <c r="K146" s="242">
        <v>45201</v>
      </c>
      <c r="L146" s="91" t="s">
        <v>236</v>
      </c>
      <c r="M146" s="192">
        <v>0</v>
      </c>
      <c r="N146" s="192">
        <v>0</v>
      </c>
      <c r="O146" s="192">
        <v>10</v>
      </c>
      <c r="P146" s="192">
        <v>56.4</v>
      </c>
      <c r="Q146" s="192" t="s">
        <v>409</v>
      </c>
      <c r="R146" s="192" t="s">
        <v>900</v>
      </c>
      <c r="S146"/>
      <c r="T146"/>
      <c r="U146"/>
      <c r="V146"/>
      <c r="W146"/>
      <c r="X146"/>
      <c r="Y146" s="192"/>
      <c r="Z146" s="192"/>
      <c r="AA146"/>
      <c r="AB146"/>
      <c r="AC146"/>
      <c r="AD146"/>
      <c r="AE146"/>
      <c r="AF146"/>
      <c r="AG146" s="34"/>
      <c r="AH146" s="34"/>
      <c r="AI146" s="34"/>
      <c r="AJ146" s="34"/>
      <c r="AK146" s="205"/>
    </row>
    <row r="147" spans="1:37" x14ac:dyDescent="0.2">
      <c r="A147" s="84">
        <v>140</v>
      </c>
      <c r="B147" s="84" t="str">
        <f ca="1"/>
        <v>Namibia</v>
      </c>
      <c r="C147" s="84" t="str">
        <f ca="1"/>
        <v>NAM</v>
      </c>
      <c r="D147" s="84" t="str">
        <f ca="1"/>
        <v>SSF           Sub-Saharan Africa</v>
      </c>
      <c r="E147" s="84" t="str">
        <f ca="1"/>
        <v>IBRD</v>
      </c>
      <c r="F147" s="190" t="str">
        <f t="shared" ca="1" si="7"/>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7.3411078717201104</v>
      </c>
      <c r="I147" s="191"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0</v>
      </c>
      <c r="J147" s="242">
        <v>44753</v>
      </c>
      <c r="K147" s="242">
        <v>44855</v>
      </c>
      <c r="L147" s="91" t="s">
        <v>238</v>
      </c>
      <c r="M147" s="192">
        <v>7.3411078717201104</v>
      </c>
      <c r="N147" s="192">
        <v>0</v>
      </c>
      <c r="O147" s="192" t="s">
        <v>409</v>
      </c>
      <c r="P147" s="192">
        <v>30.3</v>
      </c>
      <c r="Q147" s="192" t="s">
        <v>409</v>
      </c>
      <c r="R147" s="192" t="s">
        <v>409</v>
      </c>
      <c r="S147"/>
      <c r="T147"/>
      <c r="U147"/>
      <c r="V147"/>
      <c r="W147"/>
      <c r="X147"/>
      <c r="Y147" s="192"/>
      <c r="Z147" s="192"/>
      <c r="AA147"/>
      <c r="AB147"/>
      <c r="AC147"/>
      <c r="AD147"/>
      <c r="AE147"/>
      <c r="AF147"/>
      <c r="AG147" s="34"/>
      <c r="AH147" s="34"/>
      <c r="AI147" s="34"/>
      <c r="AJ147" s="34"/>
      <c r="AK147" s="205"/>
    </row>
    <row r="148" spans="1:37" x14ac:dyDescent="0.2">
      <c r="A148" s="84">
        <v>141</v>
      </c>
      <c r="B148" s="84" t="str">
        <f ca="1"/>
        <v>New Caledonia</v>
      </c>
      <c r="C148" s="84" t="str">
        <f ca="1"/>
        <v>NCL</v>
      </c>
      <c r="D148" s="84" t="str">
        <f ca="1"/>
        <v>EAS           East Asia &amp; Pacific</v>
      </c>
      <c r="E148" s="84" t="str">
        <f ca="1"/>
        <v>NA</v>
      </c>
      <c r="F148" s="190" t="str">
        <f t="shared" ca="1" si="7"/>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0</v>
      </c>
      <c r="J148" s="242" t="s">
        <v>409</v>
      </c>
      <c r="K148" s="242" t="s">
        <v>409</v>
      </c>
      <c r="L148" s="91" t="s">
        <v>711</v>
      </c>
      <c r="M148" s="192" t="s">
        <v>409</v>
      </c>
      <c r="N148" s="192">
        <v>0</v>
      </c>
      <c r="O148" s="192" t="s">
        <v>409</v>
      </c>
      <c r="P148" s="192" t="s">
        <v>409</v>
      </c>
      <c r="Q148" s="192" t="s">
        <v>409</v>
      </c>
      <c r="R148" s="192" t="s">
        <v>409</v>
      </c>
      <c r="S148"/>
      <c r="T148"/>
      <c r="U148"/>
      <c r="V148"/>
      <c r="W148"/>
      <c r="X148"/>
      <c r="Y148" s="192"/>
      <c r="Z148" s="192"/>
      <c r="AA148"/>
      <c r="AB148"/>
      <c r="AC148"/>
      <c r="AD148"/>
      <c r="AE148"/>
      <c r="AF148"/>
      <c r="AG148" s="34"/>
      <c r="AH148" s="34"/>
      <c r="AI148" s="34"/>
      <c r="AJ148" s="34"/>
      <c r="AK148" s="205"/>
    </row>
    <row r="149" spans="1:37" x14ac:dyDescent="0.2">
      <c r="A149" s="84">
        <v>142</v>
      </c>
      <c r="B149" s="84" t="str">
        <f ca="1"/>
        <v>Niger</v>
      </c>
      <c r="C149" s="84" t="str">
        <f ca="1"/>
        <v>NER</v>
      </c>
      <c r="D149" s="84" t="str">
        <f ca="1"/>
        <v>SSF           Sub-Saharan Africa</v>
      </c>
      <c r="E149" s="84" t="str">
        <f ca="1"/>
        <v>IDA</v>
      </c>
      <c r="F149" s="190" t="str">
        <f t="shared" ca="1" si="7"/>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0</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7.8075801749271099</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0</v>
      </c>
      <c r="J149" s="242">
        <v>44753</v>
      </c>
      <c r="K149" s="242">
        <v>45058</v>
      </c>
      <c r="L149" s="91" t="s">
        <v>240</v>
      </c>
      <c r="M149" s="192">
        <v>7.8075801749271099</v>
      </c>
      <c r="N149" s="192">
        <v>0</v>
      </c>
      <c r="O149" s="192" t="s">
        <v>409</v>
      </c>
      <c r="P149" s="192">
        <v>28.7</v>
      </c>
      <c r="Q149" s="192" t="s">
        <v>409</v>
      </c>
      <c r="R149" s="192" t="s">
        <v>409</v>
      </c>
      <c r="S149"/>
      <c r="T149"/>
      <c r="U149"/>
      <c r="V149"/>
      <c r="W149"/>
      <c r="X149"/>
      <c r="Y149" s="192"/>
      <c r="Z149" s="192"/>
      <c r="AA149"/>
      <c r="AB149"/>
      <c r="AC149"/>
      <c r="AD149"/>
      <c r="AE149"/>
      <c r="AF149"/>
      <c r="AG149" s="34"/>
      <c r="AH149" s="34"/>
      <c r="AI149" s="34"/>
      <c r="AJ149" s="34"/>
      <c r="AK149" s="205"/>
    </row>
    <row r="150" spans="1:37" x14ac:dyDescent="0.2">
      <c r="A150" s="84">
        <v>143</v>
      </c>
      <c r="B150" s="84" t="str">
        <f ca="1"/>
        <v>Nigeria</v>
      </c>
      <c r="C150" s="84" t="str">
        <f ca="1"/>
        <v>NGA</v>
      </c>
      <c r="D150" s="84" t="str">
        <f ca="1"/>
        <v>SSF           Sub-Saharan Africa</v>
      </c>
      <c r="E150" s="84" t="str">
        <f ca="1"/>
        <v>Blend</v>
      </c>
      <c r="F150" s="190" t="str">
        <f t="shared" ca="1" si="7"/>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7.1387743433564559</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5.0962099125364402</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44753</v>
      </c>
      <c r="K150" s="242">
        <v>44966</v>
      </c>
      <c r="L150" s="91" t="s">
        <v>242</v>
      </c>
      <c r="M150" s="192">
        <v>5.0962099125364402</v>
      </c>
      <c r="N150" s="192">
        <v>7</v>
      </c>
      <c r="O150" s="192">
        <v>10</v>
      </c>
      <c r="P150" s="192">
        <v>38</v>
      </c>
      <c r="Q150" s="192" t="s">
        <v>886</v>
      </c>
      <c r="R150" s="192" t="s">
        <v>798</v>
      </c>
      <c r="S150"/>
      <c r="T150"/>
      <c r="U150"/>
      <c r="V150"/>
      <c r="W150"/>
      <c r="X150"/>
      <c r="Y150" s="192"/>
      <c r="Z150" s="192"/>
      <c r="AA150"/>
      <c r="AB150"/>
      <c r="AC150"/>
      <c r="AD150"/>
      <c r="AE150"/>
      <c r="AF150"/>
      <c r="AG150" s="34"/>
      <c r="AH150" s="34"/>
      <c r="AI150" s="34"/>
      <c r="AJ150" s="34"/>
      <c r="AK150" s="205"/>
    </row>
    <row r="151" spans="1:37" x14ac:dyDescent="0.2">
      <c r="A151" s="84">
        <v>144</v>
      </c>
      <c r="B151" s="84" t="str">
        <f ca="1"/>
        <v>Nicaragua</v>
      </c>
      <c r="C151" s="84" t="str">
        <f ca="1"/>
        <v>NIC</v>
      </c>
      <c r="D151" s="84" t="str">
        <f ca="1"/>
        <v>LCN           Latin America &amp; Caribbean</v>
      </c>
      <c r="E151" s="84" t="str">
        <f ca="1"/>
        <v>IDA</v>
      </c>
      <c r="F151" s="190" t="str">
        <f t="shared" ca="1" si="7"/>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5.59183673469387</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0</v>
      </c>
      <c r="J151" s="242">
        <v>44753</v>
      </c>
      <c r="K151" s="242">
        <v>44852</v>
      </c>
      <c r="L151" s="91" t="s">
        <v>244</v>
      </c>
      <c r="M151" s="192">
        <v>5.59183673469387</v>
      </c>
      <c r="N151" s="192">
        <v>0</v>
      </c>
      <c r="O151" s="192" t="s">
        <v>409</v>
      </c>
      <c r="P151" s="192">
        <v>36.299999999999997</v>
      </c>
      <c r="Q151" s="192" t="s">
        <v>409</v>
      </c>
      <c r="R151" s="192" t="s">
        <v>409</v>
      </c>
      <c r="S151"/>
      <c r="T151"/>
      <c r="U151"/>
      <c r="V151"/>
      <c r="W151"/>
      <c r="X151"/>
      <c r="Y151" s="192"/>
      <c r="Z151" s="192"/>
      <c r="AA151"/>
      <c r="AB151"/>
      <c r="AC151"/>
      <c r="AD151"/>
      <c r="AE151"/>
      <c r="AF151"/>
      <c r="AG151" s="34"/>
      <c r="AH151" s="34"/>
      <c r="AI151" s="34"/>
      <c r="AJ151" s="34"/>
      <c r="AK151" s="205"/>
    </row>
    <row r="152" spans="1:37" x14ac:dyDescent="0.2">
      <c r="A152" s="84">
        <v>145</v>
      </c>
      <c r="B152" s="84" t="str">
        <f ca="1"/>
        <v>Netherlands</v>
      </c>
      <c r="C152" s="84" t="str">
        <f ca="1"/>
        <v>NLD</v>
      </c>
      <c r="D152" s="84" t="str">
        <f ca="1"/>
        <v>ECS           Europe &amp; Central Asia</v>
      </c>
      <c r="E152" s="84" t="str">
        <f ca="1"/>
        <v>NA</v>
      </c>
      <c r="F152" s="190" t="str">
        <f t="shared" ca="1" si="7"/>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v>
      </c>
      <c r="I152" s="191"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7</v>
      </c>
      <c r="J152" s="242">
        <v>44753</v>
      </c>
      <c r="K152" s="242">
        <v>45188</v>
      </c>
      <c r="L152" s="91" t="s">
        <v>246</v>
      </c>
      <c r="M152" s="192">
        <v>0</v>
      </c>
      <c r="N152" s="192">
        <v>7</v>
      </c>
      <c r="O152" s="192" t="s">
        <v>409</v>
      </c>
      <c r="P152" s="192">
        <v>64.7</v>
      </c>
      <c r="Q152" s="192" t="s">
        <v>887</v>
      </c>
      <c r="R152" s="192" t="s">
        <v>409</v>
      </c>
      <c r="S152"/>
      <c r="T152"/>
      <c r="U152"/>
      <c r="V152"/>
      <c r="W152"/>
      <c r="X152"/>
      <c r="Y152" s="192"/>
      <c r="Z152" s="192"/>
      <c r="AA152"/>
      <c r="AB152"/>
      <c r="AC152"/>
      <c r="AD152"/>
      <c r="AE152"/>
      <c r="AF152"/>
      <c r="AG152" s="34"/>
      <c r="AH152" s="34"/>
      <c r="AI152" s="34"/>
      <c r="AJ152" s="34"/>
      <c r="AK152" s="205"/>
    </row>
    <row r="153" spans="1:37" x14ac:dyDescent="0.2">
      <c r="A153" s="84">
        <v>146</v>
      </c>
      <c r="B153" s="84" t="str">
        <f ca="1"/>
        <v>Norway</v>
      </c>
      <c r="C153" s="84" t="str">
        <f ca="1"/>
        <v>NOR</v>
      </c>
      <c r="D153" s="84" t="str">
        <f ca="1"/>
        <v>ECS           Europe &amp; Central Asia</v>
      </c>
      <c r="E153" s="84" t="str">
        <f ca="1"/>
        <v>NA</v>
      </c>
      <c r="F153" s="190" t="str">
        <f t="shared" ca="1" si="7"/>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0</v>
      </c>
      <c r="J153" s="242">
        <v>44753</v>
      </c>
      <c r="K153" s="242">
        <v>44855</v>
      </c>
      <c r="L153" s="91" t="s">
        <v>248</v>
      </c>
      <c r="M153" s="192">
        <v>0</v>
      </c>
      <c r="N153" s="192">
        <v>0</v>
      </c>
      <c r="O153" s="192" t="s">
        <v>409</v>
      </c>
      <c r="P153" s="192">
        <v>60.2</v>
      </c>
      <c r="Q153" s="192" t="s">
        <v>409</v>
      </c>
      <c r="R153" s="192" t="s">
        <v>409</v>
      </c>
      <c r="S153"/>
      <c r="T153"/>
      <c r="U153"/>
      <c r="V153"/>
      <c r="W153"/>
      <c r="X153"/>
      <c r="Y153" s="192"/>
      <c r="Z153" s="192"/>
      <c r="AA153"/>
      <c r="AB153"/>
      <c r="AC153"/>
      <c r="AD153"/>
      <c r="AE153"/>
      <c r="AF153"/>
      <c r="AG153" s="34"/>
      <c r="AH153" s="34"/>
      <c r="AI153" s="34"/>
      <c r="AJ153" s="34"/>
      <c r="AK153" s="205"/>
    </row>
    <row r="154" spans="1:37" x14ac:dyDescent="0.2">
      <c r="A154" s="84">
        <v>147</v>
      </c>
      <c r="B154" s="84" t="str">
        <f ca="1"/>
        <v>Nepal</v>
      </c>
      <c r="C154" s="84" t="str">
        <f ca="1"/>
        <v>NPL</v>
      </c>
      <c r="D154" s="84" t="str">
        <f ca="1"/>
        <v>SAS           South Asia</v>
      </c>
      <c r="E154" s="84" t="str">
        <f ca="1"/>
        <v>IDA</v>
      </c>
      <c r="F154" s="190" t="str">
        <f t="shared" ca="1" si="7"/>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7.9135268184002063</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6.2623906705539296</v>
      </c>
      <c r="I154" s="191"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10</v>
      </c>
      <c r="J154" s="242">
        <v>44753</v>
      </c>
      <c r="K154" s="242">
        <v>45142</v>
      </c>
      <c r="L154" s="91" t="s">
        <v>250</v>
      </c>
      <c r="M154" s="192">
        <v>6.2623906705539296</v>
      </c>
      <c r="N154" s="192">
        <v>0</v>
      </c>
      <c r="O154" s="192">
        <v>10</v>
      </c>
      <c r="P154" s="192">
        <v>34</v>
      </c>
      <c r="Q154" s="192" t="s">
        <v>409</v>
      </c>
      <c r="R154" s="192" t="s">
        <v>850</v>
      </c>
      <c r="S154"/>
      <c r="T154"/>
      <c r="U154"/>
      <c r="V154"/>
      <c r="W154"/>
      <c r="X154"/>
      <c r="Y154" s="192"/>
      <c r="Z154" s="192"/>
      <c r="AA154"/>
      <c r="AB154"/>
      <c r="AC154"/>
      <c r="AD154"/>
      <c r="AE154"/>
      <c r="AF154"/>
      <c r="AG154" s="34"/>
      <c r="AH154" s="34"/>
      <c r="AI154" s="34"/>
      <c r="AJ154" s="34"/>
      <c r="AK154" s="205"/>
    </row>
    <row r="155" spans="1:37" x14ac:dyDescent="0.2">
      <c r="A155" s="84">
        <v>148</v>
      </c>
      <c r="B155" s="84" t="str">
        <f ca="1"/>
        <v>Nauru</v>
      </c>
      <c r="C155" s="84" t="str">
        <f ca="1"/>
        <v>NRU</v>
      </c>
      <c r="D155" s="84" t="str">
        <f ca="1"/>
        <v>EAS           East Asia &amp; Pacific</v>
      </c>
      <c r="E155" s="84" t="str">
        <f ca="1"/>
        <v>IBRD</v>
      </c>
      <c r="F155" s="190" t="str">
        <f t="shared" ca="1" si="7"/>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10</v>
      </c>
      <c r="I155" s="191"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0</v>
      </c>
      <c r="J155" s="242">
        <v>44753</v>
      </c>
      <c r="K155" s="242">
        <v>44830</v>
      </c>
      <c r="L155" s="91" t="s">
        <v>252</v>
      </c>
      <c r="M155" s="192">
        <v>10</v>
      </c>
      <c r="N155" s="192">
        <v>0</v>
      </c>
      <c r="O155" s="192" t="s">
        <v>409</v>
      </c>
      <c r="P155" s="192">
        <v>18</v>
      </c>
      <c r="Q155" s="192" t="s">
        <v>409</v>
      </c>
      <c r="R155" s="192" t="s">
        <v>409</v>
      </c>
      <c r="S155"/>
      <c r="T155"/>
      <c r="U155"/>
      <c r="V155"/>
      <c r="W155"/>
      <c r="X155"/>
      <c r="Y155" s="192"/>
      <c r="Z155" s="192"/>
      <c r="AA155"/>
      <c r="AB155"/>
      <c r="AC155"/>
      <c r="AD155"/>
      <c r="AE155"/>
      <c r="AF155"/>
      <c r="AG155" s="34"/>
      <c r="AH155" s="34"/>
      <c r="AI155" s="34"/>
      <c r="AJ155" s="34"/>
      <c r="AK155" s="205"/>
    </row>
    <row r="156" spans="1:37" x14ac:dyDescent="0.2">
      <c r="A156" s="84">
        <v>149</v>
      </c>
      <c r="B156" s="84" t="str">
        <f ca="1"/>
        <v>New Zealand</v>
      </c>
      <c r="C156" s="84" t="str">
        <f ca="1"/>
        <v>NZL</v>
      </c>
      <c r="D156" s="84" t="str">
        <f ca="1"/>
        <v>EAS           East Asia &amp; Pacific</v>
      </c>
      <c r="E156" s="84" t="str">
        <f ca="1"/>
        <v>NA</v>
      </c>
      <c r="F156" s="190" t="str">
        <f t="shared" ca="1" si="7"/>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0</v>
      </c>
      <c r="I156" s="191"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0</v>
      </c>
      <c r="J156" s="242">
        <v>44753</v>
      </c>
      <c r="K156" s="242">
        <v>44855</v>
      </c>
      <c r="L156" s="91" t="s">
        <v>254</v>
      </c>
      <c r="M156" s="192">
        <v>0</v>
      </c>
      <c r="N156" s="192">
        <v>0</v>
      </c>
      <c r="O156" s="192" t="s">
        <v>409</v>
      </c>
      <c r="P156" s="192">
        <v>62.5</v>
      </c>
      <c r="Q156" s="192" t="s">
        <v>409</v>
      </c>
      <c r="R156" s="192" t="s">
        <v>409</v>
      </c>
      <c r="S156"/>
      <c r="T156"/>
      <c r="U156"/>
      <c r="V156"/>
      <c r="W156"/>
      <c r="X156"/>
      <c r="Y156" s="192"/>
      <c r="Z156" s="192"/>
      <c r="AA156"/>
      <c r="AB156"/>
      <c r="AC156"/>
      <c r="AD156"/>
      <c r="AE156"/>
      <c r="AF156"/>
      <c r="AG156" s="34"/>
      <c r="AH156" s="34"/>
      <c r="AI156" s="34"/>
      <c r="AJ156" s="34"/>
      <c r="AK156" s="205"/>
    </row>
    <row r="157" spans="1:37" x14ac:dyDescent="0.2">
      <c r="A157" s="84">
        <v>150</v>
      </c>
      <c r="B157" s="84" t="str">
        <f ca="1"/>
        <v>Oman</v>
      </c>
      <c r="C157" s="84" t="str">
        <f ca="1"/>
        <v>OMN</v>
      </c>
      <c r="D157" s="84" t="str">
        <f ca="1"/>
        <v>MEA           Middle East &amp; North Africa</v>
      </c>
      <c r="E157" s="84" t="str">
        <f ca="1"/>
        <v>NA</v>
      </c>
      <c r="F157" s="190" t="str">
        <f t="shared" ca="1" si="7"/>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4.7755102040816304</v>
      </c>
      <c r="I157" s="191"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0</v>
      </c>
      <c r="J157" s="242">
        <v>44753</v>
      </c>
      <c r="K157" s="242" t="s">
        <v>409</v>
      </c>
      <c r="L157" s="91" t="s">
        <v>256</v>
      </c>
      <c r="M157" s="192">
        <v>4.7755102040816304</v>
      </c>
      <c r="N157" s="192">
        <v>0</v>
      </c>
      <c r="O157" s="192" t="s">
        <v>409</v>
      </c>
      <c r="P157" s="192">
        <v>39.1</v>
      </c>
      <c r="Q157" s="192" t="s">
        <v>409</v>
      </c>
      <c r="R157" s="192" t="s">
        <v>409</v>
      </c>
      <c r="S157"/>
      <c r="T157"/>
      <c r="U157"/>
      <c r="V157"/>
      <c r="W157"/>
      <c r="X157"/>
      <c r="Y157" s="192"/>
      <c r="Z157" s="192"/>
      <c r="AA157"/>
      <c r="AB157"/>
      <c r="AC157"/>
      <c r="AD157"/>
      <c r="AE157"/>
      <c r="AF157"/>
      <c r="AG157" s="34"/>
      <c r="AH157" s="34"/>
      <c r="AI157" s="34"/>
      <c r="AJ157" s="34"/>
      <c r="AK157" s="205"/>
    </row>
    <row r="158" spans="1:37" x14ac:dyDescent="0.2">
      <c r="A158" s="84">
        <v>151</v>
      </c>
      <c r="B158" s="84" t="str">
        <f ca="1"/>
        <v>Pakistan</v>
      </c>
      <c r="C158" s="84" t="str">
        <f ca="1"/>
        <v>PAK</v>
      </c>
      <c r="D158" s="84" t="str">
        <f ca="1"/>
        <v>SAS           South Asia</v>
      </c>
      <c r="E158" s="84" t="str">
        <f ca="1"/>
        <v>Blend</v>
      </c>
      <c r="F158" s="190" t="str">
        <f t="shared" ref="F158:F189" ca="1" si="8">IF(L158 &lt;&gt; C158, "Countries don't match", "")</f>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0</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7.3119533527696801</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0</v>
      </c>
      <c r="J158" s="242">
        <v>44753</v>
      </c>
      <c r="K158" s="242">
        <v>44966</v>
      </c>
      <c r="L158" s="91" t="s">
        <v>258</v>
      </c>
      <c r="M158" s="192">
        <v>7.3119533527696801</v>
      </c>
      <c r="N158" s="192">
        <v>0</v>
      </c>
      <c r="O158" s="192" t="s">
        <v>409</v>
      </c>
      <c r="P158" s="192">
        <v>30.4</v>
      </c>
      <c r="Q158" s="192" t="s">
        <v>409</v>
      </c>
      <c r="R158" s="192" t="s">
        <v>409</v>
      </c>
      <c r="S158"/>
      <c r="T158"/>
      <c r="U158"/>
      <c r="V158"/>
      <c r="W158"/>
      <c r="X158"/>
      <c r="Y158" s="192"/>
      <c r="Z158" s="192"/>
      <c r="AA158"/>
      <c r="AB158"/>
      <c r="AC158"/>
      <c r="AD158"/>
      <c r="AE158"/>
      <c r="AF158"/>
      <c r="AG158" s="34"/>
      <c r="AH158" s="34"/>
      <c r="AI158" s="34"/>
      <c r="AJ158" s="34"/>
      <c r="AK158" s="205"/>
    </row>
    <row r="159" spans="1:37" x14ac:dyDescent="0.2">
      <c r="A159" s="84">
        <v>152</v>
      </c>
      <c r="B159" s="84" t="str">
        <f ca="1"/>
        <v>Panama</v>
      </c>
      <c r="C159" s="84" t="str">
        <f ca="1"/>
        <v>PAN</v>
      </c>
      <c r="D159" s="84" t="str">
        <f ca="1"/>
        <v>LCN           Latin America &amp; Caribbean</v>
      </c>
      <c r="E159" s="84" t="str">
        <f ca="1"/>
        <v>IBRD</v>
      </c>
      <c r="F159" s="190" t="str">
        <f t="shared" ca="1" si="8"/>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0.57725947521865995</v>
      </c>
      <c r="I159" s="191"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0</v>
      </c>
      <c r="J159" s="242">
        <v>44753</v>
      </c>
      <c r="K159" s="242">
        <v>44852</v>
      </c>
      <c r="L159" s="91" t="s">
        <v>260</v>
      </c>
      <c r="M159" s="192">
        <v>0.57725947521865995</v>
      </c>
      <c r="N159" s="192">
        <v>0</v>
      </c>
      <c r="O159" s="192" t="s">
        <v>409</v>
      </c>
      <c r="P159" s="192">
        <v>53.5</v>
      </c>
      <c r="Q159" s="192" t="s">
        <v>409</v>
      </c>
      <c r="R159" s="192" t="s">
        <v>409</v>
      </c>
      <c r="S159"/>
      <c r="T159"/>
      <c r="U159"/>
      <c r="V159"/>
      <c r="W159"/>
      <c r="X159"/>
      <c r="Y159" s="192"/>
      <c r="Z159" s="192"/>
      <c r="AA159"/>
      <c r="AB159"/>
      <c r="AC159"/>
      <c r="AD159"/>
      <c r="AE159"/>
      <c r="AF159"/>
      <c r="AG159" s="34"/>
      <c r="AH159" s="34"/>
      <c r="AI159" s="34"/>
      <c r="AJ159" s="34"/>
      <c r="AK159" s="205"/>
    </row>
    <row r="160" spans="1:37" x14ac:dyDescent="0.2">
      <c r="A160" s="84">
        <v>153</v>
      </c>
      <c r="B160" s="84" t="str">
        <f ca="1"/>
        <v>Peru</v>
      </c>
      <c r="C160" s="84" t="str">
        <f ca="1"/>
        <v>PER</v>
      </c>
      <c r="D160" s="84" t="str">
        <f ca="1"/>
        <v>LCN           Latin America &amp; Caribbean</v>
      </c>
      <c r="E160" s="84" t="str">
        <f ca="1"/>
        <v>IBRD</v>
      </c>
      <c r="F160" s="190" t="str">
        <f t="shared" ca="1" si="8"/>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1.087967586551992</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0.16909620991253799</v>
      </c>
      <c r="I160" s="191"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7</v>
      </c>
      <c r="J160" s="242">
        <v>44753</v>
      </c>
      <c r="K160" s="242">
        <v>45142</v>
      </c>
      <c r="L160" s="91" t="s">
        <v>262</v>
      </c>
      <c r="M160" s="192">
        <v>0.16909620991253799</v>
      </c>
      <c r="N160" s="192">
        <v>7</v>
      </c>
      <c r="O160" s="192" t="s">
        <v>409</v>
      </c>
      <c r="P160" s="192">
        <v>54.9</v>
      </c>
      <c r="Q160" s="192" t="s">
        <v>851</v>
      </c>
      <c r="R160" s="192" t="s">
        <v>409</v>
      </c>
      <c r="S160"/>
      <c r="T160"/>
      <c r="U160"/>
      <c r="V160"/>
      <c r="W160"/>
      <c r="X160"/>
      <c r="Y160" s="192"/>
      <c r="Z160" s="192"/>
      <c r="AA160"/>
      <c r="AB160"/>
      <c r="AC160"/>
      <c r="AD160"/>
      <c r="AE160"/>
      <c r="AF160"/>
      <c r="AG160" s="34"/>
      <c r="AH160" s="34"/>
      <c r="AI160" s="34"/>
      <c r="AJ160" s="34"/>
      <c r="AK160" s="205"/>
    </row>
    <row r="161" spans="1:37" x14ac:dyDescent="0.2">
      <c r="A161" s="84">
        <v>154</v>
      </c>
      <c r="B161" s="84" t="str">
        <f ca="1"/>
        <v>Philippines</v>
      </c>
      <c r="C161" s="84" t="str">
        <f ca="1"/>
        <v>PHL</v>
      </c>
      <c r="D161" s="84" t="str">
        <f ca="1"/>
        <v>EAS           East Asia &amp; Pacific</v>
      </c>
      <c r="E161" s="84" t="str">
        <f ca="1"/>
        <v>IBRD</v>
      </c>
      <c r="F161" s="190" t="str">
        <f t="shared" ca="1" si="8"/>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2.85131195335277</v>
      </c>
      <c r="I161" s="191"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0</v>
      </c>
      <c r="J161" s="242">
        <v>44753</v>
      </c>
      <c r="K161" s="242">
        <v>44855</v>
      </c>
      <c r="L161" s="91" t="s">
        <v>264</v>
      </c>
      <c r="M161" s="192">
        <v>2.85131195335277</v>
      </c>
      <c r="N161" s="192">
        <v>0</v>
      </c>
      <c r="O161" s="192" t="s">
        <v>409</v>
      </c>
      <c r="P161" s="192">
        <v>45.7</v>
      </c>
      <c r="Q161" s="192" t="s">
        <v>409</v>
      </c>
      <c r="R161" s="192" t="s">
        <v>409</v>
      </c>
      <c r="S161"/>
      <c r="T161"/>
      <c r="U161"/>
      <c r="V161"/>
      <c r="W161"/>
      <c r="X161"/>
      <c r="Y161" s="192"/>
      <c r="Z161" s="192"/>
      <c r="AA161"/>
      <c r="AB161"/>
      <c r="AC161"/>
      <c r="AD161"/>
      <c r="AE161"/>
      <c r="AF161"/>
      <c r="AG161" s="34"/>
      <c r="AH161" s="34"/>
      <c r="AI161" s="34"/>
      <c r="AJ161" s="34"/>
      <c r="AK161" s="205"/>
    </row>
    <row r="162" spans="1:37" x14ac:dyDescent="0.2">
      <c r="A162" s="84">
        <v>155</v>
      </c>
      <c r="B162" s="84" t="str">
        <f ca="1"/>
        <v>Palau</v>
      </c>
      <c r="C162" s="84" t="str">
        <f ca="1"/>
        <v>PLW</v>
      </c>
      <c r="D162" s="84" t="str">
        <f ca="1"/>
        <v>EAS           East Asia &amp; Pacific</v>
      </c>
      <c r="E162" s="84" t="str">
        <f ca="1"/>
        <v>IBRD</v>
      </c>
      <c r="F162" s="190" t="str">
        <f t="shared" ca="1" si="8"/>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8.7405247813410991</v>
      </c>
      <c r="I162" s="191"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0</v>
      </c>
      <c r="J162" s="242">
        <v>44753</v>
      </c>
      <c r="K162" s="242">
        <v>44852</v>
      </c>
      <c r="L162" s="91" t="s">
        <v>266</v>
      </c>
      <c r="M162" s="192">
        <v>8.7405247813410991</v>
      </c>
      <c r="N162" s="192">
        <v>0</v>
      </c>
      <c r="O162" s="192" t="s">
        <v>409</v>
      </c>
      <c r="P162" s="192">
        <v>25.5</v>
      </c>
      <c r="Q162" s="192" t="s">
        <v>409</v>
      </c>
      <c r="R162" s="192" t="s">
        <v>409</v>
      </c>
      <c r="S162"/>
      <c r="T162"/>
      <c r="U162"/>
      <c r="V162"/>
      <c r="W162"/>
      <c r="X162"/>
      <c r="Y162" s="192"/>
      <c r="Z162" s="192"/>
      <c r="AA162"/>
      <c r="AB162"/>
      <c r="AC162"/>
      <c r="AD162"/>
      <c r="AE162"/>
      <c r="AF162"/>
      <c r="AG162" s="34"/>
      <c r="AH162" s="34"/>
      <c r="AI162" s="34"/>
      <c r="AJ162" s="34"/>
      <c r="AK162" s="205"/>
    </row>
    <row r="163" spans="1:37" x14ac:dyDescent="0.2">
      <c r="A163" s="84">
        <v>156</v>
      </c>
      <c r="B163" s="84" t="str">
        <f ca="1"/>
        <v>Papua New Guinea</v>
      </c>
      <c r="C163" s="84" t="str">
        <f ca="1"/>
        <v>PNG</v>
      </c>
      <c r="D163" s="84" t="str">
        <f ca="1"/>
        <v>EAS           East Asia &amp; Pacific</v>
      </c>
      <c r="E163" s="84" t="str">
        <f ca="1"/>
        <v>Blend</v>
      </c>
      <c r="F163" s="190" t="str">
        <f t="shared" ca="1" si="8"/>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8.8862973760932906</v>
      </c>
      <c r="I163" s="191"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0</v>
      </c>
      <c r="J163" s="242">
        <v>44753</v>
      </c>
      <c r="K163" s="242">
        <v>44852</v>
      </c>
      <c r="L163" s="91" t="s">
        <v>268</v>
      </c>
      <c r="M163" s="192">
        <v>8.8862973760932906</v>
      </c>
      <c r="N163" s="192">
        <v>0</v>
      </c>
      <c r="O163" s="192" t="s">
        <v>409</v>
      </c>
      <c r="P163" s="192">
        <v>25</v>
      </c>
      <c r="Q163" s="192" t="s">
        <v>409</v>
      </c>
      <c r="R163" s="192" t="s">
        <v>409</v>
      </c>
      <c r="S163"/>
      <c r="T163"/>
      <c r="U163"/>
      <c r="V163"/>
      <c r="W163"/>
      <c r="X163"/>
      <c r="Y163" s="192"/>
      <c r="Z163" s="192"/>
      <c r="AA163"/>
      <c r="AB163"/>
      <c r="AC163"/>
      <c r="AD163"/>
      <c r="AE163"/>
      <c r="AF163"/>
      <c r="AG163" s="34"/>
      <c r="AH163" s="34"/>
      <c r="AI163" s="34"/>
      <c r="AJ163" s="34"/>
      <c r="AK163" s="205"/>
    </row>
    <row r="164" spans="1:37" x14ac:dyDescent="0.2">
      <c r="A164" s="84">
        <v>157</v>
      </c>
      <c r="B164" s="84" t="str">
        <f ca="1"/>
        <v>Poland</v>
      </c>
      <c r="C164" s="84" t="str">
        <f ca="1"/>
        <v>POL</v>
      </c>
      <c r="D164" s="84" t="str">
        <f ca="1"/>
        <v>ECS           Europe &amp; Central Asia</v>
      </c>
      <c r="E164" s="84" t="str">
        <f ca="1"/>
        <v>IBRD</v>
      </c>
      <c r="F164" s="190" t="str">
        <f t="shared" ca="1" si="8"/>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0</v>
      </c>
      <c r="I164" s="191"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7</v>
      </c>
      <c r="J164" s="242">
        <v>44753</v>
      </c>
      <c r="K164" s="242">
        <v>45188</v>
      </c>
      <c r="L164" s="91" t="s">
        <v>270</v>
      </c>
      <c r="M164" s="192">
        <v>0</v>
      </c>
      <c r="N164" s="192">
        <v>7</v>
      </c>
      <c r="O164" s="192" t="s">
        <v>409</v>
      </c>
      <c r="P164" s="192">
        <v>55.7</v>
      </c>
      <c r="Q164" s="192" t="s">
        <v>888</v>
      </c>
      <c r="R164" s="192" t="s">
        <v>409</v>
      </c>
      <c r="S164"/>
      <c r="T164"/>
      <c r="U164"/>
      <c r="V164"/>
      <c r="W164"/>
      <c r="X164"/>
      <c r="Y164" s="192"/>
      <c r="Z164" s="192"/>
      <c r="AA164"/>
      <c r="AB164"/>
      <c r="AC164"/>
      <c r="AD164"/>
      <c r="AE164"/>
      <c r="AF164"/>
      <c r="AG164" s="34"/>
      <c r="AH164" s="34"/>
      <c r="AI164" s="34"/>
      <c r="AJ164" s="34"/>
      <c r="AK164" s="205"/>
    </row>
    <row r="165" spans="1:37" x14ac:dyDescent="0.2">
      <c r="A165" s="84">
        <v>158</v>
      </c>
      <c r="B165" s="84" t="str">
        <f ca="1"/>
        <v>Puerto Rico</v>
      </c>
      <c r="C165" s="84" t="str">
        <f ca="1"/>
        <v>PRI</v>
      </c>
      <c r="D165" s="84" t="str">
        <f ca="1"/>
        <v>LCN           Latin America &amp; Caribbean</v>
      </c>
      <c r="E165" s="84" t="str">
        <f ca="1"/>
        <v>NA</v>
      </c>
      <c r="F165" s="190" t="str">
        <f t="shared" ca="1" si="8"/>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#N/A</v>
      </c>
      <c r="I165" s="191"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0</v>
      </c>
      <c r="J165" s="242" t="s">
        <v>409</v>
      </c>
      <c r="K165" s="242">
        <v>44887</v>
      </c>
      <c r="L165" s="91" t="s">
        <v>712</v>
      </c>
      <c r="M165" s="192" t="s">
        <v>409</v>
      </c>
      <c r="N165" s="192">
        <v>0</v>
      </c>
      <c r="O165" s="192" t="s">
        <v>409</v>
      </c>
      <c r="P165" s="192" t="s">
        <v>409</v>
      </c>
      <c r="Q165" s="192" t="s">
        <v>409</v>
      </c>
      <c r="R165" s="192" t="s">
        <v>409</v>
      </c>
      <c r="S165"/>
      <c r="T165"/>
      <c r="U165"/>
      <c r="V165"/>
      <c r="W165"/>
      <c r="X165"/>
      <c r="Y165" s="192"/>
      <c r="Z165" s="192"/>
      <c r="AA165"/>
      <c r="AB165"/>
      <c r="AC165"/>
      <c r="AD165"/>
      <c r="AE165"/>
      <c r="AF165"/>
      <c r="AG165" s="34"/>
      <c r="AH165" s="34"/>
      <c r="AI165" s="34"/>
      <c r="AJ165" s="34"/>
      <c r="AK165" s="205"/>
    </row>
    <row r="166" spans="1:37" x14ac:dyDescent="0.2">
      <c r="A166" s="84">
        <v>159</v>
      </c>
      <c r="B166" s="84" t="str">
        <f ca="1"/>
        <v>Korea, Dem. People's Rep.</v>
      </c>
      <c r="C166" s="84" t="str">
        <f ca="1"/>
        <v>PRK</v>
      </c>
      <c r="D166" s="84" t="str">
        <f ca="1"/>
        <v>EAS           East Asia &amp; Pacific</v>
      </c>
      <c r="E166" s="84" t="str">
        <f ca="1"/>
        <v>NA</v>
      </c>
      <c r="F166" s="190" t="str">
        <f t="shared" ca="1" si="8"/>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10</v>
      </c>
      <c r="I166" s="191"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0</v>
      </c>
      <c r="J166" s="242">
        <v>44753</v>
      </c>
      <c r="K166" s="242">
        <v>44753</v>
      </c>
      <c r="L166" s="91" t="s">
        <v>271</v>
      </c>
      <c r="M166" s="192">
        <v>10</v>
      </c>
      <c r="N166" s="192">
        <v>0</v>
      </c>
      <c r="O166" s="192" t="s">
        <v>409</v>
      </c>
      <c r="P166" s="192">
        <v>16.100000000000001</v>
      </c>
      <c r="Q166" s="192" t="s">
        <v>409</v>
      </c>
      <c r="R166" s="192" t="s">
        <v>409</v>
      </c>
      <c r="S166"/>
      <c r="T166"/>
      <c r="U166"/>
      <c r="V166"/>
      <c r="W166"/>
      <c r="X166"/>
      <c r="Y166" s="192"/>
      <c r="Z166" s="192"/>
      <c r="AA166"/>
      <c r="AB166"/>
      <c r="AC166"/>
      <c r="AD166"/>
      <c r="AE166"/>
      <c r="AF166"/>
      <c r="AG166" s="34"/>
      <c r="AH166" s="34"/>
      <c r="AI166" s="34"/>
      <c r="AJ166" s="34"/>
      <c r="AK166" s="205"/>
    </row>
    <row r="167" spans="1:37" x14ac:dyDescent="0.2">
      <c r="A167" s="84">
        <v>160</v>
      </c>
      <c r="B167" s="84" t="str">
        <f ca="1"/>
        <v>Portugal</v>
      </c>
      <c r="C167" s="84" t="str">
        <f ca="1"/>
        <v>PRT</v>
      </c>
      <c r="D167" s="84" t="str">
        <f ca="1"/>
        <v>ECS           Europe &amp; Central Asia</v>
      </c>
      <c r="E167" s="84" t="str">
        <f ca="1"/>
        <v>NA</v>
      </c>
      <c r="F167" s="190" t="str">
        <f t="shared" ca="1" si="8"/>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0.22740524781341101</v>
      </c>
      <c r="I167" s="191"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0</v>
      </c>
      <c r="J167" s="242">
        <v>44753</v>
      </c>
      <c r="K167" s="242">
        <v>44855</v>
      </c>
      <c r="L167" s="91" t="s">
        <v>273</v>
      </c>
      <c r="M167" s="192">
        <v>0.22740524781341101</v>
      </c>
      <c r="N167" s="192">
        <v>0</v>
      </c>
      <c r="O167" s="192" t="s">
        <v>409</v>
      </c>
      <c r="P167" s="192">
        <v>54.7</v>
      </c>
      <c r="Q167" s="192" t="s">
        <v>409</v>
      </c>
      <c r="R167" s="192" t="s">
        <v>409</v>
      </c>
      <c r="S167"/>
      <c r="T167"/>
      <c r="U167"/>
      <c r="V167"/>
      <c r="W167"/>
      <c r="X167"/>
      <c r="Y167" s="192"/>
      <c r="Z167" s="192"/>
      <c r="AA167"/>
      <c r="AB167"/>
      <c r="AC167"/>
      <c r="AD167"/>
      <c r="AE167"/>
      <c r="AF167"/>
      <c r="AG167" s="34"/>
      <c r="AH167" s="34"/>
      <c r="AI167" s="34"/>
      <c r="AJ167" s="34"/>
      <c r="AK167" s="205"/>
    </row>
    <row r="168" spans="1:37" x14ac:dyDescent="0.2">
      <c r="A168" s="84">
        <v>161</v>
      </c>
      <c r="B168" s="84" t="str">
        <f ca="1"/>
        <v>Paraguay</v>
      </c>
      <c r="C168" s="84" t="str">
        <f ca="1"/>
        <v>PRY</v>
      </c>
      <c r="D168" s="84" t="str">
        <f ca="1"/>
        <v>LCN           Latin America &amp; Caribbean</v>
      </c>
      <c r="E168" s="84" t="str">
        <f ca="1"/>
        <v>IBRD</v>
      </c>
      <c r="F168" s="190" t="str">
        <f t="shared" ca="1" si="8"/>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4.4256559766763797</v>
      </c>
      <c r="I168" s="191"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0</v>
      </c>
      <c r="J168" s="242">
        <v>44753</v>
      </c>
      <c r="K168" s="242">
        <v>44852</v>
      </c>
      <c r="L168" s="91" t="s">
        <v>275</v>
      </c>
      <c r="M168" s="192">
        <v>4.4256559766763797</v>
      </c>
      <c r="N168" s="192">
        <v>0</v>
      </c>
      <c r="O168" s="192" t="s">
        <v>409</v>
      </c>
      <c r="P168" s="192">
        <v>40.299999999999997</v>
      </c>
      <c r="Q168" s="192" t="s">
        <v>409</v>
      </c>
      <c r="R168" s="192" t="s">
        <v>409</v>
      </c>
      <c r="S168"/>
      <c r="T168"/>
      <c r="U168"/>
      <c r="V168"/>
      <c r="W168"/>
      <c r="X168"/>
      <c r="Y168" s="192"/>
      <c r="Z168" s="192"/>
      <c r="AA168"/>
      <c r="AB168"/>
      <c r="AC168"/>
      <c r="AD168"/>
      <c r="AE168"/>
      <c r="AF168"/>
      <c r="AG168" s="34"/>
      <c r="AH168" s="34"/>
      <c r="AI168" s="34"/>
      <c r="AJ168" s="34"/>
      <c r="AK168" s="205"/>
    </row>
    <row r="169" spans="1:37" x14ac:dyDescent="0.2">
      <c r="A169" s="84">
        <v>162</v>
      </c>
      <c r="B169" s="84" t="str">
        <f ca="1"/>
        <v>West Bank and Gaza</v>
      </c>
      <c r="C169" s="84" t="str">
        <f ca="1"/>
        <v>PSE</v>
      </c>
      <c r="D169" s="84" t="str">
        <f ca="1"/>
        <v>MEA           Middle East &amp; North Africa</v>
      </c>
      <c r="E169" s="84" t="str">
        <f ca="1"/>
        <v>NA</v>
      </c>
      <c r="F169" s="190" t="str">
        <f t="shared" ca="1" si="8"/>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t="e"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#N/A</v>
      </c>
      <c r="I169" s="191"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0</v>
      </c>
      <c r="J169" s="242">
        <v>44887</v>
      </c>
      <c r="K169" s="242">
        <v>44887</v>
      </c>
      <c r="L169" s="91" t="s">
        <v>713</v>
      </c>
      <c r="M169" s="192" t="s">
        <v>409</v>
      </c>
      <c r="N169" s="192">
        <v>0</v>
      </c>
      <c r="O169" s="192" t="s">
        <v>409</v>
      </c>
      <c r="P169" s="192" t="s">
        <v>409</v>
      </c>
      <c r="Q169" s="192" t="s">
        <v>409</v>
      </c>
      <c r="R169" s="192" t="s">
        <v>409</v>
      </c>
      <c r="S169"/>
      <c r="T169"/>
      <c r="U169"/>
      <c r="V169"/>
      <c r="W169"/>
      <c r="X169"/>
      <c r="Y169" s="192"/>
      <c r="Z169" s="192"/>
      <c r="AA169"/>
      <c r="AB169"/>
      <c r="AC169"/>
      <c r="AD169"/>
      <c r="AE169"/>
      <c r="AF169"/>
      <c r="AG169" s="34"/>
      <c r="AH169" s="34"/>
      <c r="AI169" s="34"/>
      <c r="AJ169" s="34"/>
      <c r="AK169" s="205"/>
    </row>
    <row r="170" spans="1:37" x14ac:dyDescent="0.2">
      <c r="A170" s="84">
        <v>163</v>
      </c>
      <c r="B170" s="84" t="str">
        <f ca="1"/>
        <v>French Polynesia</v>
      </c>
      <c r="C170" s="84" t="str">
        <f ca="1"/>
        <v>PYF</v>
      </c>
      <c r="D170" s="84" t="str">
        <f ca="1"/>
        <v>EAS           East Asia &amp; Pacific</v>
      </c>
      <c r="E170" s="84" t="str">
        <f ca="1"/>
        <v>NA</v>
      </c>
      <c r="F170" s="190" t="str">
        <f t="shared" ca="1" si="8"/>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0</v>
      </c>
      <c r="J170" s="242" t="s">
        <v>409</v>
      </c>
      <c r="K170" s="242" t="s">
        <v>409</v>
      </c>
      <c r="L170" s="91" t="s">
        <v>714</v>
      </c>
      <c r="M170" s="192" t="s">
        <v>409</v>
      </c>
      <c r="N170" s="192">
        <v>0</v>
      </c>
      <c r="O170" s="192" t="s">
        <v>409</v>
      </c>
      <c r="P170" s="192" t="s">
        <v>409</v>
      </c>
      <c r="Q170" s="192" t="s">
        <v>409</v>
      </c>
      <c r="R170" s="192" t="s">
        <v>409</v>
      </c>
      <c r="S170"/>
      <c r="T170"/>
      <c r="U170"/>
      <c r="V170"/>
      <c r="W170"/>
      <c r="X170"/>
      <c r="Y170" s="192"/>
      <c r="Z170" s="192"/>
      <c r="AA170"/>
      <c r="AB170"/>
      <c r="AC170"/>
      <c r="AD170"/>
      <c r="AE170"/>
      <c r="AF170"/>
      <c r="AG170" s="34"/>
      <c r="AH170" s="34"/>
      <c r="AI170" s="34"/>
      <c r="AJ170" s="34"/>
      <c r="AK170" s="205"/>
    </row>
    <row r="171" spans="1:37" x14ac:dyDescent="0.2">
      <c r="A171" s="84">
        <v>164</v>
      </c>
      <c r="B171" s="84" t="str">
        <f ca="1"/>
        <v>Qatar</v>
      </c>
      <c r="C171" s="84" t="str">
        <f ca="1"/>
        <v>QAT</v>
      </c>
      <c r="D171" s="84" t="str">
        <f ca="1"/>
        <v>MEA           Middle East &amp; North Africa</v>
      </c>
      <c r="E171" s="84" t="str">
        <f ca="1"/>
        <v>NA</v>
      </c>
      <c r="F171" s="190" t="str">
        <f t="shared" ca="1" si="8"/>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1.97667638483965</v>
      </c>
      <c r="I171" s="191"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0</v>
      </c>
      <c r="J171" s="242">
        <v>44753</v>
      </c>
      <c r="K171" s="242">
        <v>44852</v>
      </c>
      <c r="L171" s="91" t="s">
        <v>277</v>
      </c>
      <c r="M171" s="192">
        <v>1.97667638483965</v>
      </c>
      <c r="N171" s="192">
        <v>0</v>
      </c>
      <c r="O171" s="192" t="s">
        <v>409</v>
      </c>
      <c r="P171" s="192">
        <v>48.7</v>
      </c>
      <c r="Q171" s="192" t="s">
        <v>409</v>
      </c>
      <c r="R171" s="192" t="s">
        <v>409</v>
      </c>
      <c r="S171"/>
      <c r="T171"/>
      <c r="U171"/>
      <c r="V171"/>
      <c r="W171"/>
      <c r="X171"/>
      <c r="Y171" s="192"/>
      <c r="Z171" s="192"/>
      <c r="AA171"/>
      <c r="AB171"/>
      <c r="AC171"/>
      <c r="AD171"/>
      <c r="AE171"/>
      <c r="AF171"/>
      <c r="AG171" s="34"/>
      <c r="AH171" s="34"/>
      <c r="AI171" s="34"/>
      <c r="AJ171" s="34"/>
      <c r="AK171" s="205"/>
    </row>
    <row r="172" spans="1:37" x14ac:dyDescent="0.2">
      <c r="A172" s="84">
        <v>165</v>
      </c>
      <c r="B172" s="84" t="str">
        <f ca="1"/>
        <v>Romania</v>
      </c>
      <c r="C172" s="84" t="str">
        <f ca="1"/>
        <v>ROU</v>
      </c>
      <c r="D172" s="84" t="str">
        <f ca="1"/>
        <v>ECS           Europe &amp; Central Asia</v>
      </c>
      <c r="E172" s="84" t="str">
        <f ca="1"/>
        <v>IBRD</v>
      </c>
      <c r="F172" s="190" t="str">
        <f t="shared" ca="1" si="8"/>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2.85131195335277</v>
      </c>
      <c r="I172" s="191"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0</v>
      </c>
      <c r="J172" s="242">
        <v>44753</v>
      </c>
      <c r="K172" s="242">
        <v>44846</v>
      </c>
      <c r="L172" s="91" t="s">
        <v>279</v>
      </c>
      <c r="M172" s="192">
        <v>2.85131195335277</v>
      </c>
      <c r="N172" s="192">
        <v>0</v>
      </c>
      <c r="O172" s="192" t="s">
        <v>409</v>
      </c>
      <c r="P172" s="192">
        <v>45.7</v>
      </c>
      <c r="Q172" s="192" t="s">
        <v>409</v>
      </c>
      <c r="R172" s="192" t="s">
        <v>409</v>
      </c>
      <c r="S172"/>
      <c r="T172"/>
      <c r="U172"/>
      <c r="V172"/>
      <c r="W172"/>
      <c r="X172"/>
      <c r="Y172" s="192"/>
      <c r="Z172" s="192"/>
      <c r="AA172"/>
      <c r="AB172"/>
      <c r="AC172"/>
      <c r="AD172"/>
      <c r="AE172"/>
      <c r="AF172"/>
      <c r="AG172" s="34"/>
      <c r="AH172" s="34"/>
      <c r="AI172" s="34"/>
      <c r="AJ172" s="34"/>
      <c r="AK172" s="205"/>
    </row>
    <row r="173" spans="1:37" x14ac:dyDescent="0.2">
      <c r="A173" s="84">
        <v>166</v>
      </c>
      <c r="B173" s="84" t="str">
        <f ca="1"/>
        <v>Russian Federation</v>
      </c>
      <c r="C173" s="84" t="str">
        <f ca="1"/>
        <v>RUS</v>
      </c>
      <c r="D173" s="84" t="str">
        <f ca="1"/>
        <v>ECS           Europe &amp; Central Asia</v>
      </c>
      <c r="E173" s="84" t="str">
        <f ca="1"/>
        <v>IBRD</v>
      </c>
      <c r="F173" s="190" t="str">
        <f t="shared" ca="1" si="8"/>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1.8600583090378999</v>
      </c>
      <c r="I173" s="191"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0</v>
      </c>
      <c r="J173" s="242">
        <v>44753</v>
      </c>
      <c r="K173" s="242">
        <v>44855</v>
      </c>
      <c r="L173" s="91" t="s">
        <v>281</v>
      </c>
      <c r="M173" s="192">
        <v>1.8600583090378999</v>
      </c>
      <c r="N173" s="192">
        <v>0</v>
      </c>
      <c r="O173" s="192" t="s">
        <v>409</v>
      </c>
      <c r="P173" s="192">
        <v>49.1</v>
      </c>
      <c r="Q173" s="192" t="s">
        <v>409</v>
      </c>
      <c r="R173" s="192" t="s">
        <v>409</v>
      </c>
      <c r="S173"/>
      <c r="T173"/>
      <c r="U173"/>
      <c r="V173"/>
      <c r="W173"/>
      <c r="X173"/>
      <c r="Y173" s="192"/>
      <c r="Z173" s="192"/>
      <c r="AA173"/>
      <c r="AB173"/>
      <c r="AC173"/>
      <c r="AD173"/>
      <c r="AE173"/>
      <c r="AF173"/>
      <c r="AG173" s="34"/>
      <c r="AH173" s="34"/>
      <c r="AI173" s="34"/>
      <c r="AJ173" s="34"/>
      <c r="AK173" s="205"/>
    </row>
    <row r="174" spans="1:37" x14ac:dyDescent="0.2">
      <c r="A174" s="84">
        <v>167</v>
      </c>
      <c r="B174" s="84" t="str">
        <f ca="1"/>
        <v>Rwanda</v>
      </c>
      <c r="C174" s="84" t="str">
        <f ca="1"/>
        <v>RWA</v>
      </c>
      <c r="D174" s="84" t="str">
        <f ca="1"/>
        <v>SSF           Sub-Saharan Africa</v>
      </c>
      <c r="E174" s="84" t="str">
        <f ca="1"/>
        <v>IDA</v>
      </c>
      <c r="F174" s="190" t="str">
        <f t="shared" ca="1" si="8"/>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6.5247813411078699</v>
      </c>
      <c r="I174" s="191"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0</v>
      </c>
      <c r="J174" s="242">
        <v>44753</v>
      </c>
      <c r="K174" s="242">
        <v>44852</v>
      </c>
      <c r="L174" s="91" t="s">
        <v>283</v>
      </c>
      <c r="M174" s="192">
        <v>6.5247813411078699</v>
      </c>
      <c r="N174" s="192">
        <v>0</v>
      </c>
      <c r="O174" s="192" t="s">
        <v>409</v>
      </c>
      <c r="P174" s="192">
        <v>33.1</v>
      </c>
      <c r="Q174" s="192" t="s">
        <v>409</v>
      </c>
      <c r="R174" s="192" t="s">
        <v>409</v>
      </c>
      <c r="S174"/>
      <c r="T174"/>
      <c r="U174"/>
      <c r="V174"/>
      <c r="W174"/>
      <c r="X174"/>
      <c r="Y174" s="192"/>
      <c r="Z174" s="192"/>
      <c r="AA174"/>
      <c r="AB174"/>
      <c r="AC174"/>
      <c r="AD174"/>
      <c r="AE174"/>
      <c r="AF174"/>
      <c r="AG174" s="34"/>
      <c r="AH174" s="34"/>
      <c r="AI174" s="34"/>
      <c r="AJ174" s="34"/>
      <c r="AK174" s="205"/>
    </row>
    <row r="175" spans="1:37" x14ac:dyDescent="0.2">
      <c r="A175" s="84">
        <v>168</v>
      </c>
      <c r="B175" s="84" t="str">
        <f ca="1"/>
        <v>Saudi Arabia</v>
      </c>
      <c r="C175" s="84" t="str">
        <f ca="1"/>
        <v>SAU</v>
      </c>
      <c r="D175" s="84" t="str">
        <f ca="1"/>
        <v>MEA           Middle East &amp; North Africa</v>
      </c>
      <c r="E175" s="84" t="str">
        <f ca="1"/>
        <v>NA</v>
      </c>
      <c r="F175" s="190" t="str">
        <f t="shared" ca="1" si="8"/>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4.6467017049401633</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3.08454810495626</v>
      </c>
      <c r="I175" s="191"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7</v>
      </c>
      <c r="J175" s="242">
        <v>44753</v>
      </c>
      <c r="K175" s="242">
        <v>45169</v>
      </c>
      <c r="L175" s="91" t="s">
        <v>285</v>
      </c>
      <c r="M175" s="192">
        <v>3.08454810495626</v>
      </c>
      <c r="N175" s="192">
        <v>7</v>
      </c>
      <c r="O175" s="192" t="s">
        <v>409</v>
      </c>
      <c r="P175" s="192">
        <v>44.9</v>
      </c>
      <c r="Q175" s="192" t="s">
        <v>874</v>
      </c>
      <c r="R175" s="192" t="s">
        <v>409</v>
      </c>
      <c r="S175"/>
      <c r="T175"/>
      <c r="U175"/>
      <c r="V175"/>
      <c r="W175"/>
      <c r="X175"/>
      <c r="Y175" s="192"/>
      <c r="Z175" s="192"/>
      <c r="AA175"/>
      <c r="AB175"/>
      <c r="AC175"/>
      <c r="AD175"/>
      <c r="AE175"/>
      <c r="AF175"/>
      <c r="AG175" s="34"/>
      <c r="AH175" s="34"/>
      <c r="AI175" s="34"/>
      <c r="AJ175" s="34"/>
      <c r="AK175" s="205"/>
    </row>
    <row r="176" spans="1:37" x14ac:dyDescent="0.2">
      <c r="A176" s="84">
        <v>169</v>
      </c>
      <c r="B176" s="84" t="str">
        <f ca="1"/>
        <v>Sudan</v>
      </c>
      <c r="C176" s="84" t="str">
        <f ca="1"/>
        <v>SDN</v>
      </c>
      <c r="D176" s="84" t="str">
        <f ca="1"/>
        <v>SSF           Sub-Saharan Africa</v>
      </c>
      <c r="E176" s="84" t="str">
        <f ca="1"/>
        <v>IDA</v>
      </c>
      <c r="F176" s="190" t="str">
        <f t="shared" ca="1" si="8"/>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8.9017965887391863</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7.9241982507288604</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10</v>
      </c>
      <c r="J176" s="242">
        <v>44753</v>
      </c>
      <c r="K176" s="242">
        <v>45145</v>
      </c>
      <c r="L176" s="91" t="s">
        <v>287</v>
      </c>
      <c r="M176" s="192">
        <v>7.9241982507288604</v>
      </c>
      <c r="N176" s="192">
        <v>0</v>
      </c>
      <c r="O176" s="192">
        <v>10</v>
      </c>
      <c r="P176" s="192">
        <v>28.3</v>
      </c>
      <c r="Q176" s="192" t="s">
        <v>409</v>
      </c>
      <c r="R176" s="192" t="s">
        <v>867</v>
      </c>
      <c r="S176"/>
      <c r="T176"/>
      <c r="U176"/>
      <c r="V176"/>
      <c r="W176"/>
      <c r="X176"/>
      <c r="Y176" s="192"/>
      <c r="Z176" s="192"/>
      <c r="AA176"/>
      <c r="AB176"/>
      <c r="AC176"/>
      <c r="AD176"/>
      <c r="AE176"/>
      <c r="AF176"/>
      <c r="AG176" s="34"/>
      <c r="AH176" s="34"/>
      <c r="AI176" s="34"/>
      <c r="AJ176" s="34"/>
      <c r="AK176" s="205"/>
    </row>
    <row r="177" spans="1:37" x14ac:dyDescent="0.2">
      <c r="A177" s="84">
        <v>170</v>
      </c>
      <c r="B177" s="84" t="str">
        <f ca="1"/>
        <v>Senegal</v>
      </c>
      <c r="C177" s="84" t="str">
        <f ca="1"/>
        <v>SEN</v>
      </c>
      <c r="D177" s="84" t="str">
        <f ca="1"/>
        <v>SSF           Sub-Saharan Africa</v>
      </c>
      <c r="E177" s="84" t="str">
        <f ca="1"/>
        <v>IDA</v>
      </c>
      <c r="F177" s="190" t="str">
        <f t="shared" ca="1" si="8"/>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6.6122448979591804</v>
      </c>
      <c r="I177" s="191"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0</v>
      </c>
      <c r="J177" s="242">
        <v>44753</v>
      </c>
      <c r="K177" s="242">
        <v>44762</v>
      </c>
      <c r="L177" s="91" t="s">
        <v>289</v>
      </c>
      <c r="M177" s="192">
        <v>6.6122448979591804</v>
      </c>
      <c r="N177" s="192">
        <v>0</v>
      </c>
      <c r="O177" s="192" t="s">
        <v>409</v>
      </c>
      <c r="P177" s="192">
        <v>32.799999999999997</v>
      </c>
      <c r="Q177" s="192" t="s">
        <v>409</v>
      </c>
      <c r="R177" s="192" t="s">
        <v>409</v>
      </c>
      <c r="S177"/>
      <c r="T177"/>
      <c r="U177"/>
      <c r="V177"/>
      <c r="W177"/>
      <c r="X177"/>
      <c r="Y177" s="192"/>
      <c r="Z177" s="192"/>
      <c r="AA177"/>
      <c r="AB177"/>
      <c r="AC177"/>
      <c r="AD177"/>
      <c r="AE177"/>
      <c r="AF177"/>
      <c r="AG177" s="34"/>
      <c r="AH177" s="34"/>
      <c r="AI177" s="34"/>
      <c r="AJ177" s="34"/>
      <c r="AK177" s="205"/>
    </row>
    <row r="178" spans="1:37" x14ac:dyDescent="0.2">
      <c r="A178" s="84">
        <v>171</v>
      </c>
      <c r="B178" s="84" t="str">
        <f ca="1"/>
        <v>Singapore</v>
      </c>
      <c r="C178" s="84" t="str">
        <f ca="1"/>
        <v>SGP</v>
      </c>
      <c r="D178" s="84" t="str">
        <f ca="1"/>
        <v>EAS           East Asia &amp; Pacific</v>
      </c>
      <c r="E178" s="84" t="str">
        <f ca="1"/>
        <v>NA</v>
      </c>
      <c r="F178" s="190" t="str">
        <f t="shared" ca="1" si="8"/>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0</v>
      </c>
      <c r="I178" s="191"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0</v>
      </c>
      <c r="J178" s="242">
        <v>44753</v>
      </c>
      <c r="K178" s="242">
        <v>44855</v>
      </c>
      <c r="L178" s="91" t="s">
        <v>291</v>
      </c>
      <c r="M178" s="192">
        <v>0</v>
      </c>
      <c r="N178" s="192">
        <v>0</v>
      </c>
      <c r="O178" s="192" t="s">
        <v>409</v>
      </c>
      <c r="P178" s="192">
        <v>57.4</v>
      </c>
      <c r="Q178" s="192" t="s">
        <v>409</v>
      </c>
      <c r="R178" s="192" t="s">
        <v>409</v>
      </c>
      <c r="S178"/>
      <c r="T178"/>
      <c r="U178"/>
      <c r="V178"/>
      <c r="W178"/>
      <c r="X178"/>
      <c r="Y178" s="192"/>
      <c r="Z178" s="192"/>
      <c r="AA178"/>
      <c r="AB178"/>
      <c r="AC178"/>
      <c r="AD178"/>
      <c r="AE178"/>
      <c r="AF178"/>
      <c r="AG178" s="34"/>
      <c r="AH178" s="34"/>
      <c r="AI178" s="34"/>
      <c r="AJ178" s="34"/>
      <c r="AK178" s="205"/>
    </row>
    <row r="179" spans="1:37" x14ac:dyDescent="0.2">
      <c r="A179" s="84">
        <v>172</v>
      </c>
      <c r="B179" s="84" t="str">
        <f ca="1"/>
        <v>Solomon Islands</v>
      </c>
      <c r="C179" s="84" t="str">
        <f ca="1"/>
        <v>SLB</v>
      </c>
      <c r="D179" s="84" t="str">
        <f ca="1"/>
        <v>EAS           East Asia &amp; Pacific</v>
      </c>
      <c r="E179" s="84" t="str">
        <f ca="1"/>
        <v>IDA</v>
      </c>
      <c r="F179" s="190" t="str">
        <f t="shared" ca="1" si="8"/>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9.3819241982507293</v>
      </c>
      <c r="I179" s="191"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0</v>
      </c>
      <c r="J179" s="242">
        <v>44753</v>
      </c>
      <c r="K179" s="242">
        <v>44762</v>
      </c>
      <c r="L179" s="91" t="s">
        <v>293</v>
      </c>
      <c r="M179" s="192">
        <v>9.3819241982507293</v>
      </c>
      <c r="N179" s="192">
        <v>0</v>
      </c>
      <c r="O179" s="192" t="s">
        <v>409</v>
      </c>
      <c r="P179" s="192">
        <v>23.3</v>
      </c>
      <c r="Q179" s="192" t="s">
        <v>409</v>
      </c>
      <c r="R179" s="192" t="s">
        <v>409</v>
      </c>
      <c r="S179"/>
      <c r="T179"/>
      <c r="U179"/>
      <c r="V179"/>
      <c r="W179"/>
      <c r="X179"/>
      <c r="Y179" s="192"/>
      <c r="Z179" s="192"/>
      <c r="AA179"/>
      <c r="AB179"/>
      <c r="AC179"/>
      <c r="AD179"/>
      <c r="AE179"/>
      <c r="AF179"/>
      <c r="AG179" s="34"/>
      <c r="AH179" s="34"/>
      <c r="AI179" s="34"/>
      <c r="AJ179" s="34"/>
      <c r="AK179" s="205"/>
    </row>
    <row r="180" spans="1:37" x14ac:dyDescent="0.2">
      <c r="A180" s="84">
        <v>173</v>
      </c>
      <c r="B180" s="84" t="str">
        <f ca="1"/>
        <v>Sierra Leone</v>
      </c>
      <c r="C180" s="84" t="str">
        <f ca="1"/>
        <v>SLE</v>
      </c>
      <c r="D180" s="84" t="str">
        <f ca="1"/>
        <v>SSF           Sub-Saharan Africa</v>
      </c>
      <c r="E180" s="84" t="str">
        <f ca="1"/>
        <v>IDA</v>
      </c>
      <c r="F180" s="190" t="str">
        <f t="shared" ca="1" si="8"/>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6.6413994169096204</v>
      </c>
      <c r="I180" s="191"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0</v>
      </c>
      <c r="J180" s="242">
        <v>44753</v>
      </c>
      <c r="K180" s="242">
        <v>44830</v>
      </c>
      <c r="L180" s="91" t="s">
        <v>295</v>
      </c>
      <c r="M180" s="192">
        <v>6.6413994169096204</v>
      </c>
      <c r="N180" s="192">
        <v>0</v>
      </c>
      <c r="O180" s="192" t="s">
        <v>409</v>
      </c>
      <c r="P180" s="192">
        <v>32.700000000000003</v>
      </c>
      <c r="Q180" s="192" t="s">
        <v>409</v>
      </c>
      <c r="R180" s="192" t="s">
        <v>409</v>
      </c>
      <c r="S180"/>
      <c r="T180"/>
      <c r="U180"/>
      <c r="V180"/>
      <c r="W180"/>
      <c r="X180"/>
      <c r="Y180" s="192"/>
      <c r="Z180" s="192"/>
      <c r="AA180"/>
      <c r="AB180"/>
      <c r="AC180"/>
      <c r="AD180"/>
      <c r="AE180"/>
      <c r="AF180"/>
      <c r="AG180" s="34"/>
      <c r="AH180" s="34"/>
      <c r="AI180" s="34"/>
      <c r="AJ180" s="34"/>
      <c r="AK180" s="205"/>
    </row>
    <row r="181" spans="1:37" x14ac:dyDescent="0.2">
      <c r="A181" s="84">
        <v>174</v>
      </c>
      <c r="B181" s="84" t="str">
        <f ca="1"/>
        <v>El Salvador</v>
      </c>
      <c r="C181" s="84" t="str">
        <f ca="1"/>
        <v>SLV</v>
      </c>
      <c r="D181" s="84" t="str">
        <f ca="1"/>
        <v>LCN           Latin America &amp; Caribbean</v>
      </c>
      <c r="E181" s="84" t="str">
        <f ca="1"/>
        <v>IBRD</v>
      </c>
      <c r="F181" s="190" t="str">
        <f t="shared" ca="1" si="8"/>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0</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4.2798833819241997</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0</v>
      </c>
      <c r="J181" s="242">
        <v>44753</v>
      </c>
      <c r="K181" s="242">
        <v>44855</v>
      </c>
      <c r="L181" s="91" t="s">
        <v>297</v>
      </c>
      <c r="M181" s="192">
        <v>4.2798833819241997</v>
      </c>
      <c r="N181" s="192">
        <v>0</v>
      </c>
      <c r="O181" s="192" t="s">
        <v>409</v>
      </c>
      <c r="P181" s="192">
        <v>40.799999999999997</v>
      </c>
      <c r="Q181" s="192" t="s">
        <v>409</v>
      </c>
      <c r="R181" s="192" t="s">
        <v>409</v>
      </c>
      <c r="S181"/>
      <c r="T181"/>
      <c r="U181"/>
      <c r="V181"/>
      <c r="W181"/>
      <c r="X181"/>
      <c r="Y181" s="192"/>
      <c r="Z181" s="192"/>
      <c r="AA181"/>
      <c r="AB181"/>
      <c r="AC181"/>
      <c r="AD181"/>
      <c r="AE181"/>
      <c r="AF181"/>
      <c r="AG181" s="34"/>
      <c r="AH181" s="34"/>
      <c r="AI181" s="34"/>
      <c r="AJ181" s="34"/>
      <c r="AK181" s="205"/>
    </row>
    <row r="182" spans="1:37" x14ac:dyDescent="0.2">
      <c r="A182" s="84">
        <v>175</v>
      </c>
      <c r="B182" s="84" t="str">
        <f ca="1"/>
        <v>San Marino</v>
      </c>
      <c r="C182" s="84" t="str">
        <f ca="1"/>
        <v>SMR</v>
      </c>
      <c r="D182" s="84" t="str">
        <f ca="1"/>
        <v>ECS           Europe &amp; Central Asia</v>
      </c>
      <c r="E182" s="84" t="str">
        <f ca="1"/>
        <v>NA</v>
      </c>
      <c r="F182" s="190" t="str">
        <f t="shared" ca="1" si="8"/>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6.5830903790087403</v>
      </c>
      <c r="I182" s="191"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0</v>
      </c>
      <c r="J182" s="242">
        <v>44887</v>
      </c>
      <c r="K182" s="242" t="s">
        <v>409</v>
      </c>
      <c r="L182" s="91" t="s">
        <v>715</v>
      </c>
      <c r="M182" s="192">
        <v>6.5830903790087403</v>
      </c>
      <c r="N182" s="192">
        <v>0</v>
      </c>
      <c r="O182" s="192" t="s">
        <v>409</v>
      </c>
      <c r="P182" s="192">
        <v>32.9</v>
      </c>
      <c r="Q182" s="192" t="s">
        <v>409</v>
      </c>
      <c r="R182" s="192" t="s">
        <v>409</v>
      </c>
      <c r="S182"/>
      <c r="T182"/>
      <c r="U182"/>
      <c r="V182"/>
      <c r="W182"/>
      <c r="X182"/>
      <c r="Y182" s="192"/>
      <c r="Z182" s="192"/>
      <c r="AA182"/>
      <c r="AB182"/>
      <c r="AC182"/>
      <c r="AD182"/>
      <c r="AE182"/>
      <c r="AF182"/>
      <c r="AG182" s="34"/>
      <c r="AH182" s="34"/>
      <c r="AI182" s="34"/>
      <c r="AJ182" s="34"/>
      <c r="AK182" s="205"/>
    </row>
    <row r="183" spans="1:37" x14ac:dyDescent="0.2">
      <c r="A183" s="84">
        <v>176</v>
      </c>
      <c r="B183" s="84" t="str">
        <f ca="1"/>
        <v>Somalia</v>
      </c>
      <c r="C183" s="84" t="str">
        <f ca="1"/>
        <v>SOM</v>
      </c>
      <c r="D183" s="84" t="str">
        <f ca="1"/>
        <v>SSF           Sub-Saharan Africa</v>
      </c>
      <c r="E183" s="84" t="str">
        <f ca="1"/>
        <v>IDA</v>
      </c>
      <c r="F183" s="190" t="str">
        <f t="shared" ca="1" si="8"/>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0</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10</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0</v>
      </c>
      <c r="J183" s="242">
        <v>44753</v>
      </c>
      <c r="K183" s="242">
        <v>44753</v>
      </c>
      <c r="L183" s="91" t="s">
        <v>299</v>
      </c>
      <c r="M183" s="192">
        <v>10</v>
      </c>
      <c r="N183" s="192">
        <v>0</v>
      </c>
      <c r="O183" s="192" t="s">
        <v>409</v>
      </c>
      <c r="P183" s="192">
        <v>16</v>
      </c>
      <c r="Q183" s="192" t="s">
        <v>409</v>
      </c>
      <c r="R183" s="192" t="s">
        <v>409</v>
      </c>
      <c r="S183"/>
      <c r="T183"/>
      <c r="U183"/>
      <c r="V183"/>
      <c r="W183"/>
      <c r="X183"/>
      <c r="Y183" s="192"/>
      <c r="Z183" s="192"/>
      <c r="AA183"/>
      <c r="AB183"/>
      <c r="AC183"/>
      <c r="AD183"/>
      <c r="AE183"/>
      <c r="AF183"/>
      <c r="AG183" s="34"/>
      <c r="AH183" s="34"/>
      <c r="AI183" s="34"/>
      <c r="AJ183" s="34"/>
      <c r="AK183" s="205"/>
    </row>
    <row r="184" spans="1:37" x14ac:dyDescent="0.2">
      <c r="A184" s="84">
        <v>177</v>
      </c>
      <c r="B184" s="84" t="str">
        <f ca="1"/>
        <v>Serbia</v>
      </c>
      <c r="C184" s="84" t="str">
        <f ca="1"/>
        <v>SRB</v>
      </c>
      <c r="D184" s="84" t="str">
        <f ca="1"/>
        <v>ECS           Europe &amp; Central Asia</v>
      </c>
      <c r="E184" s="84" t="str">
        <f ca="1"/>
        <v>IBRD</v>
      </c>
      <c r="F184" s="190" t="str">
        <f t="shared" ca="1" si="8"/>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3.0553935860058301</v>
      </c>
      <c r="I184" s="191"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0</v>
      </c>
      <c r="J184" s="242">
        <v>44753</v>
      </c>
      <c r="K184" s="242">
        <v>44852</v>
      </c>
      <c r="L184" s="91" t="s">
        <v>301</v>
      </c>
      <c r="M184" s="192">
        <v>3.0553935860058301</v>
      </c>
      <c r="N184" s="192">
        <v>0</v>
      </c>
      <c r="O184" s="192" t="s">
        <v>409</v>
      </c>
      <c r="P184" s="192">
        <v>45</v>
      </c>
      <c r="Q184" s="192" t="s">
        <v>409</v>
      </c>
      <c r="R184" s="192" t="s">
        <v>409</v>
      </c>
      <c r="S184"/>
      <c r="T184"/>
      <c r="U184"/>
      <c r="V184"/>
      <c r="W184"/>
      <c r="X184"/>
      <c r="Y184" s="192"/>
      <c r="Z184" s="192"/>
      <c r="AA184"/>
      <c r="AB184"/>
      <c r="AC184"/>
      <c r="AD184"/>
      <c r="AE184"/>
      <c r="AF184"/>
      <c r="AG184" s="34"/>
      <c r="AH184" s="34"/>
      <c r="AI184" s="34"/>
      <c r="AJ184" s="34"/>
      <c r="AK184" s="205"/>
    </row>
    <row r="185" spans="1:37" x14ac:dyDescent="0.2">
      <c r="A185" s="84">
        <v>178</v>
      </c>
      <c r="B185" s="84" t="str">
        <f ca="1"/>
        <v>South Sudan</v>
      </c>
      <c r="C185" s="84" t="str">
        <f ca="1"/>
        <v>SSD</v>
      </c>
      <c r="D185" s="84" t="str">
        <f ca="1"/>
        <v>SSF           Sub-Saharan Africa</v>
      </c>
      <c r="E185" s="84" t="str">
        <f ca="1"/>
        <v>IDA</v>
      </c>
      <c r="F185" s="190" t="str">
        <f t="shared" ca="1" si="8"/>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9.9824919620601094</v>
      </c>
      <c r="H185" s="80"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9.9650145772594705</v>
      </c>
      <c r="I185" s="191"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10</v>
      </c>
      <c r="J185" s="242">
        <v>44753</v>
      </c>
      <c r="K185" s="242">
        <v>44873</v>
      </c>
      <c r="L185" s="91" t="s">
        <v>303</v>
      </c>
      <c r="M185" s="192">
        <v>9.9650145772594705</v>
      </c>
      <c r="N185" s="192">
        <v>0</v>
      </c>
      <c r="O185" s="192">
        <v>10</v>
      </c>
      <c r="P185" s="192">
        <v>21.3</v>
      </c>
      <c r="Q185" s="192" t="s">
        <v>409</v>
      </c>
      <c r="R185" s="192" t="s">
        <v>693</v>
      </c>
      <c r="S185"/>
      <c r="T185"/>
      <c r="U185"/>
      <c r="V185"/>
      <c r="W185"/>
      <c r="X185"/>
      <c r="Y185" s="192"/>
      <c r="Z185" s="192"/>
      <c r="AA185"/>
      <c r="AB185"/>
      <c r="AC185"/>
      <c r="AD185"/>
      <c r="AE185"/>
      <c r="AF185"/>
      <c r="AG185" s="34"/>
      <c r="AH185" s="34"/>
      <c r="AI185" s="34"/>
      <c r="AJ185" s="34"/>
      <c r="AK185" s="205"/>
    </row>
    <row r="186" spans="1:37" x14ac:dyDescent="0.2">
      <c r="A186" s="84">
        <v>179</v>
      </c>
      <c r="B186" s="84" t="str">
        <f ca="1"/>
        <v>São Tomé and Príncipe</v>
      </c>
      <c r="C186" s="84" t="str">
        <f ca="1"/>
        <v>STP</v>
      </c>
      <c r="D186" s="84" t="str">
        <f ca="1"/>
        <v>SSF           Sub-Saharan Africa</v>
      </c>
      <c r="E186" s="84" t="str">
        <f ca="1"/>
        <v>IDA</v>
      </c>
      <c r="F186" s="190" t="str">
        <f t="shared" ca="1" si="8"/>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8.4198250728862902</v>
      </c>
      <c r="I186" s="191"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0</v>
      </c>
      <c r="J186" s="242">
        <v>44753</v>
      </c>
      <c r="K186" s="242">
        <v>44852</v>
      </c>
      <c r="L186" s="91" t="s">
        <v>304</v>
      </c>
      <c r="M186" s="192">
        <v>8.4198250728862902</v>
      </c>
      <c r="N186" s="192">
        <v>0</v>
      </c>
      <c r="O186" s="192" t="s">
        <v>409</v>
      </c>
      <c r="P186" s="192">
        <v>26.6</v>
      </c>
      <c r="Q186" s="192" t="s">
        <v>409</v>
      </c>
      <c r="R186" s="192" t="s">
        <v>409</v>
      </c>
      <c r="S186"/>
      <c r="T186"/>
      <c r="U186"/>
      <c r="V186"/>
      <c r="W186"/>
      <c r="X186"/>
      <c r="Y186" s="192"/>
      <c r="Z186" s="192"/>
      <c r="AA186"/>
      <c r="AB186"/>
      <c r="AC186"/>
      <c r="AD186"/>
      <c r="AE186"/>
      <c r="AF186"/>
      <c r="AG186" s="34"/>
      <c r="AH186" s="34"/>
      <c r="AI186" s="34"/>
      <c r="AJ186" s="34"/>
      <c r="AK186" s="205"/>
    </row>
    <row r="187" spans="1:37" x14ac:dyDescent="0.2">
      <c r="A187" s="84">
        <v>180</v>
      </c>
      <c r="B187" s="84" t="str">
        <f ca="1"/>
        <v>Suriname</v>
      </c>
      <c r="C187" s="84" t="str">
        <f ca="1"/>
        <v>SUR</v>
      </c>
      <c r="D187" s="84" t="str">
        <f ca="1"/>
        <v>LCN           Latin America &amp; Caribbean</v>
      </c>
      <c r="E187" s="84" t="str">
        <f ca="1"/>
        <v>IBRD</v>
      </c>
      <c r="F187" s="190" t="str">
        <f t="shared" ca="1" si="8"/>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7.7271246146607213</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5.9708454810495599</v>
      </c>
      <c r="I187" s="191"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10</v>
      </c>
      <c r="J187" s="242">
        <v>44753</v>
      </c>
      <c r="K187" s="242">
        <v>45174</v>
      </c>
      <c r="L187" s="91" t="s">
        <v>306</v>
      </c>
      <c r="M187" s="192">
        <v>5.9708454810495599</v>
      </c>
      <c r="N187" s="192">
        <v>0</v>
      </c>
      <c r="O187" s="192">
        <v>10</v>
      </c>
      <c r="P187" s="192">
        <v>35</v>
      </c>
      <c r="Q187" s="192" t="s">
        <v>409</v>
      </c>
      <c r="R187" s="192" t="s">
        <v>876</v>
      </c>
      <c r="S187"/>
      <c r="T187"/>
      <c r="U187"/>
      <c r="V187"/>
      <c r="W187"/>
      <c r="X187"/>
      <c r="Y187" s="192"/>
      <c r="Z187" s="192"/>
      <c r="AA187"/>
      <c r="AB187"/>
      <c r="AC187"/>
      <c r="AD187"/>
      <c r="AE187"/>
      <c r="AF187"/>
      <c r="AG187" s="34"/>
      <c r="AH187" s="34"/>
      <c r="AI187" s="34"/>
      <c r="AJ187" s="34"/>
      <c r="AK187" s="205"/>
    </row>
    <row r="188" spans="1:37" x14ac:dyDescent="0.2">
      <c r="A188" s="84">
        <v>181</v>
      </c>
      <c r="B188" s="84" t="str">
        <f ca="1"/>
        <v>Slovak Republic</v>
      </c>
      <c r="C188" s="84" t="str">
        <f ca="1"/>
        <v>SVK</v>
      </c>
      <c r="D188" s="84" t="str">
        <f ca="1"/>
        <v>ECS           Europe &amp; Central Asia</v>
      </c>
      <c r="E188" s="84" t="str">
        <f ca="1"/>
        <v>NA</v>
      </c>
      <c r="F188" s="190" t="str">
        <f t="shared" ca="1" si="8"/>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0.314868804664724</v>
      </c>
      <c r="I188" s="191"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0</v>
      </c>
      <c r="J188" s="242">
        <v>44753</v>
      </c>
      <c r="K188" s="242">
        <v>44855</v>
      </c>
      <c r="L188" s="91" t="s">
        <v>307</v>
      </c>
      <c r="M188" s="192">
        <v>0.314868804664724</v>
      </c>
      <c r="N188" s="192">
        <v>0</v>
      </c>
      <c r="O188" s="192" t="s">
        <v>409</v>
      </c>
      <c r="P188" s="192">
        <v>54.4</v>
      </c>
      <c r="Q188" s="192" t="s">
        <v>409</v>
      </c>
      <c r="R188" s="192" t="s">
        <v>409</v>
      </c>
      <c r="S188"/>
      <c r="T188"/>
      <c r="U188"/>
      <c r="V188"/>
      <c r="W188"/>
      <c r="X188"/>
      <c r="Y188" s="192"/>
      <c r="Z188" s="192"/>
      <c r="AA188"/>
      <c r="AB188"/>
      <c r="AC188"/>
      <c r="AD188"/>
      <c r="AE188"/>
      <c r="AF188"/>
      <c r="AG188" s="34"/>
      <c r="AH188" s="34"/>
      <c r="AI188" s="34"/>
      <c r="AJ188" s="34"/>
      <c r="AK188" s="205"/>
    </row>
    <row r="189" spans="1:37" x14ac:dyDescent="0.2">
      <c r="A189" s="84">
        <v>182</v>
      </c>
      <c r="B189" s="84" t="str">
        <f ca="1"/>
        <v>Slovenia</v>
      </c>
      <c r="C189" s="84" t="str">
        <f ca="1"/>
        <v>SVN</v>
      </c>
      <c r="D189" s="84" t="str">
        <f ca="1"/>
        <v>ECS           Europe &amp; Central Asia</v>
      </c>
      <c r="E189" s="84" t="str">
        <f ca="1"/>
        <v>NA</v>
      </c>
      <c r="F189" s="190" t="str">
        <f t="shared" ca="1" si="8"/>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0</v>
      </c>
      <c r="I189" s="191"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0</v>
      </c>
      <c r="J189" s="242">
        <v>44753</v>
      </c>
      <c r="K189" s="242">
        <v>44855</v>
      </c>
      <c r="L189" s="91" t="s">
        <v>309</v>
      </c>
      <c r="M189" s="192">
        <v>0</v>
      </c>
      <c r="N189" s="192">
        <v>0</v>
      </c>
      <c r="O189" s="192" t="s">
        <v>409</v>
      </c>
      <c r="P189" s="192">
        <v>67.8</v>
      </c>
      <c r="Q189" s="192" t="s">
        <v>409</v>
      </c>
      <c r="R189" s="192" t="s">
        <v>409</v>
      </c>
      <c r="S189"/>
      <c r="T189"/>
      <c r="U189"/>
      <c r="V189"/>
      <c r="W189"/>
      <c r="X189"/>
      <c r="Y189" s="192"/>
      <c r="Z189" s="192"/>
      <c r="AA189"/>
      <c r="AB189"/>
      <c r="AC189"/>
      <c r="AD189"/>
      <c r="AE189"/>
      <c r="AF189"/>
      <c r="AG189" s="34"/>
      <c r="AH189" s="34"/>
      <c r="AI189" s="34"/>
      <c r="AJ189" s="34"/>
      <c r="AK189" s="205"/>
    </row>
    <row r="190" spans="1:37" x14ac:dyDescent="0.2">
      <c r="A190" s="84">
        <v>183</v>
      </c>
      <c r="B190" s="84" t="str">
        <f ca="1"/>
        <v>Sweden</v>
      </c>
      <c r="C190" s="84" t="str">
        <f ca="1"/>
        <v>SWE</v>
      </c>
      <c r="D190" s="84" t="str">
        <f ca="1"/>
        <v>ECS           Europe &amp; Central Asia</v>
      </c>
      <c r="E190" s="84" t="str">
        <f ca="1"/>
        <v>NA</v>
      </c>
      <c r="F190" s="190" t="str">
        <f t="shared" ref="F190:F225" ca="1" si="9">IF(L190 &lt;&gt; C190, "Countries don't match", "")</f>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v>
      </c>
      <c r="I190" s="191"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0</v>
      </c>
      <c r="J190" s="242">
        <v>44753</v>
      </c>
      <c r="K190" s="242">
        <v>44855</v>
      </c>
      <c r="L190" s="91" t="s">
        <v>311</v>
      </c>
      <c r="M190" s="192">
        <v>0</v>
      </c>
      <c r="N190" s="192">
        <v>0</v>
      </c>
      <c r="O190" s="192" t="s">
        <v>409</v>
      </c>
      <c r="P190" s="192">
        <v>64.900000000000006</v>
      </c>
      <c r="Q190" s="192" t="s">
        <v>409</v>
      </c>
      <c r="R190" s="192" t="s">
        <v>409</v>
      </c>
      <c r="S190"/>
      <c r="T190"/>
      <c r="U190"/>
      <c r="V190"/>
      <c r="W190"/>
      <c r="X190"/>
      <c r="Y190" s="192"/>
      <c r="Z190" s="192"/>
      <c r="AA190"/>
      <c r="AB190"/>
      <c r="AC190"/>
      <c r="AD190"/>
      <c r="AE190"/>
      <c r="AF190"/>
      <c r="AG190" s="34"/>
      <c r="AH190" s="34"/>
      <c r="AI190" s="34"/>
      <c r="AJ190" s="34"/>
      <c r="AK190" s="205"/>
    </row>
    <row r="191" spans="1:37" x14ac:dyDescent="0.2">
      <c r="A191" s="84">
        <v>184</v>
      </c>
      <c r="B191" s="84" t="str">
        <f ca="1"/>
        <v>Eswatini</v>
      </c>
      <c r="C191" s="84" t="str">
        <f ca="1"/>
        <v>SWZ</v>
      </c>
      <c r="D191" s="84" t="str">
        <f ca="1"/>
        <v>SSF           Sub-Saharan Africa</v>
      </c>
      <c r="E191" s="84" t="str">
        <f ca="1"/>
        <v>IBRD</v>
      </c>
      <c r="F191" s="190" t="str">
        <f t="shared" ca="1" si="9"/>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7.6326530612244898</v>
      </c>
      <c r="I191" s="191"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0</v>
      </c>
      <c r="J191" s="242">
        <v>44753</v>
      </c>
      <c r="K191" s="242">
        <v>44830</v>
      </c>
      <c r="L191" s="91" t="s">
        <v>313</v>
      </c>
      <c r="M191" s="192">
        <v>7.6326530612244898</v>
      </c>
      <c r="N191" s="192">
        <v>0</v>
      </c>
      <c r="O191" s="192" t="s">
        <v>409</v>
      </c>
      <c r="P191" s="192">
        <v>29.3</v>
      </c>
      <c r="Q191" s="192" t="s">
        <v>409</v>
      </c>
      <c r="R191" s="192" t="s">
        <v>409</v>
      </c>
      <c r="S191"/>
      <c r="T191"/>
      <c r="U191"/>
      <c r="V191"/>
      <c r="W191"/>
      <c r="X191"/>
      <c r="Y191" s="192"/>
      <c r="Z191" s="192"/>
      <c r="AA191"/>
      <c r="AB191"/>
      <c r="AC191"/>
      <c r="AD191"/>
      <c r="AE191"/>
      <c r="AF191"/>
      <c r="AG191" s="34"/>
      <c r="AH191" s="34"/>
      <c r="AI191" s="34"/>
      <c r="AJ191" s="34"/>
      <c r="AK191" s="205"/>
    </row>
    <row r="192" spans="1:37" x14ac:dyDescent="0.2">
      <c r="A192" s="84">
        <v>185</v>
      </c>
      <c r="B192" s="84" t="str">
        <f ca="1"/>
        <v>Sint Maarten (Dutch part)</v>
      </c>
      <c r="C192" s="84" t="str">
        <f ca="1"/>
        <v>SXM</v>
      </c>
      <c r="D192" s="84" t="str">
        <f ca="1"/>
        <v>LCN           Latin America &amp; Caribbean</v>
      </c>
      <c r="E192" s="84" t="str">
        <f ca="1"/>
        <v>NA</v>
      </c>
      <c r="F192" s="190" t="str">
        <f t="shared" ca="1" si="9"/>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0</v>
      </c>
      <c r="J192" s="242" t="s">
        <v>409</v>
      </c>
      <c r="K192" s="242" t="s">
        <v>409</v>
      </c>
      <c r="L192" s="91" t="s">
        <v>716</v>
      </c>
      <c r="M192" s="192" t="s">
        <v>409</v>
      </c>
      <c r="N192" s="192">
        <v>0</v>
      </c>
      <c r="O192" s="192" t="s">
        <v>409</v>
      </c>
      <c r="P192" s="192" t="s">
        <v>409</v>
      </c>
      <c r="Q192" s="192" t="s">
        <v>409</v>
      </c>
      <c r="R192" s="192" t="s">
        <v>409</v>
      </c>
      <c r="S192"/>
      <c r="T192"/>
      <c r="U192"/>
      <c r="V192"/>
      <c r="W192"/>
      <c r="X192"/>
      <c r="Y192" s="192"/>
      <c r="Z192" s="192"/>
      <c r="AA192"/>
      <c r="AB192"/>
      <c r="AC192"/>
      <c r="AD192"/>
      <c r="AE192"/>
      <c r="AF192"/>
      <c r="AG192" s="34"/>
      <c r="AH192" s="34"/>
      <c r="AI192" s="34"/>
      <c r="AJ192" s="34"/>
      <c r="AK192" s="205"/>
    </row>
    <row r="193" spans="1:37" x14ac:dyDescent="0.2">
      <c r="A193" s="84">
        <v>186</v>
      </c>
      <c r="B193" s="84" t="str">
        <f ca="1"/>
        <v>Seychelles</v>
      </c>
      <c r="C193" s="84" t="str">
        <f ca="1"/>
        <v>SYC</v>
      </c>
      <c r="D193" s="84" t="str">
        <f ca="1"/>
        <v>SSF           Sub-Saharan Africa</v>
      </c>
      <c r="E193" s="84" t="str">
        <f ca="1"/>
        <v>IBRD</v>
      </c>
      <c r="F193" s="190" t="str">
        <f t="shared" ca="1" si="9"/>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6.9037900874635501</v>
      </c>
      <c r="I193" s="191"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0</v>
      </c>
      <c r="J193" s="242">
        <v>44753</v>
      </c>
      <c r="K193" s="242">
        <v>44852</v>
      </c>
      <c r="L193" s="91" t="s">
        <v>315</v>
      </c>
      <c r="M193" s="192">
        <v>6.9037900874635501</v>
      </c>
      <c r="N193" s="192">
        <v>0</v>
      </c>
      <c r="O193" s="192" t="s">
        <v>409</v>
      </c>
      <c r="P193" s="192">
        <v>31.8</v>
      </c>
      <c r="Q193" s="192" t="s">
        <v>409</v>
      </c>
      <c r="R193" s="192" t="s">
        <v>409</v>
      </c>
      <c r="S193"/>
      <c r="T193"/>
      <c r="U193"/>
      <c r="V193"/>
      <c r="W193"/>
      <c r="X193"/>
      <c r="Y193" s="192"/>
      <c r="Z193" s="192"/>
      <c r="AA193"/>
      <c r="AB193"/>
      <c r="AC193"/>
      <c r="AD193"/>
      <c r="AE193"/>
      <c r="AF193"/>
      <c r="AG193" s="34"/>
      <c r="AH193" s="34"/>
      <c r="AI193" s="34"/>
      <c r="AJ193" s="34"/>
      <c r="AK193" s="205"/>
    </row>
    <row r="194" spans="1:37" x14ac:dyDescent="0.2">
      <c r="A194" s="84">
        <v>187</v>
      </c>
      <c r="B194" s="84" t="str">
        <f ca="1"/>
        <v>Syrian Arab Republic</v>
      </c>
      <c r="C194" s="84" t="str">
        <f ca="1"/>
        <v>SYR</v>
      </c>
      <c r="D194" s="84" t="str">
        <f ca="1"/>
        <v>MEA           Middle East &amp; North Africa</v>
      </c>
      <c r="E194" s="84" t="str">
        <f ca="1"/>
        <v>IDA</v>
      </c>
      <c r="F194" s="190" t="str">
        <f t="shared" ca="1" si="9"/>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0</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0</v>
      </c>
      <c r="J194" s="242">
        <v>44753</v>
      </c>
      <c r="K194" s="242">
        <v>44830</v>
      </c>
      <c r="L194" s="91" t="s">
        <v>316</v>
      </c>
      <c r="M194" s="192">
        <v>10</v>
      </c>
      <c r="N194" s="192">
        <v>0</v>
      </c>
      <c r="O194" s="192" t="s">
        <v>409</v>
      </c>
      <c r="P194" s="192">
        <v>16.7</v>
      </c>
      <c r="Q194" s="192" t="s">
        <v>409</v>
      </c>
      <c r="R194" s="192" t="s">
        <v>409</v>
      </c>
      <c r="S194"/>
      <c r="T194"/>
      <c r="U194"/>
      <c r="V194"/>
      <c r="W194"/>
      <c r="X194"/>
      <c r="Y194" s="192"/>
      <c r="Z194" s="192"/>
      <c r="AA194"/>
      <c r="AB194"/>
      <c r="AC194"/>
      <c r="AD194"/>
      <c r="AE194"/>
      <c r="AF194"/>
      <c r="AG194" s="34"/>
      <c r="AH194" s="34"/>
      <c r="AI194" s="34"/>
      <c r="AJ194" s="34"/>
      <c r="AK194" s="205"/>
    </row>
    <row r="195" spans="1:37" x14ac:dyDescent="0.2">
      <c r="A195" s="84">
        <v>188</v>
      </c>
      <c r="B195" s="84" t="str">
        <f ca="1"/>
        <v>Turks and Caicos Islands</v>
      </c>
      <c r="C195" s="84" t="str">
        <f ca="1"/>
        <v>TCA</v>
      </c>
      <c r="D195" s="84" t="str">
        <f ca="1"/>
        <v>LCN           Latin America &amp; Caribbean</v>
      </c>
      <c r="E195" s="84" t="str">
        <f ca="1"/>
        <v>NA</v>
      </c>
      <c r="F195" s="190" t="str">
        <f t="shared" ca="1" si="9"/>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0</v>
      </c>
      <c r="J195" s="242" t="s">
        <v>409</v>
      </c>
      <c r="K195" s="242" t="s">
        <v>409</v>
      </c>
      <c r="L195" s="91" t="s">
        <v>717</v>
      </c>
      <c r="M195" s="192" t="s">
        <v>409</v>
      </c>
      <c r="N195" s="192">
        <v>0</v>
      </c>
      <c r="O195" s="192" t="s">
        <v>409</v>
      </c>
      <c r="P195" s="192" t="s">
        <v>409</v>
      </c>
      <c r="Q195" s="192" t="s">
        <v>409</v>
      </c>
      <c r="R195" s="192" t="s">
        <v>409</v>
      </c>
      <c r="S195"/>
      <c r="T195"/>
      <c r="U195"/>
      <c r="V195"/>
      <c r="W195"/>
      <c r="X195"/>
      <c r="Y195" s="192"/>
      <c r="Z195" s="192"/>
      <c r="AA195"/>
      <c r="AB195"/>
      <c r="AC195"/>
      <c r="AD195"/>
      <c r="AE195"/>
      <c r="AF195"/>
      <c r="AG195" s="34"/>
      <c r="AH195" s="34"/>
      <c r="AI195" s="34"/>
      <c r="AJ195" s="34"/>
      <c r="AK195" s="205"/>
    </row>
    <row r="196" spans="1:37" x14ac:dyDescent="0.2">
      <c r="A196" s="84">
        <v>189</v>
      </c>
      <c r="B196" s="84" t="str">
        <f ca="1"/>
        <v>Chad</v>
      </c>
      <c r="C196" s="84" t="str">
        <f ca="1"/>
        <v>TCD</v>
      </c>
      <c r="D196" s="84" t="str">
        <f ca="1"/>
        <v>SSF           Sub-Saharan Africa</v>
      </c>
      <c r="E196" s="84" t="str">
        <f ca="1"/>
        <v>IDA</v>
      </c>
      <c r="F196" s="190" t="str">
        <f t="shared" ca="1" si="9"/>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0</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9.2069970845480995</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0</v>
      </c>
      <c r="J196" s="242">
        <v>44753</v>
      </c>
      <c r="K196" s="242">
        <v>44753</v>
      </c>
      <c r="L196" s="91" t="s">
        <v>318</v>
      </c>
      <c r="M196" s="192">
        <v>9.2069970845480995</v>
      </c>
      <c r="N196" s="192">
        <v>0</v>
      </c>
      <c r="O196" s="192" t="s">
        <v>409</v>
      </c>
      <c r="P196" s="192">
        <v>23.9</v>
      </c>
      <c r="Q196" s="192" t="s">
        <v>409</v>
      </c>
      <c r="R196" s="192" t="s">
        <v>409</v>
      </c>
      <c r="S196"/>
      <c r="T196"/>
      <c r="U196"/>
      <c r="V196"/>
      <c r="W196"/>
      <c r="X196"/>
      <c r="Y196" s="192"/>
      <c r="Z196" s="192"/>
      <c r="AA196"/>
      <c r="AB196"/>
      <c r="AC196"/>
      <c r="AD196"/>
      <c r="AE196"/>
      <c r="AF196"/>
      <c r="AG196" s="34"/>
      <c r="AH196" s="34"/>
      <c r="AI196" s="34"/>
      <c r="AJ196" s="34"/>
      <c r="AK196" s="205"/>
    </row>
    <row r="197" spans="1:37" x14ac:dyDescent="0.2">
      <c r="A197" s="84">
        <v>190</v>
      </c>
      <c r="B197" s="84" t="str">
        <f ca="1"/>
        <v>Togo</v>
      </c>
      <c r="C197" s="84" t="str">
        <f ca="1"/>
        <v>TGO</v>
      </c>
      <c r="D197" s="84" t="str">
        <f ca="1"/>
        <v>SSF           Sub-Saharan Africa</v>
      </c>
      <c r="E197" s="84" t="str">
        <f ca="1"/>
        <v>IDA</v>
      </c>
      <c r="F197" s="190" t="str">
        <f t="shared" ca="1" si="9"/>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8.0699708454810501</v>
      </c>
      <c r="I197" s="191"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0</v>
      </c>
      <c r="J197" s="242">
        <v>44753</v>
      </c>
      <c r="K197" s="242">
        <v>44855</v>
      </c>
      <c r="L197" s="91" t="s">
        <v>320</v>
      </c>
      <c r="M197" s="192">
        <v>8.0699708454810501</v>
      </c>
      <c r="N197" s="192">
        <v>0</v>
      </c>
      <c r="O197" s="192" t="s">
        <v>409</v>
      </c>
      <c r="P197" s="192">
        <v>27.8</v>
      </c>
      <c r="Q197" s="192" t="s">
        <v>409</v>
      </c>
      <c r="R197" s="192" t="s">
        <v>409</v>
      </c>
      <c r="S197"/>
      <c r="T197"/>
      <c r="U197"/>
      <c r="V197"/>
      <c r="W197"/>
      <c r="X197"/>
      <c r="Y197" s="192"/>
      <c r="Z197" s="192"/>
      <c r="AA197"/>
      <c r="AB197"/>
      <c r="AC197"/>
      <c r="AD197"/>
      <c r="AE197"/>
      <c r="AF197"/>
      <c r="AG197" s="34"/>
      <c r="AH197" s="34"/>
      <c r="AI197" s="34"/>
      <c r="AJ197" s="34"/>
      <c r="AK197" s="205"/>
    </row>
    <row r="198" spans="1:37" x14ac:dyDescent="0.2">
      <c r="A198" s="84">
        <v>191</v>
      </c>
      <c r="B198" s="84" t="str">
        <f ca="1"/>
        <v>Thailand</v>
      </c>
      <c r="C198" s="84" t="str">
        <f ca="1"/>
        <v>THA</v>
      </c>
      <c r="D198" s="84" t="str">
        <f ca="1"/>
        <v>EAS           East Asia &amp; Pacific</v>
      </c>
      <c r="E198" s="84" t="str">
        <f ca="1"/>
        <v>IBRD</v>
      </c>
      <c r="F198" s="190" t="str">
        <f t="shared" ca="1" si="9"/>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0</v>
      </c>
      <c r="I198" s="191"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0</v>
      </c>
      <c r="J198" s="242">
        <v>44753</v>
      </c>
      <c r="K198" s="242">
        <v>44855</v>
      </c>
      <c r="L198" s="91" t="s">
        <v>322</v>
      </c>
      <c r="M198" s="192">
        <v>0</v>
      </c>
      <c r="N198" s="192">
        <v>0</v>
      </c>
      <c r="O198" s="192" t="s">
        <v>409</v>
      </c>
      <c r="P198" s="192">
        <v>68.2</v>
      </c>
      <c r="Q198" s="192" t="s">
        <v>409</v>
      </c>
      <c r="R198" s="192" t="s">
        <v>409</v>
      </c>
      <c r="S198" s="80"/>
      <c r="T198" s="80"/>
      <c r="U198" s="80"/>
      <c r="V198" s="80"/>
      <c r="W198" s="199"/>
      <c r="X198" s="87"/>
      <c r="Y198" s="87"/>
      <c r="Z198" s="87"/>
      <c r="AA198" s="87"/>
      <c r="AB198" s="87"/>
      <c r="AC198" s="87"/>
      <c r="AD198" s="87"/>
      <c r="AE198" s="87"/>
      <c r="AF198" s="87"/>
      <c r="AG198" s="87"/>
      <c r="AH198" s="87"/>
      <c r="AI198" s="87"/>
      <c r="AJ198" s="87"/>
      <c r="AK198" s="89"/>
    </row>
    <row r="199" spans="1:37" x14ac:dyDescent="0.2">
      <c r="A199" s="84">
        <v>192</v>
      </c>
      <c r="B199" s="84" t="str">
        <f ca="1"/>
        <v>Tajikistan</v>
      </c>
      <c r="C199" s="84" t="str">
        <f ca="1"/>
        <v>TJK</v>
      </c>
      <c r="D199" s="84" t="str">
        <f ca="1"/>
        <v>ECS           Europe &amp; Central Asia</v>
      </c>
      <c r="E199" s="84" t="str">
        <f ca="1"/>
        <v>IDA</v>
      </c>
      <c r="F199" s="190" t="str">
        <f t="shared" ca="1" si="9"/>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7.6326530612244898</v>
      </c>
      <c r="I199" s="191"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0</v>
      </c>
      <c r="J199" s="242">
        <v>44753</v>
      </c>
      <c r="K199" s="242">
        <v>44753</v>
      </c>
      <c r="L199" s="91" t="s">
        <v>324</v>
      </c>
      <c r="M199" s="192">
        <v>7.6326530612244898</v>
      </c>
      <c r="N199" s="192">
        <v>0</v>
      </c>
      <c r="O199" s="192" t="s">
        <v>409</v>
      </c>
      <c r="P199" s="192">
        <v>29.3</v>
      </c>
      <c r="Q199" s="192" t="s">
        <v>409</v>
      </c>
      <c r="R199" s="192" t="s">
        <v>409</v>
      </c>
      <c r="S199" s="80"/>
      <c r="T199" s="80"/>
      <c r="U199" s="80"/>
      <c r="V199" s="80"/>
      <c r="W199" s="199"/>
      <c r="X199" s="87"/>
      <c r="Y199" s="87"/>
      <c r="Z199" s="87"/>
      <c r="AA199" s="87"/>
      <c r="AB199" s="87"/>
      <c r="AC199" s="87"/>
      <c r="AD199" s="87"/>
      <c r="AE199" s="87"/>
      <c r="AF199" s="87"/>
      <c r="AG199" s="87"/>
      <c r="AH199" s="87"/>
      <c r="AI199" s="87"/>
      <c r="AJ199" s="87"/>
      <c r="AK199" s="89"/>
    </row>
    <row r="200" spans="1:37" x14ac:dyDescent="0.2">
      <c r="A200" s="84">
        <v>193</v>
      </c>
      <c r="B200" s="84" t="str">
        <f ca="1"/>
        <v>Turkmenistan</v>
      </c>
      <c r="C200" s="84" t="str">
        <f ca="1"/>
        <v>TKM</v>
      </c>
      <c r="D200" s="84" t="str">
        <f ca="1"/>
        <v>ECS           Europe &amp; Central Asia</v>
      </c>
      <c r="E200" s="84" t="str">
        <f ca="1"/>
        <v>IBRD</v>
      </c>
      <c r="F200" s="190" t="str">
        <f t="shared" ca="1" si="9"/>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6.8746355685131197</v>
      </c>
      <c r="I200" s="191"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0</v>
      </c>
      <c r="J200" s="242">
        <v>44753</v>
      </c>
      <c r="K200" s="242">
        <v>44753</v>
      </c>
      <c r="L200" s="91" t="s">
        <v>326</v>
      </c>
      <c r="M200" s="192">
        <v>6.8746355685131197</v>
      </c>
      <c r="N200" s="192">
        <v>0</v>
      </c>
      <c r="O200" s="192" t="s">
        <v>409</v>
      </c>
      <c r="P200" s="192">
        <v>31.9</v>
      </c>
      <c r="Q200" s="192" t="s">
        <v>409</v>
      </c>
      <c r="R200" s="192" t="s">
        <v>409</v>
      </c>
      <c r="S200" s="80"/>
      <c r="T200" s="80"/>
      <c r="U200" s="80"/>
      <c r="V200" s="80"/>
      <c r="W200" s="199"/>
      <c r="X200" s="87"/>
      <c r="Y200" s="87"/>
      <c r="Z200" s="87"/>
      <c r="AA200" s="87"/>
      <c r="AB200" s="87"/>
      <c r="AC200" s="87"/>
      <c r="AD200" s="87"/>
      <c r="AE200" s="87"/>
      <c r="AF200" s="87"/>
      <c r="AG200" s="87"/>
      <c r="AH200" s="87"/>
      <c r="AI200" s="87"/>
      <c r="AJ200" s="87"/>
      <c r="AK200" s="89"/>
    </row>
    <row r="201" spans="1:37" x14ac:dyDescent="0.2">
      <c r="A201" s="84">
        <v>194</v>
      </c>
      <c r="B201" s="84" t="str">
        <f ca="1"/>
        <v>Timor-Leste</v>
      </c>
      <c r="C201" s="84" t="str">
        <f ca="1"/>
        <v>TLS</v>
      </c>
      <c r="D201" s="84" t="str">
        <f ca="1"/>
        <v>EAS           East Asia &amp; Pacific</v>
      </c>
      <c r="E201" s="84" t="str">
        <f ca="1"/>
        <v>Blend</v>
      </c>
      <c r="F201" s="190" t="str">
        <f t="shared" ca="1" si="9"/>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8.0699708454810501</v>
      </c>
      <c r="I201" s="191"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0</v>
      </c>
      <c r="J201" s="242">
        <v>44753</v>
      </c>
      <c r="K201" s="242">
        <v>44830</v>
      </c>
      <c r="L201" s="91" t="s">
        <v>328</v>
      </c>
      <c r="M201" s="192">
        <v>8.0699708454810501</v>
      </c>
      <c r="N201" s="192">
        <v>0</v>
      </c>
      <c r="O201" s="192" t="s">
        <v>409</v>
      </c>
      <c r="P201" s="192">
        <v>27.8</v>
      </c>
      <c r="Q201" s="192" t="s">
        <v>409</v>
      </c>
      <c r="R201" s="192" t="s">
        <v>409</v>
      </c>
      <c r="S201" s="35"/>
      <c r="T201" s="35"/>
      <c r="U201" s="35"/>
      <c r="V201" s="35"/>
      <c r="W201" s="35"/>
      <c r="X201" s="35"/>
      <c r="Y201" s="35"/>
      <c r="Z201" s="35"/>
      <c r="AA201" s="35"/>
      <c r="AB201" s="202"/>
      <c r="AC201" s="202"/>
      <c r="AD201" s="202"/>
      <c r="AE201" s="202"/>
      <c r="AF201" s="202"/>
      <c r="AG201" s="202"/>
      <c r="AH201" s="202"/>
      <c r="AI201" s="202"/>
      <c r="AJ201" s="202"/>
      <c r="AK201" s="89"/>
    </row>
    <row r="202" spans="1:37" x14ac:dyDescent="0.2">
      <c r="A202" s="84">
        <v>195</v>
      </c>
      <c r="B202" s="84" t="str">
        <f ca="1"/>
        <v>Tonga</v>
      </c>
      <c r="C202" s="84" t="str">
        <f ca="1"/>
        <v>TON</v>
      </c>
      <c r="D202" s="84" t="str">
        <f ca="1"/>
        <v>EAS           East Asia &amp; Pacific</v>
      </c>
      <c r="E202" s="84" t="str">
        <f ca="1"/>
        <v>IDA</v>
      </c>
      <c r="F202" s="190" t="str">
        <f t="shared" ca="1" si="9"/>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8.4781341107871704</v>
      </c>
      <c r="I202" s="191"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0</v>
      </c>
      <c r="J202" s="242">
        <v>44753</v>
      </c>
      <c r="K202" s="242">
        <v>44753</v>
      </c>
      <c r="L202" s="91" t="s">
        <v>330</v>
      </c>
      <c r="M202" s="192">
        <v>8.4781341107871704</v>
      </c>
      <c r="N202" s="192">
        <v>0</v>
      </c>
      <c r="O202" s="192" t="s">
        <v>409</v>
      </c>
      <c r="P202" s="192">
        <v>26.4</v>
      </c>
      <c r="Q202" s="192" t="s">
        <v>409</v>
      </c>
      <c r="R202" s="192" t="s">
        <v>409</v>
      </c>
      <c r="S202" s="35"/>
      <c r="T202" s="35"/>
      <c r="U202" s="35"/>
      <c r="V202" s="35"/>
      <c r="W202" s="35"/>
      <c r="X202" s="35"/>
      <c r="Y202" s="35"/>
      <c r="Z202" s="35"/>
      <c r="AA202" s="35"/>
      <c r="AB202" s="202"/>
      <c r="AC202" s="202"/>
      <c r="AD202" s="202"/>
      <c r="AE202" s="202"/>
      <c r="AF202" s="202"/>
      <c r="AG202" s="202"/>
      <c r="AH202" s="202"/>
      <c r="AI202" s="202"/>
      <c r="AJ202" s="202"/>
      <c r="AK202" s="89"/>
    </row>
    <row r="203" spans="1:37" x14ac:dyDescent="0.2">
      <c r="A203" s="84">
        <v>196</v>
      </c>
      <c r="B203" s="84" t="str">
        <f ca="1"/>
        <v>Trinidad and Tobago</v>
      </c>
      <c r="C203" s="84" t="str">
        <f ca="1"/>
        <v>TTO</v>
      </c>
      <c r="D203" s="84" t="str">
        <f ca="1"/>
        <v>LCN           Latin America &amp; Caribbean</v>
      </c>
      <c r="E203" s="84" t="str">
        <f ca="1"/>
        <v>IBRD</v>
      </c>
      <c r="F203" s="190" t="str">
        <f t="shared" ca="1" si="9"/>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5.44606413994169</v>
      </c>
      <c r="I203" s="191"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0</v>
      </c>
      <c r="J203" s="242">
        <v>44753</v>
      </c>
      <c r="K203" s="242">
        <v>44855</v>
      </c>
      <c r="L203" s="91" t="s">
        <v>332</v>
      </c>
      <c r="M203" s="192">
        <v>5.44606413994169</v>
      </c>
      <c r="N203" s="192">
        <v>0</v>
      </c>
      <c r="O203" s="192" t="s">
        <v>409</v>
      </c>
      <c r="P203" s="192">
        <v>36.799999999999997</v>
      </c>
      <c r="Q203" s="192" t="s">
        <v>409</v>
      </c>
      <c r="R203" s="192" t="s">
        <v>409</v>
      </c>
      <c r="S203" s="80"/>
      <c r="T203" s="80"/>
      <c r="U203" s="80"/>
      <c r="V203" s="80"/>
      <c r="W203" s="199"/>
      <c r="X203" s="87"/>
      <c r="Y203" s="87"/>
      <c r="Z203" s="87"/>
      <c r="AA203" s="87"/>
      <c r="AB203" s="87"/>
      <c r="AC203" s="87"/>
      <c r="AD203" s="87"/>
      <c r="AE203" s="87"/>
      <c r="AF203" s="87"/>
      <c r="AG203" s="87"/>
      <c r="AH203" s="87"/>
      <c r="AI203" s="87"/>
      <c r="AJ203" s="87"/>
      <c r="AK203" s="89"/>
    </row>
    <row r="204" spans="1:37" x14ac:dyDescent="0.2">
      <c r="A204" s="84">
        <v>197</v>
      </c>
      <c r="B204" s="84" t="str">
        <f ca="1"/>
        <v>Tunisia</v>
      </c>
      <c r="C204" s="84" t="str">
        <f ca="1"/>
        <v>TUN</v>
      </c>
      <c r="D204" s="84" t="str">
        <f ca="1"/>
        <v>MEA           Middle East &amp; North Africa</v>
      </c>
      <c r="E204" s="84" t="str">
        <f ca="1"/>
        <v>IBRD</v>
      </c>
      <c r="F204" s="190" t="str">
        <f t="shared" ca="1" si="9"/>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6.9912536443148596</v>
      </c>
      <c r="I204" s="191"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0</v>
      </c>
      <c r="J204" s="242">
        <v>44753</v>
      </c>
      <c r="K204" s="242">
        <v>44846</v>
      </c>
      <c r="L204" s="91" t="s">
        <v>334</v>
      </c>
      <c r="M204" s="192">
        <v>6.9912536443148596</v>
      </c>
      <c r="N204" s="192">
        <v>0</v>
      </c>
      <c r="O204" s="192" t="s">
        <v>409</v>
      </c>
      <c r="P204" s="192">
        <v>31.5</v>
      </c>
      <c r="Q204" s="192" t="s">
        <v>409</v>
      </c>
      <c r="R204" s="192" t="s">
        <v>409</v>
      </c>
      <c r="S204" s="80"/>
      <c r="T204" s="80"/>
      <c r="U204" s="80"/>
      <c r="V204" s="80"/>
      <c r="W204" s="199"/>
      <c r="X204" s="87"/>
      <c r="Y204" s="87"/>
      <c r="Z204" s="87"/>
      <c r="AA204" s="87"/>
      <c r="AB204" s="87"/>
      <c r="AC204" s="87"/>
      <c r="AD204" s="87"/>
      <c r="AE204" s="87"/>
      <c r="AF204" s="87"/>
      <c r="AG204" s="87"/>
      <c r="AH204" s="87"/>
      <c r="AI204" s="87"/>
      <c r="AJ204" s="87"/>
      <c r="AK204" s="89"/>
    </row>
    <row r="205" spans="1:37" x14ac:dyDescent="0.2">
      <c r="A205" s="84">
        <v>198</v>
      </c>
      <c r="B205" s="84" t="str">
        <f ca="1"/>
        <v>Türkiye</v>
      </c>
      <c r="C205" s="84" t="str">
        <f ca="1"/>
        <v>TUR</v>
      </c>
      <c r="D205" s="84" t="str">
        <f ca="1"/>
        <v>ECS           Europe &amp; Central Asia</v>
      </c>
      <c r="E205" s="84" t="str">
        <f ca="1"/>
        <v>IBRD</v>
      </c>
      <c r="F205" s="190" t="str">
        <f t="shared" ca="1" si="9"/>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1.5976676384839601</v>
      </c>
      <c r="I205" s="191"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0</v>
      </c>
      <c r="J205" s="242">
        <v>44753</v>
      </c>
      <c r="K205" s="242">
        <v>44852</v>
      </c>
      <c r="L205" s="91" t="s">
        <v>335</v>
      </c>
      <c r="M205" s="192">
        <v>1.5976676384839601</v>
      </c>
      <c r="N205" s="192">
        <v>0</v>
      </c>
      <c r="O205" s="192" t="s">
        <v>409</v>
      </c>
      <c r="P205" s="192">
        <v>50</v>
      </c>
      <c r="Q205" s="192" t="s">
        <v>409</v>
      </c>
      <c r="R205" s="192" t="s">
        <v>409</v>
      </c>
      <c r="S205" s="80"/>
      <c r="T205" s="80"/>
      <c r="U205" s="80"/>
      <c r="V205" s="80"/>
      <c r="W205" s="199"/>
      <c r="X205" s="87"/>
      <c r="Y205" s="87"/>
      <c r="Z205" s="87"/>
      <c r="AA205" s="87"/>
      <c r="AB205" s="87"/>
      <c r="AC205" s="87"/>
      <c r="AD205" s="87"/>
      <c r="AE205" s="87"/>
      <c r="AF205" s="87"/>
      <c r="AG205" s="87"/>
      <c r="AH205" s="87"/>
      <c r="AI205" s="87"/>
      <c r="AJ205" s="87"/>
      <c r="AK205" s="89"/>
    </row>
    <row r="206" spans="1:37" x14ac:dyDescent="0.2">
      <c r="A206" s="84">
        <v>199</v>
      </c>
      <c r="B206" s="35" t="str">
        <f ca="1"/>
        <v>Tuvalu</v>
      </c>
      <c r="C206" s="35" t="str">
        <f ca="1"/>
        <v>TUV</v>
      </c>
      <c r="D206" s="35" t="str">
        <f ca="1"/>
        <v>EAS           East Asia &amp; Pacific</v>
      </c>
      <c r="E206" s="35" t="str">
        <f ca="1"/>
        <v>IDA</v>
      </c>
      <c r="F206" s="190" t="str">
        <f t="shared" ca="1" si="9"/>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10</v>
      </c>
      <c r="I206" s="191"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0</v>
      </c>
      <c r="J206" s="242">
        <v>44753</v>
      </c>
      <c r="K206" s="242" t="s">
        <v>409</v>
      </c>
      <c r="L206" s="91" t="s">
        <v>337</v>
      </c>
      <c r="M206" s="192">
        <v>10</v>
      </c>
      <c r="N206" s="192">
        <v>0</v>
      </c>
      <c r="O206" s="192" t="s">
        <v>409</v>
      </c>
      <c r="P206" s="192">
        <v>20</v>
      </c>
      <c r="Q206" s="192" t="s">
        <v>409</v>
      </c>
      <c r="R206" s="192" t="s">
        <v>409</v>
      </c>
    </row>
    <row r="207" spans="1:37" x14ac:dyDescent="0.2">
      <c r="A207" s="84">
        <v>200</v>
      </c>
      <c r="B207" s="35" t="str">
        <f ca="1"/>
        <v>Taiwan, China</v>
      </c>
      <c r="C207" s="35" t="str">
        <f ca="1"/>
        <v>TWN</v>
      </c>
      <c r="D207" s="35" t="str">
        <f ca="1"/>
        <v>EAS           East Asia &amp; Pacific</v>
      </c>
      <c r="E207" s="35" t="str">
        <f ca="1"/>
        <v>NA</v>
      </c>
      <c r="F207" s="190" t="str">
        <f t="shared" ca="1" si="9"/>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#N/A</v>
      </c>
      <c r="I207" s="191"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0</v>
      </c>
      <c r="J207" s="242" t="s">
        <v>409</v>
      </c>
      <c r="K207" s="242">
        <v>44887</v>
      </c>
      <c r="L207" s="91" t="s">
        <v>718</v>
      </c>
      <c r="M207" s="192" t="s">
        <v>409</v>
      </c>
      <c r="N207" s="192">
        <v>0</v>
      </c>
      <c r="O207" s="192" t="s">
        <v>409</v>
      </c>
      <c r="P207" s="192" t="s">
        <v>409</v>
      </c>
      <c r="Q207" s="192" t="s">
        <v>409</v>
      </c>
      <c r="R207" s="192" t="s">
        <v>409</v>
      </c>
    </row>
    <row r="208" spans="1:37" x14ac:dyDescent="0.2">
      <c r="A208" s="84">
        <v>201</v>
      </c>
      <c r="B208" s="35" t="str">
        <f ca="1"/>
        <v>Tanzania</v>
      </c>
      <c r="C208" s="35" t="str">
        <f ca="1"/>
        <v>TZA</v>
      </c>
      <c r="D208" s="35" t="str">
        <f ca="1"/>
        <v>SSF           Sub-Saharan Africa</v>
      </c>
      <c r="E208" s="35" t="str">
        <f ca="1"/>
        <v>IDA</v>
      </c>
      <c r="F208" s="190" t="str">
        <f t="shared" ca="1" si="9"/>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8.3961673888838941</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7.0495626822157398</v>
      </c>
      <c r="I208" s="191"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10</v>
      </c>
      <c r="J208" s="242">
        <v>44753</v>
      </c>
      <c r="K208" s="242">
        <v>44887</v>
      </c>
      <c r="L208" s="91" t="s">
        <v>339</v>
      </c>
      <c r="M208" s="192">
        <v>7.0495626822157398</v>
      </c>
      <c r="N208" s="192">
        <v>7</v>
      </c>
      <c r="O208" s="192">
        <v>10</v>
      </c>
      <c r="P208" s="192">
        <v>31.3</v>
      </c>
      <c r="Q208" s="192" t="s">
        <v>877</v>
      </c>
      <c r="R208" s="192" t="s">
        <v>722</v>
      </c>
    </row>
    <row r="209" spans="1:18" x14ac:dyDescent="0.2">
      <c r="A209" s="84">
        <v>202</v>
      </c>
      <c r="B209" s="35" t="str">
        <f ca="1"/>
        <v>Uganda</v>
      </c>
      <c r="C209" s="35" t="str">
        <f ca="1"/>
        <v>UGA</v>
      </c>
      <c r="D209" s="35" t="str">
        <f ca="1"/>
        <v>SSF           Sub-Saharan Africa</v>
      </c>
      <c r="E209" s="35" t="str">
        <f ca="1"/>
        <v>IDA</v>
      </c>
      <c r="F209" s="190" t="str">
        <f t="shared" ca="1" si="9"/>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5.5335276967929996</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0</v>
      </c>
      <c r="J209" s="242">
        <v>44753</v>
      </c>
      <c r="K209" s="242">
        <v>44852</v>
      </c>
      <c r="L209" s="91" t="s">
        <v>341</v>
      </c>
      <c r="M209" s="192">
        <v>5.5335276967929996</v>
      </c>
      <c r="N209" s="192">
        <v>0</v>
      </c>
      <c r="O209" s="192" t="s">
        <v>409</v>
      </c>
      <c r="P209" s="192">
        <v>36.5</v>
      </c>
      <c r="Q209" s="192" t="s">
        <v>409</v>
      </c>
      <c r="R209" s="192" t="s">
        <v>409</v>
      </c>
    </row>
    <row r="210" spans="1:18" x14ac:dyDescent="0.2">
      <c r="A210" s="84">
        <v>203</v>
      </c>
      <c r="B210" s="35" t="str">
        <f ca="1"/>
        <v>Ukraine</v>
      </c>
      <c r="C210" s="35" t="str">
        <f ca="1"/>
        <v>UKR</v>
      </c>
      <c r="D210" s="35" t="str">
        <f ca="1"/>
        <v>ECS           Europe &amp; Central Asia</v>
      </c>
      <c r="E210" s="35" t="str">
        <f ca="1"/>
        <v>IBRD</v>
      </c>
      <c r="F210" s="190" t="str">
        <f t="shared" ca="1" si="9"/>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4.8338192419824999</v>
      </c>
      <c r="I210" s="191"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0</v>
      </c>
      <c r="J210" s="242">
        <v>44753</v>
      </c>
      <c r="K210" s="242">
        <v>44855</v>
      </c>
      <c r="L210" s="91" t="s">
        <v>343</v>
      </c>
      <c r="M210" s="192">
        <v>4.8338192419824999</v>
      </c>
      <c r="N210" s="192">
        <v>0</v>
      </c>
      <c r="O210" s="192" t="s">
        <v>409</v>
      </c>
      <c r="P210" s="192">
        <v>38.9</v>
      </c>
      <c r="Q210" s="192" t="s">
        <v>409</v>
      </c>
      <c r="R210" s="192" t="s">
        <v>409</v>
      </c>
    </row>
    <row r="211" spans="1:18" x14ac:dyDescent="0.2">
      <c r="A211" s="84">
        <v>204</v>
      </c>
      <c r="B211" s="35" t="str">
        <f ca="1"/>
        <v>Uruguay</v>
      </c>
      <c r="C211" s="35" t="str">
        <f ca="1"/>
        <v>URY</v>
      </c>
      <c r="D211" s="35" t="str">
        <f ca="1"/>
        <v>LCN           Latin America &amp; Caribbean</v>
      </c>
      <c r="E211" s="35" t="str">
        <f ca="1"/>
        <v>IBRD</v>
      </c>
      <c r="F211" s="190" t="str">
        <f t="shared" ca="1" si="9"/>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4.4256559766763797</v>
      </c>
      <c r="I211" s="191"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0</v>
      </c>
      <c r="J211" s="242">
        <v>44753</v>
      </c>
      <c r="K211" s="242">
        <v>44855</v>
      </c>
      <c r="L211" s="91" t="s">
        <v>345</v>
      </c>
      <c r="M211" s="192">
        <v>4.4256559766763797</v>
      </c>
      <c r="N211" s="192">
        <v>0</v>
      </c>
      <c r="O211" s="192" t="s">
        <v>409</v>
      </c>
      <c r="P211" s="192">
        <v>40.299999999999997</v>
      </c>
      <c r="Q211" s="192" t="s">
        <v>409</v>
      </c>
      <c r="R211" s="192" t="s">
        <v>409</v>
      </c>
    </row>
    <row r="212" spans="1:18" x14ac:dyDescent="0.2">
      <c r="A212" s="84">
        <v>205</v>
      </c>
      <c r="B212" s="35" t="str">
        <f ca="1"/>
        <v>United States</v>
      </c>
      <c r="C212" s="35" t="str">
        <f ca="1"/>
        <v>USA</v>
      </c>
      <c r="D212" s="35" t="str">
        <f ca="1"/>
        <v>NAC           North America</v>
      </c>
      <c r="E212" s="35" t="str">
        <f ca="1"/>
        <v>NA</v>
      </c>
      <c r="F212" s="190" t="str">
        <f t="shared" ca="1" si="9"/>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0</v>
      </c>
      <c r="I212" s="191"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7</v>
      </c>
      <c r="J212" s="242">
        <v>44753</v>
      </c>
      <c r="K212" s="242">
        <v>45154</v>
      </c>
      <c r="L212" s="91" t="s">
        <v>346</v>
      </c>
      <c r="M212" s="192">
        <v>0</v>
      </c>
      <c r="N212" s="192">
        <v>7</v>
      </c>
      <c r="O212" s="192" t="s">
        <v>409</v>
      </c>
      <c r="P212" s="192">
        <v>75.900000000000006</v>
      </c>
      <c r="Q212" s="192" t="s">
        <v>868</v>
      </c>
      <c r="R212" s="192" t="s">
        <v>409</v>
      </c>
    </row>
    <row r="213" spans="1:18" x14ac:dyDescent="0.2">
      <c r="A213" s="84">
        <v>206</v>
      </c>
      <c r="B213" s="35" t="str">
        <f ca="1"/>
        <v>Uzbekistan</v>
      </c>
      <c r="C213" s="35" t="str">
        <f ca="1"/>
        <v>UZB</v>
      </c>
      <c r="D213" s="35" t="str">
        <f ca="1"/>
        <v>ECS           Europe &amp; Central Asia</v>
      </c>
      <c r="E213" s="35" t="str">
        <f ca="1"/>
        <v>Blend</v>
      </c>
      <c r="F213" s="190" t="str">
        <f t="shared" ca="1" si="9"/>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4.8046647230320696</v>
      </c>
      <c r="I213" s="191"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0</v>
      </c>
      <c r="J213" s="242">
        <v>44753</v>
      </c>
      <c r="K213" s="242">
        <v>44753</v>
      </c>
      <c r="L213" s="91" t="s">
        <v>348</v>
      </c>
      <c r="M213" s="192">
        <v>4.8046647230320696</v>
      </c>
      <c r="N213" s="192">
        <v>0</v>
      </c>
      <c r="O213" s="192" t="s">
        <v>409</v>
      </c>
      <c r="P213" s="192">
        <v>39</v>
      </c>
      <c r="Q213" s="192" t="s">
        <v>409</v>
      </c>
      <c r="R213" s="192" t="s">
        <v>409</v>
      </c>
    </row>
    <row r="214" spans="1:18" x14ac:dyDescent="0.2">
      <c r="A214" s="84">
        <v>207</v>
      </c>
      <c r="B214" s="35" t="str">
        <f ca="1"/>
        <v>St. Vincent and the Grenadines</v>
      </c>
      <c r="C214" s="35" t="str">
        <f ca="1"/>
        <v>VCT</v>
      </c>
      <c r="D214" s="35" t="str">
        <f ca="1"/>
        <v>LCN           Latin America &amp; Caribbean</v>
      </c>
      <c r="E214" s="35" t="str">
        <f ca="1"/>
        <v>Blend</v>
      </c>
      <c r="F214" s="190" t="str">
        <f t="shared" ca="1" si="9"/>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6.4081632653061202</v>
      </c>
      <c r="I214" s="191"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0</v>
      </c>
      <c r="J214" s="242">
        <v>44753</v>
      </c>
      <c r="K214" s="242">
        <v>44846</v>
      </c>
      <c r="L214" s="91" t="s">
        <v>349</v>
      </c>
      <c r="M214" s="192">
        <v>6.4081632653061202</v>
      </c>
      <c r="N214" s="192">
        <v>0</v>
      </c>
      <c r="O214" s="192" t="s">
        <v>409</v>
      </c>
      <c r="P214" s="192">
        <v>33.5</v>
      </c>
      <c r="Q214" s="192" t="s">
        <v>409</v>
      </c>
      <c r="R214" s="192" t="s">
        <v>409</v>
      </c>
    </row>
    <row r="215" spans="1:18" x14ac:dyDescent="0.2">
      <c r="A215" s="84">
        <v>208</v>
      </c>
      <c r="B215" s="35" t="str">
        <f ca="1"/>
        <v>Venezuela, RB</v>
      </c>
      <c r="C215" s="35" t="str">
        <f ca="1"/>
        <v>VEN</v>
      </c>
      <c r="D215" s="35" t="str">
        <f ca="1"/>
        <v>LCN           Latin America &amp; Caribbean</v>
      </c>
      <c r="E215" s="35" t="str">
        <f ca="1"/>
        <v>IBRD</v>
      </c>
      <c r="F215" s="190" t="str">
        <f t="shared" ca="1" si="9"/>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0</v>
      </c>
      <c r="J215" s="242">
        <v>44753</v>
      </c>
      <c r="K215" s="242">
        <v>44753</v>
      </c>
      <c r="L215" s="91" t="s">
        <v>350</v>
      </c>
      <c r="M215" s="192">
        <v>10</v>
      </c>
      <c r="N215" s="192">
        <v>0</v>
      </c>
      <c r="O215" s="192" t="s">
        <v>409</v>
      </c>
      <c r="P215" s="192">
        <v>20.9</v>
      </c>
      <c r="Q215" s="192" t="s">
        <v>409</v>
      </c>
      <c r="R215" s="192" t="s">
        <v>409</v>
      </c>
    </row>
    <row r="216" spans="1:18" x14ac:dyDescent="0.2">
      <c r="A216" s="84">
        <v>209</v>
      </c>
      <c r="B216" s="35" t="str">
        <f ca="1"/>
        <v>British Virgin Islands</v>
      </c>
      <c r="C216" s="35" t="str">
        <f ca="1"/>
        <v>VGB</v>
      </c>
      <c r="D216" s="35" t="str">
        <f ca="1"/>
        <v>LCN           Latin America &amp; Caribbean</v>
      </c>
      <c r="E216" s="35" t="str">
        <f ca="1"/>
        <v>NA</v>
      </c>
      <c r="F216" s="190" t="str">
        <f t="shared" ca="1" si="9"/>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0</v>
      </c>
      <c r="J216" s="242" t="s">
        <v>409</v>
      </c>
      <c r="K216" s="242" t="s">
        <v>409</v>
      </c>
      <c r="L216" s="91" t="s">
        <v>719</v>
      </c>
      <c r="M216" s="192" t="s">
        <v>409</v>
      </c>
      <c r="N216" s="192">
        <v>0</v>
      </c>
      <c r="O216" s="192" t="s">
        <v>409</v>
      </c>
      <c r="P216" s="192" t="s">
        <v>409</v>
      </c>
      <c r="Q216" s="192" t="s">
        <v>409</v>
      </c>
      <c r="R216" s="192" t="s">
        <v>409</v>
      </c>
    </row>
    <row r="217" spans="1:18" x14ac:dyDescent="0.2">
      <c r="A217" s="84">
        <v>210</v>
      </c>
      <c r="B217" s="35" t="str">
        <f ca="1"/>
        <v>Virgin Islands (U.S.)</v>
      </c>
      <c r="C217" s="35" t="str">
        <f ca="1"/>
        <v>VIR</v>
      </c>
      <c r="D217" s="35" t="str">
        <f ca="1"/>
        <v>LCN           Latin America &amp; Caribbean</v>
      </c>
      <c r="E217" s="35" t="str">
        <f ca="1"/>
        <v>NA</v>
      </c>
      <c r="F217" s="190" t="str">
        <f t="shared" ca="1" si="9"/>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0</v>
      </c>
      <c r="J217" s="242" t="s">
        <v>409</v>
      </c>
      <c r="K217" s="242" t="s">
        <v>409</v>
      </c>
      <c r="L217" s="91" t="s">
        <v>720</v>
      </c>
      <c r="M217" s="192" t="s">
        <v>409</v>
      </c>
      <c r="N217" s="192">
        <v>0</v>
      </c>
      <c r="O217" s="192" t="s">
        <v>409</v>
      </c>
      <c r="P217" s="192" t="s">
        <v>409</v>
      </c>
      <c r="Q217" s="192" t="s">
        <v>409</v>
      </c>
      <c r="R217" s="192" t="s">
        <v>409</v>
      </c>
    </row>
    <row r="218" spans="1:18" x14ac:dyDescent="0.2">
      <c r="A218" s="84">
        <v>211</v>
      </c>
      <c r="B218" s="35" t="str">
        <f ca="1"/>
        <v>Vietnam</v>
      </c>
      <c r="C218" s="35" t="str">
        <f ca="1"/>
        <v>VNM</v>
      </c>
      <c r="D218" s="35" t="str">
        <f ca="1"/>
        <v>EAS           East Asia &amp; Pacific</v>
      </c>
      <c r="E218" s="35" t="str">
        <f ca="1"/>
        <v>IBRD</v>
      </c>
      <c r="F218" s="190" t="str">
        <f t="shared" ca="1" si="9"/>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3.66763848396501</v>
      </c>
      <c r="I218" s="191"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0</v>
      </c>
      <c r="J218" s="242">
        <v>44753</v>
      </c>
      <c r="K218" s="242">
        <v>44855</v>
      </c>
      <c r="L218" s="91" t="s">
        <v>351</v>
      </c>
      <c r="M218" s="192">
        <v>3.66763848396501</v>
      </c>
      <c r="N218" s="192">
        <v>0</v>
      </c>
      <c r="O218" s="192" t="s">
        <v>409</v>
      </c>
      <c r="P218" s="192">
        <v>42.9</v>
      </c>
      <c r="Q218" s="192" t="s">
        <v>409</v>
      </c>
      <c r="R218" s="192" t="s">
        <v>409</v>
      </c>
    </row>
    <row r="219" spans="1:18" x14ac:dyDescent="0.2">
      <c r="A219" s="84">
        <v>212</v>
      </c>
      <c r="B219" s="35" t="str">
        <f ca="1"/>
        <v>Vanuatu</v>
      </c>
      <c r="C219" s="35" t="str">
        <f ca="1"/>
        <v>VUT</v>
      </c>
      <c r="D219" s="35" t="str">
        <f ca="1"/>
        <v>EAS           East Asia &amp; Pacific</v>
      </c>
      <c r="E219" s="35" t="str">
        <f ca="1"/>
        <v>IDA</v>
      </c>
      <c r="F219" s="190" t="str">
        <f t="shared" ca="1" si="9"/>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8.6239067055393495</v>
      </c>
      <c r="I219" s="191"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0</v>
      </c>
      <c r="J219" s="242">
        <v>44753</v>
      </c>
      <c r="K219" s="242">
        <v>44753</v>
      </c>
      <c r="L219" s="91" t="s">
        <v>353</v>
      </c>
      <c r="M219" s="192">
        <v>8.6239067055393495</v>
      </c>
      <c r="N219" s="192">
        <v>0</v>
      </c>
      <c r="O219" s="192" t="s">
        <v>409</v>
      </c>
      <c r="P219" s="192">
        <v>25.9</v>
      </c>
      <c r="Q219" s="192" t="s">
        <v>409</v>
      </c>
      <c r="R219" s="192" t="s">
        <v>409</v>
      </c>
    </row>
    <row r="220" spans="1:18" x14ac:dyDescent="0.2">
      <c r="A220" s="84">
        <v>213</v>
      </c>
      <c r="B220" s="35" t="str">
        <f ca="1"/>
        <v>Samoa</v>
      </c>
      <c r="C220" s="35" t="str">
        <f ca="1"/>
        <v>WSM</v>
      </c>
      <c r="D220" s="35" t="str">
        <f ca="1"/>
        <v>EAS           East Asia &amp; Pacific</v>
      </c>
      <c r="E220" s="35" t="str">
        <f ca="1"/>
        <v>IDA</v>
      </c>
      <c r="F220" s="190" t="str">
        <f t="shared" ca="1" si="9"/>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7.7784256559766698</v>
      </c>
      <c r="I220" s="191"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0</v>
      </c>
      <c r="J220" s="242">
        <v>44753</v>
      </c>
      <c r="K220" s="242">
        <v>44767</v>
      </c>
      <c r="L220" s="91" t="s">
        <v>355</v>
      </c>
      <c r="M220" s="192">
        <v>7.7784256559766698</v>
      </c>
      <c r="N220" s="192">
        <v>0</v>
      </c>
      <c r="O220" s="192" t="s">
        <v>409</v>
      </c>
      <c r="P220" s="192">
        <v>28.8</v>
      </c>
      <c r="Q220" s="192" t="s">
        <v>409</v>
      </c>
      <c r="R220" s="192" t="s">
        <v>409</v>
      </c>
    </row>
    <row r="221" spans="1:18" x14ac:dyDescent="0.2">
      <c r="A221" s="84">
        <v>214</v>
      </c>
      <c r="B221" s="35" t="str">
        <f ca="1"/>
        <v>Kosovo</v>
      </c>
      <c r="C221" s="35" t="str">
        <f ca="1"/>
        <v>XKX</v>
      </c>
      <c r="D221" s="35" t="str">
        <f ca="1"/>
        <v>ECS           Europe &amp; Central Asia</v>
      </c>
      <c r="E221" s="35" t="str">
        <f ca="1"/>
        <v>IDA</v>
      </c>
      <c r="F221" s="190" t="str">
        <f t="shared" ca="1" si="9"/>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0</v>
      </c>
      <c r="H221" s="80" t="e"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#N/A</v>
      </c>
      <c r="I221" s="191"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0</v>
      </c>
      <c r="J221" s="242">
        <v>44887</v>
      </c>
      <c r="K221" s="242">
        <v>44887</v>
      </c>
      <c r="L221" s="91" t="s">
        <v>721</v>
      </c>
      <c r="M221" s="192" t="s">
        <v>409</v>
      </c>
      <c r="N221" s="192">
        <v>0</v>
      </c>
      <c r="O221" s="192" t="s">
        <v>409</v>
      </c>
      <c r="P221" s="192" t="s">
        <v>409</v>
      </c>
      <c r="Q221" s="192" t="s">
        <v>409</v>
      </c>
      <c r="R221" s="192" t="s">
        <v>409</v>
      </c>
    </row>
    <row r="222" spans="1:18" x14ac:dyDescent="0.2">
      <c r="A222" s="84">
        <v>215</v>
      </c>
      <c r="B222" s="35" t="str">
        <f ca="1"/>
        <v>Yemen, Rep.</v>
      </c>
      <c r="C222" s="35" t="str">
        <f ca="1"/>
        <v>YEM</v>
      </c>
      <c r="D222" s="35" t="str">
        <f ca="1"/>
        <v>MEA           Middle East &amp; North Africa</v>
      </c>
      <c r="E222" s="35" t="str">
        <f ca="1"/>
        <v>IDA</v>
      </c>
      <c r="F222" s="190" t="str">
        <f t="shared" ca="1" si="9"/>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0</v>
      </c>
      <c r="J222" s="242">
        <v>44753</v>
      </c>
      <c r="K222" s="242">
        <v>44855</v>
      </c>
      <c r="L222" s="91" t="s">
        <v>356</v>
      </c>
      <c r="M222" s="192">
        <v>10</v>
      </c>
      <c r="N222" s="192">
        <v>0</v>
      </c>
      <c r="O222" s="192" t="s">
        <v>409</v>
      </c>
      <c r="P222" s="192">
        <v>16.100000000000001</v>
      </c>
      <c r="Q222" s="192" t="s">
        <v>409</v>
      </c>
      <c r="R222" s="192" t="s">
        <v>409</v>
      </c>
    </row>
    <row r="223" spans="1:18" x14ac:dyDescent="0.2">
      <c r="A223" s="84">
        <v>216</v>
      </c>
      <c r="B223" s="35" t="str">
        <f ca="1"/>
        <v>South Africa</v>
      </c>
      <c r="C223" s="35" t="str">
        <f ca="1"/>
        <v>ZAF</v>
      </c>
      <c r="D223" s="35" t="str">
        <f ca="1"/>
        <v>SSF           Sub-Saharan Africa</v>
      </c>
      <c r="E223" s="35" t="str">
        <f ca="1"/>
        <v>IBRD</v>
      </c>
      <c r="F223" s="190" t="str">
        <f t="shared" ca="1" si="9"/>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2.8221574344023299</v>
      </c>
      <c r="I223" s="191"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0</v>
      </c>
      <c r="J223" s="242">
        <v>44753</v>
      </c>
      <c r="K223" s="242">
        <v>44855</v>
      </c>
      <c r="L223" s="91" t="s">
        <v>358</v>
      </c>
      <c r="M223" s="192">
        <v>2.8221574344023299</v>
      </c>
      <c r="N223" s="192">
        <v>0</v>
      </c>
      <c r="O223" s="192" t="s">
        <v>409</v>
      </c>
      <c r="P223" s="192">
        <v>45.8</v>
      </c>
      <c r="Q223" s="192" t="s">
        <v>409</v>
      </c>
      <c r="R223" s="192" t="s">
        <v>409</v>
      </c>
    </row>
    <row r="224" spans="1:18" x14ac:dyDescent="0.2">
      <c r="A224" s="84">
        <v>217</v>
      </c>
      <c r="B224" s="35" t="str">
        <f ca="1"/>
        <v>Zambia</v>
      </c>
      <c r="C224" s="35" t="str">
        <f ca="1"/>
        <v>ZMB</v>
      </c>
      <c r="D224" s="35" t="str">
        <f ca="1"/>
        <v>SSF           Sub-Saharan Africa</v>
      </c>
      <c r="E224" s="35" t="str">
        <f ca="1"/>
        <v>IDA</v>
      </c>
      <c r="F224" s="190" t="str">
        <f t="shared" ca="1" si="9"/>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8.4489795918367303</v>
      </c>
      <c r="I224" s="191"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0</v>
      </c>
      <c r="J224" s="242">
        <v>44753</v>
      </c>
      <c r="K224" s="242">
        <v>44839</v>
      </c>
      <c r="L224" s="91" t="s">
        <v>360</v>
      </c>
      <c r="M224" s="192">
        <v>8.4489795918367303</v>
      </c>
      <c r="N224" s="192">
        <v>0</v>
      </c>
      <c r="O224" s="192" t="s">
        <v>409</v>
      </c>
      <c r="P224" s="192">
        <v>26.5</v>
      </c>
      <c r="Q224" s="192" t="s">
        <v>409</v>
      </c>
      <c r="R224" s="192" t="s">
        <v>409</v>
      </c>
    </row>
    <row r="225" spans="1:18" x14ac:dyDescent="0.2">
      <c r="A225" s="84">
        <v>218</v>
      </c>
      <c r="B225" s="35" t="str">
        <f ca="1"/>
        <v>Zimbabwe</v>
      </c>
      <c r="C225" s="35" t="str">
        <f ca="1"/>
        <v>ZWE</v>
      </c>
      <c r="D225" s="35" t="str">
        <f ca="1"/>
        <v>SSF           Sub-Saharan Africa</v>
      </c>
      <c r="E225" s="35" t="str">
        <f ca="1"/>
        <v>Blend</v>
      </c>
      <c r="F225" s="190" t="str">
        <f t="shared" ca="1" si="9"/>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8.2029646919640768</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6.72886297376093</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10</v>
      </c>
      <c r="J225" s="242">
        <v>44753</v>
      </c>
      <c r="K225" s="242">
        <v>45099</v>
      </c>
      <c r="L225" s="91" t="s">
        <v>362</v>
      </c>
      <c r="M225" s="192">
        <v>6.72886297376093</v>
      </c>
      <c r="N225" s="192">
        <v>0</v>
      </c>
      <c r="O225" s="192">
        <v>10</v>
      </c>
      <c r="P225" s="192">
        <v>32.4</v>
      </c>
      <c r="Q225" s="192" t="s">
        <v>409</v>
      </c>
      <c r="R225" s="192" t="s">
        <v>833</v>
      </c>
    </row>
    <row r="226" spans="1:18" x14ac:dyDescent="0.2">
      <c r="L226" s="79"/>
      <c r="M226" s="80"/>
      <c r="N226" s="80"/>
      <c r="O226" s="80"/>
      <c r="P226" s="80"/>
      <c r="Q226" s="80"/>
      <c r="R226" s="80"/>
    </row>
    <row r="227" spans="1:18" x14ac:dyDescent="0.2">
      <c r="L227" s="79"/>
      <c r="M227" s="80"/>
      <c r="N227" s="80"/>
      <c r="O227" s="80"/>
      <c r="P227" s="80"/>
      <c r="Q227" s="80"/>
      <c r="R227" s="80"/>
    </row>
    <row r="228" spans="1:18" x14ac:dyDescent="0.2">
      <c r="L228" s="79"/>
      <c r="M228" s="80"/>
      <c r="N228" s="80"/>
      <c r="O228" s="80"/>
      <c r="P228" s="80"/>
      <c r="Q228" s="80"/>
      <c r="R228" s="80"/>
    </row>
    <row r="229" spans="1:18" x14ac:dyDescent="0.2">
      <c r="L229" s="91"/>
      <c r="M229" s="35"/>
      <c r="N229" s="35"/>
      <c r="O229" s="35"/>
      <c r="P229" s="35"/>
      <c r="Q229" s="35"/>
      <c r="R229" s="35"/>
    </row>
    <row r="230" spans="1:18" x14ac:dyDescent="0.2">
      <c r="L230" s="91"/>
      <c r="M230" s="35"/>
      <c r="N230" s="35"/>
      <c r="O230" s="35"/>
      <c r="P230" s="35"/>
      <c r="Q230" s="35"/>
      <c r="R230" s="35"/>
    </row>
    <row r="231" spans="1:18" x14ac:dyDescent="0.2">
      <c r="L231" s="79"/>
      <c r="M231" s="80"/>
      <c r="N231" s="80"/>
      <c r="O231" s="80"/>
      <c r="P231" s="80"/>
      <c r="Q231" s="80"/>
      <c r="R231" s="80"/>
    </row>
    <row r="232" spans="1:18" x14ac:dyDescent="0.2">
      <c r="L232" s="79"/>
      <c r="M232" s="80"/>
      <c r="N232" s="80"/>
      <c r="O232" s="80"/>
      <c r="P232" s="80"/>
      <c r="Q232" s="80"/>
      <c r="R232" s="80"/>
    </row>
    <row r="233" spans="1:18" x14ac:dyDescent="0.2">
      <c r="L233" s="79"/>
      <c r="M233" s="80"/>
      <c r="N233" s="80"/>
      <c r="O233" s="80"/>
      <c r="P233" s="80"/>
      <c r="Q233" s="80"/>
      <c r="R233" s="80"/>
    </row>
  </sheetData>
  <autoFilter ref="A7:R225" xr:uid="{00000000-0001-0000-0100-000000000000}"/>
  <conditionalFormatting sqref="G1:G5 G8:G225">
    <cfRule type="cellIs" dxfId="287" priority="51" stopIfTrue="1" operator="greaterThanOrEqual">
      <formula>0</formula>
    </cfRule>
  </conditionalFormatting>
  <conditionalFormatting sqref="G1:H5">
    <cfRule type="expression" dxfId="284" priority="47" stopIfTrue="1">
      <formula>G1=""</formula>
    </cfRule>
  </conditionalFormatting>
  <conditionalFormatting sqref="G8:H225">
    <cfRule type="expression" dxfId="283" priority="36" stopIfTrue="1">
      <formula>G8=""</formula>
    </cfRule>
  </conditionalFormatting>
  <conditionalFormatting sqref="H1:H5">
    <cfRule type="expression" dxfId="281" priority="58">
      <formula>H1=10</formula>
    </cfRule>
    <cfRule type="cellIs" dxfId="279" priority="56" operator="between">
      <formula>0</formula>
      <formula>6.999</formula>
    </cfRule>
    <cfRule type="cellIs" dxfId="277" priority="57" operator="between">
      <formula>7</formula>
      <formula>9.99</formula>
    </cfRule>
  </conditionalFormatting>
  <conditionalFormatting sqref="H8:H225">
    <cfRule type="cellIs" dxfId="274" priority="39" stopIfTrue="1" operator="greaterThanOrEqual">
      <formula>0</formula>
    </cfRule>
  </conditionalFormatting>
  <conditionalFormatting sqref="I1:I5">
    <cfRule type="cellIs" dxfId="273" priority="53" operator="between">
      <formula>0</formula>
      <formula>6.999</formula>
    </cfRule>
    <cfRule type="cellIs" dxfId="272" priority="45" operator="between">
      <formula>7</formula>
      <formula>9.99</formula>
    </cfRule>
    <cfRule type="expression" dxfId="271" priority="52">
      <formula>I1=""</formula>
    </cfRule>
    <cfRule type="cellIs" dxfId="270" priority="54" operator="between">
      <formula>7</formula>
      <formula>9.99</formula>
    </cfRule>
    <cfRule type="expression" dxfId="269" priority="55">
      <formula>I1=10</formula>
    </cfRule>
    <cfRule type="expression" dxfId="268" priority="46">
      <formula>I1=10</formula>
    </cfRule>
    <cfRule type="expression" dxfId="267" priority="43">
      <formula>I1=""</formula>
    </cfRule>
    <cfRule type="cellIs" dxfId="266" priority="44" operator="between">
      <formula>0</formula>
      <formula>6.999</formula>
    </cfRule>
  </conditionalFormatting>
  <conditionalFormatting sqref="I8:I225">
    <cfRule type="cellIs" dxfId="264" priority="35" stopIfTrue="1" operator="greaterThanOrEqual">
      <formula>0</formula>
    </cfRule>
    <cfRule type="expression" dxfId="263" priority="32">
      <formula>I8=""</formula>
    </cfRule>
  </conditionalFormatting>
  <conditionalFormatting sqref="J8:K225">
    <cfRule type="colorScale" priority="839">
      <colorScale>
        <cfvo type="min"/>
        <cfvo type="max"/>
        <color rgb="FFFCDCDF"/>
        <color rgb="FFF2676B"/>
      </colorScale>
    </cfRule>
  </conditionalFormatting>
  <conditionalFormatting sqref="L8:L15 L17:L225">
    <cfRule type="expression" dxfId="261" priority="107">
      <formula>$L8&lt;&gt;$C8</formula>
    </cfRule>
  </conditionalFormatting>
  <conditionalFormatting sqref="M7:R225 Y8:Z197">
    <cfRule type="expression" dxfId="260" priority="11" stopIfTrue="1">
      <formula>ISNUMBER(SEARCH("_raw",M$7))</formula>
    </cfRule>
  </conditionalFormatting>
  <conditionalFormatting sqref="M8:R225 Y8:Z197">
    <cfRule type="colorScale" priority="12">
      <colorScale>
        <cfvo type="num" val="0"/>
        <cfvo type="num" val="10"/>
        <color rgb="FFFCFCFF"/>
        <color rgb="FFFFFF00"/>
      </colorScale>
    </cfRule>
  </conditionalFormatting>
  <conditionalFormatting sqref="M2:V3 W3:Z3">
    <cfRule type="expression" dxfId="259" priority="4">
      <formula>M2=L2</formula>
    </cfRule>
    <cfRule type="expression" dxfId="258" priority="5">
      <formula>M2&lt;&gt;L2</formula>
    </cfRule>
    <cfRule type="expression" dxfId="257" priority="6">
      <formula>M2=L2</formula>
    </cfRule>
  </conditionalFormatting>
  <conditionalFormatting sqref="M6:Z6">
    <cfRule type="expression" dxfId="256" priority="3">
      <formula>ISNUMBER(SEARCH("_raw",M$7))</formula>
    </cfRule>
  </conditionalFormatting>
  <conditionalFormatting sqref="W2:Z3">
    <cfRule type="expression" dxfId="255" priority="7">
      <formula>W2=R2</formula>
    </cfRule>
    <cfRule type="expression" dxfId="254" priority="9">
      <formula>W2=R2</formula>
    </cfRule>
    <cfRule type="expression" dxfId="253" priority="8">
      <formula>W2&lt;&gt;R2</formula>
    </cfRule>
  </conditionalFormatting>
  <conditionalFormatting sqref="AA2:AD3">
    <cfRule type="expression" dxfId="252" priority="758">
      <formula>AA2&lt;&gt;X2</formula>
    </cfRule>
    <cfRule type="expression" dxfId="251" priority="757">
      <formula>AA2=X2</formula>
    </cfRule>
  </conditionalFormatting>
  <conditionalFormatting sqref="AA2:AD4">
    <cfRule type="expression" dxfId="250" priority="760">
      <formula>AA2=X2</formula>
    </cfRule>
  </conditionalFormatting>
  <conditionalFormatting sqref="AA6:AF6">
    <cfRule type="expression" dxfId="249" priority="29" stopIfTrue="1">
      <formula>ISNUMBER(SEARCH("_raw",AA$7))</formula>
    </cfRule>
  </conditionalFormatting>
  <conditionalFormatting sqref="AE2:AF3">
    <cfRule type="expression" dxfId="248" priority="690">
      <formula>AE2&lt;&gt;Z2</formula>
    </cfRule>
    <cfRule type="expression" dxfId="247" priority="689">
      <formula>AE2=Z2</formula>
    </cfRule>
  </conditionalFormatting>
  <conditionalFormatting sqref="AE2:AF4">
    <cfRule type="expression" dxfId="246" priority="692">
      <formula>AE2=Z2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50" stopIfTrue="1" operator="greaterThanOrEqual" id="{B2095BB9-FCB1-F944-A047-B9A26DD4B0CD}">
            <xm:f>Parameters!$D$38</xm:f>
            <x14:dxf>
              <font>
                <sz val="12"/>
                <color rgb="FF000000"/>
                <name val="Arial"/>
              </font>
              <fill>
                <patternFill patternType="solid">
                  <bgColor rgb="FFEE9F8F"/>
                </patternFill>
              </fill>
            </x14:dxf>
          </x14:cfRule>
          <x14:cfRule type="cellIs" priority="49" stopIfTrue="1" operator="greaterThanOrEqual" id="{8FB8644B-3B73-2044-A066-4511C8E069FF}">
            <xm:f>Parameters!$D$37</xm:f>
            <x14:dxf>
              <font>
                <sz val="12"/>
                <color rgb="FF000000"/>
                <name val="Arial"/>
              </font>
              <fill>
                <patternFill patternType="solid">
                  <bgColor rgb="FFE35A3A"/>
                </patternFill>
              </fill>
            </x14:dxf>
          </x14:cfRule>
          <xm:sqref>G1:G5 G8:G225</xm:sqref>
        </x14:conditionalFormatting>
        <x14:conditionalFormatting xmlns:xm="http://schemas.microsoft.com/office/excel/2006/main">
          <x14:cfRule type="cellIs" priority="59" stopIfTrue="1" operator="greaterThanOrEqual" id="{D5424255-80CF-664D-B01A-9D71862B8479}">
            <xm:f>Parameters!$D$41</xm:f>
            <x14:dxf>
              <font>
                <sz val="12"/>
                <color rgb="FF000000"/>
                <name val="Arial"/>
              </font>
              <fill>
                <patternFill patternType="solid">
                  <bgColor rgb="FFF2676B"/>
                </patternFill>
              </fill>
            </x14:dxf>
          </x14:cfRule>
          <x14:cfRule type="cellIs" priority="60" stopIfTrue="1" operator="greaterThanOrEqual" id="{243D9328-4039-094C-AB64-53C2218A05C9}">
            <xm:f>Parameters!$D$42</xm:f>
            <x14:dxf>
              <font>
                <sz val="12"/>
                <color rgb="FF000000"/>
                <name val="Arial"/>
              </font>
              <fill>
                <patternFill patternType="solid">
                  <bgColor rgb="FFF7A9AC"/>
                </patternFill>
              </fill>
            </x14:dxf>
          </x14:cfRule>
          <x14:cfRule type="cellIs" priority="61" stopIfTrue="1" operator="between" id="{6EC99874-3DED-1142-BCAC-AF4899D41E96}">
            <xm:f>0</xm:f>
            <xm:f>Parameters!$D$42</xm:f>
            <x14:dxf>
              <font>
                <sz val="12"/>
                <color rgb="FF000000"/>
                <name val="Arial"/>
              </font>
              <fill>
                <patternFill patternType="solid">
                  <bgColor rgb="FFFCDCDF"/>
                </patternFill>
              </fill>
            </x14:dxf>
          </x14:cfRule>
          <xm:sqref>H1:H5</xm:sqref>
        </x14:conditionalFormatting>
        <x14:conditionalFormatting xmlns:xm="http://schemas.microsoft.com/office/excel/2006/main">
          <x14:cfRule type="cellIs" priority="38" stopIfTrue="1" operator="greaterThanOrEqual" id="{FCE01102-6505-0D46-86DA-BB36F8207042}">
            <xm:f>Parameters!$D$42</xm:f>
            <x14:dxf>
              <font>
                <sz val="12"/>
                <color rgb="FF000000"/>
                <name val="Arial"/>
              </font>
              <fill>
                <patternFill patternType="solid">
                  <bgColor rgb="FFF7A9AC"/>
                </patternFill>
              </fill>
            </x14:dxf>
          </x14:cfRule>
          <x14:cfRule type="cellIs" priority="37" stopIfTrue="1" operator="greaterThanOrEqual" id="{1926BAC4-AFE0-5249-A5C7-7E59B8B1240E}">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34" stopIfTrue="1" operator="greaterThanOrEqual" id="{940DCCAD-808D-234A-8077-8FA0DBE5865F}">
            <xm:f>Parameters!$D$42</xm:f>
            <x14:dxf>
              <font>
                <sz val="12"/>
                <color rgb="FF000000"/>
                <name val="Arial"/>
              </font>
              <fill>
                <patternFill patternType="solid">
                  <bgColor rgb="FFF9BF8E"/>
                </patternFill>
              </fill>
            </x14:dxf>
          </x14:cfRule>
          <x14:cfRule type="cellIs" priority="33" stopIfTrue="1" operator="greaterThanOrEqual" id="{DFB456B2-989C-E74B-8FC5-62C886037A55}">
            <xm:f>Parameters!$D$41</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841" id="{3AEEC220-601F-6B47-A5DD-A511F9701290}">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M226:R228 M231:R1048576 M1:AJ1 S198:AF200 S203:AF1048576 AA4:AA5 AB201:AF202 AB5:AJ5 AG198:AJ1048576 AJ2:AJ4</xm:sqref>
        </x14:conditionalFormatting>
        <x14:conditionalFormatting xmlns:xm="http://schemas.microsoft.com/office/excel/2006/main">
          <x14:cfRule type="iconSet" priority="1" id="{930BCD63-A2C0-A144-B93C-CACA7ADF91F4}">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M2:Z3</xm:sqref>
        </x14:conditionalFormatting>
        <x14:conditionalFormatting xmlns:xm="http://schemas.microsoft.com/office/excel/2006/main">
          <x14:cfRule type="iconSet" priority="2" id="{BE266260-6714-9849-A395-2ACB4F17E78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 xmlns:xm="http://schemas.microsoft.com/office/excel/2006/main">
          <x14:cfRule type="iconSet" priority="226" id="{F48A4066-4CE7-1244-8986-F147936F5412}">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AA3:AD3 AA2:AF2</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641AF-9D4B-E94B-87F4-063A4FD39111}">
  <dimension ref="A1:AL233"/>
  <sheetViews>
    <sheetView zoomScaleNormal="100" workbookViewId="0">
      <pane ySplit="6" topLeftCell="A7" activePane="bottomLeft" state="frozen"/>
      <selection pane="bottomLeft" activeCell="G8" sqref="G8"/>
    </sheetView>
  </sheetViews>
  <sheetFormatPr baseColWidth="10" defaultColWidth="8.7109375" defaultRowHeight="16" x14ac:dyDescent="0.2"/>
  <cols>
    <col min="1" max="1" width="5.28515625" style="200" customWidth="1"/>
    <col min="2" max="2" width="22.7109375" style="35" customWidth="1"/>
    <col min="3" max="3" width="8.7109375" style="35"/>
    <col min="4" max="4" width="7.28515625" style="35" customWidth="1"/>
    <col min="5" max="5" width="8.7109375" style="35"/>
    <col min="6" max="6" width="4.140625" style="35" customWidth="1"/>
    <col min="7" max="9" width="9.7109375" style="86" customWidth="1"/>
    <col min="10" max="10" width="23.140625" style="242" bestFit="1" customWidth="1"/>
    <col min="11" max="11" width="22.28515625" style="242" bestFit="1" customWidth="1"/>
    <col min="12" max="12" width="6.140625" style="44" bestFit="1" customWidth="1"/>
    <col min="13" max="13" width="9.7109375" style="86" bestFit="1" customWidth="1"/>
    <col min="14" max="14" width="10.28515625" style="86" bestFit="1" customWidth="1"/>
    <col min="15" max="15" width="11.5703125" style="86" bestFit="1" customWidth="1"/>
    <col min="16" max="16" width="8.85546875" style="86" bestFit="1" customWidth="1"/>
    <col min="17" max="17" width="9.28515625" style="86" bestFit="1" customWidth="1"/>
    <col min="18" max="18" width="8.7109375" style="86" bestFit="1" customWidth="1"/>
    <col min="19" max="19" width="9.28515625" style="86" bestFit="1" customWidth="1"/>
    <col min="20" max="20" width="10.5703125" style="86" bestFit="1" customWidth="1"/>
    <col min="21" max="21" width="34.7109375" style="86" bestFit="1" customWidth="1"/>
    <col min="22" max="22" width="11.140625" style="86" customWidth="1"/>
    <col min="23" max="29" width="9.7109375" style="86" customWidth="1"/>
    <col min="30"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E1" s="89"/>
      <c r="AF1" s="89"/>
      <c r="AG1" s="89"/>
      <c r="AH1" s="89"/>
      <c r="AI1" s="89"/>
      <c r="AJ1" s="89"/>
      <c r="AK1" s="89"/>
      <c r="AL1" s="196"/>
    </row>
    <row r="2" spans="1:38" x14ac:dyDescent="0.2">
      <c r="A2" s="93"/>
      <c r="B2" s="95" t="s">
        <v>422</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Norm. Values</v>
      </c>
      <c r="Q2" s="177" t="str">
        <f t="shared" si="0"/>
        <v>Norm. Values</v>
      </c>
      <c r="R2" s="177" t="str">
        <f t="shared" si="0"/>
        <v>Raw Values</v>
      </c>
      <c r="S2" s="177" t="str">
        <f t="shared" si="0"/>
        <v>Raw Values</v>
      </c>
      <c r="T2" s="177" t="str">
        <f t="shared" si="0"/>
        <v>Raw Values</v>
      </c>
      <c r="U2" s="177"/>
      <c r="V2" s="177"/>
      <c r="W2" s="177" t="str">
        <f t="shared" si="0"/>
        <v/>
      </c>
      <c r="X2" s="177" t="str">
        <f t="shared" si="0"/>
        <v/>
      </c>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IF(M4=1,"Underlying",IF(M5=1,"Emerging",""))</f>
        <v/>
      </c>
      <c r="N3" s="178" t="str">
        <f t="shared" ref="N3:W3" si="1">IF(N4=1,"Underlying",IF(N5=1,"Emerging",""))</f>
        <v>Underlying</v>
      </c>
      <c r="O3" s="178" t="str">
        <f t="shared" si="1"/>
        <v>Emerging</v>
      </c>
      <c r="P3" s="178" t="str">
        <f t="shared" si="1"/>
        <v>Emerging</v>
      </c>
      <c r="Q3" s="178" t="str">
        <f t="shared" si="1"/>
        <v>Emerging</v>
      </c>
      <c r="R3" s="178" t="str">
        <f t="shared" si="1"/>
        <v/>
      </c>
      <c r="S3" s="178" t="str">
        <f t="shared" si="1"/>
        <v/>
      </c>
      <c r="T3" s="178" t="str">
        <f t="shared" si="1"/>
        <v/>
      </c>
      <c r="U3" s="178"/>
      <c r="V3" s="178"/>
      <c r="W3" s="178" t="str">
        <f t="shared" si="1"/>
        <v/>
      </c>
      <c r="X3" s="178" t="str">
        <f>IF(X4=1,"Underlying",IF(X5=1,"Emerging",""))</f>
        <v/>
      </c>
      <c r="Y3" s="178" t="str">
        <f t="shared" ref="Y3:Z3" si="2">IF(Y4=1,"Underlying",IF(Y5=1,"Emerging",""))</f>
        <v/>
      </c>
      <c r="Z3" s="178" t="str">
        <f t="shared" si="2"/>
        <v/>
      </c>
      <c r="AA3" s="179"/>
      <c r="AB3" s="179"/>
      <c r="AC3" s="179"/>
      <c r="AD3" s="179"/>
      <c r="AE3" s="89"/>
      <c r="AF3" s="89"/>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2</v>
      </c>
      <c r="N4" s="180">
        <f>IFERROR(INDEX('Data Dictionary'!$I$8:$I$39,MATCH(N7,'Data Dictionary'!$K$8:$K$39,0)),"")</f>
        <v>1</v>
      </c>
      <c r="O4" s="180">
        <f>IFERROR(INDEX('Data Dictionary'!$I$8:$I$39,MATCH(O7,'Data Dictionary'!$K$8:$K$39,0)),"")</f>
        <v>0</v>
      </c>
      <c r="P4" s="180">
        <f>IFERROR(INDEX('Data Dictionary'!$I$8:$I$39,MATCH(P7,'Data Dictionary'!$K$8:$K$39,0)),"")</f>
        <v>0</v>
      </c>
      <c r="Q4" s="180">
        <f>IFERROR(INDEX('Data Dictionary'!$I$8:$I$39,MATCH(Q7,'Data Dictionary'!$K$8:$K$39,0)),"")</f>
        <v>0</v>
      </c>
      <c r="R4" s="180" t="str">
        <f>IFERROR(INDEX('Data Dictionary'!$I$8:$I$39,MATCH(R7,'Data Dictionary'!$K$8:$K$39,0)),"")</f>
        <v/>
      </c>
      <c r="S4" s="180" t="str">
        <f>IFERROR(INDEX('Data Dictionary'!$I$8:$I$39,MATCH(S7,'Data Dictionary'!$K$8:$K$39,0)),"")</f>
        <v/>
      </c>
      <c r="T4" s="180"/>
      <c r="U4" s="180"/>
      <c r="V4" s="180"/>
      <c r="W4" s="180"/>
      <c r="X4" s="180"/>
      <c r="Y4" s="180"/>
      <c r="Z4" s="180"/>
      <c r="AA4" s="92"/>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0</v>
      </c>
      <c r="O5" s="181">
        <f>IFERROR(INDEX('Data Dictionary'!$J$8:$J$39,MATCH(O7,'Data Dictionary'!$K$8:$K$39,0)),"")</f>
        <v>1</v>
      </c>
      <c r="P5" s="181">
        <f>IFERROR(INDEX('Data Dictionary'!$J$8:$J$39,MATCH(P7,'Data Dictionary'!$K$8:$K$39,0)),"")</f>
        <v>1</v>
      </c>
      <c r="Q5" s="181">
        <f>IFERROR(INDEX('Data Dictionary'!$J$8:$J$39,MATCH(Q7,'Data Dictionary'!$K$8:$K$39,0)),"")</f>
        <v>1</v>
      </c>
      <c r="R5" s="181" t="str">
        <f>IFERROR(INDEX('Data Dictionary'!$J$8:$J$39,MATCH(R7,'Data Dictionary'!$K$8:$K$39,0)),"")</f>
        <v/>
      </c>
      <c r="S5" s="181" t="str">
        <f>IFERROR(INDEX('Data Dictionary'!$J$8:$J$39,MATCH(S7,'Data Dictionary'!$K$8:$K$39,0)),"")</f>
        <v/>
      </c>
      <c r="T5" s="181"/>
      <c r="U5" s="181"/>
      <c r="V5" s="181"/>
      <c r="W5" s="181"/>
      <c r="X5" s="181"/>
      <c r="Y5" s="181"/>
      <c r="Z5" s="181"/>
      <c r="AA5" s="92"/>
      <c r="AB5" s="92"/>
      <c r="AC5" s="87"/>
      <c r="AD5" s="89"/>
      <c r="AE5" s="89"/>
      <c r="AF5" s="89"/>
      <c r="AG5" s="89"/>
      <c r="AH5" s="89"/>
      <c r="AI5" s="89"/>
      <c r="AJ5" s="89"/>
      <c r="AK5" s="89"/>
      <c r="AL5" s="93"/>
    </row>
    <row r="6" spans="1:38" ht="57" x14ac:dyDescent="0.2">
      <c r="A6" s="197"/>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Proteus Composite Index</v>
      </c>
      <c r="N6" s="246" t="str">
        <f>IFERROR(INDEX('Data Dictionary'!$E$8:$E$39,MATCH(N7,'Data Dictionary'!$K$8:$K$39,0)),IFERROR(CONCATENATE(INDEX('Data Dictionary'!$E$8:$E$39,MATCH(LEFT(N7, SEARCH("_raw",N7,1)-1),'Data Dictionary'!$L$8:$L$39,0))," (Raw)"),""))</f>
        <v>Global Food Security Index</v>
      </c>
      <c r="O6" s="246" t="str">
        <f>IFERROR(INDEX('Data Dictionary'!$E$8:$E$39,MATCH(O7,'Data Dictionary'!$K$8:$K$39,0)),IFERROR(CONCATENATE(INDEX('Data Dictionary'!$E$8:$E$39,MATCH(LEFT(O7, SEARCH("_raw",O7,1)-1),'Data Dictionary'!$L$8:$L$39,0))," (Raw)"),""))</f>
        <v>FAO WFP Warning</v>
      </c>
      <c r="P6" s="246" t="str">
        <f>IFERROR(INDEX('Data Dictionary'!$E$8:$E$39,MATCH(P7,'Data Dictionary'!$K$8:$K$39,0)),IFERROR(CONCATENATE(INDEX('Data Dictionary'!$E$8:$E$39,MATCH(LEFT(P7, SEARCH("_raw",P7,1)-1),'Data Dictionary'!$L$8:$L$39,0))," (Raw)"),""))</f>
        <v>FEWS NET Score</v>
      </c>
      <c r="Q6" s="246" t="str">
        <f>IFERROR(INDEX('Data Dictionary'!$E$8:$E$39,MATCH(Q7,'Data Dictionary'!$K$8:$K$39,0)),IFERROR(CONCATENATE(INDEX('Data Dictionary'!$E$8:$E$39,MATCH(LEFT(Q7, SEARCH("_raw",Q7,1)-1),'Data Dictionary'!$L$8:$L$39,0))," (Raw)"),""))</f>
        <v>Food Price Inflation</v>
      </c>
      <c r="R6" s="246" t="str">
        <f>IFERROR(INDEX('Data Dictionary'!$E$8:$E$39,MATCH(R7,'Data Dictionary'!$K$8:$K$39,0)),IFERROR(CONCATENATE(INDEX('Data Dictionary'!$E$8:$E$39,MATCH(LEFT(R7, SEARCH("_raw",R7,1)-1),'Data Dictionary'!$L$8:$L$39,0))," (Raw)"),""))</f>
        <v>Proteus Composite Index (Raw)</v>
      </c>
      <c r="S6" s="246" t="str">
        <f>IFERROR(INDEX('Data Dictionary'!$E$8:$E$39,MATCH(S7,'Data Dictionary'!$K$8:$K$39,0)),IFERROR(CONCATENATE(INDEX('Data Dictionary'!$E$8:$E$39,MATCH(LEFT(S7, SEARCH("_raw",S7,1)-1),'Data Dictionary'!$L$8:$L$39,0))," (Raw)"),""))</f>
        <v>Global Food Security Index (Raw)</v>
      </c>
      <c r="T6" s="246" t="str">
        <f>IFERROR(INDEX('Data Dictionary'!$E$8:$E$39,MATCH(T7,'Data Dictionary'!$K$8:$K$39,0)),IFERROR(CONCATENATE(INDEX('Data Dictionary'!$E$8:$E$39,MATCH(LEFT(T7, SEARCH("_raw",T7,1)-1),'Data Dictionary'!$L$8:$L$39,0))," (Raw)"),""))</f>
        <v>FAO WFP Warning (Raw)</v>
      </c>
      <c r="U6" s="246"/>
      <c r="V6" s="246"/>
      <c r="W6" s="246" t="str">
        <f>IFERROR(INDEX('Data Dictionary'!$E$8:$E$39,MATCH(W7,'Data Dictionary'!$K$8:$K$39,0)),IFERROR(CONCATENATE(INDEX('Data Dictionary'!$E$8:$E$39,MATCH(LEFT(W7, SEARCH("_raw",W7,1)-1),'Data Dictionary'!$L$8:$L$39,0))," (Raw)"),""))</f>
        <v/>
      </c>
      <c r="X6" s="246" t="str">
        <f>IFERROR(INDEX('Data Dictionary'!$E$8:$E$39,MATCH(X7,'Data Dictionary'!$K$8:$K$39,0)),IFERROR(CONCATENATE(INDEX('Data Dictionary'!$E$8:$E$39,MATCH(LEFT(X7, SEARCH("_raw",X7,1)-1),'Data Dictionary'!$L$8:$L$39,0))," (Raw)"),""))</f>
        <v/>
      </c>
      <c r="Y6" s="246"/>
      <c r="Z6" s="246"/>
      <c r="AA6" s="99"/>
      <c r="AB6" s="99"/>
      <c r="AC6" s="99"/>
    </row>
    <row r="7" spans="1:38" s="94" customFormat="1" ht="29" x14ac:dyDescent="0.2">
      <c r="A7" s="198"/>
      <c r="B7" s="188"/>
      <c r="C7" s="188"/>
      <c r="D7" s="218"/>
      <c r="E7" s="218"/>
      <c r="F7" s="102"/>
      <c r="G7" s="189"/>
      <c r="H7" s="189"/>
      <c r="I7" s="189"/>
      <c r="J7" s="243" t="s">
        <v>614</v>
      </c>
      <c r="K7" s="243" t="s">
        <v>615</v>
      </c>
      <c r="L7" s="244" t="s">
        <v>2</v>
      </c>
      <c r="M7" s="247" t="s">
        <v>386</v>
      </c>
      <c r="N7" s="247" t="s">
        <v>770</v>
      </c>
      <c r="O7" s="247" t="s">
        <v>785</v>
      </c>
      <c r="P7" s="247" t="s">
        <v>438</v>
      </c>
      <c r="Q7" s="247" t="s">
        <v>392</v>
      </c>
      <c r="R7" s="247" t="s">
        <v>471</v>
      </c>
      <c r="S7" s="247" t="s">
        <v>771</v>
      </c>
      <c r="T7" s="247" t="s">
        <v>786</v>
      </c>
      <c r="U7" s="247" t="s">
        <v>538</v>
      </c>
      <c r="V7" s="247" t="s">
        <v>536</v>
      </c>
      <c r="W7" s="247"/>
      <c r="X7" s="247"/>
      <c r="Y7" s="247"/>
      <c r="Z7" s="247"/>
      <c r="AA7" s="100"/>
      <c r="AB7" s="99"/>
      <c r="AC7" s="100"/>
      <c r="AD7" s="35"/>
    </row>
    <row r="8" spans="1:38" x14ac:dyDescent="0.2">
      <c r="A8" s="81">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81" t="str">
        <f ca="1">IF(L8 &lt;&gt; C8, "Countries don't match", "")</f>
        <v/>
      </c>
      <c r="G8" s="80" t="e">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#N/A</v>
      </c>
      <c r="H8" s="80" t="e"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#N/A</v>
      </c>
      <c r="I8" s="191" t="e"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#N/A</v>
      </c>
      <c r="J8" s="242">
        <v>44887</v>
      </c>
      <c r="K8" s="242" t="s">
        <v>409</v>
      </c>
      <c r="L8" s="91" t="s">
        <v>694</v>
      </c>
      <c r="M8" s="192" t="s">
        <v>409</v>
      </c>
      <c r="N8" s="192" t="s">
        <v>409</v>
      </c>
      <c r="O8" s="192" t="s">
        <v>409</v>
      </c>
      <c r="P8" s="192" t="s">
        <v>409</v>
      </c>
      <c r="Q8" s="192" t="s">
        <v>409</v>
      </c>
      <c r="R8" s="192" t="s">
        <v>409</v>
      </c>
      <c r="S8" s="192" t="s">
        <v>409</v>
      </c>
      <c r="T8" s="192" t="s">
        <v>409</v>
      </c>
      <c r="U8" s="192" t="s">
        <v>409</v>
      </c>
      <c r="V8" s="192" t="s">
        <v>409</v>
      </c>
      <c r="W8" s="192"/>
      <c r="X8" s="192"/>
      <c r="Y8" s="192"/>
      <c r="Z8" s="192"/>
      <c r="AA8" s="87"/>
    </row>
    <row r="9" spans="1:38" x14ac:dyDescent="0.2">
      <c r="A9" s="81">
        <v>2</v>
      </c>
      <c r="B9" s="84" t="str">
        <f ca="1"/>
        <v>Afghanistan</v>
      </c>
      <c r="C9" s="84" t="str">
        <f ca="1"/>
        <v>AFG</v>
      </c>
      <c r="D9" s="84" t="str">
        <f ca="1"/>
        <v>SAS           South Asia</v>
      </c>
      <c r="E9" s="84" t="str">
        <f ca="1"/>
        <v>IDA</v>
      </c>
      <c r="F9" s="81"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10</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10</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10</v>
      </c>
      <c r="J9" s="242">
        <v>44753</v>
      </c>
      <c r="K9" s="242">
        <v>44900</v>
      </c>
      <c r="L9" s="91" t="s">
        <v>7</v>
      </c>
      <c r="M9" s="192">
        <v>10</v>
      </c>
      <c r="N9" s="192" t="s">
        <v>409</v>
      </c>
      <c r="O9" s="192">
        <v>10</v>
      </c>
      <c r="P9" s="192" t="s">
        <v>409</v>
      </c>
      <c r="Q9" s="192">
        <v>1</v>
      </c>
      <c r="R9" s="192">
        <v>0.66100000000000003</v>
      </c>
      <c r="S9" s="192" t="s">
        <v>409</v>
      </c>
      <c r="T9" s="192" t="s">
        <v>787</v>
      </c>
      <c r="U9" s="192" t="s">
        <v>409</v>
      </c>
      <c r="V9" s="192">
        <v>-6.16</v>
      </c>
      <c r="W9" s="192"/>
      <c r="X9" s="192"/>
      <c r="Y9" s="192"/>
      <c r="Z9" s="192"/>
      <c r="AA9" s="87"/>
    </row>
    <row r="10" spans="1:38" x14ac:dyDescent="0.2">
      <c r="A10" s="81">
        <v>3</v>
      </c>
      <c r="B10" s="84" t="str">
        <f ca="1"/>
        <v>Angola</v>
      </c>
      <c r="C10" s="84" t="str">
        <f ca="1"/>
        <v>AGO</v>
      </c>
      <c r="D10" s="84" t="str">
        <f ca="1"/>
        <v>SSF           Sub-Saharan Africa</v>
      </c>
      <c r="E10" s="84" t="str">
        <f ca="1"/>
        <v>IBRD</v>
      </c>
      <c r="F10" s="81"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0</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9.9536768963520501</v>
      </c>
      <c r="I10" s="191" t="e"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#N/A</v>
      </c>
      <c r="J10" s="242">
        <v>44888</v>
      </c>
      <c r="K10" s="242">
        <v>44839</v>
      </c>
      <c r="L10" s="91" t="s">
        <v>9</v>
      </c>
      <c r="M10" s="192">
        <v>9.8325358851674594</v>
      </c>
      <c r="N10" s="192">
        <v>9.9536768963520501</v>
      </c>
      <c r="O10" s="192" t="s">
        <v>409</v>
      </c>
      <c r="P10" s="192" t="s">
        <v>409</v>
      </c>
      <c r="Q10" s="192" t="s">
        <v>409</v>
      </c>
      <c r="R10" s="192">
        <v>0.56899999999999995</v>
      </c>
      <c r="S10" s="192">
        <v>43.7</v>
      </c>
      <c r="T10" s="192" t="s">
        <v>409</v>
      </c>
      <c r="U10" s="192" t="s">
        <v>409</v>
      </c>
      <c r="V10" s="192" t="s">
        <v>409</v>
      </c>
      <c r="W10" s="192"/>
      <c r="X10" s="192"/>
      <c r="Y10" s="192"/>
      <c r="Z10" s="192"/>
      <c r="AA10" s="87"/>
    </row>
    <row r="11" spans="1:38" x14ac:dyDescent="0.2">
      <c r="A11" s="81">
        <v>4</v>
      </c>
      <c r="B11" s="84" t="str">
        <f ca="1"/>
        <v>Albania</v>
      </c>
      <c r="C11" s="84" t="str">
        <f ca="1"/>
        <v>ALB</v>
      </c>
      <c r="D11" s="84" t="str">
        <f ca="1"/>
        <v>ECS           Europe &amp; Central Asia</v>
      </c>
      <c r="E11" s="84" t="str">
        <f ca="1"/>
        <v>IBRD</v>
      </c>
      <c r="F11" s="81"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3.3971291866028701</v>
      </c>
      <c r="I11" s="191" t="e"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#N/A</v>
      </c>
      <c r="J11" s="242">
        <v>44753</v>
      </c>
      <c r="K11" s="242">
        <v>44753</v>
      </c>
      <c r="L11" s="91" t="s">
        <v>11</v>
      </c>
      <c r="M11" s="192">
        <v>3.3971291866028701</v>
      </c>
      <c r="N11" s="192" t="s">
        <v>409</v>
      </c>
      <c r="O11" s="192" t="s">
        <v>409</v>
      </c>
      <c r="P11" s="192" t="s">
        <v>409</v>
      </c>
      <c r="Q11" s="192" t="s">
        <v>409</v>
      </c>
      <c r="R11" s="192">
        <v>0.3</v>
      </c>
      <c r="S11" s="192" t="s">
        <v>409</v>
      </c>
      <c r="T11" s="192" t="s">
        <v>409</v>
      </c>
      <c r="U11" s="192" t="s">
        <v>409</v>
      </c>
      <c r="V11" s="192" t="s">
        <v>409</v>
      </c>
      <c r="W11" s="192"/>
      <c r="X11" s="192"/>
      <c r="Y11" s="192"/>
      <c r="Z11" s="192"/>
      <c r="AA11" s="87"/>
    </row>
    <row r="12" spans="1:38" x14ac:dyDescent="0.2">
      <c r="A12" s="81">
        <v>5</v>
      </c>
      <c r="B12" s="84" t="str">
        <f ca="1"/>
        <v>Andorra</v>
      </c>
      <c r="C12" s="84" t="str">
        <f ca="1"/>
        <v>AND</v>
      </c>
      <c r="D12" s="84" t="str">
        <f ca="1"/>
        <v>ECS           Europe &amp; Central Asia</v>
      </c>
      <c r="E12" s="84" t="str">
        <f ca="1"/>
        <v>NA</v>
      </c>
      <c r="F12" s="81" t="str">
        <f t="shared" ca="1" si="3"/>
        <v/>
      </c>
      <c r="G12" s="80" t="e">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#N/A</v>
      </c>
      <c r="H12" s="80" t="e"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#N/A</v>
      </c>
      <c r="I12" s="191" t="e"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#N/A</v>
      </c>
      <c r="J12" s="242">
        <v>44887</v>
      </c>
      <c r="K12" s="242" t="s">
        <v>409</v>
      </c>
      <c r="L12" s="91" t="s">
        <v>695</v>
      </c>
      <c r="M12" s="192" t="s">
        <v>409</v>
      </c>
      <c r="N12" s="192" t="s">
        <v>409</v>
      </c>
      <c r="O12" s="192" t="s">
        <v>409</v>
      </c>
      <c r="P12" s="192" t="s">
        <v>409</v>
      </c>
      <c r="Q12" s="192" t="s">
        <v>409</v>
      </c>
      <c r="R12" s="192" t="s">
        <v>409</v>
      </c>
      <c r="S12" s="192" t="s">
        <v>409</v>
      </c>
      <c r="T12" s="192" t="s">
        <v>409</v>
      </c>
      <c r="U12" s="192" t="s">
        <v>409</v>
      </c>
      <c r="V12" s="192" t="s">
        <v>409</v>
      </c>
      <c r="W12" s="192"/>
      <c r="X12" s="192"/>
      <c r="Y12" s="192"/>
      <c r="Z12" s="192"/>
      <c r="AA12" s="87"/>
    </row>
    <row r="13" spans="1:38" x14ac:dyDescent="0.2">
      <c r="A13" s="81">
        <v>6</v>
      </c>
      <c r="B13" s="84" t="str">
        <f ca="1"/>
        <v>United Arab Emirates</v>
      </c>
      <c r="C13" s="84" t="str">
        <f ca="1"/>
        <v>ARE</v>
      </c>
      <c r="D13" s="84" t="str">
        <f ca="1"/>
        <v>MEA           Middle East &amp; North Africa</v>
      </c>
      <c r="E13" s="84" t="str">
        <f ca="1"/>
        <v>NA</v>
      </c>
      <c r="F13" s="81"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0.83381586566299803</v>
      </c>
      <c r="I13" s="191" t="e"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#N/A</v>
      </c>
      <c r="J13" s="242">
        <v>44753</v>
      </c>
      <c r="K13" s="242">
        <v>44753</v>
      </c>
      <c r="L13" s="91" t="s">
        <v>13</v>
      </c>
      <c r="M13" s="192">
        <v>1.07655502392344</v>
      </c>
      <c r="N13" s="192">
        <v>0.83381586566299803</v>
      </c>
      <c r="O13" s="192" t="s">
        <v>409</v>
      </c>
      <c r="P13" s="192" t="s">
        <v>409</v>
      </c>
      <c r="Q13" s="192" t="s">
        <v>409</v>
      </c>
      <c r="R13" s="192">
        <v>0.20300000000000001</v>
      </c>
      <c r="S13" s="192">
        <v>75.2</v>
      </c>
      <c r="T13" s="192" t="s">
        <v>409</v>
      </c>
      <c r="U13" s="192" t="s">
        <v>409</v>
      </c>
      <c r="V13" s="192" t="s">
        <v>409</v>
      </c>
      <c r="W13" s="192"/>
      <c r="X13" s="192"/>
      <c r="Y13" s="192"/>
      <c r="Z13" s="192"/>
      <c r="AA13" s="87"/>
      <c r="AH13" s="86"/>
    </row>
    <row r="14" spans="1:38" x14ac:dyDescent="0.2">
      <c r="A14" s="81">
        <v>7</v>
      </c>
      <c r="B14" s="84" t="str">
        <f ca="1"/>
        <v>Argentina</v>
      </c>
      <c r="C14" s="84" t="str">
        <f ca="1"/>
        <v>ARG</v>
      </c>
      <c r="D14" s="84" t="str">
        <f ca="1"/>
        <v>LCN           Latin America &amp; Caribbean</v>
      </c>
      <c r="E14" s="84" t="str">
        <f ca="1"/>
        <v>IBRD</v>
      </c>
      <c r="F14" s="81"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3.8448176027793801</v>
      </c>
      <c r="I14" s="191" t="e"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#N/A</v>
      </c>
      <c r="J14" s="242">
        <v>44888</v>
      </c>
      <c r="K14" s="242">
        <v>44753</v>
      </c>
      <c r="L14" s="91" t="s">
        <v>15</v>
      </c>
      <c r="M14" s="192">
        <v>2.2727272727272698</v>
      </c>
      <c r="N14" s="192">
        <v>3.8448176027793801</v>
      </c>
      <c r="O14" s="192" t="s">
        <v>409</v>
      </c>
      <c r="P14" s="192" t="s">
        <v>409</v>
      </c>
      <c r="Q14" s="192" t="s">
        <v>409</v>
      </c>
      <c r="R14" s="192">
        <v>0.253</v>
      </c>
      <c r="S14" s="192">
        <v>64.8</v>
      </c>
      <c r="T14" s="192" t="s">
        <v>409</v>
      </c>
      <c r="U14" s="192" t="s">
        <v>409</v>
      </c>
      <c r="V14" s="192" t="s">
        <v>409</v>
      </c>
      <c r="W14" s="192"/>
      <c r="X14" s="192"/>
      <c r="Y14" s="192"/>
      <c r="Z14" s="192"/>
      <c r="AA14" s="87"/>
      <c r="AH14" s="86"/>
    </row>
    <row r="15" spans="1:38" x14ac:dyDescent="0.2">
      <c r="A15" s="81">
        <v>8</v>
      </c>
      <c r="B15" s="84" t="str">
        <f ca="1"/>
        <v>Armenia</v>
      </c>
      <c r="C15" s="84" t="str">
        <f ca="1"/>
        <v>ARM</v>
      </c>
      <c r="D15" s="84" t="str">
        <f ca="1"/>
        <v>ECS           Europe &amp; Central Asia</v>
      </c>
      <c r="E15" s="84" t="str">
        <f ca="1"/>
        <v>IBRD</v>
      </c>
      <c r="F15" s="81"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2.7033492822966498</v>
      </c>
      <c r="I15" s="191" t="e"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#N/A</v>
      </c>
      <c r="J15" s="242" t="s">
        <v>409</v>
      </c>
      <c r="K15" s="242">
        <v>44753</v>
      </c>
      <c r="L15" s="91" t="s">
        <v>17</v>
      </c>
      <c r="M15" s="192">
        <v>2.7033492822966498</v>
      </c>
      <c r="N15" s="192" t="s">
        <v>409</v>
      </c>
      <c r="O15" s="192" t="s">
        <v>409</v>
      </c>
      <c r="P15" s="192" t="s">
        <v>409</v>
      </c>
      <c r="Q15" s="192" t="s">
        <v>409</v>
      </c>
      <c r="R15" s="192">
        <v>0.27100000000000002</v>
      </c>
      <c r="S15" s="192" t="s">
        <v>409</v>
      </c>
      <c r="T15" s="192" t="s">
        <v>409</v>
      </c>
      <c r="U15" s="192" t="s">
        <v>409</v>
      </c>
      <c r="V15" s="192" t="s">
        <v>409</v>
      </c>
      <c r="W15" s="192"/>
      <c r="X15" s="192"/>
      <c r="Y15" s="192"/>
      <c r="Z15" s="192"/>
      <c r="AA15" s="87"/>
    </row>
    <row r="16" spans="1:38" x14ac:dyDescent="0.2">
      <c r="A16" s="81">
        <v>9</v>
      </c>
      <c r="B16" s="84" t="str">
        <f ca="1"/>
        <v>American Samoa</v>
      </c>
      <c r="C16" s="84" t="str">
        <f ca="1"/>
        <v>ASM</v>
      </c>
      <c r="D16" s="84" t="str">
        <f ca="1"/>
        <v>EAS           East Asia &amp; Pacific</v>
      </c>
      <c r="E16" s="84" t="str">
        <f ca="1"/>
        <v>NA</v>
      </c>
      <c r="F16" s="81" t="str">
        <f t="shared" ca="1" si="3"/>
        <v/>
      </c>
      <c r="G16" s="80" t="e">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t="e"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#N/A</v>
      </c>
      <c r="J16" s="242">
        <v>44887</v>
      </c>
      <c r="K16" s="242" t="s">
        <v>409</v>
      </c>
      <c r="L16" s="239" t="s">
        <v>696</v>
      </c>
      <c r="M16" s="192" t="s">
        <v>409</v>
      </c>
      <c r="N16" s="192" t="s">
        <v>409</v>
      </c>
      <c r="O16" s="192" t="s">
        <v>409</v>
      </c>
      <c r="P16" s="192" t="s">
        <v>409</v>
      </c>
      <c r="Q16" s="192" t="s">
        <v>409</v>
      </c>
      <c r="R16" s="192" t="s">
        <v>409</v>
      </c>
      <c r="S16" s="192" t="s">
        <v>409</v>
      </c>
      <c r="T16" s="192" t="s">
        <v>409</v>
      </c>
      <c r="U16" s="192" t="s">
        <v>409</v>
      </c>
      <c r="V16" s="192" t="s">
        <v>409</v>
      </c>
      <c r="W16" s="192"/>
      <c r="X16" s="192"/>
      <c r="Y16" s="192"/>
      <c r="Z16" s="192"/>
      <c r="AA16" s="87"/>
    </row>
    <row r="17" spans="1:31" x14ac:dyDescent="0.2">
      <c r="A17" s="81">
        <v>10</v>
      </c>
      <c r="B17" s="84" t="str">
        <f ca="1"/>
        <v>Antigua and Barbuda</v>
      </c>
      <c r="C17" s="84" t="str">
        <f ca="1"/>
        <v>ATG</v>
      </c>
      <c r="D17" s="84" t="str">
        <f ca="1"/>
        <v>LCN           Latin America &amp; Caribbean</v>
      </c>
      <c r="E17" s="84" t="str">
        <f ca="1"/>
        <v>IBRD</v>
      </c>
      <c r="F17" s="81" t="str">
        <f t="shared" ca="1" si="3"/>
        <v/>
      </c>
      <c r="G17" s="80" t="e">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#N/A</v>
      </c>
      <c r="H17" s="80" t="e"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#N/A</v>
      </c>
      <c r="I17" s="191" t="e"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#N/A</v>
      </c>
      <c r="J17" s="242">
        <v>44753</v>
      </c>
      <c r="K17" s="242">
        <v>44753</v>
      </c>
      <c r="L17" s="91" t="s">
        <v>19</v>
      </c>
      <c r="M17" s="192" t="s">
        <v>409</v>
      </c>
      <c r="N17" s="192" t="s">
        <v>409</v>
      </c>
      <c r="O17" s="192" t="s">
        <v>409</v>
      </c>
      <c r="P17" s="192" t="s">
        <v>409</v>
      </c>
      <c r="Q17" s="192" t="s">
        <v>409</v>
      </c>
      <c r="R17" s="192" t="s">
        <v>409</v>
      </c>
      <c r="S17" s="192" t="s">
        <v>409</v>
      </c>
      <c r="T17" s="192" t="s">
        <v>409</v>
      </c>
      <c r="U17" s="192" t="s">
        <v>409</v>
      </c>
      <c r="V17" s="192" t="s">
        <v>409</v>
      </c>
      <c r="W17" s="192"/>
      <c r="X17" s="192"/>
      <c r="Y17" s="192"/>
      <c r="Z17" s="192"/>
      <c r="AA17" s="87"/>
      <c r="AE17" s="86"/>
    </row>
    <row r="18" spans="1:31" x14ac:dyDescent="0.2">
      <c r="A18" s="81">
        <v>11</v>
      </c>
      <c r="B18" s="84" t="str">
        <f ca="1"/>
        <v>Australia</v>
      </c>
      <c r="C18" s="84" t="str">
        <f ca="1"/>
        <v>AUS</v>
      </c>
      <c r="D18" s="84" t="str">
        <f ca="1"/>
        <v>EAS           East Asia &amp; Pacific</v>
      </c>
      <c r="E18" s="84" t="str">
        <f ca="1"/>
        <v>NA</v>
      </c>
      <c r="F18" s="81"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0.775911986103066</v>
      </c>
      <c r="I18" s="191" t="e"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#N/A</v>
      </c>
      <c r="J18" s="242">
        <v>44753</v>
      </c>
      <c r="K18" s="242">
        <v>44753</v>
      </c>
      <c r="L18" s="91" t="s">
        <v>21</v>
      </c>
      <c r="M18" s="192">
        <v>0.88516746411483205</v>
      </c>
      <c r="N18" s="192">
        <v>0.775911986103066</v>
      </c>
      <c r="O18" s="192" t="s">
        <v>409</v>
      </c>
      <c r="P18" s="192" t="s">
        <v>409</v>
      </c>
      <c r="Q18" s="192" t="s">
        <v>409</v>
      </c>
      <c r="R18" s="192">
        <v>0.19500000000000001</v>
      </c>
      <c r="S18" s="192">
        <v>75.400000000000006</v>
      </c>
      <c r="T18" s="192" t="s">
        <v>409</v>
      </c>
      <c r="U18" s="192" t="s">
        <v>409</v>
      </c>
      <c r="V18" s="192" t="s">
        <v>409</v>
      </c>
      <c r="W18" s="192"/>
      <c r="X18" s="192"/>
      <c r="Y18" s="192"/>
      <c r="Z18" s="192"/>
      <c r="AA18" s="87"/>
    </row>
    <row r="19" spans="1:31" x14ac:dyDescent="0.2">
      <c r="A19" s="81">
        <v>12</v>
      </c>
      <c r="B19" s="84" t="str">
        <f ca="1"/>
        <v>Austria</v>
      </c>
      <c r="C19" s="84" t="str">
        <f ca="1"/>
        <v>AUT</v>
      </c>
      <c r="D19" s="84" t="str">
        <f ca="1"/>
        <v>ECS           Europe &amp; Central Asia</v>
      </c>
      <c r="E19" s="84" t="str">
        <f ca="1"/>
        <v>NA</v>
      </c>
      <c r="F19" s="81"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v>
      </c>
      <c r="I19" s="191" t="e"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#N/A</v>
      </c>
      <c r="J19" s="242">
        <v>44888</v>
      </c>
      <c r="K19" s="242">
        <v>44753</v>
      </c>
      <c r="L19" s="91" t="s">
        <v>23</v>
      </c>
      <c r="M19" s="192">
        <v>0</v>
      </c>
      <c r="N19" s="192">
        <v>0</v>
      </c>
      <c r="O19" s="192" t="s">
        <v>409</v>
      </c>
      <c r="P19" s="192" t="s">
        <v>409</v>
      </c>
      <c r="Q19" s="192" t="s">
        <v>409</v>
      </c>
      <c r="R19" s="192">
        <v>9.7000000000000003E-2</v>
      </c>
      <c r="S19" s="192">
        <v>78.099999999999994</v>
      </c>
      <c r="T19" s="192" t="s">
        <v>409</v>
      </c>
      <c r="U19" s="192" t="s">
        <v>409</v>
      </c>
      <c r="V19" s="192" t="s">
        <v>409</v>
      </c>
      <c r="W19" s="192"/>
      <c r="X19" s="192"/>
      <c r="Y19" s="192"/>
      <c r="Z19" s="192"/>
      <c r="AA19" s="87"/>
    </row>
    <row r="20" spans="1:31" x14ac:dyDescent="0.2">
      <c r="A20" s="81">
        <v>13</v>
      </c>
      <c r="B20" s="84" t="str">
        <f ca="1"/>
        <v>Azerbaijan</v>
      </c>
      <c r="C20" s="84" t="str">
        <f ca="1"/>
        <v>AZE</v>
      </c>
      <c r="D20" s="84" t="str">
        <f ca="1"/>
        <v>ECS           Europe &amp; Central Asia</v>
      </c>
      <c r="E20" s="84" t="str">
        <f ca="1"/>
        <v>IBRD</v>
      </c>
      <c r="F20" s="81"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5.2924145917776402</v>
      </c>
      <c r="I20" s="191" t="e"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#N/A</v>
      </c>
      <c r="J20" s="242">
        <v>44888</v>
      </c>
      <c r="K20" s="242">
        <v>44753</v>
      </c>
      <c r="L20" s="91" t="s">
        <v>25</v>
      </c>
      <c r="M20" s="192">
        <v>4.2344497607655498</v>
      </c>
      <c r="N20" s="192">
        <v>5.2924145917776402</v>
      </c>
      <c r="O20" s="192" t="s">
        <v>409</v>
      </c>
      <c r="P20" s="192" t="s">
        <v>409</v>
      </c>
      <c r="Q20" s="192" t="s">
        <v>409</v>
      </c>
      <c r="R20" s="192">
        <v>0.33500000000000002</v>
      </c>
      <c r="S20" s="192">
        <v>59.8</v>
      </c>
      <c r="T20" s="192" t="s">
        <v>409</v>
      </c>
      <c r="U20" s="192" t="s">
        <v>409</v>
      </c>
      <c r="V20" s="192" t="s">
        <v>409</v>
      </c>
      <c r="W20" s="192"/>
      <c r="X20" s="192"/>
      <c r="Y20" s="192"/>
      <c r="Z20" s="192"/>
      <c r="AA20" s="87"/>
      <c r="AE20" s="86"/>
    </row>
    <row r="21" spans="1:31" x14ac:dyDescent="0.2">
      <c r="A21" s="81">
        <v>14</v>
      </c>
      <c r="B21" s="84" t="str">
        <f ca="1"/>
        <v>Burundi</v>
      </c>
      <c r="C21" s="84" t="str">
        <f ca="1"/>
        <v>BDI</v>
      </c>
      <c r="D21" s="84" t="str">
        <f ca="1"/>
        <v>SSF           Sub-Saharan Africa</v>
      </c>
      <c r="E21" s="84" t="str">
        <f ca="1"/>
        <v>IDA</v>
      </c>
      <c r="F21" s="81"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8.3666002653407556</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10</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7</v>
      </c>
      <c r="J21" s="242">
        <v>44888</v>
      </c>
      <c r="K21" s="242">
        <v>45181</v>
      </c>
      <c r="L21" s="91" t="s">
        <v>27</v>
      </c>
      <c r="M21" s="192">
        <v>9.9282296650717701</v>
      </c>
      <c r="N21" s="192">
        <v>10</v>
      </c>
      <c r="O21" s="192" t="s">
        <v>409</v>
      </c>
      <c r="P21" s="192">
        <v>7</v>
      </c>
      <c r="Q21" s="192">
        <v>5</v>
      </c>
      <c r="R21" s="192">
        <v>0.57299999999999995</v>
      </c>
      <c r="S21" s="192">
        <v>40.6</v>
      </c>
      <c r="T21" s="192" t="s">
        <v>409</v>
      </c>
      <c r="U21" s="192" t="s">
        <v>881</v>
      </c>
      <c r="V21" s="192">
        <v>24.62</v>
      </c>
      <c r="W21" s="192"/>
      <c r="X21" s="192"/>
      <c r="Y21" s="192"/>
      <c r="Z21" s="192"/>
      <c r="AA21" s="87"/>
    </row>
    <row r="22" spans="1:31" x14ac:dyDescent="0.2">
      <c r="A22" s="81">
        <v>15</v>
      </c>
      <c r="B22" s="84" t="str">
        <f ca="1"/>
        <v>Belgium</v>
      </c>
      <c r="C22" s="84" t="str">
        <f ca="1"/>
        <v>BEL</v>
      </c>
      <c r="D22" s="84" t="str">
        <f ca="1"/>
        <v>ECS           Europe &amp; Central Asia</v>
      </c>
      <c r="E22" s="84" t="str">
        <f ca="1"/>
        <v>NA</v>
      </c>
      <c r="F22" s="81"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0.16792125072379799</v>
      </c>
      <c r="I22" s="191" t="e"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#N/A</v>
      </c>
      <c r="J22" s="242">
        <v>44888</v>
      </c>
      <c r="K22" s="242">
        <v>44753</v>
      </c>
      <c r="L22" s="91" t="s">
        <v>29</v>
      </c>
      <c r="M22" s="192">
        <v>0</v>
      </c>
      <c r="N22" s="192">
        <v>0.16792125072379799</v>
      </c>
      <c r="O22" s="192" t="s">
        <v>409</v>
      </c>
      <c r="P22" s="192" t="s">
        <v>409</v>
      </c>
      <c r="Q22" s="192" t="s">
        <v>409</v>
      </c>
      <c r="R22" s="192">
        <v>0.08</v>
      </c>
      <c r="S22" s="192">
        <v>77.5</v>
      </c>
      <c r="T22" s="192" t="s">
        <v>409</v>
      </c>
      <c r="U22" s="192" t="s">
        <v>409</v>
      </c>
      <c r="V22" s="192" t="s">
        <v>409</v>
      </c>
      <c r="W22" s="192"/>
      <c r="X22" s="192"/>
      <c r="Y22" s="192"/>
      <c r="Z22" s="192"/>
      <c r="AA22" s="87"/>
    </row>
    <row r="23" spans="1:31" x14ac:dyDescent="0.2">
      <c r="A23" s="81">
        <v>16</v>
      </c>
      <c r="B23" s="84" t="str">
        <f ca="1"/>
        <v>Benin</v>
      </c>
      <c r="C23" s="84" t="str">
        <f ca="1"/>
        <v>BEN</v>
      </c>
      <c r="D23" s="84" t="str">
        <f ca="1"/>
        <v>SSF           Sub-Saharan Africa</v>
      </c>
      <c r="E23" s="84" t="str">
        <f ca="1"/>
        <v>IDA</v>
      </c>
      <c r="F23" s="81"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8.6797915460335808</v>
      </c>
      <c r="I23" s="191" t="e"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#N/A</v>
      </c>
      <c r="J23" s="242">
        <v>44888</v>
      </c>
      <c r="K23" s="242">
        <v>44839</v>
      </c>
      <c r="L23" s="91" t="s">
        <v>31</v>
      </c>
      <c r="M23" s="192">
        <v>8.6124401913875595</v>
      </c>
      <c r="N23" s="192">
        <v>8.6797915460335808</v>
      </c>
      <c r="O23" s="192" t="s">
        <v>409</v>
      </c>
      <c r="P23" s="192" t="s">
        <v>409</v>
      </c>
      <c r="Q23" s="192" t="s">
        <v>409</v>
      </c>
      <c r="R23" s="192">
        <v>0.51800000000000002</v>
      </c>
      <c r="S23" s="192">
        <v>48.1</v>
      </c>
      <c r="T23" s="192" t="s">
        <v>409</v>
      </c>
      <c r="U23" s="192" t="s">
        <v>409</v>
      </c>
      <c r="V23" s="192" t="s">
        <v>409</v>
      </c>
      <c r="W23" s="192"/>
      <c r="X23" s="192"/>
      <c r="Y23" s="192"/>
      <c r="Z23" s="192"/>
      <c r="AA23" s="87"/>
    </row>
    <row r="24" spans="1:31" x14ac:dyDescent="0.2">
      <c r="A24" s="81">
        <v>17</v>
      </c>
      <c r="B24" s="84" t="str">
        <f ca="1"/>
        <v>Burkina Faso</v>
      </c>
      <c r="C24" s="84" t="str">
        <f ca="1"/>
        <v>BFA</v>
      </c>
      <c r="D24" s="84" t="str">
        <f ca="1"/>
        <v>SSF           Sub-Saharan Africa</v>
      </c>
      <c r="E24" s="84" t="str">
        <f ca="1"/>
        <v>IDA</v>
      </c>
      <c r="F24" s="81"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9.080480410933168</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8.2455124493341003</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10</v>
      </c>
      <c r="J24" s="242">
        <v>44753</v>
      </c>
      <c r="K24" s="242">
        <v>45181</v>
      </c>
      <c r="L24" s="91" t="s">
        <v>33</v>
      </c>
      <c r="M24" s="192">
        <v>8.7559808612440193</v>
      </c>
      <c r="N24" s="192">
        <v>8.2455124493341003</v>
      </c>
      <c r="O24" s="192">
        <v>10</v>
      </c>
      <c r="P24" s="192">
        <v>10</v>
      </c>
      <c r="Q24" s="192">
        <v>1</v>
      </c>
      <c r="R24" s="192">
        <v>0.52400000000000002</v>
      </c>
      <c r="S24" s="192">
        <v>49.6</v>
      </c>
      <c r="T24" s="192" t="s">
        <v>787</v>
      </c>
      <c r="U24" s="192" t="s">
        <v>882</v>
      </c>
      <c r="V24" s="192">
        <v>-16.29</v>
      </c>
      <c r="W24" s="192"/>
      <c r="X24" s="192"/>
      <c r="Y24" s="192"/>
      <c r="Z24" s="192"/>
      <c r="AA24" s="87"/>
    </row>
    <row r="25" spans="1:31" x14ac:dyDescent="0.2">
      <c r="A25" s="81">
        <v>18</v>
      </c>
      <c r="B25" s="84" t="str">
        <f ca="1"/>
        <v>Bangladesh</v>
      </c>
      <c r="C25" s="84" t="str">
        <f ca="1"/>
        <v>BGD</v>
      </c>
      <c r="D25" s="84" t="str">
        <f ca="1"/>
        <v>SAS           South Asia</v>
      </c>
      <c r="E25" s="84" t="str">
        <f ca="1"/>
        <v>IDA</v>
      </c>
      <c r="F25" s="81"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6.9716270990156302</v>
      </c>
      <c r="I25" s="191" t="e"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#N/A</v>
      </c>
      <c r="J25" s="242">
        <v>44753</v>
      </c>
      <c r="K25" s="242">
        <v>44753</v>
      </c>
      <c r="L25" s="91" t="s">
        <v>35</v>
      </c>
      <c r="M25" s="192">
        <v>8.03827751196172</v>
      </c>
      <c r="N25" s="192">
        <v>6.9716270990156302</v>
      </c>
      <c r="O25" s="192" t="s">
        <v>409</v>
      </c>
      <c r="P25" s="192" t="s">
        <v>409</v>
      </c>
      <c r="Q25" s="192" t="s">
        <v>409</v>
      </c>
      <c r="R25" s="192">
        <v>0.49399999999999999</v>
      </c>
      <c r="S25" s="192">
        <v>54</v>
      </c>
      <c r="T25" s="192" t="s">
        <v>409</v>
      </c>
      <c r="U25" s="192" t="s">
        <v>409</v>
      </c>
      <c r="V25" s="192" t="s">
        <v>409</v>
      </c>
      <c r="W25" s="192"/>
      <c r="X25" s="192"/>
      <c r="Y25" s="192"/>
      <c r="Z25" s="192"/>
      <c r="AA25" s="87"/>
    </row>
    <row r="26" spans="1:31" x14ac:dyDescent="0.2">
      <c r="A26" s="81">
        <v>19</v>
      </c>
      <c r="B26" s="84" t="str">
        <f ca="1"/>
        <v>Bulgaria</v>
      </c>
      <c r="C26" s="84" t="str">
        <f ca="1"/>
        <v>BGR</v>
      </c>
      <c r="D26" s="84" t="str">
        <f ca="1"/>
        <v>ECS           Europe &amp; Central Asia</v>
      </c>
      <c r="E26" s="84" t="str">
        <f ca="1"/>
        <v>IBRD</v>
      </c>
      <c r="F26" s="81"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1.4707585408222299</v>
      </c>
      <c r="I26" s="191" t="e"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#N/A</v>
      </c>
      <c r="J26" s="242">
        <v>44753</v>
      </c>
      <c r="K26" s="242">
        <v>44753</v>
      </c>
      <c r="L26" s="91" t="s">
        <v>37</v>
      </c>
      <c r="M26" s="192">
        <v>2.4162679425837301</v>
      </c>
      <c r="N26" s="192">
        <v>1.4707585408222299</v>
      </c>
      <c r="O26" s="192" t="s">
        <v>409</v>
      </c>
      <c r="P26" s="192" t="s">
        <v>409</v>
      </c>
      <c r="Q26" s="192" t="s">
        <v>409</v>
      </c>
      <c r="R26" s="192">
        <v>0.25900000000000001</v>
      </c>
      <c r="S26" s="192">
        <v>73</v>
      </c>
      <c r="T26" s="192" t="s">
        <v>409</v>
      </c>
      <c r="U26" s="192" t="s">
        <v>409</v>
      </c>
      <c r="V26" s="192" t="s">
        <v>409</v>
      </c>
      <c r="W26" s="192"/>
      <c r="X26" s="192"/>
      <c r="Y26" s="192"/>
      <c r="Z26" s="192"/>
      <c r="AA26" s="87"/>
    </row>
    <row r="27" spans="1:31" x14ac:dyDescent="0.2">
      <c r="A27" s="81">
        <v>20</v>
      </c>
      <c r="B27" s="84" t="str">
        <f ca="1"/>
        <v>Bahrain</v>
      </c>
      <c r="C27" s="84" t="str">
        <f ca="1"/>
        <v>BHR</v>
      </c>
      <c r="D27" s="84" t="str">
        <f ca="1"/>
        <v>MEA           Middle East &amp; North Africa</v>
      </c>
      <c r="E27" s="84" t="str">
        <f ca="1"/>
        <v>NA</v>
      </c>
      <c r="F27" s="81"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2.25246091488129</v>
      </c>
      <c r="I27" s="191" t="e"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#N/A</v>
      </c>
      <c r="J27" s="242">
        <v>44888</v>
      </c>
      <c r="K27" s="242">
        <v>44753</v>
      </c>
      <c r="L27" s="91" t="s">
        <v>39</v>
      </c>
      <c r="M27" s="192">
        <v>0.52631578947368296</v>
      </c>
      <c r="N27" s="192">
        <v>2.25246091488129</v>
      </c>
      <c r="O27" s="192" t="s">
        <v>409</v>
      </c>
      <c r="P27" s="192" t="s">
        <v>409</v>
      </c>
      <c r="Q27" s="192" t="s">
        <v>409</v>
      </c>
      <c r="R27" s="192">
        <v>0.18</v>
      </c>
      <c r="S27" s="192">
        <v>70.3</v>
      </c>
      <c r="T27" s="192" t="s">
        <v>409</v>
      </c>
      <c r="U27" s="192" t="s">
        <v>409</v>
      </c>
      <c r="V27" s="192" t="s">
        <v>409</v>
      </c>
      <c r="W27" s="192"/>
      <c r="X27" s="192"/>
      <c r="Y27" s="192"/>
      <c r="Z27" s="192"/>
      <c r="AA27" s="87"/>
    </row>
    <row r="28" spans="1:31" x14ac:dyDescent="0.2">
      <c r="A28" s="81">
        <v>21</v>
      </c>
      <c r="B28" s="84" t="str">
        <f ca="1"/>
        <v>Bahamas, The</v>
      </c>
      <c r="C28" s="84" t="str">
        <f ca="1"/>
        <v>BHS</v>
      </c>
      <c r="D28" s="84" t="str">
        <f ca="1"/>
        <v>LCN           Latin America &amp; Caribbean</v>
      </c>
      <c r="E28" s="84" t="str">
        <f ca="1"/>
        <v>NA</v>
      </c>
      <c r="F28" s="81"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3.58851674641148</v>
      </c>
      <c r="I28" s="191" t="e"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#N/A</v>
      </c>
      <c r="J28" s="242">
        <v>44753</v>
      </c>
      <c r="K28" s="242">
        <v>44753</v>
      </c>
      <c r="L28" s="91" t="s">
        <v>40</v>
      </c>
      <c r="M28" s="192">
        <v>3.58851674641148</v>
      </c>
      <c r="N28" s="192" t="s">
        <v>409</v>
      </c>
      <c r="O28" s="192" t="s">
        <v>409</v>
      </c>
      <c r="P28" s="192" t="s">
        <v>409</v>
      </c>
      <c r="Q28" s="192" t="s">
        <v>409</v>
      </c>
      <c r="R28" s="192">
        <v>0.308</v>
      </c>
      <c r="S28" s="192" t="s">
        <v>409</v>
      </c>
      <c r="T28" s="192" t="s">
        <v>409</v>
      </c>
      <c r="U28" s="192" t="s">
        <v>409</v>
      </c>
      <c r="V28" s="192" t="s">
        <v>409</v>
      </c>
      <c r="W28" s="192"/>
      <c r="X28" s="192"/>
      <c r="Y28" s="192"/>
      <c r="Z28" s="192"/>
      <c r="AA28" s="87"/>
    </row>
    <row r="29" spans="1:31" x14ac:dyDescent="0.2">
      <c r="A29" s="81">
        <v>22</v>
      </c>
      <c r="B29" s="84" t="str">
        <f ca="1"/>
        <v>Bosnia and Herzegovina</v>
      </c>
      <c r="C29" s="84" t="str">
        <f ca="1"/>
        <v>BIH</v>
      </c>
      <c r="D29" s="84" t="str">
        <f ca="1"/>
        <v>ECS           Europe &amp; Central Asia</v>
      </c>
      <c r="E29" s="84" t="str">
        <f ca="1"/>
        <v>IBRD</v>
      </c>
      <c r="F29" s="81"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3.2296650717703299</v>
      </c>
      <c r="I29" s="191" t="e"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#N/A</v>
      </c>
      <c r="J29" s="242">
        <v>44753</v>
      </c>
      <c r="K29" s="242">
        <v>44753</v>
      </c>
      <c r="L29" s="91" t="s">
        <v>42</v>
      </c>
      <c r="M29" s="192">
        <v>3.2296650717703299</v>
      </c>
      <c r="N29" s="192" t="s">
        <v>409</v>
      </c>
      <c r="O29" s="192" t="s">
        <v>409</v>
      </c>
      <c r="P29" s="192" t="s">
        <v>409</v>
      </c>
      <c r="Q29" s="192" t="s">
        <v>409</v>
      </c>
      <c r="R29" s="192">
        <v>0.29299999999999998</v>
      </c>
      <c r="S29" s="192" t="s">
        <v>409</v>
      </c>
      <c r="T29" s="192" t="s">
        <v>409</v>
      </c>
      <c r="U29" s="192" t="s">
        <v>409</v>
      </c>
      <c r="V29" s="192" t="s">
        <v>409</v>
      </c>
      <c r="W29" s="192"/>
      <c r="X29" s="192"/>
      <c r="Y29" s="192"/>
      <c r="Z29" s="192"/>
      <c r="AA29" s="87"/>
    </row>
    <row r="30" spans="1:31" x14ac:dyDescent="0.2">
      <c r="A30" s="81">
        <v>23</v>
      </c>
      <c r="B30" s="84" t="str">
        <f ca="1"/>
        <v>Belarus</v>
      </c>
      <c r="C30" s="84" t="str">
        <f ca="1"/>
        <v>BLR</v>
      </c>
      <c r="D30" s="84" t="str">
        <f ca="1"/>
        <v>ECS           Europe &amp; Central Asia</v>
      </c>
      <c r="E30" s="84" t="str">
        <f ca="1"/>
        <v>IBRD</v>
      </c>
      <c r="F30" s="81"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3.9316734221192799</v>
      </c>
      <c r="I30" s="191" t="e"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#N/A</v>
      </c>
      <c r="J30" s="242">
        <v>44888</v>
      </c>
      <c r="K30" s="242">
        <v>44753</v>
      </c>
      <c r="L30" s="91" t="s">
        <v>44</v>
      </c>
      <c r="M30" s="192">
        <v>1.02870813397129</v>
      </c>
      <c r="N30" s="192">
        <v>3.9316734221192799</v>
      </c>
      <c r="O30" s="192" t="s">
        <v>409</v>
      </c>
      <c r="P30" s="192" t="s">
        <v>409</v>
      </c>
      <c r="Q30" s="192" t="s">
        <v>409</v>
      </c>
      <c r="R30" s="192">
        <v>0.20100000000000001</v>
      </c>
      <c r="S30" s="192">
        <v>64.5</v>
      </c>
      <c r="T30" s="192" t="s">
        <v>409</v>
      </c>
      <c r="U30" s="192" t="s">
        <v>409</v>
      </c>
      <c r="V30" s="192" t="s">
        <v>409</v>
      </c>
      <c r="W30" s="192"/>
      <c r="X30" s="192"/>
      <c r="Y30" s="192"/>
      <c r="Z30" s="192"/>
      <c r="AA30" s="87"/>
    </row>
    <row r="31" spans="1:31" x14ac:dyDescent="0.2">
      <c r="A31" s="81">
        <v>24</v>
      </c>
      <c r="B31" s="84" t="str">
        <f ca="1"/>
        <v>Belize</v>
      </c>
      <c r="C31" s="84" t="str">
        <f ca="1"/>
        <v>BLZ</v>
      </c>
      <c r="D31" s="84" t="str">
        <f ca="1"/>
        <v>LCN           Latin America &amp; Caribbean</v>
      </c>
      <c r="E31" s="84" t="str">
        <f ca="1"/>
        <v>IBRD</v>
      </c>
      <c r="F31" s="81"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4.6650717703349196</v>
      </c>
      <c r="I31" s="191" t="e"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#N/A</v>
      </c>
      <c r="J31" s="242">
        <v>44753</v>
      </c>
      <c r="K31" s="242">
        <v>44753</v>
      </c>
      <c r="L31" s="91" t="s">
        <v>46</v>
      </c>
      <c r="M31" s="192">
        <v>4.6650717703349196</v>
      </c>
      <c r="N31" s="192" t="s">
        <v>409</v>
      </c>
      <c r="O31" s="192" t="s">
        <v>409</v>
      </c>
      <c r="P31" s="192" t="s">
        <v>409</v>
      </c>
      <c r="Q31" s="192" t="s">
        <v>409</v>
      </c>
      <c r="R31" s="192">
        <v>0.35299999999999998</v>
      </c>
      <c r="S31" s="192" t="s">
        <v>409</v>
      </c>
      <c r="T31" s="192" t="s">
        <v>409</v>
      </c>
      <c r="U31" s="192" t="s">
        <v>409</v>
      </c>
      <c r="V31" s="192" t="s">
        <v>409</v>
      </c>
      <c r="W31" s="192"/>
      <c r="X31" s="192"/>
      <c r="Y31" s="192"/>
      <c r="Z31" s="192"/>
      <c r="AA31" s="87"/>
      <c r="AD31" s="86"/>
    </row>
    <row r="32" spans="1:31" x14ac:dyDescent="0.2">
      <c r="A32" s="81">
        <v>25</v>
      </c>
      <c r="B32" s="84" t="str">
        <f ca="1"/>
        <v>Bermuda</v>
      </c>
      <c r="C32" s="84" t="str">
        <f ca="1"/>
        <v>BMU</v>
      </c>
      <c r="D32" s="84" t="str">
        <f ca="1"/>
        <v>NAC           North America</v>
      </c>
      <c r="E32" s="84" t="str">
        <f ca="1"/>
        <v>NA</v>
      </c>
      <c r="F32" s="81" t="str">
        <f t="shared" ca="1" si="3"/>
        <v/>
      </c>
      <c r="G32" s="80" t="e">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t="e"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#N/A</v>
      </c>
      <c r="J32" s="242" t="s">
        <v>409</v>
      </c>
      <c r="K32" s="242" t="s">
        <v>409</v>
      </c>
      <c r="L32" s="91" t="s">
        <v>697</v>
      </c>
      <c r="M32" s="192" t="s">
        <v>409</v>
      </c>
      <c r="N32" s="192" t="s">
        <v>409</v>
      </c>
      <c r="O32" s="192" t="s">
        <v>409</v>
      </c>
      <c r="P32" s="192" t="s">
        <v>409</v>
      </c>
      <c r="Q32" s="192" t="s">
        <v>409</v>
      </c>
      <c r="R32" s="192" t="s">
        <v>409</v>
      </c>
      <c r="S32" s="192" t="s">
        <v>409</v>
      </c>
      <c r="T32" s="192" t="s">
        <v>409</v>
      </c>
      <c r="U32" s="192" t="s">
        <v>409</v>
      </c>
      <c r="V32" s="192" t="s">
        <v>409</v>
      </c>
      <c r="W32" s="192"/>
      <c r="X32" s="192"/>
      <c r="Y32" s="192"/>
      <c r="Z32" s="192"/>
      <c r="AA32" s="87"/>
    </row>
    <row r="33" spans="1:31" x14ac:dyDescent="0.2">
      <c r="A33" s="81">
        <v>26</v>
      </c>
      <c r="B33" s="84" t="str">
        <f ca="1"/>
        <v>Bolivia</v>
      </c>
      <c r="C33" s="84" t="str">
        <f ca="1"/>
        <v>BOL</v>
      </c>
      <c r="D33" s="84" t="str">
        <f ca="1"/>
        <v>LCN           Latin America &amp; Caribbean</v>
      </c>
      <c r="E33" s="84" t="str">
        <f ca="1"/>
        <v>IBRD</v>
      </c>
      <c r="F33" s="81"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0</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3.7869137232194499</v>
      </c>
      <c r="I33" s="191" t="e"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#N/A</v>
      </c>
      <c r="J33" s="242">
        <v>44753</v>
      </c>
      <c r="K33" s="242">
        <v>44753</v>
      </c>
      <c r="L33" s="91" t="s">
        <v>48</v>
      </c>
      <c r="M33" s="192">
        <v>8.0861244019138692</v>
      </c>
      <c r="N33" s="192">
        <v>3.7869137232194499</v>
      </c>
      <c r="O33" s="192" t="s">
        <v>409</v>
      </c>
      <c r="P33" s="192" t="s">
        <v>409</v>
      </c>
      <c r="Q33" s="192" t="s">
        <v>409</v>
      </c>
      <c r="R33" s="192">
        <v>0.496</v>
      </c>
      <c r="S33" s="192">
        <v>65</v>
      </c>
      <c r="T33" s="192" t="s">
        <v>409</v>
      </c>
      <c r="U33" s="192" t="s">
        <v>409</v>
      </c>
      <c r="V33" s="192" t="s">
        <v>409</v>
      </c>
      <c r="W33" s="192"/>
      <c r="X33" s="192"/>
      <c r="Y33" s="192"/>
      <c r="Z33" s="192"/>
      <c r="AA33" s="87"/>
      <c r="AE33" s="86"/>
    </row>
    <row r="34" spans="1:31" x14ac:dyDescent="0.2">
      <c r="A34" s="81">
        <v>27</v>
      </c>
      <c r="B34" s="84" t="str">
        <f ca="1"/>
        <v>Brazil</v>
      </c>
      <c r="C34" s="84" t="str">
        <f ca="1"/>
        <v>BRA</v>
      </c>
      <c r="D34" s="84" t="str">
        <f ca="1"/>
        <v>LCN           Latin America &amp; Caribbean</v>
      </c>
      <c r="E34" s="84" t="str">
        <f ca="1"/>
        <v>IBRD</v>
      </c>
      <c r="F34" s="81"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0</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3.7579617834394901</v>
      </c>
      <c r="I34" s="191" t="e"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#N/A</v>
      </c>
      <c r="J34" s="242">
        <v>44888</v>
      </c>
      <c r="K34" s="242">
        <v>44753</v>
      </c>
      <c r="L34" s="91" t="s">
        <v>50</v>
      </c>
      <c r="M34" s="192">
        <v>3.7320574162679399</v>
      </c>
      <c r="N34" s="192">
        <v>3.7579617834394901</v>
      </c>
      <c r="O34" s="192" t="s">
        <v>409</v>
      </c>
      <c r="P34" s="192" t="s">
        <v>409</v>
      </c>
      <c r="Q34" s="192" t="s">
        <v>409</v>
      </c>
      <c r="R34" s="192">
        <v>0.314</v>
      </c>
      <c r="S34" s="192">
        <v>65.099999999999994</v>
      </c>
      <c r="T34" s="192" t="s">
        <v>409</v>
      </c>
      <c r="U34" s="192" t="s">
        <v>409</v>
      </c>
      <c r="V34" s="192" t="s">
        <v>409</v>
      </c>
      <c r="W34" s="192"/>
      <c r="X34" s="192"/>
      <c r="Y34" s="192"/>
      <c r="Z34" s="192"/>
      <c r="AA34" s="87"/>
    </row>
    <row r="35" spans="1:31" x14ac:dyDescent="0.2">
      <c r="A35" s="81">
        <v>28</v>
      </c>
      <c r="B35" s="84" t="str">
        <f ca="1"/>
        <v>Barbados</v>
      </c>
      <c r="C35" s="84" t="str">
        <f ca="1"/>
        <v>BRB</v>
      </c>
      <c r="D35" s="84" t="str">
        <f ca="1"/>
        <v>LCN           Latin America &amp; Caribbean</v>
      </c>
      <c r="E35" s="84" t="str">
        <f ca="1"/>
        <v>NA</v>
      </c>
      <c r="F35" s="81"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1.8181818181818099</v>
      </c>
      <c r="I35" s="191" t="e"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#N/A</v>
      </c>
      <c r="J35" s="242">
        <v>44753</v>
      </c>
      <c r="K35" s="242">
        <v>44753</v>
      </c>
      <c r="L35" s="91" t="s">
        <v>52</v>
      </c>
      <c r="M35" s="192">
        <v>1.8181818181818099</v>
      </c>
      <c r="N35" s="192" t="s">
        <v>409</v>
      </c>
      <c r="O35" s="192" t="s">
        <v>409</v>
      </c>
      <c r="P35" s="192" t="s">
        <v>409</v>
      </c>
      <c r="Q35" s="192" t="s">
        <v>409</v>
      </c>
      <c r="R35" s="192">
        <v>0.23400000000000001</v>
      </c>
      <c r="S35" s="192" t="s">
        <v>409</v>
      </c>
      <c r="T35" s="192" t="s">
        <v>409</v>
      </c>
      <c r="U35" s="192" t="s">
        <v>409</v>
      </c>
      <c r="V35" s="192" t="s">
        <v>409</v>
      </c>
      <c r="W35" s="192"/>
      <c r="X35" s="192"/>
      <c r="Y35" s="192"/>
      <c r="Z35" s="192"/>
      <c r="AA35" s="87"/>
    </row>
    <row r="36" spans="1:31" x14ac:dyDescent="0.2">
      <c r="A36" s="81">
        <v>29</v>
      </c>
      <c r="B36" s="84" t="str">
        <f ca="1"/>
        <v>Brunei Darussalam</v>
      </c>
      <c r="C36" s="84" t="str">
        <f ca="1"/>
        <v>BRN</v>
      </c>
      <c r="D36" s="84" t="str">
        <f ca="1"/>
        <v>EAS           East Asia &amp; Pacific</v>
      </c>
      <c r="E36" s="84" t="str">
        <f ca="1"/>
        <v>NA</v>
      </c>
      <c r="F36" s="81"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1.8181818181818099</v>
      </c>
      <c r="I36" s="191" t="e"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#N/A</v>
      </c>
      <c r="J36" s="242">
        <v>44753</v>
      </c>
      <c r="K36" s="242">
        <v>44753</v>
      </c>
      <c r="L36" s="91" t="s">
        <v>54</v>
      </c>
      <c r="M36" s="192">
        <v>1.8181818181818099</v>
      </c>
      <c r="N36" s="192" t="s">
        <v>409</v>
      </c>
      <c r="O36" s="192" t="s">
        <v>409</v>
      </c>
      <c r="P36" s="192" t="s">
        <v>409</v>
      </c>
      <c r="Q36" s="192" t="s">
        <v>409</v>
      </c>
      <c r="R36" s="192">
        <v>0.23400000000000001</v>
      </c>
      <c r="S36" s="192" t="s">
        <v>409</v>
      </c>
      <c r="T36" s="192" t="s">
        <v>409</v>
      </c>
      <c r="U36" s="192" t="s">
        <v>409</v>
      </c>
      <c r="V36" s="192" t="s">
        <v>409</v>
      </c>
      <c r="W36" s="192"/>
      <c r="X36" s="192"/>
      <c r="Y36" s="192"/>
      <c r="Z36" s="192"/>
      <c r="AA36" s="87"/>
    </row>
    <row r="37" spans="1:31" x14ac:dyDescent="0.2">
      <c r="A37" s="81">
        <v>30</v>
      </c>
      <c r="B37" s="84" t="str">
        <f ca="1"/>
        <v>Bhutan</v>
      </c>
      <c r="C37" s="84" t="str">
        <f ca="1"/>
        <v>BTN</v>
      </c>
      <c r="D37" s="84" t="str">
        <f ca="1"/>
        <v>SAS           South Asia</v>
      </c>
      <c r="E37" s="84" t="str">
        <f ca="1"/>
        <v>IDA</v>
      </c>
      <c r="F37" s="81"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6.9856459330143501</v>
      </c>
      <c r="I37" s="191" t="e"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#N/A</v>
      </c>
      <c r="J37" s="242">
        <v>44753</v>
      </c>
      <c r="K37" s="242">
        <v>44753</v>
      </c>
      <c r="L37" s="91" t="s">
        <v>56</v>
      </c>
      <c r="M37" s="192">
        <v>6.9856459330143501</v>
      </c>
      <c r="N37" s="192" t="s">
        <v>409</v>
      </c>
      <c r="O37" s="192" t="s">
        <v>409</v>
      </c>
      <c r="P37" s="192" t="s">
        <v>409</v>
      </c>
      <c r="Q37" s="192" t="s">
        <v>409</v>
      </c>
      <c r="R37" s="192">
        <v>0.45</v>
      </c>
      <c r="S37" s="192" t="s">
        <v>409</v>
      </c>
      <c r="T37" s="192" t="s">
        <v>409</v>
      </c>
      <c r="U37" s="192" t="s">
        <v>409</v>
      </c>
      <c r="V37" s="192" t="s">
        <v>409</v>
      </c>
      <c r="W37" s="192"/>
      <c r="X37" s="192"/>
      <c r="Y37" s="192"/>
      <c r="Z37" s="192"/>
      <c r="AA37" s="87"/>
    </row>
    <row r="38" spans="1:31" x14ac:dyDescent="0.2">
      <c r="A38" s="81">
        <v>31</v>
      </c>
      <c r="B38" s="84" t="str">
        <f ca="1"/>
        <v>Botswana</v>
      </c>
      <c r="C38" s="84" t="str">
        <f ca="1"/>
        <v>BWA</v>
      </c>
      <c r="D38" s="84" t="str">
        <f ca="1"/>
        <v>SSF           Sub-Saharan Africa</v>
      </c>
      <c r="E38" s="84" t="str">
        <f ca="1"/>
        <v>IBRD</v>
      </c>
      <c r="F38" s="81"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7.8112333526346198</v>
      </c>
      <c r="I38" s="191" t="e"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#N/A</v>
      </c>
      <c r="J38" s="242">
        <v>44888</v>
      </c>
      <c r="K38" s="242">
        <v>44753</v>
      </c>
      <c r="L38" s="91" t="s">
        <v>58</v>
      </c>
      <c r="M38" s="192">
        <v>6.9377990430622001</v>
      </c>
      <c r="N38" s="192">
        <v>7.8112333526346198</v>
      </c>
      <c r="O38" s="192" t="s">
        <v>409</v>
      </c>
      <c r="P38" s="192" t="s">
        <v>409</v>
      </c>
      <c r="Q38" s="192" t="s">
        <v>409</v>
      </c>
      <c r="R38" s="192">
        <v>0.44800000000000001</v>
      </c>
      <c r="S38" s="192">
        <v>51.1</v>
      </c>
      <c r="T38" s="192" t="s">
        <v>409</v>
      </c>
      <c r="U38" s="192" t="s">
        <v>409</v>
      </c>
      <c r="V38" s="192" t="s">
        <v>409</v>
      </c>
      <c r="W38" s="192"/>
      <c r="X38" s="192"/>
      <c r="Y38" s="192"/>
      <c r="Z38" s="192"/>
      <c r="AA38" s="87"/>
    </row>
    <row r="39" spans="1:31" x14ac:dyDescent="0.2">
      <c r="A39" s="81">
        <v>32</v>
      </c>
      <c r="B39" s="84" t="str">
        <f ca="1"/>
        <v>Central African Republic</v>
      </c>
      <c r="C39" s="84" t="str">
        <f ca="1"/>
        <v>CAF</v>
      </c>
      <c r="D39" s="84" t="str">
        <f ca="1"/>
        <v>SSF           Sub-Saharan Africa</v>
      </c>
      <c r="E39" s="84" t="str">
        <f ca="1"/>
        <v>IDA</v>
      </c>
      <c r="F39" s="81"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8.3666002653407556</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10</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7</v>
      </c>
      <c r="J39" s="242">
        <v>44753</v>
      </c>
      <c r="K39" s="242">
        <v>44900</v>
      </c>
      <c r="L39" s="91" t="s">
        <v>60</v>
      </c>
      <c r="M39" s="192">
        <v>10</v>
      </c>
      <c r="N39" s="192" t="s">
        <v>409</v>
      </c>
      <c r="O39" s="192">
        <v>7</v>
      </c>
      <c r="P39" s="192" t="s">
        <v>409</v>
      </c>
      <c r="Q39" s="192">
        <v>1</v>
      </c>
      <c r="R39" s="192">
        <v>0.69499999999999995</v>
      </c>
      <c r="S39" s="192" t="s">
        <v>409</v>
      </c>
      <c r="T39" s="192" t="s">
        <v>788</v>
      </c>
      <c r="U39" s="192" t="s">
        <v>409</v>
      </c>
      <c r="V39" s="192">
        <v>-3.88</v>
      </c>
      <c r="W39" s="192"/>
      <c r="X39" s="192"/>
      <c r="Y39" s="192"/>
      <c r="Z39" s="192"/>
      <c r="AA39" s="87"/>
    </row>
    <row r="40" spans="1:31" x14ac:dyDescent="0.2">
      <c r="A40" s="81">
        <v>33</v>
      </c>
      <c r="B40" s="84" t="str">
        <f ca="1"/>
        <v>Canada</v>
      </c>
      <c r="C40" s="84" t="str">
        <f ca="1"/>
        <v>CAN</v>
      </c>
      <c r="D40" s="84" t="str">
        <f ca="1"/>
        <v>NAC           North America</v>
      </c>
      <c r="E40" s="84" t="str">
        <f ca="1"/>
        <v>NA</v>
      </c>
      <c r="F40" s="81"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0</v>
      </c>
      <c r="I40" s="191" t="e"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#N/A</v>
      </c>
      <c r="J40" s="242">
        <v>44753</v>
      </c>
      <c r="K40" s="242">
        <v>44753</v>
      </c>
      <c r="L40" s="91" t="s">
        <v>62</v>
      </c>
      <c r="M40" s="192">
        <v>0.83732057416267802</v>
      </c>
      <c r="N40" s="192">
        <v>0</v>
      </c>
      <c r="O40" s="192" t="s">
        <v>409</v>
      </c>
      <c r="P40" s="192" t="s">
        <v>409</v>
      </c>
      <c r="Q40" s="192" t="s">
        <v>409</v>
      </c>
      <c r="R40" s="192">
        <v>0.193</v>
      </c>
      <c r="S40" s="192">
        <v>79.099999999999994</v>
      </c>
      <c r="T40" s="192" t="s">
        <v>409</v>
      </c>
      <c r="U40" s="192" t="s">
        <v>409</v>
      </c>
      <c r="V40" s="192" t="s">
        <v>409</v>
      </c>
      <c r="W40" s="192"/>
      <c r="X40" s="192"/>
      <c r="Y40" s="192"/>
      <c r="Z40" s="192"/>
      <c r="AA40" s="87"/>
    </row>
    <row r="41" spans="1:31" x14ac:dyDescent="0.2">
      <c r="A41" s="81">
        <v>34</v>
      </c>
      <c r="B41" s="84" t="str">
        <f ca="1"/>
        <v>Switzerland</v>
      </c>
      <c r="C41" s="84" t="str">
        <f ca="1"/>
        <v>CHE</v>
      </c>
      <c r="D41" s="84" t="str">
        <f ca="1"/>
        <v>ECS           Europe &amp; Central Asia</v>
      </c>
      <c r="E41" s="84" t="str">
        <f ca="1"/>
        <v>NA</v>
      </c>
      <c r="F41" s="81"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t="e"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#N/A</v>
      </c>
      <c r="J41" s="242">
        <v>44888</v>
      </c>
      <c r="K41" s="242">
        <v>44753</v>
      </c>
      <c r="L41" s="91" t="s">
        <v>64</v>
      </c>
      <c r="M41" s="192">
        <v>0</v>
      </c>
      <c r="N41" s="192">
        <v>0</v>
      </c>
      <c r="O41" s="192" t="s">
        <v>409</v>
      </c>
      <c r="P41" s="192" t="s">
        <v>409</v>
      </c>
      <c r="Q41" s="192" t="s">
        <v>409</v>
      </c>
      <c r="R41" s="192">
        <v>0.105</v>
      </c>
      <c r="S41" s="192">
        <v>78.2</v>
      </c>
      <c r="T41" s="192" t="s">
        <v>409</v>
      </c>
      <c r="U41" s="192" t="s">
        <v>409</v>
      </c>
      <c r="V41" s="192" t="s">
        <v>409</v>
      </c>
      <c r="W41" s="192"/>
      <c r="X41" s="192"/>
      <c r="Y41" s="192"/>
      <c r="Z41" s="192"/>
      <c r="AA41" s="87"/>
    </row>
    <row r="42" spans="1:31" x14ac:dyDescent="0.2">
      <c r="A42" s="81">
        <v>35</v>
      </c>
      <c r="B42" s="84" t="str">
        <f ca="1"/>
        <v>Channel Islands</v>
      </c>
      <c r="C42" s="84" t="str">
        <f ca="1"/>
        <v>CHI</v>
      </c>
      <c r="D42" s="84" t="str">
        <f ca="1"/>
        <v>ECS           Europe &amp; Central Asia</v>
      </c>
      <c r="E42" s="84" t="str">
        <f ca="1"/>
        <v>NA</v>
      </c>
      <c r="F42" s="81" t="str">
        <f t="shared" ca="1" si="3"/>
        <v/>
      </c>
      <c r="G42" s="80" t="e">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t="e"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#N/A</v>
      </c>
      <c r="J42" s="242" t="s">
        <v>409</v>
      </c>
      <c r="K42" s="242" t="s">
        <v>409</v>
      </c>
      <c r="L42" s="91" t="s">
        <v>698</v>
      </c>
      <c r="M42" s="192" t="s">
        <v>409</v>
      </c>
      <c r="N42" s="192" t="s">
        <v>409</v>
      </c>
      <c r="O42" s="192" t="s">
        <v>409</v>
      </c>
      <c r="P42" s="192" t="s">
        <v>409</v>
      </c>
      <c r="Q42" s="192" t="s">
        <v>409</v>
      </c>
      <c r="R42" s="192" t="s">
        <v>409</v>
      </c>
      <c r="S42" s="192" t="s">
        <v>409</v>
      </c>
      <c r="T42" s="192" t="s">
        <v>409</v>
      </c>
      <c r="U42" s="192" t="s">
        <v>409</v>
      </c>
      <c r="V42" s="192" t="s">
        <v>409</v>
      </c>
      <c r="W42" s="192"/>
      <c r="X42" s="192"/>
      <c r="Y42" s="192"/>
      <c r="Z42" s="192"/>
      <c r="AA42" s="87"/>
    </row>
    <row r="43" spans="1:31" x14ac:dyDescent="0.2">
      <c r="A43" s="81">
        <v>36</v>
      </c>
      <c r="B43" s="84" t="str">
        <f ca="1"/>
        <v>Chile</v>
      </c>
      <c r="C43" s="84" t="str">
        <f ca="1"/>
        <v>CHL</v>
      </c>
      <c r="D43" s="84" t="str">
        <f ca="1"/>
        <v>LCN           Latin America &amp; Caribbean</v>
      </c>
      <c r="E43" s="84" t="str">
        <f ca="1"/>
        <v>IBRD</v>
      </c>
      <c r="F43" s="81"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1.1233352634626499</v>
      </c>
      <c r="I43" s="191" t="e"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#N/A</v>
      </c>
      <c r="J43" s="242">
        <v>44753</v>
      </c>
      <c r="K43" s="242">
        <v>44753</v>
      </c>
      <c r="L43" s="91" t="s">
        <v>66</v>
      </c>
      <c r="M43" s="192">
        <v>3.4210526315789398</v>
      </c>
      <c r="N43" s="192">
        <v>1.1233352634626499</v>
      </c>
      <c r="O43" s="192" t="s">
        <v>409</v>
      </c>
      <c r="P43" s="192" t="s">
        <v>409</v>
      </c>
      <c r="Q43" s="192" t="s">
        <v>409</v>
      </c>
      <c r="R43" s="192">
        <v>0.30099999999999999</v>
      </c>
      <c r="S43" s="192">
        <v>74.2</v>
      </c>
      <c r="T43" s="192" t="s">
        <v>409</v>
      </c>
      <c r="U43" s="192" t="s">
        <v>409</v>
      </c>
      <c r="V43" s="192" t="s">
        <v>409</v>
      </c>
      <c r="W43" s="192"/>
      <c r="X43" s="192"/>
      <c r="Y43" s="192"/>
      <c r="Z43" s="192"/>
      <c r="AA43" s="87"/>
    </row>
    <row r="44" spans="1:31" x14ac:dyDescent="0.2">
      <c r="A44" s="81">
        <v>37</v>
      </c>
      <c r="B44" s="84" t="str">
        <f ca="1"/>
        <v>China</v>
      </c>
      <c r="C44" s="84" t="str">
        <f ca="1"/>
        <v>CHN</v>
      </c>
      <c r="D44" s="84" t="str">
        <f ca="1"/>
        <v>EAS           East Asia &amp; Pacific</v>
      </c>
      <c r="E44" s="84" t="str">
        <f ca="1"/>
        <v>IBRD</v>
      </c>
      <c r="F44" s="81"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1.1233352634626499</v>
      </c>
      <c r="I44" s="191" t="e"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#N/A</v>
      </c>
      <c r="J44" s="242">
        <v>44753</v>
      </c>
      <c r="K44" s="242">
        <v>44753</v>
      </c>
      <c r="L44" s="91" t="s">
        <v>68</v>
      </c>
      <c r="M44" s="192">
        <v>2.9186602870813401</v>
      </c>
      <c r="N44" s="192">
        <v>1.1233352634626499</v>
      </c>
      <c r="O44" s="192" t="s">
        <v>409</v>
      </c>
      <c r="P44" s="192" t="s">
        <v>409</v>
      </c>
      <c r="Q44" s="192" t="s">
        <v>409</v>
      </c>
      <c r="R44" s="192">
        <v>0.28000000000000003</v>
      </c>
      <c r="S44" s="192">
        <v>74.2</v>
      </c>
      <c r="T44" s="192" t="s">
        <v>409</v>
      </c>
      <c r="U44" s="192" t="s">
        <v>409</v>
      </c>
      <c r="V44" s="192" t="s">
        <v>409</v>
      </c>
      <c r="W44" s="192"/>
      <c r="X44" s="192"/>
      <c r="Y44" s="192"/>
      <c r="Z44" s="192"/>
      <c r="AA44" s="87"/>
    </row>
    <row r="45" spans="1:31" x14ac:dyDescent="0.2">
      <c r="A45" s="81">
        <v>38</v>
      </c>
      <c r="B45" s="84" t="str">
        <f ca="1"/>
        <v>Côte d’Ivoire</v>
      </c>
      <c r="C45" s="84" t="str">
        <f ca="1"/>
        <v>CIV</v>
      </c>
      <c r="D45" s="84" t="str">
        <f ca="1"/>
        <v>SSF           Sub-Saharan Africa</v>
      </c>
      <c r="E45" s="84" t="str">
        <f ca="1"/>
        <v>IDA</v>
      </c>
      <c r="F45" s="81"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9.1430225825130194</v>
      </c>
      <c r="I45" s="191" t="e"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#N/A</v>
      </c>
      <c r="J45" s="242">
        <v>44888</v>
      </c>
      <c r="K45" s="242">
        <v>44753</v>
      </c>
      <c r="L45" s="91" t="s">
        <v>69</v>
      </c>
      <c r="M45" s="192">
        <v>7.2966507177033497</v>
      </c>
      <c r="N45" s="192">
        <v>9.1430225825130194</v>
      </c>
      <c r="O45" s="192" t="s">
        <v>409</v>
      </c>
      <c r="P45" s="192" t="s">
        <v>409</v>
      </c>
      <c r="Q45" s="192" t="s">
        <v>409</v>
      </c>
      <c r="R45" s="192">
        <v>0.46300000000000002</v>
      </c>
      <c r="S45" s="192">
        <v>46.5</v>
      </c>
      <c r="T45" s="192" t="s">
        <v>409</v>
      </c>
      <c r="U45" s="192" t="s">
        <v>409</v>
      </c>
      <c r="V45" s="192" t="s">
        <v>409</v>
      </c>
      <c r="W45" s="192"/>
      <c r="X45" s="192"/>
      <c r="Y45" s="192"/>
      <c r="Z45" s="192"/>
      <c r="AA45" s="87"/>
    </row>
    <row r="46" spans="1:31" x14ac:dyDescent="0.2">
      <c r="A46" s="81">
        <v>39</v>
      </c>
      <c r="B46" s="84" t="str">
        <f ca="1"/>
        <v>Cameroon</v>
      </c>
      <c r="C46" s="84" t="str">
        <f ca="1"/>
        <v>CMR</v>
      </c>
      <c r="D46" s="84" t="str">
        <f ca="1"/>
        <v>SSF           Sub-Saharan Africa</v>
      </c>
      <c r="E46" s="84" t="str">
        <f ca="1"/>
        <v>Blend</v>
      </c>
      <c r="F46" s="81"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8.0127287272221395</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9.1719745222929898</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7</v>
      </c>
      <c r="J46" s="242">
        <v>44888</v>
      </c>
      <c r="K46" s="242">
        <v>45181</v>
      </c>
      <c r="L46" s="91" t="s">
        <v>71</v>
      </c>
      <c r="M46" s="192">
        <v>8.1339712918660201</v>
      </c>
      <c r="N46" s="192">
        <v>9.1719745222929898</v>
      </c>
      <c r="O46" s="192" t="s">
        <v>409</v>
      </c>
      <c r="P46" s="192">
        <v>7</v>
      </c>
      <c r="Q46" s="192">
        <v>1</v>
      </c>
      <c r="R46" s="192">
        <v>0.498</v>
      </c>
      <c r="S46" s="192">
        <v>46.4</v>
      </c>
      <c r="T46" s="192" t="s">
        <v>409</v>
      </c>
      <c r="U46" s="192" t="s">
        <v>881</v>
      </c>
      <c r="V46" s="192">
        <v>0.18</v>
      </c>
      <c r="W46" s="192"/>
      <c r="X46" s="192"/>
      <c r="Y46" s="192"/>
      <c r="Z46" s="192"/>
      <c r="AA46" s="87"/>
    </row>
    <row r="47" spans="1:31" x14ac:dyDescent="0.2">
      <c r="A47" s="81">
        <v>40</v>
      </c>
      <c r="B47" s="84" t="str">
        <f ca="1"/>
        <v>Congo, Dem. Rep.</v>
      </c>
      <c r="C47" s="84" t="str">
        <f ca="1"/>
        <v>COD</v>
      </c>
      <c r="D47" s="84" t="str">
        <f ca="1"/>
        <v>SSF           Sub-Saharan Africa</v>
      </c>
      <c r="E47" s="84" t="str">
        <f ca="1"/>
        <v>IDA</v>
      </c>
      <c r="F47" s="81"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8.3666002653407556</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10</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7</v>
      </c>
      <c r="J47" s="242">
        <v>44888</v>
      </c>
      <c r="K47" s="242">
        <v>45181</v>
      </c>
      <c r="L47" s="91" t="s">
        <v>72</v>
      </c>
      <c r="M47" s="192">
        <v>10</v>
      </c>
      <c r="N47" s="192">
        <v>10</v>
      </c>
      <c r="O47" s="192">
        <v>7</v>
      </c>
      <c r="P47" s="192">
        <v>7</v>
      </c>
      <c r="Q47" s="192">
        <v>5</v>
      </c>
      <c r="R47" s="192">
        <v>0.629</v>
      </c>
      <c r="S47" s="192">
        <v>43</v>
      </c>
      <c r="T47" s="192" t="s">
        <v>788</v>
      </c>
      <c r="U47" s="192" t="s">
        <v>881</v>
      </c>
      <c r="V47" s="192">
        <v>17.809999999999999</v>
      </c>
      <c r="W47" s="192"/>
      <c r="X47" s="192"/>
      <c r="Y47" s="192"/>
      <c r="Z47" s="192"/>
      <c r="AA47" s="87"/>
    </row>
    <row r="48" spans="1:31" x14ac:dyDescent="0.2">
      <c r="A48" s="81">
        <v>41</v>
      </c>
      <c r="B48" s="84" t="str">
        <f ca="1"/>
        <v>Congo, Rep.</v>
      </c>
      <c r="C48" s="84" t="str">
        <f ca="1"/>
        <v>COG</v>
      </c>
      <c r="D48" s="84" t="str">
        <f ca="1"/>
        <v>SSF           Sub-Saharan Africa</v>
      </c>
      <c r="E48" s="84" t="str">
        <f ca="1"/>
        <v>Blend</v>
      </c>
      <c r="F48" s="81"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5.4772255750516612</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10</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3</v>
      </c>
      <c r="J48" s="242">
        <v>44753</v>
      </c>
      <c r="K48" s="242">
        <v>45203</v>
      </c>
      <c r="L48" s="91" t="s">
        <v>73</v>
      </c>
      <c r="M48" s="192">
        <v>10</v>
      </c>
      <c r="N48" s="192" t="s">
        <v>409</v>
      </c>
      <c r="O48" s="192" t="s">
        <v>409</v>
      </c>
      <c r="P48" s="192" t="s">
        <v>409</v>
      </c>
      <c r="Q48" s="192">
        <v>3</v>
      </c>
      <c r="R48" s="192">
        <v>0.57599999999999996</v>
      </c>
      <c r="S48" s="192" t="s">
        <v>409</v>
      </c>
      <c r="T48" s="192" t="s">
        <v>409</v>
      </c>
      <c r="U48" s="192" t="s">
        <v>409</v>
      </c>
      <c r="V48" s="192">
        <v>4.16</v>
      </c>
      <c r="W48" s="192"/>
      <c r="X48" s="192"/>
      <c r="Y48" s="192"/>
      <c r="Z48" s="192"/>
      <c r="AA48" s="87"/>
    </row>
    <row r="49" spans="1:27" x14ac:dyDescent="0.2">
      <c r="A49" s="81">
        <v>42</v>
      </c>
      <c r="B49" s="84" t="str">
        <f ca="1"/>
        <v>Colombia</v>
      </c>
      <c r="C49" s="84" t="str">
        <f ca="1"/>
        <v>COL</v>
      </c>
      <c r="D49" s="84" t="str">
        <f ca="1"/>
        <v>LCN           Latin America &amp; Caribbean</v>
      </c>
      <c r="E49" s="84" t="str">
        <f ca="1"/>
        <v>IBRD</v>
      </c>
      <c r="F49" s="81"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5.2055587724377501</v>
      </c>
      <c r="I49" s="191" t="e"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#N/A</v>
      </c>
      <c r="J49" s="242">
        <v>44888</v>
      </c>
      <c r="K49" s="242">
        <v>44753</v>
      </c>
      <c r="L49" s="91" t="s">
        <v>75</v>
      </c>
      <c r="M49" s="192">
        <v>5.0717703349282299</v>
      </c>
      <c r="N49" s="192">
        <v>5.2055587724377501</v>
      </c>
      <c r="O49" s="192" t="s">
        <v>409</v>
      </c>
      <c r="P49" s="192" t="s">
        <v>409</v>
      </c>
      <c r="Q49" s="192" t="s">
        <v>409</v>
      </c>
      <c r="R49" s="192">
        <v>0.37</v>
      </c>
      <c r="S49" s="192">
        <v>60.1</v>
      </c>
      <c r="T49" s="192" t="s">
        <v>409</v>
      </c>
      <c r="U49" s="192" t="s">
        <v>409</v>
      </c>
      <c r="V49" s="192" t="s">
        <v>409</v>
      </c>
      <c r="W49" s="192"/>
      <c r="X49" s="192"/>
      <c r="Y49" s="192"/>
      <c r="Z49" s="192"/>
      <c r="AA49" s="87"/>
    </row>
    <row r="50" spans="1:27" x14ac:dyDescent="0.2">
      <c r="A50" s="81">
        <v>43</v>
      </c>
      <c r="B50" s="84" t="str">
        <f ca="1"/>
        <v>Comoros</v>
      </c>
      <c r="C50" s="84" t="str">
        <f ca="1"/>
        <v>COM</v>
      </c>
      <c r="D50" s="84" t="str">
        <f ca="1"/>
        <v>SSF           Sub-Saharan Africa</v>
      </c>
      <c r="E50" s="84" t="str">
        <f ca="1"/>
        <v>IDA</v>
      </c>
      <c r="F50" s="81"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8.2296650717703308</v>
      </c>
      <c r="I50" s="191" t="e"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#N/A</v>
      </c>
      <c r="J50" s="242">
        <v>44753</v>
      </c>
      <c r="K50" s="242">
        <v>44753</v>
      </c>
      <c r="L50" s="91" t="s">
        <v>77</v>
      </c>
      <c r="M50" s="192">
        <v>8.2296650717703308</v>
      </c>
      <c r="N50" s="192" t="s">
        <v>409</v>
      </c>
      <c r="O50" s="192" t="s">
        <v>409</v>
      </c>
      <c r="P50" s="192" t="s">
        <v>409</v>
      </c>
      <c r="Q50" s="192" t="s">
        <v>409</v>
      </c>
      <c r="R50" s="192">
        <v>0.502</v>
      </c>
      <c r="S50" s="192" t="s">
        <v>409</v>
      </c>
      <c r="T50" s="192" t="s">
        <v>409</v>
      </c>
      <c r="U50" s="192" t="s">
        <v>409</v>
      </c>
      <c r="V50" s="192" t="s">
        <v>409</v>
      </c>
      <c r="W50" s="192"/>
      <c r="X50" s="192"/>
      <c r="Y50" s="192"/>
      <c r="Z50" s="192"/>
      <c r="AA50" s="87"/>
    </row>
    <row r="51" spans="1:27" x14ac:dyDescent="0.2">
      <c r="A51" s="81">
        <v>44</v>
      </c>
      <c r="B51" s="84" t="str">
        <f ca="1"/>
        <v>Cabo Verde</v>
      </c>
      <c r="C51" s="84" t="str">
        <f ca="1"/>
        <v>CPV</v>
      </c>
      <c r="D51" s="84" t="str">
        <f ca="1"/>
        <v>SSF           Sub-Saharan Africa</v>
      </c>
      <c r="E51" s="84" t="str">
        <f ca="1"/>
        <v>Blend</v>
      </c>
      <c r="F51" s="81"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6.3636363636363598</v>
      </c>
      <c r="I51" s="191" t="e"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#N/A</v>
      </c>
      <c r="J51" s="242">
        <v>44753</v>
      </c>
      <c r="K51" s="242">
        <v>44839</v>
      </c>
      <c r="L51" s="91" t="s">
        <v>79</v>
      </c>
      <c r="M51" s="192">
        <v>6.3636363636363598</v>
      </c>
      <c r="N51" s="192" t="s">
        <v>409</v>
      </c>
      <c r="O51" s="192" t="s">
        <v>409</v>
      </c>
      <c r="P51" s="192" t="s">
        <v>409</v>
      </c>
      <c r="Q51" s="192" t="s">
        <v>409</v>
      </c>
      <c r="R51" s="192">
        <v>0.42399999999999999</v>
      </c>
      <c r="S51" s="192" t="s">
        <v>409</v>
      </c>
      <c r="T51" s="192" t="s">
        <v>409</v>
      </c>
      <c r="U51" s="192" t="s">
        <v>409</v>
      </c>
      <c r="V51" s="192" t="s">
        <v>409</v>
      </c>
      <c r="W51" s="192"/>
      <c r="X51" s="192"/>
      <c r="Y51" s="192"/>
      <c r="Z51" s="192"/>
      <c r="AA51" s="87"/>
    </row>
    <row r="52" spans="1:27" x14ac:dyDescent="0.2">
      <c r="A52" s="81">
        <v>45</v>
      </c>
      <c r="B52" s="84" t="str">
        <f ca="1"/>
        <v>Costa Rica</v>
      </c>
      <c r="C52" s="84" t="str">
        <f ca="1"/>
        <v>CRI</v>
      </c>
      <c r="D52" s="84" t="str">
        <f ca="1"/>
        <v>LCN           Latin America &amp; Caribbean</v>
      </c>
      <c r="E52" s="84" t="str">
        <f ca="1"/>
        <v>IBRD</v>
      </c>
      <c r="F52" s="81"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0.19687319050376201</v>
      </c>
      <c r="I52" s="191" t="e"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#N/A</v>
      </c>
      <c r="J52" s="242">
        <v>44753</v>
      </c>
      <c r="K52" s="242">
        <v>44753</v>
      </c>
      <c r="L52" s="91" t="s">
        <v>81</v>
      </c>
      <c r="M52" s="192">
        <v>3.3971291866028701</v>
      </c>
      <c r="N52" s="192">
        <v>0.19687319050376201</v>
      </c>
      <c r="O52" s="192" t="s">
        <v>409</v>
      </c>
      <c r="P52" s="192" t="s">
        <v>409</v>
      </c>
      <c r="Q52" s="192" t="s">
        <v>409</v>
      </c>
      <c r="R52" s="192">
        <v>0.3</v>
      </c>
      <c r="S52" s="192">
        <v>77.400000000000006</v>
      </c>
      <c r="T52" s="192" t="s">
        <v>409</v>
      </c>
      <c r="U52" s="192" t="s">
        <v>409</v>
      </c>
      <c r="V52" s="192" t="s">
        <v>409</v>
      </c>
      <c r="W52" s="192"/>
      <c r="X52" s="192"/>
      <c r="Y52" s="192"/>
      <c r="Z52" s="192"/>
      <c r="AA52" s="87"/>
    </row>
    <row r="53" spans="1:27" x14ac:dyDescent="0.2">
      <c r="A53" s="81">
        <v>46</v>
      </c>
      <c r="B53" s="84" t="str">
        <f ca="1"/>
        <v>Cuba</v>
      </c>
      <c r="C53" s="84" t="str">
        <f ca="1"/>
        <v>CUB</v>
      </c>
      <c r="D53" s="84" t="str">
        <f ca="1"/>
        <v>LCN           Latin America &amp; Caribbean</v>
      </c>
      <c r="E53" s="84" t="str">
        <f ca="1"/>
        <v>NA</v>
      </c>
      <c r="F53" s="81"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4.3301435406698499</v>
      </c>
      <c r="I53" s="191" t="e"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#N/A</v>
      </c>
      <c r="J53" s="242">
        <v>44753</v>
      </c>
      <c r="K53" s="242">
        <v>44753</v>
      </c>
      <c r="L53" s="91" t="s">
        <v>83</v>
      </c>
      <c r="M53" s="192">
        <v>4.3301435406698499</v>
      </c>
      <c r="N53" s="192" t="s">
        <v>409</v>
      </c>
      <c r="O53" s="192" t="s">
        <v>409</v>
      </c>
      <c r="P53" s="192" t="s">
        <v>409</v>
      </c>
      <c r="Q53" s="192" t="s">
        <v>409</v>
      </c>
      <c r="R53" s="192">
        <v>0.33900000000000002</v>
      </c>
      <c r="S53" s="192" t="s">
        <v>409</v>
      </c>
      <c r="T53" s="192" t="s">
        <v>409</v>
      </c>
      <c r="U53" s="192" t="s">
        <v>409</v>
      </c>
      <c r="V53" s="192" t="s">
        <v>409</v>
      </c>
      <c r="W53" s="192"/>
      <c r="X53" s="192"/>
      <c r="Y53" s="192"/>
      <c r="Z53" s="192"/>
      <c r="AA53" s="87"/>
    </row>
    <row r="54" spans="1:27" x14ac:dyDescent="0.2">
      <c r="A54" s="81">
        <v>47</v>
      </c>
      <c r="B54" s="84" t="str">
        <f ca="1"/>
        <v>Curaçao</v>
      </c>
      <c r="C54" s="84" t="str">
        <f ca="1"/>
        <v>CUW</v>
      </c>
      <c r="D54" s="84" t="str">
        <f ca="1"/>
        <v>LCN           Latin America &amp; Caribbean</v>
      </c>
      <c r="E54" s="84" t="str">
        <f ca="1"/>
        <v>NA</v>
      </c>
      <c r="F54" s="81" t="str">
        <f t="shared" ca="1" si="3"/>
        <v/>
      </c>
      <c r="G54" s="80" t="e">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t="e"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#N/A</v>
      </c>
      <c r="J54" s="242" t="s">
        <v>409</v>
      </c>
      <c r="K54" s="242" t="s">
        <v>409</v>
      </c>
      <c r="L54" s="91" t="s">
        <v>699</v>
      </c>
      <c r="M54" s="192" t="s">
        <v>409</v>
      </c>
      <c r="N54" s="192" t="s">
        <v>409</v>
      </c>
      <c r="O54" s="192" t="s">
        <v>409</v>
      </c>
      <c r="P54" s="192" t="s">
        <v>409</v>
      </c>
      <c r="Q54" s="192" t="s">
        <v>409</v>
      </c>
      <c r="R54" s="192" t="s">
        <v>409</v>
      </c>
      <c r="S54" s="192" t="s">
        <v>409</v>
      </c>
      <c r="T54" s="192" t="s">
        <v>409</v>
      </c>
      <c r="U54" s="192" t="s">
        <v>409</v>
      </c>
      <c r="V54" s="192" t="s">
        <v>409</v>
      </c>
      <c r="W54" s="192"/>
      <c r="X54" s="192"/>
      <c r="Y54" s="192"/>
      <c r="Z54" s="192"/>
      <c r="AA54" s="87"/>
    </row>
    <row r="55" spans="1:27" x14ac:dyDescent="0.2">
      <c r="A55" s="81">
        <v>48</v>
      </c>
      <c r="B55" s="84" t="str">
        <f ca="1"/>
        <v>Cayman Islands</v>
      </c>
      <c r="C55" s="84" t="str">
        <f ca="1"/>
        <v>CYM</v>
      </c>
      <c r="D55" s="84" t="str">
        <f ca="1"/>
        <v>LCN           Latin America &amp; Caribbean</v>
      </c>
      <c r="E55" s="84" t="str">
        <f ca="1"/>
        <v>NA</v>
      </c>
      <c r="F55" s="81" t="str">
        <f t="shared" ca="1" si="3"/>
        <v/>
      </c>
      <c r="G55" s="80" t="e">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#N/A</v>
      </c>
      <c r="H55" s="80" t="e"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#N/A</v>
      </c>
      <c r="I55" s="191" t="e"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#N/A</v>
      </c>
      <c r="J55" s="242" t="s">
        <v>409</v>
      </c>
      <c r="K55" s="242" t="s">
        <v>409</v>
      </c>
      <c r="L55" s="91" t="s">
        <v>700</v>
      </c>
      <c r="M55" s="192" t="s">
        <v>409</v>
      </c>
      <c r="N55" s="192" t="s">
        <v>409</v>
      </c>
      <c r="O55" s="192" t="s">
        <v>409</v>
      </c>
      <c r="P55" s="192" t="s">
        <v>409</v>
      </c>
      <c r="Q55" s="192" t="s">
        <v>409</v>
      </c>
      <c r="R55" s="192" t="s">
        <v>409</v>
      </c>
      <c r="S55" s="192" t="s">
        <v>409</v>
      </c>
      <c r="T55" s="192" t="s">
        <v>409</v>
      </c>
      <c r="U55" s="192" t="s">
        <v>409</v>
      </c>
      <c r="V55" s="192" t="s">
        <v>409</v>
      </c>
      <c r="W55" s="192"/>
      <c r="X55" s="192"/>
      <c r="Y55" s="192"/>
      <c r="Z55" s="192"/>
      <c r="AA55" s="87"/>
    </row>
    <row r="56" spans="1:27" x14ac:dyDescent="0.2">
      <c r="A56" s="81">
        <v>49</v>
      </c>
      <c r="B56" s="84" t="str">
        <f ca="1"/>
        <v>Cyprus</v>
      </c>
      <c r="C56" s="84" t="str">
        <f ca="1"/>
        <v>CYP</v>
      </c>
      <c r="D56" s="84" t="str">
        <f ca="1"/>
        <v>ECS           Europe &amp; Central Asia</v>
      </c>
      <c r="E56" s="84" t="str">
        <f ca="1"/>
        <v>NA</v>
      </c>
      <c r="F56" s="81"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2.12918660287081</v>
      </c>
      <c r="I56" s="191" t="e"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#N/A</v>
      </c>
      <c r="J56" s="242">
        <v>44753</v>
      </c>
      <c r="K56" s="242">
        <v>44753</v>
      </c>
      <c r="L56" s="91" t="s">
        <v>85</v>
      </c>
      <c r="M56" s="192">
        <v>2.12918660287081</v>
      </c>
      <c r="N56" s="192" t="s">
        <v>409</v>
      </c>
      <c r="O56" s="192" t="s">
        <v>409</v>
      </c>
      <c r="P56" s="192" t="s">
        <v>409</v>
      </c>
      <c r="Q56" s="192" t="s">
        <v>409</v>
      </c>
      <c r="R56" s="192">
        <v>0.247</v>
      </c>
      <c r="S56" s="192" t="s">
        <v>409</v>
      </c>
      <c r="T56" s="192" t="s">
        <v>409</v>
      </c>
      <c r="U56" s="192" t="s">
        <v>409</v>
      </c>
      <c r="V56" s="192" t="s">
        <v>409</v>
      </c>
      <c r="W56" s="192"/>
      <c r="X56" s="192"/>
      <c r="Y56" s="192"/>
      <c r="Z56" s="192"/>
      <c r="AA56" s="87"/>
    </row>
    <row r="57" spans="1:27" x14ac:dyDescent="0.2">
      <c r="A57" s="81">
        <v>50</v>
      </c>
      <c r="B57" s="84" t="str">
        <f ca="1"/>
        <v>Czech Republic</v>
      </c>
      <c r="C57" s="84" t="str">
        <f ca="1"/>
        <v>CZE</v>
      </c>
      <c r="D57" s="84" t="str">
        <f ca="1"/>
        <v>ECS           Europe &amp; Central Asia</v>
      </c>
      <c r="E57" s="84" t="str">
        <f ca="1"/>
        <v>NA</v>
      </c>
      <c r="F57" s="81"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0.11001737116386601</v>
      </c>
      <c r="I57" s="191" t="e"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#N/A</v>
      </c>
      <c r="J57" s="242">
        <v>44888</v>
      </c>
      <c r="K57" s="242">
        <v>44753</v>
      </c>
      <c r="L57" s="91" t="s">
        <v>87</v>
      </c>
      <c r="M57" s="192">
        <v>0</v>
      </c>
      <c r="N57" s="192">
        <v>0.11001737116386601</v>
      </c>
      <c r="O57" s="192" t="s">
        <v>409</v>
      </c>
      <c r="P57" s="192" t="s">
        <v>409</v>
      </c>
      <c r="Q57" s="192" t="s">
        <v>409</v>
      </c>
      <c r="R57" s="192">
        <v>0.14199999999999999</v>
      </c>
      <c r="S57" s="192">
        <v>77.7</v>
      </c>
      <c r="T57" s="192" t="s">
        <v>409</v>
      </c>
      <c r="U57" s="192" t="s">
        <v>409</v>
      </c>
      <c r="V57" s="192" t="s">
        <v>409</v>
      </c>
      <c r="W57" s="192"/>
      <c r="X57" s="192"/>
      <c r="Y57" s="192"/>
      <c r="Z57" s="192"/>
      <c r="AA57" s="87"/>
    </row>
    <row r="58" spans="1:27" x14ac:dyDescent="0.2">
      <c r="A58" s="81">
        <v>51</v>
      </c>
      <c r="B58" s="84" t="str">
        <f ca="1"/>
        <v>Germany</v>
      </c>
      <c r="C58" s="84" t="str">
        <f ca="1"/>
        <v>DEU</v>
      </c>
      <c r="D58" s="84" t="str">
        <f ca="1"/>
        <v>ECS           Europe &amp; Central Asia</v>
      </c>
      <c r="E58" s="84" t="str">
        <f ca="1"/>
        <v>NA</v>
      </c>
      <c r="F58" s="81"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0.31268094962362403</v>
      </c>
      <c r="I58" s="191" t="e"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#N/A</v>
      </c>
      <c r="J58" s="242">
        <v>44888</v>
      </c>
      <c r="K58" s="242">
        <v>44753</v>
      </c>
      <c r="L58" s="91" t="s">
        <v>89</v>
      </c>
      <c r="M58" s="192">
        <v>0</v>
      </c>
      <c r="N58" s="192">
        <v>0.31268094962362403</v>
      </c>
      <c r="O58" s="192" t="s">
        <v>409</v>
      </c>
      <c r="P58" s="192" t="s">
        <v>409</v>
      </c>
      <c r="Q58" s="192" t="s">
        <v>409</v>
      </c>
      <c r="R58" s="192">
        <v>0.111</v>
      </c>
      <c r="S58" s="192">
        <v>77</v>
      </c>
      <c r="T58" s="192" t="s">
        <v>409</v>
      </c>
      <c r="U58" s="192" t="s">
        <v>409</v>
      </c>
      <c r="V58" s="192" t="s">
        <v>409</v>
      </c>
      <c r="W58" s="192"/>
      <c r="X58" s="192"/>
      <c r="Y58" s="192"/>
      <c r="Z58" s="192"/>
      <c r="AA58" s="87"/>
    </row>
    <row r="59" spans="1:27" x14ac:dyDescent="0.2">
      <c r="A59" s="81">
        <v>52</v>
      </c>
      <c r="B59" s="84" t="str">
        <f ca="1"/>
        <v>Djibouti</v>
      </c>
      <c r="C59" s="84" t="str">
        <f ca="1"/>
        <v>DJI</v>
      </c>
      <c r="D59" s="84" t="str">
        <f ca="1"/>
        <v>MEA           Middle East &amp; North Africa</v>
      </c>
      <c r="E59" s="84" t="str">
        <f ca="1"/>
        <v>IDA</v>
      </c>
      <c r="F59" s="81"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8.2535885167464098</v>
      </c>
      <c r="I59" s="191" t="e"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#N/A</v>
      </c>
      <c r="J59" s="242">
        <v>44753</v>
      </c>
      <c r="K59" s="242">
        <v>44753</v>
      </c>
      <c r="L59" s="91" t="s">
        <v>91</v>
      </c>
      <c r="M59" s="192">
        <v>8.2535885167464098</v>
      </c>
      <c r="N59" s="192" t="s">
        <v>409</v>
      </c>
      <c r="O59" s="192" t="s">
        <v>409</v>
      </c>
      <c r="P59" s="192" t="s">
        <v>409</v>
      </c>
      <c r="Q59" s="192" t="s">
        <v>409</v>
      </c>
      <c r="R59" s="192">
        <v>0.503</v>
      </c>
      <c r="S59" s="192" t="s">
        <v>409</v>
      </c>
      <c r="T59" s="192" t="s">
        <v>409</v>
      </c>
      <c r="U59" s="192" t="s">
        <v>409</v>
      </c>
      <c r="V59" s="192" t="s">
        <v>409</v>
      </c>
      <c r="W59" s="192"/>
      <c r="X59" s="192"/>
      <c r="Y59" s="192"/>
      <c r="Z59" s="192"/>
      <c r="AA59" s="87"/>
    </row>
    <row r="60" spans="1:27" x14ac:dyDescent="0.2">
      <c r="A60" s="81">
        <v>53</v>
      </c>
      <c r="B60" s="84" t="str">
        <f ca="1"/>
        <v>Dominica</v>
      </c>
      <c r="C60" s="84" t="str">
        <f ca="1"/>
        <v>DMA</v>
      </c>
      <c r="D60" s="84" t="str">
        <f ca="1"/>
        <v>LCN           Latin America &amp; Caribbean</v>
      </c>
      <c r="E60" s="84" t="str">
        <f ca="1"/>
        <v>Blend</v>
      </c>
      <c r="F60" s="81"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5.5023923444975997</v>
      </c>
      <c r="I60" s="191" t="e"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#N/A</v>
      </c>
      <c r="J60" s="242">
        <v>44753</v>
      </c>
      <c r="K60" s="242">
        <v>44753</v>
      </c>
      <c r="L60" s="91" t="s">
        <v>93</v>
      </c>
      <c r="M60" s="192">
        <v>5.5023923444975997</v>
      </c>
      <c r="N60" s="192" t="s">
        <v>409</v>
      </c>
      <c r="O60" s="192" t="s">
        <v>409</v>
      </c>
      <c r="P60" s="192" t="s">
        <v>409</v>
      </c>
      <c r="Q60" s="192" t="s">
        <v>409</v>
      </c>
      <c r="R60" s="192">
        <v>0.38800000000000001</v>
      </c>
      <c r="S60" s="192" t="s">
        <v>409</v>
      </c>
      <c r="T60" s="192" t="s">
        <v>409</v>
      </c>
      <c r="U60" s="192" t="s">
        <v>409</v>
      </c>
      <c r="V60" s="192" t="s">
        <v>409</v>
      </c>
      <c r="W60" s="192"/>
      <c r="X60" s="192"/>
      <c r="Y60" s="192"/>
      <c r="Z60" s="192"/>
      <c r="AA60" s="87"/>
    </row>
    <row r="61" spans="1:27" x14ac:dyDescent="0.2">
      <c r="A61" s="81">
        <v>54</v>
      </c>
      <c r="B61" s="84" t="str">
        <f ca="1"/>
        <v>Denmark</v>
      </c>
      <c r="C61" s="84" t="str">
        <f ca="1"/>
        <v>DNK</v>
      </c>
      <c r="D61" s="84" t="str">
        <f ca="1"/>
        <v>ECS           Europe &amp; Central Asia</v>
      </c>
      <c r="E61" s="84" t="str">
        <f ca="1"/>
        <v>NA</v>
      </c>
      <c r="F61" s="81"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8.1065431383903402E-2</v>
      </c>
      <c r="I61" s="191" t="e"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#N/A</v>
      </c>
      <c r="J61" s="242">
        <v>44888</v>
      </c>
      <c r="K61" s="242">
        <v>44753</v>
      </c>
      <c r="L61" s="91" t="s">
        <v>95</v>
      </c>
      <c r="M61" s="192">
        <v>0</v>
      </c>
      <c r="N61" s="192">
        <v>8.1065431383903402E-2</v>
      </c>
      <c r="O61" s="192" t="s">
        <v>409</v>
      </c>
      <c r="P61" s="192" t="s">
        <v>409</v>
      </c>
      <c r="Q61" s="192" t="s">
        <v>409</v>
      </c>
      <c r="R61" s="192">
        <v>0.14000000000000001</v>
      </c>
      <c r="S61" s="192">
        <v>77.8</v>
      </c>
      <c r="T61" s="192" t="s">
        <v>409</v>
      </c>
      <c r="U61" s="192" t="s">
        <v>409</v>
      </c>
      <c r="V61" s="192" t="s">
        <v>409</v>
      </c>
      <c r="W61" s="192"/>
      <c r="X61" s="192"/>
      <c r="Y61" s="192"/>
      <c r="Z61" s="192"/>
      <c r="AA61" s="87"/>
    </row>
    <row r="62" spans="1:27" x14ac:dyDescent="0.2">
      <c r="A62" s="81">
        <v>55</v>
      </c>
      <c r="B62" s="84" t="str">
        <f ca="1"/>
        <v>Dominican Republic</v>
      </c>
      <c r="C62" s="84" t="str">
        <f ca="1"/>
        <v>DOM</v>
      </c>
      <c r="D62" s="84" t="str">
        <f ca="1"/>
        <v>LCN           Latin America &amp; Caribbean</v>
      </c>
      <c r="E62" s="84" t="str">
        <f ca="1"/>
        <v>IBRD</v>
      </c>
      <c r="F62" s="81"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3.7869137232194499</v>
      </c>
      <c r="I62" s="191" t="e"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#N/A</v>
      </c>
      <c r="J62" s="242">
        <v>44753</v>
      </c>
      <c r="K62" s="242">
        <v>44753</v>
      </c>
      <c r="L62" s="91" t="s">
        <v>97</v>
      </c>
      <c r="M62" s="192">
        <v>4.5933014354066897</v>
      </c>
      <c r="N62" s="192">
        <v>3.7869137232194499</v>
      </c>
      <c r="O62" s="192" t="s">
        <v>409</v>
      </c>
      <c r="P62" s="192" t="s">
        <v>409</v>
      </c>
      <c r="Q62" s="192" t="s">
        <v>409</v>
      </c>
      <c r="R62" s="192">
        <v>0.35</v>
      </c>
      <c r="S62" s="192">
        <v>65</v>
      </c>
      <c r="T62" s="192" t="s">
        <v>409</v>
      </c>
      <c r="U62" s="192" t="s">
        <v>409</v>
      </c>
      <c r="V62" s="192" t="s">
        <v>409</v>
      </c>
      <c r="W62" s="192"/>
      <c r="X62" s="192"/>
      <c r="Y62" s="192"/>
      <c r="Z62" s="192"/>
      <c r="AA62" s="87"/>
    </row>
    <row r="63" spans="1:27" x14ac:dyDescent="0.2">
      <c r="A63" s="81">
        <v>56</v>
      </c>
      <c r="B63" s="84" t="str">
        <f ca="1"/>
        <v>Algeria</v>
      </c>
      <c r="C63" s="84" t="str">
        <f ca="1"/>
        <v>DZA</v>
      </c>
      <c r="D63" s="84" t="str">
        <f ca="1"/>
        <v>MEA           Middle East &amp; North Africa</v>
      </c>
      <c r="E63" s="84" t="str">
        <f ca="1"/>
        <v>IBRD</v>
      </c>
      <c r="F63" s="81"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5.5529820497973299</v>
      </c>
      <c r="I63" s="191" t="e"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#N/A</v>
      </c>
      <c r="J63" s="242">
        <v>44888</v>
      </c>
      <c r="K63" s="242">
        <v>44753</v>
      </c>
      <c r="L63" s="91" t="s">
        <v>99</v>
      </c>
      <c r="M63" s="192">
        <v>2.9665071770334901</v>
      </c>
      <c r="N63" s="192">
        <v>5.5529820497973299</v>
      </c>
      <c r="O63" s="192" t="s">
        <v>409</v>
      </c>
      <c r="P63" s="192" t="s">
        <v>409</v>
      </c>
      <c r="Q63" s="192" t="s">
        <v>409</v>
      </c>
      <c r="R63" s="192">
        <v>0.28199999999999997</v>
      </c>
      <c r="S63" s="192">
        <v>58.9</v>
      </c>
      <c r="T63" s="192" t="s">
        <v>409</v>
      </c>
      <c r="U63" s="192" t="s">
        <v>409</v>
      </c>
      <c r="V63" s="192" t="s">
        <v>409</v>
      </c>
      <c r="W63" s="192"/>
      <c r="X63" s="192"/>
      <c r="Y63" s="192"/>
      <c r="Z63" s="192"/>
      <c r="AA63" s="87"/>
    </row>
    <row r="64" spans="1:27" x14ac:dyDescent="0.2">
      <c r="A64" s="81">
        <v>57</v>
      </c>
      <c r="B64" s="84" t="str">
        <f ca="1"/>
        <v>Ecuador</v>
      </c>
      <c r="C64" s="84" t="str">
        <f ca="1"/>
        <v>ECU</v>
      </c>
      <c r="D64" s="84" t="str">
        <f ca="1"/>
        <v>LCN           Latin America &amp; Caribbean</v>
      </c>
      <c r="E64" s="84" t="str">
        <f ca="1"/>
        <v>IBRD</v>
      </c>
      <c r="F64" s="81"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3.61320208453966</v>
      </c>
      <c r="I64" s="191" t="e"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#N/A</v>
      </c>
      <c r="J64" s="242">
        <v>44753</v>
      </c>
      <c r="K64" s="242">
        <v>44753</v>
      </c>
      <c r="L64" s="91" t="s">
        <v>101</v>
      </c>
      <c r="M64" s="192">
        <v>5.1435406698564599</v>
      </c>
      <c r="N64" s="192">
        <v>3.61320208453966</v>
      </c>
      <c r="O64" s="192" t="s">
        <v>409</v>
      </c>
      <c r="P64" s="192" t="s">
        <v>409</v>
      </c>
      <c r="Q64" s="192" t="s">
        <v>409</v>
      </c>
      <c r="R64" s="192">
        <v>0.373</v>
      </c>
      <c r="S64" s="192">
        <v>65.599999999999994</v>
      </c>
      <c r="T64" s="192" t="s">
        <v>409</v>
      </c>
      <c r="U64" s="192" t="s">
        <v>409</v>
      </c>
      <c r="V64" s="192" t="s">
        <v>409</v>
      </c>
      <c r="W64" s="192"/>
      <c r="X64" s="192"/>
      <c r="Y64" s="192"/>
      <c r="Z64" s="192"/>
      <c r="AA64" s="87"/>
    </row>
    <row r="65" spans="1:27" x14ac:dyDescent="0.2">
      <c r="A65" s="81">
        <v>58</v>
      </c>
      <c r="B65" s="84" t="str">
        <f ca="1"/>
        <v>Egypt, Arab Rep.</v>
      </c>
      <c r="C65" s="84" t="str">
        <f ca="1"/>
        <v>EGY</v>
      </c>
      <c r="D65" s="84" t="str">
        <f ca="1"/>
        <v>MEA           Middle East &amp; North Africa</v>
      </c>
      <c r="E65" s="84" t="str">
        <f ca="1"/>
        <v>IBRD</v>
      </c>
      <c r="F65" s="81"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6.3925883034163196</v>
      </c>
      <c r="I65" s="191" t="e"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#N/A</v>
      </c>
      <c r="J65" s="242">
        <v>44888</v>
      </c>
      <c r="K65" s="242">
        <v>44753</v>
      </c>
      <c r="L65" s="91" t="s">
        <v>102</v>
      </c>
      <c r="M65" s="192">
        <v>1.79425837320574</v>
      </c>
      <c r="N65" s="192">
        <v>6.3925883034163196</v>
      </c>
      <c r="O65" s="192" t="s">
        <v>409</v>
      </c>
      <c r="P65" s="192" t="s">
        <v>409</v>
      </c>
      <c r="Q65" s="192" t="s">
        <v>409</v>
      </c>
      <c r="R65" s="192">
        <v>0.23300000000000001</v>
      </c>
      <c r="S65" s="192">
        <v>56</v>
      </c>
      <c r="T65" s="192" t="s">
        <v>409</v>
      </c>
      <c r="U65" s="192" t="s">
        <v>409</v>
      </c>
      <c r="V65" s="192" t="s">
        <v>409</v>
      </c>
      <c r="W65" s="192"/>
      <c r="X65" s="192"/>
      <c r="Y65" s="192"/>
      <c r="Z65" s="192"/>
      <c r="AA65" s="87"/>
    </row>
    <row r="66" spans="1:27" x14ac:dyDescent="0.2">
      <c r="A66" s="81">
        <v>59</v>
      </c>
      <c r="B66" s="84" t="str">
        <f ca="1"/>
        <v>Eritrea</v>
      </c>
      <c r="C66" s="84" t="str">
        <f ca="1"/>
        <v>ERI</v>
      </c>
      <c r="D66" s="84" t="str">
        <f ca="1"/>
        <v>SSF           Sub-Saharan Africa</v>
      </c>
      <c r="E66" s="84" t="str">
        <f ca="1"/>
        <v>IDA</v>
      </c>
      <c r="F66" s="81"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10</v>
      </c>
      <c r="I66" s="191" t="e"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#N/A</v>
      </c>
      <c r="J66" s="242" t="s">
        <v>409</v>
      </c>
      <c r="K66" s="242">
        <v>44753</v>
      </c>
      <c r="L66" s="91" t="s">
        <v>104</v>
      </c>
      <c r="M66" s="192">
        <v>10</v>
      </c>
      <c r="N66" s="192" t="s">
        <v>409</v>
      </c>
      <c r="O66" s="192" t="s">
        <v>409</v>
      </c>
      <c r="P66" s="192" t="s">
        <v>409</v>
      </c>
      <c r="Q66" s="192" t="s">
        <v>409</v>
      </c>
      <c r="R66" s="192">
        <v>0.67700000000000005</v>
      </c>
      <c r="S66" s="192" t="s">
        <v>409</v>
      </c>
      <c r="T66" s="192" t="s">
        <v>409</v>
      </c>
      <c r="U66" s="192" t="s">
        <v>409</v>
      </c>
      <c r="V66" s="192" t="s">
        <v>409</v>
      </c>
      <c r="W66" s="192"/>
      <c r="X66" s="192"/>
      <c r="Y66" s="192"/>
      <c r="Z66" s="192"/>
      <c r="AA66" s="87"/>
    </row>
    <row r="67" spans="1:27" x14ac:dyDescent="0.2">
      <c r="A67" s="81">
        <v>60</v>
      </c>
      <c r="B67" s="84" t="str">
        <f ca="1"/>
        <v>Spain</v>
      </c>
      <c r="C67" s="84" t="str">
        <f ca="1"/>
        <v>ESP</v>
      </c>
      <c r="D67" s="84" t="str">
        <f ca="1"/>
        <v>ECS           Europe &amp; Central Asia</v>
      </c>
      <c r="E67" s="84" t="str">
        <f ca="1"/>
        <v>NA</v>
      </c>
      <c r="F67" s="81"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0.68905616676317205</v>
      </c>
      <c r="I67" s="191" t="e"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#N/A</v>
      </c>
      <c r="J67" s="242">
        <v>44888</v>
      </c>
      <c r="K67" s="242">
        <v>44753</v>
      </c>
      <c r="L67" s="91" t="s">
        <v>106</v>
      </c>
      <c r="M67" s="192">
        <v>0</v>
      </c>
      <c r="N67" s="192">
        <v>0.68905616676317205</v>
      </c>
      <c r="O67" s="192" t="s">
        <v>409</v>
      </c>
      <c r="P67" s="192" t="s">
        <v>409</v>
      </c>
      <c r="Q67" s="192" t="s">
        <v>409</v>
      </c>
      <c r="R67" s="192">
        <v>0.151</v>
      </c>
      <c r="S67" s="192">
        <v>75.7</v>
      </c>
      <c r="T67" s="192" t="s">
        <v>409</v>
      </c>
      <c r="U67" s="192" t="s">
        <v>409</v>
      </c>
      <c r="V67" s="192" t="s">
        <v>409</v>
      </c>
      <c r="W67" s="192"/>
      <c r="X67" s="192"/>
      <c r="Y67" s="192"/>
      <c r="Z67" s="192"/>
      <c r="AA67" s="87"/>
    </row>
    <row r="68" spans="1:27" x14ac:dyDescent="0.2">
      <c r="A68" s="81">
        <v>61</v>
      </c>
      <c r="B68" s="84" t="str">
        <f ca="1"/>
        <v>Estonia</v>
      </c>
      <c r="C68" s="84" t="str">
        <f ca="1"/>
        <v>EST</v>
      </c>
      <c r="D68" s="84" t="str">
        <f ca="1"/>
        <v>ECS           Europe &amp; Central Asia</v>
      </c>
      <c r="E68" s="84" t="str">
        <f ca="1"/>
        <v>NA</v>
      </c>
      <c r="F68" s="81"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2.2488038277511899</v>
      </c>
      <c r="I68" s="191" t="e"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#N/A</v>
      </c>
      <c r="J68" s="242">
        <v>44753</v>
      </c>
      <c r="K68" s="242">
        <v>44753</v>
      </c>
      <c r="L68" s="91" t="s">
        <v>108</v>
      </c>
      <c r="M68" s="192">
        <v>2.2488038277511899</v>
      </c>
      <c r="N68" s="192" t="s">
        <v>409</v>
      </c>
      <c r="O68" s="192" t="s">
        <v>409</v>
      </c>
      <c r="P68" s="192" t="s">
        <v>409</v>
      </c>
      <c r="Q68" s="192" t="s">
        <v>409</v>
      </c>
      <c r="R68" s="192">
        <v>0.252</v>
      </c>
      <c r="S68" s="192" t="s">
        <v>409</v>
      </c>
      <c r="T68" s="192" t="s">
        <v>409</v>
      </c>
      <c r="U68" s="192" t="s">
        <v>409</v>
      </c>
      <c r="V68" s="192" t="s">
        <v>409</v>
      </c>
      <c r="W68" s="192"/>
      <c r="X68" s="192"/>
      <c r="Y68" s="192"/>
      <c r="Z68" s="192"/>
      <c r="AA68" s="87"/>
    </row>
    <row r="69" spans="1:27" x14ac:dyDescent="0.2">
      <c r="A69" s="81">
        <v>62</v>
      </c>
      <c r="B69" s="84" t="str">
        <f ca="1"/>
        <v>Ethiopia</v>
      </c>
      <c r="C69" s="84" t="str">
        <f ca="1"/>
        <v>ETH</v>
      </c>
      <c r="D69" s="84" t="str">
        <f ca="1"/>
        <v>SSF           Sub-Saharan Africa</v>
      </c>
      <c r="E69" s="84" t="str">
        <f ca="1"/>
        <v>IDA</v>
      </c>
      <c r="F69" s="81"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9.3540660893010035</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9.7220613781123308</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9</v>
      </c>
      <c r="J69" s="242">
        <v>44753</v>
      </c>
      <c r="K69" s="242">
        <v>45201</v>
      </c>
      <c r="L69" s="91" t="s">
        <v>110</v>
      </c>
      <c r="M69" s="192">
        <v>10</v>
      </c>
      <c r="N69" s="192">
        <v>9.7220613781123308</v>
      </c>
      <c r="O69" s="192">
        <v>7</v>
      </c>
      <c r="P69" s="192">
        <v>9</v>
      </c>
      <c r="Q69" s="192" t="s">
        <v>409</v>
      </c>
      <c r="R69" s="192">
        <v>0.64600000000000002</v>
      </c>
      <c r="S69" s="192">
        <v>44.5</v>
      </c>
      <c r="T69" s="192" t="s">
        <v>788</v>
      </c>
      <c r="U69" s="192" t="s">
        <v>895</v>
      </c>
      <c r="V69" s="192" t="s">
        <v>409</v>
      </c>
      <c r="W69" s="192"/>
      <c r="X69" s="192"/>
      <c r="Y69" s="192"/>
      <c r="Z69" s="192"/>
      <c r="AA69" s="87"/>
    </row>
    <row r="70" spans="1:27" x14ac:dyDescent="0.2">
      <c r="A70" s="81">
        <v>63</v>
      </c>
      <c r="B70" s="84" t="str">
        <f ca="1"/>
        <v>Finland</v>
      </c>
      <c r="C70" s="84" t="str">
        <f ca="1"/>
        <v>FIN</v>
      </c>
      <c r="D70" s="84" t="str">
        <f ca="1"/>
        <v>ECS           Europe &amp; Central Asia</v>
      </c>
      <c r="E70" s="84" t="str">
        <f ca="1"/>
        <v>NA</v>
      </c>
      <c r="F70" s="81"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t="e"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#N/A</v>
      </c>
      <c r="J70" s="242">
        <v>44753</v>
      </c>
      <c r="K70" s="242">
        <v>44753</v>
      </c>
      <c r="L70" s="91" t="s">
        <v>112</v>
      </c>
      <c r="M70" s="192">
        <v>0.88516746411483205</v>
      </c>
      <c r="N70" s="192">
        <v>0</v>
      </c>
      <c r="O70" s="192" t="s">
        <v>409</v>
      </c>
      <c r="P70" s="192" t="s">
        <v>409</v>
      </c>
      <c r="Q70" s="192" t="s">
        <v>409</v>
      </c>
      <c r="R70" s="192">
        <v>0.19500000000000001</v>
      </c>
      <c r="S70" s="192">
        <v>83.7</v>
      </c>
      <c r="T70" s="192" t="s">
        <v>409</v>
      </c>
      <c r="U70" s="192" t="s">
        <v>409</v>
      </c>
      <c r="V70" s="192" t="s">
        <v>409</v>
      </c>
      <c r="W70" s="192"/>
      <c r="X70" s="192"/>
      <c r="Y70" s="192"/>
      <c r="Z70" s="192"/>
      <c r="AA70" s="87"/>
    </row>
    <row r="71" spans="1:27" x14ac:dyDescent="0.2">
      <c r="A71" s="81">
        <v>64</v>
      </c>
      <c r="B71" s="84" t="str">
        <f ca="1"/>
        <v>Fiji</v>
      </c>
      <c r="C71" s="84" t="str">
        <f ca="1"/>
        <v>FJI</v>
      </c>
      <c r="D71" s="84" t="str">
        <f ca="1"/>
        <v>EAS           East Asia &amp; Pacific</v>
      </c>
      <c r="E71" s="84" t="str">
        <f ca="1"/>
        <v>Blend</v>
      </c>
      <c r="F71" s="81"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4.9043062200956902</v>
      </c>
      <c r="I71" s="191" t="e"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#N/A</v>
      </c>
      <c r="J71" s="242">
        <v>44753</v>
      </c>
      <c r="K71" s="242">
        <v>44753</v>
      </c>
      <c r="L71" s="91" t="s">
        <v>114</v>
      </c>
      <c r="M71" s="192">
        <v>4.9043062200956902</v>
      </c>
      <c r="N71" s="192" t="s">
        <v>409</v>
      </c>
      <c r="O71" s="192" t="s">
        <v>409</v>
      </c>
      <c r="P71" s="192" t="s">
        <v>409</v>
      </c>
      <c r="Q71" s="192" t="s">
        <v>409</v>
      </c>
      <c r="R71" s="192">
        <v>0.36299999999999999</v>
      </c>
      <c r="S71" s="192" t="s">
        <v>409</v>
      </c>
      <c r="T71" s="192" t="s">
        <v>409</v>
      </c>
      <c r="U71" s="192" t="s">
        <v>409</v>
      </c>
      <c r="V71" s="192" t="s">
        <v>409</v>
      </c>
      <c r="W71" s="192"/>
      <c r="X71" s="192"/>
      <c r="Y71" s="192"/>
      <c r="Z71" s="192"/>
      <c r="AA71" s="87"/>
    </row>
    <row r="72" spans="1:27" x14ac:dyDescent="0.2">
      <c r="A72" s="81">
        <v>65</v>
      </c>
      <c r="B72" s="84" t="str">
        <f ca="1"/>
        <v>France</v>
      </c>
      <c r="C72" s="84" t="str">
        <f ca="1"/>
        <v>FRA</v>
      </c>
      <c r="D72" s="84" t="str">
        <f ca="1"/>
        <v>ECS           Europe &amp; Central Asia</v>
      </c>
      <c r="E72" s="84" t="str">
        <f ca="1"/>
        <v>NA</v>
      </c>
      <c r="F72" s="81"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v>
      </c>
      <c r="I72" s="191" t="e"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#N/A</v>
      </c>
      <c r="J72" s="242">
        <v>44888</v>
      </c>
      <c r="K72" s="242">
        <v>44753</v>
      </c>
      <c r="L72" s="91" t="s">
        <v>116</v>
      </c>
      <c r="M72" s="192">
        <v>0</v>
      </c>
      <c r="N72" s="192">
        <v>0</v>
      </c>
      <c r="O72" s="192" t="s">
        <v>409</v>
      </c>
      <c r="P72" s="192" t="s">
        <v>409</v>
      </c>
      <c r="Q72" s="192" t="s">
        <v>409</v>
      </c>
      <c r="R72" s="192">
        <v>0.11600000000000001</v>
      </c>
      <c r="S72" s="192">
        <v>80.2</v>
      </c>
      <c r="T72" s="192" t="s">
        <v>409</v>
      </c>
      <c r="U72" s="192" t="s">
        <v>409</v>
      </c>
      <c r="V72" s="192" t="s">
        <v>409</v>
      </c>
      <c r="W72" s="192"/>
      <c r="X72" s="192"/>
      <c r="Y72" s="192"/>
      <c r="Z72" s="192"/>
      <c r="AA72" s="87"/>
    </row>
    <row r="73" spans="1:27" x14ac:dyDescent="0.2">
      <c r="A73" s="81">
        <v>66</v>
      </c>
      <c r="B73" s="84" t="str">
        <f ca="1"/>
        <v>Faroe Islands</v>
      </c>
      <c r="C73" s="84" t="str">
        <f ca="1"/>
        <v>FRO</v>
      </c>
      <c r="D73" s="84" t="str">
        <f ca="1"/>
        <v>ECS           Europe &amp; Central Asia</v>
      </c>
      <c r="E73" s="84" t="str">
        <f ca="1"/>
        <v>NA</v>
      </c>
      <c r="F73" s="81" t="str">
        <f t="shared" ref="F73:F136" ca="1" si="4">IF(L73 &lt;&gt; C73, "Countries don't match", "")</f>
        <v/>
      </c>
      <c r="G73" s="80" t="e">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t="e"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#N/A</v>
      </c>
      <c r="J73" s="242" t="s">
        <v>409</v>
      </c>
      <c r="K73" s="242" t="s">
        <v>409</v>
      </c>
      <c r="L73" s="91" t="s">
        <v>701</v>
      </c>
      <c r="M73" s="192" t="s">
        <v>409</v>
      </c>
      <c r="N73" s="192" t="s">
        <v>409</v>
      </c>
      <c r="O73" s="192" t="s">
        <v>409</v>
      </c>
      <c r="P73" s="192" t="s">
        <v>409</v>
      </c>
      <c r="Q73" s="192" t="s">
        <v>409</v>
      </c>
      <c r="R73" s="192" t="s">
        <v>409</v>
      </c>
      <c r="S73" s="192" t="s">
        <v>409</v>
      </c>
      <c r="T73" s="192" t="s">
        <v>409</v>
      </c>
      <c r="U73" s="192" t="s">
        <v>409</v>
      </c>
      <c r="V73" s="192" t="s">
        <v>409</v>
      </c>
      <c r="W73" s="192"/>
      <c r="X73" s="192"/>
      <c r="Y73" s="192"/>
      <c r="Z73" s="192"/>
      <c r="AA73" s="87"/>
    </row>
    <row r="74" spans="1:27" x14ac:dyDescent="0.2">
      <c r="A74" s="81">
        <v>67</v>
      </c>
      <c r="B74" s="84" t="str">
        <f ca="1"/>
        <v>Micronesia, Fed. Sts.</v>
      </c>
      <c r="C74" s="84" t="str">
        <f ca="1"/>
        <v>FSM</v>
      </c>
      <c r="D74" s="84" t="str">
        <f ca="1"/>
        <v>EAS           East Asia &amp; Pacific</v>
      </c>
      <c r="E74" s="84" t="str">
        <f ca="1"/>
        <v>IDA</v>
      </c>
      <c r="F74" s="81" t="str">
        <f t="shared" ca="1" si="4"/>
        <v/>
      </c>
      <c r="G74" s="80" t="e">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#N/A</v>
      </c>
      <c r="H74" s="80" t="e"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#N/A</v>
      </c>
      <c r="I74" s="191" t="e"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#N/A</v>
      </c>
      <c r="J74" s="242">
        <v>44753</v>
      </c>
      <c r="K74" s="242">
        <v>44753</v>
      </c>
      <c r="L74" s="91" t="s">
        <v>117</v>
      </c>
      <c r="M74" s="192" t="s">
        <v>409</v>
      </c>
      <c r="N74" s="192" t="s">
        <v>409</v>
      </c>
      <c r="O74" s="192" t="s">
        <v>409</v>
      </c>
      <c r="P74" s="192" t="s">
        <v>409</v>
      </c>
      <c r="Q74" s="192" t="s">
        <v>409</v>
      </c>
      <c r="R74" s="192" t="s">
        <v>409</v>
      </c>
      <c r="S74" s="192" t="s">
        <v>409</v>
      </c>
      <c r="T74" s="192" t="s">
        <v>409</v>
      </c>
      <c r="U74" s="192" t="s">
        <v>409</v>
      </c>
      <c r="V74" s="192" t="s">
        <v>409</v>
      </c>
      <c r="W74" s="192"/>
      <c r="X74" s="192"/>
      <c r="Y74" s="192"/>
      <c r="Z74" s="192"/>
      <c r="AA74" s="87"/>
    </row>
    <row r="75" spans="1:27" x14ac:dyDescent="0.2">
      <c r="A75" s="81">
        <v>68</v>
      </c>
      <c r="B75" s="84" t="str">
        <f ca="1"/>
        <v>Gabon</v>
      </c>
      <c r="C75" s="84" t="str">
        <f ca="1"/>
        <v>GAB</v>
      </c>
      <c r="D75" s="84" t="str">
        <f ca="1"/>
        <v>SSF           Sub-Saharan Africa</v>
      </c>
      <c r="E75" s="84" t="str">
        <f ca="1"/>
        <v>IBRD</v>
      </c>
      <c r="F75" s="81"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6.6028708133971303</v>
      </c>
      <c r="I75" s="191" t="e"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#N/A</v>
      </c>
      <c r="J75" s="242">
        <v>44753</v>
      </c>
      <c r="K75" s="242">
        <v>44753</v>
      </c>
      <c r="L75" s="91" t="s">
        <v>119</v>
      </c>
      <c r="M75" s="192">
        <v>6.6028708133971303</v>
      </c>
      <c r="N75" s="192" t="s">
        <v>409</v>
      </c>
      <c r="O75" s="192" t="s">
        <v>409</v>
      </c>
      <c r="P75" s="192" t="s">
        <v>409</v>
      </c>
      <c r="Q75" s="192" t="s">
        <v>409</v>
      </c>
      <c r="R75" s="192">
        <v>0.434</v>
      </c>
      <c r="S75" s="192" t="s">
        <v>409</v>
      </c>
      <c r="T75" s="192" t="s">
        <v>409</v>
      </c>
      <c r="U75" s="192" t="s">
        <v>409</v>
      </c>
      <c r="V75" s="192" t="s">
        <v>409</v>
      </c>
      <c r="W75" s="192"/>
      <c r="X75" s="192"/>
      <c r="Y75" s="192"/>
      <c r="Z75" s="192"/>
      <c r="AA75" s="87"/>
    </row>
    <row r="76" spans="1:27" x14ac:dyDescent="0.2">
      <c r="A76" s="81">
        <v>69</v>
      </c>
      <c r="B76" s="84" t="str">
        <f ca="1"/>
        <v>United Kingdom</v>
      </c>
      <c r="C76" s="84" t="str">
        <f ca="1"/>
        <v>GBR</v>
      </c>
      <c r="D76" s="84" t="str">
        <f ca="1"/>
        <v>ECS           Europe &amp; Central Asia</v>
      </c>
      <c r="E76" s="84" t="str">
        <f ca="1"/>
        <v>NA</v>
      </c>
      <c r="F76" s="81"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0</v>
      </c>
      <c r="I76" s="191" t="e"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#N/A</v>
      </c>
      <c r="J76" s="242">
        <v>44888</v>
      </c>
      <c r="K76" s="242">
        <v>44753</v>
      </c>
      <c r="L76" s="91" t="s">
        <v>121</v>
      </c>
      <c r="M76" s="192">
        <v>0</v>
      </c>
      <c r="N76" s="192">
        <v>0</v>
      </c>
      <c r="O76" s="192" t="s">
        <v>409</v>
      </c>
      <c r="P76" s="192" t="s">
        <v>409</v>
      </c>
      <c r="Q76" s="192" t="s">
        <v>409</v>
      </c>
      <c r="R76" s="192">
        <v>0.128</v>
      </c>
      <c r="S76" s="192">
        <v>78.8</v>
      </c>
      <c r="T76" s="192" t="s">
        <v>409</v>
      </c>
      <c r="U76" s="192" t="s">
        <v>409</v>
      </c>
      <c r="V76" s="192" t="s">
        <v>409</v>
      </c>
      <c r="W76" s="192"/>
      <c r="X76" s="192"/>
      <c r="Y76" s="192"/>
      <c r="Z76" s="192"/>
      <c r="AA76" s="87"/>
    </row>
    <row r="77" spans="1:27" x14ac:dyDescent="0.2">
      <c r="A77" s="81">
        <v>70</v>
      </c>
      <c r="B77" s="84" t="str">
        <f ca="1"/>
        <v>Georgia</v>
      </c>
      <c r="C77" s="84" t="str">
        <f ca="1"/>
        <v>GEO</v>
      </c>
      <c r="D77" s="84" t="str">
        <f ca="1"/>
        <v>ECS           Europe &amp; Central Asia</v>
      </c>
      <c r="E77" s="84" t="str">
        <f ca="1"/>
        <v>IBRD</v>
      </c>
      <c r="F77" s="81"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4.9282296650717701</v>
      </c>
      <c r="I77" s="191" t="e"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#N/A</v>
      </c>
      <c r="J77" s="242">
        <v>44753</v>
      </c>
      <c r="K77" s="242">
        <v>44753</v>
      </c>
      <c r="L77" s="91" t="s">
        <v>123</v>
      </c>
      <c r="M77" s="192">
        <v>4.9282296650717701</v>
      </c>
      <c r="N77" s="192" t="s">
        <v>409</v>
      </c>
      <c r="O77" s="192" t="s">
        <v>409</v>
      </c>
      <c r="P77" s="192" t="s">
        <v>409</v>
      </c>
      <c r="Q77" s="192" t="s">
        <v>409</v>
      </c>
      <c r="R77" s="192">
        <v>0.36399999999999999</v>
      </c>
      <c r="S77" s="192" t="s">
        <v>409</v>
      </c>
      <c r="T77" s="192" t="s">
        <v>409</v>
      </c>
      <c r="U77" s="192" t="s">
        <v>409</v>
      </c>
      <c r="V77" s="192" t="s">
        <v>409</v>
      </c>
      <c r="W77" s="192"/>
      <c r="X77" s="192"/>
      <c r="Y77" s="192"/>
      <c r="Z77" s="192"/>
      <c r="AA77" s="87"/>
    </row>
    <row r="78" spans="1:27" x14ac:dyDescent="0.2">
      <c r="A78" s="81">
        <v>71</v>
      </c>
      <c r="B78" s="84" t="str">
        <f ca="1"/>
        <v>Ghana</v>
      </c>
      <c r="C78" s="84" t="str">
        <f ca="1"/>
        <v>GHA</v>
      </c>
      <c r="D78" s="84" t="str">
        <f ca="1"/>
        <v>SSF           Sub-Saharan Africa</v>
      </c>
      <c r="E78" s="84" t="str">
        <f ca="1"/>
        <v>IDA</v>
      </c>
      <c r="F78" s="81"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7.3769542559351402</v>
      </c>
      <c r="I78" s="191" t="e"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#N/A</v>
      </c>
      <c r="J78" s="242">
        <v>44888</v>
      </c>
      <c r="K78" s="242">
        <v>44753</v>
      </c>
      <c r="L78" s="91" t="s">
        <v>125</v>
      </c>
      <c r="M78" s="192">
        <v>7.17703349282296</v>
      </c>
      <c r="N78" s="192">
        <v>7.3769542559351402</v>
      </c>
      <c r="O78" s="192" t="s">
        <v>409</v>
      </c>
      <c r="P78" s="192" t="s">
        <v>409</v>
      </c>
      <c r="Q78" s="192" t="s">
        <v>409</v>
      </c>
      <c r="R78" s="192">
        <v>0.45800000000000002</v>
      </c>
      <c r="S78" s="192">
        <v>52.6</v>
      </c>
      <c r="T78" s="192" t="s">
        <v>409</v>
      </c>
      <c r="U78" s="192" t="s">
        <v>409</v>
      </c>
      <c r="V78" s="192" t="s">
        <v>409</v>
      </c>
      <c r="W78" s="192"/>
      <c r="X78" s="192"/>
      <c r="Y78" s="192"/>
      <c r="Z78" s="192"/>
      <c r="AA78" s="87"/>
    </row>
    <row r="79" spans="1:27" x14ac:dyDescent="0.2">
      <c r="A79" s="81">
        <v>72</v>
      </c>
      <c r="B79" s="84" t="str">
        <f ca="1"/>
        <v>Gibraltar</v>
      </c>
      <c r="C79" s="84" t="str">
        <f ca="1"/>
        <v>GIB</v>
      </c>
      <c r="D79" s="84" t="str">
        <f ca="1"/>
        <v>ECS           Europe &amp; Central Asia</v>
      </c>
      <c r="E79" s="84" t="str">
        <f ca="1"/>
        <v>NA</v>
      </c>
      <c r="F79" s="81" t="str">
        <f t="shared" ca="1" si="4"/>
        <v/>
      </c>
      <c r="G79" s="80" t="e">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t="e"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#N/A</v>
      </c>
      <c r="J79" s="242" t="s">
        <v>409</v>
      </c>
      <c r="K79" s="242" t="s">
        <v>409</v>
      </c>
      <c r="L79" s="91" t="s">
        <v>702</v>
      </c>
      <c r="M79" s="192" t="s">
        <v>409</v>
      </c>
      <c r="N79" s="192" t="s">
        <v>409</v>
      </c>
      <c r="O79" s="192" t="s">
        <v>409</v>
      </c>
      <c r="P79" s="192" t="s">
        <v>409</v>
      </c>
      <c r="Q79" s="192" t="s">
        <v>409</v>
      </c>
      <c r="R79" s="192" t="s">
        <v>409</v>
      </c>
      <c r="S79" s="192" t="s">
        <v>409</v>
      </c>
      <c r="T79" s="192" t="s">
        <v>409</v>
      </c>
      <c r="U79" s="192" t="s">
        <v>409</v>
      </c>
      <c r="V79" s="192" t="s">
        <v>409</v>
      </c>
      <c r="W79" s="192"/>
      <c r="X79" s="192"/>
      <c r="Y79" s="192"/>
      <c r="Z79" s="192"/>
      <c r="AA79" s="87"/>
    </row>
    <row r="80" spans="1:27" x14ac:dyDescent="0.2">
      <c r="A80" s="81">
        <v>73</v>
      </c>
      <c r="B80" s="84" t="str">
        <f ca="1"/>
        <v>Guinea</v>
      </c>
      <c r="C80" s="84" t="str">
        <f ca="1"/>
        <v>GIN</v>
      </c>
      <c r="D80" s="84" t="str">
        <f ca="1"/>
        <v>SSF           Sub-Saharan Africa</v>
      </c>
      <c r="E80" s="84" t="str">
        <f ca="1"/>
        <v>IDA</v>
      </c>
      <c r="F80" s="81"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9.5483497394325401</v>
      </c>
      <c r="I80" s="191" t="e"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#N/A</v>
      </c>
      <c r="J80" s="242">
        <v>44888</v>
      </c>
      <c r="K80" s="242">
        <v>44839</v>
      </c>
      <c r="L80" s="91" t="s">
        <v>127</v>
      </c>
      <c r="M80" s="192">
        <v>8.8277511961722492</v>
      </c>
      <c r="N80" s="192">
        <v>9.5483497394325401</v>
      </c>
      <c r="O80" s="192" t="s">
        <v>409</v>
      </c>
      <c r="P80" s="192" t="s">
        <v>409</v>
      </c>
      <c r="Q80" s="192" t="s">
        <v>409</v>
      </c>
      <c r="R80" s="192">
        <v>0.52700000000000002</v>
      </c>
      <c r="S80" s="192">
        <v>45.1</v>
      </c>
      <c r="T80" s="192" t="s">
        <v>409</v>
      </c>
      <c r="U80" s="192" t="s">
        <v>409</v>
      </c>
      <c r="V80" s="192" t="s">
        <v>409</v>
      </c>
      <c r="W80" s="192"/>
      <c r="X80" s="192"/>
      <c r="Y80" s="192"/>
      <c r="Z80" s="192"/>
      <c r="AA80" s="87"/>
    </row>
    <row r="81" spans="1:27" x14ac:dyDescent="0.2">
      <c r="A81" s="81">
        <v>74</v>
      </c>
      <c r="B81" s="84" t="str">
        <f ca="1"/>
        <v>Gambia, The</v>
      </c>
      <c r="C81" s="84" t="str">
        <f ca="1"/>
        <v>GMB</v>
      </c>
      <c r="D81" s="84" t="str">
        <f ca="1"/>
        <v>SSF           Sub-Saharan Africa</v>
      </c>
      <c r="E81" s="84" t="str">
        <f ca="1"/>
        <v>IDA</v>
      </c>
      <c r="F81" s="81"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6.1286057641555107</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7.5119617224880297</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5</v>
      </c>
      <c r="J81" s="242">
        <v>44753</v>
      </c>
      <c r="K81" s="242">
        <v>45203</v>
      </c>
      <c r="L81" s="91" t="s">
        <v>128</v>
      </c>
      <c r="M81" s="192">
        <v>7.5119617224880297</v>
      </c>
      <c r="N81" s="192" t="s">
        <v>409</v>
      </c>
      <c r="O81" s="192" t="s">
        <v>409</v>
      </c>
      <c r="P81" s="192" t="s">
        <v>409</v>
      </c>
      <c r="Q81" s="192">
        <v>5</v>
      </c>
      <c r="R81" s="192">
        <v>0.47199999999999998</v>
      </c>
      <c r="S81" s="192" t="s">
        <v>409</v>
      </c>
      <c r="T81" s="192" t="s">
        <v>409</v>
      </c>
      <c r="U81" s="192" t="s">
        <v>409</v>
      </c>
      <c r="V81" s="192">
        <v>18.46</v>
      </c>
      <c r="W81" s="192"/>
      <c r="X81" s="192"/>
      <c r="Y81" s="192"/>
      <c r="Z81" s="192"/>
      <c r="AA81" s="87"/>
    </row>
    <row r="82" spans="1:27" x14ac:dyDescent="0.2">
      <c r="A82" s="81">
        <v>75</v>
      </c>
      <c r="B82" s="84" t="str">
        <f ca="1"/>
        <v>Guinea-Bissau</v>
      </c>
      <c r="C82" s="84" t="str">
        <f ca="1"/>
        <v>GNB</v>
      </c>
      <c r="D82" s="84" t="str">
        <f ca="1"/>
        <v>SSF           Sub-Saharan Africa</v>
      </c>
      <c r="E82" s="84" t="str">
        <f ca="1"/>
        <v>IDA</v>
      </c>
      <c r="F82" s="81"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2.9428365706134123</v>
      </c>
      <c r="H82" s="80"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8.6602870813397104</v>
      </c>
      <c r="I82" s="191"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1</v>
      </c>
      <c r="J82" s="242">
        <v>44753</v>
      </c>
      <c r="K82" s="242">
        <v>45203</v>
      </c>
      <c r="L82" s="91" t="s">
        <v>130</v>
      </c>
      <c r="M82" s="192">
        <v>8.6602870813397104</v>
      </c>
      <c r="N82" s="192" t="s">
        <v>409</v>
      </c>
      <c r="O82" s="192" t="s">
        <v>409</v>
      </c>
      <c r="P82" s="192" t="s">
        <v>409</v>
      </c>
      <c r="Q82" s="192">
        <v>1</v>
      </c>
      <c r="R82" s="192">
        <v>0.52</v>
      </c>
      <c r="S82" s="192" t="s">
        <v>409</v>
      </c>
      <c r="T82" s="192" t="s">
        <v>409</v>
      </c>
      <c r="U82" s="192" t="s">
        <v>409</v>
      </c>
      <c r="V82" s="192">
        <v>-4.6500000000000004</v>
      </c>
      <c r="W82" s="192"/>
      <c r="X82" s="192"/>
      <c r="Y82" s="192"/>
      <c r="Z82" s="192"/>
      <c r="AA82" s="87"/>
    </row>
    <row r="83" spans="1:27" x14ac:dyDescent="0.2">
      <c r="A83" s="81">
        <v>76</v>
      </c>
      <c r="B83" s="84" t="str">
        <f ca="1"/>
        <v>Equatorial Guinea</v>
      </c>
      <c r="C83" s="84" t="str">
        <f ca="1"/>
        <v>GNQ</v>
      </c>
      <c r="D83" s="84" t="str">
        <f ca="1"/>
        <v>SSF           Sub-Saharan Africa</v>
      </c>
      <c r="E83" s="84" t="str">
        <f ca="1"/>
        <v>IBRD</v>
      </c>
      <c r="F83" s="81"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5.4066985645932997</v>
      </c>
      <c r="I83" s="191" t="e"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#N/A</v>
      </c>
      <c r="J83" s="242">
        <v>44753</v>
      </c>
      <c r="K83" s="242">
        <v>44753</v>
      </c>
      <c r="L83" s="91" t="s">
        <v>132</v>
      </c>
      <c r="M83" s="192">
        <v>5.4066985645932997</v>
      </c>
      <c r="N83" s="192" t="s">
        <v>409</v>
      </c>
      <c r="O83" s="192" t="s">
        <v>409</v>
      </c>
      <c r="P83" s="192" t="s">
        <v>409</v>
      </c>
      <c r="Q83" s="192" t="s">
        <v>409</v>
      </c>
      <c r="R83" s="192">
        <v>0.38400000000000001</v>
      </c>
      <c r="S83" s="192" t="s">
        <v>409</v>
      </c>
      <c r="T83" s="192" t="s">
        <v>409</v>
      </c>
      <c r="U83" s="192" t="s">
        <v>409</v>
      </c>
      <c r="V83" s="192" t="s">
        <v>409</v>
      </c>
      <c r="W83" s="192"/>
      <c r="X83" s="192"/>
      <c r="Y83" s="192"/>
      <c r="Z83" s="192"/>
      <c r="AA83" s="87"/>
    </row>
    <row r="84" spans="1:27" x14ac:dyDescent="0.2">
      <c r="A84" s="81">
        <v>77</v>
      </c>
      <c r="B84" s="84" t="str">
        <f ca="1"/>
        <v>Greece</v>
      </c>
      <c r="C84" s="84" t="str">
        <f ca="1"/>
        <v>GRC</v>
      </c>
      <c r="D84" s="84" t="str">
        <f ca="1"/>
        <v>ECS           Europe &amp; Central Asia</v>
      </c>
      <c r="E84" s="84" t="str">
        <f ca="1"/>
        <v>NA</v>
      </c>
      <c r="F84" s="81"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1.7023740590619501</v>
      </c>
      <c r="I84" s="191" t="e"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#N/A</v>
      </c>
      <c r="J84" s="242">
        <v>44888</v>
      </c>
      <c r="K84" s="242">
        <v>44753</v>
      </c>
      <c r="L84" s="91" t="s">
        <v>134</v>
      </c>
      <c r="M84" s="192">
        <v>0.119617224880382</v>
      </c>
      <c r="N84" s="192">
        <v>1.7023740590619501</v>
      </c>
      <c r="O84" s="192" t="s">
        <v>409</v>
      </c>
      <c r="P84" s="192" t="s">
        <v>409</v>
      </c>
      <c r="Q84" s="192" t="s">
        <v>409</v>
      </c>
      <c r="R84" s="192">
        <v>0.16300000000000001</v>
      </c>
      <c r="S84" s="192">
        <v>72.2</v>
      </c>
      <c r="T84" s="192" t="s">
        <v>409</v>
      </c>
      <c r="U84" s="192" t="s">
        <v>409</v>
      </c>
      <c r="V84" s="192" t="s">
        <v>409</v>
      </c>
      <c r="W84" s="192"/>
      <c r="X84" s="192"/>
      <c r="Y84" s="192"/>
      <c r="Z84" s="192"/>
      <c r="AA84" s="87"/>
    </row>
    <row r="85" spans="1:27" x14ac:dyDescent="0.2">
      <c r="A85" s="81">
        <v>78</v>
      </c>
      <c r="B85" s="84" t="str">
        <f ca="1"/>
        <v>Grenada</v>
      </c>
      <c r="C85" s="84" t="str">
        <f ca="1"/>
        <v>GRD</v>
      </c>
      <c r="D85" s="84" t="str">
        <f ca="1"/>
        <v>LCN           Latin America &amp; Caribbean</v>
      </c>
      <c r="E85" s="84" t="str">
        <f ca="1"/>
        <v>Blend</v>
      </c>
      <c r="F85" s="81" t="str">
        <f t="shared" ca="1" si="4"/>
        <v/>
      </c>
      <c r="G85" s="80" t="e">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#N/A</v>
      </c>
      <c r="H85" s="80" t="e"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#N/A</v>
      </c>
      <c r="I85" s="191" t="e"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#N/A</v>
      </c>
      <c r="J85" s="242">
        <v>44753</v>
      </c>
      <c r="K85" s="242">
        <v>44753</v>
      </c>
      <c r="L85" s="91" t="s">
        <v>136</v>
      </c>
      <c r="M85" s="192" t="s">
        <v>409</v>
      </c>
      <c r="N85" s="192" t="s">
        <v>409</v>
      </c>
      <c r="O85" s="192" t="s">
        <v>409</v>
      </c>
      <c r="P85" s="192" t="s">
        <v>409</v>
      </c>
      <c r="Q85" s="192" t="s">
        <v>409</v>
      </c>
      <c r="R85" s="192" t="s">
        <v>409</v>
      </c>
      <c r="S85" s="192" t="s">
        <v>409</v>
      </c>
      <c r="T85" s="192" t="s">
        <v>409</v>
      </c>
      <c r="U85" s="192" t="s">
        <v>409</v>
      </c>
      <c r="V85" s="192" t="s">
        <v>409</v>
      </c>
      <c r="W85" s="192"/>
      <c r="X85" s="192"/>
      <c r="Y85" s="192"/>
      <c r="Z85" s="192"/>
      <c r="AA85" s="87"/>
    </row>
    <row r="86" spans="1:27" x14ac:dyDescent="0.2">
      <c r="A86" s="81">
        <v>79</v>
      </c>
      <c r="B86" s="84" t="str">
        <f ca="1"/>
        <v>Greenland</v>
      </c>
      <c r="C86" s="84" t="str">
        <f ca="1"/>
        <v>GRL</v>
      </c>
      <c r="D86" s="84" t="str">
        <f ca="1"/>
        <v>ECS           Europe &amp; Central Asia</v>
      </c>
      <c r="E86" s="84" t="str">
        <f ca="1"/>
        <v>NA</v>
      </c>
      <c r="F86" s="81" t="str">
        <f t="shared" ca="1" si="4"/>
        <v/>
      </c>
      <c r="G86" s="80" t="e">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#N/A</v>
      </c>
      <c r="H86" s="80" t="e"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#N/A</v>
      </c>
      <c r="I86" s="191" t="e"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#N/A</v>
      </c>
      <c r="J86" s="242" t="s">
        <v>409</v>
      </c>
      <c r="K86" s="242" t="s">
        <v>409</v>
      </c>
      <c r="L86" s="91" t="s">
        <v>703</v>
      </c>
      <c r="M86" s="192" t="s">
        <v>409</v>
      </c>
      <c r="N86" s="192" t="s">
        <v>409</v>
      </c>
      <c r="O86" s="192" t="s">
        <v>409</v>
      </c>
      <c r="P86" s="192" t="s">
        <v>409</v>
      </c>
      <c r="Q86" s="192" t="s">
        <v>409</v>
      </c>
      <c r="R86" s="192" t="s">
        <v>409</v>
      </c>
      <c r="S86" s="192" t="s">
        <v>409</v>
      </c>
      <c r="T86" s="192" t="s">
        <v>409</v>
      </c>
      <c r="U86" s="192" t="s">
        <v>409</v>
      </c>
      <c r="V86" s="192" t="s">
        <v>409</v>
      </c>
      <c r="W86" s="192"/>
      <c r="X86" s="192"/>
      <c r="Y86" s="192"/>
      <c r="Z86" s="192"/>
      <c r="AA86" s="87"/>
    </row>
    <row r="87" spans="1:27" x14ac:dyDescent="0.2">
      <c r="A87" s="81">
        <v>80</v>
      </c>
      <c r="B87" s="84" t="str">
        <f ca="1"/>
        <v>Guatemala</v>
      </c>
      <c r="C87" s="84" t="str">
        <f ca="1"/>
        <v>GTM</v>
      </c>
      <c r="D87" s="84" t="str">
        <f ca="1"/>
        <v>LCN           Latin America &amp; Caribbean</v>
      </c>
      <c r="E87" s="84" t="str">
        <f ca="1"/>
        <v>IBRD</v>
      </c>
      <c r="F87" s="81"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6.6512077086636605</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4.4238563983786898</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10</v>
      </c>
      <c r="J87" s="242">
        <v>44753</v>
      </c>
      <c r="K87" s="242">
        <v>45181</v>
      </c>
      <c r="L87" s="91" t="s">
        <v>138</v>
      </c>
      <c r="M87" s="192">
        <v>6.5071770334928196</v>
      </c>
      <c r="N87" s="192">
        <v>4.4238563983786898</v>
      </c>
      <c r="O87" s="192">
        <v>5</v>
      </c>
      <c r="P87" s="192">
        <v>10</v>
      </c>
      <c r="Q87" s="192" t="s">
        <v>409</v>
      </c>
      <c r="R87" s="192">
        <v>0.43</v>
      </c>
      <c r="S87" s="192">
        <v>62.8</v>
      </c>
      <c r="T87" s="192" t="s">
        <v>789</v>
      </c>
      <c r="U87" s="192" t="s">
        <v>883</v>
      </c>
      <c r="V87" s="192" t="s">
        <v>409</v>
      </c>
      <c r="W87" s="192"/>
      <c r="X87" s="192"/>
      <c r="Y87" s="192"/>
      <c r="Z87" s="192"/>
      <c r="AA87" s="87"/>
    </row>
    <row r="88" spans="1:27" x14ac:dyDescent="0.2">
      <c r="A88" s="81">
        <v>81</v>
      </c>
      <c r="B88" s="84" t="str">
        <f ca="1"/>
        <v>Guam</v>
      </c>
      <c r="C88" s="84" t="str">
        <f ca="1"/>
        <v>GUM</v>
      </c>
      <c r="D88" s="84" t="str">
        <f ca="1"/>
        <v>EAS           East Asia &amp; Pacific</v>
      </c>
      <c r="E88" s="84" t="str">
        <f ca="1"/>
        <v>NA</v>
      </c>
      <c r="F88" s="81" t="str">
        <f t="shared" ca="1" si="4"/>
        <v/>
      </c>
      <c r="G88" s="80" t="e">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t="e"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#N/A</v>
      </c>
      <c r="J88" s="242" t="s">
        <v>409</v>
      </c>
      <c r="K88" s="242" t="s">
        <v>409</v>
      </c>
      <c r="L88" s="91" t="s">
        <v>704</v>
      </c>
      <c r="M88" s="192" t="s">
        <v>409</v>
      </c>
      <c r="N88" s="192" t="s">
        <v>409</v>
      </c>
      <c r="O88" s="192" t="s">
        <v>409</v>
      </c>
      <c r="P88" s="192" t="s">
        <v>409</v>
      </c>
      <c r="Q88" s="192" t="s">
        <v>409</v>
      </c>
      <c r="R88" s="192" t="s">
        <v>409</v>
      </c>
      <c r="S88" s="192" t="s">
        <v>409</v>
      </c>
      <c r="T88" s="192" t="s">
        <v>409</v>
      </c>
      <c r="U88" s="192" t="s">
        <v>409</v>
      </c>
      <c r="V88" s="192" t="s">
        <v>409</v>
      </c>
      <c r="W88" s="192"/>
      <c r="X88" s="192"/>
      <c r="Y88" s="192"/>
      <c r="Z88" s="192"/>
      <c r="AA88" s="87"/>
    </row>
    <row r="89" spans="1:27" x14ac:dyDescent="0.2">
      <c r="A89" s="81">
        <v>82</v>
      </c>
      <c r="B89" s="84" t="str">
        <f ca="1"/>
        <v>Guyana</v>
      </c>
      <c r="C89" s="84" t="str">
        <f ca="1"/>
        <v>GUY</v>
      </c>
      <c r="D89" s="84" t="str">
        <f ca="1"/>
        <v>LCN           Latin America &amp; Caribbean</v>
      </c>
      <c r="E89" s="84" t="str">
        <f ca="1"/>
        <v>IDA</v>
      </c>
      <c r="F89" s="81"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4.6650717703349196</v>
      </c>
      <c r="I89" s="191" t="e"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#N/A</v>
      </c>
      <c r="J89" s="242">
        <v>44753</v>
      </c>
      <c r="K89" s="242">
        <v>44753</v>
      </c>
      <c r="L89" s="91" t="s">
        <v>140</v>
      </c>
      <c r="M89" s="192">
        <v>4.6650717703349196</v>
      </c>
      <c r="N89" s="192" t="s">
        <v>409</v>
      </c>
      <c r="O89" s="192" t="s">
        <v>409</v>
      </c>
      <c r="P89" s="192" t="s">
        <v>409</v>
      </c>
      <c r="Q89" s="192" t="s">
        <v>409</v>
      </c>
      <c r="R89" s="192">
        <v>0.35299999999999998</v>
      </c>
      <c r="S89" s="192" t="s">
        <v>409</v>
      </c>
      <c r="T89" s="192" t="s">
        <v>409</v>
      </c>
      <c r="U89" s="192" t="s">
        <v>409</v>
      </c>
      <c r="V89" s="192" t="s">
        <v>409</v>
      </c>
      <c r="W89" s="192"/>
      <c r="X89" s="192"/>
      <c r="Y89" s="192"/>
      <c r="Z89" s="192"/>
      <c r="AA89" s="87"/>
    </row>
    <row r="90" spans="1:27" x14ac:dyDescent="0.2">
      <c r="A90" s="81">
        <v>83</v>
      </c>
      <c r="B90" s="84" t="str">
        <f ca="1"/>
        <v>Hong Kong SAR, China</v>
      </c>
      <c r="C90" s="84" t="str">
        <f ca="1"/>
        <v>HKG</v>
      </c>
      <c r="D90" s="84" t="str">
        <f ca="1"/>
        <v>EAS           East Asia &amp; Pacific</v>
      </c>
      <c r="E90" s="84" t="str">
        <f ca="1"/>
        <v>NA</v>
      </c>
      <c r="F90" s="81" t="str">
        <f t="shared" ca="1" si="4"/>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0.71770334928229496</v>
      </c>
      <c r="I90" s="191" t="e"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#N/A</v>
      </c>
      <c r="J90" s="242">
        <v>44887</v>
      </c>
      <c r="K90" s="242" t="s">
        <v>409</v>
      </c>
      <c r="L90" s="91" t="s">
        <v>705</v>
      </c>
      <c r="M90" s="192">
        <v>0.71770334928229496</v>
      </c>
      <c r="N90" s="192" t="s">
        <v>409</v>
      </c>
      <c r="O90" s="192" t="s">
        <v>409</v>
      </c>
      <c r="P90" s="192" t="s">
        <v>409</v>
      </c>
      <c r="Q90" s="192" t="s">
        <v>409</v>
      </c>
      <c r="R90" s="192">
        <v>0.188</v>
      </c>
      <c r="S90" s="192" t="s">
        <v>409</v>
      </c>
      <c r="T90" s="192" t="s">
        <v>409</v>
      </c>
      <c r="U90" s="192" t="s">
        <v>409</v>
      </c>
      <c r="V90" s="192" t="s">
        <v>409</v>
      </c>
      <c r="W90" s="192"/>
      <c r="X90" s="192"/>
      <c r="Y90" s="192"/>
      <c r="Z90" s="192"/>
      <c r="AA90" s="87"/>
    </row>
    <row r="91" spans="1:27" x14ac:dyDescent="0.2">
      <c r="A91" s="81">
        <v>84</v>
      </c>
      <c r="B91" s="84" t="str">
        <f ca="1"/>
        <v>Honduras</v>
      </c>
      <c r="C91" s="84" t="str">
        <f ca="1"/>
        <v>HND</v>
      </c>
      <c r="D91" s="84" t="str">
        <f ca="1"/>
        <v>LCN           Latin America &amp; Caribbean</v>
      </c>
      <c r="E91" s="84" t="str">
        <f ca="1"/>
        <v>IDA</v>
      </c>
      <c r="F91" s="81"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4.8990976799397608</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4.8002316155182303</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5</v>
      </c>
      <c r="J91" s="242">
        <v>44753</v>
      </c>
      <c r="K91" s="242">
        <v>44900</v>
      </c>
      <c r="L91" s="91" t="s">
        <v>142</v>
      </c>
      <c r="M91" s="192">
        <v>6.14832535885167</v>
      </c>
      <c r="N91" s="192">
        <v>4.8002316155182303</v>
      </c>
      <c r="O91" s="192">
        <v>5</v>
      </c>
      <c r="P91" s="192" t="s">
        <v>409</v>
      </c>
      <c r="Q91" s="192" t="s">
        <v>409</v>
      </c>
      <c r="R91" s="192">
        <v>0.41499999999999998</v>
      </c>
      <c r="S91" s="192">
        <v>61.5</v>
      </c>
      <c r="T91" s="192" t="s">
        <v>789</v>
      </c>
      <c r="U91" s="192" t="s">
        <v>409</v>
      </c>
      <c r="V91" s="192" t="s">
        <v>409</v>
      </c>
      <c r="W91" s="192"/>
      <c r="X91" s="192"/>
      <c r="Y91" s="192"/>
      <c r="Z91" s="192"/>
      <c r="AA91" s="87"/>
    </row>
    <row r="92" spans="1:27" x14ac:dyDescent="0.2">
      <c r="A92" s="81">
        <v>85</v>
      </c>
      <c r="B92" s="84" t="str">
        <f ca="1"/>
        <v>Croatia</v>
      </c>
      <c r="C92" s="84" t="str">
        <f ca="1"/>
        <v>HRV</v>
      </c>
      <c r="D92" s="84" t="str">
        <f ca="1"/>
        <v>ECS           Europe &amp; Central Asia</v>
      </c>
      <c r="E92" s="84" t="str">
        <f ca="1"/>
        <v>IBRD</v>
      </c>
      <c r="F92" s="81"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1.2200956937798999</v>
      </c>
      <c r="I92" s="191" t="e"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#N/A</v>
      </c>
      <c r="J92" s="242">
        <v>44753</v>
      </c>
      <c r="K92" s="242">
        <v>44753</v>
      </c>
      <c r="L92" s="91" t="s">
        <v>144</v>
      </c>
      <c r="M92" s="192">
        <v>1.2200956937798999</v>
      </c>
      <c r="N92" s="192" t="s">
        <v>409</v>
      </c>
      <c r="O92" s="192" t="s">
        <v>409</v>
      </c>
      <c r="P92" s="192" t="s">
        <v>409</v>
      </c>
      <c r="Q92" s="192" t="s">
        <v>409</v>
      </c>
      <c r="R92" s="192">
        <v>0.20899999999999999</v>
      </c>
      <c r="S92" s="192" t="s">
        <v>409</v>
      </c>
      <c r="T92" s="192" t="s">
        <v>409</v>
      </c>
      <c r="U92" s="192" t="s">
        <v>409</v>
      </c>
      <c r="V92" s="192" t="s">
        <v>409</v>
      </c>
      <c r="W92" s="192"/>
      <c r="X92" s="192"/>
      <c r="Y92" s="192"/>
      <c r="Z92" s="192"/>
      <c r="AA92" s="87"/>
    </row>
    <row r="93" spans="1:27" x14ac:dyDescent="0.2">
      <c r="A93" s="81">
        <v>86</v>
      </c>
      <c r="B93" s="84" t="str">
        <f ca="1"/>
        <v>Haiti</v>
      </c>
      <c r="C93" s="84" t="str">
        <f ca="1"/>
        <v>HTI</v>
      </c>
      <c r="D93" s="84" t="str">
        <f ca="1"/>
        <v>LCN           Latin America &amp; Caribbean</v>
      </c>
      <c r="E93" s="84" t="str">
        <f ca="1"/>
        <v>IDA</v>
      </c>
      <c r="F93" s="81"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10</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10</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10</v>
      </c>
      <c r="J93" s="242">
        <v>44888</v>
      </c>
      <c r="K93" s="242">
        <v>45181</v>
      </c>
      <c r="L93" s="91" t="s">
        <v>146</v>
      </c>
      <c r="M93" s="192">
        <v>10</v>
      </c>
      <c r="N93" s="192">
        <v>10</v>
      </c>
      <c r="O93" s="192">
        <v>10</v>
      </c>
      <c r="P93" s="192">
        <v>10</v>
      </c>
      <c r="Q93" s="192">
        <v>5</v>
      </c>
      <c r="R93" s="192">
        <v>0.70099999999999996</v>
      </c>
      <c r="S93" s="192">
        <v>38.5</v>
      </c>
      <c r="T93" s="192" t="s">
        <v>787</v>
      </c>
      <c r="U93" s="192" t="s">
        <v>882</v>
      </c>
      <c r="V93" s="192">
        <v>14.67</v>
      </c>
      <c r="W93" s="192"/>
      <c r="X93" s="192"/>
      <c r="Y93" s="192"/>
      <c r="Z93" s="192"/>
      <c r="AA93" s="87"/>
    </row>
    <row r="94" spans="1:27" x14ac:dyDescent="0.2">
      <c r="A94" s="81">
        <v>87</v>
      </c>
      <c r="B94" s="84" t="str">
        <f ca="1"/>
        <v>Hungary</v>
      </c>
      <c r="C94" s="84" t="str">
        <f ca="1"/>
        <v>HUN</v>
      </c>
      <c r="D94" s="84" t="str">
        <f ca="1"/>
        <v>ECS           Europe &amp; Central Asia</v>
      </c>
      <c r="E94" s="84" t="str">
        <f ca="1"/>
        <v>NA</v>
      </c>
      <c r="F94" s="81"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1.93398957730167</v>
      </c>
      <c r="I94" s="191" t="e"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#N/A</v>
      </c>
      <c r="J94" s="242">
        <v>44888</v>
      </c>
      <c r="K94" s="242">
        <v>44753</v>
      </c>
      <c r="L94" s="91" t="s">
        <v>148</v>
      </c>
      <c r="M94" s="192">
        <v>0.93301435406698496</v>
      </c>
      <c r="N94" s="192">
        <v>1.93398957730167</v>
      </c>
      <c r="O94" s="192" t="s">
        <v>409</v>
      </c>
      <c r="P94" s="192" t="s">
        <v>409</v>
      </c>
      <c r="Q94" s="192" t="s">
        <v>409</v>
      </c>
      <c r="R94" s="192">
        <v>0.19700000000000001</v>
      </c>
      <c r="S94" s="192">
        <v>71.400000000000006</v>
      </c>
      <c r="T94" s="192" t="s">
        <v>409</v>
      </c>
      <c r="U94" s="192" t="s">
        <v>409</v>
      </c>
      <c r="V94" s="192" t="s">
        <v>409</v>
      </c>
      <c r="W94" s="192"/>
      <c r="X94" s="192"/>
      <c r="Y94" s="192"/>
      <c r="Z94" s="192"/>
      <c r="AA94" s="87"/>
    </row>
    <row r="95" spans="1:27" x14ac:dyDescent="0.2">
      <c r="A95" s="81">
        <v>88</v>
      </c>
      <c r="B95" s="84" t="str">
        <f ca="1"/>
        <v>Indonesia</v>
      </c>
      <c r="C95" s="84" t="str">
        <f ca="1"/>
        <v>IDN</v>
      </c>
      <c r="D95" s="84" t="str">
        <f ca="1"/>
        <v>EAS           East Asia &amp; Pacific</v>
      </c>
      <c r="E95" s="84" t="str">
        <f ca="1"/>
        <v>IBRD</v>
      </c>
      <c r="F95" s="81"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5.1766068326577797</v>
      </c>
      <c r="I95" s="191" t="e"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#N/A</v>
      </c>
      <c r="J95" s="242">
        <v>44753</v>
      </c>
      <c r="K95" s="242">
        <v>44753</v>
      </c>
      <c r="L95" s="91" t="s">
        <v>150</v>
      </c>
      <c r="M95" s="192">
        <v>5.2392344497607599</v>
      </c>
      <c r="N95" s="192">
        <v>5.1766068326577797</v>
      </c>
      <c r="O95" s="192" t="s">
        <v>409</v>
      </c>
      <c r="P95" s="192" t="s">
        <v>409</v>
      </c>
      <c r="Q95" s="192" t="s">
        <v>409</v>
      </c>
      <c r="R95" s="192">
        <v>0.377</v>
      </c>
      <c r="S95" s="192">
        <v>60.2</v>
      </c>
      <c r="T95" s="192" t="s">
        <v>409</v>
      </c>
      <c r="U95" s="192" t="s">
        <v>409</v>
      </c>
      <c r="V95" s="192" t="s">
        <v>409</v>
      </c>
      <c r="W95" s="192"/>
      <c r="X95" s="192"/>
      <c r="Y95" s="192"/>
      <c r="Z95" s="192"/>
      <c r="AA95" s="87"/>
    </row>
    <row r="96" spans="1:27" x14ac:dyDescent="0.2">
      <c r="A96" s="81">
        <v>89</v>
      </c>
      <c r="B96" s="84" t="str">
        <f ca="1"/>
        <v>Isle of Man</v>
      </c>
      <c r="C96" s="84" t="str">
        <f ca="1"/>
        <v>IMN</v>
      </c>
      <c r="D96" s="84" t="str">
        <f ca="1"/>
        <v>ECS           Europe &amp; Central Asia</v>
      </c>
      <c r="E96" s="84" t="str">
        <f ca="1"/>
        <v>NA</v>
      </c>
      <c r="F96" s="81" t="str">
        <f t="shared" ca="1" si="4"/>
        <v/>
      </c>
      <c r="G96" s="80" t="e">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t="e"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#N/A</v>
      </c>
      <c r="J96" s="242">
        <v>44887</v>
      </c>
      <c r="K96" s="242" t="s">
        <v>409</v>
      </c>
      <c r="L96" s="91" t="s">
        <v>706</v>
      </c>
      <c r="M96" s="192" t="s">
        <v>409</v>
      </c>
      <c r="N96" s="192" t="s">
        <v>409</v>
      </c>
      <c r="O96" s="192" t="s">
        <v>409</v>
      </c>
      <c r="P96" s="192" t="s">
        <v>409</v>
      </c>
      <c r="Q96" s="192" t="s">
        <v>409</v>
      </c>
      <c r="R96" s="192" t="s">
        <v>409</v>
      </c>
      <c r="S96" s="192" t="s">
        <v>409</v>
      </c>
      <c r="T96" s="192" t="s">
        <v>409</v>
      </c>
      <c r="U96" s="192" t="s">
        <v>409</v>
      </c>
      <c r="V96" s="192" t="s">
        <v>409</v>
      </c>
      <c r="W96" s="192"/>
      <c r="X96" s="192"/>
      <c r="Y96" s="192"/>
      <c r="Z96" s="192"/>
      <c r="AA96" s="87"/>
    </row>
    <row r="97" spans="1:27" x14ac:dyDescent="0.2">
      <c r="A97" s="81">
        <v>90</v>
      </c>
      <c r="B97" s="84" t="str">
        <f ca="1"/>
        <v>India</v>
      </c>
      <c r="C97" s="84" t="str">
        <f ca="1"/>
        <v>IND</v>
      </c>
      <c r="D97" s="84" t="str">
        <f ca="1"/>
        <v>SAS           South Asia</v>
      </c>
      <c r="E97" s="84" t="str">
        <f ca="1"/>
        <v>IBRD</v>
      </c>
      <c r="F97" s="81"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5.5529820497973299</v>
      </c>
      <c r="I97" s="191" t="e"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#N/A</v>
      </c>
      <c r="J97" s="242">
        <v>44753</v>
      </c>
      <c r="K97" s="242">
        <v>44753</v>
      </c>
      <c r="L97" s="91" t="s">
        <v>152</v>
      </c>
      <c r="M97" s="192">
        <v>7.17703349282296</v>
      </c>
      <c r="N97" s="192">
        <v>5.5529820497973299</v>
      </c>
      <c r="O97" s="192" t="s">
        <v>409</v>
      </c>
      <c r="P97" s="192" t="s">
        <v>409</v>
      </c>
      <c r="Q97" s="192" t="s">
        <v>409</v>
      </c>
      <c r="R97" s="192">
        <v>0.45800000000000002</v>
      </c>
      <c r="S97" s="192">
        <v>58.9</v>
      </c>
      <c r="T97" s="192" t="s">
        <v>409</v>
      </c>
      <c r="U97" s="192" t="s">
        <v>409</v>
      </c>
      <c r="V97" s="192" t="s">
        <v>409</v>
      </c>
      <c r="W97" s="192"/>
      <c r="X97" s="192"/>
      <c r="Y97" s="192"/>
      <c r="Z97" s="192"/>
      <c r="AA97" s="87"/>
    </row>
    <row r="98" spans="1:27" x14ac:dyDescent="0.2">
      <c r="A98" s="81">
        <v>91</v>
      </c>
      <c r="B98" s="84" t="str">
        <f ca="1"/>
        <v>Ireland</v>
      </c>
      <c r="C98" s="84" t="str">
        <f ca="1"/>
        <v>IRL</v>
      </c>
      <c r="D98" s="84" t="str">
        <f ca="1"/>
        <v>ECS           Europe &amp; Central Asia</v>
      </c>
      <c r="E98" s="84" t="str">
        <f ca="1"/>
        <v>NA</v>
      </c>
      <c r="F98" s="81"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0</v>
      </c>
      <c r="I98" s="191" t="e"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#N/A</v>
      </c>
      <c r="J98" s="242">
        <v>44888</v>
      </c>
      <c r="K98" s="242">
        <v>44753</v>
      </c>
      <c r="L98" s="91" t="s">
        <v>154</v>
      </c>
      <c r="M98" s="192">
        <v>0</v>
      </c>
      <c r="N98" s="192">
        <v>0</v>
      </c>
      <c r="O98" s="192" t="s">
        <v>409</v>
      </c>
      <c r="P98" s="192" t="s">
        <v>409</v>
      </c>
      <c r="Q98" s="192" t="s">
        <v>409</v>
      </c>
      <c r="R98" s="192">
        <v>0.11899999999999999</v>
      </c>
      <c r="S98" s="192">
        <v>81.7</v>
      </c>
      <c r="T98" s="192" t="s">
        <v>409</v>
      </c>
      <c r="U98" s="192" t="s">
        <v>409</v>
      </c>
      <c r="V98" s="192" t="s">
        <v>409</v>
      </c>
      <c r="W98" s="192"/>
      <c r="X98" s="192"/>
      <c r="Y98" s="192"/>
      <c r="Z98" s="192"/>
      <c r="AA98" s="87"/>
    </row>
    <row r="99" spans="1:27" x14ac:dyDescent="0.2">
      <c r="A99" s="81">
        <v>92</v>
      </c>
      <c r="B99" s="84" t="str">
        <f ca="1"/>
        <v>Iran, Islamic Rep.</v>
      </c>
      <c r="C99" s="84" t="str">
        <f ca="1"/>
        <v>IRN</v>
      </c>
      <c r="D99" s="84" t="str">
        <f ca="1"/>
        <v>MEA           Middle East &amp; North Africa</v>
      </c>
      <c r="E99" s="84" t="str">
        <f ca="1"/>
        <v>IBRD</v>
      </c>
      <c r="F99" s="81"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2.9665071770334901</v>
      </c>
      <c r="I99" s="191" t="e"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#N/A</v>
      </c>
      <c r="J99" s="242">
        <v>44753</v>
      </c>
      <c r="K99" s="242">
        <v>44753</v>
      </c>
      <c r="L99" s="91" t="s">
        <v>155</v>
      </c>
      <c r="M99" s="192">
        <v>2.9665071770334901</v>
      </c>
      <c r="N99" s="192" t="s">
        <v>409</v>
      </c>
      <c r="O99" s="192" t="s">
        <v>409</v>
      </c>
      <c r="P99" s="192" t="s">
        <v>409</v>
      </c>
      <c r="Q99" s="192" t="s">
        <v>409</v>
      </c>
      <c r="R99" s="192">
        <v>0.28199999999999997</v>
      </c>
      <c r="S99" s="192" t="s">
        <v>409</v>
      </c>
      <c r="T99" s="192" t="s">
        <v>409</v>
      </c>
      <c r="U99" s="192" t="s">
        <v>409</v>
      </c>
      <c r="V99" s="192" t="s">
        <v>409</v>
      </c>
      <c r="W99" s="192"/>
      <c r="X99" s="192"/>
      <c r="Y99" s="192"/>
      <c r="Z99" s="192"/>
      <c r="AA99" s="87"/>
    </row>
    <row r="100" spans="1:27" x14ac:dyDescent="0.2">
      <c r="A100" s="81">
        <v>93</v>
      </c>
      <c r="B100" s="84" t="str">
        <f ca="1"/>
        <v>Iraq</v>
      </c>
      <c r="C100" s="84" t="str">
        <f ca="1"/>
        <v>IRQ</v>
      </c>
      <c r="D100" s="84" t="str">
        <f ca="1"/>
        <v>MEA           Middle East &amp; North Africa</v>
      </c>
      <c r="E100" s="84" t="str">
        <f ca="1"/>
        <v>IBRD</v>
      </c>
      <c r="F100" s="81"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5.4355730650460901</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5.9090909090909101</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5</v>
      </c>
      <c r="J100" s="242">
        <v>44753</v>
      </c>
      <c r="K100" s="242">
        <v>45203</v>
      </c>
      <c r="L100" s="91" t="s">
        <v>157</v>
      </c>
      <c r="M100" s="192">
        <v>5.9090909090909101</v>
      </c>
      <c r="N100" s="192" t="s">
        <v>409</v>
      </c>
      <c r="O100" s="192" t="s">
        <v>409</v>
      </c>
      <c r="P100" s="192" t="s">
        <v>409</v>
      </c>
      <c r="Q100" s="192">
        <v>5</v>
      </c>
      <c r="R100" s="192">
        <v>0.40500000000000003</v>
      </c>
      <c r="S100" s="192" t="s">
        <v>409</v>
      </c>
      <c r="T100" s="192" t="s">
        <v>409</v>
      </c>
      <c r="U100" s="192" t="s">
        <v>409</v>
      </c>
      <c r="V100" s="192">
        <v>7.98</v>
      </c>
      <c r="W100" s="192"/>
      <c r="X100" s="192"/>
      <c r="Y100" s="192"/>
      <c r="Z100" s="192"/>
      <c r="AA100" s="87"/>
    </row>
    <row r="101" spans="1:27" x14ac:dyDescent="0.2">
      <c r="A101" s="81">
        <v>94</v>
      </c>
      <c r="B101" s="84" t="str">
        <f ca="1"/>
        <v>Iceland</v>
      </c>
      <c r="C101" s="84" t="str">
        <f ca="1"/>
        <v>ISL</v>
      </c>
      <c r="D101" s="84" t="str">
        <f ca="1"/>
        <v>ECS           Europe &amp; Central Asia</v>
      </c>
      <c r="E101" s="84" t="str">
        <f ca="1"/>
        <v>NA</v>
      </c>
      <c r="F101" s="81"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0.55023923444975997</v>
      </c>
      <c r="I101" s="191" t="e"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#N/A</v>
      </c>
      <c r="J101" s="242">
        <v>44753</v>
      </c>
      <c r="K101" s="242">
        <v>44753</v>
      </c>
      <c r="L101" s="91" t="s">
        <v>159</v>
      </c>
      <c r="M101" s="192">
        <v>0.55023923444975997</v>
      </c>
      <c r="N101" s="192" t="s">
        <v>409</v>
      </c>
      <c r="O101" s="192" t="s">
        <v>409</v>
      </c>
      <c r="P101" s="192" t="s">
        <v>409</v>
      </c>
      <c r="Q101" s="192" t="s">
        <v>409</v>
      </c>
      <c r="R101" s="192">
        <v>0.18099999999999999</v>
      </c>
      <c r="S101" s="192" t="s">
        <v>409</v>
      </c>
      <c r="T101" s="192" t="s">
        <v>409</v>
      </c>
      <c r="U101" s="192" t="s">
        <v>409</v>
      </c>
      <c r="V101" s="192" t="s">
        <v>409</v>
      </c>
      <c r="W101" s="192"/>
      <c r="X101" s="192"/>
      <c r="Y101" s="192"/>
      <c r="Z101" s="192"/>
      <c r="AA101" s="87"/>
    </row>
    <row r="102" spans="1:27" x14ac:dyDescent="0.2">
      <c r="A102" s="81">
        <v>95</v>
      </c>
      <c r="B102" s="84" t="str">
        <f ca="1"/>
        <v>Israel</v>
      </c>
      <c r="C102" s="84" t="str">
        <f ca="1"/>
        <v>ISR</v>
      </c>
      <c r="D102" s="84" t="str">
        <f ca="1"/>
        <v>MEA           Middle East &amp; North Africa</v>
      </c>
      <c r="E102" s="84" t="str">
        <f ca="1"/>
        <v>NA</v>
      </c>
      <c r="F102" s="81"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0.94962362478286</v>
      </c>
      <c r="I102" s="191" t="e"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#N/A</v>
      </c>
      <c r="J102" s="242">
        <v>44888</v>
      </c>
      <c r="K102" s="242">
        <v>44753</v>
      </c>
      <c r="L102" s="91" t="s">
        <v>161</v>
      </c>
      <c r="M102" s="192">
        <v>0</v>
      </c>
      <c r="N102" s="192">
        <v>0.94962362478286</v>
      </c>
      <c r="O102" s="192" t="s">
        <v>409</v>
      </c>
      <c r="P102" s="192" t="s">
        <v>409</v>
      </c>
      <c r="Q102" s="192" t="s">
        <v>409</v>
      </c>
      <c r="R102" s="192">
        <v>0.129</v>
      </c>
      <c r="S102" s="192">
        <v>74.8</v>
      </c>
      <c r="T102" s="192" t="s">
        <v>409</v>
      </c>
      <c r="U102" s="192" t="s">
        <v>409</v>
      </c>
      <c r="V102" s="192" t="s">
        <v>409</v>
      </c>
      <c r="W102" s="192"/>
      <c r="X102" s="192"/>
      <c r="Y102" s="192"/>
      <c r="Z102" s="192"/>
      <c r="AA102" s="87"/>
    </row>
    <row r="103" spans="1:27" x14ac:dyDescent="0.2">
      <c r="A103" s="81">
        <v>96</v>
      </c>
      <c r="B103" s="84" t="str">
        <f ca="1"/>
        <v>Italy</v>
      </c>
      <c r="C103" s="84" t="str">
        <f ca="1"/>
        <v>ITA</v>
      </c>
      <c r="D103" s="84" t="str">
        <f ca="1"/>
        <v>ECS           Europe &amp; Central Asia</v>
      </c>
      <c r="E103" s="84" t="str">
        <f ca="1"/>
        <v>NA</v>
      </c>
      <c r="F103" s="81"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1.1812391430225799</v>
      </c>
      <c r="I103" s="191" t="e"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#N/A</v>
      </c>
      <c r="J103" s="242">
        <v>44888</v>
      </c>
      <c r="K103" s="242">
        <v>44753</v>
      </c>
      <c r="L103" s="91" t="s">
        <v>163</v>
      </c>
      <c r="M103" s="192">
        <v>0</v>
      </c>
      <c r="N103" s="192">
        <v>1.1812391430225799</v>
      </c>
      <c r="O103" s="192" t="s">
        <v>409</v>
      </c>
      <c r="P103" s="192" t="s">
        <v>409</v>
      </c>
      <c r="Q103" s="192" t="s">
        <v>409</v>
      </c>
      <c r="R103" s="192">
        <v>0.113</v>
      </c>
      <c r="S103" s="192">
        <v>74</v>
      </c>
      <c r="T103" s="192" t="s">
        <v>409</v>
      </c>
      <c r="U103" s="192" t="s">
        <v>409</v>
      </c>
      <c r="V103" s="192" t="s">
        <v>409</v>
      </c>
      <c r="W103" s="192"/>
      <c r="X103" s="192"/>
      <c r="Y103" s="192"/>
      <c r="Z103" s="192"/>
      <c r="AA103" s="87"/>
    </row>
    <row r="104" spans="1:27" x14ac:dyDescent="0.2">
      <c r="A104" s="81">
        <v>97</v>
      </c>
      <c r="B104" s="84" t="str">
        <f ca="1"/>
        <v>Jamaica</v>
      </c>
      <c r="C104" s="84" t="str">
        <f ca="1"/>
        <v>JAM</v>
      </c>
      <c r="D104" s="84" t="str">
        <f ca="1"/>
        <v>LCN           Latin America &amp; Caribbean</v>
      </c>
      <c r="E104" s="84" t="str">
        <f ca="1"/>
        <v>IBRD</v>
      </c>
      <c r="F104" s="81"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4.2105263157894699</v>
      </c>
      <c r="I104" s="191" t="e"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#N/A</v>
      </c>
      <c r="J104" s="242">
        <v>44753</v>
      </c>
      <c r="K104" s="242">
        <v>44753</v>
      </c>
      <c r="L104" s="91" t="s">
        <v>165</v>
      </c>
      <c r="M104" s="192">
        <v>4.2105263157894699</v>
      </c>
      <c r="N104" s="192" t="s">
        <v>409</v>
      </c>
      <c r="O104" s="192" t="s">
        <v>409</v>
      </c>
      <c r="P104" s="192" t="s">
        <v>409</v>
      </c>
      <c r="Q104" s="192" t="s">
        <v>409</v>
      </c>
      <c r="R104" s="192">
        <v>0.33400000000000002</v>
      </c>
      <c r="S104" s="192" t="s">
        <v>409</v>
      </c>
      <c r="T104" s="192" t="s">
        <v>409</v>
      </c>
      <c r="U104" s="192" t="s">
        <v>409</v>
      </c>
      <c r="V104" s="192" t="s">
        <v>409</v>
      </c>
      <c r="W104" s="192"/>
      <c r="X104" s="192"/>
      <c r="Y104" s="192"/>
      <c r="Z104" s="192"/>
      <c r="AA104" s="87"/>
    </row>
    <row r="105" spans="1:27" x14ac:dyDescent="0.2">
      <c r="A105" s="81">
        <v>98</v>
      </c>
      <c r="B105" s="84" t="str">
        <f ca="1"/>
        <v>Jordan</v>
      </c>
      <c r="C105" s="84" t="str">
        <f ca="1"/>
        <v>JOR</v>
      </c>
      <c r="D105" s="84" t="str">
        <f ca="1"/>
        <v>MEA           Middle East &amp; North Africa</v>
      </c>
      <c r="E105" s="84" t="str">
        <f ca="1"/>
        <v>IBRD</v>
      </c>
      <c r="F105" s="81"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3.4394904458598701</v>
      </c>
      <c r="I105" s="191" t="e"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#N/A</v>
      </c>
      <c r="J105" s="242">
        <v>44888</v>
      </c>
      <c r="K105" s="242">
        <v>44753</v>
      </c>
      <c r="L105" s="91" t="s">
        <v>167</v>
      </c>
      <c r="M105" s="192">
        <v>2.5358851674641101</v>
      </c>
      <c r="N105" s="192">
        <v>3.4394904458598701</v>
      </c>
      <c r="O105" s="192" t="s">
        <v>409</v>
      </c>
      <c r="P105" s="192" t="s">
        <v>409</v>
      </c>
      <c r="Q105" s="192" t="s">
        <v>409</v>
      </c>
      <c r="R105" s="192">
        <v>0.26400000000000001</v>
      </c>
      <c r="S105" s="192">
        <v>66.2</v>
      </c>
      <c r="T105" s="192" t="s">
        <v>409</v>
      </c>
      <c r="U105" s="192" t="s">
        <v>409</v>
      </c>
      <c r="V105" s="192" t="s">
        <v>409</v>
      </c>
      <c r="W105" s="192"/>
      <c r="X105" s="192"/>
      <c r="Y105" s="192"/>
      <c r="Z105" s="192"/>
      <c r="AA105" s="87"/>
    </row>
    <row r="106" spans="1:27" x14ac:dyDescent="0.2">
      <c r="A106" s="81">
        <v>99</v>
      </c>
      <c r="B106" s="84" t="str">
        <f ca="1"/>
        <v>Japan</v>
      </c>
      <c r="C106" s="84" t="str">
        <f ca="1"/>
        <v>JPN</v>
      </c>
      <c r="D106" s="84" t="str">
        <f ca="1"/>
        <v>EAS           East Asia &amp; Pacific</v>
      </c>
      <c r="E106" s="84" t="str">
        <f ca="1"/>
        <v>NA</v>
      </c>
      <c r="F106" s="81"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t="e"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#N/A</v>
      </c>
      <c r="J106" s="242">
        <v>44753</v>
      </c>
      <c r="K106" s="242">
        <v>44753</v>
      </c>
      <c r="L106" s="91" t="s">
        <v>169</v>
      </c>
      <c r="M106" s="192">
        <v>2.17703349282296</v>
      </c>
      <c r="N106" s="192">
        <v>0</v>
      </c>
      <c r="O106" s="192" t="s">
        <v>409</v>
      </c>
      <c r="P106" s="192" t="s">
        <v>409</v>
      </c>
      <c r="Q106" s="192" t="s">
        <v>409</v>
      </c>
      <c r="R106" s="192">
        <v>0.249</v>
      </c>
      <c r="S106" s="192">
        <v>79.5</v>
      </c>
      <c r="T106" s="192" t="s">
        <v>409</v>
      </c>
      <c r="U106" s="192" t="s">
        <v>409</v>
      </c>
      <c r="V106" s="192" t="s">
        <v>409</v>
      </c>
      <c r="W106" s="192"/>
      <c r="X106" s="192"/>
      <c r="Y106" s="192"/>
      <c r="Z106" s="192"/>
      <c r="AA106" s="87"/>
    </row>
    <row r="107" spans="1:27" x14ac:dyDescent="0.2">
      <c r="A107" s="81">
        <v>100</v>
      </c>
      <c r="B107" s="84" t="str">
        <f ca="1"/>
        <v>Kazakhstan</v>
      </c>
      <c r="C107" s="84" t="str">
        <f ca="1"/>
        <v>KAZ</v>
      </c>
      <c r="D107" s="84" t="str">
        <f ca="1"/>
        <v>ECS           Europe &amp; Central Asia</v>
      </c>
      <c r="E107" s="84" t="str">
        <f ca="1"/>
        <v>IBRD</v>
      </c>
      <c r="F107" s="81"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1.7313259988419201</v>
      </c>
      <c r="I107" s="191" t="e"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#N/A</v>
      </c>
      <c r="J107" s="242">
        <v>44888</v>
      </c>
      <c r="K107" s="242">
        <v>44753</v>
      </c>
      <c r="L107" s="91" t="s">
        <v>171</v>
      </c>
      <c r="M107" s="192">
        <v>1.2679425837320499</v>
      </c>
      <c r="N107" s="192">
        <v>1.7313259988419201</v>
      </c>
      <c r="O107" s="192" t="s">
        <v>409</v>
      </c>
      <c r="P107" s="192" t="s">
        <v>409</v>
      </c>
      <c r="Q107" s="192" t="s">
        <v>409</v>
      </c>
      <c r="R107" s="192">
        <v>0.21099999999999999</v>
      </c>
      <c r="S107" s="192">
        <v>72.099999999999994</v>
      </c>
      <c r="T107" s="192" t="s">
        <v>409</v>
      </c>
      <c r="U107" s="192" t="s">
        <v>409</v>
      </c>
      <c r="V107" s="192" t="s">
        <v>409</v>
      </c>
      <c r="W107" s="192"/>
      <c r="X107" s="192"/>
      <c r="Y107" s="192"/>
      <c r="Z107" s="192"/>
      <c r="AA107" s="87"/>
    </row>
    <row r="108" spans="1:27" x14ac:dyDescent="0.2">
      <c r="A108" s="81">
        <v>101</v>
      </c>
      <c r="B108" s="84" t="str">
        <f ca="1"/>
        <v>Kenya</v>
      </c>
      <c r="C108" s="84" t="str">
        <f ca="1"/>
        <v>KEN</v>
      </c>
      <c r="D108" s="84" t="str">
        <f ca="1"/>
        <v>SSF           Sub-Saharan Africa</v>
      </c>
      <c r="E108" s="84" t="str">
        <f ca="1"/>
        <v>Blend</v>
      </c>
      <c r="F108" s="81"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7.1293776360708341</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7.2611464968152797</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7</v>
      </c>
      <c r="J108" s="242">
        <v>44753</v>
      </c>
      <c r="K108" s="242">
        <v>45181</v>
      </c>
      <c r="L108" s="91" t="s">
        <v>173</v>
      </c>
      <c r="M108" s="192">
        <v>10</v>
      </c>
      <c r="N108" s="192">
        <v>7.2611464968152797</v>
      </c>
      <c r="O108" s="192">
        <v>7</v>
      </c>
      <c r="P108" s="192">
        <v>7</v>
      </c>
      <c r="Q108" s="192" t="s">
        <v>409</v>
      </c>
      <c r="R108" s="192">
        <v>0.59299999999999997</v>
      </c>
      <c r="S108" s="192">
        <v>53</v>
      </c>
      <c r="T108" s="192" t="s">
        <v>788</v>
      </c>
      <c r="U108" s="192" t="s">
        <v>881</v>
      </c>
      <c r="V108" s="192" t="s">
        <v>409</v>
      </c>
      <c r="W108" s="192"/>
      <c r="X108" s="192"/>
      <c r="Y108" s="192"/>
      <c r="Z108" s="192"/>
      <c r="AA108" s="87"/>
    </row>
    <row r="109" spans="1:27" x14ac:dyDescent="0.2">
      <c r="A109" s="81">
        <v>102</v>
      </c>
      <c r="B109" s="84" t="str">
        <f ca="1"/>
        <v>Kyrgyz Republic</v>
      </c>
      <c r="C109" s="84" t="str">
        <f ca="1"/>
        <v>KGZ</v>
      </c>
      <c r="D109" s="84" t="str">
        <f ca="1"/>
        <v>ECS           Europe &amp; Central Asia</v>
      </c>
      <c r="E109" s="84" t="str">
        <f ca="1"/>
        <v>IDA</v>
      </c>
      <c r="F109" s="81"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0</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3.7320574162679399</v>
      </c>
      <c r="I109" s="191" t="e"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#N/A</v>
      </c>
      <c r="J109" s="242">
        <v>44753</v>
      </c>
      <c r="K109" s="242">
        <v>44753</v>
      </c>
      <c r="L109" s="91" t="s">
        <v>174</v>
      </c>
      <c r="M109" s="192">
        <v>3.7320574162679399</v>
      </c>
      <c r="N109" s="192" t="s">
        <v>409</v>
      </c>
      <c r="O109" s="192" t="s">
        <v>409</v>
      </c>
      <c r="P109" s="192" t="s">
        <v>409</v>
      </c>
      <c r="Q109" s="192" t="s">
        <v>409</v>
      </c>
      <c r="R109" s="192">
        <v>0.314</v>
      </c>
      <c r="S109" s="192" t="s">
        <v>409</v>
      </c>
      <c r="T109" s="192" t="s">
        <v>409</v>
      </c>
      <c r="U109" s="192" t="s">
        <v>409</v>
      </c>
      <c r="V109" s="192" t="s">
        <v>409</v>
      </c>
      <c r="W109" s="192"/>
      <c r="X109" s="192"/>
      <c r="Y109" s="192"/>
      <c r="Z109" s="192"/>
      <c r="AA109" s="87"/>
    </row>
    <row r="110" spans="1:27" x14ac:dyDescent="0.2">
      <c r="A110" s="81">
        <v>103</v>
      </c>
      <c r="B110" s="84" t="str">
        <f ca="1"/>
        <v>Cambodia</v>
      </c>
      <c r="C110" s="84" t="str">
        <f ca="1"/>
        <v>KHM</v>
      </c>
      <c r="D110" s="84" t="str">
        <f ca="1"/>
        <v>EAS           East Asia &amp; Pacific</v>
      </c>
      <c r="E110" s="84" t="str">
        <f ca="1"/>
        <v>IDA</v>
      </c>
      <c r="F110" s="81"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6.4794441227562203</v>
      </c>
      <c r="I110" s="191" t="e"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#N/A</v>
      </c>
      <c r="J110" s="242">
        <v>44753</v>
      </c>
      <c r="K110" s="242">
        <v>44753</v>
      </c>
      <c r="L110" s="91" t="s">
        <v>176</v>
      </c>
      <c r="M110" s="192">
        <v>9.3301435406698499</v>
      </c>
      <c r="N110" s="192">
        <v>6.4794441227562203</v>
      </c>
      <c r="O110" s="192" t="s">
        <v>409</v>
      </c>
      <c r="P110" s="192" t="s">
        <v>409</v>
      </c>
      <c r="Q110" s="192" t="s">
        <v>409</v>
      </c>
      <c r="R110" s="192">
        <v>0.54800000000000004</v>
      </c>
      <c r="S110" s="192">
        <v>55.7</v>
      </c>
      <c r="T110" s="192" t="s">
        <v>409</v>
      </c>
      <c r="U110" s="192" t="s">
        <v>409</v>
      </c>
      <c r="V110" s="192" t="s">
        <v>409</v>
      </c>
      <c r="W110" s="192"/>
      <c r="X110" s="192"/>
      <c r="Y110" s="192"/>
      <c r="Z110" s="192"/>
      <c r="AA110" s="87"/>
    </row>
    <row r="111" spans="1:27" x14ac:dyDescent="0.2">
      <c r="A111" s="81">
        <v>104</v>
      </c>
      <c r="B111" s="84" t="str">
        <f ca="1"/>
        <v>Kiribati</v>
      </c>
      <c r="C111" s="84" t="str">
        <f ca="1"/>
        <v>KIR</v>
      </c>
      <c r="D111" s="84" t="str">
        <f ca="1"/>
        <v>EAS           East Asia &amp; Pacific</v>
      </c>
      <c r="E111" s="84" t="str">
        <f ca="1"/>
        <v>IDA</v>
      </c>
      <c r="F111" s="81"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5.7655502392344502</v>
      </c>
      <c r="I111" s="191" t="e"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#N/A</v>
      </c>
      <c r="J111" s="242">
        <v>44753</v>
      </c>
      <c r="K111" s="242">
        <v>44753</v>
      </c>
      <c r="L111" s="91" t="s">
        <v>178</v>
      </c>
      <c r="M111" s="192">
        <v>5.7655502392344502</v>
      </c>
      <c r="N111" s="192" t="s">
        <v>409</v>
      </c>
      <c r="O111" s="192" t="s">
        <v>409</v>
      </c>
      <c r="P111" s="192" t="s">
        <v>409</v>
      </c>
      <c r="Q111" s="192" t="s">
        <v>409</v>
      </c>
      <c r="R111" s="192">
        <v>0.39900000000000002</v>
      </c>
      <c r="S111" s="192" t="s">
        <v>409</v>
      </c>
      <c r="T111" s="192" t="s">
        <v>409</v>
      </c>
      <c r="U111" s="192" t="s">
        <v>409</v>
      </c>
      <c r="V111" s="192" t="s">
        <v>409</v>
      </c>
      <c r="W111" s="192"/>
      <c r="X111" s="192"/>
      <c r="Y111" s="192"/>
      <c r="Z111" s="192"/>
      <c r="AA111" s="87"/>
    </row>
    <row r="112" spans="1:27" x14ac:dyDescent="0.2">
      <c r="A112" s="81">
        <v>105</v>
      </c>
      <c r="B112" s="84" t="str">
        <f ca="1"/>
        <v>St. Kitts and Nevis</v>
      </c>
      <c r="C112" s="84" t="str">
        <f ca="1"/>
        <v>KNA</v>
      </c>
      <c r="D112" s="84" t="str">
        <f ca="1"/>
        <v>LCN           Latin America &amp; Caribbean</v>
      </c>
      <c r="E112" s="84" t="str">
        <f ca="1"/>
        <v>IBRD</v>
      </c>
      <c r="F112" s="81"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4.01913875598086</v>
      </c>
      <c r="I112" s="191" t="e"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#N/A</v>
      </c>
      <c r="J112" s="242">
        <v>44753</v>
      </c>
      <c r="K112" s="242">
        <v>44753</v>
      </c>
      <c r="L112" s="91" t="s">
        <v>179</v>
      </c>
      <c r="M112" s="192">
        <v>4.01913875598086</v>
      </c>
      <c r="N112" s="192" t="s">
        <v>409</v>
      </c>
      <c r="O112" s="192" t="s">
        <v>409</v>
      </c>
      <c r="P112" s="192" t="s">
        <v>409</v>
      </c>
      <c r="Q112" s="192" t="s">
        <v>409</v>
      </c>
      <c r="R112" s="192">
        <v>0.32600000000000001</v>
      </c>
      <c r="S112" s="192" t="s">
        <v>409</v>
      </c>
      <c r="T112" s="192" t="s">
        <v>409</v>
      </c>
      <c r="U112" s="192" t="s">
        <v>409</v>
      </c>
      <c r="V112" s="192" t="s">
        <v>409</v>
      </c>
      <c r="W112" s="192"/>
      <c r="X112" s="192"/>
      <c r="Y112" s="192"/>
      <c r="Z112" s="192"/>
      <c r="AA112" s="87"/>
    </row>
    <row r="113" spans="1:27" x14ac:dyDescent="0.2">
      <c r="A113" s="81">
        <v>106</v>
      </c>
      <c r="B113" s="84" t="str">
        <f ca="1"/>
        <v>Korea, Rep.</v>
      </c>
      <c r="C113" s="84" t="str">
        <f ca="1"/>
        <v>KOR</v>
      </c>
      <c r="D113" s="84" t="str">
        <f ca="1"/>
        <v>EAS           East Asia &amp; Pacific</v>
      </c>
      <c r="E113" s="84" t="str">
        <f ca="1"/>
        <v>NA</v>
      </c>
      <c r="F113" s="81"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2.28141285466126</v>
      </c>
      <c r="I113" s="191" t="e"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#N/A</v>
      </c>
      <c r="J113" s="242">
        <v>44888</v>
      </c>
      <c r="K113" s="242">
        <v>44753</v>
      </c>
      <c r="L113" s="91" t="s">
        <v>180</v>
      </c>
      <c r="M113" s="192">
        <v>0.47846889952152999</v>
      </c>
      <c r="N113" s="192">
        <v>2.28141285466126</v>
      </c>
      <c r="O113" s="192" t="s">
        <v>409</v>
      </c>
      <c r="P113" s="192" t="s">
        <v>409</v>
      </c>
      <c r="Q113" s="192" t="s">
        <v>409</v>
      </c>
      <c r="R113" s="192">
        <v>0.17799999999999999</v>
      </c>
      <c r="S113" s="192">
        <v>70.2</v>
      </c>
      <c r="T113" s="192" t="s">
        <v>409</v>
      </c>
      <c r="U113" s="192" t="s">
        <v>409</v>
      </c>
      <c r="V113" s="192" t="s">
        <v>409</v>
      </c>
      <c r="W113" s="192"/>
      <c r="X113" s="192"/>
      <c r="Y113" s="192"/>
      <c r="Z113" s="192"/>
      <c r="AA113" s="87"/>
    </row>
    <row r="114" spans="1:27" x14ac:dyDescent="0.2">
      <c r="A114" s="81">
        <v>107</v>
      </c>
      <c r="B114" s="84" t="str">
        <f ca="1"/>
        <v>Kuwait</v>
      </c>
      <c r="C114" s="84" t="str">
        <f ca="1"/>
        <v>KWT</v>
      </c>
      <c r="D114" s="84" t="str">
        <f ca="1"/>
        <v>MEA           Middle East &amp; North Africa</v>
      </c>
      <c r="E114" s="84" t="str">
        <f ca="1"/>
        <v>NA</v>
      </c>
      <c r="F114" s="81"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3.72900984365952</v>
      </c>
      <c r="I114" s="191" t="e"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#N/A</v>
      </c>
      <c r="J114" s="242">
        <v>44888</v>
      </c>
      <c r="K114" s="242">
        <v>44753</v>
      </c>
      <c r="L114" s="91" t="s">
        <v>182</v>
      </c>
      <c r="M114" s="192">
        <v>0.64593301435406503</v>
      </c>
      <c r="N114" s="192">
        <v>3.72900984365952</v>
      </c>
      <c r="O114" s="192" t="s">
        <v>409</v>
      </c>
      <c r="P114" s="192" t="s">
        <v>409</v>
      </c>
      <c r="Q114" s="192" t="s">
        <v>409</v>
      </c>
      <c r="R114" s="192">
        <v>0.185</v>
      </c>
      <c r="S114" s="192">
        <v>65.2</v>
      </c>
      <c r="T114" s="192" t="s">
        <v>409</v>
      </c>
      <c r="U114" s="192" t="s">
        <v>409</v>
      </c>
      <c r="V114" s="192" t="s">
        <v>409</v>
      </c>
      <c r="W114" s="192"/>
      <c r="X114" s="192"/>
      <c r="Y114" s="192"/>
      <c r="Z114" s="192"/>
      <c r="AA114" s="87"/>
    </row>
    <row r="115" spans="1:27" x14ac:dyDescent="0.2">
      <c r="A115" s="81">
        <v>108</v>
      </c>
      <c r="B115" s="84" t="str">
        <f ca="1"/>
        <v>Lao PDR</v>
      </c>
      <c r="C115" s="84" t="str">
        <f ca="1"/>
        <v>LAO</v>
      </c>
      <c r="D115" s="84" t="str">
        <f ca="1"/>
        <v>EAS           East Asia &amp; Pacific</v>
      </c>
      <c r="E115" s="84" t="str">
        <f ca="1"/>
        <v>IDA</v>
      </c>
      <c r="F115" s="81"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6.0133994366894168</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7.2321945570353199</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5</v>
      </c>
      <c r="J115" s="242">
        <v>44753</v>
      </c>
      <c r="K115" s="242">
        <v>45203</v>
      </c>
      <c r="L115" s="91" t="s">
        <v>184</v>
      </c>
      <c r="M115" s="192">
        <v>8.6602870813397104</v>
      </c>
      <c r="N115" s="192">
        <v>7.2321945570353199</v>
      </c>
      <c r="O115" s="192" t="s">
        <v>409</v>
      </c>
      <c r="P115" s="192" t="s">
        <v>409</v>
      </c>
      <c r="Q115" s="192">
        <v>5</v>
      </c>
      <c r="R115" s="192">
        <v>0.52</v>
      </c>
      <c r="S115" s="192">
        <v>53.1</v>
      </c>
      <c r="T115" s="192" t="s">
        <v>409</v>
      </c>
      <c r="U115" s="192" t="s">
        <v>409</v>
      </c>
      <c r="V115" s="192">
        <v>19.79</v>
      </c>
      <c r="W115" s="192"/>
      <c r="X115" s="192"/>
      <c r="Y115" s="192"/>
      <c r="Z115" s="192"/>
      <c r="AA115" s="87"/>
    </row>
    <row r="116" spans="1:27" x14ac:dyDescent="0.2">
      <c r="A116" s="81">
        <v>109</v>
      </c>
      <c r="B116" s="84" t="str">
        <f ca="1"/>
        <v>Lebanon</v>
      </c>
      <c r="C116" s="84" t="str">
        <f ca="1"/>
        <v>LBN</v>
      </c>
      <c r="D116" s="84" t="str">
        <f ca="1"/>
        <v>MEA           Middle East &amp; North Africa</v>
      </c>
      <c r="E116" s="84" t="str">
        <f ca="1"/>
        <v>IBRD</v>
      </c>
      <c r="F116" s="81"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4.8592633383453849</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3.3732057416267902</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7</v>
      </c>
      <c r="J116" s="242">
        <v>44753</v>
      </c>
      <c r="K116" s="242">
        <v>45203</v>
      </c>
      <c r="L116" s="91" t="s">
        <v>186</v>
      </c>
      <c r="M116" s="192">
        <v>3.3732057416267902</v>
      </c>
      <c r="N116" s="192" t="s">
        <v>409</v>
      </c>
      <c r="O116" s="192">
        <v>5</v>
      </c>
      <c r="P116" s="192" t="s">
        <v>409</v>
      </c>
      <c r="Q116" s="192">
        <v>7</v>
      </c>
      <c r="R116" s="192">
        <v>0.29899999999999999</v>
      </c>
      <c r="S116" s="192" t="s">
        <v>409</v>
      </c>
      <c r="T116" s="192" t="s">
        <v>789</v>
      </c>
      <c r="U116" s="192" t="s">
        <v>409</v>
      </c>
      <c r="V116" s="192">
        <v>113.64</v>
      </c>
      <c r="W116" s="192"/>
      <c r="X116" s="192"/>
      <c r="Y116" s="192"/>
      <c r="Z116" s="192"/>
      <c r="AA116" s="87"/>
    </row>
    <row r="117" spans="1:27" x14ac:dyDescent="0.2">
      <c r="A117" s="81">
        <v>110</v>
      </c>
      <c r="B117" s="84" t="str">
        <f ca="1"/>
        <v>Liberia</v>
      </c>
      <c r="C117" s="84" t="str">
        <f ca="1"/>
        <v>LBR</v>
      </c>
      <c r="D117" s="84" t="str">
        <f ca="1"/>
        <v>SSF           Sub-Saharan Africa</v>
      </c>
      <c r="E117" s="84" t="str">
        <f ca="1"/>
        <v>IDA</v>
      </c>
      <c r="F117" s="81"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6.9774071492436036</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9.7368421052631504</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5</v>
      </c>
      <c r="J117" s="242">
        <v>44753</v>
      </c>
      <c r="K117" s="242">
        <v>45181</v>
      </c>
      <c r="L117" s="91" t="s">
        <v>188</v>
      </c>
      <c r="M117" s="192">
        <v>9.7368421052631504</v>
      </c>
      <c r="N117" s="192" t="s">
        <v>409</v>
      </c>
      <c r="O117" s="192" t="s">
        <v>409</v>
      </c>
      <c r="P117" s="192" t="s">
        <v>409</v>
      </c>
      <c r="Q117" s="192">
        <v>5</v>
      </c>
      <c r="R117" s="192">
        <v>0.56499999999999995</v>
      </c>
      <c r="S117" s="192" t="s">
        <v>409</v>
      </c>
      <c r="T117" s="192" t="s">
        <v>409</v>
      </c>
      <c r="U117" s="192" t="s">
        <v>409</v>
      </c>
      <c r="V117" s="192">
        <v>11.28</v>
      </c>
      <c r="W117" s="192"/>
      <c r="X117" s="192"/>
      <c r="Y117" s="192"/>
      <c r="Z117" s="192"/>
      <c r="AA117" s="87"/>
    </row>
    <row r="118" spans="1:27" x14ac:dyDescent="0.2">
      <c r="A118" s="81">
        <v>111</v>
      </c>
      <c r="B118" s="84" t="str">
        <f ca="1"/>
        <v>Libya</v>
      </c>
      <c r="C118" s="84" t="str">
        <f ca="1"/>
        <v>LBY</v>
      </c>
      <c r="D118" s="84" t="str">
        <f ca="1"/>
        <v>MEA           Middle East &amp; North Africa</v>
      </c>
      <c r="E118" s="84" t="str">
        <f ca="1"/>
        <v>IBRD</v>
      </c>
      <c r="F118" s="81"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3.4210526315789398</v>
      </c>
      <c r="I118" s="191" t="e"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#N/A</v>
      </c>
      <c r="J118" s="242">
        <v>44753</v>
      </c>
      <c r="K118" s="242">
        <v>44753</v>
      </c>
      <c r="L118" s="91" t="s">
        <v>190</v>
      </c>
      <c r="M118" s="192">
        <v>3.4210526315789398</v>
      </c>
      <c r="N118" s="192" t="s">
        <v>409</v>
      </c>
      <c r="O118" s="192" t="s">
        <v>409</v>
      </c>
      <c r="P118" s="192" t="s">
        <v>409</v>
      </c>
      <c r="Q118" s="192" t="s">
        <v>409</v>
      </c>
      <c r="R118" s="192">
        <v>0.30099999999999999</v>
      </c>
      <c r="S118" s="192" t="s">
        <v>409</v>
      </c>
      <c r="T118" s="192" t="s">
        <v>409</v>
      </c>
      <c r="U118" s="192" t="s">
        <v>409</v>
      </c>
      <c r="V118" s="192" t="s">
        <v>409</v>
      </c>
      <c r="W118" s="192"/>
      <c r="X118" s="192"/>
      <c r="Y118" s="192"/>
      <c r="Z118" s="192"/>
      <c r="AA118" s="87"/>
    </row>
    <row r="119" spans="1:27" x14ac:dyDescent="0.2">
      <c r="A119" s="81">
        <v>112</v>
      </c>
      <c r="B119" s="84" t="str">
        <f ca="1"/>
        <v>St. Lucia</v>
      </c>
      <c r="C119" s="84" t="str">
        <f ca="1"/>
        <v>LCA</v>
      </c>
      <c r="D119" s="84" t="str">
        <f ca="1"/>
        <v>LCN           Latin America &amp; Caribbean</v>
      </c>
      <c r="E119" s="84" t="str">
        <f ca="1"/>
        <v>Blend</v>
      </c>
      <c r="F119" s="81" t="str">
        <f t="shared" ca="1" si="4"/>
        <v/>
      </c>
      <c r="G119" s="80" t="e">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#N/A</v>
      </c>
      <c r="H119" s="80" t="e"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#N/A</v>
      </c>
      <c r="I119" s="191" t="e"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#N/A</v>
      </c>
      <c r="J119" s="242" t="s">
        <v>409</v>
      </c>
      <c r="K119" s="242">
        <v>44753</v>
      </c>
      <c r="L119" s="91" t="s">
        <v>191</v>
      </c>
      <c r="M119" s="192" t="s">
        <v>409</v>
      </c>
      <c r="N119" s="192" t="s">
        <v>409</v>
      </c>
      <c r="O119" s="192" t="s">
        <v>409</v>
      </c>
      <c r="P119" s="192" t="s">
        <v>409</v>
      </c>
      <c r="Q119" s="192" t="s">
        <v>409</v>
      </c>
      <c r="R119" s="192" t="s">
        <v>409</v>
      </c>
      <c r="S119" s="192" t="s">
        <v>409</v>
      </c>
      <c r="T119" s="192" t="s">
        <v>409</v>
      </c>
      <c r="U119" s="192" t="s">
        <v>409</v>
      </c>
      <c r="V119" s="192" t="s">
        <v>409</v>
      </c>
      <c r="W119" s="192"/>
      <c r="X119" s="192"/>
      <c r="Y119" s="192"/>
      <c r="Z119" s="192"/>
      <c r="AA119" s="87"/>
    </row>
    <row r="120" spans="1:27" x14ac:dyDescent="0.2">
      <c r="A120" s="81">
        <v>113</v>
      </c>
      <c r="B120" s="84" t="str">
        <f ca="1"/>
        <v>Liechtenstein</v>
      </c>
      <c r="C120" s="84" t="str">
        <f ca="1"/>
        <v>LIE</v>
      </c>
      <c r="D120" s="84" t="str">
        <f ca="1"/>
        <v>ECS           Europe &amp; Central Asia</v>
      </c>
      <c r="E120" s="84" t="str">
        <f ca="1"/>
        <v>NA</v>
      </c>
      <c r="F120" s="81" t="str">
        <f t="shared" ca="1" si="4"/>
        <v/>
      </c>
      <c r="G120" s="80" t="e">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#N/A</v>
      </c>
      <c r="H120" s="80" t="e"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#N/A</v>
      </c>
      <c r="I120" s="191" t="e"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#N/A</v>
      </c>
      <c r="J120" s="242">
        <v>44753</v>
      </c>
      <c r="K120" s="242">
        <v>44753</v>
      </c>
      <c r="L120" s="91" t="s">
        <v>193</v>
      </c>
      <c r="M120" s="192" t="s">
        <v>409</v>
      </c>
      <c r="N120" s="192" t="s">
        <v>409</v>
      </c>
      <c r="O120" s="192" t="s">
        <v>409</v>
      </c>
      <c r="P120" s="192" t="s">
        <v>409</v>
      </c>
      <c r="Q120" s="192" t="s">
        <v>409</v>
      </c>
      <c r="R120" s="192" t="s">
        <v>409</v>
      </c>
      <c r="S120" s="192" t="s">
        <v>409</v>
      </c>
      <c r="T120" s="192" t="s">
        <v>409</v>
      </c>
      <c r="U120" s="192" t="s">
        <v>409</v>
      </c>
      <c r="V120" s="192" t="s">
        <v>409</v>
      </c>
      <c r="W120" s="192"/>
      <c r="X120" s="192"/>
      <c r="Y120" s="192"/>
      <c r="Z120" s="192"/>
      <c r="AA120" s="87"/>
    </row>
    <row r="121" spans="1:27" x14ac:dyDescent="0.2">
      <c r="A121" s="81">
        <v>114</v>
      </c>
      <c r="B121" s="84" t="str">
        <f ca="1"/>
        <v>Sri Lanka</v>
      </c>
      <c r="C121" s="84" t="str">
        <f ca="1"/>
        <v>LKA</v>
      </c>
      <c r="D121" s="84" t="str">
        <f ca="1"/>
        <v>SAS           South Asia</v>
      </c>
      <c r="E121" s="84" t="str">
        <f ca="1"/>
        <v>IBRD</v>
      </c>
      <c r="F121" s="81"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0</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6.6242038216560397</v>
      </c>
      <c r="I121" s="191" t="e"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#N/A</v>
      </c>
      <c r="J121" s="242">
        <v>44888</v>
      </c>
      <c r="K121" s="242">
        <v>45077</v>
      </c>
      <c r="L121" s="91" t="s">
        <v>195</v>
      </c>
      <c r="M121" s="192">
        <v>5.6698564593301404</v>
      </c>
      <c r="N121" s="192">
        <v>6.6242038216560397</v>
      </c>
      <c r="O121" s="192" t="s">
        <v>409</v>
      </c>
      <c r="P121" s="192" t="s">
        <v>409</v>
      </c>
      <c r="Q121" s="192" t="s">
        <v>409</v>
      </c>
      <c r="R121" s="192">
        <v>0.39500000000000002</v>
      </c>
      <c r="S121" s="192">
        <v>55.2</v>
      </c>
      <c r="T121" s="192" t="s">
        <v>409</v>
      </c>
      <c r="U121" s="192" t="s">
        <v>409</v>
      </c>
      <c r="V121" s="192" t="s">
        <v>409</v>
      </c>
      <c r="W121" s="192"/>
      <c r="X121" s="192"/>
      <c r="Y121" s="192"/>
      <c r="Z121" s="192"/>
      <c r="AA121" s="87"/>
    </row>
    <row r="122" spans="1:27" x14ac:dyDescent="0.2">
      <c r="A122" s="81">
        <v>115</v>
      </c>
      <c r="B122" s="84" t="str">
        <f ca="1"/>
        <v>Lesotho</v>
      </c>
      <c r="C122" s="84" t="str">
        <f ca="1"/>
        <v>LSO</v>
      </c>
      <c r="D122" s="84" t="str">
        <f ca="1"/>
        <v>SSF           Sub-Saharan Africa</v>
      </c>
      <c r="E122" s="84" t="str">
        <f ca="1"/>
        <v>IDA</v>
      </c>
      <c r="F122" s="81"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8.7559808612440193</v>
      </c>
      <c r="I122" s="191" t="e"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#N/A</v>
      </c>
      <c r="J122" s="242">
        <v>44753</v>
      </c>
      <c r="K122" s="242">
        <v>44753</v>
      </c>
      <c r="L122" s="91" t="s">
        <v>197</v>
      </c>
      <c r="M122" s="192">
        <v>8.7559808612440193</v>
      </c>
      <c r="N122" s="192" t="s">
        <v>409</v>
      </c>
      <c r="O122" s="192" t="s">
        <v>409</v>
      </c>
      <c r="P122" s="192" t="s">
        <v>409</v>
      </c>
      <c r="Q122" s="192" t="s">
        <v>409</v>
      </c>
      <c r="R122" s="192">
        <v>0.52400000000000002</v>
      </c>
      <c r="S122" s="192" t="s">
        <v>409</v>
      </c>
      <c r="T122" s="192" t="s">
        <v>409</v>
      </c>
      <c r="U122" s="192" t="s">
        <v>409</v>
      </c>
      <c r="V122" s="192" t="s">
        <v>409</v>
      </c>
      <c r="W122" s="192"/>
      <c r="X122" s="192"/>
      <c r="Y122" s="192"/>
      <c r="Z122" s="192"/>
      <c r="AA122" s="87"/>
    </row>
    <row r="123" spans="1:27" x14ac:dyDescent="0.2">
      <c r="A123" s="81">
        <v>116</v>
      </c>
      <c r="B123" s="84" t="str">
        <f ca="1"/>
        <v>Lithuania</v>
      </c>
      <c r="C123" s="84" t="str">
        <f ca="1"/>
        <v>LTU</v>
      </c>
      <c r="D123" s="84" t="str">
        <f ca="1"/>
        <v>ECS           Europe &amp; Central Asia</v>
      </c>
      <c r="E123" s="84" t="str">
        <f ca="1"/>
        <v>NA</v>
      </c>
      <c r="F123" s="81"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2.2727272727272698</v>
      </c>
      <c r="I123" s="191" t="e"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#N/A</v>
      </c>
      <c r="J123" s="242">
        <v>44753</v>
      </c>
      <c r="K123" s="242">
        <v>44753</v>
      </c>
      <c r="L123" s="91" t="s">
        <v>199</v>
      </c>
      <c r="M123" s="192">
        <v>2.2727272727272698</v>
      </c>
      <c r="N123" s="192" t="s">
        <v>409</v>
      </c>
      <c r="O123" s="192" t="s">
        <v>409</v>
      </c>
      <c r="P123" s="192" t="s">
        <v>409</v>
      </c>
      <c r="Q123" s="192" t="s">
        <v>409</v>
      </c>
      <c r="R123" s="192">
        <v>0.253</v>
      </c>
      <c r="S123" s="192" t="s">
        <v>409</v>
      </c>
      <c r="T123" s="192" t="s">
        <v>409</v>
      </c>
      <c r="U123" s="192" t="s">
        <v>409</v>
      </c>
      <c r="V123" s="192" t="s">
        <v>409</v>
      </c>
      <c r="W123" s="192"/>
      <c r="X123" s="192"/>
      <c r="Y123" s="192"/>
      <c r="Z123" s="192"/>
      <c r="AA123" s="87"/>
    </row>
    <row r="124" spans="1:27" x14ac:dyDescent="0.2">
      <c r="A124" s="81">
        <v>117</v>
      </c>
      <c r="B124" s="84" t="str">
        <f ca="1"/>
        <v>Luxembourg</v>
      </c>
      <c r="C124" s="84" t="str">
        <f ca="1"/>
        <v>LUX</v>
      </c>
      <c r="D124" s="84" t="str">
        <f ca="1"/>
        <v>ECS           Europe &amp; Central Asia</v>
      </c>
      <c r="E124" s="84" t="str">
        <f ca="1"/>
        <v>NA</v>
      </c>
      <c r="F124" s="81"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0</v>
      </c>
      <c r="I124" s="191" t="e"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#N/A</v>
      </c>
      <c r="J124" s="242">
        <v>44753</v>
      </c>
      <c r="K124" s="242">
        <v>44753</v>
      </c>
      <c r="L124" s="91" t="s">
        <v>201</v>
      </c>
      <c r="M124" s="192">
        <v>0</v>
      </c>
      <c r="N124" s="192" t="s">
        <v>409</v>
      </c>
      <c r="O124" s="192" t="s">
        <v>409</v>
      </c>
      <c r="P124" s="192" t="s">
        <v>409</v>
      </c>
      <c r="Q124" s="192" t="s">
        <v>409</v>
      </c>
      <c r="R124" s="192">
        <v>9.0999999999999998E-2</v>
      </c>
      <c r="S124" s="192" t="s">
        <v>409</v>
      </c>
      <c r="T124" s="192" t="s">
        <v>409</v>
      </c>
      <c r="U124" s="192" t="s">
        <v>409</v>
      </c>
      <c r="V124" s="192" t="s">
        <v>409</v>
      </c>
      <c r="W124" s="192"/>
      <c r="X124" s="192"/>
      <c r="Y124" s="192"/>
      <c r="Z124" s="192"/>
      <c r="AA124" s="87"/>
    </row>
    <row r="125" spans="1:27" x14ac:dyDescent="0.2">
      <c r="A125" s="81">
        <v>118</v>
      </c>
      <c r="B125" s="84" t="str">
        <f ca="1"/>
        <v>Latvia</v>
      </c>
      <c r="C125" s="84" t="str">
        <f ca="1"/>
        <v>LVA</v>
      </c>
      <c r="D125" s="84" t="str">
        <f ca="1"/>
        <v>ECS           Europe &amp; Central Asia</v>
      </c>
      <c r="E125" s="84" t="str">
        <f ca="1"/>
        <v>NA</v>
      </c>
      <c r="F125" s="81"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0.93301435406698496</v>
      </c>
      <c r="I125" s="191" t="e"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#N/A</v>
      </c>
      <c r="J125" s="242">
        <v>44753</v>
      </c>
      <c r="K125" s="242">
        <v>44753</v>
      </c>
      <c r="L125" s="91" t="s">
        <v>203</v>
      </c>
      <c r="M125" s="192">
        <v>0.93301435406698496</v>
      </c>
      <c r="N125" s="192" t="s">
        <v>409</v>
      </c>
      <c r="O125" s="192" t="s">
        <v>409</v>
      </c>
      <c r="P125" s="192" t="s">
        <v>409</v>
      </c>
      <c r="Q125" s="192" t="s">
        <v>409</v>
      </c>
      <c r="R125" s="192">
        <v>0.19700000000000001</v>
      </c>
      <c r="S125" s="192" t="s">
        <v>409</v>
      </c>
      <c r="T125" s="192" t="s">
        <v>409</v>
      </c>
      <c r="U125" s="192" t="s">
        <v>409</v>
      </c>
      <c r="V125" s="192" t="s">
        <v>409</v>
      </c>
      <c r="W125" s="192"/>
      <c r="X125" s="192"/>
      <c r="Y125" s="192"/>
      <c r="Z125" s="192"/>
      <c r="AA125" s="87"/>
    </row>
    <row r="126" spans="1:27" x14ac:dyDescent="0.2">
      <c r="A126" s="81">
        <v>119</v>
      </c>
      <c r="B126" s="84" t="str">
        <f ca="1"/>
        <v>Macao SAR, China</v>
      </c>
      <c r="C126" s="84" t="str">
        <f ca="1"/>
        <v>MAC</v>
      </c>
      <c r="D126" s="84" t="str">
        <f ca="1"/>
        <v>EAS           East Asia &amp; Pacific</v>
      </c>
      <c r="E126" s="84" t="str">
        <f ca="1"/>
        <v>NA</v>
      </c>
      <c r="F126" s="81" t="str">
        <f t="shared" ca="1" si="4"/>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0</v>
      </c>
      <c r="I126" s="191" t="e"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#N/A</v>
      </c>
      <c r="J126" s="242">
        <v>44887</v>
      </c>
      <c r="K126" s="242" t="s">
        <v>409</v>
      </c>
      <c r="L126" s="91" t="s">
        <v>707</v>
      </c>
      <c r="M126" s="192">
        <v>0</v>
      </c>
      <c r="N126" s="192" t="s">
        <v>409</v>
      </c>
      <c r="O126" s="192" t="s">
        <v>409</v>
      </c>
      <c r="P126" s="192" t="s">
        <v>409</v>
      </c>
      <c r="Q126" s="192" t="s">
        <v>409</v>
      </c>
      <c r="R126" s="192">
        <v>0.08</v>
      </c>
      <c r="S126" s="192" t="s">
        <v>409</v>
      </c>
      <c r="T126" s="192" t="s">
        <v>409</v>
      </c>
      <c r="U126" s="192" t="s">
        <v>409</v>
      </c>
      <c r="V126" s="192" t="s">
        <v>409</v>
      </c>
      <c r="W126" s="192"/>
      <c r="X126" s="192"/>
      <c r="Y126" s="192"/>
      <c r="Z126" s="192"/>
      <c r="AA126" s="87"/>
    </row>
    <row r="127" spans="1:27" x14ac:dyDescent="0.2">
      <c r="A127" s="81">
        <v>120</v>
      </c>
      <c r="B127" s="84" t="str">
        <f ca="1"/>
        <v>St. Martin (French part)</v>
      </c>
      <c r="C127" s="84" t="str">
        <f ca="1"/>
        <v>MAF</v>
      </c>
      <c r="D127" s="84" t="str">
        <f ca="1"/>
        <v>LCN           Latin America &amp; Caribbean</v>
      </c>
      <c r="E127" s="84" t="str">
        <f ca="1"/>
        <v>NA</v>
      </c>
      <c r="F127" s="81" t="str">
        <f t="shared" ca="1" si="4"/>
        <v/>
      </c>
      <c r="G127" s="80" t="e">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t="e"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#N/A</v>
      </c>
      <c r="J127" s="242">
        <v>44887</v>
      </c>
      <c r="K127" s="242" t="s">
        <v>409</v>
      </c>
      <c r="L127" s="91" t="s">
        <v>708</v>
      </c>
      <c r="M127" s="192" t="s">
        <v>409</v>
      </c>
      <c r="N127" s="192" t="s">
        <v>409</v>
      </c>
      <c r="O127" s="192" t="s">
        <v>409</v>
      </c>
      <c r="P127" s="192" t="s">
        <v>409</v>
      </c>
      <c r="Q127" s="192" t="s">
        <v>409</v>
      </c>
      <c r="R127" s="192" t="s">
        <v>409</v>
      </c>
      <c r="S127" s="192" t="s">
        <v>409</v>
      </c>
      <c r="T127" s="192" t="s">
        <v>409</v>
      </c>
      <c r="U127" s="192" t="s">
        <v>409</v>
      </c>
      <c r="V127" s="192" t="s">
        <v>409</v>
      </c>
      <c r="W127" s="192"/>
      <c r="X127" s="192"/>
      <c r="Y127" s="192"/>
      <c r="Z127" s="192"/>
      <c r="AA127" s="87"/>
    </row>
    <row r="128" spans="1:27" x14ac:dyDescent="0.2">
      <c r="A128" s="81">
        <v>121</v>
      </c>
      <c r="B128" s="84" t="str">
        <f ca="1"/>
        <v>Morocco</v>
      </c>
      <c r="C128" s="84" t="str">
        <f ca="1"/>
        <v>MAR</v>
      </c>
      <c r="D128" s="84" t="str">
        <f ca="1"/>
        <v>MEA           Middle East &amp; North Africa</v>
      </c>
      <c r="E128" s="84" t="str">
        <f ca="1"/>
        <v>IBRD</v>
      </c>
      <c r="F128" s="81"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4.3659525188187596</v>
      </c>
      <c r="I128" s="191" t="e"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#N/A</v>
      </c>
      <c r="J128" s="242">
        <v>44888</v>
      </c>
      <c r="K128" s="242">
        <v>44753</v>
      </c>
      <c r="L128" s="91" t="s">
        <v>205</v>
      </c>
      <c r="M128" s="192">
        <v>3.4928229665071702</v>
      </c>
      <c r="N128" s="192">
        <v>4.3659525188187596</v>
      </c>
      <c r="O128" s="192" t="s">
        <v>409</v>
      </c>
      <c r="P128" s="192" t="s">
        <v>409</v>
      </c>
      <c r="Q128" s="192" t="s">
        <v>409</v>
      </c>
      <c r="R128" s="192">
        <v>0.30399999999999999</v>
      </c>
      <c r="S128" s="192">
        <v>63</v>
      </c>
      <c r="T128" s="192" t="s">
        <v>409</v>
      </c>
      <c r="U128" s="192" t="s">
        <v>409</v>
      </c>
      <c r="V128" s="192" t="s">
        <v>409</v>
      </c>
      <c r="W128" s="192"/>
      <c r="X128" s="192"/>
      <c r="Y128" s="192"/>
      <c r="Z128" s="192"/>
      <c r="AA128" s="87"/>
    </row>
    <row r="129" spans="1:27" x14ac:dyDescent="0.2">
      <c r="A129" s="81">
        <v>122</v>
      </c>
      <c r="B129" s="84" t="str">
        <f ca="1"/>
        <v>Monaco</v>
      </c>
      <c r="C129" s="84" t="str">
        <f ca="1"/>
        <v>MCO</v>
      </c>
      <c r="D129" s="84" t="str">
        <f ca="1"/>
        <v>ECS           Europe &amp; Central Asia</v>
      </c>
      <c r="E129" s="84" t="str">
        <f ca="1"/>
        <v>NA</v>
      </c>
      <c r="F129" s="81" t="str">
        <f t="shared" ca="1" si="4"/>
        <v/>
      </c>
      <c r="G129" s="80" t="e">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#N/A</v>
      </c>
      <c r="I129" s="191" t="e"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#N/A</v>
      </c>
      <c r="J129" s="242" t="s">
        <v>409</v>
      </c>
      <c r="K129" s="242" t="s">
        <v>409</v>
      </c>
      <c r="L129" s="91" t="s">
        <v>709</v>
      </c>
      <c r="M129" s="192" t="s">
        <v>409</v>
      </c>
      <c r="N129" s="192" t="s">
        <v>409</v>
      </c>
      <c r="O129" s="192" t="s">
        <v>409</v>
      </c>
      <c r="P129" s="192" t="s">
        <v>409</v>
      </c>
      <c r="Q129" s="192" t="s">
        <v>409</v>
      </c>
      <c r="R129" s="192" t="s">
        <v>409</v>
      </c>
      <c r="S129" s="192" t="s">
        <v>409</v>
      </c>
      <c r="T129" s="192" t="s">
        <v>409</v>
      </c>
      <c r="U129" s="192" t="s">
        <v>409</v>
      </c>
      <c r="V129" s="192" t="s">
        <v>409</v>
      </c>
      <c r="W129" s="192"/>
      <c r="X129" s="192"/>
      <c r="Y129" s="192"/>
      <c r="Z129" s="192"/>
      <c r="AA129" s="87"/>
    </row>
    <row r="130" spans="1:27" x14ac:dyDescent="0.2">
      <c r="A130" s="81">
        <v>123</v>
      </c>
      <c r="B130" s="84" t="str">
        <f ca="1"/>
        <v>Moldova</v>
      </c>
      <c r="C130" s="84" t="str">
        <f ca="1"/>
        <v>MDA</v>
      </c>
      <c r="D130" s="84" t="str">
        <f ca="1"/>
        <v>ECS           Europe &amp; Central Asia</v>
      </c>
      <c r="E130" s="84" t="str">
        <f ca="1"/>
        <v>IBRD</v>
      </c>
      <c r="F130" s="81"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4.5933014354066897</v>
      </c>
      <c r="I130" s="191" t="e"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#N/A</v>
      </c>
      <c r="J130" s="242">
        <v>44753</v>
      </c>
      <c r="K130" s="242">
        <v>44753</v>
      </c>
      <c r="L130" s="91" t="s">
        <v>206</v>
      </c>
      <c r="M130" s="192">
        <v>4.5933014354066897</v>
      </c>
      <c r="N130" s="192" t="s">
        <v>409</v>
      </c>
      <c r="O130" s="192" t="s">
        <v>409</v>
      </c>
      <c r="P130" s="192" t="s">
        <v>409</v>
      </c>
      <c r="Q130" s="192" t="s">
        <v>409</v>
      </c>
      <c r="R130" s="192">
        <v>0.35</v>
      </c>
      <c r="S130" s="192" t="s">
        <v>409</v>
      </c>
      <c r="T130" s="192" t="s">
        <v>409</v>
      </c>
      <c r="U130" s="192" t="s">
        <v>409</v>
      </c>
      <c r="V130" s="192" t="s">
        <v>409</v>
      </c>
      <c r="W130" s="192"/>
      <c r="X130" s="192"/>
      <c r="Y130" s="192"/>
      <c r="Z130" s="192"/>
      <c r="AA130" s="87"/>
    </row>
    <row r="131" spans="1:27" x14ac:dyDescent="0.2">
      <c r="A131" s="81">
        <v>124</v>
      </c>
      <c r="B131" s="84" t="str">
        <f ca="1"/>
        <v>Madagascar</v>
      </c>
      <c r="C131" s="84" t="str">
        <f ca="1"/>
        <v>MDG</v>
      </c>
      <c r="D131" s="84" t="str">
        <f ca="1"/>
        <v>SSF           Sub-Saharan Africa</v>
      </c>
      <c r="E131" s="84" t="str">
        <f ca="1"/>
        <v>IDA</v>
      </c>
      <c r="F131" s="81"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8.3666002653407556</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10</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7</v>
      </c>
      <c r="J131" s="242">
        <v>44888</v>
      </c>
      <c r="K131" s="242">
        <v>45181</v>
      </c>
      <c r="L131" s="91" t="s">
        <v>208</v>
      </c>
      <c r="M131" s="192">
        <v>10</v>
      </c>
      <c r="N131" s="192">
        <v>10</v>
      </c>
      <c r="O131" s="192" t="s">
        <v>409</v>
      </c>
      <c r="P131" s="192">
        <v>7</v>
      </c>
      <c r="Q131" s="192" t="s">
        <v>409</v>
      </c>
      <c r="R131" s="192">
        <v>0.63500000000000001</v>
      </c>
      <c r="S131" s="192">
        <v>40.6</v>
      </c>
      <c r="T131" s="192" t="s">
        <v>409</v>
      </c>
      <c r="U131" s="192" t="s">
        <v>881</v>
      </c>
      <c r="V131" s="192" t="s">
        <v>409</v>
      </c>
      <c r="W131" s="192"/>
      <c r="X131" s="192"/>
      <c r="Y131" s="192"/>
      <c r="Z131" s="192"/>
      <c r="AA131" s="87"/>
    </row>
    <row r="132" spans="1:27" x14ac:dyDescent="0.2">
      <c r="A132" s="81">
        <v>125</v>
      </c>
      <c r="B132" s="84" t="str">
        <f ca="1"/>
        <v>Maldives</v>
      </c>
      <c r="C132" s="84" t="str">
        <f ca="1"/>
        <v>MDV</v>
      </c>
      <c r="D132" s="84" t="str">
        <f ca="1"/>
        <v>SAS           South Asia</v>
      </c>
      <c r="E132" s="84" t="str">
        <f ca="1"/>
        <v>IDA</v>
      </c>
      <c r="F132" s="81"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2.9186602870813401</v>
      </c>
      <c r="I132" s="191" t="e"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#N/A</v>
      </c>
      <c r="J132" s="242">
        <v>44753</v>
      </c>
      <c r="K132" s="242">
        <v>44753</v>
      </c>
      <c r="L132" s="91" t="s">
        <v>210</v>
      </c>
      <c r="M132" s="192">
        <v>2.9186602870813401</v>
      </c>
      <c r="N132" s="192" t="s">
        <v>409</v>
      </c>
      <c r="O132" s="192" t="s">
        <v>409</v>
      </c>
      <c r="P132" s="192" t="s">
        <v>409</v>
      </c>
      <c r="Q132" s="192" t="s">
        <v>409</v>
      </c>
      <c r="R132" s="192">
        <v>0.28000000000000003</v>
      </c>
      <c r="S132" s="192" t="s">
        <v>409</v>
      </c>
      <c r="T132" s="192" t="s">
        <v>409</v>
      </c>
      <c r="U132" s="192" t="s">
        <v>409</v>
      </c>
      <c r="V132" s="192" t="s">
        <v>409</v>
      </c>
      <c r="W132" s="192"/>
      <c r="X132" s="192"/>
      <c r="Y132" s="192"/>
      <c r="Z132" s="192"/>
      <c r="AA132" s="87"/>
    </row>
    <row r="133" spans="1:27" x14ac:dyDescent="0.2">
      <c r="A133" s="81">
        <v>126</v>
      </c>
      <c r="B133" s="84" t="str">
        <f ca="1"/>
        <v>Mexico</v>
      </c>
      <c r="C133" s="84" t="str">
        <f ca="1"/>
        <v>MEX</v>
      </c>
      <c r="D133" s="84" t="str">
        <f ca="1"/>
        <v>LCN           Latin America &amp; Caribbean</v>
      </c>
      <c r="E133" s="84" t="str">
        <f ca="1"/>
        <v>IBRD</v>
      </c>
      <c r="F133" s="81"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2.59988419224088</v>
      </c>
      <c r="I133" s="191" t="e"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#N/A</v>
      </c>
      <c r="J133" s="242">
        <v>44753</v>
      </c>
      <c r="K133" s="242">
        <v>44753</v>
      </c>
      <c r="L133" s="91" t="s">
        <v>212</v>
      </c>
      <c r="M133" s="192">
        <v>3.2296650717703299</v>
      </c>
      <c r="N133" s="192">
        <v>2.59988419224088</v>
      </c>
      <c r="O133" s="192" t="s">
        <v>409</v>
      </c>
      <c r="P133" s="192" t="s">
        <v>409</v>
      </c>
      <c r="Q133" s="192" t="s">
        <v>409</v>
      </c>
      <c r="R133" s="192">
        <v>0.29299999999999998</v>
      </c>
      <c r="S133" s="192">
        <v>69.099999999999994</v>
      </c>
      <c r="T133" s="192" t="s">
        <v>409</v>
      </c>
      <c r="U133" s="192" t="s">
        <v>409</v>
      </c>
      <c r="V133" s="192" t="s">
        <v>409</v>
      </c>
      <c r="W133" s="192"/>
      <c r="X133" s="192"/>
      <c r="Y133" s="192"/>
      <c r="Z133" s="192"/>
      <c r="AA133" s="87"/>
    </row>
    <row r="134" spans="1:27" x14ac:dyDescent="0.2">
      <c r="A134" s="81">
        <v>127</v>
      </c>
      <c r="B134" s="84" t="str">
        <f ca="1"/>
        <v>Marshall Islands</v>
      </c>
      <c r="C134" s="84" t="str">
        <f ca="1"/>
        <v>MHL</v>
      </c>
      <c r="D134" s="84" t="str">
        <f ca="1"/>
        <v>EAS           East Asia &amp; Pacific</v>
      </c>
      <c r="E134" s="84" t="str">
        <f ca="1"/>
        <v>IDA</v>
      </c>
      <c r="F134" s="81" t="str">
        <f t="shared" ca="1" si="4"/>
        <v/>
      </c>
      <c r="G134" s="80" t="e">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#N/A</v>
      </c>
      <c r="H134" s="80" t="e"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#N/A</v>
      </c>
      <c r="I134" s="191" t="e"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#N/A</v>
      </c>
      <c r="J134" s="242">
        <v>44753</v>
      </c>
      <c r="K134" s="242">
        <v>44753</v>
      </c>
      <c r="L134" s="91" t="s">
        <v>214</v>
      </c>
      <c r="M134" s="192" t="s">
        <v>409</v>
      </c>
      <c r="N134" s="192" t="s">
        <v>409</v>
      </c>
      <c r="O134" s="192" t="s">
        <v>409</v>
      </c>
      <c r="P134" s="192" t="s">
        <v>409</v>
      </c>
      <c r="Q134" s="192" t="s">
        <v>409</v>
      </c>
      <c r="R134" s="192" t="s">
        <v>409</v>
      </c>
      <c r="S134" s="192" t="s">
        <v>409</v>
      </c>
      <c r="T134" s="192" t="s">
        <v>409</v>
      </c>
      <c r="U134" s="192" t="s">
        <v>409</v>
      </c>
      <c r="V134" s="192" t="s">
        <v>409</v>
      </c>
      <c r="W134" s="192"/>
      <c r="X134" s="192"/>
      <c r="Y134" s="192"/>
      <c r="Z134" s="192"/>
      <c r="AA134" s="87"/>
    </row>
    <row r="135" spans="1:27" x14ac:dyDescent="0.2">
      <c r="A135" s="81">
        <v>128</v>
      </c>
      <c r="B135" s="84" t="str">
        <f ca="1"/>
        <v>North Macedonia</v>
      </c>
      <c r="C135" s="84" t="str">
        <f ca="1"/>
        <v>MKD</v>
      </c>
      <c r="D135" s="84" t="str">
        <f ca="1"/>
        <v>ECS           Europe &amp; Central Asia</v>
      </c>
      <c r="E135" s="84" t="str">
        <f ca="1"/>
        <v>IBRD</v>
      </c>
      <c r="F135" s="81"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3.6124401913875501</v>
      </c>
      <c r="I135" s="191" t="e"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#N/A</v>
      </c>
      <c r="J135" s="242">
        <v>44753</v>
      </c>
      <c r="K135" s="242">
        <v>44753</v>
      </c>
      <c r="L135" s="91" t="s">
        <v>216</v>
      </c>
      <c r="M135" s="192">
        <v>3.6124401913875501</v>
      </c>
      <c r="N135" s="192" t="s">
        <v>409</v>
      </c>
      <c r="O135" s="192" t="s">
        <v>409</v>
      </c>
      <c r="P135" s="192" t="s">
        <v>409</v>
      </c>
      <c r="Q135" s="192" t="s">
        <v>409</v>
      </c>
      <c r="R135" s="192">
        <v>0.309</v>
      </c>
      <c r="S135" s="192" t="s">
        <v>409</v>
      </c>
      <c r="T135" s="192" t="s">
        <v>409</v>
      </c>
      <c r="U135" s="192" t="s">
        <v>409</v>
      </c>
      <c r="V135" s="192" t="s">
        <v>409</v>
      </c>
      <c r="W135" s="192"/>
      <c r="X135" s="192"/>
      <c r="Y135" s="192"/>
      <c r="Z135" s="192"/>
      <c r="AA135" s="87"/>
    </row>
    <row r="136" spans="1:27" x14ac:dyDescent="0.2">
      <c r="A136" s="81">
        <v>129</v>
      </c>
      <c r="B136" s="84" t="str">
        <f ca="1"/>
        <v>Mali</v>
      </c>
      <c r="C136" s="84" t="str">
        <f ca="1"/>
        <v>MLI</v>
      </c>
      <c r="D136" s="84" t="str">
        <f ca="1"/>
        <v>SSF           Sub-Saharan Africa</v>
      </c>
      <c r="E136" s="84" t="str">
        <f ca="1"/>
        <v>IDA</v>
      </c>
      <c r="F136" s="81"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8.7061000651238203</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7.5796178343948997</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10</v>
      </c>
      <c r="J136" s="242">
        <v>44753</v>
      </c>
      <c r="K136" s="242">
        <v>45077</v>
      </c>
      <c r="L136" s="91" t="s">
        <v>218</v>
      </c>
      <c r="M136" s="192">
        <v>8.2296650717703308</v>
      </c>
      <c r="N136" s="192">
        <v>7.5796178343948997</v>
      </c>
      <c r="O136" s="192">
        <v>10</v>
      </c>
      <c r="P136" s="192">
        <v>7</v>
      </c>
      <c r="Q136" s="192">
        <v>1</v>
      </c>
      <c r="R136" s="192">
        <v>0.502</v>
      </c>
      <c r="S136" s="192">
        <v>51.9</v>
      </c>
      <c r="T136" s="192" t="s">
        <v>787</v>
      </c>
      <c r="U136" s="192" t="s">
        <v>881</v>
      </c>
      <c r="V136" s="192">
        <v>-14.77</v>
      </c>
      <c r="W136" s="192"/>
      <c r="X136" s="192"/>
      <c r="Y136" s="192"/>
      <c r="Z136" s="192"/>
      <c r="AA136" s="87"/>
    </row>
    <row r="137" spans="1:27" x14ac:dyDescent="0.2">
      <c r="A137" s="81">
        <v>130</v>
      </c>
      <c r="B137" s="84" t="str">
        <f ca="1"/>
        <v>Malta</v>
      </c>
      <c r="C137" s="84" t="str">
        <f ca="1"/>
        <v>MLT</v>
      </c>
      <c r="D137" s="84" t="str">
        <f ca="1"/>
        <v>MEA           Middle East &amp; North Africa</v>
      </c>
      <c r="E137" s="84" t="str">
        <f ca="1"/>
        <v>NA</v>
      </c>
      <c r="F137" s="81"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0</v>
      </c>
      <c r="I137" s="191" t="e"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#N/A</v>
      </c>
      <c r="J137" s="242">
        <v>44753</v>
      </c>
      <c r="K137" s="242">
        <v>44753</v>
      </c>
      <c r="L137" s="91" t="s">
        <v>220</v>
      </c>
      <c r="M137" s="192">
        <v>0</v>
      </c>
      <c r="N137" s="192" t="s">
        <v>409</v>
      </c>
      <c r="O137" s="192" t="s">
        <v>409</v>
      </c>
      <c r="P137" s="192" t="s">
        <v>409</v>
      </c>
      <c r="Q137" s="192" t="s">
        <v>409</v>
      </c>
      <c r="R137" s="192">
        <v>0.158</v>
      </c>
      <c r="S137" s="192" t="s">
        <v>409</v>
      </c>
      <c r="T137" s="192" t="s">
        <v>409</v>
      </c>
      <c r="U137" s="192" t="s">
        <v>409</v>
      </c>
      <c r="V137" s="192" t="s">
        <v>409</v>
      </c>
      <c r="W137" s="192"/>
      <c r="X137" s="192"/>
      <c r="Y137" s="192"/>
      <c r="Z137" s="192"/>
      <c r="AA137" s="87"/>
    </row>
    <row r="138" spans="1:27" x14ac:dyDescent="0.2">
      <c r="A138" s="81">
        <v>131</v>
      </c>
      <c r="B138" s="84" t="str">
        <f ca="1"/>
        <v>Myanmar</v>
      </c>
      <c r="C138" s="84" t="str">
        <f ca="1"/>
        <v>MMR</v>
      </c>
      <c r="D138" s="84" t="str">
        <f ca="1"/>
        <v>EAS           East Asia &amp; Pacific</v>
      </c>
      <c r="E138" s="84" t="str">
        <f ca="1"/>
        <v>IDA</v>
      </c>
      <c r="F138" s="81"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6.4424762994176517</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5.9293572669368801</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7</v>
      </c>
      <c r="J138" s="242">
        <v>44753</v>
      </c>
      <c r="K138" s="242">
        <v>45203</v>
      </c>
      <c r="L138" s="91" t="s">
        <v>222</v>
      </c>
      <c r="M138" s="192">
        <v>7.0813397129186599</v>
      </c>
      <c r="N138" s="192">
        <v>5.9293572669368801</v>
      </c>
      <c r="O138" s="192">
        <v>7</v>
      </c>
      <c r="P138" s="192" t="s">
        <v>409</v>
      </c>
      <c r="Q138" s="192">
        <v>7</v>
      </c>
      <c r="R138" s="192">
        <v>0.45400000000000001</v>
      </c>
      <c r="S138" s="192">
        <v>57.6</v>
      </c>
      <c r="T138" s="192" t="s">
        <v>788</v>
      </c>
      <c r="U138" s="192" t="s">
        <v>409</v>
      </c>
      <c r="V138" s="192">
        <v>47.04</v>
      </c>
      <c r="W138" s="192"/>
      <c r="X138" s="192"/>
      <c r="Y138" s="192"/>
      <c r="Z138" s="192"/>
      <c r="AA138" s="87"/>
    </row>
    <row r="139" spans="1:27" x14ac:dyDescent="0.2">
      <c r="A139" s="81">
        <v>132</v>
      </c>
      <c r="B139" s="84" t="str">
        <f ca="1"/>
        <v>Montenegro</v>
      </c>
      <c r="C139" s="84" t="str">
        <f ca="1"/>
        <v>MNE</v>
      </c>
      <c r="D139" s="84" t="str">
        <f ca="1"/>
        <v>ECS           Europe &amp; Central Asia</v>
      </c>
      <c r="E139" s="84" t="str">
        <f ca="1"/>
        <v>IBRD</v>
      </c>
      <c r="F139" s="81"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1.1722488038277501</v>
      </c>
      <c r="I139" s="191" t="e"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#N/A</v>
      </c>
      <c r="J139" s="242">
        <v>44753</v>
      </c>
      <c r="K139" s="242">
        <v>44753</v>
      </c>
      <c r="L139" s="91" t="s">
        <v>224</v>
      </c>
      <c r="M139" s="192">
        <v>1.1722488038277501</v>
      </c>
      <c r="N139" s="192" t="s">
        <v>409</v>
      </c>
      <c r="O139" s="192" t="s">
        <v>409</v>
      </c>
      <c r="P139" s="192" t="s">
        <v>409</v>
      </c>
      <c r="Q139" s="192" t="s">
        <v>409</v>
      </c>
      <c r="R139" s="192">
        <v>0.20699999999999999</v>
      </c>
      <c r="S139" s="192" t="s">
        <v>409</v>
      </c>
      <c r="T139" s="192" t="s">
        <v>409</v>
      </c>
      <c r="U139" s="192" t="s">
        <v>409</v>
      </c>
      <c r="V139" s="192" t="s">
        <v>409</v>
      </c>
      <c r="W139" s="192"/>
      <c r="X139" s="192"/>
      <c r="Y139" s="192"/>
      <c r="Z139" s="192"/>
      <c r="AA139" s="87"/>
    </row>
    <row r="140" spans="1:27" x14ac:dyDescent="0.2">
      <c r="A140" s="81">
        <v>133</v>
      </c>
      <c r="B140" s="84" t="str">
        <f ca="1"/>
        <v>Mongolia</v>
      </c>
      <c r="C140" s="84" t="str">
        <f ca="1"/>
        <v>MNG</v>
      </c>
      <c r="D140" s="84" t="str">
        <f ca="1"/>
        <v>EAS           East Asia &amp; Pacific</v>
      </c>
      <c r="E140" s="84" t="str">
        <f ca="1"/>
        <v>IBRD</v>
      </c>
      <c r="F140" s="81"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7.2009569377990399</v>
      </c>
      <c r="I140" s="191" t="e"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#N/A</v>
      </c>
      <c r="J140" s="242">
        <v>44753</v>
      </c>
      <c r="K140" s="242">
        <v>44753</v>
      </c>
      <c r="L140" s="91" t="s">
        <v>226</v>
      </c>
      <c r="M140" s="192">
        <v>7.2009569377990399</v>
      </c>
      <c r="N140" s="192" t="s">
        <v>409</v>
      </c>
      <c r="O140" s="192" t="s">
        <v>409</v>
      </c>
      <c r="P140" s="192" t="s">
        <v>409</v>
      </c>
      <c r="Q140" s="192" t="s">
        <v>409</v>
      </c>
      <c r="R140" s="192">
        <v>0.45900000000000002</v>
      </c>
      <c r="S140" s="192" t="s">
        <v>409</v>
      </c>
      <c r="T140" s="192" t="s">
        <v>409</v>
      </c>
      <c r="U140" s="192" t="s">
        <v>409</v>
      </c>
      <c r="V140" s="192" t="s">
        <v>409</v>
      </c>
      <c r="W140" s="192"/>
      <c r="X140" s="192"/>
      <c r="Y140" s="192"/>
      <c r="Z140" s="192"/>
      <c r="AA140" s="87"/>
    </row>
    <row r="141" spans="1:27" x14ac:dyDescent="0.2">
      <c r="A141" s="81">
        <v>134</v>
      </c>
      <c r="B141" s="84" t="str">
        <f ca="1"/>
        <v>Northern Mariana Islands</v>
      </c>
      <c r="C141" s="84" t="str">
        <f ca="1"/>
        <v>MNP</v>
      </c>
      <c r="D141" s="84" t="str">
        <f ca="1"/>
        <v>EAS           East Asia &amp; Pacific</v>
      </c>
      <c r="E141" s="84" t="str">
        <f ca="1"/>
        <v>NA</v>
      </c>
      <c r="F141" s="81" t="str">
        <f t="shared" ca="1" si="5"/>
        <v/>
      </c>
      <c r="G141" s="80" t="e">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t="e"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#N/A</v>
      </c>
      <c r="J141" s="242" t="s">
        <v>409</v>
      </c>
      <c r="K141" s="242" t="s">
        <v>409</v>
      </c>
      <c r="L141" s="91" t="s">
        <v>710</v>
      </c>
      <c r="M141" s="192" t="s">
        <v>409</v>
      </c>
      <c r="N141" s="192" t="s">
        <v>409</v>
      </c>
      <c r="O141" s="192" t="s">
        <v>409</v>
      </c>
      <c r="P141" s="192" t="s">
        <v>409</v>
      </c>
      <c r="Q141" s="192" t="s">
        <v>409</v>
      </c>
      <c r="R141" s="192" t="s">
        <v>409</v>
      </c>
      <c r="S141" s="192" t="s">
        <v>409</v>
      </c>
      <c r="T141" s="192" t="s">
        <v>409</v>
      </c>
      <c r="U141" s="192" t="s">
        <v>409</v>
      </c>
      <c r="V141" s="192" t="s">
        <v>409</v>
      </c>
      <c r="W141" s="192"/>
      <c r="X141" s="192"/>
      <c r="Y141" s="192"/>
      <c r="Z141" s="192"/>
      <c r="AA141" s="87"/>
    </row>
    <row r="142" spans="1:27" x14ac:dyDescent="0.2">
      <c r="A142" s="81">
        <v>135</v>
      </c>
      <c r="B142" s="84" t="str">
        <f ca="1"/>
        <v>Mozambique</v>
      </c>
      <c r="C142" s="84" t="str">
        <f ca="1"/>
        <v>MOZ</v>
      </c>
      <c r="D142" s="84" t="str">
        <f ca="1"/>
        <v>SSF           Sub-Saharan Africa</v>
      </c>
      <c r="E142" s="84" t="str">
        <f ca="1"/>
        <v>IDA</v>
      </c>
      <c r="F142" s="81"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7.8980915068080275</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8.9114070642733001</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7</v>
      </c>
      <c r="J142" s="242">
        <v>44753</v>
      </c>
      <c r="K142" s="242">
        <v>45181</v>
      </c>
      <c r="L142" s="91" t="s">
        <v>228</v>
      </c>
      <c r="M142" s="192">
        <v>10</v>
      </c>
      <c r="N142" s="192">
        <v>8.9114070642733001</v>
      </c>
      <c r="O142" s="192" t="s">
        <v>409</v>
      </c>
      <c r="P142" s="192">
        <v>7</v>
      </c>
      <c r="Q142" s="192">
        <v>1</v>
      </c>
      <c r="R142" s="192">
        <v>0.59199999999999997</v>
      </c>
      <c r="S142" s="192">
        <v>47.3</v>
      </c>
      <c r="T142" s="192" t="s">
        <v>409</v>
      </c>
      <c r="U142" s="192" t="s">
        <v>881</v>
      </c>
      <c r="V142" s="192">
        <v>0.44</v>
      </c>
      <c r="W142" s="192"/>
      <c r="X142" s="192"/>
      <c r="Y142" s="192"/>
      <c r="Z142" s="192"/>
      <c r="AA142" s="87"/>
    </row>
    <row r="143" spans="1:27" x14ac:dyDescent="0.2">
      <c r="A143" s="81">
        <v>136</v>
      </c>
      <c r="B143" s="84" t="str">
        <f ca="1"/>
        <v>Mauritania</v>
      </c>
      <c r="C143" s="84" t="str">
        <f ca="1"/>
        <v>MRT</v>
      </c>
      <c r="D143" s="84" t="str">
        <f ca="1"/>
        <v>SSF           Sub-Saharan Africa</v>
      </c>
      <c r="E143" s="84" t="str">
        <f ca="1"/>
        <v>IDA</v>
      </c>
      <c r="F143" s="81"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8.1339712918660201</v>
      </c>
      <c r="I143" s="191" t="e"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#N/A</v>
      </c>
      <c r="J143" s="242">
        <v>44753</v>
      </c>
      <c r="K143" s="242">
        <v>45077</v>
      </c>
      <c r="L143" s="91" t="s">
        <v>230</v>
      </c>
      <c r="M143" s="192">
        <v>8.1339712918660201</v>
      </c>
      <c r="N143" s="192" t="s">
        <v>409</v>
      </c>
      <c r="O143" s="192" t="s">
        <v>409</v>
      </c>
      <c r="P143" s="192" t="s">
        <v>409</v>
      </c>
      <c r="Q143" s="192" t="s">
        <v>409</v>
      </c>
      <c r="R143" s="192">
        <v>0.498</v>
      </c>
      <c r="S143" s="192" t="s">
        <v>409</v>
      </c>
      <c r="T143" s="192" t="s">
        <v>409</v>
      </c>
      <c r="U143" s="192" t="s">
        <v>409</v>
      </c>
      <c r="V143" s="192" t="s">
        <v>409</v>
      </c>
      <c r="W143" s="192"/>
      <c r="X143" s="192"/>
      <c r="Y143" s="192"/>
      <c r="Z143" s="192"/>
      <c r="AA143" s="87"/>
    </row>
    <row r="144" spans="1:27" x14ac:dyDescent="0.2">
      <c r="A144" s="81">
        <v>137</v>
      </c>
      <c r="B144" s="84" t="str">
        <f ca="1"/>
        <v>Mauritius</v>
      </c>
      <c r="C144" s="84" t="str">
        <f ca="1"/>
        <v>MUS</v>
      </c>
      <c r="D144" s="84" t="str">
        <f ca="1"/>
        <v>SSF           Sub-Saharan Africa</v>
      </c>
      <c r="E144" s="84" t="str">
        <f ca="1"/>
        <v>IBRD</v>
      </c>
      <c r="F144" s="81"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1.79425837320574</v>
      </c>
      <c r="I144" s="191" t="e"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#N/A</v>
      </c>
      <c r="J144" s="242">
        <v>44753</v>
      </c>
      <c r="K144" s="242">
        <v>44753</v>
      </c>
      <c r="L144" s="91" t="s">
        <v>232</v>
      </c>
      <c r="M144" s="192">
        <v>1.79425837320574</v>
      </c>
      <c r="N144" s="192" t="s">
        <v>409</v>
      </c>
      <c r="O144" s="192" t="s">
        <v>409</v>
      </c>
      <c r="P144" s="192" t="s">
        <v>409</v>
      </c>
      <c r="Q144" s="192" t="s">
        <v>409</v>
      </c>
      <c r="R144" s="192">
        <v>0.23300000000000001</v>
      </c>
      <c r="S144" s="192" t="s">
        <v>409</v>
      </c>
      <c r="T144" s="192" t="s">
        <v>409</v>
      </c>
      <c r="U144" s="192" t="s">
        <v>409</v>
      </c>
      <c r="V144" s="192" t="s">
        <v>409</v>
      </c>
      <c r="W144" s="192"/>
      <c r="X144" s="192"/>
      <c r="Y144" s="192"/>
      <c r="Z144" s="192"/>
      <c r="AA144" s="87"/>
    </row>
    <row r="145" spans="1:27" x14ac:dyDescent="0.2">
      <c r="A145" s="81">
        <v>138</v>
      </c>
      <c r="B145" s="84" t="str">
        <f ca="1"/>
        <v>Malawi</v>
      </c>
      <c r="C145" s="84" t="str">
        <f ca="1"/>
        <v>MWI</v>
      </c>
      <c r="D145" s="84" t="str">
        <f ca="1"/>
        <v>SSF           Sub-Saharan Africa</v>
      </c>
      <c r="E145" s="84" t="str">
        <f ca="1"/>
        <v>IDA</v>
      </c>
      <c r="F145" s="81"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9.3165398866926878</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8.6797915460335808</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10</v>
      </c>
      <c r="J145" s="242">
        <v>44753</v>
      </c>
      <c r="K145" s="242">
        <v>45181</v>
      </c>
      <c r="L145" s="91" t="s">
        <v>234</v>
      </c>
      <c r="M145" s="192">
        <v>10</v>
      </c>
      <c r="N145" s="192">
        <v>8.6797915460335808</v>
      </c>
      <c r="O145" s="192">
        <v>5</v>
      </c>
      <c r="P145" s="192">
        <v>10</v>
      </c>
      <c r="Q145" s="192" t="s">
        <v>409</v>
      </c>
      <c r="R145" s="192">
        <v>0.57699999999999996</v>
      </c>
      <c r="S145" s="192">
        <v>48.1</v>
      </c>
      <c r="T145" s="192" t="s">
        <v>789</v>
      </c>
      <c r="U145" s="192" t="s">
        <v>883</v>
      </c>
      <c r="V145" s="192" t="s">
        <v>409</v>
      </c>
      <c r="W145" s="192"/>
      <c r="X145" s="192"/>
      <c r="Y145" s="192"/>
      <c r="Z145" s="192"/>
      <c r="AA145" s="87"/>
    </row>
    <row r="146" spans="1:27" x14ac:dyDescent="0.2">
      <c r="A146" s="81">
        <v>139</v>
      </c>
      <c r="B146" s="84" t="str">
        <f ca="1"/>
        <v>Malaysia</v>
      </c>
      <c r="C146" s="84" t="str">
        <f ca="1"/>
        <v>MYS</v>
      </c>
      <c r="D146" s="84" t="str">
        <f ca="1"/>
        <v>EAS           East Asia &amp; Pacific</v>
      </c>
      <c r="E146" s="84" t="str">
        <f ca="1"/>
        <v>IBRD</v>
      </c>
      <c r="F146" s="81"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2.36826867400115</v>
      </c>
      <c r="I146" s="191" t="e"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#N/A</v>
      </c>
      <c r="J146" s="242">
        <v>44888</v>
      </c>
      <c r="K146" s="242">
        <v>44753</v>
      </c>
      <c r="L146" s="91" t="s">
        <v>236</v>
      </c>
      <c r="M146" s="192">
        <v>2.3444976076555002</v>
      </c>
      <c r="N146" s="192">
        <v>2.36826867400115</v>
      </c>
      <c r="O146" s="192" t="s">
        <v>409</v>
      </c>
      <c r="P146" s="192" t="s">
        <v>409</v>
      </c>
      <c r="Q146" s="192" t="s">
        <v>409</v>
      </c>
      <c r="R146" s="192">
        <v>0.25600000000000001</v>
      </c>
      <c r="S146" s="192">
        <v>69.900000000000006</v>
      </c>
      <c r="T146" s="192" t="s">
        <v>409</v>
      </c>
      <c r="U146" s="192" t="s">
        <v>409</v>
      </c>
      <c r="V146" s="192" t="s">
        <v>409</v>
      </c>
      <c r="W146" s="192"/>
      <c r="X146" s="192"/>
      <c r="Y146" s="192"/>
      <c r="Z146" s="192"/>
      <c r="AA146" s="87"/>
    </row>
    <row r="147" spans="1:27" x14ac:dyDescent="0.2">
      <c r="A147" s="81">
        <v>140</v>
      </c>
      <c r="B147" s="84" t="str">
        <f ca="1"/>
        <v>Namibia</v>
      </c>
      <c r="C147" s="84" t="str">
        <f ca="1"/>
        <v>NAM</v>
      </c>
      <c r="D147" s="84" t="str">
        <f ca="1"/>
        <v>SSF           Sub-Saharan Africa</v>
      </c>
      <c r="E147" s="84" t="str">
        <f ca="1"/>
        <v>IBRD</v>
      </c>
      <c r="F147" s="81"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9.2822966507177007</v>
      </c>
      <c r="I147" s="191" t="e"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#N/A</v>
      </c>
      <c r="J147" s="242">
        <v>44753</v>
      </c>
      <c r="K147" s="242">
        <v>44753</v>
      </c>
      <c r="L147" s="91" t="s">
        <v>238</v>
      </c>
      <c r="M147" s="192">
        <v>9.2822966507177007</v>
      </c>
      <c r="N147" s="192" t="s">
        <v>409</v>
      </c>
      <c r="O147" s="192" t="s">
        <v>409</v>
      </c>
      <c r="P147" s="192" t="s">
        <v>409</v>
      </c>
      <c r="Q147" s="192" t="s">
        <v>409</v>
      </c>
      <c r="R147" s="192">
        <v>0.54600000000000004</v>
      </c>
      <c r="S147" s="192" t="s">
        <v>409</v>
      </c>
      <c r="T147" s="192" t="s">
        <v>409</v>
      </c>
      <c r="U147" s="192" t="s">
        <v>409</v>
      </c>
      <c r="V147" s="192" t="s">
        <v>409</v>
      </c>
      <c r="W147" s="192"/>
      <c r="X147" s="192"/>
      <c r="Y147" s="192"/>
      <c r="Z147" s="192"/>
      <c r="AA147" s="87"/>
    </row>
    <row r="148" spans="1:27" x14ac:dyDescent="0.2">
      <c r="A148" s="81">
        <v>141</v>
      </c>
      <c r="B148" s="84" t="str">
        <f ca="1"/>
        <v>New Caledonia</v>
      </c>
      <c r="C148" s="84" t="str">
        <f ca="1"/>
        <v>NCL</v>
      </c>
      <c r="D148" s="84" t="str">
        <f ca="1"/>
        <v>EAS           East Asia &amp; Pacific</v>
      </c>
      <c r="E148" s="84" t="str">
        <f ca="1"/>
        <v>NA</v>
      </c>
      <c r="F148" s="81" t="str">
        <f t="shared" ca="1" si="5"/>
        <v/>
      </c>
      <c r="G148" s="80" t="e">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t="e"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#N/A</v>
      </c>
      <c r="J148" s="242" t="s">
        <v>409</v>
      </c>
      <c r="K148" s="242" t="s">
        <v>409</v>
      </c>
      <c r="L148" s="91" t="s">
        <v>711</v>
      </c>
      <c r="M148" s="192" t="s">
        <v>409</v>
      </c>
      <c r="N148" s="192" t="s">
        <v>409</v>
      </c>
      <c r="O148" s="192" t="s">
        <v>409</v>
      </c>
      <c r="P148" s="192" t="s">
        <v>409</v>
      </c>
      <c r="Q148" s="192" t="s">
        <v>409</v>
      </c>
      <c r="R148" s="192" t="s">
        <v>409</v>
      </c>
      <c r="S148" s="192" t="s">
        <v>409</v>
      </c>
      <c r="T148" s="192" t="s">
        <v>409</v>
      </c>
      <c r="U148" s="192" t="s">
        <v>409</v>
      </c>
      <c r="V148" s="192" t="s">
        <v>409</v>
      </c>
      <c r="W148" s="192"/>
      <c r="X148" s="192"/>
      <c r="Y148" s="192"/>
      <c r="Z148" s="192"/>
      <c r="AA148" s="87"/>
    </row>
    <row r="149" spans="1:27" x14ac:dyDescent="0.2">
      <c r="A149" s="81">
        <v>142</v>
      </c>
      <c r="B149" s="84" t="str">
        <f ca="1"/>
        <v>Niger</v>
      </c>
      <c r="C149" s="84" t="str">
        <f ca="1"/>
        <v>NER</v>
      </c>
      <c r="D149" s="84" t="str">
        <f ca="1"/>
        <v>SSF           Sub-Saharan Africa</v>
      </c>
      <c r="E149" s="84" t="str">
        <f ca="1"/>
        <v>IDA</v>
      </c>
      <c r="F149" s="81"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8.0253651153396586</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9.2009264620729603</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7</v>
      </c>
      <c r="J149" s="242">
        <v>44753</v>
      </c>
      <c r="K149" s="242">
        <v>45181</v>
      </c>
      <c r="L149" s="91" t="s">
        <v>240</v>
      </c>
      <c r="M149" s="192">
        <v>10</v>
      </c>
      <c r="N149" s="192">
        <v>9.2009264620729603</v>
      </c>
      <c r="O149" s="192" t="s">
        <v>409</v>
      </c>
      <c r="P149" s="192">
        <v>7</v>
      </c>
      <c r="Q149" s="192">
        <v>1</v>
      </c>
      <c r="R149" s="192">
        <v>0.60599999999999998</v>
      </c>
      <c r="S149" s="192">
        <v>46.3</v>
      </c>
      <c r="T149" s="192" t="s">
        <v>409</v>
      </c>
      <c r="U149" s="192" t="s">
        <v>881</v>
      </c>
      <c r="V149" s="192">
        <v>0.75</v>
      </c>
      <c r="W149" s="192"/>
      <c r="X149" s="192"/>
      <c r="Y149" s="192"/>
      <c r="Z149" s="192"/>
      <c r="AA149" s="87"/>
    </row>
    <row r="150" spans="1:27" x14ac:dyDescent="0.2">
      <c r="A150" s="81">
        <v>143</v>
      </c>
      <c r="B150" s="84" t="str">
        <f ca="1"/>
        <v>Nigeria</v>
      </c>
      <c r="C150" s="84" t="str">
        <f ca="1"/>
        <v>NGA</v>
      </c>
      <c r="D150" s="84" t="str">
        <f ca="1"/>
        <v>SSF           Sub-Saharan Africa</v>
      </c>
      <c r="E150" s="84" t="str">
        <f ca="1"/>
        <v>Blend</v>
      </c>
      <c r="F150" s="81"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10</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10</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44888</v>
      </c>
      <c r="K150" s="242">
        <v>44900</v>
      </c>
      <c r="L150" s="91" t="s">
        <v>242</v>
      </c>
      <c r="M150" s="192">
        <v>8.4928229665071697</v>
      </c>
      <c r="N150" s="192">
        <v>10</v>
      </c>
      <c r="O150" s="192">
        <v>10</v>
      </c>
      <c r="P150" s="192">
        <v>8</v>
      </c>
      <c r="Q150" s="192">
        <v>5</v>
      </c>
      <c r="R150" s="192">
        <v>0.51300000000000001</v>
      </c>
      <c r="S150" s="192">
        <v>42</v>
      </c>
      <c r="T150" s="192" t="s">
        <v>787</v>
      </c>
      <c r="U150" s="192" t="s">
        <v>884</v>
      </c>
      <c r="V150" s="192">
        <v>9.0399999999999991</v>
      </c>
      <c r="W150" s="192"/>
      <c r="X150" s="192"/>
      <c r="Y150" s="192"/>
      <c r="Z150" s="192"/>
      <c r="AA150" s="87"/>
    </row>
    <row r="151" spans="1:27" x14ac:dyDescent="0.2">
      <c r="A151" s="81">
        <v>144</v>
      </c>
      <c r="B151" s="84" t="str">
        <f ca="1"/>
        <v>Nicaragua</v>
      </c>
      <c r="C151" s="84" t="str">
        <f ca="1"/>
        <v>NIC</v>
      </c>
      <c r="D151" s="84" t="str">
        <f ca="1"/>
        <v>LCN           Latin America &amp; Caribbean</v>
      </c>
      <c r="E151" s="84" t="str">
        <f ca="1"/>
        <v>IDA</v>
      </c>
      <c r="F151" s="81"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5.5762337938507072</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6.2188766647365297</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5</v>
      </c>
      <c r="J151" s="242" t="s">
        <v>409</v>
      </c>
      <c r="K151" s="242">
        <v>45077</v>
      </c>
      <c r="L151" s="91" t="s">
        <v>244</v>
      </c>
      <c r="M151" s="192">
        <v>6.7942583732057402</v>
      </c>
      <c r="N151" s="192">
        <v>6.2188766647365297</v>
      </c>
      <c r="O151" s="192">
        <v>5</v>
      </c>
      <c r="P151" s="192" t="s">
        <v>409</v>
      </c>
      <c r="Q151" s="192" t="s">
        <v>409</v>
      </c>
      <c r="R151" s="192">
        <v>0.442</v>
      </c>
      <c r="S151" s="192">
        <v>56.6</v>
      </c>
      <c r="T151" s="192" t="s">
        <v>789</v>
      </c>
      <c r="U151" s="192" t="s">
        <v>409</v>
      </c>
      <c r="V151" s="192" t="s">
        <v>409</v>
      </c>
      <c r="W151" s="192"/>
      <c r="X151" s="192"/>
      <c r="Y151" s="192"/>
      <c r="Z151" s="192"/>
      <c r="AA151" s="87"/>
    </row>
    <row r="152" spans="1:27" x14ac:dyDescent="0.2">
      <c r="A152" s="81">
        <v>145</v>
      </c>
      <c r="B152" s="84" t="str">
        <f ca="1"/>
        <v>Netherlands</v>
      </c>
      <c r="C152" s="84" t="str">
        <f ca="1"/>
        <v>NLD</v>
      </c>
      <c r="D152" s="84" t="str">
        <f ca="1"/>
        <v>ECS           Europe &amp; Central Asia</v>
      </c>
      <c r="E152" s="84" t="str">
        <f ca="1"/>
        <v>NA</v>
      </c>
      <c r="F152" s="81"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v>
      </c>
      <c r="I152" s="191" t="e"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#N/A</v>
      </c>
      <c r="J152" s="242">
        <v>44888</v>
      </c>
      <c r="K152" s="242">
        <v>44753</v>
      </c>
      <c r="L152" s="91" t="s">
        <v>246</v>
      </c>
      <c r="M152" s="192">
        <v>0</v>
      </c>
      <c r="N152" s="192">
        <v>0</v>
      </c>
      <c r="O152" s="192" t="s">
        <v>409</v>
      </c>
      <c r="P152" s="192" t="s">
        <v>409</v>
      </c>
      <c r="Q152" s="192" t="s">
        <v>409</v>
      </c>
      <c r="R152" s="192">
        <v>0.155</v>
      </c>
      <c r="S152" s="192">
        <v>80.099999999999994</v>
      </c>
      <c r="T152" s="192" t="s">
        <v>409</v>
      </c>
      <c r="U152" s="192" t="s">
        <v>409</v>
      </c>
      <c r="V152" s="192" t="s">
        <v>409</v>
      </c>
      <c r="W152" s="192"/>
      <c r="X152" s="192"/>
      <c r="Y152" s="192"/>
      <c r="Z152" s="192"/>
      <c r="AA152" s="87"/>
    </row>
    <row r="153" spans="1:27" x14ac:dyDescent="0.2">
      <c r="A153" s="81">
        <v>146</v>
      </c>
      <c r="B153" s="84" t="str">
        <f ca="1"/>
        <v>Norway</v>
      </c>
      <c r="C153" s="84" t="str">
        <f ca="1"/>
        <v>NOR</v>
      </c>
      <c r="D153" s="84" t="str">
        <f ca="1"/>
        <v>ECS           Europe &amp; Central Asia</v>
      </c>
      <c r="E153" s="84" t="str">
        <f ca="1"/>
        <v>NA</v>
      </c>
      <c r="F153" s="81"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t="e"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#N/A</v>
      </c>
      <c r="J153" s="242">
        <v>44888</v>
      </c>
      <c r="K153" s="242">
        <v>44753</v>
      </c>
      <c r="L153" s="91" t="s">
        <v>248</v>
      </c>
      <c r="M153" s="192">
        <v>0</v>
      </c>
      <c r="N153" s="192">
        <v>0</v>
      </c>
      <c r="O153" s="192" t="s">
        <v>409</v>
      </c>
      <c r="P153" s="192" t="s">
        <v>409</v>
      </c>
      <c r="Q153" s="192" t="s">
        <v>409</v>
      </c>
      <c r="R153" s="192">
        <v>0.14899999999999999</v>
      </c>
      <c r="S153" s="192">
        <v>80.5</v>
      </c>
      <c r="T153" s="192" t="s">
        <v>409</v>
      </c>
      <c r="U153" s="192" t="s">
        <v>409</v>
      </c>
      <c r="V153" s="192" t="s">
        <v>409</v>
      </c>
      <c r="W153" s="192"/>
      <c r="X153" s="192"/>
      <c r="Y153" s="192"/>
      <c r="Z153" s="192"/>
      <c r="AA153" s="87"/>
    </row>
    <row r="154" spans="1:27" x14ac:dyDescent="0.2">
      <c r="A154" s="81">
        <v>147</v>
      </c>
      <c r="B154" s="84" t="str">
        <f ca="1"/>
        <v>Nepal</v>
      </c>
      <c r="C154" s="84" t="str">
        <f ca="1"/>
        <v>NPL</v>
      </c>
      <c r="D154" s="84" t="str">
        <f ca="1"/>
        <v>SAS           South Asia</v>
      </c>
      <c r="E154" s="84" t="str">
        <f ca="1"/>
        <v>IDA</v>
      </c>
      <c r="F154" s="81"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6.1320208453966396</v>
      </c>
      <c r="I154" s="191" t="e"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#N/A</v>
      </c>
      <c r="J154" s="242">
        <v>44753</v>
      </c>
      <c r="K154" s="242">
        <v>44753</v>
      </c>
      <c r="L154" s="91" t="s">
        <v>250</v>
      </c>
      <c r="M154" s="192">
        <v>9.0430622009569301</v>
      </c>
      <c r="N154" s="192">
        <v>6.1320208453966396</v>
      </c>
      <c r="O154" s="192" t="s">
        <v>409</v>
      </c>
      <c r="P154" s="192" t="s">
        <v>409</v>
      </c>
      <c r="Q154" s="192" t="s">
        <v>409</v>
      </c>
      <c r="R154" s="192">
        <v>0.53600000000000003</v>
      </c>
      <c r="S154" s="192">
        <v>56.9</v>
      </c>
      <c r="T154" s="192" t="s">
        <v>409</v>
      </c>
      <c r="U154" s="192" t="s">
        <v>409</v>
      </c>
      <c r="V154" s="192" t="s">
        <v>409</v>
      </c>
      <c r="W154" s="192"/>
      <c r="X154" s="192"/>
      <c r="Y154" s="192"/>
      <c r="Z154" s="192"/>
      <c r="AA154" s="87"/>
    </row>
    <row r="155" spans="1:27" x14ac:dyDescent="0.2">
      <c r="A155" s="81">
        <v>148</v>
      </c>
      <c r="B155" s="84" t="str">
        <f ca="1"/>
        <v>Nauru</v>
      </c>
      <c r="C155" s="84" t="str">
        <f ca="1"/>
        <v>NRU</v>
      </c>
      <c r="D155" s="84" t="str">
        <f ca="1"/>
        <v>EAS           East Asia &amp; Pacific</v>
      </c>
      <c r="E155" s="84" t="str">
        <f ca="1"/>
        <v>IBRD</v>
      </c>
      <c r="F155" s="81" t="str">
        <f t="shared" ca="1" si="5"/>
        <v/>
      </c>
      <c r="G155" s="80" t="e">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#N/A</v>
      </c>
      <c r="H155" s="80" t="e"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#N/A</v>
      </c>
      <c r="I155" s="191" t="e"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#N/A</v>
      </c>
      <c r="J155" s="242" t="s">
        <v>409</v>
      </c>
      <c r="K155" s="242">
        <v>44753</v>
      </c>
      <c r="L155" s="91" t="s">
        <v>252</v>
      </c>
      <c r="M155" s="192" t="s">
        <v>409</v>
      </c>
      <c r="N155" s="192" t="s">
        <v>409</v>
      </c>
      <c r="O155" s="192" t="s">
        <v>409</v>
      </c>
      <c r="P155" s="192" t="s">
        <v>409</v>
      </c>
      <c r="Q155" s="192" t="s">
        <v>409</v>
      </c>
      <c r="R155" s="192" t="s">
        <v>409</v>
      </c>
      <c r="S155" s="192" t="s">
        <v>409</v>
      </c>
      <c r="T155" s="192" t="s">
        <v>409</v>
      </c>
      <c r="U155" s="192" t="s">
        <v>409</v>
      </c>
      <c r="V155" s="192" t="s">
        <v>409</v>
      </c>
      <c r="W155" s="192"/>
      <c r="X155" s="192"/>
      <c r="Y155" s="192"/>
      <c r="Z155" s="192"/>
      <c r="AA155" s="87"/>
    </row>
    <row r="156" spans="1:27" x14ac:dyDescent="0.2">
      <c r="A156" s="81">
        <v>149</v>
      </c>
      <c r="B156" s="84" t="str">
        <f ca="1"/>
        <v>New Zealand</v>
      </c>
      <c r="C156" s="84" t="str">
        <f ca="1"/>
        <v>NZL</v>
      </c>
      <c r="D156" s="84" t="str">
        <f ca="1"/>
        <v>EAS           East Asia &amp; Pacific</v>
      </c>
      <c r="E156" s="84" t="str">
        <f ca="1"/>
        <v>NA</v>
      </c>
      <c r="F156" s="81"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8.1065431383903402E-2</v>
      </c>
      <c r="I156" s="191" t="e"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#N/A</v>
      </c>
      <c r="J156" s="242">
        <v>44753</v>
      </c>
      <c r="K156" s="242">
        <v>44753</v>
      </c>
      <c r="L156" s="91" t="s">
        <v>254</v>
      </c>
      <c r="M156" s="192">
        <v>1.84210526315789</v>
      </c>
      <c r="N156" s="192">
        <v>8.1065431383903402E-2</v>
      </c>
      <c r="O156" s="192" t="s">
        <v>409</v>
      </c>
      <c r="P156" s="192" t="s">
        <v>409</v>
      </c>
      <c r="Q156" s="192" t="s">
        <v>409</v>
      </c>
      <c r="R156" s="192">
        <v>0.23499999999999999</v>
      </c>
      <c r="S156" s="192">
        <v>77.8</v>
      </c>
      <c r="T156" s="192" t="s">
        <v>409</v>
      </c>
      <c r="U156" s="192" t="s">
        <v>409</v>
      </c>
      <c r="V156" s="192" t="s">
        <v>409</v>
      </c>
      <c r="W156" s="192"/>
      <c r="X156" s="192"/>
      <c r="Y156" s="192"/>
      <c r="Z156" s="192"/>
      <c r="AA156" s="87"/>
    </row>
    <row r="157" spans="1:27" x14ac:dyDescent="0.2">
      <c r="A157" s="81">
        <v>150</v>
      </c>
      <c r="B157" s="84" t="str">
        <f ca="1"/>
        <v>Oman</v>
      </c>
      <c r="C157" s="84" t="str">
        <f ca="1"/>
        <v>OMN</v>
      </c>
      <c r="D157" s="84" t="str">
        <f ca="1"/>
        <v>MEA           Middle East &amp; North Africa</v>
      </c>
      <c r="E157" s="84" t="str">
        <f ca="1"/>
        <v>NA</v>
      </c>
      <c r="F157" s="81"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1.9918934568616</v>
      </c>
      <c r="I157" s="191" t="e"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#N/A</v>
      </c>
      <c r="J157" s="242">
        <v>44753</v>
      </c>
      <c r="K157" s="242">
        <v>44753</v>
      </c>
      <c r="L157" s="91" t="s">
        <v>256</v>
      </c>
      <c r="M157" s="192">
        <v>3.2296650717703299</v>
      </c>
      <c r="N157" s="192">
        <v>1.9918934568616</v>
      </c>
      <c r="O157" s="192" t="s">
        <v>409</v>
      </c>
      <c r="P157" s="192" t="s">
        <v>409</v>
      </c>
      <c r="Q157" s="192" t="s">
        <v>409</v>
      </c>
      <c r="R157" s="192">
        <v>0.29299999999999998</v>
      </c>
      <c r="S157" s="192">
        <v>71.2</v>
      </c>
      <c r="T157" s="192" t="s">
        <v>409</v>
      </c>
      <c r="U157" s="192" t="s">
        <v>409</v>
      </c>
      <c r="V157" s="192" t="s">
        <v>409</v>
      </c>
      <c r="W157" s="192"/>
      <c r="X157" s="192"/>
      <c r="Y157" s="192"/>
      <c r="Z157" s="192"/>
      <c r="AA157" s="87"/>
    </row>
    <row r="158" spans="1:27" x14ac:dyDescent="0.2">
      <c r="A158" s="81">
        <v>151</v>
      </c>
      <c r="B158" s="84" t="str">
        <f ca="1"/>
        <v>Pakistan</v>
      </c>
      <c r="C158" s="84" t="str">
        <f ca="1"/>
        <v>PAK</v>
      </c>
      <c r="D158" s="84" t="str">
        <f ca="1"/>
        <v>SAS           South Asia</v>
      </c>
      <c r="E158" s="84" t="str">
        <f ca="1"/>
        <v>Blend</v>
      </c>
      <c r="F158" s="81"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7.242191250262934</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7.4927620150549998</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7</v>
      </c>
      <c r="J158" s="242">
        <v>44888</v>
      </c>
      <c r="K158" s="242">
        <v>44900</v>
      </c>
      <c r="L158" s="91" t="s">
        <v>258</v>
      </c>
      <c r="M158" s="192">
        <v>6.6267942583731996</v>
      </c>
      <c r="N158" s="192">
        <v>7.4927620150549998</v>
      </c>
      <c r="O158" s="192">
        <v>7</v>
      </c>
      <c r="P158" s="192" t="s">
        <v>409</v>
      </c>
      <c r="Q158" s="192" t="s">
        <v>409</v>
      </c>
      <c r="R158" s="192">
        <v>0.435</v>
      </c>
      <c r="S158" s="192">
        <v>52.2</v>
      </c>
      <c r="T158" s="192" t="s">
        <v>788</v>
      </c>
      <c r="U158" s="192" t="s">
        <v>409</v>
      </c>
      <c r="V158" s="192" t="s">
        <v>409</v>
      </c>
      <c r="W158" s="192"/>
      <c r="X158" s="192"/>
      <c r="Y158" s="192"/>
      <c r="Z158" s="192"/>
      <c r="AA158" s="87"/>
    </row>
    <row r="159" spans="1:27" x14ac:dyDescent="0.2">
      <c r="A159" s="81">
        <v>152</v>
      </c>
      <c r="B159" s="84" t="str">
        <f ca="1"/>
        <v>Panama</v>
      </c>
      <c r="C159" s="84" t="str">
        <f ca="1"/>
        <v>PAN</v>
      </c>
      <c r="D159" s="84" t="str">
        <f ca="1"/>
        <v>LCN           Latin America &amp; Caribbean</v>
      </c>
      <c r="E159" s="84" t="str">
        <f ca="1"/>
        <v>IBRD</v>
      </c>
      <c r="F159" s="81"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2.3393167342211898</v>
      </c>
      <c r="I159" s="191" t="e"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#N/A</v>
      </c>
      <c r="J159" s="242">
        <v>44753</v>
      </c>
      <c r="K159" s="242">
        <v>44753</v>
      </c>
      <c r="L159" s="91" t="s">
        <v>260</v>
      </c>
      <c r="M159" s="192">
        <v>5.0956937799043001</v>
      </c>
      <c r="N159" s="192">
        <v>2.3393167342211898</v>
      </c>
      <c r="O159" s="192" t="s">
        <v>409</v>
      </c>
      <c r="P159" s="192" t="s">
        <v>409</v>
      </c>
      <c r="Q159" s="192" t="s">
        <v>409</v>
      </c>
      <c r="R159" s="192">
        <v>0.371</v>
      </c>
      <c r="S159" s="192">
        <v>70</v>
      </c>
      <c r="T159" s="192" t="s">
        <v>409</v>
      </c>
      <c r="U159" s="192" t="s">
        <v>409</v>
      </c>
      <c r="V159" s="192" t="s">
        <v>409</v>
      </c>
      <c r="W159" s="192"/>
      <c r="X159" s="192"/>
      <c r="Y159" s="192"/>
      <c r="Z159" s="192"/>
      <c r="AA159" s="87"/>
    </row>
    <row r="160" spans="1:27" x14ac:dyDescent="0.2">
      <c r="A160" s="81">
        <v>153</v>
      </c>
      <c r="B160" s="84" t="str">
        <f ca="1"/>
        <v>Peru</v>
      </c>
      <c r="C160" s="84" t="str">
        <f ca="1"/>
        <v>PER</v>
      </c>
      <c r="D160" s="84" t="str">
        <f ca="1"/>
        <v>LCN           Latin America &amp; Caribbean</v>
      </c>
      <c r="E160" s="84" t="str">
        <f ca="1"/>
        <v>IBRD</v>
      </c>
      <c r="F160" s="81"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2.1077012159814701</v>
      </c>
      <c r="I160" s="191" t="e"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#N/A</v>
      </c>
      <c r="J160" s="242">
        <v>44753</v>
      </c>
      <c r="K160" s="242">
        <v>44753</v>
      </c>
      <c r="L160" s="91" t="s">
        <v>262</v>
      </c>
      <c r="M160" s="192">
        <v>6.6507177033492804</v>
      </c>
      <c r="N160" s="192">
        <v>2.1077012159814701</v>
      </c>
      <c r="O160" s="192" t="s">
        <v>409</v>
      </c>
      <c r="P160" s="192" t="s">
        <v>409</v>
      </c>
      <c r="Q160" s="192" t="s">
        <v>409</v>
      </c>
      <c r="R160" s="192">
        <v>0.436</v>
      </c>
      <c r="S160" s="192">
        <v>70.8</v>
      </c>
      <c r="T160" s="192" t="s">
        <v>409</v>
      </c>
      <c r="U160" s="192" t="s">
        <v>409</v>
      </c>
      <c r="V160" s="192" t="s">
        <v>409</v>
      </c>
      <c r="W160" s="192"/>
      <c r="X160" s="192"/>
      <c r="Y160" s="192"/>
      <c r="Z160" s="192"/>
      <c r="AA160" s="87"/>
    </row>
    <row r="161" spans="1:27" x14ac:dyDescent="0.2">
      <c r="A161" s="81">
        <v>154</v>
      </c>
      <c r="B161" s="84" t="str">
        <f ca="1"/>
        <v>Philippines</v>
      </c>
      <c r="C161" s="84" t="str">
        <f ca="1"/>
        <v>PHL</v>
      </c>
      <c r="D161" s="84" t="str">
        <f ca="1"/>
        <v>EAS           East Asia &amp; Pacific</v>
      </c>
      <c r="E161" s="84" t="str">
        <f ca="1"/>
        <v>IBRD</v>
      </c>
      <c r="F161" s="81"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5.4371742906774703</v>
      </c>
      <c r="I161" s="191" t="e"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#N/A</v>
      </c>
      <c r="J161" s="242">
        <v>44753</v>
      </c>
      <c r="K161" s="242">
        <v>44753</v>
      </c>
      <c r="L161" s="91" t="s">
        <v>264</v>
      </c>
      <c r="M161" s="192">
        <v>7.2009569377990399</v>
      </c>
      <c r="N161" s="192">
        <v>5.4371742906774703</v>
      </c>
      <c r="O161" s="192" t="s">
        <v>409</v>
      </c>
      <c r="P161" s="192" t="s">
        <v>409</v>
      </c>
      <c r="Q161" s="192" t="s">
        <v>409</v>
      </c>
      <c r="R161" s="192">
        <v>0.45900000000000002</v>
      </c>
      <c r="S161" s="192">
        <v>59.3</v>
      </c>
      <c r="T161" s="192" t="s">
        <v>409</v>
      </c>
      <c r="U161" s="192" t="s">
        <v>409</v>
      </c>
      <c r="V161" s="192" t="s">
        <v>409</v>
      </c>
      <c r="W161" s="192"/>
      <c r="X161" s="192"/>
      <c r="Y161" s="192"/>
      <c r="Z161" s="192"/>
      <c r="AA161" s="87"/>
    </row>
    <row r="162" spans="1:27" x14ac:dyDescent="0.2">
      <c r="A162" s="81">
        <v>155</v>
      </c>
      <c r="B162" s="84" t="str">
        <f ca="1"/>
        <v>Palau</v>
      </c>
      <c r="C162" s="84" t="str">
        <f ca="1"/>
        <v>PLW</v>
      </c>
      <c r="D162" s="84" t="str">
        <f ca="1"/>
        <v>EAS           East Asia &amp; Pacific</v>
      </c>
      <c r="E162" s="84" t="str">
        <f ca="1"/>
        <v>IBRD</v>
      </c>
      <c r="F162" s="81" t="str">
        <f t="shared" ca="1" si="5"/>
        <v/>
      </c>
      <c r="G162" s="80" t="e">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#N/A</v>
      </c>
      <c r="H162" s="80" t="e"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#N/A</v>
      </c>
      <c r="I162" s="191" t="e"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#N/A</v>
      </c>
      <c r="J162" s="242">
        <v>44753</v>
      </c>
      <c r="K162" s="242">
        <v>44753</v>
      </c>
      <c r="L162" s="91" t="s">
        <v>266</v>
      </c>
      <c r="M162" s="192" t="s">
        <v>409</v>
      </c>
      <c r="N162" s="192" t="s">
        <v>409</v>
      </c>
      <c r="O162" s="192" t="s">
        <v>409</v>
      </c>
      <c r="P162" s="192" t="s">
        <v>409</v>
      </c>
      <c r="Q162" s="192" t="s">
        <v>409</v>
      </c>
      <c r="R162" s="192" t="s">
        <v>409</v>
      </c>
      <c r="S162" s="192" t="s">
        <v>409</v>
      </c>
      <c r="T162" s="192" t="s">
        <v>409</v>
      </c>
      <c r="U162" s="192" t="s">
        <v>409</v>
      </c>
      <c r="V162" s="192" t="s">
        <v>409</v>
      </c>
      <c r="W162" s="192"/>
      <c r="X162" s="192"/>
      <c r="Y162" s="192"/>
      <c r="Z162" s="192"/>
      <c r="AA162" s="87"/>
    </row>
    <row r="163" spans="1:27" x14ac:dyDescent="0.2">
      <c r="A163" s="81">
        <v>156</v>
      </c>
      <c r="B163" s="84" t="str">
        <f ca="1"/>
        <v>Papua New Guinea</v>
      </c>
      <c r="C163" s="84" t="str">
        <f ca="1"/>
        <v>PNG</v>
      </c>
      <c r="D163" s="84" t="str">
        <f ca="1"/>
        <v>EAS           East Asia &amp; Pacific</v>
      </c>
      <c r="E163" s="84" t="str">
        <f ca="1"/>
        <v>Blend</v>
      </c>
      <c r="F163" s="81"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10</v>
      </c>
      <c r="I163" s="191" t="e"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#N/A</v>
      </c>
      <c r="J163" s="242">
        <v>44753</v>
      </c>
      <c r="K163" s="242">
        <v>44753</v>
      </c>
      <c r="L163" s="91" t="s">
        <v>268</v>
      </c>
      <c r="M163" s="192">
        <v>10</v>
      </c>
      <c r="N163" s="192" t="s">
        <v>409</v>
      </c>
      <c r="O163" s="192" t="s">
        <v>409</v>
      </c>
      <c r="P163" s="192" t="s">
        <v>409</v>
      </c>
      <c r="Q163" s="192" t="s">
        <v>409</v>
      </c>
      <c r="R163" s="192">
        <v>0.60699999999999998</v>
      </c>
      <c r="S163" s="192" t="s">
        <v>409</v>
      </c>
      <c r="T163" s="192" t="s">
        <v>409</v>
      </c>
      <c r="U163" s="192" t="s">
        <v>409</v>
      </c>
      <c r="V163" s="192" t="s">
        <v>409</v>
      </c>
      <c r="W163" s="192"/>
      <c r="X163" s="192"/>
      <c r="Y163" s="192"/>
      <c r="Z163" s="192"/>
      <c r="AA163" s="87"/>
    </row>
    <row r="164" spans="1:27" x14ac:dyDescent="0.2">
      <c r="A164" s="81">
        <v>157</v>
      </c>
      <c r="B164" s="84" t="str">
        <f ca="1"/>
        <v>Poland</v>
      </c>
      <c r="C164" s="84" t="str">
        <f ca="1"/>
        <v>POL</v>
      </c>
      <c r="D164" s="84" t="str">
        <f ca="1"/>
        <v>ECS           Europe &amp; Central Asia</v>
      </c>
      <c r="E164" s="84" t="str">
        <f ca="1"/>
        <v>IBRD</v>
      </c>
      <c r="F164" s="81"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0.74696004632310298</v>
      </c>
      <c r="I164" s="191" t="e"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#N/A</v>
      </c>
      <c r="J164" s="242">
        <v>44753</v>
      </c>
      <c r="K164" s="242">
        <v>44753</v>
      </c>
      <c r="L164" s="91" t="s">
        <v>270</v>
      </c>
      <c r="M164" s="192">
        <v>0.789473684210525</v>
      </c>
      <c r="N164" s="192">
        <v>0.74696004632310298</v>
      </c>
      <c r="O164" s="192" t="s">
        <v>409</v>
      </c>
      <c r="P164" s="192" t="s">
        <v>409</v>
      </c>
      <c r="Q164" s="192" t="s">
        <v>409</v>
      </c>
      <c r="R164" s="192">
        <v>0.191</v>
      </c>
      <c r="S164" s="192">
        <v>75.5</v>
      </c>
      <c r="T164" s="192" t="s">
        <v>409</v>
      </c>
      <c r="U164" s="192" t="s">
        <v>409</v>
      </c>
      <c r="V164" s="192" t="s">
        <v>409</v>
      </c>
      <c r="W164" s="192"/>
      <c r="X164" s="192"/>
      <c r="Y164" s="192"/>
      <c r="Z164" s="192"/>
      <c r="AA164" s="87"/>
    </row>
    <row r="165" spans="1:27" x14ac:dyDescent="0.2">
      <c r="A165" s="81">
        <v>158</v>
      </c>
      <c r="B165" s="84" t="str">
        <f ca="1"/>
        <v>Puerto Rico</v>
      </c>
      <c r="C165" s="84" t="str">
        <f ca="1"/>
        <v>PRI</v>
      </c>
      <c r="D165" s="84" t="str">
        <f ca="1"/>
        <v>LCN           Latin America &amp; Caribbean</v>
      </c>
      <c r="E165" s="84" t="str">
        <f ca="1"/>
        <v>NA</v>
      </c>
      <c r="F165" s="81" t="str">
        <f t="shared" ca="1" si="5"/>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2.7990430622009499</v>
      </c>
      <c r="I165" s="191" t="e"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#N/A</v>
      </c>
      <c r="J165" s="242">
        <v>44887</v>
      </c>
      <c r="K165" s="242" t="s">
        <v>409</v>
      </c>
      <c r="L165" s="91" t="s">
        <v>712</v>
      </c>
      <c r="M165" s="192">
        <v>2.7990430622009499</v>
      </c>
      <c r="N165" s="192" t="s">
        <v>409</v>
      </c>
      <c r="O165" s="192" t="s">
        <v>409</v>
      </c>
      <c r="P165" s="192" t="s">
        <v>409</v>
      </c>
      <c r="Q165" s="192" t="s">
        <v>409</v>
      </c>
      <c r="R165" s="192">
        <v>0.27500000000000002</v>
      </c>
      <c r="S165" s="192" t="s">
        <v>409</v>
      </c>
      <c r="T165" s="192" t="s">
        <v>409</v>
      </c>
      <c r="U165" s="192" t="s">
        <v>409</v>
      </c>
      <c r="V165" s="192" t="s">
        <v>409</v>
      </c>
      <c r="W165" s="192"/>
      <c r="X165" s="192"/>
      <c r="Y165" s="192"/>
      <c r="Z165" s="192"/>
      <c r="AA165" s="87"/>
    </row>
    <row r="166" spans="1:27" x14ac:dyDescent="0.2">
      <c r="A166" s="81">
        <v>159</v>
      </c>
      <c r="B166" s="84" t="str">
        <f ca="1"/>
        <v>Korea, Dem. People's Rep.</v>
      </c>
      <c r="C166" s="84" t="str">
        <f ca="1"/>
        <v>PRK</v>
      </c>
      <c r="D166" s="84" t="str">
        <f ca="1"/>
        <v>EAS           East Asia &amp; Pacific</v>
      </c>
      <c r="E166" s="84" t="str">
        <f ca="1"/>
        <v>NA</v>
      </c>
      <c r="F166" s="81"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8.6363636363636296</v>
      </c>
      <c r="I166" s="191" t="e"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#N/A</v>
      </c>
      <c r="J166" s="242">
        <v>44753</v>
      </c>
      <c r="K166" s="242">
        <v>44753</v>
      </c>
      <c r="L166" s="91" t="s">
        <v>271</v>
      </c>
      <c r="M166" s="192">
        <v>8.6363636363636296</v>
      </c>
      <c r="N166" s="192" t="s">
        <v>409</v>
      </c>
      <c r="O166" s="192" t="s">
        <v>409</v>
      </c>
      <c r="P166" s="192" t="s">
        <v>409</v>
      </c>
      <c r="Q166" s="192" t="s">
        <v>409</v>
      </c>
      <c r="R166" s="192">
        <v>0.51900000000000002</v>
      </c>
      <c r="S166" s="192" t="s">
        <v>409</v>
      </c>
      <c r="T166" s="192" t="s">
        <v>409</v>
      </c>
      <c r="U166" s="192" t="s">
        <v>409</v>
      </c>
      <c r="V166" s="192" t="s">
        <v>409</v>
      </c>
      <c r="W166" s="192"/>
      <c r="X166" s="192"/>
      <c r="Y166" s="192"/>
      <c r="Z166" s="192"/>
      <c r="AA166" s="87"/>
    </row>
    <row r="167" spans="1:27" x14ac:dyDescent="0.2">
      <c r="A167" s="81">
        <v>160</v>
      </c>
      <c r="B167" s="84" t="str">
        <f ca="1"/>
        <v>Portugal</v>
      </c>
      <c r="C167" s="84" t="str">
        <f ca="1"/>
        <v>PRT</v>
      </c>
      <c r="D167" s="84" t="str">
        <f ca="1"/>
        <v>ECS           Europe &amp; Central Asia</v>
      </c>
      <c r="E167" s="84" t="str">
        <f ca="1"/>
        <v>NA</v>
      </c>
      <c r="F167" s="81"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0</v>
      </c>
      <c r="I167" s="191" t="e"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#N/A</v>
      </c>
      <c r="J167" s="242">
        <v>44888</v>
      </c>
      <c r="K167" s="242">
        <v>44753</v>
      </c>
      <c r="L167" s="91" t="s">
        <v>273</v>
      </c>
      <c r="M167" s="192">
        <v>0</v>
      </c>
      <c r="N167" s="192">
        <v>0</v>
      </c>
      <c r="O167" s="192" t="s">
        <v>409</v>
      </c>
      <c r="P167" s="192" t="s">
        <v>409</v>
      </c>
      <c r="Q167" s="192" t="s">
        <v>409</v>
      </c>
      <c r="R167" s="192">
        <v>0.158</v>
      </c>
      <c r="S167" s="192">
        <v>78.7</v>
      </c>
      <c r="T167" s="192" t="s">
        <v>409</v>
      </c>
      <c r="U167" s="192" t="s">
        <v>409</v>
      </c>
      <c r="V167" s="192" t="s">
        <v>409</v>
      </c>
      <c r="W167" s="192"/>
      <c r="X167" s="192"/>
      <c r="Y167" s="192"/>
      <c r="Z167" s="192"/>
      <c r="AA167" s="87"/>
    </row>
    <row r="168" spans="1:27" x14ac:dyDescent="0.2">
      <c r="A168" s="81">
        <v>161</v>
      </c>
      <c r="B168" s="84" t="str">
        <f ca="1"/>
        <v>Paraguay</v>
      </c>
      <c r="C168" s="84" t="str">
        <f ca="1"/>
        <v>PRY</v>
      </c>
      <c r="D168" s="84" t="str">
        <f ca="1"/>
        <v>LCN           Latin America &amp; Caribbean</v>
      </c>
      <c r="E168" s="84" t="str">
        <f ca="1"/>
        <v>IBRD</v>
      </c>
      <c r="F168" s="81"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5.6398378691372297</v>
      </c>
      <c r="I168" s="191" t="e"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#N/A</v>
      </c>
      <c r="J168" s="242">
        <v>44888</v>
      </c>
      <c r="K168" s="242">
        <v>44753</v>
      </c>
      <c r="L168" s="91" t="s">
        <v>275</v>
      </c>
      <c r="M168" s="192">
        <v>5.2870813397129099</v>
      </c>
      <c r="N168" s="192">
        <v>5.6398378691372297</v>
      </c>
      <c r="O168" s="192" t="s">
        <v>409</v>
      </c>
      <c r="P168" s="192" t="s">
        <v>409</v>
      </c>
      <c r="Q168" s="192" t="s">
        <v>409</v>
      </c>
      <c r="R168" s="192">
        <v>0.379</v>
      </c>
      <c r="S168" s="192">
        <v>58.6</v>
      </c>
      <c r="T168" s="192" t="s">
        <v>409</v>
      </c>
      <c r="U168" s="192" t="s">
        <v>409</v>
      </c>
      <c r="V168" s="192" t="s">
        <v>409</v>
      </c>
      <c r="W168" s="192"/>
      <c r="X168" s="192"/>
      <c r="Y168" s="192"/>
      <c r="Z168" s="192"/>
      <c r="AA168" s="87"/>
    </row>
    <row r="169" spans="1:27" x14ac:dyDescent="0.2">
      <c r="A169" s="81">
        <v>162</v>
      </c>
      <c r="B169" s="84" t="str">
        <f ca="1"/>
        <v>West Bank and Gaza</v>
      </c>
      <c r="C169" s="84" t="str">
        <f ca="1"/>
        <v>PSE</v>
      </c>
      <c r="D169" s="84" t="str">
        <f ca="1"/>
        <v>MEA           Middle East &amp; North Africa</v>
      </c>
      <c r="E169" s="84" t="str">
        <f ca="1"/>
        <v>NA</v>
      </c>
      <c r="F169" s="81"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3.8038277511961698</v>
      </c>
      <c r="I169" s="191" t="e"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#N/A</v>
      </c>
      <c r="J169" s="242">
        <v>44887</v>
      </c>
      <c r="K169" s="242">
        <v>44887</v>
      </c>
      <c r="L169" s="91" t="s">
        <v>713</v>
      </c>
      <c r="M169" s="192">
        <v>3.8038277511961698</v>
      </c>
      <c r="N169" s="192" t="s">
        <v>409</v>
      </c>
      <c r="O169" s="192" t="s">
        <v>409</v>
      </c>
      <c r="P169" s="192" t="s">
        <v>409</v>
      </c>
      <c r="Q169" s="192" t="s">
        <v>409</v>
      </c>
      <c r="R169" s="192">
        <v>0.317</v>
      </c>
      <c r="S169" s="192" t="s">
        <v>409</v>
      </c>
      <c r="T169" s="192" t="s">
        <v>409</v>
      </c>
      <c r="U169" s="192" t="s">
        <v>409</v>
      </c>
      <c r="V169" s="192" t="s">
        <v>409</v>
      </c>
      <c r="W169" s="192"/>
      <c r="X169" s="192"/>
      <c r="Y169" s="192"/>
      <c r="Z169" s="192"/>
      <c r="AA169" s="87"/>
    </row>
    <row r="170" spans="1:27" x14ac:dyDescent="0.2">
      <c r="A170" s="81">
        <v>163</v>
      </c>
      <c r="B170" s="84" t="str">
        <f ca="1"/>
        <v>French Polynesia</v>
      </c>
      <c r="C170" s="84" t="str">
        <f ca="1"/>
        <v>PYF</v>
      </c>
      <c r="D170" s="84" t="str">
        <f ca="1"/>
        <v>EAS           East Asia &amp; Pacific</v>
      </c>
      <c r="E170" s="84" t="str">
        <f ca="1"/>
        <v>NA</v>
      </c>
      <c r="F170" s="81" t="str">
        <f t="shared" ca="1" si="5"/>
        <v/>
      </c>
      <c r="G170" s="80" t="e">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t="e"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#N/A</v>
      </c>
      <c r="J170" s="242">
        <v>44887</v>
      </c>
      <c r="K170" s="242" t="s">
        <v>409</v>
      </c>
      <c r="L170" s="91" t="s">
        <v>714</v>
      </c>
      <c r="M170" s="192" t="s">
        <v>409</v>
      </c>
      <c r="N170" s="192" t="s">
        <v>409</v>
      </c>
      <c r="O170" s="192" t="s">
        <v>409</v>
      </c>
      <c r="P170" s="192" t="s">
        <v>409</v>
      </c>
      <c r="Q170" s="192" t="s">
        <v>409</v>
      </c>
      <c r="R170" s="192" t="s">
        <v>409</v>
      </c>
      <c r="S170" s="192" t="s">
        <v>409</v>
      </c>
      <c r="T170" s="192" t="s">
        <v>409</v>
      </c>
      <c r="U170" s="192" t="s">
        <v>409</v>
      </c>
      <c r="V170" s="192" t="s">
        <v>409</v>
      </c>
      <c r="W170" s="192"/>
      <c r="X170" s="192"/>
      <c r="Y170" s="192"/>
      <c r="Z170" s="192"/>
      <c r="AA170" s="87"/>
    </row>
    <row r="171" spans="1:27" x14ac:dyDescent="0.2">
      <c r="A171" s="81">
        <v>164</v>
      </c>
      <c r="B171" s="84" t="str">
        <f ca="1"/>
        <v>Qatar</v>
      </c>
      <c r="C171" s="84" t="str">
        <f ca="1"/>
        <v>QAT</v>
      </c>
      <c r="D171" s="84" t="str">
        <f ca="1"/>
        <v>MEA           Middle East &amp; North Africa</v>
      </c>
      <c r="E171" s="84" t="str">
        <f ca="1"/>
        <v>NA</v>
      </c>
      <c r="F171" s="81"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1.64447017950202</v>
      </c>
      <c r="I171" s="191" t="e"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#N/A</v>
      </c>
      <c r="J171" s="242">
        <v>44888</v>
      </c>
      <c r="K171" s="242">
        <v>44753</v>
      </c>
      <c r="L171" s="91" t="s">
        <v>277</v>
      </c>
      <c r="M171" s="192">
        <v>0</v>
      </c>
      <c r="N171" s="192">
        <v>1.64447017950202</v>
      </c>
      <c r="O171" s="192" t="s">
        <v>409</v>
      </c>
      <c r="P171" s="192" t="s">
        <v>409</v>
      </c>
      <c r="Q171" s="192" t="s">
        <v>409</v>
      </c>
      <c r="R171" s="192">
        <v>0.11899999999999999</v>
      </c>
      <c r="S171" s="192">
        <v>72.400000000000006</v>
      </c>
      <c r="T171" s="192" t="s">
        <v>409</v>
      </c>
      <c r="U171" s="192" t="s">
        <v>409</v>
      </c>
      <c r="V171" s="192" t="s">
        <v>409</v>
      </c>
      <c r="W171" s="192"/>
      <c r="X171" s="192"/>
      <c r="Y171" s="192"/>
      <c r="Z171" s="192"/>
      <c r="AA171" s="87"/>
    </row>
    <row r="172" spans="1:27" x14ac:dyDescent="0.2">
      <c r="A172" s="81">
        <v>165</v>
      </c>
      <c r="B172" s="84" t="str">
        <f ca="1"/>
        <v>Romania</v>
      </c>
      <c r="C172" s="84" t="str">
        <f ca="1"/>
        <v>ROU</v>
      </c>
      <c r="D172" s="84" t="str">
        <f ca="1"/>
        <v>ECS           Europe &amp; Central Asia</v>
      </c>
      <c r="E172" s="84" t="str">
        <f ca="1"/>
        <v>IBRD</v>
      </c>
      <c r="F172" s="81"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2.68674001158077</v>
      </c>
      <c r="I172" s="191" t="e"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#N/A</v>
      </c>
      <c r="J172" s="242">
        <v>44888</v>
      </c>
      <c r="K172" s="242">
        <v>44753</v>
      </c>
      <c r="L172" s="91" t="s">
        <v>279</v>
      </c>
      <c r="M172" s="192">
        <v>2.4641148325358802</v>
      </c>
      <c r="N172" s="192">
        <v>2.68674001158077</v>
      </c>
      <c r="O172" s="192" t="s">
        <v>409</v>
      </c>
      <c r="P172" s="192" t="s">
        <v>409</v>
      </c>
      <c r="Q172" s="192" t="s">
        <v>409</v>
      </c>
      <c r="R172" s="192">
        <v>0.26100000000000001</v>
      </c>
      <c r="S172" s="192">
        <v>68.8</v>
      </c>
      <c r="T172" s="192" t="s">
        <v>409</v>
      </c>
      <c r="U172" s="192" t="s">
        <v>409</v>
      </c>
      <c r="V172" s="192" t="s">
        <v>409</v>
      </c>
      <c r="W172" s="192"/>
      <c r="X172" s="192"/>
      <c r="Y172" s="192"/>
      <c r="Z172" s="192"/>
      <c r="AA172" s="87"/>
    </row>
    <row r="173" spans="1:27" x14ac:dyDescent="0.2">
      <c r="A173" s="81">
        <v>166</v>
      </c>
      <c r="B173" s="84" t="str">
        <f ca="1"/>
        <v>Russian Federation</v>
      </c>
      <c r="C173" s="84" t="str">
        <f ca="1"/>
        <v>RUS</v>
      </c>
      <c r="D173" s="84" t="str">
        <f ca="1"/>
        <v>ECS           Europe &amp; Central Asia</v>
      </c>
      <c r="E173" s="84" t="str">
        <f ca="1"/>
        <v>IBRD</v>
      </c>
      <c r="F173" s="81"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2.59988419224088</v>
      </c>
      <c r="I173" s="191" t="e"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#N/A</v>
      </c>
      <c r="J173" s="242">
        <v>44888</v>
      </c>
      <c r="K173" s="242">
        <v>44753</v>
      </c>
      <c r="L173" s="91" t="s">
        <v>281</v>
      </c>
      <c r="M173" s="192">
        <v>2.5837320574162601</v>
      </c>
      <c r="N173" s="192">
        <v>2.59988419224088</v>
      </c>
      <c r="O173" s="192" t="s">
        <v>409</v>
      </c>
      <c r="P173" s="192" t="s">
        <v>409</v>
      </c>
      <c r="Q173" s="192" t="s">
        <v>409</v>
      </c>
      <c r="R173" s="192">
        <v>0.26600000000000001</v>
      </c>
      <c r="S173" s="192">
        <v>69.099999999999994</v>
      </c>
      <c r="T173" s="192" t="s">
        <v>409</v>
      </c>
      <c r="U173" s="192" t="s">
        <v>409</v>
      </c>
      <c r="V173" s="192" t="s">
        <v>409</v>
      </c>
      <c r="W173" s="192"/>
      <c r="X173" s="192"/>
      <c r="Y173" s="192"/>
      <c r="Z173" s="192"/>
      <c r="AA173" s="87"/>
    </row>
    <row r="174" spans="1:27" x14ac:dyDescent="0.2">
      <c r="A174" s="81">
        <v>167</v>
      </c>
      <c r="B174" s="84" t="str">
        <f ca="1"/>
        <v>Rwanda</v>
      </c>
      <c r="C174" s="84" t="str">
        <f ca="1"/>
        <v>RWA</v>
      </c>
      <c r="D174" s="84" t="str">
        <f ca="1"/>
        <v>SSF           Sub-Saharan Africa</v>
      </c>
      <c r="E174" s="84" t="str">
        <f ca="1"/>
        <v>IDA</v>
      </c>
      <c r="F174" s="81"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7.9559930515344499</v>
      </c>
      <c r="I174" s="191" t="e"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#N/A</v>
      </c>
      <c r="J174" s="242">
        <v>44753</v>
      </c>
      <c r="K174" s="242">
        <v>44753</v>
      </c>
      <c r="L174" s="91" t="s">
        <v>283</v>
      </c>
      <c r="M174" s="192">
        <v>9.0669856459330092</v>
      </c>
      <c r="N174" s="192">
        <v>7.9559930515344499</v>
      </c>
      <c r="O174" s="192" t="s">
        <v>409</v>
      </c>
      <c r="P174" s="192" t="s">
        <v>409</v>
      </c>
      <c r="Q174" s="192" t="s">
        <v>409</v>
      </c>
      <c r="R174" s="192">
        <v>0.53700000000000003</v>
      </c>
      <c r="S174" s="192">
        <v>50.6</v>
      </c>
      <c r="T174" s="192" t="s">
        <v>409</v>
      </c>
      <c r="U174" s="192" t="s">
        <v>409</v>
      </c>
      <c r="V174" s="192" t="s">
        <v>409</v>
      </c>
      <c r="W174" s="192"/>
      <c r="X174" s="192"/>
      <c r="Y174" s="192"/>
      <c r="Z174" s="192"/>
      <c r="AA174" s="87"/>
    </row>
    <row r="175" spans="1:27" x14ac:dyDescent="0.2">
      <c r="A175" s="81">
        <v>168</v>
      </c>
      <c r="B175" s="84" t="str">
        <f ca="1"/>
        <v>Saudi Arabia</v>
      </c>
      <c r="C175" s="84" t="str">
        <f ca="1"/>
        <v>SAU</v>
      </c>
      <c r="D175" s="84" t="str">
        <f ca="1"/>
        <v>MEA           Middle East &amp; North Africa</v>
      </c>
      <c r="E175" s="84" t="str">
        <f ca="1"/>
        <v>NA</v>
      </c>
      <c r="F175" s="81"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2.36826867400115</v>
      </c>
      <c r="I175" s="191" t="e"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#N/A</v>
      </c>
      <c r="J175" s="242">
        <v>44753</v>
      </c>
      <c r="K175" s="242">
        <v>44753</v>
      </c>
      <c r="L175" s="91" t="s">
        <v>285</v>
      </c>
      <c r="M175" s="192">
        <v>2.3923444976076498</v>
      </c>
      <c r="N175" s="192">
        <v>2.36826867400115</v>
      </c>
      <c r="O175" s="192" t="s">
        <v>409</v>
      </c>
      <c r="P175" s="192" t="s">
        <v>409</v>
      </c>
      <c r="Q175" s="192" t="s">
        <v>409</v>
      </c>
      <c r="R175" s="192">
        <v>0.25800000000000001</v>
      </c>
      <c r="S175" s="192">
        <v>69.900000000000006</v>
      </c>
      <c r="T175" s="192" t="s">
        <v>409</v>
      </c>
      <c r="U175" s="192" t="s">
        <v>409</v>
      </c>
      <c r="V175" s="192" t="s">
        <v>409</v>
      </c>
      <c r="W175" s="192"/>
      <c r="X175" s="192"/>
      <c r="Y175" s="192"/>
      <c r="Z175" s="192"/>
      <c r="AA175" s="87"/>
    </row>
    <row r="176" spans="1:27" x14ac:dyDescent="0.2">
      <c r="A176" s="81">
        <v>169</v>
      </c>
      <c r="B176" s="84" t="str">
        <f ca="1"/>
        <v>Sudan</v>
      </c>
      <c r="C176" s="84" t="str">
        <f ca="1"/>
        <v>SDN</v>
      </c>
      <c r="D176" s="84" t="str">
        <f ca="1"/>
        <v>SSF           Sub-Saharan Africa</v>
      </c>
      <c r="E176" s="84" t="str">
        <f ca="1"/>
        <v>IDA</v>
      </c>
      <c r="F176" s="81"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10</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10</v>
      </c>
      <c r="J176" s="242">
        <v>44888</v>
      </c>
      <c r="K176" s="242">
        <v>45181</v>
      </c>
      <c r="L176" s="91" t="s">
        <v>287</v>
      </c>
      <c r="M176" s="192">
        <v>10</v>
      </c>
      <c r="N176" s="192">
        <v>10</v>
      </c>
      <c r="O176" s="192">
        <v>10</v>
      </c>
      <c r="P176" s="192">
        <v>10</v>
      </c>
      <c r="Q176" s="192">
        <v>1</v>
      </c>
      <c r="R176" s="192">
        <v>0.57599999999999996</v>
      </c>
      <c r="S176" s="192">
        <v>42.8</v>
      </c>
      <c r="T176" s="192" t="s">
        <v>787</v>
      </c>
      <c r="U176" s="192" t="s">
        <v>882</v>
      </c>
      <c r="V176" s="192">
        <v>-12.54</v>
      </c>
      <c r="W176" s="192"/>
      <c r="X176" s="192"/>
      <c r="Y176" s="192"/>
      <c r="Z176" s="192"/>
      <c r="AA176" s="87"/>
    </row>
    <row r="177" spans="1:27" x14ac:dyDescent="0.2">
      <c r="A177" s="81">
        <v>170</v>
      </c>
      <c r="B177" s="84" t="str">
        <f ca="1"/>
        <v>Senegal</v>
      </c>
      <c r="C177" s="84" t="str">
        <f ca="1"/>
        <v>SEN</v>
      </c>
      <c r="D177" s="84" t="str">
        <f ca="1"/>
        <v>SSF           Sub-Saharan Africa</v>
      </c>
      <c r="E177" s="84" t="str">
        <f ca="1"/>
        <v>IDA</v>
      </c>
      <c r="F177" s="81"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7.78228141285466</v>
      </c>
      <c r="I177" s="191" t="e"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#N/A</v>
      </c>
      <c r="J177" s="242">
        <v>44888</v>
      </c>
      <c r="K177" s="242">
        <v>44753</v>
      </c>
      <c r="L177" s="91" t="s">
        <v>289</v>
      </c>
      <c r="M177" s="192">
        <v>7.3923444976076498</v>
      </c>
      <c r="N177" s="192">
        <v>7.78228141285466</v>
      </c>
      <c r="O177" s="192" t="s">
        <v>409</v>
      </c>
      <c r="P177" s="192" t="s">
        <v>409</v>
      </c>
      <c r="Q177" s="192" t="s">
        <v>409</v>
      </c>
      <c r="R177" s="192">
        <v>0.46700000000000003</v>
      </c>
      <c r="S177" s="192">
        <v>51.2</v>
      </c>
      <c r="T177" s="192" t="s">
        <v>409</v>
      </c>
      <c r="U177" s="192" t="s">
        <v>409</v>
      </c>
      <c r="V177" s="192" t="s">
        <v>409</v>
      </c>
      <c r="W177" s="192"/>
      <c r="X177" s="192"/>
      <c r="Y177" s="192"/>
      <c r="Z177" s="192"/>
      <c r="AA177" s="87"/>
    </row>
    <row r="178" spans="1:27" x14ac:dyDescent="0.2">
      <c r="A178" s="81">
        <v>171</v>
      </c>
      <c r="B178" s="84" t="str">
        <f ca="1"/>
        <v>Singapore</v>
      </c>
      <c r="C178" s="84" t="str">
        <f ca="1"/>
        <v>SGP</v>
      </c>
      <c r="D178" s="84" t="str">
        <f ca="1"/>
        <v>EAS           East Asia &amp; Pacific</v>
      </c>
      <c r="E178" s="84" t="str">
        <f ca="1"/>
        <v>NA</v>
      </c>
      <c r="F178" s="81"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1.4418066010422701</v>
      </c>
      <c r="I178" s="191" t="e"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#N/A</v>
      </c>
      <c r="J178" s="242">
        <v>44888</v>
      </c>
      <c r="K178" s="242">
        <v>44753</v>
      </c>
      <c r="L178" s="91" t="s">
        <v>291</v>
      </c>
      <c r="M178" s="192">
        <v>0</v>
      </c>
      <c r="N178" s="192">
        <v>1.4418066010422701</v>
      </c>
      <c r="O178" s="192" t="s">
        <v>409</v>
      </c>
      <c r="P178" s="192" t="s">
        <v>409</v>
      </c>
      <c r="Q178" s="192" t="s">
        <v>409</v>
      </c>
      <c r="R178" s="192">
        <v>0.10100000000000001</v>
      </c>
      <c r="S178" s="192">
        <v>73.099999999999994</v>
      </c>
      <c r="T178" s="192" t="s">
        <v>409</v>
      </c>
      <c r="U178" s="192" t="s">
        <v>409</v>
      </c>
      <c r="V178" s="192" t="s">
        <v>409</v>
      </c>
      <c r="W178" s="192"/>
      <c r="X178" s="192"/>
      <c r="Y178" s="192"/>
      <c r="Z178" s="192"/>
      <c r="AA178" s="87"/>
    </row>
    <row r="179" spans="1:27" x14ac:dyDescent="0.2">
      <c r="A179" s="81">
        <v>172</v>
      </c>
      <c r="B179" s="84" t="str">
        <f ca="1"/>
        <v>Solomon Islands</v>
      </c>
      <c r="C179" s="84" t="str">
        <f ca="1"/>
        <v>SLB</v>
      </c>
      <c r="D179" s="84" t="str">
        <f ca="1"/>
        <v>EAS           East Asia &amp; Pacific</v>
      </c>
      <c r="E179" s="84" t="str">
        <f ca="1"/>
        <v>IDA</v>
      </c>
      <c r="F179" s="81"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9.1387559808612409</v>
      </c>
      <c r="I179" s="191" t="e"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#N/A</v>
      </c>
      <c r="J179" s="242">
        <v>44753</v>
      </c>
      <c r="K179" s="242">
        <v>44753</v>
      </c>
      <c r="L179" s="91" t="s">
        <v>293</v>
      </c>
      <c r="M179" s="192">
        <v>9.1387559808612409</v>
      </c>
      <c r="N179" s="192" t="s">
        <v>409</v>
      </c>
      <c r="O179" s="192" t="s">
        <v>409</v>
      </c>
      <c r="P179" s="192" t="s">
        <v>409</v>
      </c>
      <c r="Q179" s="192" t="s">
        <v>409</v>
      </c>
      <c r="R179" s="192">
        <v>0.54</v>
      </c>
      <c r="S179" s="192" t="s">
        <v>409</v>
      </c>
      <c r="T179" s="192" t="s">
        <v>409</v>
      </c>
      <c r="U179" s="192" t="s">
        <v>409</v>
      </c>
      <c r="V179" s="192" t="s">
        <v>409</v>
      </c>
      <c r="W179" s="192"/>
      <c r="X179" s="192"/>
      <c r="Y179" s="192"/>
      <c r="Z179" s="192"/>
      <c r="AA179" s="87"/>
    </row>
    <row r="180" spans="1:27" x14ac:dyDescent="0.2">
      <c r="A180" s="81">
        <v>173</v>
      </c>
      <c r="B180" s="84" t="str">
        <f ca="1"/>
        <v>Sierra Leone</v>
      </c>
      <c r="C180" s="84" t="str">
        <f ca="1"/>
        <v>SLE</v>
      </c>
      <c r="D180" s="84" t="str">
        <f ca="1"/>
        <v>SSF           Sub-Saharan Africa</v>
      </c>
      <c r="E180" s="84" t="str">
        <f ca="1"/>
        <v>IDA</v>
      </c>
      <c r="F180" s="81"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10</v>
      </c>
      <c r="I180" s="191" t="e"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#N/A</v>
      </c>
      <c r="J180" s="242">
        <v>44888</v>
      </c>
      <c r="K180" s="242">
        <v>44753</v>
      </c>
      <c r="L180" s="91" t="s">
        <v>295</v>
      </c>
      <c r="M180" s="192">
        <v>9.6411483253588504</v>
      </c>
      <c r="N180" s="192">
        <v>10</v>
      </c>
      <c r="O180" s="192" t="s">
        <v>409</v>
      </c>
      <c r="P180" s="192" t="s">
        <v>409</v>
      </c>
      <c r="Q180" s="192" t="s">
        <v>409</v>
      </c>
      <c r="R180" s="192">
        <v>0.56100000000000005</v>
      </c>
      <c r="S180" s="192">
        <v>40.5</v>
      </c>
      <c r="T180" s="192" t="s">
        <v>409</v>
      </c>
      <c r="U180" s="192" t="s">
        <v>409</v>
      </c>
      <c r="V180" s="192" t="s">
        <v>409</v>
      </c>
      <c r="W180" s="192"/>
      <c r="X180" s="192"/>
      <c r="Y180" s="192"/>
      <c r="Z180" s="192"/>
      <c r="AA180" s="87"/>
    </row>
    <row r="181" spans="1:27" x14ac:dyDescent="0.2">
      <c r="A181" s="81">
        <v>174</v>
      </c>
      <c r="B181" s="84" t="str">
        <f ca="1"/>
        <v>El Salvador</v>
      </c>
      <c r="C181" s="84" t="str">
        <f ca="1"/>
        <v>SLV</v>
      </c>
      <c r="D181" s="84" t="str">
        <f ca="1"/>
        <v>LCN           Latin America &amp; Caribbean</v>
      </c>
      <c r="E181" s="84" t="str">
        <f ca="1"/>
        <v>IBRD</v>
      </c>
      <c r="F181" s="81"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4.4824821480175299</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4.01852924145917</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5</v>
      </c>
      <c r="J181" s="242">
        <v>44753</v>
      </c>
      <c r="K181" s="242">
        <v>45077</v>
      </c>
      <c r="L181" s="91" t="s">
        <v>297</v>
      </c>
      <c r="M181" s="192">
        <v>4.9760765550239201</v>
      </c>
      <c r="N181" s="192">
        <v>4.01852924145917</v>
      </c>
      <c r="O181" s="192">
        <v>5</v>
      </c>
      <c r="P181" s="192" t="s">
        <v>409</v>
      </c>
      <c r="Q181" s="192" t="s">
        <v>409</v>
      </c>
      <c r="R181" s="192">
        <v>0.36599999999999999</v>
      </c>
      <c r="S181" s="192">
        <v>64.2</v>
      </c>
      <c r="T181" s="192" t="s">
        <v>789</v>
      </c>
      <c r="U181" s="192" t="s">
        <v>409</v>
      </c>
      <c r="V181" s="192" t="s">
        <v>409</v>
      </c>
      <c r="W181" s="192"/>
      <c r="X181" s="192"/>
      <c r="Y181" s="192"/>
      <c r="Z181" s="192"/>
      <c r="AA181" s="87"/>
    </row>
    <row r="182" spans="1:27" x14ac:dyDescent="0.2">
      <c r="A182" s="81">
        <v>175</v>
      </c>
      <c r="B182" s="84" t="str">
        <f ca="1"/>
        <v>San Marino</v>
      </c>
      <c r="C182" s="84" t="str">
        <f ca="1"/>
        <v>SMR</v>
      </c>
      <c r="D182" s="84" t="str">
        <f ca="1"/>
        <v>ECS           Europe &amp; Central Asia</v>
      </c>
      <c r="E182" s="84" t="str">
        <f ca="1"/>
        <v>NA</v>
      </c>
      <c r="F182" s="81" t="str">
        <f t="shared" ca="1" si="5"/>
        <v/>
      </c>
      <c r="G182" s="80" t="e">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#N/A</v>
      </c>
      <c r="H182" s="80" t="e"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#N/A</v>
      </c>
      <c r="I182" s="191" t="e"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#N/A</v>
      </c>
      <c r="J182" s="242" t="s">
        <v>409</v>
      </c>
      <c r="K182" s="242" t="s">
        <v>409</v>
      </c>
      <c r="L182" s="91" t="s">
        <v>715</v>
      </c>
      <c r="M182" s="192" t="s">
        <v>409</v>
      </c>
      <c r="N182" s="192" t="s">
        <v>409</v>
      </c>
      <c r="O182" s="192" t="s">
        <v>409</v>
      </c>
      <c r="P182" s="192" t="s">
        <v>409</v>
      </c>
      <c r="Q182" s="192" t="s">
        <v>409</v>
      </c>
      <c r="R182" s="192" t="s">
        <v>409</v>
      </c>
      <c r="S182" s="192" t="s">
        <v>409</v>
      </c>
      <c r="T182" s="192" t="s">
        <v>409</v>
      </c>
      <c r="U182" s="192" t="s">
        <v>409</v>
      </c>
      <c r="V182" s="192" t="s">
        <v>409</v>
      </c>
      <c r="W182" s="192"/>
      <c r="X182" s="192"/>
      <c r="Y182" s="192"/>
      <c r="Z182" s="192"/>
      <c r="AA182" s="87"/>
    </row>
    <row r="183" spans="1:27" x14ac:dyDescent="0.2">
      <c r="A183" s="81">
        <v>176</v>
      </c>
      <c r="B183" s="84" t="str">
        <f ca="1"/>
        <v>Somalia</v>
      </c>
      <c r="C183" s="84" t="str">
        <f ca="1"/>
        <v>SOM</v>
      </c>
      <c r="D183" s="84" t="str">
        <f ca="1"/>
        <v>SSF           Sub-Saharan Africa</v>
      </c>
      <c r="E183" s="84" t="str">
        <f ca="1"/>
        <v>IDA</v>
      </c>
      <c r="F183" s="81"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10</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10</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10</v>
      </c>
      <c r="J183" s="242">
        <v>44753</v>
      </c>
      <c r="K183" s="242">
        <v>44900</v>
      </c>
      <c r="L183" s="91" t="s">
        <v>299</v>
      </c>
      <c r="M183" s="192">
        <v>10</v>
      </c>
      <c r="N183" s="192" t="s">
        <v>409</v>
      </c>
      <c r="O183" s="192">
        <v>10</v>
      </c>
      <c r="P183" s="192">
        <v>8</v>
      </c>
      <c r="Q183" s="192">
        <v>1</v>
      </c>
      <c r="R183" s="192">
        <v>0.77500000000000002</v>
      </c>
      <c r="S183" s="192" t="s">
        <v>409</v>
      </c>
      <c r="T183" s="192" t="s">
        <v>787</v>
      </c>
      <c r="U183" s="192" t="s">
        <v>884</v>
      </c>
      <c r="V183" s="192">
        <v>-12.96</v>
      </c>
      <c r="W183" s="192"/>
      <c r="X183" s="192"/>
      <c r="Y183" s="192"/>
      <c r="Z183" s="192"/>
      <c r="AA183" s="87"/>
    </row>
    <row r="184" spans="1:27" x14ac:dyDescent="0.2">
      <c r="A184" s="81">
        <v>177</v>
      </c>
      <c r="B184" s="84" t="str">
        <f ca="1"/>
        <v>Serbia</v>
      </c>
      <c r="C184" s="84" t="str">
        <f ca="1"/>
        <v>SRB</v>
      </c>
      <c r="D184" s="84" t="str">
        <f ca="1"/>
        <v>ECS           Europe &amp; Central Asia</v>
      </c>
      <c r="E184" s="84" t="str">
        <f ca="1"/>
        <v>IBRD</v>
      </c>
      <c r="F184" s="81"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4.8291835552981999</v>
      </c>
      <c r="I184" s="191" t="e"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#N/A</v>
      </c>
      <c r="J184" s="242">
        <v>44888</v>
      </c>
      <c r="K184" s="242">
        <v>44753</v>
      </c>
      <c r="L184" s="91" t="s">
        <v>301</v>
      </c>
      <c r="M184" s="192">
        <v>3.8995215311004698</v>
      </c>
      <c r="N184" s="192">
        <v>4.8291835552981999</v>
      </c>
      <c r="O184" s="192" t="s">
        <v>409</v>
      </c>
      <c r="P184" s="192" t="s">
        <v>409</v>
      </c>
      <c r="Q184" s="192" t="s">
        <v>409</v>
      </c>
      <c r="R184" s="192">
        <v>0.32100000000000001</v>
      </c>
      <c r="S184" s="192">
        <v>61.4</v>
      </c>
      <c r="T184" s="192" t="s">
        <v>409</v>
      </c>
      <c r="U184" s="192" t="s">
        <v>409</v>
      </c>
      <c r="V184" s="192" t="s">
        <v>409</v>
      </c>
      <c r="W184" s="192"/>
      <c r="X184" s="192"/>
      <c r="Y184" s="192"/>
      <c r="Z184" s="192"/>
      <c r="AA184" s="87"/>
    </row>
    <row r="185" spans="1:27" x14ac:dyDescent="0.2">
      <c r="A185" s="81">
        <v>178</v>
      </c>
      <c r="B185" s="84" t="str">
        <f ca="1"/>
        <v>South Sudan</v>
      </c>
      <c r="C185" s="84" t="str">
        <f ca="1"/>
        <v>SSD</v>
      </c>
      <c r="D185" s="84" t="str">
        <f ca="1"/>
        <v>SSF           Sub-Saharan Africa</v>
      </c>
      <c r="E185" s="84" t="str">
        <f ca="1"/>
        <v>IDA</v>
      </c>
      <c r="F185" s="81"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10</v>
      </c>
      <c r="H185" s="80"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10</v>
      </c>
      <c r="I185" s="191"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10</v>
      </c>
      <c r="J185" s="242">
        <v>44753</v>
      </c>
      <c r="K185" s="242">
        <v>44900</v>
      </c>
      <c r="L185" s="91" t="s">
        <v>303</v>
      </c>
      <c r="M185" s="192">
        <v>10</v>
      </c>
      <c r="N185" s="192" t="s">
        <v>409</v>
      </c>
      <c r="O185" s="192">
        <v>10</v>
      </c>
      <c r="P185" s="192">
        <v>8</v>
      </c>
      <c r="Q185" s="192">
        <v>7</v>
      </c>
      <c r="R185" s="192">
        <v>0.752</v>
      </c>
      <c r="S185" s="192" t="s">
        <v>409</v>
      </c>
      <c r="T185" s="192" t="s">
        <v>787</v>
      </c>
      <c r="U185" s="192" t="s">
        <v>884</v>
      </c>
      <c r="V185" s="192">
        <v>43.55</v>
      </c>
      <c r="W185" s="192"/>
      <c r="X185" s="192"/>
      <c r="Y185" s="192"/>
      <c r="Z185" s="192"/>
      <c r="AA185" s="87"/>
    </row>
    <row r="186" spans="1:27" x14ac:dyDescent="0.2">
      <c r="A186" s="81">
        <v>179</v>
      </c>
      <c r="B186" s="84" t="str">
        <f ca="1"/>
        <v>São Tomé and Príncipe</v>
      </c>
      <c r="C186" s="84" t="str">
        <f ca="1"/>
        <v>STP</v>
      </c>
      <c r="D186" s="84" t="str">
        <f ca="1"/>
        <v>SSF           Sub-Saharan Africa</v>
      </c>
      <c r="E186" s="84" t="str">
        <f ca="1"/>
        <v>IDA</v>
      </c>
      <c r="F186" s="81"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8.20574162679425</v>
      </c>
      <c r="I186" s="191" t="e"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#N/A</v>
      </c>
      <c r="J186" s="242">
        <v>44753</v>
      </c>
      <c r="K186" s="242">
        <v>44753</v>
      </c>
      <c r="L186" s="91" t="s">
        <v>304</v>
      </c>
      <c r="M186" s="192">
        <v>8.20574162679425</v>
      </c>
      <c r="N186" s="192" t="s">
        <v>409</v>
      </c>
      <c r="O186" s="192" t="s">
        <v>409</v>
      </c>
      <c r="P186" s="192" t="s">
        <v>409</v>
      </c>
      <c r="Q186" s="192" t="s">
        <v>409</v>
      </c>
      <c r="R186" s="192">
        <v>0.501</v>
      </c>
      <c r="S186" s="192" t="s">
        <v>409</v>
      </c>
      <c r="T186" s="192" t="s">
        <v>409</v>
      </c>
      <c r="U186" s="192" t="s">
        <v>409</v>
      </c>
      <c r="V186" s="192" t="s">
        <v>409</v>
      </c>
      <c r="W186" s="192"/>
      <c r="X186" s="192"/>
      <c r="Y186" s="192"/>
      <c r="Z186" s="192"/>
      <c r="AA186" s="87"/>
    </row>
    <row r="187" spans="1:27" x14ac:dyDescent="0.2">
      <c r="A187" s="81">
        <v>180</v>
      </c>
      <c r="B187" s="84" t="str">
        <f ca="1"/>
        <v>Suriname</v>
      </c>
      <c r="C187" s="84" t="str">
        <f ca="1"/>
        <v>SUR</v>
      </c>
      <c r="D187" s="84" t="str">
        <f ca="1"/>
        <v>LCN           Latin America &amp; Caribbean</v>
      </c>
      <c r="E187" s="84" t="str">
        <f ca="1"/>
        <v>IBRD</v>
      </c>
      <c r="F187" s="81"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5.5263157894736796</v>
      </c>
      <c r="I187" s="191" t="e"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#N/A</v>
      </c>
      <c r="J187" s="242">
        <v>44753</v>
      </c>
      <c r="K187" s="242">
        <v>44753</v>
      </c>
      <c r="L187" s="91" t="s">
        <v>306</v>
      </c>
      <c r="M187" s="192">
        <v>5.5263157894736796</v>
      </c>
      <c r="N187" s="192" t="s">
        <v>409</v>
      </c>
      <c r="O187" s="192" t="s">
        <v>409</v>
      </c>
      <c r="P187" s="192" t="s">
        <v>409</v>
      </c>
      <c r="Q187" s="192" t="s">
        <v>409</v>
      </c>
      <c r="R187" s="192">
        <v>0.38900000000000001</v>
      </c>
      <c r="S187" s="192" t="s">
        <v>409</v>
      </c>
      <c r="T187" s="192" t="s">
        <v>409</v>
      </c>
      <c r="U187" s="192" t="s">
        <v>409</v>
      </c>
      <c r="V187" s="192" t="s">
        <v>409</v>
      </c>
      <c r="W187" s="192"/>
      <c r="X187" s="192"/>
      <c r="Y187" s="192"/>
      <c r="Z187" s="192"/>
      <c r="AA187" s="87"/>
    </row>
    <row r="188" spans="1:27" x14ac:dyDescent="0.2">
      <c r="A188" s="81">
        <v>181</v>
      </c>
      <c r="B188" s="84" t="str">
        <f ca="1"/>
        <v>Slovak Republic</v>
      </c>
      <c r="C188" s="84" t="str">
        <f ca="1"/>
        <v>SVK</v>
      </c>
      <c r="D188" s="84" t="str">
        <f ca="1"/>
        <v>ECS           Europe &amp; Central Asia</v>
      </c>
      <c r="E188" s="84" t="str">
        <f ca="1"/>
        <v>NA</v>
      </c>
      <c r="F188" s="81"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2.0208453966415698</v>
      </c>
      <c r="I188" s="191" t="e"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#N/A</v>
      </c>
      <c r="J188" s="242">
        <v>44888</v>
      </c>
      <c r="K188" s="242">
        <v>44753</v>
      </c>
      <c r="L188" s="91" t="s">
        <v>307</v>
      </c>
      <c r="M188" s="192">
        <v>0.86124401913875503</v>
      </c>
      <c r="N188" s="192">
        <v>2.0208453966415698</v>
      </c>
      <c r="O188" s="192" t="s">
        <v>409</v>
      </c>
      <c r="P188" s="192" t="s">
        <v>409</v>
      </c>
      <c r="Q188" s="192" t="s">
        <v>409</v>
      </c>
      <c r="R188" s="192">
        <v>0.19400000000000001</v>
      </c>
      <c r="S188" s="192">
        <v>71.099999999999994</v>
      </c>
      <c r="T188" s="192" t="s">
        <v>409</v>
      </c>
      <c r="U188" s="192" t="s">
        <v>409</v>
      </c>
      <c r="V188" s="192" t="s">
        <v>409</v>
      </c>
      <c r="W188" s="192"/>
      <c r="X188" s="192"/>
      <c r="Y188" s="192"/>
      <c r="Z188" s="192"/>
      <c r="AA188" s="87"/>
    </row>
    <row r="189" spans="1:27" x14ac:dyDescent="0.2">
      <c r="A189" s="81">
        <v>182</v>
      </c>
      <c r="B189" s="84" t="str">
        <f ca="1"/>
        <v>Slovenia</v>
      </c>
      <c r="C189" s="84" t="str">
        <f ca="1"/>
        <v>SVN</v>
      </c>
      <c r="D189" s="84" t="str">
        <f ca="1"/>
        <v>ECS           Europe &amp; Central Asia</v>
      </c>
      <c r="E189" s="84" t="str">
        <f ca="1"/>
        <v>NA</v>
      </c>
      <c r="F189" s="81"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0.21531100478468901</v>
      </c>
      <c r="I189" s="191" t="e"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#N/A</v>
      </c>
      <c r="J189" s="242" t="s">
        <v>409</v>
      </c>
      <c r="K189" s="242">
        <v>44753</v>
      </c>
      <c r="L189" s="91" t="s">
        <v>309</v>
      </c>
      <c r="M189" s="192">
        <v>0.21531100478468901</v>
      </c>
      <c r="N189" s="192" t="s">
        <v>409</v>
      </c>
      <c r="O189" s="192" t="s">
        <v>409</v>
      </c>
      <c r="P189" s="192" t="s">
        <v>409</v>
      </c>
      <c r="Q189" s="192" t="s">
        <v>409</v>
      </c>
      <c r="R189" s="192">
        <v>0.16700000000000001</v>
      </c>
      <c r="S189" s="192" t="s">
        <v>409</v>
      </c>
      <c r="T189" s="192" t="s">
        <v>409</v>
      </c>
      <c r="U189" s="192" t="s">
        <v>409</v>
      </c>
      <c r="V189" s="192" t="s">
        <v>409</v>
      </c>
      <c r="W189" s="192"/>
      <c r="X189" s="192"/>
      <c r="Y189" s="192"/>
      <c r="Z189" s="192"/>
      <c r="AA189" s="87"/>
    </row>
    <row r="190" spans="1:27" x14ac:dyDescent="0.2">
      <c r="A190" s="81">
        <v>183</v>
      </c>
      <c r="B190" s="84" t="str">
        <f ca="1"/>
        <v>Sweden</v>
      </c>
      <c r="C190" s="84" t="str">
        <f ca="1"/>
        <v>SWE</v>
      </c>
      <c r="D190" s="84" t="str">
        <f ca="1"/>
        <v>ECS           Europe &amp; Central Asia</v>
      </c>
      <c r="E190" s="84" t="str">
        <f ca="1"/>
        <v>NA</v>
      </c>
      <c r="F190" s="81"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v>
      </c>
      <c r="I190" s="191" t="e"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#N/A</v>
      </c>
      <c r="J190" s="242">
        <v>44753</v>
      </c>
      <c r="K190" s="242">
        <v>44753</v>
      </c>
      <c r="L190" s="91" t="s">
        <v>311</v>
      </c>
      <c r="M190" s="192">
        <v>1.5550239234449701</v>
      </c>
      <c r="N190" s="192">
        <v>0</v>
      </c>
      <c r="O190" s="192" t="s">
        <v>409</v>
      </c>
      <c r="P190" s="192" t="s">
        <v>409</v>
      </c>
      <c r="Q190" s="192" t="s">
        <v>409</v>
      </c>
      <c r="R190" s="192">
        <v>0.223</v>
      </c>
      <c r="S190" s="192">
        <v>79.099999999999994</v>
      </c>
      <c r="T190" s="192" t="s">
        <v>409</v>
      </c>
      <c r="U190" s="192" t="s">
        <v>409</v>
      </c>
      <c r="V190" s="192" t="s">
        <v>409</v>
      </c>
      <c r="W190" s="192"/>
      <c r="X190" s="192"/>
      <c r="Y190" s="192"/>
      <c r="Z190" s="192"/>
      <c r="AA190" s="87"/>
    </row>
    <row r="191" spans="1:27" x14ac:dyDescent="0.2">
      <c r="A191" s="81">
        <v>184</v>
      </c>
      <c r="B191" s="84" t="str">
        <f ca="1"/>
        <v>Eswatini</v>
      </c>
      <c r="C191" s="84" t="str">
        <f ca="1"/>
        <v>SWZ</v>
      </c>
      <c r="D191" s="84" t="str">
        <f ca="1"/>
        <v>SSF           Sub-Saharan Africa</v>
      </c>
      <c r="E191" s="84" t="str">
        <f ca="1"/>
        <v>IBRD</v>
      </c>
      <c r="F191" s="81"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7.9186602870813401</v>
      </c>
      <c r="I191" s="191" t="e"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#N/A</v>
      </c>
      <c r="J191" s="242">
        <v>44753</v>
      </c>
      <c r="K191" s="242">
        <v>44753</v>
      </c>
      <c r="L191" s="91" t="s">
        <v>313</v>
      </c>
      <c r="M191" s="192">
        <v>7.9186602870813401</v>
      </c>
      <c r="N191" s="192" t="s">
        <v>409</v>
      </c>
      <c r="O191" s="192" t="s">
        <v>409</v>
      </c>
      <c r="P191" s="192" t="s">
        <v>409</v>
      </c>
      <c r="Q191" s="192" t="s">
        <v>409</v>
      </c>
      <c r="R191" s="192">
        <v>0.48899999999999999</v>
      </c>
      <c r="S191" s="192" t="s">
        <v>409</v>
      </c>
      <c r="T191" s="192" t="s">
        <v>409</v>
      </c>
      <c r="U191" s="192" t="s">
        <v>409</v>
      </c>
      <c r="V191" s="192" t="s">
        <v>409</v>
      </c>
      <c r="W191" s="192"/>
      <c r="X191" s="192"/>
      <c r="Y191" s="192"/>
      <c r="Z191" s="192"/>
      <c r="AA191" s="87"/>
    </row>
    <row r="192" spans="1:27" x14ac:dyDescent="0.2">
      <c r="A192" s="81">
        <v>185</v>
      </c>
      <c r="B192" s="84" t="str">
        <f ca="1"/>
        <v>Sint Maarten (Dutch part)</v>
      </c>
      <c r="C192" s="84" t="str">
        <f ca="1"/>
        <v>SXM</v>
      </c>
      <c r="D192" s="84" t="str">
        <f ca="1"/>
        <v>LCN           Latin America &amp; Caribbean</v>
      </c>
      <c r="E192" s="84" t="str">
        <f ca="1"/>
        <v>NA</v>
      </c>
      <c r="F192" s="81" t="str">
        <f t="shared" ca="1" si="5"/>
        <v/>
      </c>
      <c r="G192" s="80" t="e">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t="e"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#N/A</v>
      </c>
      <c r="J192" s="242">
        <v>44887</v>
      </c>
      <c r="K192" s="242" t="s">
        <v>409</v>
      </c>
      <c r="L192" s="91" t="s">
        <v>716</v>
      </c>
      <c r="M192" s="192" t="s">
        <v>409</v>
      </c>
      <c r="N192" s="192" t="s">
        <v>409</v>
      </c>
      <c r="O192" s="192" t="s">
        <v>409</v>
      </c>
      <c r="P192" s="192" t="s">
        <v>409</v>
      </c>
      <c r="Q192" s="192" t="s">
        <v>409</v>
      </c>
      <c r="R192" s="192" t="s">
        <v>409</v>
      </c>
      <c r="S192" s="192" t="s">
        <v>409</v>
      </c>
      <c r="T192" s="192" t="s">
        <v>409</v>
      </c>
      <c r="U192" s="192" t="s">
        <v>409</v>
      </c>
      <c r="V192" s="192" t="s">
        <v>409</v>
      </c>
      <c r="W192" s="192"/>
      <c r="X192" s="192"/>
      <c r="Y192" s="192"/>
      <c r="Z192" s="192"/>
      <c r="AA192" s="87"/>
    </row>
    <row r="193" spans="1:38" x14ac:dyDescent="0.2">
      <c r="A193" s="81">
        <v>186</v>
      </c>
      <c r="B193" s="84" t="str">
        <f ca="1"/>
        <v>Seychelles</v>
      </c>
      <c r="C193" s="84" t="str">
        <f ca="1"/>
        <v>SYC</v>
      </c>
      <c r="D193" s="84" t="str">
        <f ca="1"/>
        <v>SSF           Sub-Saharan Africa</v>
      </c>
      <c r="E193" s="84" t="str">
        <f ca="1"/>
        <v>IBRD</v>
      </c>
      <c r="F193" s="81"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2.2009569377990399</v>
      </c>
      <c r="I193" s="191" t="e"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#N/A</v>
      </c>
      <c r="J193" s="242">
        <v>44753</v>
      </c>
      <c r="K193" s="242">
        <v>44753</v>
      </c>
      <c r="L193" s="91" t="s">
        <v>315</v>
      </c>
      <c r="M193" s="192">
        <v>2.2009569377990399</v>
      </c>
      <c r="N193" s="192" t="s">
        <v>409</v>
      </c>
      <c r="O193" s="192" t="s">
        <v>409</v>
      </c>
      <c r="P193" s="192" t="s">
        <v>409</v>
      </c>
      <c r="Q193" s="192" t="s">
        <v>409</v>
      </c>
      <c r="R193" s="192">
        <v>0.25</v>
      </c>
      <c r="S193" s="192" t="s">
        <v>409</v>
      </c>
      <c r="T193" s="192" t="s">
        <v>409</v>
      </c>
      <c r="U193" s="192" t="s">
        <v>409</v>
      </c>
      <c r="V193" s="192" t="s">
        <v>409</v>
      </c>
      <c r="W193" s="192"/>
      <c r="X193" s="192"/>
      <c r="Y193" s="192"/>
      <c r="Z193" s="192"/>
      <c r="AA193" s="87"/>
    </row>
    <row r="194" spans="1:38" x14ac:dyDescent="0.2">
      <c r="A194" s="81">
        <v>187</v>
      </c>
      <c r="B194" s="84" t="str">
        <f ca="1"/>
        <v>Syrian Arab Republic</v>
      </c>
      <c r="C194" s="84" t="str">
        <f ca="1"/>
        <v>SYR</v>
      </c>
      <c r="D194" s="84" t="str">
        <f ca="1"/>
        <v>MEA           Middle East &amp; North Africa</v>
      </c>
      <c r="E194" s="84" t="str">
        <f ca="1"/>
        <v>IDA</v>
      </c>
      <c r="F194" s="81"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8.3666002653407556</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7</v>
      </c>
      <c r="J194" s="242">
        <v>44888</v>
      </c>
      <c r="K194" s="242">
        <v>45203</v>
      </c>
      <c r="L194" s="91" t="s">
        <v>316</v>
      </c>
      <c r="M194" s="192">
        <v>6.1722488038277499</v>
      </c>
      <c r="N194" s="192">
        <v>10</v>
      </c>
      <c r="O194" s="192">
        <v>7</v>
      </c>
      <c r="P194" s="192" t="s">
        <v>409</v>
      </c>
      <c r="Q194" s="192">
        <v>7</v>
      </c>
      <c r="R194" s="192">
        <v>0.41599999999999998</v>
      </c>
      <c r="S194" s="192">
        <v>36.299999999999997</v>
      </c>
      <c r="T194" s="192" t="s">
        <v>788</v>
      </c>
      <c r="U194" s="192" t="s">
        <v>409</v>
      </c>
      <c r="V194" s="192">
        <v>61.08</v>
      </c>
      <c r="W194" s="192"/>
      <c r="X194" s="192"/>
      <c r="Y194" s="192"/>
      <c r="Z194" s="192"/>
      <c r="AA194" s="87"/>
    </row>
    <row r="195" spans="1:38" x14ac:dyDescent="0.2">
      <c r="A195" s="81">
        <v>188</v>
      </c>
      <c r="B195" s="84" t="str">
        <f ca="1"/>
        <v>Turks and Caicos Islands</v>
      </c>
      <c r="C195" s="84" t="str">
        <f ca="1"/>
        <v>TCA</v>
      </c>
      <c r="D195" s="84" t="str">
        <f ca="1"/>
        <v>LCN           Latin America &amp; Caribbean</v>
      </c>
      <c r="E195" s="84" t="str">
        <f ca="1"/>
        <v>NA</v>
      </c>
      <c r="F195" s="81" t="str">
        <f t="shared" ca="1" si="5"/>
        <v/>
      </c>
      <c r="G195" s="80" t="e">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t="e"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#N/A</v>
      </c>
      <c r="J195" s="242" t="s">
        <v>409</v>
      </c>
      <c r="K195" s="242" t="s">
        <v>409</v>
      </c>
      <c r="L195" s="91" t="s">
        <v>717</v>
      </c>
      <c r="M195" s="192" t="s">
        <v>409</v>
      </c>
      <c r="N195" s="192" t="s">
        <v>409</v>
      </c>
      <c r="O195" s="192" t="s">
        <v>409</v>
      </c>
      <c r="P195" s="192" t="s">
        <v>409</v>
      </c>
      <c r="Q195" s="192" t="s">
        <v>409</v>
      </c>
      <c r="R195" s="192" t="s">
        <v>409</v>
      </c>
      <c r="S195" s="192" t="s">
        <v>409</v>
      </c>
      <c r="T195" s="192" t="s">
        <v>409</v>
      </c>
      <c r="U195" s="192" t="s">
        <v>409</v>
      </c>
      <c r="V195" s="192" t="s">
        <v>409</v>
      </c>
      <c r="W195" s="192"/>
      <c r="X195" s="192"/>
      <c r="Y195" s="192"/>
      <c r="Z195" s="192"/>
      <c r="AA195" s="87"/>
    </row>
    <row r="196" spans="1:38" x14ac:dyDescent="0.2">
      <c r="A196" s="81">
        <v>189</v>
      </c>
      <c r="B196" s="84" t="str">
        <f ca="1"/>
        <v>Chad</v>
      </c>
      <c r="C196" s="84" t="str">
        <f ca="1"/>
        <v>TCD</v>
      </c>
      <c r="D196" s="84" t="str">
        <f ca="1"/>
        <v>SSF           Sub-Saharan Africa</v>
      </c>
      <c r="E196" s="84" t="str">
        <f ca="1"/>
        <v>IDA</v>
      </c>
      <c r="F196" s="81"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10</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10</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10</v>
      </c>
      <c r="J196" s="242">
        <v>44888</v>
      </c>
      <c r="K196" s="242">
        <v>45181</v>
      </c>
      <c r="L196" s="91" t="s">
        <v>318</v>
      </c>
      <c r="M196" s="192">
        <v>10</v>
      </c>
      <c r="N196" s="192">
        <v>10</v>
      </c>
      <c r="O196" s="192" t="s">
        <v>409</v>
      </c>
      <c r="P196" s="192">
        <v>10</v>
      </c>
      <c r="Q196" s="192">
        <v>1</v>
      </c>
      <c r="R196" s="192">
        <v>0.64800000000000002</v>
      </c>
      <c r="S196" s="192">
        <v>43.2</v>
      </c>
      <c r="T196" s="192" t="s">
        <v>409</v>
      </c>
      <c r="U196" s="192" t="s">
        <v>883</v>
      </c>
      <c r="V196" s="192">
        <v>0.91</v>
      </c>
      <c r="W196" s="192"/>
      <c r="X196" s="192"/>
      <c r="Y196" s="192"/>
      <c r="Z196" s="192"/>
      <c r="AA196" s="87"/>
    </row>
    <row r="197" spans="1:38" x14ac:dyDescent="0.2">
      <c r="A197" s="81">
        <v>190</v>
      </c>
      <c r="B197" s="84" t="str">
        <f ca="1"/>
        <v>Togo</v>
      </c>
      <c r="C197" s="84" t="str">
        <f ca="1"/>
        <v>TGO</v>
      </c>
      <c r="D197" s="84" t="str">
        <f ca="1"/>
        <v>SSF           Sub-Saharan Africa</v>
      </c>
      <c r="E197" s="84" t="str">
        <f ca="1"/>
        <v>IDA</v>
      </c>
      <c r="F197" s="81"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9.2298784018529201</v>
      </c>
      <c r="I197" s="191" t="e"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#N/A</v>
      </c>
      <c r="J197" s="242">
        <v>44888</v>
      </c>
      <c r="K197" s="242">
        <v>44753</v>
      </c>
      <c r="L197" s="91" t="s">
        <v>320</v>
      </c>
      <c r="M197" s="192">
        <v>8.6842105263157894</v>
      </c>
      <c r="N197" s="192">
        <v>9.2298784018529201</v>
      </c>
      <c r="O197" s="192" t="s">
        <v>409</v>
      </c>
      <c r="P197" s="192" t="s">
        <v>409</v>
      </c>
      <c r="Q197" s="192" t="s">
        <v>409</v>
      </c>
      <c r="R197" s="192">
        <v>0.52100000000000002</v>
      </c>
      <c r="S197" s="192">
        <v>46.2</v>
      </c>
      <c r="T197" s="192" t="s">
        <v>409</v>
      </c>
      <c r="U197" s="192" t="s">
        <v>409</v>
      </c>
      <c r="V197" s="192" t="s">
        <v>409</v>
      </c>
      <c r="W197" s="192"/>
      <c r="X197" s="192"/>
      <c r="Y197" s="192"/>
      <c r="Z197" s="192"/>
      <c r="AA197" s="87"/>
    </row>
    <row r="198" spans="1:38" x14ac:dyDescent="0.2">
      <c r="A198" s="81">
        <v>191</v>
      </c>
      <c r="B198" s="84" t="str">
        <f ca="1"/>
        <v>Thailand</v>
      </c>
      <c r="C198" s="84" t="str">
        <f ca="1"/>
        <v>THA</v>
      </c>
      <c r="D198" s="84" t="str">
        <f ca="1"/>
        <v>EAS           East Asia &amp; Pacific</v>
      </c>
      <c r="E198" s="84" t="str">
        <f ca="1"/>
        <v>IBRD</v>
      </c>
      <c r="F198" s="81"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5.2055587724377501</v>
      </c>
      <c r="I198" s="191" t="e"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#N/A</v>
      </c>
      <c r="J198" s="242">
        <v>44888</v>
      </c>
      <c r="K198" s="242">
        <v>44753</v>
      </c>
      <c r="L198" s="91" t="s">
        <v>322</v>
      </c>
      <c r="M198" s="192">
        <v>3.5645933014354001</v>
      </c>
      <c r="N198" s="192">
        <v>5.2055587724377501</v>
      </c>
      <c r="O198" s="192" t="s">
        <v>409</v>
      </c>
      <c r="P198" s="192" t="s">
        <v>409</v>
      </c>
      <c r="Q198" s="192" t="s">
        <v>409</v>
      </c>
      <c r="R198" s="192">
        <v>0.307</v>
      </c>
      <c r="S198" s="192">
        <v>60.1</v>
      </c>
      <c r="T198" s="192" t="s">
        <v>409</v>
      </c>
      <c r="U198" s="192" t="s">
        <v>409</v>
      </c>
      <c r="V198" s="192" t="s">
        <v>409</v>
      </c>
      <c r="W198" s="87"/>
      <c r="X198" s="87"/>
      <c r="Y198" s="87"/>
      <c r="Z198" s="87"/>
      <c r="AA198" s="87"/>
      <c r="AB198" s="87"/>
      <c r="AC198" s="87"/>
    </row>
    <row r="199" spans="1:38" x14ac:dyDescent="0.2">
      <c r="A199" s="81">
        <v>192</v>
      </c>
      <c r="B199" s="84" t="str">
        <f ca="1"/>
        <v>Tajikistan</v>
      </c>
      <c r="C199" s="84" t="str">
        <f ca="1"/>
        <v>TJK</v>
      </c>
      <c r="D199" s="84" t="str">
        <f ca="1"/>
        <v>ECS           Europe &amp; Central Asia</v>
      </c>
      <c r="E199" s="84" t="str">
        <f ca="1"/>
        <v>IDA</v>
      </c>
      <c r="F199" s="81"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6.1899247249565699</v>
      </c>
      <c r="I199" s="191" t="e"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#N/A</v>
      </c>
      <c r="J199" s="242">
        <v>44888</v>
      </c>
      <c r="K199" s="242">
        <v>44753</v>
      </c>
      <c r="L199" s="91" t="s">
        <v>324</v>
      </c>
      <c r="M199" s="192">
        <v>5.9090909090909101</v>
      </c>
      <c r="N199" s="192">
        <v>6.1899247249565699</v>
      </c>
      <c r="O199" s="192" t="s">
        <v>409</v>
      </c>
      <c r="P199" s="192" t="s">
        <v>409</v>
      </c>
      <c r="Q199" s="192" t="s">
        <v>409</v>
      </c>
      <c r="R199" s="192">
        <v>0.40500000000000003</v>
      </c>
      <c r="S199" s="192">
        <v>56.7</v>
      </c>
      <c r="T199" s="192" t="s">
        <v>409</v>
      </c>
      <c r="U199" s="192" t="s">
        <v>409</v>
      </c>
      <c r="V199" s="192" t="s">
        <v>409</v>
      </c>
      <c r="W199" s="87"/>
      <c r="X199" s="87"/>
      <c r="Y199" s="87"/>
      <c r="Z199" s="87"/>
      <c r="AA199" s="87"/>
      <c r="AB199" s="87"/>
      <c r="AC199" s="87"/>
      <c r="AD199" s="89"/>
      <c r="AE199" s="89"/>
      <c r="AF199" s="89"/>
      <c r="AG199" s="89"/>
      <c r="AH199" s="89"/>
      <c r="AI199" s="89"/>
      <c r="AJ199" s="89"/>
      <c r="AK199" s="89"/>
      <c r="AL199" s="196"/>
    </row>
    <row r="200" spans="1:38" x14ac:dyDescent="0.2">
      <c r="A200" s="81">
        <v>193</v>
      </c>
      <c r="B200" s="84" t="str">
        <f ca="1"/>
        <v>Turkmenistan</v>
      </c>
      <c r="C200" s="84" t="str">
        <f ca="1"/>
        <v>TKM</v>
      </c>
      <c r="D200" s="84" t="str">
        <f ca="1"/>
        <v>ECS           Europe &amp; Central Asia</v>
      </c>
      <c r="E200" s="84" t="str">
        <f ca="1"/>
        <v>IBRD</v>
      </c>
      <c r="F200" s="81"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3.2775119617224799</v>
      </c>
      <c r="I200" s="191" t="e"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#N/A</v>
      </c>
      <c r="J200" s="242">
        <v>44753</v>
      </c>
      <c r="K200" s="242">
        <v>44753</v>
      </c>
      <c r="L200" s="91" t="s">
        <v>326</v>
      </c>
      <c r="M200" s="192">
        <v>3.2775119617224799</v>
      </c>
      <c r="N200" s="192" t="s">
        <v>409</v>
      </c>
      <c r="O200" s="192" t="s">
        <v>409</v>
      </c>
      <c r="P200" s="192" t="s">
        <v>409</v>
      </c>
      <c r="Q200" s="192" t="s">
        <v>409</v>
      </c>
      <c r="R200" s="192">
        <v>0.29499999999999998</v>
      </c>
      <c r="S200" s="192" t="s">
        <v>409</v>
      </c>
      <c r="T200" s="192" t="s">
        <v>409</v>
      </c>
      <c r="U200" s="192" t="s">
        <v>409</v>
      </c>
      <c r="V200" s="192" t="s">
        <v>409</v>
      </c>
      <c r="W200" s="87"/>
      <c r="X200" s="87"/>
      <c r="Y200" s="87"/>
      <c r="Z200" s="87"/>
      <c r="AA200" s="87"/>
      <c r="AB200" s="87"/>
      <c r="AC200" s="87"/>
      <c r="AD200" s="89"/>
      <c r="AE200" s="89"/>
      <c r="AF200" s="89"/>
      <c r="AG200" s="89"/>
      <c r="AH200" s="89"/>
      <c r="AI200" s="89"/>
      <c r="AJ200" s="89"/>
      <c r="AK200" s="89"/>
      <c r="AL200" s="196"/>
    </row>
    <row r="201" spans="1:38" x14ac:dyDescent="0.2">
      <c r="A201" s="81">
        <v>194</v>
      </c>
      <c r="B201" s="84" t="str">
        <f ca="1"/>
        <v>Timor-Leste</v>
      </c>
      <c r="C201" s="84" t="str">
        <f ca="1"/>
        <v>TLS</v>
      </c>
      <c r="D201" s="84" t="str">
        <f ca="1"/>
        <v>EAS           East Asia &amp; Pacific</v>
      </c>
      <c r="E201" s="84" t="str">
        <f ca="1"/>
        <v>Blend</v>
      </c>
      <c r="F201" s="81"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9.3062200956937797</v>
      </c>
      <c r="I201" s="191" t="e"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#N/A</v>
      </c>
      <c r="J201" s="242">
        <v>44753</v>
      </c>
      <c r="K201" s="242">
        <v>44753</v>
      </c>
      <c r="L201" s="91" t="s">
        <v>328</v>
      </c>
      <c r="M201" s="192">
        <v>9.3062200956937797</v>
      </c>
      <c r="N201" s="192" t="s">
        <v>409</v>
      </c>
      <c r="O201" s="192" t="s">
        <v>409</v>
      </c>
      <c r="P201" s="192" t="s">
        <v>409</v>
      </c>
      <c r="Q201" s="192" t="s">
        <v>409</v>
      </c>
      <c r="R201" s="192">
        <v>0.54700000000000004</v>
      </c>
      <c r="S201" s="192" t="s">
        <v>409</v>
      </c>
      <c r="T201" s="192" t="s">
        <v>409</v>
      </c>
      <c r="U201" s="192" t="s">
        <v>409</v>
      </c>
      <c r="V201" s="192" t="s">
        <v>409</v>
      </c>
      <c r="W201" s="181"/>
      <c r="X201" s="181"/>
      <c r="Y201" s="181"/>
      <c r="Z201" s="181"/>
      <c r="AA201" s="181"/>
      <c r="AB201" s="181"/>
      <c r="AC201" s="87"/>
      <c r="AD201" s="89"/>
      <c r="AE201" s="89"/>
      <c r="AF201" s="89"/>
      <c r="AG201" s="89"/>
      <c r="AH201" s="89"/>
      <c r="AI201" s="89"/>
      <c r="AJ201" s="89"/>
      <c r="AK201" s="89"/>
      <c r="AL201" s="196"/>
    </row>
    <row r="202" spans="1:38" x14ac:dyDescent="0.2">
      <c r="A202" s="81">
        <v>195</v>
      </c>
      <c r="B202" s="84" t="str">
        <f ca="1"/>
        <v>Tonga</v>
      </c>
      <c r="C202" s="84" t="str">
        <f ca="1"/>
        <v>TON</v>
      </c>
      <c r="D202" s="84" t="str">
        <f ca="1"/>
        <v>EAS           East Asia &amp; Pacific</v>
      </c>
      <c r="E202" s="84" t="str">
        <f ca="1"/>
        <v>IDA</v>
      </c>
      <c r="F202" s="81"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4.5215311004784597</v>
      </c>
      <c r="I202" s="191" t="e"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#N/A</v>
      </c>
      <c r="J202" s="242">
        <v>44753</v>
      </c>
      <c r="K202" s="242">
        <v>44753</v>
      </c>
      <c r="L202" s="91" t="s">
        <v>330</v>
      </c>
      <c r="M202" s="192">
        <v>4.5215311004784597</v>
      </c>
      <c r="N202" s="192" t="s">
        <v>409</v>
      </c>
      <c r="O202" s="192" t="s">
        <v>409</v>
      </c>
      <c r="P202" s="192" t="s">
        <v>409</v>
      </c>
      <c r="Q202" s="192" t="s">
        <v>409</v>
      </c>
      <c r="R202" s="192">
        <v>0.34699999999999998</v>
      </c>
      <c r="S202" s="192" t="s">
        <v>409</v>
      </c>
      <c r="T202" s="192" t="s">
        <v>409</v>
      </c>
      <c r="U202" s="192" t="s">
        <v>409</v>
      </c>
      <c r="V202" s="192" t="s">
        <v>409</v>
      </c>
      <c r="W202" s="181"/>
      <c r="X202" s="181"/>
      <c r="Y202" s="181"/>
      <c r="Z202" s="181"/>
      <c r="AA202" s="181"/>
      <c r="AB202" s="181"/>
      <c r="AC202" s="87"/>
      <c r="AD202" s="89"/>
      <c r="AE202" s="89"/>
      <c r="AF202" s="89"/>
      <c r="AG202" s="89"/>
      <c r="AH202" s="89"/>
      <c r="AI202" s="89"/>
      <c r="AJ202" s="89"/>
      <c r="AK202" s="89"/>
      <c r="AL202" s="196"/>
    </row>
    <row r="203" spans="1:38" x14ac:dyDescent="0.2">
      <c r="A203" s="81">
        <v>196</v>
      </c>
      <c r="B203" s="84" t="str">
        <f ca="1"/>
        <v>Trinidad and Tobago</v>
      </c>
      <c r="C203" s="84" t="str">
        <f ca="1"/>
        <v>TTO</v>
      </c>
      <c r="D203" s="84" t="str">
        <f ca="1"/>
        <v>LCN           Latin America &amp; Caribbean</v>
      </c>
      <c r="E203" s="84" t="str">
        <f ca="1"/>
        <v>IBRD</v>
      </c>
      <c r="F203" s="81"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2.8947368421052602</v>
      </c>
      <c r="I203" s="191" t="e"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#N/A</v>
      </c>
      <c r="J203" s="242">
        <v>44753</v>
      </c>
      <c r="K203" s="242">
        <v>44753</v>
      </c>
      <c r="L203" s="91" t="s">
        <v>332</v>
      </c>
      <c r="M203" s="192">
        <v>2.8947368421052602</v>
      </c>
      <c r="N203" s="192" t="s">
        <v>409</v>
      </c>
      <c r="O203" s="192" t="s">
        <v>409</v>
      </c>
      <c r="P203" s="192" t="s">
        <v>409</v>
      </c>
      <c r="Q203" s="192" t="s">
        <v>409</v>
      </c>
      <c r="R203" s="192">
        <v>0.27900000000000003</v>
      </c>
      <c r="S203" s="192" t="s">
        <v>409</v>
      </c>
      <c r="T203" s="192" t="s">
        <v>409</v>
      </c>
      <c r="U203" s="192" t="s">
        <v>409</v>
      </c>
      <c r="V203" s="192" t="s">
        <v>409</v>
      </c>
      <c r="W203" s="87"/>
      <c r="X203" s="87"/>
      <c r="Y203" s="87"/>
      <c r="Z203" s="87"/>
      <c r="AA203" s="87"/>
      <c r="AB203" s="87"/>
      <c r="AC203" s="87"/>
      <c r="AD203" s="89"/>
      <c r="AE203" s="89"/>
      <c r="AF203" s="89"/>
      <c r="AG203" s="89"/>
      <c r="AH203" s="89"/>
      <c r="AI203" s="89"/>
      <c r="AJ203" s="89"/>
      <c r="AK203" s="89"/>
      <c r="AL203" s="196"/>
    </row>
    <row r="204" spans="1:38" x14ac:dyDescent="0.2">
      <c r="A204" s="81">
        <v>197</v>
      </c>
      <c r="B204" s="84" t="str">
        <f ca="1"/>
        <v>Tunisia</v>
      </c>
      <c r="C204" s="84" t="str">
        <f ca="1"/>
        <v>TUN</v>
      </c>
      <c r="D204" s="84" t="str">
        <f ca="1"/>
        <v>MEA           Middle East &amp; North Africa</v>
      </c>
      <c r="E204" s="84" t="str">
        <f ca="1"/>
        <v>IBRD</v>
      </c>
      <c r="F204" s="81"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5.1476548928778199</v>
      </c>
      <c r="I204" s="191" t="e"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#N/A</v>
      </c>
      <c r="J204" s="242">
        <v>44888</v>
      </c>
      <c r="K204" s="242">
        <v>44753</v>
      </c>
      <c r="L204" s="91" t="s">
        <v>334</v>
      </c>
      <c r="M204" s="192">
        <v>2.05741626794258</v>
      </c>
      <c r="N204" s="192">
        <v>5.1476548928778199</v>
      </c>
      <c r="O204" s="192" t="s">
        <v>409</v>
      </c>
      <c r="P204" s="192" t="s">
        <v>409</v>
      </c>
      <c r="Q204" s="192" t="s">
        <v>409</v>
      </c>
      <c r="R204" s="192">
        <v>0.24399999999999999</v>
      </c>
      <c r="S204" s="192">
        <v>60.3</v>
      </c>
      <c r="T204" s="192" t="s">
        <v>409</v>
      </c>
      <c r="U204" s="192" t="s">
        <v>409</v>
      </c>
      <c r="V204" s="192" t="s">
        <v>409</v>
      </c>
      <c r="W204" s="87"/>
      <c r="X204" s="87"/>
      <c r="Y204" s="87"/>
      <c r="Z204" s="87"/>
      <c r="AA204" s="87"/>
      <c r="AB204" s="87"/>
      <c r="AC204" s="87"/>
      <c r="AD204" s="89"/>
      <c r="AE204" s="89"/>
      <c r="AF204" s="89"/>
      <c r="AG204" s="89"/>
      <c r="AH204" s="89"/>
      <c r="AI204" s="89"/>
      <c r="AJ204" s="89"/>
      <c r="AK204" s="89"/>
      <c r="AL204" s="196"/>
    </row>
    <row r="205" spans="1:38" x14ac:dyDescent="0.2">
      <c r="A205" s="81">
        <v>198</v>
      </c>
      <c r="B205" s="84" t="str">
        <f ca="1"/>
        <v>Türkiye</v>
      </c>
      <c r="C205" s="84" t="str">
        <f ca="1"/>
        <v>TUR</v>
      </c>
      <c r="D205" s="84" t="str">
        <f ca="1"/>
        <v>ECS           Europe &amp; Central Asia</v>
      </c>
      <c r="E205" s="84" t="str">
        <f ca="1"/>
        <v>IBRD</v>
      </c>
      <c r="F205" s="81"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3.7000579038795598</v>
      </c>
      <c r="I205" s="191" t="e"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#N/A</v>
      </c>
      <c r="J205" s="242">
        <v>44888</v>
      </c>
      <c r="K205" s="242">
        <v>44753</v>
      </c>
      <c r="L205" s="91" t="s">
        <v>335</v>
      </c>
      <c r="M205" s="192">
        <v>0.45454545454545298</v>
      </c>
      <c r="N205" s="192">
        <v>3.7000579038795598</v>
      </c>
      <c r="O205" s="192" t="s">
        <v>409</v>
      </c>
      <c r="P205" s="192" t="s">
        <v>409</v>
      </c>
      <c r="Q205" s="192" t="s">
        <v>409</v>
      </c>
      <c r="R205" s="192">
        <v>0.17699999999999999</v>
      </c>
      <c r="S205" s="192">
        <v>65.3</v>
      </c>
      <c r="T205" s="192" t="s">
        <v>409</v>
      </c>
      <c r="U205" s="192" t="s">
        <v>409</v>
      </c>
      <c r="V205" s="192" t="s">
        <v>409</v>
      </c>
      <c r="W205" s="87"/>
      <c r="X205" s="87"/>
      <c r="Y205" s="87"/>
      <c r="Z205" s="87"/>
      <c r="AA205" s="87"/>
      <c r="AB205" s="87"/>
      <c r="AC205" s="87"/>
      <c r="AD205" s="89"/>
      <c r="AE205" s="89"/>
      <c r="AF205" s="89"/>
      <c r="AG205" s="89"/>
      <c r="AH205" s="89"/>
      <c r="AI205" s="89"/>
      <c r="AJ205" s="89"/>
      <c r="AK205" s="89"/>
      <c r="AL205" s="196"/>
    </row>
    <row r="206" spans="1:38" x14ac:dyDescent="0.2">
      <c r="A206" s="81">
        <v>199</v>
      </c>
      <c r="B206" s="35" t="str">
        <f ca="1"/>
        <v>Tuvalu</v>
      </c>
      <c r="C206" s="35" t="str">
        <f ca="1"/>
        <v>TUV</v>
      </c>
      <c r="D206" s="35" t="str">
        <f ca="1"/>
        <v>EAS           East Asia &amp; Pacific</v>
      </c>
      <c r="E206" s="35" t="str">
        <f ca="1"/>
        <v>IDA</v>
      </c>
      <c r="F206" s="81" t="str">
        <f t="shared" ca="1" si="6"/>
        <v/>
      </c>
      <c r="G206" s="80" t="e">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#N/A</v>
      </c>
      <c r="H206" s="80" t="e"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#N/A</v>
      </c>
      <c r="I206" s="191" t="e"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#N/A</v>
      </c>
      <c r="J206" s="242">
        <v>44753</v>
      </c>
      <c r="K206" s="242">
        <v>44753</v>
      </c>
      <c r="L206" s="91" t="s">
        <v>337</v>
      </c>
      <c r="M206" s="192" t="s">
        <v>409</v>
      </c>
      <c r="N206" s="192" t="s">
        <v>409</v>
      </c>
      <c r="O206" s="192" t="s">
        <v>409</v>
      </c>
      <c r="P206" s="192" t="s">
        <v>409</v>
      </c>
      <c r="Q206" s="192" t="s">
        <v>409</v>
      </c>
      <c r="R206" s="192" t="s">
        <v>409</v>
      </c>
      <c r="S206" s="192" t="s">
        <v>409</v>
      </c>
      <c r="T206" s="192" t="s">
        <v>409</v>
      </c>
      <c r="U206" s="192" t="s">
        <v>409</v>
      </c>
      <c r="V206" s="192" t="s">
        <v>409</v>
      </c>
    </row>
    <row r="207" spans="1:38" x14ac:dyDescent="0.2">
      <c r="A207" s="81">
        <v>200</v>
      </c>
      <c r="B207" s="35" t="str">
        <f ca="1"/>
        <v>Taiwan, China</v>
      </c>
      <c r="C207" s="35" t="str">
        <f ca="1"/>
        <v>TWN</v>
      </c>
      <c r="D207" s="35" t="str">
        <f ca="1"/>
        <v>EAS           East Asia &amp; Pacific</v>
      </c>
      <c r="E207" s="35" t="str">
        <f ca="1"/>
        <v>NA</v>
      </c>
      <c r="F207" s="81" t="str">
        <f t="shared" ca="1" si="6"/>
        <v/>
      </c>
      <c r="G207" s="80" t="e">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#N/A</v>
      </c>
      <c r="H207" s="80" t="e"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#N/A</v>
      </c>
      <c r="I207" s="191" t="e"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#N/A</v>
      </c>
      <c r="J207" s="242" t="s">
        <v>409</v>
      </c>
      <c r="K207" s="242" t="s">
        <v>409</v>
      </c>
      <c r="L207" s="91" t="s">
        <v>718</v>
      </c>
      <c r="M207" s="192" t="s">
        <v>409</v>
      </c>
      <c r="N207" s="192" t="s">
        <v>409</v>
      </c>
      <c r="O207" s="192" t="s">
        <v>409</v>
      </c>
      <c r="P207" s="192" t="s">
        <v>409</v>
      </c>
      <c r="Q207" s="192" t="s">
        <v>409</v>
      </c>
      <c r="R207" s="192" t="s">
        <v>409</v>
      </c>
      <c r="S207" s="192" t="s">
        <v>409</v>
      </c>
      <c r="T207" s="192" t="s">
        <v>409</v>
      </c>
      <c r="U207" s="192" t="s">
        <v>409</v>
      </c>
      <c r="V207" s="192" t="s">
        <v>409</v>
      </c>
    </row>
    <row r="208" spans="1:38" x14ac:dyDescent="0.2">
      <c r="A208" s="81">
        <v>201</v>
      </c>
      <c r="B208" s="35" t="str">
        <f ca="1"/>
        <v>Tanzania</v>
      </c>
      <c r="C208" s="35" t="str">
        <f ca="1"/>
        <v>TZA</v>
      </c>
      <c r="D208" s="35" t="str">
        <f ca="1"/>
        <v>SSF           Sub-Saharan Africa</v>
      </c>
      <c r="E208" s="35" t="str">
        <f ca="1"/>
        <v>IDA</v>
      </c>
      <c r="F208" s="81"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8.3902721482339295</v>
      </c>
      <c r="I208" s="191" t="e"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#N/A</v>
      </c>
      <c r="J208" s="242">
        <v>44753</v>
      </c>
      <c r="K208" s="242">
        <v>44753</v>
      </c>
      <c r="L208" s="91" t="s">
        <v>339</v>
      </c>
      <c r="M208" s="192">
        <v>9.7129186602870803</v>
      </c>
      <c r="N208" s="192">
        <v>8.3902721482339295</v>
      </c>
      <c r="O208" s="192" t="s">
        <v>409</v>
      </c>
      <c r="P208" s="192" t="s">
        <v>409</v>
      </c>
      <c r="Q208" s="192" t="s">
        <v>409</v>
      </c>
      <c r="R208" s="192">
        <v>0.56399999999999995</v>
      </c>
      <c r="S208" s="192">
        <v>49.1</v>
      </c>
      <c r="T208" s="192" t="s">
        <v>409</v>
      </c>
      <c r="U208" s="192" t="s">
        <v>409</v>
      </c>
      <c r="V208" s="192" t="s">
        <v>409</v>
      </c>
    </row>
    <row r="209" spans="1:22" x14ac:dyDescent="0.2">
      <c r="A209" s="81">
        <v>202</v>
      </c>
      <c r="B209" s="35" t="str">
        <f ca="1"/>
        <v>Uganda</v>
      </c>
      <c r="C209" s="35" t="str">
        <f ca="1"/>
        <v>UGA</v>
      </c>
      <c r="D209" s="35" t="str">
        <f ca="1"/>
        <v>SSF           Sub-Saharan Africa</v>
      </c>
      <c r="E209" s="35" t="str">
        <f ca="1"/>
        <v>IDA</v>
      </c>
      <c r="F209" s="81"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7.8466040511850785</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8.7955993051534396</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7</v>
      </c>
      <c r="J209" s="242">
        <v>44753</v>
      </c>
      <c r="K209" s="242">
        <v>45181</v>
      </c>
      <c r="L209" s="91" t="s">
        <v>341</v>
      </c>
      <c r="M209" s="192">
        <v>10</v>
      </c>
      <c r="N209" s="192">
        <v>8.7955993051534396</v>
      </c>
      <c r="O209" s="192" t="s">
        <v>409</v>
      </c>
      <c r="P209" s="192">
        <v>7</v>
      </c>
      <c r="Q209" s="192" t="s">
        <v>409</v>
      </c>
      <c r="R209" s="192">
        <v>0.59299999999999997</v>
      </c>
      <c r="S209" s="192">
        <v>47.7</v>
      </c>
      <c r="T209" s="192" t="s">
        <v>409</v>
      </c>
      <c r="U209" s="192" t="s">
        <v>881</v>
      </c>
      <c r="V209" s="192" t="s">
        <v>409</v>
      </c>
    </row>
    <row r="210" spans="1:22" x14ac:dyDescent="0.2">
      <c r="A210" s="81">
        <v>203</v>
      </c>
      <c r="B210" s="35" t="str">
        <f ca="1"/>
        <v>Ukraine</v>
      </c>
      <c r="C210" s="35" t="str">
        <f ca="1"/>
        <v>UKR</v>
      </c>
      <c r="D210" s="35" t="str">
        <f ca="1"/>
        <v>ECS           Europe &amp; Central Asia</v>
      </c>
      <c r="E210" s="35" t="str">
        <f ca="1"/>
        <v>IBRD</v>
      </c>
      <c r="F210" s="81"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5.8425014475969803</v>
      </c>
      <c r="I210" s="191" t="e"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#N/A</v>
      </c>
      <c r="J210" s="242">
        <v>44888</v>
      </c>
      <c r="K210" s="242">
        <v>44753</v>
      </c>
      <c r="L210" s="91" t="s">
        <v>343</v>
      </c>
      <c r="M210" s="192">
        <v>2.29665071770334</v>
      </c>
      <c r="N210" s="192">
        <v>5.8425014475969803</v>
      </c>
      <c r="O210" s="192" t="s">
        <v>409</v>
      </c>
      <c r="P210" s="192" t="s">
        <v>409</v>
      </c>
      <c r="Q210" s="192" t="s">
        <v>409</v>
      </c>
      <c r="R210" s="192">
        <v>0.254</v>
      </c>
      <c r="S210" s="192">
        <v>57.9</v>
      </c>
      <c r="T210" s="192" t="s">
        <v>409</v>
      </c>
      <c r="U210" s="192" t="s">
        <v>409</v>
      </c>
      <c r="V210" s="192" t="s">
        <v>409</v>
      </c>
    </row>
    <row r="211" spans="1:22" x14ac:dyDescent="0.2">
      <c r="A211" s="81">
        <v>204</v>
      </c>
      <c r="B211" s="35" t="str">
        <f ca="1"/>
        <v>Uruguay</v>
      </c>
      <c r="C211" s="35" t="str">
        <f ca="1"/>
        <v>URY</v>
      </c>
      <c r="D211" s="35" t="str">
        <f ca="1"/>
        <v>LCN           Latin America &amp; Caribbean</v>
      </c>
      <c r="E211" s="35" t="str">
        <f ca="1"/>
        <v>IBRD</v>
      </c>
      <c r="F211" s="81"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1.8181818181818099</v>
      </c>
      <c r="I211" s="191" t="e"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#N/A</v>
      </c>
      <c r="J211" s="242">
        <v>44753</v>
      </c>
      <c r="K211" s="242">
        <v>44753</v>
      </c>
      <c r="L211" s="91" t="s">
        <v>345</v>
      </c>
      <c r="M211" s="192">
        <v>3.1339712918660201</v>
      </c>
      <c r="N211" s="192">
        <v>1.8181818181818099</v>
      </c>
      <c r="O211" s="192" t="s">
        <v>409</v>
      </c>
      <c r="P211" s="192" t="s">
        <v>409</v>
      </c>
      <c r="Q211" s="192" t="s">
        <v>409</v>
      </c>
      <c r="R211" s="192">
        <v>0.28899999999999998</v>
      </c>
      <c r="S211" s="192">
        <v>71.8</v>
      </c>
      <c r="T211" s="192" t="s">
        <v>409</v>
      </c>
      <c r="U211" s="192" t="s">
        <v>409</v>
      </c>
      <c r="V211" s="192" t="s">
        <v>409</v>
      </c>
    </row>
    <row r="212" spans="1:22" x14ac:dyDescent="0.2">
      <c r="A212" s="81">
        <v>205</v>
      </c>
      <c r="B212" s="35" t="str">
        <f ca="1"/>
        <v>United States</v>
      </c>
      <c r="C212" s="35" t="str">
        <f ca="1"/>
        <v>USA</v>
      </c>
      <c r="D212" s="35" t="str">
        <f ca="1"/>
        <v>NAC           North America</v>
      </c>
      <c r="E212" s="35" t="str">
        <f ca="1"/>
        <v>NA</v>
      </c>
      <c r="F212" s="81"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2.31615518239713E-2</v>
      </c>
      <c r="I212" s="191" t="e"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#N/A</v>
      </c>
      <c r="J212" s="242">
        <v>44753</v>
      </c>
      <c r="K212" s="242">
        <v>44753</v>
      </c>
      <c r="L212" s="91" t="s">
        <v>346</v>
      </c>
      <c r="M212" s="192">
        <v>0.191387559808612</v>
      </c>
      <c r="N212" s="192">
        <v>2.31615518239713E-2</v>
      </c>
      <c r="O212" s="192" t="s">
        <v>409</v>
      </c>
      <c r="P212" s="192" t="s">
        <v>409</v>
      </c>
      <c r="Q212" s="192" t="s">
        <v>409</v>
      </c>
      <c r="R212" s="192">
        <v>0.16600000000000001</v>
      </c>
      <c r="S212" s="192">
        <v>78</v>
      </c>
      <c r="T212" s="192" t="s">
        <v>409</v>
      </c>
      <c r="U212" s="192" t="s">
        <v>409</v>
      </c>
      <c r="V212" s="192" t="s">
        <v>409</v>
      </c>
    </row>
    <row r="213" spans="1:22" x14ac:dyDescent="0.2">
      <c r="A213" s="81">
        <v>206</v>
      </c>
      <c r="B213" s="35" t="str">
        <f ca="1"/>
        <v>Uzbekistan</v>
      </c>
      <c r="C213" s="35" t="str">
        <f ca="1"/>
        <v>UZB</v>
      </c>
      <c r="D213" s="35" t="str">
        <f ca="1"/>
        <v>ECS           Europe &amp; Central Asia</v>
      </c>
      <c r="E213" s="35" t="str">
        <f ca="1"/>
        <v>Blend</v>
      </c>
      <c r="F213" s="81"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5.9583092067168497</v>
      </c>
      <c r="I213" s="191" t="e"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#N/A</v>
      </c>
      <c r="J213" s="242">
        <v>44888</v>
      </c>
      <c r="K213" s="242">
        <v>44753</v>
      </c>
      <c r="L213" s="91" t="s">
        <v>348</v>
      </c>
      <c r="M213" s="192">
        <v>3.2535885167464098</v>
      </c>
      <c r="N213" s="192">
        <v>5.9583092067168497</v>
      </c>
      <c r="O213" s="192" t="s">
        <v>409</v>
      </c>
      <c r="P213" s="192" t="s">
        <v>409</v>
      </c>
      <c r="Q213" s="192" t="s">
        <v>409</v>
      </c>
      <c r="R213" s="192">
        <v>0.29399999999999998</v>
      </c>
      <c r="S213" s="192">
        <v>57.5</v>
      </c>
      <c r="T213" s="192" t="s">
        <v>409</v>
      </c>
      <c r="U213" s="192" t="s">
        <v>409</v>
      </c>
      <c r="V213" s="192" t="s">
        <v>409</v>
      </c>
    </row>
    <row r="214" spans="1:22" x14ac:dyDescent="0.2">
      <c r="A214" s="81">
        <v>207</v>
      </c>
      <c r="B214" s="35" t="str">
        <f ca="1"/>
        <v>St. Vincent and the Grenadines</v>
      </c>
      <c r="C214" s="35" t="str">
        <f ca="1"/>
        <v>VCT</v>
      </c>
      <c r="D214" s="35" t="str">
        <f ca="1"/>
        <v>LCN           Latin America &amp; Caribbean</v>
      </c>
      <c r="E214" s="35" t="str">
        <f ca="1"/>
        <v>Blend</v>
      </c>
      <c r="F214" s="81"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4.4736842105263097</v>
      </c>
      <c r="I214" s="191" t="e"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#N/A</v>
      </c>
      <c r="J214" s="242">
        <v>44753</v>
      </c>
      <c r="K214" s="242">
        <v>44753</v>
      </c>
      <c r="L214" s="91" t="s">
        <v>349</v>
      </c>
      <c r="M214" s="192">
        <v>4.4736842105263097</v>
      </c>
      <c r="N214" s="192" t="s">
        <v>409</v>
      </c>
      <c r="O214" s="192" t="s">
        <v>409</v>
      </c>
      <c r="P214" s="192" t="s">
        <v>409</v>
      </c>
      <c r="Q214" s="192" t="s">
        <v>409</v>
      </c>
      <c r="R214" s="192">
        <v>0.34499999999999997</v>
      </c>
      <c r="S214" s="192" t="s">
        <v>409</v>
      </c>
      <c r="T214" s="192" t="s">
        <v>409</v>
      </c>
      <c r="U214" s="192" t="s">
        <v>409</v>
      </c>
      <c r="V214" s="192" t="s">
        <v>409</v>
      </c>
    </row>
    <row r="215" spans="1:22" x14ac:dyDescent="0.2">
      <c r="A215" s="81">
        <v>208</v>
      </c>
      <c r="B215" s="35" t="str">
        <f ca="1"/>
        <v>Venezuela, RB</v>
      </c>
      <c r="C215" s="35" t="str">
        <f ca="1"/>
        <v>VEN</v>
      </c>
      <c r="D215" s="35" t="str">
        <f ca="1"/>
        <v>LCN           Latin America &amp; Caribbean</v>
      </c>
      <c r="E215" s="35" t="str">
        <f ca="1"/>
        <v>IBRD</v>
      </c>
      <c r="F215" s="81"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t="e"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#N/A</v>
      </c>
      <c r="J215" s="242">
        <v>44888</v>
      </c>
      <c r="K215" s="242">
        <v>44753</v>
      </c>
      <c r="L215" s="91" t="s">
        <v>350</v>
      </c>
      <c r="M215" s="192">
        <v>5.0717703349282299</v>
      </c>
      <c r="N215" s="192">
        <v>10</v>
      </c>
      <c r="O215" s="192" t="s">
        <v>409</v>
      </c>
      <c r="P215" s="192" t="s">
        <v>409</v>
      </c>
      <c r="Q215" s="192" t="s">
        <v>409</v>
      </c>
      <c r="R215" s="192">
        <v>0.37</v>
      </c>
      <c r="S215" s="192">
        <v>42.6</v>
      </c>
      <c r="T215" s="192" t="s">
        <v>409</v>
      </c>
      <c r="U215" s="192" t="s">
        <v>409</v>
      </c>
      <c r="V215" s="192" t="s">
        <v>409</v>
      </c>
    </row>
    <row r="216" spans="1:22" x14ac:dyDescent="0.2">
      <c r="A216" s="81">
        <v>209</v>
      </c>
      <c r="B216" s="35" t="str">
        <f ca="1"/>
        <v>British Virgin Islands</v>
      </c>
      <c r="C216" s="35" t="str">
        <f ca="1"/>
        <v>VGB</v>
      </c>
      <c r="D216" s="35" t="str">
        <f ca="1"/>
        <v>LCN           Latin America &amp; Caribbean</v>
      </c>
      <c r="E216" s="35" t="str">
        <f ca="1"/>
        <v>NA</v>
      </c>
      <c r="F216" s="81" t="str">
        <f t="shared" ca="1" si="6"/>
        <v/>
      </c>
      <c r="G216" s="80" t="e">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t="e"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#N/A</v>
      </c>
      <c r="J216" s="242">
        <v>44887</v>
      </c>
      <c r="K216" s="242" t="s">
        <v>409</v>
      </c>
      <c r="L216" s="91" t="s">
        <v>719</v>
      </c>
      <c r="M216" s="192" t="s">
        <v>409</v>
      </c>
      <c r="N216" s="192" t="s">
        <v>409</v>
      </c>
      <c r="O216" s="192" t="s">
        <v>409</v>
      </c>
      <c r="P216" s="192" t="s">
        <v>409</v>
      </c>
      <c r="Q216" s="192" t="s">
        <v>409</v>
      </c>
      <c r="R216" s="192" t="s">
        <v>409</v>
      </c>
      <c r="S216" s="192" t="s">
        <v>409</v>
      </c>
      <c r="T216" s="192" t="s">
        <v>409</v>
      </c>
      <c r="U216" s="192" t="s">
        <v>409</v>
      </c>
      <c r="V216" s="192" t="s">
        <v>409</v>
      </c>
    </row>
    <row r="217" spans="1:22" x14ac:dyDescent="0.2">
      <c r="A217" s="81">
        <v>210</v>
      </c>
      <c r="B217" s="35" t="str">
        <f ca="1"/>
        <v>Virgin Islands (U.S.)</v>
      </c>
      <c r="C217" s="35" t="str">
        <f ca="1"/>
        <v>VIR</v>
      </c>
      <c r="D217" s="35" t="str">
        <f ca="1"/>
        <v>LCN           Latin America &amp; Caribbean</v>
      </c>
      <c r="E217" s="35" t="str">
        <f ca="1"/>
        <v>NA</v>
      </c>
      <c r="F217" s="81" t="str">
        <f t="shared" ca="1" si="6"/>
        <v/>
      </c>
      <c r="G217" s="80" t="e">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t="e"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#N/A</v>
      </c>
      <c r="J217" s="242" t="s">
        <v>409</v>
      </c>
      <c r="K217" s="242" t="s">
        <v>409</v>
      </c>
      <c r="L217" s="91" t="s">
        <v>720</v>
      </c>
      <c r="M217" s="192" t="s">
        <v>409</v>
      </c>
      <c r="N217" s="192" t="s">
        <v>409</v>
      </c>
      <c r="O217" s="192" t="s">
        <v>409</v>
      </c>
      <c r="P217" s="192" t="s">
        <v>409</v>
      </c>
      <c r="Q217" s="192" t="s">
        <v>409</v>
      </c>
      <c r="R217" s="192" t="s">
        <v>409</v>
      </c>
      <c r="S217" s="192" t="s">
        <v>409</v>
      </c>
      <c r="T217" s="192" t="s">
        <v>409</v>
      </c>
      <c r="U217" s="192" t="s">
        <v>409</v>
      </c>
      <c r="V217" s="192" t="s">
        <v>409</v>
      </c>
    </row>
    <row r="218" spans="1:22" x14ac:dyDescent="0.2">
      <c r="A218" s="81">
        <v>211</v>
      </c>
      <c r="B218" s="35" t="str">
        <f ca="1"/>
        <v>Vietnam</v>
      </c>
      <c r="C218" s="35" t="str">
        <f ca="1"/>
        <v>VNM</v>
      </c>
      <c r="D218" s="35" t="str">
        <f ca="1"/>
        <v>EAS           East Asia &amp; Pacific</v>
      </c>
      <c r="E218" s="35" t="str">
        <f ca="1"/>
        <v>IBRD</v>
      </c>
      <c r="F218" s="81"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2.9473074696004602</v>
      </c>
      <c r="I218" s="191" t="e"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#N/A</v>
      </c>
      <c r="J218" s="242">
        <v>44753</v>
      </c>
      <c r="K218" s="242">
        <v>44753</v>
      </c>
      <c r="L218" s="91" t="s">
        <v>351</v>
      </c>
      <c r="M218" s="192">
        <v>5.5263157894736796</v>
      </c>
      <c r="N218" s="192">
        <v>2.9473074696004602</v>
      </c>
      <c r="O218" s="192" t="s">
        <v>409</v>
      </c>
      <c r="P218" s="192" t="s">
        <v>409</v>
      </c>
      <c r="Q218" s="192" t="s">
        <v>409</v>
      </c>
      <c r="R218" s="192">
        <v>0.38900000000000001</v>
      </c>
      <c r="S218" s="192">
        <v>67.900000000000006</v>
      </c>
      <c r="T218" s="192" t="s">
        <v>409</v>
      </c>
      <c r="U218" s="192" t="s">
        <v>409</v>
      </c>
      <c r="V218" s="192" t="s">
        <v>409</v>
      </c>
    </row>
    <row r="219" spans="1:22" x14ac:dyDescent="0.2">
      <c r="A219" s="81">
        <v>212</v>
      </c>
      <c r="B219" s="35" t="str">
        <f ca="1"/>
        <v>Vanuatu</v>
      </c>
      <c r="C219" s="35" t="str">
        <f ca="1"/>
        <v>VUT</v>
      </c>
      <c r="D219" s="35" t="str">
        <f ca="1"/>
        <v>EAS           East Asia &amp; Pacific</v>
      </c>
      <c r="E219" s="35" t="str">
        <f ca="1"/>
        <v>IDA</v>
      </c>
      <c r="F219" s="81"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8.2296650717703308</v>
      </c>
      <c r="I219" s="191" t="e"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#N/A</v>
      </c>
      <c r="J219" s="242">
        <v>44753</v>
      </c>
      <c r="K219" s="242">
        <v>44753</v>
      </c>
      <c r="L219" s="91" t="s">
        <v>353</v>
      </c>
      <c r="M219" s="192">
        <v>8.2296650717703308</v>
      </c>
      <c r="N219" s="192" t="s">
        <v>409</v>
      </c>
      <c r="O219" s="192" t="s">
        <v>409</v>
      </c>
      <c r="P219" s="192" t="s">
        <v>409</v>
      </c>
      <c r="Q219" s="192" t="s">
        <v>409</v>
      </c>
      <c r="R219" s="192">
        <v>0.502</v>
      </c>
      <c r="S219" s="192" t="s">
        <v>409</v>
      </c>
      <c r="T219" s="192" t="s">
        <v>409</v>
      </c>
      <c r="U219" s="192" t="s">
        <v>409</v>
      </c>
      <c r="V219" s="192" t="s">
        <v>409</v>
      </c>
    </row>
    <row r="220" spans="1:22" x14ac:dyDescent="0.2">
      <c r="A220" s="81">
        <v>213</v>
      </c>
      <c r="B220" s="35" t="str">
        <f ca="1"/>
        <v>Samoa</v>
      </c>
      <c r="C220" s="35" t="str">
        <f ca="1"/>
        <v>WSM</v>
      </c>
      <c r="D220" s="35" t="str">
        <f ca="1"/>
        <v>EAS           East Asia &amp; Pacific</v>
      </c>
      <c r="E220" s="35" t="str">
        <f ca="1"/>
        <v>IDA</v>
      </c>
      <c r="F220" s="81"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3.20574162679425</v>
      </c>
      <c r="I220" s="191" t="e"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#N/A</v>
      </c>
      <c r="J220" s="242">
        <v>44753</v>
      </c>
      <c r="K220" s="242">
        <v>44753</v>
      </c>
      <c r="L220" s="91" t="s">
        <v>355</v>
      </c>
      <c r="M220" s="192">
        <v>3.20574162679425</v>
      </c>
      <c r="N220" s="192" t="s">
        <v>409</v>
      </c>
      <c r="O220" s="192" t="s">
        <v>409</v>
      </c>
      <c r="P220" s="192" t="s">
        <v>409</v>
      </c>
      <c r="Q220" s="192" t="s">
        <v>409</v>
      </c>
      <c r="R220" s="192">
        <v>0.29199999999999998</v>
      </c>
      <c r="S220" s="192" t="s">
        <v>409</v>
      </c>
      <c r="T220" s="192" t="s">
        <v>409</v>
      </c>
      <c r="U220" s="192" t="s">
        <v>409</v>
      </c>
      <c r="V220" s="192" t="s">
        <v>409</v>
      </c>
    </row>
    <row r="221" spans="1:22" x14ac:dyDescent="0.2">
      <c r="A221" s="81">
        <v>214</v>
      </c>
      <c r="B221" s="35" t="str">
        <f ca="1"/>
        <v>Kosovo</v>
      </c>
      <c r="C221" s="35" t="str">
        <f ca="1"/>
        <v>XKX</v>
      </c>
      <c r="D221" s="35" t="str">
        <f ca="1"/>
        <v>ECS           Europe &amp; Central Asia</v>
      </c>
      <c r="E221" s="35" t="str">
        <f ca="1"/>
        <v>IDA</v>
      </c>
      <c r="F221" s="81" t="str">
        <f t="shared" ca="1" si="6"/>
        <v/>
      </c>
      <c r="G221" s="80" t="e">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#N/A</v>
      </c>
      <c r="H221" s="80" t="e"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#N/A</v>
      </c>
      <c r="I221" s="191" t="e"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#N/A</v>
      </c>
      <c r="J221" s="242" t="s">
        <v>409</v>
      </c>
      <c r="K221" s="242" t="s">
        <v>409</v>
      </c>
      <c r="L221" s="91" t="s">
        <v>721</v>
      </c>
      <c r="M221" s="192" t="s">
        <v>409</v>
      </c>
      <c r="N221" s="192" t="s">
        <v>409</v>
      </c>
      <c r="O221" s="192" t="s">
        <v>409</v>
      </c>
      <c r="P221" s="192" t="s">
        <v>409</v>
      </c>
      <c r="Q221" s="192" t="s">
        <v>409</v>
      </c>
      <c r="R221" s="192" t="s">
        <v>409</v>
      </c>
      <c r="S221" s="192" t="s">
        <v>409</v>
      </c>
      <c r="T221" s="192" t="s">
        <v>409</v>
      </c>
      <c r="U221" s="192" t="s">
        <v>409</v>
      </c>
      <c r="V221" s="192" t="s">
        <v>409</v>
      </c>
    </row>
    <row r="222" spans="1:22" x14ac:dyDescent="0.2">
      <c r="A222" s="81">
        <v>215</v>
      </c>
      <c r="B222" s="35" t="str">
        <f ca="1"/>
        <v>Yemen, Rep.</v>
      </c>
      <c r="C222" s="35" t="str">
        <f ca="1"/>
        <v>YEM</v>
      </c>
      <c r="D222" s="35" t="str">
        <f ca="1"/>
        <v>MEA           Middle East &amp; North Africa</v>
      </c>
      <c r="E222" s="35" t="str">
        <f ca="1"/>
        <v>IDA</v>
      </c>
      <c r="F222" s="81"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10</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10</v>
      </c>
      <c r="J222" s="242">
        <v>44888</v>
      </c>
      <c r="K222" s="242">
        <v>44900</v>
      </c>
      <c r="L222" s="91" t="s">
        <v>356</v>
      </c>
      <c r="M222" s="192">
        <v>10</v>
      </c>
      <c r="N222" s="192">
        <v>10</v>
      </c>
      <c r="O222" s="192">
        <v>10</v>
      </c>
      <c r="P222" s="192">
        <v>8</v>
      </c>
      <c r="Q222" s="192">
        <v>1</v>
      </c>
      <c r="R222" s="192">
        <v>0.60399999999999998</v>
      </c>
      <c r="S222" s="192">
        <v>40.1</v>
      </c>
      <c r="T222" s="192" t="s">
        <v>787</v>
      </c>
      <c r="U222" s="192" t="s">
        <v>885</v>
      </c>
      <c r="V222" s="192">
        <v>-3.08</v>
      </c>
    </row>
    <row r="223" spans="1:22" x14ac:dyDescent="0.2">
      <c r="A223" s="81">
        <v>216</v>
      </c>
      <c r="B223" s="35" t="str">
        <f ca="1"/>
        <v>South Africa</v>
      </c>
      <c r="C223" s="35" t="str">
        <f ca="1"/>
        <v>ZAF</v>
      </c>
      <c r="D223" s="35" t="str">
        <f ca="1"/>
        <v>SSF           Sub-Saharan Africa</v>
      </c>
      <c r="E223" s="35" t="str">
        <f ca="1"/>
        <v>IBRD</v>
      </c>
      <c r="F223" s="81"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4.7423277359583</v>
      </c>
      <c r="I223" s="191" t="e"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#N/A</v>
      </c>
      <c r="J223" s="242">
        <v>44753</v>
      </c>
      <c r="K223" s="242">
        <v>44753</v>
      </c>
      <c r="L223" s="91" t="s">
        <v>358</v>
      </c>
      <c r="M223" s="192">
        <v>5.4306220095693698</v>
      </c>
      <c r="N223" s="192">
        <v>4.7423277359583</v>
      </c>
      <c r="O223" s="192" t="s">
        <v>409</v>
      </c>
      <c r="P223" s="192" t="s">
        <v>409</v>
      </c>
      <c r="Q223" s="192" t="s">
        <v>409</v>
      </c>
      <c r="R223" s="192">
        <v>0.38500000000000001</v>
      </c>
      <c r="S223" s="192">
        <v>61.7</v>
      </c>
      <c r="T223" s="192" t="s">
        <v>409</v>
      </c>
      <c r="U223" s="192" t="s">
        <v>409</v>
      </c>
      <c r="V223" s="192" t="s">
        <v>409</v>
      </c>
    </row>
    <row r="224" spans="1:22" x14ac:dyDescent="0.2">
      <c r="A224" s="81">
        <v>217</v>
      </c>
      <c r="B224" s="35" t="str">
        <f ca="1"/>
        <v>Zambia</v>
      </c>
      <c r="C224" s="35" t="str">
        <f ca="1"/>
        <v>ZMB</v>
      </c>
      <c r="D224" s="35" t="str">
        <f ca="1"/>
        <v>SSF           Sub-Saharan Africa</v>
      </c>
      <c r="E224" s="35" t="str">
        <f ca="1"/>
        <v>IDA</v>
      </c>
      <c r="F224" s="81"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10</v>
      </c>
      <c r="I224" s="191" t="e"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#N/A</v>
      </c>
      <c r="J224" s="242">
        <v>44888</v>
      </c>
      <c r="K224" s="242">
        <v>44753</v>
      </c>
      <c r="L224" s="91" t="s">
        <v>360</v>
      </c>
      <c r="M224" s="192">
        <v>8.7081339712918595</v>
      </c>
      <c r="N224" s="192">
        <v>10</v>
      </c>
      <c r="O224" s="192" t="s">
        <v>409</v>
      </c>
      <c r="P224" s="192" t="s">
        <v>409</v>
      </c>
      <c r="Q224" s="192" t="s">
        <v>409</v>
      </c>
      <c r="R224" s="192">
        <v>0.52200000000000002</v>
      </c>
      <c r="S224" s="192">
        <v>43.5</v>
      </c>
      <c r="T224" s="192" t="s">
        <v>409</v>
      </c>
      <c r="U224" s="192" t="s">
        <v>409</v>
      </c>
      <c r="V224" s="192" t="s">
        <v>409</v>
      </c>
    </row>
    <row r="225" spans="1:22" x14ac:dyDescent="0.2">
      <c r="A225" s="81">
        <v>218</v>
      </c>
      <c r="B225" s="35" t="str">
        <f ca="1"/>
        <v>Zimbabwe</v>
      </c>
      <c r="C225" s="35" t="str">
        <f ca="1"/>
        <v>ZWE</v>
      </c>
      <c r="D225" s="35" t="str">
        <f ca="1"/>
        <v>SSF           Sub-Saharan Africa</v>
      </c>
      <c r="E225" s="35" t="str">
        <f ca="1"/>
        <v>Blend</v>
      </c>
      <c r="F225" s="81"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8.3666002653407556</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10</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7</v>
      </c>
      <c r="J225" s="242">
        <v>44753</v>
      </c>
      <c r="K225" s="242">
        <v>45181</v>
      </c>
      <c r="L225" s="91" t="s">
        <v>362</v>
      </c>
      <c r="M225" s="192">
        <v>10</v>
      </c>
      <c r="N225" s="192" t="s">
        <v>409</v>
      </c>
      <c r="O225" s="192" t="s">
        <v>409</v>
      </c>
      <c r="P225" s="192">
        <v>7</v>
      </c>
      <c r="Q225" s="192" t="s">
        <v>409</v>
      </c>
      <c r="R225" s="192">
        <v>0.58099999999999996</v>
      </c>
      <c r="S225" s="192" t="s">
        <v>409</v>
      </c>
      <c r="T225" s="192" t="s">
        <v>409</v>
      </c>
      <c r="U225" s="192" t="s">
        <v>881</v>
      </c>
      <c r="V225" s="192" t="s">
        <v>409</v>
      </c>
    </row>
    <row r="226" spans="1:22" x14ac:dyDescent="0.2">
      <c r="L226" s="79"/>
      <c r="M226" s="80"/>
      <c r="N226" s="80"/>
      <c r="O226" s="199"/>
      <c r="P226" s="87"/>
      <c r="Q226" s="87"/>
      <c r="R226" s="87"/>
      <c r="S226" s="87"/>
      <c r="T226" s="87"/>
      <c r="U226" s="87"/>
      <c r="V226" s="87"/>
    </row>
    <row r="227" spans="1:22" x14ac:dyDescent="0.2">
      <c r="L227" s="79"/>
      <c r="M227" s="80"/>
      <c r="N227" s="80"/>
      <c r="O227" s="199"/>
      <c r="P227" s="87"/>
      <c r="Q227" s="87"/>
      <c r="R227" s="87"/>
      <c r="S227" s="87"/>
      <c r="T227" s="87"/>
      <c r="U227" s="87"/>
      <c r="V227" s="87"/>
    </row>
    <row r="228" spans="1:22" x14ac:dyDescent="0.2">
      <c r="L228" s="79"/>
      <c r="M228" s="80"/>
      <c r="N228" s="80"/>
      <c r="O228" s="199"/>
      <c r="P228" s="87"/>
      <c r="Q228" s="87"/>
      <c r="R228" s="87"/>
      <c r="S228" s="87"/>
      <c r="T228" s="87"/>
      <c r="U228" s="87"/>
      <c r="V228" s="87"/>
    </row>
    <row r="229" spans="1:22" x14ac:dyDescent="0.2">
      <c r="L229" s="91"/>
      <c r="M229" s="181"/>
      <c r="N229" s="181"/>
      <c r="O229" s="181"/>
      <c r="P229" s="181"/>
      <c r="Q229" s="181"/>
      <c r="R229" s="181"/>
      <c r="S229" s="181"/>
      <c r="T229" s="181"/>
      <c r="U229" s="202"/>
      <c r="V229" s="202"/>
    </row>
    <row r="230" spans="1:22" x14ac:dyDescent="0.2">
      <c r="L230" s="91"/>
      <c r="M230" s="181"/>
      <c r="N230" s="181"/>
      <c r="O230" s="181"/>
      <c r="P230" s="181"/>
      <c r="Q230" s="181"/>
      <c r="R230" s="181"/>
      <c r="S230" s="181"/>
      <c r="T230" s="181"/>
      <c r="U230" s="202"/>
      <c r="V230" s="202"/>
    </row>
    <row r="231" spans="1:22" x14ac:dyDescent="0.2">
      <c r="L231" s="79"/>
      <c r="M231" s="80"/>
      <c r="N231" s="80"/>
      <c r="O231" s="199"/>
      <c r="P231" s="87"/>
      <c r="Q231" s="87"/>
      <c r="R231" s="87"/>
      <c r="S231" s="87"/>
      <c r="T231" s="87"/>
      <c r="U231" s="87"/>
      <c r="V231" s="87"/>
    </row>
    <row r="232" spans="1:22" x14ac:dyDescent="0.2">
      <c r="L232" s="79"/>
      <c r="M232" s="80"/>
      <c r="N232" s="80"/>
      <c r="O232" s="199"/>
      <c r="P232" s="87"/>
      <c r="Q232" s="87"/>
      <c r="R232" s="87"/>
      <c r="S232" s="87"/>
      <c r="T232" s="87"/>
      <c r="U232" s="87"/>
      <c r="V232" s="87"/>
    </row>
    <row r="233" spans="1:22" x14ac:dyDescent="0.2">
      <c r="L233" s="79"/>
      <c r="M233" s="80"/>
      <c r="N233" s="80"/>
      <c r="O233" s="199"/>
      <c r="P233" s="87"/>
      <c r="Q233" s="87"/>
      <c r="R233" s="87"/>
      <c r="S233" s="87"/>
      <c r="T233" s="87"/>
      <c r="U233" s="87"/>
      <c r="V233" s="87"/>
    </row>
  </sheetData>
  <conditionalFormatting sqref="G1:G5">
    <cfRule type="cellIs" dxfId="245" priority="114" stopIfTrue="1" operator="greaterThanOrEqual">
      <formula>0</formula>
    </cfRule>
  </conditionalFormatting>
  <conditionalFormatting sqref="G8:G225">
    <cfRule type="cellIs" dxfId="240" priority="4" stopIfTrue="1" operator="greaterThanOrEqual">
      <formula>0</formula>
    </cfRule>
  </conditionalFormatting>
  <conditionalFormatting sqref="G1:H5">
    <cfRule type="expression" dxfId="239" priority="20" stopIfTrue="1">
      <formula>G1=""</formula>
    </cfRule>
  </conditionalFormatting>
  <conditionalFormatting sqref="G8:H225">
    <cfRule type="expression" dxfId="238" priority="1" stopIfTrue="1">
      <formula>G8=""</formula>
    </cfRule>
  </conditionalFormatting>
  <conditionalFormatting sqref="H1:H5">
    <cfRule type="cellIs" dxfId="236" priority="26" operator="between">
      <formula>7</formula>
      <formula>9.99</formula>
    </cfRule>
    <cfRule type="expression" dxfId="233" priority="27">
      <formula>H1=10</formula>
    </cfRule>
    <cfRule type="cellIs" dxfId="232" priority="25" operator="between">
      <formula>0</formula>
      <formula>6.999</formula>
    </cfRule>
  </conditionalFormatting>
  <conditionalFormatting sqref="H8:H225">
    <cfRule type="cellIs" dxfId="229" priority="46" stopIfTrue="1" operator="greaterThanOrEqual">
      <formula>0</formula>
    </cfRule>
  </conditionalFormatting>
  <conditionalFormatting sqref="I2:I3">
    <cfRule type="cellIs" dxfId="228" priority="116" operator="between">
      <formula>0</formula>
      <formula>6.999</formula>
    </cfRule>
    <cfRule type="expression" dxfId="227" priority="118">
      <formula>I2=10</formula>
    </cfRule>
    <cfRule type="cellIs" dxfId="226" priority="117" operator="between">
      <formula>7</formula>
      <formula>9.99</formula>
    </cfRule>
    <cfRule type="expression" dxfId="225" priority="115">
      <formula>I2=""</formula>
    </cfRule>
  </conditionalFormatting>
  <conditionalFormatting sqref="I2:I5">
    <cfRule type="cellIs" dxfId="224" priority="23" operator="between">
      <formula>7</formula>
      <formula>9.99</formula>
    </cfRule>
    <cfRule type="expression" dxfId="223" priority="24">
      <formula>I2=10</formula>
    </cfRule>
    <cfRule type="expression" dxfId="222" priority="21">
      <formula>I2=""</formula>
    </cfRule>
    <cfRule type="cellIs" dxfId="221" priority="22" operator="between">
      <formula>0</formula>
      <formula>6.999</formula>
    </cfRule>
  </conditionalFormatting>
  <conditionalFormatting sqref="I4:I5">
    <cfRule type="cellIs" dxfId="220" priority="17" operator="between">
      <formula>0</formula>
      <formula>6.999</formula>
    </cfRule>
    <cfRule type="cellIs" dxfId="219" priority="18" operator="between">
      <formula>7</formula>
      <formula>9.99</formula>
    </cfRule>
    <cfRule type="expression" dxfId="218" priority="19">
      <formula>I4=10</formula>
    </cfRule>
    <cfRule type="expression" dxfId="217" priority="16">
      <formula>I4=""</formula>
    </cfRule>
  </conditionalFormatting>
  <conditionalFormatting sqref="I8:I225">
    <cfRule type="cellIs" dxfId="216" priority="42" stopIfTrue="1" operator="greaterThanOrEqual">
      <formula>0</formula>
    </cfRule>
    <cfRule type="expression" dxfId="214" priority="39">
      <formula>I8=""</formula>
    </cfRule>
  </conditionalFormatting>
  <conditionalFormatting sqref="J8:K225">
    <cfRule type="colorScale" priority="827">
      <colorScale>
        <cfvo type="min"/>
        <cfvo type="max"/>
        <color rgb="FFFCDCDF"/>
        <color rgb="FFF2676B"/>
      </colorScale>
    </cfRule>
  </conditionalFormatting>
  <conditionalFormatting sqref="L8:L15 L17:L225">
    <cfRule type="expression" dxfId="212" priority="10">
      <formula>$L8&lt;&gt;$C8</formula>
    </cfRule>
  </conditionalFormatting>
  <conditionalFormatting sqref="M2:V3 M3:Z3">
    <cfRule type="expression" dxfId="211" priority="676">
      <formula>M2=L2</formula>
    </cfRule>
    <cfRule type="expression" dxfId="210" priority="675">
      <formula>M2&lt;&gt;L2</formula>
    </cfRule>
    <cfRule type="expression" dxfId="209" priority="674">
      <formula>M2=L2</formula>
    </cfRule>
  </conditionalFormatting>
  <conditionalFormatting sqref="M198:V225 M8:Z197">
    <cfRule type="colorScale" priority="7">
      <colorScale>
        <cfvo type="num" val="0"/>
        <cfvo type="num" val="10"/>
        <color rgb="FFFCFCFF"/>
        <color rgb="FFFFFF00"/>
      </colorScale>
    </cfRule>
  </conditionalFormatting>
  <conditionalFormatting sqref="M6:Z6">
    <cfRule type="expression" dxfId="208" priority="52">
      <formula>ISNUMBER(SEARCH("_raw",M$7))</formula>
    </cfRule>
  </conditionalFormatting>
  <conditionalFormatting sqref="M8:Z197 M198:V225">
    <cfRule type="expression" dxfId="207" priority="6" stopIfTrue="1">
      <formula>ISNUMBER(SEARCH("_raw",M$7))</formula>
    </cfRule>
  </conditionalFormatting>
  <conditionalFormatting sqref="W2:AD3">
    <cfRule type="expression" dxfId="206" priority="860">
      <formula>W2=R2</formula>
    </cfRule>
    <cfRule type="expression" dxfId="205" priority="861">
      <formula>W2&lt;&gt;R2</formula>
    </cfRule>
    <cfRule type="expression" dxfId="204" priority="863">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112" stopIfTrue="1" operator="greaterThanOrEqual" id="{1975FF7A-1774-A44A-83E4-F650308CBD81}">
            <xm:f>Parameters!$D$37</xm:f>
            <x14:dxf>
              <font>
                <sz val="12"/>
                <color rgb="FF000000"/>
                <name val="Arial"/>
              </font>
              <fill>
                <patternFill patternType="solid">
                  <bgColor rgb="FFE35A3A"/>
                </patternFill>
              </fill>
            </x14:dxf>
          </x14:cfRule>
          <x14:cfRule type="cellIs" priority="113" stopIfTrue="1" operator="greaterThanOrEqual" id="{0FDA0C68-2090-0C41-A204-D2F787391508}">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2" stopIfTrue="1" operator="greaterThanOrEqual" id="{83ABDDAA-0A91-144E-B0FA-FEB38FDF1F50}">
            <xm:f>Parameters!$D$37</xm:f>
            <x14:dxf>
              <font>
                <sz val="12"/>
                <color rgb="FF000000"/>
                <name val="Arial"/>
              </font>
              <fill>
                <patternFill patternType="solid">
                  <bgColor rgb="FFE35A3A"/>
                </patternFill>
              </fill>
            </x14:dxf>
          </x14:cfRule>
          <x14:cfRule type="cellIs" priority="3" stopIfTrue="1" operator="greaterThanOrEqual" id="{08AD3AAB-B893-6143-91B0-7F5381B9413B}">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30" stopIfTrue="1" operator="between" id="{D95EA67C-BB0E-F945-BD06-1698C1396474}">
            <xm:f>0</xm:f>
            <xm:f>Parameters!$D$42</xm:f>
            <x14:dxf>
              <font>
                <sz val="12"/>
                <color rgb="FF000000"/>
                <name val="Arial"/>
              </font>
              <fill>
                <patternFill patternType="solid">
                  <bgColor rgb="FFFCDCDF"/>
                </patternFill>
              </fill>
            </x14:dxf>
          </x14:cfRule>
          <x14:cfRule type="cellIs" priority="29" stopIfTrue="1" operator="greaterThanOrEqual" id="{036D49CD-DDD3-B141-82BD-AEE979FF4B0F}">
            <xm:f>Parameters!$D$42</xm:f>
            <x14:dxf>
              <font>
                <sz val="12"/>
                <color rgb="FF000000"/>
                <name val="Arial"/>
              </font>
              <fill>
                <patternFill patternType="solid">
                  <bgColor rgb="FFF7A9AC"/>
                </patternFill>
              </fill>
            </x14:dxf>
          </x14:cfRule>
          <x14:cfRule type="cellIs" priority="28" stopIfTrue="1" operator="greaterThanOrEqual" id="{EDBCA1BD-74CD-A242-A809-8C83AC75CBAB}">
            <xm:f>Parameters!$D$41</xm:f>
            <x14:dxf>
              <font>
                <sz val="12"/>
                <color rgb="FF000000"/>
                <name val="Arial"/>
              </font>
              <fill>
                <patternFill patternType="solid">
                  <bgColor rgb="FFF2676B"/>
                </patternFill>
              </fill>
            </x14:dxf>
          </x14:cfRule>
          <xm:sqref>H1:H5</xm:sqref>
        </x14:conditionalFormatting>
        <x14:conditionalFormatting xmlns:xm="http://schemas.microsoft.com/office/excel/2006/main">
          <x14:cfRule type="cellIs" priority="44" stopIfTrue="1" operator="greaterThanOrEqual" id="{17C90AF8-A1F4-784E-89A9-30EF27036C0B}">
            <xm:f>Parameters!$D$41</xm:f>
            <x14:dxf>
              <font>
                <sz val="12"/>
                <color rgb="FF000000"/>
                <name val="Arial"/>
              </font>
              <fill>
                <patternFill patternType="solid">
                  <bgColor rgb="FFF2676B"/>
                </patternFill>
              </fill>
            </x14:dxf>
          </x14:cfRule>
          <x14:cfRule type="cellIs" priority="45" stopIfTrue="1" operator="greaterThanOrEqual" id="{1187B0E6-D127-D44D-AEA4-596A927F91DA}">
            <xm:f>Parameters!$D$42</xm:f>
            <x14:dxf>
              <font>
                <sz val="12"/>
                <color rgb="FF000000"/>
                <name val="Arial"/>
              </font>
              <fill>
                <patternFill patternType="solid">
                  <bgColor rgb="FFF7A9AC"/>
                </patternFill>
              </fill>
            </x14:dxf>
          </x14:cfRule>
          <xm:sqref>H8:H225</xm:sqref>
        </x14:conditionalFormatting>
        <x14:conditionalFormatting xmlns:xm="http://schemas.microsoft.com/office/excel/2006/main">
          <x14:cfRule type="cellIs" priority="41" stopIfTrue="1" operator="greaterThanOrEqual" id="{392BDCB5-8CC5-964C-A1B9-19796C2290BD}">
            <xm:f>Parameters!$D$42</xm:f>
            <x14:dxf>
              <font>
                <sz val="12"/>
                <color rgb="FF000000"/>
                <name val="Arial"/>
              </font>
              <fill>
                <patternFill patternType="solid">
                  <bgColor rgb="FFF9BF8E"/>
                </patternFill>
              </fill>
            </x14:dxf>
          </x14:cfRule>
          <x14:cfRule type="cellIs" priority="40" stopIfTrue="1" operator="greaterThanOrEqual" id="{96C053CC-03F7-B14A-8383-F6A03DDCEB04}">
            <xm:f>Parameters!$D$41</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14" id="{607084A5-DDFB-4A4B-A876-594C554AE3AE}">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15" id="{8BF92844-4C5B-9C49-91F6-9B14C6E8085B}">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A8196-EEF8-F848-943B-DA8EC7BC36FA}">
  <dimension ref="A1:AL233"/>
  <sheetViews>
    <sheetView zoomScaleNormal="100" workbookViewId="0">
      <pane ySplit="6" topLeftCell="A11" activePane="bottomLeft" state="frozen"/>
      <selection pane="bottomLeft" activeCell="J15" sqref="J15"/>
    </sheetView>
  </sheetViews>
  <sheetFormatPr baseColWidth="10" defaultColWidth="8.7109375" defaultRowHeight="16" x14ac:dyDescent="0.2"/>
  <cols>
    <col min="1" max="1" width="5.28515625" style="35" customWidth="1"/>
    <col min="2" max="2" width="22.7109375" style="35" customWidth="1"/>
    <col min="3" max="3" width="8.7109375" style="35"/>
    <col min="4" max="4" width="7.7109375" style="35" customWidth="1"/>
    <col min="5"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1" style="86" bestFit="1" customWidth="1"/>
    <col min="14" max="14" width="6" style="86" bestFit="1" customWidth="1"/>
    <col min="15" max="15" width="10.7109375" style="86" bestFit="1" customWidth="1"/>
    <col min="16" max="16" width="17.140625" style="86" bestFit="1" customWidth="1"/>
    <col min="17" max="17" width="23.5703125" style="86" bestFit="1" customWidth="1"/>
    <col min="18" max="18" width="11.5703125" style="86" bestFit="1" customWidth="1"/>
    <col min="19" max="19" width="9.28515625" style="86" bestFit="1" customWidth="1"/>
    <col min="20" max="20" width="9.140625" style="86" bestFit="1" customWidth="1"/>
    <col min="21" max="28" width="9.7109375" style="86" customWidth="1"/>
    <col min="29"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E1" s="89"/>
      <c r="AF1" s="89"/>
      <c r="AG1" s="89"/>
      <c r="AH1" s="89"/>
      <c r="AI1" s="89"/>
      <c r="AJ1" s="89"/>
      <c r="AK1" s="89"/>
      <c r="AL1" s="196"/>
    </row>
    <row r="2" spans="1:38" x14ac:dyDescent="0.2">
      <c r="A2" s="93"/>
      <c r="B2" s="95" t="s">
        <v>424</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Raw Values</v>
      </c>
      <c r="Q2" s="177"/>
      <c r="R2" s="177"/>
      <c r="S2" s="177" t="str">
        <f t="shared" si="0"/>
        <v/>
      </c>
      <c r="T2" s="177" t="str">
        <f t="shared" si="0"/>
        <v/>
      </c>
      <c r="U2" s="177" t="str">
        <f t="shared" si="0"/>
        <v/>
      </c>
      <c r="V2" s="177" t="str">
        <f t="shared" si="0"/>
        <v/>
      </c>
      <c r="W2" s="177" t="str">
        <f t="shared" si="0"/>
        <v/>
      </c>
      <c r="X2" s="177" t="str">
        <f t="shared" si="0"/>
        <v/>
      </c>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IF(M4&gt;0,"Underlying",IF(M5=1,"Emerging",""))</f>
        <v>Underlying</v>
      </c>
      <c r="N3" s="178" t="str">
        <f t="shared" ref="N3:W3" si="1">IF(N4=1,"Underlying",IF(N5=1,"Emerging",""))</f>
        <v>Underlying</v>
      </c>
      <c r="O3" s="178" t="str">
        <f t="shared" si="1"/>
        <v/>
      </c>
      <c r="P3" s="178" t="str">
        <f t="shared" si="1"/>
        <v/>
      </c>
      <c r="Q3" s="178"/>
      <c r="R3" s="178"/>
      <c r="S3" s="178" t="str">
        <f t="shared" si="1"/>
        <v/>
      </c>
      <c r="T3" s="178" t="str">
        <f t="shared" si="1"/>
        <v/>
      </c>
      <c r="U3" s="178" t="str">
        <f t="shared" si="1"/>
        <v/>
      </c>
      <c r="V3" s="178" t="str">
        <f t="shared" si="1"/>
        <v/>
      </c>
      <c r="W3" s="178" t="str">
        <f t="shared" si="1"/>
        <v/>
      </c>
      <c r="X3" s="178" t="str">
        <f>IF(X4=1,"Underlying",IF(X5=1,"Emerging",""))</f>
        <v/>
      </c>
      <c r="Y3" s="178" t="str">
        <f t="shared" ref="Y3:Z3" si="2">IF(Y4=1,"Underlying",IF(Y5=1,"Emerging",""))</f>
        <v/>
      </c>
      <c r="Z3" s="178" t="str">
        <f t="shared" si="2"/>
        <v/>
      </c>
      <c r="AA3" s="179"/>
      <c r="AB3" s="179"/>
      <c r="AC3" s="179"/>
      <c r="AD3" s="179"/>
      <c r="AE3" s="89"/>
      <c r="AF3" s="89"/>
      <c r="AG3" s="89"/>
      <c r="AH3" s="89"/>
      <c r="AI3" s="89"/>
      <c r="AJ3" s="89"/>
      <c r="AK3" s="89"/>
      <c r="AL3" s="93"/>
    </row>
    <row r="4" spans="1:38" x14ac:dyDescent="0.2">
      <c r="A4" s="93"/>
      <c r="B4" s="95"/>
      <c r="C4" s="88"/>
      <c r="D4" s="172"/>
      <c r="E4" s="172"/>
      <c r="F4" s="89"/>
      <c r="G4" s="90"/>
      <c r="H4" s="90"/>
      <c r="I4" s="80" t="s">
        <v>412</v>
      </c>
      <c r="L4" s="91"/>
      <c r="M4" s="180">
        <f>IFERROR(INDEX('Data Dictionary'!$I$8:$I$39,MATCH(M7,'Data Dictionary'!$K$8:$K$39,0)),"")</f>
        <v>2</v>
      </c>
      <c r="N4" s="180">
        <f>IFERROR(INDEX('Data Dictionary'!$I$8:$I$39,MATCH(N7,'Data Dictionary'!$K$8:$K$39,0)),"")</f>
        <v>1</v>
      </c>
      <c r="O4" s="180">
        <f>IFERROR(INDEX('Data Dictionary'!$I$8:$I$39,MATCH(O7,'Data Dictionary'!$K$8:$K$39,0)),"")</f>
        <v>0</v>
      </c>
      <c r="P4" s="180" t="str">
        <f>IFERROR(INDEX('Data Dictionary'!$I$8:$I$39,MATCH(P7,'Data Dictionary'!$K$8:$K$39,0)),"")</f>
        <v/>
      </c>
      <c r="Q4" s="180"/>
      <c r="R4" s="180"/>
      <c r="S4" s="180" t="str">
        <f>IFERROR(INDEX('Data Dictionary'!$I$8:$I$39,MATCH(S7,'Data Dictionary'!$K$8:$K$39,0)),"")</f>
        <v/>
      </c>
      <c r="T4" s="180" t="str">
        <f>IFERROR(INDEX('Data Dictionary'!$I$8:$I$39,MATCH(T7,'Data Dictionary'!$K$8:$K$39,0)),"")</f>
        <v/>
      </c>
      <c r="U4" s="180" t="str">
        <f>IFERROR(INDEX('Data Dictionary'!$I$8:$I$39,MATCH(U7,'Data Dictionary'!$K$8:$K$39,0)),"")</f>
        <v/>
      </c>
      <c r="V4" s="180"/>
      <c r="W4" s="180"/>
      <c r="X4" s="180"/>
      <c r="Y4" s="180"/>
      <c r="Z4" s="180"/>
      <c r="AA4" s="92"/>
      <c r="AB4" s="92"/>
      <c r="AC4" s="87"/>
      <c r="AD4" s="89"/>
      <c r="AE4" s="89"/>
      <c r="AF4" s="89"/>
      <c r="AG4" s="89"/>
      <c r="AH4" s="89"/>
      <c r="AI4" s="89"/>
      <c r="AJ4" s="89"/>
      <c r="AK4" s="89"/>
      <c r="AL4" s="93"/>
    </row>
    <row r="5" spans="1:38"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2</v>
      </c>
      <c r="P5" s="181" t="str">
        <f>IFERROR(INDEX('Data Dictionary'!$J$8:$J$39,MATCH(P7,'Data Dictionary'!$K$8:$K$39,0)),"")</f>
        <v/>
      </c>
      <c r="Q5" s="181"/>
      <c r="R5" s="181"/>
      <c r="S5" s="181" t="str">
        <f>IFERROR(INDEX('Data Dictionary'!$J$8:$J$39,MATCH(S7,'Data Dictionary'!$K$8:$K$39,0)),"")</f>
        <v/>
      </c>
      <c r="T5" s="181" t="str">
        <f>IFERROR(INDEX('Data Dictionary'!$J$8:$J$39,MATCH(T7,'Data Dictionary'!$K$8:$K$39,0)),"")</f>
        <v/>
      </c>
      <c r="U5" s="181" t="str">
        <f>IFERROR(INDEX('Data Dictionary'!$J$8:$J$39,MATCH(U7,'Data Dictionary'!$K$8:$K$39,0)),"")</f>
        <v/>
      </c>
      <c r="V5" s="181"/>
      <c r="W5" s="181"/>
      <c r="X5" s="181"/>
      <c r="Y5" s="181"/>
      <c r="Z5" s="181"/>
      <c r="AA5" s="92"/>
      <c r="AB5" s="92"/>
      <c r="AC5" s="87"/>
      <c r="AD5" s="89"/>
      <c r="AE5" s="89"/>
      <c r="AF5" s="89"/>
      <c r="AG5" s="89"/>
      <c r="AH5" s="89"/>
      <c r="AI5" s="89"/>
      <c r="AJ5" s="89"/>
      <c r="AK5" s="89"/>
      <c r="AL5" s="93"/>
    </row>
    <row r="6" spans="1:38" ht="57" x14ac:dyDescent="0.2">
      <c r="A6" s="197"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Operational Risk Score, 12M</v>
      </c>
      <c r="N6" s="246" t="str">
        <f>IFERROR(INDEX('Data Dictionary'!$E$8:$E$39,MATCH(N7,'Data Dictionary'!$K$8:$K$39,0)),IFERROR(CONCATENATE(INDEX('Data Dictionary'!$E$8:$E$39,MATCH(LEFT(N7, SEARCH("_raw",N7,1)-1),'Data Dictionary'!$L$8:$L$39,0))," (Raw)"),""))</f>
        <v>MFR Macro-fiscal Risk</v>
      </c>
      <c r="O6" s="246" t="str">
        <f>IFERROR(INDEX('Data Dictionary'!$E$8:$E$39,MATCH(O7,'Data Dictionary'!$K$8:$K$39,0)),IFERROR(CONCATENATE(INDEX('Data Dictionary'!$E$8:$E$39,MATCH(LEFT(O7, SEARCH("_raw",O7,1)-1),'Data Dictionary'!$L$8:$L$39,0))," (Raw)"),""))</f>
        <v>Operational Risk Score, Change</v>
      </c>
      <c r="P6" s="246" t="str">
        <f>IFERROR(INDEX('Data Dictionary'!$E$8:$E$39,MATCH(P7,'Data Dictionary'!$K$8:$K$39,0)),IFERROR(CONCATENATE(INDEX('Data Dictionary'!$E$8:$E$39,MATCH(LEFT(P7, SEARCH("_raw",P7,1)-1),'Data Dictionary'!$L$8:$L$39,0))," (Raw)"),""))</f>
        <v>Operational Risk Score, 12M (Raw)</v>
      </c>
      <c r="Q6" s="246"/>
      <c r="R6" s="246"/>
      <c r="S6" s="246" t="str">
        <f>IFERROR(INDEX('Data Dictionary'!$E$8:$E$39,MATCH(S7,'Data Dictionary'!$K$8:$K$39,0)),IFERROR(CONCATENATE(INDEX('Data Dictionary'!$E$8:$E$39,MATCH(LEFT(S7, SEARCH("_raw",S7,1)-1),'Data Dictionary'!$L$8:$L$39,0))," (Raw)"),""))</f>
        <v/>
      </c>
      <c r="T6" s="246" t="str">
        <f>IFERROR(INDEX('Data Dictionary'!$E$8:$E$39,MATCH(T7,'Data Dictionary'!$K$8:$K$39,0)),IFERROR(CONCATENATE(INDEX('Data Dictionary'!$E$8:$E$39,MATCH(LEFT(T7, SEARCH("_raw",T7,1)-1),'Data Dictionary'!$L$8:$L$39,0))," (Raw)"),""))</f>
        <v/>
      </c>
      <c r="U6" s="246" t="str">
        <f>IFERROR(INDEX('Data Dictionary'!$E$8:$E$39,MATCH(U7,'Data Dictionary'!$K$8:$K$39,0)),IFERROR(CONCATENATE(INDEX('Data Dictionary'!$E$8:$E$39,MATCH(LEFT(U7, SEARCH("_raw",U7,1)-1),'Data Dictionary'!$L$8:$L$39,0))," (Raw)"),""))</f>
        <v/>
      </c>
      <c r="V6" s="246" t="str">
        <f>IFERROR(INDEX('Data Dictionary'!$E$8:$E$39,MATCH(V7,'Data Dictionary'!$K$8:$K$39,0)),IFERROR(CONCATENATE(INDEX('Data Dictionary'!$E$8:$E$39,MATCH(LEFT(V7, SEARCH("_raw",V7,1)-1),'Data Dictionary'!$L$8:$L$39,0))," (Raw)"),""))</f>
        <v/>
      </c>
      <c r="W6" s="246"/>
      <c r="X6" s="246"/>
      <c r="Y6" s="246"/>
      <c r="Z6" s="246"/>
      <c r="AA6" s="99"/>
      <c r="AB6" s="99"/>
      <c r="AC6" s="99"/>
    </row>
    <row r="7" spans="1:38" s="94" customFormat="1" ht="29" x14ac:dyDescent="0.2">
      <c r="A7" s="198"/>
      <c r="B7" s="188"/>
      <c r="C7" s="188"/>
      <c r="D7" s="218"/>
      <c r="E7" s="218"/>
      <c r="F7" s="102"/>
      <c r="G7" s="189"/>
      <c r="H7" s="189"/>
      <c r="I7" s="189"/>
      <c r="J7" s="243" t="s">
        <v>614</v>
      </c>
      <c r="K7" s="243" t="s">
        <v>615</v>
      </c>
      <c r="L7" s="244" t="s">
        <v>2</v>
      </c>
      <c r="M7" s="247" t="s">
        <v>388</v>
      </c>
      <c r="N7" s="247" t="s">
        <v>618</v>
      </c>
      <c r="O7" s="247" t="s">
        <v>393</v>
      </c>
      <c r="P7" s="247" t="s">
        <v>473</v>
      </c>
      <c r="Q7" s="247" t="s">
        <v>621</v>
      </c>
      <c r="R7" s="247" t="s">
        <v>474</v>
      </c>
      <c r="S7" s="247"/>
      <c r="T7" s="247"/>
      <c r="U7" s="247"/>
      <c r="V7" s="247"/>
      <c r="W7" s="247"/>
      <c r="X7" s="247"/>
      <c r="Y7" s="247"/>
      <c r="Z7" s="247"/>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IF(N8=7, 6.9, 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0</v>
      </c>
      <c r="I8" s="191"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4.5552407932011301</v>
      </c>
      <c r="J8" s="242">
        <v>44887</v>
      </c>
      <c r="K8" s="242">
        <v>44887</v>
      </c>
      <c r="L8" s="91" t="s">
        <v>694</v>
      </c>
      <c r="M8" s="192">
        <v>0</v>
      </c>
      <c r="N8" s="192" t="s">
        <v>409</v>
      </c>
      <c r="O8" s="192">
        <v>4.5552407932011301</v>
      </c>
      <c r="P8" s="192">
        <v>16.3333333333333</v>
      </c>
      <c r="Q8" s="192" t="s">
        <v>409</v>
      </c>
      <c r="R8" s="192">
        <v>0</v>
      </c>
      <c r="S8" s="192"/>
      <c r="T8" s="192"/>
      <c r="U8" s="192"/>
      <c r="V8" s="192"/>
      <c r="W8" s="192"/>
      <c r="X8" s="192"/>
      <c r="Y8" s="87"/>
      <c r="Z8" s="87"/>
    </row>
    <row r="9" spans="1:38" x14ac:dyDescent="0.2">
      <c r="A9" s="84">
        <v>2</v>
      </c>
      <c r="B9" s="84" t="str">
        <f ca="1"/>
        <v>Afghanistan</v>
      </c>
      <c r="C9" s="84" t="str">
        <f ca="1"/>
        <v>AFG</v>
      </c>
      <c r="D9" s="219" t="str">
        <f ca="1"/>
        <v>SAS           South Asia</v>
      </c>
      <c r="E9" s="219" t="str">
        <f ca="1"/>
        <v>IDA</v>
      </c>
      <c r="F9" s="190" t="str">
        <f t="shared" ref="F9:F72" ca="1" si="3">IF(L9 &lt;&gt; C9, "Countries don't match", "")</f>
        <v/>
      </c>
      <c r="G9" s="80">
        <f>IF(N9=7, 6.9, 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10</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0</v>
      </c>
      <c r="J9" s="242">
        <v>45142</v>
      </c>
      <c r="K9" s="242">
        <v>45142</v>
      </c>
      <c r="L9" s="91" t="s">
        <v>7</v>
      </c>
      <c r="M9" s="192">
        <v>10</v>
      </c>
      <c r="N9" s="192" t="s">
        <v>409</v>
      </c>
      <c r="O9" s="192">
        <v>0</v>
      </c>
      <c r="P9" s="192">
        <v>83.1666666666666</v>
      </c>
      <c r="Q9" s="192" t="s">
        <v>409</v>
      </c>
      <c r="R9" s="192">
        <v>-7.1666666666666501</v>
      </c>
      <c r="S9" s="192"/>
      <c r="T9" s="192"/>
      <c r="U9" s="192"/>
      <c r="V9" s="192"/>
      <c r="W9" s="192"/>
      <c r="X9" s="192"/>
      <c r="Y9" s="87"/>
      <c r="Z9" s="87"/>
    </row>
    <row r="10" spans="1:38" x14ac:dyDescent="0.2">
      <c r="A10" s="84">
        <v>3</v>
      </c>
      <c r="B10" s="84" t="str">
        <f ca="1"/>
        <v>Angola</v>
      </c>
      <c r="C10" s="84" t="str">
        <f ca="1"/>
        <v>AGO</v>
      </c>
      <c r="D10" s="219" t="str">
        <f ca="1"/>
        <v>SSF           Sub-Saharan Africa</v>
      </c>
      <c r="E10" s="219" t="str">
        <f ca="1"/>
        <v>IBRD</v>
      </c>
      <c r="F10" s="190" t="str">
        <f t="shared" ca="1" si="3"/>
        <v/>
      </c>
      <c r="G10" s="80">
        <f>IF(N10=7, 6.9, 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6.9</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7</v>
      </c>
      <c r="I10" s="191"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7</v>
      </c>
      <c r="J10" s="242">
        <v>44895</v>
      </c>
      <c r="K10" s="242">
        <v>45142</v>
      </c>
      <c r="L10" s="91" t="s">
        <v>9</v>
      </c>
      <c r="M10" s="192">
        <v>6.2613536478171703</v>
      </c>
      <c r="N10" s="192">
        <v>7</v>
      </c>
      <c r="O10" s="192">
        <v>9.6543909348441801</v>
      </c>
      <c r="P10" s="192">
        <v>56.9166666666666</v>
      </c>
      <c r="Q10" s="192" t="s">
        <v>779</v>
      </c>
      <c r="R10" s="192">
        <v>3.7499999999999898</v>
      </c>
      <c r="S10" s="192"/>
      <c r="T10" s="192"/>
      <c r="U10" s="192"/>
      <c r="V10" s="192"/>
      <c r="W10" s="192"/>
      <c r="X10" s="192"/>
      <c r="Y10" s="87"/>
      <c r="Z10" s="87"/>
    </row>
    <row r="11" spans="1:38" x14ac:dyDescent="0.2">
      <c r="A11" s="84">
        <v>4</v>
      </c>
      <c r="B11" s="84" t="str">
        <f ca="1"/>
        <v>Albania</v>
      </c>
      <c r="C11" s="84" t="str">
        <f ca="1"/>
        <v>ALB</v>
      </c>
      <c r="D11" s="219" t="str">
        <f ca="1"/>
        <v>ECS           Europe &amp; Central Asia</v>
      </c>
      <c r="E11" s="219" t="str">
        <f ca="1"/>
        <v>IBRD</v>
      </c>
      <c r="F11" s="190" t="str">
        <f t="shared" ca="1" si="3"/>
        <v/>
      </c>
      <c r="G11" s="80">
        <f>IF(N11=7, 6.9, 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3.6818519067340181</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3.9613243480808702</v>
      </c>
      <c r="I11" s="191"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3.4220963172804502</v>
      </c>
      <c r="J11" s="242">
        <v>45142</v>
      </c>
      <c r="K11" s="242">
        <v>45142</v>
      </c>
      <c r="L11" s="91" t="s">
        <v>11</v>
      </c>
      <c r="M11" s="192">
        <v>3.9613243480808702</v>
      </c>
      <c r="N11" s="192" t="s">
        <v>409</v>
      </c>
      <c r="O11" s="192">
        <v>3.4220963172804502</v>
      </c>
      <c r="P11" s="192">
        <v>43.8333333333333</v>
      </c>
      <c r="Q11" s="192" t="s">
        <v>409</v>
      </c>
      <c r="R11" s="192">
        <v>-0.83333333333333504</v>
      </c>
      <c r="S11" s="192"/>
      <c r="T11" s="192"/>
      <c r="U11" s="192"/>
      <c r="V11" s="192"/>
      <c r="W11" s="192"/>
      <c r="X11" s="192"/>
      <c r="Y11" s="103"/>
      <c r="Z11" s="103"/>
    </row>
    <row r="12" spans="1:38" x14ac:dyDescent="0.2">
      <c r="A12" s="84">
        <v>5</v>
      </c>
      <c r="B12" s="84" t="str">
        <f ca="1"/>
        <v>Andorra</v>
      </c>
      <c r="C12" s="84" t="str">
        <f ca="1"/>
        <v>AND</v>
      </c>
      <c r="D12" s="219" t="str">
        <f ca="1"/>
        <v>ECS           Europe &amp; Central Asia</v>
      </c>
      <c r="E12" s="219" t="str">
        <f ca="1"/>
        <v>NA</v>
      </c>
      <c r="F12" s="190" t="str">
        <f t="shared" ca="1" si="3"/>
        <v/>
      </c>
      <c r="G12" s="80" t="e">
        <f>IF(N12=7, 6.9, 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#N/A</v>
      </c>
      <c r="H12" s="80" t="e"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#N/A</v>
      </c>
      <c r="I12" s="191" t="e"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#N/A</v>
      </c>
      <c r="J12" s="242">
        <v>44887</v>
      </c>
      <c r="K12" s="242" t="s">
        <v>409</v>
      </c>
      <c r="L12" s="91" t="s">
        <v>695</v>
      </c>
      <c r="M12" s="192" t="s">
        <v>409</v>
      </c>
      <c r="N12" s="192" t="s">
        <v>409</v>
      </c>
      <c r="O12" s="192" t="s">
        <v>409</v>
      </c>
      <c r="P12" s="192" t="s">
        <v>409</v>
      </c>
      <c r="Q12" s="192" t="s">
        <v>409</v>
      </c>
      <c r="R12" s="192" t="s">
        <v>409</v>
      </c>
      <c r="S12" s="192"/>
      <c r="T12" s="192"/>
      <c r="U12" s="192"/>
      <c r="V12" s="192"/>
      <c r="W12" s="192"/>
      <c r="X12" s="192"/>
      <c r="Y12" s="80"/>
      <c r="Z12" s="80"/>
    </row>
    <row r="13" spans="1:38" x14ac:dyDescent="0.2">
      <c r="A13" s="84">
        <v>6</v>
      </c>
      <c r="B13" s="84" t="str">
        <f ca="1"/>
        <v>United Arab Emirates</v>
      </c>
      <c r="C13" s="84" t="str">
        <f ca="1"/>
        <v>ARE</v>
      </c>
      <c r="D13" s="219" t="str">
        <f ca="1"/>
        <v>MEA           Middle East &amp; North Africa</v>
      </c>
      <c r="E13" s="219" t="str">
        <f ca="1"/>
        <v>NA</v>
      </c>
      <c r="F13" s="190" t="str">
        <f t="shared" ca="1" si="3"/>
        <v/>
      </c>
      <c r="G13" s="80">
        <f>IF(N13=7, 6.9, 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0.94345150893641905</v>
      </c>
      <c r="I13" s="191"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0</v>
      </c>
      <c r="J13" s="242">
        <v>45142</v>
      </c>
      <c r="K13" s="242">
        <v>45142</v>
      </c>
      <c r="L13" s="91" t="s">
        <v>13</v>
      </c>
      <c r="M13" s="192">
        <v>0.94345150893641905</v>
      </c>
      <c r="N13" s="192" t="s">
        <v>409</v>
      </c>
      <c r="O13" s="192">
        <v>0</v>
      </c>
      <c r="P13" s="192">
        <v>26.6666666666666</v>
      </c>
      <c r="Q13" s="192" t="s">
        <v>409</v>
      </c>
      <c r="R13" s="192">
        <v>-5.3333333333333304</v>
      </c>
      <c r="S13" s="192"/>
      <c r="T13" s="192"/>
      <c r="U13" s="192"/>
      <c r="V13" s="192"/>
      <c r="W13" s="192"/>
      <c r="X13" s="192"/>
      <c r="Y13" s="80"/>
      <c r="Z13" s="80"/>
    </row>
    <row r="14" spans="1:38" x14ac:dyDescent="0.2">
      <c r="A14" s="84">
        <v>7</v>
      </c>
      <c r="B14" s="84" t="str">
        <f ca="1"/>
        <v>Argentina</v>
      </c>
      <c r="C14" s="84" t="str">
        <f ca="1"/>
        <v>ARG</v>
      </c>
      <c r="D14" s="219" t="str">
        <f ca="1"/>
        <v>LCN           Latin America &amp; Caribbean</v>
      </c>
      <c r="E14" s="219" t="str">
        <f ca="1"/>
        <v>IBRD</v>
      </c>
      <c r="F14" s="190" t="str">
        <f t="shared" ca="1" si="3"/>
        <v/>
      </c>
      <c r="G14" s="80">
        <f>IF(N14=7, 6.9, 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10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10</v>
      </c>
      <c r="I14" s="191"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10</v>
      </c>
      <c r="J14" s="242">
        <v>44895</v>
      </c>
      <c r="K14" s="242">
        <v>44887</v>
      </c>
      <c r="L14" s="91" t="s">
        <v>15</v>
      </c>
      <c r="M14" s="192">
        <v>9.9824201582185808</v>
      </c>
      <c r="N14" s="192">
        <v>10</v>
      </c>
      <c r="O14" s="192">
        <v>6.2549575070821497</v>
      </c>
      <c r="P14" s="192">
        <v>78.0833333333333</v>
      </c>
      <c r="Q14" s="192" t="s">
        <v>780</v>
      </c>
      <c r="R14" s="192">
        <v>1.25</v>
      </c>
      <c r="S14" s="192"/>
      <c r="T14" s="192"/>
      <c r="U14" s="192"/>
      <c r="V14" s="192"/>
      <c r="W14" s="192"/>
      <c r="X14" s="192"/>
      <c r="Y14" s="80"/>
      <c r="Z14" s="80"/>
    </row>
    <row r="15" spans="1:38" x14ac:dyDescent="0.2">
      <c r="A15" s="84">
        <v>8</v>
      </c>
      <c r="B15" s="84" t="str">
        <f ca="1"/>
        <v>Armenia</v>
      </c>
      <c r="C15" s="84" t="str">
        <f ca="1"/>
        <v>ARM</v>
      </c>
      <c r="D15" s="219" t="str">
        <f ca="1"/>
        <v>ECS           Europe &amp; Central Asia</v>
      </c>
      <c r="E15" s="219" t="str">
        <f ca="1"/>
        <v>IBRD</v>
      </c>
      <c r="F15" s="190" t="str">
        <f t="shared" ca="1" si="3"/>
        <v/>
      </c>
      <c r="G15" s="80">
        <f>IF(N15=7, 6.9, 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2.5085890344107939</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3.6536771169059499</v>
      </c>
      <c r="I15" s="191"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1.7223796033994401</v>
      </c>
      <c r="J15" s="242">
        <v>45142</v>
      </c>
      <c r="K15" s="242">
        <v>45142</v>
      </c>
      <c r="L15" s="91" t="s">
        <v>17</v>
      </c>
      <c r="M15" s="192">
        <v>3.6536771169059499</v>
      </c>
      <c r="N15" s="192" t="s">
        <v>409</v>
      </c>
      <c r="O15" s="192">
        <v>1.7223796033994401</v>
      </c>
      <c r="P15" s="192">
        <v>42.0833333333333</v>
      </c>
      <c r="Q15" s="192" t="s">
        <v>409</v>
      </c>
      <c r="R15" s="192">
        <v>-2.0833333333333202</v>
      </c>
      <c r="S15" s="192"/>
      <c r="T15" s="192"/>
      <c r="U15" s="192"/>
      <c r="V15" s="192"/>
      <c r="W15" s="192"/>
      <c r="X15" s="192"/>
      <c r="Y15" s="80"/>
      <c r="Z15" s="80"/>
    </row>
    <row r="16" spans="1:38" x14ac:dyDescent="0.2">
      <c r="A16" s="84">
        <v>9</v>
      </c>
      <c r="B16" s="84" t="str">
        <f ca="1"/>
        <v>American Samoa</v>
      </c>
      <c r="C16" s="84" t="str">
        <f ca="1"/>
        <v>ASM</v>
      </c>
      <c r="D16" s="219" t="str">
        <f ca="1"/>
        <v>EAS           East Asia &amp; Pacific</v>
      </c>
      <c r="E16" s="219" t="str">
        <f ca="1"/>
        <v>NA</v>
      </c>
      <c r="F16" s="190" t="str">
        <f t="shared" ca="1" si="3"/>
        <v/>
      </c>
      <c r="G16" s="80" t="e">
        <f>IF(N16=7, 6.9, 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t="e"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#N/A</v>
      </c>
      <c r="J16" s="242" t="s">
        <v>409</v>
      </c>
      <c r="K16" s="242" t="s">
        <v>409</v>
      </c>
      <c r="L16" s="239" t="s">
        <v>696</v>
      </c>
      <c r="M16" s="192" t="s">
        <v>409</v>
      </c>
      <c r="N16" s="192" t="s">
        <v>409</v>
      </c>
      <c r="O16" s="192" t="s">
        <v>409</v>
      </c>
      <c r="P16" s="192" t="s">
        <v>409</v>
      </c>
      <c r="Q16" s="192" t="s">
        <v>409</v>
      </c>
      <c r="R16" s="192" t="s">
        <v>409</v>
      </c>
      <c r="S16" s="192"/>
      <c r="T16" s="192"/>
      <c r="U16" s="192"/>
      <c r="V16" s="192"/>
      <c r="W16" s="192"/>
      <c r="X16" s="192"/>
      <c r="Y16" s="80"/>
      <c r="Z16" s="80"/>
    </row>
    <row r="17" spans="1:26" x14ac:dyDescent="0.2">
      <c r="A17" s="84">
        <v>10</v>
      </c>
      <c r="B17" s="84" t="str">
        <f ca="1"/>
        <v>Antigua and Barbuda</v>
      </c>
      <c r="C17" s="84" t="str">
        <f ca="1"/>
        <v>ATG</v>
      </c>
      <c r="D17" s="219" t="str">
        <f ca="1"/>
        <v>LCN           Latin America &amp; Caribbean</v>
      </c>
      <c r="E17" s="219" t="str">
        <f ca="1"/>
        <v>IBRD</v>
      </c>
      <c r="F17" s="190" t="str">
        <f t="shared" ca="1" si="3"/>
        <v/>
      </c>
      <c r="G17" s="80" t="e">
        <f>IF(N17=7, 6.9, 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#N/A</v>
      </c>
      <c r="H17" s="80" t="e"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#N/A</v>
      </c>
      <c r="I17" s="191" t="e"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#N/A</v>
      </c>
      <c r="J17" s="242">
        <v>44753</v>
      </c>
      <c r="K17" s="242" t="s">
        <v>409</v>
      </c>
      <c r="L17" s="91" t="s">
        <v>19</v>
      </c>
      <c r="M17" s="192" t="s">
        <v>409</v>
      </c>
      <c r="N17" s="192" t="s">
        <v>409</v>
      </c>
      <c r="O17" s="192" t="s">
        <v>409</v>
      </c>
      <c r="P17" s="192" t="s">
        <v>409</v>
      </c>
      <c r="Q17" s="192" t="s">
        <v>409</v>
      </c>
      <c r="R17" s="192" t="s">
        <v>409</v>
      </c>
      <c r="S17" s="192"/>
      <c r="T17" s="192"/>
      <c r="U17" s="192"/>
      <c r="V17" s="192"/>
      <c r="W17" s="192"/>
      <c r="X17" s="192"/>
      <c r="Y17" s="80"/>
      <c r="Z17" s="80"/>
    </row>
    <row r="18" spans="1:26" x14ac:dyDescent="0.2">
      <c r="A18" s="84">
        <v>11</v>
      </c>
      <c r="B18" s="84" t="str">
        <f ca="1"/>
        <v>Australia</v>
      </c>
      <c r="C18" s="84" t="str">
        <f ca="1"/>
        <v>AUS</v>
      </c>
      <c r="D18" s="219" t="str">
        <f ca="1"/>
        <v>EAS           East Asia &amp; Pacific</v>
      </c>
      <c r="E18" s="219" t="str">
        <f ca="1"/>
        <v>NA</v>
      </c>
      <c r="F18" s="190" t="str">
        <f t="shared" ca="1" si="3"/>
        <v/>
      </c>
      <c r="G18" s="80">
        <f>IF(N18=7, 6.9, 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v>
      </c>
      <c r="I18" s="191"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6.5949008498583499</v>
      </c>
      <c r="J18" s="242">
        <v>45142</v>
      </c>
      <c r="K18" s="242">
        <v>45142</v>
      </c>
      <c r="L18" s="91" t="s">
        <v>21</v>
      </c>
      <c r="M18" s="192">
        <v>0</v>
      </c>
      <c r="N18" s="192" t="s">
        <v>409</v>
      </c>
      <c r="O18" s="192">
        <v>6.5949008498583499</v>
      </c>
      <c r="P18" s="192">
        <v>14.1666666666666</v>
      </c>
      <c r="Q18" s="192" t="s">
        <v>409</v>
      </c>
      <c r="R18" s="192">
        <v>1.5</v>
      </c>
      <c r="S18" s="192"/>
      <c r="T18" s="192"/>
      <c r="U18" s="192"/>
      <c r="V18" s="192"/>
      <c r="W18" s="192"/>
      <c r="X18" s="192"/>
      <c r="Y18" s="80"/>
      <c r="Z18" s="80"/>
    </row>
    <row r="19" spans="1:26" x14ac:dyDescent="0.2">
      <c r="A19" s="84">
        <v>12</v>
      </c>
      <c r="B19" s="84" t="str">
        <f ca="1"/>
        <v>Austria</v>
      </c>
      <c r="C19" s="84" t="str">
        <f ca="1"/>
        <v>AUT</v>
      </c>
      <c r="D19" s="219" t="str">
        <f ca="1"/>
        <v>ECS           Europe &amp; Central Asia</v>
      </c>
      <c r="E19" s="219" t="str">
        <f ca="1"/>
        <v>NA</v>
      </c>
      <c r="F19" s="190" t="str">
        <f t="shared" ca="1" si="3"/>
        <v/>
      </c>
      <c r="G19" s="80">
        <f>IF(N19=7, 6.9, 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1.1223958562298155</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1.08995019044828</v>
      </c>
      <c r="I19" s="191"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1.1558073654390899</v>
      </c>
      <c r="J19" s="242">
        <v>45142</v>
      </c>
      <c r="K19" s="242">
        <v>45142</v>
      </c>
      <c r="L19" s="91" t="s">
        <v>23</v>
      </c>
      <c r="M19" s="192">
        <v>1.08995019044828</v>
      </c>
      <c r="N19" s="192" t="s">
        <v>409</v>
      </c>
      <c r="O19" s="192">
        <v>1.1558073654390899</v>
      </c>
      <c r="P19" s="192">
        <v>27.5</v>
      </c>
      <c r="Q19" s="192" t="s">
        <v>409</v>
      </c>
      <c r="R19" s="192">
        <v>-2.5</v>
      </c>
      <c r="S19" s="192"/>
      <c r="T19" s="192"/>
      <c r="U19" s="192"/>
      <c r="V19" s="192"/>
      <c r="W19" s="192"/>
      <c r="X19" s="192"/>
      <c r="Y19" s="80"/>
      <c r="Z19" s="80"/>
    </row>
    <row r="20" spans="1:26" x14ac:dyDescent="0.2">
      <c r="A20" s="84">
        <v>13</v>
      </c>
      <c r="B20" s="84" t="str">
        <f ca="1"/>
        <v>Azerbaijan</v>
      </c>
      <c r="C20" s="84" t="str">
        <f ca="1"/>
        <v>AZE</v>
      </c>
      <c r="D20" s="219" t="str">
        <f ca="1"/>
        <v>ECS           Europe &amp; Central Asia</v>
      </c>
      <c r="E20" s="219" t="str">
        <f ca="1"/>
        <v>IBRD</v>
      </c>
      <c r="F20" s="190" t="str">
        <f t="shared" ca="1" si="3"/>
        <v/>
      </c>
      <c r="G20" s="80">
        <f>IF(N20=7, 6.9, 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3.2210857693702457</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3.9466744799296798</v>
      </c>
      <c r="I20" s="191"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2.6288951841359798</v>
      </c>
      <c r="J20" s="242">
        <v>45142</v>
      </c>
      <c r="K20" s="242">
        <v>45142</v>
      </c>
      <c r="L20" s="91" t="s">
        <v>25</v>
      </c>
      <c r="M20" s="192">
        <v>3.9466744799296798</v>
      </c>
      <c r="N20" s="192" t="s">
        <v>409</v>
      </c>
      <c r="O20" s="192">
        <v>2.6288951841359798</v>
      </c>
      <c r="P20" s="192">
        <v>43.75</v>
      </c>
      <c r="Q20" s="192" t="s">
        <v>409</v>
      </c>
      <c r="R20" s="192">
        <v>-1.4166666666666601</v>
      </c>
      <c r="S20" s="192"/>
      <c r="T20" s="192"/>
      <c r="U20" s="192"/>
      <c r="V20" s="192"/>
      <c r="W20" s="192"/>
      <c r="X20" s="192"/>
      <c r="Y20" s="80"/>
      <c r="Z20" s="80"/>
    </row>
    <row r="21" spans="1:26" x14ac:dyDescent="0.2">
      <c r="A21" s="84">
        <v>14</v>
      </c>
      <c r="B21" s="84" t="str">
        <f ca="1"/>
        <v>Burundi</v>
      </c>
      <c r="C21" s="84" t="str">
        <f ca="1"/>
        <v>BDI</v>
      </c>
      <c r="D21" s="219" t="str">
        <f ca="1"/>
        <v>SSF           Sub-Saharan Africa</v>
      </c>
      <c r="E21" s="219" t="str">
        <f ca="1"/>
        <v>IDA</v>
      </c>
      <c r="F21" s="190" t="str">
        <f t="shared" ca="1" si="3"/>
        <v/>
      </c>
      <c r="G21" s="80">
        <f>IF(N21=7, 6.9, 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10</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10</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10</v>
      </c>
      <c r="J21" s="242">
        <v>44895</v>
      </c>
      <c r="K21" s="242">
        <v>45142</v>
      </c>
      <c r="L21" s="91" t="s">
        <v>27</v>
      </c>
      <c r="M21" s="192">
        <v>8.1072370348666905</v>
      </c>
      <c r="N21" s="192">
        <v>10</v>
      </c>
      <c r="O21" s="192">
        <v>7.61473087818697</v>
      </c>
      <c r="P21" s="192">
        <v>67.4166666666666</v>
      </c>
      <c r="Q21" s="192" t="s">
        <v>781</v>
      </c>
      <c r="R21" s="192">
        <v>2.25</v>
      </c>
      <c r="S21" s="192"/>
      <c r="T21" s="192"/>
      <c r="U21" s="192"/>
      <c r="V21" s="192"/>
      <c r="W21" s="192"/>
      <c r="X21" s="192"/>
      <c r="Y21" s="80"/>
      <c r="Z21" s="80"/>
    </row>
    <row r="22" spans="1:26" x14ac:dyDescent="0.2">
      <c r="A22" s="84">
        <v>15</v>
      </c>
      <c r="B22" s="84" t="str">
        <f ca="1"/>
        <v>Belgium</v>
      </c>
      <c r="C22" s="84" t="str">
        <f ca="1"/>
        <v>BEL</v>
      </c>
      <c r="D22" s="219" t="str">
        <f ca="1"/>
        <v>ECS           Europe &amp; Central Asia</v>
      </c>
      <c r="E22" s="219" t="str">
        <f ca="1"/>
        <v>NA</v>
      </c>
      <c r="F22" s="190" t="str">
        <f t="shared" ca="1" si="3"/>
        <v/>
      </c>
      <c r="G22" s="80">
        <f>IF(N22=7, 6.9, 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2.1364885929916695</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1.00205098154116</v>
      </c>
      <c r="I22" s="191"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4.5552407932011301</v>
      </c>
      <c r="J22" s="242">
        <v>45142</v>
      </c>
      <c r="K22" s="242">
        <v>45142</v>
      </c>
      <c r="L22" s="91" t="s">
        <v>29</v>
      </c>
      <c r="M22" s="192">
        <v>1.00205098154116</v>
      </c>
      <c r="N22" s="192" t="s">
        <v>409</v>
      </c>
      <c r="O22" s="192">
        <v>4.5552407932011301</v>
      </c>
      <c r="P22" s="192">
        <v>27</v>
      </c>
      <c r="Q22" s="192" t="s">
        <v>409</v>
      </c>
      <c r="R22" s="192">
        <v>0</v>
      </c>
      <c r="S22" s="192"/>
      <c r="T22" s="192"/>
      <c r="U22" s="192"/>
      <c r="V22" s="192"/>
      <c r="W22" s="192"/>
      <c r="X22" s="192"/>
      <c r="Y22" s="80"/>
      <c r="Z22" s="80"/>
    </row>
    <row r="23" spans="1:26" x14ac:dyDescent="0.2">
      <c r="A23" s="84">
        <v>16</v>
      </c>
      <c r="B23" s="84" t="str">
        <f ca="1"/>
        <v>Benin</v>
      </c>
      <c r="C23" s="84" t="str">
        <f ca="1"/>
        <v>BEN</v>
      </c>
      <c r="D23" s="219" t="str">
        <f ca="1"/>
        <v>SSF           Sub-Saharan Africa</v>
      </c>
      <c r="E23" s="219" t="str">
        <f ca="1"/>
        <v>IDA</v>
      </c>
      <c r="F23" s="190" t="str">
        <f t="shared" ca="1" si="3"/>
        <v/>
      </c>
      <c r="G23" s="80">
        <f>IF(N23=7, 6.9, 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4.0053434253456652</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3.52182830354527</v>
      </c>
      <c r="I23" s="191"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4.5552407932011301</v>
      </c>
      <c r="J23" s="242">
        <v>44830</v>
      </c>
      <c r="K23" s="242">
        <v>44830</v>
      </c>
      <c r="L23" s="91" t="s">
        <v>31</v>
      </c>
      <c r="M23" s="192">
        <v>3.52182830354527</v>
      </c>
      <c r="N23" s="192" t="s">
        <v>409</v>
      </c>
      <c r="O23" s="192">
        <v>4.5552407932011301</v>
      </c>
      <c r="P23" s="192">
        <v>41.3333333333333</v>
      </c>
      <c r="Q23" s="192" t="s">
        <v>409</v>
      </c>
      <c r="R23" s="192">
        <v>0</v>
      </c>
      <c r="S23" s="192"/>
      <c r="T23" s="192"/>
      <c r="U23" s="192"/>
      <c r="V23" s="192"/>
      <c r="W23" s="192"/>
      <c r="X23" s="192"/>
      <c r="Y23" s="80"/>
      <c r="Z23" s="80"/>
    </row>
    <row r="24" spans="1:26" x14ac:dyDescent="0.2">
      <c r="A24" s="84">
        <v>17</v>
      </c>
      <c r="B24" s="84" t="str">
        <f ca="1"/>
        <v>Burkina Faso</v>
      </c>
      <c r="C24" s="84" t="str">
        <f ca="1"/>
        <v>BFA</v>
      </c>
      <c r="D24" s="219" t="str">
        <f ca="1"/>
        <v>SSF           Sub-Saharan Africa</v>
      </c>
      <c r="E24" s="219" t="str">
        <f ca="1"/>
        <v>IDA</v>
      </c>
      <c r="F24" s="190" t="str">
        <f t="shared" ca="1" si="3"/>
        <v/>
      </c>
      <c r="G24" s="80">
        <f>IF(N24=7, 6.9, 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2.0091516224580372</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3.4925285672428901</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1.1558073654390899</v>
      </c>
      <c r="J24" s="242">
        <v>45142</v>
      </c>
      <c r="K24" s="242">
        <v>45142</v>
      </c>
      <c r="L24" s="91" t="s">
        <v>33</v>
      </c>
      <c r="M24" s="192">
        <v>3.4925285672428901</v>
      </c>
      <c r="N24" s="192" t="s">
        <v>409</v>
      </c>
      <c r="O24" s="192">
        <v>1.1558073654390899</v>
      </c>
      <c r="P24" s="192">
        <v>41.1666666666666</v>
      </c>
      <c r="Q24" s="192" t="s">
        <v>409</v>
      </c>
      <c r="R24" s="192">
        <v>-2.5</v>
      </c>
      <c r="S24" s="192"/>
      <c r="T24" s="192"/>
      <c r="U24" s="192"/>
      <c r="V24" s="192"/>
      <c r="W24" s="192"/>
      <c r="X24" s="192"/>
      <c r="Y24" s="80"/>
      <c r="Z24" s="80"/>
    </row>
    <row r="25" spans="1:26" x14ac:dyDescent="0.2">
      <c r="A25" s="84">
        <v>18</v>
      </c>
      <c r="B25" s="84" t="str">
        <f ca="1"/>
        <v>Bangladesh</v>
      </c>
      <c r="C25" s="84" t="str">
        <f ca="1"/>
        <v>BGD</v>
      </c>
      <c r="D25" s="219" t="str">
        <f ca="1"/>
        <v>SAS           South Asia</v>
      </c>
      <c r="E25" s="219" t="str">
        <f ca="1"/>
        <v>IDA</v>
      </c>
      <c r="F25" s="190" t="str">
        <f t="shared" ca="1" si="3"/>
        <v/>
      </c>
      <c r="G25" s="80">
        <f>IF(N25=7, 6.9, 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6.9</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7</v>
      </c>
      <c r="I25" s="191"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7</v>
      </c>
      <c r="J25" s="242">
        <v>44895</v>
      </c>
      <c r="K25" s="242">
        <v>45142</v>
      </c>
      <c r="L25" s="91" t="s">
        <v>35</v>
      </c>
      <c r="M25" s="192">
        <v>4.2250219748022202</v>
      </c>
      <c r="N25" s="192">
        <v>7</v>
      </c>
      <c r="O25" s="192">
        <v>7</v>
      </c>
      <c r="P25" s="192">
        <v>45.3333333333333</v>
      </c>
      <c r="Q25" s="192" t="s">
        <v>779</v>
      </c>
      <c r="R25" s="192">
        <v>2.6666666666666701</v>
      </c>
      <c r="S25" s="192"/>
      <c r="T25" s="192"/>
      <c r="U25" s="192"/>
      <c r="V25" s="192"/>
      <c r="W25" s="192"/>
      <c r="X25" s="192"/>
      <c r="Y25" s="80"/>
      <c r="Z25" s="80"/>
    </row>
    <row r="26" spans="1:26" x14ac:dyDescent="0.2">
      <c r="A26" s="84">
        <v>19</v>
      </c>
      <c r="B26" s="84" t="str">
        <f ca="1"/>
        <v>Bulgaria</v>
      </c>
      <c r="C26" s="84" t="str">
        <f ca="1"/>
        <v>BGR</v>
      </c>
      <c r="D26" s="219" t="str">
        <f ca="1"/>
        <v>ECS           Europe &amp; Central Asia</v>
      </c>
      <c r="E26" s="219" t="str">
        <f ca="1"/>
        <v>IBRD</v>
      </c>
      <c r="F26" s="190" t="str">
        <f t="shared" ca="1" si="3"/>
        <v/>
      </c>
      <c r="G26" s="80">
        <f>IF(N26=7, 6.9, 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2.7497801394362744</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1.8956929387635499</v>
      </c>
      <c r="I26" s="191"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3.9886685552407899</v>
      </c>
      <c r="J26" s="242">
        <v>45142</v>
      </c>
      <c r="K26" s="242">
        <v>45142</v>
      </c>
      <c r="L26" s="91" t="s">
        <v>37</v>
      </c>
      <c r="M26" s="192">
        <v>1.8956929387635499</v>
      </c>
      <c r="N26" s="192" t="s">
        <v>409</v>
      </c>
      <c r="O26" s="192">
        <v>3.9886685552407899</v>
      </c>
      <c r="P26" s="192">
        <v>32.0833333333333</v>
      </c>
      <c r="Q26" s="192" t="s">
        <v>409</v>
      </c>
      <c r="R26" s="192">
        <v>-0.41666666666666702</v>
      </c>
      <c r="S26" s="192"/>
      <c r="T26" s="192"/>
      <c r="U26" s="192"/>
      <c r="V26" s="192"/>
      <c r="W26" s="192"/>
      <c r="X26" s="192"/>
      <c r="Y26" s="80"/>
      <c r="Z26" s="80"/>
    </row>
    <row r="27" spans="1:26" x14ac:dyDescent="0.2">
      <c r="A27" s="84">
        <v>20</v>
      </c>
      <c r="B27" s="84" t="str">
        <f ca="1"/>
        <v>Bahrain</v>
      </c>
      <c r="C27" s="84" t="str">
        <f ca="1"/>
        <v>BHR</v>
      </c>
      <c r="D27" s="219" t="str">
        <f ca="1"/>
        <v>MEA           Middle East &amp; North Africa</v>
      </c>
      <c r="E27" s="219" t="str">
        <f ca="1"/>
        <v>NA</v>
      </c>
      <c r="F27" s="190" t="str">
        <f t="shared" ca="1" si="3"/>
        <v/>
      </c>
      <c r="G27" s="80">
        <f>IF(N27=7, 6.9, 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3.8351143939410264</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3.2288309405215299</v>
      </c>
      <c r="I27" s="191"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4.5552407932011301</v>
      </c>
      <c r="J27" s="242">
        <v>44900</v>
      </c>
      <c r="K27" s="242">
        <v>44900</v>
      </c>
      <c r="L27" s="91" t="s">
        <v>39</v>
      </c>
      <c r="M27" s="192">
        <v>3.2288309405215299</v>
      </c>
      <c r="N27" s="192" t="s">
        <v>409</v>
      </c>
      <c r="O27" s="192">
        <v>4.5552407932011301</v>
      </c>
      <c r="P27" s="192">
        <v>39.6666666666666</v>
      </c>
      <c r="Q27" s="192" t="s">
        <v>409</v>
      </c>
      <c r="R27" s="192">
        <v>0</v>
      </c>
      <c r="S27" s="192"/>
      <c r="T27" s="192"/>
      <c r="U27" s="192"/>
      <c r="V27" s="192"/>
      <c r="W27" s="192"/>
      <c r="X27" s="192"/>
      <c r="Y27" s="80"/>
      <c r="Z27" s="80"/>
    </row>
    <row r="28" spans="1:26" x14ac:dyDescent="0.2">
      <c r="A28" s="84">
        <v>21</v>
      </c>
      <c r="B28" s="84" t="str">
        <f ca="1"/>
        <v>Bahamas, The</v>
      </c>
      <c r="C28" s="84" t="str">
        <f ca="1"/>
        <v>BHS</v>
      </c>
      <c r="D28" s="219" t="str">
        <f ca="1"/>
        <v>LCN           Latin America &amp; Caribbean</v>
      </c>
      <c r="E28" s="219" t="str">
        <f ca="1"/>
        <v>NA</v>
      </c>
      <c r="F28" s="190" t="str">
        <f t="shared" ca="1" si="3"/>
        <v/>
      </c>
      <c r="G28" s="80">
        <f>IF(N28=7, 6.9, 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4.2027344277986085</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3.44857896278933</v>
      </c>
      <c r="I28" s="191"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5.1218130311614702</v>
      </c>
      <c r="J28" s="242">
        <v>45142</v>
      </c>
      <c r="K28" s="242">
        <v>45142</v>
      </c>
      <c r="L28" s="91" t="s">
        <v>40</v>
      </c>
      <c r="M28" s="192">
        <v>3.44857896278933</v>
      </c>
      <c r="N28" s="192" t="s">
        <v>409</v>
      </c>
      <c r="O28" s="192">
        <v>5.1218130311614702</v>
      </c>
      <c r="P28" s="192">
        <v>40.9166666666666</v>
      </c>
      <c r="Q28" s="192" t="s">
        <v>409</v>
      </c>
      <c r="R28" s="192">
        <v>0.41666666666666402</v>
      </c>
      <c r="S28" s="192"/>
      <c r="T28" s="192"/>
      <c r="U28" s="192"/>
      <c r="V28" s="192"/>
      <c r="W28" s="192"/>
      <c r="X28" s="192"/>
      <c r="Y28" s="80"/>
      <c r="Z28" s="80"/>
    </row>
    <row r="29" spans="1:26" x14ac:dyDescent="0.2">
      <c r="A29" s="84">
        <v>22</v>
      </c>
      <c r="B29" s="84" t="str">
        <f ca="1"/>
        <v>Bosnia and Herzegovina</v>
      </c>
      <c r="C29" s="84" t="str">
        <f ca="1"/>
        <v>BIH</v>
      </c>
      <c r="D29" s="219" t="str">
        <f ca="1"/>
        <v>ECS           Europe &amp; Central Asia</v>
      </c>
      <c r="E29" s="219" t="str">
        <f ca="1"/>
        <v>IBRD</v>
      </c>
      <c r="F29" s="190" t="str">
        <f t="shared" ca="1" si="3"/>
        <v/>
      </c>
      <c r="G29" s="80">
        <f>IF(N29=7, 6.9, 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3.107666567583192</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3.52182830354527</v>
      </c>
      <c r="I29" s="191"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2.7422096317280502</v>
      </c>
      <c r="J29" s="242">
        <v>45142</v>
      </c>
      <c r="K29" s="242">
        <v>45142</v>
      </c>
      <c r="L29" s="91" t="s">
        <v>42</v>
      </c>
      <c r="M29" s="192">
        <v>3.52182830354527</v>
      </c>
      <c r="N29" s="192" t="s">
        <v>409</v>
      </c>
      <c r="O29" s="192">
        <v>2.7422096317280502</v>
      </c>
      <c r="P29" s="192">
        <v>41.3333333333333</v>
      </c>
      <c r="Q29" s="192" t="s">
        <v>409</v>
      </c>
      <c r="R29" s="192">
        <v>-1.3333333333333199</v>
      </c>
      <c r="S29" s="192"/>
      <c r="T29" s="192"/>
      <c r="U29" s="192"/>
      <c r="V29" s="192"/>
      <c r="W29" s="192"/>
      <c r="X29" s="192"/>
      <c r="Y29" s="80"/>
      <c r="Z29" s="80"/>
    </row>
    <row r="30" spans="1:26" x14ac:dyDescent="0.2">
      <c r="A30" s="84">
        <v>23</v>
      </c>
      <c r="B30" s="84" t="str">
        <f ca="1"/>
        <v>Belarus</v>
      </c>
      <c r="C30" s="84" t="str">
        <f ca="1"/>
        <v>BLR</v>
      </c>
      <c r="D30" s="219" t="str">
        <f ca="1"/>
        <v>ECS           Europe &amp; Central Asia</v>
      </c>
      <c r="E30" s="219" t="str">
        <f ca="1"/>
        <v>IBRD</v>
      </c>
      <c r="F30" s="190" t="str">
        <f t="shared" ca="1" si="3"/>
        <v/>
      </c>
      <c r="G30" s="80">
        <f>IF(N30=7, 6.9, 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9.0594784646938198</v>
      </c>
      <c r="I30" s="191"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0</v>
      </c>
      <c r="J30" s="242">
        <v>45142</v>
      </c>
      <c r="K30" s="242">
        <v>45142</v>
      </c>
      <c r="L30" s="91" t="s">
        <v>44</v>
      </c>
      <c r="M30" s="192">
        <v>9.0594784646938198</v>
      </c>
      <c r="N30" s="192" t="s">
        <v>409</v>
      </c>
      <c r="O30" s="192">
        <v>0</v>
      </c>
      <c r="P30" s="192">
        <v>72.8333333333333</v>
      </c>
      <c r="Q30" s="192" t="s">
        <v>409</v>
      </c>
      <c r="R30" s="192">
        <v>-4.8333333333333401</v>
      </c>
      <c r="S30" s="192"/>
      <c r="T30" s="192"/>
      <c r="U30" s="192"/>
      <c r="V30" s="192"/>
      <c r="W30" s="192"/>
      <c r="X30" s="192"/>
      <c r="Y30" s="80"/>
      <c r="Z30" s="80"/>
    </row>
    <row r="31" spans="1:26" x14ac:dyDescent="0.2">
      <c r="A31" s="84">
        <v>24</v>
      </c>
      <c r="B31" s="84" t="str">
        <f ca="1"/>
        <v>Belize</v>
      </c>
      <c r="C31" s="84" t="str">
        <f ca="1"/>
        <v>BLZ</v>
      </c>
      <c r="D31" s="219" t="str">
        <f ca="1"/>
        <v>LCN           Latin America &amp; Caribbean</v>
      </c>
      <c r="E31" s="219" t="str">
        <f ca="1"/>
        <v>IBRD</v>
      </c>
      <c r="F31" s="190" t="str">
        <f t="shared" ca="1" si="3"/>
        <v/>
      </c>
      <c r="G31" s="80">
        <f>IF(N31=7, 6.9, 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4.0079950709719352</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4.8549663053032504</v>
      </c>
      <c r="I31" s="191"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3.30878186968837</v>
      </c>
      <c r="J31" s="242">
        <v>45142</v>
      </c>
      <c r="K31" s="242">
        <v>45142</v>
      </c>
      <c r="L31" s="91" t="s">
        <v>46</v>
      </c>
      <c r="M31" s="192">
        <v>4.8549663053032504</v>
      </c>
      <c r="N31" s="192" t="s">
        <v>409</v>
      </c>
      <c r="O31" s="192">
        <v>3.30878186968837</v>
      </c>
      <c r="P31" s="192">
        <v>48.9166666666666</v>
      </c>
      <c r="Q31" s="192" t="s">
        <v>409</v>
      </c>
      <c r="R31" s="192">
        <v>-0.91666666666667096</v>
      </c>
      <c r="S31" s="192"/>
      <c r="T31" s="192"/>
      <c r="U31" s="192"/>
      <c r="V31" s="192"/>
      <c r="W31" s="192"/>
      <c r="X31" s="192"/>
      <c r="Y31" s="80"/>
      <c r="Z31" s="80"/>
    </row>
    <row r="32" spans="1:26" x14ac:dyDescent="0.2">
      <c r="A32" s="84">
        <v>25</v>
      </c>
      <c r="B32" s="84" t="str">
        <f ca="1"/>
        <v>Bermuda</v>
      </c>
      <c r="C32" s="84" t="str">
        <f ca="1"/>
        <v>BMU</v>
      </c>
      <c r="D32" s="219" t="str">
        <f ca="1"/>
        <v>NAC           North America</v>
      </c>
      <c r="E32" s="219" t="str">
        <f ca="1"/>
        <v>NA</v>
      </c>
      <c r="F32" s="190" t="str">
        <f t="shared" ca="1" si="3"/>
        <v/>
      </c>
      <c r="G32" s="80" t="e">
        <f>IF(N32=7, 6.9, 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t="e"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#N/A</v>
      </c>
      <c r="J32" s="242" t="s">
        <v>409</v>
      </c>
      <c r="K32" s="242" t="s">
        <v>409</v>
      </c>
      <c r="L32" s="91" t="s">
        <v>697</v>
      </c>
      <c r="M32" s="192" t="s">
        <v>409</v>
      </c>
      <c r="N32" s="192" t="s">
        <v>409</v>
      </c>
      <c r="O32" s="192" t="s">
        <v>409</v>
      </c>
      <c r="P32" s="192" t="s">
        <v>409</v>
      </c>
      <c r="Q32" s="192" t="s">
        <v>409</v>
      </c>
      <c r="R32" s="192" t="s">
        <v>409</v>
      </c>
      <c r="S32" s="192"/>
      <c r="T32" s="192"/>
      <c r="U32" s="192"/>
      <c r="V32" s="192"/>
      <c r="W32" s="192"/>
      <c r="X32" s="192"/>
      <c r="Y32" s="80"/>
      <c r="Z32" s="80"/>
    </row>
    <row r="33" spans="1:26" x14ac:dyDescent="0.2">
      <c r="A33" s="84">
        <v>26</v>
      </c>
      <c r="B33" s="84" t="str">
        <f ca="1"/>
        <v>Bolivia</v>
      </c>
      <c r="C33" s="84" t="str">
        <f ca="1"/>
        <v>BOL</v>
      </c>
      <c r="D33" s="219" t="str">
        <f ca="1"/>
        <v>LCN           Latin America &amp; Caribbean</v>
      </c>
      <c r="E33" s="219" t="str">
        <f ca="1"/>
        <v>IBRD</v>
      </c>
      <c r="F33" s="190" t="str">
        <f t="shared" ca="1" si="3"/>
        <v/>
      </c>
      <c r="G33" s="80">
        <f>IF(N33=7, 6.9, 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7.656685839328917</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5.8658072077351298</v>
      </c>
      <c r="I33" s="191"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9.9943342776203892</v>
      </c>
      <c r="J33" s="242">
        <v>45201</v>
      </c>
      <c r="K33" s="242">
        <v>45201</v>
      </c>
      <c r="L33" s="91" t="s">
        <v>48</v>
      </c>
      <c r="M33" s="192">
        <v>5.8658072077351298</v>
      </c>
      <c r="N33" s="192" t="s">
        <v>409</v>
      </c>
      <c r="O33" s="192">
        <v>9.9943342776203892</v>
      </c>
      <c r="P33" s="192">
        <v>54.6666666666666</v>
      </c>
      <c r="Q33" s="192" t="s">
        <v>409</v>
      </c>
      <c r="R33" s="192">
        <v>3.9999999999999898</v>
      </c>
      <c r="S33" s="192"/>
      <c r="T33" s="192"/>
      <c r="U33" s="192"/>
      <c r="V33" s="192"/>
      <c r="W33" s="192"/>
      <c r="X33" s="192"/>
      <c r="Y33" s="80"/>
      <c r="Z33" s="80"/>
    </row>
    <row r="34" spans="1:26" x14ac:dyDescent="0.2">
      <c r="A34" s="84">
        <v>27</v>
      </c>
      <c r="B34" s="84" t="str">
        <f ca="1"/>
        <v>Brazil</v>
      </c>
      <c r="C34" s="84" t="str">
        <f ca="1"/>
        <v>BRA</v>
      </c>
      <c r="D34" s="219" t="str">
        <f ca="1"/>
        <v>LCN           Latin America &amp; Caribbean</v>
      </c>
      <c r="E34" s="219" t="str">
        <f ca="1"/>
        <v>IBRD</v>
      </c>
      <c r="F34" s="190" t="str">
        <f t="shared" ca="1" si="3"/>
        <v/>
      </c>
      <c r="G34" s="80">
        <f>IF(N34=7, 6.9, 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10</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10</v>
      </c>
      <c r="I34" s="191"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10</v>
      </c>
      <c r="J34" s="242">
        <v>44895</v>
      </c>
      <c r="K34" s="242">
        <v>44887</v>
      </c>
      <c r="L34" s="91" t="s">
        <v>50</v>
      </c>
      <c r="M34" s="192">
        <v>4.6498681511866398</v>
      </c>
      <c r="N34" s="192">
        <v>10</v>
      </c>
      <c r="O34" s="192">
        <v>2.6288951841359798</v>
      </c>
      <c r="P34" s="192">
        <v>47.75</v>
      </c>
      <c r="Q34" s="192" t="s">
        <v>780</v>
      </c>
      <c r="R34" s="192">
        <v>-1.4166666666666601</v>
      </c>
      <c r="S34" s="192"/>
      <c r="T34" s="192"/>
      <c r="U34" s="192"/>
      <c r="V34" s="192"/>
      <c r="W34" s="192"/>
      <c r="X34" s="192"/>
      <c r="Y34" s="80"/>
      <c r="Z34" s="80"/>
    </row>
    <row r="35" spans="1:26" x14ac:dyDescent="0.2">
      <c r="A35" s="84">
        <v>28</v>
      </c>
      <c r="B35" s="84" t="str">
        <f ca="1"/>
        <v>Barbados</v>
      </c>
      <c r="C35" s="84" t="str">
        <f ca="1"/>
        <v>BRB</v>
      </c>
      <c r="D35" s="219" t="str">
        <f ca="1"/>
        <v>LCN           Latin America &amp; Caribbean</v>
      </c>
      <c r="E35" s="219" t="str">
        <f ca="1"/>
        <v>NA</v>
      </c>
      <c r="F35" s="190" t="str">
        <f t="shared" ca="1" si="3"/>
        <v/>
      </c>
      <c r="G35" s="80">
        <f>IF(N35=7, 6.9, 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3.1828244337746101</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3.17023146791679</v>
      </c>
      <c r="I35" s="191"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3.1954674220963102</v>
      </c>
      <c r="J35" s="242">
        <v>44966</v>
      </c>
      <c r="K35" s="242">
        <v>45142</v>
      </c>
      <c r="L35" s="91" t="s">
        <v>52</v>
      </c>
      <c r="M35" s="192">
        <v>3.17023146791679</v>
      </c>
      <c r="N35" s="192" t="s">
        <v>409</v>
      </c>
      <c r="O35" s="192">
        <v>3.1954674220963102</v>
      </c>
      <c r="P35" s="192">
        <v>39.3333333333333</v>
      </c>
      <c r="Q35" s="192" t="s">
        <v>409</v>
      </c>
      <c r="R35" s="192">
        <v>-1</v>
      </c>
      <c r="S35" s="192"/>
      <c r="T35" s="192"/>
      <c r="U35" s="192"/>
      <c r="V35" s="192"/>
      <c r="W35" s="192"/>
      <c r="X35" s="192"/>
      <c r="Y35" s="80"/>
      <c r="Z35" s="80"/>
    </row>
    <row r="36" spans="1:26" x14ac:dyDescent="0.2">
      <c r="A36" s="84">
        <v>29</v>
      </c>
      <c r="B36" s="84" t="str">
        <f ca="1"/>
        <v>Brunei Darussalam</v>
      </c>
      <c r="C36" s="84" t="str">
        <f ca="1"/>
        <v>BRN</v>
      </c>
      <c r="D36" s="219" t="str">
        <f ca="1"/>
        <v>EAS           East Asia &amp; Pacific</v>
      </c>
      <c r="E36" s="219" t="str">
        <f ca="1"/>
        <v>NA</v>
      </c>
      <c r="F36" s="190" t="str">
        <f t="shared" ca="1" si="3"/>
        <v/>
      </c>
      <c r="G36" s="80">
        <f>IF(N36=7, 6.9, 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0</v>
      </c>
      <c r="I36" s="191"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4.5552407932011301</v>
      </c>
      <c r="J36" s="242">
        <v>44778</v>
      </c>
      <c r="K36" s="242">
        <v>44778</v>
      </c>
      <c r="L36" s="91" t="s">
        <v>54</v>
      </c>
      <c r="M36" s="192">
        <v>0</v>
      </c>
      <c r="N36" s="192" t="s">
        <v>409</v>
      </c>
      <c r="O36" s="192">
        <v>4.5552407932011301</v>
      </c>
      <c r="P36" s="192">
        <v>19.3333333333333</v>
      </c>
      <c r="Q36" s="192" t="s">
        <v>409</v>
      </c>
      <c r="R36" s="192">
        <v>0</v>
      </c>
      <c r="S36" s="192"/>
      <c r="T36" s="192"/>
      <c r="U36" s="192"/>
      <c r="V36" s="192"/>
      <c r="W36" s="192"/>
      <c r="X36" s="192"/>
      <c r="Y36" s="80"/>
      <c r="Z36" s="80"/>
    </row>
    <row r="37" spans="1:26" x14ac:dyDescent="0.2">
      <c r="A37" s="84">
        <v>30</v>
      </c>
      <c r="B37" s="84" t="str">
        <f ca="1"/>
        <v>Bhutan</v>
      </c>
      <c r="C37" s="84" t="str">
        <f ca="1"/>
        <v>BTN</v>
      </c>
      <c r="D37" s="219" t="str">
        <f ca="1"/>
        <v>SAS           South Asia</v>
      </c>
      <c r="E37" s="219" t="str">
        <f ca="1"/>
        <v>IDA</v>
      </c>
      <c r="F37" s="190" t="str">
        <f t="shared" ca="1" si="3"/>
        <v/>
      </c>
      <c r="G37" s="80">
        <f>IF(N37=7, 6.9, 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3.280728467687517</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2.4230881922062699</v>
      </c>
      <c r="I37" s="191"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4.4419263456090698</v>
      </c>
      <c r="J37" s="242">
        <v>45142</v>
      </c>
      <c r="K37" s="242">
        <v>45142</v>
      </c>
      <c r="L37" s="91" t="s">
        <v>56</v>
      </c>
      <c r="M37" s="192">
        <v>2.4230881922062699</v>
      </c>
      <c r="N37" s="192" t="s">
        <v>409</v>
      </c>
      <c r="O37" s="192">
        <v>4.4419263456090698</v>
      </c>
      <c r="P37" s="192">
        <v>35.0833333333333</v>
      </c>
      <c r="Q37" s="192" t="s">
        <v>409</v>
      </c>
      <c r="R37" s="192">
        <v>-8.3333333333328596E-2</v>
      </c>
      <c r="S37" s="192"/>
      <c r="T37" s="192"/>
      <c r="U37" s="192"/>
      <c r="V37" s="192"/>
      <c r="W37" s="192"/>
      <c r="X37" s="192"/>
      <c r="Y37" s="80"/>
      <c r="Z37" s="80"/>
    </row>
    <row r="38" spans="1:26" x14ac:dyDescent="0.2">
      <c r="A38" s="84">
        <v>31</v>
      </c>
      <c r="B38" s="84" t="str">
        <f ca="1"/>
        <v>Botswana</v>
      </c>
      <c r="C38" s="84" t="str">
        <f ca="1"/>
        <v>BWA</v>
      </c>
      <c r="D38" s="219" t="str">
        <f ca="1"/>
        <v>SSF           Sub-Saharan Africa</v>
      </c>
      <c r="E38" s="219" t="str">
        <f ca="1"/>
        <v>IBRD</v>
      </c>
      <c r="F38" s="190" t="str">
        <f t="shared" ca="1" si="3"/>
        <v/>
      </c>
      <c r="G38" s="80">
        <f>IF(N38=7, 6.9, 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2.8576581350570436</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1.7491942572516801</v>
      </c>
      <c r="I38" s="191"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4.6685552407932001</v>
      </c>
      <c r="J38" s="242">
        <v>45142</v>
      </c>
      <c r="K38" s="242">
        <v>45142</v>
      </c>
      <c r="L38" s="91" t="s">
        <v>58</v>
      </c>
      <c r="M38" s="192">
        <v>1.7491942572516801</v>
      </c>
      <c r="N38" s="192" t="s">
        <v>409</v>
      </c>
      <c r="O38" s="192">
        <v>4.6685552407932001</v>
      </c>
      <c r="P38" s="192">
        <v>31.25</v>
      </c>
      <c r="Q38" s="192" t="s">
        <v>409</v>
      </c>
      <c r="R38" s="192">
        <v>8.3333333333332094E-2</v>
      </c>
      <c r="S38" s="192"/>
      <c r="T38" s="192"/>
      <c r="U38" s="192"/>
      <c r="V38" s="192"/>
      <c r="W38" s="192"/>
      <c r="X38" s="192"/>
      <c r="Y38" s="80"/>
      <c r="Z38" s="80"/>
    </row>
    <row r="39" spans="1:26" x14ac:dyDescent="0.2">
      <c r="A39" s="84">
        <v>32</v>
      </c>
      <c r="B39" s="84" t="str">
        <f ca="1"/>
        <v>Central African Republic</v>
      </c>
      <c r="C39" s="84" t="str">
        <f ca="1"/>
        <v>CAF</v>
      </c>
      <c r="D39" s="219" t="str">
        <f ca="1"/>
        <v>SSF           Sub-Saharan Africa</v>
      </c>
      <c r="E39" s="219" t="str">
        <f ca="1"/>
        <v>IDA</v>
      </c>
      <c r="F39" s="190" t="str">
        <f t="shared" ca="1" si="3"/>
        <v/>
      </c>
      <c r="G39" s="80">
        <f>IF(N39=7, 6.9, 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2.4634490665423012</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5.25051274538529</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1.1558073654390899</v>
      </c>
      <c r="J39" s="242">
        <v>45142</v>
      </c>
      <c r="K39" s="242">
        <v>45142</v>
      </c>
      <c r="L39" s="91" t="s">
        <v>60</v>
      </c>
      <c r="M39" s="192">
        <v>5.25051274538529</v>
      </c>
      <c r="N39" s="192" t="s">
        <v>409</v>
      </c>
      <c r="O39" s="192">
        <v>1.1558073654390899</v>
      </c>
      <c r="P39" s="192">
        <v>51.1666666666666</v>
      </c>
      <c r="Q39" s="192" t="s">
        <v>409</v>
      </c>
      <c r="R39" s="192">
        <v>-2.5</v>
      </c>
      <c r="S39" s="192"/>
      <c r="T39" s="192"/>
      <c r="U39" s="192"/>
      <c r="V39" s="192"/>
      <c r="W39" s="192"/>
      <c r="X39" s="192"/>
      <c r="Y39" s="80"/>
      <c r="Z39" s="80"/>
    </row>
    <row r="40" spans="1:26" x14ac:dyDescent="0.2">
      <c r="A40" s="84">
        <v>33</v>
      </c>
      <c r="B40" s="84" t="str">
        <f ca="1"/>
        <v>Canada</v>
      </c>
      <c r="C40" s="84" t="str">
        <f ca="1"/>
        <v>CAN</v>
      </c>
      <c r="D40" s="219" t="str">
        <f ca="1"/>
        <v>NAC           North America</v>
      </c>
      <c r="E40" s="219" t="str">
        <f ca="1"/>
        <v>NA</v>
      </c>
      <c r="F40" s="190" t="str">
        <f t="shared" ca="1" si="3"/>
        <v/>
      </c>
      <c r="G40" s="80">
        <f>IF(N40=7, 6.9, 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2.2444071352902886</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1.33899794901846</v>
      </c>
      <c r="I40" s="191"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3.7620396600566499</v>
      </c>
      <c r="J40" s="242">
        <v>45142</v>
      </c>
      <c r="K40" s="242">
        <v>45142</v>
      </c>
      <c r="L40" s="91" t="s">
        <v>62</v>
      </c>
      <c r="M40" s="192">
        <v>1.33899794901846</v>
      </c>
      <c r="N40" s="192" t="s">
        <v>409</v>
      </c>
      <c r="O40" s="192">
        <v>3.7620396600566499</v>
      </c>
      <c r="P40" s="192">
        <v>28.9166666666666</v>
      </c>
      <c r="Q40" s="192" t="s">
        <v>409</v>
      </c>
      <c r="R40" s="192">
        <v>-0.58333333333333504</v>
      </c>
      <c r="S40" s="192"/>
      <c r="T40" s="192"/>
      <c r="U40" s="192"/>
      <c r="V40" s="192"/>
      <c r="W40" s="192"/>
      <c r="X40" s="192"/>
      <c r="Y40" s="80"/>
      <c r="Z40" s="80"/>
    </row>
    <row r="41" spans="1:26" x14ac:dyDescent="0.2">
      <c r="A41" s="84">
        <v>34</v>
      </c>
      <c r="B41" s="84" t="str">
        <f ca="1"/>
        <v>Switzerland</v>
      </c>
      <c r="C41" s="84" t="str">
        <f ca="1"/>
        <v>CHE</v>
      </c>
      <c r="D41" s="219" t="str">
        <f ca="1"/>
        <v>ECS           Europe &amp; Central Asia</v>
      </c>
      <c r="E41" s="219" t="str">
        <f ca="1"/>
        <v>NA</v>
      </c>
      <c r="F41" s="190" t="str">
        <f t="shared" ca="1" si="3"/>
        <v/>
      </c>
      <c r="G41" s="80">
        <f>IF(N41=7, 6.9, 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7</v>
      </c>
      <c r="J41" s="242">
        <v>45142</v>
      </c>
      <c r="K41" s="242">
        <v>44998</v>
      </c>
      <c r="L41" s="91" t="s">
        <v>64</v>
      </c>
      <c r="M41" s="192">
        <v>0</v>
      </c>
      <c r="N41" s="192" t="s">
        <v>409</v>
      </c>
      <c r="O41" s="192">
        <v>7</v>
      </c>
      <c r="P41" s="192">
        <v>13.4166666666666</v>
      </c>
      <c r="Q41" s="192" t="s">
        <v>409</v>
      </c>
      <c r="R41" s="192">
        <v>2.9166666666666599</v>
      </c>
      <c r="S41" s="192"/>
      <c r="T41" s="192"/>
      <c r="U41" s="192"/>
      <c r="V41" s="192"/>
      <c r="W41" s="192"/>
      <c r="X41" s="192"/>
      <c r="Y41" s="80"/>
      <c r="Z41" s="80"/>
    </row>
    <row r="42" spans="1:26" x14ac:dyDescent="0.2">
      <c r="A42" s="84">
        <v>35</v>
      </c>
      <c r="B42" s="84" t="str">
        <f ca="1"/>
        <v>Channel Islands</v>
      </c>
      <c r="C42" s="84" t="str">
        <f ca="1"/>
        <v>CHI</v>
      </c>
      <c r="D42" s="219" t="str">
        <f ca="1"/>
        <v>ECS           Europe &amp; Central Asia</v>
      </c>
      <c r="E42" s="219" t="str">
        <f ca="1"/>
        <v>NA</v>
      </c>
      <c r="F42" s="190" t="str">
        <f t="shared" ca="1" si="3"/>
        <v/>
      </c>
      <c r="G42" s="80" t="e">
        <f>IF(N42=7, 6.9, 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t="e"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#N/A</v>
      </c>
      <c r="J42" s="242" t="s">
        <v>409</v>
      </c>
      <c r="K42" s="242" t="s">
        <v>409</v>
      </c>
      <c r="L42" s="91" t="s">
        <v>698</v>
      </c>
      <c r="M42" s="192" t="s">
        <v>409</v>
      </c>
      <c r="N42" s="192" t="s">
        <v>409</v>
      </c>
      <c r="O42" s="192" t="s">
        <v>409</v>
      </c>
      <c r="P42" s="192" t="s">
        <v>409</v>
      </c>
      <c r="Q42" s="192" t="s">
        <v>409</v>
      </c>
      <c r="R42" s="192" t="s">
        <v>409</v>
      </c>
      <c r="S42" s="192"/>
      <c r="T42" s="192"/>
      <c r="U42" s="192"/>
      <c r="V42" s="192"/>
      <c r="W42" s="192"/>
      <c r="X42" s="192"/>
      <c r="Y42" s="80"/>
      <c r="Z42" s="80"/>
    </row>
    <row r="43" spans="1:26" x14ac:dyDescent="0.2">
      <c r="A43" s="84">
        <v>36</v>
      </c>
      <c r="B43" s="84" t="str">
        <f ca="1"/>
        <v>Chile</v>
      </c>
      <c r="C43" s="84" t="str">
        <f ca="1"/>
        <v>CHL</v>
      </c>
      <c r="D43" s="219" t="str">
        <f ca="1"/>
        <v>LCN           Latin America &amp; Caribbean</v>
      </c>
      <c r="E43" s="219" t="str">
        <f ca="1"/>
        <v>IBRD</v>
      </c>
      <c r="F43" s="190" t="str">
        <f t="shared" ca="1" si="3"/>
        <v/>
      </c>
      <c r="G43" s="80">
        <f>IF(N43=7, 6.9, 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1.8786648166602062</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1.0313507178435399</v>
      </c>
      <c r="I43" s="191"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3.4220963172804502</v>
      </c>
      <c r="J43" s="242">
        <v>45142</v>
      </c>
      <c r="K43" s="242">
        <v>45142</v>
      </c>
      <c r="L43" s="91" t="s">
        <v>66</v>
      </c>
      <c r="M43" s="192">
        <v>1.0313507178435399</v>
      </c>
      <c r="N43" s="192" t="s">
        <v>409</v>
      </c>
      <c r="O43" s="192">
        <v>3.4220963172804502</v>
      </c>
      <c r="P43" s="192">
        <v>27.1666666666666</v>
      </c>
      <c r="Q43" s="192" t="s">
        <v>409</v>
      </c>
      <c r="R43" s="192">
        <v>-0.83333333333333204</v>
      </c>
      <c r="S43" s="192"/>
      <c r="T43" s="192"/>
      <c r="U43" s="192"/>
      <c r="V43" s="192"/>
      <c r="W43" s="192"/>
      <c r="X43" s="192"/>
      <c r="Y43" s="80"/>
      <c r="Z43" s="80"/>
    </row>
    <row r="44" spans="1:26" x14ac:dyDescent="0.2">
      <c r="A44" s="84">
        <v>37</v>
      </c>
      <c r="B44" s="84" t="str">
        <f ca="1"/>
        <v>China</v>
      </c>
      <c r="C44" s="84" t="str">
        <f ca="1"/>
        <v>CHN</v>
      </c>
      <c r="D44" s="219" t="str">
        <f ca="1"/>
        <v>EAS           East Asia &amp; Pacific</v>
      </c>
      <c r="E44" s="219" t="str">
        <f ca="1"/>
        <v>IBRD</v>
      </c>
      <c r="F44" s="190" t="str">
        <f t="shared" ca="1" si="3"/>
        <v/>
      </c>
      <c r="G44" s="80">
        <f>IF(N44=7, 6.9, 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6.9</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7</v>
      </c>
      <c r="I44" s="191"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7</v>
      </c>
      <c r="J44" s="242">
        <v>44895</v>
      </c>
      <c r="K44" s="242">
        <v>44887</v>
      </c>
      <c r="L44" s="91" t="s">
        <v>68</v>
      </c>
      <c r="M44" s="192">
        <v>3.2874304131262799</v>
      </c>
      <c r="N44" s="192">
        <v>7</v>
      </c>
      <c r="O44" s="192">
        <v>1.8356940509915001</v>
      </c>
      <c r="P44" s="192">
        <v>40</v>
      </c>
      <c r="Q44" s="192" t="s">
        <v>779</v>
      </c>
      <c r="R44" s="192">
        <v>-2</v>
      </c>
      <c r="S44" s="192"/>
      <c r="T44" s="192"/>
      <c r="U44" s="192"/>
      <c r="V44" s="192"/>
      <c r="W44" s="192"/>
      <c r="X44" s="192"/>
      <c r="Y44" s="80"/>
      <c r="Z44" s="80"/>
    </row>
    <row r="45" spans="1:26" x14ac:dyDescent="0.2">
      <c r="A45" s="84">
        <v>38</v>
      </c>
      <c r="B45" s="84" t="str">
        <f ca="1"/>
        <v>Côte d’Ivoire</v>
      </c>
      <c r="C45" s="84" t="str">
        <f ca="1"/>
        <v>CIV</v>
      </c>
      <c r="D45" s="219" t="str">
        <f ca="1"/>
        <v>SSF           Sub-Saharan Africa</v>
      </c>
      <c r="E45" s="219" t="str">
        <f ca="1"/>
        <v>IDA</v>
      </c>
      <c r="F45" s="190" t="str">
        <f t="shared" ca="1" si="3"/>
        <v/>
      </c>
      <c r="G45" s="80">
        <f>IF(N45=7, 6.9, 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6.9</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7</v>
      </c>
      <c r="I45" s="191"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7</v>
      </c>
      <c r="J45" s="242">
        <v>44998</v>
      </c>
      <c r="K45" s="242" t="s">
        <v>409</v>
      </c>
      <c r="L45" s="91" t="s">
        <v>69</v>
      </c>
      <c r="M45" s="192">
        <v>2.58423674186932</v>
      </c>
      <c r="N45" s="192">
        <v>7</v>
      </c>
      <c r="O45" s="192">
        <v>4.5552407932011301</v>
      </c>
      <c r="P45" s="192">
        <v>36</v>
      </c>
      <c r="Q45" s="192" t="s">
        <v>779</v>
      </c>
      <c r="R45" s="192">
        <v>0</v>
      </c>
      <c r="S45" s="192"/>
      <c r="T45" s="192"/>
      <c r="U45" s="192"/>
      <c r="V45" s="192"/>
      <c r="W45" s="192"/>
      <c r="X45" s="192"/>
      <c r="Y45" s="80"/>
      <c r="Z45" s="80"/>
    </row>
    <row r="46" spans="1:26" x14ac:dyDescent="0.2">
      <c r="A46" s="84">
        <v>39</v>
      </c>
      <c r="B46" s="84" t="str">
        <f ca="1"/>
        <v>Cameroon</v>
      </c>
      <c r="C46" s="84" t="str">
        <f ca="1"/>
        <v>CMR</v>
      </c>
      <c r="D46" s="219" t="str">
        <f ca="1"/>
        <v>SSF           Sub-Saharan Africa</v>
      </c>
      <c r="E46" s="219" t="str">
        <f ca="1"/>
        <v>Blend</v>
      </c>
      <c r="F46" s="190" t="str">
        <f t="shared" ca="1" si="3"/>
        <v/>
      </c>
      <c r="G46" s="80">
        <f>IF(N46=7, 6.9, 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0</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0</v>
      </c>
      <c r="J46" s="242">
        <v>45142</v>
      </c>
      <c r="K46" s="242">
        <v>44887</v>
      </c>
      <c r="L46" s="91" t="s">
        <v>71</v>
      </c>
      <c r="M46" s="192">
        <v>5.25051274538529</v>
      </c>
      <c r="N46" s="192">
        <v>0</v>
      </c>
      <c r="O46" s="192">
        <v>1.1558073654390899</v>
      </c>
      <c r="P46" s="192">
        <v>51.1666666666666</v>
      </c>
      <c r="Q46" s="192" t="s">
        <v>782</v>
      </c>
      <c r="R46" s="192">
        <v>-2.5</v>
      </c>
      <c r="S46" s="192"/>
      <c r="T46" s="192"/>
      <c r="U46" s="192"/>
      <c r="V46" s="192"/>
      <c r="W46" s="192"/>
      <c r="X46" s="192"/>
      <c r="Y46" s="80"/>
      <c r="Z46" s="80"/>
    </row>
    <row r="47" spans="1:26" x14ac:dyDescent="0.2">
      <c r="A47" s="84">
        <v>40</v>
      </c>
      <c r="B47" s="84" t="str">
        <f ca="1"/>
        <v>Congo, Dem. Rep.</v>
      </c>
      <c r="C47" s="84" t="str">
        <f ca="1"/>
        <v>COD</v>
      </c>
      <c r="D47" s="219" t="str">
        <f ca="1"/>
        <v>SSF           Sub-Saharan Africa</v>
      </c>
      <c r="E47" s="219" t="str">
        <f ca="1"/>
        <v>IDA</v>
      </c>
      <c r="F47" s="190" t="str">
        <f t="shared" ca="1" si="3"/>
        <v/>
      </c>
      <c r="G47" s="80">
        <f>IF(N47=7, 6.9, 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8.279566624663774</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7.6384412540287103</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8.9745042492917797</v>
      </c>
      <c r="J47" s="242">
        <v>45142</v>
      </c>
      <c r="K47" s="242">
        <v>45142</v>
      </c>
      <c r="L47" s="91" t="s">
        <v>72</v>
      </c>
      <c r="M47" s="192">
        <v>7.6384412540287103</v>
      </c>
      <c r="N47" s="192" t="s">
        <v>409</v>
      </c>
      <c r="O47" s="192">
        <v>8.9745042492917797</v>
      </c>
      <c r="P47" s="192">
        <v>64.75</v>
      </c>
      <c r="Q47" s="192" t="s">
        <v>409</v>
      </c>
      <c r="R47" s="192">
        <v>3.25</v>
      </c>
      <c r="S47" s="192"/>
      <c r="T47" s="192"/>
      <c r="U47" s="192"/>
      <c r="V47" s="192"/>
      <c r="W47" s="192"/>
      <c r="X47" s="192"/>
      <c r="Y47" s="80"/>
      <c r="Z47" s="80"/>
    </row>
    <row r="48" spans="1:26" x14ac:dyDescent="0.2">
      <c r="A48" s="84">
        <v>41</v>
      </c>
      <c r="B48" s="84" t="str">
        <f ca="1"/>
        <v>Congo, Rep.</v>
      </c>
      <c r="C48" s="84" t="str">
        <f ca="1"/>
        <v>COG</v>
      </c>
      <c r="D48" s="219" t="str">
        <f ca="1"/>
        <v>SSF           Sub-Saharan Africa</v>
      </c>
      <c r="E48" s="219" t="str">
        <f ca="1"/>
        <v>Blend</v>
      </c>
      <c r="F48" s="190" t="str">
        <f t="shared" ca="1" si="3"/>
        <v/>
      </c>
      <c r="G48" s="80">
        <f>IF(N48=7, 6.9, 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10</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10</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10</v>
      </c>
      <c r="J48" s="242">
        <v>44895</v>
      </c>
      <c r="K48" s="242">
        <v>45142</v>
      </c>
      <c r="L48" s="91" t="s">
        <v>73</v>
      </c>
      <c r="M48" s="192">
        <v>5.6314093173161401</v>
      </c>
      <c r="N48" s="192">
        <v>10</v>
      </c>
      <c r="O48" s="192">
        <v>4.5552407932011301</v>
      </c>
      <c r="P48" s="192">
        <v>53.3333333333333</v>
      </c>
      <c r="Q48" s="192" t="s">
        <v>783</v>
      </c>
      <c r="R48" s="192">
        <v>0</v>
      </c>
      <c r="S48" s="192"/>
      <c r="T48" s="192"/>
      <c r="U48" s="192"/>
      <c r="V48" s="192"/>
      <c r="W48" s="192"/>
      <c r="X48" s="192"/>
      <c r="Y48" s="80"/>
      <c r="Z48" s="80"/>
    </row>
    <row r="49" spans="1:26" x14ac:dyDescent="0.2">
      <c r="A49" s="84">
        <v>42</v>
      </c>
      <c r="B49" s="84" t="str">
        <f ca="1"/>
        <v>Colombia</v>
      </c>
      <c r="C49" s="84" t="str">
        <f ca="1"/>
        <v>COL</v>
      </c>
      <c r="D49" s="219" t="str">
        <f ca="1"/>
        <v>LCN           Latin America &amp; Caribbean</v>
      </c>
      <c r="E49" s="219" t="str">
        <f ca="1"/>
        <v>IBRD</v>
      </c>
      <c r="F49" s="190" t="str">
        <f t="shared" ca="1" si="3"/>
        <v/>
      </c>
      <c r="G49" s="80">
        <f>IF(N49=7, 6.9, 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6.9</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7</v>
      </c>
      <c r="I49" s="191"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7</v>
      </c>
      <c r="J49" s="242">
        <v>44895</v>
      </c>
      <c r="K49" s="242">
        <v>44887</v>
      </c>
      <c r="L49" s="91" t="s">
        <v>75</v>
      </c>
      <c r="M49" s="192">
        <v>4.6352182830354502</v>
      </c>
      <c r="N49" s="192">
        <v>7</v>
      </c>
      <c r="O49" s="192">
        <v>5.0084985835694003</v>
      </c>
      <c r="P49" s="192">
        <v>47.6666666666666</v>
      </c>
      <c r="Q49" s="192" t="s">
        <v>779</v>
      </c>
      <c r="R49" s="192">
        <v>0.33333333333333498</v>
      </c>
      <c r="S49" s="192"/>
      <c r="T49" s="192"/>
      <c r="U49" s="192"/>
      <c r="V49" s="192"/>
      <c r="W49" s="192"/>
      <c r="X49" s="192"/>
      <c r="Y49" s="80"/>
      <c r="Z49" s="80"/>
    </row>
    <row r="50" spans="1:26" x14ac:dyDescent="0.2">
      <c r="A50" s="84">
        <v>43</v>
      </c>
      <c r="B50" s="84" t="str">
        <f ca="1"/>
        <v>Comoros</v>
      </c>
      <c r="C50" s="84" t="str">
        <f ca="1"/>
        <v>COM</v>
      </c>
      <c r="D50" s="219" t="str">
        <f ca="1"/>
        <v>SSF           Sub-Saharan Africa</v>
      </c>
      <c r="E50" s="219" t="str">
        <f ca="1"/>
        <v>IDA</v>
      </c>
      <c r="F50" s="190" t="str">
        <f t="shared" ca="1" si="3"/>
        <v/>
      </c>
      <c r="G50" s="80" t="e">
        <f>IF(N50=7, 6.9, 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#N/A</v>
      </c>
      <c r="H50" s="80" t="e"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#N/A</v>
      </c>
      <c r="I50" s="191" t="e"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#N/A</v>
      </c>
      <c r="J50" s="242">
        <v>44753</v>
      </c>
      <c r="K50" s="242">
        <v>44753</v>
      </c>
      <c r="L50" s="91" t="s">
        <v>77</v>
      </c>
      <c r="M50" s="192" t="s">
        <v>409</v>
      </c>
      <c r="N50" s="192" t="s">
        <v>409</v>
      </c>
      <c r="O50" s="192" t="s">
        <v>409</v>
      </c>
      <c r="P50" s="192" t="s">
        <v>409</v>
      </c>
      <c r="Q50" s="192" t="s">
        <v>409</v>
      </c>
      <c r="R50" s="192" t="s">
        <v>409</v>
      </c>
      <c r="S50" s="192"/>
      <c r="T50" s="192"/>
      <c r="U50" s="192"/>
      <c r="V50" s="192"/>
      <c r="W50" s="192"/>
      <c r="X50" s="192"/>
      <c r="Y50" s="80"/>
      <c r="Z50" s="80"/>
    </row>
    <row r="51" spans="1:26" x14ac:dyDescent="0.2">
      <c r="A51" s="84">
        <v>44</v>
      </c>
      <c r="B51" s="84" t="str">
        <f ca="1"/>
        <v>Cabo Verde</v>
      </c>
      <c r="C51" s="84" t="str">
        <f ca="1"/>
        <v>CPV</v>
      </c>
      <c r="D51" s="219" t="str">
        <f ca="1"/>
        <v>SSF           Sub-Saharan Africa</v>
      </c>
      <c r="E51" s="219" t="str">
        <f ca="1"/>
        <v>Blend</v>
      </c>
      <c r="F51" s="190" t="str">
        <f t="shared" ca="1" si="3"/>
        <v/>
      </c>
      <c r="G51" s="80">
        <f>IF(N51=7, 6.9, 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4.1686268117097987</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3.8148256665689999</v>
      </c>
      <c r="I51" s="191"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4.5552407932011301</v>
      </c>
      <c r="J51" s="242">
        <v>45142</v>
      </c>
      <c r="K51" s="242">
        <v>45142</v>
      </c>
      <c r="L51" s="91" t="s">
        <v>79</v>
      </c>
      <c r="M51" s="192">
        <v>3.8148256665689999</v>
      </c>
      <c r="N51" s="192" t="s">
        <v>409</v>
      </c>
      <c r="O51" s="192">
        <v>4.5552407932011301</v>
      </c>
      <c r="P51" s="192">
        <v>43</v>
      </c>
      <c r="Q51" s="192" t="s">
        <v>409</v>
      </c>
      <c r="R51" s="192">
        <v>0</v>
      </c>
      <c r="S51" s="192"/>
      <c r="T51" s="192"/>
      <c r="U51" s="192"/>
      <c r="V51" s="192"/>
      <c r="W51" s="192"/>
      <c r="X51" s="192"/>
      <c r="Y51" s="80"/>
      <c r="Z51" s="80"/>
    </row>
    <row r="52" spans="1:26" x14ac:dyDescent="0.2">
      <c r="A52" s="84">
        <v>45</v>
      </c>
      <c r="B52" s="84" t="str">
        <f ca="1"/>
        <v>Costa Rica</v>
      </c>
      <c r="C52" s="84" t="str">
        <f ca="1"/>
        <v>CRI</v>
      </c>
      <c r="D52" s="219" t="str">
        <f ca="1"/>
        <v>LCN           Latin America &amp; Caribbean</v>
      </c>
      <c r="E52" s="219" t="str">
        <f ca="1"/>
        <v>IBRD</v>
      </c>
      <c r="F52" s="190" t="str">
        <f t="shared" ca="1" si="3"/>
        <v/>
      </c>
      <c r="G52" s="80">
        <f>IF(N52=7, 6.9, 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1.2582323253373815</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2.6867858189276301</v>
      </c>
      <c r="I52" s="191"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0.58923512747874796</v>
      </c>
      <c r="J52" s="242">
        <v>45142</v>
      </c>
      <c r="K52" s="242">
        <v>45142</v>
      </c>
      <c r="L52" s="91" t="s">
        <v>81</v>
      </c>
      <c r="M52" s="192">
        <v>2.6867858189276301</v>
      </c>
      <c r="N52" s="192" t="s">
        <v>409</v>
      </c>
      <c r="O52" s="192">
        <v>0.58923512747874796</v>
      </c>
      <c r="P52" s="192">
        <v>36.5833333333333</v>
      </c>
      <c r="Q52" s="192" t="s">
        <v>409</v>
      </c>
      <c r="R52" s="192">
        <v>-2.9166666666666701</v>
      </c>
      <c r="S52" s="192"/>
      <c r="T52" s="192"/>
      <c r="U52" s="192"/>
      <c r="V52" s="192"/>
      <c r="W52" s="192"/>
      <c r="X52" s="192"/>
      <c r="Y52" s="80"/>
      <c r="Z52" s="80"/>
    </row>
    <row r="53" spans="1:26" x14ac:dyDescent="0.2">
      <c r="A53" s="84">
        <v>46</v>
      </c>
      <c r="B53" s="84" t="str">
        <f ca="1"/>
        <v>Cuba</v>
      </c>
      <c r="C53" s="84" t="str">
        <f ca="1"/>
        <v>CUB</v>
      </c>
      <c r="D53" s="219" t="str">
        <f ca="1"/>
        <v>LCN           Latin America &amp; Caribbean</v>
      </c>
      <c r="E53" s="219" t="str">
        <f ca="1"/>
        <v>NA</v>
      </c>
      <c r="F53" s="190" t="str">
        <f t="shared" ca="1" si="3"/>
        <v/>
      </c>
      <c r="G53" s="80">
        <f>IF(N53=7, 6.9, 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8.5896651244608453</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9.6894227951948508</v>
      </c>
      <c r="I53" s="191"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7.61473087818697</v>
      </c>
      <c r="J53" s="242">
        <v>45142</v>
      </c>
      <c r="K53" s="242">
        <v>45142</v>
      </c>
      <c r="L53" s="91" t="s">
        <v>83</v>
      </c>
      <c r="M53" s="192">
        <v>9.6894227951948508</v>
      </c>
      <c r="N53" s="192" t="s">
        <v>409</v>
      </c>
      <c r="O53" s="192">
        <v>7.61473087818697</v>
      </c>
      <c r="P53" s="192">
        <v>76.4166666666666</v>
      </c>
      <c r="Q53" s="192" t="s">
        <v>409</v>
      </c>
      <c r="R53" s="192">
        <v>2.25</v>
      </c>
      <c r="S53" s="192"/>
      <c r="T53" s="192"/>
      <c r="U53" s="192"/>
      <c r="V53" s="192"/>
      <c r="W53" s="192"/>
      <c r="X53" s="192"/>
      <c r="Y53" s="80"/>
      <c r="Z53" s="80"/>
    </row>
    <row r="54" spans="1:26" x14ac:dyDescent="0.2">
      <c r="A54" s="84">
        <v>47</v>
      </c>
      <c r="B54" s="84" t="str">
        <f ca="1"/>
        <v>Curaçao</v>
      </c>
      <c r="C54" s="84" t="str">
        <f ca="1"/>
        <v>CUW</v>
      </c>
      <c r="D54" s="219" t="str">
        <f ca="1"/>
        <v>LCN           Latin America &amp; Caribbean</v>
      </c>
      <c r="E54" s="219" t="str">
        <f ca="1"/>
        <v>NA</v>
      </c>
      <c r="F54" s="190" t="str">
        <f t="shared" ca="1" si="3"/>
        <v/>
      </c>
      <c r="G54" s="80" t="e">
        <f>IF(N54=7, 6.9, 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t="e"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#N/A</v>
      </c>
      <c r="J54" s="242" t="s">
        <v>409</v>
      </c>
      <c r="K54" s="242" t="s">
        <v>409</v>
      </c>
      <c r="L54" s="91" t="s">
        <v>699</v>
      </c>
      <c r="M54" s="192" t="s">
        <v>409</v>
      </c>
      <c r="N54" s="192" t="s">
        <v>409</v>
      </c>
      <c r="O54" s="192" t="s">
        <v>409</v>
      </c>
      <c r="P54" s="192" t="s">
        <v>409</v>
      </c>
      <c r="Q54" s="192" t="s">
        <v>409</v>
      </c>
      <c r="R54" s="192" t="s">
        <v>409</v>
      </c>
      <c r="S54" s="192"/>
      <c r="T54" s="192"/>
      <c r="U54" s="192"/>
      <c r="V54" s="192"/>
      <c r="W54" s="192"/>
      <c r="X54" s="192"/>
      <c r="Y54" s="80"/>
      <c r="Z54" s="80"/>
    </row>
    <row r="55" spans="1:26" x14ac:dyDescent="0.2">
      <c r="A55" s="84">
        <v>48</v>
      </c>
      <c r="B55" s="84" t="str">
        <f ca="1"/>
        <v>Cayman Islands</v>
      </c>
      <c r="C55" s="84" t="str">
        <f ca="1"/>
        <v>CYM</v>
      </c>
      <c r="D55" s="219" t="str">
        <f ca="1"/>
        <v>LCN           Latin America &amp; Caribbean</v>
      </c>
      <c r="E55" s="219" t="str">
        <f ca="1"/>
        <v>NA</v>
      </c>
      <c r="F55" s="190" t="str">
        <f t="shared" ca="1" si="3"/>
        <v/>
      </c>
      <c r="G55" s="80">
        <f>IF(N55=7, 6.9, 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0.32815704658658001</v>
      </c>
      <c r="I55" s="191"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0</v>
      </c>
      <c r="J55" s="242">
        <v>45142</v>
      </c>
      <c r="K55" s="242">
        <v>45142</v>
      </c>
      <c r="L55" s="91" t="s">
        <v>700</v>
      </c>
      <c r="M55" s="192">
        <v>0.32815704658658001</v>
      </c>
      <c r="N55" s="192" t="s">
        <v>409</v>
      </c>
      <c r="O55" s="192">
        <v>0</v>
      </c>
      <c r="P55" s="192">
        <v>23.1666666666666</v>
      </c>
      <c r="Q55" s="192" t="s">
        <v>409</v>
      </c>
      <c r="R55" s="192">
        <v>-3.4999999999999898</v>
      </c>
      <c r="S55" s="192"/>
      <c r="T55" s="192"/>
      <c r="U55" s="192"/>
      <c r="V55" s="192"/>
      <c r="W55" s="192"/>
      <c r="X55" s="192"/>
      <c r="Y55" s="80"/>
      <c r="Z55" s="80"/>
    </row>
    <row r="56" spans="1:26" x14ac:dyDescent="0.2">
      <c r="A56" s="84">
        <v>49</v>
      </c>
      <c r="B56" s="84" t="str">
        <f ca="1"/>
        <v>Cyprus</v>
      </c>
      <c r="C56" s="84" t="str">
        <f ca="1"/>
        <v>CYP</v>
      </c>
      <c r="D56" s="219" t="str">
        <f ca="1"/>
        <v>ECS           Europe &amp; Central Asia</v>
      </c>
      <c r="E56" s="219" t="str">
        <f ca="1"/>
        <v>NA</v>
      </c>
      <c r="F56" s="190" t="str">
        <f t="shared" ca="1" si="3"/>
        <v/>
      </c>
      <c r="G56" s="80">
        <f>IF(N56=7, 6.9, 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3.3122524815666847</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2.40843832405508</v>
      </c>
      <c r="I56" s="191"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4.5552407932011301</v>
      </c>
      <c r="J56" s="242">
        <v>45142</v>
      </c>
      <c r="K56" s="242">
        <v>45142</v>
      </c>
      <c r="L56" s="91" t="s">
        <v>85</v>
      </c>
      <c r="M56" s="192">
        <v>2.40843832405508</v>
      </c>
      <c r="N56" s="192" t="s">
        <v>409</v>
      </c>
      <c r="O56" s="192">
        <v>4.5552407932011301</v>
      </c>
      <c r="P56" s="192">
        <v>35</v>
      </c>
      <c r="Q56" s="192" t="s">
        <v>409</v>
      </c>
      <c r="R56" s="192">
        <v>0</v>
      </c>
      <c r="S56" s="192"/>
      <c r="T56" s="192"/>
      <c r="U56" s="192"/>
      <c r="V56" s="192"/>
      <c r="W56" s="192"/>
      <c r="X56" s="192"/>
      <c r="Y56" s="80"/>
      <c r="Z56" s="80"/>
    </row>
    <row r="57" spans="1:26" x14ac:dyDescent="0.2">
      <c r="A57" s="84">
        <v>50</v>
      </c>
      <c r="B57" s="84" t="str">
        <f ca="1"/>
        <v>Czech Republic</v>
      </c>
      <c r="C57" s="84" t="str">
        <f ca="1"/>
        <v>CZE</v>
      </c>
      <c r="D57" s="219" t="str">
        <f ca="1"/>
        <v>ECS           Europe &amp; Central Asia</v>
      </c>
      <c r="E57" s="219" t="str">
        <f ca="1"/>
        <v>NA</v>
      </c>
      <c r="F57" s="190" t="str">
        <f t="shared" ca="1" si="3"/>
        <v/>
      </c>
      <c r="G57" s="80">
        <f>IF(N57=7, 6.9, 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2.2322441668933335</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3.33138001757984</v>
      </c>
      <c r="I57" s="191"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1.4957507082152901</v>
      </c>
      <c r="J57" s="242">
        <v>45142</v>
      </c>
      <c r="K57" s="242">
        <v>45142</v>
      </c>
      <c r="L57" s="91" t="s">
        <v>87</v>
      </c>
      <c r="M57" s="192">
        <v>3.33138001757984</v>
      </c>
      <c r="N57" s="192" t="s">
        <v>409</v>
      </c>
      <c r="O57" s="192">
        <v>1.4957507082152901</v>
      </c>
      <c r="P57" s="192">
        <v>40.25</v>
      </c>
      <c r="Q57" s="192" t="s">
        <v>409</v>
      </c>
      <c r="R57" s="192">
        <v>-2.25</v>
      </c>
      <c r="S57" s="192"/>
      <c r="T57" s="192"/>
      <c r="U57" s="192"/>
      <c r="V57" s="192"/>
      <c r="W57" s="192"/>
      <c r="X57" s="192"/>
      <c r="Y57" s="80"/>
      <c r="Z57" s="80"/>
    </row>
    <row r="58" spans="1:26" x14ac:dyDescent="0.2">
      <c r="A58" s="84">
        <v>51</v>
      </c>
      <c r="B58" s="84" t="str">
        <f ca="1"/>
        <v>Germany</v>
      </c>
      <c r="C58" s="84" t="str">
        <f ca="1"/>
        <v>DEU</v>
      </c>
      <c r="D58" s="219" t="str">
        <f ca="1"/>
        <v>ECS           Europe &amp; Central Asia</v>
      </c>
      <c r="E58" s="219" t="str">
        <f ca="1"/>
        <v>NA</v>
      </c>
      <c r="F58" s="190" t="str">
        <f t="shared" ca="1" si="3"/>
        <v/>
      </c>
      <c r="G58" s="80">
        <f>IF(N58=7, 6.9, 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1.7003709764049808</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0.51860533255200802</v>
      </c>
      <c r="I58" s="191"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5.5750708215297404</v>
      </c>
      <c r="J58" s="242">
        <v>45142</v>
      </c>
      <c r="K58" s="242">
        <v>45142</v>
      </c>
      <c r="L58" s="91" t="s">
        <v>89</v>
      </c>
      <c r="M58" s="192">
        <v>0.51860533255200802</v>
      </c>
      <c r="N58" s="192" t="s">
        <v>409</v>
      </c>
      <c r="O58" s="192">
        <v>5.5750708215297404</v>
      </c>
      <c r="P58" s="192">
        <v>24.25</v>
      </c>
      <c r="Q58" s="192" t="s">
        <v>409</v>
      </c>
      <c r="R58" s="192">
        <v>0.75</v>
      </c>
      <c r="S58" s="192"/>
      <c r="T58" s="192"/>
      <c r="U58" s="192"/>
      <c r="V58" s="192"/>
      <c r="W58" s="192"/>
      <c r="X58" s="192"/>
      <c r="Y58" s="80"/>
      <c r="Z58" s="80"/>
    </row>
    <row r="59" spans="1:26" x14ac:dyDescent="0.2">
      <c r="A59" s="84">
        <v>52</v>
      </c>
      <c r="B59" s="84" t="str">
        <f ca="1"/>
        <v>Djibouti</v>
      </c>
      <c r="C59" s="84" t="str">
        <f ca="1"/>
        <v>DJI</v>
      </c>
      <c r="D59" s="219" t="str">
        <f ca="1"/>
        <v>MEA           Middle East &amp; North Africa</v>
      </c>
      <c r="E59" s="219" t="str">
        <f ca="1"/>
        <v>IDA</v>
      </c>
      <c r="F59" s="190" t="str">
        <f t="shared" ca="1" si="3"/>
        <v/>
      </c>
      <c r="G59" s="80">
        <f>IF(N59=7, 6.9, 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3.9192895807376167</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4.4887196015235897</v>
      </c>
      <c r="I59" s="191"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3.4220963172804502</v>
      </c>
      <c r="J59" s="242">
        <v>44900</v>
      </c>
      <c r="K59" s="242">
        <v>44900</v>
      </c>
      <c r="L59" s="91" t="s">
        <v>91</v>
      </c>
      <c r="M59" s="192">
        <v>4.4887196015235897</v>
      </c>
      <c r="N59" s="192" t="s">
        <v>409</v>
      </c>
      <c r="O59" s="192">
        <v>3.4220963172804502</v>
      </c>
      <c r="P59" s="192">
        <v>46.8333333333333</v>
      </c>
      <c r="Q59" s="192" t="s">
        <v>409</v>
      </c>
      <c r="R59" s="192">
        <v>-0.83333333333333504</v>
      </c>
      <c r="S59" s="192"/>
      <c r="T59" s="192"/>
      <c r="U59" s="192"/>
      <c r="V59" s="192"/>
      <c r="W59" s="192"/>
      <c r="X59" s="192"/>
      <c r="Y59" s="80"/>
      <c r="Z59" s="80"/>
    </row>
    <row r="60" spans="1:26" x14ac:dyDescent="0.2">
      <c r="A60" s="84">
        <v>53</v>
      </c>
      <c r="B60" s="84" t="str">
        <f ca="1"/>
        <v>Dominica</v>
      </c>
      <c r="C60" s="84" t="str">
        <f ca="1"/>
        <v>DMA</v>
      </c>
      <c r="D60" s="219" t="str">
        <f ca="1"/>
        <v>LCN           Latin America &amp; Caribbean</v>
      </c>
      <c r="E60" s="219" t="str">
        <f ca="1"/>
        <v>Blend</v>
      </c>
      <c r="F60" s="190" t="str">
        <f t="shared" ca="1" si="3"/>
        <v/>
      </c>
      <c r="G60" s="80" t="e">
        <f>IF(N60=7, 6.9, 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#N/A</v>
      </c>
      <c r="H60" s="80" t="e"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#N/A</v>
      </c>
      <c r="I60" s="191" t="e"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#N/A</v>
      </c>
      <c r="J60" s="242">
        <v>44753</v>
      </c>
      <c r="K60" s="242" t="s">
        <v>409</v>
      </c>
      <c r="L60" s="91" t="s">
        <v>93</v>
      </c>
      <c r="M60" s="192" t="s">
        <v>409</v>
      </c>
      <c r="N60" s="192" t="s">
        <v>409</v>
      </c>
      <c r="O60" s="192" t="s">
        <v>409</v>
      </c>
      <c r="P60" s="192" t="s">
        <v>409</v>
      </c>
      <c r="Q60" s="192" t="s">
        <v>409</v>
      </c>
      <c r="R60" s="192" t="s">
        <v>409</v>
      </c>
      <c r="S60" s="192"/>
      <c r="T60" s="192"/>
      <c r="U60" s="192"/>
      <c r="V60" s="192"/>
      <c r="W60" s="192"/>
      <c r="X60" s="192"/>
      <c r="Y60" s="80"/>
      <c r="Z60" s="80"/>
    </row>
    <row r="61" spans="1:26" x14ac:dyDescent="0.2">
      <c r="A61" s="84">
        <v>54</v>
      </c>
      <c r="B61" s="84" t="str">
        <f ca="1"/>
        <v>Denmark</v>
      </c>
      <c r="C61" s="84" t="str">
        <f ca="1"/>
        <v>DNK</v>
      </c>
      <c r="D61" s="219" t="str">
        <f ca="1"/>
        <v>ECS           Europe &amp; Central Asia</v>
      </c>
      <c r="E61" s="219" t="str">
        <f ca="1"/>
        <v>NA</v>
      </c>
      <c r="F61" s="190" t="str">
        <f t="shared" ca="1" si="3"/>
        <v/>
      </c>
      <c r="G61" s="80">
        <f>IF(N61=7, 6.9, 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0</v>
      </c>
      <c r="I61" s="191"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7</v>
      </c>
      <c r="J61" s="242">
        <v>45142</v>
      </c>
      <c r="K61" s="242">
        <v>45142</v>
      </c>
      <c r="L61" s="91" t="s">
        <v>95</v>
      </c>
      <c r="M61" s="192">
        <v>0</v>
      </c>
      <c r="N61" s="192" t="s">
        <v>409</v>
      </c>
      <c r="O61" s="192">
        <v>7</v>
      </c>
      <c r="P61" s="192">
        <v>19.25</v>
      </c>
      <c r="Q61" s="192" t="s">
        <v>409</v>
      </c>
      <c r="R61" s="192">
        <v>2.0833333333333299</v>
      </c>
      <c r="S61" s="192"/>
      <c r="T61" s="192"/>
      <c r="U61" s="192"/>
      <c r="V61" s="192"/>
      <c r="W61" s="192"/>
      <c r="X61" s="192"/>
      <c r="Y61" s="80"/>
      <c r="Z61" s="80"/>
    </row>
    <row r="62" spans="1:26" x14ac:dyDescent="0.2">
      <c r="A62" s="84">
        <v>55</v>
      </c>
      <c r="B62" s="84" t="str">
        <f ca="1"/>
        <v>Dominican Republic</v>
      </c>
      <c r="C62" s="84" t="str">
        <f ca="1"/>
        <v>DOM</v>
      </c>
      <c r="D62" s="219" t="str">
        <f ca="1"/>
        <v>LCN           Latin America &amp; Caribbean</v>
      </c>
      <c r="E62" s="219" t="str">
        <f ca="1"/>
        <v>IBRD</v>
      </c>
      <c r="F62" s="190" t="str">
        <f t="shared" ca="1" si="3"/>
        <v/>
      </c>
      <c r="G62" s="80">
        <f>IF(N62=7, 6.9, 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4.1371227658951</v>
      </c>
      <c r="I62" s="191"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0</v>
      </c>
      <c r="J62" s="242">
        <v>45142</v>
      </c>
      <c r="K62" s="242">
        <v>45142</v>
      </c>
      <c r="L62" s="91" t="s">
        <v>97</v>
      </c>
      <c r="M62" s="192">
        <v>4.1371227658951</v>
      </c>
      <c r="N62" s="192" t="s">
        <v>409</v>
      </c>
      <c r="O62" s="192">
        <v>0</v>
      </c>
      <c r="P62" s="192">
        <v>44.8333333333333</v>
      </c>
      <c r="Q62" s="192" t="s">
        <v>409</v>
      </c>
      <c r="R62" s="192">
        <v>-3.4999999999999898</v>
      </c>
      <c r="S62" s="192"/>
      <c r="T62" s="192"/>
      <c r="U62" s="192"/>
      <c r="V62" s="192"/>
      <c r="W62" s="192"/>
      <c r="X62" s="192"/>
      <c r="Y62" s="80"/>
      <c r="Z62" s="80"/>
    </row>
    <row r="63" spans="1:26" x14ac:dyDescent="0.2">
      <c r="A63" s="84">
        <v>56</v>
      </c>
      <c r="B63" s="84" t="str">
        <f ca="1"/>
        <v>Algeria</v>
      </c>
      <c r="C63" s="84" t="str">
        <f ca="1"/>
        <v>DZA</v>
      </c>
      <c r="D63" s="219" t="str">
        <f ca="1"/>
        <v>MEA           Middle East &amp; North Africa</v>
      </c>
      <c r="E63" s="219" t="str">
        <f ca="1"/>
        <v>IBRD</v>
      </c>
      <c r="F63" s="190" t="str">
        <f t="shared" ca="1" si="3"/>
        <v/>
      </c>
      <c r="G63" s="80">
        <f>IF(N63=7, 6.9, 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3.8491995446523961</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7.1842953413419304</v>
      </c>
      <c r="I63" s="191"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2.06232294617564</v>
      </c>
      <c r="J63" s="242">
        <v>45142</v>
      </c>
      <c r="K63" s="242">
        <v>45142</v>
      </c>
      <c r="L63" s="91" t="s">
        <v>99</v>
      </c>
      <c r="M63" s="192">
        <v>7.1842953413419304</v>
      </c>
      <c r="N63" s="192" t="s">
        <v>409</v>
      </c>
      <c r="O63" s="192">
        <v>2.06232294617564</v>
      </c>
      <c r="P63" s="192">
        <v>62.1666666666666</v>
      </c>
      <c r="Q63" s="192" t="s">
        <v>409</v>
      </c>
      <c r="R63" s="192">
        <v>-1.8333333333333199</v>
      </c>
      <c r="S63" s="192"/>
      <c r="T63" s="192"/>
      <c r="U63" s="192"/>
      <c r="V63" s="192"/>
      <c r="W63" s="192"/>
      <c r="X63" s="192"/>
      <c r="Y63" s="80"/>
      <c r="Z63" s="80"/>
    </row>
    <row r="64" spans="1:26" x14ac:dyDescent="0.2">
      <c r="A64" s="84">
        <v>57</v>
      </c>
      <c r="B64" s="84" t="str">
        <f ca="1"/>
        <v>Ecuador</v>
      </c>
      <c r="C64" s="84" t="str">
        <f ca="1"/>
        <v>ECU</v>
      </c>
      <c r="D64" s="219" t="str">
        <f ca="1"/>
        <v>LCN           Latin America &amp; Caribbean</v>
      </c>
      <c r="E64" s="219" t="str">
        <f ca="1"/>
        <v>IBRD</v>
      </c>
      <c r="F64" s="190" t="str">
        <f t="shared" ca="1" si="3"/>
        <v/>
      </c>
      <c r="G64" s="80">
        <f>IF(N64=7, 6.9, 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1.9114268528450571</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2.64283621447407</v>
      </c>
      <c r="I64" s="191"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1.3824362606232199</v>
      </c>
      <c r="J64" s="242">
        <v>45142</v>
      </c>
      <c r="K64" s="242">
        <v>45142</v>
      </c>
      <c r="L64" s="91" t="s">
        <v>101</v>
      </c>
      <c r="M64" s="192">
        <v>2.64283621447407</v>
      </c>
      <c r="N64" s="192" t="s">
        <v>409</v>
      </c>
      <c r="O64" s="192">
        <v>1.3824362606232199</v>
      </c>
      <c r="P64" s="192">
        <v>36.3333333333333</v>
      </c>
      <c r="Q64" s="192" t="s">
        <v>409</v>
      </c>
      <c r="R64" s="192">
        <v>-2.3333333333333299</v>
      </c>
      <c r="S64" s="192"/>
      <c r="T64" s="192"/>
      <c r="U64" s="192"/>
      <c r="V64" s="192"/>
      <c r="W64" s="192"/>
      <c r="X64" s="192"/>
      <c r="Y64" s="80"/>
      <c r="Z64" s="80"/>
    </row>
    <row r="65" spans="1:26" x14ac:dyDescent="0.2">
      <c r="A65" s="84">
        <v>58</v>
      </c>
      <c r="B65" s="84" t="str">
        <f ca="1"/>
        <v>Egypt, Arab Rep.</v>
      </c>
      <c r="C65" s="84" t="str">
        <f ca="1"/>
        <v>EGY</v>
      </c>
      <c r="D65" s="219" t="str">
        <f ca="1"/>
        <v>MEA           Middle East &amp; North Africa</v>
      </c>
      <c r="E65" s="219" t="str">
        <f ca="1"/>
        <v>IBRD</v>
      </c>
      <c r="F65" s="190" t="str">
        <f t="shared" ca="1" si="3"/>
        <v/>
      </c>
      <c r="G65" s="80">
        <f>IF(N65=7, 6.9, 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10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10</v>
      </c>
      <c r="I65" s="191"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10</v>
      </c>
      <c r="J65" s="242">
        <v>44895</v>
      </c>
      <c r="K65" s="242">
        <v>44887</v>
      </c>
      <c r="L65" s="91" t="s">
        <v>102</v>
      </c>
      <c r="M65" s="192">
        <v>5.5874597128625796</v>
      </c>
      <c r="N65" s="192">
        <v>10</v>
      </c>
      <c r="O65" s="192">
        <v>8.5212464589235193</v>
      </c>
      <c r="P65" s="192">
        <v>53.0833333333333</v>
      </c>
      <c r="Q65" s="192" t="s">
        <v>780</v>
      </c>
      <c r="R65" s="192">
        <v>2.9166666666666701</v>
      </c>
      <c r="S65" s="192"/>
      <c r="T65" s="192"/>
      <c r="U65" s="192"/>
      <c r="V65" s="192"/>
      <c r="W65" s="192"/>
      <c r="X65" s="192"/>
      <c r="Y65" s="80"/>
      <c r="Z65" s="80"/>
    </row>
    <row r="66" spans="1:26" x14ac:dyDescent="0.2">
      <c r="A66" s="84">
        <v>59</v>
      </c>
      <c r="B66" s="84" t="str">
        <f ca="1"/>
        <v>Eritrea</v>
      </c>
      <c r="C66" s="84" t="str">
        <f ca="1"/>
        <v>ERI</v>
      </c>
      <c r="D66" s="219" t="str">
        <f ca="1"/>
        <v>SSF           Sub-Saharan Africa</v>
      </c>
      <c r="E66" s="219" t="str">
        <f ca="1"/>
        <v>IDA</v>
      </c>
      <c r="F66" s="190" t="str">
        <f t="shared" ca="1" si="3"/>
        <v/>
      </c>
      <c r="G66" s="80">
        <f>IF(N66=7, 6.9, 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5.3098912737434123</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8.2390858482273703</v>
      </c>
      <c r="I66" s="191"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3.4220963172804599</v>
      </c>
      <c r="J66" s="242">
        <v>45142</v>
      </c>
      <c r="K66" s="242">
        <v>45142</v>
      </c>
      <c r="L66" s="91" t="s">
        <v>104</v>
      </c>
      <c r="M66" s="192">
        <v>8.2390858482273703</v>
      </c>
      <c r="N66" s="192" t="s">
        <v>409</v>
      </c>
      <c r="O66" s="192">
        <v>3.4220963172804599</v>
      </c>
      <c r="P66" s="192">
        <v>68.1666666666666</v>
      </c>
      <c r="Q66" s="192" t="s">
        <v>409</v>
      </c>
      <c r="R66" s="192">
        <v>-0.83333333333332804</v>
      </c>
      <c r="S66" s="192"/>
      <c r="T66" s="192"/>
      <c r="U66" s="192"/>
      <c r="V66" s="192"/>
      <c r="W66" s="192"/>
      <c r="X66" s="192"/>
      <c r="Y66" s="80"/>
      <c r="Z66" s="80"/>
    </row>
    <row r="67" spans="1:26" x14ac:dyDescent="0.2">
      <c r="A67" s="84">
        <v>60</v>
      </c>
      <c r="B67" s="84" t="str">
        <f ca="1"/>
        <v>Spain</v>
      </c>
      <c r="C67" s="84" t="str">
        <f ca="1"/>
        <v>ESP</v>
      </c>
      <c r="D67" s="219" t="str">
        <f ca="1"/>
        <v>ECS           Europe &amp; Central Asia</v>
      </c>
      <c r="E67" s="219" t="str">
        <f ca="1"/>
        <v>NA</v>
      </c>
      <c r="F67" s="190" t="str">
        <f t="shared" ca="1" si="3"/>
        <v/>
      </c>
      <c r="G67" s="80">
        <f>IF(N67=7, 6.9, 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1.3970246403210864</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0.48930559624963399</v>
      </c>
      <c r="I67" s="191"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3.9886685552407899</v>
      </c>
      <c r="J67" s="242">
        <v>45142</v>
      </c>
      <c r="K67" s="242">
        <v>45142</v>
      </c>
      <c r="L67" s="91" t="s">
        <v>106</v>
      </c>
      <c r="M67" s="192">
        <v>0.48930559624963399</v>
      </c>
      <c r="N67" s="192" t="s">
        <v>409</v>
      </c>
      <c r="O67" s="192">
        <v>3.9886685552407899</v>
      </c>
      <c r="P67" s="192">
        <v>24.0833333333333</v>
      </c>
      <c r="Q67" s="192" t="s">
        <v>409</v>
      </c>
      <c r="R67" s="192">
        <v>-0.41666666666666702</v>
      </c>
      <c r="S67" s="192"/>
      <c r="T67" s="192"/>
      <c r="U67" s="192"/>
      <c r="V67" s="192"/>
      <c r="W67" s="192"/>
      <c r="X67" s="192"/>
      <c r="Y67" s="80"/>
      <c r="Z67" s="80"/>
    </row>
    <row r="68" spans="1:26" x14ac:dyDescent="0.2">
      <c r="A68" s="84">
        <v>61</v>
      </c>
      <c r="B68" s="84" t="str">
        <f ca="1"/>
        <v>Estonia</v>
      </c>
      <c r="C68" s="84" t="str">
        <f ca="1"/>
        <v>EST</v>
      </c>
      <c r="D68" s="219" t="str">
        <f ca="1"/>
        <v>ECS           Europe &amp; Central Asia</v>
      </c>
      <c r="E68" s="219" t="str">
        <f ca="1"/>
        <v>NA</v>
      </c>
      <c r="F68" s="190" t="str">
        <f t="shared" ca="1" si="3"/>
        <v/>
      </c>
      <c r="G68" s="80">
        <f>IF(N68=7, 6.9, 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1.8619784974062981</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2.0128918839730399</v>
      </c>
      <c r="I68" s="191"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1.7223796033994301</v>
      </c>
      <c r="J68" s="242">
        <v>45142</v>
      </c>
      <c r="K68" s="242">
        <v>45142</v>
      </c>
      <c r="L68" s="91" t="s">
        <v>108</v>
      </c>
      <c r="M68" s="192">
        <v>2.0128918839730399</v>
      </c>
      <c r="N68" s="192" t="s">
        <v>409</v>
      </c>
      <c r="O68" s="192">
        <v>1.7223796033994301</v>
      </c>
      <c r="P68" s="192">
        <v>32.75</v>
      </c>
      <c r="Q68" s="192" t="s">
        <v>409</v>
      </c>
      <c r="R68" s="192">
        <v>-2.0833333333333299</v>
      </c>
      <c r="S68" s="192"/>
      <c r="T68" s="192"/>
      <c r="U68" s="192"/>
      <c r="V68" s="192"/>
      <c r="W68" s="192"/>
      <c r="X68" s="192"/>
      <c r="Y68" s="80"/>
      <c r="Z68" s="80"/>
    </row>
    <row r="69" spans="1:26" x14ac:dyDescent="0.2">
      <c r="A69" s="84">
        <v>62</v>
      </c>
      <c r="B69" s="84" t="str">
        <f ca="1"/>
        <v>Ethiopia</v>
      </c>
      <c r="C69" s="84" t="str">
        <f ca="1"/>
        <v>ETH</v>
      </c>
      <c r="D69" s="219" t="str">
        <f ca="1"/>
        <v>SSF           Sub-Saharan Africa</v>
      </c>
      <c r="E69" s="219" t="str">
        <f ca="1"/>
        <v>IDA</v>
      </c>
      <c r="F69" s="190" t="str">
        <f t="shared" ca="1" si="3"/>
        <v/>
      </c>
      <c r="G69" s="80">
        <f>IF(N69=7, 6.9, 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10</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10</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10</v>
      </c>
      <c r="J69" s="242">
        <v>44895</v>
      </c>
      <c r="K69" s="242">
        <v>45142</v>
      </c>
      <c r="L69" s="91" t="s">
        <v>110</v>
      </c>
      <c r="M69" s="192">
        <v>8.6785818927629705</v>
      </c>
      <c r="N69" s="192">
        <v>10</v>
      </c>
      <c r="O69" s="192">
        <v>1.3824362606232099</v>
      </c>
      <c r="P69" s="192">
        <v>70.6666666666666</v>
      </c>
      <c r="Q69" s="192" t="s">
        <v>781</v>
      </c>
      <c r="R69" s="192">
        <v>-2.3333333333333401</v>
      </c>
      <c r="S69" s="192"/>
      <c r="T69" s="192"/>
      <c r="U69" s="192"/>
      <c r="V69" s="192"/>
      <c r="W69" s="192"/>
      <c r="X69" s="192"/>
      <c r="Y69" s="80"/>
      <c r="Z69" s="80"/>
    </row>
    <row r="70" spans="1:26" x14ac:dyDescent="0.2">
      <c r="A70" s="84">
        <v>63</v>
      </c>
      <c r="B70" s="84" t="str">
        <f ca="1"/>
        <v>Finland</v>
      </c>
      <c r="C70" s="84" t="str">
        <f ca="1"/>
        <v>FIN</v>
      </c>
      <c r="D70" s="219" t="str">
        <f ca="1"/>
        <v>ECS           Europe &amp; Central Asia</v>
      </c>
      <c r="E70" s="219" t="str">
        <f ca="1"/>
        <v>NA</v>
      </c>
      <c r="F70" s="190" t="str">
        <f t="shared" ca="1" si="3"/>
        <v/>
      </c>
      <c r="G70" s="80">
        <f>IF(N70=7, 6.9, 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0.14622358671913907</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5.8599472604754501E-3</v>
      </c>
      <c r="I70" s="191"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3.6487252124645901</v>
      </c>
      <c r="J70" s="242">
        <v>45142</v>
      </c>
      <c r="K70" s="242">
        <v>45142</v>
      </c>
      <c r="L70" s="91" t="s">
        <v>112</v>
      </c>
      <c r="M70" s="192">
        <v>5.8599472604754501E-3</v>
      </c>
      <c r="N70" s="192" t="s">
        <v>409</v>
      </c>
      <c r="O70" s="192">
        <v>3.6487252124645901</v>
      </c>
      <c r="P70" s="192">
        <v>21.3333333333333</v>
      </c>
      <c r="Q70" s="192" t="s">
        <v>409</v>
      </c>
      <c r="R70" s="192">
        <v>-0.66666666666666397</v>
      </c>
      <c r="S70" s="192"/>
      <c r="T70" s="192"/>
      <c r="U70" s="192"/>
      <c r="V70" s="192"/>
      <c r="W70" s="192"/>
      <c r="X70" s="192"/>
      <c r="Y70" s="80"/>
      <c r="Z70" s="80"/>
    </row>
    <row r="71" spans="1:26" x14ac:dyDescent="0.2">
      <c r="A71" s="84">
        <v>64</v>
      </c>
      <c r="B71" s="84" t="str">
        <f ca="1"/>
        <v>Fiji</v>
      </c>
      <c r="C71" s="84" t="str">
        <f ca="1"/>
        <v>FJI</v>
      </c>
      <c r="D71" s="219" t="str">
        <f ca="1"/>
        <v>EAS           East Asia &amp; Pacific</v>
      </c>
      <c r="E71" s="219" t="str">
        <f ca="1"/>
        <v>Blend</v>
      </c>
      <c r="F71" s="190" t="str">
        <f t="shared" ca="1" si="3"/>
        <v/>
      </c>
      <c r="G71" s="80">
        <f>IF(N71=7, 6.9, 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6.9</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7</v>
      </c>
      <c r="I71" s="191"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7</v>
      </c>
      <c r="J71" s="242">
        <v>44895</v>
      </c>
      <c r="K71" s="242">
        <v>44887</v>
      </c>
      <c r="L71" s="91" t="s">
        <v>114</v>
      </c>
      <c r="M71" s="192" t="s">
        <v>409</v>
      </c>
      <c r="N71" s="192">
        <v>7</v>
      </c>
      <c r="O71" s="192" t="s">
        <v>409</v>
      </c>
      <c r="P71" s="192" t="s">
        <v>409</v>
      </c>
      <c r="Q71" s="192" t="s">
        <v>779</v>
      </c>
      <c r="R71" s="192" t="s">
        <v>409</v>
      </c>
      <c r="S71" s="192"/>
      <c r="T71" s="192"/>
      <c r="U71" s="192"/>
      <c r="V71" s="192"/>
      <c r="W71" s="192"/>
      <c r="X71" s="192"/>
      <c r="Y71" s="80"/>
      <c r="Z71" s="80"/>
    </row>
    <row r="72" spans="1:26" x14ac:dyDescent="0.2">
      <c r="A72" s="84">
        <v>65</v>
      </c>
      <c r="B72" s="84" t="str">
        <f ca="1"/>
        <v>France</v>
      </c>
      <c r="C72" s="84" t="str">
        <f ca="1"/>
        <v>FRA</v>
      </c>
      <c r="D72" s="219" t="str">
        <f ca="1"/>
        <v>ECS           Europe &amp; Central Asia</v>
      </c>
      <c r="E72" s="219" t="str">
        <f ca="1"/>
        <v>NA</v>
      </c>
      <c r="F72" s="190" t="str">
        <f t="shared" ca="1" si="3"/>
        <v/>
      </c>
      <c r="G72" s="80">
        <f>IF(N72=7, 6.9, 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0.61586226663557664</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0.32815704658658201</v>
      </c>
      <c r="I72" s="191"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1.1558073654390899</v>
      </c>
      <c r="J72" s="242">
        <v>45142</v>
      </c>
      <c r="K72" s="242">
        <v>45142</v>
      </c>
      <c r="L72" s="91" t="s">
        <v>116</v>
      </c>
      <c r="M72" s="192">
        <v>0.32815704658658201</v>
      </c>
      <c r="N72" s="192" t="s">
        <v>409</v>
      </c>
      <c r="O72" s="192">
        <v>1.1558073654390899</v>
      </c>
      <c r="P72" s="192">
        <v>23.1666666666666</v>
      </c>
      <c r="Q72" s="192" t="s">
        <v>409</v>
      </c>
      <c r="R72" s="192">
        <v>-2.5</v>
      </c>
      <c r="S72" s="192"/>
      <c r="T72" s="192"/>
      <c r="U72" s="192"/>
      <c r="V72" s="192"/>
      <c r="W72" s="192"/>
      <c r="X72" s="192"/>
      <c r="Y72" s="80"/>
      <c r="Z72" s="80"/>
    </row>
    <row r="73" spans="1:26"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t="e">
        <f>IF(N73=7, 6.9, 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t="e"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#N/A</v>
      </c>
      <c r="J73" s="242" t="s">
        <v>409</v>
      </c>
      <c r="K73" s="242" t="s">
        <v>409</v>
      </c>
      <c r="L73" s="91" t="s">
        <v>701</v>
      </c>
      <c r="M73" s="192" t="s">
        <v>409</v>
      </c>
      <c r="N73" s="192" t="s">
        <v>409</v>
      </c>
      <c r="O73" s="192" t="s">
        <v>409</v>
      </c>
      <c r="P73" s="192" t="s">
        <v>409</v>
      </c>
      <c r="Q73" s="192" t="s">
        <v>409</v>
      </c>
      <c r="R73" s="192" t="s">
        <v>409</v>
      </c>
      <c r="S73" s="192"/>
      <c r="T73" s="192"/>
      <c r="U73" s="192"/>
      <c r="V73" s="192"/>
      <c r="W73" s="192"/>
      <c r="X73" s="192"/>
      <c r="Y73" s="80"/>
      <c r="Z73" s="80"/>
    </row>
    <row r="74" spans="1:26" x14ac:dyDescent="0.2">
      <c r="A74" s="84">
        <v>67</v>
      </c>
      <c r="B74" s="84" t="str">
        <f ca="1"/>
        <v>Micronesia, Fed. Sts.</v>
      </c>
      <c r="C74" s="84" t="str">
        <f ca="1"/>
        <v>FSM</v>
      </c>
      <c r="D74" s="219" t="str">
        <f ca="1"/>
        <v>EAS           East Asia &amp; Pacific</v>
      </c>
      <c r="E74" s="219" t="str">
        <f ca="1"/>
        <v>IDA</v>
      </c>
      <c r="F74" s="190" t="str">
        <f t="shared" ca="1" si="4"/>
        <v/>
      </c>
      <c r="G74" s="80" t="e">
        <f>IF(N74=7, 6.9, 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#N/A</v>
      </c>
      <c r="H74" s="80" t="e"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#N/A</v>
      </c>
      <c r="I74" s="191" t="e"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#N/A</v>
      </c>
      <c r="J74" s="242">
        <v>44753</v>
      </c>
      <c r="K74" s="242">
        <v>44753</v>
      </c>
      <c r="L74" s="91" t="s">
        <v>117</v>
      </c>
      <c r="M74" s="192" t="s">
        <v>409</v>
      </c>
      <c r="N74" s="192" t="s">
        <v>409</v>
      </c>
      <c r="O74" s="192" t="s">
        <v>409</v>
      </c>
      <c r="P74" s="192" t="s">
        <v>409</v>
      </c>
      <c r="Q74" s="192" t="s">
        <v>409</v>
      </c>
      <c r="R74" s="192" t="s">
        <v>409</v>
      </c>
      <c r="S74" s="192"/>
      <c r="T74" s="192"/>
      <c r="U74" s="192"/>
      <c r="V74" s="192"/>
      <c r="W74" s="192"/>
      <c r="X74" s="192"/>
      <c r="Y74" s="80"/>
      <c r="Z74" s="80"/>
    </row>
    <row r="75" spans="1:26" x14ac:dyDescent="0.2">
      <c r="A75" s="84">
        <v>68</v>
      </c>
      <c r="B75" s="84" t="str">
        <f ca="1"/>
        <v>Gabon</v>
      </c>
      <c r="C75" s="84" t="str">
        <f ca="1"/>
        <v>GAB</v>
      </c>
      <c r="D75" s="219" t="str">
        <f ca="1"/>
        <v>SSF           Sub-Saharan Africa</v>
      </c>
      <c r="E75" s="219" t="str">
        <f ca="1"/>
        <v>IBRD</v>
      </c>
      <c r="F75" s="190" t="str">
        <f t="shared" ca="1" si="4"/>
        <v/>
      </c>
      <c r="G75" s="80">
        <f>IF(N75=7, 6.9, 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2.9861702713609453</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5.1772634046293602</v>
      </c>
      <c r="I75" s="191"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1.7223796033994301</v>
      </c>
      <c r="J75" s="242">
        <v>45142</v>
      </c>
      <c r="K75" s="242">
        <v>45142</v>
      </c>
      <c r="L75" s="91" t="s">
        <v>119</v>
      </c>
      <c r="M75" s="192">
        <v>5.1772634046293602</v>
      </c>
      <c r="N75" s="192" t="s">
        <v>409</v>
      </c>
      <c r="O75" s="192">
        <v>1.7223796033994301</v>
      </c>
      <c r="P75" s="192">
        <v>50.75</v>
      </c>
      <c r="Q75" s="192" t="s">
        <v>409</v>
      </c>
      <c r="R75" s="192">
        <v>-2.0833333333333299</v>
      </c>
      <c r="S75" s="192"/>
      <c r="T75" s="192"/>
      <c r="U75" s="192"/>
      <c r="V75" s="192"/>
      <c r="W75" s="192"/>
      <c r="X75" s="192"/>
      <c r="Y75" s="80"/>
      <c r="Z75" s="80"/>
    </row>
    <row r="76" spans="1:26" x14ac:dyDescent="0.2">
      <c r="A76" s="84">
        <v>69</v>
      </c>
      <c r="B76" s="84" t="str">
        <f ca="1"/>
        <v>United Kingdom</v>
      </c>
      <c r="C76" s="84" t="str">
        <f ca="1"/>
        <v>GBR</v>
      </c>
      <c r="D76" s="219" t="str">
        <f ca="1"/>
        <v>ECS           Europe &amp; Central Asia</v>
      </c>
      <c r="E76" s="219" t="str">
        <f ca="1"/>
        <v>NA</v>
      </c>
      <c r="F76" s="190" t="str">
        <f t="shared" ca="1" si="4"/>
        <v/>
      </c>
      <c r="G76" s="80">
        <f>IF(N76=7, 6.9, 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3.1675581983554379</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1.4708467623791399</v>
      </c>
      <c r="I76" s="191"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6.8215297450424899</v>
      </c>
      <c r="J76" s="242">
        <v>45142</v>
      </c>
      <c r="K76" s="242">
        <v>45142</v>
      </c>
      <c r="L76" s="91" t="s">
        <v>121</v>
      </c>
      <c r="M76" s="192">
        <v>1.4708467623791399</v>
      </c>
      <c r="N76" s="192" t="s">
        <v>409</v>
      </c>
      <c r="O76" s="192">
        <v>6.8215297450424899</v>
      </c>
      <c r="P76" s="192">
        <v>29.6666666666666</v>
      </c>
      <c r="Q76" s="192" t="s">
        <v>409</v>
      </c>
      <c r="R76" s="192">
        <v>1.6666666666666601</v>
      </c>
      <c r="S76" s="192"/>
      <c r="T76" s="192"/>
      <c r="U76" s="192"/>
      <c r="V76" s="192"/>
      <c r="W76" s="192"/>
      <c r="X76" s="192"/>
      <c r="Y76" s="80"/>
      <c r="Z76" s="80"/>
    </row>
    <row r="77" spans="1:26" x14ac:dyDescent="0.2">
      <c r="A77" s="84">
        <v>70</v>
      </c>
      <c r="B77" s="84" t="str">
        <f ca="1"/>
        <v>Georgia</v>
      </c>
      <c r="C77" s="84" t="str">
        <f ca="1"/>
        <v>GEO</v>
      </c>
      <c r="D77" s="219" t="str">
        <f ca="1"/>
        <v>ECS           Europe &amp; Central Asia</v>
      </c>
      <c r="E77" s="219" t="str">
        <f ca="1"/>
        <v>IBRD</v>
      </c>
      <c r="F77" s="190" t="str">
        <f t="shared" ca="1" si="4"/>
        <v/>
      </c>
      <c r="G77" s="80">
        <f>IF(N77=7, 6.9, 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1.9756575836898351</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1.70524465279812</v>
      </c>
      <c r="I77" s="191"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2.2889518413597698</v>
      </c>
      <c r="J77" s="242">
        <v>45142</v>
      </c>
      <c r="K77" s="242">
        <v>45142</v>
      </c>
      <c r="L77" s="91" t="s">
        <v>123</v>
      </c>
      <c r="M77" s="192">
        <v>1.70524465279812</v>
      </c>
      <c r="N77" s="192" t="s">
        <v>409</v>
      </c>
      <c r="O77" s="192">
        <v>2.2889518413597698</v>
      </c>
      <c r="P77" s="192">
        <v>31</v>
      </c>
      <c r="Q77" s="192" t="s">
        <v>409</v>
      </c>
      <c r="R77" s="192">
        <v>-1.6666666666666601</v>
      </c>
      <c r="S77" s="192"/>
      <c r="T77" s="192"/>
      <c r="U77" s="192"/>
      <c r="V77" s="192"/>
      <c r="W77" s="192"/>
      <c r="X77" s="192"/>
      <c r="Y77" s="80"/>
      <c r="Z77" s="80"/>
    </row>
    <row r="78" spans="1:26" x14ac:dyDescent="0.2">
      <c r="A78" s="84">
        <v>71</v>
      </c>
      <c r="B78" s="84" t="str">
        <f ca="1"/>
        <v>Ghana</v>
      </c>
      <c r="C78" s="84" t="str">
        <f ca="1"/>
        <v>GHA</v>
      </c>
      <c r="D78" s="219" t="str">
        <f ca="1"/>
        <v>SSF           Sub-Saharan Africa</v>
      </c>
      <c r="E78" s="219" t="str">
        <f ca="1"/>
        <v>IDA</v>
      </c>
      <c r="F78" s="190" t="str">
        <f t="shared" ca="1" si="4"/>
        <v/>
      </c>
      <c r="G78" s="80">
        <f>IF(N78=7, 6.9, 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10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10</v>
      </c>
      <c r="I78" s="191"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10</v>
      </c>
      <c r="J78" s="242">
        <v>44895</v>
      </c>
      <c r="K78" s="242">
        <v>44887</v>
      </c>
      <c r="L78" s="91" t="s">
        <v>125</v>
      </c>
      <c r="M78" s="192">
        <v>7.52124230881922</v>
      </c>
      <c r="N78" s="192">
        <v>10</v>
      </c>
      <c r="O78" s="192">
        <v>5.8016997167138804</v>
      </c>
      <c r="P78" s="192">
        <v>64.0833333333333</v>
      </c>
      <c r="Q78" s="192" t="s">
        <v>780</v>
      </c>
      <c r="R78" s="192">
        <v>0.91666666666667096</v>
      </c>
      <c r="S78" s="192"/>
      <c r="T78" s="192"/>
      <c r="U78" s="192"/>
      <c r="V78" s="192"/>
      <c r="W78" s="192"/>
      <c r="X78" s="192"/>
      <c r="Y78" s="80"/>
      <c r="Z78" s="80"/>
    </row>
    <row r="79" spans="1:26" x14ac:dyDescent="0.2">
      <c r="A79" s="84">
        <v>72</v>
      </c>
      <c r="B79" s="84" t="str">
        <f ca="1"/>
        <v>Gibraltar</v>
      </c>
      <c r="C79" s="84" t="str">
        <f ca="1"/>
        <v>GIB</v>
      </c>
      <c r="D79" s="219" t="str">
        <f ca="1"/>
        <v>ECS           Europe &amp; Central Asia</v>
      </c>
      <c r="E79" s="219" t="str">
        <f ca="1"/>
        <v>NA</v>
      </c>
      <c r="F79" s="190" t="str">
        <f t="shared" ca="1" si="4"/>
        <v/>
      </c>
      <c r="G79" s="80" t="e">
        <f>IF(N79=7, 6.9, 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t="e"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#N/A</v>
      </c>
      <c r="J79" s="242" t="s">
        <v>409</v>
      </c>
      <c r="K79" s="242" t="s">
        <v>409</v>
      </c>
      <c r="L79" s="91" t="s">
        <v>702</v>
      </c>
      <c r="M79" s="192" t="s">
        <v>409</v>
      </c>
      <c r="N79" s="192" t="s">
        <v>409</v>
      </c>
      <c r="O79" s="192" t="s">
        <v>409</v>
      </c>
      <c r="P79" s="192" t="s">
        <v>409</v>
      </c>
      <c r="Q79" s="192" t="s">
        <v>409</v>
      </c>
      <c r="R79" s="192" t="s">
        <v>409</v>
      </c>
      <c r="S79" s="192"/>
      <c r="T79" s="192"/>
      <c r="U79" s="192"/>
      <c r="V79" s="192"/>
      <c r="W79" s="192"/>
      <c r="X79" s="192"/>
      <c r="Y79" s="80"/>
      <c r="Z79" s="80"/>
    </row>
    <row r="80" spans="1:26" x14ac:dyDescent="0.2">
      <c r="A80" s="84">
        <v>73</v>
      </c>
      <c r="B80" s="84" t="str">
        <f ca="1"/>
        <v>Guinea</v>
      </c>
      <c r="C80" s="84" t="str">
        <f ca="1"/>
        <v>GIN</v>
      </c>
      <c r="D80" s="219" t="str">
        <f ca="1"/>
        <v>SSF           Sub-Saharan Africa</v>
      </c>
      <c r="E80" s="219" t="str">
        <f ca="1"/>
        <v>IDA</v>
      </c>
      <c r="F80" s="190" t="str">
        <f t="shared" ca="1" si="4"/>
        <v/>
      </c>
      <c r="G80" s="80">
        <f>IF(N80=7, 6.9, 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4.9785423237386031</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7.2428948139466698</v>
      </c>
      <c r="I80" s="191"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3.4220963172804502</v>
      </c>
      <c r="J80" s="242">
        <v>45142</v>
      </c>
      <c r="K80" s="242">
        <v>45142</v>
      </c>
      <c r="L80" s="91" t="s">
        <v>127</v>
      </c>
      <c r="M80" s="192">
        <v>7.2428948139466698</v>
      </c>
      <c r="N80" s="192" t="s">
        <v>409</v>
      </c>
      <c r="O80" s="192">
        <v>3.4220963172804502</v>
      </c>
      <c r="P80" s="192">
        <v>62.5</v>
      </c>
      <c r="Q80" s="192" t="s">
        <v>409</v>
      </c>
      <c r="R80" s="192">
        <v>-0.83333333333333504</v>
      </c>
      <c r="S80" s="192"/>
      <c r="T80" s="192"/>
      <c r="U80" s="192"/>
      <c r="V80" s="192"/>
      <c r="W80" s="192"/>
      <c r="X80" s="192"/>
      <c r="Y80" s="80"/>
      <c r="Z80" s="80"/>
    </row>
    <row r="81" spans="1:26" x14ac:dyDescent="0.2">
      <c r="A81" s="84">
        <v>74</v>
      </c>
      <c r="B81" s="84" t="str">
        <f ca="1"/>
        <v>Gambia, The</v>
      </c>
      <c r="C81" s="84" t="str">
        <f ca="1"/>
        <v>GMB</v>
      </c>
      <c r="D81" s="219" t="str">
        <f ca="1"/>
        <v>SSF           Sub-Saharan Africa</v>
      </c>
      <c r="E81" s="219" t="str">
        <f ca="1"/>
        <v>IDA</v>
      </c>
      <c r="F81" s="190" t="str">
        <f t="shared" ca="1" si="4"/>
        <v/>
      </c>
      <c r="G81" s="80">
        <f>IF(N81=7, 6.9, 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10</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10</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10</v>
      </c>
      <c r="J81" s="242">
        <v>44895</v>
      </c>
      <c r="K81" s="242">
        <v>45142</v>
      </c>
      <c r="L81" s="91" t="s">
        <v>128</v>
      </c>
      <c r="M81" s="192">
        <v>5.4556108995018997</v>
      </c>
      <c r="N81" s="192">
        <v>10</v>
      </c>
      <c r="O81" s="192">
        <v>8.6345609065155902</v>
      </c>
      <c r="P81" s="192">
        <v>52.3333333333333</v>
      </c>
      <c r="Q81" s="192" t="s">
        <v>781</v>
      </c>
      <c r="R81" s="192">
        <v>3</v>
      </c>
      <c r="S81" s="192"/>
      <c r="T81" s="192"/>
      <c r="U81" s="192"/>
      <c r="V81" s="192"/>
      <c r="W81" s="192"/>
      <c r="X81" s="192"/>
      <c r="Y81" s="80"/>
      <c r="Z81" s="80"/>
    </row>
    <row r="82" spans="1:26" x14ac:dyDescent="0.2">
      <c r="A82" s="84">
        <v>75</v>
      </c>
      <c r="B82" s="84" t="str">
        <f ca="1"/>
        <v>Guinea-Bissau</v>
      </c>
      <c r="C82" s="84" t="str">
        <f ca="1"/>
        <v>GNB</v>
      </c>
      <c r="D82" s="219" t="str">
        <f ca="1"/>
        <v>SSF           Sub-Saharan Africa</v>
      </c>
      <c r="E82" s="219" t="str">
        <f ca="1"/>
        <v>IDA</v>
      </c>
      <c r="F82" s="190" t="str">
        <f t="shared" ca="1" si="4"/>
        <v/>
      </c>
      <c r="G82" s="80" t="e">
        <f>IF(N82=7, 6.9, 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#N/A</v>
      </c>
      <c r="H82" s="80" t="e"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#N/A</v>
      </c>
      <c r="I82" s="191" t="e"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#N/A</v>
      </c>
      <c r="J82" s="242">
        <v>44753</v>
      </c>
      <c r="K82" s="242">
        <v>44753</v>
      </c>
      <c r="L82" s="91" t="s">
        <v>130</v>
      </c>
      <c r="M82" s="192" t="s">
        <v>409</v>
      </c>
      <c r="N82" s="192" t="s">
        <v>409</v>
      </c>
      <c r="O82" s="192" t="s">
        <v>409</v>
      </c>
      <c r="P82" s="192" t="s">
        <v>409</v>
      </c>
      <c r="Q82" s="192" t="s">
        <v>409</v>
      </c>
      <c r="R82" s="192" t="s">
        <v>409</v>
      </c>
      <c r="S82" s="192"/>
      <c r="T82" s="192"/>
      <c r="U82" s="192"/>
      <c r="V82" s="192"/>
      <c r="W82" s="192"/>
      <c r="X82" s="192"/>
      <c r="Y82" s="80"/>
      <c r="Z82" s="80"/>
    </row>
    <row r="83" spans="1:26" x14ac:dyDescent="0.2">
      <c r="A83" s="84">
        <v>76</v>
      </c>
      <c r="B83" s="84" t="str">
        <f ca="1"/>
        <v>Equatorial Guinea</v>
      </c>
      <c r="C83" s="84" t="str">
        <f ca="1"/>
        <v>GNQ</v>
      </c>
      <c r="D83" s="219" t="str">
        <f ca="1"/>
        <v>SSF           Sub-Saharan Africa</v>
      </c>
      <c r="E83" s="219" t="str">
        <f ca="1"/>
        <v>IBRD</v>
      </c>
      <c r="F83" s="190" t="str">
        <f t="shared" ca="1" si="4"/>
        <v/>
      </c>
      <c r="G83" s="80">
        <f>IF(N83=7, 6.9, 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5.7771622384105354</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6.81804863756226</v>
      </c>
      <c r="I83" s="191"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4.8951841359773303</v>
      </c>
      <c r="J83" s="242">
        <v>45142</v>
      </c>
      <c r="K83" s="242">
        <v>45142</v>
      </c>
      <c r="L83" s="91" t="s">
        <v>132</v>
      </c>
      <c r="M83" s="192">
        <v>6.81804863756226</v>
      </c>
      <c r="N83" s="192" t="s">
        <v>409</v>
      </c>
      <c r="O83" s="192">
        <v>4.8951841359773303</v>
      </c>
      <c r="P83" s="192">
        <v>60.0833333333333</v>
      </c>
      <c r="Q83" s="192" t="s">
        <v>409</v>
      </c>
      <c r="R83" s="192">
        <v>0.25</v>
      </c>
      <c r="S83" s="192"/>
      <c r="T83" s="192"/>
      <c r="U83" s="192"/>
      <c r="V83" s="192"/>
      <c r="W83" s="192"/>
      <c r="X83" s="192"/>
      <c r="Y83" s="80"/>
      <c r="Z83" s="80"/>
    </row>
    <row r="84" spans="1:26" x14ac:dyDescent="0.2">
      <c r="A84" s="84">
        <v>77</v>
      </c>
      <c r="B84" s="84" t="str">
        <f ca="1"/>
        <v>Greece</v>
      </c>
      <c r="C84" s="84" t="str">
        <f ca="1"/>
        <v>GRC</v>
      </c>
      <c r="D84" s="219" t="str">
        <f ca="1"/>
        <v>ECS           Europe &amp; Central Asia</v>
      </c>
      <c r="E84" s="219" t="str">
        <f ca="1"/>
        <v>NA</v>
      </c>
      <c r="F84" s="190" t="str">
        <f t="shared" ca="1" si="4"/>
        <v/>
      </c>
      <c r="G84" s="80">
        <f>IF(N84=7, 6.9, 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2.6072344784249717</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3.9466744799296798</v>
      </c>
      <c r="I84" s="191"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1.7223796033994301</v>
      </c>
      <c r="J84" s="242">
        <v>45142</v>
      </c>
      <c r="K84" s="242">
        <v>45142</v>
      </c>
      <c r="L84" s="91" t="s">
        <v>134</v>
      </c>
      <c r="M84" s="192">
        <v>3.9466744799296798</v>
      </c>
      <c r="N84" s="192" t="s">
        <v>409</v>
      </c>
      <c r="O84" s="192">
        <v>1.7223796033994301</v>
      </c>
      <c r="P84" s="192">
        <v>43.75</v>
      </c>
      <c r="Q84" s="192" t="s">
        <v>409</v>
      </c>
      <c r="R84" s="192">
        <v>-2.0833333333333299</v>
      </c>
      <c r="S84" s="192"/>
      <c r="T84" s="192"/>
      <c r="U84" s="192"/>
      <c r="V84" s="192"/>
      <c r="W84" s="192"/>
      <c r="X84" s="192"/>
      <c r="Y84" s="80"/>
      <c r="Z84" s="80"/>
    </row>
    <row r="85" spans="1:26" x14ac:dyDescent="0.2">
      <c r="A85" s="84">
        <v>78</v>
      </c>
      <c r="B85" s="84" t="str">
        <f ca="1"/>
        <v>Grenada</v>
      </c>
      <c r="C85" s="84" t="str">
        <f ca="1"/>
        <v>GRD</v>
      </c>
      <c r="D85" s="219" t="str">
        <f ca="1"/>
        <v>LCN           Latin America &amp; Caribbean</v>
      </c>
      <c r="E85" s="219" t="str">
        <f ca="1"/>
        <v>Blend</v>
      </c>
      <c r="F85" s="190" t="str">
        <f t="shared" ca="1" si="4"/>
        <v/>
      </c>
      <c r="G85" s="80" t="e">
        <f>IF(N85=7, 6.9, 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#N/A</v>
      </c>
      <c r="H85" s="80" t="e"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#N/A</v>
      </c>
      <c r="I85" s="191" t="e"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#N/A</v>
      </c>
      <c r="J85" s="242">
        <v>44753</v>
      </c>
      <c r="K85" s="242" t="s">
        <v>409</v>
      </c>
      <c r="L85" s="91" t="s">
        <v>136</v>
      </c>
      <c r="M85" s="192" t="s">
        <v>409</v>
      </c>
      <c r="N85" s="192" t="s">
        <v>409</v>
      </c>
      <c r="O85" s="192" t="s">
        <v>409</v>
      </c>
      <c r="P85" s="192" t="s">
        <v>409</v>
      </c>
      <c r="Q85" s="192" t="s">
        <v>409</v>
      </c>
      <c r="R85" s="192" t="s">
        <v>409</v>
      </c>
      <c r="S85" s="192"/>
      <c r="T85" s="192"/>
      <c r="U85" s="192"/>
      <c r="V85" s="192"/>
      <c r="W85" s="192"/>
      <c r="X85" s="192"/>
      <c r="Y85" s="80"/>
      <c r="Z85" s="80"/>
    </row>
    <row r="86" spans="1:26" x14ac:dyDescent="0.2">
      <c r="A86" s="84">
        <v>79</v>
      </c>
      <c r="B86" s="84" t="str">
        <f ca="1"/>
        <v>Greenland</v>
      </c>
      <c r="C86" s="84" t="str">
        <f ca="1"/>
        <v>GRL</v>
      </c>
      <c r="D86" s="219" t="str">
        <f ca="1"/>
        <v>ECS           Europe &amp; Central Asia</v>
      </c>
      <c r="E86" s="219" t="str">
        <f ca="1"/>
        <v>NA</v>
      </c>
      <c r="F86" s="190" t="str">
        <f t="shared" ca="1" si="4"/>
        <v/>
      </c>
      <c r="G86" s="80">
        <f>IF(N86=7, 6.9, 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0</v>
      </c>
      <c r="I86" s="191"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5.6883852691218104</v>
      </c>
      <c r="J86" s="242">
        <v>45142</v>
      </c>
      <c r="K86" s="242">
        <v>45142</v>
      </c>
      <c r="L86" s="91" t="s">
        <v>703</v>
      </c>
      <c r="M86" s="192">
        <v>0</v>
      </c>
      <c r="N86" s="192" t="s">
        <v>409</v>
      </c>
      <c r="O86" s="192">
        <v>5.6883852691218104</v>
      </c>
      <c r="P86" s="192">
        <v>12.5</v>
      </c>
      <c r="Q86" s="192" t="s">
        <v>409</v>
      </c>
      <c r="R86" s="192">
        <v>0.83333333333333304</v>
      </c>
      <c r="S86" s="192"/>
      <c r="T86" s="192"/>
      <c r="U86" s="192"/>
      <c r="V86" s="192"/>
      <c r="W86" s="192"/>
      <c r="X86" s="192"/>
      <c r="Y86" s="80"/>
      <c r="Z86" s="80"/>
    </row>
    <row r="87" spans="1:26" x14ac:dyDescent="0.2">
      <c r="A87" s="84">
        <v>80</v>
      </c>
      <c r="B87" s="84" t="str">
        <f ca="1"/>
        <v>Guatemala</v>
      </c>
      <c r="C87" s="84" t="str">
        <f ca="1"/>
        <v>GTM</v>
      </c>
      <c r="D87" s="219" t="str">
        <f ca="1"/>
        <v>LCN           Latin America &amp; Caribbean</v>
      </c>
      <c r="E87" s="219" t="str">
        <f ca="1"/>
        <v>IBRD</v>
      </c>
      <c r="F87" s="190" t="str">
        <f t="shared" ca="1" si="4"/>
        <v/>
      </c>
      <c r="G87" s="80">
        <f>IF(N87=7, 6.9, 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3.9381349061226034</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3.4046293583357699</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4.5552407932011301</v>
      </c>
      <c r="J87" s="242">
        <v>44753</v>
      </c>
      <c r="K87" s="242">
        <v>44753</v>
      </c>
      <c r="L87" s="91" t="s">
        <v>138</v>
      </c>
      <c r="M87" s="192">
        <v>3.4046293583357699</v>
      </c>
      <c r="N87" s="192" t="s">
        <v>409</v>
      </c>
      <c r="O87" s="192">
        <v>4.5552407932011301</v>
      </c>
      <c r="P87" s="192">
        <v>40.6666666666666</v>
      </c>
      <c r="Q87" s="192" t="s">
        <v>409</v>
      </c>
      <c r="R87" s="192">
        <v>0</v>
      </c>
      <c r="S87" s="192"/>
      <c r="T87" s="192"/>
      <c r="U87" s="192"/>
      <c r="V87" s="192"/>
      <c r="W87" s="192"/>
      <c r="X87" s="192"/>
      <c r="Y87" s="80"/>
      <c r="Z87" s="80"/>
    </row>
    <row r="88" spans="1:26" x14ac:dyDescent="0.2">
      <c r="A88" s="84">
        <v>81</v>
      </c>
      <c r="B88" s="84" t="str">
        <f ca="1"/>
        <v>Guam</v>
      </c>
      <c r="C88" s="84" t="str">
        <f ca="1"/>
        <v>GUM</v>
      </c>
      <c r="D88" s="219" t="str">
        <f ca="1"/>
        <v>EAS           East Asia &amp; Pacific</v>
      </c>
      <c r="E88" s="219" t="str">
        <f ca="1"/>
        <v>NA</v>
      </c>
      <c r="F88" s="190" t="str">
        <f t="shared" ca="1" si="4"/>
        <v/>
      </c>
      <c r="G88" s="80" t="e">
        <f>IF(N88=7, 6.9, 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t="e"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#N/A</v>
      </c>
      <c r="J88" s="242" t="s">
        <v>409</v>
      </c>
      <c r="K88" s="242" t="s">
        <v>409</v>
      </c>
      <c r="L88" s="91" t="s">
        <v>704</v>
      </c>
      <c r="M88" s="192" t="s">
        <v>409</v>
      </c>
      <c r="N88" s="192" t="s">
        <v>409</v>
      </c>
      <c r="O88" s="192" t="s">
        <v>409</v>
      </c>
      <c r="P88" s="192" t="s">
        <v>409</v>
      </c>
      <c r="Q88" s="192" t="s">
        <v>409</v>
      </c>
      <c r="R88" s="192" t="s">
        <v>409</v>
      </c>
      <c r="S88" s="192"/>
      <c r="T88" s="192"/>
      <c r="U88" s="192"/>
      <c r="V88" s="192"/>
      <c r="W88" s="192"/>
      <c r="X88" s="192"/>
      <c r="Y88" s="80"/>
      <c r="Z88" s="80"/>
    </row>
    <row r="89" spans="1:26" x14ac:dyDescent="0.2">
      <c r="A89" s="84">
        <v>82</v>
      </c>
      <c r="B89" s="84" t="str">
        <f ca="1"/>
        <v>Guyana</v>
      </c>
      <c r="C89" s="84" t="str">
        <f ca="1"/>
        <v>GUY</v>
      </c>
      <c r="D89" s="219" t="str">
        <f ca="1"/>
        <v>LCN           Latin America &amp; Caribbean</v>
      </c>
      <c r="E89" s="219" t="str">
        <f ca="1"/>
        <v>IDA</v>
      </c>
      <c r="F89" s="190" t="str">
        <f t="shared" ca="1" si="4"/>
        <v/>
      </c>
      <c r="G89" s="80">
        <f>IF(N89=7, 6.9, 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4.1782526867580918</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3.0090829182537302</v>
      </c>
      <c r="I89" s="191"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5.8016997167138697</v>
      </c>
      <c r="J89" s="242">
        <v>45142</v>
      </c>
      <c r="K89" s="242">
        <v>45142</v>
      </c>
      <c r="L89" s="91" t="s">
        <v>140</v>
      </c>
      <c r="M89" s="192">
        <v>3.0090829182537302</v>
      </c>
      <c r="N89" s="192" t="s">
        <v>409</v>
      </c>
      <c r="O89" s="192">
        <v>5.8016997167138697</v>
      </c>
      <c r="P89" s="192">
        <v>38.4166666666666</v>
      </c>
      <c r="Q89" s="192" t="s">
        <v>409</v>
      </c>
      <c r="R89" s="192">
        <v>0.91666666666666397</v>
      </c>
      <c r="S89" s="192"/>
      <c r="T89" s="192"/>
      <c r="U89" s="192"/>
      <c r="V89" s="192"/>
      <c r="W89" s="192"/>
      <c r="X89" s="192"/>
      <c r="Y89" s="80"/>
      <c r="Z89" s="80"/>
    </row>
    <row r="90" spans="1:26" x14ac:dyDescent="0.2">
      <c r="A90" s="84">
        <v>83</v>
      </c>
      <c r="B90" s="84" t="str">
        <f ca="1"/>
        <v>Hong Kong SAR, China</v>
      </c>
      <c r="C90" s="84" t="str">
        <f ca="1"/>
        <v>HKG</v>
      </c>
      <c r="D90" s="219" t="str">
        <f ca="1"/>
        <v>EAS           East Asia &amp; Pacific</v>
      </c>
      <c r="E90" s="219" t="str">
        <f ca="1"/>
        <v>NA</v>
      </c>
      <c r="F90" s="190" t="str">
        <f t="shared" ca="1" si="4"/>
        <v/>
      </c>
      <c r="G90" s="80">
        <f>IF(N90=7, 6.9, 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0</v>
      </c>
      <c r="I90" s="191"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4.5552407932011301</v>
      </c>
      <c r="J90" s="242">
        <v>45142</v>
      </c>
      <c r="K90" s="242">
        <v>45142</v>
      </c>
      <c r="L90" s="91" t="s">
        <v>705</v>
      </c>
      <c r="M90" s="192">
        <v>0</v>
      </c>
      <c r="N90" s="192" t="s">
        <v>409</v>
      </c>
      <c r="O90" s="192">
        <v>4.5552407932011301</v>
      </c>
      <c r="P90" s="192">
        <v>5.3333333333333304</v>
      </c>
      <c r="Q90" s="192" t="s">
        <v>409</v>
      </c>
      <c r="R90" s="192">
        <v>0</v>
      </c>
      <c r="S90" s="192"/>
      <c r="T90" s="192"/>
      <c r="U90" s="192"/>
      <c r="V90" s="192"/>
      <c r="W90" s="192"/>
      <c r="X90" s="192"/>
      <c r="Y90" s="80"/>
      <c r="Z90" s="80"/>
    </row>
    <row r="91" spans="1:26" x14ac:dyDescent="0.2">
      <c r="A91" s="84">
        <v>84</v>
      </c>
      <c r="B91" s="84" t="str">
        <f ca="1"/>
        <v>Honduras</v>
      </c>
      <c r="C91" s="84" t="str">
        <f ca="1"/>
        <v>HND</v>
      </c>
      <c r="D91" s="219" t="str">
        <f ca="1"/>
        <v>LCN           Latin America &amp; Caribbean</v>
      </c>
      <c r="E91" s="219" t="str">
        <f ca="1"/>
        <v>IDA</v>
      </c>
      <c r="F91" s="190" t="str">
        <f t="shared" ca="1" si="4"/>
        <v/>
      </c>
      <c r="G91" s="80">
        <f>IF(N91=7, 6.9, 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4.4751397827772648</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2.9358335774977999</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6.8215297450424899</v>
      </c>
      <c r="J91" s="242">
        <v>45142</v>
      </c>
      <c r="K91" s="242">
        <v>45142</v>
      </c>
      <c r="L91" s="91" t="s">
        <v>142</v>
      </c>
      <c r="M91" s="192">
        <v>2.9358335774977999</v>
      </c>
      <c r="N91" s="192" t="s">
        <v>409</v>
      </c>
      <c r="O91" s="192">
        <v>6.8215297450424899</v>
      </c>
      <c r="P91" s="192">
        <v>38</v>
      </c>
      <c r="Q91" s="192" t="s">
        <v>409</v>
      </c>
      <c r="R91" s="192">
        <v>1.6666666666666601</v>
      </c>
      <c r="S91" s="192"/>
      <c r="T91" s="192"/>
      <c r="U91" s="192"/>
      <c r="V91" s="192"/>
      <c r="W91" s="192"/>
      <c r="X91" s="192"/>
      <c r="Y91" s="80"/>
      <c r="Z91" s="80"/>
    </row>
    <row r="92" spans="1:26" x14ac:dyDescent="0.2">
      <c r="A92" s="84">
        <v>85</v>
      </c>
      <c r="B92" s="84" t="str">
        <f ca="1"/>
        <v>Croatia</v>
      </c>
      <c r="C92" s="84" t="str">
        <f ca="1"/>
        <v>HRV</v>
      </c>
      <c r="D92" s="219" t="str">
        <f ca="1"/>
        <v>ECS           Europe &amp; Central Asia</v>
      </c>
      <c r="E92" s="219" t="str">
        <f ca="1"/>
        <v>IBRD</v>
      </c>
      <c r="F92" s="190" t="str">
        <f t="shared" ca="1" si="4"/>
        <v/>
      </c>
      <c r="G92" s="80">
        <f>IF(N92=7, 6.9, 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2.5256372692645699</v>
      </c>
      <c r="I92" s="191"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0</v>
      </c>
      <c r="J92" s="242">
        <v>45142</v>
      </c>
      <c r="K92" s="242">
        <v>45142</v>
      </c>
      <c r="L92" s="91" t="s">
        <v>144</v>
      </c>
      <c r="M92" s="192">
        <v>2.5256372692645699</v>
      </c>
      <c r="N92" s="192" t="s">
        <v>409</v>
      </c>
      <c r="O92" s="192">
        <v>0</v>
      </c>
      <c r="P92" s="192">
        <v>35.6666666666666</v>
      </c>
      <c r="Q92" s="192" t="s">
        <v>409</v>
      </c>
      <c r="R92" s="192">
        <v>-9.6666666666666607</v>
      </c>
      <c r="S92" s="192"/>
      <c r="T92" s="192"/>
      <c r="U92" s="192"/>
      <c r="V92" s="192"/>
      <c r="W92" s="192"/>
      <c r="X92" s="192"/>
      <c r="Y92" s="80"/>
      <c r="Z92" s="80"/>
    </row>
    <row r="93" spans="1:26" x14ac:dyDescent="0.2">
      <c r="A93" s="84">
        <v>86</v>
      </c>
      <c r="B93" s="84" t="str">
        <f ca="1"/>
        <v>Haiti</v>
      </c>
      <c r="C93" s="84" t="str">
        <f ca="1"/>
        <v>HTI</v>
      </c>
      <c r="D93" s="219" t="str">
        <f ca="1"/>
        <v>LCN           Latin America &amp; Caribbean</v>
      </c>
      <c r="E93" s="219" t="str">
        <f ca="1"/>
        <v>IDA</v>
      </c>
      <c r="F93" s="190" t="str">
        <f t="shared" ca="1" si="4"/>
        <v/>
      </c>
      <c r="G93" s="80">
        <f>IF(N93=7, 6.9, 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5.5755482250381592</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7.3747436273073497</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4.2152974504249299</v>
      </c>
      <c r="J93" s="242">
        <v>45142</v>
      </c>
      <c r="K93" s="242">
        <v>45142</v>
      </c>
      <c r="L93" s="91" t="s">
        <v>146</v>
      </c>
      <c r="M93" s="192">
        <v>7.3747436273073497</v>
      </c>
      <c r="N93" s="192" t="s">
        <v>409</v>
      </c>
      <c r="O93" s="192">
        <v>4.2152974504249299</v>
      </c>
      <c r="P93" s="192">
        <v>63.25</v>
      </c>
      <c r="Q93" s="192" t="s">
        <v>409</v>
      </c>
      <c r="R93" s="192">
        <v>-0.25</v>
      </c>
      <c r="S93" s="192"/>
      <c r="T93" s="192"/>
      <c r="U93" s="192"/>
      <c r="V93" s="192"/>
      <c r="W93" s="192"/>
      <c r="X93" s="192"/>
      <c r="Y93" s="80"/>
      <c r="Z93" s="80"/>
    </row>
    <row r="94" spans="1:26" x14ac:dyDescent="0.2">
      <c r="A94" s="84">
        <v>87</v>
      </c>
      <c r="B94" s="84" t="str">
        <f ca="1"/>
        <v>Hungary</v>
      </c>
      <c r="C94" s="84" t="str">
        <f ca="1"/>
        <v>HUN</v>
      </c>
      <c r="D94" s="219" t="str">
        <f ca="1"/>
        <v>ECS           Europe &amp; Central Asia</v>
      </c>
      <c r="E94" s="219" t="str">
        <f ca="1"/>
        <v>NA</v>
      </c>
      <c r="F94" s="190" t="str">
        <f t="shared" ca="1" si="4"/>
        <v/>
      </c>
      <c r="G94" s="80">
        <f>IF(N94=7, 6.9, 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5.4288677223300699</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4.2103721066510396</v>
      </c>
      <c r="I94" s="191"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7</v>
      </c>
      <c r="J94" s="242">
        <v>45142</v>
      </c>
      <c r="K94" s="242">
        <v>45142</v>
      </c>
      <c r="L94" s="91" t="s">
        <v>148</v>
      </c>
      <c r="M94" s="192">
        <v>4.2103721066510396</v>
      </c>
      <c r="N94" s="192" t="s">
        <v>409</v>
      </c>
      <c r="O94" s="192">
        <v>7</v>
      </c>
      <c r="P94" s="192">
        <v>45.25</v>
      </c>
      <c r="Q94" s="192" t="s">
        <v>409</v>
      </c>
      <c r="R94" s="192">
        <v>4.0833333333333304</v>
      </c>
      <c r="S94" s="192"/>
      <c r="T94" s="192"/>
      <c r="U94" s="192"/>
      <c r="V94" s="192"/>
      <c r="W94" s="192"/>
      <c r="X94" s="192"/>
      <c r="Y94" s="80"/>
      <c r="Z94" s="80"/>
    </row>
    <row r="95" spans="1:26" x14ac:dyDescent="0.2">
      <c r="A95" s="84">
        <v>88</v>
      </c>
      <c r="B95" s="84" t="str">
        <f ca="1"/>
        <v>Indonesia</v>
      </c>
      <c r="C95" s="84" t="str">
        <f ca="1"/>
        <v>IDN</v>
      </c>
      <c r="D95" s="219" t="str">
        <f ca="1"/>
        <v>EAS           East Asia &amp; Pacific</v>
      </c>
      <c r="E95" s="219" t="str">
        <f ca="1"/>
        <v>IBRD</v>
      </c>
      <c r="F95" s="190" t="str">
        <f t="shared" ca="1" si="4"/>
        <v/>
      </c>
      <c r="G95" s="80">
        <f>IF(N95=7, 6.9, 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6.9</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7</v>
      </c>
      <c r="I95" s="191"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7</v>
      </c>
      <c r="J95" s="242">
        <v>44895</v>
      </c>
      <c r="K95" s="242">
        <v>44887</v>
      </c>
      <c r="L95" s="91" t="s">
        <v>150</v>
      </c>
      <c r="M95" s="192">
        <v>3.0676823908584798</v>
      </c>
      <c r="N95" s="192">
        <v>7</v>
      </c>
      <c r="O95" s="192">
        <v>1.7223796033994301</v>
      </c>
      <c r="P95" s="192">
        <v>38.75</v>
      </c>
      <c r="Q95" s="192" t="s">
        <v>779</v>
      </c>
      <c r="R95" s="192">
        <v>-2.0833333333333299</v>
      </c>
      <c r="S95" s="192"/>
      <c r="T95" s="192"/>
      <c r="U95" s="192"/>
      <c r="V95" s="192"/>
      <c r="W95" s="192"/>
      <c r="X95" s="192"/>
      <c r="Y95" s="80"/>
      <c r="Z95" s="80"/>
    </row>
    <row r="96" spans="1:26" x14ac:dyDescent="0.2">
      <c r="A96" s="84">
        <v>89</v>
      </c>
      <c r="B96" s="84" t="str">
        <f ca="1"/>
        <v>Isle of Man</v>
      </c>
      <c r="C96" s="84" t="str">
        <f ca="1"/>
        <v>IMN</v>
      </c>
      <c r="D96" s="219" t="str">
        <f ca="1"/>
        <v>ECS           Europe &amp; Central Asia</v>
      </c>
      <c r="E96" s="219" t="str">
        <f ca="1"/>
        <v>NA</v>
      </c>
      <c r="F96" s="190" t="str">
        <f t="shared" ca="1" si="4"/>
        <v/>
      </c>
      <c r="G96" s="80" t="e">
        <f>IF(N96=7, 6.9, 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t="e"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#N/A</v>
      </c>
      <c r="J96" s="242" t="s">
        <v>409</v>
      </c>
      <c r="K96" s="242" t="s">
        <v>409</v>
      </c>
      <c r="L96" s="91" t="s">
        <v>706</v>
      </c>
      <c r="M96" s="192" t="s">
        <v>409</v>
      </c>
      <c r="N96" s="192" t="s">
        <v>409</v>
      </c>
      <c r="O96" s="192" t="s">
        <v>409</v>
      </c>
      <c r="P96" s="192" t="s">
        <v>409</v>
      </c>
      <c r="Q96" s="192" t="s">
        <v>409</v>
      </c>
      <c r="R96" s="192" t="s">
        <v>409</v>
      </c>
      <c r="S96" s="192"/>
      <c r="T96" s="192"/>
      <c r="U96" s="192"/>
      <c r="V96" s="192"/>
      <c r="W96" s="192"/>
      <c r="X96" s="192"/>
      <c r="Y96" s="80"/>
      <c r="Z96" s="80"/>
    </row>
    <row r="97" spans="1:26" x14ac:dyDescent="0.2">
      <c r="A97" s="84">
        <v>90</v>
      </c>
      <c r="B97" s="84" t="str">
        <f ca="1"/>
        <v>India</v>
      </c>
      <c r="C97" s="84" t="str">
        <f ca="1"/>
        <v>IND</v>
      </c>
      <c r="D97" s="219" t="str">
        <f ca="1"/>
        <v>SAS           South Asia</v>
      </c>
      <c r="E97" s="219" t="str">
        <f ca="1"/>
        <v>IBRD</v>
      </c>
      <c r="F97" s="190" t="str">
        <f t="shared" ca="1" si="4"/>
        <v/>
      </c>
      <c r="G97" s="80">
        <f>IF(N97=7, 6.9, 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6.9</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7</v>
      </c>
      <c r="I97" s="191"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7</v>
      </c>
      <c r="J97" s="242">
        <v>44895</v>
      </c>
      <c r="K97" s="242">
        <v>44887</v>
      </c>
      <c r="L97" s="91" t="s">
        <v>152</v>
      </c>
      <c r="M97" s="192">
        <v>2.7160855552299998</v>
      </c>
      <c r="N97" s="192">
        <v>7</v>
      </c>
      <c r="O97" s="192">
        <v>6.7082152974504297</v>
      </c>
      <c r="P97" s="192">
        <v>36.75</v>
      </c>
      <c r="Q97" s="192" t="s">
        <v>779</v>
      </c>
      <c r="R97" s="192">
        <v>1.5833333333333299</v>
      </c>
      <c r="S97" s="192"/>
      <c r="T97" s="192"/>
      <c r="U97" s="192"/>
      <c r="V97" s="192"/>
      <c r="W97" s="192"/>
      <c r="X97" s="192"/>
      <c r="Y97" s="80"/>
      <c r="Z97" s="80"/>
    </row>
    <row r="98" spans="1:26" x14ac:dyDescent="0.2">
      <c r="A98" s="84">
        <v>91</v>
      </c>
      <c r="B98" s="84" t="str">
        <f ca="1"/>
        <v>Ireland</v>
      </c>
      <c r="C98" s="84" t="str">
        <f ca="1"/>
        <v>IRL</v>
      </c>
      <c r="D98" s="219" t="str">
        <f ca="1"/>
        <v>ECS           Europe &amp; Central Asia</v>
      </c>
      <c r="E98" s="219" t="str">
        <f ca="1"/>
        <v>NA</v>
      </c>
      <c r="F98" s="190" t="str">
        <f t="shared" ca="1" si="4"/>
        <v/>
      </c>
      <c r="G98" s="80">
        <f>IF(N98=7, 6.9, 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1.8409980913773139</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1.0606504541459101</v>
      </c>
      <c r="I98" s="191"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3.1954674220963102</v>
      </c>
      <c r="J98" s="242">
        <v>45142</v>
      </c>
      <c r="K98" s="242">
        <v>45142</v>
      </c>
      <c r="L98" s="91" t="s">
        <v>154</v>
      </c>
      <c r="M98" s="192">
        <v>1.0606504541459101</v>
      </c>
      <c r="N98" s="192" t="s">
        <v>409</v>
      </c>
      <c r="O98" s="192">
        <v>3.1954674220963102</v>
      </c>
      <c r="P98" s="192">
        <v>27.3333333333333</v>
      </c>
      <c r="Q98" s="192" t="s">
        <v>409</v>
      </c>
      <c r="R98" s="192">
        <v>-1</v>
      </c>
      <c r="S98" s="192"/>
      <c r="T98" s="192"/>
      <c r="U98" s="192"/>
      <c r="V98" s="192"/>
      <c r="W98" s="192"/>
      <c r="X98" s="192"/>
      <c r="Y98" s="80"/>
      <c r="Z98" s="80"/>
    </row>
    <row r="99" spans="1:26" x14ac:dyDescent="0.2">
      <c r="A99" s="84">
        <v>92</v>
      </c>
      <c r="B99" s="84" t="str">
        <f ca="1"/>
        <v>Iran, Islamic Rep.</v>
      </c>
      <c r="C99" s="84" t="str">
        <f ca="1"/>
        <v>IRN</v>
      </c>
      <c r="D99" s="219" t="str">
        <f ca="1"/>
        <v>MEA           Middle East &amp; North Africa</v>
      </c>
      <c r="E99" s="219" t="str">
        <f ca="1"/>
        <v>IBRD</v>
      </c>
      <c r="F99" s="190" t="str">
        <f t="shared" ca="1" si="4"/>
        <v/>
      </c>
      <c r="G99" s="80">
        <f>IF(N99=7, 6.9, 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4.8199672843585324</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9.2352768825080602</v>
      </c>
      <c r="I99" s="191"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2.5155807365439098</v>
      </c>
      <c r="J99" s="242">
        <v>45142</v>
      </c>
      <c r="K99" s="242">
        <v>45142</v>
      </c>
      <c r="L99" s="91" t="s">
        <v>155</v>
      </c>
      <c r="M99" s="192">
        <v>9.2352768825080602</v>
      </c>
      <c r="N99" s="192" t="s">
        <v>409</v>
      </c>
      <c r="O99" s="192">
        <v>2.5155807365439098</v>
      </c>
      <c r="P99" s="192">
        <v>73.8333333333333</v>
      </c>
      <c r="Q99" s="192" t="s">
        <v>409</v>
      </c>
      <c r="R99" s="192">
        <v>-1.5</v>
      </c>
      <c r="S99" s="192"/>
      <c r="T99" s="192"/>
      <c r="U99" s="192"/>
      <c r="V99" s="192"/>
      <c r="W99" s="192"/>
      <c r="X99" s="192"/>
      <c r="Y99" s="80"/>
      <c r="Z99" s="80"/>
    </row>
    <row r="100" spans="1:26" x14ac:dyDescent="0.2">
      <c r="A100" s="84">
        <v>93</v>
      </c>
      <c r="B100" s="84" t="str">
        <f ca="1"/>
        <v>Iraq</v>
      </c>
      <c r="C100" s="84" t="str">
        <f ca="1"/>
        <v>IRQ</v>
      </c>
      <c r="D100" s="219" t="str">
        <f ca="1"/>
        <v>MEA           Middle East &amp; North Africa</v>
      </c>
      <c r="E100" s="219" t="str">
        <f ca="1"/>
        <v>IBRD</v>
      </c>
      <c r="F100" s="190" t="str">
        <f t="shared" ca="1" si="4"/>
        <v/>
      </c>
      <c r="G100" s="80">
        <f>IF(N100=7, 6.9, 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6.012305889247</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0</v>
      </c>
      <c r="J100" s="242">
        <v>45142</v>
      </c>
      <c r="K100" s="242">
        <v>45142</v>
      </c>
      <c r="L100" s="91" t="s">
        <v>157</v>
      </c>
      <c r="M100" s="192">
        <v>6.012305889247</v>
      </c>
      <c r="N100" s="192" t="s">
        <v>409</v>
      </c>
      <c r="O100" s="192">
        <v>0</v>
      </c>
      <c r="P100" s="192">
        <v>55.5</v>
      </c>
      <c r="Q100" s="192" t="s">
        <v>409</v>
      </c>
      <c r="R100" s="192">
        <v>-6.1666666666666599</v>
      </c>
      <c r="S100" s="192"/>
      <c r="T100" s="192"/>
      <c r="U100" s="192"/>
      <c r="V100" s="192"/>
      <c r="W100" s="192"/>
      <c r="X100" s="192"/>
      <c r="Y100" s="80"/>
      <c r="Z100" s="80"/>
    </row>
    <row r="101" spans="1:26" x14ac:dyDescent="0.2">
      <c r="A101" s="84">
        <v>94</v>
      </c>
      <c r="B101" s="84" t="str">
        <f ca="1"/>
        <v>Iceland</v>
      </c>
      <c r="C101" s="84" t="str">
        <f ca="1"/>
        <v>ISL</v>
      </c>
      <c r="D101" s="219" t="str">
        <f ca="1"/>
        <v>ECS           Europe &amp; Central Asia</v>
      </c>
      <c r="E101" s="219" t="str">
        <f ca="1"/>
        <v>NA</v>
      </c>
      <c r="F101" s="190" t="str">
        <f t="shared" ca="1" si="4"/>
        <v/>
      </c>
      <c r="G101" s="80">
        <f>IF(N101=7, 6.9, 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4.1802347698108298</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2.4963375329622002</v>
      </c>
      <c r="I101" s="191"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7</v>
      </c>
      <c r="J101" s="242">
        <v>45142</v>
      </c>
      <c r="K101" s="242">
        <v>45142</v>
      </c>
      <c r="L101" s="91" t="s">
        <v>159</v>
      </c>
      <c r="M101" s="192">
        <v>2.4963375329622002</v>
      </c>
      <c r="N101" s="192" t="s">
        <v>409</v>
      </c>
      <c r="O101" s="192">
        <v>7</v>
      </c>
      <c r="P101" s="192">
        <v>35.5</v>
      </c>
      <c r="Q101" s="192" t="s">
        <v>409</v>
      </c>
      <c r="R101" s="192">
        <v>2.5</v>
      </c>
      <c r="S101" s="192"/>
      <c r="T101" s="192"/>
      <c r="U101" s="192"/>
      <c r="V101" s="192"/>
      <c r="W101" s="192"/>
      <c r="X101" s="192"/>
      <c r="Y101" s="80"/>
      <c r="Z101" s="80"/>
    </row>
    <row r="102" spans="1:26" x14ac:dyDescent="0.2">
      <c r="A102" s="84">
        <v>95</v>
      </c>
      <c r="B102" s="84" t="str">
        <f ca="1"/>
        <v>Israel</v>
      </c>
      <c r="C102" s="84" t="str">
        <f ca="1"/>
        <v>ISR</v>
      </c>
      <c r="D102" s="219" t="str">
        <f ca="1"/>
        <v>MEA           Middle East &amp; North Africa</v>
      </c>
      <c r="E102" s="219" t="str">
        <f ca="1"/>
        <v>NA</v>
      </c>
      <c r="F102" s="190" t="str">
        <f t="shared" ca="1" si="4"/>
        <v/>
      </c>
      <c r="G102" s="80">
        <f>IF(N102=7, 6.9, 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1.3736458851803273</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0.269557573981835</v>
      </c>
      <c r="I102" s="191"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7</v>
      </c>
      <c r="J102" s="242">
        <v>45142</v>
      </c>
      <c r="K102" s="242">
        <v>45142</v>
      </c>
      <c r="L102" s="91" t="s">
        <v>161</v>
      </c>
      <c r="M102" s="192">
        <v>0.269557573981835</v>
      </c>
      <c r="N102" s="192" t="s">
        <v>409</v>
      </c>
      <c r="O102" s="192">
        <v>7</v>
      </c>
      <c r="P102" s="192">
        <v>22.8333333333333</v>
      </c>
      <c r="Q102" s="192" t="s">
        <v>409</v>
      </c>
      <c r="R102" s="192">
        <v>2.5</v>
      </c>
      <c r="S102" s="192"/>
      <c r="T102" s="192"/>
      <c r="U102" s="192"/>
      <c r="V102" s="192"/>
      <c r="W102" s="192"/>
      <c r="X102" s="192"/>
      <c r="Y102" s="80"/>
      <c r="Z102" s="80"/>
    </row>
    <row r="103" spans="1:26" x14ac:dyDescent="0.2">
      <c r="A103" s="84">
        <v>96</v>
      </c>
      <c r="B103" s="84" t="str">
        <f ca="1"/>
        <v>Italy</v>
      </c>
      <c r="C103" s="84" t="str">
        <f ca="1"/>
        <v>ITA</v>
      </c>
      <c r="D103" s="219" t="str">
        <f ca="1"/>
        <v>ECS           Europe &amp; Central Asia</v>
      </c>
      <c r="E103" s="219" t="str">
        <f ca="1"/>
        <v>NA</v>
      </c>
      <c r="F103" s="190" t="str">
        <f t="shared" ca="1" si="4"/>
        <v/>
      </c>
      <c r="G103" s="80">
        <f>IF(N103=7, 6.9, 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1.8225104308089746</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1.16319953120422</v>
      </c>
      <c r="I103" s="191"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2.85552407932011</v>
      </c>
      <c r="J103" s="242">
        <v>45142</v>
      </c>
      <c r="K103" s="242">
        <v>45142</v>
      </c>
      <c r="L103" s="91" t="s">
        <v>163</v>
      </c>
      <c r="M103" s="192">
        <v>1.16319953120422</v>
      </c>
      <c r="N103" s="192" t="s">
        <v>409</v>
      </c>
      <c r="O103" s="192">
        <v>2.85552407932011</v>
      </c>
      <c r="P103" s="192">
        <v>27.9166666666666</v>
      </c>
      <c r="Q103" s="192" t="s">
        <v>409</v>
      </c>
      <c r="R103" s="192">
        <v>-1.25</v>
      </c>
      <c r="S103" s="192"/>
      <c r="T103" s="192"/>
      <c r="U103" s="192"/>
      <c r="V103" s="192"/>
      <c r="W103" s="192"/>
      <c r="X103" s="192"/>
      <c r="Y103" s="80"/>
      <c r="Z103" s="80"/>
    </row>
    <row r="104" spans="1:26" x14ac:dyDescent="0.2">
      <c r="A104" s="84">
        <v>97</v>
      </c>
      <c r="B104" s="84" t="str">
        <f ca="1"/>
        <v>Jamaica</v>
      </c>
      <c r="C104" s="84" t="str">
        <f ca="1"/>
        <v>JAM</v>
      </c>
      <c r="D104" s="219" t="str">
        <f ca="1"/>
        <v>LCN           Latin America &amp; Caribbean</v>
      </c>
      <c r="E104" s="219" t="str">
        <f ca="1"/>
        <v>IBRD</v>
      </c>
      <c r="F104" s="190" t="str">
        <f t="shared" ca="1" si="4"/>
        <v/>
      </c>
      <c r="G104" s="80">
        <f>IF(N104=7, 6.9, 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3.3523053574687811</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2.46703779665983</v>
      </c>
      <c r="I104" s="191"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4.5552407932011301</v>
      </c>
      <c r="J104" s="242">
        <v>44753</v>
      </c>
      <c r="K104" s="242">
        <v>44753</v>
      </c>
      <c r="L104" s="91" t="s">
        <v>165</v>
      </c>
      <c r="M104" s="192">
        <v>2.46703779665983</v>
      </c>
      <c r="N104" s="192" t="s">
        <v>409</v>
      </c>
      <c r="O104" s="192">
        <v>4.5552407932011301</v>
      </c>
      <c r="P104" s="192">
        <v>35.3333333333333</v>
      </c>
      <c r="Q104" s="192" t="s">
        <v>409</v>
      </c>
      <c r="R104" s="192">
        <v>0</v>
      </c>
      <c r="S104" s="192"/>
      <c r="T104" s="192"/>
      <c r="U104" s="192"/>
      <c r="V104" s="192"/>
      <c r="W104" s="192"/>
      <c r="X104" s="192"/>
      <c r="Y104" s="80"/>
      <c r="Z104" s="80"/>
    </row>
    <row r="105" spans="1:26" x14ac:dyDescent="0.2">
      <c r="A105" s="84">
        <v>98</v>
      </c>
      <c r="B105" s="84" t="str">
        <f ca="1"/>
        <v>Jordan</v>
      </c>
      <c r="C105" s="84" t="str">
        <f ca="1"/>
        <v>JOR</v>
      </c>
      <c r="D105" s="219" t="str">
        <f ca="1"/>
        <v>MEA           Middle East &amp; North Africa</v>
      </c>
      <c r="E105" s="219" t="str">
        <f ca="1"/>
        <v>IBRD</v>
      </c>
      <c r="F105" s="190" t="str">
        <f t="shared" ca="1" si="4"/>
        <v/>
      </c>
      <c r="G105" s="80">
        <f>IF(N105=7, 6.9, 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1.6131999871896838</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1.617345443891</v>
      </c>
      <c r="I105" s="191"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1.6090651558073601</v>
      </c>
      <c r="J105" s="242">
        <v>45142</v>
      </c>
      <c r="K105" s="242">
        <v>45142</v>
      </c>
      <c r="L105" s="91" t="s">
        <v>167</v>
      </c>
      <c r="M105" s="192">
        <v>1.617345443891</v>
      </c>
      <c r="N105" s="192" t="s">
        <v>409</v>
      </c>
      <c r="O105" s="192">
        <v>1.6090651558073601</v>
      </c>
      <c r="P105" s="192">
        <v>30.5</v>
      </c>
      <c r="Q105" s="192" t="s">
        <v>409</v>
      </c>
      <c r="R105" s="192">
        <v>-2.1666666666666599</v>
      </c>
      <c r="S105" s="192"/>
      <c r="T105" s="192"/>
      <c r="U105" s="192"/>
      <c r="V105" s="192"/>
      <c r="W105" s="192"/>
      <c r="X105" s="192"/>
      <c r="Y105" s="80"/>
      <c r="Z105" s="80"/>
    </row>
    <row r="106" spans="1:26" x14ac:dyDescent="0.2">
      <c r="A106" s="84">
        <v>99</v>
      </c>
      <c r="B106" s="84" t="str">
        <f ca="1"/>
        <v>Japan</v>
      </c>
      <c r="C106" s="84" t="str">
        <f ca="1"/>
        <v>JPN</v>
      </c>
      <c r="D106" s="219" t="str">
        <f ca="1"/>
        <v>EAS           East Asia &amp; Pacific</v>
      </c>
      <c r="E106" s="219" t="str">
        <f ca="1"/>
        <v>NA</v>
      </c>
      <c r="F106" s="190" t="str">
        <f t="shared" ca="1" si="4"/>
        <v/>
      </c>
      <c r="G106" s="80">
        <f>IF(N106=7, 6.9, 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5.8016997167138697</v>
      </c>
      <c r="J106" s="242">
        <v>45142</v>
      </c>
      <c r="K106" s="242">
        <v>45142</v>
      </c>
      <c r="L106" s="91" t="s">
        <v>169</v>
      </c>
      <c r="M106" s="192">
        <v>0</v>
      </c>
      <c r="N106" s="192" t="s">
        <v>409</v>
      </c>
      <c r="O106" s="192">
        <v>5.8016997167138697</v>
      </c>
      <c r="P106" s="192">
        <v>19.4166666666666</v>
      </c>
      <c r="Q106" s="192" t="s">
        <v>409</v>
      </c>
      <c r="R106" s="192">
        <v>0.91666666666666397</v>
      </c>
      <c r="S106" s="192"/>
      <c r="T106" s="192"/>
      <c r="U106" s="192"/>
      <c r="V106" s="192"/>
      <c r="W106" s="192"/>
      <c r="X106" s="192"/>
      <c r="Y106" s="80"/>
      <c r="Z106" s="80"/>
    </row>
    <row r="107" spans="1:26" x14ac:dyDescent="0.2">
      <c r="A107" s="84">
        <v>100</v>
      </c>
      <c r="B107" s="84" t="str">
        <f ca="1"/>
        <v>Kazakhstan</v>
      </c>
      <c r="C107" s="84" t="str">
        <f ca="1"/>
        <v>KAZ</v>
      </c>
      <c r="D107" s="219" t="str">
        <f ca="1"/>
        <v>ECS           Europe &amp; Central Asia</v>
      </c>
      <c r="E107" s="219" t="str">
        <f ca="1"/>
        <v>IBRD</v>
      </c>
      <c r="F107" s="190" t="str">
        <f t="shared" ca="1" si="4"/>
        <v/>
      </c>
      <c r="G107" s="80">
        <f>IF(N107=7, 6.9, 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2.8903506256516565</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5.1919132727805399</v>
      </c>
      <c r="I107" s="191"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1.6090651558073601</v>
      </c>
      <c r="J107" s="242">
        <v>45142</v>
      </c>
      <c r="K107" s="242">
        <v>45142</v>
      </c>
      <c r="L107" s="91" t="s">
        <v>171</v>
      </c>
      <c r="M107" s="192">
        <v>5.1919132727805399</v>
      </c>
      <c r="N107" s="192" t="s">
        <v>409</v>
      </c>
      <c r="O107" s="192">
        <v>1.6090651558073601</v>
      </c>
      <c r="P107" s="192">
        <v>50.8333333333333</v>
      </c>
      <c r="Q107" s="192" t="s">
        <v>409</v>
      </c>
      <c r="R107" s="192">
        <v>-2.1666666666666599</v>
      </c>
      <c r="S107" s="192"/>
      <c r="T107" s="192"/>
      <c r="U107" s="192"/>
      <c r="V107" s="192"/>
      <c r="W107" s="192"/>
      <c r="X107" s="192"/>
      <c r="Y107" s="80"/>
      <c r="Z107" s="80"/>
    </row>
    <row r="108" spans="1:26" x14ac:dyDescent="0.2">
      <c r="A108" s="84">
        <v>101</v>
      </c>
      <c r="B108" s="84" t="str">
        <f ca="1"/>
        <v>Kenya</v>
      </c>
      <c r="C108" s="84" t="str">
        <f ca="1"/>
        <v>KEN</v>
      </c>
      <c r="D108" s="219" t="str">
        <f ca="1"/>
        <v>SSF           Sub-Saharan Africa</v>
      </c>
      <c r="E108" s="219" t="str">
        <f ca="1"/>
        <v>Blend</v>
      </c>
      <c r="F108" s="190" t="str">
        <f t="shared" ca="1" si="4"/>
        <v/>
      </c>
      <c r="G108" s="80">
        <f>IF(N108=7, 6.9, 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0</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0</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0</v>
      </c>
      <c r="J108" s="242">
        <v>45142</v>
      </c>
      <c r="K108" s="242">
        <v>44887</v>
      </c>
      <c r="L108" s="91" t="s">
        <v>173</v>
      </c>
      <c r="M108" s="192">
        <v>4.6645180193378302</v>
      </c>
      <c r="N108" s="192">
        <v>0</v>
      </c>
      <c r="O108" s="192">
        <v>6.5949008498583499</v>
      </c>
      <c r="P108" s="192">
        <v>47.8333333333333</v>
      </c>
      <c r="Q108" s="192" t="s">
        <v>782</v>
      </c>
      <c r="R108" s="192">
        <v>1.5</v>
      </c>
      <c r="S108" s="192"/>
      <c r="T108" s="192"/>
      <c r="U108" s="192"/>
      <c r="V108" s="192"/>
      <c r="W108" s="192"/>
      <c r="X108" s="192"/>
      <c r="Y108" s="80"/>
      <c r="Z108" s="80"/>
    </row>
    <row r="109" spans="1:26" x14ac:dyDescent="0.2">
      <c r="A109" s="84">
        <v>102</v>
      </c>
      <c r="B109" s="84" t="str">
        <f ca="1"/>
        <v>Kyrgyz Republic</v>
      </c>
      <c r="C109" s="84" t="str">
        <f ca="1"/>
        <v>KGZ</v>
      </c>
      <c r="D109" s="219" t="str">
        <f ca="1"/>
        <v>ECS           Europe &amp; Central Asia</v>
      </c>
      <c r="E109" s="219" t="str">
        <f ca="1"/>
        <v>IDA</v>
      </c>
      <c r="F109" s="190" t="str">
        <f t="shared" ca="1" si="4"/>
        <v/>
      </c>
      <c r="G109" s="80">
        <f>IF(N109=7, 6.9, 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3.9719649121785143</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5.1186639320246101</v>
      </c>
      <c r="I109" s="191"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3.08215297450425</v>
      </c>
      <c r="J109" s="242">
        <v>45142</v>
      </c>
      <c r="K109" s="242">
        <v>45142</v>
      </c>
      <c r="L109" s="91" t="s">
        <v>174</v>
      </c>
      <c r="M109" s="192">
        <v>5.1186639320246101</v>
      </c>
      <c r="N109" s="192" t="s">
        <v>409</v>
      </c>
      <c r="O109" s="192">
        <v>3.08215297450425</v>
      </c>
      <c r="P109" s="192">
        <v>50.4166666666666</v>
      </c>
      <c r="Q109" s="192" t="s">
        <v>409</v>
      </c>
      <c r="R109" s="192">
        <v>-1.0833333333333199</v>
      </c>
      <c r="S109" s="192"/>
      <c r="T109" s="192"/>
      <c r="U109" s="192"/>
      <c r="V109" s="192"/>
      <c r="W109" s="192"/>
      <c r="X109" s="192"/>
      <c r="Y109" s="80"/>
      <c r="Z109" s="80"/>
    </row>
    <row r="110" spans="1:26" x14ac:dyDescent="0.2">
      <c r="A110" s="84">
        <v>103</v>
      </c>
      <c r="B110" s="84" t="str">
        <f ca="1"/>
        <v>Cambodia</v>
      </c>
      <c r="C110" s="84" t="str">
        <f ca="1"/>
        <v>KHM</v>
      </c>
      <c r="D110" s="219" t="str">
        <f ca="1"/>
        <v>EAS           East Asia &amp; Pacific</v>
      </c>
      <c r="E110" s="219" t="str">
        <f ca="1"/>
        <v>IDA</v>
      </c>
      <c r="F110" s="190" t="str">
        <f t="shared" ca="1" si="4"/>
        <v/>
      </c>
      <c r="G110" s="80">
        <f>IF(N110=7, 6.9, 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4.6938177556402003</v>
      </c>
      <c r="I110" s="191"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0</v>
      </c>
      <c r="J110" s="242">
        <v>45142</v>
      </c>
      <c r="K110" s="242">
        <v>45142</v>
      </c>
      <c r="L110" s="91" t="s">
        <v>176</v>
      </c>
      <c r="M110" s="192">
        <v>4.6938177556402003</v>
      </c>
      <c r="N110" s="192" t="s">
        <v>409</v>
      </c>
      <c r="O110" s="192">
        <v>0</v>
      </c>
      <c r="P110" s="192">
        <v>48</v>
      </c>
      <c r="Q110" s="192" t="s">
        <v>409</v>
      </c>
      <c r="R110" s="192">
        <v>-4.3333333333333304</v>
      </c>
      <c r="S110" s="192"/>
      <c r="T110" s="192"/>
      <c r="U110" s="192"/>
      <c r="V110" s="192"/>
      <c r="W110" s="192"/>
      <c r="X110" s="192"/>
      <c r="Y110" s="80"/>
      <c r="Z110" s="80"/>
    </row>
    <row r="111" spans="1:26" x14ac:dyDescent="0.2">
      <c r="A111" s="84">
        <v>104</v>
      </c>
      <c r="B111" s="84" t="str">
        <f ca="1"/>
        <v>Kiribati</v>
      </c>
      <c r="C111" s="84" t="str">
        <f ca="1"/>
        <v>KIR</v>
      </c>
      <c r="D111" s="219" t="str">
        <f ca="1"/>
        <v>EAS           East Asia &amp; Pacific</v>
      </c>
      <c r="E111" s="219" t="str">
        <f ca="1"/>
        <v>IDA</v>
      </c>
      <c r="F111" s="190" t="str">
        <f t="shared" ca="1" si="4"/>
        <v/>
      </c>
      <c r="G111" s="80" t="e">
        <f>IF(N111=7, 6.9, 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#N/A</v>
      </c>
      <c r="H111" s="80" t="e"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#N/A</v>
      </c>
      <c r="I111" s="191" t="e"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#N/A</v>
      </c>
      <c r="J111" s="242">
        <v>44753</v>
      </c>
      <c r="K111" s="242">
        <v>44753</v>
      </c>
      <c r="L111" s="91" t="s">
        <v>178</v>
      </c>
      <c r="M111" s="192" t="s">
        <v>409</v>
      </c>
      <c r="N111" s="192" t="s">
        <v>409</v>
      </c>
      <c r="O111" s="192" t="s">
        <v>409</v>
      </c>
      <c r="P111" s="192" t="s">
        <v>409</v>
      </c>
      <c r="Q111" s="192" t="s">
        <v>409</v>
      </c>
      <c r="R111" s="192" t="s">
        <v>409</v>
      </c>
      <c r="S111" s="192"/>
      <c r="T111" s="192"/>
      <c r="U111" s="192"/>
      <c r="V111" s="192"/>
      <c r="W111" s="192"/>
      <c r="X111" s="192"/>
      <c r="Y111" s="80"/>
      <c r="Z111" s="80"/>
    </row>
    <row r="112" spans="1:26" x14ac:dyDescent="0.2">
      <c r="A112" s="84">
        <v>105</v>
      </c>
      <c r="B112" s="84" t="str">
        <f ca="1"/>
        <v>St. Kitts and Nevis</v>
      </c>
      <c r="C112" s="84" t="str">
        <f ca="1"/>
        <v>KNA</v>
      </c>
      <c r="D112" s="219" t="str">
        <f ca="1"/>
        <v>LCN           Latin America &amp; Caribbean</v>
      </c>
      <c r="E112" s="219" t="str">
        <f ca="1"/>
        <v>IBRD</v>
      </c>
      <c r="F112" s="190" t="str">
        <f t="shared" ca="1" si="4"/>
        <v/>
      </c>
      <c r="G112" s="80" t="e">
        <f>IF(N112=7, 6.9, 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#N/A</v>
      </c>
      <c r="H112" s="80" t="e"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#N/A</v>
      </c>
      <c r="I112" s="191" t="e"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#N/A</v>
      </c>
      <c r="J112" s="242">
        <v>44753</v>
      </c>
      <c r="K112" s="242">
        <v>44753</v>
      </c>
      <c r="L112" s="91" t="s">
        <v>179</v>
      </c>
      <c r="M112" s="192" t="s">
        <v>409</v>
      </c>
      <c r="N112" s="192" t="s">
        <v>409</v>
      </c>
      <c r="O112" s="192" t="s">
        <v>409</v>
      </c>
      <c r="P112" s="192" t="s">
        <v>409</v>
      </c>
      <c r="Q112" s="192" t="s">
        <v>409</v>
      </c>
      <c r="R112" s="192" t="s">
        <v>409</v>
      </c>
      <c r="S112" s="192"/>
      <c r="T112" s="192"/>
      <c r="U112" s="192"/>
      <c r="V112" s="192"/>
      <c r="W112" s="192"/>
      <c r="X112" s="192"/>
      <c r="Y112" s="80"/>
      <c r="Z112" s="80"/>
    </row>
    <row r="113" spans="1:26" x14ac:dyDescent="0.2">
      <c r="A113" s="84">
        <v>106</v>
      </c>
      <c r="B113" s="84" t="str">
        <f ca="1"/>
        <v>Korea, Rep.</v>
      </c>
      <c r="C113" s="84" t="str">
        <f ca="1"/>
        <v>KOR</v>
      </c>
      <c r="D113" s="219" t="str">
        <f ca="1"/>
        <v>EAS           East Asia &amp; Pacific</v>
      </c>
      <c r="E113" s="219" t="str">
        <f ca="1"/>
        <v>NA</v>
      </c>
      <c r="F113" s="190" t="str">
        <f t="shared" ca="1" si="4"/>
        <v/>
      </c>
      <c r="G113" s="80">
        <f>IF(N113=7, 6.9, 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0.27295177642241636</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4.98095517140342E-2</v>
      </c>
      <c r="I113" s="191"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1.4957507082152901</v>
      </c>
      <c r="J113" s="242">
        <v>45142</v>
      </c>
      <c r="K113" s="242">
        <v>45142</v>
      </c>
      <c r="L113" s="91" t="s">
        <v>180</v>
      </c>
      <c r="M113" s="192">
        <v>4.98095517140342E-2</v>
      </c>
      <c r="N113" s="192" t="s">
        <v>409</v>
      </c>
      <c r="O113" s="192">
        <v>1.4957507082152901</v>
      </c>
      <c r="P113" s="192">
        <v>21.5833333333333</v>
      </c>
      <c r="Q113" s="192" t="s">
        <v>409</v>
      </c>
      <c r="R113" s="192">
        <v>-2.25</v>
      </c>
      <c r="S113" s="192"/>
      <c r="T113" s="192"/>
      <c r="U113" s="192"/>
      <c r="V113" s="192"/>
      <c r="W113" s="192"/>
      <c r="X113" s="192"/>
      <c r="Y113" s="80"/>
      <c r="Z113" s="80"/>
    </row>
    <row r="114" spans="1:26" x14ac:dyDescent="0.2">
      <c r="A114" s="84">
        <v>107</v>
      </c>
      <c r="B114" s="84" t="str">
        <f ca="1"/>
        <v>Kuwait</v>
      </c>
      <c r="C114" s="84" t="str">
        <f ca="1"/>
        <v>KWT</v>
      </c>
      <c r="D114" s="219" t="str">
        <f ca="1"/>
        <v>MEA           Middle East &amp; North Africa</v>
      </c>
      <c r="E114" s="219" t="str">
        <f ca="1"/>
        <v>NA</v>
      </c>
      <c r="F114" s="190" t="str">
        <f t="shared" ca="1" si="4"/>
        <v/>
      </c>
      <c r="G114" s="80">
        <f>IF(N114=7, 6.9, 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0</v>
      </c>
      <c r="I114" s="191"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6.2549575070821497</v>
      </c>
      <c r="J114" s="242">
        <v>45142</v>
      </c>
      <c r="K114" s="242">
        <v>45142</v>
      </c>
      <c r="L114" s="91" t="s">
        <v>182</v>
      </c>
      <c r="M114" s="192">
        <v>0</v>
      </c>
      <c r="N114" s="192" t="s">
        <v>409</v>
      </c>
      <c r="O114" s="192">
        <v>6.2549575070821497</v>
      </c>
      <c r="P114" s="192">
        <v>20.4166666666666</v>
      </c>
      <c r="Q114" s="192" t="s">
        <v>409</v>
      </c>
      <c r="R114" s="192">
        <v>1.25</v>
      </c>
      <c r="S114" s="192"/>
      <c r="T114" s="192"/>
      <c r="U114" s="192"/>
      <c r="V114" s="192"/>
      <c r="W114" s="192"/>
      <c r="X114" s="192"/>
      <c r="Y114" s="80"/>
      <c r="Z114" s="80"/>
    </row>
    <row r="115" spans="1:26" x14ac:dyDescent="0.2">
      <c r="A115" s="84">
        <v>108</v>
      </c>
      <c r="B115" s="84" t="str">
        <f ca="1"/>
        <v>Lao PDR</v>
      </c>
      <c r="C115" s="84" t="str">
        <f ca="1"/>
        <v>LAO</v>
      </c>
      <c r="D115" s="219" t="str">
        <f ca="1"/>
        <v>EAS           East Asia &amp; Pacific</v>
      </c>
      <c r="E115" s="219" t="str">
        <f ca="1"/>
        <v>IDA</v>
      </c>
      <c r="F115" s="190" t="str">
        <f t="shared" ca="1" si="4"/>
        <v/>
      </c>
      <c r="G115" s="80">
        <f>IF(N115=7, 6.9, 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7.4356305988516134</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5.5288602402578402</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10</v>
      </c>
      <c r="J115" s="242">
        <v>45142</v>
      </c>
      <c r="K115" s="242">
        <v>45142</v>
      </c>
      <c r="L115" s="91" t="s">
        <v>184</v>
      </c>
      <c r="M115" s="192">
        <v>5.5288602402578402</v>
      </c>
      <c r="N115" s="192" t="s">
        <v>409</v>
      </c>
      <c r="O115" s="192">
        <v>10</v>
      </c>
      <c r="P115" s="192">
        <v>52.75</v>
      </c>
      <c r="Q115" s="192" t="s">
        <v>409</v>
      </c>
      <c r="R115" s="192">
        <v>9.9166666666666607</v>
      </c>
      <c r="S115" s="192"/>
      <c r="T115" s="192"/>
      <c r="U115" s="192"/>
      <c r="V115" s="192"/>
      <c r="W115" s="192"/>
      <c r="X115" s="192"/>
      <c r="Y115" s="80"/>
      <c r="Z115" s="80"/>
    </row>
    <row r="116" spans="1:26" x14ac:dyDescent="0.2">
      <c r="A116" s="84">
        <v>109</v>
      </c>
      <c r="B116" s="84" t="str">
        <f ca="1"/>
        <v>Lebanon</v>
      </c>
      <c r="C116" s="84" t="str">
        <f ca="1"/>
        <v>LBN</v>
      </c>
      <c r="D116" s="219" t="str">
        <f ca="1"/>
        <v>MEA           Middle East &amp; North Africa</v>
      </c>
      <c r="E116" s="219" t="str">
        <f ca="1"/>
        <v>IBRD</v>
      </c>
      <c r="F116" s="190" t="str">
        <f t="shared" ca="1" si="4"/>
        <v/>
      </c>
      <c r="G116" s="80">
        <f>IF(N116=7, 6.9, 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10</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10</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10</v>
      </c>
      <c r="J116" s="242">
        <v>45142</v>
      </c>
      <c r="K116" s="242">
        <v>44887</v>
      </c>
      <c r="L116" s="91" t="s">
        <v>186</v>
      </c>
      <c r="M116" s="192">
        <v>10</v>
      </c>
      <c r="N116" s="192">
        <v>10</v>
      </c>
      <c r="O116" s="192">
        <v>7.7280453257790303</v>
      </c>
      <c r="P116" s="192">
        <v>85</v>
      </c>
      <c r="Q116" s="192" t="s">
        <v>780</v>
      </c>
      <c r="R116" s="192">
        <v>2.3333333333333202</v>
      </c>
      <c r="S116" s="192"/>
      <c r="T116" s="192"/>
      <c r="U116" s="192"/>
      <c r="V116" s="192"/>
      <c r="W116" s="192"/>
      <c r="X116" s="192"/>
      <c r="Y116" s="80"/>
      <c r="Z116" s="80"/>
    </row>
    <row r="117" spans="1:26" x14ac:dyDescent="0.2">
      <c r="A117" s="84">
        <v>110</v>
      </c>
      <c r="B117" s="84" t="str">
        <f ca="1"/>
        <v>Liberia</v>
      </c>
      <c r="C117" s="84" t="str">
        <f ca="1"/>
        <v>LBR</v>
      </c>
      <c r="D117" s="219" t="str">
        <f ca="1"/>
        <v>SSF           Sub-Saharan Africa</v>
      </c>
      <c r="E117" s="219" t="str">
        <f ca="1"/>
        <v>IDA</v>
      </c>
      <c r="F117" s="190" t="str">
        <f t="shared" ca="1" si="4"/>
        <v/>
      </c>
      <c r="G117" s="80">
        <f>IF(N117=7, 6.9, 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7.7556401992382096</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0</v>
      </c>
      <c r="J117" s="242">
        <v>45142</v>
      </c>
      <c r="K117" s="242">
        <v>45142</v>
      </c>
      <c r="L117" s="91" t="s">
        <v>188</v>
      </c>
      <c r="M117" s="192">
        <v>7.7556401992382096</v>
      </c>
      <c r="N117" s="192" t="s">
        <v>409</v>
      </c>
      <c r="O117" s="192">
        <v>0</v>
      </c>
      <c r="P117" s="192">
        <v>65.4166666666666</v>
      </c>
      <c r="Q117" s="192" t="s">
        <v>409</v>
      </c>
      <c r="R117" s="192">
        <v>-7.0833333333333304</v>
      </c>
      <c r="S117" s="192"/>
      <c r="T117" s="192"/>
      <c r="U117" s="192"/>
      <c r="V117" s="192"/>
      <c r="W117" s="192"/>
      <c r="X117" s="192"/>
      <c r="Y117" s="80"/>
      <c r="Z117" s="80"/>
    </row>
    <row r="118" spans="1:26" x14ac:dyDescent="0.2">
      <c r="A118" s="84">
        <v>111</v>
      </c>
      <c r="B118" s="84" t="str">
        <f ca="1"/>
        <v>Libya</v>
      </c>
      <c r="C118" s="84" t="str">
        <f ca="1"/>
        <v>LBY</v>
      </c>
      <c r="D118" s="219" t="str">
        <f ca="1"/>
        <v>MEA           Middle East &amp; North Africa</v>
      </c>
      <c r="E118" s="219" t="str">
        <f ca="1"/>
        <v>IBRD</v>
      </c>
      <c r="F118" s="190" t="str">
        <f t="shared" ca="1" si="4"/>
        <v/>
      </c>
      <c r="G118" s="80">
        <f>IF(N118=7, 6.9, 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7.8581892762965104</v>
      </c>
      <c r="I118" s="191"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0</v>
      </c>
      <c r="J118" s="242">
        <v>45142</v>
      </c>
      <c r="K118" s="242">
        <v>45142</v>
      </c>
      <c r="L118" s="91" t="s">
        <v>190</v>
      </c>
      <c r="M118" s="192">
        <v>7.8581892762965104</v>
      </c>
      <c r="N118" s="192" t="s">
        <v>409</v>
      </c>
      <c r="O118" s="192">
        <v>0</v>
      </c>
      <c r="P118" s="192">
        <v>66</v>
      </c>
      <c r="Q118" s="192" t="s">
        <v>409</v>
      </c>
      <c r="R118" s="192">
        <v>-8</v>
      </c>
      <c r="S118" s="192"/>
      <c r="T118" s="192"/>
      <c r="U118" s="192"/>
      <c r="V118" s="192"/>
      <c r="W118" s="192"/>
      <c r="X118" s="192"/>
      <c r="Y118" s="80"/>
      <c r="Z118" s="80"/>
    </row>
    <row r="119" spans="1:26" x14ac:dyDescent="0.2">
      <c r="A119" s="84">
        <v>112</v>
      </c>
      <c r="B119" s="84" t="str">
        <f ca="1"/>
        <v>St. Lucia</v>
      </c>
      <c r="C119" s="84" t="str">
        <f ca="1"/>
        <v>LCA</v>
      </c>
      <c r="D119" s="219" t="str">
        <f ca="1"/>
        <v>LCN           Latin America &amp; Caribbean</v>
      </c>
      <c r="E119" s="219" t="str">
        <f ca="1"/>
        <v>Blend</v>
      </c>
      <c r="F119" s="190" t="str">
        <f t="shared" ca="1" si="4"/>
        <v/>
      </c>
      <c r="G119" s="80" t="e">
        <f>IF(N119=7, 6.9, 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#N/A</v>
      </c>
      <c r="H119" s="80" t="e"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#N/A</v>
      </c>
      <c r="I119" s="191" t="e"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#N/A</v>
      </c>
      <c r="J119" s="242">
        <v>44753</v>
      </c>
      <c r="K119" s="242" t="s">
        <v>409</v>
      </c>
      <c r="L119" s="91" t="s">
        <v>191</v>
      </c>
      <c r="M119" s="192" t="s">
        <v>409</v>
      </c>
      <c r="N119" s="192" t="s">
        <v>409</v>
      </c>
      <c r="O119" s="192" t="s">
        <v>409</v>
      </c>
      <c r="P119" s="192" t="s">
        <v>409</v>
      </c>
      <c r="Q119" s="192" t="s">
        <v>409</v>
      </c>
      <c r="R119" s="192" t="s">
        <v>409</v>
      </c>
      <c r="S119" s="192"/>
      <c r="T119" s="192"/>
      <c r="U119" s="192"/>
      <c r="V119" s="192"/>
      <c r="W119" s="192"/>
      <c r="X119" s="192"/>
      <c r="Y119" s="80"/>
      <c r="Z119" s="80"/>
    </row>
    <row r="120" spans="1:26" x14ac:dyDescent="0.2">
      <c r="A120" s="84">
        <v>113</v>
      </c>
      <c r="B120" s="84" t="str">
        <f ca="1"/>
        <v>Liechtenstein</v>
      </c>
      <c r="C120" s="84" t="str">
        <f ca="1"/>
        <v>LIE</v>
      </c>
      <c r="D120" s="219" t="str">
        <f ca="1"/>
        <v>ECS           Europe &amp; Central Asia</v>
      </c>
      <c r="E120" s="219" t="str">
        <f ca="1"/>
        <v>NA</v>
      </c>
      <c r="F120" s="190" t="str">
        <f t="shared" ca="1" si="4"/>
        <v/>
      </c>
      <c r="G120" s="80">
        <f>IF(N120=7, 6.9, 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0</v>
      </c>
      <c r="I120" s="191"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2.85552407932011</v>
      </c>
      <c r="J120" s="242">
        <v>45142</v>
      </c>
      <c r="K120" s="242">
        <v>45142</v>
      </c>
      <c r="L120" s="91" t="s">
        <v>193</v>
      </c>
      <c r="M120" s="192">
        <v>0</v>
      </c>
      <c r="N120" s="192" t="s">
        <v>409</v>
      </c>
      <c r="O120" s="192">
        <v>2.85552407932011</v>
      </c>
      <c r="P120" s="192">
        <v>14.25</v>
      </c>
      <c r="Q120" s="192" t="s">
        <v>409</v>
      </c>
      <c r="R120" s="192">
        <v>-1.25</v>
      </c>
      <c r="S120" s="192"/>
      <c r="T120" s="192"/>
      <c r="U120" s="192"/>
      <c r="V120" s="192"/>
      <c r="W120" s="192"/>
      <c r="X120" s="192"/>
      <c r="Y120" s="80"/>
      <c r="Z120" s="80"/>
    </row>
    <row r="121" spans="1:26" x14ac:dyDescent="0.2">
      <c r="A121" s="84">
        <v>114</v>
      </c>
      <c r="B121" s="84" t="str">
        <f ca="1"/>
        <v>Sri Lanka</v>
      </c>
      <c r="C121" s="84" t="str">
        <f ca="1"/>
        <v>LKA</v>
      </c>
      <c r="D121" s="219" t="str">
        <f ca="1"/>
        <v>SAS           South Asia</v>
      </c>
      <c r="E121" s="219" t="str">
        <f ca="1"/>
        <v>IBRD</v>
      </c>
      <c r="F121" s="190" t="str">
        <f t="shared" ca="1" si="4"/>
        <v/>
      </c>
      <c r="G121" s="80">
        <f>IF(N121=7, 6.9, 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10</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10</v>
      </c>
      <c r="I121" s="191"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10</v>
      </c>
      <c r="J121" s="242">
        <v>44895</v>
      </c>
      <c r="K121" s="242">
        <v>44887</v>
      </c>
      <c r="L121" s="91" t="s">
        <v>195</v>
      </c>
      <c r="M121" s="192">
        <v>8.4002343978904204</v>
      </c>
      <c r="N121" s="192">
        <v>10</v>
      </c>
      <c r="O121" s="192">
        <v>3.08215297450425</v>
      </c>
      <c r="P121" s="192">
        <v>69.0833333333333</v>
      </c>
      <c r="Q121" s="192" t="s">
        <v>780</v>
      </c>
      <c r="R121" s="192">
        <v>-1.0833333333333199</v>
      </c>
      <c r="S121" s="192"/>
      <c r="T121" s="192"/>
      <c r="U121" s="192"/>
      <c r="V121" s="192"/>
      <c r="W121" s="192"/>
      <c r="X121" s="192"/>
      <c r="Y121" s="80"/>
      <c r="Z121" s="80"/>
    </row>
    <row r="122" spans="1:26" x14ac:dyDescent="0.2">
      <c r="A122" s="84">
        <v>115</v>
      </c>
      <c r="B122" s="84" t="str">
        <f ca="1"/>
        <v>Lesotho</v>
      </c>
      <c r="C122" s="84" t="str">
        <f ca="1"/>
        <v>LSO</v>
      </c>
      <c r="D122" s="219" t="str">
        <f ca="1"/>
        <v>SSF           Sub-Saharan Africa</v>
      </c>
      <c r="E122" s="219" t="str">
        <f ca="1"/>
        <v>IDA</v>
      </c>
      <c r="F122" s="190" t="str">
        <f t="shared" ca="1" si="4"/>
        <v/>
      </c>
      <c r="G122" s="80">
        <f>IF(N122=7, 6.9, 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0</v>
      </c>
      <c r="I122" s="191"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0</v>
      </c>
      <c r="J122" s="242">
        <v>45142</v>
      </c>
      <c r="K122" s="242">
        <v>45142</v>
      </c>
      <c r="L122" s="91" t="s">
        <v>197</v>
      </c>
      <c r="M122" s="192">
        <v>5.0307647231174899</v>
      </c>
      <c r="N122" s="192">
        <v>0</v>
      </c>
      <c r="O122" s="192">
        <v>7.3881019830028203</v>
      </c>
      <c r="P122" s="192">
        <v>49.9166666666666</v>
      </c>
      <c r="Q122" s="192" t="s">
        <v>784</v>
      </c>
      <c r="R122" s="192">
        <v>2.0833333333333202</v>
      </c>
      <c r="S122" s="192"/>
      <c r="T122" s="192"/>
      <c r="U122" s="192"/>
      <c r="V122" s="192"/>
      <c r="W122" s="192"/>
      <c r="X122" s="192"/>
      <c r="Y122" s="80"/>
      <c r="Z122" s="80"/>
    </row>
    <row r="123" spans="1:26" x14ac:dyDescent="0.2">
      <c r="A123" s="84">
        <v>116</v>
      </c>
      <c r="B123" s="84" t="str">
        <f ca="1"/>
        <v>Lithuania</v>
      </c>
      <c r="C123" s="84" t="str">
        <f ca="1"/>
        <v>LTU</v>
      </c>
      <c r="D123" s="219" t="str">
        <f ca="1"/>
        <v>ECS           Europe &amp; Central Asia</v>
      </c>
      <c r="E123" s="219" t="str">
        <f ca="1"/>
        <v>NA</v>
      </c>
      <c r="F123" s="190" t="str">
        <f t="shared" ca="1" si="4"/>
        <v/>
      </c>
      <c r="G123" s="80">
        <f>IF(N123=7, 6.9, 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3.3167301494286501</v>
      </c>
      <c r="I123" s="191"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0</v>
      </c>
      <c r="J123" s="242">
        <v>45142</v>
      </c>
      <c r="K123" s="242">
        <v>45142</v>
      </c>
      <c r="L123" s="91" t="s">
        <v>199</v>
      </c>
      <c r="M123" s="192">
        <v>3.3167301494286501</v>
      </c>
      <c r="N123" s="192" t="s">
        <v>409</v>
      </c>
      <c r="O123" s="192">
        <v>0</v>
      </c>
      <c r="P123" s="192">
        <v>40.1666666666666</v>
      </c>
      <c r="Q123" s="192" t="s">
        <v>409</v>
      </c>
      <c r="R123" s="192">
        <v>-5.5</v>
      </c>
      <c r="S123" s="192"/>
      <c r="T123" s="192"/>
      <c r="U123" s="192"/>
      <c r="V123" s="192"/>
      <c r="W123" s="192"/>
      <c r="X123" s="192"/>
      <c r="Y123" s="80"/>
      <c r="Z123" s="80"/>
    </row>
    <row r="124" spans="1:26" x14ac:dyDescent="0.2">
      <c r="A124" s="84">
        <v>117</v>
      </c>
      <c r="B124" s="84" t="str">
        <f ca="1"/>
        <v>Luxembourg</v>
      </c>
      <c r="C124" s="84" t="str">
        <f ca="1"/>
        <v>LUX</v>
      </c>
      <c r="D124" s="219" t="str">
        <f ca="1"/>
        <v>ECS           Europe &amp; Central Asia</v>
      </c>
      <c r="E124" s="219" t="str">
        <f ca="1"/>
        <v>NA</v>
      </c>
      <c r="F124" s="190" t="str">
        <f t="shared" ca="1" si="4"/>
        <v/>
      </c>
      <c r="G124" s="80">
        <f>IF(N124=7, 6.9, 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0</v>
      </c>
      <c r="I124" s="191"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6.2549575070821497</v>
      </c>
      <c r="J124" s="242">
        <v>45142</v>
      </c>
      <c r="K124" s="242">
        <v>45142</v>
      </c>
      <c r="L124" s="91" t="s">
        <v>201</v>
      </c>
      <c r="M124" s="192">
        <v>0</v>
      </c>
      <c r="N124" s="192" t="s">
        <v>409</v>
      </c>
      <c r="O124" s="192">
        <v>6.2549575070821497</v>
      </c>
      <c r="P124" s="192">
        <v>16.75</v>
      </c>
      <c r="Q124" s="192" t="s">
        <v>409</v>
      </c>
      <c r="R124" s="192">
        <v>1.25</v>
      </c>
      <c r="S124" s="192"/>
      <c r="T124" s="192"/>
      <c r="U124" s="192"/>
      <c r="V124" s="192"/>
      <c r="W124" s="192"/>
      <c r="X124" s="192"/>
      <c r="Y124" s="80"/>
      <c r="Z124" s="80"/>
    </row>
    <row r="125" spans="1:26" x14ac:dyDescent="0.2">
      <c r="A125" s="84">
        <v>118</v>
      </c>
      <c r="B125" s="84" t="str">
        <f ca="1"/>
        <v>Latvia</v>
      </c>
      <c r="C125" s="84" t="str">
        <f ca="1"/>
        <v>LVA</v>
      </c>
      <c r="D125" s="219" t="str">
        <f ca="1"/>
        <v>ECS           Europe &amp; Central Asia</v>
      </c>
      <c r="E125" s="219" t="str">
        <f ca="1"/>
        <v>NA</v>
      </c>
      <c r="F125" s="190" t="str">
        <f t="shared" ca="1" si="4"/>
        <v/>
      </c>
      <c r="G125" s="80">
        <f>IF(N125=7, 6.9, 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3.9114883717708269</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3.1995312042191602</v>
      </c>
      <c r="I125" s="191"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4.7818696883852603</v>
      </c>
      <c r="J125" s="242">
        <v>45142</v>
      </c>
      <c r="K125" s="242">
        <v>45142</v>
      </c>
      <c r="L125" s="91" t="s">
        <v>203</v>
      </c>
      <c r="M125" s="192">
        <v>3.1995312042191602</v>
      </c>
      <c r="N125" s="192" t="s">
        <v>409</v>
      </c>
      <c r="O125" s="192">
        <v>4.7818696883852603</v>
      </c>
      <c r="P125" s="192">
        <v>39.5</v>
      </c>
      <c r="Q125" s="192" t="s">
        <v>409</v>
      </c>
      <c r="R125" s="192">
        <v>0.16666666666666399</v>
      </c>
      <c r="S125" s="192"/>
      <c r="T125" s="192"/>
      <c r="U125" s="192"/>
      <c r="V125" s="192"/>
      <c r="W125" s="192"/>
      <c r="X125" s="192"/>
      <c r="Y125" s="80"/>
      <c r="Z125" s="80"/>
    </row>
    <row r="126" spans="1:26" x14ac:dyDescent="0.2">
      <c r="A126" s="84">
        <v>119</v>
      </c>
      <c r="B126" s="84" t="str">
        <f ca="1"/>
        <v>Macao SAR, China</v>
      </c>
      <c r="C126" s="84" t="str">
        <f ca="1"/>
        <v>MAC</v>
      </c>
      <c r="D126" s="219" t="str">
        <f ca="1"/>
        <v>EAS           East Asia &amp; Pacific</v>
      </c>
      <c r="E126" s="219" t="str">
        <f ca="1"/>
        <v>NA</v>
      </c>
      <c r="F126" s="190" t="str">
        <f t="shared" ca="1" si="4"/>
        <v/>
      </c>
      <c r="G126" s="80">
        <f>IF(N126=7, 6.9, 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0</v>
      </c>
      <c r="I126" s="191"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0</v>
      </c>
      <c r="J126" s="242">
        <v>45142</v>
      </c>
      <c r="K126" s="242">
        <v>45142</v>
      </c>
      <c r="L126" s="91" t="s">
        <v>707</v>
      </c>
      <c r="M126" s="192">
        <v>0</v>
      </c>
      <c r="N126" s="192" t="s">
        <v>409</v>
      </c>
      <c r="O126" s="192">
        <v>0</v>
      </c>
      <c r="P126" s="192">
        <v>15.25</v>
      </c>
      <c r="Q126" s="192" t="s">
        <v>409</v>
      </c>
      <c r="R126" s="192">
        <v>-3.9166666666666599</v>
      </c>
      <c r="S126" s="192"/>
      <c r="T126" s="192"/>
      <c r="U126" s="192"/>
      <c r="V126" s="192"/>
      <c r="W126" s="192"/>
      <c r="X126" s="192"/>
      <c r="Y126" s="80"/>
      <c r="Z126" s="80"/>
    </row>
    <row r="127" spans="1:26" x14ac:dyDescent="0.2">
      <c r="A127" s="84">
        <v>120</v>
      </c>
      <c r="B127" s="84" t="str">
        <f ca="1"/>
        <v>St. Martin (French part)</v>
      </c>
      <c r="C127" s="84" t="str">
        <f ca="1"/>
        <v>MAF</v>
      </c>
      <c r="D127" s="219" t="str">
        <f ca="1"/>
        <v>LCN           Latin America &amp; Caribbean</v>
      </c>
      <c r="E127" s="219" t="str">
        <f ca="1"/>
        <v>NA</v>
      </c>
      <c r="F127" s="190" t="str">
        <f t="shared" ca="1" si="4"/>
        <v/>
      </c>
      <c r="G127" s="80" t="e">
        <f>IF(N127=7, 6.9, 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t="e"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#N/A</v>
      </c>
      <c r="J127" s="242" t="s">
        <v>409</v>
      </c>
      <c r="K127" s="242" t="s">
        <v>409</v>
      </c>
      <c r="L127" s="91" t="s">
        <v>708</v>
      </c>
      <c r="M127" s="192" t="s">
        <v>409</v>
      </c>
      <c r="N127" s="192" t="s">
        <v>409</v>
      </c>
      <c r="O127" s="192" t="s">
        <v>409</v>
      </c>
      <c r="P127" s="192" t="s">
        <v>409</v>
      </c>
      <c r="Q127" s="192" t="s">
        <v>409</v>
      </c>
      <c r="R127" s="192" t="s">
        <v>409</v>
      </c>
      <c r="S127" s="192"/>
      <c r="T127" s="192"/>
      <c r="U127" s="192"/>
      <c r="V127" s="192"/>
      <c r="W127" s="192"/>
      <c r="X127" s="192"/>
      <c r="Y127" s="80"/>
      <c r="Z127" s="80"/>
    </row>
    <row r="128" spans="1:26" x14ac:dyDescent="0.2">
      <c r="A128" s="84">
        <v>121</v>
      </c>
      <c r="B128" s="84" t="str">
        <f ca="1"/>
        <v>Morocco</v>
      </c>
      <c r="C128" s="84" t="str">
        <f ca="1"/>
        <v>MAR</v>
      </c>
      <c r="D128" s="219" t="str">
        <f ca="1"/>
        <v>MEA           Middle East &amp; North Africa</v>
      </c>
      <c r="E128" s="219" t="str">
        <f ca="1"/>
        <v>IBRD</v>
      </c>
      <c r="F128" s="190" t="str">
        <f t="shared" ca="1" si="4"/>
        <v/>
      </c>
      <c r="G128" s="80">
        <f>IF(N128=7, 6.9, 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6.9</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7</v>
      </c>
      <c r="I128" s="191"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7</v>
      </c>
      <c r="J128" s="242">
        <v>44895</v>
      </c>
      <c r="K128" s="242">
        <v>44887</v>
      </c>
      <c r="L128" s="91" t="s">
        <v>205</v>
      </c>
      <c r="M128" s="192">
        <v>2.40843832405508</v>
      </c>
      <c r="N128" s="192">
        <v>7</v>
      </c>
      <c r="O128" s="192">
        <v>6.8215297450424899</v>
      </c>
      <c r="P128" s="192">
        <v>35</v>
      </c>
      <c r="Q128" s="192" t="s">
        <v>779</v>
      </c>
      <c r="R128" s="192">
        <v>1.6666666666666601</v>
      </c>
      <c r="S128" s="192"/>
      <c r="T128" s="192"/>
      <c r="U128" s="192"/>
      <c r="V128" s="192"/>
      <c r="W128" s="192"/>
      <c r="X128" s="192"/>
      <c r="Y128" s="80"/>
      <c r="Z128" s="80"/>
    </row>
    <row r="129" spans="1:26" x14ac:dyDescent="0.2">
      <c r="A129" s="84">
        <v>122</v>
      </c>
      <c r="B129" s="84" t="str">
        <f ca="1"/>
        <v>Monaco</v>
      </c>
      <c r="C129" s="84" t="str">
        <f ca="1"/>
        <v>MCO</v>
      </c>
      <c r="D129" s="219" t="str">
        <f ca="1"/>
        <v>ECS           Europe &amp; Central Asia</v>
      </c>
      <c r="E129" s="219" t="str">
        <f ca="1"/>
        <v>NA</v>
      </c>
      <c r="F129" s="190" t="str">
        <f t="shared" ca="1" si="4"/>
        <v/>
      </c>
      <c r="G129" s="80" t="e">
        <f>IF(N129=7, 6.9, 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#N/A</v>
      </c>
      <c r="I129" s="191" t="e"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#N/A</v>
      </c>
      <c r="J129" s="242">
        <v>44887</v>
      </c>
      <c r="K129" s="242" t="s">
        <v>409</v>
      </c>
      <c r="L129" s="91" t="s">
        <v>709</v>
      </c>
      <c r="M129" s="192" t="s">
        <v>409</v>
      </c>
      <c r="N129" s="192" t="s">
        <v>409</v>
      </c>
      <c r="O129" s="192" t="s">
        <v>409</v>
      </c>
      <c r="P129" s="192" t="s">
        <v>409</v>
      </c>
      <c r="Q129" s="192" t="s">
        <v>409</v>
      </c>
      <c r="R129" s="192" t="s">
        <v>409</v>
      </c>
      <c r="S129" s="192"/>
      <c r="T129" s="192"/>
      <c r="U129" s="192"/>
      <c r="V129" s="192"/>
      <c r="W129" s="192"/>
      <c r="X129" s="192"/>
      <c r="Y129" s="80"/>
      <c r="Z129" s="80"/>
    </row>
    <row r="130" spans="1:26" x14ac:dyDescent="0.2">
      <c r="A130" s="84">
        <v>123</v>
      </c>
      <c r="B130" s="84" t="str">
        <f ca="1"/>
        <v>Moldova</v>
      </c>
      <c r="C130" s="84" t="str">
        <f ca="1"/>
        <v>MDA</v>
      </c>
      <c r="D130" s="219" t="str">
        <f ca="1"/>
        <v>ECS           Europe &amp; Central Asia</v>
      </c>
      <c r="E130" s="219" t="str">
        <f ca="1"/>
        <v>IBRD</v>
      </c>
      <c r="F130" s="190" t="str">
        <f t="shared" ca="1" si="4"/>
        <v/>
      </c>
      <c r="G130" s="80">
        <f>IF(N130=7, 6.9, 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5.0555710946065417</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6.4078523293290397</v>
      </c>
      <c r="I130" s="191"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3.9886685552407899</v>
      </c>
      <c r="J130" s="242">
        <v>45142</v>
      </c>
      <c r="K130" s="242">
        <v>45142</v>
      </c>
      <c r="L130" s="91" t="s">
        <v>206</v>
      </c>
      <c r="M130" s="192">
        <v>6.4078523293290397</v>
      </c>
      <c r="N130" s="192" t="s">
        <v>409</v>
      </c>
      <c r="O130" s="192">
        <v>3.9886685552407899</v>
      </c>
      <c r="P130" s="192">
        <v>57.75</v>
      </c>
      <c r="Q130" s="192" t="s">
        <v>409</v>
      </c>
      <c r="R130" s="192">
        <v>-0.41666666666666402</v>
      </c>
      <c r="S130" s="192"/>
      <c r="T130" s="192"/>
      <c r="U130" s="192"/>
      <c r="V130" s="192"/>
      <c r="W130" s="192"/>
      <c r="X130" s="192"/>
      <c r="Y130" s="80"/>
      <c r="Z130" s="80"/>
    </row>
    <row r="131" spans="1:26" x14ac:dyDescent="0.2">
      <c r="A131" s="84">
        <v>124</v>
      </c>
      <c r="B131" s="84" t="str">
        <f ca="1"/>
        <v>Madagascar</v>
      </c>
      <c r="C131" s="84" t="str">
        <f ca="1"/>
        <v>MDG</v>
      </c>
      <c r="D131" s="219" t="str">
        <f ca="1"/>
        <v>SSF           Sub-Saharan Africa</v>
      </c>
      <c r="E131" s="219" t="str">
        <f ca="1"/>
        <v>IDA</v>
      </c>
      <c r="F131" s="190" t="str">
        <f t="shared" ca="1" si="4"/>
        <v/>
      </c>
      <c r="G131" s="80">
        <f>IF(N131=7, 6.9, 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5.9734744913366074</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5.7046586580720797</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6.2549575070821497</v>
      </c>
      <c r="J131" s="242">
        <v>45142</v>
      </c>
      <c r="K131" s="242">
        <v>45142</v>
      </c>
      <c r="L131" s="91" t="s">
        <v>208</v>
      </c>
      <c r="M131" s="192">
        <v>5.7046586580720797</v>
      </c>
      <c r="N131" s="192" t="s">
        <v>409</v>
      </c>
      <c r="O131" s="192">
        <v>6.2549575070821497</v>
      </c>
      <c r="P131" s="192">
        <v>53.75</v>
      </c>
      <c r="Q131" s="192" t="s">
        <v>409</v>
      </c>
      <c r="R131" s="192">
        <v>1.25</v>
      </c>
      <c r="S131" s="192"/>
      <c r="T131" s="192"/>
      <c r="U131" s="192"/>
      <c r="V131" s="192"/>
      <c r="W131" s="192"/>
      <c r="X131" s="192"/>
      <c r="Y131" s="80"/>
      <c r="Z131" s="80"/>
    </row>
    <row r="132" spans="1:26" x14ac:dyDescent="0.2">
      <c r="A132" s="84">
        <v>125</v>
      </c>
      <c r="B132" s="84" t="str">
        <f ca="1"/>
        <v>Maldives</v>
      </c>
      <c r="C132" s="84" t="str">
        <f ca="1"/>
        <v>MDV</v>
      </c>
      <c r="D132" s="219" t="str">
        <f ca="1"/>
        <v>SAS           South Asia</v>
      </c>
      <c r="E132" s="219" t="str">
        <f ca="1"/>
        <v>IDA</v>
      </c>
      <c r="F132" s="190" t="str">
        <f t="shared" ca="1" si="4"/>
        <v/>
      </c>
      <c r="G132" s="80" t="e">
        <f>IF(N132=7, 6.9, 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#N/A</v>
      </c>
      <c r="H132" s="80" t="e"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#N/A</v>
      </c>
      <c r="I132" s="191" t="e"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#N/A</v>
      </c>
      <c r="J132" s="242">
        <v>44753</v>
      </c>
      <c r="K132" s="242">
        <v>44753</v>
      </c>
      <c r="L132" s="91" t="s">
        <v>210</v>
      </c>
      <c r="M132" s="192" t="s">
        <v>409</v>
      </c>
      <c r="N132" s="192" t="s">
        <v>409</v>
      </c>
      <c r="O132" s="192" t="s">
        <v>409</v>
      </c>
      <c r="P132" s="192" t="s">
        <v>409</v>
      </c>
      <c r="Q132" s="192" t="s">
        <v>409</v>
      </c>
      <c r="R132" s="192" t="s">
        <v>409</v>
      </c>
      <c r="S132" s="192"/>
      <c r="T132" s="192"/>
      <c r="U132" s="192"/>
      <c r="V132" s="192"/>
      <c r="W132" s="192"/>
      <c r="X132" s="192"/>
      <c r="Y132" s="80"/>
      <c r="Z132" s="80"/>
    </row>
    <row r="133" spans="1:26" x14ac:dyDescent="0.2">
      <c r="A133" s="84">
        <v>126</v>
      </c>
      <c r="B133" s="84" t="str">
        <f ca="1"/>
        <v>Mexico</v>
      </c>
      <c r="C133" s="84" t="str">
        <f ca="1"/>
        <v>MEX</v>
      </c>
      <c r="D133" s="219" t="str">
        <f ca="1"/>
        <v>LCN           Latin America &amp; Caribbean</v>
      </c>
      <c r="E133" s="219" t="str">
        <f ca="1"/>
        <v>IBRD</v>
      </c>
      <c r="F133" s="190" t="str">
        <f t="shared" ca="1" si="4"/>
        <v/>
      </c>
      <c r="G133" s="80">
        <f>IF(N133=7, 6.9, 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6.9</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7</v>
      </c>
      <c r="I133" s="191"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7</v>
      </c>
      <c r="J133" s="242">
        <v>44895</v>
      </c>
      <c r="K133" s="242">
        <v>44887</v>
      </c>
      <c r="L133" s="91" t="s">
        <v>212</v>
      </c>
      <c r="M133" s="192">
        <v>2.0568414884266</v>
      </c>
      <c r="N133" s="192">
        <v>7</v>
      </c>
      <c r="O133" s="192">
        <v>4.5552407932011301</v>
      </c>
      <c r="P133" s="192">
        <v>33</v>
      </c>
      <c r="Q133" s="192" t="s">
        <v>779</v>
      </c>
      <c r="R133" s="192">
        <v>0</v>
      </c>
      <c r="S133" s="192"/>
      <c r="T133" s="192"/>
      <c r="U133" s="192"/>
      <c r="V133" s="192"/>
      <c r="W133" s="192"/>
      <c r="X133" s="192"/>
      <c r="Y133" s="80"/>
      <c r="Z133" s="80"/>
    </row>
    <row r="134" spans="1:26" x14ac:dyDescent="0.2">
      <c r="A134" s="84">
        <v>127</v>
      </c>
      <c r="B134" s="84" t="str">
        <f ca="1"/>
        <v>Marshall Islands</v>
      </c>
      <c r="C134" s="84" t="str">
        <f ca="1"/>
        <v>MHL</v>
      </c>
      <c r="D134" s="219" t="str">
        <f ca="1"/>
        <v>EAS           East Asia &amp; Pacific</v>
      </c>
      <c r="E134" s="219" t="str">
        <f ca="1"/>
        <v>IDA</v>
      </c>
      <c r="F134" s="190" t="str">
        <f t="shared" ca="1" si="4"/>
        <v/>
      </c>
      <c r="G134" s="80" t="e">
        <f>IF(N134=7, 6.9, 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#N/A</v>
      </c>
      <c r="H134" s="80" t="e"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#N/A</v>
      </c>
      <c r="I134" s="191" t="e"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#N/A</v>
      </c>
      <c r="J134" s="242">
        <v>44753</v>
      </c>
      <c r="K134" s="242">
        <v>44753</v>
      </c>
      <c r="L134" s="91" t="s">
        <v>214</v>
      </c>
      <c r="M134" s="192" t="s">
        <v>409</v>
      </c>
      <c r="N134" s="192" t="s">
        <v>409</v>
      </c>
      <c r="O134" s="192" t="s">
        <v>409</v>
      </c>
      <c r="P134" s="192" t="s">
        <v>409</v>
      </c>
      <c r="Q134" s="192" t="s">
        <v>409</v>
      </c>
      <c r="R134" s="192" t="s">
        <v>409</v>
      </c>
      <c r="S134" s="192"/>
      <c r="T134" s="192"/>
      <c r="U134" s="192"/>
      <c r="V134" s="192"/>
      <c r="W134" s="192"/>
      <c r="X134" s="192"/>
      <c r="Y134" s="80"/>
      <c r="Z134" s="80"/>
    </row>
    <row r="135" spans="1:26" x14ac:dyDescent="0.2">
      <c r="A135" s="84">
        <v>128</v>
      </c>
      <c r="B135" s="84" t="str">
        <f ca="1"/>
        <v>North Macedonia</v>
      </c>
      <c r="C135" s="84" t="str">
        <f ca="1"/>
        <v>MKD</v>
      </c>
      <c r="D135" s="219" t="str">
        <f ca="1"/>
        <v>ECS           Europe &amp; Central Asia</v>
      </c>
      <c r="E135" s="219" t="str">
        <f ca="1"/>
        <v>IBRD</v>
      </c>
      <c r="F135" s="190" t="str">
        <f t="shared" ca="1" si="4"/>
        <v/>
      </c>
      <c r="G135" s="80">
        <f>IF(N135=7, 6.9, 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2.4771578483204388</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1.79314386170524</v>
      </c>
      <c r="I135" s="191"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3.4220963172804502</v>
      </c>
      <c r="J135" s="242">
        <v>45201</v>
      </c>
      <c r="K135" s="242">
        <v>45201</v>
      </c>
      <c r="L135" s="91" t="s">
        <v>216</v>
      </c>
      <c r="M135" s="192">
        <v>1.79314386170524</v>
      </c>
      <c r="N135" s="192" t="s">
        <v>409</v>
      </c>
      <c r="O135" s="192">
        <v>3.4220963172804502</v>
      </c>
      <c r="P135" s="192">
        <v>31.5</v>
      </c>
      <c r="Q135" s="192" t="s">
        <v>409</v>
      </c>
      <c r="R135" s="192">
        <v>-0.83333333333333204</v>
      </c>
      <c r="S135" s="192"/>
      <c r="T135" s="192"/>
      <c r="U135" s="192"/>
      <c r="V135" s="192"/>
      <c r="W135" s="192"/>
      <c r="X135" s="192"/>
      <c r="Y135" s="80"/>
      <c r="Z135" s="80"/>
    </row>
    <row r="136" spans="1:26" x14ac:dyDescent="0.2">
      <c r="A136" s="84">
        <v>129</v>
      </c>
      <c r="B136" s="84" t="str">
        <f ca="1"/>
        <v>Mali</v>
      </c>
      <c r="C136" s="84" t="str">
        <f ca="1"/>
        <v>MLI</v>
      </c>
      <c r="D136" s="219" t="str">
        <f ca="1"/>
        <v>SSF           Sub-Saharan Africa</v>
      </c>
      <c r="E136" s="219" t="str">
        <f ca="1"/>
        <v>IDA</v>
      </c>
      <c r="F136" s="190" t="str">
        <f t="shared" ca="1" si="4"/>
        <v/>
      </c>
      <c r="G136" s="80">
        <f>IF(N136=7, 6.9, 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1.5790869076917835</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6.8766481101670101</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0.36260623229462302</v>
      </c>
      <c r="J136" s="242">
        <v>45142</v>
      </c>
      <c r="K136" s="242">
        <v>45142</v>
      </c>
      <c r="L136" s="91" t="s">
        <v>218</v>
      </c>
      <c r="M136" s="192">
        <v>6.8766481101670101</v>
      </c>
      <c r="N136" s="192" t="s">
        <v>409</v>
      </c>
      <c r="O136" s="192">
        <v>0.36260623229462302</v>
      </c>
      <c r="P136" s="192">
        <v>60.4166666666666</v>
      </c>
      <c r="Q136" s="192" t="s">
        <v>409</v>
      </c>
      <c r="R136" s="192">
        <v>-3.0833333333333202</v>
      </c>
      <c r="S136" s="192"/>
      <c r="T136" s="192"/>
      <c r="U136" s="192"/>
      <c r="V136" s="192"/>
      <c r="W136" s="192"/>
      <c r="X136" s="192"/>
      <c r="Y136" s="80"/>
      <c r="Z136" s="80"/>
    </row>
    <row r="137" spans="1:26" x14ac:dyDescent="0.2">
      <c r="A137" s="84">
        <v>130</v>
      </c>
      <c r="B137" s="84" t="str">
        <f ca="1"/>
        <v>Malta</v>
      </c>
      <c r="C137" s="84" t="str">
        <f ca="1"/>
        <v>MLT</v>
      </c>
      <c r="D137" s="219" t="str">
        <f ca="1"/>
        <v>MEA           Middle East &amp; North Africa</v>
      </c>
      <c r="E137" s="219" t="str">
        <f ca="1"/>
        <v>NA</v>
      </c>
      <c r="F137" s="190" t="str">
        <f t="shared" ref="F137:F195" ca="1" si="5">IF(L137 &lt;&gt; C137, "Countries don't match", "")</f>
        <v/>
      </c>
      <c r="G137" s="80">
        <f>IF(N137=7, 6.9, 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0</v>
      </c>
      <c r="I137" s="191"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4.5552407932011301</v>
      </c>
      <c r="J137" s="242">
        <v>45142</v>
      </c>
      <c r="K137" s="242">
        <v>45142</v>
      </c>
      <c r="L137" s="91" t="s">
        <v>220</v>
      </c>
      <c r="M137" s="192">
        <v>0</v>
      </c>
      <c r="N137" s="192" t="s">
        <v>409</v>
      </c>
      <c r="O137" s="192">
        <v>4.5552407932011301</v>
      </c>
      <c r="P137" s="192">
        <v>21</v>
      </c>
      <c r="Q137" s="192" t="s">
        <v>409</v>
      </c>
      <c r="R137" s="192">
        <v>0</v>
      </c>
      <c r="S137" s="192"/>
      <c r="T137" s="192"/>
      <c r="U137" s="192"/>
      <c r="V137" s="192"/>
      <c r="W137" s="192"/>
      <c r="X137" s="192"/>
      <c r="Y137" s="80"/>
      <c r="Z137" s="80"/>
    </row>
    <row r="138" spans="1:26" x14ac:dyDescent="0.2">
      <c r="A138" s="84">
        <v>131</v>
      </c>
      <c r="B138" s="84" t="str">
        <f ca="1"/>
        <v>Myanmar</v>
      </c>
      <c r="C138" s="84" t="str">
        <f ca="1"/>
        <v>MMR</v>
      </c>
      <c r="D138" s="219" t="str">
        <f ca="1"/>
        <v>EAS           East Asia &amp; Pacific</v>
      </c>
      <c r="E138" s="219" t="str">
        <f ca="1"/>
        <v>IDA</v>
      </c>
      <c r="F138" s="190" t="str">
        <f t="shared" ca="1" si="5"/>
        <v/>
      </c>
      <c r="G138" s="80">
        <f>IF(N138=7, 6.9, 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9.1543628261761327</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9.33782595956637</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8.9745042492917797</v>
      </c>
      <c r="J138" s="242">
        <v>45142</v>
      </c>
      <c r="K138" s="242">
        <v>45142</v>
      </c>
      <c r="L138" s="91" t="s">
        <v>222</v>
      </c>
      <c r="M138" s="192">
        <v>9.33782595956637</v>
      </c>
      <c r="N138" s="192" t="s">
        <v>409</v>
      </c>
      <c r="O138" s="192">
        <v>8.9745042492917797</v>
      </c>
      <c r="P138" s="192">
        <v>74.4166666666666</v>
      </c>
      <c r="Q138" s="192" t="s">
        <v>409</v>
      </c>
      <c r="R138" s="192">
        <v>3.25</v>
      </c>
      <c r="S138" s="192"/>
      <c r="T138" s="192"/>
      <c r="U138" s="192"/>
      <c r="V138" s="192"/>
      <c r="W138" s="192"/>
      <c r="X138" s="192"/>
      <c r="Y138" s="80"/>
      <c r="Z138" s="80"/>
    </row>
    <row r="139" spans="1:26" x14ac:dyDescent="0.2">
      <c r="A139" s="84">
        <v>132</v>
      </c>
      <c r="B139" s="84" t="str">
        <f ca="1"/>
        <v>Montenegro</v>
      </c>
      <c r="C139" s="84" t="str">
        <f ca="1"/>
        <v>MNE</v>
      </c>
      <c r="D139" s="219" t="str">
        <f ca="1"/>
        <v>ECS           Europe &amp; Central Asia</v>
      </c>
      <c r="E139" s="219" t="str">
        <f ca="1"/>
        <v>IBRD</v>
      </c>
      <c r="F139" s="190" t="str">
        <f t="shared" ca="1" si="5"/>
        <v/>
      </c>
      <c r="G139" s="80">
        <f>IF(N139=7, 6.9, 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1.5585588995703179</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5.1040140638734197</v>
      </c>
      <c r="I139" s="191"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0.47592067988668502</v>
      </c>
      <c r="J139" s="242">
        <v>45142</v>
      </c>
      <c r="K139" s="242">
        <v>45142</v>
      </c>
      <c r="L139" s="91" t="s">
        <v>224</v>
      </c>
      <c r="M139" s="192">
        <v>5.1040140638734197</v>
      </c>
      <c r="N139" s="192" t="s">
        <v>409</v>
      </c>
      <c r="O139" s="192">
        <v>0.47592067988668502</v>
      </c>
      <c r="P139" s="192">
        <v>50.3333333333333</v>
      </c>
      <c r="Q139" s="192" t="s">
        <v>409</v>
      </c>
      <c r="R139" s="192">
        <v>-3</v>
      </c>
      <c r="S139" s="192"/>
      <c r="T139" s="192"/>
      <c r="U139" s="192"/>
      <c r="V139" s="192"/>
      <c r="W139" s="192"/>
      <c r="X139" s="192"/>
      <c r="Y139" s="80"/>
      <c r="Z139" s="80"/>
    </row>
    <row r="140" spans="1:26" x14ac:dyDescent="0.2">
      <c r="A140" s="84">
        <v>133</v>
      </c>
      <c r="B140" s="84" t="str">
        <f ca="1"/>
        <v>Mongolia</v>
      </c>
      <c r="C140" s="84" t="str">
        <f ca="1"/>
        <v>MNG</v>
      </c>
      <c r="D140" s="219" t="str">
        <f ca="1"/>
        <v>EAS           East Asia &amp; Pacific</v>
      </c>
      <c r="E140" s="219" t="str">
        <f ca="1"/>
        <v>IBRD</v>
      </c>
      <c r="F140" s="190" t="str">
        <f t="shared" ca="1" si="5"/>
        <v/>
      </c>
      <c r="G140" s="80">
        <f>IF(N140=7, 6.9, 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3.0197804493586458</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5.2944623498388497</v>
      </c>
      <c r="I140" s="191"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1.7223796033994401</v>
      </c>
      <c r="J140" s="242">
        <v>45142</v>
      </c>
      <c r="K140" s="242">
        <v>45142</v>
      </c>
      <c r="L140" s="91" t="s">
        <v>226</v>
      </c>
      <c r="M140" s="192">
        <v>5.2944623498388497</v>
      </c>
      <c r="N140" s="192" t="s">
        <v>409</v>
      </c>
      <c r="O140" s="192">
        <v>1.7223796033994401</v>
      </c>
      <c r="P140" s="192">
        <v>51.4166666666666</v>
      </c>
      <c r="Q140" s="192" t="s">
        <v>409</v>
      </c>
      <c r="R140" s="192">
        <v>-2.0833333333333202</v>
      </c>
      <c r="S140" s="192"/>
      <c r="T140" s="192"/>
      <c r="U140" s="192"/>
      <c r="V140" s="192"/>
      <c r="W140" s="192"/>
      <c r="X140" s="192"/>
      <c r="Y140" s="80"/>
      <c r="Z140" s="80"/>
    </row>
    <row r="141" spans="1:26" x14ac:dyDescent="0.2">
      <c r="A141" s="84">
        <v>134</v>
      </c>
      <c r="B141" s="84" t="str">
        <f ca="1"/>
        <v>Northern Mariana Islands</v>
      </c>
      <c r="C141" s="84" t="str">
        <f ca="1"/>
        <v>MNP</v>
      </c>
      <c r="D141" s="219" t="str">
        <f ca="1"/>
        <v>EAS           East Asia &amp; Pacific</v>
      </c>
      <c r="E141" s="219" t="str">
        <f ca="1"/>
        <v>NA</v>
      </c>
      <c r="F141" s="190" t="str">
        <f t="shared" ca="1" si="5"/>
        <v/>
      </c>
      <c r="G141" s="80" t="e">
        <f>IF(N141=7, 6.9, 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t="e"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#N/A</v>
      </c>
      <c r="J141" s="242" t="s">
        <v>409</v>
      </c>
      <c r="K141" s="242" t="s">
        <v>409</v>
      </c>
      <c r="L141" s="91" t="s">
        <v>710</v>
      </c>
      <c r="M141" s="192" t="s">
        <v>409</v>
      </c>
      <c r="N141" s="192" t="s">
        <v>409</v>
      </c>
      <c r="O141" s="192" t="s">
        <v>409</v>
      </c>
      <c r="P141" s="192" t="s">
        <v>409</v>
      </c>
      <c r="Q141" s="192" t="s">
        <v>409</v>
      </c>
      <c r="R141" s="192" t="s">
        <v>409</v>
      </c>
      <c r="S141" s="192"/>
      <c r="T141" s="192"/>
      <c r="U141" s="192"/>
      <c r="V141" s="192"/>
      <c r="W141" s="192"/>
      <c r="X141" s="192"/>
      <c r="Y141" s="80"/>
      <c r="Z141" s="80"/>
    </row>
    <row r="142" spans="1:26" x14ac:dyDescent="0.2">
      <c r="A142" s="84">
        <v>135</v>
      </c>
      <c r="B142" s="84" t="str">
        <f ca="1"/>
        <v>Mozambique</v>
      </c>
      <c r="C142" s="84" t="str">
        <f ca="1"/>
        <v>MOZ</v>
      </c>
      <c r="D142" s="219" t="str">
        <f ca="1"/>
        <v>SSF           Sub-Saharan Africa</v>
      </c>
      <c r="E142" s="219" t="str">
        <f ca="1"/>
        <v>IDA</v>
      </c>
      <c r="F142" s="190" t="str">
        <f t="shared" ca="1" si="5"/>
        <v/>
      </c>
      <c r="G142" s="80">
        <f>IF(N142=7, 6.9, 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10</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10</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10</v>
      </c>
      <c r="J142" s="242">
        <v>44895</v>
      </c>
      <c r="K142" s="242">
        <v>45142</v>
      </c>
      <c r="L142" s="91" t="s">
        <v>228</v>
      </c>
      <c r="M142" s="192">
        <v>4.4594198652212098</v>
      </c>
      <c r="N142" s="192">
        <v>10</v>
      </c>
      <c r="O142" s="192">
        <v>4.5552407932011301</v>
      </c>
      <c r="P142" s="192">
        <v>46.6666666666666</v>
      </c>
      <c r="Q142" s="192" t="s">
        <v>783</v>
      </c>
      <c r="R142" s="192">
        <v>0</v>
      </c>
      <c r="S142" s="192"/>
      <c r="T142" s="192"/>
      <c r="U142" s="192"/>
      <c r="V142" s="192"/>
      <c r="W142" s="192"/>
      <c r="X142" s="192"/>
      <c r="Y142" s="80"/>
      <c r="Z142" s="80"/>
    </row>
    <row r="143" spans="1:26" x14ac:dyDescent="0.2">
      <c r="A143" s="84">
        <v>136</v>
      </c>
      <c r="B143" s="84" t="str">
        <f ca="1"/>
        <v>Mauritania</v>
      </c>
      <c r="C143" s="84" t="str">
        <f ca="1"/>
        <v>MRT</v>
      </c>
      <c r="D143" s="219" t="str">
        <f ca="1"/>
        <v>SSF           Sub-Saharan Africa</v>
      </c>
      <c r="E143" s="219" t="str">
        <f ca="1"/>
        <v>IDA</v>
      </c>
      <c r="F143" s="190" t="str">
        <f t="shared" ca="1" si="5"/>
        <v/>
      </c>
      <c r="G143" s="80">
        <f>IF(N143=7, 6.9, 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4.6645180193378302</v>
      </c>
      <c r="I143" s="191"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0</v>
      </c>
      <c r="J143" s="242">
        <v>45142</v>
      </c>
      <c r="K143" s="242">
        <v>45142</v>
      </c>
      <c r="L143" s="91" t="s">
        <v>230</v>
      </c>
      <c r="M143" s="192">
        <v>4.6645180193378302</v>
      </c>
      <c r="N143" s="192" t="s">
        <v>409</v>
      </c>
      <c r="O143" s="192">
        <v>0</v>
      </c>
      <c r="P143" s="192">
        <v>47.8333333333333</v>
      </c>
      <c r="Q143" s="192" t="s">
        <v>409</v>
      </c>
      <c r="R143" s="192">
        <v>-3.5</v>
      </c>
      <c r="S143" s="192"/>
      <c r="T143" s="192"/>
      <c r="U143" s="192"/>
      <c r="V143" s="192"/>
      <c r="W143" s="192"/>
      <c r="X143" s="192"/>
      <c r="Y143" s="80"/>
      <c r="Z143" s="80"/>
    </row>
    <row r="144" spans="1:26" x14ac:dyDescent="0.2">
      <c r="A144" s="84">
        <v>137</v>
      </c>
      <c r="B144" s="84" t="str">
        <f ca="1"/>
        <v>Mauritius</v>
      </c>
      <c r="C144" s="84" t="str">
        <f ca="1"/>
        <v>MUS</v>
      </c>
      <c r="D144" s="219" t="str">
        <f ca="1"/>
        <v>SSF           Sub-Saharan Africa</v>
      </c>
      <c r="E144" s="219" t="str">
        <f ca="1"/>
        <v>IBRD</v>
      </c>
      <c r="F144" s="190" t="str">
        <f t="shared" ca="1" si="5"/>
        <v/>
      </c>
      <c r="G144" s="80">
        <f>IF(N144=7, 6.9, 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3.2913372708980901</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1.5880457075886301</v>
      </c>
      <c r="I144" s="191"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6.8215297450424899</v>
      </c>
      <c r="J144" s="242">
        <v>45142</v>
      </c>
      <c r="K144" s="242">
        <v>45142</v>
      </c>
      <c r="L144" s="91" t="s">
        <v>232</v>
      </c>
      <c r="M144" s="192">
        <v>1.5880457075886301</v>
      </c>
      <c r="N144" s="192" t="s">
        <v>409</v>
      </c>
      <c r="O144" s="192">
        <v>6.8215297450424899</v>
      </c>
      <c r="P144" s="192">
        <v>30.3333333333333</v>
      </c>
      <c r="Q144" s="192" t="s">
        <v>409</v>
      </c>
      <c r="R144" s="192">
        <v>1.6666666666666601</v>
      </c>
      <c r="S144" s="192"/>
      <c r="T144" s="192"/>
      <c r="U144" s="192"/>
      <c r="V144" s="192"/>
      <c r="W144" s="192"/>
      <c r="X144" s="192"/>
      <c r="Y144" s="80"/>
      <c r="Z144" s="80"/>
    </row>
    <row r="145" spans="1:26" x14ac:dyDescent="0.2">
      <c r="A145" s="84">
        <v>138</v>
      </c>
      <c r="B145" s="84" t="str">
        <f ca="1"/>
        <v>Malawi</v>
      </c>
      <c r="C145" s="84" t="str">
        <f ca="1"/>
        <v>MWI</v>
      </c>
      <c r="D145" s="219" t="str">
        <f ca="1"/>
        <v>SSF           Sub-Saharan Africa</v>
      </c>
      <c r="E145" s="219" t="str">
        <f ca="1"/>
        <v>IDA</v>
      </c>
      <c r="F145" s="190" t="str">
        <f t="shared" ca="1" si="5"/>
        <v/>
      </c>
      <c r="G145" s="80">
        <f>IF(N145=7, 6.9, 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8.630175530117155</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7.4479929680632901</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10</v>
      </c>
      <c r="J145" s="242">
        <v>45142</v>
      </c>
      <c r="K145" s="242">
        <v>45142</v>
      </c>
      <c r="L145" s="91" t="s">
        <v>234</v>
      </c>
      <c r="M145" s="192">
        <v>7.4479929680632901</v>
      </c>
      <c r="N145" s="192" t="s">
        <v>409</v>
      </c>
      <c r="O145" s="192">
        <v>10</v>
      </c>
      <c r="P145" s="192">
        <v>63.6666666666666</v>
      </c>
      <c r="Q145" s="192" t="s">
        <v>409</v>
      </c>
      <c r="R145" s="192">
        <v>4.6666666666666599</v>
      </c>
      <c r="S145" s="192"/>
      <c r="T145" s="192"/>
      <c r="U145" s="192"/>
      <c r="V145" s="192"/>
      <c r="W145" s="192"/>
      <c r="X145" s="192"/>
      <c r="Y145" s="80"/>
      <c r="Z145" s="80"/>
    </row>
    <row r="146" spans="1:26" x14ac:dyDescent="0.2">
      <c r="A146" s="84">
        <v>139</v>
      </c>
      <c r="B146" s="84" t="str">
        <f ca="1"/>
        <v>Malaysia</v>
      </c>
      <c r="C146" s="84" t="str">
        <f ca="1"/>
        <v>MYS</v>
      </c>
      <c r="D146" s="219" t="str">
        <f ca="1"/>
        <v>EAS           East Asia &amp; Pacific</v>
      </c>
      <c r="E146" s="219" t="str">
        <f ca="1"/>
        <v>IBRD</v>
      </c>
      <c r="F146" s="190" t="str">
        <f t="shared" ca="1" si="5"/>
        <v/>
      </c>
      <c r="G146" s="80">
        <f>IF(N146=7, 6.9, 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6.9</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7</v>
      </c>
      <c r="I146" s="191"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7</v>
      </c>
      <c r="J146" s="242">
        <v>44895</v>
      </c>
      <c r="K146" s="242">
        <v>44887</v>
      </c>
      <c r="L146" s="91" t="s">
        <v>236</v>
      </c>
      <c r="M146" s="192">
        <v>0</v>
      </c>
      <c r="N146" s="192">
        <v>7</v>
      </c>
      <c r="O146" s="192">
        <v>4.8951841359773303</v>
      </c>
      <c r="P146" s="192">
        <v>20.0833333333333</v>
      </c>
      <c r="Q146" s="192" t="s">
        <v>779</v>
      </c>
      <c r="R146" s="192">
        <v>0.25</v>
      </c>
      <c r="S146" s="192"/>
      <c r="T146" s="192"/>
      <c r="U146" s="192"/>
      <c r="V146" s="192"/>
      <c r="W146" s="192"/>
      <c r="X146" s="192"/>
      <c r="Y146" s="80"/>
      <c r="Z146" s="80"/>
    </row>
    <row r="147" spans="1:26" x14ac:dyDescent="0.2">
      <c r="A147" s="84">
        <v>140</v>
      </c>
      <c r="B147" s="84" t="str">
        <f ca="1"/>
        <v>Namibia</v>
      </c>
      <c r="C147" s="84" t="str">
        <f ca="1"/>
        <v>NAM</v>
      </c>
      <c r="D147" s="219" t="str">
        <f ca="1"/>
        <v>SSF           Sub-Saharan Africa</v>
      </c>
      <c r="E147" s="219" t="str">
        <f ca="1"/>
        <v>IBRD</v>
      </c>
      <c r="F147" s="190" t="str">
        <f t="shared" ca="1" si="5"/>
        <v/>
      </c>
      <c r="G147" s="80">
        <f>IF(N147=7, 6.9, 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3.4147131391201944</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2.2765895106944001</v>
      </c>
      <c r="I147" s="191"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5.1218130311614702</v>
      </c>
      <c r="J147" s="242">
        <v>45201</v>
      </c>
      <c r="K147" s="242">
        <v>45201</v>
      </c>
      <c r="L147" s="91" t="s">
        <v>238</v>
      </c>
      <c r="M147" s="192">
        <v>2.2765895106944001</v>
      </c>
      <c r="N147" s="192" t="s">
        <v>409</v>
      </c>
      <c r="O147" s="192">
        <v>5.1218130311614702</v>
      </c>
      <c r="P147" s="192">
        <v>34.25</v>
      </c>
      <c r="Q147" s="192" t="s">
        <v>409</v>
      </c>
      <c r="R147" s="192">
        <v>0.41666666666666402</v>
      </c>
      <c r="S147" s="192"/>
      <c r="T147" s="192"/>
      <c r="U147" s="192"/>
      <c r="V147" s="192"/>
      <c r="W147" s="192"/>
      <c r="X147" s="192"/>
      <c r="Y147" s="80"/>
      <c r="Z147" s="80"/>
    </row>
    <row r="148" spans="1:26" x14ac:dyDescent="0.2">
      <c r="A148" s="84">
        <v>141</v>
      </c>
      <c r="B148" s="84" t="str">
        <f ca="1"/>
        <v>New Caledonia</v>
      </c>
      <c r="C148" s="84" t="str">
        <f ca="1"/>
        <v>NCL</v>
      </c>
      <c r="D148" s="219" t="str">
        <f ca="1"/>
        <v>EAS           East Asia &amp; Pacific</v>
      </c>
      <c r="E148" s="219" t="str">
        <f ca="1"/>
        <v>NA</v>
      </c>
      <c r="F148" s="190" t="str">
        <f t="shared" ca="1" si="5"/>
        <v/>
      </c>
      <c r="G148" s="80" t="e">
        <f>IF(N148=7, 6.9, 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t="e"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#N/A</v>
      </c>
      <c r="J148" s="242" t="s">
        <v>409</v>
      </c>
      <c r="K148" s="242" t="s">
        <v>409</v>
      </c>
      <c r="L148" s="91" t="s">
        <v>711</v>
      </c>
      <c r="M148" s="192" t="s">
        <v>409</v>
      </c>
      <c r="N148" s="192" t="s">
        <v>409</v>
      </c>
      <c r="O148" s="192" t="s">
        <v>409</v>
      </c>
      <c r="P148" s="192" t="s">
        <v>409</v>
      </c>
      <c r="Q148" s="192" t="s">
        <v>409</v>
      </c>
      <c r="R148" s="192" t="s">
        <v>409</v>
      </c>
      <c r="S148" s="192"/>
      <c r="T148" s="192"/>
      <c r="U148" s="192"/>
      <c r="V148" s="192"/>
      <c r="W148" s="192"/>
      <c r="X148" s="192"/>
      <c r="Y148" s="80"/>
      <c r="Z148" s="80"/>
    </row>
    <row r="149" spans="1:26" x14ac:dyDescent="0.2">
      <c r="A149" s="84">
        <v>142</v>
      </c>
      <c r="B149" s="84" t="str">
        <f ca="1"/>
        <v>Niger</v>
      </c>
      <c r="C149" s="84" t="str">
        <f ca="1"/>
        <v>NER</v>
      </c>
      <c r="D149" s="219" t="str">
        <f ca="1"/>
        <v>SSF           Sub-Saharan Africa</v>
      </c>
      <c r="E149" s="219" t="str">
        <f ca="1"/>
        <v>IDA</v>
      </c>
      <c r="F149" s="190" t="str">
        <f t="shared" ca="1" si="5"/>
        <v/>
      </c>
      <c r="G149" s="80">
        <f>IF(N149=7, 6.9, 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2.1522809319489258</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3.09698212716085</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1.4957507082152901</v>
      </c>
      <c r="J149" s="242">
        <v>45142</v>
      </c>
      <c r="K149" s="242">
        <v>45142</v>
      </c>
      <c r="L149" s="91" t="s">
        <v>240</v>
      </c>
      <c r="M149" s="192">
        <v>3.09698212716085</v>
      </c>
      <c r="N149" s="192" t="s">
        <v>409</v>
      </c>
      <c r="O149" s="192">
        <v>1.4957507082152901</v>
      </c>
      <c r="P149" s="192">
        <v>38.9166666666666</v>
      </c>
      <c r="Q149" s="192" t="s">
        <v>409</v>
      </c>
      <c r="R149" s="192">
        <v>-2.25</v>
      </c>
      <c r="S149" s="192"/>
      <c r="T149" s="192"/>
      <c r="U149" s="192"/>
      <c r="V149" s="192"/>
      <c r="W149" s="192"/>
      <c r="X149" s="192"/>
      <c r="Y149" s="80"/>
      <c r="Z149" s="80"/>
    </row>
    <row r="150" spans="1:26" x14ac:dyDescent="0.2">
      <c r="A150" s="84">
        <v>143</v>
      </c>
      <c r="B150" s="84" t="str">
        <f ca="1"/>
        <v>Nigeria</v>
      </c>
      <c r="C150" s="84" t="str">
        <f ca="1"/>
        <v>NGA</v>
      </c>
      <c r="D150" s="219" t="str">
        <f ca="1"/>
        <v>SSF           Sub-Saharan Africa</v>
      </c>
      <c r="E150" s="219" t="str">
        <f ca="1"/>
        <v>Blend</v>
      </c>
      <c r="F150" s="190" t="str">
        <f t="shared" ca="1" si="5"/>
        <v/>
      </c>
      <c r="G150" s="80">
        <f>IF(N150=7, 6.9, 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10</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10</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44895</v>
      </c>
      <c r="K150" s="242">
        <v>45142</v>
      </c>
      <c r="L150" s="91" t="s">
        <v>242</v>
      </c>
      <c r="M150" s="192">
        <v>8.4588338704951695</v>
      </c>
      <c r="N150" s="192">
        <v>10</v>
      </c>
      <c r="O150" s="192">
        <v>10</v>
      </c>
      <c r="P150" s="192">
        <v>69.4166666666666</v>
      </c>
      <c r="Q150" s="192" t="s">
        <v>780</v>
      </c>
      <c r="R150" s="192">
        <v>4.5833333333333197</v>
      </c>
      <c r="S150" s="192"/>
      <c r="T150" s="192"/>
      <c r="U150" s="192"/>
      <c r="V150" s="192"/>
      <c r="W150" s="192"/>
      <c r="X150" s="192"/>
      <c r="Y150" s="80"/>
      <c r="Z150" s="80"/>
    </row>
    <row r="151" spans="1:26" x14ac:dyDescent="0.2">
      <c r="A151" s="84">
        <v>144</v>
      </c>
      <c r="B151" s="84" t="str">
        <f ca="1"/>
        <v>Nicaragua</v>
      </c>
      <c r="C151" s="84" t="str">
        <f ca="1"/>
        <v>NIC</v>
      </c>
      <c r="D151" s="219" t="str">
        <f ca="1"/>
        <v>LCN           Latin America &amp; Caribbean</v>
      </c>
      <c r="E151" s="219" t="str">
        <f ca="1"/>
        <v>IDA</v>
      </c>
      <c r="F151" s="190" t="str">
        <f t="shared" ca="1" si="5"/>
        <v/>
      </c>
      <c r="G151" s="80">
        <f>IF(N151=7, 6.9, 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5.4037271029077436</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5.1333138001757996</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5.6883852691218104</v>
      </c>
      <c r="J151" s="242">
        <v>44998</v>
      </c>
      <c r="K151" s="242">
        <v>44998</v>
      </c>
      <c r="L151" s="91" t="s">
        <v>244</v>
      </c>
      <c r="M151" s="192">
        <v>5.1333138001757996</v>
      </c>
      <c r="N151" s="192" t="s">
        <v>409</v>
      </c>
      <c r="O151" s="192">
        <v>5.6883852691218104</v>
      </c>
      <c r="P151" s="192">
        <v>50.5</v>
      </c>
      <c r="Q151" s="192" t="s">
        <v>409</v>
      </c>
      <c r="R151" s="192">
        <v>0.83333333333333504</v>
      </c>
      <c r="S151" s="192"/>
      <c r="T151" s="192"/>
      <c r="U151" s="192"/>
      <c r="V151" s="192"/>
      <c r="W151" s="192"/>
      <c r="X151" s="192"/>
      <c r="Y151" s="80"/>
      <c r="Z151" s="80"/>
    </row>
    <row r="152" spans="1:26" x14ac:dyDescent="0.2">
      <c r="A152" s="84">
        <v>145</v>
      </c>
      <c r="B152" s="84" t="str">
        <f ca="1"/>
        <v>Netherlands</v>
      </c>
      <c r="C152" s="84" t="str">
        <f ca="1"/>
        <v>NLD</v>
      </c>
      <c r="D152" s="219" t="str">
        <f ca="1"/>
        <v>ECS           Europe &amp; Central Asia</v>
      </c>
      <c r="E152" s="219" t="str">
        <f ca="1"/>
        <v>NA</v>
      </c>
      <c r="F152" s="190" t="str">
        <f t="shared" ca="1" si="5"/>
        <v/>
      </c>
      <c r="G152" s="80">
        <f>IF(N152=7, 6.9, 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0.76276563957811605</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0.98740111338998005</v>
      </c>
      <c r="I152" s="191"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0.58923512747875795</v>
      </c>
      <c r="J152" s="242">
        <v>45142</v>
      </c>
      <c r="K152" s="242">
        <v>45142</v>
      </c>
      <c r="L152" s="91" t="s">
        <v>246</v>
      </c>
      <c r="M152" s="192">
        <v>0.98740111338998005</v>
      </c>
      <c r="N152" s="192" t="s">
        <v>409</v>
      </c>
      <c r="O152" s="192">
        <v>0.58923512747875795</v>
      </c>
      <c r="P152" s="192">
        <v>26.9166666666666</v>
      </c>
      <c r="Q152" s="192" t="s">
        <v>409</v>
      </c>
      <c r="R152" s="192">
        <v>-2.9166666666666599</v>
      </c>
      <c r="S152" s="192"/>
      <c r="T152" s="192"/>
      <c r="U152" s="192"/>
      <c r="V152" s="192"/>
      <c r="W152" s="192"/>
      <c r="X152" s="192"/>
      <c r="Y152" s="80"/>
      <c r="Z152" s="80"/>
    </row>
    <row r="153" spans="1:26" x14ac:dyDescent="0.2">
      <c r="A153" s="84">
        <v>146</v>
      </c>
      <c r="B153" s="84" t="str">
        <f ca="1"/>
        <v>Norway</v>
      </c>
      <c r="C153" s="84" t="str">
        <f ca="1"/>
        <v>NOR</v>
      </c>
      <c r="D153" s="219" t="str">
        <f ca="1"/>
        <v>ECS           Europe &amp; Central Asia</v>
      </c>
      <c r="E153" s="219" t="str">
        <f ca="1"/>
        <v>NA</v>
      </c>
      <c r="F153" s="190" t="str">
        <f t="shared" ca="1" si="5"/>
        <v/>
      </c>
      <c r="G153" s="80">
        <f>IF(N153=7, 6.9, 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4.1019830028328599</v>
      </c>
      <c r="J153" s="242">
        <v>45142</v>
      </c>
      <c r="K153" s="242">
        <v>45142</v>
      </c>
      <c r="L153" s="91" t="s">
        <v>248</v>
      </c>
      <c r="M153" s="192">
        <v>0</v>
      </c>
      <c r="N153" s="192" t="s">
        <v>409</v>
      </c>
      <c r="O153" s="192">
        <v>4.1019830028328599</v>
      </c>
      <c r="P153" s="192">
        <v>20</v>
      </c>
      <c r="Q153" s="192" t="s">
        <v>409</v>
      </c>
      <c r="R153" s="192">
        <v>-0.33333333333333198</v>
      </c>
      <c r="S153" s="192"/>
      <c r="T153" s="192"/>
      <c r="U153" s="192"/>
      <c r="V153" s="192"/>
      <c r="W153" s="192"/>
      <c r="X153" s="192"/>
      <c r="Y153" s="80"/>
      <c r="Z153" s="80"/>
    </row>
    <row r="154" spans="1:26" x14ac:dyDescent="0.2">
      <c r="A154" s="84">
        <v>147</v>
      </c>
      <c r="B154" s="84" t="str">
        <f ca="1"/>
        <v>Nepal</v>
      </c>
      <c r="C154" s="84" t="str">
        <f ca="1"/>
        <v>NPL</v>
      </c>
      <c r="D154" s="219" t="str">
        <f ca="1"/>
        <v>SAS           South Asia</v>
      </c>
      <c r="E154" s="219" t="str">
        <f ca="1"/>
        <v>IDA</v>
      </c>
      <c r="F154" s="190" t="str">
        <f t="shared" ca="1" si="5"/>
        <v/>
      </c>
      <c r="G154" s="80">
        <f>IF(N154=7, 6.9, 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4.7661455765314251</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4.9868151186639302</v>
      </c>
      <c r="I154" s="191"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4.5552407932011301</v>
      </c>
      <c r="J154" s="242">
        <v>45142</v>
      </c>
      <c r="K154" s="242">
        <v>45142</v>
      </c>
      <c r="L154" s="91" t="s">
        <v>250</v>
      </c>
      <c r="M154" s="192">
        <v>4.9868151186639302</v>
      </c>
      <c r="N154" s="192" t="s">
        <v>409</v>
      </c>
      <c r="O154" s="192">
        <v>4.5552407932011301</v>
      </c>
      <c r="P154" s="192">
        <v>49.6666666666666</v>
      </c>
      <c r="Q154" s="192" t="s">
        <v>409</v>
      </c>
      <c r="R154" s="192">
        <v>0</v>
      </c>
      <c r="S154" s="192"/>
      <c r="T154" s="192"/>
      <c r="U154" s="192"/>
      <c r="V154" s="192"/>
      <c r="W154" s="192"/>
      <c r="X154" s="192"/>
      <c r="Y154" s="80"/>
      <c r="Z154" s="80"/>
    </row>
    <row r="155" spans="1:26" x14ac:dyDescent="0.2">
      <c r="A155" s="84">
        <v>148</v>
      </c>
      <c r="B155" s="84" t="str">
        <f ca="1"/>
        <v>Nauru</v>
      </c>
      <c r="C155" s="84" t="str">
        <f ca="1"/>
        <v>NRU</v>
      </c>
      <c r="D155" s="219" t="str">
        <f ca="1"/>
        <v>EAS           East Asia &amp; Pacific</v>
      </c>
      <c r="E155" s="219" t="str">
        <f ca="1"/>
        <v>IBRD</v>
      </c>
      <c r="F155" s="190" t="str">
        <f t="shared" ca="1" si="5"/>
        <v/>
      </c>
      <c r="G155" s="80" t="e">
        <f>IF(N155=7, 6.9, 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#N/A</v>
      </c>
      <c r="H155" s="80" t="e"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#N/A</v>
      </c>
      <c r="I155" s="191" t="e"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#N/A</v>
      </c>
      <c r="J155" s="242">
        <v>44753</v>
      </c>
      <c r="K155" s="242">
        <v>44753</v>
      </c>
      <c r="L155" s="91" t="s">
        <v>252</v>
      </c>
      <c r="M155" s="192" t="s">
        <v>409</v>
      </c>
      <c r="N155" s="192" t="s">
        <v>409</v>
      </c>
      <c r="O155" s="192" t="s">
        <v>409</v>
      </c>
      <c r="P155" s="192" t="s">
        <v>409</v>
      </c>
      <c r="Q155" s="192" t="s">
        <v>409</v>
      </c>
      <c r="R155" s="192" t="s">
        <v>409</v>
      </c>
      <c r="S155" s="192"/>
      <c r="T155" s="192"/>
      <c r="U155" s="192"/>
      <c r="V155" s="192"/>
      <c r="W155" s="192"/>
      <c r="X155" s="192"/>
      <c r="Y155" s="80"/>
      <c r="Z155" s="80"/>
    </row>
    <row r="156" spans="1:26" x14ac:dyDescent="0.2">
      <c r="A156" s="84">
        <v>149</v>
      </c>
      <c r="B156" s="84" t="str">
        <f ca="1"/>
        <v>New Zealand</v>
      </c>
      <c r="C156" s="84" t="str">
        <f ca="1"/>
        <v>NZL</v>
      </c>
      <c r="D156" s="219" t="str">
        <f ca="1"/>
        <v>EAS           East Asia &amp; Pacific</v>
      </c>
      <c r="E156" s="219" t="str">
        <f ca="1"/>
        <v>NA</v>
      </c>
      <c r="F156" s="190" t="str">
        <f t="shared" ca="1" si="5"/>
        <v/>
      </c>
      <c r="G156" s="80">
        <f>IF(N156=7, 6.9, 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0</v>
      </c>
      <c r="I156" s="191"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7</v>
      </c>
      <c r="J156" s="242">
        <v>45142</v>
      </c>
      <c r="K156" s="242">
        <v>45142</v>
      </c>
      <c r="L156" s="91" t="s">
        <v>254</v>
      </c>
      <c r="M156" s="192">
        <v>0</v>
      </c>
      <c r="N156" s="192" t="s">
        <v>409</v>
      </c>
      <c r="O156" s="192">
        <v>7</v>
      </c>
      <c r="P156" s="192">
        <v>20</v>
      </c>
      <c r="Q156" s="192" t="s">
        <v>409</v>
      </c>
      <c r="R156" s="192">
        <v>3.3333333333333299</v>
      </c>
      <c r="S156" s="192"/>
      <c r="T156" s="192"/>
      <c r="U156" s="192"/>
      <c r="V156" s="192"/>
      <c r="W156" s="192"/>
      <c r="X156" s="192"/>
      <c r="Y156" s="80"/>
      <c r="Z156" s="80"/>
    </row>
    <row r="157" spans="1:26" x14ac:dyDescent="0.2">
      <c r="A157" s="84">
        <v>150</v>
      </c>
      <c r="B157" s="84" t="str">
        <f ca="1"/>
        <v>Oman</v>
      </c>
      <c r="C157" s="84" t="str">
        <f ca="1"/>
        <v>OMN</v>
      </c>
      <c r="D157" s="219" t="str">
        <f ca="1"/>
        <v>MEA           Middle East &amp; North Africa</v>
      </c>
      <c r="E157" s="219" t="str">
        <f ca="1"/>
        <v>NA</v>
      </c>
      <c r="F157" s="190" t="str">
        <f t="shared" ca="1" si="5"/>
        <v/>
      </c>
      <c r="G157" s="80">
        <f>IF(N157=7, 6.9, 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1.8077937298564299</v>
      </c>
      <c r="I157" s="191"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0</v>
      </c>
      <c r="J157" s="242">
        <v>45142</v>
      </c>
      <c r="K157" s="242">
        <v>45142</v>
      </c>
      <c r="L157" s="91" t="s">
        <v>256</v>
      </c>
      <c r="M157" s="192">
        <v>1.8077937298564299</v>
      </c>
      <c r="N157" s="192" t="s">
        <v>409</v>
      </c>
      <c r="O157" s="192">
        <v>0</v>
      </c>
      <c r="P157" s="192">
        <v>31.5833333333333</v>
      </c>
      <c r="Q157" s="192" t="s">
        <v>409</v>
      </c>
      <c r="R157" s="192">
        <v>-6.5833333333333304</v>
      </c>
      <c r="S157" s="192"/>
      <c r="T157" s="192"/>
      <c r="U157" s="192"/>
      <c r="V157" s="192"/>
      <c r="W157" s="192"/>
      <c r="X157" s="192"/>
      <c r="Y157" s="80"/>
      <c r="Z157" s="80"/>
    </row>
    <row r="158" spans="1:26" x14ac:dyDescent="0.2">
      <c r="A158" s="84">
        <v>151</v>
      </c>
      <c r="B158" s="84" t="str">
        <f ca="1"/>
        <v>Pakistan</v>
      </c>
      <c r="C158" s="84" t="str">
        <f ca="1"/>
        <v>PAK</v>
      </c>
      <c r="D158" s="219" t="str">
        <f ca="1"/>
        <v>SAS           South Asia</v>
      </c>
      <c r="E158" s="219" t="str">
        <f ca="1"/>
        <v>Blend</v>
      </c>
      <c r="F158" s="190" t="str">
        <f t="shared" ca="1" si="5"/>
        <v/>
      </c>
      <c r="G158" s="80">
        <f>IF(N158=7, 6.9, 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10</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10</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10</v>
      </c>
      <c r="J158" s="242">
        <v>44895</v>
      </c>
      <c r="K158" s="242">
        <v>45142</v>
      </c>
      <c r="L158" s="91" t="s">
        <v>258</v>
      </c>
      <c r="M158" s="192">
        <v>8.0339876941107509</v>
      </c>
      <c r="N158" s="192">
        <v>10</v>
      </c>
      <c r="O158" s="192">
        <v>10</v>
      </c>
      <c r="P158" s="192">
        <v>67</v>
      </c>
      <c r="Q158" s="192" t="s">
        <v>780</v>
      </c>
      <c r="R158" s="192">
        <v>8.6666666666666696</v>
      </c>
      <c r="S158" s="192"/>
      <c r="T158" s="192"/>
      <c r="U158" s="192"/>
      <c r="V158" s="192"/>
      <c r="W158" s="192"/>
      <c r="X158" s="192"/>
      <c r="Y158" s="80"/>
      <c r="Z158" s="80"/>
    </row>
    <row r="159" spans="1:26" x14ac:dyDescent="0.2">
      <c r="A159" s="84">
        <v>152</v>
      </c>
      <c r="B159" s="84" t="str">
        <f ca="1"/>
        <v>Panama</v>
      </c>
      <c r="C159" s="84" t="str">
        <f ca="1"/>
        <v>PAN</v>
      </c>
      <c r="D159" s="219" t="str">
        <f ca="1"/>
        <v>LCN           Latin America &amp; Caribbean</v>
      </c>
      <c r="E159" s="219" t="str">
        <f ca="1"/>
        <v>IBRD</v>
      </c>
      <c r="F159" s="190" t="str">
        <f t="shared" ca="1" si="5"/>
        <v/>
      </c>
      <c r="G159" s="80">
        <f>IF(N159=7, 6.9, 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2.0493995088717232</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0.73835335481980702</v>
      </c>
      <c r="I159" s="191"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5.6883852691218104</v>
      </c>
      <c r="J159" s="242">
        <v>45142</v>
      </c>
      <c r="K159" s="242">
        <v>45142</v>
      </c>
      <c r="L159" s="91" t="s">
        <v>260</v>
      </c>
      <c r="M159" s="192">
        <v>0.73835335481980702</v>
      </c>
      <c r="N159" s="192" t="s">
        <v>409</v>
      </c>
      <c r="O159" s="192">
        <v>5.6883852691218104</v>
      </c>
      <c r="P159" s="192">
        <v>25.5</v>
      </c>
      <c r="Q159" s="192" t="s">
        <v>409</v>
      </c>
      <c r="R159" s="192">
        <v>0.83333333333333204</v>
      </c>
      <c r="S159" s="192"/>
      <c r="T159" s="192"/>
      <c r="U159" s="192"/>
      <c r="V159" s="192"/>
      <c r="W159" s="192"/>
      <c r="X159" s="192"/>
      <c r="Y159" s="80"/>
      <c r="Z159" s="80"/>
    </row>
    <row r="160" spans="1:26" x14ac:dyDescent="0.2">
      <c r="A160" s="84">
        <v>153</v>
      </c>
      <c r="B160" s="84" t="str">
        <f ca="1"/>
        <v>Peru</v>
      </c>
      <c r="C160" s="84" t="str">
        <f ca="1"/>
        <v>PER</v>
      </c>
      <c r="D160" s="219" t="str">
        <f ca="1"/>
        <v>LCN           Latin America &amp; Caribbean</v>
      </c>
      <c r="E160" s="219" t="str">
        <f ca="1"/>
        <v>IBRD</v>
      </c>
      <c r="F160" s="190" t="str">
        <f t="shared" ca="1" si="5"/>
        <v/>
      </c>
      <c r="G160" s="80">
        <f>IF(N160=7, 6.9, 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6.9</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7</v>
      </c>
      <c r="I160" s="191"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7</v>
      </c>
      <c r="J160" s="242">
        <v>44895</v>
      </c>
      <c r="K160" s="242">
        <v>44887</v>
      </c>
      <c r="L160" s="91" t="s">
        <v>262</v>
      </c>
      <c r="M160" s="192">
        <v>1.79314386170524</v>
      </c>
      <c r="N160" s="192">
        <v>7</v>
      </c>
      <c r="O160" s="192">
        <v>0.70254957507082405</v>
      </c>
      <c r="P160" s="192">
        <v>31.5</v>
      </c>
      <c r="Q160" s="192" t="s">
        <v>779</v>
      </c>
      <c r="R160" s="192">
        <v>-2.8333333333333299</v>
      </c>
      <c r="S160" s="192"/>
      <c r="T160" s="192"/>
      <c r="U160" s="192"/>
      <c r="V160" s="192"/>
      <c r="W160" s="192"/>
      <c r="X160" s="192"/>
      <c r="Y160" s="80"/>
      <c r="Z160" s="80"/>
    </row>
    <row r="161" spans="1:26" x14ac:dyDescent="0.2">
      <c r="A161" s="84">
        <v>154</v>
      </c>
      <c r="B161" s="84" t="str">
        <f ca="1"/>
        <v>Philippines</v>
      </c>
      <c r="C161" s="84" t="str">
        <f ca="1"/>
        <v>PHL</v>
      </c>
      <c r="D161" s="219" t="str">
        <f ca="1"/>
        <v>EAS           East Asia &amp; Pacific</v>
      </c>
      <c r="E161" s="219" t="str">
        <f ca="1"/>
        <v>IBRD</v>
      </c>
      <c r="F161" s="190" t="str">
        <f t="shared" ca="1" si="5"/>
        <v/>
      </c>
      <c r="G161" s="80">
        <f>IF(N161=7, 6.9, 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3.0018059967942872</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3.1555815997656</v>
      </c>
      <c r="I161" s="191"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2.85552407932011</v>
      </c>
      <c r="J161" s="242">
        <v>45142</v>
      </c>
      <c r="K161" s="242">
        <v>45142</v>
      </c>
      <c r="L161" s="91" t="s">
        <v>264</v>
      </c>
      <c r="M161" s="192">
        <v>3.1555815997656</v>
      </c>
      <c r="N161" s="192" t="s">
        <v>409</v>
      </c>
      <c r="O161" s="192">
        <v>2.85552407932011</v>
      </c>
      <c r="P161" s="192">
        <v>39.25</v>
      </c>
      <c r="Q161" s="192" t="s">
        <v>409</v>
      </c>
      <c r="R161" s="192">
        <v>-1.25</v>
      </c>
      <c r="S161" s="192"/>
      <c r="T161" s="192"/>
      <c r="U161" s="192"/>
      <c r="V161" s="192"/>
      <c r="W161" s="192"/>
      <c r="X161" s="192"/>
      <c r="Y161" s="80"/>
      <c r="Z161" s="80"/>
    </row>
    <row r="162" spans="1:26" x14ac:dyDescent="0.2">
      <c r="A162" s="84">
        <v>155</v>
      </c>
      <c r="B162" s="84" t="str">
        <f ca="1"/>
        <v>Palau</v>
      </c>
      <c r="C162" s="84" t="str">
        <f ca="1"/>
        <v>PLW</v>
      </c>
      <c r="D162" s="219" t="str">
        <f ca="1"/>
        <v>EAS           East Asia &amp; Pacific</v>
      </c>
      <c r="E162" s="219" t="str">
        <f ca="1"/>
        <v>IBRD</v>
      </c>
      <c r="F162" s="190" t="str">
        <f t="shared" ca="1" si="5"/>
        <v/>
      </c>
      <c r="G162" s="80" t="e">
        <f>IF(N162=7, 6.9, 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#N/A</v>
      </c>
      <c r="H162" s="80" t="e"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#N/A</v>
      </c>
      <c r="I162" s="191" t="e"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#N/A</v>
      </c>
      <c r="J162" s="242">
        <v>44753</v>
      </c>
      <c r="K162" s="242">
        <v>44753</v>
      </c>
      <c r="L162" s="91" t="s">
        <v>266</v>
      </c>
      <c r="M162" s="192" t="s">
        <v>409</v>
      </c>
      <c r="N162" s="192" t="s">
        <v>409</v>
      </c>
      <c r="O162" s="192" t="s">
        <v>409</v>
      </c>
      <c r="P162" s="192" t="s">
        <v>409</v>
      </c>
      <c r="Q162" s="192" t="s">
        <v>409</v>
      </c>
      <c r="R162" s="192" t="s">
        <v>409</v>
      </c>
      <c r="S162" s="192"/>
      <c r="T162" s="192"/>
      <c r="U162" s="192"/>
      <c r="V162" s="192"/>
      <c r="W162" s="192"/>
      <c r="X162" s="192"/>
      <c r="Y162" s="80"/>
      <c r="Z162" s="80"/>
    </row>
    <row r="163" spans="1:26" x14ac:dyDescent="0.2">
      <c r="A163" s="84">
        <v>156</v>
      </c>
      <c r="B163" s="84" t="str">
        <f ca="1"/>
        <v>Papua New Guinea</v>
      </c>
      <c r="C163" s="84" t="str">
        <f ca="1"/>
        <v>PNG</v>
      </c>
      <c r="D163" s="219" t="str">
        <f ca="1"/>
        <v>EAS           East Asia &amp; Pacific</v>
      </c>
      <c r="E163" s="219" t="str">
        <f ca="1"/>
        <v>Blend</v>
      </c>
      <c r="F163" s="190" t="str">
        <f t="shared" ca="1" si="5"/>
        <v/>
      </c>
      <c r="G163" s="80">
        <f>IF(N163=7, 6.9, 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10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10</v>
      </c>
      <c r="I163" s="191"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10</v>
      </c>
      <c r="J163" s="242">
        <v>44895</v>
      </c>
      <c r="K163" s="242">
        <v>45142</v>
      </c>
      <c r="L163" s="91" t="s">
        <v>268</v>
      </c>
      <c r="M163" s="192">
        <v>5.7046586580720797</v>
      </c>
      <c r="N163" s="192">
        <v>10</v>
      </c>
      <c r="O163" s="192">
        <v>3.0821529745042402</v>
      </c>
      <c r="P163" s="192">
        <v>53.75</v>
      </c>
      <c r="Q163" s="192" t="s">
        <v>781</v>
      </c>
      <c r="R163" s="192">
        <v>-1.0833333333333299</v>
      </c>
      <c r="S163" s="192"/>
      <c r="T163" s="192"/>
      <c r="U163" s="192"/>
      <c r="V163" s="192"/>
      <c r="W163" s="192"/>
      <c r="X163" s="192"/>
      <c r="Y163" s="80"/>
      <c r="Z163" s="80"/>
    </row>
    <row r="164" spans="1:26" x14ac:dyDescent="0.2">
      <c r="A164" s="84">
        <v>157</v>
      </c>
      <c r="B164" s="84" t="str">
        <f ca="1"/>
        <v>Poland</v>
      </c>
      <c r="C164" s="84" t="str">
        <f ca="1"/>
        <v>POL</v>
      </c>
      <c r="D164" s="219" t="str">
        <f ca="1"/>
        <v>ECS           Europe &amp; Central Asia</v>
      </c>
      <c r="E164" s="219" t="str">
        <f ca="1"/>
        <v>IBRD</v>
      </c>
      <c r="F164" s="190" t="str">
        <f t="shared" ca="1" si="5"/>
        <v/>
      </c>
      <c r="G164" s="80">
        <f>IF(N164=7, 6.9, 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3.9759742162320499</v>
      </c>
      <c r="I164" s="191"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0</v>
      </c>
      <c r="J164" s="242">
        <v>45142</v>
      </c>
      <c r="K164" s="242">
        <v>45142</v>
      </c>
      <c r="L164" s="91" t="s">
        <v>270</v>
      </c>
      <c r="M164" s="192">
        <v>3.9759742162320499</v>
      </c>
      <c r="N164" s="192" t="s">
        <v>409</v>
      </c>
      <c r="O164" s="192">
        <v>0</v>
      </c>
      <c r="P164" s="192">
        <v>43.9166666666666</v>
      </c>
      <c r="Q164" s="192" t="s">
        <v>409</v>
      </c>
      <c r="R164" s="192">
        <v>-9.5833333333333197</v>
      </c>
      <c r="S164" s="192"/>
      <c r="T164" s="192"/>
      <c r="U164" s="192"/>
      <c r="V164" s="192"/>
      <c r="W164" s="192"/>
      <c r="X164" s="192"/>
      <c r="Y164" s="80"/>
      <c r="Z164" s="80"/>
    </row>
    <row r="165" spans="1:26" x14ac:dyDescent="0.2">
      <c r="A165" s="84">
        <v>158</v>
      </c>
      <c r="B165" s="84" t="str">
        <f ca="1"/>
        <v>Puerto Rico</v>
      </c>
      <c r="C165" s="84" t="str">
        <f ca="1"/>
        <v>PRI</v>
      </c>
      <c r="D165" s="219" t="str">
        <f ca="1"/>
        <v>LCN           Latin America &amp; Caribbean</v>
      </c>
      <c r="E165" s="219" t="str">
        <f ca="1"/>
        <v>NA</v>
      </c>
      <c r="F165" s="190" t="str">
        <f t="shared" ca="1" si="5"/>
        <v/>
      </c>
      <c r="G165" s="80">
        <f>IF(N165=7, 6.9, 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2.3364532918552805</v>
      </c>
      <c r="H165" s="80"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4.7231174919425696</v>
      </c>
      <c r="I165" s="191"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1.1558073654390799</v>
      </c>
      <c r="J165" s="242">
        <v>45142</v>
      </c>
      <c r="K165" s="242">
        <v>45142</v>
      </c>
      <c r="L165" s="91" t="s">
        <v>712</v>
      </c>
      <c r="M165" s="192">
        <v>4.7231174919425696</v>
      </c>
      <c r="N165" s="192" t="s">
        <v>409</v>
      </c>
      <c r="O165" s="192">
        <v>1.1558073654390799</v>
      </c>
      <c r="P165" s="192">
        <v>48.1666666666666</v>
      </c>
      <c r="Q165" s="192" t="s">
        <v>409</v>
      </c>
      <c r="R165" s="192">
        <v>-2.5</v>
      </c>
      <c r="S165" s="192"/>
      <c r="T165" s="192"/>
      <c r="U165" s="192"/>
      <c r="V165" s="192"/>
      <c r="W165" s="192"/>
      <c r="X165" s="192"/>
      <c r="Y165" s="80"/>
      <c r="Z165" s="80"/>
    </row>
    <row r="166" spans="1:26" x14ac:dyDescent="0.2">
      <c r="A166" s="84">
        <v>159</v>
      </c>
      <c r="B166" s="84" t="str">
        <f ca="1"/>
        <v>Korea, Dem. People's Rep.</v>
      </c>
      <c r="C166" s="84" t="str">
        <f ca="1"/>
        <v>PRK</v>
      </c>
      <c r="D166" s="219" t="str">
        <f ca="1"/>
        <v>EAS           East Asia &amp; Pacific</v>
      </c>
      <c r="E166" s="219" t="str">
        <f ca="1"/>
        <v>NA</v>
      </c>
      <c r="F166" s="190" t="str">
        <f t="shared" ca="1" si="5"/>
        <v/>
      </c>
      <c r="G166" s="80">
        <f>IF(N166=7, 6.9, 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9.1074791044170897</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10</v>
      </c>
      <c r="I166" s="191"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8.29461756373939</v>
      </c>
      <c r="J166" s="242">
        <v>45142</v>
      </c>
      <c r="K166" s="242">
        <v>45142</v>
      </c>
      <c r="L166" s="91" t="s">
        <v>271</v>
      </c>
      <c r="M166" s="192">
        <v>10</v>
      </c>
      <c r="N166" s="192" t="s">
        <v>409</v>
      </c>
      <c r="O166" s="192">
        <v>8.29461756373939</v>
      </c>
      <c r="P166" s="192">
        <v>85.9166666666666</v>
      </c>
      <c r="Q166" s="192" t="s">
        <v>409</v>
      </c>
      <c r="R166" s="192">
        <v>2.7500000000000102</v>
      </c>
      <c r="S166" s="192"/>
      <c r="T166" s="192"/>
      <c r="U166" s="192"/>
      <c r="V166" s="192"/>
      <c r="W166" s="192"/>
      <c r="X166" s="192"/>
      <c r="Y166" s="80"/>
      <c r="Z166" s="80"/>
    </row>
    <row r="167" spans="1:26" x14ac:dyDescent="0.2">
      <c r="A167" s="84">
        <v>160</v>
      </c>
      <c r="B167" s="84" t="str">
        <f ca="1"/>
        <v>Portugal</v>
      </c>
      <c r="C167" s="84" t="str">
        <f ca="1"/>
        <v>PRT</v>
      </c>
      <c r="D167" s="219" t="str">
        <f ca="1"/>
        <v>ECS           Europe &amp; Central Asia</v>
      </c>
      <c r="E167" s="219" t="str">
        <f ca="1"/>
        <v>NA</v>
      </c>
      <c r="F167" s="190" t="str">
        <f t="shared" ca="1" si="5"/>
        <v/>
      </c>
      <c r="G167" s="80">
        <f>IF(N167=7, 6.9, 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3.3950723499438991</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1.6466451801933699</v>
      </c>
      <c r="I167" s="191"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7</v>
      </c>
      <c r="J167" s="242">
        <v>45142</v>
      </c>
      <c r="K167" s="242">
        <v>45142</v>
      </c>
      <c r="L167" s="91" t="s">
        <v>273</v>
      </c>
      <c r="M167" s="192">
        <v>1.6466451801933699</v>
      </c>
      <c r="N167" s="192" t="s">
        <v>409</v>
      </c>
      <c r="O167" s="192">
        <v>7</v>
      </c>
      <c r="P167" s="192">
        <v>30.6666666666666</v>
      </c>
      <c r="Q167" s="192" t="s">
        <v>409</v>
      </c>
      <c r="R167" s="192">
        <v>3.3333333333333299</v>
      </c>
      <c r="S167" s="192"/>
      <c r="T167" s="192"/>
      <c r="U167" s="192"/>
      <c r="V167" s="192"/>
      <c r="W167" s="192"/>
      <c r="X167" s="192"/>
      <c r="Y167" s="80"/>
      <c r="Z167" s="80"/>
    </row>
    <row r="168" spans="1:26" x14ac:dyDescent="0.2">
      <c r="A168" s="84">
        <v>161</v>
      </c>
      <c r="B168" s="84" t="str">
        <f ca="1"/>
        <v>Paraguay</v>
      </c>
      <c r="C168" s="84" t="str">
        <f ca="1"/>
        <v>PRY</v>
      </c>
      <c r="D168" s="219" t="str">
        <f ca="1"/>
        <v>LCN           Latin America &amp; Caribbean</v>
      </c>
      <c r="E168" s="219" t="str">
        <f ca="1"/>
        <v>IBRD</v>
      </c>
      <c r="F168" s="190" t="str">
        <f t="shared" ca="1" si="5"/>
        <v/>
      </c>
      <c r="G168" s="80">
        <f>IF(N168=7, 6.9, 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3.43392909463814</v>
      </c>
      <c r="I168" s="191"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0</v>
      </c>
      <c r="J168" s="242">
        <v>45142</v>
      </c>
      <c r="K168" s="242">
        <v>45142</v>
      </c>
      <c r="L168" s="91" t="s">
        <v>275</v>
      </c>
      <c r="M168" s="192">
        <v>3.43392909463814</v>
      </c>
      <c r="N168" s="192" t="s">
        <v>409</v>
      </c>
      <c r="O168" s="192">
        <v>0</v>
      </c>
      <c r="P168" s="192">
        <v>40.8333333333333</v>
      </c>
      <c r="Q168" s="192" t="s">
        <v>409</v>
      </c>
      <c r="R168" s="192">
        <v>-4.1666666666666599</v>
      </c>
      <c r="S168" s="192"/>
      <c r="T168" s="192"/>
      <c r="U168" s="192"/>
      <c r="V168" s="192"/>
      <c r="W168" s="192"/>
      <c r="X168" s="192"/>
      <c r="Y168" s="80"/>
      <c r="Z168" s="80"/>
    </row>
    <row r="169" spans="1:26" x14ac:dyDescent="0.2">
      <c r="A169" s="84">
        <v>162</v>
      </c>
      <c r="B169" s="84" t="str">
        <f ca="1"/>
        <v>West Bank and Gaza</v>
      </c>
      <c r="C169" s="84" t="str">
        <f ca="1"/>
        <v>PSE</v>
      </c>
      <c r="D169" s="219" t="str">
        <f ca="1"/>
        <v>MEA           Middle East &amp; North Africa</v>
      </c>
      <c r="E169" s="219" t="str">
        <f ca="1"/>
        <v>NA</v>
      </c>
      <c r="F169" s="190" t="str">
        <f t="shared" ca="1" si="5"/>
        <v/>
      </c>
      <c r="G169" s="80">
        <f>IF(N169=7, 6.9, 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4.2151188939841102</v>
      </c>
      <c r="H169" s="80"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5.1919132727805399</v>
      </c>
      <c r="I169" s="191"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3.4220963172804599</v>
      </c>
      <c r="J169" s="242">
        <v>45142</v>
      </c>
      <c r="K169" s="242">
        <v>45142</v>
      </c>
      <c r="L169" s="91" t="s">
        <v>713</v>
      </c>
      <c r="M169" s="192">
        <v>5.1919132727805399</v>
      </c>
      <c r="N169" s="192" t="s">
        <v>409</v>
      </c>
      <c r="O169" s="192">
        <v>3.4220963172804599</v>
      </c>
      <c r="P169" s="192">
        <v>50.8333333333333</v>
      </c>
      <c r="Q169" s="192" t="s">
        <v>409</v>
      </c>
      <c r="R169" s="192">
        <v>-0.83333333333332804</v>
      </c>
      <c r="S169" s="192"/>
      <c r="T169" s="192"/>
      <c r="U169" s="192"/>
      <c r="V169" s="192"/>
      <c r="W169" s="192"/>
      <c r="X169" s="192"/>
      <c r="Y169" s="80"/>
      <c r="Z169" s="80"/>
    </row>
    <row r="170" spans="1:26" x14ac:dyDescent="0.2">
      <c r="A170" s="84">
        <v>163</v>
      </c>
      <c r="B170" s="84" t="str">
        <f ca="1"/>
        <v>French Polynesia</v>
      </c>
      <c r="C170" s="84" t="str">
        <f ca="1"/>
        <v>PYF</v>
      </c>
      <c r="D170" s="219" t="str">
        <f ca="1"/>
        <v>EAS           East Asia &amp; Pacific</v>
      </c>
      <c r="E170" s="219" t="str">
        <f ca="1"/>
        <v>NA</v>
      </c>
      <c r="F170" s="190" t="str">
        <f t="shared" ca="1" si="5"/>
        <v/>
      </c>
      <c r="G170" s="80" t="e">
        <f>IF(N170=7, 6.9, 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t="e"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#N/A</v>
      </c>
      <c r="J170" s="242" t="s">
        <v>409</v>
      </c>
      <c r="K170" s="242" t="s">
        <v>409</v>
      </c>
      <c r="L170" s="91" t="s">
        <v>714</v>
      </c>
      <c r="M170" s="192" t="s">
        <v>409</v>
      </c>
      <c r="N170" s="192" t="s">
        <v>409</v>
      </c>
      <c r="O170" s="192" t="s">
        <v>409</v>
      </c>
      <c r="P170" s="192" t="s">
        <v>409</v>
      </c>
      <c r="Q170" s="192" t="s">
        <v>409</v>
      </c>
      <c r="R170" s="192" t="s">
        <v>409</v>
      </c>
      <c r="S170" s="192"/>
      <c r="T170" s="192"/>
      <c r="U170" s="192"/>
      <c r="V170" s="192"/>
      <c r="W170" s="192"/>
      <c r="X170" s="192"/>
      <c r="Y170" s="80"/>
      <c r="Z170" s="80"/>
    </row>
    <row r="171" spans="1:26" x14ac:dyDescent="0.2">
      <c r="A171" s="84">
        <v>164</v>
      </c>
      <c r="B171" s="84" t="str">
        <f ca="1"/>
        <v>Qatar</v>
      </c>
      <c r="C171" s="84" t="str">
        <f ca="1"/>
        <v>QAT</v>
      </c>
      <c r="D171" s="219" t="str">
        <f ca="1"/>
        <v>MEA           Middle East &amp; North Africa</v>
      </c>
      <c r="E171" s="219" t="str">
        <f ca="1"/>
        <v>NA</v>
      </c>
      <c r="F171" s="190" t="str">
        <f t="shared" ca="1" si="5"/>
        <v/>
      </c>
      <c r="G171" s="80">
        <f>IF(N171=7, 6.9, 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2.3163306396521128</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1.1778493993554</v>
      </c>
      <c r="I171" s="191"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4.5552407932011301</v>
      </c>
      <c r="J171" s="242">
        <v>45142</v>
      </c>
      <c r="K171" s="242">
        <v>45142</v>
      </c>
      <c r="L171" s="91" t="s">
        <v>277</v>
      </c>
      <c r="M171" s="192">
        <v>1.1778493993554</v>
      </c>
      <c r="N171" s="192" t="s">
        <v>409</v>
      </c>
      <c r="O171" s="192">
        <v>4.5552407932011301</v>
      </c>
      <c r="P171" s="192">
        <v>28</v>
      </c>
      <c r="Q171" s="192" t="s">
        <v>409</v>
      </c>
      <c r="R171" s="192">
        <v>0</v>
      </c>
      <c r="S171" s="192"/>
      <c r="T171" s="192"/>
      <c r="U171" s="192"/>
      <c r="V171" s="192"/>
      <c r="W171" s="192"/>
      <c r="X171" s="192"/>
      <c r="Y171" s="80"/>
      <c r="Z171" s="80"/>
    </row>
    <row r="172" spans="1:26" x14ac:dyDescent="0.2">
      <c r="A172" s="84">
        <v>165</v>
      </c>
      <c r="B172" s="84" t="str">
        <f ca="1"/>
        <v>Romania</v>
      </c>
      <c r="C172" s="84" t="str">
        <f ca="1"/>
        <v>ROU</v>
      </c>
      <c r="D172" s="219" t="str">
        <f ca="1"/>
        <v>ECS           Europe &amp; Central Asia</v>
      </c>
      <c r="E172" s="219" t="str">
        <f ca="1"/>
        <v>IBRD</v>
      </c>
      <c r="F172" s="190" t="str">
        <f t="shared" ca="1" si="5"/>
        <v/>
      </c>
      <c r="G172" s="80">
        <f>IF(N172=7, 6.9, 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4.9754745705183892</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3.5364781716964502</v>
      </c>
      <c r="I172" s="191"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7</v>
      </c>
      <c r="J172" s="242">
        <v>45142</v>
      </c>
      <c r="K172" s="242">
        <v>45142</v>
      </c>
      <c r="L172" s="91" t="s">
        <v>279</v>
      </c>
      <c r="M172" s="192">
        <v>3.5364781716964502</v>
      </c>
      <c r="N172" s="192" t="s">
        <v>409</v>
      </c>
      <c r="O172" s="192">
        <v>7</v>
      </c>
      <c r="P172" s="192">
        <v>41.4166666666666</v>
      </c>
      <c r="Q172" s="192" t="s">
        <v>409</v>
      </c>
      <c r="R172" s="192">
        <v>1.9166666666666701</v>
      </c>
      <c r="S172" s="192"/>
      <c r="T172" s="192"/>
      <c r="U172" s="192"/>
      <c r="V172" s="192"/>
      <c r="W172" s="192"/>
      <c r="X172" s="192"/>
      <c r="Y172" s="80"/>
      <c r="Z172" s="80"/>
    </row>
    <row r="173" spans="1:26" x14ac:dyDescent="0.2">
      <c r="A173" s="84">
        <v>166</v>
      </c>
      <c r="B173" s="84" t="str">
        <f ca="1"/>
        <v>Russian Federation</v>
      </c>
      <c r="C173" s="84" t="str">
        <f ca="1"/>
        <v>RUS</v>
      </c>
      <c r="D173" s="219" t="str">
        <f ca="1"/>
        <v>ECS           Europe &amp; Central Asia</v>
      </c>
      <c r="E173" s="219" t="str">
        <f ca="1"/>
        <v>IBRD</v>
      </c>
      <c r="F173" s="190" t="str">
        <f t="shared" ca="1" si="5"/>
        <v/>
      </c>
      <c r="G173" s="80">
        <f>IF(N173=7, 6.9, 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10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10</v>
      </c>
      <c r="I173" s="191"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10</v>
      </c>
      <c r="J173" s="242">
        <v>44895</v>
      </c>
      <c r="K173" s="242">
        <v>44887</v>
      </c>
      <c r="L173" s="91" t="s">
        <v>281</v>
      </c>
      <c r="M173" s="192">
        <v>7.8728391444476999</v>
      </c>
      <c r="N173" s="192">
        <v>10</v>
      </c>
      <c r="O173" s="192">
        <v>3.9886685552407801</v>
      </c>
      <c r="P173" s="192">
        <v>66.0833333333333</v>
      </c>
      <c r="Q173" s="192" t="s">
        <v>780</v>
      </c>
      <c r="R173" s="192">
        <v>-0.41666666666667102</v>
      </c>
      <c r="S173" s="192"/>
      <c r="T173" s="192"/>
      <c r="U173" s="192"/>
      <c r="V173" s="192"/>
      <c r="W173" s="192"/>
      <c r="X173" s="192"/>
      <c r="Y173" s="80"/>
      <c r="Z173" s="80"/>
    </row>
    <row r="174" spans="1:26" x14ac:dyDescent="0.2">
      <c r="A174" s="84">
        <v>167</v>
      </c>
      <c r="B174" s="84" t="str">
        <f ca="1"/>
        <v>Rwanda</v>
      </c>
      <c r="C174" s="84" t="str">
        <f ca="1"/>
        <v>RWA</v>
      </c>
      <c r="D174" s="219" t="str">
        <f ca="1"/>
        <v>SSF           Sub-Saharan Africa</v>
      </c>
      <c r="E174" s="219" t="str">
        <f ca="1"/>
        <v>IDA</v>
      </c>
      <c r="F174" s="190" t="str">
        <f t="shared" ca="1" si="5"/>
        <v/>
      </c>
      <c r="G174" s="80">
        <f>IF(N174=7, 6.9, 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5.7547056415674565</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5.2944623498388497</v>
      </c>
      <c r="I174" s="191"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6.2549575070821497</v>
      </c>
      <c r="J174" s="242">
        <v>45142</v>
      </c>
      <c r="K174" s="242">
        <v>45142</v>
      </c>
      <c r="L174" s="91" t="s">
        <v>283</v>
      </c>
      <c r="M174" s="192">
        <v>5.2944623498388497</v>
      </c>
      <c r="N174" s="192" t="s">
        <v>409</v>
      </c>
      <c r="O174" s="192">
        <v>6.2549575070821497</v>
      </c>
      <c r="P174" s="192">
        <v>51.4166666666666</v>
      </c>
      <c r="Q174" s="192" t="s">
        <v>409</v>
      </c>
      <c r="R174" s="192">
        <v>1.25</v>
      </c>
      <c r="S174" s="192"/>
      <c r="T174" s="192"/>
      <c r="U174" s="192"/>
      <c r="V174" s="192"/>
      <c r="W174" s="192"/>
      <c r="X174" s="192"/>
      <c r="Y174" s="80"/>
      <c r="Z174" s="80"/>
    </row>
    <row r="175" spans="1:26" x14ac:dyDescent="0.2">
      <c r="A175" s="84">
        <v>168</v>
      </c>
      <c r="B175" s="84" t="str">
        <f ca="1"/>
        <v>Saudi Arabia</v>
      </c>
      <c r="C175" s="84" t="str">
        <f ca="1"/>
        <v>SAU</v>
      </c>
      <c r="D175" s="219" t="str">
        <f ca="1"/>
        <v>MEA           Middle East &amp; North Africa</v>
      </c>
      <c r="E175" s="219" t="str">
        <f ca="1"/>
        <v>NA</v>
      </c>
      <c r="F175" s="190" t="str">
        <f t="shared" ca="1" si="5"/>
        <v/>
      </c>
      <c r="G175" s="80">
        <f>IF(N175=7, 6.9, 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6.9</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7</v>
      </c>
      <c r="I175" s="191"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7</v>
      </c>
      <c r="J175" s="242">
        <v>44895</v>
      </c>
      <c r="K175" s="242">
        <v>44887</v>
      </c>
      <c r="L175" s="91" t="s">
        <v>285</v>
      </c>
      <c r="M175" s="192">
        <v>0.46000585994726001</v>
      </c>
      <c r="N175" s="192">
        <v>7</v>
      </c>
      <c r="O175" s="192">
        <v>6.0283286118980204</v>
      </c>
      <c r="P175" s="192">
        <v>23.9166666666666</v>
      </c>
      <c r="Q175" s="192" t="s">
        <v>779</v>
      </c>
      <c r="R175" s="192">
        <v>1.0833333333333299</v>
      </c>
      <c r="S175" s="192"/>
      <c r="T175" s="192"/>
      <c r="U175" s="192"/>
      <c r="V175" s="192"/>
      <c r="W175" s="192"/>
      <c r="X175" s="192"/>
      <c r="Y175" s="80"/>
      <c r="Z175" s="80"/>
    </row>
    <row r="176" spans="1:26" x14ac:dyDescent="0.2">
      <c r="A176" s="84">
        <v>169</v>
      </c>
      <c r="B176" s="84" t="str">
        <f ca="1"/>
        <v>Sudan</v>
      </c>
      <c r="C176" s="84" t="str">
        <f ca="1"/>
        <v>SDN</v>
      </c>
      <c r="D176" s="219" t="str">
        <f ca="1"/>
        <v>SSF           Sub-Saharan Africa</v>
      </c>
      <c r="E176" s="219" t="str">
        <f ca="1"/>
        <v>IDA</v>
      </c>
      <c r="F176" s="190" t="str">
        <f t="shared" ca="1" si="5"/>
        <v/>
      </c>
      <c r="G176" s="80">
        <f>IF(N176=7, 6.9, 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10</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10</v>
      </c>
      <c r="J176" s="242">
        <v>45142</v>
      </c>
      <c r="K176" s="242">
        <v>45142</v>
      </c>
      <c r="L176" s="91" t="s">
        <v>287</v>
      </c>
      <c r="M176" s="192">
        <v>10</v>
      </c>
      <c r="N176" s="192" t="s">
        <v>409</v>
      </c>
      <c r="O176" s="192">
        <v>10</v>
      </c>
      <c r="P176" s="192">
        <v>83.4166666666666</v>
      </c>
      <c r="Q176" s="192" t="s">
        <v>409</v>
      </c>
      <c r="R176" s="192">
        <v>5.5833333333333197</v>
      </c>
      <c r="S176" s="192"/>
      <c r="T176" s="192"/>
      <c r="U176" s="192"/>
      <c r="V176" s="192"/>
      <c r="W176" s="192"/>
      <c r="X176" s="192"/>
      <c r="Y176" s="80"/>
      <c r="Z176" s="80"/>
    </row>
    <row r="177" spans="1:26" x14ac:dyDescent="0.2">
      <c r="A177" s="84">
        <v>170</v>
      </c>
      <c r="B177" s="84" t="str">
        <f ca="1"/>
        <v>Senegal</v>
      </c>
      <c r="C177" s="84" t="str">
        <f ca="1"/>
        <v>SEN</v>
      </c>
      <c r="D177" s="219" t="str">
        <f ca="1"/>
        <v>SSF           Sub-Saharan Africa</v>
      </c>
      <c r="E177" s="219" t="str">
        <f ca="1"/>
        <v>IDA</v>
      </c>
      <c r="F177" s="190" t="str">
        <f t="shared" ca="1" si="5"/>
        <v/>
      </c>
      <c r="G177" s="80">
        <f>IF(N177=7, 6.9, 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3.3976555008271139</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2.5988866100205099</v>
      </c>
      <c r="I177" s="191"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4.4419263456090698</v>
      </c>
      <c r="J177" s="242">
        <v>45142</v>
      </c>
      <c r="K177" s="242">
        <v>45142</v>
      </c>
      <c r="L177" s="91" t="s">
        <v>289</v>
      </c>
      <c r="M177" s="192">
        <v>2.5988866100205099</v>
      </c>
      <c r="N177" s="192" t="s">
        <v>409</v>
      </c>
      <c r="O177" s="192">
        <v>4.4419263456090698</v>
      </c>
      <c r="P177" s="192">
        <v>36.0833333333333</v>
      </c>
      <c r="Q177" s="192" t="s">
        <v>409</v>
      </c>
      <c r="R177" s="192">
        <v>-8.3333333333328596E-2</v>
      </c>
      <c r="S177" s="192"/>
      <c r="T177" s="192"/>
      <c r="U177" s="192"/>
      <c r="V177" s="192"/>
      <c r="W177" s="192"/>
      <c r="X177" s="192"/>
      <c r="Y177" s="80"/>
      <c r="Z177" s="80"/>
    </row>
    <row r="178" spans="1:26" x14ac:dyDescent="0.2">
      <c r="A178" s="84">
        <v>171</v>
      </c>
      <c r="B178" s="84" t="str">
        <f ca="1"/>
        <v>Singapore</v>
      </c>
      <c r="C178" s="84" t="str">
        <f ca="1"/>
        <v>SGP</v>
      </c>
      <c r="D178" s="219" t="str">
        <f ca="1"/>
        <v>EAS           East Asia &amp; Pacific</v>
      </c>
      <c r="E178" s="219" t="str">
        <f ca="1"/>
        <v>NA</v>
      </c>
      <c r="F178" s="190" t="str">
        <f t="shared" ca="1" si="5"/>
        <v/>
      </c>
      <c r="G178" s="80">
        <f>IF(N178=7, 6.9, 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0</v>
      </c>
      <c r="I178" s="191"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3.4220963172804502</v>
      </c>
      <c r="J178" s="242">
        <v>45142</v>
      </c>
      <c r="K178" s="242">
        <v>45142</v>
      </c>
      <c r="L178" s="91" t="s">
        <v>291</v>
      </c>
      <c r="M178" s="192">
        <v>0</v>
      </c>
      <c r="N178" s="192" t="s">
        <v>409</v>
      </c>
      <c r="O178" s="192">
        <v>3.4220963172804502</v>
      </c>
      <c r="P178" s="192">
        <v>9.1666666666666607</v>
      </c>
      <c r="Q178" s="192" t="s">
        <v>409</v>
      </c>
      <c r="R178" s="192">
        <v>-0.83333333333333304</v>
      </c>
      <c r="S178" s="192"/>
      <c r="T178" s="192"/>
      <c r="U178" s="192"/>
      <c r="V178" s="192"/>
      <c r="W178" s="192"/>
      <c r="X178" s="192"/>
      <c r="Y178" s="80"/>
      <c r="Z178" s="80"/>
    </row>
    <row r="179" spans="1:26" x14ac:dyDescent="0.2">
      <c r="A179" s="84">
        <v>172</v>
      </c>
      <c r="B179" s="84" t="str">
        <f ca="1"/>
        <v>Solomon Islands</v>
      </c>
      <c r="C179" s="84" t="str">
        <f ca="1"/>
        <v>SLB</v>
      </c>
      <c r="D179" s="219" t="str">
        <f ca="1"/>
        <v>EAS           East Asia &amp; Pacific</v>
      </c>
      <c r="E179" s="219" t="str">
        <f ca="1"/>
        <v>IDA</v>
      </c>
      <c r="F179" s="190" t="str">
        <f t="shared" ca="1" si="5"/>
        <v/>
      </c>
      <c r="G179" s="80" t="e">
        <f>IF(N179=7, 6.9, 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#N/A</v>
      </c>
      <c r="H179" s="80" t="e"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#N/A</v>
      </c>
      <c r="I179" s="191" t="e"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#N/A</v>
      </c>
      <c r="J179" s="242">
        <v>44753</v>
      </c>
      <c r="K179" s="242">
        <v>44753</v>
      </c>
      <c r="L179" s="91" t="s">
        <v>293</v>
      </c>
      <c r="M179" s="192" t="s">
        <v>409</v>
      </c>
      <c r="N179" s="192" t="s">
        <v>409</v>
      </c>
      <c r="O179" s="192" t="s">
        <v>409</v>
      </c>
      <c r="P179" s="192" t="s">
        <v>409</v>
      </c>
      <c r="Q179" s="192" t="s">
        <v>409</v>
      </c>
      <c r="R179" s="192" t="s">
        <v>409</v>
      </c>
      <c r="S179" s="192"/>
      <c r="T179" s="192"/>
      <c r="U179" s="192"/>
      <c r="V179" s="192"/>
      <c r="W179" s="192"/>
      <c r="X179" s="192"/>
      <c r="Y179" s="80"/>
      <c r="Z179" s="80"/>
    </row>
    <row r="180" spans="1:26" x14ac:dyDescent="0.2">
      <c r="A180" s="84">
        <v>173</v>
      </c>
      <c r="B180" s="84" t="str">
        <f ca="1"/>
        <v>Sierra Leone</v>
      </c>
      <c r="C180" s="84" t="str">
        <f ca="1"/>
        <v>SLE</v>
      </c>
      <c r="D180" s="219" t="str">
        <f ca="1"/>
        <v>SSF           Sub-Saharan Africa</v>
      </c>
      <c r="E180" s="219" t="str">
        <f ca="1"/>
        <v>IDA</v>
      </c>
      <c r="F180" s="190" t="str">
        <f t="shared" ca="1" si="5"/>
        <v/>
      </c>
      <c r="G180" s="80">
        <f>IF(N180=7, 6.9, 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10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10</v>
      </c>
      <c r="I180" s="191"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10</v>
      </c>
      <c r="J180" s="242">
        <v>44895</v>
      </c>
      <c r="K180" s="242">
        <v>45142</v>
      </c>
      <c r="L180" s="91" t="s">
        <v>295</v>
      </c>
      <c r="M180" s="192">
        <v>7.2135950776442996</v>
      </c>
      <c r="N180" s="192">
        <v>10</v>
      </c>
      <c r="O180" s="192">
        <v>6.8215297450424899</v>
      </c>
      <c r="P180" s="192">
        <v>62.3333333333333</v>
      </c>
      <c r="Q180" s="192" t="s">
        <v>781</v>
      </c>
      <c r="R180" s="192">
        <v>1.6666666666666601</v>
      </c>
      <c r="S180" s="192"/>
      <c r="T180" s="192"/>
      <c r="U180" s="192"/>
      <c r="V180" s="192"/>
      <c r="W180" s="192"/>
      <c r="X180" s="192"/>
      <c r="Y180" s="80"/>
      <c r="Z180" s="80"/>
    </row>
    <row r="181" spans="1:26" x14ac:dyDescent="0.2">
      <c r="A181" s="84">
        <v>174</v>
      </c>
      <c r="B181" s="84" t="str">
        <f ca="1"/>
        <v>El Salvador</v>
      </c>
      <c r="C181" s="84" t="str">
        <f ca="1"/>
        <v>SLV</v>
      </c>
      <c r="D181" s="219" t="str">
        <f ca="1"/>
        <v>LCN           Latin America &amp; Caribbean</v>
      </c>
      <c r="E181" s="219" t="str">
        <f ca="1"/>
        <v>IBRD</v>
      </c>
      <c r="F181" s="190" t="str">
        <f t="shared" ca="1" si="5"/>
        <v/>
      </c>
      <c r="G181" s="80">
        <f>IF(N181=7, 6.9, 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3.8155862799964719</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4.2543217111046001</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3.4220963172804502</v>
      </c>
      <c r="J181" s="242">
        <v>45142</v>
      </c>
      <c r="K181" s="242">
        <v>45142</v>
      </c>
      <c r="L181" s="91" t="s">
        <v>297</v>
      </c>
      <c r="M181" s="192">
        <v>4.2543217111046001</v>
      </c>
      <c r="N181" s="192" t="s">
        <v>409</v>
      </c>
      <c r="O181" s="192">
        <v>3.4220963172804502</v>
      </c>
      <c r="P181" s="192">
        <v>45.5</v>
      </c>
      <c r="Q181" s="192" t="s">
        <v>409</v>
      </c>
      <c r="R181" s="192">
        <v>-0.83333333333333504</v>
      </c>
      <c r="S181" s="192"/>
      <c r="T181" s="192"/>
      <c r="U181" s="192"/>
      <c r="V181" s="192"/>
      <c r="W181" s="192"/>
      <c r="X181" s="192"/>
      <c r="Y181" s="80"/>
      <c r="Z181" s="80"/>
    </row>
    <row r="182" spans="1:26" x14ac:dyDescent="0.2">
      <c r="A182" s="84">
        <v>175</v>
      </c>
      <c r="B182" s="84" t="str">
        <f ca="1"/>
        <v>San Marino</v>
      </c>
      <c r="C182" s="84" t="str">
        <f ca="1"/>
        <v>SMR</v>
      </c>
      <c r="D182" s="219" t="str">
        <f ca="1"/>
        <v>ECS           Europe &amp; Central Asia</v>
      </c>
      <c r="E182" s="219" t="str">
        <f ca="1"/>
        <v>NA</v>
      </c>
      <c r="F182" s="190" t="str">
        <f t="shared" ca="1" si="5"/>
        <v/>
      </c>
      <c r="G182" s="80" t="e">
        <f>IF(N182=7, 6.9, 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#N/A</v>
      </c>
      <c r="H182" s="80" t="e"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#N/A</v>
      </c>
      <c r="I182" s="191" t="e"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#N/A</v>
      </c>
      <c r="J182" s="242">
        <v>44887</v>
      </c>
      <c r="K182" s="242" t="s">
        <v>409</v>
      </c>
      <c r="L182" s="91" t="s">
        <v>715</v>
      </c>
      <c r="M182" s="192" t="s">
        <v>409</v>
      </c>
      <c r="N182" s="192" t="s">
        <v>409</v>
      </c>
      <c r="O182" s="192" t="s">
        <v>409</v>
      </c>
      <c r="P182" s="192" t="s">
        <v>409</v>
      </c>
      <c r="Q182" s="192" t="s">
        <v>409</v>
      </c>
      <c r="R182" s="192" t="s">
        <v>409</v>
      </c>
      <c r="S182" s="192"/>
      <c r="T182" s="192"/>
      <c r="U182" s="192"/>
      <c r="V182" s="192"/>
      <c r="W182" s="192"/>
      <c r="X182" s="192"/>
      <c r="Y182" s="80"/>
      <c r="Z182" s="80"/>
    </row>
    <row r="183" spans="1:26" x14ac:dyDescent="0.2">
      <c r="A183" s="84">
        <v>176</v>
      </c>
      <c r="B183" s="84" t="str">
        <f ca="1"/>
        <v>Somalia</v>
      </c>
      <c r="C183" s="84" t="str">
        <f ca="1"/>
        <v>SOM</v>
      </c>
      <c r="D183" s="219" t="str">
        <f ca="1"/>
        <v>SSF           Sub-Saharan Africa</v>
      </c>
      <c r="E183" s="219" t="str">
        <f ca="1"/>
        <v>IDA</v>
      </c>
      <c r="F183" s="190" t="str">
        <f t="shared" ca="1" si="5"/>
        <v/>
      </c>
      <c r="G183" s="80">
        <f>IF(N183=7, 6.9, 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9.3707688957850568</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8.7811309698212696</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10</v>
      </c>
      <c r="J183" s="242">
        <v>45142</v>
      </c>
      <c r="K183" s="242">
        <v>45142</v>
      </c>
      <c r="L183" s="91" t="s">
        <v>299</v>
      </c>
      <c r="M183" s="192">
        <v>8.7811309698212696</v>
      </c>
      <c r="N183" s="192" t="s">
        <v>409</v>
      </c>
      <c r="O183" s="192">
        <v>10</v>
      </c>
      <c r="P183" s="192">
        <v>71.25</v>
      </c>
      <c r="Q183" s="192" t="s">
        <v>409</v>
      </c>
      <c r="R183" s="192">
        <v>5.0833333333333197</v>
      </c>
      <c r="S183" s="192"/>
      <c r="T183" s="192"/>
      <c r="U183" s="192"/>
      <c r="V183" s="192"/>
      <c r="W183" s="192"/>
      <c r="X183" s="192"/>
      <c r="Y183" s="80"/>
      <c r="Z183" s="80"/>
    </row>
    <row r="184" spans="1:26" x14ac:dyDescent="0.2">
      <c r="A184" s="84">
        <v>177</v>
      </c>
      <c r="B184" s="84" t="str">
        <f ca="1"/>
        <v>Serbia</v>
      </c>
      <c r="C184" s="84" t="str">
        <f ca="1"/>
        <v>SRB</v>
      </c>
      <c r="D184" s="219" t="str">
        <f ca="1"/>
        <v>ECS           Europe &amp; Central Asia</v>
      </c>
      <c r="E184" s="219" t="str">
        <f ca="1"/>
        <v>IBRD</v>
      </c>
      <c r="F184" s="190" t="str">
        <f t="shared" ca="1" si="5"/>
        <v/>
      </c>
      <c r="G184" s="80">
        <f>IF(N184=7, 6.9, 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4.1431423065393176</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5.0161148549663004</v>
      </c>
      <c r="I184" s="191"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3.4220963172804502</v>
      </c>
      <c r="J184" s="242">
        <v>45142</v>
      </c>
      <c r="K184" s="242">
        <v>45142</v>
      </c>
      <c r="L184" s="91" t="s">
        <v>301</v>
      </c>
      <c r="M184" s="192">
        <v>5.0161148549663004</v>
      </c>
      <c r="N184" s="192" t="s">
        <v>409</v>
      </c>
      <c r="O184" s="192">
        <v>3.4220963172804502</v>
      </c>
      <c r="P184" s="192">
        <v>49.8333333333333</v>
      </c>
      <c r="Q184" s="192" t="s">
        <v>409</v>
      </c>
      <c r="R184" s="192">
        <v>-0.83333333333333504</v>
      </c>
      <c r="S184" s="192"/>
      <c r="T184" s="192"/>
      <c r="U184" s="192"/>
      <c r="V184" s="192"/>
      <c r="W184" s="192"/>
      <c r="X184" s="192"/>
      <c r="Y184" s="80"/>
      <c r="Z184" s="80"/>
    </row>
    <row r="185" spans="1:26" x14ac:dyDescent="0.2">
      <c r="A185" s="84">
        <v>178</v>
      </c>
      <c r="B185" s="84" t="str">
        <f ca="1"/>
        <v>South Sudan</v>
      </c>
      <c r="C185" s="84" t="str">
        <f ca="1"/>
        <v>SSD</v>
      </c>
      <c r="D185" s="219" t="str">
        <f ca="1"/>
        <v>SSF           Sub-Saharan Africa</v>
      </c>
      <c r="E185" s="219" t="str">
        <f ca="1"/>
        <v>IDA</v>
      </c>
      <c r="F185" s="190" t="str">
        <f t="shared" ca="1" si="5"/>
        <v/>
      </c>
      <c r="G185" s="80" t="e">
        <f>IF(N185=7, 6.9, 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#N/A</v>
      </c>
      <c r="H185" s="80" t="e"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#N/A</v>
      </c>
      <c r="I185" s="191" t="e"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#N/A</v>
      </c>
      <c r="J185" s="242">
        <v>44753</v>
      </c>
      <c r="K185" s="242">
        <v>44753</v>
      </c>
      <c r="L185" s="91" t="s">
        <v>303</v>
      </c>
      <c r="M185" s="192" t="s">
        <v>409</v>
      </c>
      <c r="N185" s="192" t="s">
        <v>409</v>
      </c>
      <c r="O185" s="192" t="s">
        <v>409</v>
      </c>
      <c r="P185" s="192" t="s">
        <v>409</v>
      </c>
      <c r="Q185" s="192" t="s">
        <v>409</v>
      </c>
      <c r="R185" s="192" t="s">
        <v>409</v>
      </c>
      <c r="S185" s="192"/>
      <c r="T185" s="192"/>
      <c r="U185" s="192"/>
      <c r="V185" s="192"/>
      <c r="W185" s="192"/>
      <c r="X185" s="192"/>
      <c r="Y185" s="80"/>
      <c r="Z185" s="80"/>
    </row>
    <row r="186" spans="1:26" x14ac:dyDescent="0.2">
      <c r="A186" s="84">
        <v>179</v>
      </c>
      <c r="B186" s="84" t="str">
        <f ca="1"/>
        <v>São Tomé and Príncipe</v>
      </c>
      <c r="C186" s="84" t="str">
        <f ca="1"/>
        <v>STP</v>
      </c>
      <c r="D186" s="219" t="str">
        <f ca="1"/>
        <v>SSF           Sub-Saharan Africa</v>
      </c>
      <c r="E186" s="219" t="str">
        <f ca="1"/>
        <v>IDA</v>
      </c>
      <c r="F186" s="190" t="str">
        <f t="shared" ca="1" si="5"/>
        <v/>
      </c>
      <c r="G186" s="80">
        <f>IF(N186=7, 6.9, 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4.2572841422540177</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5.8804570758863202</v>
      </c>
      <c r="I186" s="191"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3.0821529745042402</v>
      </c>
      <c r="J186" s="242">
        <v>45142</v>
      </c>
      <c r="K186" s="242">
        <v>45142</v>
      </c>
      <c r="L186" s="91" t="s">
        <v>304</v>
      </c>
      <c r="M186" s="192">
        <v>5.8804570758863202</v>
      </c>
      <c r="N186" s="192" t="s">
        <v>409</v>
      </c>
      <c r="O186" s="192">
        <v>3.0821529745042402</v>
      </c>
      <c r="P186" s="192">
        <v>54.75</v>
      </c>
      <c r="Q186" s="192" t="s">
        <v>409</v>
      </c>
      <c r="R186" s="192">
        <v>-1.0833333333333299</v>
      </c>
      <c r="S186" s="192"/>
      <c r="T186" s="192"/>
      <c r="U186" s="192"/>
      <c r="V186" s="192"/>
      <c r="W186" s="192"/>
      <c r="X186" s="192"/>
      <c r="Y186" s="80"/>
      <c r="Z186" s="80"/>
    </row>
    <row r="187" spans="1:26" x14ac:dyDescent="0.2">
      <c r="A187" s="84">
        <v>180</v>
      </c>
      <c r="B187" s="84" t="str">
        <f ca="1"/>
        <v>Suriname</v>
      </c>
      <c r="C187" s="84" t="str">
        <f ca="1"/>
        <v>SUR</v>
      </c>
      <c r="D187" s="219" t="str">
        <f ca="1"/>
        <v>LCN           Latin America &amp; Caribbean</v>
      </c>
      <c r="E187" s="219" t="str">
        <f ca="1"/>
        <v>IBRD</v>
      </c>
      <c r="F187" s="190" t="str">
        <f t="shared" ca="1" si="5"/>
        <v/>
      </c>
      <c r="G187" s="80">
        <f>IF(N187=7, 6.9, 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5.7787136959239156</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7.3307940228537998</v>
      </c>
      <c r="I187" s="191"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4.5552407932011301</v>
      </c>
      <c r="J187" s="242">
        <v>45201</v>
      </c>
      <c r="K187" s="242">
        <v>45201</v>
      </c>
      <c r="L187" s="91" t="s">
        <v>306</v>
      </c>
      <c r="M187" s="192">
        <v>7.3307940228537998</v>
      </c>
      <c r="N187" s="192" t="s">
        <v>409</v>
      </c>
      <c r="O187" s="192">
        <v>4.5552407932011301</v>
      </c>
      <c r="P187" s="192">
        <v>63</v>
      </c>
      <c r="Q187" s="192" t="s">
        <v>409</v>
      </c>
      <c r="R187" s="192">
        <v>0</v>
      </c>
      <c r="S187" s="192"/>
      <c r="T187" s="192"/>
      <c r="U187" s="192"/>
      <c r="V187" s="192"/>
      <c r="W187" s="192"/>
      <c r="X187" s="192"/>
      <c r="Y187" s="80"/>
      <c r="Z187" s="80"/>
    </row>
    <row r="188" spans="1:26" x14ac:dyDescent="0.2">
      <c r="A188" s="84">
        <v>181</v>
      </c>
      <c r="B188" s="84" t="str">
        <f ca="1"/>
        <v>Slovak Republic</v>
      </c>
      <c r="C188" s="84" t="str">
        <f ca="1"/>
        <v>SVK</v>
      </c>
      <c r="D188" s="219" t="str">
        <f ca="1"/>
        <v>ECS           Europe &amp; Central Asia</v>
      </c>
      <c r="E188" s="219" t="str">
        <f ca="1"/>
        <v>NA</v>
      </c>
      <c r="F188" s="190" t="str">
        <f t="shared" ca="1" si="5"/>
        <v/>
      </c>
      <c r="G188" s="80">
        <f>IF(N188=7, 6.9, 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3.2581306768239102</v>
      </c>
      <c r="I188" s="191"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0</v>
      </c>
      <c r="J188" s="242">
        <v>45142</v>
      </c>
      <c r="K188" s="242">
        <v>45142</v>
      </c>
      <c r="L188" s="91" t="s">
        <v>307</v>
      </c>
      <c r="M188" s="192">
        <v>3.2581306768239102</v>
      </c>
      <c r="N188" s="192" t="s">
        <v>409</v>
      </c>
      <c r="O188" s="192">
        <v>0</v>
      </c>
      <c r="P188" s="192">
        <v>39.8333333333333</v>
      </c>
      <c r="Q188" s="192" t="s">
        <v>409</v>
      </c>
      <c r="R188" s="192">
        <v>-6.1666666666666696</v>
      </c>
      <c r="S188" s="192"/>
      <c r="T188" s="192"/>
      <c r="U188" s="192"/>
      <c r="V188" s="192"/>
      <c r="W188" s="192"/>
      <c r="X188" s="192"/>
      <c r="Y188" s="80"/>
      <c r="Z188" s="80"/>
    </row>
    <row r="189" spans="1:26" x14ac:dyDescent="0.2">
      <c r="A189" s="84">
        <v>182</v>
      </c>
      <c r="B189" s="84" t="str">
        <f ca="1"/>
        <v>Slovenia</v>
      </c>
      <c r="C189" s="84" t="str">
        <f ca="1"/>
        <v>SVN</v>
      </c>
      <c r="D189" s="219" t="str">
        <f ca="1"/>
        <v>ECS           Europe &amp; Central Asia</v>
      </c>
      <c r="E189" s="219" t="str">
        <f ca="1"/>
        <v>NA</v>
      </c>
      <c r="F189" s="190" t="str">
        <f t="shared" ca="1" si="5"/>
        <v/>
      </c>
      <c r="G189" s="80">
        <f>IF(N189=7, 6.9, 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2.9212003088841003</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1.5001464986815101</v>
      </c>
      <c r="I189" s="191"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5.6883852691218104</v>
      </c>
      <c r="J189" s="242">
        <v>45142</v>
      </c>
      <c r="K189" s="242">
        <v>45142</v>
      </c>
      <c r="L189" s="91" t="s">
        <v>309</v>
      </c>
      <c r="M189" s="192">
        <v>1.5001464986815101</v>
      </c>
      <c r="N189" s="192" t="s">
        <v>409</v>
      </c>
      <c r="O189" s="192">
        <v>5.6883852691218104</v>
      </c>
      <c r="P189" s="192">
        <v>29.8333333333333</v>
      </c>
      <c r="Q189" s="192" t="s">
        <v>409</v>
      </c>
      <c r="R189" s="192">
        <v>0.83333333333333204</v>
      </c>
      <c r="S189" s="192"/>
      <c r="T189" s="192"/>
      <c r="U189" s="192"/>
      <c r="V189" s="192"/>
      <c r="W189" s="192"/>
      <c r="X189" s="192"/>
      <c r="Y189" s="80"/>
      <c r="Z189" s="80"/>
    </row>
    <row r="190" spans="1:26" x14ac:dyDescent="0.2">
      <c r="A190" s="84">
        <v>183</v>
      </c>
      <c r="B190" s="84" t="str">
        <f ca="1"/>
        <v>Sweden</v>
      </c>
      <c r="C190" s="84" t="str">
        <f ca="1"/>
        <v>SWE</v>
      </c>
      <c r="D190" s="219" t="str">
        <f ca="1"/>
        <v>ECS           Europe &amp; Central Asia</v>
      </c>
      <c r="E190" s="219" t="str">
        <f ca="1"/>
        <v>NA</v>
      </c>
      <c r="F190" s="190" t="str">
        <f t="shared" ca="1" si="5"/>
        <v/>
      </c>
      <c r="G190" s="80">
        <f>IF(N190=7, 6.9, 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1.1475530023234048</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0.19630823322590199</v>
      </c>
      <c r="I190" s="191"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6.7082152974504199</v>
      </c>
      <c r="J190" s="242">
        <v>45142</v>
      </c>
      <c r="K190" s="242">
        <v>45142</v>
      </c>
      <c r="L190" s="91" t="s">
        <v>311</v>
      </c>
      <c r="M190" s="192">
        <v>0.19630823322590199</v>
      </c>
      <c r="N190" s="192" t="s">
        <v>409</v>
      </c>
      <c r="O190" s="192">
        <v>6.7082152974504199</v>
      </c>
      <c r="P190" s="192">
        <v>22.4166666666666</v>
      </c>
      <c r="Q190" s="192" t="s">
        <v>409</v>
      </c>
      <c r="R190" s="192">
        <v>1.5833333333333299</v>
      </c>
      <c r="S190" s="192"/>
      <c r="T190" s="192"/>
      <c r="U190" s="192"/>
      <c r="V190" s="192"/>
      <c r="W190" s="192"/>
      <c r="X190" s="192"/>
      <c r="Y190" s="80"/>
      <c r="Z190" s="80"/>
    </row>
    <row r="191" spans="1:26" x14ac:dyDescent="0.2">
      <c r="A191" s="84">
        <v>184</v>
      </c>
      <c r="B191" s="84" t="str">
        <f ca="1"/>
        <v>Eswatini</v>
      </c>
      <c r="C191" s="84" t="str">
        <f ca="1"/>
        <v>SWZ</v>
      </c>
      <c r="D191" s="219" t="str">
        <f ca="1"/>
        <v>SSF           Sub-Saharan Africa</v>
      </c>
      <c r="E191" s="219" t="str">
        <f ca="1"/>
        <v>IBRD</v>
      </c>
      <c r="F191" s="190" t="str">
        <f t="shared" ca="1" si="5"/>
        <v/>
      </c>
      <c r="G191" s="80">
        <f>IF(N191=7, 6.9, 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5.3298621632020549</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5.4263111631995304</v>
      </c>
      <c r="I191" s="191"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5.2351274787535296</v>
      </c>
      <c r="J191" s="242">
        <v>45142</v>
      </c>
      <c r="K191" s="242">
        <v>45142</v>
      </c>
      <c r="L191" s="91" t="s">
        <v>313</v>
      </c>
      <c r="M191" s="192">
        <v>5.4263111631995304</v>
      </c>
      <c r="N191" s="192" t="s">
        <v>409</v>
      </c>
      <c r="O191" s="192">
        <v>5.2351274787535296</v>
      </c>
      <c r="P191" s="192">
        <v>52.1666666666666</v>
      </c>
      <c r="Q191" s="192" t="s">
        <v>409</v>
      </c>
      <c r="R191" s="192">
        <v>0.49999999999999201</v>
      </c>
      <c r="S191" s="192"/>
      <c r="T191" s="192"/>
      <c r="U191" s="192"/>
      <c r="V191" s="192"/>
      <c r="W191" s="192"/>
      <c r="X191" s="192"/>
      <c r="Y191" s="80"/>
      <c r="Z191" s="80"/>
    </row>
    <row r="192" spans="1:26" x14ac:dyDescent="0.2">
      <c r="A192" s="84">
        <v>185</v>
      </c>
      <c r="B192" s="84" t="str">
        <f ca="1"/>
        <v>Sint Maarten (Dutch part)</v>
      </c>
      <c r="C192" s="84" t="str">
        <f ca="1"/>
        <v>SXM</v>
      </c>
      <c r="D192" s="219" t="str">
        <f ca="1"/>
        <v>LCN           Latin America &amp; Caribbean</v>
      </c>
      <c r="E192" s="219" t="str">
        <f ca="1"/>
        <v>NA</v>
      </c>
      <c r="F192" s="190" t="str">
        <f t="shared" ca="1" si="5"/>
        <v/>
      </c>
      <c r="G192" s="80" t="e">
        <f>IF(N192=7, 6.9, 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t="e"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#N/A</v>
      </c>
      <c r="J192" s="242" t="s">
        <v>409</v>
      </c>
      <c r="K192" s="242" t="s">
        <v>409</v>
      </c>
      <c r="L192" s="91" t="s">
        <v>716</v>
      </c>
      <c r="M192" s="192" t="s">
        <v>409</v>
      </c>
      <c r="N192" s="192" t="s">
        <v>409</v>
      </c>
      <c r="O192" s="192" t="s">
        <v>409</v>
      </c>
      <c r="P192" s="192" t="s">
        <v>409</v>
      </c>
      <c r="Q192" s="192" t="s">
        <v>409</v>
      </c>
      <c r="R192" s="192" t="s">
        <v>409</v>
      </c>
      <c r="S192" s="192"/>
      <c r="T192" s="192"/>
      <c r="U192" s="192"/>
      <c r="V192" s="192"/>
      <c r="W192" s="192"/>
      <c r="X192" s="192"/>
      <c r="Y192" s="80"/>
      <c r="Z192" s="80"/>
    </row>
    <row r="193" spans="1:37" x14ac:dyDescent="0.2">
      <c r="A193" s="84">
        <v>186</v>
      </c>
      <c r="B193" s="84" t="str">
        <f ca="1"/>
        <v>Seychelles</v>
      </c>
      <c r="C193" s="84" t="str">
        <f ca="1"/>
        <v>SYC</v>
      </c>
      <c r="D193" s="219" t="str">
        <f ca="1"/>
        <v>SSF           Sub-Saharan Africa</v>
      </c>
      <c r="E193" s="219" t="str">
        <f ca="1"/>
        <v>IBRD</v>
      </c>
      <c r="F193" s="190" t="str">
        <f t="shared" ca="1" si="5"/>
        <v/>
      </c>
      <c r="G193" s="80">
        <f>IF(N193=7, 6.9, 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0.27777461906931511</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3.4046293583357699</v>
      </c>
      <c r="I193" s="191"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2.2662889518411299E-2</v>
      </c>
      <c r="J193" s="242">
        <v>45142</v>
      </c>
      <c r="K193" s="242">
        <v>45142</v>
      </c>
      <c r="L193" s="91" t="s">
        <v>315</v>
      </c>
      <c r="M193" s="192">
        <v>3.4046293583357699</v>
      </c>
      <c r="N193" s="192" t="s">
        <v>409</v>
      </c>
      <c r="O193" s="192">
        <v>2.2662889518411299E-2</v>
      </c>
      <c r="P193" s="192">
        <v>40.6666666666666</v>
      </c>
      <c r="Q193" s="192" t="s">
        <v>409</v>
      </c>
      <c r="R193" s="192">
        <v>-3.3333333333333299</v>
      </c>
      <c r="S193" s="192"/>
      <c r="T193" s="192"/>
      <c r="U193" s="192"/>
      <c r="V193" s="192"/>
      <c r="W193" s="192"/>
      <c r="X193" s="192"/>
      <c r="Y193" s="80"/>
      <c r="Z193" s="80"/>
    </row>
    <row r="194" spans="1:37" x14ac:dyDescent="0.2">
      <c r="A194" s="84">
        <v>187</v>
      </c>
      <c r="B194" s="84" t="str">
        <f ca="1"/>
        <v>Syrian Arab Republic</v>
      </c>
      <c r="C194" s="84" t="str">
        <f ca="1"/>
        <v>SYR</v>
      </c>
      <c r="D194" s="219" t="str">
        <f ca="1"/>
        <v>MEA           Middle East &amp; North Africa</v>
      </c>
      <c r="E194" s="219" t="str">
        <f ca="1"/>
        <v>IDA</v>
      </c>
      <c r="F194" s="190" t="str">
        <f t="shared" ca="1" si="5"/>
        <v/>
      </c>
      <c r="G194" s="80">
        <f>IF(N194=7, 6.9, 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7.5421384693744518</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5.6883852691217998</v>
      </c>
      <c r="J194" s="242">
        <v>44998</v>
      </c>
      <c r="K194" s="242">
        <v>45142</v>
      </c>
      <c r="L194" s="91" t="s">
        <v>316</v>
      </c>
      <c r="M194" s="192">
        <v>10</v>
      </c>
      <c r="N194" s="192" t="s">
        <v>409</v>
      </c>
      <c r="O194" s="192">
        <v>5.6883852691217998</v>
      </c>
      <c r="P194" s="192">
        <v>89.8333333333333</v>
      </c>
      <c r="Q194" s="192" t="s">
        <v>409</v>
      </c>
      <c r="R194" s="192">
        <v>0.83333333333332804</v>
      </c>
      <c r="S194" s="192"/>
      <c r="T194" s="192"/>
      <c r="U194" s="192"/>
      <c r="V194" s="192"/>
      <c r="W194" s="192"/>
      <c r="X194" s="192"/>
      <c r="Y194" s="80"/>
      <c r="Z194" s="80"/>
    </row>
    <row r="195" spans="1:37" x14ac:dyDescent="0.2">
      <c r="A195" s="84">
        <v>188</v>
      </c>
      <c r="B195" s="84" t="str">
        <f ca="1"/>
        <v>Turks and Caicos Islands</v>
      </c>
      <c r="C195" s="84" t="str">
        <f ca="1"/>
        <v>TCA</v>
      </c>
      <c r="D195" s="219" t="str">
        <f ca="1"/>
        <v>LCN           Latin America &amp; Caribbean</v>
      </c>
      <c r="E195" s="219" t="str">
        <f ca="1"/>
        <v>NA</v>
      </c>
      <c r="F195" s="190" t="str">
        <f t="shared" ca="1" si="5"/>
        <v/>
      </c>
      <c r="G195" s="80" t="e">
        <f>IF(N195=7, 6.9, 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t="e"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#N/A</v>
      </c>
      <c r="J195" s="242" t="s">
        <v>409</v>
      </c>
      <c r="K195" s="242" t="s">
        <v>409</v>
      </c>
      <c r="L195" s="91" t="s">
        <v>717</v>
      </c>
      <c r="M195" s="192" t="s">
        <v>409</v>
      </c>
      <c r="N195" s="192" t="s">
        <v>409</v>
      </c>
      <c r="O195" s="192" t="s">
        <v>409</v>
      </c>
      <c r="P195" s="192" t="s">
        <v>409</v>
      </c>
      <c r="Q195" s="192" t="s">
        <v>409</v>
      </c>
      <c r="R195" s="192" t="s">
        <v>409</v>
      </c>
      <c r="S195" s="192"/>
      <c r="T195" s="192"/>
      <c r="U195" s="192"/>
      <c r="V195" s="192"/>
      <c r="W195" s="192"/>
      <c r="X195" s="192"/>
      <c r="Y195" s="80"/>
      <c r="Z195" s="80"/>
    </row>
    <row r="196" spans="1:37" x14ac:dyDescent="0.2">
      <c r="A196" s="84">
        <v>189</v>
      </c>
      <c r="B196" s="84" t="str">
        <f ca="1"/>
        <v>Chad</v>
      </c>
      <c r="C196" s="84" t="str">
        <f ca="1"/>
        <v>TCD</v>
      </c>
      <c r="D196" s="219" t="str">
        <f ca="1"/>
        <v>SSF           Sub-Saharan Africa</v>
      </c>
      <c r="E196" s="219" t="str">
        <f ca="1"/>
        <v>IDA</v>
      </c>
      <c r="G196" s="80">
        <f>IF(N196=7, 6.9, 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3.4956212427427857</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5.3384119542924102</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2.2889518413597698</v>
      </c>
      <c r="J196" s="242">
        <v>45142</v>
      </c>
      <c r="K196" s="242">
        <v>45142</v>
      </c>
      <c r="L196" s="91" t="s">
        <v>318</v>
      </c>
      <c r="M196" s="192">
        <v>5.3384119542924102</v>
      </c>
      <c r="N196" s="192" t="s">
        <v>409</v>
      </c>
      <c r="O196" s="192">
        <v>2.2889518413597698</v>
      </c>
      <c r="P196" s="192">
        <v>51.6666666666666</v>
      </c>
      <c r="Q196" s="192" t="s">
        <v>409</v>
      </c>
      <c r="R196" s="192">
        <v>-1.6666666666666601</v>
      </c>
      <c r="S196" s="192"/>
      <c r="T196" s="192"/>
      <c r="U196" s="192"/>
      <c r="V196" s="192"/>
      <c r="W196" s="192"/>
      <c r="X196" s="192"/>
      <c r="Y196" s="80"/>
      <c r="Z196" s="80"/>
    </row>
    <row r="197" spans="1:37" x14ac:dyDescent="0.2">
      <c r="A197" s="84">
        <v>190</v>
      </c>
      <c r="B197" s="84" t="str">
        <f ca="1"/>
        <v>Togo</v>
      </c>
      <c r="C197" s="84" t="str">
        <f ca="1"/>
        <v>TGO</v>
      </c>
      <c r="D197" s="219" t="str">
        <f ca="1"/>
        <v>SSF           Sub-Saharan Africa</v>
      </c>
      <c r="E197" s="219" t="str">
        <f ca="1"/>
        <v>IDA</v>
      </c>
      <c r="G197" s="80">
        <f>IF(N197=7, 6.9, 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3.4797237082890886</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4.0785232932903597</v>
      </c>
      <c r="I197" s="191"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2.96883852691218</v>
      </c>
      <c r="J197" s="242">
        <v>45201</v>
      </c>
      <c r="K197" s="242">
        <v>45201</v>
      </c>
      <c r="L197" s="91" t="s">
        <v>320</v>
      </c>
      <c r="M197" s="192">
        <v>4.0785232932903597</v>
      </c>
      <c r="N197" s="192" t="s">
        <v>409</v>
      </c>
      <c r="O197" s="192">
        <v>2.96883852691218</v>
      </c>
      <c r="P197" s="192">
        <v>44.5</v>
      </c>
      <c r="Q197" s="192" t="s">
        <v>409</v>
      </c>
      <c r="R197" s="192">
        <v>-1.1666666666666601</v>
      </c>
      <c r="S197" s="192"/>
      <c r="T197" s="192"/>
      <c r="U197" s="192"/>
      <c r="V197" s="192"/>
      <c r="W197" s="192"/>
      <c r="X197" s="192"/>
      <c r="Y197" s="80"/>
      <c r="Z197" s="80"/>
    </row>
    <row r="198" spans="1:37" x14ac:dyDescent="0.2">
      <c r="A198" s="84">
        <v>191</v>
      </c>
      <c r="B198" s="84" t="str">
        <f ca="1"/>
        <v>Thailand</v>
      </c>
      <c r="C198" s="84" t="str">
        <f ca="1"/>
        <v>THA</v>
      </c>
      <c r="D198" s="84" t="str">
        <f ca="1"/>
        <v>EAS           East Asia &amp; Pacific</v>
      </c>
      <c r="E198" s="84" t="str">
        <f ca="1"/>
        <v>IBRD</v>
      </c>
      <c r="F198" s="81"/>
      <c r="G198" s="80">
        <f>IF(N198=7, 6.9, 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6.9</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7</v>
      </c>
      <c r="I198" s="191"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7</v>
      </c>
      <c r="J198" s="242">
        <v>44895</v>
      </c>
      <c r="K198" s="242">
        <v>44887</v>
      </c>
      <c r="L198" s="91" t="s">
        <v>322</v>
      </c>
      <c r="M198" s="192">
        <v>0.53325520070319499</v>
      </c>
      <c r="N198" s="192">
        <v>7</v>
      </c>
      <c r="O198" s="192">
        <v>0.47592067988668002</v>
      </c>
      <c r="P198" s="192">
        <v>24.3333333333333</v>
      </c>
      <c r="Q198" s="192" t="s">
        <v>779</v>
      </c>
      <c r="R198" s="192">
        <v>-3</v>
      </c>
      <c r="S198" s="80"/>
      <c r="T198" s="80"/>
      <c r="U198" s="80"/>
      <c r="V198" s="80"/>
      <c r="W198" s="80"/>
      <c r="X198" s="80"/>
      <c r="Y198" s="80"/>
      <c r="Z198" s="80"/>
      <c r="AA198" s="80"/>
      <c r="AB198" s="80"/>
    </row>
    <row r="199" spans="1:37" x14ac:dyDescent="0.2">
      <c r="A199" s="84">
        <v>192</v>
      </c>
      <c r="B199" s="84" t="str">
        <f ca="1"/>
        <v>Tajikistan</v>
      </c>
      <c r="C199" s="84" t="str">
        <f ca="1"/>
        <v>TJK</v>
      </c>
      <c r="D199" s="84" t="str">
        <f ca="1"/>
        <v>ECS           Europe &amp; Central Asia</v>
      </c>
      <c r="E199" s="84" t="str">
        <f ca="1"/>
        <v>IDA</v>
      </c>
      <c r="F199" s="81"/>
      <c r="G199" s="80">
        <f>IF(N199=7, 6.9, 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10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10</v>
      </c>
      <c r="I199" s="191"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10</v>
      </c>
      <c r="J199" s="242">
        <v>44895</v>
      </c>
      <c r="K199" s="242">
        <v>45142</v>
      </c>
      <c r="L199" s="91" t="s">
        <v>324</v>
      </c>
      <c r="M199" s="192">
        <v>8.5174333430999098</v>
      </c>
      <c r="N199" s="192">
        <v>10</v>
      </c>
      <c r="O199" s="192">
        <v>1.7223796033994401</v>
      </c>
      <c r="P199" s="192">
        <v>69.75</v>
      </c>
      <c r="Q199" s="192" t="s">
        <v>781</v>
      </c>
      <c r="R199" s="192">
        <v>-2.0833333333333202</v>
      </c>
      <c r="S199" s="80"/>
      <c r="T199" s="80"/>
      <c r="U199" s="80"/>
      <c r="V199" s="80"/>
      <c r="W199" s="80"/>
      <c r="X199" s="80"/>
      <c r="Y199" s="80"/>
      <c r="Z199" s="80"/>
      <c r="AA199" s="80"/>
      <c r="AB199" s="80"/>
      <c r="AC199" s="81"/>
      <c r="AD199" s="81"/>
      <c r="AE199" s="81"/>
      <c r="AF199" s="81"/>
      <c r="AG199" s="81"/>
      <c r="AH199" s="81"/>
      <c r="AI199" s="81"/>
      <c r="AJ199" s="81"/>
      <c r="AK199" s="81"/>
    </row>
    <row r="200" spans="1:37" x14ac:dyDescent="0.2">
      <c r="A200" s="84">
        <v>193</v>
      </c>
      <c r="B200" s="84" t="str">
        <f ca="1"/>
        <v>Turkmenistan</v>
      </c>
      <c r="C200" s="84" t="str">
        <f ca="1"/>
        <v>TKM</v>
      </c>
      <c r="D200" s="84" t="str">
        <f ca="1"/>
        <v>ECS           Europe &amp; Central Asia</v>
      </c>
      <c r="E200" s="84" t="str">
        <f ca="1"/>
        <v>IBRD</v>
      </c>
      <c r="F200" s="81"/>
      <c r="G200" s="80">
        <f>IF(N200=7, 6.9, 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6.658667660297847</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9.7333723996484096</v>
      </c>
      <c r="I200" s="191"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4.5552407932011301</v>
      </c>
      <c r="J200" s="242">
        <v>45142</v>
      </c>
      <c r="K200" s="242">
        <v>45142</v>
      </c>
      <c r="L200" s="91" t="s">
        <v>326</v>
      </c>
      <c r="M200" s="192">
        <v>9.7333723996484096</v>
      </c>
      <c r="N200" s="192" t="s">
        <v>409</v>
      </c>
      <c r="O200" s="192">
        <v>4.5552407932011301</v>
      </c>
      <c r="P200" s="192">
        <v>76.6666666666666</v>
      </c>
      <c r="Q200" s="192" t="s">
        <v>409</v>
      </c>
      <c r="R200" s="192">
        <v>0</v>
      </c>
      <c r="S200" s="80"/>
      <c r="T200" s="80"/>
      <c r="U200" s="80"/>
      <c r="V200" s="80"/>
      <c r="W200" s="80"/>
      <c r="X200" s="80"/>
      <c r="Y200" s="80"/>
      <c r="Z200" s="80"/>
      <c r="AA200" s="80"/>
      <c r="AB200" s="80"/>
      <c r="AC200" s="81"/>
      <c r="AD200" s="81"/>
      <c r="AE200" s="81"/>
      <c r="AF200" s="81"/>
      <c r="AG200" s="81"/>
      <c r="AH200" s="81"/>
      <c r="AI200" s="81"/>
      <c r="AJ200" s="81"/>
      <c r="AK200" s="81"/>
    </row>
    <row r="201" spans="1:37" x14ac:dyDescent="0.2">
      <c r="A201" s="84">
        <v>194</v>
      </c>
      <c r="B201" s="84" t="str">
        <f ca="1"/>
        <v>Timor-Leste</v>
      </c>
      <c r="C201" s="84" t="str">
        <f ca="1"/>
        <v>TLS</v>
      </c>
      <c r="D201" s="84" t="str">
        <f ca="1"/>
        <v>EAS           East Asia &amp; Pacific</v>
      </c>
      <c r="E201" s="84" t="str">
        <f ca="1"/>
        <v>Blend</v>
      </c>
      <c r="F201" s="81"/>
      <c r="G201" s="80">
        <f>IF(N201=7, 6.9, 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4.2959455976401468</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2.9504834456489899</v>
      </c>
      <c r="I201" s="191"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6.2549575070821497</v>
      </c>
      <c r="J201" s="242">
        <v>45142</v>
      </c>
      <c r="K201" s="242">
        <v>45142</v>
      </c>
      <c r="L201" s="91" t="s">
        <v>328</v>
      </c>
      <c r="M201" s="192">
        <v>2.9504834456489899</v>
      </c>
      <c r="N201" s="192" t="s">
        <v>409</v>
      </c>
      <c r="O201" s="192">
        <v>6.2549575070821497</v>
      </c>
      <c r="P201" s="192">
        <v>38.0833333333333</v>
      </c>
      <c r="Q201" s="192" t="s">
        <v>409</v>
      </c>
      <c r="R201" s="192">
        <v>1.25</v>
      </c>
      <c r="S201" s="181"/>
      <c r="T201" s="181"/>
      <c r="U201" s="181" t="str">
        <f>IFERROR(INDEX('Data Dictionary'!$I$8:$I$39,MATCH(U7,'Data Dictionary'!$K$8:$K$39,0)),"")</f>
        <v/>
      </c>
      <c r="V201" s="181" t="str">
        <f>IFERROR(INDEX('Data Dictionary'!$I$8:$I$39,MATCH(V7,'Data Dictionary'!$K$8:$K$39,0)),"")</f>
        <v/>
      </c>
      <c r="W201" s="181" t="str">
        <f>IFERROR(INDEX('Data Dictionary'!$I$8:$I$39,MATCH(W7,'Data Dictionary'!$K$8:$K$39,0)),"")</f>
        <v/>
      </c>
      <c r="X201" s="181" t="str">
        <f>IFERROR(INDEX('Data Dictionary'!$I$8:$I$39,MATCH(X7,'Data Dictionary'!$K$8:$K$39,0)),"")</f>
        <v/>
      </c>
      <c r="Y201" s="181" t="str">
        <f>IFERROR(INDEX('Data Dictionary'!$I$8:$I$39,MATCH(Y7,'Data Dictionary'!$K$8:$K$39,0)),"")</f>
        <v/>
      </c>
      <c r="Z201" s="80" t="str">
        <f>IFERROR(INDEX('Data Dictionary'!$I$8:$I$34,MATCH(Z7,'Data Dictionary'!$M$8:$M$34,0)),"")</f>
        <v/>
      </c>
      <c r="AA201" s="80" t="str">
        <f>IFERROR(INDEX('Data Dictionary'!$I$8:$I$34,MATCH(AA7,'Data Dictionary'!$M$8:$M$34,0)),"")</f>
        <v/>
      </c>
      <c r="AB201" s="80" t="str">
        <f>IFERROR(INDEX('Data Dictionary'!$I$8:$I$34,MATCH(AB7,'Data Dictionary'!$M$8:$M$34,0)),"")</f>
        <v/>
      </c>
      <c r="AC201" s="81"/>
      <c r="AD201" s="81"/>
      <c r="AE201" s="81"/>
      <c r="AF201" s="81"/>
      <c r="AG201" s="81"/>
      <c r="AH201" s="81"/>
      <c r="AI201" s="81"/>
      <c r="AJ201" s="81"/>
      <c r="AK201" s="81"/>
    </row>
    <row r="202" spans="1:37" x14ac:dyDescent="0.2">
      <c r="A202" s="84">
        <v>195</v>
      </c>
      <c r="B202" s="84" t="str">
        <f ca="1"/>
        <v>Tonga</v>
      </c>
      <c r="C202" s="84" t="str">
        <f ca="1"/>
        <v>TON</v>
      </c>
      <c r="D202" s="84" t="str">
        <f ca="1"/>
        <v>EAS           East Asia &amp; Pacific</v>
      </c>
      <c r="E202" s="84" t="str">
        <f ca="1"/>
        <v>IDA</v>
      </c>
      <c r="F202" s="81"/>
      <c r="G202" s="80" t="e">
        <f>IF(N202=7, 6.9, 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#N/A</v>
      </c>
      <c r="H202" s="80" t="e"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#N/A</v>
      </c>
      <c r="I202" s="191" t="e"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#N/A</v>
      </c>
      <c r="J202" s="242">
        <v>44753</v>
      </c>
      <c r="K202" s="242">
        <v>44753</v>
      </c>
      <c r="L202" s="91" t="s">
        <v>330</v>
      </c>
      <c r="M202" s="192" t="s">
        <v>409</v>
      </c>
      <c r="N202" s="192" t="s">
        <v>409</v>
      </c>
      <c r="O202" s="192" t="s">
        <v>409</v>
      </c>
      <c r="P202" s="192" t="s">
        <v>409</v>
      </c>
      <c r="Q202" s="192" t="s">
        <v>409</v>
      </c>
      <c r="R202" s="192" t="s">
        <v>409</v>
      </c>
      <c r="S202" s="181"/>
      <c r="T202" s="181"/>
      <c r="U202" s="181" t="str">
        <f>IFERROR(INDEX('Data Dictionary'!$J$8:$J$39,MATCH(U7,'Data Dictionary'!$K$8:$K$39,0)),"")</f>
        <v/>
      </c>
      <c r="V202" s="181" t="str">
        <f>IFERROR(INDEX('Data Dictionary'!$J$8:$J$39,MATCH(V7,'Data Dictionary'!$K$8:$K$39,0)),"")</f>
        <v/>
      </c>
      <c r="W202" s="181" t="str">
        <f>IFERROR(INDEX('Data Dictionary'!$J$8:$J$39,MATCH(W7,'Data Dictionary'!$K$8:$K$39,0)),"")</f>
        <v/>
      </c>
      <c r="X202" s="181" t="str">
        <f>IFERROR(INDEX('Data Dictionary'!$J$8:$J$39,MATCH(X7,'Data Dictionary'!$K$8:$K$39,0)),"")</f>
        <v/>
      </c>
      <c r="Y202" s="181" t="str">
        <f>IFERROR(INDEX('Data Dictionary'!$J$8:$J$39,MATCH(Y7,'Data Dictionary'!$K$8:$K$39,0)),"")</f>
        <v/>
      </c>
      <c r="Z202" s="80" t="str">
        <f>IFERROR(INDEX('Data Dictionary'!$J$8:$J$34,MATCH(Z7,'Data Dictionary'!$M$8:$M$34,0)),"")</f>
        <v/>
      </c>
      <c r="AA202" s="80" t="str">
        <f>IFERROR(INDEX('Data Dictionary'!$J$8:$J$34,MATCH(AA7,'Data Dictionary'!$M$8:$M$34,0)),"")</f>
        <v/>
      </c>
      <c r="AB202" s="80" t="str">
        <f>IFERROR(INDEX('Data Dictionary'!$J$8:$J$34,MATCH(AB7,'Data Dictionary'!$M$8:$M$34,0)),"")</f>
        <v/>
      </c>
      <c r="AC202" s="81"/>
      <c r="AD202" s="81"/>
      <c r="AE202" s="81"/>
      <c r="AF202" s="81"/>
      <c r="AG202" s="81"/>
      <c r="AH202" s="81"/>
      <c r="AI202" s="81"/>
      <c r="AJ202" s="81"/>
      <c r="AK202" s="81"/>
    </row>
    <row r="203" spans="1:37" x14ac:dyDescent="0.2">
      <c r="A203" s="84">
        <v>196</v>
      </c>
      <c r="B203" s="84" t="str">
        <f ca="1"/>
        <v>Trinidad and Tobago</v>
      </c>
      <c r="C203" s="84" t="str">
        <f ca="1"/>
        <v>TTO</v>
      </c>
      <c r="D203" s="84" t="str">
        <f ca="1"/>
        <v>LCN           Latin America &amp; Caribbean</v>
      </c>
      <c r="E203" s="84" t="str">
        <f ca="1"/>
        <v>IBRD</v>
      </c>
      <c r="F203" s="81"/>
      <c r="G203" s="80">
        <f>IF(N203=7, 6.9, 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3.1469473572603324</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2.1740404336360899</v>
      </c>
      <c r="I203" s="191"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4.5552407932011301</v>
      </c>
      <c r="J203" s="242">
        <v>44830</v>
      </c>
      <c r="K203" s="242">
        <v>44830</v>
      </c>
      <c r="L203" s="91" t="s">
        <v>332</v>
      </c>
      <c r="M203" s="192">
        <v>2.1740404336360899</v>
      </c>
      <c r="N203" s="192" t="s">
        <v>409</v>
      </c>
      <c r="O203" s="192">
        <v>4.5552407932011301</v>
      </c>
      <c r="P203" s="192">
        <v>33.6666666666666</v>
      </c>
      <c r="Q203" s="192" t="s">
        <v>409</v>
      </c>
      <c r="R203" s="192">
        <v>0</v>
      </c>
      <c r="S203" s="80"/>
      <c r="T203" s="80"/>
      <c r="U203" s="80"/>
      <c r="V203" s="80"/>
      <c r="W203" s="80"/>
      <c r="X203" s="80"/>
      <c r="Y203" s="80"/>
      <c r="Z203" s="80"/>
      <c r="AA203" s="80"/>
      <c r="AB203" s="80"/>
      <c r="AC203" s="81"/>
      <c r="AD203" s="81"/>
      <c r="AE203" s="81"/>
      <c r="AF203" s="81"/>
      <c r="AG203" s="81"/>
      <c r="AH203" s="81"/>
      <c r="AI203" s="81"/>
      <c r="AJ203" s="81"/>
      <c r="AK203" s="81"/>
    </row>
    <row r="204" spans="1:37" x14ac:dyDescent="0.2">
      <c r="A204" s="84">
        <v>197</v>
      </c>
      <c r="B204" s="84" t="str">
        <f ca="1"/>
        <v>Tunisia</v>
      </c>
      <c r="C204" s="84" t="str">
        <f ca="1"/>
        <v>TUN</v>
      </c>
      <c r="D204" s="84" t="str">
        <f ca="1"/>
        <v>MEA           Middle East &amp; North Africa</v>
      </c>
      <c r="E204" s="84" t="str">
        <f ca="1"/>
        <v>IBRD</v>
      </c>
      <c r="F204" s="81"/>
      <c r="G204" s="80">
        <f>IF(N204=7, 6.9, 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10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10</v>
      </c>
      <c r="I204" s="191"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10</v>
      </c>
      <c r="J204" s="242">
        <v>44895</v>
      </c>
      <c r="K204" s="242">
        <v>44887</v>
      </c>
      <c r="L204" s="91" t="s">
        <v>334</v>
      </c>
      <c r="M204" s="192">
        <v>6.5104014063873397</v>
      </c>
      <c r="N204" s="192">
        <v>10</v>
      </c>
      <c r="O204" s="192">
        <v>9.9943342776203892</v>
      </c>
      <c r="P204" s="192">
        <v>58.3333333333333</v>
      </c>
      <c r="Q204" s="192" t="s">
        <v>780</v>
      </c>
      <c r="R204" s="192">
        <v>4</v>
      </c>
      <c r="S204" s="80"/>
      <c r="T204" s="80"/>
      <c r="U204" s="80"/>
      <c r="V204" s="80"/>
      <c r="W204" s="80"/>
      <c r="X204" s="80"/>
      <c r="Y204" s="80"/>
      <c r="Z204" s="80"/>
      <c r="AA204" s="80"/>
      <c r="AB204" s="80"/>
      <c r="AC204" s="81"/>
      <c r="AD204" s="81"/>
      <c r="AE204" s="81"/>
      <c r="AF204" s="81"/>
      <c r="AG204" s="81"/>
      <c r="AH204" s="81"/>
      <c r="AI204" s="81"/>
      <c r="AJ204" s="81"/>
      <c r="AK204" s="81"/>
    </row>
    <row r="205" spans="1:37" x14ac:dyDescent="0.2">
      <c r="A205" s="84">
        <v>198</v>
      </c>
      <c r="B205" s="84" t="str">
        <f ca="1"/>
        <v>Türkiye</v>
      </c>
      <c r="C205" s="84" t="str">
        <f ca="1"/>
        <v>TUR</v>
      </c>
      <c r="D205" s="84" t="str">
        <f ca="1"/>
        <v>ECS           Europe &amp; Central Asia</v>
      </c>
      <c r="E205" s="84" t="str">
        <f ca="1"/>
        <v>IBRD</v>
      </c>
      <c r="F205" s="81"/>
      <c r="G205" s="80">
        <f>IF(N205=7, 6.9, 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10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10</v>
      </c>
      <c r="I205" s="191"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10</v>
      </c>
      <c r="J205" s="242">
        <v>44895</v>
      </c>
      <c r="K205" s="242">
        <v>44887</v>
      </c>
      <c r="L205" s="91" t="s">
        <v>335</v>
      </c>
      <c r="M205" s="192">
        <v>4.4594198652212098</v>
      </c>
      <c r="N205" s="192">
        <v>10</v>
      </c>
      <c r="O205" s="192">
        <v>4.5552407932011301</v>
      </c>
      <c r="P205" s="192">
        <v>46.6666666666666</v>
      </c>
      <c r="Q205" s="192" t="s">
        <v>780</v>
      </c>
      <c r="R205" s="192">
        <v>0</v>
      </c>
      <c r="S205" s="80"/>
      <c r="T205" s="80"/>
      <c r="U205" s="80"/>
      <c r="V205" s="80"/>
      <c r="W205" s="80"/>
      <c r="X205" s="80"/>
      <c r="Y205" s="80"/>
      <c r="Z205" s="80"/>
      <c r="AA205" s="80"/>
      <c r="AB205" s="80"/>
      <c r="AC205" s="81"/>
      <c r="AD205" s="81"/>
      <c r="AE205" s="81"/>
      <c r="AF205" s="81"/>
      <c r="AG205" s="81"/>
      <c r="AH205" s="81"/>
      <c r="AI205" s="81"/>
      <c r="AJ205" s="81"/>
      <c r="AK205" s="81"/>
    </row>
    <row r="206" spans="1:37" x14ac:dyDescent="0.2">
      <c r="A206" s="84">
        <v>199</v>
      </c>
      <c r="B206" s="35" t="str">
        <f ca="1"/>
        <v>Tuvalu</v>
      </c>
      <c r="C206" s="35" t="str">
        <f ca="1"/>
        <v>TUV</v>
      </c>
      <c r="D206" s="35" t="str">
        <f ca="1"/>
        <v>EAS           East Asia &amp; Pacific</v>
      </c>
      <c r="E206" s="35" t="str">
        <f ca="1"/>
        <v>IDA</v>
      </c>
      <c r="G206" s="80" t="e">
        <f>IF(N206=7, 6.9, 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#N/A</v>
      </c>
      <c r="H206" s="80" t="e"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#N/A</v>
      </c>
      <c r="I206" s="191" t="e"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#N/A</v>
      </c>
      <c r="J206" s="242">
        <v>44753</v>
      </c>
      <c r="K206" s="242" t="s">
        <v>409</v>
      </c>
      <c r="L206" s="91" t="s">
        <v>337</v>
      </c>
      <c r="M206" s="192" t="s">
        <v>409</v>
      </c>
      <c r="N206" s="192" t="s">
        <v>409</v>
      </c>
      <c r="O206" s="192" t="s">
        <v>409</v>
      </c>
      <c r="P206" s="192" t="s">
        <v>409</v>
      </c>
      <c r="Q206" s="192" t="s">
        <v>409</v>
      </c>
      <c r="R206" s="192" t="s">
        <v>409</v>
      </c>
    </row>
    <row r="207" spans="1:37" x14ac:dyDescent="0.2">
      <c r="A207" s="84">
        <v>200</v>
      </c>
      <c r="B207" s="35" t="str">
        <f ca="1"/>
        <v>Taiwan, China</v>
      </c>
      <c r="C207" s="35" t="str">
        <f ca="1"/>
        <v>TWN</v>
      </c>
      <c r="D207" s="35" t="str">
        <f ca="1"/>
        <v>EAS           East Asia &amp; Pacific</v>
      </c>
      <c r="E207" s="35" t="str">
        <f ca="1"/>
        <v>NA</v>
      </c>
      <c r="G207" s="80">
        <f>IF(N207=7, 6.9, 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6.9</v>
      </c>
      <c r="H207" s="80"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7</v>
      </c>
      <c r="I207" s="191"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7</v>
      </c>
      <c r="J207" s="242">
        <v>44895</v>
      </c>
      <c r="K207" s="242">
        <v>45142</v>
      </c>
      <c r="L207" s="91" t="s">
        <v>718</v>
      </c>
      <c r="M207" s="192">
        <v>0</v>
      </c>
      <c r="N207" s="192">
        <v>7</v>
      </c>
      <c r="O207" s="192">
        <v>7</v>
      </c>
      <c r="P207" s="192">
        <v>17.5833333333333</v>
      </c>
      <c r="Q207" s="192" t="s">
        <v>779</v>
      </c>
      <c r="R207" s="192">
        <v>5.75</v>
      </c>
    </row>
    <row r="208" spans="1:37" x14ac:dyDescent="0.2">
      <c r="A208" s="84">
        <v>201</v>
      </c>
      <c r="B208" s="35" t="str">
        <f ca="1"/>
        <v>Tanzania</v>
      </c>
      <c r="C208" s="35" t="str">
        <f ca="1"/>
        <v>TZA</v>
      </c>
      <c r="D208" s="35" t="str">
        <f ca="1"/>
        <v>SSF           Sub-Saharan Africa</v>
      </c>
      <c r="E208" s="35" t="str">
        <f ca="1"/>
        <v>IDA</v>
      </c>
      <c r="G208" s="80">
        <f>IF(N208=7, 6.9, 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4.0799959709791151</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4.7084676237913898</v>
      </c>
      <c r="I208" s="191"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3.5354107648725202</v>
      </c>
      <c r="J208" s="242">
        <v>45142</v>
      </c>
      <c r="K208" s="242">
        <v>45142</v>
      </c>
      <c r="L208" s="91" t="s">
        <v>339</v>
      </c>
      <c r="M208" s="192">
        <v>4.7084676237913898</v>
      </c>
      <c r="N208" s="192" t="s">
        <v>409</v>
      </c>
      <c r="O208" s="192">
        <v>3.5354107648725202</v>
      </c>
      <c r="P208" s="192">
        <v>48.0833333333333</v>
      </c>
      <c r="Q208" s="192" t="s">
        <v>409</v>
      </c>
      <c r="R208" s="192">
        <v>-0.75</v>
      </c>
    </row>
    <row r="209" spans="1:18" x14ac:dyDescent="0.2">
      <c r="A209" s="84">
        <v>202</v>
      </c>
      <c r="B209" s="35" t="str">
        <f ca="1"/>
        <v>Uganda</v>
      </c>
      <c r="C209" s="35" t="str">
        <f ca="1"/>
        <v>UGA</v>
      </c>
      <c r="D209" s="35" t="str">
        <f ca="1"/>
        <v>SSF           Sub-Saharan Africa</v>
      </c>
      <c r="E209" s="35" t="str">
        <f ca="1"/>
        <v>IDA</v>
      </c>
      <c r="G209" s="80">
        <f>IF(N209=7, 6.9, 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10</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10</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10</v>
      </c>
      <c r="J209" s="242">
        <v>44895</v>
      </c>
      <c r="K209" s="242">
        <v>44887</v>
      </c>
      <c r="L209" s="91" t="s">
        <v>341</v>
      </c>
      <c r="M209" s="192">
        <v>5.6753589217696998</v>
      </c>
      <c r="N209" s="192">
        <v>10</v>
      </c>
      <c r="O209" s="192">
        <v>5.1218130311614702</v>
      </c>
      <c r="P209" s="192">
        <v>53.5833333333333</v>
      </c>
      <c r="Q209" s="192" t="s">
        <v>780</v>
      </c>
      <c r="R209" s="192">
        <v>0.41666666666666402</v>
      </c>
    </row>
    <row r="210" spans="1:18" x14ac:dyDescent="0.2">
      <c r="A210" s="84">
        <v>203</v>
      </c>
      <c r="B210" s="35" t="str">
        <f ca="1"/>
        <v>Ukraine</v>
      </c>
      <c r="C210" s="35" t="str">
        <f ca="1"/>
        <v>UKR</v>
      </c>
      <c r="D210" s="35" t="str">
        <f ca="1"/>
        <v>ECS           Europe &amp; Central Asia</v>
      </c>
      <c r="E210" s="35" t="str">
        <f ca="1"/>
        <v>IBRD</v>
      </c>
      <c r="G210" s="80">
        <f>IF(N210=7, 6.9, 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10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10</v>
      </c>
      <c r="I210" s="191"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10</v>
      </c>
      <c r="J210" s="242">
        <v>45142</v>
      </c>
      <c r="K210" s="242">
        <v>44887</v>
      </c>
      <c r="L210" s="91" t="s">
        <v>343</v>
      </c>
      <c r="M210" s="192">
        <v>10</v>
      </c>
      <c r="N210" s="192">
        <v>10</v>
      </c>
      <c r="O210" s="192">
        <v>0</v>
      </c>
      <c r="P210" s="192">
        <v>86.3333333333333</v>
      </c>
      <c r="Q210" s="192" t="s">
        <v>780</v>
      </c>
      <c r="R210" s="192">
        <v>-11</v>
      </c>
    </row>
    <row r="211" spans="1:18" x14ac:dyDescent="0.2">
      <c r="A211" s="84">
        <v>204</v>
      </c>
      <c r="B211" s="35" t="str">
        <f ca="1"/>
        <v>Uruguay</v>
      </c>
      <c r="C211" s="35" t="str">
        <f ca="1"/>
        <v>URY</v>
      </c>
      <c r="D211" s="35" t="str">
        <f ca="1"/>
        <v>LCN           Latin America &amp; Caribbean</v>
      </c>
      <c r="E211" s="35" t="str">
        <f ca="1"/>
        <v>IBRD</v>
      </c>
      <c r="G211" s="80">
        <f>IF(N211=7, 6.9, 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6.8297276807628426</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4.6645180193378204</v>
      </c>
      <c r="I211" s="191"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10</v>
      </c>
      <c r="J211" s="242">
        <v>45142</v>
      </c>
      <c r="K211" s="242">
        <v>45142</v>
      </c>
      <c r="L211" s="91" t="s">
        <v>345</v>
      </c>
      <c r="M211" s="192">
        <v>4.6645180193378204</v>
      </c>
      <c r="N211" s="192" t="s">
        <v>409</v>
      </c>
      <c r="O211" s="192">
        <v>10</v>
      </c>
      <c r="P211" s="192">
        <v>47.8333333333333</v>
      </c>
      <c r="Q211" s="192" t="s">
        <v>409</v>
      </c>
      <c r="R211" s="192">
        <v>4.1666666666666696</v>
      </c>
    </row>
    <row r="212" spans="1:18" x14ac:dyDescent="0.2">
      <c r="A212" s="84">
        <v>205</v>
      </c>
      <c r="B212" s="35" t="str">
        <f ca="1"/>
        <v>United States</v>
      </c>
      <c r="C212" s="35" t="str">
        <f ca="1"/>
        <v>USA</v>
      </c>
      <c r="D212" s="35" t="str">
        <f ca="1"/>
        <v>NAC           North America</v>
      </c>
      <c r="E212" s="35" t="str">
        <f ca="1"/>
        <v>NA</v>
      </c>
      <c r="G212" s="80">
        <f>IF(N212=7, 6.9, 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2.5786810396683584</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1.8224435980076199</v>
      </c>
      <c r="I212" s="191"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3.6487252124645901</v>
      </c>
      <c r="J212" s="242">
        <v>45142</v>
      </c>
      <c r="K212" s="242">
        <v>45142</v>
      </c>
      <c r="L212" s="91" t="s">
        <v>346</v>
      </c>
      <c r="M212" s="192">
        <v>1.8224435980076199</v>
      </c>
      <c r="N212" s="192" t="s">
        <v>409</v>
      </c>
      <c r="O212" s="192">
        <v>3.6487252124645901</v>
      </c>
      <c r="P212" s="192">
        <v>31.6666666666666</v>
      </c>
      <c r="Q212" s="192" t="s">
        <v>409</v>
      </c>
      <c r="R212" s="192">
        <v>-0.66666666666666397</v>
      </c>
    </row>
    <row r="213" spans="1:18" x14ac:dyDescent="0.2">
      <c r="A213" s="84">
        <v>206</v>
      </c>
      <c r="B213" s="35" t="str">
        <f ca="1"/>
        <v>Uzbekistan</v>
      </c>
      <c r="C213" s="35" t="str">
        <f ca="1"/>
        <v>UZB</v>
      </c>
      <c r="D213" s="35" t="str">
        <f ca="1"/>
        <v>ECS           Europe &amp; Central Asia</v>
      </c>
      <c r="E213" s="35" t="str">
        <f ca="1"/>
        <v>Blend</v>
      </c>
      <c r="F213" s="190" t="str">
        <f ca="1">IF(L196 &lt;&gt; C196, "Countries don't match", "")</f>
        <v/>
      </c>
      <c r="G213" s="80">
        <f>IF(N213=7, 6.9, 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5.252936913840732</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8.0632874304131299</v>
      </c>
      <c r="I213" s="191"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3.4220963172804599</v>
      </c>
      <c r="J213" s="242">
        <v>45142</v>
      </c>
      <c r="K213" s="242">
        <v>45142</v>
      </c>
      <c r="L213" s="91" t="s">
        <v>348</v>
      </c>
      <c r="M213" s="192">
        <v>8.0632874304131299</v>
      </c>
      <c r="N213" s="192" t="s">
        <v>409</v>
      </c>
      <c r="O213" s="192">
        <v>3.4220963172804599</v>
      </c>
      <c r="P213" s="192">
        <v>67.1666666666666</v>
      </c>
      <c r="Q213" s="192" t="s">
        <v>409</v>
      </c>
      <c r="R213" s="192">
        <v>-0.83333333333332804</v>
      </c>
    </row>
    <row r="214" spans="1:18" x14ac:dyDescent="0.2">
      <c r="A214" s="84">
        <v>207</v>
      </c>
      <c r="B214" s="35" t="str">
        <f ca="1"/>
        <v>St. Vincent and the Grenadines</v>
      </c>
      <c r="C214" s="35" t="str">
        <f ca="1"/>
        <v>VCT</v>
      </c>
      <c r="D214" s="35" t="str">
        <f ca="1"/>
        <v>LCN           Latin America &amp; Caribbean</v>
      </c>
      <c r="E214" s="35" t="str">
        <f ca="1"/>
        <v>Blend</v>
      </c>
      <c r="F214" s="190" t="str">
        <f ca="1">IF(L197 &lt;&gt; C197, "Countries don't match", "")</f>
        <v/>
      </c>
      <c r="G214" s="80" t="e">
        <f>IF(N214=7, 6.9, 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#N/A</v>
      </c>
      <c r="H214" s="80" t="e"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#N/A</v>
      </c>
      <c r="I214" s="191" t="e"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#N/A</v>
      </c>
      <c r="J214" s="242">
        <v>44753</v>
      </c>
      <c r="K214" s="242">
        <v>44753</v>
      </c>
      <c r="L214" s="91" t="s">
        <v>349</v>
      </c>
      <c r="M214" s="192" t="s">
        <v>409</v>
      </c>
      <c r="N214" s="192" t="s">
        <v>409</v>
      </c>
      <c r="O214" s="192" t="s">
        <v>409</v>
      </c>
      <c r="P214" s="192" t="s">
        <v>409</v>
      </c>
      <c r="Q214" s="192" t="s">
        <v>409</v>
      </c>
      <c r="R214" s="192" t="s">
        <v>409</v>
      </c>
    </row>
    <row r="215" spans="1:18" x14ac:dyDescent="0.2">
      <c r="A215" s="84">
        <v>208</v>
      </c>
      <c r="B215" s="35" t="str">
        <f ca="1"/>
        <v>Venezuela, RB</v>
      </c>
      <c r="C215" s="35" t="str">
        <f ca="1"/>
        <v>VEN</v>
      </c>
      <c r="D215" s="35" t="str">
        <f ca="1"/>
        <v>LCN           Latin America &amp; Caribbean</v>
      </c>
      <c r="E215" s="35" t="str">
        <f ca="1"/>
        <v>IBRD</v>
      </c>
      <c r="G215" s="80">
        <f>IF(N215=7, 6.9, 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7.3133042643839321</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5.34844192634562</v>
      </c>
      <c r="J215" s="242">
        <v>45142</v>
      </c>
      <c r="K215" s="242">
        <v>45142</v>
      </c>
      <c r="L215" s="91" t="s">
        <v>350</v>
      </c>
      <c r="M215" s="192">
        <v>10</v>
      </c>
      <c r="N215" s="192" t="s">
        <v>409</v>
      </c>
      <c r="O215" s="192">
        <v>5.34844192634562</v>
      </c>
      <c r="P215" s="192">
        <v>80.0833333333333</v>
      </c>
      <c r="Q215" s="192" t="s">
        <v>409</v>
      </c>
      <c r="R215" s="192">
        <v>0.58333333333334203</v>
      </c>
    </row>
    <row r="216" spans="1:18" x14ac:dyDescent="0.2">
      <c r="A216" s="84">
        <v>209</v>
      </c>
      <c r="B216" s="35" t="str">
        <f ca="1"/>
        <v>British Virgin Islands</v>
      </c>
      <c r="C216" s="35" t="str">
        <f ca="1"/>
        <v>VGB</v>
      </c>
      <c r="D216" s="35" t="str">
        <f ca="1"/>
        <v>LCN           Latin America &amp; Caribbean</v>
      </c>
      <c r="E216" s="35" t="str">
        <f ca="1"/>
        <v>NA</v>
      </c>
      <c r="G216" s="80" t="e">
        <f>IF(N216=7, 6.9, 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t="e"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#N/A</v>
      </c>
      <c r="J216" s="242" t="s">
        <v>409</v>
      </c>
      <c r="K216" s="242" t="s">
        <v>409</v>
      </c>
      <c r="L216" s="91" t="s">
        <v>719</v>
      </c>
      <c r="M216" s="192" t="s">
        <v>409</v>
      </c>
      <c r="N216" s="192" t="s">
        <v>409</v>
      </c>
      <c r="O216" s="192" t="s">
        <v>409</v>
      </c>
      <c r="P216" s="192" t="s">
        <v>409</v>
      </c>
      <c r="Q216" s="192" t="s">
        <v>409</v>
      </c>
      <c r="R216" s="192" t="s">
        <v>409</v>
      </c>
    </row>
    <row r="217" spans="1:18" x14ac:dyDescent="0.2">
      <c r="A217" s="84">
        <v>210</v>
      </c>
      <c r="B217" s="35" t="str">
        <f ca="1"/>
        <v>Virgin Islands (U.S.)</v>
      </c>
      <c r="C217" s="35" t="str">
        <f ca="1"/>
        <v>VIR</v>
      </c>
      <c r="D217" s="35" t="str">
        <f ca="1"/>
        <v>LCN           Latin America &amp; Caribbean</v>
      </c>
      <c r="E217" s="35" t="str">
        <f ca="1"/>
        <v>NA</v>
      </c>
      <c r="G217" s="80" t="e">
        <f>IF(N217=7, 6.9, 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t="e"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#N/A</v>
      </c>
      <c r="J217" s="242" t="s">
        <v>409</v>
      </c>
      <c r="K217" s="242" t="s">
        <v>409</v>
      </c>
      <c r="L217" s="91" t="s">
        <v>720</v>
      </c>
      <c r="M217" s="192" t="s">
        <v>409</v>
      </c>
      <c r="N217" s="192" t="s">
        <v>409</v>
      </c>
      <c r="O217" s="192" t="s">
        <v>409</v>
      </c>
      <c r="P217" s="192" t="s">
        <v>409</v>
      </c>
      <c r="Q217" s="192" t="s">
        <v>409</v>
      </c>
      <c r="R217" s="192" t="s">
        <v>409</v>
      </c>
    </row>
    <row r="218" spans="1:18" x14ac:dyDescent="0.2">
      <c r="A218" s="84">
        <v>211</v>
      </c>
      <c r="B218" s="35" t="str">
        <f ca="1"/>
        <v>Vietnam</v>
      </c>
      <c r="C218" s="35" t="str">
        <f ca="1"/>
        <v>VNM</v>
      </c>
      <c r="D218" s="35" t="str">
        <f ca="1"/>
        <v>EAS           East Asia &amp; Pacific</v>
      </c>
      <c r="E218" s="35" t="str">
        <f ca="1"/>
        <v>IBRD</v>
      </c>
      <c r="G218" s="80">
        <f>IF(N218=7, 6.9, 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6.9</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7</v>
      </c>
      <c r="I218" s="191"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7</v>
      </c>
      <c r="J218" s="242">
        <v>44895</v>
      </c>
      <c r="K218" s="242">
        <v>44887</v>
      </c>
      <c r="L218" s="91" t="s">
        <v>351</v>
      </c>
      <c r="M218" s="192">
        <v>2.4523879285086401</v>
      </c>
      <c r="N218" s="192">
        <v>7</v>
      </c>
      <c r="O218" s="192">
        <v>2.40226628895183</v>
      </c>
      <c r="P218" s="192">
        <v>35.25</v>
      </c>
      <c r="Q218" s="192" t="s">
        <v>779</v>
      </c>
      <c r="R218" s="192">
        <v>-1.5833333333333299</v>
      </c>
    </row>
    <row r="219" spans="1:18" x14ac:dyDescent="0.2">
      <c r="A219" s="84">
        <v>212</v>
      </c>
      <c r="B219" s="35" t="str">
        <f ca="1"/>
        <v>Vanuatu</v>
      </c>
      <c r="C219" s="35" t="str">
        <f ca="1"/>
        <v>VUT</v>
      </c>
      <c r="D219" s="35" t="str">
        <f ca="1"/>
        <v>EAS           East Asia &amp; Pacific</v>
      </c>
      <c r="E219" s="35" t="str">
        <f ca="1"/>
        <v>IDA</v>
      </c>
      <c r="G219" s="80" t="e">
        <f>IF(N219=7, 6.9, 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#N/A</v>
      </c>
      <c r="H219" s="80" t="e"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#N/A</v>
      </c>
      <c r="I219" s="191" t="e"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#N/A</v>
      </c>
      <c r="J219" s="242">
        <v>44753</v>
      </c>
      <c r="K219" s="242">
        <v>44753</v>
      </c>
      <c r="L219" s="91" t="s">
        <v>353</v>
      </c>
      <c r="M219" s="192" t="s">
        <v>409</v>
      </c>
      <c r="N219" s="192" t="s">
        <v>409</v>
      </c>
      <c r="O219" s="192" t="s">
        <v>409</v>
      </c>
      <c r="P219" s="192" t="s">
        <v>409</v>
      </c>
      <c r="Q219" s="192" t="s">
        <v>409</v>
      </c>
      <c r="R219" s="192" t="s">
        <v>409</v>
      </c>
    </row>
    <row r="220" spans="1:18" x14ac:dyDescent="0.2">
      <c r="A220" s="84">
        <v>213</v>
      </c>
      <c r="B220" s="35" t="str">
        <f ca="1"/>
        <v>Samoa</v>
      </c>
      <c r="C220" s="35" t="str">
        <f ca="1"/>
        <v>WSM</v>
      </c>
      <c r="D220" s="35" t="str">
        <f ca="1"/>
        <v>EAS           East Asia &amp; Pacific</v>
      </c>
      <c r="E220" s="35" t="str">
        <f ca="1"/>
        <v>IDA</v>
      </c>
      <c r="G220" s="80" t="e">
        <f>IF(N220=7, 6.9, 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#N/A</v>
      </c>
      <c r="H220" s="80" t="e"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#N/A</v>
      </c>
      <c r="I220" s="191" t="e"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#N/A</v>
      </c>
      <c r="J220" s="242">
        <v>44753</v>
      </c>
      <c r="K220" s="242">
        <v>44753</v>
      </c>
      <c r="L220" s="91" t="s">
        <v>355</v>
      </c>
      <c r="M220" s="192" t="s">
        <v>409</v>
      </c>
      <c r="N220" s="192" t="s">
        <v>409</v>
      </c>
      <c r="O220" s="192" t="s">
        <v>409</v>
      </c>
      <c r="P220" s="192" t="s">
        <v>409</v>
      </c>
      <c r="Q220" s="192" t="s">
        <v>409</v>
      </c>
      <c r="R220" s="192" t="s">
        <v>409</v>
      </c>
    </row>
    <row r="221" spans="1:18" x14ac:dyDescent="0.2">
      <c r="A221" s="84">
        <v>214</v>
      </c>
      <c r="B221" s="35" t="str">
        <f ca="1"/>
        <v>Kosovo</v>
      </c>
      <c r="C221" s="35" t="str">
        <f ca="1"/>
        <v>XKX</v>
      </c>
      <c r="D221" s="35" t="str">
        <f ca="1"/>
        <v>ECS           Europe &amp; Central Asia</v>
      </c>
      <c r="E221" s="35" t="str">
        <f ca="1"/>
        <v>IDA</v>
      </c>
      <c r="G221" s="80">
        <f>IF(N221=7, 6.9, 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4.8494275724973672</v>
      </c>
      <c r="H221" s="80"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5.1626135364781698</v>
      </c>
      <c r="I221" s="191"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4.5552407932011301</v>
      </c>
      <c r="J221" s="242">
        <v>45142</v>
      </c>
      <c r="K221" s="242">
        <v>45142</v>
      </c>
      <c r="L221" s="91" t="s">
        <v>721</v>
      </c>
      <c r="M221" s="192">
        <v>5.1626135364781698</v>
      </c>
      <c r="N221" s="192" t="s">
        <v>409</v>
      </c>
      <c r="O221" s="192">
        <v>4.5552407932011301</v>
      </c>
      <c r="P221" s="192">
        <v>50.6666666666666</v>
      </c>
      <c r="Q221" s="192" t="s">
        <v>409</v>
      </c>
      <c r="R221" s="192">
        <v>0</v>
      </c>
    </row>
    <row r="222" spans="1:18" x14ac:dyDescent="0.2">
      <c r="A222" s="84">
        <v>215</v>
      </c>
      <c r="B222" s="35" t="str">
        <f ca="1"/>
        <v>Yemen, Rep.</v>
      </c>
      <c r="C222" s="35" t="str">
        <f ca="1"/>
        <v>YEM</v>
      </c>
      <c r="D222" s="35" t="str">
        <f ca="1"/>
        <v>MEA           Middle East &amp; North Africa</v>
      </c>
      <c r="E222" s="35" t="str">
        <f ca="1"/>
        <v>IDA</v>
      </c>
      <c r="G222" s="80">
        <f>IF(N222=7, 6.9, 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7.1566843099032109</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5.12181303116148</v>
      </c>
      <c r="J222" s="242">
        <v>45142</v>
      </c>
      <c r="K222" s="242">
        <v>45142</v>
      </c>
      <c r="L222" s="91" t="s">
        <v>356</v>
      </c>
      <c r="M222" s="192">
        <v>10</v>
      </c>
      <c r="N222" s="192" t="s">
        <v>409</v>
      </c>
      <c r="O222" s="192">
        <v>5.12181303116148</v>
      </c>
      <c r="P222" s="192">
        <v>90.25</v>
      </c>
      <c r="Q222" s="192" t="s">
        <v>409</v>
      </c>
      <c r="R222" s="192">
        <v>0.41666666666667102</v>
      </c>
    </row>
    <row r="223" spans="1:18" x14ac:dyDescent="0.2">
      <c r="A223" s="84">
        <v>216</v>
      </c>
      <c r="B223" s="35" t="str">
        <f ca="1"/>
        <v>South Africa</v>
      </c>
      <c r="C223" s="35" t="str">
        <f ca="1"/>
        <v>ZAF</v>
      </c>
      <c r="D223" s="35" t="str">
        <f ca="1"/>
        <v>SSF           Sub-Saharan Africa</v>
      </c>
      <c r="E223" s="35" t="str">
        <f ca="1"/>
        <v>IBRD</v>
      </c>
      <c r="G223" s="80">
        <f>IF(N223=7, 6.9, 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6.9</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7</v>
      </c>
      <c r="I223" s="191"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7</v>
      </c>
      <c r="J223" s="242">
        <v>44895</v>
      </c>
      <c r="K223" s="242">
        <v>44887</v>
      </c>
      <c r="L223" s="91" t="s">
        <v>358</v>
      </c>
      <c r="M223" s="192">
        <v>3.2581306768239102</v>
      </c>
      <c r="N223" s="192">
        <v>7</v>
      </c>
      <c r="O223" s="192">
        <v>3.8753541076487199</v>
      </c>
      <c r="P223" s="192">
        <v>39.8333333333333</v>
      </c>
      <c r="Q223" s="192" t="s">
        <v>779</v>
      </c>
      <c r="R223" s="192">
        <v>-0.5</v>
      </c>
    </row>
    <row r="224" spans="1:18" x14ac:dyDescent="0.2">
      <c r="A224" s="84">
        <v>217</v>
      </c>
      <c r="B224" s="35" t="str">
        <f ca="1"/>
        <v>Zambia</v>
      </c>
      <c r="C224" s="35" t="str">
        <f ca="1"/>
        <v>ZMB</v>
      </c>
      <c r="D224" s="35" t="str">
        <f ca="1"/>
        <v>SSF           Sub-Saharan Africa</v>
      </c>
      <c r="E224" s="35" t="str">
        <f ca="1"/>
        <v>IDA</v>
      </c>
      <c r="G224" s="80">
        <f>IF(N224=7, 6.9, 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10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10</v>
      </c>
      <c r="I224" s="191"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10</v>
      </c>
      <c r="J224" s="242">
        <v>44895</v>
      </c>
      <c r="K224" s="242">
        <v>44830</v>
      </c>
      <c r="L224" s="91" t="s">
        <v>360</v>
      </c>
      <c r="M224" s="192">
        <v>6.7447992968063302</v>
      </c>
      <c r="N224" s="192">
        <v>10</v>
      </c>
      <c r="O224" s="192">
        <v>4.5552407932011301</v>
      </c>
      <c r="P224" s="192">
        <v>59.6666666666666</v>
      </c>
      <c r="Q224" s="192" t="s">
        <v>781</v>
      </c>
      <c r="R224" s="192">
        <v>0</v>
      </c>
    </row>
    <row r="225" spans="1:18" x14ac:dyDescent="0.2">
      <c r="A225" s="84">
        <v>218</v>
      </c>
      <c r="B225" s="35" t="str">
        <f ca="1"/>
        <v>Zimbabwe</v>
      </c>
      <c r="C225" s="35" t="str">
        <f ca="1"/>
        <v>ZWE</v>
      </c>
      <c r="D225" s="35" t="str">
        <f ca="1"/>
        <v>SSF           Sub-Saharan Africa</v>
      </c>
      <c r="E225" s="35" t="str">
        <f ca="1"/>
        <v>Blend</v>
      </c>
      <c r="G225" s="80">
        <f>IF(N225=7, 6.9, 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8.1208994882699717</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10</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6.5949008498583499</v>
      </c>
      <c r="J225" s="242">
        <v>45142</v>
      </c>
      <c r="K225" s="242">
        <v>45142</v>
      </c>
      <c r="L225" s="91" t="s">
        <v>362</v>
      </c>
      <c r="M225" s="192">
        <v>10</v>
      </c>
      <c r="N225" s="192" t="s">
        <v>409</v>
      </c>
      <c r="O225" s="192">
        <v>6.5949008498583499</v>
      </c>
      <c r="P225" s="192">
        <v>80.1666666666666</v>
      </c>
      <c r="Q225" s="192" t="s">
        <v>409</v>
      </c>
      <c r="R225" s="192">
        <v>1.5</v>
      </c>
    </row>
    <row r="226" spans="1:18" x14ac:dyDescent="0.2">
      <c r="L226" s="79"/>
      <c r="M226" s="80"/>
      <c r="N226" s="80"/>
      <c r="O226" s="80"/>
      <c r="P226" s="80"/>
      <c r="Q226" s="80"/>
      <c r="R226" s="80"/>
    </row>
    <row r="227" spans="1:18" x14ac:dyDescent="0.2">
      <c r="L227" s="79"/>
      <c r="M227" s="80"/>
      <c r="N227" s="80"/>
      <c r="O227" s="80"/>
      <c r="P227" s="80"/>
      <c r="Q227" s="80"/>
      <c r="R227" s="80"/>
    </row>
    <row r="228" spans="1:18" x14ac:dyDescent="0.2">
      <c r="L228" s="79"/>
      <c r="M228" s="80"/>
      <c r="N228" s="80"/>
      <c r="O228" s="80"/>
      <c r="P228" s="80"/>
      <c r="Q228" s="80"/>
      <c r="R228" s="80"/>
    </row>
    <row r="229" spans="1:18" x14ac:dyDescent="0.2">
      <c r="L229" s="91"/>
      <c r="M229" s="181"/>
      <c r="N229" s="181"/>
      <c r="O229" s="181"/>
      <c r="P229" s="181"/>
      <c r="Q229" s="181"/>
      <c r="R229" s="181"/>
    </row>
    <row r="230" spans="1:18" x14ac:dyDescent="0.2">
      <c r="L230" s="91"/>
      <c r="M230" s="181"/>
      <c r="N230" s="181"/>
      <c r="O230" s="181"/>
      <c r="P230" s="181"/>
      <c r="Q230" s="181"/>
      <c r="R230" s="181"/>
    </row>
    <row r="231" spans="1:18" x14ac:dyDescent="0.2">
      <c r="L231" s="79"/>
      <c r="M231" s="80"/>
      <c r="N231" s="80"/>
      <c r="O231" s="80"/>
      <c r="P231" s="80"/>
      <c r="Q231" s="80"/>
      <c r="R231" s="80"/>
    </row>
    <row r="232" spans="1:18" x14ac:dyDescent="0.2">
      <c r="L232" s="79"/>
      <c r="M232" s="80"/>
      <c r="N232" s="80"/>
      <c r="O232" s="80"/>
      <c r="P232" s="80"/>
      <c r="Q232" s="80"/>
      <c r="R232" s="80"/>
    </row>
    <row r="233" spans="1:18" x14ac:dyDescent="0.2">
      <c r="L233" s="79"/>
      <c r="M233" s="80"/>
      <c r="N233" s="80"/>
      <c r="O233" s="80"/>
      <c r="P233" s="80"/>
      <c r="Q233" s="80"/>
      <c r="R233" s="80"/>
    </row>
  </sheetData>
  <autoFilter ref="A7:R225" xr:uid="{5ADA8196-EEF8-F848-943B-DA8EC7BC36FA}"/>
  <conditionalFormatting sqref="G1:G5">
    <cfRule type="cellIs" dxfId="202" priority="21" stopIfTrue="1" operator="greaterThanOrEqual">
      <formula>0</formula>
    </cfRule>
  </conditionalFormatting>
  <conditionalFormatting sqref="G8:G225">
    <cfRule type="cellIs" dxfId="198" priority="79" stopIfTrue="1" operator="greaterThanOrEqual">
      <formula>0</formula>
    </cfRule>
  </conditionalFormatting>
  <conditionalFormatting sqref="G1:H5">
    <cfRule type="expression" dxfId="197" priority="7" stopIfTrue="1">
      <formula>G1=""</formula>
    </cfRule>
  </conditionalFormatting>
  <conditionalFormatting sqref="G8:H225">
    <cfRule type="expression" dxfId="196" priority="75" stopIfTrue="1">
      <formula>G8=""</formula>
    </cfRule>
  </conditionalFormatting>
  <conditionalFormatting sqref="H1:H5">
    <cfRule type="cellIs" dxfId="195" priority="12" operator="between">
      <formula>0</formula>
      <formula>6.999</formula>
    </cfRule>
    <cfRule type="cellIs" dxfId="191" priority="13" operator="between">
      <formula>7</formula>
      <formula>9.99</formula>
    </cfRule>
    <cfRule type="expression" dxfId="190" priority="14">
      <formula>H1=10</formula>
    </cfRule>
  </conditionalFormatting>
  <conditionalFormatting sqref="H8:H225">
    <cfRule type="expression" dxfId="189" priority="86">
      <formula>H8=10</formula>
    </cfRule>
    <cfRule type="cellIs" dxfId="188" priority="85" operator="between">
      <formula>7</formula>
      <formula>9.99</formula>
    </cfRule>
    <cfRule type="cellIs" dxfId="187" priority="84" operator="between">
      <formula>0</formula>
      <formula>6.999</formula>
    </cfRule>
  </conditionalFormatting>
  <conditionalFormatting sqref="I2:I3">
    <cfRule type="expression" dxfId="183" priority="25">
      <formula>I2=10</formula>
    </cfRule>
    <cfRule type="expression" dxfId="182" priority="22">
      <formula>I2=""</formula>
    </cfRule>
    <cfRule type="cellIs" dxfId="181" priority="23" operator="between">
      <formula>0</formula>
      <formula>6.999</formula>
    </cfRule>
    <cfRule type="cellIs" dxfId="180" priority="24" operator="between">
      <formula>7</formula>
      <formula>9.99</formula>
    </cfRule>
  </conditionalFormatting>
  <conditionalFormatting sqref="I2:I5">
    <cfRule type="expression" dxfId="179" priority="11">
      <formula>I2=10</formula>
    </cfRule>
    <cfRule type="cellIs" dxfId="178" priority="10" operator="between">
      <formula>7</formula>
      <formula>9.99</formula>
    </cfRule>
    <cfRule type="cellIs" dxfId="177" priority="9" operator="between">
      <formula>0</formula>
      <formula>6.999</formula>
    </cfRule>
    <cfRule type="expression" dxfId="176" priority="8">
      <formula>I2=""</formula>
    </cfRule>
  </conditionalFormatting>
  <conditionalFormatting sqref="I4:I5">
    <cfRule type="expression" dxfId="175" priority="6">
      <formula>I4=10</formula>
    </cfRule>
    <cfRule type="cellIs" dxfId="174" priority="5" operator="between">
      <formula>7</formula>
      <formula>9.99</formula>
    </cfRule>
    <cfRule type="cellIs" dxfId="173" priority="4" operator="between">
      <formula>0</formula>
      <formula>6.999</formula>
    </cfRule>
    <cfRule type="expression" dxfId="172" priority="3">
      <formula>I4=""</formula>
    </cfRule>
  </conditionalFormatting>
  <conditionalFormatting sqref="I8:I225">
    <cfRule type="cellIs" dxfId="171" priority="63" stopIfTrue="1" operator="greaterThanOrEqual">
      <formula>0</formula>
    </cfRule>
    <cfRule type="expression" dxfId="169" priority="60">
      <formula>I8=""</formula>
    </cfRule>
  </conditionalFormatting>
  <conditionalFormatting sqref="J8:K225">
    <cfRule type="colorScale" priority="870">
      <colorScale>
        <cfvo type="min"/>
        <cfvo type="max"/>
        <color rgb="FFFCDCDF"/>
        <color rgb="FFF2676B"/>
      </colorScale>
    </cfRule>
  </conditionalFormatting>
  <conditionalFormatting sqref="L8:L15 L17:L225">
    <cfRule type="expression" dxfId="167" priority="35">
      <formula>$L8&lt;&gt;$C8</formula>
    </cfRule>
  </conditionalFormatting>
  <conditionalFormatting sqref="M198:R225 M8:X197">
    <cfRule type="colorScale" priority="34">
      <colorScale>
        <cfvo type="num" val="0"/>
        <cfvo type="num" val="10"/>
        <color rgb="FFFCFCFF"/>
        <color rgb="FFFFFF00"/>
      </colorScale>
    </cfRule>
  </conditionalFormatting>
  <conditionalFormatting sqref="M2:V3 W3:Z3">
    <cfRule type="expression" dxfId="166" priority="27">
      <formula>M2&lt;&gt;L2</formula>
    </cfRule>
    <cfRule type="expression" dxfId="165" priority="26">
      <formula>M2=L2</formula>
    </cfRule>
    <cfRule type="expression" dxfId="164" priority="28">
      <formula>M2=L2</formula>
    </cfRule>
  </conditionalFormatting>
  <conditionalFormatting sqref="M8:X197 M198:R225">
    <cfRule type="expression" dxfId="163" priority="33" stopIfTrue="1">
      <formula>ISNUMBER(SEARCH("_raw",M$7))</formula>
    </cfRule>
  </conditionalFormatting>
  <conditionalFormatting sqref="M6:Z6">
    <cfRule type="expression" dxfId="162" priority="18">
      <formula>ISNUMBER(SEARCH("_raw",M$7))</formula>
    </cfRule>
  </conditionalFormatting>
  <conditionalFormatting sqref="W2:AD3">
    <cfRule type="expression" dxfId="161" priority="31">
      <formula>W2=R2</formula>
    </cfRule>
    <cfRule type="expression" dxfId="160" priority="29">
      <formula>W2=R2</formula>
    </cfRule>
    <cfRule type="expression" dxfId="159" priority="30">
      <formula>W2&lt;&gt;R2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19" stopIfTrue="1" operator="greaterThanOrEqual" id="{85B56FCF-3545-344F-A470-74FD45D6B075}">
            <xm:f>Parameters!$D$37</xm:f>
            <x14:dxf>
              <font>
                <sz val="12"/>
                <color rgb="FF000000"/>
                <name val="Arial"/>
              </font>
              <fill>
                <patternFill patternType="solid">
                  <bgColor rgb="FFE35A3A"/>
                </patternFill>
              </fill>
            </x14:dxf>
          </x14:cfRule>
          <x14:cfRule type="cellIs" priority="20" stopIfTrue="1" operator="greaterThanOrEqual" id="{DE9EDD50-5F88-CA47-AA93-4F47666E228E}">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77" stopIfTrue="1" operator="greaterThanOrEqual" id="{08A62343-5B26-BF49-82E5-37598E9CE06B}">
            <xm:f>Parameters!$D$37</xm:f>
            <x14:dxf>
              <font>
                <sz val="12"/>
                <color rgb="FF000000"/>
                <name val="Arial"/>
              </font>
              <fill>
                <patternFill patternType="solid">
                  <bgColor rgb="FFE35A3A"/>
                </patternFill>
              </fill>
            </x14:dxf>
          </x14:cfRule>
          <x14:cfRule type="cellIs" priority="78" stopIfTrue="1" operator="greaterThanOrEqual" id="{50961785-5516-F74F-BC65-B42B402D0DD3}">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15" stopIfTrue="1" operator="greaterThanOrEqual" id="{EE2D7353-7BFE-6548-852B-BB3DAB8059E2}">
            <xm:f>Parameters!$D$41</xm:f>
            <x14:dxf>
              <font>
                <sz val="12"/>
                <color rgb="FF000000"/>
                <name val="Arial"/>
              </font>
              <fill>
                <patternFill patternType="solid">
                  <bgColor rgb="FFF2676B"/>
                </patternFill>
              </fill>
            </x14:dxf>
          </x14:cfRule>
          <x14:cfRule type="cellIs" priority="17" stopIfTrue="1" operator="between" id="{F1B8F548-97EC-1242-A01F-E4FAF1C7E495}">
            <xm:f>0</xm:f>
            <xm:f>Parameters!$D$42</xm:f>
            <x14:dxf>
              <font>
                <sz val="12"/>
                <color rgb="FF000000"/>
                <name val="Arial"/>
              </font>
              <fill>
                <patternFill patternType="solid">
                  <bgColor rgb="FFFCDCDF"/>
                </patternFill>
              </fill>
            </x14:dxf>
          </x14:cfRule>
          <x14:cfRule type="cellIs" priority="16" stopIfTrue="1" operator="greaterThanOrEqual" id="{A2F74E00-019F-6840-8C1E-AA480461536D}">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88" stopIfTrue="1" operator="greaterThanOrEqual" id="{51430706-2442-D54F-84FD-6D73F26456D0}">
            <xm:f>Parameters!$D$42</xm:f>
            <x14:dxf>
              <font>
                <sz val="12"/>
                <color rgb="FF000000"/>
                <name val="Arial"/>
              </font>
              <fill>
                <patternFill patternType="solid">
                  <bgColor rgb="FFF7A9AC"/>
                </patternFill>
              </fill>
            </x14:dxf>
          </x14:cfRule>
          <x14:cfRule type="cellIs" priority="89" stopIfTrue="1" operator="between" id="{9945224E-8A5F-124B-A795-4E3A439CF5CC}">
            <xm:f>0</xm:f>
            <xm:f>Parameters!$D$42</xm:f>
            <x14:dxf>
              <font>
                <sz val="12"/>
                <color rgb="FF000000"/>
                <name val="Arial"/>
              </font>
              <fill>
                <patternFill patternType="solid">
                  <bgColor rgb="FFFCDCDF"/>
                </patternFill>
              </fill>
            </x14:dxf>
          </x14:cfRule>
          <x14:cfRule type="cellIs" priority="87" stopIfTrue="1" operator="greaterThanOrEqual" id="{19AEAB46-E4D9-F843-9E41-FFBEAF2631C6}">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62" stopIfTrue="1" operator="greaterThanOrEqual" id="{1F0350BB-5BA5-9E4E-BB41-723CF4EF0144}">
            <xm:f>Parameters!$D$38</xm:f>
            <x14:dxf>
              <font>
                <sz val="12"/>
                <color rgb="FF000000"/>
                <name val="Arial"/>
              </font>
              <fill>
                <patternFill patternType="solid">
                  <bgColor rgb="FFF9BF8E"/>
                </patternFill>
              </fill>
            </x14:dxf>
          </x14:cfRule>
          <x14:cfRule type="cellIs" priority="61" stopIfTrue="1" operator="greaterThanOrEqual" id="{1A2EE9EC-3A56-3643-A63E-CE82C8805AA5}">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1" id="{491353F1-32B7-7B4F-9572-B001004245E5}">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2" id="{B26EF60A-1F29-2340-B58A-00696F75689F}">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C346E-EA18-134C-882C-340BA87F1895}">
  <dimension ref="A1:BA234"/>
  <sheetViews>
    <sheetView zoomScaleNormal="100" workbookViewId="0">
      <selection activeCell="G8" sqref="G8:G225"/>
    </sheetView>
  </sheetViews>
  <sheetFormatPr baseColWidth="10" defaultColWidth="8.7109375" defaultRowHeight="16" x14ac:dyDescent="0.2"/>
  <cols>
    <col min="1" max="1" width="5.28515625" style="35" customWidth="1"/>
    <col min="2" max="2" width="22.7109375" style="35" customWidth="1"/>
    <col min="3" max="3" width="8.7109375" style="35"/>
    <col min="4" max="4" width="7.85546875" style="35" customWidth="1"/>
    <col min="5" max="5" width="8.7109375" style="35"/>
    <col min="6" max="6" width="3.5703125" style="35" customWidth="1"/>
    <col min="7" max="9" width="9.7109375" style="86" customWidth="1"/>
    <col min="10" max="10" width="23.140625" style="242" bestFit="1" customWidth="1"/>
    <col min="11" max="11" width="22.28515625" style="242" bestFit="1" customWidth="1"/>
    <col min="12" max="12" width="6.140625" style="44" bestFit="1" customWidth="1"/>
    <col min="13" max="13" width="15.28515625" style="86" bestFit="1" customWidth="1"/>
    <col min="14" max="14" width="17.5703125" style="86" bestFit="1" customWidth="1"/>
    <col min="15" max="15" width="13.28515625" style="86" bestFit="1" customWidth="1"/>
    <col min="16" max="16" width="13.85546875" style="86" bestFit="1" customWidth="1"/>
    <col min="17" max="17" width="13.7109375" style="86" bestFit="1" customWidth="1"/>
    <col min="18" max="18" width="14.28515625" style="86" bestFit="1" customWidth="1"/>
    <col min="19" max="20" width="19.140625" style="86" bestFit="1" customWidth="1"/>
    <col min="21" max="21" width="17.42578125" style="86" bestFit="1" customWidth="1"/>
    <col min="22" max="22" width="17.5703125" style="86" bestFit="1" customWidth="1"/>
    <col min="23" max="23" width="17.5703125" style="86" customWidth="1"/>
    <col min="24" max="24" width="16.42578125" style="86" bestFit="1" customWidth="1"/>
    <col min="25" max="25" width="17.42578125" style="86" bestFit="1" customWidth="1"/>
    <col min="26" max="27" width="17.5703125" style="86" customWidth="1"/>
    <col min="28" max="28" width="14" style="86" bestFit="1" customWidth="1"/>
    <col min="29" max="29" width="17" style="86" bestFit="1" customWidth="1"/>
    <col min="30" max="30" width="16.85546875" style="86" bestFit="1" customWidth="1"/>
    <col min="31" max="31" width="16.28515625" style="86" bestFit="1" customWidth="1"/>
    <col min="32" max="35" width="17.5703125" style="86" bestFit="1" customWidth="1"/>
    <col min="36" max="37" width="19.140625" style="86" bestFit="1" customWidth="1"/>
    <col min="38" max="43" width="9.7109375" style="86" customWidth="1"/>
    <col min="44" max="44" width="9.7109375" style="35" customWidth="1"/>
    <col min="45" max="16384" width="8.7109375" style="35"/>
  </cols>
  <sheetData>
    <row r="1" spans="1:43"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c r="AM1" s="35"/>
      <c r="AN1" s="35"/>
      <c r="AO1" s="35"/>
      <c r="AP1" s="35"/>
      <c r="AQ1" s="35"/>
    </row>
    <row r="2" spans="1:43" x14ac:dyDescent="0.2">
      <c r="A2" s="93"/>
      <c r="B2" s="95" t="s">
        <v>425</v>
      </c>
      <c r="C2" s="88"/>
      <c r="D2" s="172"/>
      <c r="E2" s="172"/>
      <c r="F2" s="89"/>
      <c r="G2" s="90"/>
      <c r="H2" s="90"/>
      <c r="I2" s="90"/>
      <c r="L2" s="91"/>
      <c r="M2" s="177" t="str">
        <f>IF(SUM(M4:M5)&gt;0,"Norm. Values",IF(ISTEXT(M7),"Raw Values",""))</f>
        <v>Norm. Values</v>
      </c>
      <c r="N2" s="177" t="str">
        <f t="shared" ref="N2:AE2" si="0">IF(SUM(N4:N5)&gt;0,"Norm. Values",IF(ISTEXT(N7),"Raw Values",""))</f>
        <v>Norm. Values</v>
      </c>
      <c r="O2" s="177" t="str">
        <f t="shared" si="0"/>
        <v>Norm. Values</v>
      </c>
      <c r="P2" s="177" t="str">
        <f t="shared" si="0"/>
        <v>Norm. Values</v>
      </c>
      <c r="Q2" s="177" t="str">
        <f t="shared" si="0"/>
        <v>Norm. Values</v>
      </c>
      <c r="R2" s="177" t="str">
        <f t="shared" si="0"/>
        <v>Raw Values</v>
      </c>
      <c r="S2" s="177" t="str">
        <f t="shared" si="0"/>
        <v>Raw Values</v>
      </c>
      <c r="T2" s="177" t="str">
        <f t="shared" si="0"/>
        <v>Raw Values</v>
      </c>
      <c r="U2" s="177" t="str">
        <f t="shared" si="0"/>
        <v>Raw Values</v>
      </c>
      <c r="V2" s="177"/>
      <c r="W2" s="177"/>
      <c r="X2" s="177"/>
      <c r="Y2" s="177" t="str">
        <f t="shared" si="0"/>
        <v/>
      </c>
      <c r="Z2" s="177" t="str">
        <f t="shared" si="0"/>
        <v/>
      </c>
      <c r="AA2" s="177" t="str">
        <f t="shared" si="0"/>
        <v/>
      </c>
      <c r="AB2" s="177" t="str">
        <f t="shared" si="0"/>
        <v/>
      </c>
      <c r="AC2" s="177" t="str">
        <f t="shared" si="0"/>
        <v/>
      </c>
      <c r="AD2" s="177" t="str">
        <f t="shared" si="0"/>
        <v/>
      </c>
      <c r="AE2" s="89" t="str">
        <f t="shared" si="0"/>
        <v/>
      </c>
      <c r="AF2" s="89"/>
      <c r="AG2" s="89"/>
      <c r="AH2" s="89"/>
      <c r="AI2" s="89"/>
      <c r="AJ2" s="89"/>
      <c r="AK2" s="89"/>
      <c r="AL2" s="93"/>
      <c r="AM2" s="35"/>
      <c r="AN2" s="35"/>
      <c r="AO2" s="35"/>
      <c r="AP2" s="35"/>
      <c r="AQ2" s="35"/>
    </row>
    <row r="3" spans="1:43" x14ac:dyDescent="0.2">
      <c r="A3" s="93"/>
      <c r="B3" s="95"/>
      <c r="C3" s="88"/>
      <c r="D3" s="172"/>
      <c r="E3" s="172"/>
      <c r="F3" s="89"/>
      <c r="G3" s="90"/>
      <c r="H3" s="90"/>
      <c r="I3" s="90"/>
      <c r="L3" s="91"/>
      <c r="M3" s="178" t="str">
        <f>IF(M4=1,"Underlying",IF(M5=1,"Emerging",""))</f>
        <v>Underlying</v>
      </c>
      <c r="N3" s="178" t="str">
        <f t="shared" ref="N3:U3" si="1">IF(N4=1,"Underlying",IF(N5=1,"Emerging",""))</f>
        <v>Emerging</v>
      </c>
      <c r="O3" s="178" t="str">
        <f t="shared" si="1"/>
        <v>Emerging</v>
      </c>
      <c r="P3" s="178" t="str">
        <f t="shared" si="1"/>
        <v>Emerging</v>
      </c>
      <c r="Q3" s="178" t="str">
        <f t="shared" si="1"/>
        <v>Emerging</v>
      </c>
      <c r="R3" s="178" t="str">
        <f t="shared" si="1"/>
        <v/>
      </c>
      <c r="S3" s="178" t="str">
        <f t="shared" si="1"/>
        <v/>
      </c>
      <c r="T3" s="178" t="str">
        <f t="shared" si="1"/>
        <v/>
      </c>
      <c r="U3" s="178" t="str">
        <f t="shared" si="1"/>
        <v/>
      </c>
      <c r="V3" s="178"/>
      <c r="W3" s="178"/>
      <c r="X3" s="178"/>
      <c r="Y3" s="178" t="str">
        <f>IF(Y4=1,"Underlying",IF(Y5=1,"Emerging",""))</f>
        <v/>
      </c>
      <c r="Z3" s="178" t="str">
        <f t="shared" ref="Z3:AA3" si="2">IF(Z4=1,"Underlying",IF(Z5=1,"Emerging",""))</f>
        <v/>
      </c>
      <c r="AA3" s="179" t="str">
        <f t="shared" si="2"/>
        <v/>
      </c>
      <c r="AB3" s="179"/>
      <c r="AC3" s="179"/>
      <c r="AD3" s="179"/>
      <c r="AE3" s="89"/>
      <c r="AF3" s="89"/>
      <c r="AG3" s="89"/>
      <c r="AH3" s="89"/>
      <c r="AI3" s="89"/>
      <c r="AJ3" s="89"/>
      <c r="AK3" s="89"/>
      <c r="AL3" s="93"/>
      <c r="AM3" s="35"/>
      <c r="AN3" s="35"/>
      <c r="AO3" s="35"/>
      <c r="AP3" s="35"/>
      <c r="AQ3" s="35"/>
    </row>
    <row r="4" spans="1:43"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0</v>
      </c>
      <c r="O4" s="180">
        <f>IFERROR(INDEX('Data Dictionary'!$I$8:$I$39,MATCH(O7,'Data Dictionary'!$K$8:$K$39,0)),"")</f>
        <v>0</v>
      </c>
      <c r="P4" s="180">
        <f>IFERROR(INDEX('Data Dictionary'!$I$8:$I$39,MATCH(P7,'Data Dictionary'!$K$8:$K$39,0)),"")</f>
        <v>0</v>
      </c>
      <c r="Q4" s="180">
        <f>IFERROR(INDEX('Data Dictionary'!$I$8:$I$39,MATCH(Q7,'Data Dictionary'!$K$8:$K$39,0)),"")</f>
        <v>0</v>
      </c>
      <c r="R4" s="180" t="str">
        <f>IFERROR(INDEX('Data Dictionary'!$I$8:$I$39,MATCH(R7,'Data Dictionary'!$K$8:$K$39,0)),"")</f>
        <v/>
      </c>
      <c r="S4" s="180" t="str">
        <f>IFERROR(INDEX('Data Dictionary'!$I$8:$I$39,MATCH(S7,'Data Dictionary'!$K$8:$K$39,0)),"")</f>
        <v/>
      </c>
      <c r="T4" s="180"/>
      <c r="U4" s="180"/>
      <c r="V4" s="180"/>
      <c r="W4" s="180"/>
      <c r="X4" s="180"/>
      <c r="Y4" s="180"/>
      <c r="Z4" s="180"/>
      <c r="AA4" s="92"/>
      <c r="AB4" s="92"/>
      <c r="AC4" s="87"/>
      <c r="AD4" s="89"/>
      <c r="AE4" s="89"/>
      <c r="AF4" s="89"/>
      <c r="AG4" s="89"/>
      <c r="AH4" s="89"/>
      <c r="AI4" s="89"/>
      <c r="AJ4" s="89"/>
      <c r="AK4" s="89"/>
      <c r="AL4" s="93"/>
      <c r="AM4" s="35"/>
      <c r="AN4" s="35"/>
      <c r="AO4" s="35"/>
      <c r="AP4" s="35"/>
      <c r="AQ4" s="35"/>
    </row>
    <row r="5" spans="1:43"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1</v>
      </c>
      <c r="P5" s="181">
        <f>IFERROR(INDEX('Data Dictionary'!$J$8:$J$39,MATCH(P7,'Data Dictionary'!$K$8:$K$39,0)),"")</f>
        <v>1</v>
      </c>
      <c r="Q5" s="181">
        <f>IFERROR(INDEX('Data Dictionary'!$J$8:$J$39,MATCH(Q7,'Data Dictionary'!$K$8:$K$39,0)),"")</f>
        <v>1</v>
      </c>
      <c r="R5" s="181" t="str">
        <f>IFERROR(INDEX('Data Dictionary'!$J$8:$J$39,MATCH(R7,'Data Dictionary'!$K$8:$K$39,0)),"")</f>
        <v/>
      </c>
      <c r="S5" s="181" t="str">
        <f>IFERROR(INDEX('Data Dictionary'!$J$8:$J$39,MATCH(S7,'Data Dictionary'!$K$8:$K$39,0)),"")</f>
        <v/>
      </c>
      <c r="T5" s="181"/>
      <c r="U5" s="181"/>
      <c r="V5" s="181"/>
      <c r="W5" s="181"/>
      <c r="X5" s="181"/>
      <c r="Y5" s="181"/>
      <c r="Z5" s="181"/>
      <c r="AA5" s="92"/>
      <c r="AB5" s="92"/>
      <c r="AC5" s="87"/>
      <c r="AD5" s="89"/>
      <c r="AE5" s="89"/>
      <c r="AF5" s="89"/>
      <c r="AG5" s="89"/>
      <c r="AH5" s="89"/>
      <c r="AI5" s="89"/>
      <c r="AJ5" s="89"/>
      <c r="AK5" s="89"/>
      <c r="AL5" s="93"/>
      <c r="AM5" s="35"/>
      <c r="AN5" s="35"/>
      <c r="AO5" s="35"/>
      <c r="AP5" s="35"/>
      <c r="AQ5" s="35"/>
    </row>
    <row r="6" spans="1:43" ht="57" x14ac:dyDescent="0.2">
      <c r="A6" s="197"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INFORM Socio-economic Vulnerability Index</v>
      </c>
      <c r="N6" s="246" t="str">
        <f>IFERROR(INDEX('Data Dictionary'!$E$8:$E$39,MATCH(N7,'Data Dictionary'!$K$8:$K$39,0)),IFERROR(CONCATENATE(INDEX('Data Dictionary'!$E$8:$E$39,MATCH(LEFT(N7, SEARCH("_raw",N7,1)-1),'Data Dictionary'!$L$8:$L$39,0))," (Raw)"),""))</f>
        <v>Unemployment Rate, % Change</v>
      </c>
      <c r="O6" s="246" t="str">
        <f>IFERROR(INDEX('Data Dictionary'!$E$8:$E$39,MATCH(O7,'Data Dictionary'!$K$8:$K$39,0)),IFERROR(CONCATENATE(INDEX('Data Dictionary'!$E$8:$E$39,MATCH(LEFT(O7, SEARCH("_raw",O7,1)-1),'Data Dictionary'!$L$8:$L$39,0))," (Raw)"),""))</f>
        <v>Macro-Financial Review Household Level Risk</v>
      </c>
      <c r="P6" s="246" t="str">
        <f>IFERROR(INDEX('Data Dictionary'!$E$8:$E$39,MATCH(P7,'Data Dictionary'!$K$8:$K$39,0)),IFERROR(CONCATENATE(INDEX('Data Dictionary'!$E$8:$E$39,MATCH(LEFT(P7, SEARCH("_raw",P7,1)-1),'Data Dictionary'!$L$8:$L$39,0))," (Raw)"),""))</f>
        <v>People Below $2.05 Poverty Line, % Change</v>
      </c>
      <c r="Q6" s="246" t="str">
        <f>IFERROR(INDEX('Data Dictionary'!$E$8:$E$39,MATCH(Q7,'Data Dictionary'!$K$8:$K$39,0)),IFERROR(CONCATENATE(INDEX('Data Dictionary'!$E$8:$E$39,MATCH(LEFT(Q7, SEARCH("_raw",Q7,1)-1),'Data Dictionary'!$L$8:$L$39,0))," (Raw)"),""))</f>
        <v>ACAPS Risk List (Socioeconomic)</v>
      </c>
      <c r="R6" s="246" t="str">
        <f>IFERROR(INDEX('Data Dictionary'!$E$8:$E$39,MATCH(R7,'Data Dictionary'!$K$8:$K$39,0)),IFERROR(CONCATENATE(INDEX('Data Dictionary'!$E$8:$E$39,MATCH(LEFT(R7, SEARCH("_raw",R7,1)-1),'Data Dictionary'!$L$8:$L$39,0))," (Raw)"),""))</f>
        <v>INFORM Socio-economic Vulnerability Index (Raw)</v>
      </c>
      <c r="S6" s="246" t="str">
        <f>IFERROR(INDEX('Data Dictionary'!$E$8:$E$39,MATCH(S7,'Data Dictionary'!$K$8:$K$39,0)),IFERROR(CONCATENATE(INDEX('Data Dictionary'!$E$8:$E$39,MATCH(LEFT(S7, SEARCH("_raw",S7,1)-1),'Data Dictionary'!$L$8:$L$39,0))," (Raw)"),""))</f>
        <v/>
      </c>
      <c r="T6" s="246" t="str">
        <f>IFERROR(INDEX('Data Dictionary'!$E$8:$E$39,MATCH(T7,'Data Dictionary'!$K$8:$K$39,0)),IFERROR(CONCATENATE(INDEX('Data Dictionary'!$E$8:$E$39,MATCH(LEFT(T7, SEARCH("_raw",T7,1)-1),'Data Dictionary'!$L$8:$L$39,0))," (Raw)"),""))</f>
        <v/>
      </c>
      <c r="U6" s="246" t="str">
        <f>IFERROR(INDEX('Data Dictionary'!$E$8:$E$39,MATCH(U7,'Data Dictionary'!$K$8:$K$39,0)),IFERROR(CONCATENATE(INDEX('Data Dictionary'!$E$8:$E$39,MATCH(LEFT(U7, SEARCH("_raw",U7,1)-1),'Data Dictionary'!$L$8:$L$39,0))," (Raw)"),""))</f>
        <v/>
      </c>
      <c r="V6" s="246"/>
      <c r="W6" s="246"/>
      <c r="X6" s="246"/>
      <c r="Y6" s="246"/>
      <c r="Z6" s="246"/>
      <c r="AA6" s="99"/>
      <c r="AB6" s="99"/>
      <c r="AC6" s="99"/>
      <c r="AD6" s="35"/>
      <c r="AE6" s="35"/>
      <c r="AF6" s="35" t="str">
        <f>IFERROR(INDEX('Data Dictionary'!$E$8:$E$39,MATCH(AF7,'Data Dictionary'!$K$8:$K$39,0)),IFERROR(CONCATENATE(INDEX('Data Dictionary'!$E$8:$E$39,MATCH(LEFT(AF7, SEARCH("_raw",AF7,1)-1),'Data Dictionary'!$L$8:$L$39,0))," (Raw)"),""))</f>
        <v/>
      </c>
      <c r="AG6" s="35" t="str">
        <f>IFERROR(INDEX('Data Dictionary'!$E$8:$E$39,MATCH(AG7,'Data Dictionary'!$K$8:$K$39,0)),IFERROR(CONCATENATE(INDEX('Data Dictionary'!$E$8:$E$39,MATCH(LEFT(AG7, SEARCH("_raw",AG7,1)-1),'Data Dictionary'!$L$8:$L$39,0))," (Raw)"),""))</f>
        <v/>
      </c>
      <c r="AH6" s="35" t="str">
        <f>IFERROR(INDEX('Data Dictionary'!$E$8:$E$39,MATCH(AH7,'Data Dictionary'!$K$8:$K$39,0)),IFERROR(CONCATENATE(INDEX('Data Dictionary'!$E$8:$E$39,MATCH(LEFT(AH7, SEARCH("_raw",AH7,1)-1),'Data Dictionary'!$L$8:$L$39,0))," (Raw)"),""))</f>
        <v/>
      </c>
      <c r="AI6" s="35" t="str">
        <f>IFERROR(INDEX('Data Dictionary'!$E$8:$E$39,MATCH(AI7,'Data Dictionary'!$K$8:$K$39,0)),IFERROR(CONCATENATE(INDEX('Data Dictionary'!$E$8:$E$39,MATCH(LEFT(AI7, SEARCH("_raw",AI7,1)-1),'Data Dictionary'!$L$8:$L$39,0))," (Raw)"),""))</f>
        <v/>
      </c>
      <c r="AJ6" s="35" t="str">
        <f>IFERROR(INDEX('Data Dictionary'!$E$8:$E$39,MATCH(AJ7,'Data Dictionary'!$K$8:$K$39,0)),IFERROR(CONCATENATE(INDEX('Data Dictionary'!$E$8:$E$39,MATCH(LEFT(AJ7, SEARCH("_raw",AJ7,1)-1),'Data Dictionary'!$L$8:$L$39,0))," (Raw)"),""))</f>
        <v/>
      </c>
      <c r="AK6" s="35" t="str">
        <f>IFERROR(INDEX('Data Dictionary'!$E$8:$E$39,MATCH(AK7,'Data Dictionary'!$K$8:$K$39,0)),IFERROR(CONCATENATE(INDEX('Data Dictionary'!$E$8:$E$39,MATCH(LEFT(AK7, SEARCH("_raw",AK7,1)-1),'Data Dictionary'!$L$8:$L$39,0))," (Raw)"),""))</f>
        <v/>
      </c>
      <c r="AL6" s="35"/>
      <c r="AM6" s="35"/>
      <c r="AN6" s="35"/>
      <c r="AO6" s="35"/>
      <c r="AP6" s="35"/>
      <c r="AQ6" s="35"/>
    </row>
    <row r="7" spans="1:43" s="94" customFormat="1" ht="29" x14ac:dyDescent="0.2">
      <c r="A7" s="198"/>
      <c r="B7" s="188"/>
      <c r="C7" s="188"/>
      <c r="D7" s="218"/>
      <c r="E7" s="218"/>
      <c r="F7" s="102"/>
      <c r="G7" s="189"/>
      <c r="H7" s="189"/>
      <c r="I7" s="189"/>
      <c r="J7" s="243" t="s">
        <v>614</v>
      </c>
      <c r="K7" s="243" t="s">
        <v>615</v>
      </c>
      <c r="L7" s="244" t="s">
        <v>2</v>
      </c>
      <c r="M7" s="247" t="s">
        <v>391</v>
      </c>
      <c r="N7" s="247" t="s">
        <v>478</v>
      </c>
      <c r="O7" s="247" t="s">
        <v>439</v>
      </c>
      <c r="P7" s="247" t="s">
        <v>440</v>
      </c>
      <c r="Q7" s="247" t="s">
        <v>638</v>
      </c>
      <c r="R7" s="247" t="s">
        <v>479</v>
      </c>
      <c r="S7" s="247" t="s">
        <v>537</v>
      </c>
      <c r="T7" s="247" t="s">
        <v>481</v>
      </c>
      <c r="U7" s="247" t="s">
        <v>505</v>
      </c>
      <c r="V7" s="247" t="s">
        <v>480</v>
      </c>
      <c r="W7" s="247" t="s">
        <v>507</v>
      </c>
      <c r="X7" s="247" t="s">
        <v>639</v>
      </c>
      <c r="Y7" s="247"/>
      <c r="Z7" s="247"/>
      <c r="AA7" s="100"/>
      <c r="AB7" s="99"/>
      <c r="AC7" s="100"/>
      <c r="AD7" s="35"/>
    </row>
    <row r="8" spans="1:43"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2.0000000000000102</v>
      </c>
      <c r="H8" s="80" t="e" cm="1">
        <f t="array" ref="H8">IF(
    SUM(IF(
            ISNUMBER(
                IF(
                    $M$4:$Y$4,
                    (M8:Y8),
                    "")),
            1,
            0))
        =0,
    NA(),
    IF(
        Parameters!$D$15=1,
        IF(
            SUM(--(ISNUMBER(IF($M$4:$Y$4=1,(M8:Y8),""))))&gt;0,
            MAX(IF(
                ISNUMBER(M8:Y8),
                IF(
                    M$4:Y$4=1,
                    M8:Y8,
                    ""),
                "")),
            MAX(IF(
                ISNUMBER(M8:Y8),
                IF(
                    M$4:Y$4=2,
                    M8:Y8,
                    ""),
                ""))
        ),
        IF(
            Parameters!$D$16=1,
            IFERROR(
                AVERAGE(IF(
                    ISNUMBER(M8:Y8),
                    IF(
                        M$4:Y$4=1,
                        M8:Y8,
                        ""),
                    "")),
                AVERAGE(IF(
                    ISNUMBER(M8:Y8),
                    IF(
                        M$4:Y$4=2,
                        M8:Y8,
                        ""),
                    ""))
            ),
            IF(
                Parameters!$D$17=1,
                IFERROR(
                    IF(
                        OR(
                            IF(
                                ISNUMBER(M8:Y8),
                                IF(
                                    M$4:Y$4=1,
                                    M8:Y8,
                                    ""),
                                "")
                            =0),
                        0,
                        GEOMEAN(IF(
                            ISNUMBER(M8:Y8),
                            IF(
                                M$4:Y$4=1,
                                M8:Y8,
                                ""),
                            ""))
                    ),
                    IF(
                        OR(IF(
                            ISNUMBER(M8:Y8),
                            IF(
                                M$4:Y$4=2,
                                M8:Y8,
                                ""),
                            "")
                            =0),
                        0,
                        GEOMEAN(IF(
                            ISNUMBER(M8:Y8),
                            IF(
                                M$4:Y$4=2,
                                M8:Y8,
                                ""),
                            "")))
                )
            )
        )
    )
)</f>
        <v>#N/A</v>
      </c>
      <c r="I8" s="191" cm="1">
        <f t="array" ref="I8">IF(
    SUM(IF(
            ISNUMBER(
                IF(
                    $M$5:$Y$5,
                    (M8:Y8),
                    "")),
            1,
            0))
        =0,
    NA(),
    IF(
        Parameters!$D$15=1,
        IF(
            SUM(--(ISNUMBER(IF($M$5:$Y$5=1,(M8:Y8),""))))&gt;0,
            MAX(IF(
                ISNUMBER(M8:Y8),
                IF(
                    M$5:Y$5=1,
                    M8:Y8,
                    ""),
                "")),
            MAX(IF(
                ISNUMBER(M8:Y8),
                IF(
                    M$5:Y$5=2,
                    M8:Y8,
                    ""),
                ""))
        ),
        IF(
            Parameters!$D$16=1,
            IFERROR(
                AVERAGE(IF(
                    ISNUMBER(M8:Y8),
                    IF(
                        M$5:Y$5=1,
                        M8:Y8,
                        ""),
                    "")),
                AVERAGE(IF(
                    ISNUMBER(M8:Y8),
                    IF(
                        M$5:Y$5=2,
                        M8:Y8,
                        ""),
                    ""))
            ),
            IF(
                Parameters!$D$17=1,
                IFERROR(
                    IF(
                        OR(
                            IF(
                                ISNUMBER(M8:Y8),
                                IF(
                                    M$5:Y$5=1,
                                    M8:Y8,
                                    ""),
                                "")
                            =0),
                        0,
                        GEOMEAN(IF(
                            ISNUMBER(M8:Y8),
                            IF(
                                M$5:Y$5=1,
                                M8:Y8,
                                ""),
                            ""))
                    ),
                    IF(
                        OR(IF(
                            ISNUMBER(M8:Y8),
                            IF(
                                M$5:Y$5=2,
                                M8:Y8,
                                ""),
                            "")
                            =0),
                        0,
                        GEOMEAN(IF(
                            ISNUMBER(M8:Y8),
                            IF(
                                M$5:Y$5=2,
                                M8:Y8,
                                ""),
                            "")))
                )
            )
        )
    )
)</f>
        <v>2.0000000000000102</v>
      </c>
      <c r="J8" s="242" t="s">
        <v>409</v>
      </c>
      <c r="K8" s="242">
        <v>45203</v>
      </c>
      <c r="L8" s="91" t="s">
        <v>694</v>
      </c>
      <c r="M8" s="192" t="s">
        <v>409</v>
      </c>
      <c r="N8" s="192">
        <v>2.0000000000000102</v>
      </c>
      <c r="O8" s="192" t="s">
        <v>409</v>
      </c>
      <c r="P8" s="192" t="s">
        <v>409</v>
      </c>
      <c r="Q8" s="192" t="s">
        <v>409</v>
      </c>
      <c r="R8" s="192" t="s">
        <v>409</v>
      </c>
      <c r="S8" s="192">
        <v>-0.95800000000000096</v>
      </c>
      <c r="T8" s="192">
        <v>0.20000000000000101</v>
      </c>
      <c r="U8" s="192" t="s">
        <v>409</v>
      </c>
      <c r="V8" s="192" t="s">
        <v>409</v>
      </c>
      <c r="W8" s="192" t="s">
        <v>409</v>
      </c>
      <c r="X8" s="192" t="s">
        <v>409</v>
      </c>
      <c r="Y8" s="192"/>
      <c r="Z8" s="192"/>
      <c r="AA8" s="34"/>
      <c r="AB8" s="34"/>
      <c r="AC8" s="34"/>
      <c r="AD8" s="34"/>
      <c r="AE8" s="34"/>
      <c r="AF8" s="34"/>
      <c r="AG8" s="34"/>
      <c r="AH8" s="34"/>
      <c r="AI8" s="34"/>
      <c r="AJ8" s="34"/>
      <c r="AK8" s="34"/>
      <c r="AL8" s="195"/>
      <c r="AM8" s="195"/>
      <c r="AN8" s="87"/>
      <c r="AO8" s="87"/>
      <c r="AP8" s="87"/>
      <c r="AQ8" s="35"/>
    </row>
    <row r="9" spans="1:43" x14ac:dyDescent="0.2">
      <c r="A9" s="84">
        <v>2</v>
      </c>
      <c r="B9" s="84" t="str">
        <f ca="1"/>
        <v>Afghanistan</v>
      </c>
      <c r="C9" s="84" t="str">
        <f ca="1"/>
        <v>AFG</v>
      </c>
      <c r="D9" s="219" t="str">
        <f ca="1"/>
        <v>SAS           South Asia</v>
      </c>
      <c r="E9" s="219" t="str">
        <f ca="1"/>
        <v>IDA</v>
      </c>
      <c r="F9" s="190"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$M$4:$Y$4,
                    (M9:Y9),
                    "")),
            1,
            0))
        =0,
    NA(),
    IF(
        Parameters!$D$15=1,
        IF(
            SUM(--(ISNUMBER(IF($M$4:$Y$4=1,(M9:Y9),""))))&gt;0,
            MAX(IF(
                ISNUMBER(M9:Y9),
                IF(
                    M$4:Y$4=1,
                    M9:Y9,
                    ""),
                "")),
            MAX(IF(
                ISNUMBER(M9:Y9),
                IF(
                    M$4:Y$4=2,
                    M9:Y9,
                    ""),
                ""))
        ),
        IF(
            Parameters!$D$16=1,
            IFERROR(
                AVERAGE(IF(
                    ISNUMBER(M9:Y9),
                    IF(
                        M$4:Y$4=1,
                        M9:Y9,
                        ""),
                    "")),
                AVERAGE(IF(
                    ISNUMBER(M9:Y9),
                    IF(
                        M$4:Y$4=2,
                        M9:Y9,
                        ""),
                    ""))
            ),
            IF(
                Parameters!$D$17=1,
                IFERROR(
                    IF(
                        OR(
                            IF(
                                ISNUMBER(M9:Y9),
                                IF(
                                    M$4:Y$4=1,
                                    M9:Y9,
                                    ""),
                                "")
                            =0),
                        0,
                        GEOMEAN(IF(
                            ISNUMBER(M9:Y9),
                            IF(
                                M$4:Y$4=1,
                                M9:Y9,
                                ""),
                            ""))
                    ),
                    IF(
                        OR(IF(
                            ISNUMBER(M9:Y9),
                            IF(
                                M$4:Y$4=2,
                                M9:Y9,
                                ""),
                            "")
                            =0),
                        0,
                        GEOMEAN(IF(
                            ISNUMBER(M9:Y9),
                            IF(
                                M$4:Y$4=2,
                                M9:Y9,
                                ""),
                            "")))
                )
            )
        )
    )
)</f>
        <v>10</v>
      </c>
      <c r="I9" s="191" t="e" cm="1">
        <f t="array" ref="I9">IF(
    SUM(IF(
            ISNUMBER(
                IF(
                    $M$5:$Y$5,
                    (M9:Y9),
                    "")),
            1,
            0))
        =0,
    NA(),
    IF(
        Parameters!$D$15=1,
        IF(
            SUM(--(ISNUMBER(IF($M$5:$Y$5=1,(M9:Y9),""))))&gt;0,
            MAX(IF(
                ISNUMBER(M9:Y9),
                IF(
                    M$5:Y$5=1,
                    M9:Y9,
                    ""),
                "")),
            MAX(IF(
                ISNUMBER(M9:Y9),
                IF(
                    M$5:Y$5=2,
                    M9:Y9,
                    ""),
                ""))
        ),
        IF(
            Parameters!$D$16=1,
            IFERROR(
                AVERAGE(IF(
                    ISNUMBER(M9:Y9),
                    IF(
                        M$5:Y$5=1,
                        M9:Y9,
                        ""),
                    "")),
                AVERAGE(IF(
                    ISNUMBER(M9:Y9),
                    IF(
                        M$5:Y$5=2,
                        M9:Y9,
                        ""),
                    ""))
            ),
            IF(
                Parameters!$D$17=1,
                IFERROR(
                    IF(
                        OR(
                            IF(
                                ISNUMBER(M9:Y9),
                                IF(
                                    M$5:Y$5=1,
                                    M9:Y9,
                                    ""),
                                "")
                            =0),
                        0,
                        GEOMEAN(IF(
                            ISNUMBER(M9:Y9),
                            IF(
                                M$5:Y$5=1,
                                M9:Y9,
                                ""),
                            ""))
                    ),
                    IF(
                        OR(IF(
                            ISNUMBER(M9:Y9),
                            IF(
                                M$5:Y$5=2,
                                M9:Y9,
                                ""),
                            "")
                            =0),
                        0,
                        GEOMEAN(IF(
                            ISNUMBER(M9:Y9),
                            IF(
                                M$5:Y$5=2,
                                M9:Y9,
                                ""),
                            "")))
                )
            )
        )
    )
)</f>
        <v>#N/A</v>
      </c>
      <c r="J9" s="242">
        <v>45188</v>
      </c>
      <c r="K9" s="242">
        <v>45201</v>
      </c>
      <c r="L9" s="91" t="s">
        <v>7</v>
      </c>
      <c r="M9" s="192">
        <v>10</v>
      </c>
      <c r="N9" s="192" t="s">
        <v>409</v>
      </c>
      <c r="O9" s="192" t="s">
        <v>409</v>
      </c>
      <c r="P9" s="192" t="s">
        <v>409</v>
      </c>
      <c r="Q9" s="192" t="s">
        <v>409</v>
      </c>
      <c r="R9" s="192">
        <v>8.3000000000000007</v>
      </c>
      <c r="S9" s="192" t="s">
        <v>409</v>
      </c>
      <c r="T9" s="192" t="s">
        <v>409</v>
      </c>
      <c r="U9" s="192" t="s">
        <v>409</v>
      </c>
      <c r="V9" s="192" t="s">
        <v>409</v>
      </c>
      <c r="W9" s="192" t="s">
        <v>409</v>
      </c>
      <c r="X9" s="192" t="s">
        <v>409</v>
      </c>
      <c r="Y9" s="192"/>
      <c r="Z9" s="192"/>
      <c r="AA9" s="34"/>
      <c r="AB9" s="34"/>
      <c r="AC9" s="34"/>
      <c r="AD9" s="34"/>
      <c r="AE9" s="34"/>
      <c r="AF9" s="34"/>
      <c r="AG9" s="34"/>
      <c r="AH9" s="34"/>
      <c r="AI9" s="34"/>
      <c r="AJ9" s="34"/>
      <c r="AK9" s="34"/>
      <c r="AL9" s="195"/>
      <c r="AM9" s="195"/>
      <c r="AN9" s="87"/>
      <c r="AO9" s="87"/>
      <c r="AP9" s="87"/>
      <c r="AQ9" s="35"/>
    </row>
    <row r="10" spans="1:43" x14ac:dyDescent="0.2">
      <c r="A10" s="84">
        <v>3</v>
      </c>
      <c r="B10" s="84" t="str">
        <f ca="1"/>
        <v>Angola</v>
      </c>
      <c r="C10" s="84" t="str">
        <f ca="1"/>
        <v>AGO</v>
      </c>
      <c r="D10" s="219" t="str">
        <f ca="1"/>
        <v>SSF           Sub-Saharan Africa</v>
      </c>
      <c r="E10" s="219" t="str">
        <f ca="1"/>
        <v>IBRD</v>
      </c>
      <c r="F10" s="190"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7.6488093347203918</v>
      </c>
      <c r="H10" s="80" cm="1">
        <f t="array" ref="H10">IF(
    SUM(IF(
            ISNUMBER(
                IF(
                    $M$4:$Y$4,
                    (M10:Y10),
                    "")),
            1,
            0))
        =0,
    NA(),
    IF(
        Parameters!$D$15=1,
        IF(
            SUM(--(ISNUMBER(IF($M$4:$Y$4=1,(M10:Y10),""))))&gt;0,
            MAX(IF(
                ISNUMBER(M10:Y10),
                IF(
                    M$4:Y$4=1,
                    M10:Y10,
                    ""),
                "")),
            MAX(IF(
                ISNUMBER(M10:Y10),
                IF(
                    M$4:Y$4=2,
                    M10:Y10,
                    ""),
                ""))
        ),
        IF(
            Parameters!$D$16=1,
            IFERROR(
                AVERAGE(IF(
                    ISNUMBER(M10:Y10),
                    IF(
                        M$4:Y$4=1,
                        M10:Y10,
                        ""),
                    "")),
                AVERAGE(IF(
                    ISNUMBER(M10:Y10),
                    IF(
                        M$4:Y$4=2,
                        M10:Y10,
                        ""),
                    ""))
            ),
            IF(
                Parameters!$D$17=1,
                IFERROR(
                    IF(
                        OR(
                            IF(
                                ISNUMBER(M10:Y10),
                                IF(
                                    M$4:Y$4=1,
                                    M10:Y10,
                                    ""),
                                "")
                            =0),
                        0,
                        GEOMEAN(IF(
                            ISNUMBER(M10:Y10),
                            IF(
                                M$4:Y$4=1,
                                M10:Y10,
                                ""),
                            ""))
                    ),
                    IF(
                        OR(IF(
                            ISNUMBER(M10:Y10),
                            IF(
                                M$4:Y$4=2,
                                M10:Y10,
                                ""),
                            "")
                            =0),
                        0,
                        GEOMEAN(IF(
                            ISNUMBER(M10:Y10),
                            IF(
                                M$4:Y$4=2,
                                M10:Y10,
                                ""),
                            "")))
                )
            )
        )
    )
)</f>
        <v>8.2857142857142794</v>
      </c>
      <c r="I10" s="191" cm="1">
        <f t="array" ref="I10">IF(
    SUM(IF(
            ISNUMBER(
                IF(
                    $M$5:$Y$5,
                    (M10:Y10),
                    "")),
            1,
            0))
        =0,
    NA(),
    IF(
        Parameters!$D$15=1,
        IF(
            SUM(--(ISNUMBER(IF($M$5:$Y$5=1,(M10:Y10),""))))&gt;0,
            MAX(IF(
                ISNUMBER(M10:Y10),
                IF(
                    M$5:Y$5=1,
                    M10:Y10,
                    ""),
                "")),
            MAX(IF(
                ISNUMBER(M10:Y10),
                IF(
                    M$5:Y$5=2,
                    M10:Y10,
                    ""),
                ""))
        ),
        IF(
            Parameters!$D$16=1,
            IFERROR(
                AVERAGE(IF(
                    ISNUMBER(M10:Y10),
                    IF(
                        M$5:Y$5=1,
                        M10:Y10,
                        ""),
                    "")),
                AVERAGE(IF(
                    ISNUMBER(M10:Y10),
                    IF(
                        M$5:Y$5=2,
                        M10:Y10,
                        ""),
                    ""))
            ),
            IF(
                Parameters!$D$17=1,
                IFERROR(
                    IF(
                        OR(
                            IF(
                                ISNUMBER(M10:Y10),
                                IF(
                                    M$5:Y$5=1,
                                    M10:Y10,
                                    ""),
                                "")
                            =0),
                        0,
                        GEOMEAN(IF(
                            ISNUMBER(M10:Y10),
                            IF(
                                M$5:Y$5=1,
                                M10:Y10,
                                ""),
                            ""))
                    ),
                    IF(
                        OR(IF(
                            ISNUMBER(M10:Y10),
                            IF(
                                M$5:Y$5=2,
                                M10:Y10,
                                ""),
                            "")
                            =0),
                        0,
                        GEOMEAN(IF(
                            ISNUMBER(M10:Y10),
                            IF(
                                M$5:Y$5=2,
                                M10:Y10,
                                ""),
                            "")))
                )
            )
        )
    )
)</f>
        <v>7.0608618909024301</v>
      </c>
      <c r="J10" s="242">
        <v>45163</v>
      </c>
      <c r="K10" s="242">
        <v>45203</v>
      </c>
      <c r="L10" s="91" t="s">
        <v>9</v>
      </c>
      <c r="M10" s="192">
        <v>8.2857142857142794</v>
      </c>
      <c r="N10" s="192" t="s">
        <v>409</v>
      </c>
      <c r="O10" s="192">
        <v>0</v>
      </c>
      <c r="P10" s="192">
        <v>7.0608618909024301</v>
      </c>
      <c r="Q10" s="192" t="s">
        <v>409</v>
      </c>
      <c r="R10" s="192">
        <v>5.8</v>
      </c>
      <c r="S10" s="192" t="s">
        <v>409</v>
      </c>
      <c r="T10" s="192" t="s">
        <v>409</v>
      </c>
      <c r="U10" s="192" t="s">
        <v>539</v>
      </c>
      <c r="V10" s="192">
        <v>-0.70036697185152297</v>
      </c>
      <c r="W10" s="192">
        <v>0.353043094545122</v>
      </c>
      <c r="X10" s="192" t="s">
        <v>409</v>
      </c>
      <c r="Y10" s="192"/>
      <c r="Z10" s="192"/>
      <c r="AA10" s="34"/>
      <c r="AB10" s="34"/>
      <c r="AC10" s="34"/>
      <c r="AD10" s="34"/>
      <c r="AE10" s="34"/>
      <c r="AF10" s="34"/>
      <c r="AG10" s="34"/>
      <c r="AH10" s="34"/>
      <c r="AI10" s="34"/>
      <c r="AJ10" s="34"/>
      <c r="AK10" s="34"/>
      <c r="AL10" s="195"/>
      <c r="AM10" s="195"/>
      <c r="AN10" s="87"/>
      <c r="AO10" s="87"/>
      <c r="AP10" s="87"/>
      <c r="AQ10" s="35"/>
    </row>
    <row r="11" spans="1:43" x14ac:dyDescent="0.2">
      <c r="A11" s="84">
        <v>4</v>
      </c>
      <c r="B11" s="84" t="str">
        <f ca="1"/>
        <v>Albania</v>
      </c>
      <c r="C11" s="84" t="str">
        <f ca="1"/>
        <v>ALB</v>
      </c>
      <c r="D11" s="219" t="str">
        <f ca="1"/>
        <v>ECS           Europe &amp; Central Asia</v>
      </c>
      <c r="E11" s="219" t="str">
        <f ca="1"/>
        <v>IBRD</v>
      </c>
      <c r="F11" s="190"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$M$4:$Y$4,
                    (M11:Y11),
                    "")),
            1,
            0))
        =0,
    NA(),
    IF(
        Parameters!$D$15=1,
        IF(
            SUM(--(ISNUMBER(IF($M$4:$Y$4=1,(M11:Y11),""))))&gt;0,
            MAX(IF(
                ISNUMBER(M11:Y11),
                IF(
                    M$4:Y$4=1,
                    M11:Y11,
                    ""),
                "")),
            MAX(IF(
                ISNUMBER(M11:Y11),
                IF(
                    M$4:Y$4=2,
                    M11:Y11,
                    ""),
                ""))
        ),
        IF(
            Parameters!$D$16=1,
            IFERROR(
                AVERAGE(IF(
                    ISNUMBER(M11:Y11),
                    IF(
                        M$4:Y$4=1,
                        M11:Y11,
                        ""),
                    "")),
                AVERAGE(IF(
                    ISNUMBER(M11:Y11),
                    IF(
                        M$4:Y$4=2,
                        M11:Y11,
                        ""),
                    ""))
            ),
            IF(
                Parameters!$D$17=1,
                IFERROR(
                    IF(
                        OR(
                            IF(
                                ISNUMBER(M11:Y11),
                                IF(
                                    M$4:Y$4=1,
                                    M11:Y11,
                                    ""),
                                "")
                            =0),
                        0,
                        GEOMEAN(IF(
                            ISNUMBER(M11:Y11),
                            IF(
                                M$4:Y$4=1,
                                M11:Y11,
                                ""),
                            ""))
                    ),
                    IF(
                        OR(IF(
                            ISNUMBER(M11:Y11),
                            IF(
                                M$4:Y$4=2,
                                M11:Y11,
                                ""),
                            "")
                            =0),
                        0,
                        GEOMEAN(IF(
                            ISNUMBER(M11:Y11),
                            IF(
                                M$4:Y$4=2,
                                M11:Y11,
                                ""),
                            "")))
                )
            )
        )
    )
)</f>
        <v>3.4285714285714199</v>
      </c>
      <c r="I11" s="191" cm="1">
        <f t="array" ref="I11">IF(
    SUM(IF(
            ISNUMBER(
                IF(
                    $M$5:$Y$5,
                    (M11:Y11),
                    "")),
            1,
            0))
        =0,
    NA(),
    IF(
        Parameters!$D$15=1,
        IF(
            SUM(--(ISNUMBER(IF($M$5:$Y$5=1,(M11:Y11),""))))&gt;0,
            MAX(IF(
                ISNUMBER(M11:Y11),
                IF(
                    M$5:Y$5=1,
                    M11:Y11,
                    ""),
                "")),
            MAX(IF(
                ISNUMBER(M11:Y11),
                IF(
                    M$5:Y$5=2,
                    M11:Y11,
                    ""),
                ""))
        ),
        IF(
            Parameters!$D$16=1,
            IFERROR(
                AVERAGE(IF(
                    ISNUMBER(M11:Y11),
                    IF(
                        M$5:Y$5=1,
                        M11:Y11,
                        ""),
                    "")),
                AVERAGE(IF(
                    ISNUMBER(M11:Y11),
                    IF(
                        M$5:Y$5=2,
                        M11:Y11,
                        ""),
                    ""))
            ),
            IF(
                Parameters!$D$17=1,
                IFERROR(
                    IF(
                        OR(
                            IF(
                                ISNUMBER(M11:Y11),
                                IF(
                                    M$5:Y$5=1,
                                    M11:Y11,
                                    ""),
                                "")
                            =0),
                        0,
                        GEOMEAN(IF(
                            ISNUMBER(M11:Y11),
                            IF(
                                M$5:Y$5=1,
                                M11:Y11,
                                ""),
                            ""))
                    ),
                    IF(
                        OR(IF(
                            ISNUMBER(M11:Y11),
                            IF(
                                M$5:Y$5=2,
                                M11:Y11,
                                ""),
                            "")
                            =0),
                        0,
                        GEOMEAN(IF(
                            ISNUMBER(M11:Y11),
                            IF(
                                M$5:Y$5=2,
                                M11:Y11,
                                ""),
                            "")))
                )
            )
        )
    )
)</f>
        <v>0</v>
      </c>
      <c r="J11" s="242">
        <v>45188</v>
      </c>
      <c r="K11" s="242">
        <v>45058</v>
      </c>
      <c r="L11" s="91" t="s">
        <v>11</v>
      </c>
      <c r="M11" s="192">
        <v>3.4285714285714199</v>
      </c>
      <c r="N11" s="192">
        <v>0</v>
      </c>
      <c r="O11" s="192" t="s">
        <v>409</v>
      </c>
      <c r="P11" s="192" t="s">
        <v>409</v>
      </c>
      <c r="Q11" s="192" t="s">
        <v>409</v>
      </c>
      <c r="R11" s="192">
        <v>2.4</v>
      </c>
      <c r="S11" s="192">
        <v>-0.3</v>
      </c>
      <c r="T11" s="192">
        <v>-0.27500000000000002</v>
      </c>
      <c r="U11" s="192" t="s">
        <v>409</v>
      </c>
      <c r="V11" s="192" t="s">
        <v>409</v>
      </c>
      <c r="W11" s="192" t="s">
        <v>409</v>
      </c>
      <c r="X11" s="192" t="s">
        <v>409</v>
      </c>
      <c r="Y11" s="192"/>
      <c r="Z11" s="192"/>
      <c r="AA11" s="34"/>
      <c r="AB11" s="34"/>
      <c r="AC11" s="34"/>
      <c r="AD11" s="34"/>
      <c r="AE11" s="34"/>
      <c r="AF11" s="34"/>
      <c r="AG11" s="34"/>
      <c r="AH11" s="34"/>
      <c r="AI11" s="34"/>
      <c r="AJ11" s="34"/>
      <c r="AK11" s="34"/>
      <c r="AL11" s="195"/>
      <c r="AM11" s="195"/>
      <c r="AN11" s="87"/>
      <c r="AO11" s="87"/>
      <c r="AP11" s="87"/>
      <c r="AQ11" s="35"/>
    </row>
    <row r="12" spans="1:43" x14ac:dyDescent="0.2">
      <c r="A12" s="84">
        <v>5</v>
      </c>
      <c r="B12" s="84" t="str">
        <f ca="1"/>
        <v>Andorra</v>
      </c>
      <c r="C12" s="84" t="str">
        <f ca="1"/>
        <v>AND</v>
      </c>
      <c r="D12" s="219" t="str">
        <f ca="1"/>
        <v>ECS           Europe &amp; Central Asia</v>
      </c>
      <c r="E12" s="219" t="str">
        <f ca="1"/>
        <v>NA</v>
      </c>
      <c r="F12" s="190" t="str">
        <f t="shared" ca="1" si="3"/>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0.25</v>
      </c>
      <c r="H12" s="80" t="e" cm="1">
        <f t="array" ref="H12">IF(
    SUM(IF(
            ISNUMBER(
                IF(
                    $M$4:$Y$4,
                    (M12:Y12),
                    "")),
            1,
            0))
        =0,
    NA(),
    IF(
        Parameters!$D$15=1,
        IF(
            SUM(--(ISNUMBER(IF($M$4:$Y$4=1,(M12:Y12),""))))&gt;0,
            MAX(IF(
                ISNUMBER(M12:Y12),
                IF(
                    M$4:Y$4=1,
                    M12:Y12,
                    ""),
                "")),
            MAX(IF(
                ISNUMBER(M12:Y12),
                IF(
                    M$4:Y$4=2,
                    M12:Y12,
                    ""),
                ""))
        ),
        IF(
            Parameters!$D$16=1,
            IFERROR(
                AVERAGE(IF(
                    ISNUMBER(M12:Y12),
                    IF(
                        M$4:Y$4=1,
                        M12:Y12,
                        ""),
                    "")),
                AVERAGE(IF(
                    ISNUMBER(M12:Y12),
                    IF(
                        M$4:Y$4=2,
                        M12:Y12,
                        ""),
                    ""))
            ),
            IF(
                Parameters!$D$17=1,
                IFERROR(
                    IF(
                        OR(
                            IF(
                                ISNUMBER(M12:Y12),
                                IF(
                                    M$4:Y$4=1,
                                    M12:Y12,
                                    ""),
                                "")
                            =0),
                        0,
                        GEOMEAN(IF(
                            ISNUMBER(M12:Y12),
                            IF(
                                M$4:Y$4=1,
                                M12:Y12,
                                ""),
                            ""))
                    ),
                    IF(
                        OR(IF(
                            ISNUMBER(M12:Y12),
                            IF(
                                M$4:Y$4=2,
                                M12:Y12,
                                ""),
                            "")
                            =0),
                        0,
                        GEOMEAN(IF(
                            ISNUMBER(M12:Y12),
                            IF(
                                M$4:Y$4=2,
                                M12:Y12,
                                ""),
                            "")))
                )
            )
        )
    )
)</f>
        <v>#N/A</v>
      </c>
      <c r="I12" s="191" cm="1">
        <f t="array" ref="I12">IF(
    SUM(IF(
            ISNUMBER(
                IF(
                    $M$5:$Y$5,
                    (M12:Y12),
                    "")),
            1,
            0))
        =0,
    NA(),
    IF(
        Parameters!$D$15=1,
        IF(
            SUM(--(ISNUMBER(IF($M$5:$Y$5=1,(M12:Y12),""))))&gt;0,
            MAX(IF(
                ISNUMBER(M12:Y12),
                IF(
                    M$5:Y$5=1,
                    M12:Y12,
                    ""),
                "")),
            MAX(IF(
                ISNUMBER(M12:Y12),
                IF(
                    M$5:Y$5=2,
                    M12:Y12,
                    ""),
                ""))
        ),
        IF(
            Parameters!$D$16=1,
            IFERROR(
                AVERAGE(IF(
                    ISNUMBER(M12:Y12),
                    IF(
                        M$5:Y$5=1,
                        M12:Y12,
                        ""),
                    "")),
                AVERAGE(IF(
                    ISNUMBER(M12:Y12),
                    IF(
                        M$5:Y$5=2,
                        M12:Y12,
                        ""),
                    ""))
            ),
            IF(
                Parameters!$D$17=1,
                IFERROR(
                    IF(
                        OR(
                            IF(
                                ISNUMBER(M12:Y12),
                                IF(
                                    M$5:Y$5=1,
                                    M12:Y12,
                                    ""),
                                "")
                            =0),
                        0,
                        GEOMEAN(IF(
                            ISNUMBER(M12:Y12),
                            IF(
                                M$5:Y$5=1,
                                M12:Y12,
                                ""),
                            ""))
                    ),
                    IF(
                        OR(IF(
                            ISNUMBER(M12:Y12),
                            IF(
                                M$5:Y$5=2,
                                M12:Y12,
                                ""),
                            "")
                            =0),
                        0,
                        GEOMEAN(IF(
                            ISNUMBER(M12:Y12),
                            IF(
                                M$5:Y$5=2,
                                M12:Y12,
                                ""),
                            "")))
                )
            )
        )
    )
)</f>
        <v>0.25</v>
      </c>
      <c r="J12" s="242" t="s">
        <v>409</v>
      </c>
      <c r="K12" s="242">
        <v>45203</v>
      </c>
      <c r="L12" s="91" t="s">
        <v>695</v>
      </c>
      <c r="M12" s="192" t="s">
        <v>409</v>
      </c>
      <c r="N12" s="192">
        <v>0.25</v>
      </c>
      <c r="O12" s="192" t="s">
        <v>409</v>
      </c>
      <c r="P12" s="192" t="s">
        <v>409</v>
      </c>
      <c r="Q12" s="192" t="s">
        <v>409</v>
      </c>
      <c r="R12" s="192" t="s">
        <v>409</v>
      </c>
      <c r="S12" s="192">
        <v>-0.875</v>
      </c>
      <c r="T12" s="192">
        <v>2.4999999999999901E-2</v>
      </c>
      <c r="U12" s="192" t="s">
        <v>409</v>
      </c>
      <c r="V12" s="192" t="s">
        <v>409</v>
      </c>
      <c r="W12" s="192" t="s">
        <v>409</v>
      </c>
      <c r="X12" s="192" t="s">
        <v>409</v>
      </c>
      <c r="Y12" s="192"/>
      <c r="Z12" s="192"/>
      <c r="AA12" s="34"/>
      <c r="AB12" s="34"/>
      <c r="AC12" s="34"/>
      <c r="AD12" s="34"/>
      <c r="AE12" s="34"/>
      <c r="AF12" s="34"/>
      <c r="AG12" s="34"/>
      <c r="AH12" s="34"/>
      <c r="AI12" s="34"/>
      <c r="AJ12" s="34"/>
      <c r="AK12" s="34"/>
      <c r="AL12" s="195"/>
      <c r="AM12" s="195"/>
      <c r="AN12" s="87"/>
      <c r="AO12" s="87"/>
      <c r="AP12" s="87"/>
      <c r="AQ12" s="35"/>
    </row>
    <row r="13" spans="1:43" x14ac:dyDescent="0.2">
      <c r="A13" s="84">
        <v>6</v>
      </c>
      <c r="B13" s="84" t="str">
        <f ca="1"/>
        <v>United Arab Emirates</v>
      </c>
      <c r="C13" s="84" t="str">
        <f ca="1"/>
        <v>ARE</v>
      </c>
      <c r="D13" s="219" t="str">
        <f ca="1"/>
        <v>MEA           Middle East &amp; North Africa</v>
      </c>
      <c r="E13" s="219" t="str">
        <f ca="1"/>
        <v>NA</v>
      </c>
      <c r="F13" s="190"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$M$4:$Y$4,
                    (M13:Y13),
                    "")),
            1,
            0))
        =0,
    NA(),
    IF(
        Parameters!$D$15=1,
        IF(
            SUM(--(ISNUMBER(IF($M$4:$Y$4=1,(M13:Y13),""))))&gt;0,
            MAX(IF(
                ISNUMBER(M13:Y13),
                IF(
                    M$4:Y$4=1,
                    M13:Y13,
                    ""),
                "")),
            MAX(IF(
                ISNUMBER(M13:Y13),
                IF(
                    M$4:Y$4=2,
                    M13:Y13,
                    ""),
                ""))
        ),
        IF(
            Parameters!$D$16=1,
            IFERROR(
                AVERAGE(IF(
                    ISNUMBER(M13:Y13),
                    IF(
                        M$4:Y$4=1,
                        M13:Y13,
                        ""),
                    "")),
                AVERAGE(IF(
                    ISNUMBER(M13:Y13),
                    IF(
                        M$4:Y$4=2,
                        M13:Y13,
                        ""),
                    ""))
            ),
            IF(
                Parameters!$D$17=1,
                IFERROR(
                    IF(
                        OR(
                            IF(
                                ISNUMBER(M13:Y13),
                                IF(
                                    M$4:Y$4=1,
                                    M13:Y13,
                                    ""),
                                "")
                            =0),
                        0,
                        GEOMEAN(IF(
                            ISNUMBER(M13:Y13),
                            IF(
                                M$4:Y$4=1,
                                M13:Y13,
                                ""),
                            ""))
                    ),
                    IF(
                        OR(IF(
                            ISNUMBER(M13:Y13),
                            IF(
                                M$4:Y$4=2,
                                M13:Y13,
                                ""),
                            "")
                            =0),
                        0,
                        GEOMEAN(IF(
                            ISNUMBER(M13:Y13),
                            IF(
                                M$4:Y$4=2,
                                M13:Y13,
                                ""),
                            "")))
                )
            )
        )
    )
)</f>
        <v>0.14285714285714199</v>
      </c>
      <c r="I13" s="191" t="e" cm="1">
        <f t="array" ref="I13">IF(
    SUM(IF(
            ISNUMBER(
                IF(
                    $M$5:$Y$5,
                    (M13:Y13),
                    "")),
            1,
            0))
        =0,
    NA(),
    IF(
        Parameters!$D$15=1,
        IF(
            SUM(--(ISNUMBER(IF($M$5:$Y$5=1,(M13:Y13),""))))&gt;0,
            MAX(IF(
                ISNUMBER(M13:Y13),
                IF(
                    M$5:Y$5=1,
                    M13:Y13,
                    ""),
                "")),
            MAX(IF(
                ISNUMBER(M13:Y13),
                IF(
                    M$5:Y$5=2,
                    M13:Y13,
                    ""),
                ""))
        ),
        IF(
            Parameters!$D$16=1,
            IFERROR(
                AVERAGE(IF(
                    ISNUMBER(M13:Y13),
                    IF(
                        M$5:Y$5=1,
                        M13:Y13,
                        ""),
                    "")),
                AVERAGE(IF(
                    ISNUMBER(M13:Y13),
                    IF(
                        M$5:Y$5=2,
                        M13:Y13,
                        ""),
                    ""))
            ),
            IF(
                Parameters!$D$17=1,
                IFERROR(
                    IF(
                        OR(
                            IF(
                                ISNUMBER(M13:Y13),
                                IF(
                                    M$5:Y$5=1,
                                    M13:Y13,
                                    ""),
                                "")
                            =0),
                        0,
                        GEOMEAN(IF(
                            ISNUMBER(M13:Y13),
                            IF(
                                M$5:Y$5=1,
                                M13:Y13,
                                ""),
                            ""))
                    ),
                    IF(
                        OR(IF(
                            ISNUMBER(M13:Y13),
                            IF(
                                M$5:Y$5=2,
                                M13:Y13,
                                ""),
                            "")
                            =0),
                        0,
                        GEOMEAN(IF(
                            ISNUMBER(M13:Y13),
                            IF(
                                M$5:Y$5=2,
                                M13:Y13,
                                ""),
                            "")))
                )
            )
        )
    )
)</f>
        <v>#N/A</v>
      </c>
      <c r="J13" s="242">
        <v>45163</v>
      </c>
      <c r="K13" s="242">
        <v>45014</v>
      </c>
      <c r="L13" s="91" t="s">
        <v>13</v>
      </c>
      <c r="M13" s="192">
        <v>0.14285714285714199</v>
      </c>
      <c r="N13" s="192" t="s">
        <v>409</v>
      </c>
      <c r="O13" s="192" t="s">
        <v>409</v>
      </c>
      <c r="P13" s="192" t="s">
        <v>409</v>
      </c>
      <c r="Q13" s="192" t="s">
        <v>409</v>
      </c>
      <c r="R13" s="192">
        <v>0.1</v>
      </c>
      <c r="S13" s="192" t="s">
        <v>409</v>
      </c>
      <c r="T13" s="192" t="s">
        <v>409</v>
      </c>
      <c r="U13" s="192" t="s">
        <v>409</v>
      </c>
      <c r="V13" s="192" t="s">
        <v>409</v>
      </c>
      <c r="W13" s="192" t="s">
        <v>409</v>
      </c>
      <c r="X13" s="192" t="s">
        <v>409</v>
      </c>
      <c r="Y13" s="192"/>
      <c r="Z13" s="192"/>
      <c r="AA13" s="34"/>
      <c r="AB13" s="34"/>
      <c r="AC13" s="34"/>
      <c r="AD13" s="34"/>
      <c r="AE13" s="34"/>
      <c r="AF13" s="34"/>
      <c r="AG13" s="34"/>
      <c r="AH13" s="34"/>
      <c r="AI13" s="34"/>
      <c r="AJ13" s="34"/>
      <c r="AK13" s="34"/>
      <c r="AL13" s="195"/>
      <c r="AM13" s="195"/>
      <c r="AN13" s="87"/>
      <c r="AO13" s="87"/>
      <c r="AP13" s="87"/>
      <c r="AQ13" s="35"/>
    </row>
    <row r="14" spans="1:43" x14ac:dyDescent="0.2">
      <c r="A14" s="84">
        <v>7</v>
      </c>
      <c r="B14" s="84" t="str">
        <f ca="1"/>
        <v>Argentina</v>
      </c>
      <c r="C14" s="84" t="str">
        <f ca="1"/>
        <v>ARG</v>
      </c>
      <c r="D14" s="219" t="str">
        <f ca="1"/>
        <v>LCN           Latin America &amp; Caribbean</v>
      </c>
      <c r="E14" s="219" t="str">
        <f ca="1"/>
        <v>IBRD</v>
      </c>
      <c r="F14" s="190"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3.3169747895006778</v>
      </c>
      <c r="H14" s="80" cm="1">
        <f t="array" ref="H14">IF(
    SUM(IF(
            ISNUMBER(
                IF(
                    $M$4:$Y$4,
                    (M14:Y14),
                    "")),
            1,
            0))
        =0,
    NA(),
    IF(
        Parameters!$D$15=1,
        IF(
            SUM(--(ISNUMBER(IF($M$4:$Y$4=1,(M14:Y14),""))))&gt;0,
            MAX(IF(
                ISNUMBER(M14:Y14),
                IF(
                    M$4:Y$4=1,
                    M14:Y14,
                    ""),
                "")),
            MAX(IF(
                ISNUMBER(M14:Y14),
                IF(
                    M$4:Y$4=2,
                    M14:Y14,
                    ""),
                ""))
        ),
        IF(
            Parameters!$D$16=1,
            IFERROR(
                AVERAGE(IF(
                    ISNUMBER(M14:Y14),
                    IF(
                        M$4:Y$4=1,
                        M14:Y14,
                        ""),
                    "")),
                AVERAGE(IF(
                    ISNUMBER(M14:Y14),
                    IF(
                        M$4:Y$4=2,
                        M14:Y14,
                        ""),
                    ""))
            ),
            IF(
                Parameters!$D$17=1,
                IFERROR(
                    IF(
                        OR(
                            IF(
                                ISNUMBER(M14:Y14),
                                IF(
                                    M$4:Y$4=1,
                                    M14:Y14,
                                    ""),
                                "")
                            =0),
                        0,
                        GEOMEAN(IF(
                            ISNUMBER(M14:Y14),
                            IF(
                                M$4:Y$4=1,
                                M14:Y14,
                                ""),
                            ""))
                    ),
                    IF(
                        OR(IF(
                            ISNUMBER(M14:Y14),
                            IF(
                                M$4:Y$4=2,
                                M14:Y14,
                                ""),
                            "")
                            =0),
                        0,
                        GEOMEAN(IF(
                            ISNUMBER(M14:Y14),
                            IF(
                                M$4:Y$4=2,
                                M14:Y14,
                                ""),
                            "")))
                )
            )
        )
    )
)</f>
        <v>2.1428571428571401</v>
      </c>
      <c r="I14" s="191" cm="1">
        <f t="array" ref="I14">IF(
    SUM(IF(
            ISNUMBER(
                IF(
                    $M$5:$Y$5,
                    (M14:Y14),
                    "")),
            1,
            0))
        =0,
    NA(),
    IF(
        Parameters!$D$15=1,
        IF(
            SUM(--(ISNUMBER(IF($M$5:$Y$5=1,(M14:Y14),""))))&gt;0,
            MAX(IF(
                ISNUMBER(M14:Y14),
                IF(
                    M$5:Y$5=1,
                    M14:Y14,
                    ""),
                "")),
            MAX(IF(
                ISNUMBER(M14:Y14),
                IF(
                    M$5:Y$5=2,
                    M14:Y14,
                    ""),
                ""))
        ),
        IF(
            Parameters!$D$16=1,
            IFERROR(
                AVERAGE(IF(
                    ISNUMBER(M14:Y14),
                    IF(
                        M$5:Y$5=1,
                        M14:Y14,
                        ""),
                    "")),
                AVERAGE(IF(
                    ISNUMBER(M14:Y14),
                    IF(
                        M$5:Y$5=2,
                        M14:Y14,
                        ""),
                    ""))
            ),
            IF(
                Parameters!$D$17=1,
                IFERROR(
                    IF(
                        OR(
                            IF(
                                ISNUMBER(M14:Y14),
                                IF(
                                    M$5:Y$5=1,
                                    M14:Y14,
                                    ""),
                                "")
                            =0),
                        0,
                        GEOMEAN(IF(
                            ISNUMBER(M14:Y14),
                            IF(
                                M$5:Y$5=1,
                                M14:Y14,
                                ""),
                            ""))
                    ),
                    IF(
                        OR(IF(
                            ISNUMBER(M14:Y14),
                            IF(
                                M$5:Y$5=2,
                                M14:Y14,
                                ""),
                            "")
                            =0),
                        0,
                        GEOMEAN(IF(
                            ISNUMBER(M14:Y14),
                            IF(
                                M$5:Y$5=2,
                                M14:Y14,
                                ""),
                            "")))
                )
            )
        )
    )
)</f>
        <v>5.13441681861877</v>
      </c>
      <c r="J14" s="242">
        <v>45188</v>
      </c>
      <c r="K14" s="242">
        <v>45203</v>
      </c>
      <c r="L14" s="91" t="s">
        <v>15</v>
      </c>
      <c r="M14" s="192">
        <v>2.1428571428571401</v>
      </c>
      <c r="N14" s="192">
        <v>0</v>
      </c>
      <c r="O14" s="192">
        <v>0</v>
      </c>
      <c r="P14" s="192">
        <v>5.13441681861877</v>
      </c>
      <c r="Q14" s="192" t="s">
        <v>409</v>
      </c>
      <c r="R14" s="192">
        <v>1.5</v>
      </c>
      <c r="S14" s="192">
        <v>-1.75</v>
      </c>
      <c r="T14" s="192">
        <v>-2.8</v>
      </c>
      <c r="U14" s="192" t="s">
        <v>539</v>
      </c>
      <c r="V14" s="192">
        <v>-0.287020277785492</v>
      </c>
      <c r="W14" s="192">
        <v>0.256720840930939</v>
      </c>
      <c r="X14" s="192" t="s">
        <v>409</v>
      </c>
      <c r="Y14" s="192"/>
      <c r="Z14" s="192"/>
      <c r="AA14" s="34"/>
      <c r="AB14" s="34"/>
      <c r="AC14" s="34"/>
      <c r="AD14" s="34"/>
      <c r="AE14" s="34"/>
      <c r="AF14" s="34"/>
      <c r="AG14" s="34"/>
      <c r="AH14" s="34"/>
      <c r="AI14" s="34"/>
      <c r="AJ14" s="34"/>
      <c r="AK14" s="34"/>
      <c r="AL14" s="195"/>
      <c r="AM14" s="195"/>
      <c r="AN14" s="103"/>
      <c r="AO14" s="103"/>
      <c r="AP14" s="103"/>
      <c r="AQ14" s="35"/>
    </row>
    <row r="15" spans="1:43" x14ac:dyDescent="0.2">
      <c r="A15" s="84">
        <v>8</v>
      </c>
      <c r="B15" s="84" t="str">
        <f ca="1"/>
        <v>Armenia</v>
      </c>
      <c r="C15" s="84" t="str">
        <f ca="1"/>
        <v>ARM</v>
      </c>
      <c r="D15" s="219" t="str">
        <f ca="1"/>
        <v>ECS           Europe &amp; Central Asia</v>
      </c>
      <c r="E15" s="219" t="str">
        <f ca="1"/>
        <v>IBRD</v>
      </c>
      <c r="F15" s="190"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$M$4:$Y$4,
                    (M15:Y15),
                    "")),
            1,
            0))
        =0,
    NA(),
    IF(
        Parameters!$D$15=1,
        IF(
            SUM(--(ISNUMBER(IF($M$4:$Y$4=1,(M15:Y15),""))))&gt;0,
            MAX(IF(
                ISNUMBER(M15:Y15),
                IF(
                    M$4:Y$4=1,
                    M15:Y15,
                    ""),
                "")),
            MAX(IF(
                ISNUMBER(M15:Y15),
                IF(
                    M$4:Y$4=2,
                    M15:Y15,
                    ""),
                ""))
        ),
        IF(
            Parameters!$D$16=1,
            IFERROR(
                AVERAGE(IF(
                    ISNUMBER(M15:Y15),
                    IF(
                        M$4:Y$4=1,
                        M15:Y15,
                        ""),
                    "")),
                AVERAGE(IF(
                    ISNUMBER(M15:Y15),
                    IF(
                        M$4:Y$4=2,
                        M15:Y15,
                        ""),
                    ""))
            ),
            IF(
                Parameters!$D$17=1,
                IFERROR(
                    IF(
                        OR(
                            IF(
                                ISNUMBER(M15:Y15),
                                IF(
                                    M$4:Y$4=1,
                                    M15:Y15,
                                    ""),
                                "")
                            =0),
                        0,
                        GEOMEAN(IF(
                            ISNUMBER(M15:Y15),
                            IF(
                                M$4:Y$4=1,
                                M15:Y15,
                                ""),
                            ""))
                    ),
                    IF(
                        OR(IF(
                            ISNUMBER(M15:Y15),
                            IF(
                                M$4:Y$4=2,
                                M15:Y15,
                                ""),
                            "")
                            =0),
                        0,
                        GEOMEAN(IF(
                            ISNUMBER(M15:Y15),
                            IF(
                                M$4:Y$4=2,
                                M15:Y15,
                                ""),
                            "")))
                )
            )
        )
    )
)</f>
        <v>2.5714285714285698</v>
      </c>
      <c r="I15" s="191" cm="1">
        <f t="array" ref="I15">IF(
    SUM(IF(
            ISNUMBER(
                IF(
                    $M$5:$Y$5,
                    (M15:Y15),
                    "")),
            1,
            0))
        =0,
    NA(),
    IF(
        Parameters!$D$15=1,
        IF(
            SUM(--(ISNUMBER(IF($M$5:$Y$5=1,(M15:Y15),""))))&gt;0,
            MAX(IF(
                ISNUMBER(M15:Y15),
                IF(
                    M$5:Y$5=1,
                    M15:Y15,
                    ""),
                "")),
            MAX(IF(
                ISNUMBER(M15:Y15),
                IF(
                    M$5:Y$5=2,
                    M15:Y15,
                    ""),
                ""))
        ),
        IF(
            Parameters!$D$16=1,
            IFERROR(
                AVERAGE(IF(
                    ISNUMBER(M15:Y15),
                    IF(
                        M$5:Y$5=1,
                        M15:Y15,
                        ""),
                    "")),
                AVERAGE(IF(
                    ISNUMBER(M15:Y15),
                    IF(
                        M$5:Y$5=2,
                        M15:Y15,
                        ""),
                    ""))
            ),
            IF(
                Parameters!$D$17=1,
                IFERROR(
                    IF(
                        OR(
                            IF(
                                ISNUMBER(M15:Y15),
                                IF(
                                    M$5:Y$5=1,
                                    M15:Y15,
                                    ""),
                                "")
                            =0),
                        0,
                        GEOMEAN(IF(
                            ISNUMBER(M15:Y15),
                            IF(
                                M$5:Y$5=1,
                                M15:Y15,
                                ""),
                            ""))
                    ),
                    IF(
                        OR(IF(
                            ISNUMBER(M15:Y15),
                            IF(
                                M$5:Y$5=2,
                                M15:Y15,
                                ""),
                            "")
                            =0),
                        0,
                        GEOMEAN(IF(
                            ISNUMBER(M15:Y15),
                            IF(
                                M$5:Y$5=2,
                                M15:Y15,
                                ""),
                            "")))
                )
            )
        )
    )
)</f>
        <v>0</v>
      </c>
      <c r="J15" s="242">
        <v>45188</v>
      </c>
      <c r="K15" s="242">
        <v>45203</v>
      </c>
      <c r="L15" s="91" t="s">
        <v>17</v>
      </c>
      <c r="M15" s="192">
        <v>2.5714285714285698</v>
      </c>
      <c r="N15" s="192">
        <v>0</v>
      </c>
      <c r="O15" s="192" t="s">
        <v>409</v>
      </c>
      <c r="P15" s="192">
        <v>0</v>
      </c>
      <c r="Q15" s="192" t="s">
        <v>409</v>
      </c>
      <c r="R15" s="192">
        <v>1.8</v>
      </c>
      <c r="S15" s="192">
        <v>-2.8</v>
      </c>
      <c r="T15" s="192">
        <v>-2.8999999999999901</v>
      </c>
      <c r="U15" s="192" t="s">
        <v>409</v>
      </c>
      <c r="V15" s="192">
        <v>-0.21322168790307</v>
      </c>
      <c r="W15" s="192">
        <v>-2.3876448182011799E-2</v>
      </c>
      <c r="X15" s="192" t="s">
        <v>409</v>
      </c>
      <c r="Y15" s="192"/>
      <c r="Z15" s="192"/>
      <c r="AA15" s="34"/>
      <c r="AB15" s="34"/>
      <c r="AC15" s="34"/>
      <c r="AD15" s="34"/>
      <c r="AE15" s="34"/>
      <c r="AF15" s="34"/>
      <c r="AG15" s="34"/>
      <c r="AH15" s="34"/>
      <c r="AI15" s="34"/>
      <c r="AJ15" s="34"/>
      <c r="AK15" s="34"/>
      <c r="AL15" s="195"/>
      <c r="AM15" s="195"/>
      <c r="AN15" s="80"/>
      <c r="AO15" s="80"/>
      <c r="AP15" s="80"/>
      <c r="AQ15" s="35"/>
    </row>
    <row r="16" spans="1:43" x14ac:dyDescent="0.2">
      <c r="A16" s="84">
        <v>9</v>
      </c>
      <c r="B16" s="84" t="str">
        <f ca="1"/>
        <v>American Samoa</v>
      </c>
      <c r="C16" s="84" t="str">
        <f ca="1"/>
        <v>ASM</v>
      </c>
      <c r="D16" s="219" t="str">
        <f ca="1"/>
        <v>EAS           East Asia &amp; Pacific</v>
      </c>
      <c r="E16" s="219" t="str">
        <f ca="1"/>
        <v>NA</v>
      </c>
      <c r="F16" s="190" t="str">
        <f t="shared" ca="1" si="3"/>
        <v/>
      </c>
      <c r="G16" s="80" t="e">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$M$4:$Y$4,
                    (M16:Y16),
                    "")),
            1,
            0))
        =0,
    NA(),
    IF(
        Parameters!$D$15=1,
        IF(
            SUM(--(ISNUMBER(IF($M$4:$Y$4=1,(M16:Y16),""))))&gt;0,
            MAX(IF(
                ISNUMBER(M16:Y16),
                IF(
                    M$4:Y$4=1,
                    M16:Y16,
                    ""),
                "")),
            MAX(IF(
                ISNUMBER(M16:Y16),
                IF(
                    M$4:Y$4=2,
                    M16:Y16,
                    ""),
                ""))
        ),
        IF(
            Parameters!$D$16=1,
            IFERROR(
                AVERAGE(IF(
                    ISNUMBER(M16:Y16),
                    IF(
                        M$4:Y$4=1,
                        M16:Y16,
                        ""),
                    "")),
                AVERAGE(IF(
                    ISNUMBER(M16:Y16),
                    IF(
                        M$4:Y$4=2,
                        M16:Y16,
                        ""),
                    ""))
            ),
            IF(
                Parameters!$D$17=1,
                IFERROR(
                    IF(
                        OR(
                            IF(
                                ISNUMBER(M16:Y16),
                                IF(
                                    M$4:Y$4=1,
                                    M16:Y16,
                                    ""),
                                "")
                            =0),
                        0,
                        GEOMEAN(IF(
                            ISNUMBER(M16:Y16),
                            IF(
                                M$4:Y$4=1,
                                M16:Y16,
                                ""),
                            ""))
                    ),
                    IF(
                        OR(IF(
                            ISNUMBER(M16:Y16),
                            IF(
                                M$4:Y$4=2,
                                M16:Y16,
                                ""),
                            "")
                            =0),
                        0,
                        GEOMEAN(IF(
                            ISNUMBER(M16:Y16),
                            IF(
                                M$4:Y$4=2,
                                M16:Y16,
                                ""),
                            "")))
                )
            )
        )
    )
)</f>
        <v>#N/A</v>
      </c>
      <c r="I16" s="191" t="e" cm="1">
        <f t="array" ref="I16">IF(
    SUM(IF(
            ISNUMBER(
                IF(
                    $M$5:$Y$5,
                    (M16:Y16),
                    "")),
            1,
            0))
        =0,
    NA(),
    IF(
        Parameters!$D$15=1,
        IF(
            SUM(--(ISNUMBER(IF($M$5:$Y$5=1,(M16:Y16),""))))&gt;0,
            MAX(IF(
                ISNUMBER(M16:Y16),
                IF(
                    M$5:Y$5=1,
                    M16:Y16,
                    ""),
                "")),
            MAX(IF(
                ISNUMBER(M16:Y16),
                IF(
                    M$5:Y$5=2,
                    M16:Y16,
                    ""),
                ""))
        ),
        IF(
            Parameters!$D$16=1,
            IFERROR(
                AVERAGE(IF(
                    ISNUMBER(M16:Y16),
                    IF(
                        M$5:Y$5=1,
                        M16:Y16,
                        ""),
                    "")),
                AVERAGE(IF(
                    ISNUMBER(M16:Y16),
                    IF(
                        M$5:Y$5=2,
                        M16:Y16,
                        ""),
                    ""))
            ),
            IF(
                Parameters!$D$17=1,
                IFERROR(
                    IF(
                        OR(
                            IF(
                                ISNUMBER(M16:Y16),
                                IF(
                                    M$5:Y$5=1,
                                    M16:Y16,
                                    ""),
                                "")
                            =0),
                        0,
                        GEOMEAN(IF(
                            ISNUMBER(M16:Y16),
                            IF(
                                M$5:Y$5=1,
                                M16:Y16,
                                ""),
                            ""))
                    ),
                    IF(
                        OR(IF(
                            ISNUMBER(M16:Y16),
                            IF(
                                M$5:Y$5=2,
                                M16:Y16,
                                ""),
                            "")
                            =0),
                        0,
                        GEOMEAN(IF(
                            ISNUMBER(M16:Y16),
                            IF(
                                M$5:Y$5=2,
                                M16:Y16,
                                ""),
                            "")))
                )
            )
        )
    )
)</f>
        <v>#N/A</v>
      </c>
      <c r="J16" s="242" t="s">
        <v>409</v>
      </c>
      <c r="K16" s="242">
        <v>45014</v>
      </c>
      <c r="L16" s="239" t="s">
        <v>696</v>
      </c>
      <c r="M16" s="192" t="s">
        <v>409</v>
      </c>
      <c r="N16" s="192" t="s">
        <v>409</v>
      </c>
      <c r="O16" s="192" t="s">
        <v>409</v>
      </c>
      <c r="P16" s="192" t="s">
        <v>409</v>
      </c>
      <c r="Q16" s="192" t="s">
        <v>409</v>
      </c>
      <c r="R16" s="192" t="s">
        <v>409</v>
      </c>
      <c r="S16" s="192" t="s">
        <v>409</v>
      </c>
      <c r="T16" s="192" t="s">
        <v>409</v>
      </c>
      <c r="U16" s="192" t="s">
        <v>409</v>
      </c>
      <c r="V16" s="192" t="s">
        <v>409</v>
      </c>
      <c r="W16" s="192" t="s">
        <v>409</v>
      </c>
      <c r="X16" s="192" t="s">
        <v>409</v>
      </c>
      <c r="Y16" s="192"/>
      <c r="Z16" s="192"/>
      <c r="AA16" s="34"/>
      <c r="AB16" s="34"/>
      <c r="AC16" s="34"/>
      <c r="AD16" s="34"/>
      <c r="AE16" s="34"/>
      <c r="AF16" s="34"/>
      <c r="AG16" s="34"/>
      <c r="AH16" s="34"/>
      <c r="AI16" s="34"/>
      <c r="AJ16" s="34"/>
      <c r="AK16" s="34"/>
      <c r="AL16" s="195"/>
      <c r="AM16" s="195"/>
      <c r="AN16" s="80"/>
      <c r="AO16" s="80"/>
      <c r="AP16" s="80"/>
      <c r="AQ16" s="35"/>
    </row>
    <row r="17" spans="1:43" x14ac:dyDescent="0.2">
      <c r="A17" s="84">
        <v>10</v>
      </c>
      <c r="B17" s="84" t="str">
        <f ca="1"/>
        <v>Antigua and Barbuda</v>
      </c>
      <c r="C17" s="84" t="str">
        <f ca="1"/>
        <v>ATG</v>
      </c>
      <c r="D17" s="219" t="str">
        <f ca="1"/>
        <v>LCN           Latin America &amp; Caribbean</v>
      </c>
      <c r="E17" s="219" t="str">
        <f ca="1"/>
        <v>IBRD</v>
      </c>
      <c r="F17" s="190" t="str">
        <f t="shared" ca="1" si="3"/>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$M$4:$Y$4,
                    (M17:Y17),
                    "")),
            1,
            0))
        =0,
    NA(),
    IF(
        Parameters!$D$15=1,
        IF(
            SUM(--(ISNUMBER(IF($M$4:$Y$4=1,(M17:Y17),""))))&gt;0,
            MAX(IF(
                ISNUMBER(M17:Y17),
                IF(
                    M$4:Y$4=1,
                    M17:Y17,
                    ""),
                "")),
            MAX(IF(
                ISNUMBER(M17:Y17),
                IF(
                    M$4:Y$4=2,
                    M17:Y17,
                    ""),
                ""))
        ),
        IF(
            Parameters!$D$16=1,
            IFERROR(
                AVERAGE(IF(
                    ISNUMBER(M17:Y17),
                    IF(
                        M$4:Y$4=1,
                        M17:Y17,
                        ""),
                    "")),
                AVERAGE(IF(
                    ISNUMBER(M17:Y17),
                    IF(
                        M$4:Y$4=2,
                        M17:Y17,
                        ""),
                    ""))
            ),
            IF(
                Parameters!$D$17=1,
                IFERROR(
                    IF(
                        OR(
                            IF(
                                ISNUMBER(M17:Y17),
                                IF(
                                    M$4:Y$4=1,
                                    M17:Y17,
                                    ""),
                                "")
                            =0),
                        0,
                        GEOMEAN(IF(
                            ISNUMBER(M17:Y17),
                            IF(
                                M$4:Y$4=1,
                                M17:Y17,
                                ""),
                            ""))
                    ),
                    IF(
                        OR(IF(
                            ISNUMBER(M17:Y17),
                            IF(
                                M$4:Y$4=2,
                                M17:Y17,
                                ""),
                            "")
                            =0),
                        0,
                        GEOMEAN(IF(
                            ISNUMBER(M17:Y17),
                            IF(
                                M$4:Y$4=2,
                                M17:Y17,
                                ""),
                            "")))
                )
            )
        )
    )
)</f>
        <v>3.4285714285714199</v>
      </c>
      <c r="I17" s="191" t="e" cm="1">
        <f t="array" ref="I17">IF(
    SUM(IF(
            ISNUMBER(
                IF(
                    $M$5:$Y$5,
                    (M17:Y17),
                    "")),
            1,
            0))
        =0,
    NA(),
    IF(
        Parameters!$D$15=1,
        IF(
            SUM(--(ISNUMBER(IF($M$5:$Y$5=1,(M17:Y17),""))))&gt;0,
            MAX(IF(
                ISNUMBER(M17:Y17),
                IF(
                    M$5:Y$5=1,
                    M17:Y17,
                    ""),
                "")),
            MAX(IF(
                ISNUMBER(M17:Y17),
                IF(
                    M$5:Y$5=2,
                    M17:Y17,
                    ""),
                ""))
        ),
        IF(
            Parameters!$D$16=1,
            IFERROR(
                AVERAGE(IF(
                    ISNUMBER(M17:Y17),
                    IF(
                        M$5:Y$5=1,
                        M17:Y17,
                        ""),
                    "")),
                AVERAGE(IF(
                    ISNUMBER(M17:Y17),
                    IF(
                        M$5:Y$5=2,
                        M17:Y17,
                        ""),
                    ""))
            ),
            IF(
                Parameters!$D$17=1,
                IFERROR(
                    IF(
                        OR(
                            IF(
                                ISNUMBER(M17:Y17),
                                IF(
                                    M$5:Y$5=1,
                                    M17:Y17,
                                    ""),
                                "")
                            =0),
                        0,
                        GEOMEAN(IF(
                            ISNUMBER(M17:Y17),
                            IF(
                                M$5:Y$5=1,
                                M17:Y17,
                                ""),
                            ""))
                    ),
                    IF(
                        OR(IF(
                            ISNUMBER(M17:Y17),
                            IF(
                                M$5:Y$5=2,
                                M17:Y17,
                                ""),
                            "")
                            =0),
                        0,
                        GEOMEAN(IF(
                            ISNUMBER(M17:Y17),
                            IF(
                                M$5:Y$5=2,
                                M17:Y17,
                                ""),
                            "")))
                )
            )
        )
    )
)</f>
        <v>#N/A</v>
      </c>
      <c r="J17" s="242">
        <v>45188</v>
      </c>
      <c r="K17" s="242">
        <v>45014</v>
      </c>
      <c r="L17" s="91" t="s">
        <v>19</v>
      </c>
      <c r="M17" s="192">
        <v>3.4285714285714199</v>
      </c>
      <c r="N17" s="192" t="s">
        <v>409</v>
      </c>
      <c r="O17" s="192" t="s">
        <v>409</v>
      </c>
      <c r="P17" s="192" t="s">
        <v>409</v>
      </c>
      <c r="Q17" s="192" t="s">
        <v>409</v>
      </c>
      <c r="R17" s="192">
        <v>2.4</v>
      </c>
      <c r="S17" s="192" t="s">
        <v>409</v>
      </c>
      <c r="T17" s="192" t="s">
        <v>409</v>
      </c>
      <c r="U17" s="192" t="s">
        <v>409</v>
      </c>
      <c r="V17" s="192" t="s">
        <v>409</v>
      </c>
      <c r="W17" s="192" t="s">
        <v>409</v>
      </c>
      <c r="X17" s="192" t="s">
        <v>409</v>
      </c>
      <c r="Y17" s="192"/>
      <c r="Z17" s="192"/>
      <c r="AA17" s="80"/>
      <c r="AB17" s="80"/>
      <c r="AC17" s="80"/>
      <c r="AD17" s="80"/>
      <c r="AE17" s="80"/>
      <c r="AF17" s="34"/>
      <c r="AG17" s="34"/>
      <c r="AH17" s="34"/>
      <c r="AI17" s="34"/>
      <c r="AJ17" s="34"/>
      <c r="AK17" s="34"/>
      <c r="AL17" s="195"/>
      <c r="AM17" s="195"/>
      <c r="AN17" s="80"/>
      <c r="AO17" s="80"/>
      <c r="AP17" s="80"/>
      <c r="AQ17" s="35"/>
    </row>
    <row r="18" spans="1:43" x14ac:dyDescent="0.2">
      <c r="A18" s="84">
        <v>11</v>
      </c>
      <c r="B18" s="84" t="str">
        <f ca="1"/>
        <v>Australia</v>
      </c>
      <c r="C18" s="84" t="str">
        <f ca="1"/>
        <v>AUS</v>
      </c>
      <c r="D18" s="219" t="str">
        <f ca="1"/>
        <v>EAS           East Asia &amp; Pacific</v>
      </c>
      <c r="E18" s="219" t="str">
        <f ca="1"/>
        <v>NA</v>
      </c>
      <c r="F18" s="190"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$M$4:$Y$4,
                    (M18:Y18),
                    "")),
            1,
            0))
        =0,
    NA(),
    IF(
        Parameters!$D$15=1,
        IF(
            SUM(--(ISNUMBER(IF($M$4:$Y$4=1,(M18:Y18),""))))&gt;0,
            MAX(IF(
                ISNUMBER(M18:Y18),
                IF(
                    M$4:Y$4=1,
                    M18:Y18,
                    ""),
                "")),
            MAX(IF(
                ISNUMBER(M18:Y18),
                IF(
                    M$4:Y$4=2,
                    M18:Y18,
                    ""),
                ""))
        ),
        IF(
            Parameters!$D$16=1,
            IFERROR(
                AVERAGE(IF(
                    ISNUMBER(M18:Y18),
                    IF(
                        M$4:Y$4=1,
                        M18:Y18,
                        ""),
                    "")),
                AVERAGE(IF(
                    ISNUMBER(M18:Y18),
                    IF(
                        M$4:Y$4=2,
                        M18:Y18,
                        ""),
                    ""))
            ),
            IF(
                Parameters!$D$17=1,
                IFERROR(
                    IF(
                        OR(
                            IF(
                                ISNUMBER(M18:Y18),
                                IF(
                                    M$4:Y$4=1,
                                    M18:Y18,
                                    ""),
                                "")
                            =0),
                        0,
                        GEOMEAN(IF(
                            ISNUMBER(M18:Y18),
                            IF(
                                M$4:Y$4=1,
                                M18:Y18,
                                ""),
                            ""))
                    ),
                    IF(
                        OR(IF(
                            ISNUMBER(M18:Y18),
                            IF(
                                M$4:Y$4=2,
                                M18:Y18,
                                ""),
                            "")
                            =0),
                        0,
                        GEOMEAN(IF(
                            ISNUMBER(M18:Y18),
                            IF(
                                M$4:Y$4=2,
                                M18:Y18,
                                ""),
                            "")))
                )
            )
        )
    )
)</f>
        <v>0.57142857142857095</v>
      </c>
      <c r="I18" s="191" cm="1">
        <f t="array" ref="I18">IF(
    SUM(IF(
            ISNUMBER(
                IF(
                    $M$5:$Y$5,
                    (M18:Y18),
                    "")),
            1,
            0))
        =0,
    NA(),
    IF(
        Parameters!$D$15=1,
        IF(
            SUM(--(ISNUMBER(IF($M$5:$Y$5=1,(M18:Y18),""))))&gt;0,
            MAX(IF(
                ISNUMBER(M18:Y18),
                IF(
                    M$5:Y$5=1,
                    M18:Y18,
                    ""),
                "")),
            MAX(IF(
                ISNUMBER(M18:Y18),
                IF(
                    M$5:Y$5=2,
                    M18:Y18,
                    ""),
                ""))
        ),
        IF(
            Parameters!$D$16=1,
            IFERROR(
                AVERAGE(IF(
                    ISNUMBER(M18:Y18),
                    IF(
                        M$5:Y$5=1,
                        M18:Y18,
                        ""),
                    "")),
                AVERAGE(IF(
                    ISNUMBER(M18:Y18),
                    IF(
                        M$5:Y$5=2,
                        M18:Y18,
                        ""),
                    ""))
            ),
            IF(
                Parameters!$D$17=1,
                IFERROR(
                    IF(
                        OR(
                            IF(
                                ISNUMBER(M18:Y18),
                                IF(
                                    M$5:Y$5=1,
                                    M18:Y18,
                                    ""),
                                "")
                            =0),
                        0,
                        GEOMEAN(IF(
                            ISNUMBER(M18:Y18),
                            IF(
                                M$5:Y$5=1,
                                M18:Y18,
                                ""),
                            ""))
                    ),
                    IF(
                        OR(IF(
                            ISNUMBER(M18:Y18),
                            IF(
                                M$5:Y$5=2,
                                M18:Y18,
                                ""),
                            "")
                            =0),
                        0,
                        GEOMEAN(IF(
                            ISNUMBER(M18:Y18),
                            IF(
                                M$5:Y$5=2,
                                M18:Y18,
                                ""),
                            "")))
                )
            )
        )
    )
)</f>
        <v>0</v>
      </c>
      <c r="J18" s="242">
        <v>45163</v>
      </c>
      <c r="K18" s="242">
        <v>45014</v>
      </c>
      <c r="L18" s="91" t="s">
        <v>21</v>
      </c>
      <c r="M18" s="192">
        <v>0.57142857142857095</v>
      </c>
      <c r="N18" s="192">
        <v>0</v>
      </c>
      <c r="O18" s="192" t="s">
        <v>409</v>
      </c>
      <c r="P18" s="192" t="s">
        <v>409</v>
      </c>
      <c r="Q18" s="192" t="s">
        <v>409</v>
      </c>
      <c r="R18" s="192">
        <v>0.4</v>
      </c>
      <c r="S18" s="192">
        <v>-1.3919999999999899</v>
      </c>
      <c r="T18" s="192">
        <v>-1.3919999999999999</v>
      </c>
      <c r="U18" s="192" t="s">
        <v>409</v>
      </c>
      <c r="V18" s="192" t="s">
        <v>409</v>
      </c>
      <c r="W18" s="192" t="s">
        <v>409</v>
      </c>
      <c r="X18" s="192" t="s">
        <v>409</v>
      </c>
      <c r="Y18" s="192"/>
      <c r="Z18" s="192"/>
      <c r="AA18" s="80"/>
      <c r="AB18" s="80"/>
      <c r="AC18" s="80"/>
      <c r="AD18" s="80"/>
      <c r="AE18" s="80"/>
      <c r="AF18" s="34"/>
      <c r="AG18" s="34"/>
      <c r="AH18" s="34"/>
      <c r="AI18" s="34"/>
      <c r="AJ18" s="34"/>
      <c r="AK18" s="34"/>
      <c r="AL18" s="195"/>
      <c r="AM18" s="195"/>
      <c r="AN18" s="80"/>
      <c r="AO18" s="80"/>
      <c r="AP18" s="80"/>
      <c r="AQ18" s="35"/>
    </row>
    <row r="19" spans="1:43" x14ac:dyDescent="0.2">
      <c r="A19" s="84">
        <v>12</v>
      </c>
      <c r="B19" s="84" t="str">
        <f ca="1"/>
        <v>Austria</v>
      </c>
      <c r="C19" s="84" t="str">
        <f ca="1"/>
        <v>AUT</v>
      </c>
      <c r="D19" s="219" t="str">
        <f ca="1"/>
        <v>ECS           Europe &amp; Central Asia</v>
      </c>
      <c r="E19" s="219" t="str">
        <f ca="1"/>
        <v>NA</v>
      </c>
      <c r="F19" s="190"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1.7221249332479573</v>
      </c>
      <c r="H19" s="80" cm="1">
        <f t="array" ref="H19">IF(
    SUM(IF(
            ISNUMBER(
                IF(
                    $M$4:$Y$4,
                    (M19:Y19),
                    "")),
            1,
            0))
        =0,
    NA(),
    IF(
        Parameters!$D$15=1,
        IF(
            SUM(--(ISNUMBER(IF($M$4:$Y$4=1,(M19:Y19),""))))&gt;0,
            MAX(IF(
                ISNUMBER(M19:Y19),
                IF(
                    M$4:Y$4=1,
                    M19:Y19,
                    ""),
                "")),
            MAX(IF(
                ISNUMBER(M19:Y19),
                IF(
                    M$4:Y$4=2,
                    M19:Y19,
                    ""),
                ""))
        ),
        IF(
            Parameters!$D$16=1,
            IFERROR(
                AVERAGE(IF(
                    ISNUMBER(M19:Y19),
                    IF(
                        M$4:Y$4=1,
                        M19:Y19,
                        ""),
                    "")),
                AVERAGE(IF(
                    ISNUMBER(M19:Y19),
                    IF(
                        M$4:Y$4=2,
                        M19:Y19,
                        ""),
                    ""))
            ),
            IF(
                Parameters!$D$17=1,
                IFERROR(
                    IF(
                        OR(
                            IF(
                                ISNUMBER(M19:Y19),
                                IF(
                                    M$4:Y$4=1,
                                    M19:Y19,
                                    ""),
                                "")
                            =0),
                        0,
                        GEOMEAN(IF(
                            ISNUMBER(M19:Y19),
                            IF(
                                M$4:Y$4=1,
                                M19:Y19,
                                ""),
                            ""))
                    ),
                    IF(
                        OR(IF(
                            ISNUMBER(M19:Y19),
                            IF(
                                M$4:Y$4=2,
                                M19:Y19,
                                ""),
                            "")
                            =0),
                        0,
                        GEOMEAN(IF(
                            ISNUMBER(M19:Y19),
                            IF(
                                M$4:Y$4=2,
                                M19:Y19,
                                ""),
                            "")))
                )
            )
        )
    )
)</f>
        <v>0.42857142857142799</v>
      </c>
      <c r="I19" s="191" cm="1">
        <f t="array" ref="I19">IF(
    SUM(IF(
            ISNUMBER(
                IF(
                    $M$5:$Y$5,
                    (M19:Y19),
                    "")),
            1,
            0))
        =0,
    NA(),
    IF(
        Parameters!$D$15=1,
        IF(
            SUM(--(ISNUMBER(IF($M$5:$Y$5=1,(M19:Y19),""))))&gt;0,
            MAX(IF(
                ISNUMBER(M19:Y19),
                IF(
                    M$5:Y$5=1,
                    M19:Y19,
                    ""),
                "")),
            MAX(IF(
                ISNUMBER(M19:Y19),
                IF(
                    M$5:Y$5=2,
                    M19:Y19,
                    ""),
                ""))
        ),
        IF(
            Parameters!$D$16=1,
            IFERROR(
                AVERAGE(IF(
                    ISNUMBER(M19:Y19),
                    IF(
                        M$5:Y$5=1,
                        M19:Y19,
                        ""),
                    "")),
                AVERAGE(IF(
                    ISNUMBER(M19:Y19),
                    IF(
                        M$5:Y$5=2,
                        M19:Y19,
                        ""),
                    ""))
            ),
            IF(
                Parameters!$D$17=1,
                IFERROR(
                    IF(
                        OR(
                            IF(
                                ISNUMBER(M19:Y19),
                                IF(
                                    M$5:Y$5=1,
                                    M19:Y19,
                                    ""),
                                "")
                            =0),
                        0,
                        GEOMEAN(IF(
                            ISNUMBER(M19:Y19),
                            IF(
                                M$5:Y$5=1,
                                M19:Y19,
                                ""),
                            ""))
                    ),
                    IF(
                        OR(IF(
                            ISNUMBER(M19:Y19),
                            IF(
                                M$5:Y$5=2,
                                M19:Y19,
                                ""),
                            "")
                            =0),
                        0,
                        GEOMEAN(IF(
                            ISNUMBER(M19:Y19),
                            IF(
                                M$5:Y$5=2,
                                M19:Y19,
                                ""),
                            "")))
                )
            )
        )
    )
)</f>
        <v>6.92</v>
      </c>
      <c r="J19" s="242">
        <v>44753</v>
      </c>
      <c r="K19" s="242">
        <v>45203</v>
      </c>
      <c r="L19" s="91" t="s">
        <v>23</v>
      </c>
      <c r="M19" s="192">
        <v>0.42857142857142799</v>
      </c>
      <c r="N19" s="192">
        <v>6.92</v>
      </c>
      <c r="O19" s="192" t="s">
        <v>409</v>
      </c>
      <c r="P19" s="192" t="s">
        <v>409</v>
      </c>
      <c r="Q19" s="192" t="s">
        <v>409</v>
      </c>
      <c r="R19" s="192">
        <v>0.3</v>
      </c>
      <c r="S19" s="192">
        <v>-1.3999999999999899</v>
      </c>
      <c r="T19" s="192">
        <v>0.69199999999999995</v>
      </c>
      <c r="U19" s="192" t="s">
        <v>409</v>
      </c>
      <c r="V19" s="192" t="s">
        <v>409</v>
      </c>
      <c r="W19" s="192" t="s">
        <v>409</v>
      </c>
      <c r="X19" s="192" t="s">
        <v>409</v>
      </c>
      <c r="Y19" s="192"/>
      <c r="Z19" s="192"/>
      <c r="AA19" s="80"/>
      <c r="AB19" s="80"/>
      <c r="AC19" s="80"/>
      <c r="AD19" s="80"/>
      <c r="AE19" s="80"/>
      <c r="AF19" s="34"/>
      <c r="AG19" s="34"/>
      <c r="AH19" s="34"/>
      <c r="AI19" s="34"/>
      <c r="AJ19" s="34"/>
      <c r="AK19" s="34"/>
      <c r="AL19" s="195"/>
      <c r="AM19" s="195"/>
      <c r="AN19" s="80"/>
      <c r="AO19" s="80"/>
      <c r="AP19" s="80"/>
      <c r="AQ19" s="35"/>
    </row>
    <row r="20" spans="1:43" x14ac:dyDescent="0.2">
      <c r="A20" s="84">
        <v>13</v>
      </c>
      <c r="B20" s="84" t="str">
        <f ca="1"/>
        <v>Azerbaijan</v>
      </c>
      <c r="C20" s="84" t="str">
        <f ca="1"/>
        <v>AZE</v>
      </c>
      <c r="D20" s="219" t="str">
        <f ca="1"/>
        <v>ECS           Europe &amp; Central Asia</v>
      </c>
      <c r="E20" s="219" t="str">
        <f ca="1"/>
        <v>IBRD</v>
      </c>
      <c r="F20" s="190"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$M$4:$Y$4,
                    (M20:Y20),
                    "")),
            1,
            0))
        =0,
    NA(),
    IF(
        Parameters!$D$15=1,
        IF(
            SUM(--(ISNUMBER(IF($M$4:$Y$4=1,(M20:Y20),""))))&gt;0,
            MAX(IF(
                ISNUMBER(M20:Y20),
                IF(
                    M$4:Y$4=1,
                    M20:Y20,
                    ""),
                "")),
            MAX(IF(
                ISNUMBER(M20:Y20),
                IF(
                    M$4:Y$4=2,
                    M20:Y20,
                    ""),
                ""))
        ),
        IF(
            Parameters!$D$16=1,
            IFERROR(
                AVERAGE(IF(
                    ISNUMBER(M20:Y20),
                    IF(
                        M$4:Y$4=1,
                        M20:Y20,
                        ""),
                    "")),
                AVERAGE(IF(
                    ISNUMBER(M20:Y20),
                    IF(
                        M$4:Y$4=2,
                        M20:Y20,
                        ""),
                    ""))
            ),
            IF(
                Parameters!$D$17=1,
                IFERROR(
                    IF(
                        OR(
                            IF(
                                ISNUMBER(M20:Y20),
                                IF(
                                    M$4:Y$4=1,
                                    M20:Y20,
                                    ""),
                                "")
                            =0),
                        0,
                        GEOMEAN(IF(
                            ISNUMBER(M20:Y20),
                            IF(
                                M$4:Y$4=1,
                                M20:Y20,
                                ""),
                            ""))
                    ),
                    IF(
                        OR(IF(
                            ISNUMBER(M20:Y20),
                            IF(
                                M$4:Y$4=2,
                                M20:Y20,
                                ""),
                            "")
                            =0),
                        0,
                        GEOMEAN(IF(
                            ISNUMBER(M20:Y20),
                            IF(
                                M$4:Y$4=2,
                                M20:Y20,
                                ""),
                            "")))
                )
            )
        )
    )
)</f>
        <v>3.8571428571428501</v>
      </c>
      <c r="I20" s="191" cm="1">
        <f t="array" ref="I20">IF(
    SUM(IF(
            ISNUMBER(
                IF(
                    $M$5:$Y$5,
                    (M20:Y20),
                    "")),
            1,
            0))
        =0,
    NA(),
    IF(
        Parameters!$D$15=1,
        IF(
            SUM(--(ISNUMBER(IF($M$5:$Y$5=1,(M20:Y20),""))))&gt;0,
            MAX(IF(
                ISNUMBER(M20:Y20),
                IF(
                    M$5:Y$5=1,
                    M20:Y20,
                    ""),
                "")),
            MAX(IF(
                ISNUMBER(M20:Y20),
                IF(
                    M$5:Y$5=2,
                    M20:Y20,
                    ""),
                ""))
        ),
        IF(
            Parameters!$D$16=1,
            IFERROR(
                AVERAGE(IF(
                    ISNUMBER(M20:Y20),
                    IF(
                        M$5:Y$5=1,
                        M20:Y20,
                        ""),
                    "")),
                AVERAGE(IF(
                    ISNUMBER(M20:Y20),
                    IF(
                        M$5:Y$5=2,
                        M20:Y20,
                        ""),
                    ""))
            ),
            IF(
                Parameters!$D$17=1,
                IFERROR(
                    IF(
                        OR(
                            IF(
                                ISNUMBER(M20:Y20),
                                IF(
                                    M$5:Y$5=1,
                                    M20:Y20,
                                    ""),
                                "")
                            =0),
                        0,
                        GEOMEAN(IF(
                            ISNUMBER(M20:Y20),
                            IF(
                                M$5:Y$5=1,
                                M20:Y20,
                                ""),
                            ""))
                    ),
                    IF(
                        OR(IF(
                            ISNUMBER(M20:Y20),
                            IF(
                                M$5:Y$5=2,
                                M20:Y20,
                                ""),
                            "")
                            =0),
                        0,
                        GEOMEAN(IF(
                            ISNUMBER(M20:Y20),
                            IF(
                                M$5:Y$5=2,
                                M20:Y20,
                                ""),
                            "")))
                )
            )
        )
    )
)</f>
        <v>0</v>
      </c>
      <c r="J20" s="242">
        <v>45188</v>
      </c>
      <c r="K20" s="242">
        <v>45203</v>
      </c>
      <c r="L20" s="91" t="s">
        <v>25</v>
      </c>
      <c r="M20" s="192">
        <v>3.8571428571428501</v>
      </c>
      <c r="N20" s="192">
        <v>0</v>
      </c>
      <c r="O20" s="192">
        <v>0</v>
      </c>
      <c r="P20" s="192" t="s">
        <v>409</v>
      </c>
      <c r="Q20" s="192" t="s">
        <v>409</v>
      </c>
      <c r="R20" s="192">
        <v>2.7</v>
      </c>
      <c r="S20" s="192">
        <v>-6.5999999999999795E-2</v>
      </c>
      <c r="T20" s="192">
        <v>-1.2050000000000001</v>
      </c>
      <c r="U20" s="192" t="s">
        <v>539</v>
      </c>
      <c r="V20" s="192" t="s">
        <v>409</v>
      </c>
      <c r="W20" s="192" t="s">
        <v>409</v>
      </c>
      <c r="X20" s="192" t="s">
        <v>409</v>
      </c>
      <c r="Y20" s="192"/>
      <c r="Z20" s="192"/>
      <c r="AA20" s="181"/>
      <c r="AB20" s="181"/>
      <c r="AC20" s="181"/>
      <c r="AD20" s="181"/>
      <c r="AE20" s="181"/>
      <c r="AF20" s="34"/>
      <c r="AG20" s="34"/>
      <c r="AH20" s="34"/>
      <c r="AI20" s="34"/>
      <c r="AJ20" s="34"/>
      <c r="AK20" s="34"/>
      <c r="AL20" s="195"/>
      <c r="AM20" s="195"/>
      <c r="AN20" s="80"/>
      <c r="AO20" s="80"/>
      <c r="AP20" s="80"/>
      <c r="AQ20" s="35"/>
    </row>
    <row r="21" spans="1:43" x14ac:dyDescent="0.2">
      <c r="A21" s="84">
        <v>14</v>
      </c>
      <c r="B21" s="84" t="str">
        <f ca="1"/>
        <v>Burundi</v>
      </c>
      <c r="C21" s="84" t="str">
        <f ca="1"/>
        <v>BDI</v>
      </c>
      <c r="D21" s="219" t="str">
        <f ca="1"/>
        <v>SSF           Sub-Saharan Africa</v>
      </c>
      <c r="E21" s="219" t="str">
        <f ca="1"/>
        <v>IDA</v>
      </c>
      <c r="F21" s="190"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5.6341695024180005</v>
      </c>
      <c r="H21" s="80" cm="1">
        <f t="array" ref="H21">IF(
    SUM(IF(
            ISNUMBER(
                IF(
                    $M$4:$Y$4,
                    (M21:Y21),
                    "")),
            1,
            0))
        =0,
    NA(),
    IF(
        Parameters!$D$15=1,
        IF(
            SUM(--(ISNUMBER(IF($M$4:$Y$4=1,(M21:Y21),""))))&gt;0,
            MAX(IF(
                ISNUMBER(M21:Y21),
                IF(
                    M$4:Y$4=1,
                    M21:Y21,
                    ""),
                "")),
            MAX(IF(
                ISNUMBER(M21:Y21),
                IF(
                    M$4:Y$4=2,
                    M21:Y21,
                    ""),
                ""))
        ),
        IF(
            Parameters!$D$16=1,
            IFERROR(
                AVERAGE(IF(
                    ISNUMBER(M21:Y21),
                    IF(
                        M$4:Y$4=1,
                        M21:Y21,
                        ""),
                    "")),
                AVERAGE(IF(
                    ISNUMBER(M21:Y21),
                    IF(
                        M$4:Y$4=2,
                        M21:Y21,
                        ""),
                    ""))
            ),
            IF(
                Parameters!$D$17=1,
                IFERROR(
                    IF(
                        OR(
                            IF(
                                ISNUMBER(M21:Y21),
                                IF(
                                    M$4:Y$4=1,
                                    M21:Y21,
                                    ""),
                                "")
                            =0),
                        0,
                        GEOMEAN(IF(
                            ISNUMBER(M21:Y21),
                            IF(
                                M$4:Y$4=1,
                                M21:Y21,
                                ""),
                            ""))
                    ),
                    IF(
                        OR(IF(
                            ISNUMBER(M21:Y21),
                            IF(
                                M$4:Y$4=2,
                                M21:Y21,
                                ""),
                            "")
                            =0),
                        0,
                        GEOMEAN(IF(
                            ISNUMBER(M21:Y21),
                            IF(
                                M$4:Y$4=2,
                                M21:Y21,
                                ""),
                            "")))
                )
            )
        )
    )
)</f>
        <v>10</v>
      </c>
      <c r="I21" s="191" cm="1">
        <f t="array" ref="I21">IF(
    SUM(IF(
            ISNUMBER(
                IF(
                    $M$5:$Y$5,
                    (M21:Y21),
                    "")),
            1,
            0))
        =0,
    NA(),
    IF(
        Parameters!$D$15=1,
        IF(
            SUM(--(ISNUMBER(IF($M$5:$Y$5=1,(M21:Y21),""))))&gt;0,
            MAX(IF(
                ISNUMBER(M21:Y21),
                IF(
                    M$5:Y$5=1,
                    M21:Y21,
                    ""),
                "")),
            MAX(IF(
                ISNUMBER(M21:Y21),
                IF(
                    M$5:Y$5=2,
                    M21:Y21,
                    ""),
                ""))
        ),
        IF(
            Parameters!$D$16=1,
            IFERROR(
                AVERAGE(IF(
                    ISNUMBER(M21:Y21),
                    IF(
                        M$5:Y$5=1,
                        M21:Y21,
                        ""),
                    "")),
                AVERAGE(IF(
                    ISNUMBER(M21:Y21),
                    IF(
                        M$5:Y$5=2,
                        M21:Y21,
                        ""),
                    ""))
            ),
            IF(
                Parameters!$D$17=1,
                IFERROR(
                    IF(
                        OR(
                            IF(
                                ISNUMBER(M21:Y21),
                                IF(
                                    M$5:Y$5=1,
                                    M21:Y21,
                                    ""),
                                "")
                            =0),
                        0,
                        GEOMEAN(IF(
                            ISNUMBER(M21:Y21),
                            IF(
                                M$5:Y$5=1,
                                M21:Y21,
                                ""),
                            ""))
                    ),
                    IF(
                        OR(IF(
                            ISNUMBER(M21:Y21),
                            IF(
                                M$5:Y$5=2,
                                M21:Y21,
                                ""),
                            "")
                            =0),
                        0,
                        GEOMEAN(IF(
                            ISNUMBER(M21:Y21),
                            IF(
                                M$5:Y$5=2,
                                M21:Y21,
                                ""),
                            "")))
                )
            )
        )
    )
)</f>
        <v>3.1743865981977102</v>
      </c>
      <c r="J21" s="242">
        <v>45188</v>
      </c>
      <c r="K21" s="242">
        <v>45203</v>
      </c>
      <c r="L21" s="91" t="s">
        <v>27</v>
      </c>
      <c r="M21" s="192">
        <v>10</v>
      </c>
      <c r="N21" s="192" t="s">
        <v>409</v>
      </c>
      <c r="O21" s="192" t="s">
        <v>409</v>
      </c>
      <c r="P21" s="192">
        <v>3.1743865981977102</v>
      </c>
      <c r="Q21" s="192" t="s">
        <v>409</v>
      </c>
      <c r="R21" s="192">
        <v>7.2</v>
      </c>
      <c r="S21" s="192" t="s">
        <v>409</v>
      </c>
      <c r="T21" s="192" t="s">
        <v>409</v>
      </c>
      <c r="U21" s="192" t="s">
        <v>409</v>
      </c>
      <c r="V21" s="192">
        <v>0.15871932990988599</v>
      </c>
      <c r="W21" s="192">
        <v>-0.152473077734328</v>
      </c>
      <c r="X21" s="192" t="s">
        <v>409</v>
      </c>
      <c r="Y21" s="192"/>
      <c r="Z21" s="192"/>
      <c r="AA21" s="181"/>
      <c r="AB21" s="181"/>
      <c r="AC21" s="181"/>
      <c r="AD21" s="181"/>
      <c r="AE21" s="181"/>
      <c r="AF21" s="34"/>
      <c r="AG21" s="34"/>
      <c r="AH21" s="34"/>
      <c r="AI21" s="34"/>
      <c r="AJ21" s="34"/>
      <c r="AK21" s="34"/>
      <c r="AL21" s="195"/>
      <c r="AM21" s="195"/>
      <c r="AN21" s="80"/>
      <c r="AO21" s="80"/>
      <c r="AP21" s="80"/>
      <c r="AQ21" s="35"/>
    </row>
    <row r="22" spans="1:43" x14ac:dyDescent="0.2">
      <c r="A22" s="84">
        <v>15</v>
      </c>
      <c r="B22" s="84" t="str">
        <f ca="1"/>
        <v>Belgium</v>
      </c>
      <c r="C22" s="84" t="str">
        <f ca="1"/>
        <v>BEL</v>
      </c>
      <c r="D22" s="219" t="str">
        <f ca="1"/>
        <v>ECS           Europe &amp; Central Asia</v>
      </c>
      <c r="E22" s="219" t="str">
        <f ca="1"/>
        <v>NA</v>
      </c>
      <c r="F22" s="190"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1.3969354213522436</v>
      </c>
      <c r="H22" s="80" cm="1">
        <f t="array" ref="H22">IF(
    SUM(IF(
            ISNUMBER(
                IF(
                    $M$4:$Y$4,
                    (M22:Y22),
                    "")),
            1,
            0))
        =0,
    NA(),
    IF(
        Parameters!$D$15=1,
        IF(
            SUM(--(ISNUMBER(IF($M$4:$Y$4=1,(M22:Y22),""))))&gt;0,
            MAX(IF(
                ISNUMBER(M22:Y22),
                IF(
                    M$4:Y$4=1,
                    M22:Y22,
                    ""),
                "")),
            MAX(IF(
                ISNUMBER(M22:Y22),
                IF(
                    M$4:Y$4=2,
                    M22:Y22,
                    ""),
                ""))
        ),
        IF(
            Parameters!$D$16=1,
            IFERROR(
                AVERAGE(IF(
                    ISNUMBER(M22:Y22),
                    IF(
                        M$4:Y$4=1,
                        M22:Y22,
                        ""),
                    "")),
                AVERAGE(IF(
                    ISNUMBER(M22:Y22),
                    IF(
                        M$4:Y$4=2,
                        M22:Y22,
                        ""),
                    ""))
            ),
            IF(
                Parameters!$D$17=1,
                IFERROR(
                    IF(
                        OR(
                            IF(
                                ISNUMBER(M22:Y22),
                                IF(
                                    M$4:Y$4=1,
                                    M22:Y22,
                                    ""),
                                "")
                            =0),
                        0,
                        GEOMEAN(IF(
                            ISNUMBER(M22:Y22),
                            IF(
                                M$4:Y$4=1,
                                M22:Y22,
                                ""),
                            ""))
                    ),
                    IF(
                        OR(IF(
                            ISNUMBER(M22:Y22),
                            IF(
                                M$4:Y$4=2,
                                M22:Y22,
                                ""),
                            "")
                            =0),
                        0,
                        GEOMEAN(IF(
                            ISNUMBER(M22:Y22),
                            IF(
                                M$4:Y$4=2,
                                M22:Y22,
                                ""),
                            "")))
                )
            )
        )
    )
)</f>
        <v>0.28571428571428598</v>
      </c>
      <c r="I22" s="191" cm="1">
        <f t="array" ref="I22">IF(
    SUM(IF(
            ISNUMBER(
                IF(
                    $M$5:$Y$5,
                    (M22:Y22),
                    "")),
            1,
            0))
        =0,
    NA(),
    IF(
        Parameters!$D$15=1,
        IF(
            SUM(--(ISNUMBER(IF($M$5:$Y$5=1,(M22:Y22),""))))&gt;0,
            MAX(IF(
                ISNUMBER(M22:Y22),
                IF(
                    M$5:Y$5=1,
                    M22:Y22,
                    ""),
                "")),
            MAX(IF(
                ISNUMBER(M22:Y22),
                IF(
                    M$5:Y$5=2,
                    M22:Y22,
                    ""),
                ""))
        ),
        IF(
            Parameters!$D$16=1,
            IFERROR(
                AVERAGE(IF(
                    ISNUMBER(M22:Y22),
                    IF(
                        M$5:Y$5=1,
                        M22:Y22,
                        ""),
                    "")),
                AVERAGE(IF(
                    ISNUMBER(M22:Y22),
                    IF(
                        M$5:Y$5=2,
                        M22:Y22,
                        ""),
                    ""))
            ),
            IF(
                Parameters!$D$17=1,
                IFERROR(
                    IF(
                        OR(
                            IF(
                                ISNUMBER(M22:Y22),
                                IF(
                                    M$5:Y$5=1,
                                    M22:Y22,
                                    ""),
                                "")
                            =0),
                        0,
                        GEOMEAN(IF(
                            ISNUMBER(M22:Y22),
                            IF(
                                M$5:Y$5=1,
                                M22:Y22,
                                ""),
                            ""))
                    ),
                    IF(
                        OR(IF(
                            ISNUMBER(M22:Y22),
                            IF(
                                M$5:Y$5=2,
                                M22:Y22,
                                ""),
                            "")
                            =0),
                        0,
                        GEOMEAN(IF(
                            ISNUMBER(M22:Y22),
                            IF(
                                M$5:Y$5=2,
                                M22:Y22,
                                ""),
                            "")))
                )
            )
        )
    )
)</f>
        <v>6.8299999999999903</v>
      </c>
      <c r="J22" s="242">
        <v>45188</v>
      </c>
      <c r="K22" s="242">
        <v>45203</v>
      </c>
      <c r="L22" s="91" t="s">
        <v>29</v>
      </c>
      <c r="M22" s="192">
        <v>0.28571428571428598</v>
      </c>
      <c r="N22" s="192">
        <v>6.8299999999999903</v>
      </c>
      <c r="O22" s="192" t="s">
        <v>409</v>
      </c>
      <c r="P22" s="192" t="s">
        <v>409</v>
      </c>
      <c r="Q22" s="192" t="s">
        <v>409</v>
      </c>
      <c r="R22" s="192">
        <v>0.2</v>
      </c>
      <c r="S22" s="192">
        <v>-0.75800000000000001</v>
      </c>
      <c r="T22" s="192">
        <v>0.68299999999999905</v>
      </c>
      <c r="U22" s="192" t="s">
        <v>409</v>
      </c>
      <c r="V22" s="192" t="s">
        <v>409</v>
      </c>
      <c r="W22" s="192" t="s">
        <v>409</v>
      </c>
      <c r="X22" s="192" t="s">
        <v>409</v>
      </c>
      <c r="Y22" s="192"/>
      <c r="Z22" s="192"/>
      <c r="AA22" s="80"/>
      <c r="AB22" s="80"/>
      <c r="AC22" s="80"/>
      <c r="AD22" s="80"/>
      <c r="AE22" s="80"/>
      <c r="AF22" s="34"/>
      <c r="AG22" s="34"/>
      <c r="AH22" s="34"/>
      <c r="AI22" s="34"/>
      <c r="AJ22" s="34"/>
      <c r="AK22" s="34"/>
      <c r="AL22" s="195"/>
      <c r="AM22" s="195"/>
      <c r="AN22" s="80"/>
      <c r="AO22" s="80"/>
      <c r="AP22" s="80"/>
      <c r="AQ22" s="35"/>
    </row>
    <row r="23" spans="1:43" x14ac:dyDescent="0.2">
      <c r="A23" s="84">
        <v>16</v>
      </c>
      <c r="B23" s="84" t="str">
        <f ca="1"/>
        <v>Benin</v>
      </c>
      <c r="C23" s="84" t="str">
        <f ca="1"/>
        <v>BEN</v>
      </c>
      <c r="D23" s="219" t="str">
        <f ca="1"/>
        <v>SSF           Sub-Saharan Africa</v>
      </c>
      <c r="E23" s="219" t="str">
        <f ca="1"/>
        <v>IDA</v>
      </c>
      <c r="F23" s="190"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$M$4:$Y$4,
                    (M23:Y23),
                    "")),
            1,
            0))
        =0,
    NA(),
    IF(
        Parameters!$D$15=1,
        IF(
            SUM(--(ISNUMBER(IF($M$4:$Y$4=1,(M23:Y23),""))))&gt;0,
            MAX(IF(
                ISNUMBER(M23:Y23),
                IF(
                    M$4:Y$4=1,
                    M23:Y23,
                    ""),
                "")),
            MAX(IF(
                ISNUMBER(M23:Y23),
                IF(
                    M$4:Y$4=2,
                    M23:Y23,
                    ""),
                ""))
        ),
        IF(
            Parameters!$D$16=1,
            IFERROR(
                AVERAGE(IF(
                    ISNUMBER(M23:Y23),
                    IF(
                        M$4:Y$4=1,
                        M23:Y23,
                        ""),
                    "")),
                AVERAGE(IF(
                    ISNUMBER(M23:Y23),
                    IF(
                        M$4:Y$4=2,
                        M23:Y23,
                        ""),
                    ""))
            ),
            IF(
                Parameters!$D$17=1,
                IFERROR(
                    IF(
                        OR(
                            IF(
                                ISNUMBER(M23:Y23),
                                IF(
                                    M$4:Y$4=1,
                                    M23:Y23,
                                    ""),
                                "")
                            =0),
                        0,
                        GEOMEAN(IF(
                            ISNUMBER(M23:Y23),
                            IF(
                                M$4:Y$4=1,
                                M23:Y23,
                                ""),
                            ""))
                    ),
                    IF(
                        OR(IF(
                            ISNUMBER(M23:Y23),
                            IF(
                                M$4:Y$4=2,
                                M23:Y23,
                                ""),
                            "")
                            =0),
                        0,
                        GEOMEAN(IF(
                            ISNUMBER(M23:Y23),
                            IF(
                                M$4:Y$4=2,
                                M23:Y23,
                                ""),
                            "")))
                )
            )
        )
    )
)</f>
        <v>9</v>
      </c>
      <c r="I23" s="191" cm="1">
        <f t="array" ref="I23">IF(
    SUM(IF(
            ISNUMBER(
                IF(
                    $M$5:$Y$5,
                    (M23:Y23),
                    "")),
            1,
            0))
        =0,
    NA(),
    IF(
        Parameters!$D$15=1,
        IF(
            SUM(--(ISNUMBER(IF($M$5:$Y$5=1,(M23:Y23),""))))&gt;0,
            MAX(IF(
                ISNUMBER(M23:Y23),
                IF(
                    M$5:Y$5=1,
                    M23:Y23,
                    ""),
                "")),
            MAX(IF(
                ISNUMBER(M23:Y23),
                IF(
                    M$5:Y$5=2,
                    M23:Y23,
                    ""),
                ""))
        ),
        IF(
            Parameters!$D$16=1,
            IFERROR(
                AVERAGE(IF(
                    ISNUMBER(M23:Y23),
                    IF(
                        M$5:Y$5=1,
                        M23:Y23,
                        ""),
                    "")),
                AVERAGE(IF(
                    ISNUMBER(M23:Y23),
                    IF(
                        M$5:Y$5=2,
                        M23:Y23,
                        ""),
                    ""))
            ),
            IF(
                Parameters!$D$17=1,
                IFERROR(
                    IF(
                        OR(
                            IF(
                                ISNUMBER(M23:Y23),
                                IF(
                                    M$5:Y$5=1,
                                    M23:Y23,
                                    ""),
                                "")
                            =0),
                        0,
                        GEOMEAN(IF(
                            ISNUMBER(M23:Y23),
                            IF(
                                M$5:Y$5=1,
                                M23:Y23,
                                ""),
                            ""))
                    ),
                    IF(
                        OR(IF(
                            ISNUMBER(M23:Y23),
                            IF(
                                M$5:Y$5=2,
                                M23:Y23,
                                ""),
                            "")
                            =0),
                        0,
                        GEOMEAN(IF(
                            ISNUMBER(M23:Y23),
                            IF(
                                M$5:Y$5=2,
                                M23:Y23,
                                ""),
                            "")))
                )
            )
        )
    )
)</f>
        <v>0</v>
      </c>
      <c r="J23" s="242">
        <v>45188</v>
      </c>
      <c r="K23" s="242">
        <v>45203</v>
      </c>
      <c r="L23" s="91" t="s">
        <v>31</v>
      </c>
      <c r="M23" s="192">
        <v>9</v>
      </c>
      <c r="N23" s="192" t="s">
        <v>409</v>
      </c>
      <c r="O23" s="192" t="s">
        <v>409</v>
      </c>
      <c r="P23" s="192">
        <v>0</v>
      </c>
      <c r="Q23" s="192" t="s">
        <v>409</v>
      </c>
      <c r="R23" s="192">
        <v>6.3</v>
      </c>
      <c r="S23" s="192" t="s">
        <v>409</v>
      </c>
      <c r="T23" s="192" t="s">
        <v>409</v>
      </c>
      <c r="U23" s="192" t="s">
        <v>409</v>
      </c>
      <c r="V23" s="192">
        <v>-1.58177185058593</v>
      </c>
      <c r="W23" s="192">
        <v>-0.50508117675782005</v>
      </c>
      <c r="X23" s="192" t="s">
        <v>409</v>
      </c>
      <c r="Y23" s="192"/>
      <c r="Z23" s="192"/>
      <c r="AA23" s="80"/>
      <c r="AB23" s="80"/>
      <c r="AC23" s="80"/>
      <c r="AD23" s="80"/>
      <c r="AE23" s="80"/>
      <c r="AF23" s="34"/>
      <c r="AG23" s="34"/>
      <c r="AH23" s="34"/>
      <c r="AI23" s="34"/>
      <c r="AJ23" s="34"/>
      <c r="AK23" s="34"/>
      <c r="AL23" s="195"/>
      <c r="AM23" s="195"/>
      <c r="AN23" s="80"/>
      <c r="AO23" s="80"/>
      <c r="AP23" s="80"/>
      <c r="AQ23" s="35"/>
    </row>
    <row r="24" spans="1:43" x14ac:dyDescent="0.2">
      <c r="A24" s="84">
        <v>17</v>
      </c>
      <c r="B24" s="84" t="str">
        <f ca="1"/>
        <v>Burkina Faso</v>
      </c>
      <c r="C24" s="84" t="str">
        <f ca="1"/>
        <v>BFA</v>
      </c>
      <c r="D24" s="219" t="str">
        <f ca="1"/>
        <v>SSF           Sub-Saharan Africa</v>
      </c>
      <c r="E24" s="219" t="str">
        <f ca="1"/>
        <v>IDA</v>
      </c>
      <c r="F24" s="190"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10</v>
      </c>
      <c r="H24" s="80" cm="1">
        <f t="array" ref="H24">IF(
    SUM(IF(
            ISNUMBER(
                IF(
                    $M$4:$Y$4,
                    (M24:Y24),
                    "")),
            1,
            0))
        =0,
    NA(),
    IF(
        Parameters!$D$15=1,
        IF(
            SUM(--(ISNUMBER(IF($M$4:$Y$4=1,(M24:Y24),""))))&gt;0,
            MAX(IF(
                ISNUMBER(M24:Y24),
                IF(
                    M$4:Y$4=1,
                    M24:Y24,
                    ""),
                "")),
            MAX(IF(
                ISNUMBER(M24:Y24),
                IF(
                    M$4:Y$4=2,
                    M24:Y24,
                    ""),
                ""))
        ),
        IF(
            Parameters!$D$16=1,
            IFERROR(
                AVERAGE(IF(
                    ISNUMBER(M24:Y24),
                    IF(
                        M$4:Y$4=1,
                        M24:Y24,
                        ""),
                    "")),
                AVERAGE(IF(
                    ISNUMBER(M24:Y24),
                    IF(
                        M$4:Y$4=2,
                        M24:Y24,
                        ""),
                    ""))
            ),
            IF(
                Parameters!$D$17=1,
                IFERROR(
                    IF(
                        OR(
                            IF(
                                ISNUMBER(M24:Y24),
                                IF(
                                    M$4:Y$4=1,
                                    M24:Y24,
                                    ""),
                                "")
                            =0),
                        0,
                        GEOMEAN(IF(
                            ISNUMBER(M24:Y24),
                            IF(
                                M$4:Y$4=1,
                                M24:Y24,
                                ""),
                            ""))
                    ),
                    IF(
                        OR(IF(
                            ISNUMBER(M24:Y24),
                            IF(
                                M$4:Y$4=2,
                                M24:Y24,
                                ""),
                            "")
                            =0),
                        0,
                        GEOMEAN(IF(
                            ISNUMBER(M24:Y24),
                            IF(
                                M$4:Y$4=2,
                                M24:Y24,
                                ""),
                            "")))
                )
            )
        )
    )
)</f>
        <v>10</v>
      </c>
      <c r="I24" s="191" cm="1">
        <f t="array" ref="I24">IF(
    SUM(IF(
            ISNUMBER(
                IF(
                    $M$5:$Y$5,
                    (M24:Y24),
                    "")),
            1,
            0))
        =0,
    NA(),
    IF(
        Parameters!$D$15=1,
        IF(
            SUM(--(ISNUMBER(IF($M$5:$Y$5=1,(M24:Y24),""))))&gt;0,
            MAX(IF(
                ISNUMBER(M24:Y24),
                IF(
                    M$5:Y$5=1,
                    M24:Y24,
                    ""),
                "")),
            MAX(IF(
                ISNUMBER(M24:Y24),
                IF(
                    M$5:Y$5=2,
                    M24:Y24,
                    ""),
                ""))
        ),
        IF(
            Parameters!$D$16=1,
            IFERROR(
                AVERAGE(IF(
                    ISNUMBER(M24:Y24),
                    IF(
                        M$5:Y$5=1,
                        M24:Y24,
                        ""),
                    "")),
                AVERAGE(IF(
                    ISNUMBER(M24:Y24),
                    IF(
                        M$5:Y$5=2,
                        M24:Y24,
                        ""),
                    ""))
            ),
            IF(
                Parameters!$D$17=1,
                IFERROR(
                    IF(
                        OR(
                            IF(
                                ISNUMBER(M24:Y24),
                                IF(
                                    M$5:Y$5=1,
                                    M24:Y24,
                                    ""),
                                "")
                            =0),
                        0,
                        GEOMEAN(IF(
                            ISNUMBER(M24:Y24),
                            IF(
                                M$5:Y$5=1,
                                M24:Y24,
                                ""),
                            ""))
                    ),
                    IF(
                        OR(IF(
                            ISNUMBER(M24:Y24),
                            IF(
                                M$5:Y$5=2,
                                M24:Y24,
                                ""),
                            "")
                            =0),
                        0,
                        GEOMEAN(IF(
                            ISNUMBER(M24:Y24),
                            IF(
                                M$5:Y$5=2,
                                M24:Y24,
                                ""),
                            "")))
                )
            )
        )
    )
)</f>
        <v>10</v>
      </c>
      <c r="J24" s="242">
        <v>45188</v>
      </c>
      <c r="K24" s="242">
        <v>45203</v>
      </c>
      <c r="L24" s="91" t="s">
        <v>33</v>
      </c>
      <c r="M24" s="192">
        <v>10</v>
      </c>
      <c r="N24" s="192" t="s">
        <v>409</v>
      </c>
      <c r="O24" s="192" t="s">
        <v>409</v>
      </c>
      <c r="P24" s="192">
        <v>10</v>
      </c>
      <c r="Q24" s="192" t="s">
        <v>409</v>
      </c>
      <c r="R24" s="192">
        <v>7.5</v>
      </c>
      <c r="S24" s="192" t="s">
        <v>409</v>
      </c>
      <c r="T24" s="192" t="s">
        <v>409</v>
      </c>
      <c r="U24" s="192" t="s">
        <v>409</v>
      </c>
      <c r="V24" s="192">
        <v>4.6602153778076199</v>
      </c>
      <c r="W24" s="192">
        <v>-1.3081474304199201</v>
      </c>
      <c r="X24" s="192" t="s">
        <v>409</v>
      </c>
      <c r="Y24" s="192"/>
      <c r="Z24" s="192"/>
      <c r="AA24" s="80"/>
      <c r="AB24" s="80"/>
      <c r="AC24" s="80"/>
      <c r="AD24" s="80"/>
      <c r="AE24" s="80"/>
      <c r="AF24" s="34"/>
      <c r="AG24" s="34"/>
      <c r="AH24" s="34"/>
      <c r="AI24" s="34"/>
      <c r="AJ24" s="34"/>
      <c r="AK24" s="34"/>
      <c r="AL24" s="195"/>
      <c r="AM24" s="195"/>
      <c r="AN24" s="80"/>
      <c r="AO24" s="80"/>
      <c r="AP24" s="80"/>
      <c r="AQ24" s="35"/>
    </row>
    <row r="25" spans="1:43" x14ac:dyDescent="0.2">
      <c r="A25" s="84">
        <v>18</v>
      </c>
      <c r="B25" s="84" t="str">
        <f ca="1"/>
        <v>Bangladesh</v>
      </c>
      <c r="C25" s="84" t="str">
        <f ca="1"/>
        <v>BGD</v>
      </c>
      <c r="D25" s="219" t="str">
        <f ca="1"/>
        <v>SAS           South Asia</v>
      </c>
      <c r="E25" s="219" t="str">
        <f ca="1"/>
        <v>IDA</v>
      </c>
      <c r="F25" s="190"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$M$4:$Y$4,
                    (M25:Y25),
                    "")),
            1,
            0))
        =0,
    NA(),
    IF(
        Parameters!$D$15=1,
        IF(
            SUM(--(ISNUMBER(IF($M$4:$Y$4=1,(M25:Y25),""))))&gt;0,
            MAX(IF(
                ISNUMBER(M25:Y25),
                IF(
                    M$4:Y$4=1,
                    M25:Y25,
                    ""),
                "")),
            MAX(IF(
                ISNUMBER(M25:Y25),
                IF(
                    M$4:Y$4=2,
                    M25:Y25,
                    ""),
                ""))
        ),
        IF(
            Parameters!$D$16=1,
            IFERROR(
                AVERAGE(IF(
                    ISNUMBER(M25:Y25),
                    IF(
                        M$4:Y$4=1,
                        M25:Y25,
                        ""),
                    "")),
                AVERAGE(IF(
                    ISNUMBER(M25:Y25),
                    IF(
                        M$4:Y$4=2,
                        M25:Y25,
                        ""),
                    ""))
            ),
            IF(
                Parameters!$D$17=1,
                IFERROR(
                    IF(
                        OR(
                            IF(
                                ISNUMBER(M25:Y25),
                                IF(
                                    M$4:Y$4=1,
                                    M25:Y25,
                                    ""),
                                "")
                            =0),
                        0,
                        GEOMEAN(IF(
                            ISNUMBER(M25:Y25),
                            IF(
                                M$4:Y$4=1,
                                M25:Y25,
                                ""),
                            ""))
                    ),
                    IF(
                        OR(IF(
                            ISNUMBER(M25:Y25),
                            IF(
                                M$4:Y$4=2,
                                M25:Y25,
                                ""),
                            "")
                            =0),
                        0,
                        GEOMEAN(IF(
                            ISNUMBER(M25:Y25),
                            IF(
                                M$4:Y$4=2,
                                M25:Y25,
                                ""),
                            "")))
                )
            )
        )
    )
)</f>
        <v>6.5714285714285703</v>
      </c>
      <c r="I25" s="191" cm="1">
        <f t="array" ref="I25">IF(
    SUM(IF(
            ISNUMBER(
                IF(
                    $M$5:$Y$5,
                    (M25:Y25),
                    "")),
            1,
            0))
        =0,
    NA(),
    IF(
        Parameters!$D$15=1,
        IF(
            SUM(--(ISNUMBER(IF($M$5:$Y$5=1,(M25:Y25),""))))&gt;0,
            MAX(IF(
                ISNUMBER(M25:Y25),
                IF(
                    M$5:Y$5=1,
                    M25:Y25,
                    ""),
                "")),
            MAX(IF(
                ISNUMBER(M25:Y25),
                IF(
                    M$5:Y$5=2,
                    M25:Y25,
                    ""),
                ""))
        ),
        IF(
            Parameters!$D$16=1,
            IFERROR(
                AVERAGE(IF(
                    ISNUMBER(M25:Y25),
                    IF(
                        M$5:Y$5=1,
                        M25:Y25,
                        ""),
                    "")),
                AVERAGE(IF(
                    ISNUMBER(M25:Y25),
                    IF(
                        M$5:Y$5=2,
                        M25:Y25,
                        ""),
                    ""))
            ),
            IF(
                Parameters!$D$17=1,
                IFERROR(
                    IF(
                        OR(
                            IF(
                                ISNUMBER(M25:Y25),
                                IF(
                                    M$5:Y$5=1,
                                    M25:Y25,
                                    ""),
                                "")
                            =0),
                        0,
                        GEOMEAN(IF(
                            ISNUMBER(M25:Y25),
                            IF(
                                M$5:Y$5=1,
                                M25:Y25,
                                ""),
                            ""))
                    ),
                    IF(
                        OR(IF(
                            ISNUMBER(M25:Y25),
                            IF(
                                M$5:Y$5=2,
                                M25:Y25,
                                ""),
                            "")
                            =0),
                        0,
                        GEOMEAN(IF(
                            ISNUMBER(M25:Y25),
                            IF(
                                M$5:Y$5=2,
                                M25:Y25,
                                ""),
                            "")))
                )
            )
        )
    )
)</f>
        <v>0</v>
      </c>
      <c r="J25" s="242">
        <v>45163</v>
      </c>
      <c r="K25" s="242">
        <v>45203</v>
      </c>
      <c r="L25" s="91" t="s">
        <v>35</v>
      </c>
      <c r="M25" s="192">
        <v>6.5714285714285703</v>
      </c>
      <c r="N25" s="192" t="s">
        <v>409</v>
      </c>
      <c r="O25" s="192">
        <v>0</v>
      </c>
      <c r="P25" s="192">
        <v>0</v>
      </c>
      <c r="Q25" s="192" t="s">
        <v>409</v>
      </c>
      <c r="R25" s="192">
        <v>4.5999999999999996</v>
      </c>
      <c r="S25" s="192" t="s">
        <v>409</v>
      </c>
      <c r="T25" s="192" t="s">
        <v>409</v>
      </c>
      <c r="U25" s="192" t="s">
        <v>539</v>
      </c>
      <c r="V25" s="192" t="s">
        <v>409</v>
      </c>
      <c r="W25" s="192">
        <v>-9.9999999999997903E-3</v>
      </c>
      <c r="X25" s="192" t="s">
        <v>409</v>
      </c>
      <c r="Y25" s="192"/>
      <c r="Z25" s="192"/>
      <c r="AF25" s="34"/>
      <c r="AG25" s="34"/>
      <c r="AH25" s="34"/>
      <c r="AI25" s="34"/>
      <c r="AJ25" s="34"/>
      <c r="AK25" s="34"/>
      <c r="AL25" s="195"/>
      <c r="AM25" s="195"/>
      <c r="AN25" s="80"/>
      <c r="AO25" s="80"/>
      <c r="AP25" s="80"/>
      <c r="AQ25" s="35"/>
    </row>
    <row r="26" spans="1:43" x14ac:dyDescent="0.2">
      <c r="A26" s="84">
        <v>19</v>
      </c>
      <c r="B26" s="84" t="str">
        <f ca="1"/>
        <v>Bulgaria</v>
      </c>
      <c r="C26" s="84" t="str">
        <f ca="1"/>
        <v>BGR</v>
      </c>
      <c r="D26" s="219" t="str">
        <f ca="1"/>
        <v>ECS           Europe &amp; Central Asia</v>
      </c>
      <c r="E26" s="219" t="str">
        <f ca="1"/>
        <v>IBRD</v>
      </c>
      <c r="F26" s="190"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1.9928443419967756</v>
      </c>
      <c r="H26" s="80" cm="1">
        <f t="array" ref="H26">IF(
    SUM(IF(
            ISNUMBER(
                IF(
                    $M$4:$Y$4,
                    (M26:Y26),
                    "")),
            1,
            0))
        =0,
    NA(),
    IF(
        Parameters!$D$15=1,
        IF(
            SUM(--(ISNUMBER(IF($M$4:$Y$4=1,(M26:Y26),""))))&gt;0,
            MAX(IF(
                ISNUMBER(M26:Y26),
                IF(
                    M$4:Y$4=1,
                    M26:Y26,
                    ""),
                "")),
            MAX(IF(
                ISNUMBER(M26:Y26),
                IF(
                    M$4:Y$4=2,
                    M26:Y26,
                    ""),
                ""))
        ),
        IF(
            Parameters!$D$16=1,
            IFERROR(
                AVERAGE(IF(
                    ISNUMBER(M26:Y26),
                    IF(
                        M$4:Y$4=1,
                        M26:Y26,
                        ""),
                    "")),
                AVERAGE(IF(
                    ISNUMBER(M26:Y26),
                    IF(
                        M$4:Y$4=2,
                        M26:Y26,
                        ""),
                    ""))
            ),
            IF(
                Parameters!$D$17=1,
                IFERROR(
                    IF(
                        OR(
                            IF(
                                ISNUMBER(M26:Y26),
                                IF(
                                    M$4:Y$4=1,
                                    M26:Y26,
                                    ""),
                                "")
                            =0),
                        0,
                        GEOMEAN(IF(
                            ISNUMBER(M26:Y26),
                            IF(
                                M$4:Y$4=1,
                                M26:Y26,
                                ""),
                            ""))
                    ),
                    IF(
                        OR(IF(
                            ISNUMBER(M26:Y26),
                            IF(
                                M$4:Y$4=2,
                                M26:Y26,
                                ""),
                            "")
                            =0),
                        0,
                        GEOMEAN(IF(
                            ISNUMBER(M26:Y26),
                            IF(
                                M$4:Y$4=2,
                                M26:Y26,
                                ""),
                            "")))
                )
            )
        )
    )
)</f>
        <v>2.8571428571428501</v>
      </c>
      <c r="I26" s="191" cm="1">
        <f t="array" ref="I26">IF(
    SUM(IF(
            ISNUMBER(
                IF(
                    $M$5:$Y$5,
                    (M26:Y26),
                    "")),
            1,
            0))
        =0,
    NA(),
    IF(
        Parameters!$D$15=1,
        IF(
            SUM(--(ISNUMBER(IF($M$5:$Y$5=1,(M26:Y26),""))))&gt;0,
            MAX(IF(
                ISNUMBER(M26:Y26),
                IF(
                    M$5:Y$5=1,
                    M26:Y26,
                    ""),
                "")),
            MAX(IF(
                ISNUMBER(M26:Y26),
                IF(
                    M$5:Y$5=2,
                    M26:Y26,
                    ""),
                ""))
        ),
        IF(
            Parameters!$D$16=1,
            IFERROR(
                AVERAGE(IF(
                    ISNUMBER(M26:Y26),
                    IF(
                        M$5:Y$5=1,
                        M26:Y26,
                        ""),
                    "")),
                AVERAGE(IF(
                    ISNUMBER(M26:Y26),
                    IF(
                        M$5:Y$5=2,
                        M26:Y26,
                        ""),
                    ""))
            ),
            IF(
                Parameters!$D$17=1,
                IFERROR(
                    IF(
                        OR(
                            IF(
                                ISNUMBER(M26:Y26),
                                IF(
                                    M$5:Y$5=1,
                                    M26:Y26,
                                    ""),
                                "")
                            =0),
                        0,
                        GEOMEAN(IF(
                            ISNUMBER(M26:Y26),
                            IF(
                                M$5:Y$5=1,
                                M26:Y26,
                                ""),
                            ""))
                    ),
                    IF(
                        OR(IF(
                            ISNUMBER(M26:Y26),
                            IF(
                                M$5:Y$5=2,
                                M26:Y26,
                                ""),
                            "")
                            =0),
                        0,
                        GEOMEAN(IF(
                            ISNUMBER(M26:Y26),
                            IF(
                                M$5:Y$5=2,
                                M26:Y26,
                                ""),
                            "")))
                )
            )
        )
    )
)</f>
        <v>1.39</v>
      </c>
      <c r="J26" s="242">
        <v>45163</v>
      </c>
      <c r="K26" s="242">
        <v>45203</v>
      </c>
      <c r="L26" s="91" t="s">
        <v>37</v>
      </c>
      <c r="M26" s="192">
        <v>2.8571428571428501</v>
      </c>
      <c r="N26" s="192">
        <v>1.39</v>
      </c>
      <c r="O26" s="192">
        <v>0</v>
      </c>
      <c r="P26" s="192">
        <v>0</v>
      </c>
      <c r="Q26" s="192" t="s">
        <v>409</v>
      </c>
      <c r="R26" s="192">
        <v>2</v>
      </c>
      <c r="S26" s="192">
        <v>-1.02599999999999</v>
      </c>
      <c r="T26" s="192">
        <v>0.13900000000000001</v>
      </c>
      <c r="U26" s="192" t="s">
        <v>539</v>
      </c>
      <c r="V26" s="192">
        <v>-3.1556896964999998E-2</v>
      </c>
      <c r="W26" s="192">
        <v>0</v>
      </c>
      <c r="X26" s="192" t="s">
        <v>409</v>
      </c>
      <c r="Y26" s="192"/>
      <c r="Z26" s="192"/>
      <c r="AF26" s="34"/>
      <c r="AG26" s="34"/>
      <c r="AH26" s="34"/>
      <c r="AI26" s="34"/>
      <c r="AJ26" s="34"/>
      <c r="AK26" s="34"/>
      <c r="AL26" s="195"/>
      <c r="AM26" s="195"/>
      <c r="AN26" s="80"/>
      <c r="AO26" s="80"/>
      <c r="AP26" s="80"/>
      <c r="AQ26" s="35"/>
    </row>
    <row r="27" spans="1:43" x14ac:dyDescent="0.2">
      <c r="A27" s="84">
        <v>20</v>
      </c>
      <c r="B27" s="84" t="str">
        <f ca="1"/>
        <v>Bahrain</v>
      </c>
      <c r="C27" s="84" t="str">
        <f ca="1"/>
        <v>BHR</v>
      </c>
      <c r="D27" s="219" t="str">
        <f ca="1"/>
        <v>MEA           Middle East &amp; North Africa</v>
      </c>
      <c r="E27" s="219" t="str">
        <f ca="1"/>
        <v>NA</v>
      </c>
      <c r="F27" s="190"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2.9999999999999916</v>
      </c>
      <c r="H27" s="80" cm="1">
        <f t="array" ref="H27">IF(
    SUM(IF(
            ISNUMBER(
                IF(
                    $M$4:$Y$4,
                    (M27:Y27),
                    "")),
            1,
            0))
        =0,
    NA(),
    IF(
        Parameters!$D$15=1,
        IF(
            SUM(--(ISNUMBER(IF($M$4:$Y$4=1,(M27:Y27),""))))&gt;0,
            MAX(IF(
                ISNUMBER(M27:Y27),
                IF(
                    M$4:Y$4=1,
                    M27:Y27,
                    ""),
                "")),
            MAX(IF(
                ISNUMBER(M27:Y27),
                IF(
                    M$4:Y$4=2,
                    M27:Y27,
                    ""),
                ""))
        ),
        IF(
            Parameters!$D$16=1,
            IFERROR(
                AVERAGE(IF(
                    ISNUMBER(M27:Y27),
                    IF(
                        M$4:Y$4=1,
                        M27:Y27,
                        ""),
                    "")),
                AVERAGE(IF(
                    ISNUMBER(M27:Y27),
                    IF(
                        M$4:Y$4=2,
                        M27:Y27,
                        ""),
                    ""))
            ),
            IF(
                Parameters!$D$17=1,
                IFERROR(
                    IF(
                        OR(
                            IF(
                                ISNUMBER(M27:Y27),
                                IF(
                                    M$4:Y$4=1,
                                    M27:Y27,
                                    ""),
                                "")
                            =0),
                        0,
                        GEOMEAN(IF(
                            ISNUMBER(M27:Y27),
                            IF(
                                M$4:Y$4=1,
                                M27:Y27,
                                ""),
                            ""))
                    ),
                    IF(
                        OR(IF(
                            ISNUMBER(M27:Y27),
                            IF(
                                M$4:Y$4=2,
                                M27:Y27,
                                ""),
                            "")
                            =0),
                        0,
                        GEOMEAN(IF(
                            ISNUMBER(M27:Y27),
                            IF(
                                M$4:Y$4=2,
                                M27:Y27,
                                ""),
                            "")))
                )
            )
        )
    )
)</f>
        <v>1.28571428571428</v>
      </c>
      <c r="I27" s="191" cm="1">
        <f t="array" ref="I27">IF(
    SUM(IF(
            ISNUMBER(
                IF(
                    $M$5:$Y$5,
                    (M27:Y27),
                    "")),
            1,
            0))
        =0,
    NA(),
    IF(
        Parameters!$D$15=1,
        IF(
            SUM(--(ISNUMBER(IF($M$5:$Y$5=1,(M27:Y27),""))))&gt;0,
            MAX(IF(
                ISNUMBER(M27:Y27),
                IF(
                    M$5:Y$5=1,
                    M27:Y27,
                    ""),
                "")),
            MAX(IF(
                ISNUMBER(M27:Y27),
                IF(
                    M$5:Y$5=2,
                    M27:Y27,
                    ""),
                ""))
        ),
        IF(
            Parameters!$D$16=1,
            IFERROR(
                AVERAGE(IF(
                    ISNUMBER(M27:Y27),
                    IF(
                        M$5:Y$5=1,
                        M27:Y27,
                        ""),
                    "")),
                AVERAGE(IF(
                    ISNUMBER(M27:Y27),
                    IF(
                        M$5:Y$5=2,
                        M27:Y27,
                        ""),
                    ""))
            ),
            IF(
                Parameters!$D$17=1,
                IFERROR(
                    IF(
                        OR(
                            IF(
                                ISNUMBER(M27:Y27),
                                IF(
                                    M$5:Y$5=1,
                                    M27:Y27,
                                    ""),
                                "")
                            =0),
                        0,
                        GEOMEAN(IF(
                            ISNUMBER(M27:Y27),
                            IF(
                                M$5:Y$5=1,
                                M27:Y27,
                                ""),
                            ""))
                    ),
                    IF(
                        OR(IF(
                            ISNUMBER(M27:Y27),
                            IF(
                                M$5:Y$5=2,
                                M27:Y27,
                                ""),
                            "")
                            =0),
                        0,
                        GEOMEAN(IF(
                            ISNUMBER(M27:Y27),
                            IF(
                                M$5:Y$5=2,
                                M27:Y27,
                                ""),
                            "")))
                )
            )
        )
    )
)</f>
        <v>6.9999999999999902</v>
      </c>
      <c r="J27" s="242">
        <v>45163</v>
      </c>
      <c r="K27" s="242">
        <v>45203</v>
      </c>
      <c r="L27" s="91" t="s">
        <v>39</v>
      </c>
      <c r="M27" s="192">
        <v>1.28571428571428</v>
      </c>
      <c r="N27" s="192">
        <v>6.9999999999999902</v>
      </c>
      <c r="O27" s="192" t="s">
        <v>409</v>
      </c>
      <c r="P27" s="192" t="s">
        <v>409</v>
      </c>
      <c r="Q27" s="192" t="s">
        <v>409</v>
      </c>
      <c r="R27" s="192">
        <v>0.9</v>
      </c>
      <c r="S27" s="192">
        <v>-1.5999999999999901</v>
      </c>
      <c r="T27" s="192">
        <v>0.69999999999999896</v>
      </c>
      <c r="U27" s="192" t="s">
        <v>409</v>
      </c>
      <c r="V27" s="192" t="s">
        <v>409</v>
      </c>
      <c r="W27" s="192" t="s">
        <v>409</v>
      </c>
      <c r="X27" s="192" t="s">
        <v>409</v>
      </c>
      <c r="Y27" s="192"/>
      <c r="Z27" s="192"/>
      <c r="AF27" s="34"/>
      <c r="AG27" s="34"/>
      <c r="AH27" s="34"/>
      <c r="AI27" s="34"/>
      <c r="AJ27" s="34"/>
      <c r="AK27" s="34"/>
      <c r="AL27" s="195"/>
      <c r="AM27" s="195"/>
      <c r="AN27" s="80"/>
      <c r="AO27" s="80"/>
      <c r="AP27" s="80"/>
      <c r="AQ27" s="35"/>
    </row>
    <row r="28" spans="1:43" x14ac:dyDescent="0.2">
      <c r="A28" s="84">
        <v>21</v>
      </c>
      <c r="B28" s="84" t="str">
        <f ca="1"/>
        <v>Bahamas, The</v>
      </c>
      <c r="C28" s="84" t="str">
        <f ca="1"/>
        <v>BHS</v>
      </c>
      <c r="D28" s="219" t="str">
        <f ca="1"/>
        <v>LCN           Latin America &amp; Caribbean</v>
      </c>
      <c r="E28" s="219" t="str">
        <f ca="1"/>
        <v>NA</v>
      </c>
      <c r="F28" s="190"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$M$4:$Y$4,
                    (M28:Y28),
                    "")),
            1,
            0))
        =0,
    NA(),
    IF(
        Parameters!$D$15=1,
        IF(
            SUM(--(ISNUMBER(IF($M$4:$Y$4=1,(M28:Y28),""))))&gt;0,
            MAX(IF(
                ISNUMBER(M28:Y28),
                IF(
                    M$4:Y$4=1,
                    M28:Y28,
                    ""),
                "")),
            MAX(IF(
                ISNUMBER(M28:Y28),
                IF(
                    M$4:Y$4=2,
                    M28:Y28,
                    ""),
                ""))
        ),
        IF(
            Parameters!$D$16=1,
            IFERROR(
                AVERAGE(IF(
                    ISNUMBER(M28:Y28),
                    IF(
                        M$4:Y$4=1,
                        M28:Y28,
                        ""),
                    "")),
                AVERAGE(IF(
                    ISNUMBER(M28:Y28),
                    IF(
                        M$4:Y$4=2,
                        M28:Y28,
                        ""),
                    ""))
            ),
            IF(
                Parameters!$D$17=1,
                IFERROR(
                    IF(
                        OR(
                            IF(
                                ISNUMBER(M28:Y28),
                                IF(
                                    M$4:Y$4=1,
                                    M28:Y28,
                                    ""),
                                "")
                            =0),
                        0,
                        GEOMEAN(IF(
                            ISNUMBER(M28:Y28),
                            IF(
                                M$4:Y$4=1,
                                M28:Y28,
                                ""),
                            ""))
                    ),
                    IF(
                        OR(IF(
                            ISNUMBER(M28:Y28),
                            IF(
                                M$4:Y$4=2,
                                M28:Y28,
                                ""),
                            "")
                            =0),
                        0,
                        GEOMEAN(IF(
                            ISNUMBER(M28:Y28),
                            IF(
                                M$4:Y$4=2,
                                M28:Y28,
                                ""),
                            "")))
                )
            )
        )
    )
)</f>
        <v>2.8571428571428501</v>
      </c>
      <c r="I28" s="191" cm="1">
        <f t="array" ref="I28">IF(
    SUM(IF(
            ISNUMBER(
                IF(
                    $M$5:$Y$5,
                    (M28:Y28),
                    "")),
            1,
            0))
        =0,
    NA(),
    IF(
        Parameters!$D$15=1,
        IF(
            SUM(--(ISNUMBER(IF($M$5:$Y$5=1,(M28:Y28),""))))&gt;0,
            MAX(IF(
                ISNUMBER(M28:Y28),
                IF(
                    M$5:Y$5=1,
                    M28:Y28,
                    ""),
                "")),
            MAX(IF(
                ISNUMBER(M28:Y28),
                IF(
                    M$5:Y$5=2,
                    M28:Y28,
                    ""),
                ""))
        ),
        IF(
            Parameters!$D$16=1,
            IFERROR(
                AVERAGE(IF(
                    ISNUMBER(M28:Y28),
                    IF(
                        M$5:Y$5=1,
                        M28:Y28,
                        ""),
                    "")),
                AVERAGE(IF(
                    ISNUMBER(M28:Y28),
                    IF(
                        M$5:Y$5=2,
                        M28:Y28,
                        ""),
                    ""))
            ),
            IF(
                Parameters!$D$17=1,
                IFERROR(
                    IF(
                        OR(
                            IF(
                                ISNUMBER(M28:Y28),
                                IF(
                                    M$5:Y$5=1,
                                    M28:Y28,
                                    ""),
                                "")
                            =0),
                        0,
                        GEOMEAN(IF(
                            ISNUMBER(M28:Y28),
                            IF(
                                M$5:Y$5=1,
                                M28:Y28,
                                ""),
                            ""))
                    ),
                    IF(
                        OR(IF(
                            ISNUMBER(M28:Y28),
                            IF(
                                M$5:Y$5=2,
                                M28:Y28,
                                ""),
                            "")
                            =0),
                        0,
                        GEOMEAN(IF(
                            ISNUMBER(M28:Y28),
                            IF(
                                M$5:Y$5=2,
                                M28:Y28,
                                ""),
                            "")))
                )
            )
        )
    )
)</f>
        <v>0</v>
      </c>
      <c r="J28" s="242">
        <v>45188</v>
      </c>
      <c r="K28" s="242">
        <v>45203</v>
      </c>
      <c r="L28" s="91" t="s">
        <v>40</v>
      </c>
      <c r="M28" s="192">
        <v>2.8571428571428501</v>
      </c>
      <c r="N28" s="192">
        <v>0</v>
      </c>
      <c r="O28" s="192" t="s">
        <v>409</v>
      </c>
      <c r="P28" s="192" t="s">
        <v>409</v>
      </c>
      <c r="Q28" s="192" t="s">
        <v>409</v>
      </c>
      <c r="R28" s="192">
        <v>2</v>
      </c>
      <c r="S28" s="192">
        <v>-5.8330000000000002</v>
      </c>
      <c r="T28" s="192">
        <v>-7.4050000000000002</v>
      </c>
      <c r="U28" s="192" t="s">
        <v>409</v>
      </c>
      <c r="V28" s="192" t="s">
        <v>409</v>
      </c>
      <c r="W28" s="192" t="s">
        <v>409</v>
      </c>
      <c r="X28" s="192" t="s">
        <v>409</v>
      </c>
      <c r="Y28" s="192"/>
      <c r="Z28" s="192"/>
      <c r="AF28" s="34"/>
      <c r="AG28" s="34"/>
      <c r="AH28" s="34"/>
      <c r="AI28" s="34"/>
      <c r="AJ28" s="34"/>
      <c r="AK28" s="34"/>
      <c r="AL28" s="195"/>
      <c r="AM28" s="195"/>
      <c r="AN28" s="80"/>
      <c r="AO28" s="80"/>
      <c r="AP28" s="80"/>
      <c r="AQ28" s="35"/>
    </row>
    <row r="29" spans="1:43" x14ac:dyDescent="0.2">
      <c r="A29" s="84">
        <v>22</v>
      </c>
      <c r="B29" s="84" t="str">
        <f ca="1"/>
        <v>Bosnia and Herzegovina</v>
      </c>
      <c r="C29" s="84" t="str">
        <f ca="1"/>
        <v>BIH</v>
      </c>
      <c r="D29" s="219" t="str">
        <f ca="1"/>
        <v>ECS           Europe &amp; Central Asia</v>
      </c>
      <c r="E29" s="219" t="str">
        <f ca="1"/>
        <v>IBRD</v>
      </c>
      <c r="F29" s="190"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6.5465367070797678</v>
      </c>
      <c r="H29" s="80" cm="1">
        <f t="array" ref="H29">IF(
    SUM(IF(
            ISNUMBER(
                IF(
                    $M$4:$Y$4,
                    (M29:Y29),
                    "")),
            1,
            0))
        =0,
    NA(),
    IF(
        Parameters!$D$15=1,
        IF(
            SUM(--(ISNUMBER(IF($M$4:$Y$4=1,(M29:Y29),""))))&gt;0,
            MAX(IF(
                ISNUMBER(M29:Y29),
                IF(
                    M$4:Y$4=1,
                    M29:Y29,
                    ""),
                "")),
            MAX(IF(
                ISNUMBER(M29:Y29),
                IF(
                    M$4:Y$4=2,
                    M29:Y29,
                    ""),
                ""))
        ),
        IF(
            Parameters!$D$16=1,
            IFERROR(
                AVERAGE(IF(
                    ISNUMBER(M29:Y29),
                    IF(
                        M$4:Y$4=1,
                        M29:Y29,
                        ""),
                    "")),
                AVERAGE(IF(
                    ISNUMBER(M29:Y29),
                    IF(
                        M$4:Y$4=2,
                        M29:Y29,
                        ""),
                    ""))
            ),
            IF(
                Parameters!$D$17=1,
                IFERROR(
                    IF(
                        OR(
                            IF(
                                ISNUMBER(M29:Y29),
                                IF(
                                    M$4:Y$4=1,
                                    M29:Y29,
                                    ""),
                                "")
                            =0),
                        0,
                        GEOMEAN(IF(
                            ISNUMBER(M29:Y29),
                            IF(
                                M$4:Y$4=1,
                                M29:Y29,
                                ""),
                            ""))
                    ),
                    IF(
                        OR(IF(
                            ISNUMBER(M29:Y29),
                            IF(
                                M$4:Y$4=2,
                                M29:Y29,
                                ""),
                            "")
                            =0),
                        0,
                        GEOMEAN(IF(
                            ISNUMBER(M29:Y29),
                            IF(
                                M$4:Y$4=2,
                                M29:Y29,
                                ""),
                            "")))
                )
            )
        )
    )
)</f>
        <v>4.2857142857142803</v>
      </c>
      <c r="I29" s="191" cm="1">
        <f t="array" ref="I29">IF(
    SUM(IF(
            ISNUMBER(
                IF(
                    $M$5:$Y$5,
                    (M29:Y29),
                    "")),
            1,
            0))
        =0,
    NA(),
    IF(
        Parameters!$D$15=1,
        IF(
            SUM(--(ISNUMBER(IF($M$5:$Y$5=1,(M29:Y29),""))))&gt;0,
            MAX(IF(
                ISNUMBER(M29:Y29),
                IF(
                    M$5:Y$5=1,
                    M29:Y29,
                    ""),
                "")),
            MAX(IF(
                ISNUMBER(M29:Y29),
                IF(
                    M$5:Y$5=2,
                    M29:Y29,
                    ""),
                ""))
        ),
        IF(
            Parameters!$D$16=1,
            IFERROR(
                AVERAGE(IF(
                    ISNUMBER(M29:Y29),
                    IF(
                        M$5:Y$5=1,
                        M29:Y29,
                        ""),
                    "")),
                AVERAGE(IF(
                    ISNUMBER(M29:Y29),
                    IF(
                        M$5:Y$5=2,
                        M29:Y29,
                        ""),
                    ""))
            ),
            IF(
                Parameters!$D$17=1,
                IFERROR(
                    IF(
                        OR(
                            IF(
                                ISNUMBER(M29:Y29),
                                IF(
                                    M$5:Y$5=1,
                                    M29:Y29,
                                    ""),
                                "")
                            =0),
                        0,
                        GEOMEAN(IF(
                            ISNUMBER(M29:Y29),
                            IF(
                                M$5:Y$5=1,
                                M29:Y29,
                                ""),
                            ""))
                    ),
                    IF(
                        OR(IF(
                            ISNUMBER(M29:Y29),
                            IF(
                                M$5:Y$5=2,
                                M29:Y29,
                                ""),
                            "")
                            =0),
                        0,
                        GEOMEAN(IF(
                            ISNUMBER(M29:Y29),
                            IF(
                                M$5:Y$5=2,
                                M29:Y29,
                                ""),
                            "")))
                )
            )
        )
    )
)</f>
        <v>10</v>
      </c>
      <c r="J29" s="242">
        <v>45188</v>
      </c>
      <c r="K29" s="242">
        <v>45203</v>
      </c>
      <c r="L29" s="91" t="s">
        <v>42</v>
      </c>
      <c r="M29" s="192">
        <v>4.2857142857142803</v>
      </c>
      <c r="N29" s="192">
        <v>10</v>
      </c>
      <c r="O29" s="192" t="s">
        <v>409</v>
      </c>
      <c r="P29" s="192" t="s">
        <v>409</v>
      </c>
      <c r="Q29" s="192" t="s">
        <v>409</v>
      </c>
      <c r="R29" s="192">
        <v>3</v>
      </c>
      <c r="S29" s="192">
        <v>-9.9999999999997799E-2</v>
      </c>
      <c r="T29" s="192">
        <v>1.49999999999999</v>
      </c>
      <c r="U29" s="192" t="s">
        <v>409</v>
      </c>
      <c r="V29" s="192" t="s">
        <v>409</v>
      </c>
      <c r="W29" s="192" t="s">
        <v>409</v>
      </c>
      <c r="X29" s="192" t="s">
        <v>409</v>
      </c>
      <c r="Y29" s="192"/>
      <c r="Z29" s="192"/>
      <c r="AF29" s="34"/>
      <c r="AG29" s="34"/>
      <c r="AH29" s="34"/>
      <c r="AI29" s="34"/>
      <c r="AJ29" s="34"/>
      <c r="AK29" s="34"/>
      <c r="AL29" s="195"/>
      <c r="AM29" s="195"/>
      <c r="AN29" s="80"/>
      <c r="AO29" s="80"/>
      <c r="AP29" s="80"/>
      <c r="AQ29" s="35"/>
    </row>
    <row r="30" spans="1:43" x14ac:dyDescent="0.2">
      <c r="A30" s="84">
        <v>23</v>
      </c>
      <c r="B30" s="84" t="str">
        <f ca="1"/>
        <v>Belarus</v>
      </c>
      <c r="C30" s="84" t="str">
        <f ca="1"/>
        <v>BLR</v>
      </c>
      <c r="D30" s="219" t="str">
        <f ca="1"/>
        <v>ECS           Europe &amp; Central Asia</v>
      </c>
      <c r="E30" s="219" t="str">
        <f ca="1"/>
        <v>IBRD</v>
      </c>
      <c r="F30" s="190"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3.2678083524851007</v>
      </c>
      <c r="H30" s="80" cm="1">
        <f t="array" ref="H30">IF(
    SUM(IF(
            ISNUMBER(
                IF(
                    $M$4:$Y$4,
                    (M30:Y30),
                    "")),
            1,
            0))
        =0,
    NA(),
    IF(
        Parameters!$D$15=1,
        IF(
            SUM(--(ISNUMBER(IF($M$4:$Y$4=1,(M30:Y30),""))))&gt;0,
            MAX(IF(
                ISNUMBER(M30:Y30),
                IF(
                    M$4:Y$4=1,
                    M30:Y30,
                    ""),
                "")),
            MAX(IF(
                ISNUMBER(M30:Y30),
                IF(
                    M$4:Y$4=2,
                    M30:Y30,
                    ""),
                ""))
        ),
        IF(
            Parameters!$D$16=1,
            IFERROR(
                AVERAGE(IF(
                    ISNUMBER(M30:Y30),
                    IF(
                        M$4:Y$4=1,
                        M30:Y30,
                        ""),
                    "")),
                AVERAGE(IF(
                    ISNUMBER(M30:Y30),
                    IF(
                        M$4:Y$4=2,
                        M30:Y30,
                        ""),
                    ""))
            ),
            IF(
                Parameters!$D$17=1,
                IFERROR(
                    IF(
                        OR(
                            IF(
                                ISNUMBER(M30:Y30),
                                IF(
                                    M$4:Y$4=1,
                                    M30:Y30,
                                    ""),
                                "")
                            =0),
                        0,
                        GEOMEAN(IF(
                            ISNUMBER(M30:Y30),
                            IF(
                                M$4:Y$4=1,
                                M30:Y30,
                                ""),
                            ""))
                    ),
                    IF(
                        OR(IF(
                            ISNUMBER(M30:Y30),
                            IF(
                                M$4:Y$4=2,
                                M30:Y30,
                                ""),
                            "")
                            =0),
                        0,
                        GEOMEAN(IF(
                            ISNUMBER(M30:Y30),
                            IF(
                                M$4:Y$4=2,
                                M30:Y30,
                                ""),
                            "")))
                )
            )
        )
    )
)</f>
        <v>1.8571428571428501</v>
      </c>
      <c r="I30" s="191" cm="1">
        <f t="array" ref="I30">IF(
    SUM(IF(
            ISNUMBER(
                IF(
                    $M$5:$Y$5,
                    (M30:Y30),
                    "")),
            1,
            0))
        =0,
    NA(),
    IF(
        Parameters!$D$15=1,
        IF(
            SUM(--(ISNUMBER(IF($M$5:$Y$5=1,(M30:Y30),""))))&gt;0,
            MAX(IF(
                ISNUMBER(M30:Y30),
                IF(
                    M$5:Y$5=1,
                    M30:Y30,
                    ""),
                "")),
            MAX(IF(
                ISNUMBER(M30:Y30),
                IF(
                    M$5:Y$5=2,
                    M30:Y30,
                    ""),
                ""))
        ),
        IF(
            Parameters!$D$16=1,
            IFERROR(
                AVERAGE(IF(
                    ISNUMBER(M30:Y30),
                    IF(
                        M$5:Y$5=1,
                        M30:Y30,
                        ""),
                    "")),
                AVERAGE(IF(
                    ISNUMBER(M30:Y30),
                    IF(
                        M$5:Y$5=2,
                        M30:Y30,
                        ""),
                    ""))
            ),
            IF(
                Parameters!$D$17=1,
                IFERROR(
                    IF(
                        OR(
                            IF(
                                ISNUMBER(M30:Y30),
                                IF(
                                    M$5:Y$5=1,
                                    M30:Y30,
                                    ""),
                                "")
                            =0),
                        0,
                        GEOMEAN(IF(
                            ISNUMBER(M30:Y30),
                            IF(
                                M$5:Y$5=1,
                                M30:Y30,
                                ""),
                            ""))
                    ),
                    IF(
                        OR(IF(
                            ISNUMBER(M30:Y30),
                            IF(
                                M$5:Y$5=2,
                                M30:Y30,
                                ""),
                            "")
                            =0),
                        0,
                        GEOMEAN(IF(
                            ISNUMBER(M30:Y30),
                            IF(
                                M$5:Y$5=2,
                                M30:Y30,
                                ""),
                            "")))
                )
            )
        )
    )
)</f>
        <v>5.75</v>
      </c>
      <c r="J30" s="242">
        <v>45188</v>
      </c>
      <c r="K30" s="242">
        <v>45203</v>
      </c>
      <c r="L30" s="91" t="s">
        <v>44</v>
      </c>
      <c r="M30" s="192">
        <v>1.8571428571428501</v>
      </c>
      <c r="N30" s="192">
        <v>5.75</v>
      </c>
      <c r="O30" s="192">
        <v>0</v>
      </c>
      <c r="P30" s="192">
        <v>0</v>
      </c>
      <c r="Q30" s="192" t="s">
        <v>409</v>
      </c>
      <c r="R30" s="192">
        <v>1.3</v>
      </c>
      <c r="S30" s="192">
        <v>0.57499999999999996</v>
      </c>
      <c r="T30" s="192">
        <v>-0.157</v>
      </c>
      <c r="U30" s="192" t="s">
        <v>539</v>
      </c>
      <c r="V30" s="192">
        <v>0</v>
      </c>
      <c r="W30" s="192">
        <v>0</v>
      </c>
      <c r="X30" s="192" t="s">
        <v>409</v>
      </c>
      <c r="Y30" s="192"/>
      <c r="Z30" s="192"/>
      <c r="AF30" s="34"/>
      <c r="AG30" s="34"/>
      <c r="AH30" s="34"/>
      <c r="AI30" s="34"/>
      <c r="AJ30" s="34"/>
      <c r="AK30" s="34"/>
      <c r="AL30" s="195"/>
      <c r="AM30" s="195"/>
      <c r="AN30" s="80"/>
      <c r="AO30" s="80"/>
      <c r="AP30" s="80"/>
      <c r="AQ30" s="35"/>
    </row>
    <row r="31" spans="1:43" x14ac:dyDescent="0.2">
      <c r="A31" s="84">
        <v>24</v>
      </c>
      <c r="B31" s="84" t="str">
        <f ca="1"/>
        <v>Belize</v>
      </c>
      <c r="C31" s="84" t="str">
        <f ca="1"/>
        <v>BLZ</v>
      </c>
      <c r="D31" s="219" t="str">
        <f ca="1"/>
        <v>LCN           Latin America &amp; Caribbean</v>
      </c>
      <c r="E31" s="219" t="str">
        <f ca="1"/>
        <v>IBRD</v>
      </c>
      <c r="F31" s="190"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$M$4:$Y$4,
                    (M31:Y31),
                    "")),
            1,
            0))
        =0,
    NA(),
    IF(
        Parameters!$D$15=1,
        IF(
            SUM(--(ISNUMBER(IF($M$4:$Y$4=1,(M31:Y31),""))))&gt;0,
            MAX(IF(
                ISNUMBER(M31:Y31),
                IF(
                    M$4:Y$4=1,
                    M31:Y31,
                    ""),
                "")),
            MAX(IF(
                ISNUMBER(M31:Y31),
                IF(
                    M$4:Y$4=2,
                    M31:Y31,
                    ""),
                ""))
        ),
        IF(
            Parameters!$D$16=1,
            IFERROR(
                AVERAGE(IF(
                    ISNUMBER(M31:Y31),
                    IF(
                        M$4:Y$4=1,
                        M31:Y31,
                        ""),
                    "")),
                AVERAGE(IF(
                    ISNUMBER(M31:Y31),
                    IF(
                        M$4:Y$4=2,
                        M31:Y31,
                        ""),
                    ""))
            ),
            IF(
                Parameters!$D$17=1,
                IFERROR(
                    IF(
                        OR(
                            IF(
                                ISNUMBER(M31:Y31),
                                IF(
                                    M$4:Y$4=1,
                                    M31:Y31,
                                    ""),
                                "")
                            =0),
                        0,
                        GEOMEAN(IF(
                            ISNUMBER(M31:Y31),
                            IF(
                                M$4:Y$4=1,
                                M31:Y31,
                                ""),
                            ""))
                    ),
                    IF(
                        OR(IF(
                            ISNUMBER(M31:Y31),
                            IF(
                                M$4:Y$4=2,
                                M31:Y31,
                                ""),
                            "")
                            =0),
                        0,
                        GEOMEAN(IF(
                            ISNUMBER(M31:Y31),
                            IF(
                                M$4:Y$4=2,
                                M31:Y31,
                                ""),
                            "")))
                )
            )
        )
    )
)</f>
        <v>6.4285714285714199</v>
      </c>
      <c r="I31" s="191" cm="1">
        <f t="array" ref="I31">IF(
    SUM(IF(
            ISNUMBER(
                IF(
                    $M$5:$Y$5,
                    (M31:Y31),
                    "")),
            1,
            0))
        =0,
    NA(),
    IF(
        Parameters!$D$15=1,
        IF(
            SUM(--(ISNUMBER(IF($M$5:$Y$5=1,(M31:Y31),""))))&gt;0,
            MAX(IF(
                ISNUMBER(M31:Y31),
                IF(
                    M$5:Y$5=1,
                    M31:Y31,
                    ""),
                "")),
            MAX(IF(
                ISNUMBER(M31:Y31),
                IF(
                    M$5:Y$5=2,
                    M31:Y31,
                    ""),
                ""))
        ),
        IF(
            Parameters!$D$16=1,
            IFERROR(
                AVERAGE(IF(
                    ISNUMBER(M31:Y31),
                    IF(
                        M$5:Y$5=1,
                        M31:Y31,
                        ""),
                    "")),
                AVERAGE(IF(
                    ISNUMBER(M31:Y31),
                    IF(
                        M$5:Y$5=2,
                        M31:Y31,
                        ""),
                    ""))
            ),
            IF(
                Parameters!$D$17=1,
                IFERROR(
                    IF(
                        OR(
                            IF(
                                ISNUMBER(M31:Y31),
                                IF(
                                    M$5:Y$5=1,
                                    M31:Y31,
                                    ""),
                                "")
                            =0),
                        0,
                        GEOMEAN(IF(
                            ISNUMBER(M31:Y31),
                            IF(
                                M$5:Y$5=1,
                                M31:Y31,
                                ""),
                            ""))
                    ),
                    IF(
                        OR(IF(
                            ISNUMBER(M31:Y31),
                            IF(
                                M$5:Y$5=2,
                                M31:Y31,
                                ""),
                            "")
                            =0),
                        0,
                        GEOMEAN(IF(
                            ISNUMBER(M31:Y31),
                            IF(
                                M$5:Y$5=2,
                                M31:Y31,
                                ""),
                            "")))
                )
            )
        )
    )
)</f>
        <v>0</v>
      </c>
      <c r="J31" s="242">
        <v>45188</v>
      </c>
      <c r="K31" s="242">
        <v>45203</v>
      </c>
      <c r="L31" s="91" t="s">
        <v>46</v>
      </c>
      <c r="M31" s="192">
        <v>6.4285714285714199</v>
      </c>
      <c r="N31" s="192">
        <v>0</v>
      </c>
      <c r="O31" s="192" t="s">
        <v>409</v>
      </c>
      <c r="P31" s="192" t="s">
        <v>409</v>
      </c>
      <c r="Q31" s="192" t="s">
        <v>409</v>
      </c>
      <c r="R31" s="192">
        <v>4.5</v>
      </c>
      <c r="S31" s="192">
        <v>-4.117</v>
      </c>
      <c r="T31" s="192">
        <v>-3.5549999999999899</v>
      </c>
      <c r="U31" s="192" t="s">
        <v>409</v>
      </c>
      <c r="V31" s="192" t="s">
        <v>409</v>
      </c>
      <c r="W31" s="192" t="s">
        <v>409</v>
      </c>
      <c r="X31" s="192" t="s">
        <v>409</v>
      </c>
      <c r="Y31" s="192"/>
      <c r="Z31" s="192"/>
      <c r="AF31" s="34"/>
      <c r="AG31" s="34"/>
      <c r="AH31" s="34"/>
      <c r="AI31" s="34"/>
      <c r="AJ31" s="34"/>
      <c r="AK31" s="34"/>
      <c r="AL31" s="195"/>
      <c r="AM31" s="195"/>
      <c r="AN31" s="80"/>
      <c r="AO31" s="80"/>
      <c r="AP31" s="80"/>
      <c r="AQ31" s="35"/>
    </row>
    <row r="32" spans="1:43" x14ac:dyDescent="0.2">
      <c r="A32" s="84">
        <v>25</v>
      </c>
      <c r="B32" s="84" t="str">
        <f ca="1"/>
        <v>Bermuda</v>
      </c>
      <c r="C32" s="84" t="str">
        <f ca="1"/>
        <v>BMU</v>
      </c>
      <c r="D32" s="219" t="str">
        <f ca="1"/>
        <v>NAC           North America</v>
      </c>
      <c r="E32" s="219" t="str">
        <f ca="1"/>
        <v>NA</v>
      </c>
      <c r="F32" s="190" t="str">
        <f t="shared" ca="1" si="3"/>
        <v/>
      </c>
      <c r="G32" s="80" t="e">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$M$4:$Y$4,
                    (M32:Y32),
                    "")),
            1,
            0))
        =0,
    NA(),
    IF(
        Parameters!$D$15=1,
        IF(
            SUM(--(ISNUMBER(IF($M$4:$Y$4=1,(M32:Y32),""))))&gt;0,
            MAX(IF(
                ISNUMBER(M32:Y32),
                IF(
                    M$4:Y$4=1,
                    M32:Y32,
                    ""),
                "")),
            MAX(IF(
                ISNUMBER(M32:Y32),
                IF(
                    M$4:Y$4=2,
                    M32:Y32,
                    ""),
                ""))
        ),
        IF(
            Parameters!$D$16=1,
            IFERROR(
                AVERAGE(IF(
                    ISNUMBER(M32:Y32),
                    IF(
                        M$4:Y$4=1,
                        M32:Y32,
                        ""),
                    "")),
                AVERAGE(IF(
                    ISNUMBER(M32:Y32),
                    IF(
                        M$4:Y$4=2,
                        M32:Y32,
                        ""),
                    ""))
            ),
            IF(
                Parameters!$D$17=1,
                IFERROR(
                    IF(
                        OR(
                            IF(
                                ISNUMBER(M32:Y32),
                                IF(
                                    M$4:Y$4=1,
                                    M32:Y32,
                                    ""),
                                "")
                            =0),
                        0,
                        GEOMEAN(IF(
                            ISNUMBER(M32:Y32),
                            IF(
                                M$4:Y$4=1,
                                M32:Y32,
                                ""),
                            ""))
                    ),
                    IF(
                        OR(IF(
                            ISNUMBER(M32:Y32),
                            IF(
                                M$4:Y$4=2,
                                M32:Y32,
                                ""),
                            "")
                            =0),
                        0,
                        GEOMEAN(IF(
                            ISNUMBER(M32:Y32),
                            IF(
                                M$4:Y$4=2,
                                M32:Y32,
                                ""),
                            "")))
                )
            )
        )
    )
)</f>
        <v>#N/A</v>
      </c>
      <c r="I32" s="191" t="e" cm="1">
        <f t="array" ref="I32">IF(
    SUM(IF(
            ISNUMBER(
                IF(
                    $M$5:$Y$5,
                    (M32:Y32),
                    "")),
            1,
            0))
        =0,
    NA(),
    IF(
        Parameters!$D$15=1,
        IF(
            SUM(--(ISNUMBER(IF($M$5:$Y$5=1,(M32:Y32),""))))&gt;0,
            MAX(IF(
                ISNUMBER(M32:Y32),
                IF(
                    M$5:Y$5=1,
                    M32:Y32,
                    ""),
                "")),
            MAX(IF(
                ISNUMBER(M32:Y32),
                IF(
                    M$5:Y$5=2,
                    M32:Y32,
                    ""),
                ""))
        ),
        IF(
            Parameters!$D$16=1,
            IFERROR(
                AVERAGE(IF(
                    ISNUMBER(M32:Y32),
                    IF(
                        M$5:Y$5=1,
                        M32:Y32,
                        ""),
                    "")),
                AVERAGE(IF(
                    ISNUMBER(M32:Y32),
                    IF(
                        M$5:Y$5=2,
                        M32:Y32,
                        ""),
                    ""))
            ),
            IF(
                Parameters!$D$17=1,
                IFERROR(
                    IF(
                        OR(
                            IF(
                                ISNUMBER(M32:Y32),
                                IF(
                                    M$5:Y$5=1,
                                    M32:Y32,
                                    ""),
                                "")
                            =0),
                        0,
                        GEOMEAN(IF(
                            ISNUMBER(M32:Y32),
                            IF(
                                M$5:Y$5=1,
                                M32:Y32,
                                ""),
                            ""))
                    ),
                    IF(
                        OR(IF(
                            ISNUMBER(M32:Y32),
                            IF(
                                M$5:Y$5=2,
                                M32:Y32,
                                ""),
                            "")
                            =0),
                        0,
                        GEOMEAN(IF(
                            ISNUMBER(M32:Y32),
                            IF(
                                M$5:Y$5=2,
                                M32:Y32,
                                ""),
                            "")))
                )
            )
        )
    )
)</f>
        <v>#N/A</v>
      </c>
      <c r="J32" s="242" t="s">
        <v>409</v>
      </c>
      <c r="K32" s="242">
        <v>45014</v>
      </c>
      <c r="L32" s="91" t="s">
        <v>697</v>
      </c>
      <c r="M32" s="192" t="s">
        <v>409</v>
      </c>
      <c r="N32" s="192" t="s">
        <v>409</v>
      </c>
      <c r="O32" s="192" t="s">
        <v>409</v>
      </c>
      <c r="P32" s="192" t="s">
        <v>409</v>
      </c>
      <c r="Q32" s="192" t="s">
        <v>409</v>
      </c>
      <c r="R32" s="192" t="s">
        <v>409</v>
      </c>
      <c r="S32" s="192" t="s">
        <v>409</v>
      </c>
      <c r="T32" s="192" t="s">
        <v>409</v>
      </c>
      <c r="U32" s="192" t="s">
        <v>409</v>
      </c>
      <c r="V32" s="192" t="s">
        <v>409</v>
      </c>
      <c r="W32" s="192" t="s">
        <v>409</v>
      </c>
      <c r="X32" s="192" t="s">
        <v>409</v>
      </c>
      <c r="Y32" s="192"/>
      <c r="Z32" s="192"/>
      <c r="AF32" s="34"/>
      <c r="AG32" s="34"/>
      <c r="AH32" s="34"/>
      <c r="AI32" s="34"/>
      <c r="AJ32" s="34"/>
      <c r="AK32" s="34"/>
      <c r="AL32" s="195"/>
      <c r="AM32" s="195"/>
      <c r="AN32" s="80"/>
      <c r="AO32" s="80"/>
      <c r="AP32" s="80"/>
      <c r="AQ32" s="35"/>
    </row>
    <row r="33" spans="1:43" x14ac:dyDescent="0.2">
      <c r="A33" s="84">
        <v>26</v>
      </c>
      <c r="B33" s="84" t="str">
        <f ca="1"/>
        <v>Bolivia</v>
      </c>
      <c r="C33" s="84" t="str">
        <f ca="1"/>
        <v>BOL</v>
      </c>
      <c r="D33" s="219" t="str">
        <f ca="1"/>
        <v>LCN           Latin America &amp; Caribbean</v>
      </c>
      <c r="E33" s="219" t="str">
        <f ca="1"/>
        <v>IBRD</v>
      </c>
      <c r="F33" s="190"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7.5592894601845417</v>
      </c>
      <c r="H33" s="80" cm="1">
        <f t="array" ref="H33">IF(
    SUM(IF(
            ISNUMBER(
                IF(
                    $M$4:$Y$4,
                    (M33:Y33),
                    "")),
            1,
            0))
        =0,
    NA(),
    IF(
        Parameters!$D$15=1,
        IF(
            SUM(--(ISNUMBER(IF($M$4:$Y$4=1,(M33:Y33),""))))&gt;0,
            MAX(IF(
                ISNUMBER(M33:Y33),
                IF(
                    M$4:Y$4=1,
                    M33:Y33,
                    ""),
                "")),
            MAX(IF(
                ISNUMBER(M33:Y33),
                IF(
                    M$4:Y$4=2,
                    M33:Y33,
                    ""),
                ""))
        ),
        IF(
            Parameters!$D$16=1,
            IFERROR(
                AVERAGE(IF(
                    ISNUMBER(M33:Y33),
                    IF(
                        M$4:Y$4=1,
                        M33:Y33,
                        ""),
                    "")),
                AVERAGE(IF(
                    ISNUMBER(M33:Y33),
                    IF(
                        M$4:Y$4=2,
                        M33:Y33,
                        ""),
                    ""))
            ),
            IF(
                Parameters!$D$17=1,
                IFERROR(
                    IF(
                        OR(
                            IF(
                                ISNUMBER(M33:Y33),
                                IF(
                                    M$4:Y$4=1,
                                    M33:Y33,
                                    ""),
                                "")
                            =0),
                        0,
                        GEOMEAN(IF(
                            ISNUMBER(M33:Y33),
                            IF(
                                M$4:Y$4=1,
                                M33:Y33,
                                ""),
                            ""))
                    ),
                    IF(
                        OR(IF(
                            ISNUMBER(M33:Y33),
                            IF(
                                M$4:Y$4=2,
                                M33:Y33,
                                ""),
                            "")
                            =0),
                        0,
                        GEOMEAN(IF(
                            ISNUMBER(M33:Y33),
                            IF(
                                M$4:Y$4=2,
                                M33:Y33,
                                ""),
                            "")))
                )
            )
        )
    )
)</f>
        <v>5.71428571428571</v>
      </c>
      <c r="I33" s="191" cm="1">
        <f t="array" ref="I33">IF(
    SUM(IF(
            ISNUMBER(
                IF(
                    $M$5:$Y$5,
                    (M33:Y33),
                    "")),
            1,
            0))
        =0,
    NA(),
    IF(
        Parameters!$D$15=1,
        IF(
            SUM(--(ISNUMBER(IF($M$5:$Y$5=1,(M33:Y33),""))))&gt;0,
            MAX(IF(
                ISNUMBER(M33:Y33),
                IF(
                    M$5:Y$5=1,
                    M33:Y33,
                    ""),
                "")),
            MAX(IF(
                ISNUMBER(M33:Y33),
                IF(
                    M$5:Y$5=2,
                    M33:Y33,
                    ""),
                ""))
        ),
        IF(
            Parameters!$D$16=1,
            IFERROR(
                AVERAGE(IF(
                    ISNUMBER(M33:Y33),
                    IF(
                        M$5:Y$5=1,
                        M33:Y33,
                        ""),
                    "")),
                AVERAGE(IF(
                    ISNUMBER(M33:Y33),
                    IF(
                        M$5:Y$5=2,
                        M33:Y33,
                        ""),
                    ""))
            ),
            IF(
                Parameters!$D$17=1,
                IFERROR(
                    IF(
                        OR(
                            IF(
                                ISNUMBER(M33:Y33),
                                IF(
                                    M$5:Y$5=1,
                                    M33:Y33,
                                    ""),
                                "")
                            =0),
                        0,
                        GEOMEAN(IF(
                            ISNUMBER(M33:Y33),
                            IF(
                                M$5:Y$5=1,
                                M33:Y33,
                                ""),
                            ""))
                    ),
                    IF(
                        OR(IF(
                            ISNUMBER(M33:Y33),
                            IF(
                                M$5:Y$5=2,
                                M33:Y33,
                                ""),
                            "")
                            =0),
                        0,
                        GEOMEAN(IF(
                            ISNUMBER(M33:Y33),
                            IF(
                                M$5:Y$5=2,
                                M33:Y33,
                                ""),
                            "")))
                )
            )
        )
    )
)</f>
        <v>10</v>
      </c>
      <c r="J33" s="242">
        <v>45188</v>
      </c>
      <c r="K33" s="242">
        <v>45203</v>
      </c>
      <c r="L33" s="91" t="s">
        <v>48</v>
      </c>
      <c r="M33" s="192">
        <v>5.71428571428571</v>
      </c>
      <c r="N33" s="192">
        <v>0</v>
      </c>
      <c r="O33" s="192" t="s">
        <v>409</v>
      </c>
      <c r="P33" s="192">
        <v>10</v>
      </c>
      <c r="Q33" s="192" t="s">
        <v>409</v>
      </c>
      <c r="R33" s="192">
        <v>4</v>
      </c>
      <c r="S33" s="192">
        <v>-2.1970000000000001</v>
      </c>
      <c r="T33" s="192">
        <v>-1.399</v>
      </c>
      <c r="U33" s="192" t="s">
        <v>409</v>
      </c>
      <c r="V33" s="192">
        <v>1.01707019750977</v>
      </c>
      <c r="W33" s="192">
        <v>0.108479976654052</v>
      </c>
      <c r="X33" s="192" t="s">
        <v>409</v>
      </c>
      <c r="Y33" s="192"/>
      <c r="Z33" s="192"/>
      <c r="AF33" s="34"/>
      <c r="AG33" s="34"/>
      <c r="AH33" s="34"/>
      <c r="AI33" s="34"/>
      <c r="AJ33" s="34"/>
      <c r="AK33" s="34"/>
      <c r="AL33" s="195"/>
      <c r="AM33" s="195"/>
      <c r="AN33" s="80"/>
      <c r="AO33" s="80"/>
      <c r="AP33" s="80"/>
      <c r="AQ33" s="35"/>
    </row>
    <row r="34" spans="1:43" x14ac:dyDescent="0.2">
      <c r="A34" s="84">
        <v>27</v>
      </c>
      <c r="B34" s="84" t="str">
        <f ca="1"/>
        <v>Brazil</v>
      </c>
      <c r="C34" s="84" t="str">
        <f ca="1"/>
        <v>BRA</v>
      </c>
      <c r="D34" s="219" t="str">
        <f ca="1"/>
        <v>LCN           Latin America &amp; Caribbean</v>
      </c>
      <c r="E34" s="219" t="str">
        <f ca="1"/>
        <v>IBRD</v>
      </c>
      <c r="F34" s="190"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5.8309518948452963</v>
      </c>
      <c r="H34" s="80" cm="1">
        <f t="array" ref="H34">IF(
    SUM(IF(
            ISNUMBER(
                IF(
                    $M$4:$Y$4,
                    (M34:Y34),
                    "")),
            1,
            0))
        =0,
    NA(),
    IF(
        Parameters!$D$15=1,
        IF(
            SUM(--(ISNUMBER(IF($M$4:$Y$4=1,(M34:Y34),""))))&gt;0,
            MAX(IF(
                ISNUMBER(M34:Y34),
                IF(
                    M$4:Y$4=1,
                    M34:Y34,
                    ""),
                "")),
            MAX(IF(
                ISNUMBER(M34:Y34),
                IF(
                    M$4:Y$4=2,
                    M34:Y34,
                    ""),
                ""))
        ),
        IF(
            Parameters!$D$16=1,
            IFERROR(
                AVERAGE(IF(
                    ISNUMBER(M34:Y34),
                    IF(
                        M$4:Y$4=1,
                        M34:Y34,
                        ""),
                    "")),
                AVERAGE(IF(
                    ISNUMBER(M34:Y34),
                    IF(
                        M$4:Y$4=2,
                        M34:Y34,
                        ""),
                    ""))
            ),
            IF(
                Parameters!$D$17=1,
                IFERROR(
                    IF(
                        OR(
                            IF(
                                ISNUMBER(M34:Y34),
                                IF(
                                    M$4:Y$4=1,
                                    M34:Y34,
                                    ""),
                                "")
                            =0),
                        0,
                        GEOMEAN(IF(
                            ISNUMBER(M34:Y34),
                            IF(
                                M$4:Y$4=1,
                                M34:Y34,
                                ""),
                            ""))
                    ),
                    IF(
                        OR(IF(
                            ISNUMBER(M34:Y34),
                            IF(
                                M$4:Y$4=2,
                                M34:Y34,
                                ""),
                            "")
                            =0),
                        0,
                        GEOMEAN(IF(
                            ISNUMBER(M34:Y34),
                            IF(
                                M$4:Y$4=2,
                                M34:Y34,
                                ""),
                            "")))
                )
            )
        )
    )
)</f>
        <v>4.8571428571428497</v>
      </c>
      <c r="I34" s="191" cm="1">
        <f t="array" ref="I34">IF(
    SUM(IF(
            ISNUMBER(
                IF(
                    $M$5:$Y$5,
                    (M34:Y34),
                    "")),
            1,
            0))
        =0,
    NA(),
    IF(
        Parameters!$D$15=1,
        IF(
            SUM(--(ISNUMBER(IF($M$5:$Y$5=1,(M34:Y34),""))))&gt;0,
            MAX(IF(
                ISNUMBER(M34:Y34),
                IF(
                    M$5:Y$5=1,
                    M34:Y34,
                    ""),
                "")),
            MAX(IF(
                ISNUMBER(M34:Y34),
                IF(
                    M$5:Y$5=2,
                    M34:Y34,
                    ""),
                ""))
        ),
        IF(
            Parameters!$D$16=1,
            IFERROR(
                AVERAGE(IF(
                    ISNUMBER(M34:Y34),
                    IF(
                        M$5:Y$5=1,
                        M34:Y34,
                        ""),
                    "")),
                AVERAGE(IF(
                    ISNUMBER(M34:Y34),
                    IF(
                        M$5:Y$5=2,
                        M34:Y34,
                        ""),
                    ""))
            ),
            IF(
                Parameters!$D$17=1,
                IFERROR(
                    IF(
                        OR(
                            IF(
                                ISNUMBER(M34:Y34),
                                IF(
                                    M$5:Y$5=1,
                                    M34:Y34,
                                    ""),
                                "")
                            =0),
                        0,
                        GEOMEAN(IF(
                            ISNUMBER(M34:Y34),
                            IF(
                                M$5:Y$5=1,
                                M34:Y34,
                                ""),
                            ""))
                    ),
                    IF(
                        OR(IF(
                            ISNUMBER(M34:Y34),
                            IF(
                                M$5:Y$5=2,
                                M34:Y34,
                                ""),
                            "")
                            =0),
                        0,
                        GEOMEAN(IF(
                            ISNUMBER(M34:Y34),
                            IF(
                                M$5:Y$5=2,
                                M34:Y34,
                                ""),
                            "")))
                )
            )
        )
    )
)</f>
        <v>7</v>
      </c>
      <c r="J34" s="242">
        <v>45188</v>
      </c>
      <c r="K34" s="242">
        <v>44753</v>
      </c>
      <c r="L34" s="91" t="s">
        <v>50</v>
      </c>
      <c r="M34" s="192">
        <v>4.8571428571428497</v>
      </c>
      <c r="N34" s="192">
        <v>0</v>
      </c>
      <c r="O34" s="192">
        <v>7</v>
      </c>
      <c r="P34" s="192">
        <v>0</v>
      </c>
      <c r="Q34" s="192" t="s">
        <v>409</v>
      </c>
      <c r="R34" s="192">
        <v>3.4</v>
      </c>
      <c r="S34" s="192">
        <v>-3.19999999999999</v>
      </c>
      <c r="T34" s="192">
        <v>-3.0999999999999899</v>
      </c>
      <c r="U34" s="192" t="s">
        <v>540</v>
      </c>
      <c r="V34" s="192">
        <v>-2.3145600000000002</v>
      </c>
      <c r="W34" s="192">
        <v>-1.8</v>
      </c>
      <c r="X34" s="192" t="s">
        <v>409</v>
      </c>
      <c r="Y34" s="192"/>
      <c r="Z34" s="192"/>
      <c r="AF34" s="34"/>
      <c r="AG34" s="34"/>
      <c r="AH34" s="34"/>
      <c r="AI34" s="34"/>
      <c r="AJ34" s="34"/>
      <c r="AK34" s="34"/>
      <c r="AL34" s="195"/>
      <c r="AM34" s="195"/>
      <c r="AN34" s="80"/>
      <c r="AO34" s="80"/>
      <c r="AP34" s="80"/>
      <c r="AQ34" s="35"/>
    </row>
    <row r="35" spans="1:43" x14ac:dyDescent="0.2">
      <c r="A35" s="84">
        <v>28</v>
      </c>
      <c r="B35" s="84" t="str">
        <f ca="1"/>
        <v>Barbados</v>
      </c>
      <c r="C35" s="84" t="str">
        <f ca="1"/>
        <v>BRB</v>
      </c>
      <c r="D35" s="219" t="str">
        <f ca="1"/>
        <v>LCN           Latin America &amp; Caribbean</v>
      </c>
      <c r="E35" s="219" t="str">
        <f ca="1"/>
        <v>NA</v>
      </c>
      <c r="F35" s="190"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$M$4:$Y$4,
                    (M35:Y35),
                    "")),
            1,
            0))
        =0,
    NA(),
    IF(
        Parameters!$D$15=1,
        IF(
            SUM(--(ISNUMBER(IF($M$4:$Y$4=1,(M35:Y35),""))))&gt;0,
            MAX(IF(
                ISNUMBER(M35:Y35),
                IF(
                    M$4:Y$4=1,
                    M35:Y35,
                    ""),
                "")),
            MAX(IF(
                ISNUMBER(M35:Y35),
                IF(
                    M$4:Y$4=2,
                    M35:Y35,
                    ""),
                ""))
        ),
        IF(
            Parameters!$D$16=1,
            IFERROR(
                AVERAGE(IF(
                    ISNUMBER(M35:Y35),
                    IF(
                        M$4:Y$4=1,
                        M35:Y35,
                        ""),
                    "")),
                AVERAGE(IF(
                    ISNUMBER(M35:Y35),
                    IF(
                        M$4:Y$4=2,
                        M35:Y35,
                        ""),
                    ""))
            ),
            IF(
                Parameters!$D$17=1,
                IFERROR(
                    IF(
                        OR(
                            IF(
                                ISNUMBER(M35:Y35),
                                IF(
                                    M$4:Y$4=1,
                                    M35:Y35,
                                    ""),
                                "")
                            =0),
                        0,
                        GEOMEAN(IF(
                            ISNUMBER(M35:Y35),
                            IF(
                                M$4:Y$4=1,
                                M35:Y35,
                                ""),
                            ""))
                    ),
                    IF(
                        OR(IF(
                            ISNUMBER(M35:Y35),
                            IF(
                                M$4:Y$4=2,
                                M35:Y35,
                                ""),
                            "")
                            =0),
                        0,
                        GEOMEAN(IF(
                            ISNUMBER(M35:Y35),
                            IF(
                                M$4:Y$4=2,
                                M35:Y35,
                                ""),
                            "")))
                )
            )
        )
    )
)</f>
        <v>3.4285714285714199</v>
      </c>
      <c r="I35" s="191" cm="1">
        <f t="array" ref="I35">IF(
    SUM(IF(
            ISNUMBER(
                IF(
                    $M$5:$Y$5,
                    (M35:Y35),
                    "")),
            1,
            0))
        =0,
    NA(),
    IF(
        Parameters!$D$15=1,
        IF(
            SUM(--(ISNUMBER(IF($M$5:$Y$5=1,(M35:Y35),""))))&gt;0,
            MAX(IF(
                ISNUMBER(M35:Y35),
                IF(
                    M$5:Y$5=1,
                    M35:Y35,
                    ""),
                "")),
            MAX(IF(
                ISNUMBER(M35:Y35),
                IF(
                    M$5:Y$5=2,
                    M35:Y35,
                    ""),
                ""))
        ),
        IF(
            Parameters!$D$16=1,
            IFERROR(
                AVERAGE(IF(
                    ISNUMBER(M35:Y35),
                    IF(
                        M$5:Y$5=1,
                        M35:Y35,
                        ""),
                    "")),
                AVERAGE(IF(
                    ISNUMBER(M35:Y35),
                    IF(
                        M$5:Y$5=2,
                        M35:Y35,
                        ""),
                    ""))
            ),
            IF(
                Parameters!$D$17=1,
                IFERROR(
                    IF(
                        OR(
                            IF(
                                ISNUMBER(M35:Y35),
                                IF(
                                    M$5:Y$5=1,
                                    M35:Y35,
                                    ""),
                                "")
                            =0),
                        0,
                        GEOMEAN(IF(
                            ISNUMBER(M35:Y35),
                            IF(
                                M$5:Y$5=1,
                                M35:Y35,
                                ""),
                            ""))
                    ),
                    IF(
                        OR(IF(
                            ISNUMBER(M35:Y35),
                            IF(
                                M$5:Y$5=2,
                                M35:Y35,
                                ""),
                            "")
                            =0),
                        0,
                        GEOMEAN(IF(
                            ISNUMBER(M35:Y35),
                            IF(
                                M$5:Y$5=2,
                                M35:Y35,
                                ""),
                            "")))
                )
            )
        )
    )
)</f>
        <v>0</v>
      </c>
      <c r="J35" s="242">
        <v>45163</v>
      </c>
      <c r="K35" s="242">
        <v>45203</v>
      </c>
      <c r="L35" s="91" t="s">
        <v>52</v>
      </c>
      <c r="M35" s="192">
        <v>3.4285714285714199</v>
      </c>
      <c r="N35" s="192">
        <v>0</v>
      </c>
      <c r="O35" s="192" t="s">
        <v>409</v>
      </c>
      <c r="P35" s="192" t="s">
        <v>409</v>
      </c>
      <c r="Q35" s="192" t="s">
        <v>409</v>
      </c>
      <c r="R35" s="192">
        <v>2.4</v>
      </c>
      <c r="S35" s="192">
        <v>-4.2329999999999997</v>
      </c>
      <c r="T35" s="192">
        <v>-6.7629999999999901</v>
      </c>
      <c r="U35" s="192" t="s">
        <v>409</v>
      </c>
      <c r="V35" s="192" t="s">
        <v>409</v>
      </c>
      <c r="W35" s="192" t="s">
        <v>409</v>
      </c>
      <c r="X35" s="192" t="s">
        <v>409</v>
      </c>
      <c r="Y35" s="192"/>
      <c r="Z35" s="192"/>
      <c r="AF35" s="34"/>
      <c r="AG35" s="34"/>
      <c r="AH35" s="34"/>
      <c r="AI35" s="34"/>
      <c r="AJ35" s="34"/>
      <c r="AK35" s="34"/>
      <c r="AL35" s="195"/>
      <c r="AM35" s="195"/>
      <c r="AN35" s="80"/>
      <c r="AO35" s="80"/>
      <c r="AP35" s="80"/>
      <c r="AQ35" s="35"/>
    </row>
    <row r="36" spans="1:43" x14ac:dyDescent="0.2">
      <c r="A36" s="84">
        <v>29</v>
      </c>
      <c r="B36" s="84" t="str">
        <f ca="1"/>
        <v>Brunei Darussalam</v>
      </c>
      <c r="C36" s="84" t="str">
        <f ca="1"/>
        <v>BRN</v>
      </c>
      <c r="D36" s="219" t="str">
        <f ca="1"/>
        <v>EAS           East Asia &amp; Pacific</v>
      </c>
      <c r="E36" s="219" t="str">
        <f ca="1"/>
        <v>NA</v>
      </c>
      <c r="F36" s="190"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$M$4:$Y$4,
                    (M36:Y36),
                    "")),
            1,
            0))
        =0,
    NA(),
    IF(
        Parameters!$D$15=1,
        IF(
            SUM(--(ISNUMBER(IF($M$4:$Y$4=1,(M36:Y36),""))))&gt;0,
            MAX(IF(
                ISNUMBER(M36:Y36),
                IF(
                    M$4:Y$4=1,
                    M36:Y36,
                    ""),
                "")),
            MAX(IF(
                ISNUMBER(M36:Y36),
                IF(
                    M$4:Y$4=2,
                    M36:Y36,
                    ""),
                ""))
        ),
        IF(
            Parameters!$D$16=1,
            IFERROR(
                AVERAGE(IF(
                    ISNUMBER(M36:Y36),
                    IF(
                        M$4:Y$4=1,
                        M36:Y36,
                        ""),
                    "")),
                AVERAGE(IF(
                    ISNUMBER(M36:Y36),
                    IF(
                        M$4:Y$4=2,
                        M36:Y36,
                        ""),
                    ""))
            ),
            IF(
                Parameters!$D$17=1,
                IFERROR(
                    IF(
                        OR(
                            IF(
                                ISNUMBER(M36:Y36),
                                IF(
                                    M$4:Y$4=1,
                                    M36:Y36,
                                    ""),
                                "")
                            =0),
                        0,
                        GEOMEAN(IF(
                            ISNUMBER(M36:Y36),
                            IF(
                                M$4:Y$4=1,
                                M36:Y36,
                                ""),
                            ""))
                    ),
                    IF(
                        OR(IF(
                            ISNUMBER(M36:Y36),
                            IF(
                                M$4:Y$4=2,
                                M36:Y36,
                                ""),
                            "")
                            =0),
                        0,
                        GEOMEAN(IF(
                            ISNUMBER(M36:Y36),
                            IF(
                                M$4:Y$4=2,
                                M36:Y36,
                                ""),
                            "")))
                )
            )
        )
    )
)</f>
        <v>2.2857142857142798</v>
      </c>
      <c r="I36" s="191" cm="1">
        <f t="array" ref="I36">IF(
    SUM(IF(
            ISNUMBER(
                IF(
                    $M$5:$Y$5,
                    (M36:Y36),
                    "")),
            1,
            0))
        =0,
    NA(),
    IF(
        Parameters!$D$15=1,
        IF(
            SUM(--(ISNUMBER(IF($M$5:$Y$5=1,(M36:Y36),""))))&gt;0,
            MAX(IF(
                ISNUMBER(M36:Y36),
                IF(
                    M$5:Y$5=1,
                    M36:Y36,
                    ""),
                "")),
            MAX(IF(
                ISNUMBER(M36:Y36),
                IF(
                    M$5:Y$5=2,
                    M36:Y36,
                    ""),
                ""))
        ),
        IF(
            Parameters!$D$16=1,
            IFERROR(
                AVERAGE(IF(
                    ISNUMBER(M36:Y36),
                    IF(
                        M$5:Y$5=1,
                        M36:Y36,
                        ""),
                    "")),
                AVERAGE(IF(
                    ISNUMBER(M36:Y36),
                    IF(
                        M$5:Y$5=2,
                        M36:Y36,
                        ""),
                    ""))
            ),
            IF(
                Parameters!$D$17=1,
                IFERROR(
                    IF(
                        OR(
                            IF(
                                ISNUMBER(M36:Y36),
                                IF(
                                    M$5:Y$5=1,
                                    M36:Y36,
                                    ""),
                                "")
                            =0),
                        0,
                        GEOMEAN(IF(
                            ISNUMBER(M36:Y36),
                            IF(
                                M$5:Y$5=1,
                                M36:Y36,
                                ""),
                            ""))
                    ),
                    IF(
                        OR(IF(
                            ISNUMBER(M36:Y36),
                            IF(
                                M$5:Y$5=2,
                                M36:Y36,
                                ""),
                            "")
                            =0),
                        0,
                        GEOMEAN(IF(
                            ISNUMBER(M36:Y36),
                            IF(
                                M$5:Y$5=2,
                                M36:Y36,
                                ""),
                            "")))
                )
            )
        )
    )
)</f>
        <v>0</v>
      </c>
      <c r="J36" s="242">
        <v>45163</v>
      </c>
      <c r="K36" s="242" t="s">
        <v>409</v>
      </c>
      <c r="L36" s="91" t="s">
        <v>54</v>
      </c>
      <c r="M36" s="192">
        <v>2.2857142857142798</v>
      </c>
      <c r="N36" s="192">
        <v>0</v>
      </c>
      <c r="O36" s="192" t="s">
        <v>409</v>
      </c>
      <c r="P36" s="192" t="s">
        <v>409</v>
      </c>
      <c r="Q36" s="192" t="s">
        <v>409</v>
      </c>
      <c r="R36" s="192">
        <v>1.6</v>
      </c>
      <c r="S36" s="192">
        <v>0</v>
      </c>
      <c r="T36" s="192">
        <v>0</v>
      </c>
      <c r="U36" s="192" t="s">
        <v>409</v>
      </c>
      <c r="V36" s="192" t="s">
        <v>409</v>
      </c>
      <c r="W36" s="192" t="s">
        <v>409</v>
      </c>
      <c r="X36" s="192" t="s">
        <v>409</v>
      </c>
      <c r="Y36" s="192"/>
      <c r="Z36" s="192"/>
      <c r="AF36" s="34"/>
      <c r="AG36" s="34"/>
      <c r="AH36" s="34"/>
      <c r="AI36" s="34"/>
      <c r="AJ36" s="34"/>
      <c r="AK36" s="34"/>
      <c r="AL36" s="195"/>
      <c r="AM36" s="195"/>
      <c r="AN36" s="80"/>
      <c r="AO36" s="80"/>
      <c r="AP36" s="80"/>
      <c r="AQ36" s="35"/>
    </row>
    <row r="37" spans="1:43" x14ac:dyDescent="0.2">
      <c r="A37" s="84">
        <v>30</v>
      </c>
      <c r="B37" s="84" t="str">
        <f ca="1"/>
        <v>Bhutan</v>
      </c>
      <c r="C37" s="84" t="str">
        <f ca="1"/>
        <v>BTN</v>
      </c>
      <c r="D37" s="219" t="str">
        <f ca="1"/>
        <v>SAS           South Asia</v>
      </c>
      <c r="E37" s="219" t="str">
        <f ca="1"/>
        <v>IDA</v>
      </c>
      <c r="F37" s="190"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8.9442719099991592</v>
      </c>
      <c r="H37" s="80" cm="1">
        <f t="array" ref="H37">IF(
    SUM(IF(
            ISNUMBER(
                IF(
                    $M$4:$Y$4,
                    (M37:Y37),
                    "")),
            1,
            0))
        =0,
    NA(),
    IF(
        Parameters!$D$15=1,
        IF(
            SUM(--(ISNUMBER(IF($M$4:$Y$4=1,(M37:Y37),""))))&gt;0,
            MAX(IF(
                ISNUMBER(M37:Y37),
                IF(
                    M$4:Y$4=1,
                    M37:Y37,
                    ""),
                "")),
            MAX(IF(
                ISNUMBER(M37:Y37),
                IF(
                    M$4:Y$4=2,
                    M37:Y37,
                    ""),
                ""))
        ),
        IF(
            Parameters!$D$16=1,
            IFERROR(
                AVERAGE(IF(
                    ISNUMBER(M37:Y37),
                    IF(
                        M$4:Y$4=1,
                        M37:Y37,
                        ""),
                    "")),
                AVERAGE(IF(
                    ISNUMBER(M37:Y37),
                    IF(
                        M$4:Y$4=2,
                        M37:Y37,
                        ""),
                    ""))
            ),
            IF(
                Parameters!$D$17=1,
                IFERROR(
                    IF(
                        OR(
                            IF(
                                ISNUMBER(M37:Y37),
                                IF(
                                    M$4:Y$4=1,
                                    M37:Y37,
                                    ""),
                                "")
                            =0),
                        0,
                        GEOMEAN(IF(
                            ISNUMBER(M37:Y37),
                            IF(
                                M$4:Y$4=1,
                                M37:Y37,
                                ""),
                            ""))
                    ),
                    IF(
                        OR(IF(
                            ISNUMBER(M37:Y37),
                            IF(
                                M$4:Y$4=2,
                                M37:Y37,
                                ""),
                            "")
                            =0),
                        0,
                        GEOMEAN(IF(
                            ISNUMBER(M37:Y37),
                            IF(
                                M$4:Y$4=2,
                                M37:Y37,
                                ""),
                            "")))
                )
            )
        )
    )
)</f>
        <v>8</v>
      </c>
      <c r="I37" s="191" cm="1">
        <f t="array" ref="I37">IF(
    SUM(IF(
            ISNUMBER(
                IF(
                    $M$5:$Y$5,
                    (M37:Y37),
                    "")),
            1,
            0))
        =0,
    NA(),
    IF(
        Parameters!$D$15=1,
        IF(
            SUM(--(ISNUMBER(IF($M$5:$Y$5=1,(M37:Y37),""))))&gt;0,
            MAX(IF(
                ISNUMBER(M37:Y37),
                IF(
                    M$5:Y$5=1,
                    M37:Y37,
                    ""),
                "")),
            MAX(IF(
                ISNUMBER(M37:Y37),
                IF(
                    M$5:Y$5=2,
                    M37:Y37,
                    ""),
                ""))
        ),
        IF(
            Parameters!$D$16=1,
            IFERROR(
                AVERAGE(IF(
                    ISNUMBER(M37:Y37),
                    IF(
                        M$5:Y$5=1,
                        M37:Y37,
                        ""),
                    "")),
                AVERAGE(IF(
                    ISNUMBER(M37:Y37),
                    IF(
                        M$5:Y$5=2,
                        M37:Y37,
                        ""),
                    ""))
            ),
            IF(
                Parameters!$D$17=1,
                IFERROR(
                    IF(
                        OR(
                            IF(
                                ISNUMBER(M37:Y37),
                                IF(
                                    M$5:Y$5=1,
                                    M37:Y37,
                                    ""),
                                "")
                            =0),
                        0,
                        GEOMEAN(IF(
                            ISNUMBER(M37:Y37),
                            IF(
                                M$5:Y$5=1,
                                M37:Y37,
                                ""),
                            ""))
                    ),
                    IF(
                        OR(IF(
                            ISNUMBER(M37:Y37),
                            IF(
                                M$5:Y$5=2,
                                M37:Y37,
                                ""),
                            "")
                            =0),
                        0,
                        GEOMEAN(IF(
                            ISNUMBER(M37:Y37),
                            IF(
                                M$5:Y$5=2,
                                M37:Y37,
                                ""),
                            "")))
                )
            )
        )
    )
)</f>
        <v>10</v>
      </c>
      <c r="J37" s="242">
        <v>45188</v>
      </c>
      <c r="K37" s="242">
        <v>45203</v>
      </c>
      <c r="L37" s="91" t="s">
        <v>56</v>
      </c>
      <c r="M37" s="192">
        <v>8</v>
      </c>
      <c r="N37" s="192">
        <v>10</v>
      </c>
      <c r="O37" s="192" t="s">
        <v>409</v>
      </c>
      <c r="P37" s="192">
        <v>0</v>
      </c>
      <c r="Q37" s="192" t="s">
        <v>409</v>
      </c>
      <c r="R37" s="192">
        <v>5.6</v>
      </c>
      <c r="S37" s="192">
        <v>1.1000000000000001</v>
      </c>
      <c r="T37" s="192">
        <v>-0.23</v>
      </c>
      <c r="U37" s="192" t="s">
        <v>409</v>
      </c>
      <c r="V37" s="192" t="s">
        <v>409</v>
      </c>
      <c r="W37" s="192">
        <v>-1.5388000000000001E-3</v>
      </c>
      <c r="X37" s="192" t="s">
        <v>409</v>
      </c>
      <c r="Y37" s="192"/>
      <c r="Z37" s="192"/>
      <c r="AF37" s="34"/>
      <c r="AG37" s="34"/>
      <c r="AH37" s="34"/>
      <c r="AI37" s="34"/>
      <c r="AJ37" s="34"/>
      <c r="AK37" s="34"/>
      <c r="AL37" s="195"/>
      <c r="AM37" s="195"/>
      <c r="AN37" s="80"/>
      <c r="AO37" s="80"/>
      <c r="AP37" s="80"/>
      <c r="AQ37" s="35"/>
    </row>
    <row r="38" spans="1:43" x14ac:dyDescent="0.2">
      <c r="A38" s="84">
        <v>31</v>
      </c>
      <c r="B38" s="84" t="str">
        <f ca="1"/>
        <v>Botswana</v>
      </c>
      <c r="C38" s="84" t="str">
        <f ca="1"/>
        <v>BWA</v>
      </c>
      <c r="D38" s="219" t="str">
        <f ca="1"/>
        <v>SSF           Sub-Saharan Africa</v>
      </c>
      <c r="E38" s="219" t="str">
        <f ca="1"/>
        <v>IBRD</v>
      </c>
      <c r="F38" s="190"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$M$4:$Y$4,
                    (M38:Y38),
                    "")),
            1,
            0))
        =0,
    NA(),
    IF(
        Parameters!$D$15=1,
        IF(
            SUM(--(ISNUMBER(IF($M$4:$Y$4=1,(M38:Y38),""))))&gt;0,
            MAX(IF(
                ISNUMBER(M38:Y38),
                IF(
                    M$4:Y$4=1,
                    M38:Y38,
                    ""),
                "")),
            MAX(IF(
                ISNUMBER(M38:Y38),
                IF(
                    M$4:Y$4=2,
                    M38:Y38,
                    ""),
                ""))
        ),
        IF(
            Parameters!$D$16=1,
            IFERROR(
                AVERAGE(IF(
                    ISNUMBER(M38:Y38),
                    IF(
                        M$4:Y$4=1,
                        M38:Y38,
                        ""),
                    "")),
                AVERAGE(IF(
                    ISNUMBER(M38:Y38),
                    IF(
                        M$4:Y$4=2,
                        M38:Y38,
                        ""),
                    ""))
            ),
            IF(
                Parameters!$D$17=1,
                IFERROR(
                    IF(
                        OR(
                            IF(
                                ISNUMBER(M38:Y38),
                                IF(
                                    M$4:Y$4=1,
                                    M38:Y38,
                                    ""),
                                "")
                            =0),
                        0,
                        GEOMEAN(IF(
                            ISNUMBER(M38:Y38),
                            IF(
                                M$4:Y$4=1,
                                M38:Y38,
                                ""),
                            ""))
                    ),
                    IF(
                        OR(IF(
                            ISNUMBER(M38:Y38),
                            IF(
                                M$4:Y$4=2,
                                M38:Y38,
                                ""),
                            "")
                            =0),
                        0,
                        GEOMEAN(IF(
                            ISNUMBER(M38:Y38),
                            IF(
                                M$4:Y$4=2,
                                M38:Y38,
                                ""),
                            "")))
                )
            )
        )
    )
)</f>
        <v>6.71428571428571</v>
      </c>
      <c r="I38" s="191" cm="1">
        <f t="array" ref="I38">IF(
    SUM(IF(
            ISNUMBER(
                IF(
                    $M$5:$Y$5,
                    (M38:Y38),
                    "")),
            1,
            0))
        =0,
    NA(),
    IF(
        Parameters!$D$15=1,
        IF(
            SUM(--(ISNUMBER(IF($M$5:$Y$5=1,(M38:Y38),""))))&gt;0,
            MAX(IF(
                ISNUMBER(M38:Y38),
                IF(
                    M$5:Y$5=1,
                    M38:Y38,
                    ""),
                "")),
            MAX(IF(
                ISNUMBER(M38:Y38),
                IF(
                    M$5:Y$5=2,
                    M38:Y38,
                    ""),
                ""))
        ),
        IF(
            Parameters!$D$16=1,
            IFERROR(
                AVERAGE(IF(
                    ISNUMBER(M38:Y38),
                    IF(
                        M$5:Y$5=1,
                        M38:Y38,
                        ""),
                    "")),
                AVERAGE(IF(
                    ISNUMBER(M38:Y38),
                    IF(
                        M$5:Y$5=2,
                        M38:Y38,
                        ""),
                    ""))
            ),
            IF(
                Parameters!$D$17=1,
                IFERROR(
                    IF(
                        OR(
                            IF(
                                ISNUMBER(M38:Y38),
                                IF(
                                    M$5:Y$5=1,
                                    M38:Y38,
                                    ""),
                                "")
                            =0),
                        0,
                        GEOMEAN(IF(
                            ISNUMBER(M38:Y38),
                            IF(
                                M$5:Y$5=1,
                                M38:Y38,
                                ""),
                            ""))
                    ),
                    IF(
                        OR(IF(
                            ISNUMBER(M38:Y38),
                            IF(
                                M$5:Y$5=2,
                                M38:Y38,
                                ""),
                            "")
                            =0),
                        0,
                        GEOMEAN(IF(
                            ISNUMBER(M38:Y38),
                            IF(
                                M$5:Y$5=2,
                                M38:Y38,
                                ""),
                            "")))
                )
            )
        )
    )
)</f>
        <v>0</v>
      </c>
      <c r="J38" s="242">
        <v>45163</v>
      </c>
      <c r="K38" s="242">
        <v>45203</v>
      </c>
      <c r="L38" s="91" t="s">
        <v>58</v>
      </c>
      <c r="M38" s="192">
        <v>6.71428571428571</v>
      </c>
      <c r="N38" s="192" t="s">
        <v>409</v>
      </c>
      <c r="O38" s="192" t="s">
        <v>409</v>
      </c>
      <c r="P38" s="192">
        <v>0</v>
      </c>
      <c r="Q38" s="192" t="s">
        <v>409</v>
      </c>
      <c r="R38" s="192">
        <v>4.7</v>
      </c>
      <c r="S38" s="192" t="s">
        <v>409</v>
      </c>
      <c r="T38" s="192" t="s">
        <v>409</v>
      </c>
      <c r="U38" s="192" t="s">
        <v>409</v>
      </c>
      <c r="V38" s="192">
        <v>-0.45987391265815197</v>
      </c>
      <c r="W38" s="192">
        <v>-0.221608118354469</v>
      </c>
      <c r="X38" s="192" t="s">
        <v>409</v>
      </c>
      <c r="Y38" s="192"/>
      <c r="Z38" s="192"/>
      <c r="AF38" s="34"/>
      <c r="AG38" s="34"/>
      <c r="AH38" s="34"/>
      <c r="AI38" s="34"/>
      <c r="AJ38" s="34"/>
      <c r="AK38" s="34"/>
      <c r="AL38" s="195"/>
      <c r="AM38" s="195"/>
      <c r="AN38" s="80"/>
      <c r="AO38" s="80"/>
      <c r="AP38" s="80"/>
      <c r="AQ38" s="35"/>
    </row>
    <row r="39" spans="1:43" x14ac:dyDescent="0.2">
      <c r="A39" s="84">
        <v>32</v>
      </c>
      <c r="B39" s="84" t="str">
        <f ca="1"/>
        <v>Central African Republic</v>
      </c>
      <c r="C39" s="84" t="str">
        <f ca="1"/>
        <v>CAF</v>
      </c>
      <c r="D39" s="219" t="str">
        <f ca="1"/>
        <v>SSF           Sub-Saharan Africa</v>
      </c>
      <c r="E39" s="219" t="str">
        <f ca="1"/>
        <v>IDA</v>
      </c>
      <c r="F39" s="190"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10</v>
      </c>
      <c r="H39" s="80" cm="1">
        <f t="array" ref="H39">IF(
    SUM(IF(
            ISNUMBER(
                IF(
                    $M$4:$Y$4,
                    (M39:Y39),
                    "")),
            1,
            0))
        =0,
    NA(),
    IF(
        Parameters!$D$15=1,
        IF(
            SUM(--(ISNUMBER(IF($M$4:$Y$4=1,(M39:Y39),""))))&gt;0,
            MAX(IF(
                ISNUMBER(M39:Y39),
                IF(
                    M$4:Y$4=1,
                    M39:Y39,
                    ""),
                "")),
            MAX(IF(
                ISNUMBER(M39:Y39),
                IF(
                    M$4:Y$4=2,
                    M39:Y39,
                    ""),
                ""))
        ),
        IF(
            Parameters!$D$16=1,
            IFERROR(
                AVERAGE(IF(
                    ISNUMBER(M39:Y39),
                    IF(
                        M$4:Y$4=1,
                        M39:Y39,
                        ""),
                    "")),
                AVERAGE(IF(
                    ISNUMBER(M39:Y39),
                    IF(
                        M$4:Y$4=2,
                        M39:Y39,
                        ""),
                    ""))
            ),
            IF(
                Parameters!$D$17=1,
                IFERROR(
                    IF(
                        OR(
                            IF(
                                ISNUMBER(M39:Y39),
                                IF(
                                    M$4:Y$4=1,
                                    M39:Y39,
                                    ""),
                                "")
                            =0),
                        0,
                        GEOMEAN(IF(
                            ISNUMBER(M39:Y39),
                            IF(
                                M$4:Y$4=1,
                                M39:Y39,
                                ""),
                            ""))
                    ),
                    IF(
                        OR(IF(
                            ISNUMBER(M39:Y39),
                            IF(
                                M$4:Y$4=2,
                                M39:Y39,
                                ""),
                            "")
                            =0),
                        0,
                        GEOMEAN(IF(
                            ISNUMBER(M39:Y39),
                            IF(
                                M$4:Y$4=2,
                                M39:Y39,
                                ""),
                            "")))
                )
            )
        )
    )
)</f>
        <v>10</v>
      </c>
      <c r="I39" s="191" cm="1">
        <f t="array" ref="I39">IF(
    SUM(IF(
            ISNUMBER(
                IF(
                    $M$5:$Y$5,
                    (M39:Y39),
                    "")),
            1,
            0))
        =0,
    NA(),
    IF(
        Parameters!$D$15=1,
        IF(
            SUM(--(ISNUMBER(IF($M$5:$Y$5=1,(M39:Y39),""))))&gt;0,
            MAX(IF(
                ISNUMBER(M39:Y39),
                IF(
                    M$5:Y$5=1,
                    M39:Y39,
                    ""),
                "")),
            MAX(IF(
                ISNUMBER(M39:Y39),
                IF(
                    M$5:Y$5=2,
                    M39:Y39,
                    ""),
                ""))
        ),
        IF(
            Parameters!$D$16=1,
            IFERROR(
                AVERAGE(IF(
                    ISNUMBER(M39:Y39),
                    IF(
                        M$5:Y$5=1,
                        M39:Y39,
                        ""),
                    "")),
                AVERAGE(IF(
                    ISNUMBER(M39:Y39),
                    IF(
                        M$5:Y$5=2,
                        M39:Y39,
                        ""),
                    ""))
            ),
            IF(
                Parameters!$D$17=1,
                IFERROR(
                    IF(
                        OR(
                            IF(
                                ISNUMBER(M39:Y39),
                                IF(
                                    M$5:Y$5=1,
                                    M39:Y39,
                                    ""),
                                "")
                            =0),
                        0,
                        GEOMEAN(IF(
                            ISNUMBER(M39:Y39),
                            IF(
                                M$5:Y$5=1,
                                M39:Y39,
                                ""),
                            ""))
                    ),
                    IF(
                        OR(IF(
                            ISNUMBER(M39:Y39),
                            IF(
                                M$5:Y$5=2,
                                M39:Y39,
                                ""),
                            "")
                            =0),
                        0,
                        GEOMEAN(IF(
                            ISNUMBER(M39:Y39),
                            IF(
                                M$5:Y$5=2,
                                M39:Y39,
                                ""),
                            "")))
                )
            )
        )
    )
)</f>
        <v>10</v>
      </c>
      <c r="J39" s="242">
        <v>45188</v>
      </c>
      <c r="K39" s="242">
        <v>45203</v>
      </c>
      <c r="L39" s="91" t="s">
        <v>60</v>
      </c>
      <c r="M39" s="192">
        <v>10</v>
      </c>
      <c r="N39" s="192" t="s">
        <v>409</v>
      </c>
      <c r="O39" s="192" t="s">
        <v>409</v>
      </c>
      <c r="P39" s="192">
        <v>10</v>
      </c>
      <c r="Q39" s="192" t="s">
        <v>409</v>
      </c>
      <c r="R39" s="192">
        <v>8.9</v>
      </c>
      <c r="S39" s="192" t="s">
        <v>409</v>
      </c>
      <c r="T39" s="192" t="s">
        <v>409</v>
      </c>
      <c r="U39" s="192" t="s">
        <v>409</v>
      </c>
      <c r="V39" s="192">
        <v>0.42767901232329603</v>
      </c>
      <c r="W39" s="192">
        <v>0.57281044592063801</v>
      </c>
      <c r="X39" s="192" t="s">
        <v>409</v>
      </c>
      <c r="Y39" s="192"/>
      <c r="Z39" s="192"/>
      <c r="AF39" s="34"/>
      <c r="AG39" s="34"/>
      <c r="AH39" s="34"/>
      <c r="AI39" s="34"/>
      <c r="AJ39" s="34"/>
      <c r="AK39" s="34"/>
      <c r="AL39" s="195"/>
      <c r="AM39" s="195"/>
      <c r="AN39" s="80"/>
      <c r="AO39" s="80"/>
      <c r="AP39" s="80"/>
      <c r="AQ39" s="35"/>
    </row>
    <row r="40" spans="1:43" x14ac:dyDescent="0.2">
      <c r="A40" s="84">
        <v>33</v>
      </c>
      <c r="B40" s="84" t="str">
        <f ca="1"/>
        <v>Canada</v>
      </c>
      <c r="C40" s="84" t="str">
        <f ca="1"/>
        <v>CAN</v>
      </c>
      <c r="D40" s="219" t="str">
        <f ca="1"/>
        <v>NAC           North America</v>
      </c>
      <c r="E40" s="219" t="str">
        <f ca="1"/>
        <v>NA</v>
      </c>
      <c r="F40" s="190"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$M$4:$Y$4,
                    (M40:Y40),
                    "")),
            1,
            0))
        =0,
    NA(),
    IF(
        Parameters!$D$15=1,
        IF(
            SUM(--(ISNUMBER(IF($M$4:$Y$4=1,(M40:Y40),""))))&gt;0,
            MAX(IF(
                ISNUMBER(M40:Y40),
                IF(
                    M$4:Y$4=1,
                    M40:Y40,
                    ""),
                "")),
            MAX(IF(
                ISNUMBER(M40:Y40),
                IF(
                    M$4:Y$4=2,
                    M40:Y40,
                    ""),
                ""))
        ),
        IF(
            Parameters!$D$16=1,
            IFERROR(
                AVERAGE(IF(
                    ISNUMBER(M40:Y40),
                    IF(
                        M$4:Y$4=1,
                        M40:Y40,
                        ""),
                    "")),
                AVERAGE(IF(
                    ISNUMBER(M40:Y40),
                    IF(
                        M$4:Y$4=2,
                        M40:Y40,
                        ""),
                    ""))
            ),
            IF(
                Parameters!$D$17=1,
                IFERROR(
                    IF(
                        OR(
                            IF(
                                ISNUMBER(M40:Y40),
                                IF(
                                    M$4:Y$4=1,
                                    M40:Y40,
                                    ""),
                                "")
                            =0),
                        0,
                        GEOMEAN(IF(
                            ISNUMBER(M40:Y40),
                            IF(
                                M$4:Y$4=1,
                                M40:Y40,
                                ""),
                            ""))
                    ),
                    IF(
                        OR(IF(
                            ISNUMBER(M40:Y40),
                            IF(
                                M$4:Y$4=2,
                                M40:Y40,
                                ""),
                            "")
                            =0),
                        0,
                        GEOMEAN(IF(
                            ISNUMBER(M40:Y40),
                            IF(
                                M$4:Y$4=2,
                                M40:Y40,
                                ""),
                            "")))
                )
            )
        )
    )
)</f>
        <v>0.57142857142857095</v>
      </c>
      <c r="I40" s="191" cm="1">
        <f t="array" ref="I40">IF(
    SUM(IF(
            ISNUMBER(
                IF(
                    $M$5:$Y$5,
                    (M40:Y40),
                    "")),
            1,
            0))
        =0,
    NA(),
    IF(
        Parameters!$D$15=1,
        IF(
            SUM(--(ISNUMBER(IF($M$5:$Y$5=1,(M40:Y40),""))))&gt;0,
            MAX(IF(
                ISNUMBER(M40:Y40),
                IF(
                    M$5:Y$5=1,
                    M40:Y40,
                    ""),
                "")),
            MAX(IF(
                ISNUMBER(M40:Y40),
                IF(
                    M$5:Y$5=2,
                    M40:Y40,
                    ""),
                ""))
        ),
        IF(
            Parameters!$D$16=1,
            IFERROR(
                AVERAGE(IF(
                    ISNUMBER(M40:Y40),
                    IF(
                        M$5:Y$5=1,
                        M40:Y40,
                        ""),
                    "")),
                AVERAGE(IF(
                    ISNUMBER(M40:Y40),
                    IF(
                        M$5:Y$5=2,
                        M40:Y40,
                        ""),
                    ""))
            ),
            IF(
                Parameters!$D$17=1,
                IFERROR(
                    IF(
                        OR(
                            IF(
                                ISNUMBER(M40:Y40),
                                IF(
                                    M$5:Y$5=1,
                                    M40:Y40,
                                    ""),
                                "")
                            =0),
                        0,
                        GEOMEAN(IF(
                            ISNUMBER(M40:Y40),
                            IF(
                                M$5:Y$5=1,
                                M40:Y40,
                                ""),
                            ""))
                    ),
                    IF(
                        OR(IF(
                            ISNUMBER(M40:Y40),
                            IF(
                                M$5:Y$5=2,
                                M40:Y40,
                                ""),
                            "")
                            =0),
                        0,
                        GEOMEAN(IF(
                            ISNUMBER(M40:Y40),
                            IF(
                                M$5:Y$5=2,
                                M40:Y40,
                                ""),
                            "")))
                )
            )
        )
    )
)</f>
        <v>0</v>
      </c>
      <c r="J40" s="242">
        <v>44753</v>
      </c>
      <c r="K40" s="242">
        <v>45058</v>
      </c>
      <c r="L40" s="91" t="s">
        <v>62</v>
      </c>
      <c r="M40" s="192">
        <v>0.57142857142857095</v>
      </c>
      <c r="N40" s="192">
        <v>0</v>
      </c>
      <c r="O40" s="192" t="s">
        <v>409</v>
      </c>
      <c r="P40" s="192" t="s">
        <v>409</v>
      </c>
      <c r="Q40" s="192" t="s">
        <v>409</v>
      </c>
      <c r="R40" s="192">
        <v>0.4</v>
      </c>
      <c r="S40" s="192">
        <v>-2.2329999999999899</v>
      </c>
      <c r="T40" s="192">
        <v>-2.2169999999999899</v>
      </c>
      <c r="U40" s="192" t="s">
        <v>409</v>
      </c>
      <c r="V40" s="192" t="s">
        <v>409</v>
      </c>
      <c r="W40" s="192" t="s">
        <v>409</v>
      </c>
      <c r="X40" s="192" t="s">
        <v>409</v>
      </c>
      <c r="Y40" s="192"/>
      <c r="Z40" s="192"/>
      <c r="AF40" s="34"/>
      <c r="AG40" s="34"/>
      <c r="AH40" s="34"/>
      <c r="AI40" s="34"/>
      <c r="AJ40" s="34"/>
      <c r="AK40" s="34"/>
      <c r="AL40" s="195"/>
      <c r="AM40" s="195"/>
      <c r="AN40" s="80"/>
      <c r="AO40" s="80"/>
      <c r="AP40" s="80"/>
      <c r="AQ40" s="35"/>
    </row>
    <row r="41" spans="1:43" x14ac:dyDescent="0.2">
      <c r="A41" s="84">
        <v>34</v>
      </c>
      <c r="B41" s="84" t="str">
        <f ca="1"/>
        <v>Switzerland</v>
      </c>
      <c r="C41" s="84" t="str">
        <f ca="1"/>
        <v>CHE</v>
      </c>
      <c r="D41" s="219" t="str">
        <f ca="1"/>
        <v>ECS           Europe &amp; Central Asia</v>
      </c>
      <c r="E41" s="219" t="str">
        <f ca="1"/>
        <v>NA</v>
      </c>
      <c r="F41" s="190"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$M$4:$Y$4,
                    (M41:Y41),
                    "")),
            1,
            0))
        =0,
    NA(),
    IF(
        Parameters!$D$15=1,
        IF(
            SUM(--(ISNUMBER(IF($M$4:$Y$4=1,(M41:Y41),""))))&gt;0,
            MAX(IF(
                ISNUMBER(M41:Y41),
                IF(
                    M$4:Y$4=1,
                    M41:Y41,
                    ""),
                "")),
            MAX(IF(
                ISNUMBER(M41:Y41),
                IF(
                    M$4:Y$4=2,
                    M41:Y41,
                    ""),
                ""))
        ),
        IF(
            Parameters!$D$16=1,
            IFERROR(
                AVERAGE(IF(
                    ISNUMBER(M41:Y41),
                    IF(
                        M$4:Y$4=1,
                        M41:Y41,
                        ""),
                    "")),
                AVERAGE(IF(
                    ISNUMBER(M41:Y41),
                    IF(
                        M$4:Y$4=2,
                        M41:Y41,
                        ""),
                    ""))
            ),
            IF(
                Parameters!$D$17=1,
                IFERROR(
                    IF(
                        OR(
                            IF(
                                ISNUMBER(M41:Y41),
                                IF(
                                    M$4:Y$4=1,
                                    M41:Y41,
                                    ""),
                                "")
                            =0),
                        0,
                        GEOMEAN(IF(
                            ISNUMBER(M41:Y41),
                            IF(
                                M$4:Y$4=1,
                                M41:Y41,
                                ""),
                            ""))
                    ),
                    IF(
                        OR(IF(
                            ISNUMBER(M41:Y41),
                            IF(
                                M$4:Y$4=2,
                                M41:Y41,
                                ""),
                            "")
                            =0),
                        0,
                        GEOMEAN(IF(
                            ISNUMBER(M41:Y41),
                            IF(
                                M$4:Y$4=2,
                                M41:Y41,
                                ""),
                            "")))
                )
            )
        )
    )
)</f>
        <v>0.57142857142857095</v>
      </c>
      <c r="I41" s="191" cm="1">
        <f t="array" ref="I41">IF(
    SUM(IF(
            ISNUMBER(
                IF(
                    $M$5:$Y$5,
                    (M41:Y41),
                    "")),
            1,
            0))
        =0,
    NA(),
    IF(
        Parameters!$D$15=1,
        IF(
            SUM(--(ISNUMBER(IF($M$5:$Y$5=1,(M41:Y41),""))))&gt;0,
            MAX(IF(
                ISNUMBER(M41:Y41),
                IF(
                    M$5:Y$5=1,
                    M41:Y41,
                    ""),
                "")),
            MAX(IF(
                ISNUMBER(M41:Y41),
                IF(
                    M$5:Y$5=2,
                    M41:Y41,
                    ""),
                ""))
        ),
        IF(
            Parameters!$D$16=1,
            IFERROR(
                AVERAGE(IF(
                    ISNUMBER(M41:Y41),
                    IF(
                        M$5:Y$5=1,
                        M41:Y41,
                        ""),
                    "")),
                AVERAGE(IF(
                    ISNUMBER(M41:Y41),
                    IF(
                        M$5:Y$5=2,
                        M41:Y41,
                        ""),
                    ""))
            ),
            IF(
                Parameters!$D$17=1,
                IFERROR(
                    IF(
                        OR(
                            IF(
                                ISNUMBER(M41:Y41),
                                IF(
                                    M$5:Y$5=1,
                                    M41:Y41,
                                    ""),
                                "")
                            =0),
                        0,
                        GEOMEAN(IF(
                            ISNUMBER(M41:Y41),
                            IF(
                                M$5:Y$5=1,
                                M41:Y41,
                                ""),
                            ""))
                    ),
                    IF(
                        OR(IF(
                            ISNUMBER(M41:Y41),
                            IF(
                                M$5:Y$5=2,
                                M41:Y41,
                                ""),
                            "")
                            =0),
                        0,
                        GEOMEAN(IF(
                            ISNUMBER(M41:Y41),
                            IF(
                                M$5:Y$5=2,
                                M41:Y41,
                                ""),
                            "")))
                )
            )
        )
    )
)</f>
        <v>0</v>
      </c>
      <c r="J41" s="242">
        <v>45188</v>
      </c>
      <c r="K41" s="242">
        <v>45203</v>
      </c>
      <c r="L41" s="91" t="s">
        <v>64</v>
      </c>
      <c r="M41" s="192">
        <v>0.57142857142857095</v>
      </c>
      <c r="N41" s="192">
        <v>0</v>
      </c>
      <c r="O41" s="192" t="s">
        <v>409</v>
      </c>
      <c r="P41" s="192" t="s">
        <v>409</v>
      </c>
      <c r="Q41" s="192" t="s">
        <v>409</v>
      </c>
      <c r="R41" s="192">
        <v>0.4</v>
      </c>
      <c r="S41" s="192">
        <v>-0.82699999999999996</v>
      </c>
      <c r="T41" s="192">
        <v>-0.17699999999999999</v>
      </c>
      <c r="U41" s="192" t="s">
        <v>409</v>
      </c>
      <c r="V41" s="192" t="s">
        <v>409</v>
      </c>
      <c r="W41" s="192" t="s">
        <v>409</v>
      </c>
      <c r="X41" s="192" t="s">
        <v>409</v>
      </c>
      <c r="Y41" s="192"/>
      <c r="Z41" s="192"/>
      <c r="AF41" s="34"/>
      <c r="AG41" s="34"/>
      <c r="AH41" s="34"/>
      <c r="AI41" s="34"/>
      <c r="AJ41" s="34"/>
      <c r="AK41" s="34"/>
      <c r="AL41" s="195"/>
      <c r="AM41" s="195"/>
      <c r="AN41" s="80"/>
      <c r="AO41" s="80"/>
      <c r="AP41" s="80"/>
      <c r="AQ41" s="35"/>
    </row>
    <row r="42" spans="1:43" x14ac:dyDescent="0.2">
      <c r="A42" s="84">
        <v>35</v>
      </c>
      <c r="B42" s="84" t="str">
        <f ca="1"/>
        <v>Channel Islands</v>
      </c>
      <c r="C42" s="84" t="str">
        <f ca="1"/>
        <v>CHI</v>
      </c>
      <c r="D42" s="219" t="str">
        <f ca="1"/>
        <v>ECS           Europe &amp; Central Asia</v>
      </c>
      <c r="E42" s="219" t="str">
        <f ca="1"/>
        <v>NA</v>
      </c>
      <c r="F42" s="190" t="str">
        <f t="shared" ca="1" si="3"/>
        <v/>
      </c>
      <c r="G42" s="80" t="e">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$M$4:$Y$4,
                    (M42:Y42),
                    "")),
            1,
            0))
        =0,
    NA(),
    IF(
        Parameters!$D$15=1,
        IF(
            SUM(--(ISNUMBER(IF($M$4:$Y$4=1,(M42:Y42),""))))&gt;0,
            MAX(IF(
                ISNUMBER(M42:Y42),
                IF(
                    M$4:Y$4=1,
                    M42:Y42,
                    ""),
                "")),
            MAX(IF(
                ISNUMBER(M42:Y42),
                IF(
                    M$4:Y$4=2,
                    M42:Y42,
                    ""),
                ""))
        ),
        IF(
            Parameters!$D$16=1,
            IFERROR(
                AVERAGE(IF(
                    ISNUMBER(M42:Y42),
                    IF(
                        M$4:Y$4=1,
                        M42:Y42,
                        ""),
                    "")),
                AVERAGE(IF(
                    ISNUMBER(M42:Y42),
                    IF(
                        M$4:Y$4=2,
                        M42:Y42,
                        ""),
                    ""))
            ),
            IF(
                Parameters!$D$17=1,
                IFERROR(
                    IF(
                        OR(
                            IF(
                                ISNUMBER(M42:Y42),
                                IF(
                                    M$4:Y$4=1,
                                    M42:Y42,
                                    ""),
                                "")
                            =0),
                        0,
                        GEOMEAN(IF(
                            ISNUMBER(M42:Y42),
                            IF(
                                M$4:Y$4=1,
                                M42:Y42,
                                ""),
                            ""))
                    ),
                    IF(
                        OR(IF(
                            ISNUMBER(M42:Y42),
                            IF(
                                M$4:Y$4=2,
                                M42:Y42,
                                ""),
                            "")
                            =0),
                        0,
                        GEOMEAN(IF(
                            ISNUMBER(M42:Y42),
                            IF(
                                M$4:Y$4=2,
                                M42:Y42,
                                ""),
                            "")))
                )
            )
        )
    )
)</f>
        <v>#N/A</v>
      </c>
      <c r="I42" s="191" t="e" cm="1">
        <f t="array" ref="I42">IF(
    SUM(IF(
            ISNUMBER(
                IF(
                    $M$5:$Y$5,
                    (M42:Y42),
                    "")),
            1,
            0))
        =0,
    NA(),
    IF(
        Parameters!$D$15=1,
        IF(
            SUM(--(ISNUMBER(IF($M$5:$Y$5=1,(M42:Y42),""))))&gt;0,
            MAX(IF(
                ISNUMBER(M42:Y42),
                IF(
                    M$5:Y$5=1,
                    M42:Y42,
                    ""),
                "")),
            MAX(IF(
                ISNUMBER(M42:Y42),
                IF(
                    M$5:Y$5=2,
                    M42:Y42,
                    ""),
                ""))
        ),
        IF(
            Parameters!$D$16=1,
            IFERROR(
                AVERAGE(IF(
                    ISNUMBER(M42:Y42),
                    IF(
                        M$5:Y$5=1,
                        M42:Y42,
                        ""),
                    "")),
                AVERAGE(IF(
                    ISNUMBER(M42:Y42),
                    IF(
                        M$5:Y$5=2,
                        M42:Y42,
                        ""),
                    ""))
            ),
            IF(
                Parameters!$D$17=1,
                IFERROR(
                    IF(
                        OR(
                            IF(
                                ISNUMBER(M42:Y42),
                                IF(
                                    M$5:Y$5=1,
                                    M42:Y42,
                                    ""),
                                "")
                            =0),
                        0,
                        GEOMEAN(IF(
                            ISNUMBER(M42:Y42),
                            IF(
                                M$5:Y$5=1,
                                M42:Y42,
                                ""),
                            ""))
                    ),
                    IF(
                        OR(IF(
                            ISNUMBER(M42:Y42),
                            IF(
                                M$5:Y$5=2,
                                M42:Y42,
                                ""),
                            "")
                            =0),
                        0,
                        GEOMEAN(IF(
                            ISNUMBER(M42:Y42),
                            IF(
                                M$5:Y$5=2,
                                M42:Y42,
                                ""),
                            "")))
                )
            )
        )
    )
)</f>
        <v>#N/A</v>
      </c>
      <c r="J42" s="242" t="s">
        <v>409</v>
      </c>
      <c r="K42" s="242" t="s">
        <v>409</v>
      </c>
      <c r="L42" s="91" t="s">
        <v>698</v>
      </c>
      <c r="M42" s="192" t="s">
        <v>409</v>
      </c>
      <c r="N42" s="192" t="s">
        <v>409</v>
      </c>
      <c r="O42" s="192" t="s">
        <v>409</v>
      </c>
      <c r="P42" s="192" t="s">
        <v>409</v>
      </c>
      <c r="Q42" s="192" t="s">
        <v>409</v>
      </c>
      <c r="R42" s="192" t="s">
        <v>409</v>
      </c>
      <c r="S42" s="192" t="s">
        <v>409</v>
      </c>
      <c r="T42" s="192" t="s">
        <v>409</v>
      </c>
      <c r="U42" s="192" t="s">
        <v>409</v>
      </c>
      <c r="V42" s="192" t="s">
        <v>409</v>
      </c>
      <c r="W42" s="192" t="s">
        <v>409</v>
      </c>
      <c r="X42" s="192" t="s">
        <v>409</v>
      </c>
      <c r="Y42" s="192"/>
      <c r="Z42" s="192"/>
      <c r="AF42" s="34"/>
      <c r="AG42" s="34"/>
      <c r="AH42" s="34"/>
      <c r="AI42" s="34"/>
      <c r="AJ42" s="34"/>
      <c r="AK42" s="34"/>
      <c r="AL42" s="195"/>
      <c r="AM42" s="195"/>
      <c r="AN42" s="80"/>
      <c r="AO42" s="80"/>
      <c r="AP42" s="80"/>
      <c r="AQ42" s="35"/>
    </row>
    <row r="43" spans="1:43" x14ac:dyDescent="0.2">
      <c r="A43" s="84">
        <v>36</v>
      </c>
      <c r="B43" s="84" t="str">
        <f ca="1"/>
        <v>Chile</v>
      </c>
      <c r="C43" s="84" t="str">
        <f ca="1"/>
        <v>CHL</v>
      </c>
      <c r="D43" s="219" t="str">
        <f ca="1"/>
        <v>LCN           Latin America &amp; Caribbean</v>
      </c>
      <c r="E43" s="219" t="str">
        <f ca="1"/>
        <v>IBRD</v>
      </c>
      <c r="F43" s="190"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1.5808628618575615</v>
      </c>
      <c r="H43" s="80" cm="1">
        <f t="array" ref="H43">IF(
    SUM(IF(
            ISNUMBER(
                IF(
                    $M$4:$Y$4,
                    (M43:Y43),
                    "")),
            1,
            0))
        =0,
    NA(),
    IF(
        Parameters!$D$15=1,
        IF(
            SUM(--(ISNUMBER(IF($M$4:$Y$4=1,(M43:Y43),""))))&gt;0,
            MAX(IF(
                ISNUMBER(M43:Y43),
                IF(
                    M$4:Y$4=1,
                    M43:Y43,
                    ""),
                "")),
            MAX(IF(
                ISNUMBER(M43:Y43),
                IF(
                    M$4:Y$4=2,
                    M43:Y43,
                    ""),
                ""))
        ),
        IF(
            Parameters!$D$16=1,
            IFERROR(
                AVERAGE(IF(
                    ISNUMBER(M43:Y43),
                    IF(
                        M$4:Y$4=1,
                        M43:Y43,
                        ""),
                    "")),
                AVERAGE(IF(
                    ISNUMBER(M43:Y43),
                    IF(
                        M$4:Y$4=2,
                        M43:Y43,
                        ""),
                    ""))
            ),
            IF(
                Parameters!$D$17=1,
                IFERROR(
                    IF(
                        OR(
                            IF(
                                ISNUMBER(M43:Y43),
                                IF(
                                    M$4:Y$4=1,
                                    M43:Y43,
                                    ""),
                                "")
                            =0),
                        0,
                        GEOMEAN(IF(
                            ISNUMBER(M43:Y43),
                            IF(
                                M$4:Y$4=1,
                                M43:Y43,
                                ""),
                            ""))
                    ),
                    IF(
                        OR(IF(
                            ISNUMBER(M43:Y43),
                            IF(
                                M$4:Y$4=2,
                                M43:Y43,
                                ""),
                            "")
                            =0),
                        0,
                        GEOMEAN(IF(
                            ISNUMBER(M43:Y43),
                            IF(
                                M$4:Y$4=2,
                                M43:Y43,
                                ""),
                            "")))
                )
            )
        )
    )
)</f>
        <v>2</v>
      </c>
      <c r="I43" s="191" cm="1">
        <f t="array" ref="I43">IF(
    SUM(IF(
            ISNUMBER(
                IF(
                    $M$5:$Y$5,
                    (M43:Y43),
                    "")),
            1,
            0))
        =0,
    NA(),
    IF(
        Parameters!$D$15=1,
        IF(
            SUM(--(ISNUMBER(IF($M$5:$Y$5=1,(M43:Y43),""))))&gt;0,
            MAX(IF(
                ISNUMBER(M43:Y43),
                IF(
                    M$5:Y$5=1,
                    M43:Y43,
                    ""),
                "")),
            MAX(IF(
                ISNUMBER(M43:Y43),
                IF(
                    M$5:Y$5=2,
                    M43:Y43,
                    ""),
                ""))
        ),
        IF(
            Parameters!$D$16=1,
            IFERROR(
                AVERAGE(IF(
                    ISNUMBER(M43:Y43),
                    IF(
                        M$5:Y$5=1,
                        M43:Y43,
                        ""),
                    "")),
                AVERAGE(IF(
                    ISNUMBER(M43:Y43),
                    IF(
                        M$5:Y$5=2,
                        M43:Y43,
                        ""),
                    ""))
            ),
            IF(
                Parameters!$D$17=1,
                IFERROR(
                    IF(
                        OR(
                            IF(
                                ISNUMBER(M43:Y43),
                                IF(
                                    M$5:Y$5=1,
                                    M43:Y43,
                                    ""),
                                "")
                            =0),
                        0,
                        GEOMEAN(IF(
                            ISNUMBER(M43:Y43),
                            IF(
                                M$5:Y$5=1,
                                M43:Y43,
                                ""),
                            ""))
                    ),
                    IF(
                        OR(IF(
                            ISNUMBER(M43:Y43),
                            IF(
                                M$5:Y$5=2,
                                M43:Y43,
                                ""),
                            "")
                            =0),
                        0,
                        GEOMEAN(IF(
                            ISNUMBER(M43:Y43),
                            IF(
                                M$5:Y$5=2,
                                M43:Y43,
                                ""),
                            "")))
                )
            )
        )
    )
)</f>
        <v>1.2495636940002399</v>
      </c>
      <c r="J43" s="242">
        <v>45163</v>
      </c>
      <c r="K43" s="242">
        <v>45203</v>
      </c>
      <c r="L43" s="91" t="s">
        <v>66</v>
      </c>
      <c r="M43" s="192">
        <v>2</v>
      </c>
      <c r="N43" s="192">
        <v>0</v>
      </c>
      <c r="O43" s="192">
        <v>0</v>
      </c>
      <c r="P43" s="192">
        <v>1.2495636940002399</v>
      </c>
      <c r="Q43" s="192" t="s">
        <v>409</v>
      </c>
      <c r="R43" s="192">
        <v>1.4</v>
      </c>
      <c r="S43" s="192">
        <v>-0.98399999999999999</v>
      </c>
      <c r="T43" s="192">
        <v>-1.9079999999999899</v>
      </c>
      <c r="U43" s="192" t="s">
        <v>539</v>
      </c>
      <c r="V43" s="192" t="s">
        <v>409</v>
      </c>
      <c r="W43" s="192">
        <v>6.24781847000122E-2</v>
      </c>
      <c r="X43" s="192" t="s">
        <v>409</v>
      </c>
      <c r="Y43" s="192"/>
      <c r="Z43" s="192"/>
      <c r="AF43" s="34"/>
      <c r="AG43" s="34"/>
      <c r="AH43" s="34"/>
      <c r="AI43" s="34"/>
      <c r="AJ43" s="34"/>
      <c r="AK43" s="34"/>
      <c r="AL43" s="195"/>
      <c r="AM43" s="195"/>
      <c r="AN43" s="80"/>
      <c r="AO43" s="80"/>
      <c r="AP43" s="80"/>
      <c r="AQ43" s="35"/>
    </row>
    <row r="44" spans="1:43" x14ac:dyDescent="0.2">
      <c r="A44" s="84">
        <v>37</v>
      </c>
      <c r="B44" s="84" t="str">
        <f ca="1"/>
        <v>China</v>
      </c>
      <c r="C44" s="84" t="str">
        <f ca="1"/>
        <v>CHN</v>
      </c>
      <c r="D44" s="219" t="str">
        <f ca="1"/>
        <v>EAS           East Asia &amp; Pacific</v>
      </c>
      <c r="E44" s="219" t="str">
        <f ca="1"/>
        <v>IBRD</v>
      </c>
      <c r="F44" s="190"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2.985680109168714</v>
      </c>
      <c r="H44" s="80" cm="1">
        <f t="array" ref="H44">IF(
    SUM(IF(
            ISNUMBER(
                IF(
                    $M$4:$Y$4,
                    (M44:Y44),
                    "")),
            1,
            0))
        =0,
    NA(),
    IF(
        Parameters!$D$15=1,
        IF(
            SUM(--(ISNUMBER(IF($M$4:$Y$4=1,(M44:Y44),""))))&gt;0,
            MAX(IF(
                ISNUMBER(M44:Y44),
                IF(
                    M$4:Y$4=1,
                    M44:Y44,
                    ""),
                "")),
            MAX(IF(
                ISNUMBER(M44:Y44),
                IF(
                    M$4:Y$4=2,
                    M44:Y44,
                    ""),
                ""))
        ),
        IF(
            Parameters!$D$16=1,
            IFERROR(
                AVERAGE(IF(
                    ISNUMBER(M44:Y44),
                    IF(
                        M$4:Y$4=1,
                        M44:Y44,
                        ""),
                    "")),
                AVERAGE(IF(
                    ISNUMBER(M44:Y44),
                    IF(
                        M$4:Y$4=2,
                        M44:Y44,
                        ""),
                    ""))
            ),
            IF(
                Parameters!$D$17=1,
                IFERROR(
                    IF(
                        OR(
                            IF(
                                ISNUMBER(M44:Y44),
                                IF(
                                    M$4:Y$4=1,
                                    M44:Y44,
                                    ""),
                                "")
                            =0),
                        0,
                        GEOMEAN(IF(
                            ISNUMBER(M44:Y44),
                            IF(
                                M$4:Y$4=1,
                                M44:Y44,
                                ""),
                            ""))
                    ),
                    IF(
                        OR(IF(
                            ISNUMBER(M44:Y44),
                            IF(
                                M$4:Y$4=2,
                                M44:Y44,
                                ""),
                            "")
                            =0),
                        0,
                        GEOMEAN(IF(
                            ISNUMBER(M44:Y44),
                            IF(
                                M$4:Y$4=2,
                                M44:Y44,
                                ""),
                            "")))
                )
            )
        )
    )
)</f>
        <v>3.71428571428571</v>
      </c>
      <c r="I44" s="191" cm="1">
        <f t="array" ref="I44">IF(
    SUM(IF(
            ISNUMBER(
                IF(
                    $M$5:$Y$5,
                    (M44:Y44),
                    "")),
            1,
            0))
        =0,
    NA(),
    IF(
        Parameters!$D$15=1,
        IF(
            SUM(--(ISNUMBER(IF($M$5:$Y$5=1,(M44:Y44),""))))&gt;0,
            MAX(IF(
                ISNUMBER(M44:Y44),
                IF(
                    M$5:Y$5=1,
                    M44:Y44,
                    ""),
                "")),
            MAX(IF(
                ISNUMBER(M44:Y44),
                IF(
                    M$5:Y$5=2,
                    M44:Y44,
                    ""),
                ""))
        ),
        IF(
            Parameters!$D$16=1,
            IFERROR(
                AVERAGE(IF(
                    ISNUMBER(M44:Y44),
                    IF(
                        M$5:Y$5=1,
                        M44:Y44,
                        ""),
                    "")),
                AVERAGE(IF(
                    ISNUMBER(M44:Y44),
                    IF(
                        M$5:Y$5=2,
                        M44:Y44,
                        ""),
                    ""))
            ),
            IF(
                Parameters!$D$17=1,
                IFERROR(
                    IF(
                        OR(
                            IF(
                                ISNUMBER(M44:Y44),
                                IF(
                                    M$5:Y$5=1,
                                    M44:Y44,
                                    ""),
                                "")
                            =0),
                        0,
                        GEOMEAN(IF(
                            ISNUMBER(M44:Y44),
                            IF(
                                M$5:Y$5=1,
                                M44:Y44,
                                ""),
                            ""))
                    ),
                    IF(
                        OR(IF(
                            ISNUMBER(M44:Y44),
                            IF(
                                M$5:Y$5=2,
                                M44:Y44,
                                ""),
                            "")
                            =0),
                        0,
                        GEOMEAN(IF(
                            ISNUMBER(M44:Y44),
                            IF(
                                M$5:Y$5=2,
                                M44:Y44,
                                ""),
                            "")))
                )
            )
        )
    )
)</f>
        <v>2.4</v>
      </c>
      <c r="J44" s="242">
        <v>44753</v>
      </c>
      <c r="K44" s="242">
        <v>45203</v>
      </c>
      <c r="L44" s="91" t="s">
        <v>68</v>
      </c>
      <c r="M44" s="192">
        <v>3.71428571428571</v>
      </c>
      <c r="N44" s="192">
        <v>2.4</v>
      </c>
      <c r="O44" s="192">
        <v>0</v>
      </c>
      <c r="P44" s="192">
        <v>0</v>
      </c>
      <c r="Q44" s="192" t="s">
        <v>409</v>
      </c>
      <c r="R44" s="192">
        <v>2.6</v>
      </c>
      <c r="S44" s="192">
        <v>0.24</v>
      </c>
      <c r="T44" s="192">
        <v>-0.28000000000000003</v>
      </c>
      <c r="U44" s="192" t="s">
        <v>539</v>
      </c>
      <c r="V44" s="192">
        <v>-1.8058890000000001E-2</v>
      </c>
      <c r="W44" s="192">
        <v>-9.8808300000000106E-3</v>
      </c>
      <c r="X44" s="192" t="s">
        <v>409</v>
      </c>
      <c r="Y44" s="192"/>
      <c r="Z44" s="192"/>
      <c r="AF44" s="34"/>
      <c r="AG44" s="34"/>
      <c r="AH44" s="34"/>
      <c r="AI44" s="34"/>
      <c r="AJ44" s="34"/>
      <c r="AK44" s="34"/>
      <c r="AL44" s="195"/>
      <c r="AM44" s="195"/>
      <c r="AN44" s="80"/>
      <c r="AO44" s="80"/>
      <c r="AP44" s="80"/>
      <c r="AQ44" s="35"/>
    </row>
    <row r="45" spans="1:43" x14ac:dyDescent="0.2">
      <c r="A45" s="84">
        <v>38</v>
      </c>
      <c r="B45" s="84" t="str">
        <f ca="1"/>
        <v>Côte d’Ivoire</v>
      </c>
      <c r="C45" s="84" t="str">
        <f ca="1"/>
        <v>CIV</v>
      </c>
      <c r="D45" s="219" t="str">
        <f ca="1"/>
        <v>SSF           Sub-Saharan Africa</v>
      </c>
      <c r="E45" s="219" t="str">
        <f ca="1"/>
        <v>IDA</v>
      </c>
      <c r="F45" s="190"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9.1025898983279916</v>
      </c>
      <c r="H45" s="80" cm="1">
        <f t="array" ref="H45">IF(
    SUM(IF(
            ISNUMBER(
                IF(
                    $M$4:$Y$4,
                    (M45:Y45),
                    "")),
            1,
            0))
        =0,
    NA(),
    IF(
        Parameters!$D$15=1,
        IF(
            SUM(--(ISNUMBER(IF($M$4:$Y$4=1,(M45:Y45),""))))&gt;0,
            MAX(IF(
                ISNUMBER(M45:Y45),
                IF(
                    M$4:Y$4=1,
                    M45:Y45,
                    ""),
                "")),
            MAX(IF(
                ISNUMBER(M45:Y45),
                IF(
                    M$4:Y$4=2,
                    M45:Y45,
                    ""),
                ""))
        ),
        IF(
            Parameters!$D$16=1,
            IFERROR(
                AVERAGE(IF(
                    ISNUMBER(M45:Y45),
                    IF(
                        M$4:Y$4=1,
                        M45:Y45,
                        ""),
                    "")),
                AVERAGE(IF(
                    ISNUMBER(M45:Y45),
                    IF(
                        M$4:Y$4=2,
                        M45:Y45,
                        ""),
                    ""))
            ),
            IF(
                Parameters!$D$17=1,
                IFERROR(
                    IF(
                        OR(
                            IF(
                                ISNUMBER(M45:Y45),
                                IF(
                                    M$4:Y$4=1,
                                    M45:Y45,
                                    ""),
                                "")
                            =0),
                        0,
                        GEOMEAN(IF(
                            ISNUMBER(M45:Y45),
                            IF(
                                M$4:Y$4=1,
                                M45:Y45,
                                ""),
                            ""))
                    ),
                    IF(
                        OR(IF(
                            ISNUMBER(M45:Y45),
                            IF(
                                M$4:Y$4=2,
                                M45:Y45,
                                ""),
                            "")
                            =0),
                        0,
                        GEOMEAN(IF(
                            ISNUMBER(M45:Y45),
                            IF(
                                M$4:Y$4=2,
                                M45:Y45,
                                ""),
                            "")))
                )
            )
        )
    )
)</f>
        <v>8.2857142857142794</v>
      </c>
      <c r="I45" s="191" cm="1">
        <f t="array" ref="I45">IF(
    SUM(IF(
            ISNUMBER(
                IF(
                    $M$5:$Y$5,
                    (M45:Y45),
                    "")),
            1,
            0))
        =0,
    NA(),
    IF(
        Parameters!$D$15=1,
        IF(
            SUM(--(ISNUMBER(IF($M$5:$Y$5=1,(M45:Y45),""))))&gt;0,
            MAX(IF(
                ISNUMBER(M45:Y45),
                IF(
                    M$5:Y$5=1,
                    M45:Y45,
                    ""),
                "")),
            MAX(IF(
                ISNUMBER(M45:Y45),
                IF(
                    M$5:Y$5=2,
                    M45:Y45,
                    ""),
                ""))
        ),
        IF(
            Parameters!$D$16=1,
            IFERROR(
                AVERAGE(IF(
                    ISNUMBER(M45:Y45),
                    IF(
                        M$5:Y$5=1,
                        M45:Y45,
                        ""),
                    "")),
                AVERAGE(IF(
                    ISNUMBER(M45:Y45),
                    IF(
                        M$5:Y$5=2,
                        M45:Y45,
                        ""),
                    ""))
            ),
            IF(
                Parameters!$D$17=1,
                IFERROR(
                    IF(
                        OR(
                            IF(
                                ISNUMBER(M45:Y45),
                                IF(
                                    M$5:Y$5=1,
                                    M45:Y45,
                                    ""),
                                "")
                            =0),
                        0,
                        GEOMEAN(IF(
                            ISNUMBER(M45:Y45),
                            IF(
                                M$5:Y$5=1,
                                M45:Y45,
                                ""),
                            ""))
                    ),
                    IF(
                        OR(IF(
                            ISNUMBER(M45:Y45),
                            IF(
                                M$5:Y$5=2,
                                M45:Y45,
                                ""),
                            "")
                            =0),
                        0,
                        GEOMEAN(IF(
                            ISNUMBER(M45:Y45),
                            IF(
                                M$5:Y$5=2,
                                M45:Y45,
                                ""),
                            "")))
                )
            )
        )
    )
)</f>
        <v>10</v>
      </c>
      <c r="J45" s="242">
        <v>45188</v>
      </c>
      <c r="K45" s="242">
        <v>45203</v>
      </c>
      <c r="L45" s="91" t="s">
        <v>69</v>
      </c>
      <c r="M45" s="192">
        <v>8.2857142857142794</v>
      </c>
      <c r="N45" s="192" t="s">
        <v>409</v>
      </c>
      <c r="O45" s="192" t="s">
        <v>409</v>
      </c>
      <c r="P45" s="192">
        <v>10</v>
      </c>
      <c r="Q45" s="192" t="s">
        <v>409</v>
      </c>
      <c r="R45" s="192">
        <v>5.8</v>
      </c>
      <c r="S45" s="192" t="s">
        <v>409</v>
      </c>
      <c r="T45" s="192" t="s">
        <v>409</v>
      </c>
      <c r="U45" s="192" t="s">
        <v>409</v>
      </c>
      <c r="V45" s="192">
        <v>0.62145900726318204</v>
      </c>
      <c r="W45" s="192">
        <v>0.76710605621338102</v>
      </c>
      <c r="X45" s="192" t="s">
        <v>409</v>
      </c>
      <c r="Y45" s="192"/>
      <c r="Z45" s="192"/>
      <c r="AF45" s="34"/>
      <c r="AG45" s="34"/>
      <c r="AH45" s="34"/>
      <c r="AI45" s="34"/>
      <c r="AJ45" s="34"/>
      <c r="AK45" s="34"/>
      <c r="AL45" s="195"/>
      <c r="AM45" s="195"/>
      <c r="AN45" s="80"/>
      <c r="AO45" s="80"/>
      <c r="AP45" s="80"/>
      <c r="AQ45" s="35"/>
    </row>
    <row r="46" spans="1:43" x14ac:dyDescent="0.2">
      <c r="A46" s="84">
        <v>39</v>
      </c>
      <c r="B46" s="84" t="str">
        <f ca="1"/>
        <v>Cameroon</v>
      </c>
      <c r="C46" s="84" t="str">
        <f ca="1"/>
        <v>CMR</v>
      </c>
      <c r="D46" s="219" t="str">
        <f ca="1"/>
        <v>SSF           Sub-Saharan Africa</v>
      </c>
      <c r="E46" s="219" t="str">
        <f ca="1"/>
        <v>Blend</v>
      </c>
      <c r="F46" s="190"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$M$4:$Y$4,
                    (M46:Y46),
                    "")),
            1,
            0))
        =0,
    NA(),
    IF(
        Parameters!$D$15=1,
        IF(
            SUM(--(ISNUMBER(IF($M$4:$Y$4=1,(M46:Y46),""))))&gt;0,
            MAX(IF(
                ISNUMBER(M46:Y46),
                IF(
                    M$4:Y$4=1,
                    M46:Y46,
                    ""),
                "")),
            MAX(IF(
                ISNUMBER(M46:Y46),
                IF(
                    M$4:Y$4=2,
                    M46:Y46,
                    ""),
                ""))
        ),
        IF(
            Parameters!$D$16=1,
            IFERROR(
                AVERAGE(IF(
                    ISNUMBER(M46:Y46),
                    IF(
                        M$4:Y$4=1,
                        M46:Y46,
                        ""),
                    "")),
                AVERAGE(IF(
                    ISNUMBER(M46:Y46),
                    IF(
                        M$4:Y$4=2,
                        M46:Y46,
                        ""),
                    ""))
            ),
            IF(
                Parameters!$D$17=1,
                IFERROR(
                    IF(
                        OR(
                            IF(
                                ISNUMBER(M46:Y46),
                                IF(
                                    M$4:Y$4=1,
                                    M46:Y46,
                                    ""),
                                "")
                            =0),
                        0,
                        GEOMEAN(IF(
                            ISNUMBER(M46:Y46),
                            IF(
                                M$4:Y$4=1,
                                M46:Y46,
                                ""),
                            ""))
                    ),
                    IF(
                        OR(IF(
                            ISNUMBER(M46:Y46),
                            IF(
                                M$4:Y$4=2,
                                M46:Y46,
                                ""),
                            "")
                            =0),
                        0,
                        GEOMEAN(IF(
                            ISNUMBER(M46:Y46),
                            IF(
                                M$4:Y$4=2,
                                M46:Y46,
                                ""),
                            "")))
                )
            )
        )
    )
)</f>
        <v>8.4285714285714199</v>
      </c>
      <c r="I46" s="191" cm="1">
        <f t="array" ref="I46">IF(
    SUM(IF(
            ISNUMBER(
                IF(
                    $M$5:$Y$5,
                    (M46:Y46),
                    "")),
            1,
            0))
        =0,
    NA(),
    IF(
        Parameters!$D$15=1,
        IF(
            SUM(--(ISNUMBER(IF($M$5:$Y$5=1,(M46:Y46),""))))&gt;0,
            MAX(IF(
                ISNUMBER(M46:Y46),
                IF(
                    M$5:Y$5=1,
                    M46:Y46,
                    ""),
                "")),
            MAX(IF(
                ISNUMBER(M46:Y46),
                IF(
                    M$5:Y$5=2,
                    M46:Y46,
                    ""),
                ""))
        ),
        IF(
            Parameters!$D$16=1,
            IFERROR(
                AVERAGE(IF(
                    ISNUMBER(M46:Y46),
                    IF(
                        M$5:Y$5=1,
                        M46:Y46,
                        ""),
                    "")),
                AVERAGE(IF(
                    ISNUMBER(M46:Y46),
                    IF(
                        M$5:Y$5=2,
                        M46:Y46,
                        ""),
                    ""))
            ),
            IF(
                Parameters!$D$17=1,
                IFERROR(
                    IF(
                        OR(
                            IF(
                                ISNUMBER(M46:Y46),
                                IF(
                                    M$5:Y$5=1,
                                    M46:Y46,
                                    ""),
                                "")
                            =0),
                        0,
                        GEOMEAN(IF(
                            ISNUMBER(M46:Y46),
                            IF(
                                M$5:Y$5=1,
                                M46:Y46,
                                ""),
                            ""))
                    ),
                    IF(
                        OR(IF(
                            ISNUMBER(M46:Y46),
                            IF(
                                M$5:Y$5=2,
                                M46:Y46,
                                ""),
                            "")
                            =0),
                        0,
                        GEOMEAN(IF(
                            ISNUMBER(M46:Y46),
                            IF(
                                M$5:Y$5=2,
                                M46:Y46,
                                ""),
                            "")))
                )
            )
        )
    )
)</f>
        <v>0</v>
      </c>
      <c r="J46" s="242">
        <v>45188</v>
      </c>
      <c r="K46" s="242">
        <v>45203</v>
      </c>
      <c r="L46" s="91" t="s">
        <v>71</v>
      </c>
      <c r="M46" s="192">
        <v>8.4285714285714199</v>
      </c>
      <c r="N46" s="192" t="s">
        <v>409</v>
      </c>
      <c r="O46" s="192" t="s">
        <v>409</v>
      </c>
      <c r="P46" s="192">
        <v>0</v>
      </c>
      <c r="Q46" s="192" t="s">
        <v>409</v>
      </c>
      <c r="R46" s="192">
        <v>5.9</v>
      </c>
      <c r="S46" s="192" t="s">
        <v>409</v>
      </c>
      <c r="T46" s="192" t="s">
        <v>409</v>
      </c>
      <c r="U46" s="192" t="s">
        <v>409</v>
      </c>
      <c r="V46" s="192">
        <v>-0.19804621178791801</v>
      </c>
      <c r="W46" s="192">
        <v>-0.237103505166921</v>
      </c>
      <c r="X46" s="192" t="s">
        <v>409</v>
      </c>
      <c r="Y46" s="192"/>
      <c r="Z46" s="192"/>
      <c r="AF46" s="34"/>
      <c r="AG46" s="34"/>
      <c r="AH46" s="34"/>
      <c r="AI46" s="34"/>
      <c r="AJ46" s="34"/>
      <c r="AK46" s="34"/>
      <c r="AL46" s="195"/>
      <c r="AM46" s="195"/>
      <c r="AN46" s="80"/>
      <c r="AO46" s="80"/>
      <c r="AP46" s="80"/>
      <c r="AQ46" s="35"/>
    </row>
    <row r="47" spans="1:43" x14ac:dyDescent="0.2">
      <c r="A47" s="84">
        <v>40</v>
      </c>
      <c r="B47" s="84" t="str">
        <f ca="1"/>
        <v>Congo, Dem. Rep.</v>
      </c>
      <c r="C47" s="84" t="str">
        <f ca="1"/>
        <v>COD</v>
      </c>
      <c r="D47" s="219" t="str">
        <f ca="1"/>
        <v>SSF           Sub-Saharan Africa</v>
      </c>
      <c r="E47" s="219" t="str">
        <f ca="1"/>
        <v>IDA</v>
      </c>
      <c r="F47" s="190"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0</v>
      </c>
      <c r="H47" s="80" cm="1">
        <f t="array" ref="H47">IF(
    SUM(IF(
            ISNUMBER(
                IF(
                    $M$4:$Y$4,
                    (M47:Y47),
                    "")),
            1,
            0))
        =0,
    NA(),
    IF(
        Parameters!$D$15=1,
        IF(
            SUM(--(ISNUMBER(IF($M$4:$Y$4=1,(M47:Y47),""))))&gt;0,
            MAX(IF(
                ISNUMBER(M47:Y47),
                IF(
                    M$4:Y$4=1,
                    M47:Y47,
                    ""),
                "")),
            MAX(IF(
                ISNUMBER(M47:Y47),
                IF(
                    M$4:Y$4=2,
                    M47:Y47,
                    ""),
                ""))
        ),
        IF(
            Parameters!$D$16=1,
            IFERROR(
                AVERAGE(IF(
                    ISNUMBER(M47:Y47),
                    IF(
                        M$4:Y$4=1,
                        M47:Y47,
                        ""),
                    "")),
                AVERAGE(IF(
                    ISNUMBER(M47:Y47),
                    IF(
                        M$4:Y$4=2,
                        M47:Y47,
                        ""),
                    ""))
            ),
            IF(
                Parameters!$D$17=1,
                IFERROR(
                    IF(
                        OR(
                            IF(
                                ISNUMBER(M47:Y47),
                                IF(
                                    M$4:Y$4=1,
                                    M47:Y47,
                                    ""),
                                "")
                            =0),
                        0,
                        GEOMEAN(IF(
                            ISNUMBER(M47:Y47),
                            IF(
                                M$4:Y$4=1,
                                M47:Y47,
                                ""),
                            ""))
                    ),
                    IF(
                        OR(IF(
                            ISNUMBER(M47:Y47),
                            IF(
                                M$4:Y$4=2,
                                M47:Y47,
                                ""),
                            "")
                            =0),
                        0,
                        GEOMEAN(IF(
                            ISNUMBER(M47:Y47),
                            IF(
                                M$4:Y$4=2,
                                M47:Y47,
                                ""),
                            "")))
                )
            )
        )
    )
)</f>
        <v>9.5714285714285694</v>
      </c>
      <c r="I47" s="191" cm="1">
        <f t="array" ref="I47">IF(
    SUM(IF(
            ISNUMBER(
                IF(
                    $M$5:$Y$5,
                    (M47:Y47),
                    "")),
            1,
            0))
        =0,
    NA(),
    IF(
        Parameters!$D$15=1,
        IF(
            SUM(--(ISNUMBER(IF($M$5:$Y$5=1,(M47:Y47),""))))&gt;0,
            MAX(IF(
                ISNUMBER(M47:Y47),
                IF(
                    M$5:Y$5=1,
                    M47:Y47,
                    ""),
                "")),
            MAX(IF(
                ISNUMBER(M47:Y47),
                IF(
                    M$5:Y$5=2,
                    M47:Y47,
                    ""),
                ""))
        ),
        IF(
            Parameters!$D$16=1,
            IFERROR(
                AVERAGE(IF(
                    ISNUMBER(M47:Y47),
                    IF(
                        M$5:Y$5=1,
                        M47:Y47,
                        ""),
                    "")),
                AVERAGE(IF(
                    ISNUMBER(M47:Y47),
                    IF(
                        M$5:Y$5=2,
                        M47:Y47,
                        ""),
                    ""))
            ),
            IF(
                Parameters!$D$17=1,
                IFERROR(
                    IF(
                        OR(
                            IF(
                                ISNUMBER(M47:Y47),
                                IF(
                                    M$5:Y$5=1,
                                    M47:Y47,
                                    ""),
                                "")
                            =0),
                        0,
                        GEOMEAN(IF(
                            ISNUMBER(M47:Y47),
                            IF(
                                M$5:Y$5=1,
                                M47:Y47,
                                ""),
                            ""))
                    ),
                    IF(
                        OR(IF(
                            ISNUMBER(M47:Y47),
                            IF(
                                M$5:Y$5=2,
                                M47:Y47,
                                ""),
                            "")
                            =0),
                        0,
                        GEOMEAN(IF(
                            ISNUMBER(M47:Y47),
                            IF(
                                M$5:Y$5=2,
                                M47:Y47,
                                ""),
                            "")))
                )
            )
        )
    )
)</f>
        <v>0</v>
      </c>
      <c r="J47" s="242">
        <v>45188</v>
      </c>
      <c r="K47" s="242">
        <v>45203</v>
      </c>
      <c r="L47" s="91" t="s">
        <v>72</v>
      </c>
      <c r="M47" s="192">
        <v>9.5714285714285694</v>
      </c>
      <c r="N47" s="192" t="s">
        <v>409</v>
      </c>
      <c r="O47" s="192" t="s">
        <v>409</v>
      </c>
      <c r="P47" s="192">
        <v>0</v>
      </c>
      <c r="Q47" s="192" t="s">
        <v>409</v>
      </c>
      <c r="R47" s="192">
        <v>6.7</v>
      </c>
      <c r="S47" s="192" t="s">
        <v>409</v>
      </c>
      <c r="T47" s="192" t="s">
        <v>409</v>
      </c>
      <c r="U47" s="192" t="s">
        <v>409</v>
      </c>
      <c r="V47" s="192">
        <v>-2.18000129710388</v>
      </c>
      <c r="W47" s="192">
        <v>-1.1823983951172099</v>
      </c>
      <c r="X47" s="192" t="s">
        <v>409</v>
      </c>
      <c r="Y47" s="192"/>
      <c r="Z47" s="192"/>
      <c r="AF47" s="34"/>
      <c r="AG47" s="34"/>
      <c r="AH47" s="34"/>
      <c r="AI47" s="34"/>
      <c r="AJ47" s="34"/>
      <c r="AK47" s="34"/>
      <c r="AL47" s="195"/>
      <c r="AM47" s="195"/>
      <c r="AN47" s="80"/>
      <c r="AO47" s="80"/>
      <c r="AP47" s="80"/>
      <c r="AQ47" s="35"/>
    </row>
    <row r="48" spans="1:43" x14ac:dyDescent="0.2">
      <c r="A48" s="84">
        <v>41</v>
      </c>
      <c r="B48" s="84" t="str">
        <f ca="1"/>
        <v>Congo, Rep.</v>
      </c>
      <c r="C48" s="84" t="str">
        <f ca="1"/>
        <v>COG</v>
      </c>
      <c r="D48" s="219" t="str">
        <f ca="1"/>
        <v>SSF           Sub-Saharan Africa</v>
      </c>
      <c r="E48" s="219" t="str">
        <f ca="1"/>
        <v>Blend</v>
      </c>
      <c r="F48" s="190"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6.2281505467909586</v>
      </c>
      <c r="H48" s="80" cm="1">
        <f t="array" ref="H48">IF(
    SUM(IF(
            ISNUMBER(
                IF(
                    $M$4:$Y$4,
                    (M48:Y48),
                    "")),
            1,
            0))
        =0,
    NA(),
    IF(
        Parameters!$D$15=1,
        IF(
            SUM(--(ISNUMBER(IF($M$4:$Y$4=1,(M48:Y48),""))))&gt;0,
            MAX(IF(
                ISNUMBER(M48:Y48),
                IF(
                    M$4:Y$4=1,
                    M48:Y48,
                    ""),
                "")),
            MAX(IF(
                ISNUMBER(M48:Y48),
                IF(
                    M$4:Y$4=2,
                    M48:Y48,
                    ""),
                ""))
        ),
        IF(
            Parameters!$D$16=1,
            IFERROR(
                AVERAGE(IF(
                    ISNUMBER(M48:Y48),
                    IF(
                        M$4:Y$4=1,
                        M48:Y48,
                        ""),
                    "")),
                AVERAGE(IF(
                    ISNUMBER(M48:Y48),
                    IF(
                        M$4:Y$4=2,
                        M48:Y48,
                        ""),
                    ""))
            ),
            IF(
                Parameters!$D$17=1,
                IFERROR(
                    IF(
                        OR(
                            IF(
                                ISNUMBER(M48:Y48),
                                IF(
                                    M$4:Y$4=1,
                                    M48:Y48,
                                    ""),
                                "")
                            =0),
                        0,
                        GEOMEAN(IF(
                            ISNUMBER(M48:Y48),
                            IF(
                                M$4:Y$4=1,
                                M48:Y48,
                                ""),
                            ""))
                    ),
                    IF(
                        OR(IF(
                            ISNUMBER(M48:Y48),
                            IF(
                                M$4:Y$4=2,
                                M48:Y48,
                                ""),
                            "")
                            =0),
                        0,
                        GEOMEAN(IF(
                            ISNUMBER(M48:Y48),
                            IF(
                                M$4:Y$4=2,
                                M48:Y48,
                                ""),
                            "")))
                )
            )
        )
    )
)</f>
        <v>7.8571428571428497</v>
      </c>
      <c r="I48" s="191" cm="1">
        <f t="array" ref="I48">IF(
    SUM(IF(
            ISNUMBER(
                IF(
                    $M$5:$Y$5,
                    (M48:Y48),
                    "")),
            1,
            0))
        =0,
    NA(),
    IF(
        Parameters!$D$15=1,
        IF(
            SUM(--(ISNUMBER(IF($M$5:$Y$5=1,(M48:Y48),""))))&gt;0,
            MAX(IF(
                ISNUMBER(M48:Y48),
                IF(
                    M$5:Y$5=1,
                    M48:Y48,
                    ""),
                "")),
            MAX(IF(
                ISNUMBER(M48:Y48),
                IF(
                    M$5:Y$5=2,
                    M48:Y48,
                    ""),
                ""))
        ),
        IF(
            Parameters!$D$16=1,
            IFERROR(
                AVERAGE(IF(
                    ISNUMBER(M48:Y48),
                    IF(
                        M$5:Y$5=1,
                        M48:Y48,
                        ""),
                    "")),
                AVERAGE(IF(
                    ISNUMBER(M48:Y48),
                    IF(
                        M$5:Y$5=2,
                        M48:Y48,
                        ""),
                    ""))
            ),
            IF(
                Parameters!$D$17=1,
                IFERROR(
                    IF(
                        OR(
                            IF(
                                ISNUMBER(M48:Y48),
                                IF(
                                    M$5:Y$5=1,
                                    M48:Y48,
                                    ""),
                                "")
                            =0),
                        0,
                        GEOMEAN(IF(
                            ISNUMBER(M48:Y48),
                            IF(
                                M$5:Y$5=1,
                                M48:Y48,
                                ""),
                            ""))
                    ),
                    IF(
                        OR(IF(
                            ISNUMBER(M48:Y48),
                            IF(
                                M$5:Y$5=2,
                                M48:Y48,
                                ""),
                            "")
                            =0),
                        0,
                        GEOMEAN(IF(
                            ISNUMBER(M48:Y48),
                            IF(
                                M$5:Y$5=2,
                                M48:Y48,
                                ""),
                            "")))
                )
            )
        )
    )
)</f>
        <v>4.9368911751717803</v>
      </c>
      <c r="J48" s="242">
        <v>45188</v>
      </c>
      <c r="K48" s="242">
        <v>45203</v>
      </c>
      <c r="L48" s="91" t="s">
        <v>73</v>
      </c>
      <c r="M48" s="192">
        <v>7.8571428571428497</v>
      </c>
      <c r="N48" s="192" t="s">
        <v>409</v>
      </c>
      <c r="O48" s="192" t="s">
        <v>409</v>
      </c>
      <c r="P48" s="192">
        <v>4.9368911751717803</v>
      </c>
      <c r="Q48" s="192" t="s">
        <v>409</v>
      </c>
      <c r="R48" s="192">
        <v>5.5</v>
      </c>
      <c r="S48" s="192" t="s">
        <v>409</v>
      </c>
      <c r="T48" s="192" t="s">
        <v>409</v>
      </c>
      <c r="U48" s="192" t="s">
        <v>409</v>
      </c>
      <c r="V48" s="192">
        <v>0.24684455875858899</v>
      </c>
      <c r="W48" s="192">
        <v>-0.280129882366211</v>
      </c>
      <c r="X48" s="192" t="s">
        <v>409</v>
      </c>
      <c r="Y48" s="192"/>
      <c r="Z48" s="192"/>
      <c r="AF48" s="34"/>
      <c r="AG48" s="34"/>
      <c r="AH48" s="34"/>
      <c r="AI48" s="34"/>
      <c r="AJ48" s="34"/>
      <c r="AK48" s="34"/>
      <c r="AL48" s="195"/>
      <c r="AM48" s="195"/>
      <c r="AN48" s="80"/>
      <c r="AO48" s="80"/>
      <c r="AP48" s="80"/>
      <c r="AQ48" s="35"/>
    </row>
    <row r="49" spans="1:43" x14ac:dyDescent="0.2">
      <c r="A49" s="84">
        <v>42</v>
      </c>
      <c r="B49" s="84" t="str">
        <f ca="1"/>
        <v>Colombia</v>
      </c>
      <c r="C49" s="84" t="str">
        <f ca="1"/>
        <v>COL</v>
      </c>
      <c r="D49" s="219" t="str">
        <f ca="1"/>
        <v>LCN           Latin America &amp; Caribbean</v>
      </c>
      <c r="E49" s="219" t="str">
        <f ca="1"/>
        <v>IBRD</v>
      </c>
      <c r="F49" s="190"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7.4642002729217882</v>
      </c>
      <c r="H49" s="80" cm="1">
        <f t="array" ref="H49">IF(
    SUM(IF(
            ISNUMBER(
                IF(
                    $M$4:$Y$4,
                    (M49:Y49),
                    "")),
            1,
            0))
        =0,
    NA(),
    IF(
        Parameters!$D$15=1,
        IF(
            SUM(--(ISNUMBER(IF($M$4:$Y$4=1,(M49:Y49),""))))&gt;0,
            MAX(IF(
                ISNUMBER(M49:Y49),
                IF(
                    M$4:Y$4=1,
                    M49:Y49,
                    ""),
                "")),
            MAX(IF(
                ISNUMBER(M49:Y49),
                IF(
                    M$4:Y$4=2,
                    M49:Y49,
                    ""),
                ""))
        ),
        IF(
            Parameters!$D$16=1,
            IFERROR(
                AVERAGE(IF(
                    ISNUMBER(M49:Y49),
                    IF(
                        M$4:Y$4=1,
                        M49:Y49,
                        ""),
                    "")),
                AVERAGE(IF(
                    ISNUMBER(M49:Y49),
                    IF(
                        M$4:Y$4=2,
                        M49:Y49,
                        ""),
                    ""))
            ),
            IF(
                Parameters!$D$17=1,
                IFERROR(
                    IF(
                        OR(
                            IF(
                                ISNUMBER(M49:Y49),
                                IF(
                                    M$4:Y$4=1,
                                    M49:Y49,
                                    ""),
                                "")
                            =0),
                        0,
                        GEOMEAN(IF(
                            ISNUMBER(M49:Y49),
                            IF(
                                M$4:Y$4=1,
                                M49:Y49,
                                ""),
                            ""))
                    ),
                    IF(
                        OR(IF(
                            ISNUMBER(M49:Y49),
                            IF(
                                M$4:Y$4=2,
                                M49:Y49,
                                ""),
                            "")
                            =0),
                        0,
                        GEOMEAN(IF(
                            ISNUMBER(M49:Y49),
                            IF(
                                M$4:Y$4=2,
                                M49:Y49,
                                ""),
                            "")))
                )
            )
        )
    )
)</f>
        <v>5.5714285714285703</v>
      </c>
      <c r="I49" s="191" cm="1">
        <f t="array" ref="I49">IF(
    SUM(IF(
            ISNUMBER(
                IF(
                    $M$5:$Y$5,
                    (M49:Y49),
                    "")),
            1,
            0))
        =0,
    NA(),
    IF(
        Parameters!$D$15=1,
        IF(
            SUM(--(ISNUMBER(IF($M$5:$Y$5=1,(M49:Y49),""))))&gt;0,
            MAX(IF(
                ISNUMBER(M49:Y49),
                IF(
                    M$5:Y$5=1,
                    M49:Y49,
                    ""),
                "")),
            MAX(IF(
                ISNUMBER(M49:Y49),
                IF(
                    M$5:Y$5=2,
                    M49:Y49,
                    ""),
                ""))
        ),
        IF(
            Parameters!$D$16=1,
            IFERROR(
                AVERAGE(IF(
                    ISNUMBER(M49:Y49),
                    IF(
                        M$5:Y$5=1,
                        M49:Y49,
                        ""),
                    "")),
                AVERAGE(IF(
                    ISNUMBER(M49:Y49),
                    IF(
                        M$5:Y$5=2,
                        M49:Y49,
                        ""),
                    ""))
            ),
            IF(
                Parameters!$D$17=1,
                IFERROR(
                    IF(
                        OR(
                            IF(
                                ISNUMBER(M49:Y49),
                                IF(
                                    M$5:Y$5=1,
                                    M49:Y49,
                                    ""),
                                "")
                            =0),
                        0,
                        GEOMEAN(IF(
                            ISNUMBER(M49:Y49),
                            IF(
                                M$5:Y$5=1,
                                M49:Y49,
                                ""),
                            ""))
                    ),
                    IF(
                        OR(IF(
                            ISNUMBER(M49:Y49),
                            IF(
                                M$5:Y$5=2,
                                M49:Y49,
                                ""),
                            "")
                            =0),
                        0,
                        GEOMEAN(IF(
                            ISNUMBER(M49:Y49),
                            IF(
                                M$5:Y$5=2,
                                M49:Y49,
                                ""),
                            "")))
                )
            )
        )
    )
)</f>
        <v>10</v>
      </c>
      <c r="J49" s="242">
        <v>45163</v>
      </c>
      <c r="K49" s="242">
        <v>44753</v>
      </c>
      <c r="L49" s="91" t="s">
        <v>75</v>
      </c>
      <c r="M49" s="192">
        <v>5.5714285714285703</v>
      </c>
      <c r="N49" s="192">
        <v>0</v>
      </c>
      <c r="O49" s="192">
        <v>10</v>
      </c>
      <c r="P49" s="192">
        <v>0</v>
      </c>
      <c r="Q49" s="192" t="s">
        <v>409</v>
      </c>
      <c r="R49" s="192">
        <v>3.9</v>
      </c>
      <c r="S49" s="192">
        <v>-2.5830000000000002</v>
      </c>
      <c r="T49" s="192">
        <v>-2.867</v>
      </c>
      <c r="U49" s="192" t="s">
        <v>541</v>
      </c>
      <c r="V49" s="192">
        <v>-0.219969034545898</v>
      </c>
      <c r="W49" s="192">
        <v>-8.8302135467529297E-2</v>
      </c>
      <c r="X49" s="192" t="s">
        <v>409</v>
      </c>
      <c r="Y49" s="192"/>
      <c r="Z49" s="192"/>
      <c r="AF49" s="34"/>
      <c r="AG49" s="34"/>
      <c r="AH49" s="34"/>
      <c r="AI49" s="34"/>
      <c r="AJ49" s="34"/>
      <c r="AK49" s="34"/>
      <c r="AL49" s="195"/>
      <c r="AM49" s="195"/>
      <c r="AN49" s="80"/>
      <c r="AO49" s="80"/>
      <c r="AP49" s="80"/>
      <c r="AQ49" s="35"/>
    </row>
    <row r="50" spans="1:43" x14ac:dyDescent="0.2">
      <c r="A50" s="84">
        <v>43</v>
      </c>
      <c r="B50" s="84" t="str">
        <f ca="1"/>
        <v>Comoros</v>
      </c>
      <c r="C50" s="84" t="str">
        <f ca="1"/>
        <v>COM</v>
      </c>
      <c r="D50" s="219" t="str">
        <f ca="1"/>
        <v>SSF           Sub-Saharan Africa</v>
      </c>
      <c r="E50" s="219" t="str">
        <f ca="1"/>
        <v>IDA</v>
      </c>
      <c r="F50" s="190"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$M$4:$Y$4,
                    (M50:Y50),
                    "")),
            1,
            0))
        =0,
    NA(),
    IF(
        Parameters!$D$15=1,
        IF(
            SUM(--(ISNUMBER(IF($M$4:$Y$4=1,(M50:Y50),""))))&gt;0,
            MAX(IF(
                ISNUMBER(M50:Y50),
                IF(
                    M$4:Y$4=1,
                    M50:Y50,
                    ""),
                "")),
            MAX(IF(
                ISNUMBER(M50:Y50),
                IF(
                    M$4:Y$4=2,
                    M50:Y50,
                    ""),
                ""))
        ),
        IF(
            Parameters!$D$16=1,
            IFERROR(
                AVERAGE(IF(
                    ISNUMBER(M50:Y50),
                    IF(
                        M$4:Y$4=1,
                        M50:Y50,
                        ""),
                    "")),
                AVERAGE(IF(
                    ISNUMBER(M50:Y50),
                    IF(
                        M$4:Y$4=2,
                        M50:Y50,
                        ""),
                    ""))
            ),
            IF(
                Parameters!$D$17=1,
                IFERROR(
                    IF(
                        OR(
                            IF(
                                ISNUMBER(M50:Y50),
                                IF(
                                    M$4:Y$4=1,
                                    M50:Y50,
                                    ""),
                                "")
                            =0),
                        0,
                        GEOMEAN(IF(
                            ISNUMBER(M50:Y50),
                            IF(
                                M$4:Y$4=1,
                                M50:Y50,
                                ""),
                            ""))
                    ),
                    IF(
                        OR(IF(
                            ISNUMBER(M50:Y50),
                            IF(
                                M$4:Y$4=2,
                                M50:Y50,
                                ""),
                            "")
                            =0),
                        0,
                        GEOMEAN(IF(
                            ISNUMBER(M50:Y50),
                            IF(
                                M$4:Y$4=2,
                                M50:Y50,
                                ""),
                            "")))
                )
            )
        )
    )
)</f>
        <v>10</v>
      </c>
      <c r="I50" s="191" cm="1">
        <f t="array" ref="I50">IF(
    SUM(IF(
            ISNUMBER(
                IF(
                    $M$5:$Y$5,
                    (M50:Y50),
                    "")),
            1,
            0))
        =0,
    NA(),
    IF(
        Parameters!$D$15=1,
        IF(
            SUM(--(ISNUMBER(IF($M$5:$Y$5=1,(M50:Y50),""))))&gt;0,
            MAX(IF(
                ISNUMBER(M50:Y50),
                IF(
                    M$5:Y$5=1,
                    M50:Y50,
                    ""),
                "")),
            MAX(IF(
                ISNUMBER(M50:Y50),
                IF(
                    M$5:Y$5=2,
                    M50:Y50,
                    ""),
                ""))
        ),
        IF(
            Parameters!$D$16=1,
            IFERROR(
                AVERAGE(IF(
                    ISNUMBER(M50:Y50),
                    IF(
                        M$5:Y$5=1,
                        M50:Y50,
                        ""),
                    "")),
                AVERAGE(IF(
                    ISNUMBER(M50:Y50),
                    IF(
                        M$5:Y$5=2,
                        M50:Y50,
                        ""),
                    ""))
            ),
            IF(
                Parameters!$D$17=1,
                IFERROR(
                    IF(
                        OR(
                            IF(
                                ISNUMBER(M50:Y50),
                                IF(
                                    M$5:Y$5=1,
                                    M50:Y50,
                                    ""),
                                "")
                            =0),
                        0,
                        GEOMEAN(IF(
                            ISNUMBER(M50:Y50),
                            IF(
                                M$5:Y$5=1,
                                M50:Y50,
                                ""),
                            ""))
                    ),
                    IF(
                        OR(IF(
                            ISNUMBER(M50:Y50),
                            IF(
                                M$5:Y$5=2,
                                M50:Y50,
                                ""),
                            "")
                            =0),
                        0,
                        GEOMEAN(IF(
                            ISNUMBER(M50:Y50),
                            IF(
                                M$5:Y$5=2,
                                M50:Y50,
                                ""),
                            "")))
                )
            )
        )
    )
)</f>
        <v>0</v>
      </c>
      <c r="J50" s="242">
        <v>45188</v>
      </c>
      <c r="K50" s="242">
        <v>45203</v>
      </c>
      <c r="L50" s="91" t="s">
        <v>77</v>
      </c>
      <c r="M50" s="192">
        <v>10</v>
      </c>
      <c r="N50" s="192" t="s">
        <v>409</v>
      </c>
      <c r="O50" s="192" t="s">
        <v>409</v>
      </c>
      <c r="P50" s="192">
        <v>0</v>
      </c>
      <c r="Q50" s="192" t="s">
        <v>409</v>
      </c>
      <c r="R50" s="192">
        <v>7</v>
      </c>
      <c r="S50" s="192" t="s">
        <v>409</v>
      </c>
      <c r="T50" s="192" t="s">
        <v>409</v>
      </c>
      <c r="U50" s="192" t="s">
        <v>409</v>
      </c>
      <c r="V50" s="192">
        <v>-0.135391032593947</v>
      </c>
      <c r="W50" s="192">
        <v>-9.7202777345017904E-3</v>
      </c>
      <c r="X50" s="192" t="s">
        <v>409</v>
      </c>
      <c r="Y50" s="192"/>
      <c r="Z50" s="192"/>
      <c r="AF50" s="34"/>
      <c r="AG50" s="34"/>
      <c r="AH50" s="34"/>
      <c r="AI50" s="34"/>
      <c r="AJ50" s="34"/>
      <c r="AK50" s="34"/>
      <c r="AL50" s="195"/>
      <c r="AM50" s="195"/>
      <c r="AN50" s="80"/>
      <c r="AO50" s="80"/>
      <c r="AP50" s="80"/>
      <c r="AQ50" s="35"/>
    </row>
    <row r="51" spans="1:43" x14ac:dyDescent="0.2">
      <c r="A51" s="84">
        <v>44</v>
      </c>
      <c r="B51" s="84" t="str">
        <f ca="1"/>
        <v>Cabo Verde</v>
      </c>
      <c r="C51" s="84" t="str">
        <f ca="1"/>
        <v>CPV</v>
      </c>
      <c r="D51" s="219" t="str">
        <f ca="1"/>
        <v>SSF           Sub-Saharan Africa</v>
      </c>
      <c r="E51" s="219" t="str">
        <f ca="1"/>
        <v>Blend</v>
      </c>
      <c r="F51" s="190"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$M$4:$Y$4,
                    (M51:Y51),
                    "")),
            1,
            0))
        =0,
    NA(),
    IF(
        Parameters!$D$15=1,
        IF(
            SUM(--(ISNUMBER(IF($M$4:$Y$4=1,(M51:Y51),""))))&gt;0,
            MAX(IF(
                ISNUMBER(M51:Y51),
                IF(
                    M$4:Y$4=1,
                    M51:Y51,
                    ""),
                "")),
            MAX(IF(
                ISNUMBER(M51:Y51),
                IF(
                    M$4:Y$4=2,
                    M51:Y51,
                    ""),
                ""))
        ),
        IF(
            Parameters!$D$16=1,
            IFERROR(
                AVERAGE(IF(
                    ISNUMBER(M51:Y51),
                    IF(
                        M$4:Y$4=1,
                        M51:Y51,
                        ""),
                    "")),
                AVERAGE(IF(
                    ISNUMBER(M51:Y51),
                    IF(
                        M$4:Y$4=2,
                        M51:Y51,
                        ""),
                    ""))
            ),
            IF(
                Parameters!$D$17=1,
                IFERROR(
                    IF(
                        OR(
                            IF(
                                ISNUMBER(M51:Y51),
                                IF(
                                    M$4:Y$4=1,
                                    M51:Y51,
                                    ""),
                                "")
                            =0),
                        0,
                        GEOMEAN(IF(
                            ISNUMBER(M51:Y51),
                            IF(
                                M$4:Y$4=1,
                                M51:Y51,
                                ""),
                            ""))
                    ),
                    IF(
                        OR(IF(
                            ISNUMBER(M51:Y51),
                            IF(
                                M$4:Y$4=2,
                                M51:Y51,
                                ""),
                            "")
                            =0),
                        0,
                        GEOMEAN(IF(
                            ISNUMBER(M51:Y51),
                            IF(
                                M$4:Y$4=2,
                                M51:Y51,
                                ""),
                            "")))
                )
            )
        )
    )
)</f>
        <v>7.4285714285714199</v>
      </c>
      <c r="I51" s="191" cm="1">
        <f t="array" ref="I51">IF(
    SUM(IF(
            ISNUMBER(
                IF(
                    $M$5:$Y$5,
                    (M51:Y51),
                    "")),
            1,
            0))
        =0,
    NA(),
    IF(
        Parameters!$D$15=1,
        IF(
            SUM(--(ISNUMBER(IF($M$5:$Y$5=1,(M51:Y51),""))))&gt;0,
            MAX(IF(
                ISNUMBER(M51:Y51),
                IF(
                    M$5:Y$5=1,
                    M51:Y51,
                    ""),
                "")),
            MAX(IF(
                ISNUMBER(M51:Y51),
                IF(
                    M$5:Y$5=2,
                    M51:Y51,
                    ""),
                ""))
        ),
        IF(
            Parameters!$D$16=1,
            IFERROR(
                AVERAGE(IF(
                    ISNUMBER(M51:Y51),
                    IF(
                        M$5:Y$5=1,
                        M51:Y51,
                        ""),
                    "")),
                AVERAGE(IF(
                    ISNUMBER(M51:Y51),
                    IF(
                        M$5:Y$5=2,
                        M51:Y51,
                        ""),
                    ""))
            ),
            IF(
                Parameters!$D$17=1,
                IFERROR(
                    IF(
                        OR(
                            IF(
                                ISNUMBER(M51:Y51),
                                IF(
                                    M$5:Y$5=1,
                                    M51:Y51,
                                    ""),
                                "")
                            =0),
                        0,
                        GEOMEAN(IF(
                            ISNUMBER(M51:Y51),
                            IF(
                                M$5:Y$5=1,
                                M51:Y51,
                                ""),
                            ""))
                    ),
                    IF(
                        OR(IF(
                            ISNUMBER(M51:Y51),
                            IF(
                                M$5:Y$5=2,
                                M51:Y51,
                                ""),
                            "")
                            =0),
                        0,
                        GEOMEAN(IF(
                            ISNUMBER(M51:Y51),
                            IF(
                                M$5:Y$5=2,
                                M51:Y51,
                                ""),
                            "")))
                )
            )
        )
    )
)</f>
        <v>0</v>
      </c>
      <c r="J51" s="242">
        <v>45188</v>
      </c>
      <c r="K51" s="242">
        <v>45203</v>
      </c>
      <c r="L51" s="91" t="s">
        <v>79</v>
      </c>
      <c r="M51" s="192">
        <v>7.4285714285714199</v>
      </c>
      <c r="N51" s="192">
        <v>0</v>
      </c>
      <c r="O51" s="192" t="s">
        <v>409</v>
      </c>
      <c r="P51" s="192">
        <v>0</v>
      </c>
      <c r="Q51" s="192" t="s">
        <v>409</v>
      </c>
      <c r="R51" s="192">
        <v>5.2</v>
      </c>
      <c r="S51" s="192">
        <v>0</v>
      </c>
      <c r="T51" s="192">
        <v>0</v>
      </c>
      <c r="U51" s="192" t="s">
        <v>409</v>
      </c>
      <c r="V51" s="192">
        <v>-0.37090158462524397</v>
      </c>
      <c r="W51" s="192">
        <v>-0.107153415679932</v>
      </c>
      <c r="X51" s="192" t="s">
        <v>409</v>
      </c>
      <c r="Y51" s="192"/>
      <c r="Z51" s="192"/>
      <c r="AF51" s="34"/>
      <c r="AG51" s="34"/>
      <c r="AH51" s="34"/>
      <c r="AI51" s="34"/>
      <c r="AJ51" s="34"/>
      <c r="AK51" s="34"/>
      <c r="AL51" s="195"/>
      <c r="AM51" s="195"/>
      <c r="AN51" s="80"/>
      <c r="AO51" s="80"/>
      <c r="AP51" s="80"/>
      <c r="AQ51" s="35"/>
    </row>
    <row r="52" spans="1:43" x14ac:dyDescent="0.2">
      <c r="A52" s="84">
        <v>45</v>
      </c>
      <c r="B52" s="84" t="str">
        <f ca="1"/>
        <v>Costa Rica</v>
      </c>
      <c r="C52" s="84" t="str">
        <f ca="1"/>
        <v>CRI</v>
      </c>
      <c r="D52" s="219" t="str">
        <f ca="1"/>
        <v>LCN           Latin America &amp; Caribbean</v>
      </c>
      <c r="E52" s="219" t="str">
        <f ca="1"/>
        <v>IBRD</v>
      </c>
      <c r="F52" s="190"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5.4772255750516514</v>
      </c>
      <c r="H52" s="80" cm="1">
        <f t="array" ref="H52">IF(
    SUM(IF(
            ISNUMBER(
                IF(
                    $M$4:$Y$4,
                    (M52:Y52),
                    "")),
            1,
            0))
        =0,
    NA(),
    IF(
        Parameters!$D$15=1,
        IF(
            SUM(--(ISNUMBER(IF($M$4:$Y$4=1,(M52:Y52),""))))&gt;0,
            MAX(IF(
                ISNUMBER(M52:Y52),
                IF(
                    M$4:Y$4=1,
                    M52:Y52,
                    ""),
                "")),
            MAX(IF(
                ISNUMBER(M52:Y52),
                IF(
                    M$4:Y$4=2,
                    M52:Y52,
                    ""),
                ""))
        ),
        IF(
            Parameters!$D$16=1,
            IFERROR(
                AVERAGE(IF(
                    ISNUMBER(M52:Y52),
                    IF(
                        M$4:Y$4=1,
                        M52:Y52,
                        ""),
                    "")),
                AVERAGE(IF(
                    ISNUMBER(M52:Y52),
                    IF(
                        M$4:Y$4=2,
                        M52:Y52,
                        ""),
                    ""))
            ),
            IF(
                Parameters!$D$17=1,
                IFERROR(
                    IF(
                        OR(
                            IF(
                                ISNUMBER(M52:Y52),
                                IF(
                                    M$4:Y$4=1,
                                    M52:Y52,
                                    ""),
                                "")
                            =0),
                        0,
                        GEOMEAN(IF(
                            ISNUMBER(M52:Y52),
                            IF(
                                M$4:Y$4=1,
                                M52:Y52,
                                ""),
                            ""))
                    ),
                    IF(
                        OR(IF(
                            ISNUMBER(M52:Y52),
                            IF(
                                M$4:Y$4=2,
                                M52:Y52,
                                ""),
                            "")
                            =0),
                        0,
                        GEOMEAN(IF(
                            ISNUMBER(M52:Y52),
                            IF(
                                M$4:Y$4=2,
                                M52:Y52,
                                ""),
                            "")))
                )
            )
        )
    )
)</f>
        <v>2.9999999999999898</v>
      </c>
      <c r="I52" s="191" cm="1">
        <f t="array" ref="I52">IF(
    SUM(IF(
            ISNUMBER(
                IF(
                    $M$5:$Y$5,
                    (M52:Y52),
                    "")),
            1,
            0))
        =0,
    NA(),
    IF(
        Parameters!$D$15=1,
        IF(
            SUM(--(ISNUMBER(IF($M$5:$Y$5=1,(M52:Y52),""))))&gt;0,
            MAX(IF(
                ISNUMBER(M52:Y52),
                IF(
                    M$5:Y$5=1,
                    M52:Y52,
                    ""),
                "")),
            MAX(IF(
                ISNUMBER(M52:Y52),
                IF(
                    M$5:Y$5=2,
                    M52:Y52,
                    ""),
                ""))
        ),
        IF(
            Parameters!$D$16=1,
            IFERROR(
                AVERAGE(IF(
                    ISNUMBER(M52:Y52),
                    IF(
                        M$5:Y$5=1,
                        M52:Y52,
                        ""),
                    "")),
                AVERAGE(IF(
                    ISNUMBER(M52:Y52),
                    IF(
                        M$5:Y$5=2,
                        M52:Y52,
                        ""),
                    ""))
            ),
            IF(
                Parameters!$D$17=1,
                IFERROR(
                    IF(
                        OR(
                            IF(
                                ISNUMBER(M52:Y52),
                                IF(
                                    M$5:Y$5=1,
                                    M52:Y52,
                                    ""),
                                "")
                            =0),
                        0,
                        GEOMEAN(IF(
                            ISNUMBER(M52:Y52),
                            IF(
                                M$5:Y$5=1,
                                M52:Y52,
                                ""),
                            ""))
                    ),
                    IF(
                        OR(IF(
                            ISNUMBER(M52:Y52),
                            IF(
                                M$5:Y$5=2,
                                M52:Y52,
                                ""),
                            "")
                            =0),
                        0,
                        GEOMEAN(IF(
                            ISNUMBER(M52:Y52),
                            IF(
                                M$5:Y$5=2,
                                M52:Y52,
                                ""),
                            "")))
                )
            )
        )
    )
)</f>
        <v>10</v>
      </c>
      <c r="J52" s="242">
        <v>45188</v>
      </c>
      <c r="K52" s="242">
        <v>44753</v>
      </c>
      <c r="L52" s="91" t="s">
        <v>81</v>
      </c>
      <c r="M52" s="192">
        <v>2.9999999999999898</v>
      </c>
      <c r="N52" s="192">
        <v>0</v>
      </c>
      <c r="O52" s="192">
        <v>10</v>
      </c>
      <c r="P52" s="192">
        <v>0</v>
      </c>
      <c r="Q52" s="192" t="s">
        <v>409</v>
      </c>
      <c r="R52" s="192">
        <v>2.1</v>
      </c>
      <c r="S52" s="192">
        <v>-2.0109999999999899</v>
      </c>
      <c r="T52" s="192">
        <v>-6.3</v>
      </c>
      <c r="U52" s="192" t="s">
        <v>541</v>
      </c>
      <c r="V52" s="192">
        <v>-0.35532049999999998</v>
      </c>
      <c r="W52" s="192">
        <v>-8.2028671607971004E-3</v>
      </c>
      <c r="X52" s="192" t="s">
        <v>409</v>
      </c>
      <c r="Y52" s="192"/>
      <c r="Z52" s="192"/>
      <c r="AF52" s="34"/>
      <c r="AG52" s="34"/>
      <c r="AH52" s="34"/>
      <c r="AI52" s="34"/>
      <c r="AJ52" s="34"/>
      <c r="AK52" s="34"/>
      <c r="AL52" s="195"/>
      <c r="AM52" s="195"/>
      <c r="AN52" s="80"/>
      <c r="AO52" s="80"/>
      <c r="AP52" s="80"/>
      <c r="AQ52" s="35"/>
    </row>
    <row r="53" spans="1:43" x14ac:dyDescent="0.2">
      <c r="A53" s="84">
        <v>46</v>
      </c>
      <c r="B53" s="84" t="str">
        <f ca="1"/>
        <v>Cuba</v>
      </c>
      <c r="C53" s="84" t="str">
        <f ca="1"/>
        <v>CUB</v>
      </c>
      <c r="D53" s="219" t="str">
        <f ca="1"/>
        <v>LCN           Latin America &amp; Caribbean</v>
      </c>
      <c r="E53" s="219" t="str">
        <f ca="1"/>
        <v>NA</v>
      </c>
      <c r="F53" s="190"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$M$4:$Y$4,
                    (M53:Y53),
                    "")),
            1,
            0))
        =0,
    NA(),
    IF(
        Parameters!$D$15=1,
        IF(
            SUM(--(ISNUMBER(IF($M$4:$Y$4=1,(M53:Y53),""))))&gt;0,
            MAX(IF(
                ISNUMBER(M53:Y53),
                IF(
                    M$4:Y$4=1,
                    M53:Y53,
                    ""),
                "")),
            MAX(IF(
                ISNUMBER(M53:Y53),
                IF(
                    M$4:Y$4=2,
                    M53:Y53,
                    ""),
                ""))
        ),
        IF(
            Parameters!$D$16=1,
            IFERROR(
                AVERAGE(IF(
                    ISNUMBER(M53:Y53),
                    IF(
                        M$4:Y$4=1,
                        M53:Y53,
                        ""),
                    "")),
                AVERAGE(IF(
                    ISNUMBER(M53:Y53),
                    IF(
                        M$4:Y$4=2,
                        M53:Y53,
                        ""),
                    ""))
            ),
            IF(
                Parameters!$D$17=1,
                IFERROR(
                    IF(
                        OR(
                            IF(
                                ISNUMBER(M53:Y53),
                                IF(
                                    M$4:Y$4=1,
                                    M53:Y53,
                                    ""),
                                "")
                            =0),
                        0,
                        GEOMEAN(IF(
                            ISNUMBER(M53:Y53),
                            IF(
                                M$4:Y$4=1,
                                M53:Y53,
                                ""),
                            ""))
                    ),
                    IF(
                        OR(IF(
                            ISNUMBER(M53:Y53),
                            IF(
                                M$4:Y$4=2,
                                M53:Y53,
                                ""),
                            "")
                            =0),
                        0,
                        GEOMEAN(IF(
                            ISNUMBER(M53:Y53),
                            IF(
                                M$4:Y$4=2,
                                M53:Y53,
                                ""),
                            "")))
                )
            )
        )
    )
)</f>
        <v>3.2857142857142798</v>
      </c>
      <c r="I53" s="191" t="e" cm="1">
        <f t="array" ref="I53">IF(
    SUM(IF(
            ISNUMBER(
                IF(
                    $M$5:$Y$5,
                    (M53:Y53),
                    "")),
            1,
            0))
        =0,
    NA(),
    IF(
        Parameters!$D$15=1,
        IF(
            SUM(--(ISNUMBER(IF($M$5:$Y$5=1,(M53:Y53),""))))&gt;0,
            MAX(IF(
                ISNUMBER(M53:Y53),
                IF(
                    M$5:Y$5=1,
                    M53:Y53,
                    ""),
                "")),
            MAX(IF(
                ISNUMBER(M53:Y53),
                IF(
                    M$5:Y$5=2,
                    M53:Y53,
                    ""),
                ""))
        ),
        IF(
            Parameters!$D$16=1,
            IFERROR(
                AVERAGE(IF(
                    ISNUMBER(M53:Y53),
                    IF(
                        M$5:Y$5=1,
                        M53:Y53,
                        ""),
                    "")),
                AVERAGE(IF(
                    ISNUMBER(M53:Y53),
                    IF(
                        M$5:Y$5=2,
                        M53:Y53,
                        ""),
                    ""))
            ),
            IF(
                Parameters!$D$17=1,
                IFERROR(
                    IF(
                        OR(
                            IF(
                                ISNUMBER(M53:Y53),
                                IF(
                                    M$5:Y$5=1,
                                    M53:Y53,
                                    ""),
                                "")
                            =0),
                        0,
                        GEOMEAN(IF(
                            ISNUMBER(M53:Y53),
                            IF(
                                M$5:Y$5=1,
                                M53:Y53,
                                ""),
                            ""))
                    ),
                    IF(
                        OR(IF(
                            ISNUMBER(M53:Y53),
                            IF(
                                M$5:Y$5=2,
                                M53:Y53,
                                ""),
                            "")
                            =0),
                        0,
                        GEOMEAN(IF(
                            ISNUMBER(M53:Y53),
                            IF(
                                M$5:Y$5=2,
                                M53:Y53,
                                ""),
                            "")))
                )
            )
        )
    )
)</f>
        <v>#N/A</v>
      </c>
      <c r="J53" s="242">
        <v>45188</v>
      </c>
      <c r="K53" s="242">
        <v>45014</v>
      </c>
      <c r="L53" s="91" t="s">
        <v>83</v>
      </c>
      <c r="M53" s="192">
        <v>3.2857142857142798</v>
      </c>
      <c r="N53" s="192" t="s">
        <v>409</v>
      </c>
      <c r="O53" s="192" t="s">
        <v>409</v>
      </c>
      <c r="P53" s="192" t="s">
        <v>409</v>
      </c>
      <c r="Q53" s="192" t="s">
        <v>409</v>
      </c>
      <c r="R53" s="192">
        <v>2.2999999999999998</v>
      </c>
      <c r="S53" s="192" t="s">
        <v>409</v>
      </c>
      <c r="T53" s="192" t="s">
        <v>409</v>
      </c>
      <c r="U53" s="192" t="s">
        <v>409</v>
      </c>
      <c r="V53" s="192" t="s">
        <v>409</v>
      </c>
      <c r="W53" s="192" t="s">
        <v>409</v>
      </c>
      <c r="X53" s="192" t="s">
        <v>409</v>
      </c>
      <c r="Y53" s="192"/>
      <c r="Z53" s="192"/>
      <c r="AF53" s="34"/>
      <c r="AG53" s="34"/>
      <c r="AH53" s="34"/>
      <c r="AI53" s="34"/>
      <c r="AJ53" s="34"/>
      <c r="AK53" s="34"/>
      <c r="AL53" s="195"/>
      <c r="AM53" s="195"/>
      <c r="AN53" s="80"/>
      <c r="AO53" s="80"/>
      <c r="AP53" s="80"/>
      <c r="AQ53" s="35"/>
    </row>
    <row r="54" spans="1:43" x14ac:dyDescent="0.2">
      <c r="A54" s="84">
        <v>47</v>
      </c>
      <c r="B54" s="84" t="str">
        <f ca="1"/>
        <v>Curaçao</v>
      </c>
      <c r="C54" s="84" t="str">
        <f ca="1"/>
        <v>CUW</v>
      </c>
      <c r="D54" s="219" t="str">
        <f ca="1"/>
        <v>LCN           Latin America &amp; Caribbean</v>
      </c>
      <c r="E54" s="219" t="str">
        <f ca="1"/>
        <v>NA</v>
      </c>
      <c r="F54" s="190" t="str">
        <f t="shared" ca="1" si="3"/>
        <v/>
      </c>
      <c r="G54" s="80" t="e">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$M$4:$Y$4,
                    (M54:Y54),
                    "")),
            1,
            0))
        =0,
    NA(),
    IF(
        Parameters!$D$15=1,
        IF(
            SUM(--(ISNUMBER(IF($M$4:$Y$4=1,(M54:Y54),""))))&gt;0,
            MAX(IF(
                ISNUMBER(M54:Y54),
                IF(
                    M$4:Y$4=1,
                    M54:Y54,
                    ""),
                "")),
            MAX(IF(
                ISNUMBER(M54:Y54),
                IF(
                    M$4:Y$4=2,
                    M54:Y54,
                    ""),
                ""))
        ),
        IF(
            Parameters!$D$16=1,
            IFERROR(
                AVERAGE(IF(
                    ISNUMBER(M54:Y54),
                    IF(
                        M$4:Y$4=1,
                        M54:Y54,
                        ""),
                    "")),
                AVERAGE(IF(
                    ISNUMBER(M54:Y54),
                    IF(
                        M$4:Y$4=2,
                        M54:Y54,
                        ""),
                    ""))
            ),
            IF(
                Parameters!$D$17=1,
                IFERROR(
                    IF(
                        OR(
                            IF(
                                ISNUMBER(M54:Y54),
                                IF(
                                    M$4:Y$4=1,
                                    M54:Y54,
                                    ""),
                                "")
                            =0),
                        0,
                        GEOMEAN(IF(
                            ISNUMBER(M54:Y54),
                            IF(
                                M$4:Y$4=1,
                                M54:Y54,
                                ""),
                            ""))
                    ),
                    IF(
                        OR(IF(
                            ISNUMBER(M54:Y54),
                            IF(
                                M$4:Y$4=2,
                                M54:Y54,
                                ""),
                            "")
                            =0),
                        0,
                        GEOMEAN(IF(
                            ISNUMBER(M54:Y54),
                            IF(
                                M$4:Y$4=2,
                                M54:Y54,
                                ""),
                            "")))
                )
            )
        )
    )
)</f>
        <v>#N/A</v>
      </c>
      <c r="I54" s="191" t="e" cm="1">
        <f t="array" ref="I54">IF(
    SUM(IF(
            ISNUMBER(
                IF(
                    $M$5:$Y$5,
                    (M54:Y54),
                    "")),
            1,
            0))
        =0,
    NA(),
    IF(
        Parameters!$D$15=1,
        IF(
            SUM(--(ISNUMBER(IF($M$5:$Y$5=1,(M54:Y54),""))))&gt;0,
            MAX(IF(
                ISNUMBER(M54:Y54),
                IF(
                    M$5:Y$5=1,
                    M54:Y54,
                    ""),
                "")),
            MAX(IF(
                ISNUMBER(M54:Y54),
                IF(
                    M$5:Y$5=2,
                    M54:Y54,
                    ""),
                ""))
        ),
        IF(
            Parameters!$D$16=1,
            IFERROR(
                AVERAGE(IF(
                    ISNUMBER(M54:Y54),
                    IF(
                        M$5:Y$5=1,
                        M54:Y54,
                        ""),
                    "")),
                AVERAGE(IF(
                    ISNUMBER(M54:Y54),
                    IF(
                        M$5:Y$5=2,
                        M54:Y54,
                        ""),
                    ""))
            ),
            IF(
                Parameters!$D$17=1,
                IFERROR(
                    IF(
                        OR(
                            IF(
                                ISNUMBER(M54:Y54),
                                IF(
                                    M$5:Y$5=1,
                                    M54:Y54,
                                    ""),
                                "")
                            =0),
                        0,
                        GEOMEAN(IF(
                            ISNUMBER(M54:Y54),
                            IF(
                                M$5:Y$5=1,
                                M54:Y54,
                                ""),
                            ""))
                    ),
                    IF(
                        OR(IF(
                            ISNUMBER(M54:Y54),
                            IF(
                                M$5:Y$5=2,
                                M54:Y54,
                                ""),
                            "")
                            =0),
                        0,
                        GEOMEAN(IF(
                            ISNUMBER(M54:Y54),
                            IF(
                                M$5:Y$5=2,
                                M54:Y54,
                                ""),
                            "")))
                )
            )
        )
    )
)</f>
        <v>#N/A</v>
      </c>
      <c r="J54" s="242" t="s">
        <v>409</v>
      </c>
      <c r="K54" s="242" t="s">
        <v>409</v>
      </c>
      <c r="L54" s="91" t="s">
        <v>699</v>
      </c>
      <c r="M54" s="192" t="s">
        <v>409</v>
      </c>
      <c r="N54" s="192" t="s">
        <v>409</v>
      </c>
      <c r="O54" s="192" t="s">
        <v>409</v>
      </c>
      <c r="P54" s="192" t="s">
        <v>409</v>
      </c>
      <c r="Q54" s="192" t="s">
        <v>409</v>
      </c>
      <c r="R54" s="192" t="s">
        <v>409</v>
      </c>
      <c r="S54" s="192" t="s">
        <v>409</v>
      </c>
      <c r="T54" s="192" t="s">
        <v>409</v>
      </c>
      <c r="U54" s="192" t="s">
        <v>409</v>
      </c>
      <c r="V54" s="192" t="s">
        <v>409</v>
      </c>
      <c r="W54" s="192" t="s">
        <v>409</v>
      </c>
      <c r="X54" s="192" t="s">
        <v>409</v>
      </c>
      <c r="Y54" s="192"/>
      <c r="Z54" s="192"/>
      <c r="AF54" s="34"/>
      <c r="AG54" s="34"/>
      <c r="AH54" s="34"/>
      <c r="AI54" s="34"/>
      <c r="AJ54" s="34"/>
      <c r="AK54" s="34"/>
      <c r="AL54" s="195"/>
      <c r="AM54" s="195"/>
      <c r="AN54" s="80"/>
      <c r="AO54" s="80"/>
      <c r="AP54" s="80"/>
      <c r="AQ54" s="35"/>
    </row>
    <row r="55" spans="1:43" x14ac:dyDescent="0.2">
      <c r="A55" s="84">
        <v>48</v>
      </c>
      <c r="B55" s="84" t="str">
        <f ca="1"/>
        <v>Cayman Islands</v>
      </c>
      <c r="C55" s="84" t="str">
        <f ca="1"/>
        <v>CYM</v>
      </c>
      <c r="D55" s="219" t="str">
        <f ca="1"/>
        <v>LCN           Latin America &amp; Caribbean</v>
      </c>
      <c r="E55" s="219" t="str">
        <f ca="1"/>
        <v>NA</v>
      </c>
      <c r="F55" s="190" t="str">
        <f t="shared" ca="1" si="3"/>
        <v/>
      </c>
      <c r="G55" s="80" t="e">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#N/A</v>
      </c>
      <c r="H55" s="80" t="e" cm="1">
        <f t="array" ref="H55">IF(
    SUM(IF(
            ISNUMBER(
                IF(
                    $M$4:$Y$4,
                    (M55:Y55),
                    "")),
            1,
            0))
        =0,
    NA(),
    IF(
        Parameters!$D$15=1,
        IF(
            SUM(--(ISNUMBER(IF($M$4:$Y$4=1,(M55:Y55),""))))&gt;0,
            MAX(IF(
                ISNUMBER(M55:Y55),
                IF(
                    M$4:Y$4=1,
                    M55:Y55,
                    ""),
                "")),
            MAX(IF(
                ISNUMBER(M55:Y55),
                IF(
                    M$4:Y$4=2,
                    M55:Y55,
                    ""),
                ""))
        ),
        IF(
            Parameters!$D$16=1,
            IFERROR(
                AVERAGE(IF(
                    ISNUMBER(M55:Y55),
                    IF(
                        M$4:Y$4=1,
                        M55:Y55,
                        ""),
                    "")),
                AVERAGE(IF(
                    ISNUMBER(M55:Y55),
                    IF(
                        M$4:Y$4=2,
                        M55:Y55,
                        ""),
                    ""))
            ),
            IF(
                Parameters!$D$17=1,
                IFERROR(
                    IF(
                        OR(
                            IF(
                                ISNUMBER(M55:Y55),
                                IF(
                                    M$4:Y$4=1,
                                    M55:Y55,
                                    ""),
                                "")
                            =0),
                        0,
                        GEOMEAN(IF(
                            ISNUMBER(M55:Y55),
                            IF(
                                M$4:Y$4=1,
                                M55:Y55,
                                ""),
                            ""))
                    ),
                    IF(
                        OR(IF(
                            ISNUMBER(M55:Y55),
                            IF(
                                M$4:Y$4=2,
                                M55:Y55,
                                ""),
                            "")
                            =0),
                        0,
                        GEOMEAN(IF(
                            ISNUMBER(M55:Y55),
                            IF(
                                M$4:Y$4=2,
                                M55:Y55,
                                ""),
                            "")))
                )
            )
        )
    )
)</f>
        <v>#N/A</v>
      </c>
      <c r="I55" s="191" t="e" cm="1">
        <f t="array" ref="I55">IF(
    SUM(IF(
            ISNUMBER(
                IF(
                    $M$5:$Y$5,
                    (M55:Y55),
                    "")),
            1,
            0))
        =0,
    NA(),
    IF(
        Parameters!$D$15=1,
        IF(
            SUM(--(ISNUMBER(IF($M$5:$Y$5=1,(M55:Y55),""))))&gt;0,
            MAX(IF(
                ISNUMBER(M55:Y55),
                IF(
                    M$5:Y$5=1,
                    M55:Y55,
                    ""),
                "")),
            MAX(IF(
                ISNUMBER(M55:Y55),
                IF(
                    M$5:Y$5=2,
                    M55:Y55,
                    ""),
                ""))
        ),
        IF(
            Parameters!$D$16=1,
            IFERROR(
                AVERAGE(IF(
                    ISNUMBER(M55:Y55),
                    IF(
                        M$5:Y$5=1,
                        M55:Y55,
                        ""),
                    "")),
                AVERAGE(IF(
                    ISNUMBER(M55:Y55),
                    IF(
                        M$5:Y$5=2,
                        M55:Y55,
                        ""),
                    ""))
            ),
            IF(
                Parameters!$D$17=1,
                IFERROR(
                    IF(
                        OR(
                            IF(
                                ISNUMBER(M55:Y55),
                                IF(
                                    M$5:Y$5=1,
                                    M55:Y55,
                                    ""),
                                "")
                            =0),
                        0,
                        GEOMEAN(IF(
                            ISNUMBER(M55:Y55),
                            IF(
                                M$5:Y$5=1,
                                M55:Y55,
                                ""),
                            ""))
                    ),
                    IF(
                        OR(IF(
                            ISNUMBER(M55:Y55),
                            IF(
                                M$5:Y$5=2,
                                M55:Y55,
                                ""),
                            "")
                            =0),
                        0,
                        GEOMEAN(IF(
                            ISNUMBER(M55:Y55),
                            IF(
                                M$5:Y$5=2,
                                M55:Y55,
                                ""),
                            "")))
                )
            )
        )
    )
)</f>
        <v>#N/A</v>
      </c>
      <c r="J55" s="242" t="s">
        <v>409</v>
      </c>
      <c r="K55" s="242">
        <v>45014</v>
      </c>
      <c r="L55" s="91" t="s">
        <v>700</v>
      </c>
      <c r="M55" s="192" t="s">
        <v>409</v>
      </c>
      <c r="N55" s="192" t="s">
        <v>409</v>
      </c>
      <c r="O55" s="192" t="s">
        <v>409</v>
      </c>
      <c r="P55" s="192" t="s">
        <v>409</v>
      </c>
      <c r="Q55" s="192" t="s">
        <v>409</v>
      </c>
      <c r="R55" s="192" t="s">
        <v>409</v>
      </c>
      <c r="S55" s="192" t="s">
        <v>409</v>
      </c>
      <c r="T55" s="192" t="s">
        <v>409</v>
      </c>
      <c r="U55" s="192" t="s">
        <v>409</v>
      </c>
      <c r="V55" s="192" t="s">
        <v>409</v>
      </c>
      <c r="W55" s="192" t="s">
        <v>409</v>
      </c>
      <c r="X55" s="192" t="s">
        <v>409</v>
      </c>
      <c r="Y55" s="192"/>
      <c r="Z55" s="192"/>
      <c r="AF55" s="34"/>
      <c r="AG55" s="34"/>
      <c r="AH55" s="34"/>
      <c r="AI55" s="34"/>
      <c r="AJ55" s="34"/>
      <c r="AK55" s="34"/>
      <c r="AL55" s="195"/>
      <c r="AM55" s="195"/>
      <c r="AN55" s="80"/>
      <c r="AO55" s="80"/>
      <c r="AP55" s="80"/>
      <c r="AQ55" s="35"/>
    </row>
    <row r="56" spans="1:43" x14ac:dyDescent="0.2">
      <c r="A56" s="84">
        <v>49</v>
      </c>
      <c r="B56" s="84" t="str">
        <f ca="1"/>
        <v>Cyprus</v>
      </c>
      <c r="C56" s="84" t="str">
        <f ca="1"/>
        <v>CYP</v>
      </c>
      <c r="D56" s="219" t="str">
        <f ca="1"/>
        <v>ECS           Europe &amp; Central Asia</v>
      </c>
      <c r="E56" s="219" t="str">
        <f ca="1"/>
        <v>NA</v>
      </c>
      <c r="F56" s="190"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$M$4:$Y$4,
                    (M56:Y56),
                    "")),
            1,
            0))
        =0,
    NA(),
    IF(
        Parameters!$D$15=1,
        IF(
            SUM(--(ISNUMBER(IF($M$4:$Y$4=1,(M56:Y56),""))))&gt;0,
            MAX(IF(
                ISNUMBER(M56:Y56),
                IF(
                    M$4:Y$4=1,
                    M56:Y56,
                    ""),
                "")),
            MAX(IF(
                ISNUMBER(M56:Y56),
                IF(
                    M$4:Y$4=2,
                    M56:Y56,
                    ""),
                ""))
        ),
        IF(
            Parameters!$D$16=1,
            IFERROR(
                AVERAGE(IF(
                    ISNUMBER(M56:Y56),
                    IF(
                        M$4:Y$4=1,
                        M56:Y56,
                        ""),
                    "")),
                AVERAGE(IF(
                    ISNUMBER(M56:Y56),
                    IF(
                        M$4:Y$4=2,
                        M56:Y56,
                        ""),
                    ""))
            ),
            IF(
                Parameters!$D$17=1,
                IFERROR(
                    IF(
                        OR(
                            IF(
                                ISNUMBER(M56:Y56),
                                IF(
                                    M$4:Y$4=1,
                                    M56:Y56,
                                    ""),
                                "")
                            =0),
                        0,
                        GEOMEAN(IF(
                            ISNUMBER(M56:Y56),
                            IF(
                                M$4:Y$4=1,
                                M56:Y56,
                                ""),
                            ""))
                    ),
                    IF(
                        OR(IF(
                            ISNUMBER(M56:Y56),
                            IF(
                                M$4:Y$4=2,
                                M56:Y56,
                                ""),
                            "")
                            =0),
                        0,
                        GEOMEAN(IF(
                            ISNUMBER(M56:Y56),
                            IF(
                                M$4:Y$4=2,
                                M56:Y56,
                                ""),
                            "")))
                )
            )
        )
    )
)</f>
        <v>0.85714285714285499</v>
      </c>
      <c r="I56" s="191" cm="1">
        <f t="array" ref="I56">IF(
    SUM(IF(
            ISNUMBER(
                IF(
                    $M$5:$Y$5,
                    (M56:Y56),
                    "")),
            1,
            0))
        =0,
    NA(),
    IF(
        Parameters!$D$15=1,
        IF(
            SUM(--(ISNUMBER(IF($M$5:$Y$5=1,(M56:Y56),""))))&gt;0,
            MAX(IF(
                ISNUMBER(M56:Y56),
                IF(
                    M$5:Y$5=1,
                    M56:Y56,
                    ""),
                "")),
            MAX(IF(
                ISNUMBER(M56:Y56),
                IF(
                    M$5:Y$5=2,
                    M56:Y56,
                    ""),
                ""))
        ),
        IF(
            Parameters!$D$16=1,
            IFERROR(
                AVERAGE(IF(
                    ISNUMBER(M56:Y56),
                    IF(
                        M$5:Y$5=1,
                        M56:Y56,
                        ""),
                    "")),
                AVERAGE(IF(
                    ISNUMBER(M56:Y56),
                    IF(
                        M$5:Y$5=2,
                        M56:Y56,
                        ""),
                    ""))
            ),
            IF(
                Parameters!$D$17=1,
                IFERROR(
                    IF(
                        OR(
                            IF(
                                ISNUMBER(M56:Y56),
                                IF(
                                    M$5:Y$5=1,
                                    M56:Y56,
                                    ""),
                                "")
                            =0),
                        0,
                        GEOMEAN(IF(
                            ISNUMBER(M56:Y56),
                            IF(
                                M$5:Y$5=1,
                                M56:Y56,
                                ""),
                            ""))
                    ),
                    IF(
                        OR(IF(
                            ISNUMBER(M56:Y56),
                            IF(
                                M$5:Y$5=2,
                                M56:Y56,
                                ""),
                            "")
                            =0),
                        0,
                        GEOMEAN(IF(
                            ISNUMBER(M56:Y56),
                            IF(
                                M$5:Y$5=2,
                                M56:Y56,
                                ""),
                            "")))
                )
            )
        )
    )
)</f>
        <v>0</v>
      </c>
      <c r="J56" s="242">
        <v>44753</v>
      </c>
      <c r="K56" s="242">
        <v>45203</v>
      </c>
      <c r="L56" s="91" t="s">
        <v>85</v>
      </c>
      <c r="M56" s="192">
        <v>0.85714285714285499</v>
      </c>
      <c r="N56" s="192">
        <v>0</v>
      </c>
      <c r="O56" s="192" t="s">
        <v>409</v>
      </c>
      <c r="P56" s="192" t="s">
        <v>409</v>
      </c>
      <c r="Q56" s="192" t="s">
        <v>409</v>
      </c>
      <c r="R56" s="192">
        <v>0.6</v>
      </c>
      <c r="S56" s="192">
        <v>-0.746999999999999</v>
      </c>
      <c r="T56" s="192">
        <v>-0.1</v>
      </c>
      <c r="U56" s="192" t="s">
        <v>409</v>
      </c>
      <c r="V56" s="192" t="s">
        <v>409</v>
      </c>
      <c r="W56" s="192" t="s">
        <v>409</v>
      </c>
      <c r="X56" s="192" t="s">
        <v>409</v>
      </c>
      <c r="Y56" s="192"/>
      <c r="Z56" s="192"/>
      <c r="AF56" s="34"/>
      <c r="AG56" s="34"/>
      <c r="AH56" s="34"/>
      <c r="AI56" s="34"/>
      <c r="AJ56" s="34"/>
      <c r="AK56" s="34"/>
      <c r="AL56" s="195"/>
      <c r="AM56" s="195"/>
      <c r="AN56" s="80"/>
      <c r="AO56" s="80"/>
      <c r="AP56" s="80"/>
      <c r="AQ56" s="35"/>
    </row>
    <row r="57" spans="1:43" x14ac:dyDescent="0.2">
      <c r="A57" s="84">
        <v>50</v>
      </c>
      <c r="B57" s="84" t="str">
        <f ca="1"/>
        <v>Czech Republic</v>
      </c>
      <c r="C57" s="84" t="str">
        <f ca="1"/>
        <v>CZE</v>
      </c>
      <c r="D57" s="219" t="str">
        <f ca="1"/>
        <v>ECS           Europe &amp; Central Asia</v>
      </c>
      <c r="E57" s="219" t="str">
        <f ca="1"/>
        <v>NA</v>
      </c>
      <c r="F57" s="190"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1.2626502739419603</v>
      </c>
      <c r="H57" s="80" cm="1">
        <f t="array" ref="H57">IF(
    SUM(IF(
            ISNUMBER(
                IF(
                    $M$4:$Y$4,
                    (M57:Y57),
                    "")),
            1,
            0))
        =0,
    NA(),
    IF(
        Parameters!$D$15=1,
        IF(
            SUM(--(ISNUMBER(IF($M$4:$Y$4=1,(M57:Y57),""))))&gt;0,
            MAX(IF(
                ISNUMBER(M57:Y57),
                IF(
                    M$4:Y$4=1,
                    M57:Y57,
                    ""),
                "")),
            MAX(IF(
                ISNUMBER(M57:Y57),
                IF(
                    M$4:Y$4=2,
                    M57:Y57,
                    ""),
                ""))
        ),
        IF(
            Parameters!$D$16=1,
            IFERROR(
                AVERAGE(IF(
                    ISNUMBER(M57:Y57),
                    IF(
                        M$4:Y$4=1,
                        M57:Y57,
                        ""),
                    "")),
                AVERAGE(IF(
                    ISNUMBER(M57:Y57),
                    IF(
                        M$4:Y$4=2,
                        M57:Y57,
                        ""),
                    ""))
            ),
            IF(
                Parameters!$D$17=1,
                IFERROR(
                    IF(
                        OR(
                            IF(
                                ISNUMBER(M57:Y57),
                                IF(
                                    M$4:Y$4=1,
                                    M57:Y57,
                                    ""),
                                "")
                            =0),
                        0,
                        GEOMEAN(IF(
                            ISNUMBER(M57:Y57),
                            IF(
                                M$4:Y$4=1,
                                M57:Y57,
                                ""),
                            ""))
                    ),
                    IF(
                        OR(IF(
                            ISNUMBER(M57:Y57),
                            IF(
                                M$4:Y$4=2,
                                M57:Y57,
                                ""),
                            "")
                            =0),
                        0,
                        GEOMEAN(IF(
                            ISNUMBER(M57:Y57),
                            IF(
                                M$4:Y$4=2,
                                M57:Y57,
                                ""),
                            "")))
                )
            )
        )
    )
)</f>
        <v>0.57142857142857095</v>
      </c>
      <c r="I57" s="191" cm="1">
        <f t="array" ref="I57">IF(
    SUM(IF(
            ISNUMBER(
                IF(
                    $M$5:$Y$5,
                    (M57:Y57),
                    "")),
            1,
            0))
        =0,
    NA(),
    IF(
        Parameters!$D$15=1,
        IF(
            SUM(--(ISNUMBER(IF($M$5:$Y$5=1,(M57:Y57),""))))&gt;0,
            MAX(IF(
                ISNUMBER(M57:Y57),
                IF(
                    M$5:Y$5=1,
                    M57:Y57,
                    ""),
                "")),
            MAX(IF(
                ISNUMBER(M57:Y57),
                IF(
                    M$5:Y$5=2,
                    M57:Y57,
                    ""),
                ""))
        ),
        IF(
            Parameters!$D$16=1,
            IFERROR(
                AVERAGE(IF(
                    ISNUMBER(M57:Y57),
                    IF(
                        M$5:Y$5=1,
                        M57:Y57,
                        ""),
                    "")),
                AVERAGE(IF(
                    ISNUMBER(M57:Y57),
                    IF(
                        M$5:Y$5=2,
                        M57:Y57,
                        ""),
                    ""))
            ),
            IF(
                Parameters!$D$17=1,
                IFERROR(
                    IF(
                        OR(
                            IF(
                                ISNUMBER(M57:Y57),
                                IF(
                                    M$5:Y$5=1,
                                    M57:Y57,
                                    ""),
                                "")
                            =0),
                        0,
                        GEOMEAN(IF(
                            ISNUMBER(M57:Y57),
                            IF(
                                M$5:Y$5=1,
                                M57:Y57,
                                ""),
                            ""))
                    ),
                    IF(
                        OR(IF(
                            ISNUMBER(M57:Y57),
                            IF(
                                M$5:Y$5=2,
                                M57:Y57,
                                ""),
                            "")
                            =0),
                        0,
                        GEOMEAN(IF(
                            ISNUMBER(M57:Y57),
                            IF(
                                M$5:Y$5=2,
                                M57:Y57,
                                ""),
                            "")))
                )
            )
        )
    )
)</f>
        <v>2.7899999999999898</v>
      </c>
      <c r="J57" s="242">
        <v>45163</v>
      </c>
      <c r="K57" s="242">
        <v>45203</v>
      </c>
      <c r="L57" s="91" t="s">
        <v>87</v>
      </c>
      <c r="M57" s="192">
        <v>0.57142857142857095</v>
      </c>
      <c r="N57" s="192">
        <v>2.7899999999999898</v>
      </c>
      <c r="O57" s="192" t="s">
        <v>409</v>
      </c>
      <c r="P57" s="192" t="s">
        <v>409</v>
      </c>
      <c r="Q57" s="192" t="s">
        <v>409</v>
      </c>
      <c r="R57" s="192">
        <v>0.4</v>
      </c>
      <c r="S57" s="192">
        <v>-0.50800000000000001</v>
      </c>
      <c r="T57" s="192">
        <v>0.27899999999999903</v>
      </c>
      <c r="U57" s="192" t="s">
        <v>409</v>
      </c>
      <c r="V57" s="192" t="s">
        <v>409</v>
      </c>
      <c r="W57" s="192" t="s">
        <v>409</v>
      </c>
      <c r="X57" s="192" t="s">
        <v>409</v>
      </c>
      <c r="Y57" s="192"/>
      <c r="Z57" s="192"/>
      <c r="AF57" s="34"/>
      <c r="AG57" s="34"/>
      <c r="AH57" s="34"/>
      <c r="AI57" s="34"/>
      <c r="AJ57" s="34"/>
      <c r="AK57" s="34"/>
      <c r="AL57" s="195"/>
      <c r="AM57" s="195"/>
      <c r="AN57" s="80"/>
      <c r="AO57" s="80"/>
      <c r="AP57" s="80"/>
      <c r="AQ57" s="35"/>
    </row>
    <row r="58" spans="1:43" x14ac:dyDescent="0.2">
      <c r="A58" s="84">
        <v>51</v>
      </c>
      <c r="B58" s="84" t="str">
        <f ca="1"/>
        <v>Germany</v>
      </c>
      <c r="C58" s="84" t="str">
        <f ca="1"/>
        <v>DEU</v>
      </c>
      <c r="D58" s="219" t="str">
        <f ca="1"/>
        <v>ECS           Europe &amp; Central Asia</v>
      </c>
      <c r="E58" s="219" t="str">
        <f ca="1"/>
        <v>NA</v>
      </c>
      <c r="F58" s="190"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$M$4:$Y$4,
                    (M58:Y58),
                    "")),
            1,
            0))
        =0,
    NA(),
    IF(
        Parameters!$D$15=1,
        IF(
            SUM(--(ISNUMBER(IF($M$4:$Y$4=1,(M58:Y58),""))))&gt;0,
            MAX(IF(
                ISNUMBER(M58:Y58),
                IF(
                    M$4:Y$4=1,
                    M58:Y58,
                    ""),
                "")),
            MAX(IF(
                ISNUMBER(M58:Y58),
                IF(
                    M$4:Y$4=2,
                    M58:Y58,
                    ""),
                ""))
        ),
        IF(
            Parameters!$D$16=1,
            IFERROR(
                AVERAGE(IF(
                    ISNUMBER(M58:Y58),
                    IF(
                        M$4:Y$4=1,
                        M58:Y58,
                        ""),
                    "")),
                AVERAGE(IF(
                    ISNUMBER(M58:Y58),
                    IF(
                        M$4:Y$4=2,
                        M58:Y58,
                        ""),
                    ""))
            ),
            IF(
                Parameters!$D$17=1,
                IFERROR(
                    IF(
                        OR(
                            IF(
                                ISNUMBER(M58:Y58),
                                IF(
                                    M$4:Y$4=1,
                                    M58:Y58,
                                    ""),
                                "")
                            =0),
                        0,
                        GEOMEAN(IF(
                            ISNUMBER(M58:Y58),
                            IF(
                                M$4:Y$4=1,
                                M58:Y58,
                                ""),
                            ""))
                    ),
                    IF(
                        OR(IF(
                            ISNUMBER(M58:Y58),
                            IF(
                                M$4:Y$4=2,
                                M58:Y58,
                                ""),
                            "")
                            =0),
                        0,
                        GEOMEAN(IF(
                            ISNUMBER(M58:Y58),
                            IF(
                                M$4:Y$4=2,
                                M58:Y58,
                                ""),
                            "")))
                )
            )
        )
    )
)</f>
        <v>0.57142857142857095</v>
      </c>
      <c r="I58" s="191" cm="1">
        <f t="array" ref="I58">IF(
    SUM(IF(
            ISNUMBER(
                IF(
                    $M$5:$Y$5,
                    (M58:Y58),
                    "")),
            1,
            0))
        =0,
    NA(),
    IF(
        Parameters!$D$15=1,
        IF(
            SUM(--(ISNUMBER(IF($M$5:$Y$5=1,(M58:Y58),""))))&gt;0,
            MAX(IF(
                ISNUMBER(M58:Y58),
                IF(
                    M$5:Y$5=1,
                    M58:Y58,
                    ""),
                "")),
            MAX(IF(
                ISNUMBER(M58:Y58),
                IF(
                    M$5:Y$5=2,
                    M58:Y58,
                    ""),
                ""))
        ),
        IF(
            Parameters!$D$16=1,
            IFERROR(
                AVERAGE(IF(
                    ISNUMBER(M58:Y58),
                    IF(
                        M$5:Y$5=1,
                        M58:Y58,
                        ""),
                    "")),
                AVERAGE(IF(
                    ISNUMBER(M58:Y58),
                    IF(
                        M$5:Y$5=2,
                        M58:Y58,
                        ""),
                    ""))
            ),
            IF(
                Parameters!$D$17=1,
                IFERROR(
                    IF(
                        OR(
                            IF(
                                ISNUMBER(M58:Y58),
                                IF(
                                    M$5:Y$5=1,
                                    M58:Y58,
                                    ""),
                                "")
                            =0),
                        0,
                        GEOMEAN(IF(
                            ISNUMBER(M58:Y58),
                            IF(
                                M$5:Y$5=1,
                                M58:Y58,
                                ""),
                            ""))
                    ),
                    IF(
                        OR(IF(
                            ISNUMBER(M58:Y58),
                            IF(
                                M$5:Y$5=2,
                                M58:Y58,
                                ""),
                            "")
                            =0),
                        0,
                        GEOMEAN(IF(
                            ISNUMBER(M58:Y58),
                            IF(
                                M$5:Y$5=2,
                                M58:Y58,
                                ""),
                            "")))
                )
            )
        )
    )
)</f>
        <v>0</v>
      </c>
      <c r="J58" s="242">
        <v>44753</v>
      </c>
      <c r="K58" s="242">
        <v>45203</v>
      </c>
      <c r="L58" s="91" t="s">
        <v>89</v>
      </c>
      <c r="M58" s="192">
        <v>0.57142857142857095</v>
      </c>
      <c r="N58" s="192">
        <v>0</v>
      </c>
      <c r="O58" s="192" t="s">
        <v>409</v>
      </c>
      <c r="P58" s="192" t="s">
        <v>409</v>
      </c>
      <c r="Q58" s="192" t="s">
        <v>409</v>
      </c>
      <c r="R58" s="192">
        <v>0.4</v>
      </c>
      <c r="S58" s="192">
        <v>-0.50800000000000001</v>
      </c>
      <c r="T58" s="192">
        <v>-4.9999999999999802E-2</v>
      </c>
      <c r="U58" s="192" t="s">
        <v>409</v>
      </c>
      <c r="V58" s="192" t="s">
        <v>409</v>
      </c>
      <c r="W58" s="192" t="s">
        <v>409</v>
      </c>
      <c r="X58" s="192" t="s">
        <v>409</v>
      </c>
      <c r="Y58" s="192"/>
      <c r="Z58" s="192"/>
      <c r="AF58" s="34"/>
      <c r="AG58" s="34"/>
      <c r="AH58" s="34"/>
      <c r="AI58" s="34"/>
      <c r="AJ58" s="34"/>
      <c r="AK58" s="34"/>
      <c r="AL58" s="195"/>
      <c r="AM58" s="195"/>
      <c r="AN58" s="80"/>
      <c r="AO58" s="80"/>
      <c r="AP58" s="80"/>
      <c r="AQ58" s="35"/>
    </row>
    <row r="59" spans="1:43" x14ac:dyDescent="0.2">
      <c r="A59" s="84">
        <v>52</v>
      </c>
      <c r="B59" s="84" t="str">
        <f ca="1"/>
        <v>Djibouti</v>
      </c>
      <c r="C59" s="84" t="str">
        <f ca="1"/>
        <v>DJI</v>
      </c>
      <c r="D59" s="219" t="str">
        <f ca="1"/>
        <v>MEA           Middle East &amp; North Africa</v>
      </c>
      <c r="E59" s="219" t="str">
        <f ca="1"/>
        <v>IDA</v>
      </c>
      <c r="F59" s="190"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$M$4:$Y$4,
                    (M59:Y59),
                    "")),
            1,
            0))
        =0,
    NA(),
    IF(
        Parameters!$D$15=1,
        IF(
            SUM(--(ISNUMBER(IF($M$4:$Y$4=1,(M59:Y59),""))))&gt;0,
            MAX(IF(
                ISNUMBER(M59:Y59),
                IF(
                    M$4:Y$4=1,
                    M59:Y59,
                    ""),
                "")),
            MAX(IF(
                ISNUMBER(M59:Y59),
                IF(
                    M$4:Y$4=2,
                    M59:Y59,
                    ""),
                ""))
        ),
        IF(
            Parameters!$D$16=1,
            IFERROR(
                AVERAGE(IF(
                    ISNUMBER(M59:Y59),
                    IF(
                        M$4:Y$4=1,
                        M59:Y59,
                        ""),
                    "")),
                AVERAGE(IF(
                    ISNUMBER(M59:Y59),
                    IF(
                        M$4:Y$4=2,
                        M59:Y59,
                        ""),
                    ""))
            ),
            IF(
                Parameters!$D$17=1,
                IFERROR(
                    IF(
                        OR(
                            IF(
                                ISNUMBER(M59:Y59),
                                IF(
                                    M$4:Y$4=1,
                                    M59:Y59,
                                    ""),
                                "")
                            =0),
                        0,
                        GEOMEAN(IF(
                            ISNUMBER(M59:Y59),
                            IF(
                                M$4:Y$4=1,
                                M59:Y59,
                                ""),
                            ""))
                    ),
                    IF(
                        OR(IF(
                            ISNUMBER(M59:Y59),
                            IF(
                                M$4:Y$4=2,
                                M59:Y59,
                                ""),
                            "")
                            =0),
                        0,
                        GEOMEAN(IF(
                            ISNUMBER(M59:Y59),
                            IF(
                                M$4:Y$4=2,
                                M59:Y59,
                                ""),
                            "")))
                )
            )
        )
    )
)</f>
        <v>8.71428571428571</v>
      </c>
      <c r="I59" s="191" cm="1">
        <f t="array" ref="I59">IF(
    SUM(IF(
            ISNUMBER(
                IF(
                    $M$5:$Y$5,
                    (M59:Y59),
                    "")),
            1,
            0))
        =0,
    NA(),
    IF(
        Parameters!$D$15=1,
        IF(
            SUM(--(ISNUMBER(IF($M$5:$Y$5=1,(M59:Y59),""))))&gt;0,
            MAX(IF(
                ISNUMBER(M59:Y59),
                IF(
                    M$5:Y$5=1,
                    M59:Y59,
                    ""),
                "")),
            MAX(IF(
                ISNUMBER(M59:Y59),
                IF(
                    M$5:Y$5=2,
                    M59:Y59,
                    ""),
                ""))
        ),
        IF(
            Parameters!$D$16=1,
            IFERROR(
                AVERAGE(IF(
                    ISNUMBER(M59:Y59),
                    IF(
                        M$5:Y$5=1,
                        M59:Y59,
                        ""),
                    "")),
                AVERAGE(IF(
                    ISNUMBER(M59:Y59),
                    IF(
                        M$5:Y$5=2,
                        M59:Y59,
                        ""),
                    ""))
            ),
            IF(
                Parameters!$D$17=1,
                IFERROR(
                    IF(
                        OR(
                            IF(
                                ISNUMBER(M59:Y59),
                                IF(
                                    M$5:Y$5=1,
                                    M59:Y59,
                                    ""),
                                "")
                            =0),
                        0,
                        GEOMEAN(IF(
                            ISNUMBER(M59:Y59),
                            IF(
                                M$5:Y$5=1,
                                M59:Y59,
                                ""),
                            ""))
                    ),
                    IF(
                        OR(IF(
                            ISNUMBER(M59:Y59),
                            IF(
                                M$5:Y$5=2,
                                M59:Y59,
                                ""),
                            "")
                            =0),
                        0,
                        GEOMEAN(IF(
                            ISNUMBER(M59:Y59),
                            IF(
                                M$5:Y$5=2,
                                M59:Y59,
                                ""),
                            "")))
                )
            )
        )
    )
)</f>
        <v>0</v>
      </c>
      <c r="J59" s="242">
        <v>45188</v>
      </c>
      <c r="K59" s="242">
        <v>45203</v>
      </c>
      <c r="L59" s="91" t="s">
        <v>91</v>
      </c>
      <c r="M59" s="192">
        <v>8.71428571428571</v>
      </c>
      <c r="N59" s="192" t="s">
        <v>409</v>
      </c>
      <c r="O59" s="192" t="s">
        <v>409</v>
      </c>
      <c r="P59" s="192">
        <v>0</v>
      </c>
      <c r="Q59" s="192" t="s">
        <v>409</v>
      </c>
      <c r="R59" s="192">
        <v>6.1</v>
      </c>
      <c r="S59" s="192" t="s">
        <v>409</v>
      </c>
      <c r="T59" s="192" t="s">
        <v>409</v>
      </c>
      <c r="U59" s="192" t="s">
        <v>409</v>
      </c>
      <c r="V59" s="192">
        <v>-0.411242686232271</v>
      </c>
      <c r="W59" s="192">
        <v>-0.80065437280612906</v>
      </c>
      <c r="X59" s="192" t="s">
        <v>409</v>
      </c>
      <c r="Y59" s="192"/>
      <c r="Z59" s="192"/>
      <c r="AF59" s="34"/>
      <c r="AG59" s="34"/>
      <c r="AH59" s="34"/>
      <c r="AI59" s="34"/>
      <c r="AJ59" s="34"/>
      <c r="AK59" s="34"/>
      <c r="AL59" s="195"/>
      <c r="AM59" s="195"/>
      <c r="AN59" s="80"/>
      <c r="AO59" s="80"/>
      <c r="AP59" s="80"/>
      <c r="AQ59" s="35"/>
    </row>
    <row r="60" spans="1:43" x14ac:dyDescent="0.2">
      <c r="A60" s="84">
        <v>53</v>
      </c>
      <c r="B60" s="84" t="str">
        <f ca="1"/>
        <v>Dominica</v>
      </c>
      <c r="C60" s="84" t="str">
        <f ca="1"/>
        <v>DMA</v>
      </c>
      <c r="D60" s="219" t="str">
        <f ca="1"/>
        <v>LCN           Latin America &amp; Caribbean</v>
      </c>
      <c r="E60" s="219" t="str">
        <f ca="1"/>
        <v>Blend</v>
      </c>
      <c r="F60" s="190"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$M$4:$Y$4,
                    (M60:Y60),
                    "")),
            1,
            0))
        =0,
    NA(),
    IF(
        Parameters!$D$15=1,
        IF(
            SUM(--(ISNUMBER(IF($M$4:$Y$4=1,(M60:Y60),""))))&gt;0,
            MAX(IF(
                ISNUMBER(M60:Y60),
                IF(
                    M$4:Y$4=1,
                    M60:Y60,
                    ""),
                "")),
            MAX(IF(
                ISNUMBER(M60:Y60),
                IF(
                    M$4:Y$4=2,
                    M60:Y60,
                    ""),
                ""))
        ),
        IF(
            Parameters!$D$16=1,
            IFERROR(
                AVERAGE(IF(
                    ISNUMBER(M60:Y60),
                    IF(
                        M$4:Y$4=1,
                        M60:Y60,
                        ""),
                    "")),
                AVERAGE(IF(
                    ISNUMBER(M60:Y60),
                    IF(
                        M$4:Y$4=2,
                        M60:Y60,
                        ""),
                    ""))
            ),
            IF(
                Parameters!$D$17=1,
                IFERROR(
                    IF(
                        OR(
                            IF(
                                ISNUMBER(M60:Y60),
                                IF(
                                    M$4:Y$4=1,
                                    M60:Y60,
                                    ""),
                                "")
                            =0),
                        0,
                        GEOMEAN(IF(
                            ISNUMBER(M60:Y60),
                            IF(
                                M$4:Y$4=1,
                                M60:Y60,
                                ""),
                            ""))
                    ),
                    IF(
                        OR(IF(
                            ISNUMBER(M60:Y60),
                            IF(
                                M$4:Y$4=2,
                                M60:Y60,
                                ""),
                            "")
                            =0),
                        0,
                        GEOMEAN(IF(
                            ISNUMBER(M60:Y60),
                            IF(
                                M$4:Y$4=2,
                                M60:Y60,
                                ""),
                            "")))
                )
            )
        )
    )
)</f>
        <v>7</v>
      </c>
      <c r="I60" s="191" t="e" cm="1">
        <f t="array" ref="I60">IF(
    SUM(IF(
            ISNUMBER(
                IF(
                    $M$5:$Y$5,
                    (M60:Y60),
                    "")),
            1,
            0))
        =0,
    NA(),
    IF(
        Parameters!$D$15=1,
        IF(
            SUM(--(ISNUMBER(IF($M$5:$Y$5=1,(M60:Y60),""))))&gt;0,
            MAX(IF(
                ISNUMBER(M60:Y60),
                IF(
                    M$5:Y$5=1,
                    M60:Y60,
                    ""),
                "")),
            MAX(IF(
                ISNUMBER(M60:Y60),
                IF(
                    M$5:Y$5=2,
                    M60:Y60,
                    ""),
                ""))
        ),
        IF(
            Parameters!$D$16=1,
            IFERROR(
                AVERAGE(IF(
                    ISNUMBER(M60:Y60),
                    IF(
                        M$5:Y$5=1,
                        M60:Y60,
                        ""),
                    "")),
                AVERAGE(IF(
                    ISNUMBER(M60:Y60),
                    IF(
                        M$5:Y$5=2,
                        M60:Y60,
                        ""),
                    ""))
            ),
            IF(
                Parameters!$D$17=1,
                IFERROR(
                    IF(
                        OR(
                            IF(
                                ISNUMBER(M60:Y60),
                                IF(
                                    M$5:Y$5=1,
                                    M60:Y60,
                                    ""),
                                "")
                            =0),
                        0,
                        GEOMEAN(IF(
                            ISNUMBER(M60:Y60),
                            IF(
                                M$5:Y$5=1,
                                M60:Y60,
                                ""),
                            ""))
                    ),
                    IF(
                        OR(IF(
                            ISNUMBER(M60:Y60),
                            IF(
                                M$5:Y$5=2,
                                M60:Y60,
                                ""),
                            "")
                            =0),
                        0,
                        GEOMEAN(IF(
                            ISNUMBER(M60:Y60),
                            IF(
                                M$5:Y$5=2,
                                M60:Y60,
                                ""),
                            "")))
                )
            )
        )
    )
)</f>
        <v>#N/A</v>
      </c>
      <c r="J60" s="242">
        <v>45188</v>
      </c>
      <c r="K60" s="242">
        <v>45014</v>
      </c>
      <c r="L60" s="91" t="s">
        <v>93</v>
      </c>
      <c r="M60" s="192">
        <v>7</v>
      </c>
      <c r="N60" s="192" t="s">
        <v>409</v>
      </c>
      <c r="O60" s="192" t="s">
        <v>409</v>
      </c>
      <c r="P60" s="192" t="s">
        <v>409</v>
      </c>
      <c r="Q60" s="192" t="s">
        <v>409</v>
      </c>
      <c r="R60" s="192">
        <v>4.9000000000000004</v>
      </c>
      <c r="S60" s="192" t="s">
        <v>409</v>
      </c>
      <c r="T60" s="192" t="s">
        <v>409</v>
      </c>
      <c r="U60" s="192" t="s">
        <v>409</v>
      </c>
      <c r="V60" s="192" t="s">
        <v>409</v>
      </c>
      <c r="W60" s="192" t="s">
        <v>409</v>
      </c>
      <c r="X60" s="192" t="s">
        <v>409</v>
      </c>
      <c r="Y60" s="192"/>
      <c r="Z60" s="192"/>
      <c r="AF60" s="34"/>
      <c r="AG60" s="34"/>
      <c r="AH60" s="34"/>
      <c r="AI60" s="34"/>
      <c r="AJ60" s="34"/>
      <c r="AK60" s="34"/>
      <c r="AL60" s="195"/>
      <c r="AM60" s="195"/>
      <c r="AN60" s="80"/>
      <c r="AO60" s="80"/>
      <c r="AP60" s="80"/>
      <c r="AQ60" s="35"/>
    </row>
    <row r="61" spans="1:43" x14ac:dyDescent="0.2">
      <c r="A61" s="84">
        <v>54</v>
      </c>
      <c r="B61" s="84" t="str">
        <f ca="1"/>
        <v>Denmark</v>
      </c>
      <c r="C61" s="84" t="str">
        <f ca="1"/>
        <v>DNK</v>
      </c>
      <c r="D61" s="219" t="str">
        <f ca="1"/>
        <v>ECS           Europe &amp; Central Asia</v>
      </c>
      <c r="E61" s="219" t="str">
        <f ca="1"/>
        <v>NA</v>
      </c>
      <c r="F61" s="190"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$M$4:$Y$4,
                    (M61:Y61),
                    "")),
            1,
            0))
        =0,
    NA(),
    IF(
        Parameters!$D$15=1,
        IF(
            SUM(--(ISNUMBER(IF($M$4:$Y$4=1,(M61:Y61),""))))&gt;0,
            MAX(IF(
                ISNUMBER(M61:Y61),
                IF(
                    M$4:Y$4=1,
                    M61:Y61,
                    ""),
                "")),
            MAX(IF(
                ISNUMBER(M61:Y61),
                IF(
                    M$4:Y$4=2,
                    M61:Y61,
                    ""),
                ""))
        ),
        IF(
            Parameters!$D$16=1,
            IFERROR(
                AVERAGE(IF(
                    ISNUMBER(M61:Y61),
                    IF(
                        M$4:Y$4=1,
                        M61:Y61,
                        ""),
                    "")),
                AVERAGE(IF(
                    ISNUMBER(M61:Y61),
                    IF(
                        M$4:Y$4=2,
                        M61:Y61,
                        ""),
                    ""))
            ),
            IF(
                Parameters!$D$17=1,
                IFERROR(
                    IF(
                        OR(
                            IF(
                                ISNUMBER(M61:Y61),
                                IF(
                                    M$4:Y$4=1,
                                    M61:Y61,
                                    ""),
                                "")
                            =0),
                        0,
                        GEOMEAN(IF(
                            ISNUMBER(M61:Y61),
                            IF(
                                M$4:Y$4=1,
                                M61:Y61,
                                ""),
                            ""))
                    ),
                    IF(
                        OR(IF(
                            ISNUMBER(M61:Y61),
                            IF(
                                M$4:Y$4=2,
                                M61:Y61,
                                ""),
                            "")
                            =0),
                        0,
                        GEOMEAN(IF(
                            ISNUMBER(M61:Y61),
                            IF(
                                M$4:Y$4=2,
                                M61:Y61,
                                ""),
                            "")))
                )
            )
        )
    )
)</f>
        <v>0.14285714285714199</v>
      </c>
      <c r="I61" s="191" cm="1">
        <f t="array" ref="I61">IF(
    SUM(IF(
            ISNUMBER(
                IF(
                    $M$5:$Y$5,
                    (M61:Y61),
                    "")),
            1,
            0))
        =0,
    NA(),
    IF(
        Parameters!$D$15=1,
        IF(
            SUM(--(ISNUMBER(IF($M$5:$Y$5=1,(M61:Y61),""))))&gt;0,
            MAX(IF(
                ISNUMBER(M61:Y61),
                IF(
                    M$5:Y$5=1,
                    M61:Y61,
                    ""),
                "")),
            MAX(IF(
                ISNUMBER(M61:Y61),
                IF(
                    M$5:Y$5=2,
                    M61:Y61,
                    ""),
                ""))
        ),
        IF(
            Parameters!$D$16=1,
            IFERROR(
                AVERAGE(IF(
                    ISNUMBER(M61:Y61),
                    IF(
                        M$5:Y$5=1,
                        M61:Y61,
                        ""),
                    "")),
                AVERAGE(IF(
                    ISNUMBER(M61:Y61),
                    IF(
                        M$5:Y$5=2,
                        M61:Y61,
                        ""),
                    ""))
            ),
            IF(
                Parameters!$D$17=1,
                IFERROR(
                    IF(
                        OR(
                            IF(
                                ISNUMBER(M61:Y61),
                                IF(
                                    M$5:Y$5=1,
                                    M61:Y61,
                                    ""),
                                "")
                            =0),
                        0,
                        GEOMEAN(IF(
                            ISNUMBER(M61:Y61),
                            IF(
                                M$5:Y$5=1,
                                M61:Y61,
                                ""),
                            ""))
                    ),
                    IF(
                        OR(IF(
                            ISNUMBER(M61:Y61),
                            IF(
                                M$5:Y$5=2,
                                M61:Y61,
                                ""),
                            "")
                            =0),
                        0,
                        GEOMEAN(IF(
                            ISNUMBER(M61:Y61),
                            IF(
                                M$5:Y$5=2,
                                M61:Y61,
                                ""),
                            "")))
                )
            )
        )
    )
)</f>
        <v>0</v>
      </c>
      <c r="J61" s="242">
        <v>45188</v>
      </c>
      <c r="K61" s="242">
        <v>45058</v>
      </c>
      <c r="L61" s="91" t="s">
        <v>95</v>
      </c>
      <c r="M61" s="192">
        <v>0.14285714285714199</v>
      </c>
      <c r="N61" s="192">
        <v>0</v>
      </c>
      <c r="O61" s="192" t="s">
        <v>409</v>
      </c>
      <c r="P61" s="192" t="s">
        <v>409</v>
      </c>
      <c r="Q61" s="192" t="s">
        <v>409</v>
      </c>
      <c r="R61" s="192">
        <v>0.1</v>
      </c>
      <c r="S61" s="192">
        <v>-0.60799999999999998</v>
      </c>
      <c r="T61" s="192">
        <v>-0.55799999999999905</v>
      </c>
      <c r="U61" s="192" t="s">
        <v>409</v>
      </c>
      <c r="V61" s="192" t="s">
        <v>409</v>
      </c>
      <c r="W61" s="192" t="s">
        <v>409</v>
      </c>
      <c r="X61" s="192" t="s">
        <v>409</v>
      </c>
      <c r="Y61" s="192"/>
      <c r="Z61" s="192"/>
      <c r="AF61" s="34"/>
      <c r="AG61" s="34"/>
      <c r="AH61" s="34"/>
      <c r="AI61" s="34"/>
      <c r="AJ61" s="34"/>
      <c r="AK61" s="34"/>
      <c r="AL61" s="195"/>
      <c r="AM61" s="195"/>
      <c r="AN61" s="80"/>
      <c r="AO61" s="80"/>
      <c r="AP61" s="80"/>
      <c r="AQ61" s="35"/>
    </row>
    <row r="62" spans="1:43" x14ac:dyDescent="0.2">
      <c r="A62" s="84">
        <v>55</v>
      </c>
      <c r="B62" s="84" t="str">
        <f ca="1"/>
        <v>Dominican Republic</v>
      </c>
      <c r="C62" s="84" t="str">
        <f ca="1"/>
        <v>DOM</v>
      </c>
      <c r="D62" s="219" t="str">
        <f ca="1"/>
        <v>LCN           Latin America &amp; Caribbean</v>
      </c>
      <c r="E62" s="219" t="str">
        <f ca="1"/>
        <v>IBRD</v>
      </c>
      <c r="F62" s="190"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6.6547512564869162</v>
      </c>
      <c r="H62" s="80" cm="1">
        <f t="array" ref="H62">IF(
    SUM(IF(
            ISNUMBER(
                IF(
                    $M$4:$Y$4,
                    (M62:Y62),
                    "")),
            1,
            0))
        =0,
    NA(),
    IF(
        Parameters!$D$15=1,
        IF(
            SUM(--(ISNUMBER(IF($M$4:$Y$4=1,(M62:Y62),""))))&gt;0,
            MAX(IF(
                ISNUMBER(M62:Y62),
                IF(
                    M$4:Y$4=1,
                    M62:Y62,
                    ""),
                "")),
            MAX(IF(
                ISNUMBER(M62:Y62),
                IF(
                    M$4:Y$4=2,
                    M62:Y62,
                    ""),
                ""))
        ),
        IF(
            Parameters!$D$16=1,
            IFERROR(
                AVERAGE(IF(
                    ISNUMBER(M62:Y62),
                    IF(
                        M$4:Y$4=1,
                        M62:Y62,
                        ""),
                    "")),
                AVERAGE(IF(
                    ISNUMBER(M62:Y62),
                    IF(
                        M$4:Y$4=2,
                        M62:Y62,
                        ""),
                    ""))
            ),
            IF(
                Parameters!$D$17=1,
                IFERROR(
                    IF(
                        OR(
                            IF(
                                ISNUMBER(M62:Y62),
                                IF(
                                    M$4:Y$4=1,
                                    M62:Y62,
                                    ""),
                                "")
                            =0),
                        0,
                        GEOMEAN(IF(
                            ISNUMBER(M62:Y62),
                            IF(
                                M$4:Y$4=1,
                                M62:Y62,
                                ""),
                            ""))
                    ),
                    IF(
                        OR(IF(
                            ISNUMBER(M62:Y62),
                            IF(
                                M$4:Y$4=2,
                                M62:Y62,
                                ""),
                            "")
                            =0),
                        0,
                        GEOMEAN(IF(
                            ISNUMBER(M62:Y62),
                            IF(
                                M$4:Y$4=2,
                                M62:Y62,
                                ""),
                            "")))
                )
            )
        )
    )
)</f>
        <v>4.4285714285714199</v>
      </c>
      <c r="I62" s="191" cm="1">
        <f t="array" ref="I62">IF(
    SUM(IF(
            ISNUMBER(
                IF(
                    $M$5:$Y$5,
                    (M62:Y62),
                    "")),
            1,
            0))
        =0,
    NA(),
    IF(
        Parameters!$D$15=1,
        IF(
            SUM(--(ISNUMBER(IF($M$5:$Y$5=1,(M62:Y62),""))))&gt;0,
            MAX(IF(
                ISNUMBER(M62:Y62),
                IF(
                    M$5:Y$5=1,
                    M62:Y62,
                    ""),
                "")),
            MAX(IF(
                ISNUMBER(M62:Y62),
                IF(
                    M$5:Y$5=2,
                    M62:Y62,
                    ""),
                ""))
        ),
        IF(
            Parameters!$D$16=1,
            IFERROR(
                AVERAGE(IF(
                    ISNUMBER(M62:Y62),
                    IF(
                        M$5:Y$5=1,
                        M62:Y62,
                        ""),
                    "")),
                AVERAGE(IF(
                    ISNUMBER(M62:Y62),
                    IF(
                        M$5:Y$5=2,
                        M62:Y62,
                        ""),
                    ""))
            ),
            IF(
                Parameters!$D$17=1,
                IFERROR(
                    IF(
                        OR(
                            IF(
                                ISNUMBER(M62:Y62),
                                IF(
                                    M$5:Y$5=1,
                                    M62:Y62,
                                    ""),
                                "")
                            =0),
                        0,
                        GEOMEAN(IF(
                            ISNUMBER(M62:Y62),
                            IF(
                                M$5:Y$5=1,
                                M62:Y62,
                                ""),
                            ""))
                    ),
                    IF(
                        OR(IF(
                            ISNUMBER(M62:Y62),
                            IF(
                                M$5:Y$5=2,
                                M62:Y62,
                                ""),
                            "")
                            =0),
                        0,
                        GEOMEAN(IF(
                            ISNUMBER(M62:Y62),
                            IF(
                                M$5:Y$5=2,
                                M62:Y62,
                                ""),
                            "")))
                )
            )
        )
    )
)</f>
        <v>10</v>
      </c>
      <c r="J62" s="242">
        <v>45188</v>
      </c>
      <c r="K62" s="242">
        <v>45203</v>
      </c>
      <c r="L62" s="91" t="s">
        <v>97</v>
      </c>
      <c r="M62" s="192">
        <v>4.4285714285714199</v>
      </c>
      <c r="N62" s="192">
        <v>10</v>
      </c>
      <c r="O62" s="192" t="s">
        <v>409</v>
      </c>
      <c r="P62" s="192">
        <v>0</v>
      </c>
      <c r="Q62" s="192" t="s">
        <v>409</v>
      </c>
      <c r="R62" s="192">
        <v>3.1</v>
      </c>
      <c r="S62" s="192">
        <v>-0.90899999999999903</v>
      </c>
      <c r="T62" s="192">
        <v>1.522</v>
      </c>
      <c r="U62" s="192" t="s">
        <v>409</v>
      </c>
      <c r="V62" s="192">
        <v>-9.6552935234069798E-2</v>
      </c>
      <c r="W62" s="192">
        <v>-2.8395354747772199E-2</v>
      </c>
      <c r="X62" s="192" t="s">
        <v>409</v>
      </c>
      <c r="Y62" s="192"/>
      <c r="Z62" s="192"/>
      <c r="AF62" s="34"/>
      <c r="AG62" s="34"/>
      <c r="AH62" s="34"/>
      <c r="AI62" s="34"/>
      <c r="AJ62" s="34"/>
      <c r="AK62" s="34"/>
      <c r="AL62" s="195"/>
      <c r="AM62" s="195"/>
      <c r="AN62" s="80"/>
      <c r="AO62" s="80"/>
      <c r="AP62" s="80"/>
      <c r="AQ62" s="35"/>
    </row>
    <row r="63" spans="1:43" x14ac:dyDescent="0.2">
      <c r="A63" s="84">
        <v>56</v>
      </c>
      <c r="B63" s="84" t="str">
        <f ca="1"/>
        <v>Algeria</v>
      </c>
      <c r="C63" s="84" t="str">
        <f ca="1"/>
        <v>DZA</v>
      </c>
      <c r="D63" s="219" t="str">
        <f ca="1"/>
        <v>MEA           Middle East &amp; North Africa</v>
      </c>
      <c r="E63" s="219" t="str">
        <f ca="1"/>
        <v>IBRD</v>
      </c>
      <c r="F63" s="190"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$M$4:$Y$4,
                    (M63:Y63),
                    "")),
            1,
            0))
        =0,
    NA(),
    IF(
        Parameters!$D$15=1,
        IF(
            SUM(--(ISNUMBER(IF($M$4:$Y$4=1,(M63:Y63),""))))&gt;0,
            MAX(IF(
                ISNUMBER(M63:Y63),
                IF(
                    M$4:Y$4=1,
                    M63:Y63,
                    ""),
                "")),
            MAX(IF(
                ISNUMBER(M63:Y63),
                IF(
                    M$4:Y$4=2,
                    M63:Y63,
                    ""),
                ""))
        ),
        IF(
            Parameters!$D$16=1,
            IFERROR(
                AVERAGE(IF(
                    ISNUMBER(M63:Y63),
                    IF(
                        M$4:Y$4=1,
                        M63:Y63,
                        ""),
                    "")),
                AVERAGE(IF(
                    ISNUMBER(M63:Y63),
                    IF(
                        M$4:Y$4=2,
                        M63:Y63,
                        ""),
                    ""))
            ),
            IF(
                Parameters!$D$17=1,
                IFERROR(
                    IF(
                        OR(
                            IF(
                                ISNUMBER(M63:Y63),
                                IF(
                                    M$4:Y$4=1,
                                    M63:Y63,
                                    ""),
                                "")
                            =0),
                        0,
                        GEOMEAN(IF(
                            ISNUMBER(M63:Y63),
                            IF(
                                M$4:Y$4=1,
                                M63:Y63,
                                ""),
                            ""))
                    ),
                    IF(
                        OR(IF(
                            ISNUMBER(M63:Y63),
                            IF(
                                M$4:Y$4=2,
                                M63:Y63,
                                ""),
                            "")
                            =0),
                        0,
                        GEOMEAN(IF(
                            ISNUMBER(M63:Y63),
                            IF(
                                M$4:Y$4=2,
                                M63:Y63,
                                ""),
                            "")))
                )
            )
        )
    )
)</f>
        <v>3.4285714285714199</v>
      </c>
      <c r="I63" s="191" t="e" cm="1">
        <f t="array" ref="I63">IF(
    SUM(IF(
            ISNUMBER(
                IF(
                    $M$5:$Y$5,
                    (M63:Y63),
                    "")),
            1,
            0))
        =0,
    NA(),
    IF(
        Parameters!$D$15=1,
        IF(
            SUM(--(ISNUMBER(IF($M$5:$Y$5=1,(M63:Y63),""))))&gt;0,
            MAX(IF(
                ISNUMBER(M63:Y63),
                IF(
                    M$5:Y$5=1,
                    M63:Y63,
                    ""),
                "")),
            MAX(IF(
                ISNUMBER(M63:Y63),
                IF(
                    M$5:Y$5=2,
                    M63:Y63,
                    ""),
                ""))
        ),
        IF(
            Parameters!$D$16=1,
            IFERROR(
                AVERAGE(IF(
                    ISNUMBER(M63:Y63),
                    IF(
                        M$5:Y$5=1,
                        M63:Y63,
                        ""),
                    "")),
                AVERAGE(IF(
                    ISNUMBER(M63:Y63),
                    IF(
                        M$5:Y$5=2,
                        M63:Y63,
                        ""),
                    ""))
            ),
            IF(
                Parameters!$D$17=1,
                IFERROR(
                    IF(
                        OR(
                            IF(
                                ISNUMBER(M63:Y63),
                                IF(
                                    M$5:Y$5=1,
                                    M63:Y63,
                                    ""),
                                "")
                            =0),
                        0,
                        GEOMEAN(IF(
                            ISNUMBER(M63:Y63),
                            IF(
                                M$5:Y$5=1,
                                M63:Y63,
                                ""),
                            ""))
                    ),
                    IF(
                        OR(IF(
                            ISNUMBER(M63:Y63),
                            IF(
                                M$5:Y$5=2,
                                M63:Y63,
                                ""),
                            "")
                            =0),
                        0,
                        GEOMEAN(IF(
                            ISNUMBER(M63:Y63),
                            IF(
                                M$5:Y$5=2,
                                M63:Y63,
                                ""),
                            "")))
                )
            )
        )
    )
)</f>
        <v>#N/A</v>
      </c>
      <c r="J63" s="242">
        <v>45188</v>
      </c>
      <c r="K63" s="242">
        <v>45014</v>
      </c>
      <c r="L63" s="91" t="s">
        <v>99</v>
      </c>
      <c r="M63" s="192">
        <v>3.4285714285714199</v>
      </c>
      <c r="N63" s="192" t="s">
        <v>409</v>
      </c>
      <c r="O63" s="192" t="s">
        <v>409</v>
      </c>
      <c r="P63" s="192" t="s">
        <v>409</v>
      </c>
      <c r="Q63" s="192" t="s">
        <v>409</v>
      </c>
      <c r="R63" s="192">
        <v>2.4</v>
      </c>
      <c r="S63" s="192" t="s">
        <v>409</v>
      </c>
      <c r="T63" s="192" t="s">
        <v>409</v>
      </c>
      <c r="U63" s="192" t="s">
        <v>409</v>
      </c>
      <c r="V63" s="192" t="s">
        <v>409</v>
      </c>
      <c r="W63" s="192" t="s">
        <v>409</v>
      </c>
      <c r="X63" s="192" t="s">
        <v>409</v>
      </c>
      <c r="Y63" s="192"/>
      <c r="Z63" s="192"/>
      <c r="AF63" s="34"/>
      <c r="AG63" s="34"/>
      <c r="AH63" s="34"/>
      <c r="AI63" s="34"/>
      <c r="AJ63" s="34"/>
      <c r="AK63" s="34"/>
      <c r="AL63" s="195"/>
      <c r="AM63" s="195"/>
      <c r="AN63" s="80"/>
      <c r="AO63" s="80"/>
      <c r="AP63" s="80"/>
      <c r="AQ63" s="35"/>
    </row>
    <row r="64" spans="1:43" x14ac:dyDescent="0.2">
      <c r="A64" s="84">
        <v>57</v>
      </c>
      <c r="B64" s="84" t="str">
        <f ca="1"/>
        <v>Ecuador</v>
      </c>
      <c r="C64" s="84" t="str">
        <f ca="1"/>
        <v>ECU</v>
      </c>
      <c r="D64" s="219" t="str">
        <f ca="1"/>
        <v>LCN           Latin America &amp; Caribbean</v>
      </c>
      <c r="E64" s="219" t="str">
        <f ca="1"/>
        <v>IBRD</v>
      </c>
      <c r="F64" s="190"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4.0105964196070758</v>
      </c>
      <c r="H64" s="80" cm="1">
        <f t="array" ref="H64">IF(
    SUM(IF(
            ISNUMBER(
                IF(
                    $M$4:$Y$4,
                    (M64:Y64),
                    "")),
            1,
            0))
        =0,
    NA(),
    IF(
        Parameters!$D$15=1,
        IF(
            SUM(--(ISNUMBER(IF($M$4:$Y$4=1,(M64:Y64),""))))&gt;0,
            MAX(IF(
                ISNUMBER(M64:Y64),
                IF(
                    M$4:Y$4=1,
                    M64:Y64,
                    ""),
                "")),
            MAX(IF(
                ISNUMBER(M64:Y64),
                IF(
                    M$4:Y$4=2,
                    M64:Y64,
                    ""),
                ""))
        ),
        IF(
            Parameters!$D$16=1,
            IFERROR(
                AVERAGE(IF(
                    ISNUMBER(M64:Y64),
                    IF(
                        M$4:Y$4=1,
                        M64:Y64,
                        ""),
                    "")),
                AVERAGE(IF(
                    ISNUMBER(M64:Y64),
                    IF(
                        M$4:Y$4=2,
                        M64:Y64,
                        ""),
                    ""))
            ),
            IF(
                Parameters!$D$17=1,
                IFERROR(
                    IF(
                        OR(
                            IF(
                                ISNUMBER(M64:Y64),
                                IF(
                                    M$4:Y$4=1,
                                    M64:Y64,
                                    ""),
                                "")
                            =0),
                        0,
                        GEOMEAN(IF(
                            ISNUMBER(M64:Y64),
                            IF(
                                M$4:Y$4=1,
                                M64:Y64,
                                ""),
                            ""))
                    ),
                    IF(
                        OR(IF(
                            ISNUMBER(M64:Y64),
                            IF(
                                M$4:Y$4=2,
                                M64:Y64,
                                ""),
                            "")
                            =0),
                        0,
                        GEOMEAN(IF(
                            ISNUMBER(M64:Y64),
                            IF(
                                M$4:Y$4=2,
                                M64:Y64,
                                ""),
                            "")))
                )
            )
        )
    )
)</f>
        <v>4.4285714285714199</v>
      </c>
      <c r="I64" s="191" cm="1">
        <f t="array" ref="I64">IF(
    SUM(IF(
            ISNUMBER(
                IF(
                    $M$5:$Y$5,
                    (M64:Y64),
                    "")),
            1,
            0))
        =0,
    NA(),
    IF(
        Parameters!$D$15=1,
        IF(
            SUM(--(ISNUMBER(IF($M$5:$Y$5=1,(M64:Y64),""))))&gt;0,
            MAX(IF(
                ISNUMBER(M64:Y64),
                IF(
                    M$5:Y$5=1,
                    M64:Y64,
                    ""),
                "")),
            MAX(IF(
                ISNUMBER(M64:Y64),
                IF(
                    M$5:Y$5=2,
                    M64:Y64,
                    ""),
                ""))
        ),
        IF(
            Parameters!$D$16=1,
            IFERROR(
                AVERAGE(IF(
                    ISNUMBER(M64:Y64),
                    IF(
                        M$5:Y$5=1,
                        M64:Y64,
                        ""),
                    "")),
                AVERAGE(IF(
                    ISNUMBER(M64:Y64),
                    IF(
                        M$5:Y$5=2,
                        M64:Y64,
                        ""),
                    ""))
            ),
            IF(
                Parameters!$D$17=1,
                IFERROR(
                    IF(
                        OR(
                            IF(
                                ISNUMBER(M64:Y64),
                                IF(
                                    M$5:Y$5=1,
                                    M64:Y64,
                                    ""),
                                "")
                            =0),
                        0,
                        GEOMEAN(IF(
                            ISNUMBER(M64:Y64),
                            IF(
                                M$5:Y$5=1,
                                M64:Y64,
                                ""),
                            ""))
                    ),
                    IF(
                        OR(IF(
                            ISNUMBER(M64:Y64),
                            IF(
                                M$5:Y$5=2,
                                M64:Y64,
                                ""),
                            "")
                            =0),
                        0,
                        GEOMEAN(IF(
                            ISNUMBER(M64:Y64),
                            IF(
                                M$5:Y$5=2,
                                M64:Y64,
                                ""),
                            "")))
                )
            )
        )
    )
)</f>
        <v>3.63207049957277</v>
      </c>
      <c r="J64" s="242">
        <v>45188</v>
      </c>
      <c r="K64" s="242">
        <v>45203</v>
      </c>
      <c r="L64" s="91" t="s">
        <v>101</v>
      </c>
      <c r="M64" s="192">
        <v>4.4285714285714199</v>
      </c>
      <c r="N64" s="192">
        <v>0</v>
      </c>
      <c r="O64" s="192">
        <v>0</v>
      </c>
      <c r="P64" s="192">
        <v>3.63207049957277</v>
      </c>
      <c r="Q64" s="192" t="s">
        <v>409</v>
      </c>
      <c r="R64" s="192">
        <v>3.1</v>
      </c>
      <c r="S64" s="192">
        <v>-0.87999999999999901</v>
      </c>
      <c r="T64" s="192">
        <v>-0.66600000000000004</v>
      </c>
      <c r="U64" s="192" t="s">
        <v>539</v>
      </c>
      <c r="V64" s="192">
        <v>-0.40238800000000002</v>
      </c>
      <c r="W64" s="192">
        <v>0.18160352497863799</v>
      </c>
      <c r="X64" s="192" t="s">
        <v>409</v>
      </c>
      <c r="Y64" s="192"/>
      <c r="Z64" s="192"/>
      <c r="AF64" s="34"/>
      <c r="AG64" s="34"/>
      <c r="AH64" s="34"/>
      <c r="AI64" s="34"/>
      <c r="AJ64" s="34"/>
      <c r="AK64" s="34"/>
      <c r="AL64" s="195"/>
      <c r="AM64" s="195"/>
      <c r="AN64" s="80"/>
      <c r="AO64" s="80"/>
      <c r="AP64" s="80"/>
      <c r="AQ64" s="35"/>
    </row>
    <row r="65" spans="1:43" x14ac:dyDescent="0.2">
      <c r="A65" s="84">
        <v>58</v>
      </c>
      <c r="B65" s="84" t="str">
        <f ca="1"/>
        <v>Egypt, Arab Rep.</v>
      </c>
      <c r="C65" s="84" t="str">
        <f ca="1"/>
        <v>EGY</v>
      </c>
      <c r="D65" s="219" t="str">
        <f ca="1"/>
        <v>MEA           Middle East &amp; North Africa</v>
      </c>
      <c r="E65" s="219" t="str">
        <f ca="1"/>
        <v>IBRD</v>
      </c>
      <c r="F65" s="190"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7.0710678118654755</v>
      </c>
      <c r="H65" s="80" cm="1">
        <f t="array" ref="H65">IF(
    SUM(IF(
            ISNUMBER(
                IF(
                    $M$4:$Y$4,
                    (M65:Y65),
                    "")),
            1,
            0))
        =0,
    NA(),
    IF(
        Parameters!$D$15=1,
        IF(
            SUM(--(ISNUMBER(IF($M$4:$Y$4=1,(M65:Y65),""))))&gt;0,
            MAX(IF(
                ISNUMBER(M65:Y65),
                IF(
                    M$4:Y$4=1,
                    M65:Y65,
                    ""),
                "")),
            MAX(IF(
                ISNUMBER(M65:Y65),
                IF(
                    M$4:Y$4=2,
                    M65:Y65,
                    ""),
                ""))
        ),
        IF(
            Parameters!$D$16=1,
            IFERROR(
                AVERAGE(IF(
                    ISNUMBER(M65:Y65),
                    IF(
                        M$4:Y$4=1,
                        M65:Y65,
                        ""),
                    "")),
                AVERAGE(IF(
                    ISNUMBER(M65:Y65),
                    IF(
                        M$4:Y$4=2,
                        M65:Y65,
                        ""),
                    ""))
            ),
            IF(
                Parameters!$D$17=1,
                IFERROR(
                    IF(
                        OR(
                            IF(
                                ISNUMBER(M65:Y65),
                                IF(
                                    M$4:Y$4=1,
                                    M65:Y65,
                                    ""),
                                "")
                            =0),
                        0,
                        GEOMEAN(IF(
                            ISNUMBER(M65:Y65),
                            IF(
                                M$4:Y$4=1,
                                M65:Y65,
                                ""),
                            ""))
                    ),
                    IF(
                        OR(IF(
                            ISNUMBER(M65:Y65),
                            IF(
                                M$4:Y$4=2,
                                M65:Y65,
                                ""),
                            "")
                            =0),
                        0,
                        GEOMEAN(IF(
                            ISNUMBER(M65:Y65),
                            IF(
                                M$4:Y$4=2,
                                M65:Y65,
                                ""),
                            "")))
                )
            )
        )
    )
)</f>
        <v>5</v>
      </c>
      <c r="I65" s="191" cm="1">
        <f t="array" ref="I65">IF(
    SUM(IF(
            ISNUMBER(
                IF(
                    $M$5:$Y$5,
                    (M65:Y65),
                    "")),
            1,
            0))
        =0,
    NA(),
    IF(
        Parameters!$D$15=1,
        IF(
            SUM(--(ISNUMBER(IF($M$5:$Y$5=1,(M65:Y65),""))))&gt;0,
            MAX(IF(
                ISNUMBER(M65:Y65),
                IF(
                    M$5:Y$5=1,
                    M65:Y65,
                    ""),
                "")),
            MAX(IF(
                ISNUMBER(M65:Y65),
                IF(
                    M$5:Y$5=2,
                    M65:Y65,
                    ""),
                ""))
        ),
        IF(
            Parameters!$D$16=1,
            IFERROR(
                AVERAGE(IF(
                    ISNUMBER(M65:Y65),
                    IF(
                        M$5:Y$5=1,
                        M65:Y65,
                        ""),
                    "")),
                AVERAGE(IF(
                    ISNUMBER(M65:Y65),
                    IF(
                        M$5:Y$5=2,
                        M65:Y65,
                        ""),
                    ""))
            ),
            IF(
                Parameters!$D$17=1,
                IFERROR(
                    IF(
                        OR(
                            IF(
                                ISNUMBER(M65:Y65),
                                IF(
                                    M$5:Y$5=1,
                                    M65:Y65,
                                    ""),
                                "")
                            =0),
                        0,
                        GEOMEAN(IF(
                            ISNUMBER(M65:Y65),
                            IF(
                                M$5:Y$5=1,
                                M65:Y65,
                                ""),
                            ""))
                    ),
                    IF(
                        OR(IF(
                            ISNUMBER(M65:Y65),
                            IF(
                                M$5:Y$5=2,
                                M65:Y65,
                                ""),
                            "")
                            =0),
                        0,
                        GEOMEAN(IF(
                            ISNUMBER(M65:Y65),
                            IF(
                                M$5:Y$5=2,
                                M65:Y65,
                                ""),
                            "")))
                )
            )
        )
    )
)</f>
        <v>10</v>
      </c>
      <c r="J65" s="242">
        <v>45188</v>
      </c>
      <c r="K65" s="242">
        <v>45203</v>
      </c>
      <c r="L65" s="91" t="s">
        <v>102</v>
      </c>
      <c r="M65" s="192">
        <v>5</v>
      </c>
      <c r="N65" s="192">
        <v>0.31000000000000499</v>
      </c>
      <c r="O65" s="192">
        <v>0</v>
      </c>
      <c r="P65" s="192">
        <v>10</v>
      </c>
      <c r="Q65" s="192" t="s">
        <v>409</v>
      </c>
      <c r="R65" s="192">
        <v>3.5</v>
      </c>
      <c r="S65" s="192">
        <v>3.1000000000000499E-2</v>
      </c>
      <c r="T65" s="192">
        <v>-1.00399999999999</v>
      </c>
      <c r="U65" s="192" t="s">
        <v>539</v>
      </c>
      <c r="V65" s="192">
        <v>-2.34756209506699E-2</v>
      </c>
      <c r="W65" s="192">
        <v>0.69825314352471601</v>
      </c>
      <c r="X65" s="192" t="s">
        <v>409</v>
      </c>
      <c r="Y65" s="192"/>
      <c r="Z65" s="192"/>
      <c r="AF65" s="34"/>
      <c r="AG65" s="34"/>
      <c r="AH65" s="34"/>
      <c r="AI65" s="34"/>
      <c r="AJ65" s="34"/>
      <c r="AK65" s="34"/>
      <c r="AL65" s="195"/>
      <c r="AM65" s="195"/>
      <c r="AN65" s="80"/>
      <c r="AO65" s="80"/>
      <c r="AP65" s="80"/>
      <c r="AQ65" s="35"/>
    </row>
    <row r="66" spans="1:43" x14ac:dyDescent="0.2">
      <c r="A66" s="84">
        <v>59</v>
      </c>
      <c r="B66" s="84" t="str">
        <f ca="1"/>
        <v>Eritrea</v>
      </c>
      <c r="C66" s="84" t="str">
        <f ca="1"/>
        <v>ERI</v>
      </c>
      <c r="D66" s="219" t="str">
        <f ca="1"/>
        <v>SSF           Sub-Saharan Africa</v>
      </c>
      <c r="E66" s="219" t="str">
        <f ca="1"/>
        <v>IDA</v>
      </c>
      <c r="F66" s="190"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$M$4:$Y$4,
                    (M66:Y66),
                    "")),
            1,
            0))
        =0,
    NA(),
    IF(
        Parameters!$D$15=1,
        IF(
            SUM(--(ISNUMBER(IF($M$4:$Y$4=1,(M66:Y66),""))))&gt;0,
            MAX(IF(
                ISNUMBER(M66:Y66),
                IF(
                    M$4:Y$4=1,
                    M66:Y66,
                    ""),
                "")),
            MAX(IF(
                ISNUMBER(M66:Y66),
                IF(
                    M$4:Y$4=2,
                    M66:Y66,
                    ""),
                ""))
        ),
        IF(
            Parameters!$D$16=1,
            IFERROR(
                AVERAGE(IF(
                    ISNUMBER(M66:Y66),
                    IF(
                        M$4:Y$4=1,
                        M66:Y66,
                        ""),
                    "")),
                AVERAGE(IF(
                    ISNUMBER(M66:Y66),
                    IF(
                        M$4:Y$4=2,
                        M66:Y66,
                        ""),
                    ""))
            ),
            IF(
                Parameters!$D$17=1,
                IFERROR(
                    IF(
                        OR(
                            IF(
                                ISNUMBER(M66:Y66),
                                IF(
                                    M$4:Y$4=1,
                                    M66:Y66,
                                    ""),
                                "")
                            =0),
                        0,
                        GEOMEAN(IF(
                            ISNUMBER(M66:Y66),
                            IF(
                                M$4:Y$4=1,
                                M66:Y66,
                                ""),
                            ""))
                    ),
                    IF(
                        OR(IF(
                            ISNUMBER(M66:Y66),
                            IF(
                                M$4:Y$4=2,
                                M66:Y66,
                                ""),
                            "")
                            =0),
                        0,
                        GEOMEAN(IF(
                            ISNUMBER(M66:Y66),
                            IF(
                                M$4:Y$4=2,
                                M66:Y66,
                                ""),
                            "")))
                )
            )
        )
    )
)</f>
        <v>8.1428571428571406</v>
      </c>
      <c r="I66" s="191" t="e" cm="1">
        <f t="array" ref="I66">IF(
    SUM(IF(
            ISNUMBER(
                IF(
                    $M$5:$Y$5,
                    (M66:Y66),
                    "")),
            1,
            0))
        =0,
    NA(),
    IF(
        Parameters!$D$15=1,
        IF(
            SUM(--(ISNUMBER(IF($M$5:$Y$5=1,(M66:Y66),""))))&gt;0,
            MAX(IF(
                ISNUMBER(M66:Y66),
                IF(
                    M$5:Y$5=1,
                    M66:Y66,
                    ""),
                "")),
            MAX(IF(
                ISNUMBER(M66:Y66),
                IF(
                    M$5:Y$5=2,
                    M66:Y66,
                    ""),
                ""))
        ),
        IF(
            Parameters!$D$16=1,
            IFERROR(
                AVERAGE(IF(
                    ISNUMBER(M66:Y66),
                    IF(
                        M$5:Y$5=1,
                        M66:Y66,
                        ""),
                    "")),
                AVERAGE(IF(
                    ISNUMBER(M66:Y66),
                    IF(
                        M$5:Y$5=2,
                        M66:Y66,
                        ""),
                    ""))
            ),
            IF(
                Parameters!$D$17=1,
                IFERROR(
                    IF(
                        OR(
                            IF(
                                ISNUMBER(M66:Y66),
                                IF(
                                    M$5:Y$5=1,
                                    M66:Y66,
                                    ""),
                                "")
                            =0),
                        0,
                        GEOMEAN(IF(
                            ISNUMBER(M66:Y66),
                            IF(
                                M$5:Y$5=1,
                                M66:Y66,
                                ""),
                            ""))
                    ),
                    IF(
                        OR(IF(
                            ISNUMBER(M66:Y66),
                            IF(
                                M$5:Y$5=2,
                                M66:Y66,
                                ""),
                            "")
                            =0),
                        0,
                        GEOMEAN(IF(
                            ISNUMBER(M66:Y66),
                            IF(
                                M$5:Y$5=2,
                                M66:Y66,
                                ""),
                            "")))
                )
            )
        )
    )
)</f>
        <v>#N/A</v>
      </c>
      <c r="J66" s="242">
        <v>45188</v>
      </c>
      <c r="K66" s="242">
        <v>45014</v>
      </c>
      <c r="L66" s="91" t="s">
        <v>104</v>
      </c>
      <c r="M66" s="192">
        <v>8.1428571428571406</v>
      </c>
      <c r="N66" s="192" t="s">
        <v>409</v>
      </c>
      <c r="O66" s="192" t="s">
        <v>409</v>
      </c>
      <c r="P66" s="192" t="s">
        <v>409</v>
      </c>
      <c r="Q66" s="192" t="s">
        <v>409</v>
      </c>
      <c r="R66" s="192">
        <v>5.7</v>
      </c>
      <c r="S66" s="192" t="s">
        <v>409</v>
      </c>
      <c r="T66" s="192" t="s">
        <v>409</v>
      </c>
      <c r="U66" s="192" t="s">
        <v>409</v>
      </c>
      <c r="V66" s="192" t="s">
        <v>409</v>
      </c>
      <c r="W66" s="192" t="s">
        <v>409</v>
      </c>
      <c r="X66" s="192" t="s">
        <v>409</v>
      </c>
      <c r="Y66" s="192"/>
      <c r="Z66" s="192"/>
      <c r="AF66" s="34"/>
      <c r="AG66" s="34"/>
      <c r="AH66" s="34"/>
      <c r="AI66" s="34"/>
      <c r="AJ66" s="34"/>
      <c r="AK66" s="34"/>
      <c r="AL66" s="195"/>
      <c r="AM66" s="195"/>
      <c r="AN66" s="80"/>
      <c r="AO66" s="80"/>
      <c r="AP66" s="80"/>
      <c r="AQ66" s="35"/>
    </row>
    <row r="67" spans="1:43" x14ac:dyDescent="0.2">
      <c r="A67" s="84">
        <v>60</v>
      </c>
      <c r="B67" s="84" t="str">
        <f ca="1"/>
        <v>Spain</v>
      </c>
      <c r="C67" s="84" t="str">
        <f ca="1"/>
        <v>ESP</v>
      </c>
      <c r="D67" s="219" t="str">
        <f ca="1"/>
        <v>ECS           Europe &amp; Central Asia</v>
      </c>
      <c r="E67" s="219" t="str">
        <f ca="1"/>
        <v>NA</v>
      </c>
      <c r="F67" s="190"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$M$4:$Y$4,
                    (M67:Y67),
                    "")),
            1,
            0))
        =0,
    NA(),
    IF(
        Parameters!$D$15=1,
        IF(
            SUM(--(ISNUMBER(IF($M$4:$Y$4=1,(M67:Y67),""))))&gt;0,
            MAX(IF(
                ISNUMBER(M67:Y67),
                IF(
                    M$4:Y$4=1,
                    M67:Y67,
                    ""),
                "")),
            MAX(IF(
                ISNUMBER(M67:Y67),
                IF(
                    M$4:Y$4=2,
                    M67:Y67,
                    ""),
                ""))
        ),
        IF(
            Parameters!$D$16=1,
            IFERROR(
                AVERAGE(IF(
                    ISNUMBER(M67:Y67),
                    IF(
                        M$4:Y$4=1,
                        M67:Y67,
                        ""),
                    "")),
                AVERAGE(IF(
                    ISNUMBER(M67:Y67),
                    IF(
                        M$4:Y$4=2,
                        M67:Y67,
                        ""),
                    ""))
            ),
            IF(
                Parameters!$D$17=1,
                IFERROR(
                    IF(
                        OR(
                            IF(
                                ISNUMBER(M67:Y67),
                                IF(
                                    M$4:Y$4=1,
                                    M67:Y67,
                                    ""),
                                "")
                            =0),
                        0,
                        GEOMEAN(IF(
                            ISNUMBER(M67:Y67),
                            IF(
                                M$4:Y$4=1,
                                M67:Y67,
                                ""),
                            ""))
                    ),
                    IF(
                        OR(IF(
                            ISNUMBER(M67:Y67),
                            IF(
                                M$4:Y$4=2,
                                M67:Y67,
                                ""),
                            "")
                            =0),
                        0,
                        GEOMEAN(IF(
                            ISNUMBER(M67:Y67),
                            IF(
                                M$4:Y$4=2,
                                M67:Y67,
                                ""),
                            "")))
                )
            )
        )
    )
)</f>
        <v>0.71428571428571297</v>
      </c>
      <c r="I67" s="191" cm="1">
        <f t="array" ref="I67">IF(
    SUM(IF(
            ISNUMBER(
                IF(
                    $M$5:$Y$5,
                    (M67:Y67),
                    "")),
            1,
            0))
        =0,
    NA(),
    IF(
        Parameters!$D$15=1,
        IF(
            SUM(--(ISNUMBER(IF($M$5:$Y$5=1,(M67:Y67),""))))&gt;0,
            MAX(IF(
                ISNUMBER(M67:Y67),
                IF(
                    M$5:Y$5=1,
                    M67:Y67,
                    ""),
                "")),
            MAX(IF(
                ISNUMBER(M67:Y67),
                IF(
                    M$5:Y$5=2,
                    M67:Y67,
                    ""),
                ""))
        ),
        IF(
            Parameters!$D$16=1,
            IFERROR(
                AVERAGE(IF(
                    ISNUMBER(M67:Y67),
                    IF(
                        M$5:Y$5=1,
                        M67:Y67,
                        ""),
                    "")),
                AVERAGE(IF(
                    ISNUMBER(M67:Y67),
                    IF(
                        M$5:Y$5=2,
                        M67:Y67,
                        ""),
                    ""))
            ),
            IF(
                Parameters!$D$17=1,
                IFERROR(
                    IF(
                        OR(
                            IF(
                                ISNUMBER(M67:Y67),
                                IF(
                                    M$5:Y$5=1,
                                    M67:Y67,
                                    ""),
                                "")
                            =0),
                        0,
                        GEOMEAN(IF(
                            ISNUMBER(M67:Y67),
                            IF(
                                M$5:Y$5=1,
                                M67:Y67,
                                ""),
                            ""))
                    ),
                    IF(
                        OR(IF(
                            ISNUMBER(M67:Y67),
                            IF(
                                M$5:Y$5=2,
                                M67:Y67,
                                ""),
                            "")
                            =0),
                        0,
                        GEOMEAN(IF(
                            ISNUMBER(M67:Y67),
                            IF(
                                M$5:Y$5=2,
                                M67:Y67,
                                ""),
                            "")))
                )
            )
        )
    )
)</f>
        <v>0</v>
      </c>
      <c r="J67" s="242">
        <v>45188</v>
      </c>
      <c r="K67" s="242">
        <v>45203</v>
      </c>
      <c r="L67" s="91" t="s">
        <v>106</v>
      </c>
      <c r="M67" s="192">
        <v>0.71428571428571297</v>
      </c>
      <c r="N67" s="192">
        <v>0</v>
      </c>
      <c r="O67" s="192" t="s">
        <v>409</v>
      </c>
      <c r="P67" s="192" t="s">
        <v>409</v>
      </c>
      <c r="Q67" s="192" t="s">
        <v>409</v>
      </c>
      <c r="R67" s="192">
        <v>0.5</v>
      </c>
      <c r="S67" s="192">
        <v>-1.867</v>
      </c>
      <c r="T67" s="192">
        <v>-0.747999999999999</v>
      </c>
      <c r="U67" s="192" t="s">
        <v>409</v>
      </c>
      <c r="V67" s="192" t="s">
        <v>409</v>
      </c>
      <c r="W67" s="192" t="s">
        <v>409</v>
      </c>
      <c r="X67" s="192" t="s">
        <v>409</v>
      </c>
      <c r="Y67" s="192"/>
      <c r="Z67" s="192"/>
      <c r="AF67" s="34"/>
      <c r="AG67" s="34"/>
      <c r="AH67" s="34"/>
      <c r="AI67" s="34"/>
      <c r="AJ67" s="34"/>
      <c r="AK67" s="34"/>
      <c r="AL67" s="195"/>
      <c r="AM67" s="195"/>
      <c r="AN67" s="80"/>
      <c r="AO67" s="80"/>
      <c r="AP67" s="80"/>
      <c r="AQ67" s="35"/>
    </row>
    <row r="68" spans="1:43" x14ac:dyDescent="0.2">
      <c r="A68" s="84">
        <v>61</v>
      </c>
      <c r="B68" s="84" t="str">
        <f ca="1"/>
        <v>Estonia</v>
      </c>
      <c r="C68" s="84" t="str">
        <f ca="1"/>
        <v>EST</v>
      </c>
      <c r="D68" s="219" t="str">
        <f ca="1"/>
        <v>ECS           Europe &amp; Central Asia</v>
      </c>
      <c r="E68" s="219" t="str">
        <f ca="1"/>
        <v>NA</v>
      </c>
      <c r="F68" s="190"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$M$4:$Y$4,
                    (M68:Y68),
                    "")),
            1,
            0))
        =0,
    NA(),
    IF(
        Parameters!$D$15=1,
        IF(
            SUM(--(ISNUMBER(IF($M$4:$Y$4=1,(M68:Y68),""))))&gt;0,
            MAX(IF(
                ISNUMBER(M68:Y68),
                IF(
                    M$4:Y$4=1,
                    M68:Y68,
                    ""),
                "")),
            MAX(IF(
                ISNUMBER(M68:Y68),
                IF(
                    M$4:Y$4=2,
                    M68:Y68,
                    ""),
                ""))
        ),
        IF(
            Parameters!$D$16=1,
            IFERROR(
                AVERAGE(IF(
                    ISNUMBER(M68:Y68),
                    IF(
                        M$4:Y$4=1,
                        M68:Y68,
                        ""),
                    "")),
                AVERAGE(IF(
                    ISNUMBER(M68:Y68),
                    IF(
                        M$4:Y$4=2,
                        M68:Y68,
                        ""),
                    ""))
            ),
            IF(
                Parameters!$D$17=1,
                IFERROR(
                    IF(
                        OR(
                            IF(
                                ISNUMBER(M68:Y68),
                                IF(
                                    M$4:Y$4=1,
                                    M68:Y68,
                                    ""),
                                "")
                            =0),
                        0,
                        GEOMEAN(IF(
                            ISNUMBER(M68:Y68),
                            IF(
                                M$4:Y$4=1,
                                M68:Y68,
                                ""),
                            ""))
                    ),
                    IF(
                        OR(IF(
                            ISNUMBER(M68:Y68),
                            IF(
                                M$4:Y$4=2,
                                M68:Y68,
                                ""),
                            "")
                            =0),
                        0,
                        GEOMEAN(IF(
                            ISNUMBER(M68:Y68),
                            IF(
                                M$4:Y$4=2,
                                M68:Y68,
                                ""),
                            "")))
                )
            )
        )
    )
)</f>
        <v>0.71428571428571297</v>
      </c>
      <c r="I68" s="191" cm="1">
        <f t="array" ref="I68">IF(
    SUM(IF(
            ISNUMBER(
                IF(
                    $M$5:$Y$5,
                    (M68:Y68),
                    "")),
            1,
            0))
        =0,
    NA(),
    IF(
        Parameters!$D$15=1,
        IF(
            SUM(--(ISNUMBER(IF($M$5:$Y$5=1,(M68:Y68),""))))&gt;0,
            MAX(IF(
                ISNUMBER(M68:Y68),
                IF(
                    M$5:Y$5=1,
                    M68:Y68,
                    ""),
                "")),
            MAX(IF(
                ISNUMBER(M68:Y68),
                IF(
                    M$5:Y$5=2,
                    M68:Y68,
                    ""),
                ""))
        ),
        IF(
            Parameters!$D$16=1,
            IFERROR(
                AVERAGE(IF(
                    ISNUMBER(M68:Y68),
                    IF(
                        M$5:Y$5=1,
                        M68:Y68,
                        ""),
                    "")),
                AVERAGE(IF(
                    ISNUMBER(M68:Y68),
                    IF(
                        M$5:Y$5=2,
                        M68:Y68,
                        ""),
                    ""))
            ),
            IF(
                Parameters!$D$17=1,
                IFERROR(
                    IF(
                        OR(
                            IF(
                                ISNUMBER(M68:Y68),
                                IF(
                                    M$5:Y$5=1,
                                    M68:Y68,
                                    ""),
                                "")
                            =0),
                        0,
                        GEOMEAN(IF(
                            ISNUMBER(M68:Y68),
                            IF(
                                M$5:Y$5=1,
                                M68:Y68,
                                ""),
                            ""))
                    ),
                    IF(
                        OR(IF(
                            ISNUMBER(M68:Y68),
                            IF(
                                M$5:Y$5=2,
                                M68:Y68,
                                ""),
                            "")
                            =0),
                        0,
                        GEOMEAN(IF(
                            ISNUMBER(M68:Y68),
                            IF(
                                M$5:Y$5=2,
                                M68:Y68,
                                ""),
                            "")))
                )
            )
        )
    )
)</f>
        <v>0</v>
      </c>
      <c r="J68" s="242">
        <v>44753</v>
      </c>
      <c r="K68" s="242">
        <v>45058</v>
      </c>
      <c r="L68" s="91" t="s">
        <v>108</v>
      </c>
      <c r="M68" s="192">
        <v>0.71428571428571297</v>
      </c>
      <c r="N68" s="192">
        <v>0</v>
      </c>
      <c r="O68" s="192" t="s">
        <v>409</v>
      </c>
      <c r="P68" s="192" t="s">
        <v>409</v>
      </c>
      <c r="Q68" s="192" t="s">
        <v>409</v>
      </c>
      <c r="R68" s="192">
        <v>0.5</v>
      </c>
      <c r="S68" s="192">
        <v>-0.60599999999999898</v>
      </c>
      <c r="T68" s="192">
        <v>-0.629</v>
      </c>
      <c r="U68" s="192" t="s">
        <v>409</v>
      </c>
      <c r="V68" s="192" t="s">
        <v>409</v>
      </c>
      <c r="W68" s="192" t="s">
        <v>409</v>
      </c>
      <c r="X68" s="192" t="s">
        <v>409</v>
      </c>
      <c r="Y68" s="192"/>
      <c r="Z68" s="192"/>
      <c r="AF68" s="34"/>
      <c r="AG68" s="34"/>
      <c r="AH68" s="34"/>
      <c r="AI68" s="34"/>
      <c r="AJ68" s="34"/>
      <c r="AK68" s="34"/>
      <c r="AL68" s="195"/>
      <c r="AM68" s="195"/>
      <c r="AN68" s="80"/>
      <c r="AO68" s="80"/>
      <c r="AP68" s="80"/>
      <c r="AQ68" s="35"/>
    </row>
    <row r="69" spans="1:43" x14ac:dyDescent="0.2">
      <c r="A69" s="84">
        <v>62</v>
      </c>
      <c r="B69" s="84" t="str">
        <f ca="1"/>
        <v>Ethiopia</v>
      </c>
      <c r="C69" s="84" t="str">
        <f ca="1"/>
        <v>ETH</v>
      </c>
      <c r="D69" s="219" t="str">
        <f ca="1"/>
        <v>SSF           Sub-Saharan Africa</v>
      </c>
      <c r="E69" s="219" t="str">
        <f ca="1"/>
        <v>IDA</v>
      </c>
      <c r="F69" s="190"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0</v>
      </c>
      <c r="H69" s="80" cm="1">
        <f t="array" ref="H69">IF(
    SUM(IF(
            ISNUMBER(
                IF(
                    $M$4:$Y$4,
                    (M69:Y69),
                    "")),
            1,
            0))
        =0,
    NA(),
    IF(
        Parameters!$D$15=1,
        IF(
            SUM(--(ISNUMBER(IF($M$4:$Y$4=1,(M69:Y69),""))))&gt;0,
            MAX(IF(
                ISNUMBER(M69:Y69),
                IF(
                    M$4:Y$4=1,
                    M69:Y69,
                    ""),
                "")),
            MAX(IF(
                ISNUMBER(M69:Y69),
                IF(
                    M$4:Y$4=2,
                    M69:Y69,
                    ""),
                ""))
        ),
        IF(
            Parameters!$D$16=1,
            IFERROR(
                AVERAGE(IF(
                    ISNUMBER(M69:Y69),
                    IF(
                        M$4:Y$4=1,
                        M69:Y69,
                        ""),
                    "")),
                AVERAGE(IF(
                    ISNUMBER(M69:Y69),
                    IF(
                        M$4:Y$4=2,
                        M69:Y69,
                        ""),
                    ""))
            ),
            IF(
                Parameters!$D$17=1,
                IFERROR(
                    IF(
                        OR(
                            IF(
                                ISNUMBER(M69:Y69),
                                IF(
                                    M$4:Y$4=1,
                                    M69:Y69,
                                    ""),
                                "")
                            =0),
                        0,
                        GEOMEAN(IF(
                            ISNUMBER(M69:Y69),
                            IF(
                                M$4:Y$4=1,
                                M69:Y69,
                                ""),
                            ""))
                    ),
                    IF(
                        OR(IF(
                            ISNUMBER(M69:Y69),
                            IF(
                                M$4:Y$4=2,
                                M69:Y69,
                                ""),
                            "")
                            =0),
                        0,
                        GEOMEAN(IF(
                            ISNUMBER(M69:Y69),
                            IF(
                                M$4:Y$4=2,
                                M69:Y69,
                                ""),
                            "")))
                )
            )
        )
    )
)</f>
        <v>8.71428571428571</v>
      </c>
      <c r="I69" s="191" cm="1">
        <f t="array" ref="I69">IF(
    SUM(IF(
            ISNUMBER(
                IF(
                    $M$5:$Y$5,
                    (M69:Y69),
                    "")),
            1,
            0))
        =0,
    NA(),
    IF(
        Parameters!$D$15=1,
        IF(
            SUM(--(ISNUMBER(IF($M$5:$Y$5=1,(M69:Y69),""))))&gt;0,
            MAX(IF(
                ISNUMBER(M69:Y69),
                IF(
                    M$5:Y$5=1,
                    M69:Y69,
                    ""),
                "")),
            MAX(IF(
                ISNUMBER(M69:Y69),
                IF(
                    M$5:Y$5=2,
                    M69:Y69,
                    ""),
                ""))
        ),
        IF(
            Parameters!$D$16=1,
            IFERROR(
                AVERAGE(IF(
                    ISNUMBER(M69:Y69),
                    IF(
                        M$5:Y$5=1,
                        M69:Y69,
                        ""),
                    "")),
                AVERAGE(IF(
                    ISNUMBER(M69:Y69),
                    IF(
                        M$5:Y$5=2,
                        M69:Y69,
                        ""),
                    ""))
            ),
            IF(
                Parameters!$D$17=1,
                IFERROR(
                    IF(
                        OR(
                            IF(
                                ISNUMBER(M69:Y69),
                                IF(
                                    M$5:Y$5=1,
                                    M69:Y69,
                                    ""),
                                "")
                            =0),
                        0,
                        GEOMEAN(IF(
                            ISNUMBER(M69:Y69),
                            IF(
                                M$5:Y$5=1,
                                M69:Y69,
                                ""),
                            ""))
                    ),
                    IF(
                        OR(IF(
                            ISNUMBER(M69:Y69),
                            IF(
                                M$5:Y$5=2,
                                M69:Y69,
                                ""),
                            "")
                            =0),
                        0,
                        GEOMEAN(IF(
                            ISNUMBER(M69:Y69),
                            IF(
                                M$5:Y$5=2,
                                M69:Y69,
                                ""),
                            "")))
                )
            )
        )
    )
)</f>
        <v>0</v>
      </c>
      <c r="J69" s="242">
        <v>45188</v>
      </c>
      <c r="K69" s="242">
        <v>45203</v>
      </c>
      <c r="L69" s="91" t="s">
        <v>110</v>
      </c>
      <c r="M69" s="192">
        <v>8.71428571428571</v>
      </c>
      <c r="N69" s="192" t="s">
        <v>409</v>
      </c>
      <c r="O69" s="192" t="s">
        <v>409</v>
      </c>
      <c r="P69" s="192">
        <v>0</v>
      </c>
      <c r="Q69" s="192" t="s">
        <v>409</v>
      </c>
      <c r="R69" s="192">
        <v>6.1</v>
      </c>
      <c r="S69" s="192" t="s">
        <v>409</v>
      </c>
      <c r="T69" s="192" t="s">
        <v>409</v>
      </c>
      <c r="U69" s="192" t="s">
        <v>409</v>
      </c>
      <c r="V69" s="192">
        <v>-0.284083077343393</v>
      </c>
      <c r="W69" s="192">
        <v>-0.239595216341979</v>
      </c>
      <c r="X69" s="192" t="s">
        <v>409</v>
      </c>
      <c r="Y69" s="192"/>
      <c r="Z69" s="192"/>
      <c r="AF69" s="34"/>
      <c r="AG69" s="34"/>
      <c r="AH69" s="34"/>
      <c r="AI69" s="34"/>
      <c r="AJ69" s="34"/>
      <c r="AK69" s="34"/>
      <c r="AL69" s="195"/>
      <c r="AM69" s="195"/>
      <c r="AN69" s="80"/>
      <c r="AO69" s="80"/>
      <c r="AP69" s="80"/>
      <c r="AQ69" s="35"/>
    </row>
    <row r="70" spans="1:43" x14ac:dyDescent="0.2">
      <c r="A70" s="84">
        <v>63</v>
      </c>
      <c r="B70" s="84" t="str">
        <f ca="1"/>
        <v>Finland</v>
      </c>
      <c r="C70" s="84" t="str">
        <f ca="1"/>
        <v>FIN</v>
      </c>
      <c r="D70" s="219" t="str">
        <f ca="1"/>
        <v>ECS           Europe &amp; Central Asia</v>
      </c>
      <c r="E70" s="219" t="str">
        <f ca="1"/>
        <v>NA</v>
      </c>
      <c r="F70" s="190"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$M$4:$Y$4,
                    (M70:Y70),
                    "")),
            1,
            0))
        =0,
    NA(),
    IF(
        Parameters!$D$15=1,
        IF(
            SUM(--(ISNUMBER(IF($M$4:$Y$4=1,(M70:Y70),""))))&gt;0,
            MAX(IF(
                ISNUMBER(M70:Y70),
                IF(
                    M$4:Y$4=1,
                    M70:Y70,
                    ""),
                "")),
            MAX(IF(
                ISNUMBER(M70:Y70),
                IF(
                    M$4:Y$4=2,
                    M70:Y70,
                    ""),
                ""))
        ),
        IF(
            Parameters!$D$16=1,
            IFERROR(
                AVERAGE(IF(
                    ISNUMBER(M70:Y70),
                    IF(
                        M$4:Y$4=1,
                        M70:Y70,
                        ""),
                    "")),
                AVERAGE(IF(
                    ISNUMBER(M70:Y70),
                    IF(
                        M$4:Y$4=2,
                        M70:Y70,
                        ""),
                    ""))
            ),
            IF(
                Parameters!$D$17=1,
                IFERROR(
                    IF(
                        OR(
                            IF(
                                ISNUMBER(M70:Y70),
                                IF(
                                    M$4:Y$4=1,
                                    M70:Y70,
                                    ""),
                                "")
                            =0),
                        0,
                        GEOMEAN(IF(
                            ISNUMBER(M70:Y70),
                            IF(
                                M$4:Y$4=1,
                                M70:Y70,
                                ""),
                            ""))
                    ),
                    IF(
                        OR(IF(
                            ISNUMBER(M70:Y70),
                            IF(
                                M$4:Y$4=2,
                                M70:Y70,
                                ""),
                            "")
                            =0),
                        0,
                        GEOMEAN(IF(
                            ISNUMBER(M70:Y70),
                            IF(
                                M$4:Y$4=2,
                                M70:Y70,
                                ""),
                            "")))
                )
            )
        )
    )
)</f>
        <v>0.28571428571428598</v>
      </c>
      <c r="I70" s="191" cm="1">
        <f t="array" ref="I70">IF(
    SUM(IF(
            ISNUMBER(
                IF(
                    $M$5:$Y$5,
                    (M70:Y70),
                    "")),
            1,
            0))
        =0,
    NA(),
    IF(
        Parameters!$D$15=1,
        IF(
            SUM(--(ISNUMBER(IF($M$5:$Y$5=1,(M70:Y70),""))))&gt;0,
            MAX(IF(
                ISNUMBER(M70:Y70),
                IF(
                    M$5:Y$5=1,
                    M70:Y70,
                    ""),
                "")),
            MAX(IF(
                ISNUMBER(M70:Y70),
                IF(
                    M$5:Y$5=2,
                    M70:Y70,
                    ""),
                ""))
        ),
        IF(
            Parameters!$D$16=1,
            IFERROR(
                AVERAGE(IF(
                    ISNUMBER(M70:Y70),
                    IF(
                        M$5:Y$5=1,
                        M70:Y70,
                        ""),
                    "")),
                AVERAGE(IF(
                    ISNUMBER(M70:Y70),
                    IF(
                        M$5:Y$5=2,
                        M70:Y70,
                        ""),
                    ""))
            ),
            IF(
                Parameters!$D$17=1,
                IFERROR(
                    IF(
                        OR(
                            IF(
                                ISNUMBER(M70:Y70),
                                IF(
                                    M$5:Y$5=1,
                                    M70:Y70,
                                    ""),
                                "")
                            =0),
                        0,
                        GEOMEAN(IF(
                            ISNUMBER(M70:Y70),
                            IF(
                                M$5:Y$5=1,
                                M70:Y70,
                                ""),
                            ""))
                    ),
                    IF(
                        OR(IF(
                            ISNUMBER(M70:Y70),
                            IF(
                                M$5:Y$5=2,
                                M70:Y70,
                                ""),
                            "")
                            =0),
                        0,
                        GEOMEAN(IF(
                            ISNUMBER(M70:Y70),
                            IF(
                                M$5:Y$5=2,
                                M70:Y70,
                                ""),
                            "")))
                )
            )
        )
    )
)</f>
        <v>0</v>
      </c>
      <c r="J70" s="242">
        <v>44753</v>
      </c>
      <c r="K70" s="242">
        <v>45203</v>
      </c>
      <c r="L70" s="91" t="s">
        <v>112</v>
      </c>
      <c r="M70" s="192">
        <v>0.28571428571428598</v>
      </c>
      <c r="N70" s="192">
        <v>0</v>
      </c>
      <c r="O70" s="192" t="s">
        <v>409</v>
      </c>
      <c r="P70" s="192" t="s">
        <v>409</v>
      </c>
      <c r="Q70" s="192" t="s">
        <v>409</v>
      </c>
      <c r="R70" s="192">
        <v>0.2</v>
      </c>
      <c r="S70" s="192">
        <v>-0.83299999999999896</v>
      </c>
      <c r="T70" s="192">
        <v>-0.159</v>
      </c>
      <c r="U70" s="192" t="s">
        <v>409</v>
      </c>
      <c r="V70" s="192" t="s">
        <v>409</v>
      </c>
      <c r="W70" s="192" t="s">
        <v>409</v>
      </c>
      <c r="X70" s="192" t="s">
        <v>409</v>
      </c>
      <c r="Y70" s="192"/>
      <c r="Z70" s="192"/>
      <c r="AF70" s="34"/>
      <c r="AG70" s="34"/>
      <c r="AH70" s="34"/>
      <c r="AI70" s="34"/>
      <c r="AJ70" s="34"/>
      <c r="AK70" s="34"/>
      <c r="AL70" s="195"/>
      <c r="AM70" s="195"/>
      <c r="AN70" s="80"/>
      <c r="AO70" s="80"/>
      <c r="AP70" s="80"/>
      <c r="AQ70" s="35"/>
    </row>
    <row r="71" spans="1:43" x14ac:dyDescent="0.2">
      <c r="A71" s="84">
        <v>64</v>
      </c>
      <c r="B71" s="84" t="str">
        <f ca="1"/>
        <v>Fiji</v>
      </c>
      <c r="C71" s="84" t="str">
        <f ca="1"/>
        <v>FJI</v>
      </c>
      <c r="D71" s="219" t="str">
        <f ca="1"/>
        <v>EAS           East Asia &amp; Pacific</v>
      </c>
      <c r="E71" s="219" t="str">
        <f ca="1"/>
        <v>Blend</v>
      </c>
      <c r="F71" s="190"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$M$4:$Y$4,
                    (M71:Y71),
                    "")),
            1,
            0))
        =0,
    NA(),
    IF(
        Parameters!$D$15=1,
        IF(
            SUM(--(ISNUMBER(IF($M$4:$Y$4=1,(M71:Y71),""))))&gt;0,
            MAX(IF(
                ISNUMBER(M71:Y71),
                IF(
                    M$4:Y$4=1,
                    M71:Y71,
                    ""),
                "")),
            MAX(IF(
                ISNUMBER(M71:Y71),
                IF(
                    M$4:Y$4=2,
                    M71:Y71,
                    ""),
                ""))
        ),
        IF(
            Parameters!$D$16=1,
            IFERROR(
                AVERAGE(IF(
                    ISNUMBER(M71:Y71),
                    IF(
                        M$4:Y$4=1,
                        M71:Y71,
                        ""),
                    "")),
                AVERAGE(IF(
                    ISNUMBER(M71:Y71),
                    IF(
                        M$4:Y$4=2,
                        M71:Y71,
                        ""),
                    ""))
            ),
            IF(
                Parameters!$D$17=1,
                IFERROR(
                    IF(
                        OR(
                            IF(
                                ISNUMBER(M71:Y71),
                                IF(
                                    M$4:Y$4=1,
                                    M71:Y71,
                                    ""),
                                "")
                            =0),
                        0,
                        GEOMEAN(IF(
                            ISNUMBER(M71:Y71),
                            IF(
                                M$4:Y$4=1,
                                M71:Y71,
                                ""),
                            ""))
                    ),
                    IF(
                        OR(IF(
                            ISNUMBER(M71:Y71),
                            IF(
                                M$4:Y$4=2,
                                M71:Y71,
                                ""),
                            "")
                            =0),
                        0,
                        GEOMEAN(IF(
                            ISNUMBER(M71:Y71),
                            IF(
                                M$4:Y$4=2,
                                M71:Y71,
                                ""),
                            "")))
                )
            )
        )
    )
)</f>
        <v>6</v>
      </c>
      <c r="I71" s="191" cm="1">
        <f t="array" ref="I71">IF(
    SUM(IF(
            ISNUMBER(
                IF(
                    $M$5:$Y$5,
                    (M71:Y71),
                    "")),
            1,
            0))
        =0,
    NA(),
    IF(
        Parameters!$D$15=1,
        IF(
            SUM(--(ISNUMBER(IF($M$5:$Y$5=1,(M71:Y71),""))))&gt;0,
            MAX(IF(
                ISNUMBER(M71:Y71),
                IF(
                    M$5:Y$5=1,
                    M71:Y71,
                    ""),
                "")),
            MAX(IF(
                ISNUMBER(M71:Y71),
                IF(
                    M$5:Y$5=2,
                    M71:Y71,
                    ""),
                ""))
        ),
        IF(
            Parameters!$D$16=1,
            IFERROR(
                AVERAGE(IF(
                    ISNUMBER(M71:Y71),
                    IF(
                        M$5:Y$5=1,
                        M71:Y71,
                        ""),
                    "")),
                AVERAGE(IF(
                    ISNUMBER(M71:Y71),
                    IF(
                        M$5:Y$5=2,
                        M71:Y71,
                        ""),
                    ""))
            ),
            IF(
                Parameters!$D$17=1,
                IFERROR(
                    IF(
                        OR(
                            IF(
                                ISNUMBER(M71:Y71),
                                IF(
                                    M$5:Y$5=1,
                                    M71:Y71,
                                    ""),
                                "")
                            =0),
                        0,
                        GEOMEAN(IF(
                            ISNUMBER(M71:Y71),
                            IF(
                                M$5:Y$5=1,
                                M71:Y71,
                                ""),
                            ""))
                    ),
                    IF(
                        OR(IF(
                            ISNUMBER(M71:Y71),
                            IF(
                                M$5:Y$5=2,
                                M71:Y71,
                                ""),
                            "")
                            =0),
                        0,
                        GEOMEAN(IF(
                            ISNUMBER(M71:Y71),
                            IF(
                                M$5:Y$5=2,
                                M71:Y71,
                                ""),
                            "")))
                )
            )
        )
    )
)</f>
        <v>0</v>
      </c>
      <c r="J71" s="242">
        <v>45188</v>
      </c>
      <c r="K71" s="242">
        <v>45203</v>
      </c>
      <c r="L71" s="91" t="s">
        <v>114</v>
      </c>
      <c r="M71" s="192">
        <v>6</v>
      </c>
      <c r="N71" s="192">
        <v>0</v>
      </c>
      <c r="O71" s="192" t="s">
        <v>409</v>
      </c>
      <c r="P71" s="192">
        <v>0</v>
      </c>
      <c r="Q71" s="192" t="s">
        <v>409</v>
      </c>
      <c r="R71" s="192">
        <v>4.2</v>
      </c>
      <c r="S71" s="192">
        <v>-2.5</v>
      </c>
      <c r="T71" s="192">
        <v>-4.351</v>
      </c>
      <c r="U71" s="192" t="s">
        <v>409</v>
      </c>
      <c r="V71" s="192">
        <v>-1.8447533779229099</v>
      </c>
      <c r="W71" s="192">
        <v>-0.52505205268979105</v>
      </c>
      <c r="X71" s="192" t="s">
        <v>409</v>
      </c>
      <c r="Y71" s="192"/>
      <c r="Z71" s="192"/>
      <c r="AF71" s="34"/>
      <c r="AG71" s="34"/>
      <c r="AH71" s="34"/>
      <c r="AI71" s="34"/>
      <c r="AJ71" s="34"/>
      <c r="AK71" s="34"/>
      <c r="AL71" s="195"/>
      <c r="AM71" s="195"/>
      <c r="AN71" s="80"/>
      <c r="AO71" s="80"/>
      <c r="AP71" s="80"/>
      <c r="AQ71" s="35"/>
    </row>
    <row r="72" spans="1:43" x14ac:dyDescent="0.2">
      <c r="A72" s="84">
        <v>65</v>
      </c>
      <c r="B72" s="84" t="str">
        <f ca="1"/>
        <v>France</v>
      </c>
      <c r="C72" s="84" t="str">
        <f ca="1"/>
        <v>FRA</v>
      </c>
      <c r="D72" s="219" t="str">
        <f ca="1"/>
        <v>ECS           Europe &amp; Central Asia</v>
      </c>
      <c r="E72" s="219" t="str">
        <f ca="1"/>
        <v>NA</v>
      </c>
      <c r="F72" s="190"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$M$4:$Y$4,
                    (M72:Y72),
                    "")),
            1,
            0))
        =0,
    NA(),
    IF(
        Parameters!$D$15=1,
        IF(
            SUM(--(ISNUMBER(IF($M$4:$Y$4=1,(M72:Y72),""))))&gt;0,
            MAX(IF(
                ISNUMBER(M72:Y72),
                IF(
                    M$4:Y$4=1,
                    M72:Y72,
                    ""),
                "")),
            MAX(IF(
                ISNUMBER(M72:Y72),
                IF(
                    M$4:Y$4=2,
                    M72:Y72,
                    ""),
                ""))
        ),
        IF(
            Parameters!$D$16=1,
            IFERROR(
                AVERAGE(IF(
                    ISNUMBER(M72:Y72),
                    IF(
                        M$4:Y$4=1,
                        M72:Y72,
                        ""),
                    "")),
                AVERAGE(IF(
                    ISNUMBER(M72:Y72),
                    IF(
                        M$4:Y$4=2,
                        M72:Y72,
                        ""),
                    ""))
            ),
            IF(
                Parameters!$D$17=1,
                IFERROR(
                    IF(
                        OR(
                            IF(
                                ISNUMBER(M72:Y72),
                                IF(
                                    M$4:Y$4=1,
                                    M72:Y72,
                                    ""),
                                "")
                            =0),
                        0,
                        GEOMEAN(IF(
                            ISNUMBER(M72:Y72),
                            IF(
                                M$4:Y$4=1,
                                M72:Y72,
                                ""),
                            ""))
                    ),
                    IF(
                        OR(IF(
                            ISNUMBER(M72:Y72),
                            IF(
                                M$4:Y$4=2,
                                M72:Y72,
                                ""),
                            "")
                            =0),
                        0,
                        GEOMEAN(IF(
                            ISNUMBER(M72:Y72),
                            IF(
                                M$4:Y$4=2,
                                M72:Y72,
                                ""),
                            "")))
                )
            )
        )
    )
)</f>
        <v>0.57142857142857095</v>
      </c>
      <c r="I72" s="191" cm="1">
        <f t="array" ref="I72">IF(
    SUM(IF(
            ISNUMBER(
                IF(
                    $M$5:$Y$5,
                    (M72:Y72),
                    "")),
            1,
            0))
        =0,
    NA(),
    IF(
        Parameters!$D$15=1,
        IF(
            SUM(--(ISNUMBER(IF($M$5:$Y$5=1,(M72:Y72),""))))&gt;0,
            MAX(IF(
                ISNUMBER(M72:Y72),
                IF(
                    M$5:Y$5=1,
                    M72:Y72,
                    ""),
                "")),
            MAX(IF(
                ISNUMBER(M72:Y72),
                IF(
                    M$5:Y$5=2,
                    M72:Y72,
                    ""),
                ""))
        ),
        IF(
            Parameters!$D$16=1,
            IFERROR(
                AVERAGE(IF(
                    ISNUMBER(M72:Y72),
                    IF(
                        M$5:Y$5=1,
                        M72:Y72,
                        ""),
                    "")),
                AVERAGE(IF(
                    ISNUMBER(M72:Y72),
                    IF(
                        M$5:Y$5=2,
                        M72:Y72,
                        ""),
                    ""))
            ),
            IF(
                Parameters!$D$17=1,
                IFERROR(
                    IF(
                        OR(
                            IF(
                                ISNUMBER(M72:Y72),
                                IF(
                                    M$5:Y$5=1,
                                    M72:Y72,
                                    ""),
                                "")
                            =0),
                        0,
                        GEOMEAN(IF(
                            ISNUMBER(M72:Y72),
                            IF(
                                M$5:Y$5=1,
                                M72:Y72,
                                ""),
                            ""))
                    ),
                    IF(
                        OR(IF(
                            ISNUMBER(M72:Y72),
                            IF(
                                M$5:Y$5=2,
                                M72:Y72,
                                ""),
                            "")
                            =0),
                        0,
                        GEOMEAN(IF(
                            ISNUMBER(M72:Y72),
                            IF(
                                M$5:Y$5=2,
                                M72:Y72,
                                ""),
                            "")))
                )
            )
        )
    )
)</f>
        <v>0</v>
      </c>
      <c r="J72" s="242">
        <v>44753</v>
      </c>
      <c r="K72" s="242">
        <v>45203</v>
      </c>
      <c r="L72" s="91" t="s">
        <v>116</v>
      </c>
      <c r="M72" s="192">
        <v>0.57142857142857095</v>
      </c>
      <c r="N72" s="192">
        <v>0</v>
      </c>
      <c r="O72" s="192" t="s">
        <v>409</v>
      </c>
      <c r="P72" s="192" t="s">
        <v>409</v>
      </c>
      <c r="Q72" s="192" t="s">
        <v>409</v>
      </c>
      <c r="R72" s="192">
        <v>0.4</v>
      </c>
      <c r="S72" s="192">
        <v>-0.58299999999999996</v>
      </c>
      <c r="T72" s="192">
        <v>-0.157999999999999</v>
      </c>
      <c r="U72" s="192" t="s">
        <v>409</v>
      </c>
      <c r="V72" s="192" t="s">
        <v>409</v>
      </c>
      <c r="W72" s="192" t="s">
        <v>409</v>
      </c>
      <c r="X72" s="192" t="s">
        <v>409</v>
      </c>
      <c r="Y72" s="192"/>
      <c r="Z72" s="192"/>
      <c r="AF72" s="34"/>
      <c r="AG72" s="34"/>
      <c r="AH72" s="34"/>
      <c r="AI72" s="34"/>
      <c r="AJ72" s="34"/>
      <c r="AK72" s="34"/>
      <c r="AL72" s="195"/>
      <c r="AM72" s="195"/>
      <c r="AN72" s="80"/>
      <c r="AO72" s="80"/>
      <c r="AP72" s="80"/>
      <c r="AQ72" s="35"/>
    </row>
    <row r="73" spans="1:43"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t="e">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$M$4:$Y$4,
                    (M73:Y73),
                    "")),
            1,
            0))
        =0,
    NA(),
    IF(
        Parameters!$D$15=1,
        IF(
            SUM(--(ISNUMBER(IF($M$4:$Y$4=1,(M73:Y73),""))))&gt;0,
            MAX(IF(
                ISNUMBER(M73:Y73),
                IF(
                    M$4:Y$4=1,
                    M73:Y73,
                    ""),
                "")),
            MAX(IF(
                ISNUMBER(M73:Y73),
                IF(
                    M$4:Y$4=2,
                    M73:Y73,
                    ""),
                ""))
        ),
        IF(
            Parameters!$D$16=1,
            IFERROR(
                AVERAGE(IF(
                    ISNUMBER(M73:Y73),
                    IF(
                        M$4:Y$4=1,
                        M73:Y73,
                        ""),
                    "")),
                AVERAGE(IF(
                    ISNUMBER(M73:Y73),
                    IF(
                        M$4:Y$4=2,
                        M73:Y73,
                        ""),
                    ""))
            ),
            IF(
                Parameters!$D$17=1,
                IFERROR(
                    IF(
                        OR(
                            IF(
                                ISNUMBER(M73:Y73),
                                IF(
                                    M$4:Y$4=1,
                                    M73:Y73,
                                    ""),
                                "")
                            =0),
                        0,
                        GEOMEAN(IF(
                            ISNUMBER(M73:Y73),
                            IF(
                                M$4:Y$4=1,
                                M73:Y73,
                                ""),
                            ""))
                    ),
                    IF(
                        OR(IF(
                            ISNUMBER(M73:Y73),
                            IF(
                                M$4:Y$4=2,
                                M73:Y73,
                                ""),
                            "")
                            =0),
                        0,
                        GEOMEAN(IF(
                            ISNUMBER(M73:Y73),
                            IF(
                                M$4:Y$4=2,
                                M73:Y73,
                                ""),
                            "")))
                )
            )
        )
    )
)</f>
        <v>#N/A</v>
      </c>
      <c r="I73" s="191" t="e" cm="1">
        <f t="array" ref="I73">IF(
    SUM(IF(
            ISNUMBER(
                IF(
                    $M$5:$Y$5,
                    (M73:Y73),
                    "")),
            1,
            0))
        =0,
    NA(),
    IF(
        Parameters!$D$15=1,
        IF(
            SUM(--(ISNUMBER(IF($M$5:$Y$5=1,(M73:Y73),""))))&gt;0,
            MAX(IF(
                ISNUMBER(M73:Y73),
                IF(
                    M$5:Y$5=1,
                    M73:Y73,
                    ""),
                "")),
            MAX(IF(
                ISNUMBER(M73:Y73),
                IF(
                    M$5:Y$5=2,
                    M73:Y73,
                    ""),
                ""))
        ),
        IF(
            Parameters!$D$16=1,
            IFERROR(
                AVERAGE(IF(
                    ISNUMBER(M73:Y73),
                    IF(
                        M$5:Y$5=1,
                        M73:Y73,
                        ""),
                    "")),
                AVERAGE(IF(
                    ISNUMBER(M73:Y73),
                    IF(
                        M$5:Y$5=2,
                        M73:Y73,
                        ""),
                    ""))
            ),
            IF(
                Parameters!$D$17=1,
                IFERROR(
                    IF(
                        OR(
                            IF(
                                ISNUMBER(M73:Y73),
                                IF(
                                    M$5:Y$5=1,
                                    M73:Y73,
                                    ""),
                                "")
                            =0),
                        0,
                        GEOMEAN(IF(
                            ISNUMBER(M73:Y73),
                            IF(
                                M$5:Y$5=1,
                                M73:Y73,
                                ""),
                            ""))
                    ),
                    IF(
                        OR(IF(
                            ISNUMBER(M73:Y73),
                            IF(
                                M$5:Y$5=2,
                                M73:Y73,
                                ""),
                            "")
                            =0),
                        0,
                        GEOMEAN(IF(
                            ISNUMBER(M73:Y73),
                            IF(
                                M$5:Y$5=2,
                                M73:Y73,
                                ""),
                            "")))
                )
            )
        )
    )
)</f>
        <v>#N/A</v>
      </c>
      <c r="J73" s="242" t="s">
        <v>409</v>
      </c>
      <c r="K73" s="242">
        <v>45014</v>
      </c>
      <c r="L73" s="91" t="s">
        <v>701</v>
      </c>
      <c r="M73" s="192" t="s">
        <v>409</v>
      </c>
      <c r="N73" s="192" t="s">
        <v>409</v>
      </c>
      <c r="O73" s="192" t="s">
        <v>409</v>
      </c>
      <c r="P73" s="192" t="s">
        <v>409</v>
      </c>
      <c r="Q73" s="192" t="s">
        <v>409</v>
      </c>
      <c r="R73" s="192" t="s">
        <v>409</v>
      </c>
      <c r="S73" s="192" t="s">
        <v>409</v>
      </c>
      <c r="T73" s="192" t="s">
        <v>409</v>
      </c>
      <c r="U73" s="192" t="s">
        <v>409</v>
      </c>
      <c r="V73" s="192" t="s">
        <v>409</v>
      </c>
      <c r="W73" s="192" t="s">
        <v>409</v>
      </c>
      <c r="X73" s="192" t="s">
        <v>409</v>
      </c>
      <c r="Y73" s="192"/>
      <c r="Z73" s="192"/>
      <c r="AF73" s="34"/>
      <c r="AG73" s="34"/>
      <c r="AH73" s="34"/>
      <c r="AI73" s="34"/>
      <c r="AJ73" s="34"/>
      <c r="AK73" s="34"/>
      <c r="AL73" s="195"/>
      <c r="AM73" s="195"/>
      <c r="AN73" s="80"/>
      <c r="AO73" s="80"/>
      <c r="AP73" s="80"/>
      <c r="AQ73" s="35"/>
    </row>
    <row r="74" spans="1:43" x14ac:dyDescent="0.2">
      <c r="A74" s="84">
        <v>67</v>
      </c>
      <c r="B74" s="84" t="str">
        <f ca="1"/>
        <v>Micronesia, Fed. Sts.</v>
      </c>
      <c r="C74" s="84" t="str">
        <f ca="1"/>
        <v>FSM</v>
      </c>
      <c r="D74" s="219" t="str">
        <f ca="1"/>
        <v>EAS           East Asia &amp; Pacific</v>
      </c>
      <c r="E74" s="219" t="str">
        <f ca="1"/>
        <v>IDA</v>
      </c>
      <c r="F74" s="190" t="str">
        <f t="shared" ca="1" si="4"/>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$M$4:$Y$4,
                    (M74:Y74),
                    "")),
            1,
            0))
        =0,
    NA(),
    IF(
        Parameters!$D$15=1,
        IF(
            SUM(--(ISNUMBER(IF($M$4:$Y$4=1,(M74:Y74),""))))&gt;0,
            MAX(IF(
                ISNUMBER(M74:Y74),
                IF(
                    M$4:Y$4=1,
                    M74:Y74,
                    ""),
                "")),
            MAX(IF(
                ISNUMBER(M74:Y74),
                IF(
                    M$4:Y$4=2,
                    M74:Y74,
                    ""),
                ""))
        ),
        IF(
            Parameters!$D$16=1,
            IFERROR(
                AVERAGE(IF(
                    ISNUMBER(M74:Y74),
                    IF(
                        M$4:Y$4=1,
                        M74:Y74,
                        ""),
                    "")),
                AVERAGE(IF(
                    ISNUMBER(M74:Y74),
                    IF(
                        M$4:Y$4=2,
                        M74:Y74,
                        ""),
                    ""))
            ),
            IF(
                Parameters!$D$17=1,
                IFERROR(
                    IF(
                        OR(
                            IF(
                                ISNUMBER(M74:Y74),
                                IF(
                                    M$4:Y$4=1,
                                    M74:Y74,
                                    ""),
                                "")
                            =0),
                        0,
                        GEOMEAN(IF(
                            ISNUMBER(M74:Y74),
                            IF(
                                M$4:Y$4=1,
                                M74:Y74,
                                ""),
                            ""))
                    ),
                    IF(
                        OR(IF(
                            ISNUMBER(M74:Y74),
                            IF(
                                M$4:Y$4=2,
                                M74:Y74,
                                ""),
                            "")
                            =0),
                        0,
                        GEOMEAN(IF(
                            ISNUMBER(M74:Y74),
                            IF(
                                M$4:Y$4=2,
                                M74:Y74,
                                ""),
                            "")))
                )
            )
        )
    )
)</f>
        <v>7.5714285714285703</v>
      </c>
      <c r="I74" s="191" t="e" cm="1">
        <f t="array" ref="I74">IF(
    SUM(IF(
            ISNUMBER(
                IF(
                    $M$5:$Y$5,
                    (M74:Y74),
                    "")),
            1,
            0))
        =0,
    NA(),
    IF(
        Parameters!$D$15=1,
        IF(
            SUM(--(ISNUMBER(IF($M$5:$Y$5=1,(M74:Y74),""))))&gt;0,
            MAX(IF(
                ISNUMBER(M74:Y74),
                IF(
                    M$5:Y$5=1,
                    M74:Y74,
                    ""),
                "")),
            MAX(IF(
                ISNUMBER(M74:Y74),
                IF(
                    M$5:Y$5=2,
                    M74:Y74,
                    ""),
                ""))
        ),
        IF(
            Parameters!$D$16=1,
            IFERROR(
                AVERAGE(IF(
                    ISNUMBER(M74:Y74),
                    IF(
                        M$5:Y$5=1,
                        M74:Y74,
                        ""),
                    "")),
                AVERAGE(IF(
                    ISNUMBER(M74:Y74),
                    IF(
                        M$5:Y$5=2,
                        M74:Y74,
                        ""),
                    ""))
            ),
            IF(
                Parameters!$D$17=1,
                IFERROR(
                    IF(
                        OR(
                            IF(
                                ISNUMBER(M74:Y74),
                                IF(
                                    M$5:Y$5=1,
                                    M74:Y74,
                                    ""),
                                "")
                            =0),
                        0,
                        GEOMEAN(IF(
                            ISNUMBER(M74:Y74),
                            IF(
                                M$5:Y$5=1,
                                M74:Y74,
                                ""),
                            ""))
                    ),
                    IF(
                        OR(IF(
                            ISNUMBER(M74:Y74),
                            IF(
                                M$5:Y$5=2,
                                M74:Y74,
                                ""),
                            "")
                            =0),
                        0,
                        GEOMEAN(IF(
                            ISNUMBER(M74:Y74),
                            IF(
                                M$5:Y$5=2,
                                M74:Y74,
                                ""),
                            "")))
                )
            )
        )
    )
)</f>
        <v>#N/A</v>
      </c>
      <c r="J74" s="242">
        <v>45163</v>
      </c>
      <c r="K74" s="242">
        <v>45014</v>
      </c>
      <c r="L74" s="91" t="s">
        <v>117</v>
      </c>
      <c r="M74" s="192">
        <v>7.5714285714285703</v>
      </c>
      <c r="N74" s="192" t="s">
        <v>409</v>
      </c>
      <c r="O74" s="192" t="s">
        <v>409</v>
      </c>
      <c r="P74" s="192" t="s">
        <v>409</v>
      </c>
      <c r="Q74" s="192" t="s">
        <v>409</v>
      </c>
      <c r="R74" s="192">
        <v>5.3</v>
      </c>
      <c r="S74" s="192" t="s">
        <v>409</v>
      </c>
      <c r="T74" s="192" t="s">
        <v>409</v>
      </c>
      <c r="U74" s="192" t="s">
        <v>409</v>
      </c>
      <c r="V74" s="192" t="s">
        <v>409</v>
      </c>
      <c r="W74" s="192" t="s">
        <v>409</v>
      </c>
      <c r="X74" s="192" t="s">
        <v>409</v>
      </c>
      <c r="Y74" s="192"/>
      <c r="Z74" s="192"/>
      <c r="AF74" s="34"/>
      <c r="AG74" s="34"/>
      <c r="AH74" s="34"/>
      <c r="AI74" s="34"/>
      <c r="AJ74" s="34"/>
      <c r="AK74" s="34"/>
      <c r="AL74" s="195"/>
      <c r="AM74" s="195"/>
      <c r="AN74" s="80"/>
      <c r="AO74" s="80"/>
      <c r="AP74" s="80"/>
      <c r="AQ74" s="35"/>
    </row>
    <row r="75" spans="1:43" x14ac:dyDescent="0.2">
      <c r="A75" s="84">
        <v>68</v>
      </c>
      <c r="B75" s="84" t="str">
        <f ca="1"/>
        <v>Gabon</v>
      </c>
      <c r="C75" s="84" t="str">
        <f ca="1"/>
        <v>GAB</v>
      </c>
      <c r="D75" s="219" t="str">
        <f ca="1"/>
        <v>SSF           Sub-Saharan Africa</v>
      </c>
      <c r="E75" s="219" t="str">
        <f ca="1"/>
        <v>IBRD</v>
      </c>
      <c r="F75" s="190"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4.9038186507061576</v>
      </c>
      <c r="H75" s="80" cm="1">
        <f t="array" ref="H75">IF(
    SUM(IF(
            ISNUMBER(
                IF(
                    $M$4:$Y$4,
                    (M75:Y75),
                    "")),
            1,
            0))
        =0,
    NA(),
    IF(
        Parameters!$D$15=1,
        IF(
            SUM(--(ISNUMBER(IF($M$4:$Y$4=1,(M75:Y75),""))))&gt;0,
            MAX(IF(
                ISNUMBER(M75:Y75),
                IF(
                    M$4:Y$4=1,
                    M75:Y75,
                    ""),
                "")),
            MAX(IF(
                ISNUMBER(M75:Y75),
                IF(
                    M$4:Y$4=2,
                    M75:Y75,
                    ""),
                ""))
        ),
        IF(
            Parameters!$D$16=1,
            IFERROR(
                AVERAGE(IF(
                    ISNUMBER(M75:Y75),
                    IF(
                        M$4:Y$4=1,
                        M75:Y75,
                        ""),
                    "")),
                AVERAGE(IF(
                    ISNUMBER(M75:Y75),
                    IF(
                        M$4:Y$4=2,
                        M75:Y75,
                        ""),
                    ""))
            ),
            IF(
                Parameters!$D$17=1,
                IFERROR(
                    IF(
                        OR(
                            IF(
                                ISNUMBER(M75:Y75),
                                IF(
                                    M$4:Y$4=1,
                                    M75:Y75,
                                    ""),
                                "")
                            =0),
                        0,
                        GEOMEAN(IF(
                            ISNUMBER(M75:Y75),
                            IF(
                                M$4:Y$4=1,
                                M75:Y75,
                                ""),
                            ""))
                    ),
                    IF(
                        OR(IF(
                            ISNUMBER(M75:Y75),
                            IF(
                                M$4:Y$4=2,
                                M75:Y75,
                                ""),
                            "")
                            =0),
                        0,
                        GEOMEAN(IF(
                            ISNUMBER(M75:Y75),
                            IF(
                                M$4:Y$4=2,
                                M75:Y75,
                                ""),
                            "")))
                )
            )
        )
    )
)</f>
        <v>6</v>
      </c>
      <c r="I75" s="191" cm="1">
        <f t="array" ref="I75">IF(
    SUM(IF(
            ISNUMBER(
                IF(
                    $M$5:$Y$5,
                    (M75:Y75),
                    "")),
            1,
            0))
        =0,
    NA(),
    IF(
        Parameters!$D$15=1,
        IF(
            SUM(--(ISNUMBER(IF($M$5:$Y$5=1,(M75:Y75),""))))&gt;0,
            MAX(IF(
                ISNUMBER(M75:Y75),
                IF(
                    M$5:Y$5=1,
                    M75:Y75,
                    ""),
                "")),
            MAX(IF(
                ISNUMBER(M75:Y75),
                IF(
                    M$5:Y$5=2,
                    M75:Y75,
                    ""),
                ""))
        ),
        IF(
            Parameters!$D$16=1,
            IFERROR(
                AVERAGE(IF(
                    ISNUMBER(M75:Y75),
                    IF(
                        M$5:Y$5=1,
                        M75:Y75,
                        ""),
                    "")),
                AVERAGE(IF(
                    ISNUMBER(M75:Y75),
                    IF(
                        M$5:Y$5=2,
                        M75:Y75,
                        ""),
                    ""))
            ),
            IF(
                Parameters!$D$17=1,
                IFERROR(
                    IF(
                        OR(
                            IF(
                                ISNUMBER(M75:Y75),
                                IF(
                                    M$5:Y$5=1,
                                    M75:Y75,
                                    ""),
                                "")
                            =0),
                        0,
                        GEOMEAN(IF(
                            ISNUMBER(M75:Y75),
                            IF(
                                M$5:Y$5=1,
                                M75:Y75,
                                ""),
                            ""))
                    ),
                    IF(
                        OR(IF(
                            ISNUMBER(M75:Y75),
                            IF(
                                M$5:Y$5=2,
                                M75:Y75,
                                ""),
                            "")
                            =0),
                        0,
                        GEOMEAN(IF(
                            ISNUMBER(M75:Y75),
                            IF(
                                M$5:Y$5=2,
                                M75:Y75,
                                ""),
                            "")))
                )
            )
        )
    )
)</f>
        <v>4.0079062265022598</v>
      </c>
      <c r="J75" s="242">
        <v>45163</v>
      </c>
      <c r="K75" s="242">
        <v>45203</v>
      </c>
      <c r="L75" s="91" t="s">
        <v>119</v>
      </c>
      <c r="M75" s="192">
        <v>6</v>
      </c>
      <c r="N75" s="192" t="s">
        <v>409</v>
      </c>
      <c r="O75" s="192" t="s">
        <v>409</v>
      </c>
      <c r="P75" s="192">
        <v>4.0079062265022598</v>
      </c>
      <c r="Q75" s="192" t="s">
        <v>409</v>
      </c>
      <c r="R75" s="192">
        <v>4.2</v>
      </c>
      <c r="S75" s="192" t="s">
        <v>409</v>
      </c>
      <c r="T75" s="192" t="s">
        <v>409</v>
      </c>
      <c r="U75" s="192" t="s">
        <v>409</v>
      </c>
      <c r="V75" s="192">
        <v>5.0459969222734997E-2</v>
      </c>
      <c r="W75" s="192">
        <v>0.20039531132511301</v>
      </c>
      <c r="X75" s="192" t="s">
        <v>409</v>
      </c>
      <c r="Y75" s="192"/>
      <c r="Z75" s="192"/>
      <c r="AF75" s="34"/>
      <c r="AG75" s="34"/>
      <c r="AH75" s="34"/>
      <c r="AI75" s="34"/>
      <c r="AJ75" s="34"/>
      <c r="AK75" s="34"/>
      <c r="AL75" s="195"/>
      <c r="AM75" s="195"/>
      <c r="AN75" s="80"/>
      <c r="AO75" s="80"/>
      <c r="AP75" s="80"/>
      <c r="AQ75" s="35"/>
    </row>
    <row r="76" spans="1:43" x14ac:dyDescent="0.2">
      <c r="A76" s="84">
        <v>69</v>
      </c>
      <c r="B76" s="84" t="str">
        <f ca="1"/>
        <v>United Kingdom</v>
      </c>
      <c r="C76" s="84" t="str">
        <f ca="1"/>
        <v>GBR</v>
      </c>
      <c r="D76" s="219" t="str">
        <f ca="1"/>
        <v>ECS           Europe &amp; Central Asia</v>
      </c>
      <c r="E76" s="219" t="str">
        <f ca="1"/>
        <v>NA</v>
      </c>
      <c r="F76" s="190"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$M$4:$Y$4,
                    (M76:Y76),
                    "")),
            1,
            0))
        =0,
    NA(),
    IF(
        Parameters!$D$15=1,
        IF(
            SUM(--(ISNUMBER(IF($M$4:$Y$4=1,(M76:Y76),""))))&gt;0,
            MAX(IF(
                ISNUMBER(M76:Y76),
                IF(
                    M$4:Y$4=1,
                    M76:Y76,
                    ""),
                "")),
            MAX(IF(
                ISNUMBER(M76:Y76),
                IF(
                    M$4:Y$4=2,
                    M76:Y76,
                    ""),
                ""))
        ),
        IF(
            Parameters!$D$16=1,
            IFERROR(
                AVERAGE(IF(
                    ISNUMBER(M76:Y76),
                    IF(
                        M$4:Y$4=1,
                        M76:Y76,
                        ""),
                    "")),
                AVERAGE(IF(
                    ISNUMBER(M76:Y76),
                    IF(
                        M$4:Y$4=2,
                        M76:Y76,
                        ""),
                    ""))
            ),
            IF(
                Parameters!$D$17=1,
                IFERROR(
                    IF(
                        OR(
                            IF(
                                ISNUMBER(M76:Y76),
                                IF(
                                    M$4:Y$4=1,
                                    M76:Y76,
                                    ""),
                                "")
                            =0),
                        0,
                        GEOMEAN(IF(
                            ISNUMBER(M76:Y76),
                            IF(
                                M$4:Y$4=1,
                                M76:Y76,
                                ""),
                            ""))
                    ),
                    IF(
                        OR(IF(
                            ISNUMBER(M76:Y76),
                            IF(
                                M$4:Y$4=2,
                                M76:Y76,
                                ""),
                            "")
                            =0),
                        0,
                        GEOMEAN(IF(
                            ISNUMBER(M76:Y76),
                            IF(
                                M$4:Y$4=2,
                                M76:Y76,
                                ""),
                            "")))
                )
            )
        )
    )
)</f>
        <v>0.57142857142857095</v>
      </c>
      <c r="I76" s="191" cm="1">
        <f t="array" ref="I76">IF(
    SUM(IF(
            ISNUMBER(
                IF(
                    $M$5:$Y$5,
                    (M76:Y76),
                    "")),
            1,
            0))
        =0,
    NA(),
    IF(
        Parameters!$D$15=1,
        IF(
            SUM(--(ISNUMBER(IF($M$5:$Y$5=1,(M76:Y76),""))))&gt;0,
            MAX(IF(
                ISNUMBER(M76:Y76),
                IF(
                    M$5:Y$5=1,
                    M76:Y76,
                    ""),
                "")),
            MAX(IF(
                ISNUMBER(M76:Y76),
                IF(
                    M$5:Y$5=2,
                    M76:Y76,
                    ""),
                ""))
        ),
        IF(
            Parameters!$D$16=1,
            IFERROR(
                AVERAGE(IF(
                    ISNUMBER(M76:Y76),
                    IF(
                        M$5:Y$5=1,
                        M76:Y76,
                        ""),
                    "")),
                AVERAGE(IF(
                    ISNUMBER(M76:Y76),
                    IF(
                        M$5:Y$5=2,
                        M76:Y76,
                        ""),
                    ""))
            ),
            IF(
                Parameters!$D$17=1,
                IFERROR(
                    IF(
                        OR(
                            IF(
                                ISNUMBER(M76:Y76),
                                IF(
                                    M$5:Y$5=1,
                                    M76:Y76,
                                    ""),
                                "")
                            =0),
                        0,
                        GEOMEAN(IF(
                            ISNUMBER(M76:Y76),
                            IF(
                                M$5:Y$5=1,
                                M76:Y76,
                                ""),
                            ""))
                    ),
                    IF(
                        OR(IF(
                            ISNUMBER(M76:Y76),
                            IF(
                                M$5:Y$5=2,
                                M76:Y76,
                                ""),
                            "")
                            =0),
                        0,
                        GEOMEAN(IF(
                            ISNUMBER(M76:Y76),
                            IF(
                                M$5:Y$5=2,
                                M76:Y76,
                                ""),
                            "")))
                )
            )
        )
    )
)</f>
        <v>0</v>
      </c>
      <c r="J76" s="242">
        <v>45188</v>
      </c>
      <c r="K76" s="242">
        <v>45203</v>
      </c>
      <c r="L76" s="91" t="s">
        <v>121</v>
      </c>
      <c r="M76" s="192">
        <v>0.57142857142857095</v>
      </c>
      <c r="N76" s="192">
        <v>0</v>
      </c>
      <c r="O76" s="192" t="s">
        <v>409</v>
      </c>
      <c r="P76" s="192" t="s">
        <v>409</v>
      </c>
      <c r="Q76" s="192" t="s">
        <v>409</v>
      </c>
      <c r="R76" s="192">
        <v>0.4</v>
      </c>
      <c r="S76" s="192">
        <v>-0.77499999999999902</v>
      </c>
      <c r="T76" s="192">
        <v>-7.5000000000000094E-2</v>
      </c>
      <c r="U76" s="192" t="s">
        <v>409</v>
      </c>
      <c r="V76" s="192" t="s">
        <v>409</v>
      </c>
      <c r="W76" s="192" t="s">
        <v>409</v>
      </c>
      <c r="X76" s="192" t="s">
        <v>409</v>
      </c>
      <c r="Y76" s="192"/>
      <c r="Z76" s="192"/>
      <c r="AF76" s="34"/>
      <c r="AG76" s="34"/>
      <c r="AH76" s="34"/>
      <c r="AI76" s="34"/>
      <c r="AJ76" s="34"/>
      <c r="AK76" s="34"/>
      <c r="AL76" s="195"/>
      <c r="AM76" s="195"/>
      <c r="AN76" s="80"/>
      <c r="AO76" s="80"/>
      <c r="AP76" s="80"/>
      <c r="AQ76" s="35"/>
    </row>
    <row r="77" spans="1:43" x14ac:dyDescent="0.2">
      <c r="A77" s="84">
        <v>70</v>
      </c>
      <c r="B77" s="84" t="str">
        <f ca="1"/>
        <v>Georgia</v>
      </c>
      <c r="C77" s="84" t="str">
        <f ca="1"/>
        <v>GEO</v>
      </c>
      <c r="D77" s="219" t="str">
        <f ca="1"/>
        <v>ECS           Europe &amp; Central Asia</v>
      </c>
      <c r="E77" s="219" t="str">
        <f ca="1"/>
        <v>IBRD</v>
      </c>
      <c r="F77" s="190"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6.4365030434678889</v>
      </c>
      <c r="H77" s="80" cm="1">
        <f t="array" ref="H77">IF(
    SUM(IF(
            ISNUMBER(
                IF(
                    $M$4:$Y$4,
                    (M77:Y77),
                    "")),
            1,
            0))
        =0,
    NA(),
    IF(
        Parameters!$D$15=1,
        IF(
            SUM(--(ISNUMBER(IF($M$4:$Y$4=1,(M77:Y77),""))))&gt;0,
            MAX(IF(
                ISNUMBER(M77:Y77),
                IF(
                    M$4:Y$4=1,
                    M77:Y77,
                    ""),
                "")),
            MAX(IF(
                ISNUMBER(M77:Y77),
                IF(
                    M$4:Y$4=2,
                    M77:Y77,
                    ""),
                ""))
        ),
        IF(
            Parameters!$D$16=1,
            IFERROR(
                AVERAGE(IF(
                    ISNUMBER(M77:Y77),
                    IF(
                        M$4:Y$4=1,
                        M77:Y77,
                        ""),
                    "")),
                AVERAGE(IF(
                    ISNUMBER(M77:Y77),
                    IF(
                        M$4:Y$4=2,
                        M77:Y77,
                        ""),
                    ""))
            ),
            IF(
                Parameters!$D$17=1,
                IFERROR(
                    IF(
                        OR(
                            IF(
                                ISNUMBER(M77:Y77),
                                IF(
                                    M$4:Y$4=1,
                                    M77:Y77,
                                    ""),
                                "")
                            =0),
                        0,
                        GEOMEAN(IF(
                            ISNUMBER(M77:Y77),
                            IF(
                                M$4:Y$4=1,
                                M77:Y77,
                                ""),
                            ""))
                    ),
                    IF(
                        OR(IF(
                            ISNUMBER(M77:Y77),
                            IF(
                                M$4:Y$4=2,
                                M77:Y77,
                                ""),
                            "")
                            =0),
                        0,
                        GEOMEAN(IF(
                            ISNUMBER(M77:Y77),
                            IF(
                                M$4:Y$4=2,
                                M77:Y77,
                                ""),
                            "")))
                )
            )
        )
    )
)</f>
        <v>4.1428571428571397</v>
      </c>
      <c r="I77" s="191" cm="1">
        <f t="array" ref="I77">IF(
    SUM(IF(
            ISNUMBER(
                IF(
                    $M$5:$Y$5,
                    (M77:Y77),
                    "")),
            1,
            0))
        =0,
    NA(),
    IF(
        Parameters!$D$15=1,
        IF(
            SUM(--(ISNUMBER(IF($M$5:$Y$5=1,(M77:Y77),""))))&gt;0,
            MAX(IF(
                ISNUMBER(M77:Y77),
                IF(
                    M$5:Y$5=1,
                    M77:Y77,
                    ""),
                "")),
            MAX(IF(
                ISNUMBER(M77:Y77),
                IF(
                    M$5:Y$5=2,
                    M77:Y77,
                    ""),
                ""))
        ),
        IF(
            Parameters!$D$16=1,
            IFERROR(
                AVERAGE(IF(
                    ISNUMBER(M77:Y77),
                    IF(
                        M$5:Y$5=1,
                        M77:Y77,
                        ""),
                    "")),
                AVERAGE(IF(
                    ISNUMBER(M77:Y77),
                    IF(
                        M$5:Y$5=2,
                        M77:Y77,
                        ""),
                    ""))
            ),
            IF(
                Parameters!$D$17=1,
                IFERROR(
                    IF(
                        OR(
                            IF(
                                ISNUMBER(M77:Y77),
                                IF(
                                    M$5:Y$5=1,
                                    M77:Y77,
                                    ""),
                                "")
                            =0),
                        0,
                        GEOMEAN(IF(
                            ISNUMBER(M77:Y77),
                            IF(
                                M$5:Y$5=1,
                                M77:Y77,
                                ""),
                            ""))
                    ),
                    IF(
                        OR(IF(
                            ISNUMBER(M77:Y77),
                            IF(
                                M$5:Y$5=2,
                                M77:Y77,
                                ""),
                            "")
                            =0),
                        0,
                        GEOMEAN(IF(
                            ISNUMBER(M77:Y77),
                            IF(
                                M$5:Y$5=2,
                                M77:Y77,
                                ""),
                            "")))
                )
            )
        )
    )
)</f>
        <v>10</v>
      </c>
      <c r="J77" s="242">
        <v>45188</v>
      </c>
      <c r="K77" s="242">
        <v>45203</v>
      </c>
      <c r="L77" s="91" t="s">
        <v>123</v>
      </c>
      <c r="M77" s="192">
        <v>4.1428571428571397</v>
      </c>
      <c r="N77" s="192">
        <v>10</v>
      </c>
      <c r="O77" s="192">
        <v>10</v>
      </c>
      <c r="P77" s="192">
        <v>0</v>
      </c>
      <c r="Q77" s="192" t="s">
        <v>409</v>
      </c>
      <c r="R77" s="192">
        <v>2.9</v>
      </c>
      <c r="S77" s="192">
        <v>-1.91</v>
      </c>
      <c r="T77" s="192">
        <v>2.1</v>
      </c>
      <c r="U77" s="192" t="s">
        <v>541</v>
      </c>
      <c r="V77" s="192">
        <v>-1.5180932378404099</v>
      </c>
      <c r="W77" s="192">
        <v>-0.63645196492815004</v>
      </c>
      <c r="X77" s="192" t="s">
        <v>409</v>
      </c>
      <c r="Y77" s="192"/>
      <c r="Z77" s="192"/>
      <c r="AF77" s="34"/>
      <c r="AG77" s="34"/>
      <c r="AH77" s="34"/>
      <c r="AI77" s="34"/>
      <c r="AJ77" s="34"/>
      <c r="AK77" s="34"/>
      <c r="AL77" s="195"/>
      <c r="AM77" s="195"/>
      <c r="AN77" s="80"/>
      <c r="AO77" s="80"/>
      <c r="AP77" s="80"/>
      <c r="AQ77" s="35"/>
    </row>
    <row r="78" spans="1:43" x14ac:dyDescent="0.2">
      <c r="A78" s="84">
        <v>71</v>
      </c>
      <c r="B78" s="84" t="str">
        <f ca="1"/>
        <v>Ghana</v>
      </c>
      <c r="C78" s="84" t="str">
        <f ca="1"/>
        <v>GHA</v>
      </c>
      <c r="D78" s="219" t="str">
        <f ca="1"/>
        <v>SSF           Sub-Saharan Africa</v>
      </c>
      <c r="E78" s="219" t="str">
        <f ca="1"/>
        <v>IDA</v>
      </c>
      <c r="F78" s="190"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8.6189160737133417</v>
      </c>
      <c r="H78" s="80" cm="1">
        <f t="array" ref="H78">IF(
    SUM(IF(
            ISNUMBER(
                IF(
                    $M$4:$Y$4,
                    (M78:Y78),
                    "")),
            1,
            0))
        =0,
    NA(),
    IF(
        Parameters!$D$15=1,
        IF(
            SUM(--(ISNUMBER(IF($M$4:$Y$4=1,(M78:Y78),""))))&gt;0,
            MAX(IF(
                ISNUMBER(M78:Y78),
                IF(
                    M$4:Y$4=1,
                    M78:Y78,
                    ""),
                "")),
            MAX(IF(
                ISNUMBER(M78:Y78),
                IF(
                    M$4:Y$4=2,
                    M78:Y78,
                    ""),
                ""))
        ),
        IF(
            Parameters!$D$16=1,
            IFERROR(
                AVERAGE(IF(
                    ISNUMBER(M78:Y78),
                    IF(
                        M$4:Y$4=1,
                        M78:Y78,
                        ""),
                    "")),
                AVERAGE(IF(
                    ISNUMBER(M78:Y78),
                    IF(
                        M$4:Y$4=2,
                        M78:Y78,
                        ""),
                    ""))
            ),
            IF(
                Parameters!$D$17=1,
                IFERROR(
                    IF(
                        OR(
                            IF(
                                ISNUMBER(M78:Y78),
                                IF(
                                    M$4:Y$4=1,
                                    M78:Y78,
                                    ""),
                                "")
                            =0),
                        0,
                        GEOMEAN(IF(
                            ISNUMBER(M78:Y78),
                            IF(
                                M$4:Y$4=1,
                                M78:Y78,
                                ""),
                            ""))
                    ),
                    IF(
                        OR(IF(
                            ISNUMBER(M78:Y78),
                            IF(
                                M$4:Y$4=2,
                                M78:Y78,
                                ""),
                            "")
                            =0),
                        0,
                        GEOMEAN(IF(
                            ISNUMBER(M78:Y78),
                            IF(
                                M$4:Y$4=2,
                                M78:Y78,
                                ""),
                            "")))
                )
            )
        )
    )
)</f>
        <v>7.4285714285714199</v>
      </c>
      <c r="I78" s="191" cm="1">
        <f t="array" ref="I78">IF(
    SUM(IF(
            ISNUMBER(
                IF(
                    $M$5:$Y$5,
                    (M78:Y78),
                    "")),
            1,
            0))
        =0,
    NA(),
    IF(
        Parameters!$D$15=1,
        IF(
            SUM(--(ISNUMBER(IF($M$5:$Y$5=1,(M78:Y78),""))))&gt;0,
            MAX(IF(
                ISNUMBER(M78:Y78),
                IF(
                    M$5:Y$5=1,
                    M78:Y78,
                    ""),
                "")),
            MAX(IF(
                ISNUMBER(M78:Y78),
                IF(
                    M$5:Y$5=2,
                    M78:Y78,
                    ""),
                ""))
        ),
        IF(
            Parameters!$D$16=1,
            IFERROR(
                AVERAGE(IF(
                    ISNUMBER(M78:Y78),
                    IF(
                        M$5:Y$5=1,
                        M78:Y78,
                        ""),
                    "")),
                AVERAGE(IF(
                    ISNUMBER(M78:Y78),
                    IF(
                        M$5:Y$5=2,
                        M78:Y78,
                        ""),
                    ""))
            ),
            IF(
                Parameters!$D$17=1,
                IFERROR(
                    IF(
                        OR(
                            IF(
                                ISNUMBER(M78:Y78),
                                IF(
                                    M$5:Y$5=1,
                                    M78:Y78,
                                    ""),
                                "")
                            =0),
                        0,
                        GEOMEAN(IF(
                            ISNUMBER(M78:Y78),
                            IF(
                                M$5:Y$5=1,
                                M78:Y78,
                                ""),
                            ""))
                    ),
                    IF(
                        OR(IF(
                            ISNUMBER(M78:Y78),
                            IF(
                                M$5:Y$5=2,
                                M78:Y78,
                                ""),
                            "")
                            =0),
                        0,
                        GEOMEAN(IF(
                            ISNUMBER(M78:Y78),
                            IF(
                                M$5:Y$5=2,
                                M78:Y78,
                                ""),
                            "")))
                )
            )
        )
    )
)</f>
        <v>10</v>
      </c>
      <c r="J78" s="242">
        <v>45163</v>
      </c>
      <c r="K78" s="242">
        <v>45203</v>
      </c>
      <c r="L78" s="91" t="s">
        <v>125</v>
      </c>
      <c r="M78" s="192">
        <v>7.4285714285714199</v>
      </c>
      <c r="N78" s="192" t="s">
        <v>409</v>
      </c>
      <c r="O78" s="192">
        <v>0</v>
      </c>
      <c r="P78" s="192">
        <v>10</v>
      </c>
      <c r="Q78" s="192" t="s">
        <v>409</v>
      </c>
      <c r="R78" s="192">
        <v>5.2</v>
      </c>
      <c r="S78" s="192" t="s">
        <v>409</v>
      </c>
      <c r="T78" s="192" t="s">
        <v>409</v>
      </c>
      <c r="U78" s="192" t="s">
        <v>539</v>
      </c>
      <c r="V78" s="192">
        <v>2.2048606698251798</v>
      </c>
      <c r="W78" s="192">
        <v>3.7599359079902701</v>
      </c>
      <c r="X78" s="192" t="s">
        <v>409</v>
      </c>
      <c r="Y78" s="192"/>
      <c r="Z78" s="192"/>
      <c r="AF78" s="34"/>
      <c r="AG78" s="34"/>
      <c r="AH78" s="34"/>
      <c r="AI78" s="34"/>
      <c r="AJ78" s="34"/>
      <c r="AK78" s="34"/>
      <c r="AL78" s="195"/>
      <c r="AM78" s="195"/>
      <c r="AN78" s="80"/>
      <c r="AO78" s="80"/>
      <c r="AP78" s="80"/>
      <c r="AQ78" s="35"/>
    </row>
    <row r="79" spans="1:43" x14ac:dyDescent="0.2">
      <c r="A79" s="84">
        <v>72</v>
      </c>
      <c r="B79" s="84" t="str">
        <f ca="1"/>
        <v>Gibraltar</v>
      </c>
      <c r="C79" s="84" t="str">
        <f ca="1"/>
        <v>GIB</v>
      </c>
      <c r="D79" s="219" t="str">
        <f ca="1"/>
        <v>ECS           Europe &amp; Central Asia</v>
      </c>
      <c r="E79" s="219" t="str">
        <f ca="1"/>
        <v>NA</v>
      </c>
      <c r="F79" s="190" t="str">
        <f t="shared" ca="1" si="4"/>
        <v/>
      </c>
      <c r="G79" s="80" t="e">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$M$4:$Y$4,
                    (M79:Y79),
                    "")),
            1,
            0))
        =0,
    NA(),
    IF(
        Parameters!$D$15=1,
        IF(
            SUM(--(ISNUMBER(IF($M$4:$Y$4=1,(M79:Y79),""))))&gt;0,
            MAX(IF(
                ISNUMBER(M79:Y79),
                IF(
                    M$4:Y$4=1,
                    M79:Y79,
                    ""),
                "")),
            MAX(IF(
                ISNUMBER(M79:Y79),
                IF(
                    M$4:Y$4=2,
                    M79:Y79,
                    ""),
                ""))
        ),
        IF(
            Parameters!$D$16=1,
            IFERROR(
                AVERAGE(IF(
                    ISNUMBER(M79:Y79),
                    IF(
                        M$4:Y$4=1,
                        M79:Y79,
                        ""),
                    "")),
                AVERAGE(IF(
                    ISNUMBER(M79:Y79),
                    IF(
                        M$4:Y$4=2,
                        M79:Y79,
                        ""),
                    ""))
            ),
            IF(
                Parameters!$D$17=1,
                IFERROR(
                    IF(
                        OR(
                            IF(
                                ISNUMBER(M79:Y79),
                                IF(
                                    M$4:Y$4=1,
                                    M79:Y79,
                                    ""),
                                "")
                            =0),
                        0,
                        GEOMEAN(IF(
                            ISNUMBER(M79:Y79),
                            IF(
                                M$4:Y$4=1,
                                M79:Y79,
                                ""),
                            ""))
                    ),
                    IF(
                        OR(IF(
                            ISNUMBER(M79:Y79),
                            IF(
                                M$4:Y$4=2,
                                M79:Y79,
                                ""),
                            "")
                            =0),
                        0,
                        GEOMEAN(IF(
                            ISNUMBER(M79:Y79),
                            IF(
                                M$4:Y$4=2,
                                M79:Y79,
                                ""),
                            "")))
                )
            )
        )
    )
)</f>
        <v>#N/A</v>
      </c>
      <c r="I79" s="191" t="e" cm="1">
        <f t="array" ref="I79">IF(
    SUM(IF(
            ISNUMBER(
                IF(
                    $M$5:$Y$5,
                    (M79:Y79),
                    "")),
            1,
            0))
        =0,
    NA(),
    IF(
        Parameters!$D$15=1,
        IF(
            SUM(--(ISNUMBER(IF($M$5:$Y$5=1,(M79:Y79),""))))&gt;0,
            MAX(IF(
                ISNUMBER(M79:Y79),
                IF(
                    M$5:Y$5=1,
                    M79:Y79,
                    ""),
                "")),
            MAX(IF(
                ISNUMBER(M79:Y79),
                IF(
                    M$5:Y$5=2,
                    M79:Y79,
                    ""),
                ""))
        ),
        IF(
            Parameters!$D$16=1,
            IFERROR(
                AVERAGE(IF(
                    ISNUMBER(M79:Y79),
                    IF(
                        M$5:Y$5=1,
                        M79:Y79,
                        ""),
                    "")),
                AVERAGE(IF(
                    ISNUMBER(M79:Y79),
                    IF(
                        M$5:Y$5=2,
                        M79:Y79,
                        ""),
                    ""))
            ),
            IF(
                Parameters!$D$17=1,
                IFERROR(
                    IF(
                        OR(
                            IF(
                                ISNUMBER(M79:Y79),
                                IF(
                                    M$5:Y$5=1,
                                    M79:Y79,
                                    ""),
                                "")
                            =0),
                        0,
                        GEOMEAN(IF(
                            ISNUMBER(M79:Y79),
                            IF(
                                M$5:Y$5=1,
                                M79:Y79,
                                ""),
                            ""))
                    ),
                    IF(
                        OR(IF(
                            ISNUMBER(M79:Y79),
                            IF(
                                M$5:Y$5=2,
                                M79:Y79,
                                ""),
                            "")
                            =0),
                        0,
                        GEOMEAN(IF(
                            ISNUMBER(M79:Y79),
                            IF(
                                M$5:Y$5=2,
                                M79:Y79,
                                ""),
                            "")))
                )
            )
        )
    )
)</f>
        <v>#N/A</v>
      </c>
      <c r="J79" s="242" t="s">
        <v>409</v>
      </c>
      <c r="K79" s="242" t="s">
        <v>409</v>
      </c>
      <c r="L79" s="91" t="s">
        <v>702</v>
      </c>
      <c r="M79" s="192" t="s">
        <v>409</v>
      </c>
      <c r="N79" s="192" t="s">
        <v>409</v>
      </c>
      <c r="O79" s="192" t="s">
        <v>409</v>
      </c>
      <c r="P79" s="192" t="s">
        <v>409</v>
      </c>
      <c r="Q79" s="192" t="s">
        <v>409</v>
      </c>
      <c r="R79" s="192" t="s">
        <v>409</v>
      </c>
      <c r="S79" s="192" t="s">
        <v>409</v>
      </c>
      <c r="T79" s="192" t="s">
        <v>409</v>
      </c>
      <c r="U79" s="192" t="s">
        <v>409</v>
      </c>
      <c r="V79" s="192" t="s">
        <v>409</v>
      </c>
      <c r="W79" s="192" t="s">
        <v>409</v>
      </c>
      <c r="X79" s="192" t="s">
        <v>409</v>
      </c>
      <c r="Y79" s="192"/>
      <c r="Z79" s="192"/>
      <c r="AF79" s="34"/>
      <c r="AG79" s="34"/>
      <c r="AH79" s="34"/>
      <c r="AI79" s="34"/>
      <c r="AJ79" s="34"/>
      <c r="AK79" s="34"/>
      <c r="AL79" s="195"/>
      <c r="AM79" s="195"/>
      <c r="AN79" s="80"/>
      <c r="AO79" s="80"/>
      <c r="AP79" s="80"/>
      <c r="AQ79" s="35"/>
    </row>
    <row r="80" spans="1:43" x14ac:dyDescent="0.2">
      <c r="A80" s="84">
        <v>73</v>
      </c>
      <c r="B80" s="84" t="str">
        <f ca="1"/>
        <v>Guinea</v>
      </c>
      <c r="C80" s="84" t="str">
        <f ca="1"/>
        <v>GIN</v>
      </c>
      <c r="D80" s="219" t="str">
        <f ca="1"/>
        <v>SSF           Sub-Saharan Africa</v>
      </c>
      <c r="E80" s="219" t="str">
        <f ca="1"/>
        <v>IDA</v>
      </c>
      <c r="F80" s="190"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5.9314893544172547</v>
      </c>
      <c r="H80" s="80" cm="1">
        <f t="array" ref="H80">IF(
    SUM(IF(
            ISNUMBER(
                IF(
                    $M$4:$Y$4,
                    (M80:Y80),
                    "")),
            1,
            0))
        =0,
    NA(),
    IF(
        Parameters!$D$15=1,
        IF(
            SUM(--(ISNUMBER(IF($M$4:$Y$4=1,(M80:Y80),""))))&gt;0,
            MAX(IF(
                ISNUMBER(M80:Y80),
                IF(
                    M$4:Y$4=1,
                    M80:Y80,
                    ""),
                "")),
            MAX(IF(
                ISNUMBER(M80:Y80),
                IF(
                    M$4:Y$4=2,
                    M80:Y80,
                    ""),
                ""))
        ),
        IF(
            Parameters!$D$16=1,
            IFERROR(
                AVERAGE(IF(
                    ISNUMBER(M80:Y80),
                    IF(
                        M$4:Y$4=1,
                        M80:Y80,
                        ""),
                    "")),
                AVERAGE(IF(
                    ISNUMBER(M80:Y80),
                    IF(
                        M$4:Y$4=2,
                        M80:Y80,
                        ""),
                    ""))
            ),
            IF(
                Parameters!$D$17=1,
                IFERROR(
                    IF(
                        OR(
                            IF(
                                ISNUMBER(M80:Y80),
                                IF(
                                    M$4:Y$4=1,
                                    M80:Y80,
                                    ""),
                                "")
                            =0),
                        0,
                        GEOMEAN(IF(
                            ISNUMBER(M80:Y80),
                            IF(
                                M$4:Y$4=1,
                                M80:Y80,
                                ""),
                            ""))
                    ),
                    IF(
                        OR(IF(
                            ISNUMBER(M80:Y80),
                            IF(
                                M$4:Y$4=2,
                                M80:Y80,
                                ""),
                            "")
                            =0),
                        0,
                        GEOMEAN(IF(
                            ISNUMBER(M80:Y80),
                            IF(
                                M$4:Y$4=2,
                                M80:Y80,
                                ""),
                            "")))
                )
            )
        )
    )
)</f>
        <v>8.8571428571428505</v>
      </c>
      <c r="I80" s="191" cm="1">
        <f t="array" ref="I80">IF(
    SUM(IF(
            ISNUMBER(
                IF(
                    $M$5:$Y$5,
                    (M80:Y80),
                    "")),
            1,
            0))
        =0,
    NA(),
    IF(
        Parameters!$D$15=1,
        IF(
            SUM(--(ISNUMBER(IF($M$5:$Y$5=1,(M80:Y80),""))))&gt;0,
            MAX(IF(
                ISNUMBER(M80:Y80),
                IF(
                    M$5:Y$5=1,
                    M80:Y80,
                    ""),
                "")),
            MAX(IF(
                ISNUMBER(M80:Y80),
                IF(
                    M$5:Y$5=2,
                    M80:Y80,
                    ""),
                ""))
        ),
        IF(
            Parameters!$D$16=1,
            IFERROR(
                AVERAGE(IF(
                    ISNUMBER(M80:Y80),
                    IF(
                        M$5:Y$5=1,
                        M80:Y80,
                        ""),
                    "")),
                AVERAGE(IF(
                    ISNUMBER(M80:Y80),
                    IF(
                        M$5:Y$5=2,
                        M80:Y80,
                        ""),
                    ""))
            ),
            IF(
                Parameters!$D$17=1,
                IFERROR(
                    IF(
                        OR(
                            IF(
                                ISNUMBER(M80:Y80),
                                IF(
                                    M$5:Y$5=1,
                                    M80:Y80,
                                    ""),
                                "")
                            =0),
                        0,
                        GEOMEAN(IF(
                            ISNUMBER(M80:Y80),
                            IF(
                                M$5:Y$5=1,
                                M80:Y80,
                                ""),
                            ""))
                    ),
                    IF(
                        OR(IF(
                            ISNUMBER(M80:Y80),
                            IF(
                                M$5:Y$5=2,
                                M80:Y80,
                                ""),
                            "")
                            =0),
                        0,
                        GEOMEAN(IF(
                            ISNUMBER(M80:Y80),
                            IF(
                                M$5:Y$5=2,
                                M80:Y80,
                                ""),
                            "")))
                )
            )
        )
    )
)</f>
        <v>3.9722251892089799</v>
      </c>
      <c r="J80" s="242">
        <v>45188</v>
      </c>
      <c r="K80" s="242">
        <v>45203</v>
      </c>
      <c r="L80" s="91" t="s">
        <v>127</v>
      </c>
      <c r="M80" s="192">
        <v>8.8571428571428505</v>
      </c>
      <c r="N80" s="192" t="s">
        <v>409</v>
      </c>
      <c r="O80" s="192" t="s">
        <v>409</v>
      </c>
      <c r="P80" s="192">
        <v>3.9722251892089799</v>
      </c>
      <c r="Q80" s="192" t="s">
        <v>409</v>
      </c>
      <c r="R80" s="192">
        <v>6.2</v>
      </c>
      <c r="S80" s="192" t="s">
        <v>409</v>
      </c>
      <c r="T80" s="192" t="s">
        <v>409</v>
      </c>
      <c r="U80" s="192" t="s">
        <v>409</v>
      </c>
      <c r="V80" s="192">
        <v>0.198611259460449</v>
      </c>
      <c r="W80" s="192">
        <v>-0.81814384460448897</v>
      </c>
      <c r="X80" s="192" t="s">
        <v>409</v>
      </c>
      <c r="Y80" s="192"/>
      <c r="Z80" s="192"/>
      <c r="AF80" s="34"/>
      <c r="AG80" s="34"/>
      <c r="AH80" s="34"/>
      <c r="AI80" s="34"/>
      <c r="AJ80" s="34"/>
      <c r="AK80" s="34"/>
      <c r="AL80" s="195"/>
      <c r="AM80" s="195"/>
      <c r="AN80" s="80"/>
      <c r="AO80" s="80"/>
      <c r="AP80" s="80"/>
      <c r="AQ80" s="35"/>
    </row>
    <row r="81" spans="1:43" x14ac:dyDescent="0.2">
      <c r="A81" s="84">
        <v>74</v>
      </c>
      <c r="B81" s="84" t="str">
        <f ca="1"/>
        <v>Gambia, The</v>
      </c>
      <c r="C81" s="84" t="str">
        <f ca="1"/>
        <v>GMB</v>
      </c>
      <c r="D81" s="219" t="str">
        <f ca="1"/>
        <v>SSF           Sub-Saharan Africa</v>
      </c>
      <c r="E81" s="219" t="str">
        <f ca="1"/>
        <v>IDA</v>
      </c>
      <c r="F81" s="190"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10</v>
      </c>
      <c r="H81" s="80" cm="1">
        <f t="array" ref="H81">IF(
    SUM(IF(
            ISNUMBER(
                IF(
                    $M$4:$Y$4,
                    (M81:Y81),
                    "")),
            1,
            0))
        =0,
    NA(),
    IF(
        Parameters!$D$15=1,
        IF(
            SUM(--(ISNUMBER(IF($M$4:$Y$4=1,(M81:Y81),""))))&gt;0,
            MAX(IF(
                ISNUMBER(M81:Y81),
                IF(
                    M$4:Y$4=1,
                    M81:Y81,
                    ""),
                "")),
            MAX(IF(
                ISNUMBER(M81:Y81),
                IF(
                    M$4:Y$4=2,
                    M81:Y81,
                    ""),
                ""))
        ),
        IF(
            Parameters!$D$16=1,
            IFERROR(
                AVERAGE(IF(
                    ISNUMBER(M81:Y81),
                    IF(
                        M$4:Y$4=1,
                        M81:Y81,
                        ""),
                    "")),
                AVERAGE(IF(
                    ISNUMBER(M81:Y81),
                    IF(
                        M$4:Y$4=2,
                        M81:Y81,
                        ""),
                    ""))
            ),
            IF(
                Parameters!$D$17=1,
                IFERROR(
                    IF(
                        OR(
                            IF(
                                ISNUMBER(M81:Y81),
                                IF(
                                    M$4:Y$4=1,
                                    M81:Y81,
                                    ""),
                                "")
                            =0),
                        0,
                        GEOMEAN(IF(
                            ISNUMBER(M81:Y81),
                            IF(
                                M$4:Y$4=1,
                                M81:Y81,
                                ""),
                            ""))
                    ),
                    IF(
                        OR(IF(
                            ISNUMBER(M81:Y81),
                            IF(
                                M$4:Y$4=2,
                                M81:Y81,
                                ""),
                            "")
                            =0),
                        0,
                        GEOMEAN(IF(
                            ISNUMBER(M81:Y81),
                            IF(
                                M$4:Y$4=2,
                                M81:Y81,
                                ""),
                            "")))
                )
            )
        )
    )
)</f>
        <v>10</v>
      </c>
      <c r="I81" s="191" cm="1">
        <f t="array" ref="I81">IF(
    SUM(IF(
            ISNUMBER(
                IF(
                    $M$5:$Y$5,
                    (M81:Y81),
                    "")),
            1,
            0))
        =0,
    NA(),
    IF(
        Parameters!$D$15=1,
        IF(
            SUM(--(ISNUMBER(IF($M$5:$Y$5=1,(M81:Y81),""))))&gt;0,
            MAX(IF(
                ISNUMBER(M81:Y81),
                IF(
                    M$5:Y$5=1,
                    M81:Y81,
                    ""),
                "")),
            MAX(IF(
                ISNUMBER(M81:Y81),
                IF(
                    M$5:Y$5=2,
                    M81:Y81,
                    ""),
                ""))
        ),
        IF(
            Parameters!$D$16=1,
            IFERROR(
                AVERAGE(IF(
                    ISNUMBER(M81:Y81),
                    IF(
                        M$5:Y$5=1,
                        M81:Y81,
                        ""),
                    "")),
                AVERAGE(IF(
                    ISNUMBER(M81:Y81),
                    IF(
                        M$5:Y$5=2,
                        M81:Y81,
                        ""),
                    ""))
            ),
            IF(
                Parameters!$D$17=1,
                IFERROR(
                    IF(
                        OR(
                            IF(
                                ISNUMBER(M81:Y81),
                                IF(
                                    M$5:Y$5=1,
                                    M81:Y81,
                                    ""),
                                "")
                            =0),
                        0,
                        GEOMEAN(IF(
                            ISNUMBER(M81:Y81),
                            IF(
                                M$5:Y$5=1,
                                M81:Y81,
                                ""),
                            ""))
                    ),
                    IF(
                        OR(IF(
                            ISNUMBER(M81:Y81),
                            IF(
                                M$5:Y$5=2,
                                M81:Y81,
                                ""),
                            "")
                            =0),
                        0,
                        GEOMEAN(IF(
                            ISNUMBER(M81:Y81),
                            IF(
                                M$5:Y$5=2,
                                M81:Y81,
                                ""),
                            "")))
                )
            )
        )
    )
)</f>
        <v>10</v>
      </c>
      <c r="J81" s="242">
        <v>45188</v>
      </c>
      <c r="K81" s="242">
        <v>45203</v>
      </c>
      <c r="L81" s="91" t="s">
        <v>128</v>
      </c>
      <c r="M81" s="192">
        <v>10</v>
      </c>
      <c r="N81" s="192" t="s">
        <v>409</v>
      </c>
      <c r="O81" s="192" t="s">
        <v>409</v>
      </c>
      <c r="P81" s="192">
        <v>10</v>
      </c>
      <c r="Q81" s="192" t="s">
        <v>409</v>
      </c>
      <c r="R81" s="192">
        <v>7.4</v>
      </c>
      <c r="S81" s="192" t="s">
        <v>409</v>
      </c>
      <c r="T81" s="192" t="s">
        <v>409</v>
      </c>
      <c r="U81" s="192" t="s">
        <v>409</v>
      </c>
      <c r="V81" s="192">
        <v>0.15639495849609</v>
      </c>
      <c r="W81" s="192">
        <v>0.78546714782714799</v>
      </c>
      <c r="X81" s="192" t="s">
        <v>409</v>
      </c>
      <c r="Y81" s="192"/>
      <c r="Z81" s="192"/>
      <c r="AF81" s="34"/>
      <c r="AG81" s="34"/>
      <c r="AH81" s="34"/>
      <c r="AI81" s="34"/>
      <c r="AJ81" s="34"/>
      <c r="AK81" s="34"/>
      <c r="AL81" s="195"/>
      <c r="AM81" s="195"/>
      <c r="AN81" s="80"/>
      <c r="AO81" s="80"/>
      <c r="AP81" s="80"/>
      <c r="AQ81" s="35"/>
    </row>
    <row r="82" spans="1:43" x14ac:dyDescent="0.2">
      <c r="A82" s="84">
        <v>75</v>
      </c>
      <c r="B82" s="84" t="str">
        <f ca="1"/>
        <v>Guinea-Bissau</v>
      </c>
      <c r="C82" s="84" t="str">
        <f ca="1"/>
        <v>GNB</v>
      </c>
      <c r="D82" s="219" t="str">
        <f ca="1"/>
        <v>SSF           Sub-Saharan Africa</v>
      </c>
      <c r="E82" s="219" t="str">
        <f ca="1"/>
        <v>IDA</v>
      </c>
      <c r="F82" s="190"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9.9283144879394563</v>
      </c>
      <c r="H82" s="80" cm="1">
        <f t="array" ref="H82">IF(
    SUM(IF(
            ISNUMBER(
                IF(
                    $M$4:$Y$4,
                    (M82:Y82),
                    "")),
            1,
            0))
        =0,
    NA(),
    IF(
        Parameters!$D$15=1,
        IF(
            SUM(--(ISNUMBER(IF($M$4:$Y$4=1,(M82:Y82),""))))&gt;0,
            MAX(IF(
                ISNUMBER(M82:Y82),
                IF(
                    M$4:Y$4=1,
                    M82:Y82,
                    ""),
                "")),
            MAX(IF(
                ISNUMBER(M82:Y82),
                IF(
                    M$4:Y$4=2,
                    M82:Y82,
                    ""),
                ""))
        ),
        IF(
            Parameters!$D$16=1,
            IFERROR(
                AVERAGE(IF(
                    ISNUMBER(M82:Y82),
                    IF(
                        M$4:Y$4=1,
                        M82:Y82,
                        ""),
                    "")),
                AVERAGE(IF(
                    ISNUMBER(M82:Y82),
                    IF(
                        M$4:Y$4=2,
                        M82:Y82,
                        ""),
                    ""))
            ),
            IF(
                Parameters!$D$17=1,
                IFERROR(
                    IF(
                        OR(
                            IF(
                                ISNUMBER(M82:Y82),
                                IF(
                                    M$4:Y$4=1,
                                    M82:Y82,
                                    ""),
                                "")
                            =0),
                        0,
                        GEOMEAN(IF(
                            ISNUMBER(M82:Y82),
                            IF(
                                M$4:Y$4=1,
                                M82:Y82,
                                ""),
                            ""))
                    ),
                    IF(
                        OR(IF(
                            ISNUMBER(M82:Y82),
                            IF(
                                M$4:Y$4=2,
                                M82:Y82,
                                ""),
                            "")
                            =0),
                        0,
                        GEOMEAN(IF(
                            ISNUMBER(M82:Y82),
                            IF(
                                M$4:Y$4=2,
                                M82:Y82,
                                ""),
                            "")))
                )
            )
        )
    )
)</f>
        <v>9.8571428571428505</v>
      </c>
      <c r="I82" s="191" cm="1">
        <f t="array" ref="I82">IF(
    SUM(IF(
            ISNUMBER(
                IF(
                    $M$5:$Y$5,
                    (M82:Y82),
                    "")),
            1,
            0))
        =0,
    NA(),
    IF(
        Parameters!$D$15=1,
        IF(
            SUM(--(ISNUMBER(IF($M$5:$Y$5=1,(M82:Y82),""))))&gt;0,
            MAX(IF(
                ISNUMBER(M82:Y82),
                IF(
                    M$5:Y$5=1,
                    M82:Y82,
                    ""),
                "")),
            MAX(IF(
                ISNUMBER(M82:Y82),
                IF(
                    M$5:Y$5=2,
                    M82:Y82,
                    ""),
                ""))
        ),
        IF(
            Parameters!$D$16=1,
            IFERROR(
                AVERAGE(IF(
                    ISNUMBER(M82:Y82),
                    IF(
                        M$5:Y$5=1,
                        M82:Y82,
                        ""),
                    "")),
                AVERAGE(IF(
                    ISNUMBER(M82:Y82),
                    IF(
                        M$5:Y$5=2,
                        M82:Y82,
                        ""),
                    ""))
            ),
            IF(
                Parameters!$D$17=1,
                IFERROR(
                    IF(
                        OR(
                            IF(
                                ISNUMBER(M82:Y82),
                                IF(
                                    M$5:Y$5=1,
                                    M82:Y82,
                                    ""),
                                "")
                            =0),
                        0,
                        GEOMEAN(IF(
                            ISNUMBER(M82:Y82),
                            IF(
                                M$5:Y$5=1,
                                M82:Y82,
                                ""),
                            ""))
                    ),
                    IF(
                        OR(IF(
                            ISNUMBER(M82:Y82),
                            IF(
                                M$5:Y$5=2,
                                M82:Y82,
                                ""),
                            "")
                            =0),
                        0,
                        GEOMEAN(IF(
                            ISNUMBER(M82:Y82),
                            IF(
                                M$5:Y$5=2,
                                M82:Y82,
                                ""),
                            "")))
                )
            )
        )
    )
)</f>
        <v>10</v>
      </c>
      <c r="J82" s="242">
        <v>45188</v>
      </c>
      <c r="K82" s="242">
        <v>45203</v>
      </c>
      <c r="L82" s="91" t="s">
        <v>130</v>
      </c>
      <c r="M82" s="192">
        <v>9.8571428571428505</v>
      </c>
      <c r="N82" s="192" t="s">
        <v>409</v>
      </c>
      <c r="O82" s="192" t="s">
        <v>409</v>
      </c>
      <c r="P82" s="192">
        <v>10</v>
      </c>
      <c r="Q82" s="192" t="s">
        <v>409</v>
      </c>
      <c r="R82" s="192">
        <v>6.9</v>
      </c>
      <c r="S82" s="192" t="s">
        <v>409</v>
      </c>
      <c r="T82" s="192" t="s">
        <v>409</v>
      </c>
      <c r="U82" s="192" t="s">
        <v>409</v>
      </c>
      <c r="V82" s="192">
        <v>0.42022627792702799</v>
      </c>
      <c r="W82" s="192">
        <v>1.35218051376117</v>
      </c>
      <c r="X82" s="192" t="s">
        <v>409</v>
      </c>
      <c r="Y82" s="192"/>
      <c r="Z82" s="192"/>
      <c r="AF82" s="34"/>
      <c r="AG82" s="34"/>
      <c r="AH82" s="34"/>
      <c r="AI82" s="34"/>
      <c r="AJ82" s="34"/>
      <c r="AK82" s="34"/>
      <c r="AL82" s="195"/>
      <c r="AM82" s="195"/>
      <c r="AN82" s="80"/>
      <c r="AO82" s="80"/>
      <c r="AP82" s="80"/>
      <c r="AQ82" s="35"/>
    </row>
    <row r="83" spans="1:43" x14ac:dyDescent="0.2">
      <c r="A83" s="84">
        <v>76</v>
      </c>
      <c r="B83" s="84" t="str">
        <f ca="1"/>
        <v>Equatorial Guinea</v>
      </c>
      <c r="C83" s="84" t="str">
        <f ca="1"/>
        <v>GNQ</v>
      </c>
      <c r="D83" s="219" t="str">
        <f ca="1"/>
        <v>SSF           Sub-Saharan Africa</v>
      </c>
      <c r="E83" s="219" t="str">
        <f ca="1"/>
        <v>IBRD</v>
      </c>
      <c r="F83" s="190"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$M$4:$Y$4,
                    (M83:Y83),
                    "")),
            1,
            0))
        =0,
    NA(),
    IF(
        Parameters!$D$15=1,
        IF(
            SUM(--(ISNUMBER(IF($M$4:$Y$4=1,(M83:Y83),""))))&gt;0,
            MAX(IF(
                ISNUMBER(M83:Y83),
                IF(
                    M$4:Y$4=1,
                    M83:Y83,
                    ""),
                "")),
            MAX(IF(
                ISNUMBER(M83:Y83),
                IF(
                    M$4:Y$4=2,
                    M83:Y83,
                    ""),
                ""))
        ),
        IF(
            Parameters!$D$16=1,
            IFERROR(
                AVERAGE(IF(
                    ISNUMBER(M83:Y83),
                    IF(
                        M$4:Y$4=1,
                        M83:Y83,
                        ""),
                    "")),
                AVERAGE(IF(
                    ISNUMBER(M83:Y83),
                    IF(
                        M$4:Y$4=2,
                        M83:Y83,
                        ""),
                    ""))
            ),
            IF(
                Parameters!$D$17=1,
                IFERROR(
                    IF(
                        OR(
                            IF(
                                ISNUMBER(M83:Y83),
                                IF(
                                    M$4:Y$4=1,
                                    M83:Y83,
                                    ""),
                                "")
                            =0),
                        0,
                        GEOMEAN(IF(
                            ISNUMBER(M83:Y83),
                            IF(
                                M$4:Y$4=1,
                                M83:Y83,
                                ""),
                            ""))
                    ),
                    IF(
                        OR(IF(
                            ISNUMBER(M83:Y83),
                            IF(
                                M$4:Y$4=2,
                                M83:Y83,
                                ""),
                            "")
                            =0),
                        0,
                        GEOMEAN(IF(
                            ISNUMBER(M83:Y83),
                            IF(
                                M$4:Y$4=2,
                                M83:Y83,
                                ""),
                            "")))
                )
            )
        )
    )
)</f>
        <v>5.8571428571428497</v>
      </c>
      <c r="I83" s="191" t="e" cm="1">
        <f t="array" ref="I83">IF(
    SUM(IF(
            ISNUMBER(
                IF(
                    $M$5:$Y$5,
                    (M83:Y83),
                    "")),
            1,
            0))
        =0,
    NA(),
    IF(
        Parameters!$D$15=1,
        IF(
            SUM(--(ISNUMBER(IF($M$5:$Y$5=1,(M83:Y83),""))))&gt;0,
            MAX(IF(
                ISNUMBER(M83:Y83),
                IF(
                    M$5:Y$5=1,
                    M83:Y83,
                    ""),
                "")),
            MAX(IF(
                ISNUMBER(M83:Y83),
                IF(
                    M$5:Y$5=2,
                    M83:Y83,
                    ""),
                ""))
        ),
        IF(
            Parameters!$D$16=1,
            IFERROR(
                AVERAGE(IF(
                    ISNUMBER(M83:Y83),
                    IF(
                        M$5:Y$5=1,
                        M83:Y83,
                        ""),
                    "")),
                AVERAGE(IF(
                    ISNUMBER(M83:Y83),
                    IF(
                        M$5:Y$5=2,
                        M83:Y83,
                        ""),
                    ""))
            ),
            IF(
                Parameters!$D$17=1,
                IFERROR(
                    IF(
                        OR(
                            IF(
                                ISNUMBER(M83:Y83),
                                IF(
                                    M$5:Y$5=1,
                                    M83:Y83,
                                    ""),
                                "")
                            =0),
                        0,
                        GEOMEAN(IF(
                            ISNUMBER(M83:Y83),
                            IF(
                                M$5:Y$5=1,
                                M83:Y83,
                                ""),
                            ""))
                    ),
                    IF(
                        OR(IF(
                            ISNUMBER(M83:Y83),
                            IF(
                                M$5:Y$5=2,
                                M83:Y83,
                                ""),
                            "")
                            =0),
                        0,
                        GEOMEAN(IF(
                            ISNUMBER(M83:Y83),
                            IF(
                                M$5:Y$5=2,
                                M83:Y83,
                                ""),
                            "")))
                )
            )
        )
    )
)</f>
        <v>#N/A</v>
      </c>
      <c r="J83" s="242">
        <v>45163</v>
      </c>
      <c r="K83" s="242">
        <v>45014</v>
      </c>
      <c r="L83" s="91" t="s">
        <v>132</v>
      </c>
      <c r="M83" s="192">
        <v>5.8571428571428497</v>
      </c>
      <c r="N83" s="192" t="s">
        <v>409</v>
      </c>
      <c r="O83" s="192" t="s">
        <v>409</v>
      </c>
      <c r="P83" s="192" t="s">
        <v>409</v>
      </c>
      <c r="Q83" s="192" t="s">
        <v>409</v>
      </c>
      <c r="R83" s="192">
        <v>4.0999999999999996</v>
      </c>
      <c r="S83" s="192" t="s">
        <v>409</v>
      </c>
      <c r="T83" s="192" t="s">
        <v>409</v>
      </c>
      <c r="U83" s="192" t="s">
        <v>409</v>
      </c>
      <c r="V83" s="192" t="s">
        <v>409</v>
      </c>
      <c r="W83" s="192" t="s">
        <v>409</v>
      </c>
      <c r="X83" s="192" t="s">
        <v>409</v>
      </c>
      <c r="Y83" s="192"/>
      <c r="Z83" s="192"/>
      <c r="AF83" s="34"/>
      <c r="AG83" s="34"/>
      <c r="AH83" s="34"/>
      <c r="AI83" s="34"/>
      <c r="AJ83" s="34"/>
      <c r="AK83" s="34"/>
      <c r="AL83" s="195"/>
      <c r="AM83" s="195"/>
      <c r="AN83" s="80"/>
      <c r="AO83" s="80"/>
      <c r="AP83" s="80"/>
      <c r="AQ83" s="35"/>
    </row>
    <row r="84" spans="1:43" x14ac:dyDescent="0.2">
      <c r="A84" s="84">
        <v>77</v>
      </c>
      <c r="B84" s="84" t="str">
        <f ca="1"/>
        <v>Greece</v>
      </c>
      <c r="C84" s="84" t="str">
        <f ca="1"/>
        <v>GRC</v>
      </c>
      <c r="D84" s="219" t="str">
        <f ca="1"/>
        <v>ECS           Europe &amp; Central Asia</v>
      </c>
      <c r="E84" s="219" t="str">
        <f ca="1"/>
        <v>NA</v>
      </c>
      <c r="F84" s="190"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$M$4:$Y$4,
                    (M84:Y84),
                    "")),
            1,
            0))
        =0,
    NA(),
    IF(
        Parameters!$D$15=1,
        IF(
            SUM(--(ISNUMBER(IF($M$4:$Y$4=1,(M84:Y84),""))))&gt;0,
            MAX(IF(
                ISNUMBER(M84:Y84),
                IF(
                    M$4:Y$4=1,
                    M84:Y84,
                    ""),
                "")),
            MAX(IF(
                ISNUMBER(M84:Y84),
                IF(
                    M$4:Y$4=2,
                    M84:Y84,
                    ""),
                ""))
        ),
        IF(
            Parameters!$D$16=1,
            IFERROR(
                AVERAGE(IF(
                    ISNUMBER(M84:Y84),
                    IF(
                        M$4:Y$4=1,
                        M84:Y84,
                        ""),
                    "")),
                AVERAGE(IF(
                    ISNUMBER(M84:Y84),
                    IF(
                        M$4:Y$4=2,
                        M84:Y84,
                        ""),
                    ""))
            ),
            IF(
                Parameters!$D$17=1,
                IFERROR(
                    IF(
                        OR(
                            IF(
                                ISNUMBER(M84:Y84),
                                IF(
                                    M$4:Y$4=1,
                                    M84:Y84,
                                    ""),
                                "")
                            =0),
                        0,
                        GEOMEAN(IF(
                            ISNUMBER(M84:Y84),
                            IF(
                                M$4:Y$4=1,
                                M84:Y84,
                                ""),
                            ""))
                    ),
                    IF(
                        OR(IF(
                            ISNUMBER(M84:Y84),
                            IF(
                                M$4:Y$4=2,
                                M84:Y84,
                                ""),
                            "")
                            =0),
                        0,
                        GEOMEAN(IF(
                            ISNUMBER(M84:Y84),
                            IF(
                                M$4:Y$4=2,
                                M84:Y84,
                                ""),
                            "")))
                )
            )
        )
    )
)</f>
        <v>1</v>
      </c>
      <c r="I84" s="191" cm="1">
        <f t="array" ref="I84">IF(
    SUM(IF(
            ISNUMBER(
                IF(
                    $M$5:$Y$5,
                    (M84:Y84),
                    "")),
            1,
            0))
        =0,
    NA(),
    IF(
        Parameters!$D$15=1,
        IF(
            SUM(--(ISNUMBER(IF($M$5:$Y$5=1,(M84:Y84),""))))&gt;0,
            MAX(IF(
                ISNUMBER(M84:Y84),
                IF(
                    M$5:Y$5=1,
                    M84:Y84,
                    ""),
                "")),
            MAX(IF(
                ISNUMBER(M84:Y84),
                IF(
                    M$5:Y$5=2,
                    M84:Y84,
                    ""),
                ""))
        ),
        IF(
            Parameters!$D$16=1,
            IFERROR(
                AVERAGE(IF(
                    ISNUMBER(M84:Y84),
                    IF(
                        M$5:Y$5=1,
                        M84:Y84,
                        ""),
                    "")),
                AVERAGE(IF(
                    ISNUMBER(M84:Y84),
                    IF(
                        M$5:Y$5=2,
                        M84:Y84,
                        ""),
                    ""))
            ),
            IF(
                Parameters!$D$17=1,
                IFERROR(
                    IF(
                        OR(
                            IF(
                                ISNUMBER(M84:Y84),
                                IF(
                                    M$5:Y$5=1,
                                    M84:Y84,
                                    ""),
                                "")
                            =0),
                        0,
                        GEOMEAN(IF(
                            ISNUMBER(M84:Y84),
                            IF(
                                M$5:Y$5=1,
                                M84:Y84,
                                ""),
                            ""))
                    ),
                    IF(
                        OR(IF(
                            ISNUMBER(M84:Y84),
                            IF(
                                M$5:Y$5=2,
                                M84:Y84,
                                ""),
                            "")
                            =0),
                        0,
                        GEOMEAN(IF(
                            ISNUMBER(M84:Y84),
                            IF(
                                M$5:Y$5=2,
                                M84:Y84,
                                ""),
                            "")))
                )
            )
        )
    )
)</f>
        <v>0</v>
      </c>
      <c r="J84" s="242">
        <v>45188</v>
      </c>
      <c r="K84" s="242">
        <v>45203</v>
      </c>
      <c r="L84" s="91" t="s">
        <v>134</v>
      </c>
      <c r="M84" s="192">
        <v>1</v>
      </c>
      <c r="N84" s="192">
        <v>0</v>
      </c>
      <c r="O84" s="192" t="s">
        <v>409</v>
      </c>
      <c r="P84" s="192" t="s">
        <v>409</v>
      </c>
      <c r="Q84" s="192" t="s">
        <v>409</v>
      </c>
      <c r="R84" s="192">
        <v>0.7</v>
      </c>
      <c r="S84" s="192">
        <v>-2.5750000000000002</v>
      </c>
      <c r="T84" s="192">
        <v>-1.5499999999999901</v>
      </c>
      <c r="U84" s="192" t="s">
        <v>409</v>
      </c>
      <c r="V84" s="192" t="s">
        <v>409</v>
      </c>
      <c r="W84" s="192" t="s">
        <v>409</v>
      </c>
      <c r="X84" s="192" t="s">
        <v>409</v>
      </c>
      <c r="Y84" s="192"/>
      <c r="Z84" s="192"/>
      <c r="AF84" s="34"/>
      <c r="AG84" s="34"/>
      <c r="AH84" s="34"/>
      <c r="AI84" s="34"/>
      <c r="AJ84" s="34"/>
      <c r="AK84" s="34"/>
      <c r="AL84" s="195"/>
      <c r="AM84" s="195"/>
      <c r="AN84" s="80"/>
      <c r="AO84" s="80"/>
      <c r="AP84" s="80"/>
      <c r="AQ84" s="35"/>
    </row>
    <row r="85" spans="1:43" x14ac:dyDescent="0.2">
      <c r="A85" s="84">
        <v>78</v>
      </c>
      <c r="B85" s="84" t="str">
        <f ca="1"/>
        <v>Grenada</v>
      </c>
      <c r="C85" s="84" t="str">
        <f ca="1"/>
        <v>GRD</v>
      </c>
      <c r="D85" s="219" t="str">
        <f ca="1"/>
        <v>LCN           Latin America &amp; Caribbean</v>
      </c>
      <c r="E85" s="219" t="str">
        <f ca="1"/>
        <v>Blend</v>
      </c>
      <c r="F85" s="190" t="str">
        <f t="shared" ca="1" si="4"/>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$M$4:$Y$4,
                    (M85:Y85),
                    "")),
            1,
            0))
        =0,
    NA(),
    IF(
        Parameters!$D$15=1,
        IF(
            SUM(--(ISNUMBER(IF($M$4:$Y$4=1,(M85:Y85),""))))&gt;0,
            MAX(IF(
                ISNUMBER(M85:Y85),
                IF(
                    M$4:Y$4=1,
                    M85:Y85,
                    ""),
                "")),
            MAX(IF(
                ISNUMBER(M85:Y85),
                IF(
                    M$4:Y$4=2,
                    M85:Y85,
                    ""),
                ""))
        ),
        IF(
            Parameters!$D$16=1,
            IFERROR(
                AVERAGE(IF(
                    ISNUMBER(M85:Y85),
                    IF(
                        M$4:Y$4=1,
                        M85:Y85,
                        ""),
                    "")),
                AVERAGE(IF(
                    ISNUMBER(M85:Y85),
                    IF(
                        M$4:Y$4=2,
                        M85:Y85,
                        ""),
                    ""))
            ),
            IF(
                Parameters!$D$17=1,
                IFERROR(
                    IF(
                        OR(
                            IF(
                                ISNUMBER(M85:Y85),
                                IF(
                                    M$4:Y$4=1,
                                    M85:Y85,
                                    ""),
                                "")
                            =0),
                        0,
                        GEOMEAN(IF(
                            ISNUMBER(M85:Y85),
                            IF(
                                M$4:Y$4=1,
                                M85:Y85,
                                ""),
                            ""))
                    ),
                    IF(
                        OR(IF(
                            ISNUMBER(M85:Y85),
                            IF(
                                M$4:Y$4=2,
                                M85:Y85,
                                ""),
                            "")
                            =0),
                        0,
                        GEOMEAN(IF(
                            ISNUMBER(M85:Y85),
                            IF(
                                M$4:Y$4=2,
                                M85:Y85,
                                ""),
                            "")))
                )
            )
        )
    )
)</f>
        <v>4.5714285714285703</v>
      </c>
      <c r="I85" s="191" t="e" cm="1">
        <f t="array" ref="I85">IF(
    SUM(IF(
            ISNUMBER(
                IF(
                    $M$5:$Y$5,
                    (M85:Y85),
                    "")),
            1,
            0))
        =0,
    NA(),
    IF(
        Parameters!$D$15=1,
        IF(
            SUM(--(ISNUMBER(IF($M$5:$Y$5=1,(M85:Y85),""))))&gt;0,
            MAX(IF(
                ISNUMBER(M85:Y85),
                IF(
                    M$5:Y$5=1,
                    M85:Y85,
                    ""),
                "")),
            MAX(IF(
                ISNUMBER(M85:Y85),
                IF(
                    M$5:Y$5=2,
                    M85:Y85,
                    ""),
                ""))
        ),
        IF(
            Parameters!$D$16=1,
            IFERROR(
                AVERAGE(IF(
                    ISNUMBER(M85:Y85),
                    IF(
                        M$5:Y$5=1,
                        M85:Y85,
                        ""),
                    "")),
                AVERAGE(IF(
                    ISNUMBER(M85:Y85),
                    IF(
                        M$5:Y$5=2,
                        M85:Y85,
                        ""),
                    ""))
            ),
            IF(
                Parameters!$D$17=1,
                IFERROR(
                    IF(
                        OR(
                            IF(
                                ISNUMBER(M85:Y85),
                                IF(
                                    M$5:Y$5=1,
                                    M85:Y85,
                                    ""),
                                "")
                            =0),
                        0,
                        GEOMEAN(IF(
                            ISNUMBER(M85:Y85),
                            IF(
                                M$5:Y$5=1,
                                M85:Y85,
                                ""),
                            ""))
                    ),
                    IF(
                        OR(IF(
                            ISNUMBER(M85:Y85),
                            IF(
                                M$5:Y$5=2,
                                M85:Y85,
                                ""),
                            "")
                            =0),
                        0,
                        GEOMEAN(IF(
                            ISNUMBER(M85:Y85),
                            IF(
                                M$5:Y$5=2,
                                M85:Y85,
                                ""),
                            "")))
                )
            )
        )
    )
)</f>
        <v>#N/A</v>
      </c>
      <c r="J85" s="242">
        <v>45188</v>
      </c>
      <c r="K85" s="242">
        <v>45014</v>
      </c>
      <c r="L85" s="91" t="s">
        <v>136</v>
      </c>
      <c r="M85" s="192">
        <v>4.5714285714285703</v>
      </c>
      <c r="N85" s="192" t="s">
        <v>409</v>
      </c>
      <c r="O85" s="192" t="s">
        <v>409</v>
      </c>
      <c r="P85" s="192" t="s">
        <v>409</v>
      </c>
      <c r="Q85" s="192" t="s">
        <v>409</v>
      </c>
      <c r="R85" s="192">
        <v>3.2</v>
      </c>
      <c r="S85" s="192" t="s">
        <v>409</v>
      </c>
      <c r="T85" s="192" t="s">
        <v>409</v>
      </c>
      <c r="U85" s="192" t="s">
        <v>409</v>
      </c>
      <c r="V85" s="192" t="s">
        <v>409</v>
      </c>
      <c r="W85" s="192" t="s">
        <v>409</v>
      </c>
      <c r="X85" s="192" t="s">
        <v>409</v>
      </c>
      <c r="Y85" s="192"/>
      <c r="Z85" s="192"/>
      <c r="AF85" s="34"/>
      <c r="AG85" s="34"/>
      <c r="AH85" s="34"/>
      <c r="AI85" s="34"/>
      <c r="AJ85" s="34"/>
      <c r="AK85" s="34"/>
      <c r="AL85" s="195"/>
      <c r="AM85" s="195"/>
      <c r="AN85" s="80"/>
      <c r="AO85" s="80"/>
      <c r="AP85" s="80"/>
      <c r="AQ85" s="35"/>
    </row>
    <row r="86" spans="1:43" x14ac:dyDescent="0.2">
      <c r="A86" s="84">
        <v>79</v>
      </c>
      <c r="B86" s="84" t="str">
        <f ca="1"/>
        <v>Greenland</v>
      </c>
      <c r="C86" s="84" t="str">
        <f ca="1"/>
        <v>GRL</v>
      </c>
      <c r="D86" s="219" t="str">
        <f ca="1"/>
        <v>ECS           Europe &amp; Central Asia</v>
      </c>
      <c r="E86" s="219" t="str">
        <f ca="1"/>
        <v>NA</v>
      </c>
      <c r="F86" s="190" t="str">
        <f t="shared" ca="1" si="4"/>
        <v/>
      </c>
      <c r="G86" s="80" t="e">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#N/A</v>
      </c>
      <c r="H86" s="80" t="e" cm="1">
        <f t="array" ref="H86">IF(
    SUM(IF(
            ISNUMBER(
                IF(
                    $M$4:$Y$4,
                    (M86:Y86),
                    "")),
            1,
            0))
        =0,
    NA(),
    IF(
        Parameters!$D$15=1,
        IF(
            SUM(--(ISNUMBER(IF($M$4:$Y$4=1,(M86:Y86),""))))&gt;0,
            MAX(IF(
                ISNUMBER(M86:Y86),
                IF(
                    M$4:Y$4=1,
                    M86:Y86,
                    ""),
                "")),
            MAX(IF(
                ISNUMBER(M86:Y86),
                IF(
                    M$4:Y$4=2,
                    M86:Y86,
                    ""),
                ""))
        ),
        IF(
            Parameters!$D$16=1,
            IFERROR(
                AVERAGE(IF(
                    ISNUMBER(M86:Y86),
                    IF(
                        M$4:Y$4=1,
                        M86:Y86,
                        ""),
                    "")),
                AVERAGE(IF(
                    ISNUMBER(M86:Y86),
                    IF(
                        M$4:Y$4=2,
                        M86:Y86,
                        ""),
                    ""))
            ),
            IF(
                Parameters!$D$17=1,
                IFERROR(
                    IF(
                        OR(
                            IF(
                                ISNUMBER(M86:Y86),
                                IF(
                                    M$4:Y$4=1,
                                    M86:Y86,
                                    ""),
                                "")
                            =0),
                        0,
                        GEOMEAN(IF(
                            ISNUMBER(M86:Y86),
                            IF(
                                M$4:Y$4=1,
                                M86:Y86,
                                ""),
                            ""))
                    ),
                    IF(
                        OR(IF(
                            ISNUMBER(M86:Y86),
                            IF(
                                M$4:Y$4=2,
                                M86:Y86,
                                ""),
                            "")
                            =0),
                        0,
                        GEOMEAN(IF(
                            ISNUMBER(M86:Y86),
                            IF(
                                M$4:Y$4=2,
                                M86:Y86,
                                ""),
                            "")))
                )
            )
        )
    )
)</f>
        <v>#N/A</v>
      </c>
      <c r="I86" s="191" t="e" cm="1">
        <f t="array" ref="I86">IF(
    SUM(IF(
            ISNUMBER(
                IF(
                    $M$5:$Y$5,
                    (M86:Y86),
                    "")),
            1,
            0))
        =0,
    NA(),
    IF(
        Parameters!$D$15=1,
        IF(
            SUM(--(ISNUMBER(IF($M$5:$Y$5=1,(M86:Y86),""))))&gt;0,
            MAX(IF(
                ISNUMBER(M86:Y86),
                IF(
                    M$5:Y$5=1,
                    M86:Y86,
                    ""),
                "")),
            MAX(IF(
                ISNUMBER(M86:Y86),
                IF(
                    M$5:Y$5=2,
                    M86:Y86,
                    ""),
                ""))
        ),
        IF(
            Parameters!$D$16=1,
            IFERROR(
                AVERAGE(IF(
                    ISNUMBER(M86:Y86),
                    IF(
                        M$5:Y$5=1,
                        M86:Y86,
                        ""),
                    "")),
                AVERAGE(IF(
                    ISNUMBER(M86:Y86),
                    IF(
                        M$5:Y$5=2,
                        M86:Y86,
                        ""),
                    ""))
            ),
            IF(
                Parameters!$D$17=1,
                IFERROR(
                    IF(
                        OR(
                            IF(
                                ISNUMBER(M86:Y86),
                                IF(
                                    M$5:Y$5=1,
                                    M86:Y86,
                                    ""),
                                "")
                            =0),
                        0,
                        GEOMEAN(IF(
                            ISNUMBER(M86:Y86),
                            IF(
                                M$5:Y$5=1,
                                M86:Y86,
                                ""),
                            ""))
                    ),
                    IF(
                        OR(IF(
                            ISNUMBER(M86:Y86),
                            IF(
                                M$5:Y$5=2,
                                M86:Y86,
                                ""),
                            "")
                            =0),
                        0,
                        GEOMEAN(IF(
                            ISNUMBER(M86:Y86),
                            IF(
                                M$5:Y$5=2,
                                M86:Y86,
                                ""),
                            "")))
                )
            )
        )
    )
)</f>
        <v>#N/A</v>
      </c>
      <c r="J86" s="242" t="s">
        <v>409</v>
      </c>
      <c r="K86" s="242" t="s">
        <v>409</v>
      </c>
      <c r="L86" s="91" t="s">
        <v>703</v>
      </c>
      <c r="M86" s="192" t="s">
        <v>409</v>
      </c>
      <c r="N86" s="192" t="s">
        <v>409</v>
      </c>
      <c r="O86" s="192" t="s">
        <v>409</v>
      </c>
      <c r="P86" s="192" t="s">
        <v>409</v>
      </c>
      <c r="Q86" s="192" t="s">
        <v>409</v>
      </c>
      <c r="R86" s="192" t="s">
        <v>409</v>
      </c>
      <c r="S86" s="192" t="s">
        <v>409</v>
      </c>
      <c r="T86" s="192" t="s">
        <v>409</v>
      </c>
      <c r="U86" s="192" t="s">
        <v>409</v>
      </c>
      <c r="V86" s="192" t="s">
        <v>409</v>
      </c>
      <c r="W86" s="192" t="s">
        <v>409</v>
      </c>
      <c r="X86" s="192" t="s">
        <v>409</v>
      </c>
      <c r="Y86" s="192"/>
      <c r="Z86" s="192"/>
      <c r="AF86" s="34"/>
      <c r="AG86" s="34"/>
      <c r="AH86" s="34"/>
      <c r="AI86" s="34"/>
      <c r="AJ86" s="34"/>
      <c r="AK86" s="34"/>
      <c r="AL86" s="195"/>
      <c r="AM86" s="195"/>
      <c r="AN86" s="80"/>
      <c r="AO86" s="80"/>
      <c r="AP86" s="80"/>
      <c r="AQ86" s="35"/>
    </row>
    <row r="87" spans="1:43" x14ac:dyDescent="0.2">
      <c r="A87" s="84">
        <v>80</v>
      </c>
      <c r="B87" s="84" t="str">
        <f ca="1"/>
        <v>Guatemala</v>
      </c>
      <c r="C87" s="84" t="str">
        <f ca="1"/>
        <v>GTM</v>
      </c>
      <c r="D87" s="219" t="str">
        <f ca="1"/>
        <v>LCN           Latin America &amp; Caribbean</v>
      </c>
      <c r="E87" s="219" t="str">
        <f ca="1"/>
        <v>IBRD</v>
      </c>
      <c r="F87" s="190"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$M$4:$Y$4,
                    (M87:Y87),
                    "")),
            1,
            0))
        =0,
    NA(),
    IF(
        Parameters!$D$15=1,
        IF(
            SUM(--(ISNUMBER(IF($M$4:$Y$4=1,(M87:Y87),""))))&gt;0,
            MAX(IF(
                ISNUMBER(M87:Y87),
                IF(
                    M$4:Y$4=1,
                    M87:Y87,
                    ""),
                "")),
            MAX(IF(
                ISNUMBER(M87:Y87),
                IF(
                    M$4:Y$4=2,
                    M87:Y87,
                    ""),
                ""))
        ),
        IF(
            Parameters!$D$16=1,
            IFERROR(
                AVERAGE(IF(
                    ISNUMBER(M87:Y87),
                    IF(
                        M$4:Y$4=1,
                        M87:Y87,
                        ""),
                    "")),
                AVERAGE(IF(
                    ISNUMBER(M87:Y87),
                    IF(
                        M$4:Y$4=2,
                        M87:Y87,
                        ""),
                    ""))
            ),
            IF(
                Parameters!$D$17=1,
                IFERROR(
                    IF(
                        OR(
                            IF(
                                ISNUMBER(M87:Y87),
                                IF(
                                    M$4:Y$4=1,
                                    M87:Y87,
                                    ""),
                                "")
                            =0),
                        0,
                        GEOMEAN(IF(
                            ISNUMBER(M87:Y87),
                            IF(
                                M$4:Y$4=1,
                                M87:Y87,
                                ""),
                            ""))
                    ),
                    IF(
                        OR(IF(
                            ISNUMBER(M87:Y87),
                            IF(
                                M$4:Y$4=2,
                                M87:Y87,
                                ""),
                            "")
                            =0),
                        0,
                        GEOMEAN(IF(
                            ISNUMBER(M87:Y87),
                            IF(
                                M$4:Y$4=2,
                                M87:Y87,
                                ""),
                            "")))
                )
            )
        )
    )
)</f>
        <v>8.1428571428571406</v>
      </c>
      <c r="I87" s="191" cm="1">
        <f t="array" ref="I87">IF(
    SUM(IF(
            ISNUMBER(
                IF(
                    $M$5:$Y$5,
                    (M87:Y87),
                    "")),
            1,
            0))
        =0,
    NA(),
    IF(
        Parameters!$D$15=1,
        IF(
            SUM(--(ISNUMBER(IF($M$5:$Y$5=1,(M87:Y87),""))))&gt;0,
            MAX(IF(
                ISNUMBER(M87:Y87),
                IF(
                    M$5:Y$5=1,
                    M87:Y87,
                    ""),
                "")),
            MAX(IF(
                ISNUMBER(M87:Y87),
                IF(
                    M$5:Y$5=2,
                    M87:Y87,
                    ""),
                ""))
        ),
        IF(
            Parameters!$D$16=1,
            IFERROR(
                AVERAGE(IF(
                    ISNUMBER(M87:Y87),
                    IF(
                        M$5:Y$5=1,
                        M87:Y87,
                        ""),
                    "")),
                AVERAGE(IF(
                    ISNUMBER(M87:Y87),
                    IF(
                        M$5:Y$5=2,
                        M87:Y87,
                        ""),
                    ""))
            ),
            IF(
                Parameters!$D$17=1,
                IFERROR(
                    IF(
                        OR(
                            IF(
                                ISNUMBER(M87:Y87),
                                IF(
                                    M$5:Y$5=1,
                                    M87:Y87,
                                    ""),
                                "")
                            =0),
                        0,
                        GEOMEAN(IF(
                            ISNUMBER(M87:Y87),
                            IF(
                                M$5:Y$5=1,
                                M87:Y87,
                                ""),
                            ""))
                    ),
                    IF(
                        OR(IF(
                            ISNUMBER(M87:Y87),
                            IF(
                                M$5:Y$5=2,
                                M87:Y87,
                                ""),
                            "")
                            =0),
                        0,
                        GEOMEAN(IF(
                            ISNUMBER(M87:Y87),
                            IF(
                                M$5:Y$5=2,
                                M87:Y87,
                                ""),
                            "")))
                )
            )
        )
    )
)</f>
        <v>0</v>
      </c>
      <c r="J87" s="242">
        <v>45188</v>
      </c>
      <c r="K87" s="242">
        <v>45203</v>
      </c>
      <c r="L87" s="91" t="s">
        <v>138</v>
      </c>
      <c r="M87" s="192">
        <v>8.1428571428571406</v>
      </c>
      <c r="N87" s="192" t="s">
        <v>409</v>
      </c>
      <c r="O87" s="192" t="s">
        <v>409</v>
      </c>
      <c r="P87" s="192">
        <v>0</v>
      </c>
      <c r="Q87" s="192" t="s">
        <v>409</v>
      </c>
      <c r="R87" s="192">
        <v>5.7</v>
      </c>
      <c r="S87" s="192" t="s">
        <v>409</v>
      </c>
      <c r="T87" s="192" t="s">
        <v>409</v>
      </c>
      <c r="U87" s="192" t="s">
        <v>409</v>
      </c>
      <c r="V87" s="192">
        <v>-0.390655517578129</v>
      </c>
      <c r="W87" s="192">
        <v>-0.43709850311279103</v>
      </c>
      <c r="X87" s="192" t="s">
        <v>409</v>
      </c>
      <c r="Y87" s="192"/>
      <c r="Z87" s="192"/>
      <c r="AF87" s="34"/>
      <c r="AG87" s="34"/>
      <c r="AH87" s="34"/>
      <c r="AI87" s="34"/>
      <c r="AJ87" s="34"/>
      <c r="AK87" s="34"/>
      <c r="AL87" s="195"/>
      <c r="AM87" s="195"/>
      <c r="AN87" s="80"/>
      <c r="AO87" s="80"/>
      <c r="AP87" s="80"/>
      <c r="AQ87" s="35"/>
    </row>
    <row r="88" spans="1:43" x14ac:dyDescent="0.2">
      <c r="A88" s="84">
        <v>81</v>
      </c>
      <c r="B88" s="84" t="str">
        <f ca="1"/>
        <v>Guam</v>
      </c>
      <c r="C88" s="84" t="str">
        <f ca="1"/>
        <v>GUM</v>
      </c>
      <c r="D88" s="219" t="str">
        <f ca="1"/>
        <v>EAS           East Asia &amp; Pacific</v>
      </c>
      <c r="E88" s="219" t="str">
        <f ca="1"/>
        <v>NA</v>
      </c>
      <c r="F88" s="190" t="str">
        <f t="shared" ca="1" si="4"/>
        <v/>
      </c>
      <c r="G88" s="80" t="e">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$M$4:$Y$4,
                    (M88:Y88),
                    "")),
            1,
            0))
        =0,
    NA(),
    IF(
        Parameters!$D$15=1,
        IF(
            SUM(--(ISNUMBER(IF($M$4:$Y$4=1,(M88:Y88),""))))&gt;0,
            MAX(IF(
                ISNUMBER(M88:Y88),
                IF(
                    M$4:Y$4=1,
                    M88:Y88,
                    ""),
                "")),
            MAX(IF(
                ISNUMBER(M88:Y88),
                IF(
                    M$4:Y$4=2,
                    M88:Y88,
                    ""),
                ""))
        ),
        IF(
            Parameters!$D$16=1,
            IFERROR(
                AVERAGE(IF(
                    ISNUMBER(M88:Y88),
                    IF(
                        M$4:Y$4=1,
                        M88:Y88,
                        ""),
                    "")),
                AVERAGE(IF(
                    ISNUMBER(M88:Y88),
                    IF(
                        M$4:Y$4=2,
                        M88:Y88,
                        ""),
                    ""))
            ),
            IF(
                Parameters!$D$17=1,
                IFERROR(
                    IF(
                        OR(
                            IF(
                                ISNUMBER(M88:Y88),
                                IF(
                                    M$4:Y$4=1,
                                    M88:Y88,
                                    ""),
                                "")
                            =0),
                        0,
                        GEOMEAN(IF(
                            ISNUMBER(M88:Y88),
                            IF(
                                M$4:Y$4=1,
                                M88:Y88,
                                ""),
                            ""))
                    ),
                    IF(
                        OR(IF(
                            ISNUMBER(M88:Y88),
                            IF(
                                M$4:Y$4=2,
                                M88:Y88,
                                ""),
                            "")
                            =0),
                        0,
                        GEOMEAN(IF(
                            ISNUMBER(M88:Y88),
                            IF(
                                M$4:Y$4=2,
                                M88:Y88,
                                ""),
                            "")))
                )
            )
        )
    )
)</f>
        <v>#N/A</v>
      </c>
      <c r="I88" s="191" t="e" cm="1">
        <f t="array" ref="I88">IF(
    SUM(IF(
            ISNUMBER(
                IF(
                    $M$5:$Y$5,
                    (M88:Y88),
                    "")),
            1,
            0))
        =0,
    NA(),
    IF(
        Parameters!$D$15=1,
        IF(
            SUM(--(ISNUMBER(IF($M$5:$Y$5=1,(M88:Y88),""))))&gt;0,
            MAX(IF(
                ISNUMBER(M88:Y88),
                IF(
                    M$5:Y$5=1,
                    M88:Y88,
                    ""),
                "")),
            MAX(IF(
                ISNUMBER(M88:Y88),
                IF(
                    M$5:Y$5=2,
                    M88:Y88,
                    ""),
                ""))
        ),
        IF(
            Parameters!$D$16=1,
            IFERROR(
                AVERAGE(IF(
                    ISNUMBER(M88:Y88),
                    IF(
                        M$5:Y$5=1,
                        M88:Y88,
                        ""),
                    "")),
                AVERAGE(IF(
                    ISNUMBER(M88:Y88),
                    IF(
                        M$5:Y$5=2,
                        M88:Y88,
                        ""),
                    ""))
            ),
            IF(
                Parameters!$D$17=1,
                IFERROR(
                    IF(
                        OR(
                            IF(
                                ISNUMBER(M88:Y88),
                                IF(
                                    M$5:Y$5=1,
                                    M88:Y88,
                                    ""),
                                "")
                            =0),
                        0,
                        GEOMEAN(IF(
                            ISNUMBER(M88:Y88),
                            IF(
                                M$5:Y$5=1,
                                M88:Y88,
                                ""),
                            ""))
                    ),
                    IF(
                        OR(IF(
                            ISNUMBER(M88:Y88),
                            IF(
                                M$5:Y$5=2,
                                M88:Y88,
                                ""),
                            "")
                            =0),
                        0,
                        GEOMEAN(IF(
                            ISNUMBER(M88:Y88),
                            IF(
                                M$5:Y$5=2,
                                M88:Y88,
                                ""),
                            "")))
                )
            )
        )
    )
)</f>
        <v>#N/A</v>
      </c>
      <c r="J88" s="242" t="s">
        <v>409</v>
      </c>
      <c r="K88" s="242">
        <v>45014</v>
      </c>
      <c r="L88" s="91" t="s">
        <v>704</v>
      </c>
      <c r="M88" s="192" t="s">
        <v>409</v>
      </c>
      <c r="N88" s="192" t="s">
        <v>409</v>
      </c>
      <c r="O88" s="192" t="s">
        <v>409</v>
      </c>
      <c r="P88" s="192" t="s">
        <v>409</v>
      </c>
      <c r="Q88" s="192" t="s">
        <v>409</v>
      </c>
      <c r="R88" s="192" t="s">
        <v>409</v>
      </c>
      <c r="S88" s="192" t="s">
        <v>409</v>
      </c>
      <c r="T88" s="192" t="s">
        <v>409</v>
      </c>
      <c r="U88" s="192" t="s">
        <v>409</v>
      </c>
      <c r="V88" s="192" t="s">
        <v>409</v>
      </c>
      <c r="W88" s="192" t="s">
        <v>409</v>
      </c>
      <c r="X88" s="192" t="s">
        <v>409</v>
      </c>
      <c r="Y88" s="192"/>
      <c r="Z88" s="192"/>
      <c r="AF88" s="34"/>
      <c r="AG88" s="34"/>
      <c r="AH88" s="34"/>
      <c r="AI88" s="34"/>
      <c r="AJ88" s="34"/>
      <c r="AK88" s="34"/>
      <c r="AL88" s="195"/>
      <c r="AM88" s="195"/>
      <c r="AN88" s="80"/>
      <c r="AO88" s="80"/>
      <c r="AP88" s="80"/>
      <c r="AQ88" s="35"/>
    </row>
    <row r="89" spans="1:43" x14ac:dyDescent="0.2">
      <c r="A89" s="84">
        <v>82</v>
      </c>
      <c r="B89" s="84" t="str">
        <f ca="1"/>
        <v>Guyana</v>
      </c>
      <c r="C89" s="84" t="str">
        <f ca="1"/>
        <v>GUY</v>
      </c>
      <c r="D89" s="219" t="str">
        <f ca="1"/>
        <v>LCN           Latin America &amp; Caribbean</v>
      </c>
      <c r="E89" s="219" t="str">
        <f ca="1"/>
        <v>IDA</v>
      </c>
      <c r="F89" s="190"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$M$4:$Y$4,
                    (M89:Y89),
                    "")),
            1,
            0))
        =0,
    NA(),
    IF(
        Parameters!$D$15=1,
        IF(
            SUM(--(ISNUMBER(IF($M$4:$Y$4=1,(M89:Y89),""))))&gt;0,
            MAX(IF(
                ISNUMBER(M89:Y89),
                IF(
                    M$4:Y$4=1,
                    M89:Y89,
                    ""),
                "")),
            MAX(IF(
                ISNUMBER(M89:Y89),
                IF(
                    M$4:Y$4=2,
                    M89:Y89,
                    ""),
                ""))
        ),
        IF(
            Parameters!$D$16=1,
            IFERROR(
                AVERAGE(IF(
                    ISNUMBER(M89:Y89),
                    IF(
                        M$4:Y$4=1,
                        M89:Y89,
                        ""),
                    "")),
                AVERAGE(IF(
                    ISNUMBER(M89:Y89),
                    IF(
                        M$4:Y$4=2,
                        M89:Y89,
                        ""),
                    ""))
            ),
            IF(
                Parameters!$D$17=1,
                IFERROR(
                    IF(
                        OR(
                            IF(
                                ISNUMBER(M89:Y89),
                                IF(
                                    M$4:Y$4=1,
                                    M89:Y89,
                                    ""),
                                "")
                            =0),
                        0,
                        GEOMEAN(IF(
                            ISNUMBER(M89:Y89),
                            IF(
                                M$4:Y$4=1,
                                M89:Y89,
                                ""),
                            ""))
                    ),
                    IF(
                        OR(IF(
                            ISNUMBER(M89:Y89),
                            IF(
                                M$4:Y$4=2,
                                M89:Y89,
                                ""),
                            "")
                            =0),
                        0,
                        GEOMEAN(IF(
                            ISNUMBER(M89:Y89),
                            IF(
                                M$4:Y$4=2,
                                M89:Y89,
                                ""),
                            "")))
                )
            )
        )
    )
)</f>
        <v>5.4285714285714199</v>
      </c>
      <c r="I89" s="191" t="e" cm="1">
        <f t="array" ref="I89">IF(
    SUM(IF(
            ISNUMBER(
                IF(
                    $M$5:$Y$5,
                    (M89:Y89),
                    "")),
            1,
            0))
        =0,
    NA(),
    IF(
        Parameters!$D$15=1,
        IF(
            SUM(--(ISNUMBER(IF($M$5:$Y$5=1,(M89:Y89),""))))&gt;0,
            MAX(IF(
                ISNUMBER(M89:Y89),
                IF(
                    M$5:Y$5=1,
                    M89:Y89,
                    ""),
                "")),
            MAX(IF(
                ISNUMBER(M89:Y89),
                IF(
                    M$5:Y$5=2,
                    M89:Y89,
                    ""),
                ""))
        ),
        IF(
            Parameters!$D$16=1,
            IFERROR(
                AVERAGE(IF(
                    ISNUMBER(M89:Y89),
                    IF(
                        M$5:Y$5=1,
                        M89:Y89,
                        ""),
                    "")),
                AVERAGE(IF(
                    ISNUMBER(M89:Y89),
                    IF(
                        M$5:Y$5=2,
                        M89:Y89,
                        ""),
                    ""))
            ),
            IF(
                Parameters!$D$17=1,
                IFERROR(
                    IF(
                        OR(
                            IF(
                                ISNUMBER(M89:Y89),
                                IF(
                                    M$5:Y$5=1,
                                    M89:Y89,
                                    ""),
                                "")
                            =0),
                        0,
                        GEOMEAN(IF(
                            ISNUMBER(M89:Y89),
                            IF(
                                M$5:Y$5=1,
                                M89:Y89,
                                ""),
                            ""))
                    ),
                    IF(
                        OR(IF(
                            ISNUMBER(M89:Y89),
                            IF(
                                M$5:Y$5=2,
                                M89:Y89,
                                ""),
                            "")
                            =0),
                        0,
                        GEOMEAN(IF(
                            ISNUMBER(M89:Y89),
                            IF(
                                M$5:Y$5=2,
                                M89:Y89,
                                ""),
                            "")))
                )
            )
        )
    )
)</f>
        <v>#N/A</v>
      </c>
      <c r="J89" s="242">
        <v>45188</v>
      </c>
      <c r="K89" s="242">
        <v>45014</v>
      </c>
      <c r="L89" s="91" t="s">
        <v>140</v>
      </c>
      <c r="M89" s="192">
        <v>5.4285714285714199</v>
      </c>
      <c r="N89" s="192" t="s">
        <v>409</v>
      </c>
      <c r="O89" s="192" t="s">
        <v>409</v>
      </c>
      <c r="P89" s="192" t="s">
        <v>409</v>
      </c>
      <c r="Q89" s="192" t="s">
        <v>409</v>
      </c>
      <c r="R89" s="192">
        <v>3.8</v>
      </c>
      <c r="S89" s="192" t="s">
        <v>409</v>
      </c>
      <c r="T89" s="192" t="s">
        <v>409</v>
      </c>
      <c r="U89" s="192" t="s">
        <v>409</v>
      </c>
      <c r="V89" s="192" t="s">
        <v>409</v>
      </c>
      <c r="W89" s="192" t="s">
        <v>409</v>
      </c>
      <c r="X89" s="192" t="s">
        <v>409</v>
      </c>
      <c r="Y89" s="192"/>
      <c r="Z89" s="192"/>
      <c r="AF89" s="34"/>
      <c r="AG89" s="34"/>
      <c r="AH89" s="34"/>
      <c r="AI89" s="34"/>
      <c r="AJ89" s="34"/>
      <c r="AK89" s="34"/>
      <c r="AL89" s="195"/>
      <c r="AM89" s="195"/>
      <c r="AN89" s="80"/>
      <c r="AO89" s="80"/>
      <c r="AP89" s="80"/>
      <c r="AQ89" s="35"/>
    </row>
    <row r="90" spans="1:43" x14ac:dyDescent="0.2">
      <c r="A90" s="84">
        <v>83</v>
      </c>
      <c r="B90" s="84" t="str">
        <f ca="1"/>
        <v>Hong Kong SAR, China</v>
      </c>
      <c r="C90" s="84" t="str">
        <f ca="1"/>
        <v>HKG</v>
      </c>
      <c r="D90" s="219" t="str">
        <f ca="1"/>
        <v>EAS           East Asia &amp; Pacific</v>
      </c>
      <c r="E90" s="219" t="str">
        <f ca="1"/>
        <v>NA</v>
      </c>
      <c r="F90" s="190" t="str">
        <f t="shared" ca="1" si="4"/>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$M$4:$Y$4,
                    (M90:Y90),
                    "")),
            1,
            0))
        =0,
    NA(),
    IF(
        Parameters!$D$15=1,
        IF(
            SUM(--(ISNUMBER(IF($M$4:$Y$4=1,(M90:Y90),""))))&gt;0,
            MAX(IF(
                ISNUMBER(M90:Y90),
                IF(
                    M$4:Y$4=1,
                    M90:Y90,
                    ""),
                "")),
            MAX(IF(
                ISNUMBER(M90:Y90),
                IF(
                    M$4:Y$4=2,
                    M90:Y90,
                    ""),
                ""))
        ),
        IF(
            Parameters!$D$16=1,
            IFERROR(
                AVERAGE(IF(
                    ISNUMBER(M90:Y90),
                    IF(
                        M$4:Y$4=1,
                        M90:Y90,
                        ""),
                    "")),
                AVERAGE(IF(
                    ISNUMBER(M90:Y90),
                    IF(
                        M$4:Y$4=2,
                        M90:Y90,
                        ""),
                    ""))
            ),
            IF(
                Parameters!$D$17=1,
                IFERROR(
                    IF(
                        OR(
                            IF(
                                ISNUMBER(M90:Y90),
                                IF(
                                    M$4:Y$4=1,
                                    M90:Y90,
                                    ""),
                                "")
                            =0),
                        0,
                        GEOMEAN(IF(
                            ISNUMBER(M90:Y90),
                            IF(
                                M$4:Y$4=1,
                                M90:Y90,
                                ""),
                            ""))
                    ),
                    IF(
                        OR(IF(
                            ISNUMBER(M90:Y90),
                            IF(
                                M$4:Y$4=2,
                                M90:Y90,
                                ""),
                            "")
                            =0),
                        0,
                        GEOMEAN(IF(
                            ISNUMBER(M90:Y90),
                            IF(
                                M$4:Y$4=2,
                                M90:Y90,
                                ""),
                            "")))
                )
            )
        )
    )
)</f>
        <v>#N/A</v>
      </c>
      <c r="I90" s="191" cm="1">
        <f t="array" ref="I90">IF(
    SUM(IF(
            ISNUMBER(
                IF(
                    $M$5:$Y$5,
                    (M90:Y90),
                    "")),
            1,
            0))
        =0,
    NA(),
    IF(
        Parameters!$D$15=1,
        IF(
            SUM(--(ISNUMBER(IF($M$5:$Y$5=1,(M90:Y90),""))))&gt;0,
            MAX(IF(
                ISNUMBER(M90:Y90),
                IF(
                    M$5:Y$5=1,
                    M90:Y90,
                    ""),
                "")),
            MAX(IF(
                ISNUMBER(M90:Y90),
                IF(
                    M$5:Y$5=2,
                    M90:Y90,
                    ""),
                ""))
        ),
        IF(
            Parameters!$D$16=1,
            IFERROR(
                AVERAGE(IF(
                    ISNUMBER(M90:Y90),
                    IF(
                        M$5:Y$5=1,
                        M90:Y90,
                        ""),
                    "")),
                AVERAGE(IF(
                    ISNUMBER(M90:Y90),
                    IF(
                        M$5:Y$5=2,
                        M90:Y90,
                        ""),
                    ""))
            ),
            IF(
                Parameters!$D$17=1,
                IFERROR(
                    IF(
                        OR(
                            IF(
                                ISNUMBER(M90:Y90),
                                IF(
                                    M$5:Y$5=1,
                                    M90:Y90,
                                    ""),
                                "")
                            =0),
                        0,
                        GEOMEAN(IF(
                            ISNUMBER(M90:Y90),
                            IF(
                                M$5:Y$5=1,
                                M90:Y90,
                                ""),
                            ""))
                    ),
                    IF(
                        OR(IF(
                            ISNUMBER(M90:Y90),
                            IF(
                                M$5:Y$5=2,
                                M90:Y90,
                                ""),
                            "")
                            =0),
                        0,
                        GEOMEAN(IF(
                            ISNUMBER(M90:Y90),
                            IF(
                                M$5:Y$5=2,
                                M90:Y90,
                                ""),
                            "")))
                )
            )
        )
    )
)</f>
        <v>0</v>
      </c>
      <c r="J90" s="242" t="s">
        <v>409</v>
      </c>
      <c r="K90" s="242">
        <v>45203</v>
      </c>
      <c r="L90" s="91" t="s">
        <v>705</v>
      </c>
      <c r="M90" s="192" t="s">
        <v>409</v>
      </c>
      <c r="N90" s="192">
        <v>0</v>
      </c>
      <c r="O90" s="192" t="s">
        <v>409</v>
      </c>
      <c r="P90" s="192" t="s">
        <v>409</v>
      </c>
      <c r="Q90" s="192" t="s">
        <v>409</v>
      </c>
      <c r="R90" s="192" t="s">
        <v>409</v>
      </c>
      <c r="S90" s="192">
        <v>-0.97499999999999898</v>
      </c>
      <c r="T90" s="192">
        <v>-0.63300000000000001</v>
      </c>
      <c r="U90" s="192" t="s">
        <v>409</v>
      </c>
      <c r="V90" s="192" t="s">
        <v>409</v>
      </c>
      <c r="W90" s="192" t="s">
        <v>409</v>
      </c>
      <c r="X90" s="192" t="s">
        <v>409</v>
      </c>
      <c r="Y90" s="192"/>
      <c r="Z90" s="192"/>
      <c r="AF90" s="34"/>
      <c r="AG90" s="34"/>
      <c r="AH90" s="34"/>
      <c r="AI90" s="34"/>
      <c r="AJ90" s="34"/>
      <c r="AK90" s="34"/>
      <c r="AL90" s="195"/>
      <c r="AM90" s="195"/>
      <c r="AN90" s="80"/>
      <c r="AO90" s="80"/>
      <c r="AP90" s="80"/>
      <c r="AQ90" s="35"/>
    </row>
    <row r="91" spans="1:43" x14ac:dyDescent="0.2">
      <c r="A91" s="84">
        <v>84</v>
      </c>
      <c r="B91" s="84" t="str">
        <f ca="1"/>
        <v>Honduras</v>
      </c>
      <c r="C91" s="84" t="str">
        <f ca="1"/>
        <v>HND</v>
      </c>
      <c r="D91" s="219" t="str">
        <f ca="1"/>
        <v>LCN           Latin America &amp; Caribbean</v>
      </c>
      <c r="E91" s="219" t="str">
        <f ca="1"/>
        <v>IDA</v>
      </c>
      <c r="F91" s="190"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5.1916141172911772</v>
      </c>
      <c r="H91" s="80" cm="1">
        <f t="array" ref="H91">IF(
    SUM(IF(
            ISNUMBER(
                IF(
                    $M$4:$Y$4,
                    (M91:Y91),
                    "")),
            1,
            0))
        =0,
    NA(),
    IF(
        Parameters!$D$15=1,
        IF(
            SUM(--(ISNUMBER(IF($M$4:$Y$4=1,(M91:Y91),""))))&gt;0,
            MAX(IF(
                ISNUMBER(M91:Y91),
                IF(
                    M$4:Y$4=1,
                    M91:Y91,
                    ""),
                "")),
            MAX(IF(
                ISNUMBER(M91:Y91),
                IF(
                    M$4:Y$4=2,
                    M91:Y91,
                    ""),
                ""))
        ),
        IF(
            Parameters!$D$16=1,
            IFERROR(
                AVERAGE(IF(
                    ISNUMBER(M91:Y91),
                    IF(
                        M$4:Y$4=1,
                        M91:Y91,
                        ""),
                    "")),
                AVERAGE(IF(
                    ISNUMBER(M91:Y91),
                    IF(
                        M$4:Y$4=2,
                        M91:Y91,
                        ""),
                    ""))
            ),
            IF(
                Parameters!$D$17=1,
                IFERROR(
                    IF(
                        OR(
                            IF(
                                ISNUMBER(M91:Y91),
                                IF(
                                    M$4:Y$4=1,
                                    M91:Y91,
                                    ""),
                                "")
                            =0),
                        0,
                        GEOMEAN(IF(
                            ISNUMBER(M91:Y91),
                            IF(
                                M$4:Y$4=1,
                                M91:Y91,
                                ""),
                            ""))
                    ),
                    IF(
                        OR(IF(
                            ISNUMBER(M91:Y91),
                            IF(
                                M$4:Y$4=2,
                                M91:Y91,
                                ""),
                            "")
                            =0),
                        0,
                        GEOMEAN(IF(
                            ISNUMBER(M91:Y91),
                            IF(
                                M$4:Y$4=2,
                                M91:Y91,
                                ""),
                            "")))
                )
            )
        )
    )
)</f>
        <v>8.1428571428571406</v>
      </c>
      <c r="I91" s="191" cm="1">
        <f t="array" ref="I91">IF(
    SUM(IF(
            ISNUMBER(
                IF(
                    $M$5:$Y$5,
                    (M91:Y91),
                    "")),
            1,
            0))
        =0,
    NA(),
    IF(
        Parameters!$D$15=1,
        IF(
            SUM(--(ISNUMBER(IF($M$5:$Y$5=1,(M91:Y91),""))))&gt;0,
            MAX(IF(
                ISNUMBER(M91:Y91),
                IF(
                    M$5:Y$5=1,
                    M91:Y91,
                    ""),
                "")),
            MAX(IF(
                ISNUMBER(M91:Y91),
                IF(
                    M$5:Y$5=2,
                    M91:Y91,
                    ""),
                ""))
        ),
        IF(
            Parameters!$D$16=1,
            IFERROR(
                AVERAGE(IF(
                    ISNUMBER(M91:Y91),
                    IF(
                        M$5:Y$5=1,
                        M91:Y91,
                        ""),
                    "")),
                AVERAGE(IF(
                    ISNUMBER(M91:Y91),
                    IF(
                        M$5:Y$5=2,
                        M91:Y91,
                        ""),
                    ""))
            ),
            IF(
                Parameters!$D$17=1,
                IFERROR(
                    IF(
                        OR(
                            IF(
                                ISNUMBER(M91:Y91),
                                IF(
                                    M$5:Y$5=1,
                                    M91:Y91,
                                    ""),
                                "")
                            =0),
                        0,
                        GEOMEAN(IF(
                            ISNUMBER(M91:Y91),
                            IF(
                                M$5:Y$5=1,
                                M91:Y91,
                                ""),
                            ""))
                    ),
                    IF(
                        OR(IF(
                            ISNUMBER(M91:Y91),
                            IF(
                                M$5:Y$5=2,
                                M91:Y91,
                                ""),
                            "")
                            =0),
                        0,
                        GEOMEAN(IF(
                            ISNUMBER(M91:Y91),
                            IF(
                                M$5:Y$5=2,
                                M91:Y91,
                                ""),
                            "")))
                )
            )
        )
    )
)</f>
        <v>3.3099999999999898</v>
      </c>
      <c r="J91" s="242">
        <v>45163</v>
      </c>
      <c r="K91" s="242">
        <v>45203</v>
      </c>
      <c r="L91" s="91" t="s">
        <v>142</v>
      </c>
      <c r="M91" s="192">
        <v>8.1428571428571406</v>
      </c>
      <c r="N91" s="192">
        <v>3.3099999999999898</v>
      </c>
      <c r="O91" s="192" t="s">
        <v>409</v>
      </c>
      <c r="P91" s="192">
        <v>0</v>
      </c>
      <c r="Q91" s="192" t="s">
        <v>409</v>
      </c>
      <c r="R91" s="192">
        <v>5.7</v>
      </c>
      <c r="S91" s="192">
        <v>0.33099999999999902</v>
      </c>
      <c r="T91" s="192">
        <v>-2.343</v>
      </c>
      <c r="U91" s="192" t="s">
        <v>409</v>
      </c>
      <c r="V91" s="192">
        <v>-1.27422046661376</v>
      </c>
      <c r="W91" s="192">
        <v>-1.5771716308593799</v>
      </c>
      <c r="X91" s="192" t="s">
        <v>409</v>
      </c>
      <c r="Y91" s="192"/>
      <c r="Z91" s="192"/>
      <c r="AF91" s="34"/>
      <c r="AG91" s="34"/>
      <c r="AH91" s="34"/>
      <c r="AI91" s="34"/>
      <c r="AJ91" s="34"/>
      <c r="AK91" s="34"/>
      <c r="AL91" s="195"/>
      <c r="AM91" s="195"/>
      <c r="AN91" s="80"/>
      <c r="AO91" s="80"/>
      <c r="AP91" s="80"/>
      <c r="AQ91" s="35"/>
    </row>
    <row r="92" spans="1:43" x14ac:dyDescent="0.2">
      <c r="A92" s="84">
        <v>85</v>
      </c>
      <c r="B92" s="84" t="str">
        <f ca="1"/>
        <v>Croatia</v>
      </c>
      <c r="C92" s="84" t="str">
        <f ca="1"/>
        <v>HRV</v>
      </c>
      <c r="D92" s="219" t="str">
        <f ca="1"/>
        <v>ECS           Europe &amp; Central Asia</v>
      </c>
      <c r="E92" s="219" t="str">
        <f ca="1"/>
        <v>IBRD</v>
      </c>
      <c r="F92" s="190"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$M$4:$Y$4,
                    (M92:Y92),
                    "")),
            1,
            0))
        =0,
    NA(),
    IF(
        Parameters!$D$15=1,
        IF(
            SUM(--(ISNUMBER(IF($M$4:$Y$4=1,(M92:Y92),""))))&gt;0,
            MAX(IF(
                ISNUMBER(M92:Y92),
                IF(
                    M$4:Y$4=1,
                    M92:Y92,
                    ""),
                "")),
            MAX(IF(
                ISNUMBER(M92:Y92),
                IF(
                    M$4:Y$4=2,
                    M92:Y92,
                    ""),
                ""))
        ),
        IF(
            Parameters!$D$16=1,
            IFERROR(
                AVERAGE(IF(
                    ISNUMBER(M92:Y92),
                    IF(
                        M$4:Y$4=1,
                        M92:Y92,
                        ""),
                    "")),
                AVERAGE(IF(
                    ISNUMBER(M92:Y92),
                    IF(
                        M$4:Y$4=2,
                        M92:Y92,
                        ""),
                    ""))
            ),
            IF(
                Parameters!$D$17=1,
                IFERROR(
                    IF(
                        OR(
                            IF(
                                ISNUMBER(M92:Y92),
                                IF(
                                    M$4:Y$4=1,
                                    M92:Y92,
                                    ""),
                                "")
                            =0),
                        0,
                        GEOMEAN(IF(
                            ISNUMBER(M92:Y92),
                            IF(
                                M$4:Y$4=1,
                                M92:Y92,
                                ""),
                            ""))
                    ),
                    IF(
                        OR(IF(
                            ISNUMBER(M92:Y92),
                            IF(
                                M$4:Y$4=2,
                                M92:Y92,
                                ""),
                            "")
                            =0),
                        0,
                        GEOMEAN(IF(
                            ISNUMBER(M92:Y92),
                            IF(
                                M$4:Y$4=2,
                                M92:Y92,
                                ""),
                            "")))
                )
            )
        )
    )
)</f>
        <v>1.4285714285714199</v>
      </c>
      <c r="I92" s="191" cm="1">
        <f t="array" ref="I92">IF(
    SUM(IF(
            ISNUMBER(
                IF(
                    $M$5:$Y$5,
                    (M92:Y92),
                    "")),
            1,
            0))
        =0,
    NA(),
    IF(
        Parameters!$D$15=1,
        IF(
            SUM(--(ISNUMBER(IF($M$5:$Y$5=1,(M92:Y92),""))))&gt;0,
            MAX(IF(
                ISNUMBER(M92:Y92),
                IF(
                    M$5:Y$5=1,
                    M92:Y92,
                    ""),
                "")),
            MAX(IF(
                ISNUMBER(M92:Y92),
                IF(
                    M$5:Y$5=2,
                    M92:Y92,
                    ""),
                ""))
        ),
        IF(
            Parameters!$D$16=1,
            IFERROR(
                AVERAGE(IF(
                    ISNUMBER(M92:Y92),
                    IF(
                        M$5:Y$5=1,
                        M92:Y92,
                        ""),
                    "")),
                AVERAGE(IF(
                    ISNUMBER(M92:Y92),
                    IF(
                        M$5:Y$5=2,
                        M92:Y92,
                        ""),
                    ""))
            ),
            IF(
                Parameters!$D$17=1,
                IFERROR(
                    IF(
                        OR(
                            IF(
                                ISNUMBER(M92:Y92),
                                IF(
                                    M$5:Y$5=1,
                                    M92:Y92,
                                    ""),
                                "")
                            =0),
                        0,
                        GEOMEAN(IF(
                            ISNUMBER(M92:Y92),
                            IF(
                                M$5:Y$5=1,
                                M92:Y92,
                                ""),
                            ""))
                    ),
                    IF(
                        OR(IF(
                            ISNUMBER(M92:Y92),
                            IF(
                                M$5:Y$5=2,
                                M92:Y92,
                                ""),
                            "")
                            =0),
                        0,
                        GEOMEAN(IF(
                            ISNUMBER(M92:Y92),
                            IF(
                                M$5:Y$5=2,
                                M92:Y92,
                                ""),
                            "")))
                )
            )
        )
    )
)</f>
        <v>0</v>
      </c>
      <c r="J92" s="242">
        <v>45163</v>
      </c>
      <c r="K92" s="242">
        <v>45203</v>
      </c>
      <c r="L92" s="91" t="s">
        <v>144</v>
      </c>
      <c r="M92" s="192">
        <v>1.4285714285714199</v>
      </c>
      <c r="N92" s="192">
        <v>0</v>
      </c>
      <c r="O92" s="192">
        <v>0</v>
      </c>
      <c r="P92" s="192">
        <v>0</v>
      </c>
      <c r="Q92" s="192" t="s">
        <v>409</v>
      </c>
      <c r="R92" s="192">
        <v>1</v>
      </c>
      <c r="S92" s="192">
        <v>-1.3089999999999999</v>
      </c>
      <c r="T92" s="192">
        <v>-0.90799999999999903</v>
      </c>
      <c r="U92" s="192" t="s">
        <v>539</v>
      </c>
      <c r="V92" s="192">
        <v>0</v>
      </c>
      <c r="W92" s="192">
        <v>-6.0017505214904898E-3</v>
      </c>
      <c r="X92" s="192" t="s">
        <v>409</v>
      </c>
      <c r="Y92" s="192"/>
      <c r="Z92" s="192"/>
      <c r="AF92" s="34"/>
      <c r="AG92" s="34"/>
      <c r="AH92" s="34"/>
      <c r="AI92" s="34"/>
      <c r="AJ92" s="34"/>
      <c r="AK92" s="34"/>
      <c r="AL92" s="195"/>
      <c r="AM92" s="195"/>
      <c r="AN92" s="80"/>
      <c r="AO92" s="80"/>
      <c r="AP92" s="80"/>
      <c r="AQ92" s="35"/>
    </row>
    <row r="93" spans="1:43" x14ac:dyDescent="0.2">
      <c r="A93" s="84">
        <v>86</v>
      </c>
      <c r="B93" s="84" t="str">
        <f ca="1"/>
        <v>Haiti</v>
      </c>
      <c r="C93" s="84" t="str">
        <f ca="1"/>
        <v>HTI</v>
      </c>
      <c r="D93" s="219" t="str">
        <f ca="1"/>
        <v>LCN           Latin America &amp; Caribbean</v>
      </c>
      <c r="E93" s="219" t="str">
        <f ca="1"/>
        <v>IDA</v>
      </c>
      <c r="F93" s="190"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9.9283144879394563</v>
      </c>
      <c r="H93" s="80" cm="1">
        <f t="array" ref="H93">IF(
    SUM(IF(
            ISNUMBER(
                IF(
                    $M$4:$Y$4,
                    (M93:Y93),
                    "")),
            1,
            0))
        =0,
    NA(),
    IF(
        Parameters!$D$15=1,
        IF(
            SUM(--(ISNUMBER(IF($M$4:$Y$4=1,(M93:Y93),""))))&gt;0,
            MAX(IF(
                ISNUMBER(M93:Y93),
                IF(
                    M$4:Y$4=1,
                    M93:Y93,
                    ""),
                "")),
            MAX(IF(
                ISNUMBER(M93:Y93),
                IF(
                    M$4:Y$4=2,
                    M93:Y93,
                    ""),
                ""))
        ),
        IF(
            Parameters!$D$16=1,
            IFERROR(
                AVERAGE(IF(
                    ISNUMBER(M93:Y93),
                    IF(
                        M$4:Y$4=1,
                        M93:Y93,
                        ""),
                    "")),
                AVERAGE(IF(
                    ISNUMBER(M93:Y93),
                    IF(
                        M$4:Y$4=2,
                        M93:Y93,
                        ""),
                    ""))
            ),
            IF(
                Parameters!$D$17=1,
                IFERROR(
                    IF(
                        OR(
                            IF(
                                ISNUMBER(M93:Y93),
                                IF(
                                    M$4:Y$4=1,
                                    M93:Y93,
                                    ""),
                                "")
                            =0),
                        0,
                        GEOMEAN(IF(
                            ISNUMBER(M93:Y93),
                            IF(
                                M$4:Y$4=1,
                                M93:Y93,
                                ""),
                            ""))
                    ),
                    IF(
                        OR(IF(
                            ISNUMBER(M93:Y93),
                            IF(
                                M$4:Y$4=2,
                                M93:Y93,
                                ""),
                            "")
                            =0),
                        0,
                        GEOMEAN(IF(
                            ISNUMBER(M93:Y93),
                            IF(
                                M$4:Y$4=2,
                                M93:Y93,
                                ""),
                            "")))
                )
            )
        )
    )
)</f>
        <v>9.8571428571428505</v>
      </c>
      <c r="I93" s="191" cm="1">
        <f t="array" ref="I93">IF(
    SUM(IF(
            ISNUMBER(
                IF(
                    $M$5:$Y$5,
                    (M93:Y93),
                    "")),
            1,
            0))
        =0,
    NA(),
    IF(
        Parameters!$D$15=1,
        IF(
            SUM(--(ISNUMBER(IF($M$5:$Y$5=1,(M93:Y93),""))))&gt;0,
            MAX(IF(
                ISNUMBER(M93:Y93),
                IF(
                    M$5:Y$5=1,
                    M93:Y93,
                    ""),
                "")),
            MAX(IF(
                ISNUMBER(M93:Y93),
                IF(
                    M$5:Y$5=2,
                    M93:Y93,
                    ""),
                ""))
        ),
        IF(
            Parameters!$D$16=1,
            IFERROR(
                AVERAGE(IF(
                    ISNUMBER(M93:Y93),
                    IF(
                        M$5:Y$5=1,
                        M93:Y93,
                        ""),
                    "")),
                AVERAGE(IF(
                    ISNUMBER(M93:Y93),
                    IF(
                        M$5:Y$5=2,
                        M93:Y93,
                        ""),
                    ""))
            ),
            IF(
                Parameters!$D$17=1,
                IFERROR(
                    IF(
                        OR(
                            IF(
                                ISNUMBER(M93:Y93),
                                IF(
                                    M$5:Y$5=1,
                                    M93:Y93,
                                    ""),
                                "")
                            =0),
                        0,
                        GEOMEAN(IF(
                            ISNUMBER(M93:Y93),
                            IF(
                                M$5:Y$5=1,
                                M93:Y93,
                                ""),
                            ""))
                    ),
                    IF(
                        OR(IF(
                            ISNUMBER(M93:Y93),
                            IF(
                                M$5:Y$5=2,
                                M93:Y93,
                                ""),
                            "")
                            =0),
                        0,
                        GEOMEAN(IF(
                            ISNUMBER(M93:Y93),
                            IF(
                                M$5:Y$5=2,
                                M93:Y93,
                                ""),
                            "")))
                )
            )
        )
    )
)</f>
        <v>10</v>
      </c>
      <c r="J93" s="242">
        <v>45188</v>
      </c>
      <c r="K93" s="242">
        <v>45203</v>
      </c>
      <c r="L93" s="91" t="s">
        <v>146</v>
      </c>
      <c r="M93" s="192">
        <v>9.8571428571428505</v>
      </c>
      <c r="N93" s="192" t="s">
        <v>409</v>
      </c>
      <c r="O93" s="192" t="s">
        <v>409</v>
      </c>
      <c r="P93" s="192">
        <v>10</v>
      </c>
      <c r="Q93" s="192" t="s">
        <v>409</v>
      </c>
      <c r="R93" s="192">
        <v>6.9</v>
      </c>
      <c r="S93" s="192" t="s">
        <v>409</v>
      </c>
      <c r="T93" s="192" t="s">
        <v>409</v>
      </c>
      <c r="U93" s="192" t="s">
        <v>409</v>
      </c>
      <c r="V93" s="192">
        <v>1.0669017050660199</v>
      </c>
      <c r="W93" s="192">
        <v>1.9793680536584299</v>
      </c>
      <c r="X93" s="192" t="s">
        <v>409</v>
      </c>
      <c r="Y93" s="192"/>
      <c r="Z93" s="192"/>
      <c r="AF93" s="34"/>
      <c r="AG93" s="34"/>
      <c r="AH93" s="34"/>
      <c r="AI93" s="34"/>
      <c r="AJ93" s="34"/>
      <c r="AK93" s="34"/>
      <c r="AL93" s="195"/>
      <c r="AM93" s="195"/>
      <c r="AN93" s="80"/>
      <c r="AO93" s="80"/>
      <c r="AP93" s="80"/>
      <c r="AQ93" s="35"/>
    </row>
    <row r="94" spans="1:43" x14ac:dyDescent="0.2">
      <c r="A94" s="84">
        <v>87</v>
      </c>
      <c r="B94" s="84" t="str">
        <f ca="1"/>
        <v>Hungary</v>
      </c>
      <c r="C94" s="84" t="str">
        <f ca="1"/>
        <v>HUN</v>
      </c>
      <c r="D94" s="219" t="str">
        <f ca="1"/>
        <v>ECS           Europe &amp; Central Asia</v>
      </c>
      <c r="E94" s="219" t="str">
        <f ca="1"/>
        <v>NA</v>
      </c>
      <c r="F94" s="190"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$M$4:$Y$4,
                    (M94:Y94),
                    "")),
            1,
            0))
        =0,
    NA(),
    IF(
        Parameters!$D$15=1,
        IF(
            SUM(--(ISNUMBER(IF($M$4:$Y$4=1,(M94:Y94),""))))&gt;0,
            MAX(IF(
                ISNUMBER(M94:Y94),
                IF(
                    M$4:Y$4=1,
                    M94:Y94,
                    ""),
                "")),
            MAX(IF(
                ISNUMBER(M94:Y94),
                IF(
                    M$4:Y$4=2,
                    M94:Y94,
                    ""),
                ""))
        ),
        IF(
            Parameters!$D$16=1,
            IFERROR(
                AVERAGE(IF(
                    ISNUMBER(M94:Y94),
                    IF(
                        M$4:Y$4=1,
                        M94:Y94,
                        ""),
                    "")),
                AVERAGE(IF(
                    ISNUMBER(M94:Y94),
                    IF(
                        M$4:Y$4=2,
                        M94:Y94,
                        ""),
                    ""))
            ),
            IF(
                Parameters!$D$17=1,
                IFERROR(
                    IF(
                        OR(
                            IF(
                                ISNUMBER(M94:Y94),
                                IF(
                                    M$4:Y$4=1,
                                    M94:Y94,
                                    ""),
                                "")
                            =0),
                        0,
                        GEOMEAN(IF(
                            ISNUMBER(M94:Y94),
                            IF(
                                M$4:Y$4=1,
                                M94:Y94,
                                ""),
                            ""))
                    ),
                    IF(
                        OR(IF(
                            ISNUMBER(M94:Y94),
                            IF(
                                M$4:Y$4=2,
                                M94:Y94,
                                ""),
                            "")
                            =0),
                        0,
                        GEOMEAN(IF(
                            ISNUMBER(M94:Y94),
                            IF(
                                M$4:Y$4=2,
                                M94:Y94,
                                ""),
                            "")))
                )
            )
        )
    )
)</f>
        <v>1.71428571428571</v>
      </c>
      <c r="I94" s="191" cm="1">
        <f t="array" ref="I94">IF(
    SUM(IF(
            ISNUMBER(
                IF(
                    $M$5:$Y$5,
                    (M94:Y94),
                    "")),
            1,
            0))
        =0,
    NA(),
    IF(
        Parameters!$D$15=1,
        IF(
            SUM(--(ISNUMBER(IF($M$5:$Y$5=1,(M94:Y94),""))))&gt;0,
            MAX(IF(
                ISNUMBER(M94:Y94),
                IF(
                    M$5:Y$5=1,
                    M94:Y94,
                    ""),
                "")),
            MAX(IF(
                ISNUMBER(M94:Y94),
                IF(
                    M$5:Y$5=2,
                    M94:Y94,
                    ""),
                ""))
        ),
        IF(
            Parameters!$D$16=1,
            IFERROR(
                AVERAGE(IF(
                    ISNUMBER(M94:Y94),
                    IF(
                        M$5:Y$5=1,
                        M94:Y94,
                        ""),
                    "")),
                AVERAGE(IF(
                    ISNUMBER(M94:Y94),
                    IF(
                        M$5:Y$5=2,
                        M94:Y94,
                        ""),
                    ""))
            ),
            IF(
                Parameters!$D$17=1,
                IFERROR(
                    IF(
                        OR(
                            IF(
                                ISNUMBER(M94:Y94),
                                IF(
                                    M$5:Y$5=1,
                                    M94:Y94,
                                    ""),
                                "")
                            =0),
                        0,
                        GEOMEAN(IF(
                            ISNUMBER(M94:Y94),
                            IF(
                                M$5:Y$5=1,
                                M94:Y94,
                                ""),
                            ""))
                    ),
                    IF(
                        OR(IF(
                            ISNUMBER(M94:Y94),
                            IF(
                                M$5:Y$5=2,
                                M94:Y94,
                                ""),
                            "")
                            =0),
                        0,
                        GEOMEAN(IF(
                            ISNUMBER(M94:Y94),
                            IF(
                                M$5:Y$5=2,
                                M94:Y94,
                                ""),
                            "")))
                )
            )
        )
    )
)</f>
        <v>0</v>
      </c>
      <c r="J94" s="242">
        <v>45163</v>
      </c>
      <c r="K94" s="242">
        <v>45203</v>
      </c>
      <c r="L94" s="91" t="s">
        <v>148</v>
      </c>
      <c r="M94" s="192">
        <v>1.71428571428571</v>
      </c>
      <c r="N94" s="192">
        <v>0</v>
      </c>
      <c r="O94" s="192">
        <v>0</v>
      </c>
      <c r="P94" s="192" t="s">
        <v>409</v>
      </c>
      <c r="Q94" s="192" t="s">
        <v>409</v>
      </c>
      <c r="R94" s="192">
        <v>1.2</v>
      </c>
      <c r="S94" s="192">
        <v>-0.47299999999999898</v>
      </c>
      <c r="T94" s="192">
        <v>-8.4999999999999895E-2</v>
      </c>
      <c r="U94" s="192" t="s">
        <v>539</v>
      </c>
      <c r="V94" s="192" t="s">
        <v>409</v>
      </c>
      <c r="W94" s="192" t="s">
        <v>409</v>
      </c>
      <c r="X94" s="192" t="s">
        <v>409</v>
      </c>
      <c r="Y94" s="192"/>
      <c r="Z94" s="192"/>
      <c r="AF94" s="34"/>
      <c r="AG94" s="34"/>
      <c r="AH94" s="34"/>
      <c r="AI94" s="34"/>
      <c r="AJ94" s="34"/>
      <c r="AK94" s="34"/>
      <c r="AL94" s="195"/>
      <c r="AM94" s="195"/>
      <c r="AN94" s="80"/>
      <c r="AO94" s="80"/>
      <c r="AP94" s="80"/>
      <c r="AQ94" s="35"/>
    </row>
    <row r="95" spans="1:43" x14ac:dyDescent="0.2">
      <c r="A95" s="84">
        <v>88</v>
      </c>
      <c r="B95" s="84" t="str">
        <f ca="1"/>
        <v>Indonesia</v>
      </c>
      <c r="C95" s="84" t="str">
        <f ca="1"/>
        <v>IDN</v>
      </c>
      <c r="D95" s="219" t="str">
        <f ca="1"/>
        <v>EAS           East Asia &amp; Pacific</v>
      </c>
      <c r="E95" s="219" t="str">
        <f ca="1"/>
        <v>IBRD</v>
      </c>
      <c r="F95" s="190"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$M$4:$Y$4,
                    (M95:Y95),
                    "")),
            1,
            0))
        =0,
    NA(),
    IF(
        Parameters!$D$15=1,
        IF(
            SUM(--(ISNUMBER(IF($M$4:$Y$4=1,(M95:Y95),""))))&gt;0,
            MAX(IF(
                ISNUMBER(M95:Y95),
                IF(
                    M$4:Y$4=1,
                    M95:Y95,
                    ""),
                "")),
            MAX(IF(
                ISNUMBER(M95:Y95),
                IF(
                    M$4:Y$4=2,
                    M95:Y95,
                    ""),
                ""))
        ),
        IF(
            Parameters!$D$16=1,
            IFERROR(
                AVERAGE(IF(
                    ISNUMBER(M95:Y95),
                    IF(
                        M$4:Y$4=1,
                        M95:Y95,
                        ""),
                    "")),
                AVERAGE(IF(
                    ISNUMBER(M95:Y95),
                    IF(
                        M$4:Y$4=2,
                        M95:Y95,
                        ""),
                    ""))
            ),
            IF(
                Parameters!$D$17=1,
                IFERROR(
                    IF(
                        OR(
                            IF(
                                ISNUMBER(M95:Y95),
                                IF(
                                    M$4:Y$4=1,
                                    M95:Y95,
                                    ""),
                                "")
                            =0),
                        0,
                        GEOMEAN(IF(
                            ISNUMBER(M95:Y95),
                            IF(
                                M$4:Y$4=1,
                                M95:Y95,
                                ""),
                            ""))
                    ),
                    IF(
                        OR(IF(
                            ISNUMBER(M95:Y95),
                            IF(
                                M$4:Y$4=2,
                                M95:Y95,
                                ""),
                            "")
                            =0),
                        0,
                        GEOMEAN(IF(
                            ISNUMBER(M95:Y95),
                            IF(
                                M$4:Y$4=2,
                                M95:Y95,
                                ""),
                            "")))
                )
            )
        )
    )
)</f>
        <v>4.71428571428571</v>
      </c>
      <c r="I95" s="191" cm="1">
        <f t="array" ref="I95">IF(
    SUM(IF(
            ISNUMBER(
                IF(
                    $M$5:$Y$5,
                    (M95:Y95),
                    "")),
            1,
            0))
        =0,
    NA(),
    IF(
        Parameters!$D$15=1,
        IF(
            SUM(--(ISNUMBER(IF($M$5:$Y$5=1,(M95:Y95),""))))&gt;0,
            MAX(IF(
                ISNUMBER(M95:Y95),
                IF(
                    M$5:Y$5=1,
                    M95:Y95,
                    ""),
                "")),
            MAX(IF(
                ISNUMBER(M95:Y95),
                IF(
                    M$5:Y$5=2,
                    M95:Y95,
                    ""),
                ""))
        ),
        IF(
            Parameters!$D$16=1,
            IFERROR(
                AVERAGE(IF(
                    ISNUMBER(M95:Y95),
                    IF(
                        M$5:Y$5=1,
                        M95:Y95,
                        ""),
                    "")),
                AVERAGE(IF(
                    ISNUMBER(M95:Y95),
                    IF(
                        M$5:Y$5=2,
                        M95:Y95,
                        ""),
                    ""))
            ),
            IF(
                Parameters!$D$17=1,
                IFERROR(
                    IF(
                        OR(
                            IF(
                                ISNUMBER(M95:Y95),
                                IF(
                                    M$5:Y$5=1,
                                    M95:Y95,
                                    ""),
                                "")
                            =0),
                        0,
                        GEOMEAN(IF(
                            ISNUMBER(M95:Y95),
                            IF(
                                M$5:Y$5=1,
                                M95:Y95,
                                ""),
                            ""))
                    ),
                    IF(
                        OR(IF(
                            ISNUMBER(M95:Y95),
                            IF(
                                M$5:Y$5=2,
                                M95:Y95,
                                ""),
                            "")
                            =0),
                        0,
                        GEOMEAN(IF(
                            ISNUMBER(M95:Y95),
                            IF(
                                M$5:Y$5=2,
                                M95:Y95,
                                ""),
                            "")))
                )
            )
        )
    )
)</f>
        <v>0</v>
      </c>
      <c r="J95" s="242">
        <v>45188</v>
      </c>
      <c r="K95" s="242">
        <v>45203</v>
      </c>
      <c r="L95" s="91" t="s">
        <v>150</v>
      </c>
      <c r="M95" s="192">
        <v>4.71428571428571</v>
      </c>
      <c r="N95" s="192">
        <v>0</v>
      </c>
      <c r="O95" s="192">
        <v>0</v>
      </c>
      <c r="P95" s="192">
        <v>0</v>
      </c>
      <c r="Q95" s="192" t="s">
        <v>409</v>
      </c>
      <c r="R95" s="192">
        <v>3.3</v>
      </c>
      <c r="S95" s="192">
        <v>-0.62999999999999901</v>
      </c>
      <c r="T95" s="192">
        <v>-0.57999999999999996</v>
      </c>
      <c r="U95" s="192" t="s">
        <v>539</v>
      </c>
      <c r="V95" s="192">
        <v>-1.077877</v>
      </c>
      <c r="W95" s="192">
        <v>-0.48512126180320603</v>
      </c>
      <c r="X95" s="192" t="s">
        <v>409</v>
      </c>
      <c r="Y95" s="192"/>
      <c r="Z95" s="192"/>
      <c r="AF95" s="34"/>
      <c r="AG95" s="34"/>
      <c r="AH95" s="34"/>
      <c r="AI95" s="34"/>
      <c r="AJ95" s="34"/>
      <c r="AK95" s="34"/>
      <c r="AL95" s="195"/>
      <c r="AM95" s="195"/>
      <c r="AN95" s="80"/>
      <c r="AO95" s="80"/>
      <c r="AP95" s="80"/>
      <c r="AQ95" s="35"/>
    </row>
    <row r="96" spans="1:43" x14ac:dyDescent="0.2">
      <c r="A96" s="84">
        <v>89</v>
      </c>
      <c r="B96" s="84" t="str">
        <f ca="1"/>
        <v>Isle of Man</v>
      </c>
      <c r="C96" s="84" t="str">
        <f ca="1"/>
        <v>IMN</v>
      </c>
      <c r="D96" s="219" t="str">
        <f ca="1"/>
        <v>ECS           Europe &amp; Central Asia</v>
      </c>
      <c r="E96" s="219" t="str">
        <f ca="1"/>
        <v>NA</v>
      </c>
      <c r="F96" s="190" t="str">
        <f t="shared" ca="1" si="4"/>
        <v/>
      </c>
      <c r="G96" s="80" t="e">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$M$4:$Y$4,
                    (M96:Y96),
                    "")),
            1,
            0))
        =0,
    NA(),
    IF(
        Parameters!$D$15=1,
        IF(
            SUM(--(ISNUMBER(IF($M$4:$Y$4=1,(M96:Y96),""))))&gt;0,
            MAX(IF(
                ISNUMBER(M96:Y96),
                IF(
                    M$4:Y$4=1,
                    M96:Y96,
                    ""),
                "")),
            MAX(IF(
                ISNUMBER(M96:Y96),
                IF(
                    M$4:Y$4=2,
                    M96:Y96,
                    ""),
                ""))
        ),
        IF(
            Parameters!$D$16=1,
            IFERROR(
                AVERAGE(IF(
                    ISNUMBER(M96:Y96),
                    IF(
                        M$4:Y$4=1,
                        M96:Y96,
                        ""),
                    "")),
                AVERAGE(IF(
                    ISNUMBER(M96:Y96),
                    IF(
                        M$4:Y$4=2,
                        M96:Y96,
                        ""),
                    ""))
            ),
            IF(
                Parameters!$D$17=1,
                IFERROR(
                    IF(
                        OR(
                            IF(
                                ISNUMBER(M96:Y96),
                                IF(
                                    M$4:Y$4=1,
                                    M96:Y96,
                                    ""),
                                "")
                            =0),
                        0,
                        GEOMEAN(IF(
                            ISNUMBER(M96:Y96),
                            IF(
                                M$4:Y$4=1,
                                M96:Y96,
                                ""),
                            ""))
                    ),
                    IF(
                        OR(IF(
                            ISNUMBER(M96:Y96),
                            IF(
                                M$4:Y$4=2,
                                M96:Y96,
                                ""),
                            "")
                            =0),
                        0,
                        GEOMEAN(IF(
                            ISNUMBER(M96:Y96),
                            IF(
                                M$4:Y$4=2,
                                M96:Y96,
                                ""),
                            "")))
                )
            )
        )
    )
)</f>
        <v>#N/A</v>
      </c>
      <c r="I96" s="191" t="e" cm="1">
        <f t="array" ref="I96">IF(
    SUM(IF(
            ISNUMBER(
                IF(
                    $M$5:$Y$5,
                    (M96:Y96),
                    "")),
            1,
            0))
        =0,
    NA(),
    IF(
        Parameters!$D$15=1,
        IF(
            SUM(--(ISNUMBER(IF($M$5:$Y$5=1,(M96:Y96),""))))&gt;0,
            MAX(IF(
                ISNUMBER(M96:Y96),
                IF(
                    M$5:Y$5=1,
                    M96:Y96,
                    ""),
                "")),
            MAX(IF(
                ISNUMBER(M96:Y96),
                IF(
                    M$5:Y$5=2,
                    M96:Y96,
                    ""),
                ""))
        ),
        IF(
            Parameters!$D$16=1,
            IFERROR(
                AVERAGE(IF(
                    ISNUMBER(M96:Y96),
                    IF(
                        M$5:Y$5=1,
                        M96:Y96,
                        ""),
                    "")),
                AVERAGE(IF(
                    ISNUMBER(M96:Y96),
                    IF(
                        M$5:Y$5=2,
                        M96:Y96,
                        ""),
                    ""))
            ),
            IF(
                Parameters!$D$17=1,
                IFERROR(
                    IF(
                        OR(
                            IF(
                                ISNUMBER(M96:Y96),
                                IF(
                                    M$5:Y$5=1,
                                    M96:Y96,
                                    ""),
                                "")
                            =0),
                        0,
                        GEOMEAN(IF(
                            ISNUMBER(M96:Y96),
                            IF(
                                M$5:Y$5=1,
                                M96:Y96,
                                ""),
                            ""))
                    ),
                    IF(
                        OR(IF(
                            ISNUMBER(M96:Y96),
                            IF(
                                M$5:Y$5=2,
                                M96:Y96,
                                ""),
                            "")
                            =0),
                        0,
                        GEOMEAN(IF(
                            ISNUMBER(M96:Y96),
                            IF(
                                M$5:Y$5=2,
                                M96:Y96,
                                ""),
                            "")))
                )
            )
        )
    )
)</f>
        <v>#N/A</v>
      </c>
      <c r="J96" s="242" t="s">
        <v>409</v>
      </c>
      <c r="K96" s="242">
        <v>45014</v>
      </c>
      <c r="L96" s="91" t="s">
        <v>706</v>
      </c>
      <c r="M96" s="192" t="s">
        <v>409</v>
      </c>
      <c r="N96" s="192" t="s">
        <v>409</v>
      </c>
      <c r="O96" s="192" t="s">
        <v>409</v>
      </c>
      <c r="P96" s="192" t="s">
        <v>409</v>
      </c>
      <c r="Q96" s="192" t="s">
        <v>409</v>
      </c>
      <c r="R96" s="192" t="s">
        <v>409</v>
      </c>
      <c r="S96" s="192" t="s">
        <v>409</v>
      </c>
      <c r="T96" s="192" t="s">
        <v>409</v>
      </c>
      <c r="U96" s="192" t="s">
        <v>409</v>
      </c>
      <c r="V96" s="192" t="s">
        <v>409</v>
      </c>
      <c r="W96" s="192" t="s">
        <v>409</v>
      </c>
      <c r="X96" s="192" t="s">
        <v>409</v>
      </c>
      <c r="Y96" s="192"/>
      <c r="Z96" s="192"/>
      <c r="AF96" s="34"/>
      <c r="AG96" s="34"/>
      <c r="AH96" s="34"/>
      <c r="AI96" s="34"/>
      <c r="AJ96" s="34"/>
      <c r="AK96" s="34"/>
      <c r="AL96" s="195"/>
      <c r="AM96" s="195"/>
      <c r="AN96" s="80"/>
      <c r="AO96" s="80"/>
      <c r="AP96" s="80"/>
      <c r="AQ96" s="35"/>
    </row>
    <row r="97" spans="1:43" x14ac:dyDescent="0.2">
      <c r="A97" s="84">
        <v>90</v>
      </c>
      <c r="B97" s="84" t="str">
        <f ca="1"/>
        <v>India</v>
      </c>
      <c r="C97" s="84" t="str">
        <f ca="1"/>
        <v>IND</v>
      </c>
      <c r="D97" s="219" t="str">
        <f ca="1"/>
        <v>SAS           South Asia</v>
      </c>
      <c r="E97" s="219" t="str">
        <f ca="1"/>
        <v>IBRD</v>
      </c>
      <c r="F97" s="190"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$M$4:$Y$4,
                    (M97:Y97),
                    "")),
            1,
            0))
        =0,
    NA(),
    IF(
        Parameters!$D$15=1,
        IF(
            SUM(--(ISNUMBER(IF($M$4:$Y$4=1,(M97:Y97),""))))&gt;0,
            MAX(IF(
                ISNUMBER(M97:Y97),
                IF(
                    M$4:Y$4=1,
                    M97:Y97,
                    ""),
                "")),
            MAX(IF(
                ISNUMBER(M97:Y97),
                IF(
                    M$4:Y$4=2,
                    M97:Y97,
                    ""),
                ""))
        ),
        IF(
            Parameters!$D$16=1,
            IFERROR(
                AVERAGE(IF(
                    ISNUMBER(M97:Y97),
                    IF(
                        M$4:Y$4=1,
                        M97:Y97,
                        ""),
                    "")),
                AVERAGE(IF(
                    ISNUMBER(M97:Y97),
                    IF(
                        M$4:Y$4=2,
                        M97:Y97,
                        ""),
                    ""))
            ),
            IF(
                Parameters!$D$17=1,
                IFERROR(
                    IF(
                        OR(
                            IF(
                                ISNUMBER(M97:Y97),
                                IF(
                                    M$4:Y$4=1,
                                    M97:Y97,
                                    ""),
                                "")
                            =0),
                        0,
                        GEOMEAN(IF(
                            ISNUMBER(M97:Y97),
                            IF(
                                M$4:Y$4=1,
                                M97:Y97,
                                ""),
                            ""))
                    ),
                    IF(
                        OR(IF(
                            ISNUMBER(M97:Y97),
                            IF(
                                M$4:Y$4=2,
                                M97:Y97,
                                ""),
                            "")
                            =0),
                        0,
                        GEOMEAN(IF(
                            ISNUMBER(M97:Y97),
                            IF(
                                M$4:Y$4=2,
                                M97:Y97,
                                ""),
                            "")))
                )
            )
        )
    )
)</f>
        <v>6.1428571428571397</v>
      </c>
      <c r="I97" s="191" cm="1">
        <f t="array" ref="I97">IF(
    SUM(IF(
            ISNUMBER(
                IF(
                    $M$5:$Y$5,
                    (M97:Y97),
                    "")),
            1,
            0))
        =0,
    NA(),
    IF(
        Parameters!$D$15=1,
        IF(
            SUM(--(ISNUMBER(IF($M$5:$Y$5=1,(M97:Y97),""))))&gt;0,
            MAX(IF(
                ISNUMBER(M97:Y97),
                IF(
                    M$5:Y$5=1,
                    M97:Y97,
                    ""),
                "")),
            MAX(IF(
                ISNUMBER(M97:Y97),
                IF(
                    M$5:Y$5=2,
                    M97:Y97,
                    ""),
                ""))
        ),
        IF(
            Parameters!$D$16=1,
            IFERROR(
                AVERAGE(IF(
                    ISNUMBER(M97:Y97),
                    IF(
                        M$5:Y$5=1,
                        M97:Y97,
                        ""),
                    "")),
                AVERAGE(IF(
                    ISNUMBER(M97:Y97),
                    IF(
                        M$5:Y$5=2,
                        M97:Y97,
                        ""),
                    ""))
            ),
            IF(
                Parameters!$D$17=1,
                IFERROR(
                    IF(
                        OR(
                            IF(
                                ISNUMBER(M97:Y97),
                                IF(
                                    M$5:Y$5=1,
                                    M97:Y97,
                                    ""),
                                "")
                            =0),
                        0,
                        GEOMEAN(IF(
                            ISNUMBER(M97:Y97),
                            IF(
                                M$5:Y$5=1,
                                M97:Y97,
                                ""),
                            ""))
                    ),
                    IF(
                        OR(IF(
                            ISNUMBER(M97:Y97),
                            IF(
                                M$5:Y$5=2,
                                M97:Y97,
                                ""),
                            "")
                            =0),
                        0,
                        GEOMEAN(IF(
                            ISNUMBER(M97:Y97),
                            IF(
                                M$5:Y$5=2,
                                M97:Y97,
                                ""),
                            "")))
                )
            )
        )
    )
)</f>
        <v>0</v>
      </c>
      <c r="J97" s="242">
        <v>45188</v>
      </c>
      <c r="K97" s="242">
        <v>45203</v>
      </c>
      <c r="L97" s="91" t="s">
        <v>152</v>
      </c>
      <c r="M97" s="192">
        <v>6.1428571428571397</v>
      </c>
      <c r="N97" s="192" t="s">
        <v>409</v>
      </c>
      <c r="O97" s="192">
        <v>0</v>
      </c>
      <c r="P97" s="192">
        <v>0</v>
      </c>
      <c r="Q97" s="192" t="s">
        <v>409</v>
      </c>
      <c r="R97" s="192">
        <v>4.3</v>
      </c>
      <c r="S97" s="192" t="s">
        <v>409</v>
      </c>
      <c r="T97" s="192" t="s">
        <v>409</v>
      </c>
      <c r="U97" s="192" t="s">
        <v>539</v>
      </c>
      <c r="V97" s="192">
        <v>-0.55509517787093898</v>
      </c>
      <c r="W97" s="192">
        <v>-0.18305629491806</v>
      </c>
      <c r="X97" s="192" t="s">
        <v>409</v>
      </c>
      <c r="Y97" s="192"/>
      <c r="Z97" s="192"/>
      <c r="AF97" s="34"/>
      <c r="AG97" s="34"/>
      <c r="AH97" s="34"/>
      <c r="AI97" s="34"/>
      <c r="AJ97" s="34"/>
      <c r="AK97" s="34"/>
      <c r="AL97" s="195"/>
      <c r="AM97" s="195"/>
      <c r="AN97" s="80"/>
      <c r="AO97" s="80"/>
      <c r="AP97" s="80"/>
      <c r="AQ97" s="35"/>
    </row>
    <row r="98" spans="1:43" x14ac:dyDescent="0.2">
      <c r="A98" s="84">
        <v>91</v>
      </c>
      <c r="B98" s="84" t="str">
        <f ca="1"/>
        <v>Ireland</v>
      </c>
      <c r="C98" s="84" t="str">
        <f ca="1"/>
        <v>IRL</v>
      </c>
      <c r="D98" s="219" t="str">
        <f ca="1"/>
        <v>ECS           Europe &amp; Central Asia</v>
      </c>
      <c r="E98" s="219" t="str">
        <f ca="1"/>
        <v>NA</v>
      </c>
      <c r="F98" s="190"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1.2961481396815711</v>
      </c>
      <c r="H98" s="80" cm="1">
        <f t="array" ref="H98">IF(
    SUM(IF(
            ISNUMBER(
                IF(
                    $M$4:$Y$4,
                    (M98:Y98),
                    "")),
            1,
            0))
        =0,
    NA(),
    IF(
        Parameters!$D$15=1,
        IF(
            SUM(--(ISNUMBER(IF($M$4:$Y$4=1,(M98:Y98),""))))&gt;0,
            MAX(IF(
                ISNUMBER(M98:Y98),
                IF(
                    M$4:Y$4=1,
                    M98:Y98,
                    ""),
                "")),
            MAX(IF(
                ISNUMBER(M98:Y98),
                IF(
                    M$4:Y$4=2,
                    M98:Y98,
                    ""),
                ""))
        ),
        IF(
            Parameters!$D$16=1,
            IFERROR(
                AVERAGE(IF(
                    ISNUMBER(M98:Y98),
                    IF(
                        M$4:Y$4=1,
                        M98:Y98,
                        ""),
                    "")),
                AVERAGE(IF(
                    ISNUMBER(M98:Y98),
                    IF(
                        M$4:Y$4=2,
                        M98:Y98,
                        ""),
                    ""))
            ),
            IF(
                Parameters!$D$17=1,
                IFERROR(
                    IF(
                        OR(
                            IF(
                                ISNUMBER(M98:Y98),
                                IF(
                                    M$4:Y$4=1,
                                    M98:Y98,
                                    ""),
                                "")
                            =0),
                        0,
                        GEOMEAN(IF(
                            ISNUMBER(M98:Y98),
                            IF(
                                M$4:Y$4=1,
                                M98:Y98,
                                ""),
                            ""))
                    ),
                    IF(
                        OR(IF(
                            ISNUMBER(M98:Y98),
                            IF(
                                M$4:Y$4=2,
                                M98:Y98,
                                ""),
                            "")
                            =0),
                        0,
                        GEOMEAN(IF(
                            ISNUMBER(M98:Y98),
                            IF(
                                M$4:Y$4=2,
                                M98:Y98,
                                ""),
                            "")))
                )
            )
        )
    )
)</f>
        <v>0.42857142857142799</v>
      </c>
      <c r="I98" s="191" cm="1">
        <f t="array" ref="I98">IF(
    SUM(IF(
            ISNUMBER(
                IF(
                    $M$5:$Y$5,
                    (M98:Y98),
                    "")),
            1,
            0))
        =0,
    NA(),
    IF(
        Parameters!$D$15=1,
        IF(
            SUM(--(ISNUMBER(IF($M$5:$Y$5=1,(M98:Y98),""))))&gt;0,
            MAX(IF(
                ISNUMBER(M98:Y98),
                IF(
                    M$5:Y$5=1,
                    M98:Y98,
                    ""),
                "")),
            MAX(IF(
                ISNUMBER(M98:Y98),
                IF(
                    M$5:Y$5=2,
                    M98:Y98,
                    ""),
                ""))
        ),
        IF(
            Parameters!$D$16=1,
            IFERROR(
                AVERAGE(IF(
                    ISNUMBER(M98:Y98),
                    IF(
                        M$5:Y$5=1,
                        M98:Y98,
                        ""),
                    "")),
                AVERAGE(IF(
                    ISNUMBER(M98:Y98),
                    IF(
                        M$5:Y$5=2,
                        M98:Y98,
                        ""),
                    ""))
            ),
            IF(
                Parameters!$D$17=1,
                IFERROR(
                    IF(
                        OR(
                            IF(
                                ISNUMBER(M98:Y98),
                                IF(
                                    M$5:Y$5=1,
                                    M98:Y98,
                                    ""),
                                "")
                            =0),
                        0,
                        GEOMEAN(IF(
                            ISNUMBER(M98:Y98),
                            IF(
                                M$5:Y$5=1,
                                M98:Y98,
                                ""),
                            ""))
                    ),
                    IF(
                        OR(IF(
                            ISNUMBER(M98:Y98),
                            IF(
                                M$5:Y$5=2,
                                M98:Y98,
                                ""),
                            "")
                            =0),
                        0,
                        GEOMEAN(IF(
                            ISNUMBER(M98:Y98),
                            IF(
                                M$5:Y$5=2,
                                M98:Y98,
                                ""),
                            "")))
                )
            )
        )
    )
)</f>
        <v>3.92</v>
      </c>
      <c r="J98" s="242">
        <v>45163</v>
      </c>
      <c r="K98" s="242">
        <v>45203</v>
      </c>
      <c r="L98" s="91" t="s">
        <v>154</v>
      </c>
      <c r="M98" s="192">
        <v>0.42857142857142799</v>
      </c>
      <c r="N98" s="192">
        <v>3.92</v>
      </c>
      <c r="O98" s="192" t="s">
        <v>409</v>
      </c>
      <c r="P98" s="192" t="s">
        <v>409</v>
      </c>
      <c r="Q98" s="192" t="s">
        <v>409</v>
      </c>
      <c r="R98" s="192">
        <v>0.3</v>
      </c>
      <c r="S98" s="192">
        <v>-1.75</v>
      </c>
      <c r="T98" s="192">
        <v>0.39200000000000002</v>
      </c>
      <c r="U98" s="192" t="s">
        <v>409</v>
      </c>
      <c r="V98" s="192" t="s">
        <v>409</v>
      </c>
      <c r="W98" s="192" t="s">
        <v>409</v>
      </c>
      <c r="X98" s="192" t="s">
        <v>409</v>
      </c>
      <c r="Y98" s="192"/>
      <c r="Z98" s="192"/>
      <c r="AF98" s="34"/>
      <c r="AG98" s="34"/>
      <c r="AH98" s="34"/>
      <c r="AI98" s="34"/>
      <c r="AJ98" s="34"/>
      <c r="AK98" s="34"/>
      <c r="AL98" s="195"/>
      <c r="AM98" s="195"/>
      <c r="AN98" s="80"/>
      <c r="AO98" s="80"/>
      <c r="AP98" s="80"/>
      <c r="AQ98" s="35"/>
    </row>
    <row r="99" spans="1:43" x14ac:dyDescent="0.2">
      <c r="A99" s="84">
        <v>92</v>
      </c>
      <c r="B99" s="84" t="str">
        <f ca="1"/>
        <v>Iran, Islamic Rep.</v>
      </c>
      <c r="C99" s="84" t="str">
        <f ca="1"/>
        <v>IRN</v>
      </c>
      <c r="D99" s="219" t="str">
        <f ca="1"/>
        <v>MEA           Middle East &amp; North Africa</v>
      </c>
      <c r="E99" s="219" t="str">
        <f ca="1"/>
        <v>IBRD</v>
      </c>
      <c r="F99" s="190"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3.6668398227512298</v>
      </c>
      <c r="H99" s="80" cm="1">
        <f t="array" ref="H99">IF(
    SUM(IF(
            ISNUMBER(
                IF(
                    $M$4:$Y$4,
                    (M99:Y99),
                    "")),
            1,
            0))
        =0,
    NA(),
    IF(
        Parameters!$D$15=1,
        IF(
            SUM(--(ISNUMBER(IF($M$4:$Y$4=1,(M99:Y99),""))))&gt;0,
            MAX(IF(
                ISNUMBER(M99:Y99),
                IF(
                    M$4:Y$4=1,
                    M99:Y99,
                    ""),
                "")),
            MAX(IF(
                ISNUMBER(M99:Y99),
                IF(
                    M$4:Y$4=2,
                    M99:Y99,
                    ""),
                ""))
        ),
        IF(
            Parameters!$D$16=1,
            IFERROR(
                AVERAGE(IF(
                    ISNUMBER(M99:Y99),
                    IF(
                        M$4:Y$4=1,
                        M99:Y99,
                        ""),
                    "")),
                AVERAGE(IF(
                    ISNUMBER(M99:Y99),
                    IF(
                        M$4:Y$4=2,
                        M99:Y99,
                        ""),
                    ""))
            ),
            IF(
                Parameters!$D$17=1,
                IFERROR(
                    IF(
                        OR(
                            IF(
                                ISNUMBER(M99:Y99),
                                IF(
                                    M$4:Y$4=1,
                                    M99:Y99,
                                    ""),
                                "")
                            =0),
                        0,
                        GEOMEAN(IF(
                            ISNUMBER(M99:Y99),
                            IF(
                                M$4:Y$4=1,
                                M99:Y99,
                                ""),
                            ""))
                    ),
                    IF(
                        OR(IF(
                            ISNUMBER(M99:Y99),
                            IF(
                                M$4:Y$4=2,
                                M99:Y99,
                                ""),
                            "")
                            =0),
                        0,
                        GEOMEAN(IF(
                            ISNUMBER(M99:Y99),
                            IF(
                                M$4:Y$4=2,
                                M99:Y99,
                                ""),
                            "")))
                )
            )
        )
    )
)</f>
        <v>3.71428571428571</v>
      </c>
      <c r="I99" s="191" cm="1">
        <f t="array" ref="I99">IF(
    SUM(IF(
            ISNUMBER(
                IF(
                    $M$5:$Y$5,
                    (M99:Y99),
                    "")),
            1,
            0))
        =0,
    NA(),
    IF(
        Parameters!$D$15=1,
        IF(
            SUM(--(ISNUMBER(IF($M$5:$Y$5=1,(M99:Y99),""))))&gt;0,
            MAX(IF(
                ISNUMBER(M99:Y99),
                IF(
                    M$5:Y$5=1,
                    M99:Y99,
                    ""),
                "")),
            MAX(IF(
                ISNUMBER(M99:Y99),
                IF(
                    M$5:Y$5=2,
                    M99:Y99,
                    ""),
                ""))
        ),
        IF(
            Parameters!$D$16=1,
            IFERROR(
                AVERAGE(IF(
                    ISNUMBER(M99:Y99),
                    IF(
                        M$5:Y$5=1,
                        M99:Y99,
                        ""),
                    "")),
                AVERAGE(IF(
                    ISNUMBER(M99:Y99),
                    IF(
                        M$5:Y$5=2,
                        M99:Y99,
                        ""),
                    ""))
            ),
            IF(
                Parameters!$D$17=1,
                IFERROR(
                    IF(
                        OR(
                            IF(
                                ISNUMBER(M99:Y99),
                                IF(
                                    M$5:Y$5=1,
                                    M99:Y99,
                                    ""),
                                "")
                            =0),
                        0,
                        GEOMEAN(IF(
                            ISNUMBER(M99:Y99),
                            IF(
                                M$5:Y$5=1,
                                M99:Y99,
                                ""),
                            ""))
                    ),
                    IF(
                        OR(IF(
                            ISNUMBER(M99:Y99),
                            IF(
                                M$5:Y$5=2,
                                M99:Y99,
                                ""),
                            "")
                            =0),
                        0,
                        GEOMEAN(IF(
                            ISNUMBER(M99:Y99),
                            IF(
                                M$5:Y$5=2,
                                M99:Y99,
                                ""),
                            "")))
                )
            )
        )
    )
)</f>
        <v>3.62</v>
      </c>
      <c r="J99" s="242">
        <v>45163</v>
      </c>
      <c r="K99" s="242">
        <v>45203</v>
      </c>
      <c r="L99" s="91" t="s">
        <v>155</v>
      </c>
      <c r="M99" s="192">
        <v>3.71428571428571</v>
      </c>
      <c r="N99" s="192">
        <v>3.62</v>
      </c>
      <c r="O99" s="192" t="s">
        <v>409</v>
      </c>
      <c r="P99" s="192" t="s">
        <v>409</v>
      </c>
      <c r="Q99" s="192" t="s">
        <v>409</v>
      </c>
      <c r="R99" s="192">
        <v>2.6</v>
      </c>
      <c r="S99" s="192">
        <v>0.36199999999999999</v>
      </c>
      <c r="T99" s="192">
        <v>-0.42499999999999799</v>
      </c>
      <c r="U99" s="192" t="s">
        <v>409</v>
      </c>
      <c r="V99" s="192" t="s">
        <v>409</v>
      </c>
      <c r="W99" s="192" t="s">
        <v>409</v>
      </c>
      <c r="X99" s="192" t="s">
        <v>409</v>
      </c>
      <c r="Y99" s="192"/>
      <c r="Z99" s="192"/>
      <c r="AF99" s="34"/>
      <c r="AG99" s="34"/>
      <c r="AH99" s="34"/>
      <c r="AI99" s="34"/>
      <c r="AJ99" s="34"/>
      <c r="AK99" s="34"/>
      <c r="AL99" s="195"/>
      <c r="AM99" s="195"/>
      <c r="AN99" s="80"/>
      <c r="AO99" s="80"/>
      <c r="AP99" s="80"/>
      <c r="AQ99" s="35"/>
    </row>
    <row r="100" spans="1:43" x14ac:dyDescent="0.2">
      <c r="A100" s="84">
        <v>93</v>
      </c>
      <c r="B100" s="84" t="str">
        <f ca="1"/>
        <v>Iraq</v>
      </c>
      <c r="C100" s="84" t="str">
        <f ca="1"/>
        <v>IRQ</v>
      </c>
      <c r="D100" s="219" t="str">
        <f ca="1"/>
        <v>MEA           Middle East &amp; North Africa</v>
      </c>
      <c r="E100" s="219" t="str">
        <f ca="1"/>
        <v>IBRD</v>
      </c>
      <c r="F100" s="190"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$M$4:$Y$4,
                    (M100:Y100),
                    "")),
            1,
            0))
        =0,
    NA(),
    IF(
        Parameters!$D$15=1,
        IF(
            SUM(--(ISNUMBER(IF($M$4:$Y$4=1,(M100:Y100),""))))&gt;0,
            MAX(IF(
                ISNUMBER(M100:Y100),
                IF(
                    M$4:Y$4=1,
                    M100:Y100,
                    ""),
                "")),
            MAX(IF(
                ISNUMBER(M100:Y100),
                IF(
                    M$4:Y$4=2,
                    M100:Y100,
                    ""),
                ""))
        ),
        IF(
            Parameters!$D$16=1,
            IFERROR(
                AVERAGE(IF(
                    ISNUMBER(M100:Y100),
                    IF(
                        M$4:Y$4=1,
                        M100:Y100,
                        ""),
                    "")),
                AVERAGE(IF(
                    ISNUMBER(M100:Y100),
                    IF(
                        M$4:Y$4=2,
                        M100:Y100,
                        ""),
                    ""))
            ),
            IF(
                Parameters!$D$17=1,
                IFERROR(
                    IF(
                        OR(
                            IF(
                                ISNUMBER(M100:Y100),
                                IF(
                                    M$4:Y$4=1,
                                    M100:Y100,
                                    ""),
                                "")
                            =0),
                        0,
                        GEOMEAN(IF(
                            ISNUMBER(M100:Y100),
                            IF(
                                M$4:Y$4=1,
                                M100:Y100,
                                ""),
                            ""))
                    ),
                    IF(
                        OR(IF(
                            ISNUMBER(M100:Y100),
                            IF(
                                M$4:Y$4=2,
                                M100:Y100,
                                ""),
                            "")
                            =0),
                        0,
                        GEOMEAN(IF(
                            ISNUMBER(M100:Y100),
                            IF(
                                M$4:Y$4=2,
                                M100:Y100,
                                ""),
                            "")))
                )
            )
        )
    )
)</f>
        <v>5.5714285714285703</v>
      </c>
      <c r="I100" s="191" t="e" cm="1">
        <f t="array" ref="I100">IF(
    SUM(IF(
            ISNUMBER(
                IF(
                    $M$5:$Y$5,
                    (M100:Y100),
                    "")),
            1,
            0))
        =0,
    NA(),
    IF(
        Parameters!$D$15=1,
        IF(
            SUM(--(ISNUMBER(IF($M$5:$Y$5=1,(M100:Y100),""))))&gt;0,
            MAX(IF(
                ISNUMBER(M100:Y100),
                IF(
                    M$5:Y$5=1,
                    M100:Y100,
                    ""),
                "")),
            MAX(IF(
                ISNUMBER(M100:Y100),
                IF(
                    M$5:Y$5=2,
                    M100:Y100,
                    ""),
                ""))
        ),
        IF(
            Parameters!$D$16=1,
            IFERROR(
                AVERAGE(IF(
                    ISNUMBER(M100:Y100),
                    IF(
                        M$5:Y$5=1,
                        M100:Y100,
                        ""),
                    "")),
                AVERAGE(IF(
                    ISNUMBER(M100:Y100),
                    IF(
                        M$5:Y$5=2,
                        M100:Y100,
                        ""),
                    ""))
            ),
            IF(
                Parameters!$D$17=1,
                IFERROR(
                    IF(
                        OR(
                            IF(
                                ISNUMBER(M100:Y100),
                                IF(
                                    M$5:Y$5=1,
                                    M100:Y100,
                                    ""),
                                "")
                            =0),
                        0,
                        GEOMEAN(IF(
                            ISNUMBER(M100:Y100),
                            IF(
                                M$5:Y$5=1,
                                M100:Y100,
                                ""),
                            ""))
                    ),
                    IF(
                        OR(IF(
                            ISNUMBER(M100:Y100),
                            IF(
                                M$5:Y$5=2,
                                M100:Y100,
                                ""),
                            "")
                            =0),
                        0,
                        GEOMEAN(IF(
                            ISNUMBER(M100:Y100),
                            IF(
                                M$5:Y$5=2,
                                M100:Y100,
                                ""),
                            "")))
                )
            )
        )
    )
)</f>
        <v>#N/A</v>
      </c>
      <c r="J100" s="242">
        <v>45163</v>
      </c>
      <c r="K100" s="242">
        <v>45201</v>
      </c>
      <c r="L100" s="91" t="s">
        <v>157</v>
      </c>
      <c r="M100" s="192">
        <v>5.5714285714285703</v>
      </c>
      <c r="N100" s="192" t="s">
        <v>409</v>
      </c>
      <c r="O100" s="192" t="s">
        <v>409</v>
      </c>
      <c r="P100" s="192" t="s">
        <v>409</v>
      </c>
      <c r="Q100" s="192" t="s">
        <v>409</v>
      </c>
      <c r="R100" s="192">
        <v>3.9</v>
      </c>
      <c r="S100" s="192" t="s">
        <v>409</v>
      </c>
      <c r="T100" s="192" t="s">
        <v>409</v>
      </c>
      <c r="U100" s="192" t="s">
        <v>409</v>
      </c>
      <c r="V100" s="192" t="s">
        <v>409</v>
      </c>
      <c r="W100" s="192" t="s">
        <v>409</v>
      </c>
      <c r="X100" s="192" t="s">
        <v>409</v>
      </c>
      <c r="Y100" s="192"/>
      <c r="Z100" s="192"/>
      <c r="AF100" s="34"/>
      <c r="AG100" s="34"/>
      <c r="AH100" s="34"/>
      <c r="AI100" s="34"/>
      <c r="AJ100" s="34"/>
      <c r="AK100" s="34"/>
      <c r="AL100" s="195"/>
      <c r="AM100" s="195"/>
      <c r="AN100" s="80"/>
      <c r="AO100" s="80"/>
      <c r="AP100" s="80"/>
      <c r="AQ100" s="35"/>
    </row>
    <row r="101" spans="1:43" x14ac:dyDescent="0.2">
      <c r="A101" s="84">
        <v>94</v>
      </c>
      <c r="B101" s="84" t="str">
        <f ca="1"/>
        <v>Iceland</v>
      </c>
      <c r="C101" s="84" t="str">
        <f ca="1"/>
        <v>ISL</v>
      </c>
      <c r="D101" s="219" t="str">
        <f ca="1"/>
        <v>ECS           Europe &amp; Central Asia</v>
      </c>
      <c r="E101" s="219" t="str">
        <f ca="1"/>
        <v>NA</v>
      </c>
      <c r="F101" s="190"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$M$4:$Y$4,
                    (M101:Y101),
                    "")),
            1,
            0))
        =0,
    NA(),
    IF(
        Parameters!$D$15=1,
        IF(
            SUM(--(ISNUMBER(IF($M$4:$Y$4=1,(M101:Y101),""))))&gt;0,
            MAX(IF(
                ISNUMBER(M101:Y101),
                IF(
                    M$4:Y$4=1,
                    M101:Y101,
                    ""),
                "")),
            MAX(IF(
                ISNUMBER(M101:Y101),
                IF(
                    M$4:Y$4=2,
                    M101:Y101,
                    ""),
                ""))
        ),
        IF(
            Parameters!$D$16=1,
            IFERROR(
                AVERAGE(IF(
                    ISNUMBER(M101:Y101),
                    IF(
                        M$4:Y$4=1,
                        M101:Y101,
                        ""),
                    "")),
                AVERAGE(IF(
                    ISNUMBER(M101:Y101),
                    IF(
                        M$4:Y$4=2,
                        M101:Y101,
                        ""),
                    ""))
            ),
            IF(
                Parameters!$D$17=1,
                IFERROR(
                    IF(
                        OR(
                            IF(
                                ISNUMBER(M101:Y101),
                                IF(
                                    M$4:Y$4=1,
                                    M101:Y101,
                                    ""),
                                "")
                            =0),
                        0,
                        GEOMEAN(IF(
                            ISNUMBER(M101:Y101),
                            IF(
                                M$4:Y$4=1,
                                M101:Y101,
                                ""),
                            ""))
                    ),
                    IF(
                        OR(IF(
                            ISNUMBER(M101:Y101),
                            IF(
                                M$4:Y$4=2,
                                M101:Y101,
                                ""),
                            "")
                            =0),
                        0,
                        GEOMEAN(IF(
                            ISNUMBER(M101:Y101),
                            IF(
                                M$4:Y$4=2,
                                M101:Y101,
                                ""),
                            "")))
                )
            )
        )
    )
)</f>
        <v>0.28571428571428598</v>
      </c>
      <c r="I101" s="191" cm="1">
        <f t="array" ref="I101">IF(
    SUM(IF(
            ISNUMBER(
                IF(
                    $M$5:$Y$5,
                    (M101:Y101),
                    "")),
            1,
            0))
        =0,
    NA(),
    IF(
        Parameters!$D$15=1,
        IF(
            SUM(--(ISNUMBER(IF($M$5:$Y$5=1,(M101:Y101),""))))&gt;0,
            MAX(IF(
                ISNUMBER(M101:Y101),
                IF(
                    M$5:Y$5=1,
                    M101:Y101,
                    ""),
                "")),
            MAX(IF(
                ISNUMBER(M101:Y101),
                IF(
                    M$5:Y$5=2,
                    M101:Y101,
                    ""),
                ""))
        ),
        IF(
            Parameters!$D$16=1,
            IFERROR(
                AVERAGE(IF(
                    ISNUMBER(M101:Y101),
                    IF(
                        M$5:Y$5=1,
                        M101:Y101,
                        ""),
                    "")),
                AVERAGE(IF(
                    ISNUMBER(M101:Y101),
                    IF(
                        M$5:Y$5=2,
                        M101:Y101,
                        ""),
                    ""))
            ),
            IF(
                Parameters!$D$17=1,
                IFERROR(
                    IF(
                        OR(
                            IF(
                                ISNUMBER(M101:Y101),
                                IF(
                                    M$5:Y$5=1,
                                    M101:Y101,
                                    ""),
                                "")
                            =0),
                        0,
                        GEOMEAN(IF(
                            ISNUMBER(M101:Y101),
                            IF(
                                M$5:Y$5=1,
                                M101:Y101,
                                ""),
                            ""))
                    ),
                    IF(
                        OR(IF(
                            ISNUMBER(M101:Y101),
                            IF(
                                M$5:Y$5=2,
                                M101:Y101,
                                ""),
                            "")
                            =0),
                        0,
                        GEOMEAN(IF(
                            ISNUMBER(M101:Y101),
                            IF(
                                M$5:Y$5=2,
                                M101:Y101,
                                ""),
                            "")))
                )
            )
        )
    )
)</f>
        <v>0</v>
      </c>
      <c r="J101" s="242">
        <v>44753</v>
      </c>
      <c r="K101" s="242">
        <v>45203</v>
      </c>
      <c r="L101" s="91" t="s">
        <v>159</v>
      </c>
      <c r="M101" s="192">
        <v>0.28571428571428598</v>
      </c>
      <c r="N101" s="192">
        <v>0</v>
      </c>
      <c r="O101" s="192" t="s">
        <v>409</v>
      </c>
      <c r="P101" s="192" t="s">
        <v>409</v>
      </c>
      <c r="Q101" s="192" t="s">
        <v>409</v>
      </c>
      <c r="R101" s="192">
        <v>0.2</v>
      </c>
      <c r="S101" s="192">
        <v>-2.2669999999999999</v>
      </c>
      <c r="T101" s="192">
        <v>-0.41599999999999898</v>
      </c>
      <c r="U101" s="192" t="s">
        <v>409</v>
      </c>
      <c r="V101" s="192" t="s">
        <v>409</v>
      </c>
      <c r="W101" s="192" t="s">
        <v>409</v>
      </c>
      <c r="X101" s="192" t="s">
        <v>409</v>
      </c>
      <c r="Y101" s="192"/>
      <c r="Z101" s="192"/>
      <c r="AF101" s="34"/>
      <c r="AG101" s="34"/>
      <c r="AH101" s="34"/>
      <c r="AI101" s="34"/>
      <c r="AJ101" s="34"/>
      <c r="AK101" s="34"/>
      <c r="AL101" s="195"/>
      <c r="AM101" s="195"/>
      <c r="AN101" s="80"/>
      <c r="AO101" s="80"/>
      <c r="AP101" s="80"/>
      <c r="AQ101" s="35"/>
    </row>
    <row r="102" spans="1:43" x14ac:dyDescent="0.2">
      <c r="A102" s="84">
        <v>95</v>
      </c>
      <c r="B102" s="84" t="str">
        <f ca="1"/>
        <v>Israel</v>
      </c>
      <c r="C102" s="84" t="str">
        <f ca="1"/>
        <v>ISR</v>
      </c>
      <c r="D102" s="219" t="str">
        <f ca="1"/>
        <v>MEA           Middle East &amp; North Africa</v>
      </c>
      <c r="E102" s="219" t="str">
        <f ca="1"/>
        <v>NA</v>
      </c>
      <c r="F102" s="190"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2.391054758290331</v>
      </c>
      <c r="H102" s="80" cm="1">
        <f t="array" ref="H102">IF(
    SUM(IF(
            ISNUMBER(
                IF(
                    $M$4:$Y$4,
                    (M102:Y102),
                    "")),
            1,
            0))
        =0,
    NA(),
    IF(
        Parameters!$D$15=1,
        IF(
            SUM(--(ISNUMBER(IF($M$4:$Y$4=1,(M102:Y102),""))))&gt;0,
            MAX(IF(
                ISNUMBER(M102:Y102),
                IF(
                    M$4:Y$4=1,
                    M102:Y102,
                    ""),
                "")),
            MAX(IF(
                ISNUMBER(M102:Y102),
                IF(
                    M$4:Y$4=2,
                    M102:Y102,
                    ""),
                ""))
        ),
        IF(
            Parameters!$D$16=1,
            IFERROR(
                AVERAGE(IF(
                    ISNUMBER(M102:Y102),
                    IF(
                        M$4:Y$4=1,
                        M102:Y102,
                        ""),
                    "")),
                AVERAGE(IF(
                    ISNUMBER(M102:Y102),
                    IF(
                        M$4:Y$4=2,
                        M102:Y102,
                        ""),
                    ""))
            ),
            IF(
                Parameters!$D$17=1,
                IFERROR(
                    IF(
                        OR(
                            IF(
                                ISNUMBER(M102:Y102),
                                IF(
                                    M$4:Y$4=1,
                                    M102:Y102,
                                    ""),
                                "")
                            =0),
                        0,
                        GEOMEAN(IF(
                            ISNUMBER(M102:Y102),
                            IF(
                                M$4:Y$4=1,
                                M102:Y102,
                                ""),
                            ""))
                    ),
                    IF(
                        OR(IF(
                            ISNUMBER(M102:Y102),
                            IF(
                                M$4:Y$4=2,
                                M102:Y102,
                                ""),
                            "")
                            =0),
                        0,
                        GEOMEAN(IF(
                            ISNUMBER(M102:Y102),
                            IF(
                                M$4:Y$4=2,
                                M102:Y102,
                                ""),
                            "")))
                )
            )
        )
    )
)</f>
        <v>0.85714285714285499</v>
      </c>
      <c r="I102" s="191" cm="1">
        <f t="array" ref="I102">IF(
    SUM(IF(
            ISNUMBER(
                IF(
                    $M$5:$Y$5,
                    (M102:Y102),
                    "")),
            1,
            0))
        =0,
    NA(),
    IF(
        Parameters!$D$15=1,
        IF(
            SUM(--(ISNUMBER(IF($M$5:$Y$5=1,(M102:Y102),""))))&gt;0,
            MAX(IF(
                ISNUMBER(M102:Y102),
                IF(
                    M$5:Y$5=1,
                    M102:Y102,
                    ""),
                "")),
            MAX(IF(
                ISNUMBER(M102:Y102),
                IF(
                    M$5:Y$5=2,
                    M102:Y102,
                    ""),
                ""))
        ),
        IF(
            Parameters!$D$16=1,
            IFERROR(
                AVERAGE(IF(
                    ISNUMBER(M102:Y102),
                    IF(
                        M$5:Y$5=1,
                        M102:Y102,
                        ""),
                    "")),
                AVERAGE(IF(
                    ISNUMBER(M102:Y102),
                    IF(
                        M$5:Y$5=2,
                        M102:Y102,
                        ""),
                    ""))
            ),
            IF(
                Parameters!$D$17=1,
                IFERROR(
                    IF(
                        OR(
                            IF(
                                ISNUMBER(M102:Y102),
                                IF(
                                    M$5:Y$5=1,
                                    M102:Y102,
                                    ""),
                                "")
                            =0),
                        0,
                        GEOMEAN(IF(
                            ISNUMBER(M102:Y102),
                            IF(
                                M$5:Y$5=1,
                                M102:Y102,
                                ""),
                            ""))
                    ),
                    IF(
                        OR(IF(
                            ISNUMBER(M102:Y102),
                            IF(
                                M$5:Y$5=2,
                                M102:Y102,
                                ""),
                            "")
                            =0),
                        0,
                        GEOMEAN(IF(
                            ISNUMBER(M102:Y102),
                            IF(
                                M$5:Y$5=2,
                                M102:Y102,
                                ""),
                            "")))
                )
            )
        )
    )
)</f>
        <v>6.6699999999999902</v>
      </c>
      <c r="J102" s="242">
        <v>45163</v>
      </c>
      <c r="K102" s="242">
        <v>45203</v>
      </c>
      <c r="L102" s="91" t="s">
        <v>161</v>
      </c>
      <c r="M102" s="192">
        <v>0.85714285714285499</v>
      </c>
      <c r="N102" s="192">
        <v>6.6699999999999902</v>
      </c>
      <c r="O102" s="192" t="s">
        <v>409</v>
      </c>
      <c r="P102" s="192" t="s">
        <v>409</v>
      </c>
      <c r="Q102" s="192" t="s">
        <v>409</v>
      </c>
      <c r="R102" s="192">
        <v>0.6</v>
      </c>
      <c r="S102" s="192">
        <v>-1.1919999999999999</v>
      </c>
      <c r="T102" s="192">
        <v>0.66699999999999904</v>
      </c>
      <c r="U102" s="192" t="s">
        <v>409</v>
      </c>
      <c r="V102" s="192" t="s">
        <v>409</v>
      </c>
      <c r="W102" s="192" t="s">
        <v>409</v>
      </c>
      <c r="X102" s="192" t="s">
        <v>409</v>
      </c>
      <c r="Y102" s="192"/>
      <c r="Z102" s="192"/>
      <c r="AF102" s="34"/>
      <c r="AG102" s="34"/>
      <c r="AH102" s="34"/>
      <c r="AI102" s="34"/>
      <c r="AJ102" s="34"/>
      <c r="AK102" s="34"/>
      <c r="AL102" s="195"/>
      <c r="AM102" s="195"/>
      <c r="AN102" s="80"/>
      <c r="AO102" s="80"/>
      <c r="AP102" s="80"/>
      <c r="AQ102" s="35"/>
    </row>
    <row r="103" spans="1:43" x14ac:dyDescent="0.2">
      <c r="A103" s="84">
        <v>96</v>
      </c>
      <c r="B103" s="84" t="str">
        <f ca="1"/>
        <v>Italy</v>
      </c>
      <c r="C103" s="84" t="str">
        <f ca="1"/>
        <v>ITA</v>
      </c>
      <c r="D103" s="219" t="str">
        <f ca="1"/>
        <v>ECS           Europe &amp; Central Asia</v>
      </c>
      <c r="E103" s="219" t="str">
        <f ca="1"/>
        <v>NA</v>
      </c>
      <c r="F103" s="190"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1.1180339887498874</v>
      </c>
      <c r="H103" s="80" cm="1">
        <f t="array" ref="H103">IF(
    SUM(IF(
            ISNUMBER(
                IF(
                    $M$4:$Y$4,
                    (M103:Y103),
                    "")),
            1,
            0))
        =0,
    NA(),
    IF(
        Parameters!$D$15=1,
        IF(
            SUM(--(ISNUMBER(IF($M$4:$Y$4=1,(M103:Y103),""))))&gt;0,
            MAX(IF(
                ISNUMBER(M103:Y103),
                IF(
                    M$4:Y$4=1,
                    M103:Y103,
                    ""),
                "")),
            MAX(IF(
                ISNUMBER(M103:Y103),
                IF(
                    M$4:Y$4=2,
                    M103:Y103,
                    ""),
                ""))
        ),
        IF(
            Parameters!$D$16=1,
            IFERROR(
                AVERAGE(IF(
                    ISNUMBER(M103:Y103),
                    IF(
                        M$4:Y$4=1,
                        M103:Y103,
                        ""),
                    "")),
                AVERAGE(IF(
                    ISNUMBER(M103:Y103),
                    IF(
                        M$4:Y$4=2,
                        M103:Y103,
                        ""),
                    ""))
            ),
            IF(
                Parameters!$D$17=1,
                IFERROR(
                    IF(
                        OR(
                            IF(
                                ISNUMBER(M103:Y103),
                                IF(
                                    M$4:Y$4=1,
                                    M103:Y103,
                                    ""),
                                "")
                            =0),
                        0,
                        GEOMEAN(IF(
                            ISNUMBER(M103:Y103),
                            IF(
                                M$4:Y$4=1,
                                M103:Y103,
                                ""),
                            ""))
                    ),
                    IF(
                        OR(IF(
                            ISNUMBER(M103:Y103),
                            IF(
                                M$4:Y$4=2,
                                M103:Y103,
                                ""),
                            "")
                            =0),
                        0,
                        GEOMEAN(IF(
                            ISNUMBER(M103:Y103),
                            IF(
                                M$4:Y$4=2,
                                M103:Y103,
                                ""),
                            "")))
                )
            )
        )
    )
)</f>
        <v>0.71428571428571297</v>
      </c>
      <c r="I103" s="191" cm="1">
        <f t="array" ref="I103">IF(
    SUM(IF(
            ISNUMBER(
                IF(
                    $M$5:$Y$5,
                    (M103:Y103),
                    "")),
            1,
            0))
        =0,
    NA(),
    IF(
        Parameters!$D$15=1,
        IF(
            SUM(--(ISNUMBER(IF($M$5:$Y$5=1,(M103:Y103),""))))&gt;0,
            MAX(IF(
                ISNUMBER(M103:Y103),
                IF(
                    M$5:Y$5=1,
                    M103:Y103,
                    ""),
                "")),
            MAX(IF(
                ISNUMBER(M103:Y103),
                IF(
                    M$5:Y$5=2,
                    M103:Y103,
                    ""),
                ""))
        ),
        IF(
            Parameters!$D$16=1,
            IFERROR(
                AVERAGE(IF(
                    ISNUMBER(M103:Y103),
                    IF(
                        M$5:Y$5=1,
                        M103:Y103,
                        ""),
                    "")),
                AVERAGE(IF(
                    ISNUMBER(M103:Y103),
                    IF(
                        M$5:Y$5=2,
                        M103:Y103,
                        ""),
                    ""))
            ),
            IF(
                Parameters!$D$17=1,
                IFERROR(
                    IF(
                        OR(
                            IF(
                                ISNUMBER(M103:Y103),
                                IF(
                                    M$5:Y$5=1,
                                    M103:Y103,
                                    ""),
                                "")
                            =0),
                        0,
                        GEOMEAN(IF(
                            ISNUMBER(M103:Y103),
                            IF(
                                M$5:Y$5=1,
                                M103:Y103,
                                ""),
                            ""))
                    ),
                    IF(
                        OR(IF(
                            ISNUMBER(M103:Y103),
                            IF(
                                M$5:Y$5=2,
                                M103:Y103,
                                ""),
                            "")
                            =0),
                        0,
                        GEOMEAN(IF(
                            ISNUMBER(M103:Y103),
                            IF(
                                M$5:Y$5=2,
                                M103:Y103,
                                ""),
                            "")))
                )
            )
        )
    )
)</f>
        <v>1.74999999999998</v>
      </c>
      <c r="J103" s="242">
        <v>45163</v>
      </c>
      <c r="K103" s="242">
        <v>45203</v>
      </c>
      <c r="L103" s="91" t="s">
        <v>163</v>
      </c>
      <c r="M103" s="192">
        <v>0.71428571428571297</v>
      </c>
      <c r="N103" s="192">
        <v>1.74999999999998</v>
      </c>
      <c r="O103" s="192" t="s">
        <v>409</v>
      </c>
      <c r="P103" s="192" t="s">
        <v>409</v>
      </c>
      <c r="Q103" s="192" t="s">
        <v>409</v>
      </c>
      <c r="R103" s="192">
        <v>0.5</v>
      </c>
      <c r="S103" s="192">
        <v>-1.4249999999999901</v>
      </c>
      <c r="T103" s="192">
        <v>0.17499999999999799</v>
      </c>
      <c r="U103" s="192" t="s">
        <v>409</v>
      </c>
      <c r="V103" s="192" t="s">
        <v>409</v>
      </c>
      <c r="W103" s="192" t="s">
        <v>409</v>
      </c>
      <c r="X103" s="192" t="s">
        <v>409</v>
      </c>
      <c r="Y103" s="192"/>
      <c r="Z103" s="192"/>
      <c r="AF103" s="34"/>
      <c r="AG103" s="34"/>
      <c r="AH103" s="34"/>
      <c r="AI103" s="34"/>
      <c r="AJ103" s="34"/>
      <c r="AK103" s="34"/>
      <c r="AL103" s="195"/>
      <c r="AM103" s="195"/>
      <c r="AN103" s="80"/>
      <c r="AO103" s="80"/>
      <c r="AP103" s="80"/>
      <c r="AQ103" s="35"/>
    </row>
    <row r="104" spans="1:43" x14ac:dyDescent="0.2">
      <c r="A104" s="84">
        <v>97</v>
      </c>
      <c r="B104" s="84" t="str">
        <f ca="1"/>
        <v>Jamaica</v>
      </c>
      <c r="C104" s="84" t="str">
        <f ca="1"/>
        <v>JAM</v>
      </c>
      <c r="D104" s="219" t="str">
        <f ca="1"/>
        <v>LCN           Latin America &amp; Caribbean</v>
      </c>
      <c r="E104" s="219" t="str">
        <f ca="1"/>
        <v>IBRD</v>
      </c>
      <c r="F104" s="190"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$M$4:$Y$4,
                    (M104:Y104),
                    "")),
            1,
            0))
        =0,
    NA(),
    IF(
        Parameters!$D$15=1,
        IF(
            SUM(--(ISNUMBER(IF($M$4:$Y$4=1,(M104:Y104),""))))&gt;0,
            MAX(IF(
                ISNUMBER(M104:Y104),
                IF(
                    M$4:Y$4=1,
                    M104:Y104,
                    ""),
                "")),
            MAX(IF(
                ISNUMBER(M104:Y104),
                IF(
                    M$4:Y$4=2,
                    M104:Y104,
                    ""),
                ""))
        ),
        IF(
            Parameters!$D$16=1,
            IFERROR(
                AVERAGE(IF(
                    ISNUMBER(M104:Y104),
                    IF(
                        M$4:Y$4=1,
                        M104:Y104,
                        ""),
                    "")),
                AVERAGE(IF(
                    ISNUMBER(M104:Y104),
                    IF(
                        M$4:Y$4=2,
                        M104:Y104,
                        ""),
                    ""))
            ),
            IF(
                Parameters!$D$17=1,
                IFERROR(
                    IF(
                        OR(
                            IF(
                                ISNUMBER(M104:Y104),
                                IF(
                                    M$4:Y$4=1,
                                    M104:Y104,
                                    ""),
                                "")
                            =0),
                        0,
                        GEOMEAN(IF(
                            ISNUMBER(M104:Y104),
                            IF(
                                M$4:Y$4=1,
                                M104:Y104,
                                ""),
                            ""))
                    ),
                    IF(
                        OR(IF(
                            ISNUMBER(M104:Y104),
                            IF(
                                M$4:Y$4=2,
                                M104:Y104,
                                ""),
                            "")
                            =0),
                        0,
                        GEOMEAN(IF(
                            ISNUMBER(M104:Y104),
                            IF(
                                M$4:Y$4=2,
                                M104:Y104,
                                ""),
                            "")))
                )
            )
        )
    )
)</f>
        <v>5.2857142857142803</v>
      </c>
      <c r="I104" s="191" cm="1">
        <f t="array" ref="I104">IF(
    SUM(IF(
            ISNUMBER(
                IF(
                    $M$5:$Y$5,
                    (M104:Y104),
                    "")),
            1,
            0))
        =0,
    NA(),
    IF(
        Parameters!$D$15=1,
        IF(
            SUM(--(ISNUMBER(IF($M$5:$Y$5=1,(M104:Y104),""))))&gt;0,
            MAX(IF(
                ISNUMBER(M104:Y104),
                IF(
                    M$5:Y$5=1,
                    M104:Y104,
                    ""),
                "")),
            MAX(IF(
                ISNUMBER(M104:Y104),
                IF(
                    M$5:Y$5=2,
                    M104:Y104,
                    ""),
                ""))
        ),
        IF(
            Parameters!$D$16=1,
            IFERROR(
                AVERAGE(IF(
                    ISNUMBER(M104:Y104),
                    IF(
                        M$5:Y$5=1,
                        M104:Y104,
                        ""),
                    "")),
                AVERAGE(IF(
                    ISNUMBER(M104:Y104),
                    IF(
                        M$5:Y$5=2,
                        M104:Y104,
                        ""),
                    ""))
            ),
            IF(
                Parameters!$D$17=1,
                IFERROR(
                    IF(
                        OR(
                            IF(
                                ISNUMBER(M104:Y104),
                                IF(
                                    M$5:Y$5=1,
                                    M104:Y104,
                                    ""),
                                "")
                            =0),
                        0,
                        GEOMEAN(IF(
                            ISNUMBER(M104:Y104),
                            IF(
                                M$5:Y$5=1,
                                M104:Y104,
                                ""),
                            ""))
                    ),
                    IF(
                        OR(IF(
                            ISNUMBER(M104:Y104),
                            IF(
                                M$5:Y$5=2,
                                M104:Y104,
                                ""),
                            "")
                            =0),
                        0,
                        GEOMEAN(IF(
                            ISNUMBER(M104:Y104),
                            IF(
                                M$5:Y$5=2,
                                M104:Y104,
                                ""),
                            "")))
                )
            )
        )
    )
)</f>
        <v>0</v>
      </c>
      <c r="J104" s="242">
        <v>45188</v>
      </c>
      <c r="K104" s="242">
        <v>45203</v>
      </c>
      <c r="L104" s="91" t="s">
        <v>165</v>
      </c>
      <c r="M104" s="192">
        <v>5.2857142857142803</v>
      </c>
      <c r="N104" s="192">
        <v>0</v>
      </c>
      <c r="O104" s="192" t="s">
        <v>409</v>
      </c>
      <c r="P104" s="192" t="s">
        <v>409</v>
      </c>
      <c r="Q104" s="192" t="s">
        <v>409</v>
      </c>
      <c r="R104" s="192">
        <v>3.7</v>
      </c>
      <c r="S104" s="192" t="s">
        <v>409</v>
      </c>
      <c r="T104" s="192">
        <v>-1.82499999999999</v>
      </c>
      <c r="U104" s="192" t="s">
        <v>409</v>
      </c>
      <c r="V104" s="192" t="s">
        <v>409</v>
      </c>
      <c r="W104" s="192" t="s">
        <v>409</v>
      </c>
      <c r="X104" s="192" t="s">
        <v>409</v>
      </c>
      <c r="Y104" s="192"/>
      <c r="Z104" s="192"/>
      <c r="AF104" s="34"/>
      <c r="AG104" s="34"/>
      <c r="AH104" s="34"/>
      <c r="AI104" s="34"/>
      <c r="AJ104" s="34"/>
      <c r="AK104" s="34"/>
      <c r="AL104" s="195"/>
      <c r="AM104" s="195"/>
      <c r="AN104" s="80"/>
      <c r="AO104" s="80"/>
      <c r="AP104" s="80"/>
      <c r="AQ104" s="35"/>
    </row>
    <row r="105" spans="1:43" x14ac:dyDescent="0.2">
      <c r="A105" s="84">
        <v>98</v>
      </c>
      <c r="B105" s="84" t="str">
        <f ca="1"/>
        <v>Jordan</v>
      </c>
      <c r="C105" s="84" t="str">
        <f ca="1"/>
        <v>JOR</v>
      </c>
      <c r="D105" s="219" t="str">
        <f ca="1"/>
        <v>MEA           Middle East &amp; North Africa</v>
      </c>
      <c r="E105" s="219" t="str">
        <f ca="1"/>
        <v>IBRD</v>
      </c>
      <c r="F105" s="190"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7.3678839761300665</v>
      </c>
      <c r="H105" s="80" cm="1">
        <f t="array" ref="H105">IF(
    SUM(IF(
            ISNUMBER(
                IF(
                    $M$4:$Y$4,
                    (M105:Y105),
                    "")),
            1,
            0))
        =0,
    NA(),
    IF(
        Parameters!$D$15=1,
        IF(
            SUM(--(ISNUMBER(IF($M$4:$Y$4=1,(M105:Y105),""))))&gt;0,
            MAX(IF(
                ISNUMBER(M105:Y105),
                IF(
                    M$4:Y$4=1,
                    M105:Y105,
                    ""),
                "")),
            MAX(IF(
                ISNUMBER(M105:Y105),
                IF(
                    M$4:Y$4=2,
                    M105:Y105,
                    ""),
                ""))
        ),
        IF(
            Parameters!$D$16=1,
            IFERROR(
                AVERAGE(IF(
                    ISNUMBER(M105:Y105),
                    IF(
                        M$4:Y$4=1,
                        M105:Y105,
                        ""),
                    "")),
                AVERAGE(IF(
                    ISNUMBER(M105:Y105),
                    IF(
                        M$4:Y$4=2,
                        M105:Y105,
                        ""),
                    ""))
            ),
            IF(
                Parameters!$D$17=1,
                IFERROR(
                    IF(
                        OR(
                            IF(
                                ISNUMBER(M105:Y105),
                                IF(
                                    M$4:Y$4=1,
                                    M105:Y105,
                                    ""),
                                "")
                            =0),
                        0,
                        GEOMEAN(IF(
                            ISNUMBER(M105:Y105),
                            IF(
                                M$4:Y$4=1,
                                M105:Y105,
                                ""),
                            ""))
                    ),
                    IF(
                        OR(IF(
                            ISNUMBER(M105:Y105),
                            IF(
                                M$4:Y$4=2,
                                M105:Y105,
                                ""),
                            "")
                            =0),
                        0,
                        GEOMEAN(IF(
                            ISNUMBER(M105:Y105),
                            IF(
                                M$4:Y$4=2,
                                M105:Y105,
                                ""),
                            "")))
                )
            )
        )
    )
)</f>
        <v>5.4285714285714199</v>
      </c>
      <c r="I105" s="191" cm="1">
        <f t="array" ref="I105">IF(
    SUM(IF(
            ISNUMBER(
                IF(
                    $M$5:$Y$5,
                    (M105:Y105),
                    "")),
            1,
            0))
        =0,
    NA(),
    IF(
        Parameters!$D$15=1,
        IF(
            SUM(--(ISNUMBER(IF($M$5:$Y$5=1,(M105:Y105),""))))&gt;0,
            MAX(IF(
                ISNUMBER(M105:Y105),
                IF(
                    M$5:Y$5=1,
                    M105:Y105,
                    ""),
                "")),
            MAX(IF(
                ISNUMBER(M105:Y105),
                IF(
                    M$5:Y$5=2,
                    M105:Y105,
                    ""),
                ""))
        ),
        IF(
            Parameters!$D$16=1,
            IFERROR(
                AVERAGE(IF(
                    ISNUMBER(M105:Y105),
                    IF(
                        M$5:Y$5=1,
                        M105:Y105,
                        ""),
                    "")),
                AVERAGE(IF(
                    ISNUMBER(M105:Y105),
                    IF(
                        M$5:Y$5=2,
                        M105:Y105,
                        ""),
                    ""))
            ),
            IF(
                Parameters!$D$17=1,
                IFERROR(
                    IF(
                        OR(
                            IF(
                                ISNUMBER(M105:Y105),
                                IF(
                                    M$5:Y$5=1,
                                    M105:Y105,
                                    ""),
                                "")
                            =0),
                        0,
                        GEOMEAN(IF(
                            ISNUMBER(M105:Y105),
                            IF(
                                M$5:Y$5=1,
                                M105:Y105,
                                ""),
                            ""))
                    ),
                    IF(
                        OR(IF(
                            ISNUMBER(M105:Y105),
                            IF(
                                M$5:Y$5=2,
                                M105:Y105,
                                ""),
                            "")
                            =0),
                        0,
                        GEOMEAN(IF(
                            ISNUMBER(M105:Y105),
                            IF(
                                M$5:Y$5=2,
                                M105:Y105,
                                ""),
                            "")))
                )
            )
        )
    )
)</f>
        <v>10</v>
      </c>
      <c r="J105" s="242">
        <v>45163</v>
      </c>
      <c r="K105" s="242">
        <v>45203</v>
      </c>
      <c r="L105" s="91" t="s">
        <v>167</v>
      </c>
      <c r="M105" s="192">
        <v>5.4285714285714199</v>
      </c>
      <c r="N105" s="192">
        <v>10</v>
      </c>
      <c r="O105" s="192">
        <v>10</v>
      </c>
      <c r="P105" s="192" t="s">
        <v>409</v>
      </c>
      <c r="Q105" s="192" t="s">
        <v>409</v>
      </c>
      <c r="R105" s="192">
        <v>3.8</v>
      </c>
      <c r="S105" s="192">
        <v>-1.242</v>
      </c>
      <c r="T105" s="192">
        <v>1.375</v>
      </c>
      <c r="U105" s="192" t="s">
        <v>541</v>
      </c>
      <c r="V105" s="192" t="s">
        <v>409</v>
      </c>
      <c r="W105" s="192" t="s">
        <v>409</v>
      </c>
      <c r="X105" s="192" t="s">
        <v>409</v>
      </c>
      <c r="Y105" s="192"/>
      <c r="Z105" s="192"/>
      <c r="AF105" s="34"/>
      <c r="AG105" s="34"/>
      <c r="AH105" s="34"/>
      <c r="AI105" s="34"/>
      <c r="AJ105" s="34"/>
      <c r="AK105" s="34"/>
      <c r="AL105" s="195"/>
      <c r="AM105" s="195"/>
      <c r="AN105" s="80"/>
      <c r="AO105" s="80"/>
      <c r="AP105" s="80"/>
      <c r="AQ105" s="35"/>
    </row>
    <row r="106" spans="1:43" x14ac:dyDescent="0.2">
      <c r="A106" s="84">
        <v>99</v>
      </c>
      <c r="B106" s="84" t="str">
        <f ca="1"/>
        <v>Japan</v>
      </c>
      <c r="C106" s="84" t="str">
        <f ca="1"/>
        <v>JPN</v>
      </c>
      <c r="D106" s="219" t="str">
        <f ca="1"/>
        <v>EAS           East Asia &amp; Pacific</v>
      </c>
      <c r="E106" s="219" t="str">
        <f ca="1"/>
        <v>NA</v>
      </c>
      <c r="F106" s="190"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0.44077853201547357</v>
      </c>
      <c r="H106" s="80" cm="1">
        <f t="array" ref="H106">IF(
    SUM(IF(
            ISNUMBER(
                IF(
                    $M$4:$Y$4,
                    (M106:Y106),
                    "")),
            1,
            0))
        =0,
    NA(),
    IF(
        Parameters!$D$15=1,
        IF(
            SUM(--(ISNUMBER(IF($M$4:$Y$4=1,(M106:Y106),""))))&gt;0,
            MAX(IF(
                ISNUMBER(M106:Y106),
                IF(
                    M$4:Y$4=1,
                    M106:Y106,
                    ""),
                "")),
            MAX(IF(
                ISNUMBER(M106:Y106),
                IF(
                    M$4:Y$4=2,
                    M106:Y106,
                    ""),
                ""))
        ),
        IF(
            Parameters!$D$16=1,
            IFERROR(
                AVERAGE(IF(
                    ISNUMBER(M106:Y106),
                    IF(
                        M$4:Y$4=1,
                        M106:Y106,
                        ""),
                    "")),
                AVERAGE(IF(
                    ISNUMBER(M106:Y106),
                    IF(
                        M$4:Y$4=2,
                        M106:Y106,
                        ""),
                    ""))
            ),
            IF(
                Parameters!$D$17=1,
                IFERROR(
                    IF(
                        OR(
                            IF(
                                ISNUMBER(M106:Y106),
                                IF(
                                    M$4:Y$4=1,
                                    M106:Y106,
                                    ""),
                                "")
                            =0),
                        0,
                        GEOMEAN(IF(
                            ISNUMBER(M106:Y106),
                            IF(
                                M$4:Y$4=1,
                                M106:Y106,
                                ""),
                            ""))
                    ),
                    IF(
                        OR(IF(
                            ISNUMBER(M106:Y106),
                            IF(
                                M$4:Y$4=2,
                                M106:Y106,
                                ""),
                            "")
                            =0),
                        0,
                        GEOMEAN(IF(
                            ISNUMBER(M106:Y106),
                            IF(
                                M$4:Y$4=2,
                                M106:Y106,
                                ""),
                            "")))
                )
            )
        )
    )
)</f>
        <v>0.57142857142857095</v>
      </c>
      <c r="I106" s="191" cm="1">
        <f t="array" ref="I106">IF(
    SUM(IF(
            ISNUMBER(
                IF(
                    $M$5:$Y$5,
                    (M106:Y106),
                    "")),
            1,
            0))
        =0,
    NA(),
    IF(
        Parameters!$D$15=1,
        IF(
            SUM(--(ISNUMBER(IF($M$5:$Y$5=1,(M106:Y106),""))))&gt;0,
            MAX(IF(
                ISNUMBER(M106:Y106),
                IF(
                    M$5:Y$5=1,
                    M106:Y106,
                    ""),
                "")),
            MAX(IF(
                ISNUMBER(M106:Y106),
                IF(
                    M$5:Y$5=2,
                    M106:Y106,
                    ""),
                ""))
        ),
        IF(
            Parameters!$D$16=1,
            IFERROR(
                AVERAGE(IF(
                    ISNUMBER(M106:Y106),
                    IF(
                        M$5:Y$5=1,
                        M106:Y106,
                        ""),
                    "")),
                AVERAGE(IF(
                    ISNUMBER(M106:Y106),
                    IF(
                        M$5:Y$5=2,
                        M106:Y106,
                        ""),
                    ""))
            ),
            IF(
                Parameters!$D$17=1,
                IFERROR(
                    IF(
                        OR(
                            IF(
                                ISNUMBER(M106:Y106),
                                IF(
                                    M$5:Y$5=1,
                                    M106:Y106,
                                    ""),
                                "")
                            =0),
                        0,
                        GEOMEAN(IF(
                            ISNUMBER(M106:Y106),
                            IF(
                                M$5:Y$5=1,
                                M106:Y106,
                                ""),
                            ""))
                    ),
                    IF(
                        OR(IF(
                            ISNUMBER(M106:Y106),
                            IF(
                                M$5:Y$5=2,
                                M106:Y106,
                                ""),
                            "")
                            =0),
                        0,
                        GEOMEAN(IF(
                            ISNUMBER(M106:Y106),
                            IF(
                                M$5:Y$5=2,
                                M106:Y106,
                                ""),
                            "")))
                )
            )
        )
    )
)</f>
        <v>0.34000000000000302</v>
      </c>
      <c r="J106" s="242">
        <v>44753</v>
      </c>
      <c r="K106" s="242">
        <v>45203</v>
      </c>
      <c r="L106" s="91" t="s">
        <v>169</v>
      </c>
      <c r="M106" s="192">
        <v>0.57142857142857095</v>
      </c>
      <c r="N106" s="192">
        <v>0.34000000000000302</v>
      </c>
      <c r="O106" s="192" t="s">
        <v>409</v>
      </c>
      <c r="P106" s="192" t="s">
        <v>409</v>
      </c>
      <c r="Q106" s="192" t="s">
        <v>409</v>
      </c>
      <c r="R106" s="192">
        <v>0.4</v>
      </c>
      <c r="S106" s="192">
        <v>-0.25900000000000001</v>
      </c>
      <c r="T106" s="192">
        <v>3.4000000000000197E-2</v>
      </c>
      <c r="U106" s="192" t="s">
        <v>409</v>
      </c>
      <c r="V106" s="192" t="s">
        <v>409</v>
      </c>
      <c r="W106" s="192" t="s">
        <v>409</v>
      </c>
      <c r="X106" s="192" t="s">
        <v>409</v>
      </c>
      <c r="Y106" s="192"/>
      <c r="Z106" s="192"/>
      <c r="AF106" s="34"/>
      <c r="AG106" s="34"/>
      <c r="AH106" s="34"/>
      <c r="AI106" s="34"/>
      <c r="AJ106" s="34"/>
      <c r="AK106" s="34"/>
      <c r="AL106" s="195"/>
      <c r="AM106" s="195"/>
      <c r="AN106" s="80"/>
      <c r="AO106" s="80"/>
      <c r="AP106" s="80"/>
      <c r="AQ106" s="35"/>
    </row>
    <row r="107" spans="1:43" x14ac:dyDescent="0.2">
      <c r="A107" s="84">
        <v>100</v>
      </c>
      <c r="B107" s="84" t="str">
        <f ca="1"/>
        <v>Kazakhstan</v>
      </c>
      <c r="C107" s="84" t="str">
        <f ca="1"/>
        <v>KAZ</v>
      </c>
      <c r="D107" s="219" t="str">
        <f ca="1"/>
        <v>ECS           Europe &amp; Central Asia</v>
      </c>
      <c r="E107" s="219" t="str">
        <f ca="1"/>
        <v>IBRD</v>
      </c>
      <c r="F107" s="190"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$M$4:$Y$4,
                    (M107:Y107),
                    "")),
            1,
            0))
        =0,
    NA(),
    IF(
        Parameters!$D$15=1,
        IF(
            SUM(--(ISNUMBER(IF($M$4:$Y$4=1,(M107:Y107),""))))&gt;0,
            MAX(IF(
                ISNUMBER(M107:Y107),
                IF(
                    M$4:Y$4=1,
                    M107:Y107,
                    ""),
                "")),
            MAX(IF(
                ISNUMBER(M107:Y107),
                IF(
                    M$4:Y$4=2,
                    M107:Y107,
                    ""),
                ""))
        ),
        IF(
            Parameters!$D$16=1,
            IFERROR(
                AVERAGE(IF(
                    ISNUMBER(M107:Y107),
                    IF(
                        M$4:Y$4=1,
                        M107:Y107,
                        ""),
                    "")),
                AVERAGE(IF(
                    ISNUMBER(M107:Y107),
                    IF(
                        M$4:Y$4=2,
                        M107:Y107,
                        ""),
                    ""))
            ),
            IF(
                Parameters!$D$17=1,
                IFERROR(
                    IF(
                        OR(
                            IF(
                                ISNUMBER(M107:Y107),
                                IF(
                                    M$4:Y$4=1,
                                    M107:Y107,
                                    ""),
                                "")
                            =0),
                        0,
                        GEOMEAN(IF(
                            ISNUMBER(M107:Y107),
                            IF(
                                M$4:Y$4=1,
                                M107:Y107,
                                ""),
                            ""))
                    ),
                    IF(
                        OR(IF(
                            ISNUMBER(M107:Y107),
                            IF(
                                M$4:Y$4=2,
                                M107:Y107,
                                ""),
                            "")
                            =0),
                        0,
                        GEOMEAN(IF(
                            ISNUMBER(M107:Y107),
                            IF(
                                M$4:Y$4=2,
                                M107:Y107,
                                ""),
                            "")))
                )
            )
        )
    )
)</f>
        <v>1.4285714285714199</v>
      </c>
      <c r="I107" s="191" cm="1">
        <f t="array" ref="I107">IF(
    SUM(IF(
            ISNUMBER(
                IF(
                    $M$5:$Y$5,
                    (M107:Y107),
                    "")),
            1,
            0))
        =0,
    NA(),
    IF(
        Parameters!$D$15=1,
        IF(
            SUM(--(ISNUMBER(IF($M$5:$Y$5=1,(M107:Y107),""))))&gt;0,
            MAX(IF(
                ISNUMBER(M107:Y107),
                IF(
                    M$5:Y$5=1,
                    M107:Y107,
                    ""),
                "")),
            MAX(IF(
                ISNUMBER(M107:Y107),
                IF(
                    M$5:Y$5=2,
                    M107:Y107,
                    ""),
                ""))
        ),
        IF(
            Parameters!$D$16=1,
            IFERROR(
                AVERAGE(IF(
                    ISNUMBER(M107:Y107),
                    IF(
                        M$5:Y$5=1,
                        M107:Y107,
                        ""),
                    "")),
                AVERAGE(IF(
                    ISNUMBER(M107:Y107),
                    IF(
                        M$5:Y$5=2,
                        M107:Y107,
                        ""),
                    ""))
            ),
            IF(
                Parameters!$D$17=1,
                IFERROR(
                    IF(
                        OR(
                            IF(
                                ISNUMBER(M107:Y107),
                                IF(
                                    M$5:Y$5=1,
                                    M107:Y107,
                                    ""),
                                "")
                            =0),
                        0,
                        GEOMEAN(IF(
                            ISNUMBER(M107:Y107),
                            IF(
                                M$5:Y$5=1,
                                M107:Y107,
                                ""),
                            ""))
                    ),
                    IF(
                        OR(IF(
                            ISNUMBER(M107:Y107),
                            IF(
                                M$5:Y$5=2,
                                M107:Y107,
                                ""),
                            "")
                            =0),
                        0,
                        GEOMEAN(IF(
                            ISNUMBER(M107:Y107),
                            IF(
                                M$5:Y$5=2,
                                M107:Y107,
                                ""),
                            "")))
                )
            )
        )
    )
)</f>
        <v>0</v>
      </c>
      <c r="J107" s="242">
        <v>44753</v>
      </c>
      <c r="K107" s="242">
        <v>45014</v>
      </c>
      <c r="L107" s="91" t="s">
        <v>171</v>
      </c>
      <c r="M107" s="192">
        <v>1.4285714285714199</v>
      </c>
      <c r="N107" s="192">
        <v>0</v>
      </c>
      <c r="O107" s="192">
        <v>0</v>
      </c>
      <c r="P107" s="192" t="s">
        <v>409</v>
      </c>
      <c r="Q107" s="192" t="s">
        <v>409</v>
      </c>
      <c r="R107" s="192">
        <v>1</v>
      </c>
      <c r="S107" s="192">
        <v>0</v>
      </c>
      <c r="T107" s="192">
        <v>-2.4999999999999401E-2</v>
      </c>
      <c r="U107" s="192" t="s">
        <v>539</v>
      </c>
      <c r="V107" s="192" t="s">
        <v>409</v>
      </c>
      <c r="W107" s="192" t="s">
        <v>409</v>
      </c>
      <c r="X107" s="192" t="s">
        <v>409</v>
      </c>
      <c r="Y107" s="192"/>
      <c r="Z107" s="192"/>
      <c r="AF107" s="34"/>
      <c r="AG107" s="34"/>
      <c r="AH107" s="34"/>
      <c r="AI107" s="34"/>
      <c r="AJ107" s="34"/>
      <c r="AK107" s="34"/>
      <c r="AL107" s="195"/>
      <c r="AM107" s="195"/>
      <c r="AN107" s="80"/>
      <c r="AO107" s="80"/>
      <c r="AP107" s="80"/>
      <c r="AQ107" s="35"/>
    </row>
    <row r="108" spans="1:43" x14ac:dyDescent="0.2">
      <c r="A108" s="84">
        <v>101</v>
      </c>
      <c r="B108" s="84" t="str">
        <f ca="1"/>
        <v>Kenya</v>
      </c>
      <c r="C108" s="84" t="str">
        <f ca="1"/>
        <v>KEN</v>
      </c>
      <c r="D108" s="219" t="str">
        <f ca="1"/>
        <v>SSF           Sub-Saharan Africa</v>
      </c>
      <c r="E108" s="219" t="str">
        <f ca="1"/>
        <v>Blend</v>
      </c>
      <c r="F108" s="190"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0</v>
      </c>
      <c r="H108" s="80" cm="1">
        <f t="array" ref="H108">IF(
    SUM(IF(
            ISNUMBER(
                IF(
                    $M$4:$Y$4,
                    (M108:Y108),
                    "")),
            1,
            0))
        =0,
    NA(),
    IF(
        Parameters!$D$15=1,
        IF(
            SUM(--(ISNUMBER(IF($M$4:$Y$4=1,(M108:Y108),""))))&gt;0,
            MAX(IF(
                ISNUMBER(M108:Y108),
                IF(
                    M$4:Y$4=1,
                    M108:Y108,
                    ""),
                "")),
            MAX(IF(
                ISNUMBER(M108:Y108),
                IF(
                    M$4:Y$4=2,
                    M108:Y108,
                    ""),
                ""))
        ),
        IF(
            Parameters!$D$16=1,
            IFERROR(
                AVERAGE(IF(
                    ISNUMBER(M108:Y108),
                    IF(
                        M$4:Y$4=1,
                        M108:Y108,
                        ""),
                    "")),
                AVERAGE(IF(
                    ISNUMBER(M108:Y108),
                    IF(
                        M$4:Y$4=2,
                        M108:Y108,
                        ""),
                    ""))
            ),
            IF(
                Parameters!$D$17=1,
                IFERROR(
                    IF(
                        OR(
                            IF(
                                ISNUMBER(M108:Y108),
                                IF(
                                    M$4:Y$4=1,
                                    M108:Y108,
                                    ""),
                                "")
                            =0),
                        0,
                        GEOMEAN(IF(
                            ISNUMBER(M108:Y108),
                            IF(
                                M$4:Y$4=1,
                                M108:Y108,
                                ""),
                            ""))
                    ),
                    IF(
                        OR(IF(
                            ISNUMBER(M108:Y108),
                            IF(
                                M$4:Y$4=2,
                                M108:Y108,
                                ""),
                            "")
                            =0),
                        0,
                        GEOMEAN(IF(
                            ISNUMBER(M108:Y108),
                            IF(
                                M$4:Y$4=2,
                                M108:Y108,
                                ""),
                            "")))
                )
            )
        )
    )
)</f>
        <v>8</v>
      </c>
      <c r="I108" s="191" cm="1">
        <f t="array" ref="I108">IF(
    SUM(IF(
            ISNUMBER(
                IF(
                    $M$5:$Y$5,
                    (M108:Y108),
                    "")),
            1,
            0))
        =0,
    NA(),
    IF(
        Parameters!$D$15=1,
        IF(
            SUM(--(ISNUMBER(IF($M$5:$Y$5=1,(M108:Y108),""))))&gt;0,
            MAX(IF(
                ISNUMBER(M108:Y108),
                IF(
                    M$5:Y$5=1,
                    M108:Y108,
                    ""),
                "")),
            MAX(IF(
                ISNUMBER(M108:Y108),
                IF(
                    M$5:Y$5=2,
                    M108:Y108,
                    ""),
                ""))
        ),
        IF(
            Parameters!$D$16=1,
            IFERROR(
                AVERAGE(IF(
                    ISNUMBER(M108:Y108),
                    IF(
                        M$5:Y$5=1,
                        M108:Y108,
                        ""),
                    "")),
                AVERAGE(IF(
                    ISNUMBER(M108:Y108),
                    IF(
                        M$5:Y$5=2,
                        M108:Y108,
                        ""),
                    ""))
            ),
            IF(
                Parameters!$D$17=1,
                IFERROR(
                    IF(
                        OR(
                            IF(
                                ISNUMBER(M108:Y108),
                                IF(
                                    M$5:Y$5=1,
                                    M108:Y108,
                                    ""),
                                "")
                            =0),
                        0,
                        GEOMEAN(IF(
                            ISNUMBER(M108:Y108),
                            IF(
                                M$5:Y$5=1,
                                M108:Y108,
                                ""),
                            ""))
                    ),
                    IF(
                        OR(IF(
                            ISNUMBER(M108:Y108),
                            IF(
                                M$5:Y$5=2,
                                M108:Y108,
                                ""),
                            "")
                            =0),
                        0,
                        GEOMEAN(IF(
                            ISNUMBER(M108:Y108),
                            IF(
                                M$5:Y$5=2,
                                M108:Y108,
                                ""),
                            "")))
                )
            )
        )
    )
)</f>
        <v>0</v>
      </c>
      <c r="J108" s="242">
        <v>45188</v>
      </c>
      <c r="K108" s="242">
        <v>45203</v>
      </c>
      <c r="L108" s="91" t="s">
        <v>173</v>
      </c>
      <c r="M108" s="192">
        <v>8</v>
      </c>
      <c r="N108" s="192" t="s">
        <v>409</v>
      </c>
      <c r="O108" s="192">
        <v>0</v>
      </c>
      <c r="P108" s="192">
        <v>0</v>
      </c>
      <c r="Q108" s="192" t="s">
        <v>409</v>
      </c>
      <c r="R108" s="192">
        <v>5.6</v>
      </c>
      <c r="S108" s="192" t="s">
        <v>409</v>
      </c>
      <c r="T108" s="192" t="s">
        <v>409</v>
      </c>
      <c r="U108" s="192" t="s">
        <v>539</v>
      </c>
      <c r="V108" s="192">
        <v>-0.30961825008815003</v>
      </c>
      <c r="W108" s="192">
        <v>-0.64393261322430095</v>
      </c>
      <c r="X108" s="192" t="s">
        <v>409</v>
      </c>
      <c r="Y108" s="192"/>
      <c r="Z108" s="192"/>
      <c r="AF108" s="34"/>
      <c r="AG108" s="34"/>
      <c r="AH108" s="34"/>
      <c r="AI108" s="34"/>
      <c r="AJ108" s="34"/>
      <c r="AK108" s="34"/>
      <c r="AL108" s="195"/>
      <c r="AM108" s="195"/>
      <c r="AN108" s="80"/>
      <c r="AO108" s="80"/>
      <c r="AP108" s="80"/>
      <c r="AQ108" s="35"/>
    </row>
    <row r="109" spans="1:43" x14ac:dyDescent="0.2">
      <c r="A109" s="84">
        <v>102</v>
      </c>
      <c r="B109" s="84" t="str">
        <f ca="1"/>
        <v>Kyrgyz Republic</v>
      </c>
      <c r="C109" s="84" t="str">
        <f ca="1"/>
        <v>KGZ</v>
      </c>
      <c r="D109" s="219" t="str">
        <f ca="1"/>
        <v>ECS           Europe &amp; Central Asia</v>
      </c>
      <c r="E109" s="219" t="str">
        <f ca="1"/>
        <v>IDA</v>
      </c>
      <c r="F109" s="190"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4.1699606027600913</v>
      </c>
      <c r="H109" s="80" cm="1">
        <f t="array" ref="H109">IF(
    SUM(IF(
            ISNUMBER(
                IF(
                    $M$4:$Y$4,
                    (M109:Y109),
                    "")),
            1,
            0))
        =0,
    NA(),
    IF(
        Parameters!$D$15=1,
        IF(
            SUM(--(ISNUMBER(IF($M$4:$Y$4=1,(M109:Y109),""))))&gt;0,
            MAX(IF(
                ISNUMBER(M109:Y109),
                IF(
                    M$4:Y$4=1,
                    M109:Y109,
                    ""),
                "")),
            MAX(IF(
                ISNUMBER(M109:Y109),
                IF(
                    M$4:Y$4=2,
                    M109:Y109,
                    ""),
                ""))
        ),
        IF(
            Parameters!$D$16=1,
            IFERROR(
                AVERAGE(IF(
                    ISNUMBER(M109:Y109),
                    IF(
                        M$4:Y$4=1,
                        M109:Y109,
                        ""),
                    "")),
                AVERAGE(IF(
                    ISNUMBER(M109:Y109),
                    IF(
                        M$4:Y$4=2,
                        M109:Y109,
                        ""),
                    ""))
            ),
            IF(
                Parameters!$D$17=1,
                IFERROR(
                    IF(
                        OR(
                            IF(
                                ISNUMBER(M109:Y109),
                                IF(
                                    M$4:Y$4=1,
                                    M109:Y109,
                                    ""),
                                "")
                            =0),
                        0,
                        GEOMEAN(IF(
                            ISNUMBER(M109:Y109),
                            IF(
                                M$4:Y$4=1,
                                M109:Y109,
                                ""),
                            ""))
                    ),
                    IF(
                        OR(IF(
                            ISNUMBER(M109:Y109),
                            IF(
                                M$4:Y$4=2,
                                M109:Y109,
                                ""),
                            "")
                            =0),
                        0,
                        GEOMEAN(IF(
                            ISNUMBER(M109:Y109),
                            IF(
                                M$4:Y$4=2,
                                M109:Y109,
                                ""),
                            "")))
                )
            )
        )
    )
)</f>
        <v>4.8571428571428497</v>
      </c>
      <c r="I109" s="191" cm="1">
        <f t="array" ref="I109">IF(
    SUM(IF(
            ISNUMBER(
                IF(
                    $M$5:$Y$5,
                    (M109:Y109),
                    "")),
            1,
            0))
        =0,
    NA(),
    IF(
        Parameters!$D$15=1,
        IF(
            SUM(--(ISNUMBER(IF($M$5:$Y$5=1,(M109:Y109),""))))&gt;0,
            MAX(IF(
                ISNUMBER(M109:Y109),
                IF(
                    M$5:Y$5=1,
                    M109:Y109,
                    ""),
                "")),
            MAX(IF(
                ISNUMBER(M109:Y109),
                IF(
                    M$5:Y$5=2,
                    M109:Y109,
                    ""),
                ""))
        ),
        IF(
            Parameters!$D$16=1,
            IFERROR(
                AVERAGE(IF(
                    ISNUMBER(M109:Y109),
                    IF(
                        M$5:Y$5=1,
                        M109:Y109,
                        ""),
                    "")),
                AVERAGE(IF(
                    ISNUMBER(M109:Y109),
                    IF(
                        M$5:Y$5=2,
                        M109:Y109,
                        ""),
                    ""))
            ),
            IF(
                Parameters!$D$17=1,
                IFERROR(
                    IF(
                        OR(
                            IF(
                                ISNUMBER(M109:Y109),
                                IF(
                                    M$5:Y$5=1,
                                    M109:Y109,
                                    ""),
                                "")
                            =0),
                        0,
                        GEOMEAN(IF(
                            ISNUMBER(M109:Y109),
                            IF(
                                M$5:Y$5=1,
                                M109:Y109,
                                ""),
                            ""))
                    ),
                    IF(
                        OR(IF(
                            ISNUMBER(M109:Y109),
                            IF(
                                M$5:Y$5=2,
                                M109:Y109,
                                ""),
                            "")
                            =0),
                        0,
                        GEOMEAN(IF(
                            ISNUMBER(M109:Y109),
                            IF(
                                M$5:Y$5=2,
                                M109:Y109,
                                ""),
                            "")))
                )
            )
        )
    )
)</f>
        <v>3.5799999999999801</v>
      </c>
      <c r="J109" s="242">
        <v>45188</v>
      </c>
      <c r="K109" s="242">
        <v>45203</v>
      </c>
      <c r="L109" s="91" t="s">
        <v>174</v>
      </c>
      <c r="M109" s="192">
        <v>4.8571428571428497</v>
      </c>
      <c r="N109" s="192">
        <v>3.5799999999999801</v>
      </c>
      <c r="O109" s="192" t="s">
        <v>409</v>
      </c>
      <c r="P109" s="192">
        <v>2.6382494520115398</v>
      </c>
      <c r="Q109" s="192" t="s">
        <v>409</v>
      </c>
      <c r="R109" s="192">
        <v>3.4</v>
      </c>
      <c r="S109" s="192">
        <v>0</v>
      </c>
      <c r="T109" s="192">
        <v>0.35799999999999799</v>
      </c>
      <c r="U109" s="192" t="s">
        <v>409</v>
      </c>
      <c r="V109" s="192">
        <v>0.13191247260057701</v>
      </c>
      <c r="W109" s="192">
        <v>5.6702695962584003E-2</v>
      </c>
      <c r="X109" s="192" t="s">
        <v>409</v>
      </c>
      <c r="Y109" s="192"/>
      <c r="Z109" s="192"/>
      <c r="AF109" s="34"/>
      <c r="AG109" s="34"/>
      <c r="AH109" s="34"/>
      <c r="AI109" s="34"/>
      <c r="AJ109" s="34"/>
      <c r="AK109" s="34"/>
      <c r="AL109" s="195"/>
      <c r="AM109" s="195"/>
      <c r="AN109" s="80"/>
      <c r="AO109" s="80"/>
      <c r="AP109" s="80"/>
      <c r="AQ109" s="35"/>
    </row>
    <row r="110" spans="1:43" x14ac:dyDescent="0.2">
      <c r="A110" s="84">
        <v>103</v>
      </c>
      <c r="B110" s="84" t="str">
        <f ca="1"/>
        <v>Cambodia</v>
      </c>
      <c r="C110" s="84" t="str">
        <f ca="1"/>
        <v>KHM</v>
      </c>
      <c r="D110" s="219" t="str">
        <f ca="1"/>
        <v>EAS           East Asia &amp; Pacific</v>
      </c>
      <c r="E110" s="219" t="str">
        <f ca="1"/>
        <v>IDA</v>
      </c>
      <c r="F110" s="190"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$M$4:$Y$4,
                    (M110:Y110),
                    "")),
            1,
            0))
        =0,
    NA(),
    IF(
        Parameters!$D$15=1,
        IF(
            SUM(--(ISNUMBER(IF($M$4:$Y$4=1,(M110:Y110),""))))&gt;0,
            MAX(IF(
                ISNUMBER(M110:Y110),
                IF(
                    M$4:Y$4=1,
                    M110:Y110,
                    ""),
                "")),
            MAX(IF(
                ISNUMBER(M110:Y110),
                IF(
                    M$4:Y$4=2,
                    M110:Y110,
                    ""),
                ""))
        ),
        IF(
            Parameters!$D$16=1,
            IFERROR(
                AVERAGE(IF(
                    ISNUMBER(M110:Y110),
                    IF(
                        M$4:Y$4=1,
                        M110:Y110,
                        ""),
                    "")),
                AVERAGE(IF(
                    ISNUMBER(M110:Y110),
                    IF(
                        M$4:Y$4=2,
                        M110:Y110,
                        ""),
                    ""))
            ),
            IF(
                Parameters!$D$17=1,
                IFERROR(
                    IF(
                        OR(
                            IF(
                                ISNUMBER(M110:Y110),
                                IF(
                                    M$4:Y$4=1,
                                    M110:Y110,
                                    ""),
                                "")
                            =0),
                        0,
                        GEOMEAN(IF(
                            ISNUMBER(M110:Y110),
                            IF(
                                M$4:Y$4=1,
                                M110:Y110,
                                ""),
                            ""))
                    ),
                    IF(
                        OR(IF(
                            ISNUMBER(M110:Y110),
                            IF(
                                M$4:Y$4=2,
                                M110:Y110,
                                ""),
                            "")
                            =0),
                        0,
                        GEOMEAN(IF(
                            ISNUMBER(M110:Y110),
                            IF(
                                M$4:Y$4=2,
                                M110:Y110,
                                ""),
                            "")))
                )
            )
        )
    )
)</f>
        <v>8</v>
      </c>
      <c r="I110" s="191" t="e" cm="1">
        <f t="array" ref="I110">IF(
    SUM(IF(
            ISNUMBER(
                IF(
                    $M$5:$Y$5,
                    (M110:Y110),
                    "")),
            1,
            0))
        =0,
    NA(),
    IF(
        Parameters!$D$15=1,
        IF(
            SUM(--(ISNUMBER(IF($M$5:$Y$5=1,(M110:Y110),""))))&gt;0,
            MAX(IF(
                ISNUMBER(M110:Y110),
                IF(
                    M$5:Y$5=1,
                    M110:Y110,
                    ""),
                "")),
            MAX(IF(
                ISNUMBER(M110:Y110),
                IF(
                    M$5:Y$5=2,
                    M110:Y110,
                    ""),
                ""))
        ),
        IF(
            Parameters!$D$16=1,
            IFERROR(
                AVERAGE(IF(
                    ISNUMBER(M110:Y110),
                    IF(
                        M$5:Y$5=1,
                        M110:Y110,
                        ""),
                    "")),
                AVERAGE(IF(
                    ISNUMBER(M110:Y110),
                    IF(
                        M$5:Y$5=2,
                        M110:Y110,
                        ""),
                    ""))
            ),
            IF(
                Parameters!$D$17=1,
                IFERROR(
                    IF(
                        OR(
                            IF(
                                ISNUMBER(M110:Y110),
                                IF(
                                    M$5:Y$5=1,
                                    M110:Y110,
                                    ""),
                                "")
                            =0),
                        0,
                        GEOMEAN(IF(
                            ISNUMBER(M110:Y110),
                            IF(
                                M$5:Y$5=1,
                                M110:Y110,
                                ""),
                            ""))
                    ),
                    IF(
                        OR(IF(
                            ISNUMBER(M110:Y110),
                            IF(
                                M$5:Y$5=2,
                                M110:Y110,
                                ""),
                            "")
                            =0),
                        0,
                        GEOMEAN(IF(
                            ISNUMBER(M110:Y110),
                            IF(
                                M$5:Y$5=2,
                                M110:Y110,
                                ""),
                            "")))
                )
            )
        )
    )
)</f>
        <v>#N/A</v>
      </c>
      <c r="J110" s="242">
        <v>45188</v>
      </c>
      <c r="K110" s="242">
        <v>45014</v>
      </c>
      <c r="L110" s="91" t="s">
        <v>176</v>
      </c>
      <c r="M110" s="192">
        <v>8</v>
      </c>
      <c r="N110" s="192" t="s">
        <v>409</v>
      </c>
      <c r="O110" s="192" t="s">
        <v>409</v>
      </c>
      <c r="P110" s="192" t="s">
        <v>409</v>
      </c>
      <c r="Q110" s="192" t="s">
        <v>409</v>
      </c>
      <c r="R110" s="192">
        <v>5.6</v>
      </c>
      <c r="S110" s="192" t="s">
        <v>409</v>
      </c>
      <c r="T110" s="192" t="s">
        <v>409</v>
      </c>
      <c r="U110" s="192" t="s">
        <v>409</v>
      </c>
      <c r="V110" s="192" t="s">
        <v>409</v>
      </c>
      <c r="W110" s="192" t="s">
        <v>409</v>
      </c>
      <c r="X110" s="192" t="s">
        <v>409</v>
      </c>
      <c r="Y110" s="192"/>
      <c r="Z110" s="192"/>
      <c r="AF110" s="34"/>
      <c r="AG110" s="34"/>
      <c r="AH110" s="34"/>
      <c r="AI110" s="34"/>
      <c r="AJ110" s="34"/>
      <c r="AK110" s="34"/>
      <c r="AL110" s="195"/>
      <c r="AM110" s="195"/>
      <c r="AN110" s="80"/>
      <c r="AO110" s="80"/>
      <c r="AP110" s="80"/>
      <c r="AQ110" s="35"/>
    </row>
    <row r="111" spans="1:43" x14ac:dyDescent="0.2">
      <c r="A111" s="84">
        <v>104</v>
      </c>
      <c r="B111" s="84" t="str">
        <f ca="1"/>
        <v>Kiribati</v>
      </c>
      <c r="C111" s="84" t="str">
        <f ca="1"/>
        <v>KIR</v>
      </c>
      <c r="D111" s="219" t="str">
        <f ca="1"/>
        <v>EAS           East Asia &amp; Pacific</v>
      </c>
      <c r="E111" s="219" t="str">
        <f ca="1"/>
        <v>IDA</v>
      </c>
      <c r="F111" s="190"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$M$4:$Y$4,
                    (M111:Y111),
                    "")),
            1,
            0))
        =0,
    NA(),
    IF(
        Parameters!$D$15=1,
        IF(
            SUM(--(ISNUMBER(IF($M$4:$Y$4=1,(M111:Y111),""))))&gt;0,
            MAX(IF(
                ISNUMBER(M111:Y111),
                IF(
                    M$4:Y$4=1,
                    M111:Y111,
                    ""),
                "")),
            MAX(IF(
                ISNUMBER(M111:Y111),
                IF(
                    M$4:Y$4=2,
                    M111:Y111,
                    ""),
                ""))
        ),
        IF(
            Parameters!$D$16=1,
            IFERROR(
                AVERAGE(IF(
                    ISNUMBER(M111:Y111),
                    IF(
                        M$4:Y$4=1,
                        M111:Y111,
                        ""),
                    "")),
                AVERAGE(IF(
                    ISNUMBER(M111:Y111),
                    IF(
                        M$4:Y$4=2,
                        M111:Y111,
                        ""),
                    ""))
            ),
            IF(
                Parameters!$D$17=1,
                IFERROR(
                    IF(
                        OR(
                            IF(
                                ISNUMBER(M111:Y111),
                                IF(
                                    M$4:Y$4=1,
                                    M111:Y111,
                                    ""),
                                "")
                            =0),
                        0,
                        GEOMEAN(IF(
                            ISNUMBER(M111:Y111),
                            IF(
                                M$4:Y$4=1,
                                M111:Y111,
                                ""),
                            ""))
                    ),
                    IF(
                        OR(IF(
                            ISNUMBER(M111:Y111),
                            IF(
                                M$4:Y$4=2,
                                M111:Y111,
                                ""),
                            "")
                            =0),
                        0,
                        GEOMEAN(IF(
                            ISNUMBER(M111:Y111),
                            IF(
                                M$4:Y$4=2,
                                M111:Y111,
                                ""),
                            "")))
                )
            )
        )
    )
)</f>
        <v>7.4285714285714199</v>
      </c>
      <c r="I111" s="191" t="e" cm="1">
        <f t="array" ref="I111">IF(
    SUM(IF(
            ISNUMBER(
                IF(
                    $M$5:$Y$5,
                    (M111:Y111),
                    "")),
            1,
            0))
        =0,
    NA(),
    IF(
        Parameters!$D$15=1,
        IF(
            SUM(--(ISNUMBER(IF($M$5:$Y$5=1,(M111:Y111),""))))&gt;0,
            MAX(IF(
                ISNUMBER(M111:Y111),
                IF(
                    M$5:Y$5=1,
                    M111:Y111,
                    ""),
                "")),
            MAX(IF(
                ISNUMBER(M111:Y111),
                IF(
                    M$5:Y$5=2,
                    M111:Y111,
                    ""),
                ""))
        ),
        IF(
            Parameters!$D$16=1,
            IFERROR(
                AVERAGE(IF(
                    ISNUMBER(M111:Y111),
                    IF(
                        M$5:Y$5=1,
                        M111:Y111,
                        ""),
                    "")),
                AVERAGE(IF(
                    ISNUMBER(M111:Y111),
                    IF(
                        M$5:Y$5=2,
                        M111:Y111,
                        ""),
                    ""))
            ),
            IF(
                Parameters!$D$17=1,
                IFERROR(
                    IF(
                        OR(
                            IF(
                                ISNUMBER(M111:Y111),
                                IF(
                                    M$5:Y$5=1,
                                    M111:Y111,
                                    ""),
                                "")
                            =0),
                        0,
                        GEOMEAN(IF(
                            ISNUMBER(M111:Y111),
                            IF(
                                M$5:Y$5=1,
                                M111:Y111,
                                ""),
                            ""))
                    ),
                    IF(
                        OR(IF(
                            ISNUMBER(M111:Y111),
                            IF(
                                M$5:Y$5=2,
                                M111:Y111,
                                ""),
                            "")
                            =0),
                        0,
                        GEOMEAN(IF(
                            ISNUMBER(M111:Y111),
                            IF(
                                M$5:Y$5=2,
                                M111:Y111,
                                ""),
                            "")))
                )
            )
        )
    )
)</f>
        <v>#N/A</v>
      </c>
      <c r="J111" s="242">
        <v>45163</v>
      </c>
      <c r="K111" s="242">
        <v>45014</v>
      </c>
      <c r="L111" s="91" t="s">
        <v>178</v>
      </c>
      <c r="M111" s="192">
        <v>7.4285714285714199</v>
      </c>
      <c r="N111" s="192" t="s">
        <v>409</v>
      </c>
      <c r="O111" s="192" t="s">
        <v>409</v>
      </c>
      <c r="P111" s="192" t="s">
        <v>409</v>
      </c>
      <c r="Q111" s="192" t="s">
        <v>409</v>
      </c>
      <c r="R111" s="192">
        <v>5.2</v>
      </c>
      <c r="S111" s="192" t="s">
        <v>409</v>
      </c>
      <c r="T111" s="192" t="s">
        <v>409</v>
      </c>
      <c r="U111" s="192" t="s">
        <v>409</v>
      </c>
      <c r="V111" s="192" t="s">
        <v>409</v>
      </c>
      <c r="W111" s="192" t="s">
        <v>409</v>
      </c>
      <c r="X111" s="192" t="s">
        <v>409</v>
      </c>
      <c r="Y111" s="192"/>
      <c r="Z111" s="192"/>
      <c r="AF111" s="34"/>
      <c r="AG111" s="34"/>
      <c r="AH111" s="34"/>
      <c r="AI111" s="34"/>
      <c r="AJ111" s="34"/>
      <c r="AK111" s="34"/>
      <c r="AL111" s="195"/>
      <c r="AM111" s="195"/>
      <c r="AN111" s="80"/>
      <c r="AO111" s="80"/>
      <c r="AP111" s="80"/>
      <c r="AQ111" s="35"/>
    </row>
    <row r="112" spans="1:43" x14ac:dyDescent="0.2">
      <c r="A112" s="84">
        <v>105</v>
      </c>
      <c r="B112" s="84" t="str">
        <f ca="1"/>
        <v>St. Kitts and Nevis</v>
      </c>
      <c r="C112" s="84" t="str">
        <f ca="1"/>
        <v>KNA</v>
      </c>
      <c r="D112" s="219" t="str">
        <f ca="1"/>
        <v>LCN           Latin America &amp; Caribbean</v>
      </c>
      <c r="E112" s="219" t="str">
        <f ca="1"/>
        <v>IBRD</v>
      </c>
      <c r="F112" s="190"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$M$4:$Y$4,
                    (M112:Y112),
                    "")),
            1,
            0))
        =0,
    NA(),
    IF(
        Parameters!$D$15=1,
        IF(
            SUM(--(ISNUMBER(IF($M$4:$Y$4=1,(M112:Y112),""))))&gt;0,
            MAX(IF(
                ISNUMBER(M112:Y112),
                IF(
                    M$4:Y$4=1,
                    M112:Y112,
                    ""),
                "")),
            MAX(IF(
                ISNUMBER(M112:Y112),
                IF(
                    M$4:Y$4=2,
                    M112:Y112,
                    ""),
                ""))
        ),
        IF(
            Parameters!$D$16=1,
            IFERROR(
                AVERAGE(IF(
                    ISNUMBER(M112:Y112),
                    IF(
                        M$4:Y$4=1,
                        M112:Y112,
                        ""),
                    "")),
                AVERAGE(IF(
                    ISNUMBER(M112:Y112),
                    IF(
                        M$4:Y$4=2,
                        M112:Y112,
                        ""),
                    ""))
            ),
            IF(
                Parameters!$D$17=1,
                IFERROR(
                    IF(
                        OR(
                            IF(
                                ISNUMBER(M112:Y112),
                                IF(
                                    M$4:Y$4=1,
                                    M112:Y112,
                                    ""),
                                "")
                            =0),
                        0,
                        GEOMEAN(IF(
                            ISNUMBER(M112:Y112),
                            IF(
                                M$4:Y$4=1,
                                M112:Y112,
                                ""),
                            ""))
                    ),
                    IF(
                        OR(IF(
                            ISNUMBER(M112:Y112),
                            IF(
                                M$4:Y$4=2,
                                M112:Y112,
                                ""),
                            "")
                            =0),
                        0,
                        GEOMEAN(IF(
                            ISNUMBER(M112:Y112),
                            IF(
                                M$4:Y$4=2,
                                M112:Y112,
                                ""),
                            "")))
                )
            )
        )
    )
)</f>
        <v>2.71428571428571</v>
      </c>
      <c r="I112" s="191" t="e" cm="1">
        <f t="array" ref="I112">IF(
    SUM(IF(
            ISNUMBER(
                IF(
                    $M$5:$Y$5,
                    (M112:Y112),
                    "")),
            1,
            0))
        =0,
    NA(),
    IF(
        Parameters!$D$15=1,
        IF(
            SUM(--(ISNUMBER(IF($M$5:$Y$5=1,(M112:Y112),""))))&gt;0,
            MAX(IF(
                ISNUMBER(M112:Y112),
                IF(
                    M$5:Y$5=1,
                    M112:Y112,
                    ""),
                "")),
            MAX(IF(
                ISNUMBER(M112:Y112),
                IF(
                    M$5:Y$5=2,
                    M112:Y112,
                    ""),
                ""))
        ),
        IF(
            Parameters!$D$16=1,
            IFERROR(
                AVERAGE(IF(
                    ISNUMBER(M112:Y112),
                    IF(
                        M$5:Y$5=1,
                        M112:Y112,
                        ""),
                    "")),
                AVERAGE(IF(
                    ISNUMBER(M112:Y112),
                    IF(
                        M$5:Y$5=2,
                        M112:Y112,
                        ""),
                    ""))
            ),
            IF(
                Parameters!$D$17=1,
                IFERROR(
                    IF(
                        OR(
                            IF(
                                ISNUMBER(M112:Y112),
                                IF(
                                    M$5:Y$5=1,
                                    M112:Y112,
                                    ""),
                                "")
                            =0),
                        0,
                        GEOMEAN(IF(
                            ISNUMBER(M112:Y112),
                            IF(
                                M$5:Y$5=1,
                                M112:Y112,
                                ""),
                            ""))
                    ),
                    IF(
                        OR(IF(
                            ISNUMBER(M112:Y112),
                            IF(
                                M$5:Y$5=2,
                                M112:Y112,
                                ""),
                            "")
                            =0),
                        0,
                        GEOMEAN(IF(
                            ISNUMBER(M112:Y112),
                            IF(
                                M$5:Y$5=2,
                                M112:Y112,
                                ""),
                            "")))
                )
            )
        )
    )
)</f>
        <v>#N/A</v>
      </c>
      <c r="J112" s="242">
        <v>45163</v>
      </c>
      <c r="K112" s="242">
        <v>45014</v>
      </c>
      <c r="L112" s="91" t="s">
        <v>179</v>
      </c>
      <c r="M112" s="192">
        <v>2.71428571428571</v>
      </c>
      <c r="N112" s="192" t="s">
        <v>409</v>
      </c>
      <c r="O112" s="192" t="s">
        <v>409</v>
      </c>
      <c r="P112" s="192" t="s">
        <v>409</v>
      </c>
      <c r="Q112" s="192" t="s">
        <v>409</v>
      </c>
      <c r="R112" s="192">
        <v>1.9</v>
      </c>
      <c r="S112" s="192" t="s">
        <v>409</v>
      </c>
      <c r="T112" s="192" t="s">
        <v>409</v>
      </c>
      <c r="U112" s="192" t="s">
        <v>409</v>
      </c>
      <c r="V112" s="192" t="s">
        <v>409</v>
      </c>
      <c r="W112" s="192" t="s">
        <v>409</v>
      </c>
      <c r="X112" s="192" t="s">
        <v>409</v>
      </c>
      <c r="Y112" s="192"/>
      <c r="Z112" s="192"/>
      <c r="AF112" s="34"/>
      <c r="AG112" s="34"/>
      <c r="AH112" s="34"/>
      <c r="AI112" s="34"/>
      <c r="AJ112" s="34"/>
      <c r="AK112" s="34"/>
      <c r="AL112" s="195"/>
      <c r="AM112" s="195"/>
      <c r="AN112" s="80"/>
      <c r="AO112" s="80"/>
      <c r="AP112" s="80"/>
      <c r="AQ112" s="35"/>
    </row>
    <row r="113" spans="1:43" x14ac:dyDescent="0.2">
      <c r="A113" s="84">
        <v>106</v>
      </c>
      <c r="B113" s="84" t="str">
        <f ca="1"/>
        <v>Korea, Rep.</v>
      </c>
      <c r="C113" s="84" t="str">
        <f ca="1"/>
        <v>KOR</v>
      </c>
      <c r="D113" s="219" t="str">
        <f ca="1"/>
        <v>EAS           East Asia &amp; Pacific</v>
      </c>
      <c r="E113" s="219" t="str">
        <f ca="1"/>
        <v>NA</v>
      </c>
      <c r="F113" s="190"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$M$4:$Y$4,
                    (M113:Y113),
                    "")),
            1,
            0))
        =0,
    NA(),
    IF(
        Parameters!$D$15=1,
        IF(
            SUM(--(ISNUMBER(IF($M$4:$Y$4=1,(M113:Y113),""))))&gt;0,
            MAX(IF(
                ISNUMBER(M113:Y113),
                IF(
                    M$4:Y$4=1,
                    M113:Y113,
                    ""),
                "")),
            MAX(IF(
                ISNUMBER(M113:Y113),
                IF(
                    M$4:Y$4=2,
                    M113:Y113,
                    ""),
                ""))
        ),
        IF(
            Parameters!$D$16=1,
            IFERROR(
                AVERAGE(IF(
                    ISNUMBER(M113:Y113),
                    IF(
                        M$4:Y$4=1,
                        M113:Y113,
                        ""),
                    "")),
                AVERAGE(IF(
                    ISNUMBER(M113:Y113),
                    IF(
                        M$4:Y$4=2,
                        M113:Y113,
                        ""),
                    ""))
            ),
            IF(
                Parameters!$D$17=1,
                IFERROR(
                    IF(
                        OR(
                            IF(
                                ISNUMBER(M113:Y113),
                                IF(
                                    M$4:Y$4=1,
                                    M113:Y113,
                                    ""),
                                "")
                            =0),
                        0,
                        GEOMEAN(IF(
                            ISNUMBER(M113:Y113),
                            IF(
                                M$4:Y$4=1,
                                M113:Y113,
                                ""),
                            ""))
                    ),
                    IF(
                        OR(IF(
                            ISNUMBER(M113:Y113),
                            IF(
                                M$4:Y$4=2,
                                M113:Y113,
                                ""),
                            "")
                            =0),
                        0,
                        GEOMEAN(IF(
                            ISNUMBER(M113:Y113),
                            IF(
                                M$4:Y$4=2,
                                M113:Y113,
                                ""),
                            "")))
                )
            )
        )
    )
)</f>
        <v>0.57142857142857095</v>
      </c>
      <c r="I113" s="191" cm="1">
        <f t="array" ref="I113">IF(
    SUM(IF(
            ISNUMBER(
                IF(
                    $M$5:$Y$5,
                    (M113:Y113),
                    "")),
            1,
            0))
        =0,
    NA(),
    IF(
        Parameters!$D$15=1,
        IF(
            SUM(--(ISNUMBER(IF($M$5:$Y$5=1,(M113:Y113),""))))&gt;0,
            MAX(IF(
                ISNUMBER(M113:Y113),
                IF(
                    M$5:Y$5=1,
                    M113:Y113,
                    ""),
                "")),
            MAX(IF(
                ISNUMBER(M113:Y113),
                IF(
                    M$5:Y$5=2,
                    M113:Y113,
                    ""),
                ""))
        ),
        IF(
            Parameters!$D$16=1,
            IFERROR(
                AVERAGE(IF(
                    ISNUMBER(M113:Y113),
                    IF(
                        M$5:Y$5=1,
                        M113:Y113,
                        ""),
                    "")),
                AVERAGE(IF(
                    ISNUMBER(M113:Y113),
                    IF(
                        M$5:Y$5=2,
                        M113:Y113,
                        ""),
                    ""))
            ),
            IF(
                Parameters!$D$17=1,
                IFERROR(
                    IF(
                        OR(
                            IF(
                                ISNUMBER(M113:Y113),
                                IF(
                                    M$5:Y$5=1,
                                    M113:Y113,
                                    ""),
                                "")
                            =0),
                        0,
                        GEOMEAN(IF(
                            ISNUMBER(M113:Y113),
                            IF(
                                M$5:Y$5=1,
                                M113:Y113,
                                ""),
                            ""))
                    ),
                    IF(
                        OR(IF(
                            ISNUMBER(M113:Y113),
                            IF(
                                M$5:Y$5=2,
                                M113:Y113,
                                ""),
                            "")
                            =0),
                        0,
                        GEOMEAN(IF(
                            ISNUMBER(M113:Y113),
                            IF(
                                M$5:Y$5=2,
                                M113:Y113,
                                ""),
                            "")))
                )
            )
        )
    )
)</f>
        <v>0</v>
      </c>
      <c r="J113" s="242">
        <v>44860</v>
      </c>
      <c r="K113" s="242">
        <v>45203</v>
      </c>
      <c r="L113" s="91" t="s">
        <v>180</v>
      </c>
      <c r="M113" s="192">
        <v>0.57142857142857095</v>
      </c>
      <c r="N113" s="192">
        <v>0</v>
      </c>
      <c r="O113" s="192" t="s">
        <v>409</v>
      </c>
      <c r="P113" s="192" t="s">
        <v>409</v>
      </c>
      <c r="Q113" s="192" t="s">
        <v>409</v>
      </c>
      <c r="R113" s="192">
        <v>0.4</v>
      </c>
      <c r="S113" s="192">
        <v>-0.79199999999999904</v>
      </c>
      <c r="T113" s="192">
        <v>-0.26700000000000002</v>
      </c>
      <c r="U113" s="192" t="s">
        <v>409</v>
      </c>
      <c r="V113" s="192" t="s">
        <v>409</v>
      </c>
      <c r="W113" s="192" t="s">
        <v>409</v>
      </c>
      <c r="X113" s="192" t="s">
        <v>409</v>
      </c>
      <c r="Y113" s="192"/>
      <c r="Z113" s="192"/>
      <c r="AF113" s="34"/>
      <c r="AG113" s="34"/>
      <c r="AH113" s="34"/>
      <c r="AI113" s="34"/>
      <c r="AJ113" s="34"/>
      <c r="AK113" s="34"/>
      <c r="AL113" s="195"/>
      <c r="AM113" s="195"/>
      <c r="AN113" s="80"/>
      <c r="AO113" s="80"/>
      <c r="AP113" s="80"/>
      <c r="AQ113" s="35"/>
    </row>
    <row r="114" spans="1:43" x14ac:dyDescent="0.2">
      <c r="A114" s="84">
        <v>107</v>
      </c>
      <c r="B114" s="84" t="str">
        <f ca="1"/>
        <v>Kuwait</v>
      </c>
      <c r="C114" s="84" t="str">
        <f ca="1"/>
        <v>KWT</v>
      </c>
      <c r="D114" s="219" t="str">
        <f ca="1"/>
        <v>MEA           Middle East &amp; North Africa</v>
      </c>
      <c r="E114" s="219" t="str">
        <f ca="1"/>
        <v>NA</v>
      </c>
      <c r="F114" s="190"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$M$4:$Y$4,
                    (M114:Y114),
                    "")),
            1,
            0))
        =0,
    NA(),
    IF(
        Parameters!$D$15=1,
        IF(
            SUM(--(ISNUMBER(IF($M$4:$Y$4=1,(M114:Y114),""))))&gt;0,
            MAX(IF(
                ISNUMBER(M114:Y114),
                IF(
                    M$4:Y$4=1,
                    M114:Y114,
                    ""),
                "")),
            MAX(IF(
                ISNUMBER(M114:Y114),
                IF(
                    M$4:Y$4=2,
                    M114:Y114,
                    ""),
                ""))
        ),
        IF(
            Parameters!$D$16=1,
            IFERROR(
                AVERAGE(IF(
                    ISNUMBER(M114:Y114),
                    IF(
                        M$4:Y$4=1,
                        M114:Y114,
                        ""),
                    "")),
                AVERAGE(IF(
                    ISNUMBER(M114:Y114),
                    IF(
                        M$4:Y$4=2,
                        M114:Y114,
                        ""),
                    ""))
            ),
            IF(
                Parameters!$D$17=1,
                IFERROR(
                    IF(
                        OR(
                            IF(
                                ISNUMBER(M114:Y114),
                                IF(
                                    M$4:Y$4=1,
                                    M114:Y114,
                                    ""),
                                "")
                            =0),
                        0,
                        GEOMEAN(IF(
                            ISNUMBER(M114:Y114),
                            IF(
                                M$4:Y$4=1,
                                M114:Y114,
                                ""),
                            ""))
                    ),
                    IF(
                        OR(IF(
                            ISNUMBER(M114:Y114),
                            IF(
                                M$4:Y$4=2,
                                M114:Y114,
                                ""),
                            "")
                            =0),
                        0,
                        GEOMEAN(IF(
                            ISNUMBER(M114:Y114),
                            IF(
                                M$4:Y$4=2,
                                M114:Y114,
                                ""),
                            "")))
                )
            )
        )
    )
)</f>
        <v>2.4285714285714199</v>
      </c>
      <c r="I114" s="191" cm="1">
        <f t="array" ref="I114">IF(
    SUM(IF(
            ISNUMBER(
                IF(
                    $M$5:$Y$5,
                    (M114:Y114),
                    "")),
            1,
            0))
        =0,
    NA(),
    IF(
        Parameters!$D$15=1,
        IF(
            SUM(--(ISNUMBER(IF($M$5:$Y$5=1,(M114:Y114),""))))&gt;0,
            MAX(IF(
                ISNUMBER(M114:Y114),
                IF(
                    M$5:Y$5=1,
                    M114:Y114,
                    ""),
                "")),
            MAX(IF(
                ISNUMBER(M114:Y114),
                IF(
                    M$5:Y$5=2,
                    M114:Y114,
                    ""),
                ""))
        ),
        IF(
            Parameters!$D$16=1,
            IFERROR(
                AVERAGE(IF(
                    ISNUMBER(M114:Y114),
                    IF(
                        M$5:Y$5=1,
                        M114:Y114,
                        ""),
                    "")),
                AVERAGE(IF(
                    ISNUMBER(M114:Y114),
                    IF(
                        M$5:Y$5=2,
                        M114:Y114,
                        ""),
                    ""))
            ),
            IF(
                Parameters!$D$17=1,
                IFERROR(
                    IF(
                        OR(
                            IF(
                                ISNUMBER(M114:Y114),
                                IF(
                                    M$5:Y$5=1,
                                    M114:Y114,
                                    ""),
                                "")
                            =0),
                        0,
                        GEOMEAN(IF(
                            ISNUMBER(M114:Y114),
                            IF(
                                M$5:Y$5=1,
                                M114:Y114,
                                ""),
                            ""))
                    ),
                    IF(
                        OR(IF(
                            ISNUMBER(M114:Y114),
                            IF(
                                M$5:Y$5=2,
                                M114:Y114,
                                ""),
                            "")
                            =0),
                        0,
                        GEOMEAN(IF(
                            ISNUMBER(M114:Y114),
                            IF(
                                M$5:Y$5=2,
                                M114:Y114,
                                ""),
                            "")))
                )
            )
        )
    )
)</f>
        <v>0</v>
      </c>
      <c r="J114" s="242">
        <v>45163</v>
      </c>
      <c r="K114" s="242">
        <v>45203</v>
      </c>
      <c r="L114" s="91" t="s">
        <v>182</v>
      </c>
      <c r="M114" s="192">
        <v>2.4285714285714199</v>
      </c>
      <c r="N114" s="192">
        <v>0</v>
      </c>
      <c r="O114" s="192" t="s">
        <v>409</v>
      </c>
      <c r="P114" s="192" t="s">
        <v>409</v>
      </c>
      <c r="Q114" s="192" t="s">
        <v>409</v>
      </c>
      <c r="R114" s="192">
        <v>1.7</v>
      </c>
      <c r="S114" s="192" t="s">
        <v>409</v>
      </c>
      <c r="T114" s="192">
        <v>0</v>
      </c>
      <c r="U114" s="192" t="s">
        <v>409</v>
      </c>
      <c r="V114" s="192" t="s">
        <v>409</v>
      </c>
      <c r="W114" s="192" t="s">
        <v>409</v>
      </c>
      <c r="X114" s="192" t="s">
        <v>409</v>
      </c>
      <c r="Y114" s="192"/>
      <c r="Z114" s="192"/>
      <c r="AF114" s="34"/>
      <c r="AG114" s="34"/>
      <c r="AH114" s="34"/>
      <c r="AI114" s="34"/>
      <c r="AJ114" s="34"/>
      <c r="AK114" s="34"/>
      <c r="AL114" s="195"/>
      <c r="AM114" s="195"/>
      <c r="AN114" s="80"/>
      <c r="AO114" s="80"/>
      <c r="AP114" s="80"/>
      <c r="AQ114" s="35"/>
    </row>
    <row r="115" spans="1:43" x14ac:dyDescent="0.2">
      <c r="A115" s="84">
        <v>108</v>
      </c>
      <c r="B115" s="84" t="str">
        <f ca="1"/>
        <v>Lao PDR</v>
      </c>
      <c r="C115" s="84" t="str">
        <f ca="1"/>
        <v>LAO</v>
      </c>
      <c r="D115" s="219" t="str">
        <f ca="1"/>
        <v>EAS           East Asia &amp; Pacific</v>
      </c>
      <c r="E115" s="219" t="str">
        <f ca="1"/>
        <v>IDA</v>
      </c>
      <c r="F115" s="190"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$M$4:$Y$4,
                    (M115:Y115),
                    "")),
            1,
            0))
        =0,
    NA(),
    IF(
        Parameters!$D$15=1,
        IF(
            SUM(--(ISNUMBER(IF($M$4:$Y$4=1,(M115:Y115),""))))&gt;0,
            MAX(IF(
                ISNUMBER(M115:Y115),
                IF(
                    M$4:Y$4=1,
                    M115:Y115,
                    ""),
                "")),
            MAX(IF(
                ISNUMBER(M115:Y115),
                IF(
                    M$4:Y$4=2,
                    M115:Y115,
                    ""),
                ""))
        ),
        IF(
            Parameters!$D$16=1,
            IFERROR(
                AVERAGE(IF(
                    ISNUMBER(M115:Y115),
                    IF(
                        M$4:Y$4=1,
                        M115:Y115,
                        ""),
                    "")),
                AVERAGE(IF(
                    ISNUMBER(M115:Y115),
                    IF(
                        M$4:Y$4=2,
                        M115:Y115,
                        ""),
                    ""))
            ),
            IF(
                Parameters!$D$17=1,
                IFERROR(
                    IF(
                        OR(
                            IF(
                                ISNUMBER(M115:Y115),
                                IF(
                                    M$4:Y$4=1,
                                    M115:Y115,
                                    ""),
                                "")
                            =0),
                        0,
                        GEOMEAN(IF(
                            ISNUMBER(M115:Y115),
                            IF(
                                M$4:Y$4=1,
                                M115:Y115,
                                ""),
                            ""))
                    ),
                    IF(
                        OR(IF(
                            ISNUMBER(M115:Y115),
                            IF(
                                M$4:Y$4=2,
                                M115:Y115,
                                ""),
                            "")
                            =0),
                        0,
                        GEOMEAN(IF(
                            ISNUMBER(M115:Y115),
                            IF(
                                M$4:Y$4=2,
                                M115:Y115,
                                ""),
                            "")))
                )
            )
        )
    )
)</f>
        <v>7.2857142857142803</v>
      </c>
      <c r="I115" s="191" cm="1">
        <f t="array" ref="I115">IF(
    SUM(IF(
            ISNUMBER(
                IF(
                    $M$5:$Y$5,
                    (M115:Y115),
                    "")),
            1,
            0))
        =0,
    NA(),
    IF(
        Parameters!$D$15=1,
        IF(
            SUM(--(ISNUMBER(IF($M$5:$Y$5=1,(M115:Y115),""))))&gt;0,
            MAX(IF(
                ISNUMBER(M115:Y115),
                IF(
                    M$5:Y$5=1,
                    M115:Y115,
                    ""),
                "")),
            MAX(IF(
                ISNUMBER(M115:Y115),
                IF(
                    M$5:Y$5=2,
                    M115:Y115,
                    ""),
                ""))
        ),
        IF(
            Parameters!$D$16=1,
            IFERROR(
                AVERAGE(IF(
                    ISNUMBER(M115:Y115),
                    IF(
                        M$5:Y$5=1,
                        M115:Y115,
                        ""),
                    "")),
                AVERAGE(IF(
                    ISNUMBER(M115:Y115),
                    IF(
                        M$5:Y$5=2,
                        M115:Y115,
                        ""),
                    ""))
            ),
            IF(
                Parameters!$D$17=1,
                IFERROR(
                    IF(
                        OR(
                            IF(
                                ISNUMBER(M115:Y115),
                                IF(
                                    M$5:Y$5=1,
                                    M115:Y115,
                                    ""),
                                "")
                            =0),
                        0,
                        GEOMEAN(IF(
                            ISNUMBER(M115:Y115),
                            IF(
                                M$5:Y$5=1,
                                M115:Y115,
                                ""),
                            ""))
                    ),
                    IF(
                        OR(IF(
                            ISNUMBER(M115:Y115),
                            IF(
                                M$5:Y$5=2,
                                M115:Y115,
                                ""),
                            "")
                            =0),
                        0,
                        GEOMEAN(IF(
                            ISNUMBER(M115:Y115),
                            IF(
                                M$5:Y$5=2,
                                M115:Y115,
                                ""),
                            "")))
                )
            )
        )
    )
)</f>
        <v>0</v>
      </c>
      <c r="J115" s="242">
        <v>45188</v>
      </c>
      <c r="K115" s="242">
        <v>45014</v>
      </c>
      <c r="L115" s="91" t="s">
        <v>184</v>
      </c>
      <c r="M115" s="192">
        <v>7.2857142857142803</v>
      </c>
      <c r="N115" s="192" t="s">
        <v>409</v>
      </c>
      <c r="O115" s="192" t="s">
        <v>409</v>
      </c>
      <c r="P115" s="192">
        <v>0</v>
      </c>
      <c r="Q115" s="192" t="s">
        <v>409</v>
      </c>
      <c r="R115" s="192">
        <v>5.0999999999999996</v>
      </c>
      <c r="S115" s="192" t="s">
        <v>409</v>
      </c>
      <c r="T115" s="192" t="s">
        <v>409</v>
      </c>
      <c r="U115" s="192" t="s">
        <v>409</v>
      </c>
      <c r="V115" s="192">
        <v>-5.4016278835923102E-2</v>
      </c>
      <c r="W115" s="192">
        <v>-9.7216630755590394E-2</v>
      </c>
      <c r="X115" s="192" t="s">
        <v>409</v>
      </c>
      <c r="Y115" s="192"/>
      <c r="Z115" s="192"/>
      <c r="AF115" s="34"/>
      <c r="AG115" s="34"/>
      <c r="AH115" s="34"/>
      <c r="AI115" s="34"/>
      <c r="AJ115" s="34"/>
      <c r="AK115" s="34"/>
      <c r="AL115" s="195"/>
      <c r="AM115" s="195"/>
      <c r="AN115" s="80"/>
      <c r="AO115" s="80"/>
      <c r="AP115" s="80"/>
      <c r="AQ115" s="35"/>
    </row>
    <row r="116" spans="1:43" x14ac:dyDescent="0.2">
      <c r="A116" s="84">
        <v>109</v>
      </c>
      <c r="B116" s="84" t="str">
        <f ca="1"/>
        <v>Lebanon</v>
      </c>
      <c r="C116" s="84" t="str">
        <f ca="1"/>
        <v>LBN</v>
      </c>
      <c r="D116" s="219" t="str">
        <f ca="1"/>
        <v>MEA           Middle East &amp; North Africa</v>
      </c>
      <c r="E116" s="219" t="str">
        <f ca="1"/>
        <v>IBRD</v>
      </c>
      <c r="F116" s="190"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0</v>
      </c>
      <c r="H116" s="80" cm="1">
        <f t="array" ref="H116">IF(
    SUM(IF(
            ISNUMBER(
                IF(
                    $M$4:$Y$4,
                    (M116:Y116),
                    "")),
            1,
            0))
        =0,
    NA(),
    IF(
        Parameters!$D$15=1,
        IF(
            SUM(--(ISNUMBER(IF($M$4:$Y$4=1,(M116:Y116),""))))&gt;0,
            MAX(IF(
                ISNUMBER(M116:Y116),
                IF(
                    M$4:Y$4=1,
                    M116:Y116,
                    ""),
                "")),
            MAX(IF(
                ISNUMBER(M116:Y116),
                IF(
                    M$4:Y$4=2,
                    M116:Y116,
                    ""),
                ""))
        ),
        IF(
            Parameters!$D$16=1,
            IFERROR(
                AVERAGE(IF(
                    ISNUMBER(M116:Y116),
                    IF(
                        M$4:Y$4=1,
                        M116:Y116,
                        ""),
                    "")),
                AVERAGE(IF(
                    ISNUMBER(M116:Y116),
                    IF(
                        M$4:Y$4=2,
                        M116:Y116,
                        ""),
                    ""))
            ),
            IF(
                Parameters!$D$17=1,
                IFERROR(
                    IF(
                        OR(
                            IF(
                                ISNUMBER(M116:Y116),
                                IF(
                                    M$4:Y$4=1,
                                    M116:Y116,
                                    ""),
                                "")
                            =0),
                        0,
                        GEOMEAN(IF(
                            ISNUMBER(M116:Y116),
                            IF(
                                M$4:Y$4=1,
                                M116:Y116,
                                ""),
                            ""))
                    ),
                    IF(
                        OR(IF(
                            ISNUMBER(M116:Y116),
                            IF(
                                M$4:Y$4=2,
                                M116:Y116,
                                ""),
                            "")
                            =0),
                        0,
                        GEOMEAN(IF(
                            ISNUMBER(M116:Y116),
                            IF(
                                M$4:Y$4=2,
                                M116:Y116,
                                ""),
                            "")))
                )
            )
        )
    )
)</f>
        <v>7</v>
      </c>
      <c r="I116" s="191" t="e" cm="1">
        <f t="array" ref="I116">IF(
    SUM(IF(
            ISNUMBER(
                IF(
                    $M$5:$Y$5,
                    (M116:Y116),
                    "")),
            1,
            0))
        =0,
    NA(),
    IF(
        Parameters!$D$15=1,
        IF(
            SUM(--(ISNUMBER(IF($M$5:$Y$5=1,(M116:Y116),""))))&gt;0,
            MAX(IF(
                ISNUMBER(M116:Y116),
                IF(
                    M$5:Y$5=1,
                    M116:Y116,
                    ""),
                "")),
            MAX(IF(
                ISNUMBER(M116:Y116),
                IF(
                    M$5:Y$5=2,
                    M116:Y116,
                    ""),
                ""))
        ),
        IF(
            Parameters!$D$16=1,
            IFERROR(
                AVERAGE(IF(
                    ISNUMBER(M116:Y116),
                    IF(
                        M$5:Y$5=1,
                        M116:Y116,
                        ""),
                    "")),
                AVERAGE(IF(
                    ISNUMBER(M116:Y116),
                    IF(
                        M$5:Y$5=2,
                        M116:Y116,
                        ""),
                    ""))
            ),
            IF(
                Parameters!$D$17=1,
                IFERROR(
                    IF(
                        OR(
                            IF(
                                ISNUMBER(M116:Y116),
                                IF(
                                    M$5:Y$5=1,
                                    M116:Y116,
                                    ""),
                                "")
                            =0),
                        0,
                        GEOMEAN(IF(
                            ISNUMBER(M116:Y116),
                            IF(
                                M$5:Y$5=1,
                                M116:Y116,
                                ""),
                            ""))
                    ),
                    IF(
                        OR(IF(
                            ISNUMBER(M116:Y116),
                            IF(
                                M$5:Y$5=2,
                                M116:Y116,
                                ""),
                            "")
                            =0),
                        0,
                        GEOMEAN(IF(
                            ISNUMBER(M116:Y116),
                            IF(
                                M$5:Y$5=2,
                                M116:Y116,
                                ""),
                            "")))
                )
            )
        )
    )
)</f>
        <v>#N/A</v>
      </c>
      <c r="J116" s="242">
        <v>45163</v>
      </c>
      <c r="K116" s="242">
        <v>45201</v>
      </c>
      <c r="L116" s="91" t="s">
        <v>186</v>
      </c>
      <c r="M116" s="192">
        <v>7</v>
      </c>
      <c r="N116" s="192" t="s">
        <v>409</v>
      </c>
      <c r="O116" s="192" t="s">
        <v>409</v>
      </c>
      <c r="P116" s="192" t="s">
        <v>409</v>
      </c>
      <c r="Q116" s="192" t="s">
        <v>409</v>
      </c>
      <c r="R116" s="192">
        <v>4.9000000000000004</v>
      </c>
      <c r="S116" s="192" t="s">
        <v>409</v>
      </c>
      <c r="T116" s="192" t="s">
        <v>409</v>
      </c>
      <c r="U116" s="192" t="s">
        <v>409</v>
      </c>
      <c r="V116" s="192" t="s">
        <v>409</v>
      </c>
      <c r="W116" s="192" t="s">
        <v>409</v>
      </c>
      <c r="X116" s="192" t="s">
        <v>409</v>
      </c>
      <c r="Y116" s="192"/>
      <c r="Z116" s="192"/>
      <c r="AF116" s="34"/>
      <c r="AG116" s="34"/>
      <c r="AH116" s="34"/>
      <c r="AI116" s="34"/>
      <c r="AJ116" s="34"/>
      <c r="AK116" s="34"/>
      <c r="AL116" s="195"/>
      <c r="AM116" s="195"/>
      <c r="AN116" s="80"/>
      <c r="AO116" s="80"/>
      <c r="AP116" s="80"/>
      <c r="AQ116" s="35"/>
    </row>
    <row r="117" spans="1:43" x14ac:dyDescent="0.2">
      <c r="A117" s="84">
        <v>110</v>
      </c>
      <c r="B117" s="84" t="str">
        <f ca="1"/>
        <v>Liberia</v>
      </c>
      <c r="C117" s="84" t="str">
        <f ca="1"/>
        <v>LBR</v>
      </c>
      <c r="D117" s="219" t="str">
        <f ca="1"/>
        <v>SSF           Sub-Saharan Africa</v>
      </c>
      <c r="E117" s="219" t="str">
        <f ca="1"/>
        <v>IDA</v>
      </c>
      <c r="F117" s="190"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$M$4:$Y$4,
                    (M117:Y117),
                    "")),
            1,
            0))
        =0,
    NA(),
    IF(
        Parameters!$D$15=1,
        IF(
            SUM(--(ISNUMBER(IF($M$4:$Y$4=1,(M117:Y117),""))))&gt;0,
            MAX(IF(
                ISNUMBER(M117:Y117),
                IF(
                    M$4:Y$4=1,
                    M117:Y117,
                    ""),
                "")),
            MAX(IF(
                ISNUMBER(M117:Y117),
                IF(
                    M$4:Y$4=2,
                    M117:Y117,
                    ""),
                ""))
        ),
        IF(
            Parameters!$D$16=1,
            IFERROR(
                AVERAGE(IF(
                    ISNUMBER(M117:Y117),
                    IF(
                        M$4:Y$4=1,
                        M117:Y117,
                        ""),
                    "")),
                AVERAGE(IF(
                    ISNUMBER(M117:Y117),
                    IF(
                        M$4:Y$4=2,
                        M117:Y117,
                        ""),
                    ""))
            ),
            IF(
                Parameters!$D$17=1,
                IFERROR(
                    IF(
                        OR(
                            IF(
                                ISNUMBER(M117:Y117),
                                IF(
                                    M$4:Y$4=1,
                                    M117:Y117,
                                    ""),
                                "")
                            =0),
                        0,
                        GEOMEAN(IF(
                            ISNUMBER(M117:Y117),
                            IF(
                                M$4:Y$4=1,
                                M117:Y117,
                                ""),
                            ""))
                    ),
                    IF(
                        OR(IF(
                            ISNUMBER(M117:Y117),
                            IF(
                                M$4:Y$4=2,
                                M117:Y117,
                                ""),
                            "")
                            =0),
                        0,
                        GEOMEAN(IF(
                            ISNUMBER(M117:Y117),
                            IF(
                                M$4:Y$4=2,
                                M117:Y117,
                                ""),
                            "")))
                )
            )
        )
    )
)</f>
        <v>10</v>
      </c>
      <c r="I117" s="191" cm="1">
        <f t="array" ref="I117">IF(
    SUM(IF(
            ISNUMBER(
                IF(
                    $M$5:$Y$5,
                    (M117:Y117),
                    "")),
            1,
            0))
        =0,
    NA(),
    IF(
        Parameters!$D$15=1,
        IF(
            SUM(--(ISNUMBER(IF($M$5:$Y$5=1,(M117:Y117),""))))&gt;0,
            MAX(IF(
                ISNUMBER(M117:Y117),
                IF(
                    M$5:Y$5=1,
                    M117:Y117,
                    ""),
                "")),
            MAX(IF(
                ISNUMBER(M117:Y117),
                IF(
                    M$5:Y$5=2,
                    M117:Y117,
                    ""),
                ""))
        ),
        IF(
            Parameters!$D$16=1,
            IFERROR(
                AVERAGE(IF(
                    ISNUMBER(M117:Y117),
                    IF(
                        M$5:Y$5=1,
                        M117:Y117,
                        ""),
                    "")),
                AVERAGE(IF(
                    ISNUMBER(M117:Y117),
                    IF(
                        M$5:Y$5=2,
                        M117:Y117,
                        ""),
                    ""))
            ),
            IF(
                Parameters!$D$17=1,
                IFERROR(
                    IF(
                        OR(
                            IF(
                                ISNUMBER(M117:Y117),
                                IF(
                                    M$5:Y$5=1,
                                    M117:Y117,
                                    ""),
                                "")
                            =0),
                        0,
                        GEOMEAN(IF(
                            ISNUMBER(M117:Y117),
                            IF(
                                M$5:Y$5=1,
                                M117:Y117,
                                ""),
                            ""))
                    ),
                    IF(
                        OR(IF(
                            ISNUMBER(M117:Y117),
                            IF(
                                M$5:Y$5=2,
                                M117:Y117,
                                ""),
                            "")
                            =0),
                        0,
                        GEOMEAN(IF(
                            ISNUMBER(M117:Y117),
                            IF(
                                M$5:Y$5=2,
                                M117:Y117,
                                ""),
                            "")))
                )
            )
        )
    )
)</f>
        <v>0</v>
      </c>
      <c r="J117" s="242">
        <v>45188</v>
      </c>
      <c r="K117" s="242">
        <v>45203</v>
      </c>
      <c r="L117" s="91" t="s">
        <v>188</v>
      </c>
      <c r="M117" s="192">
        <v>10</v>
      </c>
      <c r="N117" s="192" t="s">
        <v>409</v>
      </c>
      <c r="O117" s="192" t="s">
        <v>409</v>
      </c>
      <c r="P117" s="192">
        <v>0</v>
      </c>
      <c r="Q117" s="192" t="s">
        <v>409</v>
      </c>
      <c r="R117" s="192">
        <v>7.2</v>
      </c>
      <c r="S117" s="192" t="s">
        <v>409</v>
      </c>
      <c r="T117" s="192" t="s">
        <v>409</v>
      </c>
      <c r="U117" s="192" t="s">
        <v>409</v>
      </c>
      <c r="V117" s="192">
        <v>-0.54219617843776302</v>
      </c>
      <c r="W117" s="192">
        <v>-0.68145323453096995</v>
      </c>
      <c r="X117" s="192" t="s">
        <v>409</v>
      </c>
      <c r="Y117" s="192"/>
      <c r="Z117" s="192"/>
      <c r="AF117" s="34"/>
      <c r="AG117" s="34"/>
      <c r="AH117" s="34"/>
      <c r="AI117" s="34"/>
      <c r="AJ117" s="34"/>
      <c r="AK117" s="34"/>
      <c r="AL117" s="195"/>
      <c r="AM117" s="195"/>
      <c r="AN117" s="80"/>
      <c r="AO117" s="80"/>
      <c r="AP117" s="80"/>
      <c r="AQ117" s="35"/>
    </row>
    <row r="118" spans="1:43" x14ac:dyDescent="0.2">
      <c r="A118" s="84">
        <v>111</v>
      </c>
      <c r="B118" s="84" t="str">
        <f ca="1"/>
        <v>Libya</v>
      </c>
      <c r="C118" s="84" t="str">
        <f ca="1"/>
        <v>LBY</v>
      </c>
      <c r="D118" s="219" t="str">
        <f ca="1"/>
        <v>MEA           Middle East &amp; North Africa</v>
      </c>
      <c r="E118" s="219" t="str">
        <f ca="1"/>
        <v>IBRD</v>
      </c>
      <c r="F118" s="190"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$M$4:$Y$4,
                    (M118:Y118),
                    "")),
            1,
            0))
        =0,
    NA(),
    IF(
        Parameters!$D$15=1,
        IF(
            SUM(--(ISNUMBER(IF($M$4:$Y$4=1,(M118:Y118),""))))&gt;0,
            MAX(IF(
                ISNUMBER(M118:Y118),
                IF(
                    M$4:Y$4=1,
                    M118:Y118,
                    ""),
                "")),
            MAX(IF(
                ISNUMBER(M118:Y118),
                IF(
                    M$4:Y$4=2,
                    M118:Y118,
                    ""),
                ""))
        ),
        IF(
            Parameters!$D$16=1,
            IFERROR(
                AVERAGE(IF(
                    ISNUMBER(M118:Y118),
                    IF(
                        M$4:Y$4=1,
                        M118:Y118,
                        ""),
                    "")),
                AVERAGE(IF(
                    ISNUMBER(M118:Y118),
                    IF(
                        M$4:Y$4=2,
                        M118:Y118,
                        ""),
                    ""))
            ),
            IF(
                Parameters!$D$17=1,
                IFERROR(
                    IF(
                        OR(
                            IF(
                                ISNUMBER(M118:Y118),
                                IF(
                                    M$4:Y$4=1,
                                    M118:Y118,
                                    ""),
                                "")
                            =0),
                        0,
                        GEOMEAN(IF(
                            ISNUMBER(M118:Y118),
                            IF(
                                M$4:Y$4=1,
                                M118:Y118,
                                ""),
                            ""))
                    ),
                    IF(
                        OR(IF(
                            ISNUMBER(M118:Y118),
                            IF(
                                M$4:Y$4=2,
                                M118:Y118,
                                ""),
                            "")
                            =0),
                        0,
                        GEOMEAN(IF(
                            ISNUMBER(M118:Y118),
                            IF(
                                M$4:Y$4=2,
                                M118:Y118,
                                ""),
                            "")))
                )
            )
        )
    )
)</f>
        <v>4.2857142857142803</v>
      </c>
      <c r="I118" s="191" t="e" cm="1">
        <f t="array" ref="I118">IF(
    SUM(IF(
            ISNUMBER(
                IF(
                    $M$5:$Y$5,
                    (M118:Y118),
                    "")),
            1,
            0))
        =0,
    NA(),
    IF(
        Parameters!$D$15=1,
        IF(
            SUM(--(ISNUMBER(IF($M$5:$Y$5=1,(M118:Y118),""))))&gt;0,
            MAX(IF(
                ISNUMBER(M118:Y118),
                IF(
                    M$5:Y$5=1,
                    M118:Y118,
                    ""),
                "")),
            MAX(IF(
                ISNUMBER(M118:Y118),
                IF(
                    M$5:Y$5=2,
                    M118:Y118,
                    ""),
                ""))
        ),
        IF(
            Parameters!$D$16=1,
            IFERROR(
                AVERAGE(IF(
                    ISNUMBER(M118:Y118),
                    IF(
                        M$5:Y$5=1,
                        M118:Y118,
                        ""),
                    "")),
                AVERAGE(IF(
                    ISNUMBER(M118:Y118),
                    IF(
                        M$5:Y$5=2,
                        M118:Y118,
                        ""),
                    ""))
            ),
            IF(
                Parameters!$D$17=1,
                IFERROR(
                    IF(
                        OR(
                            IF(
                                ISNUMBER(M118:Y118),
                                IF(
                                    M$5:Y$5=1,
                                    M118:Y118,
                                    ""),
                                "")
                            =0),
                        0,
                        GEOMEAN(IF(
                            ISNUMBER(M118:Y118),
                            IF(
                                M$5:Y$5=1,
                                M118:Y118,
                                ""),
                            ""))
                    ),
                    IF(
                        OR(IF(
                            ISNUMBER(M118:Y118),
                            IF(
                                M$5:Y$5=2,
                                M118:Y118,
                                ""),
                            "")
                            =0),
                        0,
                        GEOMEAN(IF(
                            ISNUMBER(M118:Y118),
                            IF(
                                M$5:Y$5=2,
                                M118:Y118,
                                ""),
                            "")))
                )
            )
        )
    )
)</f>
        <v>#N/A</v>
      </c>
      <c r="J118" s="242">
        <v>45188</v>
      </c>
      <c r="K118" s="242">
        <v>45014</v>
      </c>
      <c r="L118" s="91" t="s">
        <v>190</v>
      </c>
      <c r="M118" s="192">
        <v>4.2857142857142803</v>
      </c>
      <c r="N118" s="192" t="s">
        <v>409</v>
      </c>
      <c r="O118" s="192" t="s">
        <v>409</v>
      </c>
      <c r="P118" s="192" t="s">
        <v>409</v>
      </c>
      <c r="Q118" s="192" t="s">
        <v>409</v>
      </c>
      <c r="R118" s="192">
        <v>3</v>
      </c>
      <c r="S118" s="192" t="s">
        <v>409</v>
      </c>
      <c r="T118" s="192" t="s">
        <v>409</v>
      </c>
      <c r="U118" s="192" t="s">
        <v>409</v>
      </c>
      <c r="V118" s="192" t="s">
        <v>409</v>
      </c>
      <c r="W118" s="192" t="s">
        <v>409</v>
      </c>
      <c r="X118" s="192" t="s">
        <v>409</v>
      </c>
      <c r="Y118" s="192"/>
      <c r="Z118" s="192"/>
      <c r="AF118" s="34"/>
      <c r="AG118" s="34"/>
      <c r="AH118" s="34"/>
      <c r="AI118" s="34"/>
      <c r="AJ118" s="34"/>
      <c r="AK118" s="34"/>
      <c r="AL118" s="195"/>
      <c r="AM118" s="195"/>
      <c r="AN118" s="80"/>
      <c r="AO118" s="80"/>
      <c r="AP118" s="80"/>
      <c r="AQ118" s="35"/>
    </row>
    <row r="119" spans="1:43" x14ac:dyDescent="0.2">
      <c r="A119" s="84">
        <v>112</v>
      </c>
      <c r="B119" s="84" t="str">
        <f ca="1"/>
        <v>St. Lucia</v>
      </c>
      <c r="C119" s="84" t="str">
        <f ca="1"/>
        <v>LCA</v>
      </c>
      <c r="D119" s="219" t="str">
        <f ca="1"/>
        <v>LCN           Latin America &amp; Caribbean</v>
      </c>
      <c r="E119" s="219" t="str">
        <f ca="1"/>
        <v>Blend</v>
      </c>
      <c r="F119" s="190" t="str">
        <f t="shared" ca="1" si="4"/>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$M$4:$Y$4,
                    (M119:Y119),
                    "")),
            1,
            0))
        =0,
    NA(),
    IF(
        Parameters!$D$15=1,
        IF(
            SUM(--(ISNUMBER(IF($M$4:$Y$4=1,(M119:Y119),""))))&gt;0,
            MAX(IF(
                ISNUMBER(M119:Y119),
                IF(
                    M$4:Y$4=1,
                    M119:Y119,
                    ""),
                "")),
            MAX(IF(
                ISNUMBER(M119:Y119),
                IF(
                    M$4:Y$4=2,
                    M119:Y119,
                    ""),
                ""))
        ),
        IF(
            Parameters!$D$16=1,
            IFERROR(
                AVERAGE(IF(
                    ISNUMBER(M119:Y119),
                    IF(
                        M$4:Y$4=1,
                        M119:Y119,
                        ""),
                    "")),
                AVERAGE(IF(
                    ISNUMBER(M119:Y119),
                    IF(
                        M$4:Y$4=2,
                        M119:Y119,
                        ""),
                    ""))
            ),
            IF(
                Parameters!$D$17=1,
                IFERROR(
                    IF(
                        OR(
                            IF(
                                ISNUMBER(M119:Y119),
                                IF(
                                    M$4:Y$4=1,
                                    M119:Y119,
                                    ""),
                                "")
                            =0),
                        0,
                        GEOMEAN(IF(
                            ISNUMBER(M119:Y119),
                            IF(
                                M$4:Y$4=1,
                                M119:Y119,
                                ""),
                            ""))
                    ),
                    IF(
                        OR(IF(
                            ISNUMBER(M119:Y119),
                            IF(
                                M$4:Y$4=2,
                                M119:Y119,
                                ""),
                            "")
                            =0),
                        0,
                        GEOMEAN(IF(
                            ISNUMBER(M119:Y119),
                            IF(
                                M$4:Y$4=2,
                                M119:Y119,
                                ""),
                            "")))
                )
            )
        )
    )
)</f>
        <v>6.4285714285714199</v>
      </c>
      <c r="I119" s="191" cm="1">
        <f t="array" ref="I119">IF(
    SUM(IF(
            ISNUMBER(
                IF(
                    $M$5:$Y$5,
                    (M119:Y119),
                    "")),
            1,
            0))
        =0,
    NA(),
    IF(
        Parameters!$D$15=1,
        IF(
            SUM(--(ISNUMBER(IF($M$5:$Y$5=1,(M119:Y119),""))))&gt;0,
            MAX(IF(
                ISNUMBER(M119:Y119),
                IF(
                    M$5:Y$5=1,
                    M119:Y119,
                    ""),
                "")),
            MAX(IF(
                ISNUMBER(M119:Y119),
                IF(
                    M$5:Y$5=2,
                    M119:Y119,
                    ""),
                ""))
        ),
        IF(
            Parameters!$D$16=1,
            IFERROR(
                AVERAGE(IF(
                    ISNUMBER(M119:Y119),
                    IF(
                        M$5:Y$5=1,
                        M119:Y119,
                        ""),
                    "")),
                AVERAGE(IF(
                    ISNUMBER(M119:Y119),
                    IF(
                        M$5:Y$5=2,
                        M119:Y119,
                        ""),
                    ""))
            ),
            IF(
                Parameters!$D$17=1,
                IFERROR(
                    IF(
                        OR(
                            IF(
                                ISNUMBER(M119:Y119),
                                IF(
                                    M$5:Y$5=1,
                                    M119:Y119,
                                    ""),
                                "")
                            =0),
                        0,
                        GEOMEAN(IF(
                            ISNUMBER(M119:Y119),
                            IF(
                                M$5:Y$5=1,
                                M119:Y119,
                                ""),
                            ""))
                    ),
                    IF(
                        OR(IF(
                            ISNUMBER(M119:Y119),
                            IF(
                                M$5:Y$5=2,
                                M119:Y119,
                                ""),
                            "")
                            =0),
                        0,
                        GEOMEAN(IF(
                            ISNUMBER(M119:Y119),
                            IF(
                                M$5:Y$5=2,
                                M119:Y119,
                                ""),
                            "")))
                )
            )
        )
    )
)</f>
        <v>0</v>
      </c>
      <c r="J119" s="242">
        <v>45188</v>
      </c>
      <c r="K119" s="242">
        <v>45203</v>
      </c>
      <c r="L119" s="91" t="s">
        <v>191</v>
      </c>
      <c r="M119" s="192">
        <v>6.4285714285714199</v>
      </c>
      <c r="N119" s="192" t="s">
        <v>409</v>
      </c>
      <c r="O119" s="192" t="s">
        <v>409</v>
      </c>
      <c r="P119" s="192">
        <v>0</v>
      </c>
      <c r="Q119" s="192" t="s">
        <v>409</v>
      </c>
      <c r="R119" s="192">
        <v>4.5</v>
      </c>
      <c r="S119" s="192" t="s">
        <v>409</v>
      </c>
      <c r="T119" s="192" t="s">
        <v>409</v>
      </c>
      <c r="U119" s="192" t="s">
        <v>409</v>
      </c>
      <c r="V119" s="192">
        <v>-1.5850984417281</v>
      </c>
      <c r="W119" s="192">
        <v>-0.23385742278622701</v>
      </c>
      <c r="X119" s="192" t="s">
        <v>409</v>
      </c>
      <c r="Y119" s="192"/>
      <c r="Z119" s="192"/>
      <c r="AF119" s="34"/>
      <c r="AG119" s="34"/>
      <c r="AH119" s="34"/>
      <c r="AI119" s="34"/>
      <c r="AJ119" s="34"/>
      <c r="AK119" s="34"/>
      <c r="AL119" s="195"/>
      <c r="AM119" s="195"/>
      <c r="AN119" s="80"/>
      <c r="AO119" s="80"/>
      <c r="AP119" s="80"/>
      <c r="AQ119" s="35"/>
    </row>
    <row r="120" spans="1:43" x14ac:dyDescent="0.2">
      <c r="A120" s="84">
        <v>113</v>
      </c>
      <c r="B120" s="84" t="str">
        <f ca="1"/>
        <v>Liechtenstein</v>
      </c>
      <c r="C120" s="84" t="str">
        <f ca="1"/>
        <v>LIE</v>
      </c>
      <c r="D120" s="219" t="str">
        <f ca="1"/>
        <v>ECS           Europe &amp; Central Asia</v>
      </c>
      <c r="E120" s="219" t="str">
        <f ca="1"/>
        <v>NA</v>
      </c>
      <c r="F120" s="190" t="str">
        <f t="shared" ca="1" si="4"/>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$M$4:$Y$4,
                    (M120:Y120),
                    "")),
            1,
            0))
        =0,
    NA(),
    IF(
        Parameters!$D$15=1,
        IF(
            SUM(--(ISNUMBER(IF($M$4:$Y$4=1,(M120:Y120),""))))&gt;0,
            MAX(IF(
                ISNUMBER(M120:Y120),
                IF(
                    M$4:Y$4=1,
                    M120:Y120,
                    ""),
                "")),
            MAX(IF(
                ISNUMBER(M120:Y120),
                IF(
                    M$4:Y$4=2,
                    M120:Y120,
                    ""),
                ""))
        ),
        IF(
            Parameters!$D$16=1,
            IFERROR(
                AVERAGE(IF(
                    ISNUMBER(M120:Y120),
                    IF(
                        M$4:Y$4=1,
                        M120:Y120,
                        ""),
                    "")),
                AVERAGE(IF(
                    ISNUMBER(M120:Y120),
                    IF(
                        M$4:Y$4=2,
                        M120:Y120,
                        ""),
                    ""))
            ),
            IF(
                Parameters!$D$17=1,
                IFERROR(
                    IF(
                        OR(
                            IF(
                                ISNUMBER(M120:Y120),
                                IF(
                                    M$4:Y$4=1,
                                    M120:Y120,
                                    ""),
                                "")
                            =0),
                        0,
                        GEOMEAN(IF(
                            ISNUMBER(M120:Y120),
                            IF(
                                M$4:Y$4=1,
                                M120:Y120,
                                ""),
                            ""))
                    ),
                    IF(
                        OR(IF(
                            ISNUMBER(M120:Y120),
                            IF(
                                M$4:Y$4=2,
                                M120:Y120,
                                ""),
                            "")
                            =0),
                        0,
                        GEOMEAN(IF(
                            ISNUMBER(M120:Y120),
                            IF(
                                M$4:Y$4=2,
                                M120:Y120,
                                ""),
                            "")))
                )
            )
        )
    )
)</f>
        <v>0</v>
      </c>
      <c r="I120" s="191" t="e" cm="1">
        <f t="array" ref="I120">IF(
    SUM(IF(
            ISNUMBER(
                IF(
                    $M$5:$Y$5,
                    (M120:Y120),
                    "")),
            1,
            0))
        =0,
    NA(),
    IF(
        Parameters!$D$15=1,
        IF(
            SUM(--(ISNUMBER(IF($M$5:$Y$5=1,(M120:Y120),""))))&gt;0,
            MAX(IF(
                ISNUMBER(M120:Y120),
                IF(
                    M$5:Y$5=1,
                    M120:Y120,
                    ""),
                "")),
            MAX(IF(
                ISNUMBER(M120:Y120),
                IF(
                    M$5:Y$5=2,
                    M120:Y120,
                    ""),
                ""))
        ),
        IF(
            Parameters!$D$16=1,
            IFERROR(
                AVERAGE(IF(
                    ISNUMBER(M120:Y120),
                    IF(
                        M$5:Y$5=1,
                        M120:Y120,
                        ""),
                    "")),
                AVERAGE(IF(
                    ISNUMBER(M120:Y120),
                    IF(
                        M$5:Y$5=2,
                        M120:Y120,
                        ""),
                    ""))
            ),
            IF(
                Parameters!$D$17=1,
                IFERROR(
                    IF(
                        OR(
                            IF(
                                ISNUMBER(M120:Y120),
                                IF(
                                    M$5:Y$5=1,
                                    M120:Y120,
                                    ""),
                                "")
                            =0),
                        0,
                        GEOMEAN(IF(
                            ISNUMBER(M120:Y120),
                            IF(
                                M$5:Y$5=1,
                                M120:Y120,
                                ""),
                            ""))
                    ),
                    IF(
                        OR(IF(
                            ISNUMBER(M120:Y120),
                            IF(
                                M$5:Y$5=2,
                                M120:Y120,
                                ""),
                            "")
                            =0),
                        0,
                        GEOMEAN(IF(
                            ISNUMBER(M120:Y120),
                            IF(
                                M$5:Y$5=2,
                                M120:Y120,
                                ""),
                            "")))
                )
            )
        )
    )
)</f>
        <v>#N/A</v>
      </c>
      <c r="J120" s="242">
        <v>44753</v>
      </c>
      <c r="K120" s="242">
        <v>45014</v>
      </c>
      <c r="L120" s="91" t="s">
        <v>193</v>
      </c>
      <c r="M120" s="192">
        <v>0</v>
      </c>
      <c r="N120" s="192" t="s">
        <v>409</v>
      </c>
      <c r="O120" s="192" t="s">
        <v>409</v>
      </c>
      <c r="P120" s="192" t="s">
        <v>409</v>
      </c>
      <c r="Q120" s="192" t="s">
        <v>409</v>
      </c>
      <c r="R120" s="192">
        <v>0</v>
      </c>
      <c r="S120" s="192" t="s">
        <v>409</v>
      </c>
      <c r="T120" s="192" t="s">
        <v>409</v>
      </c>
      <c r="U120" s="192" t="s">
        <v>409</v>
      </c>
      <c r="V120" s="192" t="s">
        <v>409</v>
      </c>
      <c r="W120" s="192" t="s">
        <v>409</v>
      </c>
      <c r="X120" s="192" t="s">
        <v>409</v>
      </c>
      <c r="Y120" s="192"/>
      <c r="Z120" s="192"/>
      <c r="AF120" s="34"/>
      <c r="AG120" s="34"/>
      <c r="AH120" s="34"/>
      <c r="AI120" s="34"/>
      <c r="AJ120" s="34"/>
      <c r="AK120" s="34"/>
      <c r="AL120" s="195"/>
      <c r="AM120" s="195"/>
      <c r="AN120" s="80"/>
      <c r="AO120" s="80"/>
      <c r="AP120" s="80"/>
      <c r="AQ120" s="35"/>
    </row>
    <row r="121" spans="1:43" x14ac:dyDescent="0.2">
      <c r="A121" s="84">
        <v>114</v>
      </c>
      <c r="B121" s="84" t="str">
        <f ca="1"/>
        <v>Sri Lanka</v>
      </c>
      <c r="C121" s="84" t="str">
        <f ca="1"/>
        <v>LKA</v>
      </c>
      <c r="D121" s="219" t="str">
        <f ca="1"/>
        <v>SAS           South Asia</v>
      </c>
      <c r="E121" s="219" t="str">
        <f ca="1"/>
        <v>IBRD</v>
      </c>
      <c r="F121" s="190"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6.4365030434678889</v>
      </c>
      <c r="H121" s="80" cm="1">
        <f t="array" ref="H121">IF(
    SUM(IF(
            ISNUMBER(
                IF(
                    $M$4:$Y$4,
                    (M121:Y121),
                    "")),
            1,
            0))
        =0,
    NA(),
    IF(
        Parameters!$D$15=1,
        IF(
            SUM(--(ISNUMBER(IF($M$4:$Y$4=1,(M121:Y121),""))))&gt;0,
            MAX(IF(
                ISNUMBER(M121:Y121),
                IF(
                    M$4:Y$4=1,
                    M121:Y121,
                    ""),
                "")),
            MAX(IF(
                ISNUMBER(M121:Y121),
                IF(
                    M$4:Y$4=2,
                    M121:Y121,
                    ""),
                ""))
        ),
        IF(
            Parameters!$D$16=1,
            IFERROR(
                AVERAGE(IF(
                    ISNUMBER(M121:Y121),
                    IF(
                        M$4:Y$4=1,
                        M121:Y121,
                        ""),
                    "")),
                AVERAGE(IF(
                    ISNUMBER(M121:Y121),
                    IF(
                        M$4:Y$4=2,
                        M121:Y121,
                        ""),
                    ""))
            ),
            IF(
                Parameters!$D$17=1,
                IFERROR(
                    IF(
                        OR(
                            IF(
                                ISNUMBER(M121:Y121),
                                IF(
                                    M$4:Y$4=1,
                                    M121:Y121,
                                    ""),
                                "")
                            =0),
                        0,
                        GEOMEAN(IF(
                            ISNUMBER(M121:Y121),
                            IF(
                                M$4:Y$4=1,
                                M121:Y121,
                                ""),
                            ""))
                    ),
                    IF(
                        OR(IF(
                            ISNUMBER(M121:Y121),
                            IF(
                                M$4:Y$4=2,
                                M121:Y121,
                                ""),
                            "")
                            =0),
                        0,
                        GEOMEAN(IF(
                            ISNUMBER(M121:Y121),
                            IF(
                                M$4:Y$4=2,
                                M121:Y121,
                                ""),
                            "")))
                )
            )
        )
    )
)</f>
        <v>4.1428571428571397</v>
      </c>
      <c r="I121" s="191" cm="1">
        <f t="array" ref="I121">IF(
    SUM(IF(
            ISNUMBER(
                IF(
                    $M$5:$Y$5,
                    (M121:Y121),
                    "")),
            1,
            0))
        =0,
    NA(),
    IF(
        Parameters!$D$15=1,
        IF(
            SUM(--(ISNUMBER(IF($M$5:$Y$5=1,(M121:Y121),""))))&gt;0,
            MAX(IF(
                ISNUMBER(M121:Y121),
                IF(
                    M$5:Y$5=1,
                    M121:Y121,
                    ""),
                "")),
            MAX(IF(
                ISNUMBER(M121:Y121),
                IF(
                    M$5:Y$5=2,
                    M121:Y121,
                    ""),
                ""))
        ),
        IF(
            Parameters!$D$16=1,
            IFERROR(
                AVERAGE(IF(
                    ISNUMBER(M121:Y121),
                    IF(
                        M$5:Y$5=1,
                        M121:Y121,
                        ""),
                    "")),
                AVERAGE(IF(
                    ISNUMBER(M121:Y121),
                    IF(
                        M$5:Y$5=2,
                        M121:Y121,
                        ""),
                    ""))
            ),
            IF(
                Parameters!$D$17=1,
                IFERROR(
                    IF(
                        OR(
                            IF(
                                ISNUMBER(M121:Y121),
                                IF(
                                    M$5:Y$5=1,
                                    M121:Y121,
                                    ""),
                                "")
                            =0),
                        0,
                        GEOMEAN(IF(
                            ISNUMBER(M121:Y121),
                            IF(
                                M$5:Y$5=1,
                                M121:Y121,
                                ""),
                            ""))
                    ),
                    IF(
                        OR(IF(
                            ISNUMBER(M121:Y121),
                            IF(
                                M$5:Y$5=2,
                                M121:Y121,
                                ""),
                            "")
                            =0),
                        0,
                        GEOMEAN(IF(
                            ISNUMBER(M121:Y121),
                            IF(
                                M$5:Y$5=2,
                                M121:Y121,
                                ""),
                            "")))
                )
            )
        )
    )
)</f>
        <v>10</v>
      </c>
      <c r="J121" s="242">
        <v>45163</v>
      </c>
      <c r="K121" s="242">
        <v>45203</v>
      </c>
      <c r="L121" s="91" t="s">
        <v>195</v>
      </c>
      <c r="M121" s="192">
        <v>4.1428571428571397</v>
      </c>
      <c r="N121" s="192">
        <v>1.5</v>
      </c>
      <c r="O121" s="192">
        <v>0</v>
      </c>
      <c r="P121" s="192">
        <v>10</v>
      </c>
      <c r="Q121" s="192" t="s">
        <v>409</v>
      </c>
      <c r="R121" s="192">
        <v>2.9</v>
      </c>
      <c r="S121" s="192">
        <v>0.15</v>
      </c>
      <c r="T121" s="192">
        <v>-0.4</v>
      </c>
      <c r="U121" s="192" t="s">
        <v>539</v>
      </c>
      <c r="V121" s="192">
        <v>4.2774001951278899</v>
      </c>
      <c r="W121" s="192">
        <v>0.77756493231828105</v>
      </c>
      <c r="X121" s="192" t="s">
        <v>409</v>
      </c>
      <c r="Y121" s="192"/>
      <c r="Z121" s="192"/>
      <c r="AF121" s="34"/>
      <c r="AG121" s="34"/>
      <c r="AH121" s="34"/>
      <c r="AI121" s="34"/>
      <c r="AJ121" s="34"/>
      <c r="AK121" s="34"/>
      <c r="AL121" s="195"/>
      <c r="AM121" s="195"/>
      <c r="AN121" s="80"/>
      <c r="AO121" s="80"/>
      <c r="AP121" s="80"/>
      <c r="AQ121" s="35"/>
    </row>
    <row r="122" spans="1:43" x14ac:dyDescent="0.2">
      <c r="A122" s="84">
        <v>115</v>
      </c>
      <c r="B122" s="84" t="str">
        <f ca="1"/>
        <v>Lesotho</v>
      </c>
      <c r="C122" s="84" t="str">
        <f ca="1"/>
        <v>LSO</v>
      </c>
      <c r="D122" s="219" t="str">
        <f ca="1"/>
        <v>SSF           Sub-Saharan Africa</v>
      </c>
      <c r="E122" s="219" t="str">
        <f ca="1"/>
        <v>IDA</v>
      </c>
      <c r="F122" s="190"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$M$4:$Y$4,
                    (M122:Y122),
                    "")),
            1,
            0))
        =0,
    NA(),
    IF(
        Parameters!$D$15=1,
        IF(
            SUM(--(ISNUMBER(IF($M$4:$Y$4=1,(M122:Y122),""))))&gt;0,
            MAX(IF(
                ISNUMBER(M122:Y122),
                IF(
                    M$4:Y$4=1,
                    M122:Y122,
                    ""),
                "")),
            MAX(IF(
                ISNUMBER(M122:Y122),
                IF(
                    M$4:Y$4=2,
                    M122:Y122,
                    ""),
                ""))
        ),
        IF(
            Parameters!$D$16=1,
            IFERROR(
                AVERAGE(IF(
                    ISNUMBER(M122:Y122),
                    IF(
                        M$4:Y$4=1,
                        M122:Y122,
                        ""),
                    "")),
                AVERAGE(IF(
                    ISNUMBER(M122:Y122),
                    IF(
                        M$4:Y$4=2,
                        M122:Y122,
                        ""),
                    ""))
            ),
            IF(
                Parameters!$D$17=1,
                IFERROR(
                    IF(
                        OR(
                            IF(
                                ISNUMBER(M122:Y122),
                                IF(
                                    M$4:Y$4=1,
                                    M122:Y122,
                                    ""),
                                "")
                            =0),
                        0,
                        GEOMEAN(IF(
                            ISNUMBER(M122:Y122),
                            IF(
                                M$4:Y$4=1,
                                M122:Y122,
                                ""),
                            ""))
                    ),
                    IF(
                        OR(IF(
                            ISNUMBER(M122:Y122),
                            IF(
                                M$4:Y$4=2,
                                M122:Y122,
                                ""),
                            "")
                            =0),
                        0,
                        GEOMEAN(IF(
                            ISNUMBER(M122:Y122),
                            IF(
                                M$4:Y$4=2,
                                M122:Y122,
                                ""),
                            "")))
                )
            )
        )
    )
)</f>
        <v>9.2857142857142794</v>
      </c>
      <c r="I122" s="191" cm="1">
        <f t="array" ref="I122">IF(
    SUM(IF(
            ISNUMBER(
                IF(
                    $M$5:$Y$5,
                    (M122:Y122),
                    "")),
            1,
            0))
        =0,
    NA(),
    IF(
        Parameters!$D$15=1,
        IF(
            SUM(--(ISNUMBER(IF($M$5:$Y$5=1,(M122:Y122),""))))&gt;0,
            MAX(IF(
                ISNUMBER(M122:Y122),
                IF(
                    M$5:Y$5=1,
                    M122:Y122,
                    ""),
                "")),
            MAX(IF(
                ISNUMBER(M122:Y122),
                IF(
                    M$5:Y$5=2,
                    M122:Y122,
                    ""),
                ""))
        ),
        IF(
            Parameters!$D$16=1,
            IFERROR(
                AVERAGE(IF(
                    ISNUMBER(M122:Y122),
                    IF(
                        M$5:Y$5=1,
                        M122:Y122,
                        ""),
                    "")),
                AVERAGE(IF(
                    ISNUMBER(M122:Y122),
                    IF(
                        M$5:Y$5=2,
                        M122:Y122,
                        ""),
                    ""))
            ),
            IF(
                Parameters!$D$17=1,
                IFERROR(
                    IF(
                        OR(
                            IF(
                                ISNUMBER(M122:Y122),
                                IF(
                                    M$5:Y$5=1,
                                    M122:Y122,
                                    ""),
                                "")
                            =0),
                        0,
                        GEOMEAN(IF(
                            ISNUMBER(M122:Y122),
                            IF(
                                M$5:Y$5=1,
                                M122:Y122,
                                ""),
                            ""))
                    ),
                    IF(
                        OR(IF(
                            ISNUMBER(M122:Y122),
                            IF(
                                M$5:Y$5=2,
                                M122:Y122,
                                ""),
                            "")
                            =0),
                        0,
                        GEOMEAN(IF(
                            ISNUMBER(M122:Y122),
                            IF(
                                M$5:Y$5=2,
                                M122:Y122,
                                ""),
                            "")))
                )
            )
        )
    )
)</f>
        <v>0</v>
      </c>
      <c r="J122" s="242">
        <v>45188</v>
      </c>
      <c r="K122" s="242">
        <v>45203</v>
      </c>
      <c r="L122" s="91" t="s">
        <v>197</v>
      </c>
      <c r="M122" s="192">
        <v>9.2857142857142794</v>
      </c>
      <c r="N122" s="192" t="s">
        <v>409</v>
      </c>
      <c r="O122" s="192" t="s">
        <v>409</v>
      </c>
      <c r="P122" s="192">
        <v>0</v>
      </c>
      <c r="Q122" s="192" t="s">
        <v>409</v>
      </c>
      <c r="R122" s="192">
        <v>6.5</v>
      </c>
      <c r="S122" s="192" t="s">
        <v>409</v>
      </c>
      <c r="T122" s="192" t="s">
        <v>409</v>
      </c>
      <c r="U122" s="192" t="s">
        <v>409</v>
      </c>
      <c r="V122" s="192">
        <v>-0.30452065982941401</v>
      </c>
      <c r="W122" s="192">
        <v>-0.439479830385551</v>
      </c>
      <c r="X122" s="192" t="s">
        <v>409</v>
      </c>
      <c r="Y122" s="192"/>
      <c r="Z122" s="192"/>
      <c r="AF122" s="34"/>
      <c r="AG122" s="34"/>
      <c r="AH122" s="34"/>
      <c r="AI122" s="34"/>
      <c r="AJ122" s="34"/>
      <c r="AK122" s="34"/>
      <c r="AL122" s="195"/>
      <c r="AM122" s="195"/>
      <c r="AN122" s="80"/>
      <c r="AO122" s="80"/>
      <c r="AP122" s="80"/>
      <c r="AQ122" s="35"/>
    </row>
    <row r="123" spans="1:43" x14ac:dyDescent="0.2">
      <c r="A123" s="84">
        <v>116</v>
      </c>
      <c r="B123" s="84" t="str">
        <f ca="1"/>
        <v>Lithuania</v>
      </c>
      <c r="C123" s="84" t="str">
        <f ca="1"/>
        <v>LTU</v>
      </c>
      <c r="D123" s="219" t="str">
        <f ca="1"/>
        <v>ECS           Europe &amp; Central Asia</v>
      </c>
      <c r="E123" s="219" t="str">
        <f ca="1"/>
        <v>NA</v>
      </c>
      <c r="F123" s="190"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$M$4:$Y$4,
                    (M123:Y123),
                    "")),
            1,
            0))
        =0,
    NA(),
    IF(
        Parameters!$D$15=1,
        IF(
            SUM(--(ISNUMBER(IF($M$4:$Y$4=1,(M123:Y123),""))))&gt;0,
            MAX(IF(
                ISNUMBER(M123:Y123),
                IF(
                    M$4:Y$4=1,
                    M123:Y123,
                    ""),
                "")),
            MAX(IF(
                ISNUMBER(M123:Y123),
                IF(
                    M$4:Y$4=2,
                    M123:Y123,
                    ""),
                ""))
        ),
        IF(
            Parameters!$D$16=1,
            IFERROR(
                AVERAGE(IF(
                    ISNUMBER(M123:Y123),
                    IF(
                        M$4:Y$4=1,
                        M123:Y123,
                        ""),
                    "")),
                AVERAGE(IF(
                    ISNUMBER(M123:Y123),
                    IF(
                        M$4:Y$4=2,
                        M123:Y123,
                        ""),
                    ""))
            ),
            IF(
                Parameters!$D$17=1,
                IFERROR(
                    IF(
                        OR(
                            IF(
                                ISNUMBER(M123:Y123),
                                IF(
                                    M$4:Y$4=1,
                                    M123:Y123,
                                    ""),
                                "")
                            =0),
                        0,
                        GEOMEAN(IF(
                            ISNUMBER(M123:Y123),
                            IF(
                                M$4:Y$4=1,
                                M123:Y123,
                                ""),
                            ""))
                    ),
                    IF(
                        OR(IF(
                            ISNUMBER(M123:Y123),
                            IF(
                                M$4:Y$4=2,
                                M123:Y123,
                                ""),
                            "")
                            =0),
                        0,
                        GEOMEAN(IF(
                            ISNUMBER(M123:Y123),
                            IF(
                                M$4:Y$4=2,
                                M123:Y123,
                                ""),
                            "")))
                )
            )
        )
    )
)</f>
        <v>1.1428571428571399</v>
      </c>
      <c r="I123" s="191" cm="1">
        <f t="array" ref="I123">IF(
    SUM(IF(
            ISNUMBER(
                IF(
                    $M$5:$Y$5,
                    (M123:Y123),
                    "")),
            1,
            0))
        =0,
    NA(),
    IF(
        Parameters!$D$15=1,
        IF(
            SUM(--(ISNUMBER(IF($M$5:$Y$5=1,(M123:Y123),""))))&gt;0,
            MAX(IF(
                ISNUMBER(M123:Y123),
                IF(
                    M$5:Y$5=1,
                    M123:Y123,
                    ""),
                "")),
            MAX(IF(
                ISNUMBER(M123:Y123),
                IF(
                    M$5:Y$5=2,
                    M123:Y123,
                    ""),
                ""))
        ),
        IF(
            Parameters!$D$16=1,
            IFERROR(
                AVERAGE(IF(
                    ISNUMBER(M123:Y123),
                    IF(
                        M$5:Y$5=1,
                        M123:Y123,
                        ""),
                    "")),
                AVERAGE(IF(
                    ISNUMBER(M123:Y123),
                    IF(
                        M$5:Y$5=2,
                        M123:Y123,
                        ""),
                    ""))
            ),
            IF(
                Parameters!$D$17=1,
                IFERROR(
                    IF(
                        OR(
                            IF(
                                ISNUMBER(M123:Y123),
                                IF(
                                    M$5:Y$5=1,
                                    M123:Y123,
                                    ""),
                                "")
                            =0),
                        0,
                        GEOMEAN(IF(
                            ISNUMBER(M123:Y123),
                            IF(
                                M$5:Y$5=1,
                                M123:Y123,
                                ""),
                            ""))
                    ),
                    IF(
                        OR(IF(
                            ISNUMBER(M123:Y123),
                            IF(
                                M$5:Y$5=2,
                                M123:Y123,
                                ""),
                            "")
                            =0),
                        0,
                        GEOMEAN(IF(
                            ISNUMBER(M123:Y123),
                            IF(
                                M$5:Y$5=2,
                                M123:Y123,
                                ""),
                            "")))
                )
            )
        )
    )
)</f>
        <v>0</v>
      </c>
      <c r="J123" s="242">
        <v>45163</v>
      </c>
      <c r="K123" s="242">
        <v>45203</v>
      </c>
      <c r="L123" s="91" t="s">
        <v>199</v>
      </c>
      <c r="M123" s="192">
        <v>1.1428571428571399</v>
      </c>
      <c r="N123" s="192">
        <v>0</v>
      </c>
      <c r="O123" s="192" t="s">
        <v>409</v>
      </c>
      <c r="P123" s="192" t="s">
        <v>409</v>
      </c>
      <c r="Q123" s="192" t="s">
        <v>409</v>
      </c>
      <c r="R123" s="192">
        <v>0.8</v>
      </c>
      <c r="S123" s="192">
        <v>-1.1879999999999999</v>
      </c>
      <c r="T123" s="192">
        <v>-1.37499999999999</v>
      </c>
      <c r="U123" s="192" t="s">
        <v>409</v>
      </c>
      <c r="V123" s="192" t="s">
        <v>409</v>
      </c>
      <c r="W123" s="192" t="s">
        <v>409</v>
      </c>
      <c r="X123" s="192" t="s">
        <v>409</v>
      </c>
      <c r="Y123" s="192"/>
      <c r="Z123" s="192"/>
      <c r="AF123" s="34"/>
      <c r="AG123" s="34"/>
      <c r="AH123" s="34"/>
      <c r="AI123" s="34"/>
      <c r="AJ123" s="34"/>
      <c r="AK123" s="34"/>
      <c r="AL123" s="195"/>
      <c r="AM123" s="195"/>
      <c r="AN123" s="80"/>
      <c r="AO123" s="80"/>
      <c r="AP123" s="80"/>
      <c r="AQ123" s="35"/>
    </row>
    <row r="124" spans="1:43" x14ac:dyDescent="0.2">
      <c r="A124" s="84">
        <v>117</v>
      </c>
      <c r="B124" s="84" t="str">
        <f ca="1"/>
        <v>Luxembourg</v>
      </c>
      <c r="C124" s="84" t="str">
        <f ca="1"/>
        <v>LUX</v>
      </c>
      <c r="D124" s="219" t="str">
        <f ca="1"/>
        <v>ECS           Europe &amp; Central Asia</v>
      </c>
      <c r="E124" s="219" t="str">
        <f ca="1"/>
        <v>NA</v>
      </c>
      <c r="F124" s="190"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$M$4:$Y$4,
                    (M124:Y124),
                    "")),
            1,
            0))
        =0,
    NA(),
    IF(
        Parameters!$D$15=1,
        IF(
            SUM(--(ISNUMBER(IF($M$4:$Y$4=1,(M124:Y124),""))))&gt;0,
            MAX(IF(
                ISNUMBER(M124:Y124),
                IF(
                    M$4:Y$4=1,
                    M124:Y124,
                    ""),
                "")),
            MAX(IF(
                ISNUMBER(M124:Y124),
                IF(
                    M$4:Y$4=2,
                    M124:Y124,
                    ""),
                ""))
        ),
        IF(
            Parameters!$D$16=1,
            IFERROR(
                AVERAGE(IF(
                    ISNUMBER(M124:Y124),
                    IF(
                        M$4:Y$4=1,
                        M124:Y124,
                        ""),
                    "")),
                AVERAGE(IF(
                    ISNUMBER(M124:Y124),
                    IF(
                        M$4:Y$4=2,
                        M124:Y124,
                        ""),
                    ""))
            ),
            IF(
                Parameters!$D$17=1,
                IFERROR(
                    IF(
                        OR(
                            IF(
                                ISNUMBER(M124:Y124),
                                IF(
                                    M$4:Y$4=1,
                                    M124:Y124,
                                    ""),
                                "")
                            =0),
                        0,
                        GEOMEAN(IF(
                            ISNUMBER(M124:Y124),
                            IF(
                                M$4:Y$4=1,
                                M124:Y124,
                                ""),
                            ""))
                    ),
                    IF(
                        OR(IF(
                            ISNUMBER(M124:Y124),
                            IF(
                                M$4:Y$4=2,
                                M124:Y124,
                                ""),
                            "")
                            =0),
                        0,
                        GEOMEAN(IF(
                            ISNUMBER(M124:Y124),
                            IF(
                                M$4:Y$4=2,
                                M124:Y124,
                                ""),
                            "")))
                )
            )
        )
    )
)</f>
        <v>0.71428571428571297</v>
      </c>
      <c r="I124" s="191" cm="1">
        <f t="array" ref="I124">IF(
    SUM(IF(
            ISNUMBER(
                IF(
                    $M$5:$Y$5,
                    (M124:Y124),
                    "")),
            1,
            0))
        =0,
    NA(),
    IF(
        Parameters!$D$15=1,
        IF(
            SUM(--(ISNUMBER(IF($M$5:$Y$5=1,(M124:Y124),""))))&gt;0,
            MAX(IF(
                ISNUMBER(M124:Y124),
                IF(
                    M$5:Y$5=1,
                    M124:Y124,
                    ""),
                "")),
            MAX(IF(
                ISNUMBER(M124:Y124),
                IF(
                    M$5:Y$5=2,
                    M124:Y124,
                    ""),
                ""))
        ),
        IF(
            Parameters!$D$16=1,
            IFERROR(
                AVERAGE(IF(
                    ISNUMBER(M124:Y124),
                    IF(
                        M$5:Y$5=1,
                        M124:Y124,
                        ""),
                    "")),
                AVERAGE(IF(
                    ISNUMBER(M124:Y124),
                    IF(
                        M$5:Y$5=2,
                        M124:Y124,
                        ""),
                    ""))
            ),
            IF(
                Parameters!$D$17=1,
                IFERROR(
                    IF(
                        OR(
                            IF(
                                ISNUMBER(M124:Y124),
                                IF(
                                    M$5:Y$5=1,
                                    M124:Y124,
                                    ""),
                                "")
                            =0),
                        0,
                        GEOMEAN(IF(
                            ISNUMBER(M124:Y124),
                            IF(
                                M$5:Y$5=1,
                                M124:Y124,
                                ""),
                            ""))
                    ),
                    IF(
                        OR(IF(
                            ISNUMBER(M124:Y124),
                            IF(
                                M$5:Y$5=2,
                                M124:Y124,
                                ""),
                            "")
                            =0),
                        0,
                        GEOMEAN(IF(
                            ISNUMBER(M124:Y124),
                            IF(
                                M$5:Y$5=2,
                                M124:Y124,
                                ""),
                            "")))
                )
            )
        )
    )
)</f>
        <v>0</v>
      </c>
      <c r="J124" s="242">
        <v>45163</v>
      </c>
      <c r="K124" s="242">
        <v>45203</v>
      </c>
      <c r="L124" s="91" t="s">
        <v>201</v>
      </c>
      <c r="M124" s="192">
        <v>0.71428571428571297</v>
      </c>
      <c r="N124" s="192">
        <v>0</v>
      </c>
      <c r="O124" s="192" t="s">
        <v>409</v>
      </c>
      <c r="P124" s="192" t="s">
        <v>409</v>
      </c>
      <c r="Q124" s="192" t="s">
        <v>409</v>
      </c>
      <c r="R124" s="192">
        <v>0.5</v>
      </c>
      <c r="S124" s="192">
        <v>-0.93500000000000005</v>
      </c>
      <c r="T124" s="192">
        <v>-0.63300000000000001</v>
      </c>
      <c r="U124" s="192" t="s">
        <v>409</v>
      </c>
      <c r="V124" s="192" t="s">
        <v>409</v>
      </c>
      <c r="W124" s="192" t="s">
        <v>409</v>
      </c>
      <c r="X124" s="192" t="s">
        <v>409</v>
      </c>
      <c r="Y124" s="192"/>
      <c r="Z124" s="192"/>
      <c r="AF124" s="34"/>
      <c r="AG124" s="34"/>
      <c r="AH124" s="34"/>
      <c r="AI124" s="34"/>
      <c r="AJ124" s="34"/>
      <c r="AK124" s="34"/>
      <c r="AL124" s="195"/>
      <c r="AM124" s="195"/>
      <c r="AN124" s="80"/>
      <c r="AO124" s="80"/>
      <c r="AP124" s="80"/>
      <c r="AQ124" s="35"/>
    </row>
    <row r="125" spans="1:43" x14ac:dyDescent="0.2">
      <c r="A125" s="84">
        <v>118</v>
      </c>
      <c r="B125" s="84" t="str">
        <f ca="1"/>
        <v>Latvia</v>
      </c>
      <c r="C125" s="84" t="str">
        <f ca="1"/>
        <v>LVA</v>
      </c>
      <c r="D125" s="219" t="str">
        <f ca="1"/>
        <v>ECS           Europe &amp; Central Asia</v>
      </c>
      <c r="E125" s="219" t="str">
        <f ca="1"/>
        <v>NA</v>
      </c>
      <c r="F125" s="190"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$M$4:$Y$4,
                    (M125:Y125),
                    "")),
            1,
            0))
        =0,
    NA(),
    IF(
        Parameters!$D$15=1,
        IF(
            SUM(--(ISNUMBER(IF($M$4:$Y$4=1,(M125:Y125),""))))&gt;0,
            MAX(IF(
                ISNUMBER(M125:Y125),
                IF(
                    M$4:Y$4=1,
                    M125:Y125,
                    ""),
                "")),
            MAX(IF(
                ISNUMBER(M125:Y125),
                IF(
                    M$4:Y$4=2,
                    M125:Y125,
                    ""),
                ""))
        ),
        IF(
            Parameters!$D$16=1,
            IFERROR(
                AVERAGE(IF(
                    ISNUMBER(M125:Y125),
                    IF(
                        M$4:Y$4=1,
                        M125:Y125,
                        ""),
                    "")),
                AVERAGE(IF(
                    ISNUMBER(M125:Y125),
                    IF(
                        M$4:Y$4=2,
                        M125:Y125,
                        ""),
                    ""))
            ),
            IF(
                Parameters!$D$17=1,
                IFERROR(
                    IF(
                        OR(
                            IF(
                                ISNUMBER(M125:Y125),
                                IF(
                                    M$4:Y$4=1,
                                    M125:Y125,
                                    ""),
                                "")
                            =0),
                        0,
                        GEOMEAN(IF(
                            ISNUMBER(M125:Y125),
                            IF(
                                M$4:Y$4=1,
                                M125:Y125,
                                ""),
                            ""))
                    ),
                    IF(
                        OR(IF(
                            ISNUMBER(M125:Y125),
                            IF(
                                M$4:Y$4=2,
                                M125:Y125,
                                ""),
                            "")
                            =0),
                        0,
                        GEOMEAN(IF(
                            ISNUMBER(M125:Y125),
                            IF(
                                M$4:Y$4=2,
                                M125:Y125,
                                ""),
                            "")))
                )
            )
        )
    )
)</f>
        <v>1.5714285714285701</v>
      </c>
      <c r="I125" s="191" cm="1">
        <f t="array" ref="I125">IF(
    SUM(IF(
            ISNUMBER(
                IF(
                    $M$5:$Y$5,
                    (M125:Y125),
                    "")),
            1,
            0))
        =0,
    NA(),
    IF(
        Parameters!$D$15=1,
        IF(
            SUM(--(ISNUMBER(IF($M$5:$Y$5=1,(M125:Y125),""))))&gt;0,
            MAX(IF(
                ISNUMBER(M125:Y125),
                IF(
                    M$5:Y$5=1,
                    M125:Y125,
                    ""),
                "")),
            MAX(IF(
                ISNUMBER(M125:Y125),
                IF(
                    M$5:Y$5=2,
                    M125:Y125,
                    ""),
                ""))
        ),
        IF(
            Parameters!$D$16=1,
            IFERROR(
                AVERAGE(IF(
                    ISNUMBER(M125:Y125),
                    IF(
                        M$5:Y$5=1,
                        M125:Y125,
                        ""),
                    "")),
                AVERAGE(IF(
                    ISNUMBER(M125:Y125),
                    IF(
                        M$5:Y$5=2,
                        M125:Y125,
                        ""),
                    ""))
            ),
            IF(
                Parameters!$D$17=1,
                IFERROR(
                    IF(
                        OR(
                            IF(
                                ISNUMBER(M125:Y125),
                                IF(
                                    M$5:Y$5=1,
                                    M125:Y125,
                                    ""),
                                "")
                            =0),
                        0,
                        GEOMEAN(IF(
                            ISNUMBER(M125:Y125),
                            IF(
                                M$5:Y$5=1,
                                M125:Y125,
                                ""),
                            ""))
                    ),
                    IF(
                        OR(IF(
                            ISNUMBER(M125:Y125),
                            IF(
                                M$5:Y$5=2,
                                M125:Y125,
                                ""),
                            "")
                            =0),
                        0,
                        GEOMEAN(IF(
                            ISNUMBER(M125:Y125),
                            IF(
                                M$5:Y$5=2,
                                M125:Y125,
                                ""),
                            "")))
                )
            )
        )
    )
)</f>
        <v>0</v>
      </c>
      <c r="J125" s="242">
        <v>44753</v>
      </c>
      <c r="K125" s="242">
        <v>45203</v>
      </c>
      <c r="L125" s="91" t="s">
        <v>203</v>
      </c>
      <c r="M125" s="192">
        <v>1.5714285714285701</v>
      </c>
      <c r="N125" s="192">
        <v>0</v>
      </c>
      <c r="O125" s="192" t="s">
        <v>409</v>
      </c>
      <c r="P125" s="192" t="s">
        <v>409</v>
      </c>
      <c r="Q125" s="192" t="s">
        <v>409</v>
      </c>
      <c r="R125" s="192">
        <v>1.1000000000000001</v>
      </c>
      <c r="S125" s="192">
        <v>-0.61</v>
      </c>
      <c r="T125" s="192">
        <v>-0.54199999999999904</v>
      </c>
      <c r="U125" s="192" t="s">
        <v>409</v>
      </c>
      <c r="V125" s="192" t="s">
        <v>409</v>
      </c>
      <c r="W125" s="192" t="s">
        <v>409</v>
      </c>
      <c r="X125" s="192" t="s">
        <v>409</v>
      </c>
      <c r="Y125" s="192"/>
      <c r="Z125" s="192"/>
      <c r="AF125" s="34"/>
      <c r="AG125" s="34"/>
      <c r="AH125" s="34"/>
      <c r="AI125" s="34"/>
      <c r="AJ125" s="34"/>
      <c r="AK125" s="34"/>
      <c r="AL125" s="195"/>
      <c r="AM125" s="195"/>
      <c r="AN125" s="80"/>
      <c r="AO125" s="80"/>
      <c r="AP125" s="80"/>
      <c r="AQ125" s="35"/>
    </row>
    <row r="126" spans="1:43" x14ac:dyDescent="0.2">
      <c r="A126" s="84">
        <v>119</v>
      </c>
      <c r="B126" s="84" t="str">
        <f ca="1"/>
        <v>Macao SAR, China</v>
      </c>
      <c r="C126" s="84" t="str">
        <f ca="1"/>
        <v>MAC</v>
      </c>
      <c r="D126" s="219" t="str">
        <f ca="1"/>
        <v>EAS           East Asia &amp; Pacific</v>
      </c>
      <c r="E126" s="219" t="str">
        <f ca="1"/>
        <v>NA</v>
      </c>
      <c r="F126" s="190" t="str">
        <f t="shared" ca="1" si="4"/>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4</v>
      </c>
      <c r="H126" s="80" t="e" cm="1">
        <f t="array" ref="H126">IF(
    SUM(IF(
            ISNUMBER(
                IF(
                    $M$4:$Y$4,
                    (M126:Y126),
                    "")),
            1,
            0))
        =0,
    NA(),
    IF(
        Parameters!$D$15=1,
        IF(
            SUM(--(ISNUMBER(IF($M$4:$Y$4=1,(M126:Y126),""))))&gt;0,
            MAX(IF(
                ISNUMBER(M126:Y126),
                IF(
                    M$4:Y$4=1,
                    M126:Y126,
                    ""),
                "")),
            MAX(IF(
                ISNUMBER(M126:Y126),
                IF(
                    M$4:Y$4=2,
                    M126:Y126,
                    ""),
                ""))
        ),
        IF(
            Parameters!$D$16=1,
            IFERROR(
                AVERAGE(IF(
                    ISNUMBER(M126:Y126),
                    IF(
                        M$4:Y$4=1,
                        M126:Y126,
                        ""),
                    "")),
                AVERAGE(IF(
                    ISNUMBER(M126:Y126),
                    IF(
                        M$4:Y$4=2,
                        M126:Y126,
                        ""),
                    ""))
            ),
            IF(
                Parameters!$D$17=1,
                IFERROR(
                    IF(
                        OR(
                            IF(
                                ISNUMBER(M126:Y126),
                                IF(
                                    M$4:Y$4=1,
                                    M126:Y126,
                                    ""),
                                "")
                            =0),
                        0,
                        GEOMEAN(IF(
                            ISNUMBER(M126:Y126),
                            IF(
                                M$4:Y$4=1,
                                M126:Y126,
                                ""),
                            ""))
                    ),
                    IF(
                        OR(IF(
                            ISNUMBER(M126:Y126),
                            IF(
                                M$4:Y$4=2,
                                M126:Y126,
                                ""),
                            "")
                            =0),
                        0,
                        GEOMEAN(IF(
                            ISNUMBER(M126:Y126),
                            IF(
                                M$4:Y$4=2,
                                M126:Y126,
                                ""),
                            "")))
                )
            )
        )
    )
)</f>
        <v>#N/A</v>
      </c>
      <c r="I126" s="191" cm="1">
        <f t="array" ref="I126">IF(
    SUM(IF(
            ISNUMBER(
                IF(
                    $M$5:$Y$5,
                    (M126:Y126),
                    "")),
            1,
            0))
        =0,
    NA(),
    IF(
        Parameters!$D$15=1,
        IF(
            SUM(--(ISNUMBER(IF($M$5:$Y$5=1,(M126:Y126),""))))&gt;0,
            MAX(IF(
                ISNUMBER(M126:Y126),
                IF(
                    M$5:Y$5=1,
                    M126:Y126,
                    ""),
                "")),
            MAX(IF(
                ISNUMBER(M126:Y126),
                IF(
                    M$5:Y$5=2,
                    M126:Y126,
                    ""),
                ""))
        ),
        IF(
            Parameters!$D$16=1,
            IFERROR(
                AVERAGE(IF(
                    ISNUMBER(M126:Y126),
                    IF(
                        M$5:Y$5=1,
                        M126:Y126,
                        ""),
                    "")),
                AVERAGE(IF(
                    ISNUMBER(M126:Y126),
                    IF(
                        M$5:Y$5=2,
                        M126:Y126,
                        ""),
                    ""))
            ),
            IF(
                Parameters!$D$17=1,
                IFERROR(
                    IF(
                        OR(
                            IF(
                                ISNUMBER(M126:Y126),
                                IF(
                                    M$5:Y$5=1,
                                    M126:Y126,
                                    ""),
                                "")
                            =0),
                        0,
                        GEOMEAN(IF(
                            ISNUMBER(M126:Y126),
                            IF(
                                M$5:Y$5=1,
                                M126:Y126,
                                ""),
                            ""))
                    ),
                    IF(
                        OR(IF(
                            ISNUMBER(M126:Y126),
                            IF(
                                M$5:Y$5=2,
                                M126:Y126,
                                ""),
                            "")
                            =0),
                        0,
                        GEOMEAN(IF(
                            ISNUMBER(M126:Y126),
                            IF(
                                M$5:Y$5=2,
                                M126:Y126,
                                ""),
                            "")))
                )
            )
        )
    )
)</f>
        <v>4</v>
      </c>
      <c r="J126" s="242" t="s">
        <v>409</v>
      </c>
      <c r="K126" s="242">
        <v>45203</v>
      </c>
      <c r="L126" s="91" t="s">
        <v>707</v>
      </c>
      <c r="M126" s="192" t="s">
        <v>409</v>
      </c>
      <c r="N126" s="192">
        <v>4</v>
      </c>
      <c r="O126" s="192" t="s">
        <v>409</v>
      </c>
      <c r="P126" s="192" t="s">
        <v>409</v>
      </c>
      <c r="Q126" s="192" t="s">
        <v>409</v>
      </c>
      <c r="R126" s="192" t="s">
        <v>409</v>
      </c>
      <c r="S126" s="192">
        <v>4.9999999999999802E-2</v>
      </c>
      <c r="T126" s="192">
        <v>0.4</v>
      </c>
      <c r="U126" s="192" t="s">
        <v>409</v>
      </c>
      <c r="V126" s="192" t="s">
        <v>409</v>
      </c>
      <c r="W126" s="192" t="s">
        <v>409</v>
      </c>
      <c r="X126" s="192" t="s">
        <v>409</v>
      </c>
      <c r="Y126" s="192"/>
      <c r="Z126" s="192"/>
      <c r="AF126" s="34"/>
      <c r="AG126" s="34"/>
      <c r="AH126" s="34"/>
      <c r="AI126" s="34"/>
      <c r="AJ126" s="34"/>
      <c r="AK126" s="34"/>
      <c r="AL126" s="195"/>
      <c r="AM126" s="195"/>
      <c r="AN126" s="80"/>
      <c r="AO126" s="80"/>
      <c r="AP126" s="80"/>
      <c r="AQ126" s="35"/>
    </row>
    <row r="127" spans="1:43" x14ac:dyDescent="0.2">
      <c r="A127" s="84">
        <v>120</v>
      </c>
      <c r="B127" s="84" t="str">
        <f ca="1"/>
        <v>St. Martin (French part)</v>
      </c>
      <c r="C127" s="84" t="str">
        <f ca="1"/>
        <v>MAF</v>
      </c>
      <c r="D127" s="219" t="str">
        <f ca="1"/>
        <v>LCN           Latin America &amp; Caribbean</v>
      </c>
      <c r="E127" s="219" t="str">
        <f ca="1"/>
        <v>NA</v>
      </c>
      <c r="F127" s="190" t="str">
        <f t="shared" ca="1" si="4"/>
        <v/>
      </c>
      <c r="G127" s="80" t="e">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$M$4:$Y$4,
                    (M127:Y127),
                    "")),
            1,
            0))
        =0,
    NA(),
    IF(
        Parameters!$D$15=1,
        IF(
            SUM(--(ISNUMBER(IF($M$4:$Y$4=1,(M127:Y127),""))))&gt;0,
            MAX(IF(
                ISNUMBER(M127:Y127),
                IF(
                    M$4:Y$4=1,
                    M127:Y127,
                    ""),
                "")),
            MAX(IF(
                ISNUMBER(M127:Y127),
                IF(
                    M$4:Y$4=2,
                    M127:Y127,
                    ""),
                ""))
        ),
        IF(
            Parameters!$D$16=1,
            IFERROR(
                AVERAGE(IF(
                    ISNUMBER(M127:Y127),
                    IF(
                        M$4:Y$4=1,
                        M127:Y127,
                        ""),
                    "")),
                AVERAGE(IF(
                    ISNUMBER(M127:Y127),
                    IF(
                        M$4:Y$4=2,
                        M127:Y127,
                        ""),
                    ""))
            ),
            IF(
                Parameters!$D$17=1,
                IFERROR(
                    IF(
                        OR(
                            IF(
                                ISNUMBER(M127:Y127),
                                IF(
                                    M$4:Y$4=1,
                                    M127:Y127,
                                    ""),
                                "")
                            =0),
                        0,
                        GEOMEAN(IF(
                            ISNUMBER(M127:Y127),
                            IF(
                                M$4:Y$4=1,
                                M127:Y127,
                                ""),
                            ""))
                    ),
                    IF(
                        OR(IF(
                            ISNUMBER(M127:Y127),
                            IF(
                                M$4:Y$4=2,
                                M127:Y127,
                                ""),
                            "")
                            =0),
                        0,
                        GEOMEAN(IF(
                            ISNUMBER(M127:Y127),
                            IF(
                                M$4:Y$4=2,
                                M127:Y127,
                                ""),
                            "")))
                )
            )
        )
    )
)</f>
        <v>#N/A</v>
      </c>
      <c r="I127" s="191" t="e" cm="1">
        <f t="array" ref="I127">IF(
    SUM(IF(
            ISNUMBER(
                IF(
                    $M$5:$Y$5,
                    (M127:Y127),
                    "")),
            1,
            0))
        =0,
    NA(),
    IF(
        Parameters!$D$15=1,
        IF(
            SUM(--(ISNUMBER(IF($M$5:$Y$5=1,(M127:Y127),""))))&gt;0,
            MAX(IF(
                ISNUMBER(M127:Y127),
                IF(
                    M$5:Y$5=1,
                    M127:Y127,
                    ""),
                "")),
            MAX(IF(
                ISNUMBER(M127:Y127),
                IF(
                    M$5:Y$5=2,
                    M127:Y127,
                    ""),
                ""))
        ),
        IF(
            Parameters!$D$16=1,
            IFERROR(
                AVERAGE(IF(
                    ISNUMBER(M127:Y127),
                    IF(
                        M$5:Y$5=1,
                        M127:Y127,
                        ""),
                    "")),
                AVERAGE(IF(
                    ISNUMBER(M127:Y127),
                    IF(
                        M$5:Y$5=2,
                        M127:Y127,
                        ""),
                    ""))
            ),
            IF(
                Parameters!$D$17=1,
                IFERROR(
                    IF(
                        OR(
                            IF(
                                ISNUMBER(M127:Y127),
                                IF(
                                    M$5:Y$5=1,
                                    M127:Y127,
                                    ""),
                                "")
                            =0),
                        0,
                        GEOMEAN(IF(
                            ISNUMBER(M127:Y127),
                            IF(
                                M$5:Y$5=1,
                                M127:Y127,
                                ""),
                            ""))
                    ),
                    IF(
                        OR(IF(
                            ISNUMBER(M127:Y127),
                            IF(
                                M$5:Y$5=2,
                                M127:Y127,
                                ""),
                            "")
                            =0),
                        0,
                        GEOMEAN(IF(
                            ISNUMBER(M127:Y127),
                            IF(
                                M$5:Y$5=2,
                                M127:Y127,
                                ""),
                            "")))
                )
            )
        )
    )
)</f>
        <v>#N/A</v>
      </c>
      <c r="J127" s="242" t="s">
        <v>409</v>
      </c>
      <c r="K127" s="242">
        <v>45014</v>
      </c>
      <c r="L127" s="91" t="s">
        <v>708</v>
      </c>
      <c r="M127" s="192" t="s">
        <v>409</v>
      </c>
      <c r="N127" s="192" t="s">
        <v>409</v>
      </c>
      <c r="O127" s="192" t="s">
        <v>409</v>
      </c>
      <c r="P127" s="192" t="s">
        <v>409</v>
      </c>
      <c r="Q127" s="192" t="s">
        <v>409</v>
      </c>
      <c r="R127" s="192" t="s">
        <v>409</v>
      </c>
      <c r="S127" s="192" t="s">
        <v>409</v>
      </c>
      <c r="T127" s="192" t="s">
        <v>409</v>
      </c>
      <c r="U127" s="192" t="s">
        <v>409</v>
      </c>
      <c r="V127" s="192" t="s">
        <v>409</v>
      </c>
      <c r="W127" s="192" t="s">
        <v>409</v>
      </c>
      <c r="X127" s="192" t="s">
        <v>409</v>
      </c>
      <c r="Y127" s="192"/>
      <c r="Z127" s="192"/>
      <c r="AF127" s="34"/>
      <c r="AG127" s="34"/>
      <c r="AH127" s="34"/>
      <c r="AI127" s="34"/>
      <c r="AJ127" s="34"/>
      <c r="AK127" s="34"/>
      <c r="AL127" s="195"/>
      <c r="AM127" s="195"/>
      <c r="AN127" s="80"/>
      <c r="AO127" s="80"/>
      <c r="AP127" s="80"/>
      <c r="AQ127" s="35"/>
    </row>
    <row r="128" spans="1:43" x14ac:dyDescent="0.2">
      <c r="A128" s="84">
        <v>121</v>
      </c>
      <c r="B128" s="84" t="str">
        <f ca="1"/>
        <v>Morocco</v>
      </c>
      <c r="C128" s="84" t="str">
        <f ca="1"/>
        <v>MAR</v>
      </c>
      <c r="D128" s="219" t="str">
        <f ca="1"/>
        <v>MEA           Middle East &amp; North Africa</v>
      </c>
      <c r="E128" s="219" t="str">
        <f ca="1"/>
        <v>IBRD</v>
      </c>
      <c r="F128" s="190"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7.5592894601845417</v>
      </c>
      <c r="H128" s="80" cm="1">
        <f t="array" ref="H128">IF(
    SUM(IF(
            ISNUMBER(
                IF(
                    $M$4:$Y$4,
                    (M128:Y128),
                    "")),
            1,
            0))
        =0,
    NA(),
    IF(
        Parameters!$D$15=1,
        IF(
            SUM(--(ISNUMBER(IF($M$4:$Y$4=1,(M128:Y128),""))))&gt;0,
            MAX(IF(
                ISNUMBER(M128:Y128),
                IF(
                    M$4:Y$4=1,
                    M128:Y128,
                    ""),
                "")),
            MAX(IF(
                ISNUMBER(M128:Y128),
                IF(
                    M$4:Y$4=2,
                    M128:Y128,
                    ""),
                ""))
        ),
        IF(
            Parameters!$D$16=1,
            IFERROR(
                AVERAGE(IF(
                    ISNUMBER(M128:Y128),
                    IF(
                        M$4:Y$4=1,
                        M128:Y128,
                        ""),
                    "")),
                AVERAGE(IF(
                    ISNUMBER(M128:Y128),
                    IF(
                        M$4:Y$4=2,
                        M128:Y128,
                        ""),
                    ""))
            ),
            IF(
                Parameters!$D$17=1,
                IFERROR(
                    IF(
                        OR(
                            IF(
                                ISNUMBER(M128:Y128),
                                IF(
                                    M$4:Y$4=1,
                                    M128:Y128,
                                    ""),
                                "")
                            =0),
                        0,
                        GEOMEAN(IF(
                            ISNUMBER(M128:Y128),
                            IF(
                                M$4:Y$4=1,
                                M128:Y128,
                                ""),
                            ""))
                    ),
                    IF(
                        OR(IF(
                            ISNUMBER(M128:Y128),
                            IF(
                                M$4:Y$4=2,
                                M128:Y128,
                                ""),
                            "")
                            =0),
                        0,
                        GEOMEAN(IF(
                            ISNUMBER(M128:Y128),
                            IF(
                                M$4:Y$4=2,
                                M128:Y128,
                                ""),
                            "")))
                )
            )
        )
    )
)</f>
        <v>5.71428571428571</v>
      </c>
      <c r="I128" s="191" cm="1">
        <f t="array" ref="I128">IF(
    SUM(IF(
            ISNUMBER(
                IF(
                    $M$5:$Y$5,
                    (M128:Y128),
                    "")),
            1,
            0))
        =0,
    NA(),
    IF(
        Parameters!$D$15=1,
        IF(
            SUM(--(ISNUMBER(IF($M$5:$Y$5=1,(M128:Y128),""))))&gt;0,
            MAX(IF(
                ISNUMBER(M128:Y128),
                IF(
                    M$5:Y$5=1,
                    M128:Y128,
                    ""),
                "")),
            MAX(IF(
                ISNUMBER(M128:Y128),
                IF(
                    M$5:Y$5=2,
                    M128:Y128,
                    ""),
                ""))
        ),
        IF(
            Parameters!$D$16=1,
            IFERROR(
                AVERAGE(IF(
                    ISNUMBER(M128:Y128),
                    IF(
                        M$5:Y$5=1,
                        M128:Y128,
                        ""),
                    "")),
                AVERAGE(IF(
                    ISNUMBER(M128:Y128),
                    IF(
                        M$5:Y$5=2,
                        M128:Y128,
                        ""),
                    ""))
            ),
            IF(
                Parameters!$D$17=1,
                IFERROR(
                    IF(
                        OR(
                            IF(
                                ISNUMBER(M128:Y128),
                                IF(
                                    M$5:Y$5=1,
                                    M128:Y128,
                                    ""),
                                "")
                            =0),
                        0,
                        GEOMEAN(IF(
                            ISNUMBER(M128:Y128),
                            IF(
                                M$5:Y$5=1,
                                M128:Y128,
                                ""),
                            ""))
                    ),
                    IF(
                        OR(IF(
                            ISNUMBER(M128:Y128),
                            IF(
                                M$5:Y$5=2,
                                M128:Y128,
                                ""),
                            "")
                            =0),
                        0,
                        GEOMEAN(IF(
                            ISNUMBER(M128:Y128),
                            IF(
                                M$5:Y$5=2,
                                M128:Y128,
                                ""),
                            "")))
                )
            )
        )
    )
)</f>
        <v>10</v>
      </c>
      <c r="J128" s="242">
        <v>45188</v>
      </c>
      <c r="K128" s="242">
        <v>45203</v>
      </c>
      <c r="L128" s="91" t="s">
        <v>205</v>
      </c>
      <c r="M128" s="192">
        <v>5.71428571428571</v>
      </c>
      <c r="N128" s="192">
        <v>10</v>
      </c>
      <c r="O128" s="192">
        <v>7</v>
      </c>
      <c r="P128" s="192">
        <v>0</v>
      </c>
      <c r="Q128" s="192" t="s">
        <v>409</v>
      </c>
      <c r="R128" s="192">
        <v>4</v>
      </c>
      <c r="S128" s="192">
        <v>1</v>
      </c>
      <c r="T128" s="192">
        <v>-0.29999999999999799</v>
      </c>
      <c r="U128" s="192" t="s">
        <v>540</v>
      </c>
      <c r="V128" s="192">
        <v>0</v>
      </c>
      <c r="W128" s="192">
        <v>-2.75735819203414E-2</v>
      </c>
      <c r="X128" s="192" t="s">
        <v>409</v>
      </c>
      <c r="Y128" s="192"/>
      <c r="Z128" s="192"/>
      <c r="AF128" s="34"/>
      <c r="AG128" s="34"/>
      <c r="AH128" s="34"/>
      <c r="AI128" s="34"/>
      <c r="AJ128" s="34"/>
      <c r="AK128" s="34"/>
      <c r="AL128" s="195"/>
      <c r="AM128" s="195"/>
      <c r="AN128" s="80"/>
      <c r="AO128" s="80"/>
      <c r="AP128" s="80"/>
      <c r="AQ128" s="35"/>
    </row>
    <row r="129" spans="1:43" x14ac:dyDescent="0.2">
      <c r="A129" s="84">
        <v>122</v>
      </c>
      <c r="B129" s="84" t="str">
        <f ca="1"/>
        <v>Monaco</v>
      </c>
      <c r="C129" s="84" t="str">
        <f ca="1"/>
        <v>MCO</v>
      </c>
      <c r="D129" s="219" t="str">
        <f ca="1"/>
        <v>ECS           Europe &amp; Central Asia</v>
      </c>
      <c r="E129" s="219" t="str">
        <f ca="1"/>
        <v>NA</v>
      </c>
      <c r="F129" s="190" t="str">
        <f t="shared" ca="1" si="4"/>
        <v/>
      </c>
      <c r="G129" s="80" t="e">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$M$4:$Y$4,
                    (M129:Y129),
                    "")),
            1,
            0))
        =0,
    NA(),
    IF(
        Parameters!$D$15=1,
        IF(
            SUM(--(ISNUMBER(IF($M$4:$Y$4=1,(M129:Y129),""))))&gt;0,
            MAX(IF(
                ISNUMBER(M129:Y129),
                IF(
                    M$4:Y$4=1,
                    M129:Y129,
                    ""),
                "")),
            MAX(IF(
                ISNUMBER(M129:Y129),
                IF(
                    M$4:Y$4=2,
                    M129:Y129,
                    ""),
                ""))
        ),
        IF(
            Parameters!$D$16=1,
            IFERROR(
                AVERAGE(IF(
                    ISNUMBER(M129:Y129),
                    IF(
                        M$4:Y$4=1,
                        M129:Y129,
                        ""),
                    "")),
                AVERAGE(IF(
                    ISNUMBER(M129:Y129),
                    IF(
                        M$4:Y$4=2,
                        M129:Y129,
                        ""),
                    ""))
            ),
            IF(
                Parameters!$D$17=1,
                IFERROR(
                    IF(
                        OR(
                            IF(
                                ISNUMBER(M129:Y129),
                                IF(
                                    M$4:Y$4=1,
                                    M129:Y129,
                                    ""),
                                "")
                            =0),
                        0,
                        GEOMEAN(IF(
                            ISNUMBER(M129:Y129),
                            IF(
                                M$4:Y$4=1,
                                M129:Y129,
                                ""),
                            ""))
                    ),
                    IF(
                        OR(IF(
                            ISNUMBER(M129:Y129),
                            IF(
                                M$4:Y$4=2,
                                M129:Y129,
                                ""),
                            "")
                            =0),
                        0,
                        GEOMEAN(IF(
                            ISNUMBER(M129:Y129),
                            IF(
                                M$4:Y$4=2,
                                M129:Y129,
                                ""),
                            "")))
                )
            )
        )
    )
)</f>
        <v>#N/A</v>
      </c>
      <c r="I129" s="191" t="e" cm="1">
        <f t="array" ref="I129">IF(
    SUM(IF(
            ISNUMBER(
                IF(
                    $M$5:$Y$5,
                    (M129:Y129),
                    "")),
            1,
            0))
        =0,
    NA(),
    IF(
        Parameters!$D$15=1,
        IF(
            SUM(--(ISNUMBER(IF($M$5:$Y$5=1,(M129:Y129),""))))&gt;0,
            MAX(IF(
                ISNUMBER(M129:Y129),
                IF(
                    M$5:Y$5=1,
                    M129:Y129,
                    ""),
                "")),
            MAX(IF(
                ISNUMBER(M129:Y129),
                IF(
                    M$5:Y$5=2,
                    M129:Y129,
                    ""),
                ""))
        ),
        IF(
            Parameters!$D$16=1,
            IFERROR(
                AVERAGE(IF(
                    ISNUMBER(M129:Y129),
                    IF(
                        M$5:Y$5=1,
                        M129:Y129,
                        ""),
                    "")),
                AVERAGE(IF(
                    ISNUMBER(M129:Y129),
                    IF(
                        M$5:Y$5=2,
                        M129:Y129,
                        ""),
                    ""))
            ),
            IF(
                Parameters!$D$17=1,
                IFERROR(
                    IF(
                        OR(
                            IF(
                                ISNUMBER(M129:Y129),
                                IF(
                                    M$5:Y$5=1,
                                    M129:Y129,
                                    ""),
                                "")
                            =0),
                        0,
                        GEOMEAN(IF(
                            ISNUMBER(M129:Y129),
                            IF(
                                M$5:Y$5=1,
                                M129:Y129,
                                ""),
                            ""))
                    ),
                    IF(
                        OR(IF(
                            ISNUMBER(M129:Y129),
                            IF(
                                M$5:Y$5=2,
                                M129:Y129,
                                ""),
                            "")
                            =0),
                        0,
                        GEOMEAN(IF(
                            ISNUMBER(M129:Y129),
                            IF(
                                M$5:Y$5=2,
                                M129:Y129,
                                ""),
                            "")))
                )
            )
        )
    )
)</f>
        <v>#N/A</v>
      </c>
      <c r="J129" s="242" t="s">
        <v>409</v>
      </c>
      <c r="K129" s="242">
        <v>45014</v>
      </c>
      <c r="L129" s="91" t="s">
        <v>709</v>
      </c>
      <c r="M129" s="192" t="s">
        <v>409</v>
      </c>
      <c r="N129" s="192" t="s">
        <v>409</v>
      </c>
      <c r="O129" s="192" t="s">
        <v>409</v>
      </c>
      <c r="P129" s="192" t="s">
        <v>409</v>
      </c>
      <c r="Q129" s="192" t="s">
        <v>409</v>
      </c>
      <c r="R129" s="192" t="s">
        <v>409</v>
      </c>
      <c r="S129" s="192" t="s">
        <v>409</v>
      </c>
      <c r="T129" s="192" t="s">
        <v>409</v>
      </c>
      <c r="U129" s="192" t="s">
        <v>409</v>
      </c>
      <c r="V129" s="192" t="s">
        <v>409</v>
      </c>
      <c r="W129" s="192" t="s">
        <v>409</v>
      </c>
      <c r="X129" s="192" t="s">
        <v>409</v>
      </c>
      <c r="Y129" s="192"/>
      <c r="Z129" s="192"/>
      <c r="AF129" s="34"/>
      <c r="AG129" s="34"/>
      <c r="AH129" s="34"/>
      <c r="AI129" s="34"/>
      <c r="AJ129" s="34"/>
      <c r="AK129" s="34"/>
      <c r="AL129" s="195"/>
      <c r="AM129" s="195"/>
      <c r="AN129" s="80"/>
      <c r="AO129" s="80"/>
      <c r="AP129" s="80"/>
      <c r="AQ129" s="35"/>
    </row>
    <row r="130" spans="1:43" x14ac:dyDescent="0.2">
      <c r="A130" s="84">
        <v>123</v>
      </c>
      <c r="B130" s="84" t="str">
        <f ca="1"/>
        <v>Moldova</v>
      </c>
      <c r="C130" s="84" t="str">
        <f ca="1"/>
        <v>MDA</v>
      </c>
      <c r="D130" s="219" t="str">
        <f ca="1"/>
        <v>ECS           Europe &amp; Central Asia</v>
      </c>
      <c r="E130" s="219" t="str">
        <f ca="1"/>
        <v>IBRD</v>
      </c>
      <c r="F130" s="190"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$M$4:$Y$4,
                    (M130:Y130),
                    "")),
            1,
            0))
        =0,
    NA(),
    IF(
        Parameters!$D$15=1,
        IF(
            SUM(--(ISNUMBER(IF($M$4:$Y$4=1,(M130:Y130),""))))&gt;0,
            MAX(IF(
                ISNUMBER(M130:Y130),
                IF(
                    M$4:Y$4=1,
                    M130:Y130,
                    ""),
                "")),
            MAX(IF(
                ISNUMBER(M130:Y130),
                IF(
                    M$4:Y$4=2,
                    M130:Y130,
                    ""),
                ""))
        ),
        IF(
            Parameters!$D$16=1,
            IFERROR(
                AVERAGE(IF(
                    ISNUMBER(M130:Y130),
                    IF(
                        M$4:Y$4=1,
                        M130:Y130,
                        ""),
                    "")),
                AVERAGE(IF(
                    ISNUMBER(M130:Y130),
                    IF(
                        M$4:Y$4=2,
                        M130:Y130,
                        ""),
                    ""))
            ),
            IF(
                Parameters!$D$17=1,
                IFERROR(
                    IF(
                        OR(
                            IF(
                                ISNUMBER(M130:Y130),
                                IF(
                                    M$4:Y$4=1,
                                    M130:Y130,
                                    ""),
                                "")
                            =0),
                        0,
                        GEOMEAN(IF(
                            ISNUMBER(M130:Y130),
                            IF(
                                M$4:Y$4=1,
                                M130:Y130,
                                ""),
                            ""))
                    ),
                    IF(
                        OR(IF(
                            ISNUMBER(M130:Y130),
                            IF(
                                M$4:Y$4=2,
                                M130:Y130,
                                ""),
                            "")
                            =0),
                        0,
                        GEOMEAN(IF(
                            ISNUMBER(M130:Y130),
                            IF(
                                M$4:Y$4=2,
                                M130:Y130,
                                ""),
                            "")))
                )
            )
        )
    )
)</f>
        <v>4.1428571428571397</v>
      </c>
      <c r="I130" s="191" cm="1">
        <f t="array" ref="I130">IF(
    SUM(IF(
            ISNUMBER(
                IF(
                    $M$5:$Y$5,
                    (M130:Y130),
                    "")),
            1,
            0))
        =0,
    NA(),
    IF(
        Parameters!$D$15=1,
        IF(
            SUM(--(ISNUMBER(IF($M$5:$Y$5=1,(M130:Y130),""))))&gt;0,
            MAX(IF(
                ISNUMBER(M130:Y130),
                IF(
                    M$5:Y$5=1,
                    M130:Y130,
                    ""),
                "")),
            MAX(IF(
                ISNUMBER(M130:Y130),
                IF(
                    M$5:Y$5=2,
                    M130:Y130,
                    ""),
                ""))
        ),
        IF(
            Parameters!$D$16=1,
            IFERROR(
                AVERAGE(IF(
                    ISNUMBER(M130:Y130),
                    IF(
                        M$5:Y$5=1,
                        M130:Y130,
                        ""),
                    "")),
                AVERAGE(IF(
                    ISNUMBER(M130:Y130),
                    IF(
                        M$5:Y$5=2,
                        M130:Y130,
                        ""),
                    ""))
            ),
            IF(
                Parameters!$D$17=1,
                IFERROR(
                    IF(
                        OR(
                            IF(
                                ISNUMBER(M130:Y130),
                                IF(
                                    M$5:Y$5=1,
                                    M130:Y130,
                                    ""),
                                "")
                            =0),
                        0,
                        GEOMEAN(IF(
                            ISNUMBER(M130:Y130),
                            IF(
                                M$5:Y$5=1,
                                M130:Y130,
                                ""),
                            ""))
                    ),
                    IF(
                        OR(IF(
                            ISNUMBER(M130:Y130),
                            IF(
                                M$5:Y$5=2,
                                M130:Y130,
                                ""),
                            "")
                            =0),
                        0,
                        GEOMEAN(IF(
                            ISNUMBER(M130:Y130),
                            IF(
                                M$5:Y$5=2,
                                M130:Y130,
                                ""),
                            "")))
                )
            )
        )
    )
)</f>
        <v>0</v>
      </c>
      <c r="J130" s="242">
        <v>45188</v>
      </c>
      <c r="K130" s="242">
        <v>45203</v>
      </c>
      <c r="L130" s="91" t="s">
        <v>206</v>
      </c>
      <c r="M130" s="192">
        <v>4.1428571428571397</v>
      </c>
      <c r="N130" s="192">
        <v>0</v>
      </c>
      <c r="O130" s="192" t="s">
        <v>409</v>
      </c>
      <c r="P130" s="192">
        <v>0</v>
      </c>
      <c r="Q130" s="192" t="s">
        <v>409</v>
      </c>
      <c r="R130" s="192">
        <v>2.9</v>
      </c>
      <c r="S130" s="192">
        <v>-0.66400000000000003</v>
      </c>
      <c r="T130" s="192">
        <v>-0.57499999999999996</v>
      </c>
      <c r="U130" s="192" t="s">
        <v>409</v>
      </c>
      <c r="V130" s="192">
        <v>0</v>
      </c>
      <c r="W130" s="192">
        <v>0</v>
      </c>
      <c r="X130" s="192" t="s">
        <v>409</v>
      </c>
      <c r="Y130" s="192"/>
      <c r="Z130" s="192"/>
      <c r="AF130" s="34"/>
      <c r="AG130" s="34"/>
      <c r="AH130" s="34"/>
      <c r="AI130" s="34"/>
      <c r="AJ130" s="34"/>
      <c r="AK130" s="34"/>
      <c r="AL130" s="195"/>
      <c r="AM130" s="195"/>
      <c r="AN130" s="80"/>
      <c r="AO130" s="80"/>
      <c r="AP130" s="80"/>
      <c r="AQ130" s="35"/>
    </row>
    <row r="131" spans="1:43" x14ac:dyDescent="0.2">
      <c r="A131" s="84">
        <v>124</v>
      </c>
      <c r="B131" s="84" t="str">
        <f ca="1"/>
        <v>Madagascar</v>
      </c>
      <c r="C131" s="84" t="str">
        <f ca="1"/>
        <v>MDG</v>
      </c>
      <c r="D131" s="219" t="str">
        <f ca="1"/>
        <v>SSF           Sub-Saharan Africa</v>
      </c>
      <c r="E131" s="219" t="str">
        <f ca="1"/>
        <v>IDA</v>
      </c>
      <c r="F131" s="190"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$M$4:$Y$4,
                    (M131:Y131),
                    "")),
            1,
            0))
        =0,
    NA(),
    IF(
        Parameters!$D$15=1,
        IF(
            SUM(--(ISNUMBER(IF($M$4:$Y$4=1,(M131:Y131),""))))&gt;0,
            MAX(IF(
                ISNUMBER(M131:Y131),
                IF(
                    M$4:Y$4=1,
                    M131:Y131,
                    ""),
                "")),
            MAX(IF(
                ISNUMBER(M131:Y131),
                IF(
                    M$4:Y$4=2,
                    M131:Y131,
                    ""),
                ""))
        ),
        IF(
            Parameters!$D$16=1,
            IFERROR(
                AVERAGE(IF(
                    ISNUMBER(M131:Y131),
                    IF(
                        M$4:Y$4=1,
                        M131:Y131,
                        ""),
                    "")),
                AVERAGE(IF(
                    ISNUMBER(M131:Y131),
                    IF(
                        M$4:Y$4=2,
                        M131:Y131,
                        ""),
                    ""))
            ),
            IF(
                Parameters!$D$17=1,
                IFERROR(
                    IF(
                        OR(
                            IF(
                                ISNUMBER(M131:Y131),
                                IF(
                                    M$4:Y$4=1,
                                    M131:Y131,
                                    ""),
                                "")
                            =0),
                        0,
                        GEOMEAN(IF(
                            ISNUMBER(M131:Y131),
                            IF(
                                M$4:Y$4=1,
                                M131:Y131,
                                ""),
                            ""))
                    ),
                    IF(
                        OR(IF(
                            ISNUMBER(M131:Y131),
                            IF(
                                M$4:Y$4=2,
                                M131:Y131,
                                ""),
                            "")
                            =0),
                        0,
                        GEOMEAN(IF(
                            ISNUMBER(M131:Y131),
                            IF(
                                M$4:Y$4=2,
                                M131:Y131,
                                ""),
                            "")))
                )
            )
        )
    )
)</f>
        <v>9.5714285714285694</v>
      </c>
      <c r="I131" s="191" cm="1">
        <f t="array" ref="I131">IF(
    SUM(IF(
            ISNUMBER(
                IF(
                    $M$5:$Y$5,
                    (M131:Y131),
                    "")),
            1,
            0))
        =0,
    NA(),
    IF(
        Parameters!$D$15=1,
        IF(
            SUM(--(ISNUMBER(IF($M$5:$Y$5=1,(M131:Y131),""))))&gt;0,
            MAX(IF(
                ISNUMBER(M131:Y131),
                IF(
                    M$5:Y$5=1,
                    M131:Y131,
                    ""),
                "")),
            MAX(IF(
                ISNUMBER(M131:Y131),
                IF(
                    M$5:Y$5=2,
                    M131:Y131,
                    ""),
                ""))
        ),
        IF(
            Parameters!$D$16=1,
            IFERROR(
                AVERAGE(IF(
                    ISNUMBER(M131:Y131),
                    IF(
                        M$5:Y$5=1,
                        M131:Y131,
                        ""),
                    "")),
                AVERAGE(IF(
                    ISNUMBER(M131:Y131),
                    IF(
                        M$5:Y$5=2,
                        M131:Y131,
                        ""),
                    ""))
            ),
            IF(
                Parameters!$D$17=1,
                IFERROR(
                    IF(
                        OR(
                            IF(
                                ISNUMBER(M131:Y131),
                                IF(
                                    M$5:Y$5=1,
                                    M131:Y131,
                                    ""),
                                "")
                            =0),
                        0,
                        GEOMEAN(IF(
                            ISNUMBER(M131:Y131),
                            IF(
                                M$5:Y$5=1,
                                M131:Y131,
                                ""),
                            ""))
                    ),
                    IF(
                        OR(IF(
                            ISNUMBER(M131:Y131),
                            IF(
                                M$5:Y$5=2,
                                M131:Y131,
                                ""),
                            "")
                            =0),
                        0,
                        GEOMEAN(IF(
                            ISNUMBER(M131:Y131),
                            IF(
                                M$5:Y$5=2,
                                M131:Y131,
                                ""),
                            "")))
                )
            )
        )
    )
)</f>
        <v>0</v>
      </c>
      <c r="J131" s="242">
        <v>45188</v>
      </c>
      <c r="K131" s="242">
        <v>45203</v>
      </c>
      <c r="L131" s="91" t="s">
        <v>208</v>
      </c>
      <c r="M131" s="192">
        <v>9.5714285714285694</v>
      </c>
      <c r="N131" s="192" t="s">
        <v>409</v>
      </c>
      <c r="O131" s="192" t="s">
        <v>409</v>
      </c>
      <c r="P131" s="192">
        <v>0</v>
      </c>
      <c r="Q131" s="192" t="s">
        <v>409</v>
      </c>
      <c r="R131" s="192">
        <v>6.7</v>
      </c>
      <c r="S131" s="192" t="s">
        <v>409</v>
      </c>
      <c r="T131" s="192" t="s">
        <v>409</v>
      </c>
      <c r="U131" s="192" t="s">
        <v>409</v>
      </c>
      <c r="V131" s="192">
        <v>-0.40481482910278999</v>
      </c>
      <c r="W131" s="192">
        <v>-0.51204727688181595</v>
      </c>
      <c r="X131" s="192" t="s">
        <v>409</v>
      </c>
      <c r="Y131" s="192"/>
      <c r="Z131" s="192"/>
      <c r="AF131" s="34"/>
      <c r="AG131" s="34"/>
      <c r="AH131" s="34"/>
      <c r="AI131" s="34"/>
      <c r="AJ131" s="34"/>
      <c r="AK131" s="34"/>
      <c r="AL131" s="195"/>
      <c r="AM131" s="195"/>
      <c r="AN131" s="80"/>
      <c r="AO131" s="80"/>
      <c r="AP131" s="80"/>
      <c r="AQ131" s="35"/>
    </row>
    <row r="132" spans="1:43" x14ac:dyDescent="0.2">
      <c r="A132" s="84">
        <v>125</v>
      </c>
      <c r="B132" s="84" t="str">
        <f ca="1"/>
        <v>Maldives</v>
      </c>
      <c r="C132" s="84" t="str">
        <f ca="1"/>
        <v>MDV</v>
      </c>
      <c r="D132" s="219" t="str">
        <f ca="1"/>
        <v>SAS           South Asia</v>
      </c>
      <c r="E132" s="219" t="str">
        <f ca="1"/>
        <v>IDA</v>
      </c>
      <c r="F132" s="190"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$M$4:$Y$4,
                    (M132:Y132),
                    "")),
            1,
            0))
        =0,
    NA(),
    IF(
        Parameters!$D$15=1,
        IF(
            SUM(--(ISNUMBER(IF($M$4:$Y$4=1,(M132:Y132),""))))&gt;0,
            MAX(IF(
                ISNUMBER(M132:Y132),
                IF(
                    M$4:Y$4=1,
                    M132:Y132,
                    ""),
                "")),
            MAX(IF(
                ISNUMBER(M132:Y132),
                IF(
                    M$4:Y$4=2,
                    M132:Y132,
                    ""),
                ""))
        ),
        IF(
            Parameters!$D$16=1,
            IFERROR(
                AVERAGE(IF(
                    ISNUMBER(M132:Y132),
                    IF(
                        M$4:Y$4=1,
                        M132:Y132,
                        ""),
                    "")),
                AVERAGE(IF(
                    ISNUMBER(M132:Y132),
                    IF(
                        M$4:Y$4=2,
                        M132:Y132,
                        ""),
                    ""))
            ),
            IF(
                Parameters!$D$17=1,
                IFERROR(
                    IF(
                        OR(
                            IF(
                                ISNUMBER(M132:Y132),
                                IF(
                                    M$4:Y$4=1,
                                    M132:Y132,
                                    ""),
                                "")
                            =0),
                        0,
                        GEOMEAN(IF(
                            ISNUMBER(M132:Y132),
                            IF(
                                M$4:Y$4=1,
                                M132:Y132,
                                ""),
                            ""))
                    ),
                    IF(
                        OR(IF(
                            ISNUMBER(M132:Y132),
                            IF(
                                M$4:Y$4=2,
                                M132:Y132,
                                ""),
                            "")
                            =0),
                        0,
                        GEOMEAN(IF(
                            ISNUMBER(M132:Y132),
                            IF(
                                M$4:Y$4=2,
                                M132:Y132,
                                ""),
                            "")))
                )
            )
        )
    )
)</f>
        <v>4.1428571428571397</v>
      </c>
      <c r="I132" s="191" t="e" cm="1">
        <f t="array" ref="I132">IF(
    SUM(IF(
            ISNUMBER(
                IF(
                    $M$5:$Y$5,
                    (M132:Y132),
                    "")),
            1,
            0))
        =0,
    NA(),
    IF(
        Parameters!$D$15=1,
        IF(
            SUM(--(ISNUMBER(IF($M$5:$Y$5=1,(M132:Y132),""))))&gt;0,
            MAX(IF(
                ISNUMBER(M132:Y132),
                IF(
                    M$5:Y$5=1,
                    M132:Y132,
                    ""),
                "")),
            MAX(IF(
                ISNUMBER(M132:Y132),
                IF(
                    M$5:Y$5=2,
                    M132:Y132,
                    ""),
                ""))
        ),
        IF(
            Parameters!$D$16=1,
            IFERROR(
                AVERAGE(IF(
                    ISNUMBER(M132:Y132),
                    IF(
                        M$5:Y$5=1,
                        M132:Y132,
                        ""),
                    "")),
                AVERAGE(IF(
                    ISNUMBER(M132:Y132),
                    IF(
                        M$5:Y$5=2,
                        M132:Y132,
                        ""),
                    ""))
            ),
            IF(
                Parameters!$D$17=1,
                IFERROR(
                    IF(
                        OR(
                            IF(
                                ISNUMBER(M132:Y132),
                                IF(
                                    M$5:Y$5=1,
                                    M132:Y132,
                                    ""),
                                "")
                            =0),
                        0,
                        GEOMEAN(IF(
                            ISNUMBER(M132:Y132),
                            IF(
                                M$5:Y$5=1,
                                M132:Y132,
                                ""),
                            ""))
                    ),
                    IF(
                        OR(IF(
                            ISNUMBER(M132:Y132),
                            IF(
                                M$5:Y$5=2,
                                M132:Y132,
                                ""),
                            "")
                            =0),
                        0,
                        GEOMEAN(IF(
                            ISNUMBER(M132:Y132),
                            IF(
                                M$5:Y$5=2,
                                M132:Y132,
                                ""),
                            "")))
                )
            )
        )
    )
)</f>
        <v>#N/A</v>
      </c>
      <c r="J132" s="242">
        <v>45188</v>
      </c>
      <c r="K132" s="242">
        <v>45014</v>
      </c>
      <c r="L132" s="91" t="s">
        <v>210</v>
      </c>
      <c r="M132" s="192">
        <v>4.1428571428571397</v>
      </c>
      <c r="N132" s="192" t="s">
        <v>409</v>
      </c>
      <c r="O132" s="192" t="s">
        <v>409</v>
      </c>
      <c r="P132" s="192" t="s">
        <v>409</v>
      </c>
      <c r="Q132" s="192" t="s">
        <v>409</v>
      </c>
      <c r="R132" s="192">
        <v>2.9</v>
      </c>
      <c r="S132" s="192" t="s">
        <v>409</v>
      </c>
      <c r="T132" s="192" t="s">
        <v>409</v>
      </c>
      <c r="U132" s="192" t="s">
        <v>409</v>
      </c>
      <c r="V132" s="192" t="s">
        <v>409</v>
      </c>
      <c r="W132" s="192" t="s">
        <v>409</v>
      </c>
      <c r="X132" s="192" t="s">
        <v>409</v>
      </c>
      <c r="Y132" s="192"/>
      <c r="Z132" s="192"/>
      <c r="AF132" s="34"/>
      <c r="AG132" s="34"/>
      <c r="AH132" s="34"/>
      <c r="AI132" s="34"/>
      <c r="AJ132" s="34"/>
      <c r="AK132" s="34"/>
      <c r="AL132" s="195"/>
      <c r="AM132" s="195"/>
      <c r="AN132" s="80"/>
      <c r="AO132" s="80"/>
      <c r="AP132" s="80"/>
      <c r="AQ132" s="35"/>
    </row>
    <row r="133" spans="1:43" x14ac:dyDescent="0.2">
      <c r="A133" s="84">
        <v>126</v>
      </c>
      <c r="B133" s="84" t="str">
        <f ca="1"/>
        <v>Mexico</v>
      </c>
      <c r="C133" s="84" t="str">
        <f ca="1"/>
        <v>MEX</v>
      </c>
      <c r="D133" s="219" t="str">
        <f ca="1"/>
        <v>LCN           Latin America &amp; Caribbean</v>
      </c>
      <c r="E133" s="219" t="str">
        <f ca="1"/>
        <v>IBRD</v>
      </c>
      <c r="F133" s="190"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$M$4:$Y$4,
                    (M133:Y133),
                    "")),
            1,
            0))
        =0,
    NA(),
    IF(
        Parameters!$D$15=1,
        IF(
            SUM(--(ISNUMBER(IF($M$4:$Y$4=1,(M133:Y133),""))))&gt;0,
            MAX(IF(
                ISNUMBER(M133:Y133),
                IF(
                    M$4:Y$4=1,
                    M133:Y133,
                    ""),
                "")),
            MAX(IF(
                ISNUMBER(M133:Y133),
                IF(
                    M$4:Y$4=2,
                    M133:Y133,
                    ""),
                ""))
        ),
        IF(
            Parameters!$D$16=1,
            IFERROR(
                AVERAGE(IF(
                    ISNUMBER(M133:Y133),
                    IF(
                        M$4:Y$4=1,
                        M133:Y133,
                        ""),
                    "")),
                AVERAGE(IF(
                    ISNUMBER(M133:Y133),
                    IF(
                        M$4:Y$4=2,
                        M133:Y133,
                        ""),
                    ""))
            ),
            IF(
                Parameters!$D$17=1,
                IFERROR(
                    IF(
                        OR(
                            IF(
                                ISNUMBER(M133:Y133),
                                IF(
                                    M$4:Y$4=1,
                                    M133:Y133,
                                    ""),
                                "")
                            =0),
                        0,
                        GEOMEAN(IF(
                            ISNUMBER(M133:Y133),
                            IF(
                                M$4:Y$4=1,
                                M133:Y133,
                                ""),
                            ""))
                    ),
                    IF(
                        OR(IF(
                            ISNUMBER(M133:Y133),
                            IF(
                                M$4:Y$4=2,
                                M133:Y133,
                                ""),
                            "")
                            =0),
                        0,
                        GEOMEAN(IF(
                            ISNUMBER(M133:Y133),
                            IF(
                                M$4:Y$4=2,
                                M133:Y133,
                                ""),
                            "")))
                )
            )
        )
    )
)</f>
        <v>4.5714285714285703</v>
      </c>
      <c r="I133" s="191" cm="1">
        <f t="array" ref="I133">IF(
    SUM(IF(
            ISNUMBER(
                IF(
                    $M$5:$Y$5,
                    (M133:Y133),
                    "")),
            1,
            0))
        =0,
    NA(),
    IF(
        Parameters!$D$15=1,
        IF(
            SUM(--(ISNUMBER(IF($M$5:$Y$5=1,(M133:Y133),""))))&gt;0,
            MAX(IF(
                ISNUMBER(M133:Y133),
                IF(
                    M$5:Y$5=1,
                    M133:Y133,
                    ""),
                "")),
            MAX(IF(
                ISNUMBER(M133:Y133),
                IF(
                    M$5:Y$5=2,
                    M133:Y133,
                    ""),
                ""))
        ),
        IF(
            Parameters!$D$16=1,
            IFERROR(
                AVERAGE(IF(
                    ISNUMBER(M133:Y133),
                    IF(
                        M$5:Y$5=1,
                        M133:Y133,
                        ""),
                    "")),
                AVERAGE(IF(
                    ISNUMBER(M133:Y133),
                    IF(
                        M$5:Y$5=2,
                        M133:Y133,
                        ""),
                    ""))
            ),
            IF(
                Parameters!$D$17=1,
                IFERROR(
                    IF(
                        OR(
                            IF(
                                ISNUMBER(M133:Y133),
                                IF(
                                    M$5:Y$5=1,
                                    M133:Y133,
                                    ""),
                                "")
                            =0),
                        0,
                        GEOMEAN(IF(
                            ISNUMBER(M133:Y133),
                            IF(
                                M$5:Y$5=1,
                                M133:Y133,
                                ""),
                            ""))
                    ),
                    IF(
                        OR(IF(
                            ISNUMBER(M133:Y133),
                            IF(
                                M$5:Y$5=2,
                                M133:Y133,
                                ""),
                            "")
                            =0),
                        0,
                        GEOMEAN(IF(
                            ISNUMBER(M133:Y133),
                            IF(
                                M$5:Y$5=2,
                                M133:Y133,
                                ""),
                            "")))
                )
            )
        )
    )
)</f>
        <v>0</v>
      </c>
      <c r="J133" s="242">
        <v>45188</v>
      </c>
      <c r="K133" s="242">
        <v>45203</v>
      </c>
      <c r="L133" s="91" t="s">
        <v>212</v>
      </c>
      <c r="M133" s="192">
        <v>4.5714285714285703</v>
      </c>
      <c r="N133" s="192">
        <v>0</v>
      </c>
      <c r="O133" s="192">
        <v>0</v>
      </c>
      <c r="P133" s="192">
        <v>0</v>
      </c>
      <c r="Q133" s="192" t="s">
        <v>409</v>
      </c>
      <c r="R133" s="192">
        <v>3.2</v>
      </c>
      <c r="S133" s="192">
        <v>-0.87</v>
      </c>
      <c r="T133" s="192">
        <v>-0.26999999999999902</v>
      </c>
      <c r="U133" s="192" t="s">
        <v>539</v>
      </c>
      <c r="V133" s="192" t="s">
        <v>409</v>
      </c>
      <c r="W133" s="192">
        <v>-9.4371369481086806E-2</v>
      </c>
      <c r="X133" s="192" t="s">
        <v>409</v>
      </c>
      <c r="Y133" s="192"/>
      <c r="Z133" s="192"/>
      <c r="AF133" s="34"/>
      <c r="AG133" s="34"/>
      <c r="AH133" s="34"/>
      <c r="AI133" s="34"/>
      <c r="AJ133" s="34"/>
      <c r="AK133" s="34"/>
      <c r="AL133" s="195"/>
      <c r="AM133" s="195"/>
      <c r="AN133" s="80"/>
      <c r="AO133" s="80"/>
      <c r="AP133" s="80"/>
      <c r="AQ133" s="35"/>
    </row>
    <row r="134" spans="1:43" x14ac:dyDescent="0.2">
      <c r="A134" s="84">
        <v>127</v>
      </c>
      <c r="B134" s="84" t="str">
        <f ca="1"/>
        <v>Marshall Islands</v>
      </c>
      <c r="C134" s="84" t="str">
        <f ca="1"/>
        <v>MHL</v>
      </c>
      <c r="D134" s="219" t="str">
        <f ca="1"/>
        <v>EAS           East Asia &amp; Pacific</v>
      </c>
      <c r="E134" s="219" t="str">
        <f ca="1"/>
        <v>IDA</v>
      </c>
      <c r="F134" s="190" t="str">
        <f t="shared" ca="1" si="4"/>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$M$4:$Y$4,
                    (M134:Y134),
                    "")),
            1,
            0))
        =0,
    NA(),
    IF(
        Parameters!$D$15=1,
        IF(
            SUM(--(ISNUMBER(IF($M$4:$Y$4=1,(M134:Y134),""))))&gt;0,
            MAX(IF(
                ISNUMBER(M134:Y134),
                IF(
                    M$4:Y$4=1,
                    M134:Y134,
                    ""),
                "")),
            MAX(IF(
                ISNUMBER(M134:Y134),
                IF(
                    M$4:Y$4=2,
                    M134:Y134,
                    ""),
                ""))
        ),
        IF(
            Parameters!$D$16=1,
            IFERROR(
                AVERAGE(IF(
                    ISNUMBER(M134:Y134),
                    IF(
                        M$4:Y$4=1,
                        M134:Y134,
                        ""),
                    "")),
                AVERAGE(IF(
                    ISNUMBER(M134:Y134),
                    IF(
                        M$4:Y$4=2,
                        M134:Y134,
                        ""),
                    ""))
            ),
            IF(
                Parameters!$D$17=1,
                IFERROR(
                    IF(
                        OR(
                            IF(
                                ISNUMBER(M134:Y134),
                                IF(
                                    M$4:Y$4=1,
                                    M134:Y134,
                                    ""),
                                "")
                            =0),
                        0,
                        GEOMEAN(IF(
                            ISNUMBER(M134:Y134),
                            IF(
                                M$4:Y$4=1,
                                M134:Y134,
                                ""),
                            ""))
                    ),
                    IF(
                        OR(IF(
                            ISNUMBER(M134:Y134),
                            IF(
                                M$4:Y$4=2,
                                M134:Y134,
                                ""),
                            "")
                            =0),
                        0,
                        GEOMEAN(IF(
                            ISNUMBER(M134:Y134),
                            IF(
                                M$4:Y$4=2,
                                M134:Y134,
                                ""),
                            "")))
                )
            )
        )
    )
)</f>
        <v>7.4285714285714199</v>
      </c>
      <c r="I134" s="191" t="e" cm="1">
        <f t="array" ref="I134">IF(
    SUM(IF(
            ISNUMBER(
                IF(
                    $M$5:$Y$5,
                    (M134:Y134),
                    "")),
            1,
            0))
        =0,
    NA(),
    IF(
        Parameters!$D$15=1,
        IF(
            SUM(--(ISNUMBER(IF($M$5:$Y$5=1,(M134:Y134),""))))&gt;0,
            MAX(IF(
                ISNUMBER(M134:Y134),
                IF(
                    M$5:Y$5=1,
                    M134:Y134,
                    ""),
                "")),
            MAX(IF(
                ISNUMBER(M134:Y134),
                IF(
                    M$5:Y$5=2,
                    M134:Y134,
                    ""),
                ""))
        ),
        IF(
            Parameters!$D$16=1,
            IFERROR(
                AVERAGE(IF(
                    ISNUMBER(M134:Y134),
                    IF(
                        M$5:Y$5=1,
                        M134:Y134,
                        ""),
                    "")),
                AVERAGE(IF(
                    ISNUMBER(M134:Y134),
                    IF(
                        M$5:Y$5=2,
                        M134:Y134,
                        ""),
                    ""))
            ),
            IF(
                Parameters!$D$17=1,
                IFERROR(
                    IF(
                        OR(
                            IF(
                                ISNUMBER(M134:Y134),
                                IF(
                                    M$5:Y$5=1,
                                    M134:Y134,
                                    ""),
                                "")
                            =0),
                        0,
                        GEOMEAN(IF(
                            ISNUMBER(M134:Y134),
                            IF(
                                M$5:Y$5=1,
                                M134:Y134,
                                ""),
                            ""))
                    ),
                    IF(
                        OR(IF(
                            ISNUMBER(M134:Y134),
                            IF(
                                M$5:Y$5=2,
                                M134:Y134,
                                ""),
                            "")
                            =0),
                        0,
                        GEOMEAN(IF(
                            ISNUMBER(M134:Y134),
                            IF(
                                M$5:Y$5=2,
                                M134:Y134,
                                ""),
                            "")))
                )
            )
        )
    )
)</f>
        <v>#N/A</v>
      </c>
      <c r="J134" s="242">
        <v>45188</v>
      </c>
      <c r="K134" s="242">
        <v>45014</v>
      </c>
      <c r="L134" s="91" t="s">
        <v>214</v>
      </c>
      <c r="M134" s="192">
        <v>7.4285714285714199</v>
      </c>
      <c r="N134" s="192" t="s">
        <v>409</v>
      </c>
      <c r="O134" s="192" t="s">
        <v>409</v>
      </c>
      <c r="P134" s="192" t="s">
        <v>409</v>
      </c>
      <c r="Q134" s="192" t="s">
        <v>409</v>
      </c>
      <c r="R134" s="192">
        <v>5.2</v>
      </c>
      <c r="S134" s="192" t="s">
        <v>409</v>
      </c>
      <c r="T134" s="192" t="s">
        <v>409</v>
      </c>
      <c r="U134" s="192" t="s">
        <v>409</v>
      </c>
      <c r="V134" s="192" t="s">
        <v>409</v>
      </c>
      <c r="W134" s="192" t="s">
        <v>409</v>
      </c>
      <c r="X134" s="192" t="s">
        <v>409</v>
      </c>
      <c r="Y134" s="192"/>
      <c r="Z134" s="192"/>
      <c r="AF134" s="34"/>
      <c r="AG134" s="34"/>
      <c r="AH134" s="34"/>
      <c r="AI134" s="34"/>
      <c r="AJ134" s="34"/>
      <c r="AK134" s="34"/>
      <c r="AL134" s="195"/>
      <c r="AM134" s="195"/>
      <c r="AN134" s="80"/>
      <c r="AO134" s="80"/>
      <c r="AP134" s="80"/>
      <c r="AQ134" s="35"/>
    </row>
    <row r="135" spans="1:43" x14ac:dyDescent="0.2">
      <c r="A135" s="84">
        <v>128</v>
      </c>
      <c r="B135" s="84" t="str">
        <f ca="1"/>
        <v>North Macedonia</v>
      </c>
      <c r="C135" s="84" t="str">
        <f ca="1"/>
        <v>MKD</v>
      </c>
      <c r="D135" s="219" t="str">
        <f ca="1"/>
        <v>ECS           Europe &amp; Central Asia</v>
      </c>
      <c r="E135" s="219" t="str">
        <f ca="1"/>
        <v>IBRD</v>
      </c>
      <c r="F135" s="190"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$M$4:$Y$4,
                    (M135:Y135),
                    "")),
            1,
            0))
        =0,
    NA(),
    IF(
        Parameters!$D$15=1,
        IF(
            SUM(--(ISNUMBER(IF($M$4:$Y$4=1,(M135:Y135),""))))&gt;0,
            MAX(IF(
                ISNUMBER(M135:Y135),
                IF(
                    M$4:Y$4=1,
                    M135:Y135,
                    ""),
                "")),
            MAX(IF(
                ISNUMBER(M135:Y135),
                IF(
                    M$4:Y$4=2,
                    M135:Y135,
                    ""),
                ""))
        ),
        IF(
            Parameters!$D$16=1,
            IFERROR(
                AVERAGE(IF(
                    ISNUMBER(M135:Y135),
                    IF(
                        M$4:Y$4=1,
                        M135:Y135,
                        ""),
                    "")),
                AVERAGE(IF(
                    ISNUMBER(M135:Y135),
                    IF(
                        M$4:Y$4=2,
                        M135:Y135,
                        ""),
                    ""))
            ),
            IF(
                Parameters!$D$17=1,
                IFERROR(
                    IF(
                        OR(
                            IF(
                                ISNUMBER(M135:Y135),
                                IF(
                                    M$4:Y$4=1,
                                    M135:Y135,
                                    ""),
                                "")
                            =0),
                        0,
                        GEOMEAN(IF(
                            ISNUMBER(M135:Y135),
                            IF(
                                M$4:Y$4=1,
                                M135:Y135,
                                ""),
                            ""))
                    ),
                    IF(
                        OR(IF(
                            ISNUMBER(M135:Y135),
                            IF(
                                M$4:Y$4=2,
                                M135:Y135,
                                ""),
                            "")
                            =0),
                        0,
                        GEOMEAN(IF(
                            ISNUMBER(M135:Y135),
                            IF(
                                M$4:Y$4=2,
                                M135:Y135,
                                ""),
                            "")))
                )
            )
        )
    )
)</f>
        <v>2.9999999999999898</v>
      </c>
      <c r="I135" s="191" cm="1">
        <f t="array" ref="I135">IF(
    SUM(IF(
            ISNUMBER(
                IF(
                    $M$5:$Y$5,
                    (M135:Y135),
                    "")),
            1,
            0))
        =0,
    NA(),
    IF(
        Parameters!$D$15=1,
        IF(
            SUM(--(ISNUMBER(IF($M$5:$Y$5=1,(M135:Y135),""))))&gt;0,
            MAX(IF(
                ISNUMBER(M135:Y135),
                IF(
                    M$5:Y$5=1,
                    M135:Y135,
                    ""),
                "")),
            MAX(IF(
                ISNUMBER(M135:Y135),
                IF(
                    M$5:Y$5=2,
                    M135:Y135,
                    ""),
                ""))
        ),
        IF(
            Parameters!$D$16=1,
            IFERROR(
                AVERAGE(IF(
                    ISNUMBER(M135:Y135),
                    IF(
                        M$5:Y$5=1,
                        M135:Y135,
                        ""),
                    "")),
                AVERAGE(IF(
                    ISNUMBER(M135:Y135),
                    IF(
                        M$5:Y$5=2,
                        M135:Y135,
                        ""),
                    ""))
            ),
            IF(
                Parameters!$D$17=1,
                IFERROR(
                    IF(
                        OR(
                            IF(
                                ISNUMBER(M135:Y135),
                                IF(
                                    M$5:Y$5=1,
                                    M135:Y135,
                                    ""),
                                "")
                            =0),
                        0,
                        GEOMEAN(IF(
                            ISNUMBER(M135:Y135),
                            IF(
                                M$5:Y$5=1,
                                M135:Y135,
                                ""),
                            ""))
                    ),
                    IF(
                        OR(IF(
                            ISNUMBER(M135:Y135),
                            IF(
                                M$5:Y$5=2,
                                M135:Y135,
                                ""),
                            "")
                            =0),
                        0,
                        GEOMEAN(IF(
                            ISNUMBER(M135:Y135),
                            IF(
                                M$5:Y$5=2,
                                M135:Y135,
                                ""),
                            "")))
                )
            )
        )
    )
)</f>
        <v>0</v>
      </c>
      <c r="J135" s="242">
        <v>45188</v>
      </c>
      <c r="K135" s="242">
        <v>45203</v>
      </c>
      <c r="L135" s="91" t="s">
        <v>216</v>
      </c>
      <c r="M135" s="192">
        <v>2.9999999999999898</v>
      </c>
      <c r="N135" s="192">
        <v>0</v>
      </c>
      <c r="O135" s="192" t="s">
        <v>409</v>
      </c>
      <c r="P135" s="192" t="s">
        <v>409</v>
      </c>
      <c r="Q135" s="192" t="s">
        <v>409</v>
      </c>
      <c r="R135" s="192">
        <v>2.1</v>
      </c>
      <c r="S135" s="192">
        <v>-1.19999999999999</v>
      </c>
      <c r="T135" s="192">
        <v>-0.67500000000000004</v>
      </c>
      <c r="U135" s="192" t="s">
        <v>409</v>
      </c>
      <c r="V135" s="192" t="s">
        <v>409</v>
      </c>
      <c r="W135" s="192" t="s">
        <v>409</v>
      </c>
      <c r="X135" s="192" t="s">
        <v>409</v>
      </c>
      <c r="Y135" s="192"/>
      <c r="Z135" s="192"/>
      <c r="AF135" s="34"/>
      <c r="AG135" s="34"/>
      <c r="AH135" s="34"/>
      <c r="AI135" s="34"/>
      <c r="AJ135" s="34"/>
      <c r="AK135" s="34"/>
      <c r="AL135" s="195"/>
      <c r="AM135" s="195"/>
      <c r="AN135" s="80"/>
      <c r="AO135" s="80"/>
      <c r="AP135" s="80"/>
      <c r="AQ135" s="35"/>
    </row>
    <row r="136" spans="1:43" x14ac:dyDescent="0.2">
      <c r="A136" s="84">
        <v>129</v>
      </c>
      <c r="B136" s="84" t="str">
        <f ca="1"/>
        <v>Mali</v>
      </c>
      <c r="C136" s="84" t="str">
        <f ca="1"/>
        <v>MLI</v>
      </c>
      <c r="D136" s="219" t="str">
        <f ca="1"/>
        <v>SSF           Sub-Saharan Africa</v>
      </c>
      <c r="E136" s="219" t="str">
        <f ca="1"/>
        <v>IDA</v>
      </c>
      <c r="F136" s="190"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10</v>
      </c>
      <c r="H136" s="80" cm="1">
        <f t="array" ref="H136">IF(
    SUM(IF(
            ISNUMBER(
                IF(
                    $M$4:$Y$4,
                    (M136:Y136),
                    "")),
            1,
            0))
        =0,
    NA(),
    IF(
        Parameters!$D$15=1,
        IF(
            SUM(--(ISNUMBER(IF($M$4:$Y$4=1,(M136:Y136),""))))&gt;0,
            MAX(IF(
                ISNUMBER(M136:Y136),
                IF(
                    M$4:Y$4=1,
                    M136:Y136,
                    ""),
                "")),
            MAX(IF(
                ISNUMBER(M136:Y136),
                IF(
                    M$4:Y$4=2,
                    M136:Y136,
                    ""),
                ""))
        ),
        IF(
            Parameters!$D$16=1,
            IFERROR(
                AVERAGE(IF(
                    ISNUMBER(M136:Y136),
                    IF(
                        M$4:Y$4=1,
                        M136:Y136,
                        ""),
                    "")),
                AVERAGE(IF(
                    ISNUMBER(M136:Y136),
                    IF(
                        M$4:Y$4=2,
                        M136:Y136,
                        ""),
                    ""))
            ),
            IF(
                Parameters!$D$17=1,
                IFERROR(
                    IF(
                        OR(
                            IF(
                                ISNUMBER(M136:Y136),
                                IF(
                                    M$4:Y$4=1,
                                    M136:Y136,
                                    ""),
                                "")
                            =0),
                        0,
                        GEOMEAN(IF(
                            ISNUMBER(M136:Y136),
                            IF(
                                M$4:Y$4=1,
                                M136:Y136,
                                ""),
                            ""))
                    ),
                    IF(
                        OR(IF(
                            ISNUMBER(M136:Y136),
                            IF(
                                M$4:Y$4=2,
                                M136:Y136,
                                ""),
                            "")
                            =0),
                        0,
                        GEOMEAN(IF(
                            ISNUMBER(M136:Y136),
                            IF(
                                M$4:Y$4=2,
                                M136:Y136,
                                ""),
                            "")))
                )
            )
        )
    )
)</f>
        <v>10</v>
      </c>
      <c r="I136" s="191" cm="1">
        <f t="array" ref="I136">IF(
    SUM(IF(
            ISNUMBER(
                IF(
                    $M$5:$Y$5,
                    (M136:Y136),
                    "")),
            1,
            0))
        =0,
    NA(),
    IF(
        Parameters!$D$15=1,
        IF(
            SUM(--(ISNUMBER(IF($M$5:$Y$5=1,(M136:Y136),""))))&gt;0,
            MAX(IF(
                ISNUMBER(M136:Y136),
                IF(
                    M$5:Y$5=1,
                    M136:Y136,
                    ""),
                "")),
            MAX(IF(
                ISNUMBER(M136:Y136),
                IF(
                    M$5:Y$5=2,
                    M136:Y136,
                    ""),
                ""))
        ),
        IF(
            Parameters!$D$16=1,
            IFERROR(
                AVERAGE(IF(
                    ISNUMBER(M136:Y136),
                    IF(
                        M$5:Y$5=1,
                        M136:Y136,
                        ""),
                    "")),
                AVERAGE(IF(
                    ISNUMBER(M136:Y136),
                    IF(
                        M$5:Y$5=2,
                        M136:Y136,
                        ""),
                    ""))
            ),
            IF(
                Parameters!$D$17=1,
                IFERROR(
                    IF(
                        OR(
                            IF(
                                ISNUMBER(M136:Y136),
                                IF(
                                    M$5:Y$5=1,
                                    M136:Y136,
                                    ""),
                                "")
                            =0),
                        0,
                        GEOMEAN(IF(
                            ISNUMBER(M136:Y136),
                            IF(
                                M$5:Y$5=1,
                                M136:Y136,
                                ""),
                            ""))
                    ),
                    IF(
                        OR(IF(
                            ISNUMBER(M136:Y136),
                            IF(
                                M$5:Y$5=2,
                                M136:Y136,
                                ""),
                            "")
                            =0),
                        0,
                        GEOMEAN(IF(
                            ISNUMBER(M136:Y136),
                            IF(
                                M$5:Y$5=2,
                                M136:Y136,
                                ""),
                            "")))
                )
            )
        )
    )
)</f>
        <v>10</v>
      </c>
      <c r="J136" s="242">
        <v>45188</v>
      </c>
      <c r="K136" s="242">
        <v>45203</v>
      </c>
      <c r="L136" s="91" t="s">
        <v>218</v>
      </c>
      <c r="M136" s="192">
        <v>10</v>
      </c>
      <c r="N136" s="192" t="s">
        <v>409</v>
      </c>
      <c r="O136" s="192" t="s">
        <v>409</v>
      </c>
      <c r="P136" s="192">
        <v>10</v>
      </c>
      <c r="Q136" s="192" t="s">
        <v>409</v>
      </c>
      <c r="R136" s="192">
        <v>7.1</v>
      </c>
      <c r="S136" s="192" t="s">
        <v>409</v>
      </c>
      <c r="T136" s="192" t="s">
        <v>409</v>
      </c>
      <c r="U136" s="192" t="s">
        <v>409</v>
      </c>
      <c r="V136" s="192">
        <v>2.36508369445801</v>
      </c>
      <c r="W136" s="192">
        <v>-0.41851615905762102</v>
      </c>
      <c r="X136" s="192" t="s">
        <v>409</v>
      </c>
      <c r="Y136" s="192"/>
      <c r="Z136" s="192"/>
      <c r="AF136" s="34"/>
      <c r="AG136" s="34"/>
      <c r="AH136" s="34"/>
      <c r="AI136" s="34"/>
      <c r="AJ136" s="34"/>
      <c r="AK136" s="34"/>
      <c r="AL136" s="195"/>
      <c r="AM136" s="195"/>
      <c r="AN136" s="80"/>
      <c r="AO136" s="80"/>
      <c r="AP136" s="80"/>
      <c r="AQ136" s="35"/>
    </row>
    <row r="137" spans="1:43" x14ac:dyDescent="0.2">
      <c r="A137" s="84">
        <v>130</v>
      </c>
      <c r="B137" s="84" t="str">
        <f ca="1"/>
        <v>Malta</v>
      </c>
      <c r="C137" s="84" t="str">
        <f ca="1"/>
        <v>MLT</v>
      </c>
      <c r="D137" s="219" t="str">
        <f ca="1"/>
        <v>MEA           Middle East &amp; North Africa</v>
      </c>
      <c r="E137" s="219" t="str">
        <f ca="1"/>
        <v>NA</v>
      </c>
      <c r="F137" s="190"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$M$4:$Y$4,
                    (M137:Y137),
                    "")),
            1,
            0))
        =0,
    NA(),
    IF(
        Parameters!$D$15=1,
        IF(
            SUM(--(ISNUMBER(IF($M$4:$Y$4=1,(M137:Y137),""))))&gt;0,
            MAX(IF(
                ISNUMBER(M137:Y137),
                IF(
                    M$4:Y$4=1,
                    M137:Y137,
                    ""),
                "")),
            MAX(IF(
                ISNUMBER(M137:Y137),
                IF(
                    M$4:Y$4=2,
                    M137:Y137,
                    ""),
                ""))
        ),
        IF(
            Parameters!$D$16=1,
            IFERROR(
                AVERAGE(IF(
                    ISNUMBER(M137:Y137),
                    IF(
                        M$4:Y$4=1,
                        M137:Y137,
                        ""),
                    "")),
                AVERAGE(IF(
                    ISNUMBER(M137:Y137),
                    IF(
                        M$4:Y$4=2,
                        M137:Y137,
                        ""),
                    ""))
            ),
            IF(
                Parameters!$D$17=1,
                IFERROR(
                    IF(
                        OR(
                            IF(
                                ISNUMBER(M137:Y137),
                                IF(
                                    M$4:Y$4=1,
                                    M137:Y137,
                                    ""),
                                "")
                            =0),
                        0,
                        GEOMEAN(IF(
                            ISNUMBER(M137:Y137),
                            IF(
                                M$4:Y$4=1,
                                M137:Y137,
                                ""),
                            ""))
                    ),
                    IF(
                        OR(IF(
                            ISNUMBER(M137:Y137),
                            IF(
                                M$4:Y$4=2,
                                M137:Y137,
                                ""),
                            "")
                            =0),
                        0,
                        GEOMEAN(IF(
                            ISNUMBER(M137:Y137),
                            IF(
                                M$4:Y$4=2,
                                M137:Y137,
                                ""),
                            "")))
                )
            )
        )
    )
)</f>
        <v>0.71428571428571297</v>
      </c>
      <c r="I137" s="191" cm="1">
        <f t="array" ref="I137">IF(
    SUM(IF(
            ISNUMBER(
                IF(
                    $M$5:$Y$5,
                    (M137:Y137),
                    "")),
            1,
            0))
        =0,
    NA(),
    IF(
        Parameters!$D$15=1,
        IF(
            SUM(--(ISNUMBER(IF($M$5:$Y$5=1,(M137:Y137),""))))&gt;0,
            MAX(IF(
                ISNUMBER(M137:Y137),
                IF(
                    M$5:Y$5=1,
                    M137:Y137,
                    ""),
                "")),
            MAX(IF(
                ISNUMBER(M137:Y137),
                IF(
                    M$5:Y$5=2,
                    M137:Y137,
                    ""),
                ""))
        ),
        IF(
            Parameters!$D$16=1,
            IFERROR(
                AVERAGE(IF(
                    ISNUMBER(M137:Y137),
                    IF(
                        M$5:Y$5=1,
                        M137:Y137,
                        ""),
                    "")),
                AVERAGE(IF(
                    ISNUMBER(M137:Y137),
                    IF(
                        M$5:Y$5=2,
                        M137:Y137,
                        ""),
                    ""))
            ),
            IF(
                Parameters!$D$17=1,
                IFERROR(
                    IF(
                        OR(
                            IF(
                                ISNUMBER(M137:Y137),
                                IF(
                                    M$5:Y$5=1,
                                    M137:Y137,
                                    ""),
                                "")
                            =0),
                        0,
                        GEOMEAN(IF(
                            ISNUMBER(M137:Y137),
                            IF(
                                M$5:Y$5=1,
                                M137:Y137,
                                ""),
                            ""))
                    ),
                    IF(
                        OR(IF(
                            ISNUMBER(M137:Y137),
                            IF(
                                M$5:Y$5=2,
                                M137:Y137,
                                ""),
                            "")
                            =0),
                        0,
                        GEOMEAN(IF(
                            ISNUMBER(M137:Y137),
                            IF(
                                M$5:Y$5=2,
                                M137:Y137,
                                ""),
                            "")))
                )
            )
        )
    )
)</f>
        <v>0</v>
      </c>
      <c r="J137" s="242">
        <v>45188</v>
      </c>
      <c r="K137" s="242">
        <v>45203</v>
      </c>
      <c r="L137" s="91" t="s">
        <v>220</v>
      </c>
      <c r="M137" s="192">
        <v>0.71428571428571297</v>
      </c>
      <c r="N137" s="192">
        <v>0</v>
      </c>
      <c r="O137" s="192" t="s">
        <v>409</v>
      </c>
      <c r="P137" s="192" t="s">
        <v>409</v>
      </c>
      <c r="Q137" s="192" t="s">
        <v>409</v>
      </c>
      <c r="R137" s="192">
        <v>0.5</v>
      </c>
      <c r="S137" s="192">
        <v>-0.48299999999999998</v>
      </c>
      <c r="T137" s="192">
        <v>-0.94999999999999896</v>
      </c>
      <c r="U137" s="192" t="s">
        <v>409</v>
      </c>
      <c r="V137" s="192" t="s">
        <v>409</v>
      </c>
      <c r="W137" s="192" t="s">
        <v>409</v>
      </c>
      <c r="X137" s="192" t="s">
        <v>409</v>
      </c>
      <c r="Y137" s="192"/>
      <c r="Z137" s="192"/>
      <c r="AF137" s="34"/>
      <c r="AG137" s="34"/>
      <c r="AH137" s="34"/>
      <c r="AI137" s="34"/>
      <c r="AJ137" s="34"/>
      <c r="AK137" s="34"/>
      <c r="AL137" s="195"/>
      <c r="AM137" s="195"/>
      <c r="AN137" s="80"/>
      <c r="AO137" s="80"/>
      <c r="AP137" s="80"/>
      <c r="AQ137" s="35"/>
    </row>
    <row r="138" spans="1:43" x14ac:dyDescent="0.2">
      <c r="A138" s="84">
        <v>131</v>
      </c>
      <c r="B138" s="84" t="str">
        <f ca="1"/>
        <v>Myanmar</v>
      </c>
      <c r="C138" s="84" t="str">
        <f ca="1"/>
        <v>MMR</v>
      </c>
      <c r="D138" s="219" t="str">
        <f ca="1"/>
        <v>EAS           East Asia &amp; Pacific</v>
      </c>
      <c r="E138" s="219" t="str">
        <f ca="1"/>
        <v>IDA</v>
      </c>
      <c r="F138" s="190"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0</v>
      </c>
      <c r="H138" s="80" cm="1">
        <f t="array" ref="H138">IF(
    SUM(IF(
            ISNUMBER(
                IF(
                    $M$4:$Y$4,
                    (M138:Y138),
                    "")),
            1,
            0))
        =0,
    NA(),
    IF(
        Parameters!$D$15=1,
        IF(
            SUM(--(ISNUMBER(IF($M$4:$Y$4=1,(M138:Y138),""))))&gt;0,
            MAX(IF(
                ISNUMBER(M138:Y138),
                IF(
                    M$4:Y$4=1,
                    M138:Y138,
                    ""),
                "")),
            MAX(IF(
                ISNUMBER(M138:Y138),
                IF(
                    M$4:Y$4=2,
                    M138:Y138,
                    ""),
                ""))
        ),
        IF(
            Parameters!$D$16=1,
            IFERROR(
                AVERAGE(IF(
                    ISNUMBER(M138:Y138),
                    IF(
                        M$4:Y$4=1,
                        M138:Y138,
                        ""),
                    "")),
                AVERAGE(IF(
                    ISNUMBER(M138:Y138),
                    IF(
                        M$4:Y$4=2,
                        M138:Y138,
                        ""),
                    ""))
            ),
            IF(
                Parameters!$D$17=1,
                IFERROR(
                    IF(
                        OR(
                            IF(
                                ISNUMBER(M138:Y138),
                                IF(
                                    M$4:Y$4=1,
                                    M138:Y138,
                                    ""),
                                "")
                            =0),
                        0,
                        GEOMEAN(IF(
                            ISNUMBER(M138:Y138),
                            IF(
                                M$4:Y$4=1,
                                M138:Y138,
                                ""),
                            ""))
                    ),
                    IF(
                        OR(IF(
                            ISNUMBER(M138:Y138),
                            IF(
                                M$4:Y$4=2,
                                M138:Y138,
                                ""),
                            "")
                            =0),
                        0,
                        GEOMEAN(IF(
                            ISNUMBER(M138:Y138),
                            IF(
                                M$4:Y$4=2,
                                M138:Y138,
                                ""),
                            "")))
                )
            )
        )
    )
)</f>
        <v>7.2857142857142803</v>
      </c>
      <c r="I138" s="191" t="e" cm="1">
        <f t="array" ref="I138">IF(
    SUM(IF(
            ISNUMBER(
                IF(
                    $M$5:$Y$5,
                    (M138:Y138),
                    "")),
            1,
            0))
        =0,
    NA(),
    IF(
        Parameters!$D$15=1,
        IF(
            SUM(--(ISNUMBER(IF($M$5:$Y$5=1,(M138:Y138),""))))&gt;0,
            MAX(IF(
                ISNUMBER(M138:Y138),
                IF(
                    M$5:Y$5=1,
                    M138:Y138,
                    ""),
                "")),
            MAX(IF(
                ISNUMBER(M138:Y138),
                IF(
                    M$5:Y$5=2,
                    M138:Y138,
                    ""),
                ""))
        ),
        IF(
            Parameters!$D$16=1,
            IFERROR(
                AVERAGE(IF(
                    ISNUMBER(M138:Y138),
                    IF(
                        M$5:Y$5=1,
                        M138:Y138,
                        ""),
                    "")),
                AVERAGE(IF(
                    ISNUMBER(M138:Y138),
                    IF(
                        M$5:Y$5=2,
                        M138:Y138,
                        ""),
                    ""))
            ),
            IF(
                Parameters!$D$17=1,
                IFERROR(
                    IF(
                        OR(
                            IF(
                                ISNUMBER(M138:Y138),
                                IF(
                                    M$5:Y$5=1,
                                    M138:Y138,
                                    ""),
                                "")
                            =0),
                        0,
                        GEOMEAN(IF(
                            ISNUMBER(M138:Y138),
                            IF(
                                M$5:Y$5=1,
                                M138:Y138,
                                ""),
                            ""))
                    ),
                    IF(
                        OR(IF(
                            ISNUMBER(M138:Y138),
                            IF(
                                M$5:Y$5=2,
                                M138:Y138,
                                ""),
                            "")
                            =0),
                        0,
                        GEOMEAN(IF(
                            ISNUMBER(M138:Y138),
                            IF(
                                M$5:Y$5=2,
                                M138:Y138,
                                ""),
                            "")))
                )
            )
        )
    )
)</f>
        <v>#N/A</v>
      </c>
      <c r="J138" s="242">
        <v>45163</v>
      </c>
      <c r="K138" s="242">
        <v>45201</v>
      </c>
      <c r="L138" s="91" t="s">
        <v>222</v>
      </c>
      <c r="M138" s="192">
        <v>7.2857142857142803</v>
      </c>
      <c r="N138" s="192" t="s">
        <v>409</v>
      </c>
      <c r="O138" s="192" t="s">
        <v>409</v>
      </c>
      <c r="P138" s="192" t="s">
        <v>409</v>
      </c>
      <c r="Q138" s="192" t="s">
        <v>409</v>
      </c>
      <c r="R138" s="192">
        <v>5.0999999999999996</v>
      </c>
      <c r="S138" s="192" t="s">
        <v>409</v>
      </c>
      <c r="T138" s="192" t="s">
        <v>409</v>
      </c>
      <c r="U138" s="192" t="s">
        <v>409</v>
      </c>
      <c r="V138" s="192" t="s">
        <v>409</v>
      </c>
      <c r="W138" s="192" t="s">
        <v>409</v>
      </c>
      <c r="X138" s="192" t="s">
        <v>409</v>
      </c>
      <c r="Y138" s="192"/>
      <c r="Z138" s="192"/>
      <c r="AF138" s="34"/>
      <c r="AG138" s="34"/>
      <c r="AH138" s="34"/>
      <c r="AI138" s="34"/>
      <c r="AJ138" s="34"/>
      <c r="AK138" s="34"/>
      <c r="AL138" s="195"/>
      <c r="AM138" s="195"/>
      <c r="AN138" s="80"/>
      <c r="AO138" s="80"/>
      <c r="AP138" s="80"/>
      <c r="AQ138" s="35"/>
    </row>
    <row r="139" spans="1:43" x14ac:dyDescent="0.2">
      <c r="A139" s="84">
        <v>132</v>
      </c>
      <c r="B139" s="84" t="str">
        <f ca="1"/>
        <v>Montenegro</v>
      </c>
      <c r="C139" s="84" t="str">
        <f ca="1"/>
        <v>MNE</v>
      </c>
      <c r="D139" s="219" t="str">
        <f ca="1"/>
        <v>ECS           Europe &amp; Central Asia</v>
      </c>
      <c r="E139" s="219" t="str">
        <f ca="1"/>
        <v>IBRD</v>
      </c>
      <c r="F139" s="190"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$M$4:$Y$4,
                    (M139:Y139),
                    "")),
            1,
            0))
        =0,
    NA(),
    IF(
        Parameters!$D$15=1,
        IF(
            SUM(--(ISNUMBER(IF($M$4:$Y$4=1,(M139:Y139),""))))&gt;0,
            MAX(IF(
                ISNUMBER(M139:Y139),
                IF(
                    M$4:Y$4=1,
                    M139:Y139,
                    ""),
                "")),
            MAX(IF(
                ISNUMBER(M139:Y139),
                IF(
                    M$4:Y$4=2,
                    M139:Y139,
                    ""),
                ""))
        ),
        IF(
            Parameters!$D$16=1,
            IFERROR(
                AVERAGE(IF(
                    ISNUMBER(M139:Y139),
                    IF(
                        M$4:Y$4=1,
                        M139:Y139,
                        ""),
                    "")),
                AVERAGE(IF(
                    ISNUMBER(M139:Y139),
                    IF(
                        M$4:Y$4=2,
                        M139:Y139,
                        ""),
                    ""))
            ),
            IF(
                Parameters!$D$17=1,
                IFERROR(
                    IF(
                        OR(
                            IF(
                                ISNUMBER(M139:Y139),
                                IF(
                                    M$4:Y$4=1,
                                    M139:Y139,
                                    ""),
                                "")
                            =0),
                        0,
                        GEOMEAN(IF(
                            ISNUMBER(M139:Y139),
                            IF(
                                M$4:Y$4=1,
                                M139:Y139,
                                ""),
                            ""))
                    ),
                    IF(
                        OR(IF(
                            ISNUMBER(M139:Y139),
                            IF(
                                M$4:Y$4=2,
                                M139:Y139,
                                ""),
                            "")
                            =0),
                        0,
                        GEOMEAN(IF(
                            ISNUMBER(M139:Y139),
                            IF(
                                M$4:Y$4=2,
                                M139:Y139,
                                ""),
                            "")))
                )
            )
        )
    )
)</f>
        <v>4.1428571428571397</v>
      </c>
      <c r="I139" s="191" cm="1">
        <f t="array" ref="I139">IF(
    SUM(IF(
            ISNUMBER(
                IF(
                    $M$5:$Y$5,
                    (M139:Y139),
                    "")),
            1,
            0))
        =0,
    NA(),
    IF(
        Parameters!$D$15=1,
        IF(
            SUM(--(ISNUMBER(IF($M$5:$Y$5=1,(M139:Y139),""))))&gt;0,
            MAX(IF(
                ISNUMBER(M139:Y139),
                IF(
                    M$5:Y$5=1,
                    M139:Y139,
                    ""),
                "")),
            MAX(IF(
                ISNUMBER(M139:Y139),
                IF(
                    M$5:Y$5=2,
                    M139:Y139,
                    ""),
                ""))
        ),
        IF(
            Parameters!$D$16=1,
            IFERROR(
                AVERAGE(IF(
                    ISNUMBER(M139:Y139),
                    IF(
                        M$5:Y$5=1,
                        M139:Y139,
                        ""),
                    "")),
                AVERAGE(IF(
                    ISNUMBER(M139:Y139),
                    IF(
                        M$5:Y$5=2,
                        M139:Y139,
                        ""),
                    ""))
            ),
            IF(
                Parameters!$D$17=1,
                IFERROR(
                    IF(
                        OR(
                            IF(
                                ISNUMBER(M139:Y139),
                                IF(
                                    M$5:Y$5=1,
                                    M139:Y139,
                                    ""),
                                "")
                            =0),
                        0,
                        GEOMEAN(IF(
                            ISNUMBER(M139:Y139),
                            IF(
                                M$5:Y$5=1,
                                M139:Y139,
                                ""),
                            ""))
                    ),
                    IF(
                        OR(IF(
                            ISNUMBER(M139:Y139),
                            IF(
                                M$5:Y$5=2,
                                M139:Y139,
                                ""),
                            "")
                            =0),
                        0,
                        GEOMEAN(IF(
                            ISNUMBER(M139:Y139),
                            IF(
                                M$5:Y$5=2,
                                M139:Y139,
                                ""),
                            "")))
                )
            )
        )
    )
)</f>
        <v>0</v>
      </c>
      <c r="J139" s="242">
        <v>45188</v>
      </c>
      <c r="K139" s="242">
        <v>45203</v>
      </c>
      <c r="L139" s="91" t="s">
        <v>224</v>
      </c>
      <c r="M139" s="192">
        <v>4.1428571428571397</v>
      </c>
      <c r="N139" s="192" t="s">
        <v>409</v>
      </c>
      <c r="O139" s="192" t="s">
        <v>409</v>
      </c>
      <c r="P139" s="192">
        <v>0</v>
      </c>
      <c r="Q139" s="192" t="s">
        <v>409</v>
      </c>
      <c r="R139" s="192">
        <v>2.9</v>
      </c>
      <c r="S139" s="192" t="s">
        <v>409</v>
      </c>
      <c r="T139" s="192" t="s">
        <v>409</v>
      </c>
      <c r="U139" s="192" t="s">
        <v>409</v>
      </c>
      <c r="V139" s="192">
        <v>-0.47839172184466999</v>
      </c>
      <c r="W139" s="192">
        <v>-0.150744989514351</v>
      </c>
      <c r="X139" s="192" t="s">
        <v>409</v>
      </c>
      <c r="Y139" s="192"/>
      <c r="Z139" s="192"/>
      <c r="AF139" s="34"/>
      <c r="AG139" s="34"/>
      <c r="AH139" s="34"/>
      <c r="AI139" s="34"/>
      <c r="AJ139" s="34"/>
      <c r="AK139" s="34"/>
      <c r="AL139" s="195"/>
      <c r="AM139" s="195"/>
      <c r="AN139" s="80"/>
      <c r="AO139" s="80"/>
      <c r="AP139" s="80"/>
      <c r="AQ139" s="35"/>
    </row>
    <row r="140" spans="1:43" x14ac:dyDescent="0.2">
      <c r="A140" s="84">
        <v>133</v>
      </c>
      <c r="B140" s="84" t="str">
        <f ca="1"/>
        <v>Mongolia</v>
      </c>
      <c r="C140" s="84" t="str">
        <f ca="1"/>
        <v>MNG</v>
      </c>
      <c r="D140" s="219" t="str">
        <f ca="1"/>
        <v>EAS           East Asia &amp; Pacific</v>
      </c>
      <c r="E140" s="219" t="str">
        <f ca="1"/>
        <v>IBRD</v>
      </c>
      <c r="F140" s="190"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7.2702917999996952</v>
      </c>
      <c r="H140" s="80" cm="1">
        <f t="array" ref="H140">IF(
    SUM(IF(
            ISNUMBER(
                IF(
                    $M$4:$Y$4,
                    (M140:Y140),
                    "")),
            1,
            0))
        =0,
    NA(),
    IF(
        Parameters!$D$15=1,
        IF(
            SUM(--(ISNUMBER(IF($M$4:$Y$4=1,(M140:Y140),""))))&gt;0,
            MAX(IF(
                ISNUMBER(M140:Y140),
                IF(
                    M$4:Y$4=1,
                    M140:Y140,
                    ""),
                "")),
            MAX(IF(
                ISNUMBER(M140:Y140),
                IF(
                    M$4:Y$4=2,
                    M140:Y140,
                    ""),
                ""))
        ),
        IF(
            Parameters!$D$16=1,
            IFERROR(
                AVERAGE(IF(
                    ISNUMBER(M140:Y140),
                    IF(
                        M$4:Y$4=1,
                        M140:Y140,
                        ""),
                    "")),
                AVERAGE(IF(
                    ISNUMBER(M140:Y140),
                    IF(
                        M$4:Y$4=2,
                        M140:Y140,
                        ""),
                    ""))
            ),
            IF(
                Parameters!$D$17=1,
                IFERROR(
                    IF(
                        OR(
                            IF(
                                ISNUMBER(M140:Y140),
                                IF(
                                    M$4:Y$4=1,
                                    M140:Y140,
                                    ""),
                                "")
                            =0),
                        0,
                        GEOMEAN(IF(
                            ISNUMBER(M140:Y140),
                            IF(
                                M$4:Y$4=1,
                                M140:Y140,
                                ""),
                            ""))
                    ),
                    IF(
                        OR(IF(
                            ISNUMBER(M140:Y140),
                            IF(
                                M$4:Y$4=2,
                                M140:Y140,
                                ""),
                            "")
                            =0),
                        0,
                        GEOMEAN(IF(
                            ISNUMBER(M140:Y140),
                            IF(
                                M$4:Y$4=2,
                                M140:Y140,
                                ""),
                            "")))
                )
            )
        )
    )
)</f>
        <v>5.2857142857142803</v>
      </c>
      <c r="I140" s="191" cm="1">
        <f t="array" ref="I140">IF(
    SUM(IF(
            ISNUMBER(
                IF(
                    $M$5:$Y$5,
                    (M140:Y140),
                    "")),
            1,
            0))
        =0,
    NA(),
    IF(
        Parameters!$D$15=1,
        IF(
            SUM(--(ISNUMBER(IF($M$5:$Y$5=1,(M140:Y140),""))))&gt;0,
            MAX(IF(
                ISNUMBER(M140:Y140),
                IF(
                    M$5:Y$5=1,
                    M140:Y140,
                    ""),
                "")),
            MAX(IF(
                ISNUMBER(M140:Y140),
                IF(
                    M$5:Y$5=2,
                    M140:Y140,
                    ""),
                ""))
        ),
        IF(
            Parameters!$D$16=1,
            IFERROR(
                AVERAGE(IF(
                    ISNUMBER(M140:Y140),
                    IF(
                        M$5:Y$5=1,
                        M140:Y140,
                        ""),
                    "")),
                AVERAGE(IF(
                    ISNUMBER(M140:Y140),
                    IF(
                        M$5:Y$5=2,
                        M140:Y140,
                        ""),
                    ""))
            ),
            IF(
                Parameters!$D$17=1,
                IFERROR(
                    IF(
                        OR(
                            IF(
                                ISNUMBER(M140:Y140),
                                IF(
                                    M$5:Y$5=1,
                                    M140:Y140,
                                    ""),
                                "")
                            =0),
                        0,
                        GEOMEAN(IF(
                            ISNUMBER(M140:Y140),
                            IF(
                                M$5:Y$5=1,
                                M140:Y140,
                                ""),
                            ""))
                    ),
                    IF(
                        OR(IF(
                            ISNUMBER(M140:Y140),
                            IF(
                                M$5:Y$5=2,
                                M140:Y140,
                                ""),
                            "")
                            =0),
                        0,
                        GEOMEAN(IF(
                            ISNUMBER(M140:Y140),
                            IF(
                                M$5:Y$5=2,
                                M140:Y140,
                                ""),
                            "")))
                )
            )
        )
    )
)</f>
        <v>10</v>
      </c>
      <c r="J140" s="242">
        <v>45188</v>
      </c>
      <c r="K140" s="242">
        <v>45203</v>
      </c>
      <c r="L140" s="91" t="s">
        <v>226</v>
      </c>
      <c r="M140" s="192">
        <v>5.2857142857142803</v>
      </c>
      <c r="N140" s="192">
        <v>10</v>
      </c>
      <c r="O140" s="192" t="s">
        <v>409</v>
      </c>
      <c r="P140" s="192">
        <v>4.9629286866108999E-2</v>
      </c>
      <c r="Q140" s="192" t="s">
        <v>409</v>
      </c>
      <c r="R140" s="192">
        <v>3.7</v>
      </c>
      <c r="S140" s="192">
        <v>-0.80999999999999905</v>
      </c>
      <c r="T140" s="192">
        <v>1.0999999999999901</v>
      </c>
      <c r="U140" s="192" t="s">
        <v>409</v>
      </c>
      <c r="V140" s="192">
        <v>2.3534683958088601E-3</v>
      </c>
      <c r="W140" s="192">
        <v>2.4814643433054302E-3</v>
      </c>
      <c r="X140" s="192" t="s">
        <v>409</v>
      </c>
      <c r="Y140" s="192"/>
      <c r="Z140" s="192"/>
      <c r="AF140" s="34"/>
      <c r="AG140" s="34"/>
      <c r="AH140" s="34"/>
      <c r="AI140" s="34"/>
      <c r="AJ140" s="34"/>
      <c r="AK140" s="34"/>
      <c r="AL140" s="195"/>
      <c r="AM140" s="195"/>
      <c r="AN140" s="80"/>
      <c r="AO140" s="80"/>
      <c r="AP140" s="80"/>
      <c r="AQ140" s="35"/>
    </row>
    <row r="141" spans="1:43" x14ac:dyDescent="0.2">
      <c r="A141" s="84">
        <v>134</v>
      </c>
      <c r="B141" s="84" t="str">
        <f ca="1"/>
        <v>Northern Mariana Islands</v>
      </c>
      <c r="C141" s="84" t="str">
        <f ca="1"/>
        <v>MNP</v>
      </c>
      <c r="D141" s="219" t="str">
        <f ca="1"/>
        <v>EAS           East Asia &amp; Pacific</v>
      </c>
      <c r="E141" s="219" t="str">
        <f ca="1"/>
        <v>NA</v>
      </c>
      <c r="F141" s="190" t="str">
        <f t="shared" ca="1" si="5"/>
        <v/>
      </c>
      <c r="G141" s="80" t="e">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$M$4:$Y$4,
                    (M141:Y141),
                    "")),
            1,
            0))
        =0,
    NA(),
    IF(
        Parameters!$D$15=1,
        IF(
            SUM(--(ISNUMBER(IF($M$4:$Y$4=1,(M141:Y141),""))))&gt;0,
            MAX(IF(
                ISNUMBER(M141:Y141),
                IF(
                    M$4:Y$4=1,
                    M141:Y141,
                    ""),
                "")),
            MAX(IF(
                ISNUMBER(M141:Y141),
                IF(
                    M$4:Y$4=2,
                    M141:Y141,
                    ""),
                ""))
        ),
        IF(
            Parameters!$D$16=1,
            IFERROR(
                AVERAGE(IF(
                    ISNUMBER(M141:Y141),
                    IF(
                        M$4:Y$4=1,
                        M141:Y141,
                        ""),
                    "")),
                AVERAGE(IF(
                    ISNUMBER(M141:Y141),
                    IF(
                        M$4:Y$4=2,
                        M141:Y141,
                        ""),
                    ""))
            ),
            IF(
                Parameters!$D$17=1,
                IFERROR(
                    IF(
                        OR(
                            IF(
                                ISNUMBER(M141:Y141),
                                IF(
                                    M$4:Y$4=1,
                                    M141:Y141,
                                    ""),
                                "")
                            =0),
                        0,
                        GEOMEAN(IF(
                            ISNUMBER(M141:Y141),
                            IF(
                                M$4:Y$4=1,
                                M141:Y141,
                                ""),
                            ""))
                    ),
                    IF(
                        OR(IF(
                            ISNUMBER(M141:Y141),
                            IF(
                                M$4:Y$4=2,
                                M141:Y141,
                                ""),
                            "")
                            =0),
                        0,
                        GEOMEAN(IF(
                            ISNUMBER(M141:Y141),
                            IF(
                                M$4:Y$4=2,
                                M141:Y141,
                                ""),
                            "")))
                )
            )
        )
    )
)</f>
        <v>#N/A</v>
      </c>
      <c r="I141" s="191" t="e" cm="1">
        <f t="array" ref="I141">IF(
    SUM(IF(
            ISNUMBER(
                IF(
                    $M$5:$Y$5,
                    (M141:Y141),
                    "")),
            1,
            0))
        =0,
    NA(),
    IF(
        Parameters!$D$15=1,
        IF(
            SUM(--(ISNUMBER(IF($M$5:$Y$5=1,(M141:Y141),""))))&gt;0,
            MAX(IF(
                ISNUMBER(M141:Y141),
                IF(
                    M$5:Y$5=1,
                    M141:Y141,
                    ""),
                "")),
            MAX(IF(
                ISNUMBER(M141:Y141),
                IF(
                    M$5:Y$5=2,
                    M141:Y141,
                    ""),
                ""))
        ),
        IF(
            Parameters!$D$16=1,
            IFERROR(
                AVERAGE(IF(
                    ISNUMBER(M141:Y141),
                    IF(
                        M$5:Y$5=1,
                        M141:Y141,
                        ""),
                    "")),
                AVERAGE(IF(
                    ISNUMBER(M141:Y141),
                    IF(
                        M$5:Y$5=2,
                        M141:Y141,
                        ""),
                    ""))
            ),
            IF(
                Parameters!$D$17=1,
                IFERROR(
                    IF(
                        OR(
                            IF(
                                ISNUMBER(M141:Y141),
                                IF(
                                    M$5:Y$5=1,
                                    M141:Y141,
                                    ""),
                                "")
                            =0),
                        0,
                        GEOMEAN(IF(
                            ISNUMBER(M141:Y141),
                            IF(
                                M$5:Y$5=1,
                                M141:Y141,
                                ""),
                            ""))
                    ),
                    IF(
                        OR(IF(
                            ISNUMBER(M141:Y141),
                            IF(
                                M$5:Y$5=2,
                                M141:Y141,
                                ""),
                            "")
                            =0),
                        0,
                        GEOMEAN(IF(
                            ISNUMBER(M141:Y141),
                            IF(
                                M$5:Y$5=2,
                                M141:Y141,
                                ""),
                            "")))
                )
            )
        )
    )
)</f>
        <v>#N/A</v>
      </c>
      <c r="J141" s="242" t="s">
        <v>409</v>
      </c>
      <c r="K141" s="242">
        <v>45014</v>
      </c>
      <c r="L141" s="91" t="s">
        <v>710</v>
      </c>
      <c r="M141" s="192" t="s">
        <v>409</v>
      </c>
      <c r="N141" s="192" t="s">
        <v>409</v>
      </c>
      <c r="O141" s="192" t="s">
        <v>409</v>
      </c>
      <c r="P141" s="192" t="s">
        <v>409</v>
      </c>
      <c r="Q141" s="192" t="s">
        <v>409</v>
      </c>
      <c r="R141" s="192" t="s">
        <v>409</v>
      </c>
      <c r="S141" s="192" t="s">
        <v>409</v>
      </c>
      <c r="T141" s="192" t="s">
        <v>409</v>
      </c>
      <c r="U141" s="192" t="s">
        <v>409</v>
      </c>
      <c r="V141" s="192" t="s">
        <v>409</v>
      </c>
      <c r="W141" s="192" t="s">
        <v>409</v>
      </c>
      <c r="X141" s="192" t="s">
        <v>409</v>
      </c>
      <c r="Y141" s="192"/>
      <c r="Z141" s="192"/>
      <c r="AF141" s="34"/>
      <c r="AG141" s="34"/>
      <c r="AH141" s="34"/>
      <c r="AI141" s="34"/>
      <c r="AJ141" s="34"/>
      <c r="AK141" s="34"/>
      <c r="AL141" s="195"/>
      <c r="AM141" s="195"/>
      <c r="AN141" s="80"/>
      <c r="AO141" s="80"/>
      <c r="AP141" s="80"/>
      <c r="AQ141" s="35"/>
    </row>
    <row r="142" spans="1:43" x14ac:dyDescent="0.2">
      <c r="A142" s="84">
        <v>135</v>
      </c>
      <c r="B142" s="84" t="str">
        <f ca="1"/>
        <v>Mozambique</v>
      </c>
      <c r="C142" s="84" t="str">
        <f ca="1"/>
        <v>MOZ</v>
      </c>
      <c r="D142" s="219" t="str">
        <f ca="1"/>
        <v>SSF           Sub-Saharan Africa</v>
      </c>
      <c r="E142" s="219" t="str">
        <f ca="1"/>
        <v>IDA</v>
      </c>
      <c r="F142" s="190"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$M$4:$Y$4,
                    (M142:Y142),
                    "")),
            1,
            0))
        =0,
    NA(),
    IF(
        Parameters!$D$15=1,
        IF(
            SUM(--(ISNUMBER(IF($M$4:$Y$4=1,(M142:Y142),""))))&gt;0,
            MAX(IF(
                ISNUMBER(M142:Y142),
                IF(
                    M$4:Y$4=1,
                    M142:Y142,
                    ""),
                "")),
            MAX(IF(
                ISNUMBER(M142:Y142),
                IF(
                    M$4:Y$4=2,
                    M142:Y142,
                    ""),
                ""))
        ),
        IF(
            Parameters!$D$16=1,
            IFERROR(
                AVERAGE(IF(
                    ISNUMBER(M142:Y142),
                    IF(
                        M$4:Y$4=1,
                        M142:Y142,
                        ""),
                    "")),
                AVERAGE(IF(
                    ISNUMBER(M142:Y142),
                    IF(
                        M$4:Y$4=2,
                        M142:Y142,
                        ""),
                    ""))
            ),
            IF(
                Parameters!$D$17=1,
                IFERROR(
                    IF(
                        OR(
                            IF(
                                ISNUMBER(M142:Y142),
                                IF(
                                    M$4:Y$4=1,
                                    M142:Y142,
                                    ""),
                                "")
                            =0),
                        0,
                        GEOMEAN(IF(
                            ISNUMBER(M142:Y142),
                            IF(
                                M$4:Y$4=1,
                                M142:Y142,
                                ""),
                            ""))
                    ),
                    IF(
                        OR(IF(
                            ISNUMBER(M142:Y142),
                            IF(
                                M$4:Y$4=2,
                                M142:Y142,
                                ""),
                            "")
                            =0),
                        0,
                        GEOMEAN(IF(
                            ISNUMBER(M142:Y142),
                            IF(
                                M$4:Y$4=2,
                                M142:Y142,
                                ""),
                            "")))
                )
            )
        )
    )
)</f>
        <v>10</v>
      </c>
      <c r="I142" s="191" cm="1">
        <f t="array" ref="I142">IF(
    SUM(IF(
            ISNUMBER(
                IF(
                    $M$5:$Y$5,
                    (M142:Y142),
                    "")),
            1,
            0))
        =0,
    NA(),
    IF(
        Parameters!$D$15=1,
        IF(
            SUM(--(ISNUMBER(IF($M$5:$Y$5=1,(M142:Y142),""))))&gt;0,
            MAX(IF(
                ISNUMBER(M142:Y142),
                IF(
                    M$5:Y$5=1,
                    M142:Y142,
                    ""),
                "")),
            MAX(IF(
                ISNUMBER(M142:Y142),
                IF(
                    M$5:Y$5=2,
                    M142:Y142,
                    ""),
                ""))
        ),
        IF(
            Parameters!$D$16=1,
            IFERROR(
                AVERAGE(IF(
                    ISNUMBER(M142:Y142),
                    IF(
                        M$5:Y$5=1,
                        M142:Y142,
                        ""),
                    "")),
                AVERAGE(IF(
                    ISNUMBER(M142:Y142),
                    IF(
                        M$5:Y$5=2,
                        M142:Y142,
                        ""),
                    ""))
            ),
            IF(
                Parameters!$D$17=1,
                IFERROR(
                    IF(
                        OR(
                            IF(
                                ISNUMBER(M142:Y142),
                                IF(
                                    M$5:Y$5=1,
                                    M142:Y142,
                                    ""),
                                "")
                            =0),
                        0,
                        GEOMEAN(IF(
                            ISNUMBER(M142:Y142),
                            IF(
                                M$5:Y$5=1,
                                M142:Y142,
                                ""),
                            ""))
                    ),
                    IF(
                        OR(IF(
                            ISNUMBER(M142:Y142),
                            IF(
                                M$5:Y$5=2,
                                M142:Y142,
                                ""),
                            "")
                            =0),
                        0,
                        GEOMEAN(IF(
                            ISNUMBER(M142:Y142),
                            IF(
                                M$5:Y$5=2,
                                M142:Y142,
                                ""),
                            "")))
                )
            )
        )
    )
)</f>
        <v>0</v>
      </c>
      <c r="J142" s="242">
        <v>45188</v>
      </c>
      <c r="K142" s="242">
        <v>45203</v>
      </c>
      <c r="L142" s="91" t="s">
        <v>228</v>
      </c>
      <c r="M142" s="192">
        <v>10</v>
      </c>
      <c r="N142" s="192" t="s">
        <v>409</v>
      </c>
      <c r="O142" s="192" t="s">
        <v>409</v>
      </c>
      <c r="P142" s="192">
        <v>0</v>
      </c>
      <c r="Q142" s="192" t="s">
        <v>409</v>
      </c>
      <c r="R142" s="192">
        <v>7.7</v>
      </c>
      <c r="S142" s="192" t="s">
        <v>409</v>
      </c>
      <c r="T142" s="192" t="s">
        <v>409</v>
      </c>
      <c r="U142" s="192" t="s">
        <v>409</v>
      </c>
      <c r="V142" s="192">
        <v>-0.443446447028222</v>
      </c>
      <c r="W142" s="192">
        <v>-1.0861144052693601</v>
      </c>
      <c r="X142" s="192" t="s">
        <v>409</v>
      </c>
      <c r="Y142" s="192"/>
      <c r="Z142" s="192"/>
      <c r="AF142" s="34"/>
      <c r="AG142" s="34"/>
      <c r="AH142" s="34"/>
      <c r="AI142" s="34"/>
      <c r="AJ142" s="34"/>
      <c r="AK142" s="34"/>
      <c r="AL142" s="195"/>
      <c r="AM142" s="195"/>
      <c r="AN142" s="80"/>
      <c r="AO142" s="80"/>
      <c r="AP142" s="80"/>
      <c r="AQ142" s="35"/>
    </row>
    <row r="143" spans="1:43" x14ac:dyDescent="0.2">
      <c r="A143" s="84">
        <v>136</v>
      </c>
      <c r="B143" s="84" t="str">
        <f ca="1"/>
        <v>Mauritania</v>
      </c>
      <c r="C143" s="84" t="str">
        <f ca="1"/>
        <v>MRT</v>
      </c>
      <c r="D143" s="219" t="str">
        <f ca="1"/>
        <v>SSF           Sub-Saharan Africa</v>
      </c>
      <c r="E143" s="219" t="str">
        <f ca="1"/>
        <v>IDA</v>
      </c>
      <c r="F143" s="190"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4.3091112173675157</v>
      </c>
      <c r="H143" s="80" cm="1">
        <f t="array" ref="H143">IF(
    SUM(IF(
            ISNUMBER(
                IF(
                    $M$4:$Y$4,
                    (M143:Y143),
                    "")),
            1,
            0))
        =0,
    NA(),
    IF(
        Parameters!$D$15=1,
        IF(
            SUM(--(ISNUMBER(IF($M$4:$Y$4=1,(M143:Y143),""))))&gt;0,
            MAX(IF(
                ISNUMBER(M143:Y143),
                IF(
                    M$4:Y$4=1,
                    M143:Y143,
                    ""),
                "")),
            MAX(IF(
                ISNUMBER(M143:Y143),
                IF(
                    M$4:Y$4=2,
                    M143:Y143,
                    ""),
                ""))
        ),
        IF(
            Parameters!$D$16=1,
            IFERROR(
                AVERAGE(IF(
                    ISNUMBER(M143:Y143),
                    IF(
                        M$4:Y$4=1,
                        M143:Y143,
                        ""),
                    "")),
                AVERAGE(IF(
                    ISNUMBER(M143:Y143),
                    IF(
                        M$4:Y$4=2,
                        M143:Y143,
                        ""),
                    ""))
            ),
            IF(
                Parameters!$D$17=1,
                IFERROR(
                    IF(
                        OR(
                            IF(
                                ISNUMBER(M143:Y143),
                                IF(
                                    M$4:Y$4=1,
                                    M143:Y143,
                                    ""),
                                "")
                            =0),
                        0,
                        GEOMEAN(IF(
                            ISNUMBER(M143:Y143),
                            IF(
                                M$4:Y$4=1,
                                M143:Y143,
                                ""),
                            ""))
                    ),
                    IF(
                        OR(IF(
                            ISNUMBER(M143:Y143),
                            IF(
                                M$4:Y$4=2,
                                M143:Y143,
                                ""),
                            "")
                            =0),
                        0,
                        GEOMEAN(IF(
                            ISNUMBER(M143:Y143),
                            IF(
                                M$4:Y$4=2,
                                M143:Y143,
                                ""),
                            "")))
                )
            )
        )
    )
)</f>
        <v>9</v>
      </c>
      <c r="I143" s="191" cm="1">
        <f t="array" ref="I143">IF(
    SUM(IF(
            ISNUMBER(
                IF(
                    $M$5:$Y$5,
                    (M143:Y143),
                    "")),
            1,
            0))
        =0,
    NA(),
    IF(
        Parameters!$D$15=1,
        IF(
            SUM(--(ISNUMBER(IF($M$5:$Y$5=1,(M143:Y143),""))))&gt;0,
            MAX(IF(
                ISNUMBER(M143:Y143),
                IF(
                    M$5:Y$5=1,
                    M143:Y143,
                    ""),
                "")),
            MAX(IF(
                ISNUMBER(M143:Y143),
                IF(
                    M$5:Y$5=2,
                    M143:Y143,
                    ""),
                ""))
        ),
        IF(
            Parameters!$D$16=1,
            IFERROR(
                AVERAGE(IF(
                    ISNUMBER(M143:Y143),
                    IF(
                        M$5:Y$5=1,
                        M143:Y143,
                        ""),
                    "")),
                AVERAGE(IF(
                    ISNUMBER(M143:Y143),
                    IF(
                        M$5:Y$5=2,
                        M143:Y143,
                        ""),
                    ""))
            ),
            IF(
                Parameters!$D$17=1,
                IFERROR(
                    IF(
                        OR(
                            IF(
                                ISNUMBER(M143:Y143),
                                IF(
                                    M$5:Y$5=1,
                                    M143:Y143,
                                    ""),
                                "")
                            =0),
                        0,
                        GEOMEAN(IF(
                            ISNUMBER(M143:Y143),
                            IF(
                                M$5:Y$5=1,
                                M143:Y143,
                                ""),
                            ""))
                    ),
                    IF(
                        OR(IF(
                            ISNUMBER(M143:Y143),
                            IF(
                                M$5:Y$5=2,
                                M143:Y143,
                                ""),
                            "")
                            =0),
                        0,
                        GEOMEAN(IF(
                            ISNUMBER(M143:Y143),
                            IF(
                                M$5:Y$5=2,
                                M143:Y143,
                                ""),
                            "")))
                )
            )
        )
    )
)</f>
        <v>2.06315994262695</v>
      </c>
      <c r="J143" s="242">
        <v>45188</v>
      </c>
      <c r="K143" s="242">
        <v>45203</v>
      </c>
      <c r="L143" s="91" t="s">
        <v>230</v>
      </c>
      <c r="M143" s="192">
        <v>9</v>
      </c>
      <c r="N143" s="192" t="s">
        <v>409</v>
      </c>
      <c r="O143" s="192" t="s">
        <v>409</v>
      </c>
      <c r="P143" s="192">
        <v>2.06315994262695</v>
      </c>
      <c r="Q143" s="192" t="s">
        <v>409</v>
      </c>
      <c r="R143" s="192">
        <v>6.3</v>
      </c>
      <c r="S143" s="192" t="s">
        <v>409</v>
      </c>
      <c r="T143" s="192" t="s">
        <v>409</v>
      </c>
      <c r="U143" s="192" t="s">
        <v>409</v>
      </c>
      <c r="V143" s="192">
        <v>0.103157997131348</v>
      </c>
      <c r="W143" s="192">
        <v>3.3777236938476597E-2</v>
      </c>
      <c r="X143" s="192" t="s">
        <v>409</v>
      </c>
      <c r="Y143" s="192"/>
      <c r="Z143" s="192"/>
      <c r="AF143" s="34"/>
      <c r="AG143" s="34"/>
      <c r="AH143" s="34"/>
      <c r="AI143" s="34"/>
      <c r="AJ143" s="34"/>
      <c r="AK143" s="34"/>
      <c r="AL143" s="195"/>
      <c r="AM143" s="195"/>
      <c r="AN143" s="80"/>
      <c r="AO143" s="80"/>
      <c r="AP143" s="80"/>
      <c r="AQ143" s="35"/>
    </row>
    <row r="144" spans="1:43" x14ac:dyDescent="0.2">
      <c r="A144" s="84">
        <v>137</v>
      </c>
      <c r="B144" s="84" t="str">
        <f ca="1"/>
        <v>Mauritius</v>
      </c>
      <c r="C144" s="84" t="str">
        <f ca="1"/>
        <v>MUS</v>
      </c>
      <c r="D144" s="219" t="str">
        <f ca="1"/>
        <v>SSF           Sub-Saharan Africa</v>
      </c>
      <c r="E144" s="219" t="str">
        <f ca="1"/>
        <v>IBRD</v>
      </c>
      <c r="F144" s="190"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$M$4:$Y$4,
                    (M144:Y144),
                    "")),
            1,
            0))
        =0,
    NA(),
    IF(
        Parameters!$D$15=1,
        IF(
            SUM(--(ISNUMBER(IF($M$4:$Y$4=1,(M144:Y144),""))))&gt;0,
            MAX(IF(
                ISNUMBER(M144:Y144),
                IF(
                    M$4:Y$4=1,
                    M144:Y144,
                    ""),
                "")),
            MAX(IF(
                ISNUMBER(M144:Y144),
                IF(
                    M$4:Y$4=2,
                    M144:Y144,
                    ""),
                ""))
        ),
        IF(
            Parameters!$D$16=1,
            IFERROR(
                AVERAGE(IF(
                    ISNUMBER(M144:Y144),
                    IF(
                        M$4:Y$4=1,
                        M144:Y144,
                        ""),
                    "")),
                AVERAGE(IF(
                    ISNUMBER(M144:Y144),
                    IF(
                        M$4:Y$4=2,
                        M144:Y144,
                        ""),
                    ""))
            ),
            IF(
                Parameters!$D$17=1,
                IFERROR(
                    IF(
                        OR(
                            IF(
                                ISNUMBER(M144:Y144),
                                IF(
                                    M$4:Y$4=1,
                                    M144:Y144,
                                    ""),
                                "")
                            =0),
                        0,
                        GEOMEAN(IF(
                            ISNUMBER(M144:Y144),
                            IF(
                                M$4:Y$4=1,
                                M144:Y144,
                                ""),
                            ""))
                    ),
                    IF(
                        OR(IF(
                            ISNUMBER(M144:Y144),
                            IF(
                                M$4:Y$4=2,
                                M144:Y144,
                                ""),
                            "")
                            =0),
                        0,
                        GEOMEAN(IF(
                            ISNUMBER(M144:Y144),
                            IF(
                                M$4:Y$4=2,
                                M144:Y144,
                                ""),
                            "")))
                )
            )
        )
    )
)</f>
        <v>4.2857142857142803</v>
      </c>
      <c r="I144" s="191" cm="1">
        <f t="array" ref="I144">IF(
    SUM(IF(
            ISNUMBER(
                IF(
                    $M$5:$Y$5,
                    (M144:Y144),
                    "")),
            1,
            0))
        =0,
    NA(),
    IF(
        Parameters!$D$15=1,
        IF(
            SUM(--(ISNUMBER(IF($M$5:$Y$5=1,(M144:Y144),""))))&gt;0,
            MAX(IF(
                ISNUMBER(M144:Y144),
                IF(
                    M$5:Y$5=1,
                    M144:Y144,
                    ""),
                "")),
            MAX(IF(
                ISNUMBER(M144:Y144),
                IF(
                    M$5:Y$5=2,
                    M144:Y144,
                    ""),
                ""))
        ),
        IF(
            Parameters!$D$16=1,
            IFERROR(
                AVERAGE(IF(
                    ISNUMBER(M144:Y144),
                    IF(
                        M$5:Y$5=1,
                        M144:Y144,
                        ""),
                    "")),
                AVERAGE(IF(
                    ISNUMBER(M144:Y144),
                    IF(
                        M$5:Y$5=2,
                        M144:Y144,
                        ""),
                    ""))
            ),
            IF(
                Parameters!$D$17=1,
                IFERROR(
                    IF(
                        OR(
                            IF(
                                ISNUMBER(M144:Y144),
                                IF(
                                    M$5:Y$5=1,
                                    M144:Y144,
                                    ""),
                                "")
                            =0),
                        0,
                        GEOMEAN(IF(
                            ISNUMBER(M144:Y144),
                            IF(
                                M$5:Y$5=1,
                                M144:Y144,
                                ""),
                            ""))
                    ),
                    IF(
                        OR(IF(
                            ISNUMBER(M144:Y144),
                            IF(
                                M$5:Y$5=2,
                                M144:Y144,
                                ""),
                            "")
                            =0),
                        0,
                        GEOMEAN(IF(
                            ISNUMBER(M144:Y144),
                            IF(
                                M$5:Y$5=2,
                                M144:Y144,
                                ""),
                            "")))
                )
            )
        )
    )
)</f>
        <v>0</v>
      </c>
      <c r="J144" s="242">
        <v>45188</v>
      </c>
      <c r="K144" s="242">
        <v>45203</v>
      </c>
      <c r="L144" s="91" t="s">
        <v>232</v>
      </c>
      <c r="M144" s="192">
        <v>4.2857142857142803</v>
      </c>
      <c r="N144" s="192">
        <v>0</v>
      </c>
      <c r="O144" s="192" t="s">
        <v>409</v>
      </c>
      <c r="P144" s="192" t="s">
        <v>409</v>
      </c>
      <c r="Q144" s="192" t="s">
        <v>409</v>
      </c>
      <c r="R144" s="192">
        <v>3</v>
      </c>
      <c r="S144" s="192">
        <v>-1.43999999999999</v>
      </c>
      <c r="T144" s="192">
        <v>-9.9999999999999603E-2</v>
      </c>
      <c r="U144" s="192" t="s">
        <v>409</v>
      </c>
      <c r="V144" s="192" t="s">
        <v>409</v>
      </c>
      <c r="W144" s="192" t="s">
        <v>409</v>
      </c>
      <c r="X144" s="192" t="s">
        <v>409</v>
      </c>
      <c r="Y144" s="192"/>
      <c r="Z144" s="192"/>
      <c r="AF144" s="34"/>
      <c r="AG144" s="34"/>
      <c r="AH144" s="34"/>
      <c r="AI144" s="34"/>
      <c r="AJ144" s="34"/>
      <c r="AK144" s="34"/>
      <c r="AL144" s="195"/>
      <c r="AM144" s="195"/>
      <c r="AN144" s="80"/>
      <c r="AO144" s="80"/>
      <c r="AP144" s="80"/>
      <c r="AQ144" s="35"/>
    </row>
    <row r="145" spans="1:43" x14ac:dyDescent="0.2">
      <c r="A145" s="84">
        <v>138</v>
      </c>
      <c r="B145" s="84" t="str">
        <f ca="1"/>
        <v>Malawi</v>
      </c>
      <c r="C145" s="84" t="str">
        <f ca="1"/>
        <v>MWI</v>
      </c>
      <c r="D145" s="219" t="str">
        <f ca="1"/>
        <v>SSF           Sub-Saharan Africa</v>
      </c>
      <c r="E145" s="219" t="str">
        <f ca="1"/>
        <v>IDA</v>
      </c>
      <c r="F145" s="190"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9.4868329805051381</v>
      </c>
      <c r="H145" s="80" cm="1">
        <f t="array" ref="H145">IF(
    SUM(IF(
            ISNUMBER(
                IF(
                    $M$4:$Y$4,
                    (M145:Y145),
                    "")),
            1,
            0))
        =0,
    NA(),
    IF(
        Parameters!$D$15=1,
        IF(
            SUM(--(ISNUMBER(IF($M$4:$Y$4=1,(M145:Y145),""))))&gt;0,
            MAX(IF(
                ISNUMBER(M145:Y145),
                IF(
                    M$4:Y$4=1,
                    M145:Y145,
                    ""),
                "")),
            MAX(IF(
                ISNUMBER(M145:Y145),
                IF(
                    M$4:Y$4=2,
                    M145:Y145,
                    ""),
                ""))
        ),
        IF(
            Parameters!$D$16=1,
            IFERROR(
                AVERAGE(IF(
                    ISNUMBER(M145:Y145),
                    IF(
                        M$4:Y$4=1,
                        M145:Y145,
                        ""),
                    "")),
                AVERAGE(IF(
                    ISNUMBER(M145:Y145),
                    IF(
                        M$4:Y$4=2,
                        M145:Y145,
                        ""),
                    ""))
            ),
            IF(
                Parameters!$D$17=1,
                IFERROR(
                    IF(
                        OR(
                            IF(
                                ISNUMBER(M145:Y145),
                                IF(
                                    M$4:Y$4=1,
                                    M145:Y145,
                                    ""),
                                "")
                            =0),
                        0,
                        GEOMEAN(IF(
                            ISNUMBER(M145:Y145),
                            IF(
                                M$4:Y$4=1,
                                M145:Y145,
                                ""),
                            ""))
                    ),
                    IF(
                        OR(IF(
                            ISNUMBER(M145:Y145),
                            IF(
                                M$4:Y$4=2,
                                M145:Y145,
                                ""),
                            "")
                            =0),
                        0,
                        GEOMEAN(IF(
                            ISNUMBER(M145:Y145),
                            IF(
                                M$4:Y$4=2,
                                M145:Y145,
                                ""),
                            "")))
                )
            )
        )
    )
)</f>
        <v>9</v>
      </c>
      <c r="I145" s="191" cm="1">
        <f t="array" ref="I145">IF(
    SUM(IF(
            ISNUMBER(
                IF(
                    $M$5:$Y$5,
                    (M145:Y145),
                    "")),
            1,
            0))
        =0,
    NA(),
    IF(
        Parameters!$D$15=1,
        IF(
            SUM(--(ISNUMBER(IF($M$5:$Y$5=1,(M145:Y145),""))))&gt;0,
            MAX(IF(
                ISNUMBER(M145:Y145),
                IF(
                    M$5:Y$5=1,
                    M145:Y145,
                    ""),
                "")),
            MAX(IF(
                ISNUMBER(M145:Y145),
                IF(
                    M$5:Y$5=2,
                    M145:Y145,
                    ""),
                ""))
        ),
        IF(
            Parameters!$D$16=1,
            IFERROR(
                AVERAGE(IF(
                    ISNUMBER(M145:Y145),
                    IF(
                        M$5:Y$5=1,
                        M145:Y145,
                        ""),
                    "")),
                AVERAGE(IF(
                    ISNUMBER(M145:Y145),
                    IF(
                        M$5:Y$5=2,
                        M145:Y145,
                        ""),
                    ""))
            ),
            IF(
                Parameters!$D$17=1,
                IFERROR(
                    IF(
                        OR(
                            IF(
                                ISNUMBER(M145:Y145),
                                IF(
                                    M$5:Y$5=1,
                                    M145:Y145,
                                    ""),
                                "")
                            =0),
                        0,
                        GEOMEAN(IF(
                            ISNUMBER(M145:Y145),
                            IF(
                                M$5:Y$5=1,
                                M145:Y145,
                                ""),
                            ""))
                    ),
                    IF(
                        OR(IF(
                            ISNUMBER(M145:Y145),
                            IF(
                                M$5:Y$5=2,
                                M145:Y145,
                                ""),
                            "")
                            =0),
                        0,
                        GEOMEAN(IF(
                            ISNUMBER(M145:Y145),
                            IF(
                                M$5:Y$5=2,
                                M145:Y145,
                                ""),
                            "")))
                )
            )
        )
    )
)</f>
        <v>10</v>
      </c>
      <c r="J145" s="242">
        <v>45188</v>
      </c>
      <c r="K145" s="242">
        <v>45203</v>
      </c>
      <c r="L145" s="91" t="s">
        <v>234</v>
      </c>
      <c r="M145" s="192">
        <v>9</v>
      </c>
      <c r="N145" s="192" t="s">
        <v>409</v>
      </c>
      <c r="O145" s="192" t="s">
        <v>409</v>
      </c>
      <c r="P145" s="192">
        <v>10</v>
      </c>
      <c r="Q145" s="192" t="s">
        <v>409</v>
      </c>
      <c r="R145" s="192">
        <v>6.3</v>
      </c>
      <c r="S145" s="192" t="s">
        <v>409</v>
      </c>
      <c r="T145" s="192" t="s">
        <v>409</v>
      </c>
      <c r="U145" s="192" t="s">
        <v>409</v>
      </c>
      <c r="V145" s="192">
        <v>0.64142691529615103</v>
      </c>
      <c r="W145" s="192">
        <v>0.39330106732495601</v>
      </c>
      <c r="X145" s="192" t="s">
        <v>409</v>
      </c>
      <c r="Y145" s="192"/>
      <c r="Z145" s="192"/>
      <c r="AF145" s="34"/>
      <c r="AG145" s="34"/>
      <c r="AH145" s="34"/>
      <c r="AI145" s="34"/>
      <c r="AJ145" s="34"/>
      <c r="AK145" s="34"/>
      <c r="AL145" s="195"/>
      <c r="AM145" s="195"/>
      <c r="AN145" s="80"/>
      <c r="AO145" s="80"/>
      <c r="AP145" s="80"/>
      <c r="AQ145" s="35"/>
    </row>
    <row r="146" spans="1:43" x14ac:dyDescent="0.2">
      <c r="A146" s="84">
        <v>139</v>
      </c>
      <c r="B146" s="84" t="str">
        <f ca="1"/>
        <v>Malaysia</v>
      </c>
      <c r="C146" s="84" t="str">
        <f ca="1"/>
        <v>MYS</v>
      </c>
      <c r="D146" s="219" t="str">
        <f ca="1"/>
        <v>EAS           East Asia &amp; Pacific</v>
      </c>
      <c r="E146" s="219" t="str">
        <f ca="1"/>
        <v>IBRD</v>
      </c>
      <c r="F146" s="190"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1.8419709940325166</v>
      </c>
      <c r="H146" s="80" cm="1">
        <f t="array" ref="H146">IF(
    SUM(IF(
            ISNUMBER(
                IF(
                    $M$4:$Y$4,
                    (M146:Y146),
                    "")),
            1,
            0))
        =0,
    NA(),
    IF(
        Parameters!$D$15=1,
        IF(
            SUM(--(ISNUMBER(IF($M$4:$Y$4=1,(M146:Y146),""))))&gt;0,
            MAX(IF(
                ISNUMBER(M146:Y146),
                IF(
                    M$4:Y$4=1,
                    M146:Y146,
                    ""),
                "")),
            MAX(IF(
                ISNUMBER(M146:Y146),
                IF(
                    M$4:Y$4=2,
                    M146:Y146,
                    ""),
                ""))
        ),
        IF(
            Parameters!$D$16=1,
            IFERROR(
                AVERAGE(IF(
                    ISNUMBER(M146:Y146),
                    IF(
                        M$4:Y$4=1,
                        M146:Y146,
                        ""),
                    "")),
                AVERAGE(IF(
                    ISNUMBER(M146:Y146),
                    IF(
                        M$4:Y$4=2,
                        M146:Y146,
                        ""),
                    ""))
            ),
            IF(
                Parameters!$D$17=1,
                IFERROR(
                    IF(
                        OR(
                            IF(
                                ISNUMBER(M146:Y146),
                                IF(
                                    M$4:Y$4=1,
                                    M146:Y146,
                                    ""),
                                "")
                            =0),
                        0,
                        GEOMEAN(IF(
                            ISNUMBER(M146:Y146),
                            IF(
                                M$4:Y$4=1,
                                M146:Y146,
                                ""),
                            ""))
                    ),
                    IF(
                        OR(IF(
                            ISNUMBER(M146:Y146),
                            IF(
                                M$4:Y$4=2,
                                M146:Y146,
                                ""),
                            "")
                            =0),
                        0,
                        GEOMEAN(IF(
                            ISNUMBER(M146:Y146),
                            IF(
                                M$4:Y$4=2,
                                M146:Y146,
                                ""),
                            "")))
                )
            )
        )
    )
)</f>
        <v>2.71428571428571</v>
      </c>
      <c r="I146" s="191" cm="1">
        <f t="array" ref="I146">IF(
    SUM(IF(
            ISNUMBER(
                IF(
                    $M$5:$Y$5,
                    (M146:Y146),
                    "")),
            1,
            0))
        =0,
    NA(),
    IF(
        Parameters!$D$15=1,
        IF(
            SUM(--(ISNUMBER(IF($M$5:$Y$5=1,(M146:Y146),""))))&gt;0,
            MAX(IF(
                ISNUMBER(M146:Y146),
                IF(
                    M$5:Y$5=1,
                    M146:Y146,
                    ""),
                "")),
            MAX(IF(
                ISNUMBER(M146:Y146),
                IF(
                    M$5:Y$5=2,
                    M146:Y146,
                    ""),
                ""))
        ),
        IF(
            Parameters!$D$16=1,
            IFERROR(
                AVERAGE(IF(
                    ISNUMBER(M146:Y146),
                    IF(
                        M$5:Y$5=1,
                        M146:Y146,
                        ""),
                    "")),
                AVERAGE(IF(
                    ISNUMBER(M146:Y146),
                    IF(
                        M$5:Y$5=2,
                        M146:Y146,
                        ""),
                    ""))
            ),
            IF(
                Parameters!$D$17=1,
                IFERROR(
                    IF(
                        OR(
                            IF(
                                ISNUMBER(M146:Y146),
                                IF(
                                    M$5:Y$5=1,
                                    M146:Y146,
                                    ""),
                                "")
                            =0),
                        0,
                        GEOMEAN(IF(
                            ISNUMBER(M146:Y146),
                            IF(
                                M$5:Y$5=1,
                                M146:Y146,
                                ""),
                            ""))
                    ),
                    IF(
                        OR(IF(
                            ISNUMBER(M146:Y146),
                            IF(
                                M$5:Y$5=2,
                                M146:Y146,
                                ""),
                            "")
                            =0),
                        0,
                        GEOMEAN(IF(
                            ISNUMBER(M146:Y146),
                            IF(
                                M$5:Y$5=2,
                                M146:Y146,
                                ""),
                            "")))
                )
            )
        )
    )
)</f>
        <v>1.25</v>
      </c>
      <c r="J146" s="242">
        <v>45188</v>
      </c>
      <c r="K146" s="242">
        <v>45203</v>
      </c>
      <c r="L146" s="91" t="s">
        <v>236</v>
      </c>
      <c r="M146" s="192">
        <v>2.71428571428571</v>
      </c>
      <c r="N146" s="192">
        <v>1.25</v>
      </c>
      <c r="O146" s="192">
        <v>0</v>
      </c>
      <c r="P146" s="192" t="s">
        <v>409</v>
      </c>
      <c r="Q146" s="192" t="s">
        <v>409</v>
      </c>
      <c r="R146" s="192">
        <v>1.9</v>
      </c>
      <c r="S146" s="192">
        <v>-0.82499999999999996</v>
      </c>
      <c r="T146" s="192">
        <v>0.125</v>
      </c>
      <c r="U146" s="192" t="s">
        <v>539</v>
      </c>
      <c r="V146" s="192" t="s">
        <v>409</v>
      </c>
      <c r="W146" s="192" t="s">
        <v>409</v>
      </c>
      <c r="X146" s="192" t="s">
        <v>409</v>
      </c>
      <c r="Y146" s="192"/>
      <c r="Z146" s="192"/>
      <c r="AF146" s="34"/>
      <c r="AG146" s="34"/>
      <c r="AH146" s="34"/>
      <c r="AI146" s="34"/>
      <c r="AJ146" s="34"/>
      <c r="AK146" s="34"/>
      <c r="AL146" s="195"/>
      <c r="AM146" s="195"/>
      <c r="AN146" s="80"/>
      <c r="AO146" s="80"/>
      <c r="AP146" s="80"/>
      <c r="AQ146" s="35"/>
    </row>
    <row r="147" spans="1:43" x14ac:dyDescent="0.2">
      <c r="A147" s="84">
        <v>140</v>
      </c>
      <c r="B147" s="84" t="str">
        <f ca="1"/>
        <v>Namibia</v>
      </c>
      <c r="C147" s="84" t="str">
        <f ca="1"/>
        <v>NAM</v>
      </c>
      <c r="D147" s="219" t="str">
        <f ca="1"/>
        <v>SSF           Sub-Saharan Africa</v>
      </c>
      <c r="E147" s="219" t="str">
        <f ca="1"/>
        <v>IBRD</v>
      </c>
      <c r="F147" s="190"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$M$4:$Y$4,
                    (M147:Y147),
                    "")),
            1,
            0))
        =0,
    NA(),
    IF(
        Parameters!$D$15=1,
        IF(
            SUM(--(ISNUMBER(IF($M$4:$Y$4=1,(M147:Y147),""))))&gt;0,
            MAX(IF(
                ISNUMBER(M147:Y147),
                IF(
                    M$4:Y$4=1,
                    M147:Y147,
                    ""),
                "")),
            MAX(IF(
                ISNUMBER(M147:Y147),
                IF(
                    M$4:Y$4=2,
                    M147:Y147,
                    ""),
                ""))
        ),
        IF(
            Parameters!$D$16=1,
            IFERROR(
                AVERAGE(IF(
                    ISNUMBER(M147:Y147),
                    IF(
                        M$4:Y$4=1,
                        M147:Y147,
                        ""),
                    "")),
                AVERAGE(IF(
                    ISNUMBER(M147:Y147),
                    IF(
                        M$4:Y$4=2,
                        M147:Y147,
                        ""),
                    ""))
            ),
            IF(
                Parameters!$D$17=1,
                IFERROR(
                    IF(
                        OR(
                            IF(
                                ISNUMBER(M147:Y147),
                                IF(
                                    M$4:Y$4=1,
                                    M147:Y147,
                                    ""),
                                "")
                            =0),
                        0,
                        GEOMEAN(IF(
                            ISNUMBER(M147:Y147),
                            IF(
                                M$4:Y$4=1,
                                M147:Y147,
                                ""),
                            ""))
                    ),
                    IF(
                        OR(IF(
                            ISNUMBER(M147:Y147),
                            IF(
                                M$4:Y$4=2,
                                M147:Y147,
                                ""),
                            "")
                            =0),
                        0,
                        GEOMEAN(IF(
                            ISNUMBER(M147:Y147),
                            IF(
                                M$4:Y$4=2,
                                M147:Y147,
                                ""),
                            "")))
                )
            )
        )
    )
)</f>
        <v>8.2857142857142794</v>
      </c>
      <c r="I147" s="191" cm="1">
        <f t="array" ref="I147">IF(
    SUM(IF(
            ISNUMBER(
                IF(
                    $M$5:$Y$5,
                    (M147:Y147),
                    "")),
            1,
            0))
        =0,
    NA(),
    IF(
        Parameters!$D$15=1,
        IF(
            SUM(--(ISNUMBER(IF($M$5:$Y$5=1,(M147:Y147),""))))&gt;0,
            MAX(IF(
                ISNUMBER(M147:Y147),
                IF(
                    M$5:Y$5=1,
                    M147:Y147,
                    ""),
                "")),
            MAX(IF(
                ISNUMBER(M147:Y147),
                IF(
                    M$5:Y$5=2,
                    M147:Y147,
                    ""),
                ""))
        ),
        IF(
            Parameters!$D$16=1,
            IFERROR(
                AVERAGE(IF(
                    ISNUMBER(M147:Y147),
                    IF(
                        M$5:Y$5=1,
                        M147:Y147,
                        ""),
                    "")),
                AVERAGE(IF(
                    ISNUMBER(M147:Y147),
                    IF(
                        M$5:Y$5=2,
                        M147:Y147,
                        ""),
                    ""))
            ),
            IF(
                Parameters!$D$17=1,
                IFERROR(
                    IF(
                        OR(
                            IF(
                                ISNUMBER(M147:Y147),
                                IF(
                                    M$5:Y$5=1,
                                    M147:Y147,
                                    ""),
                                "")
                            =0),
                        0,
                        GEOMEAN(IF(
                            ISNUMBER(M147:Y147),
                            IF(
                                M$5:Y$5=1,
                                M147:Y147,
                                ""),
                            ""))
                    ),
                    IF(
                        OR(IF(
                            ISNUMBER(M147:Y147),
                            IF(
                                M$5:Y$5=2,
                                M147:Y147,
                                ""),
                            "")
                            =0),
                        0,
                        GEOMEAN(IF(
                            ISNUMBER(M147:Y147),
                            IF(
                                M$5:Y$5=2,
                                M147:Y147,
                                ""),
                            "")))
                )
            )
        )
    )
)</f>
        <v>0</v>
      </c>
      <c r="J147" s="242">
        <v>45188</v>
      </c>
      <c r="K147" s="242">
        <v>45203</v>
      </c>
      <c r="L147" s="91" t="s">
        <v>238</v>
      </c>
      <c r="M147" s="192">
        <v>8.2857142857142794</v>
      </c>
      <c r="N147" s="192" t="s">
        <v>409</v>
      </c>
      <c r="O147" s="192" t="s">
        <v>409</v>
      </c>
      <c r="P147" s="192">
        <v>0</v>
      </c>
      <c r="Q147" s="192" t="s">
        <v>409</v>
      </c>
      <c r="R147" s="192">
        <v>5.8</v>
      </c>
      <c r="S147" s="192" t="s">
        <v>409</v>
      </c>
      <c r="T147" s="192" t="s">
        <v>409</v>
      </c>
      <c r="U147" s="192" t="s">
        <v>409</v>
      </c>
      <c r="V147" s="192">
        <v>-0.88126600252749998</v>
      </c>
      <c r="W147" s="192">
        <v>-0.45041274865684899</v>
      </c>
      <c r="X147" s="192" t="s">
        <v>409</v>
      </c>
      <c r="Y147" s="192"/>
      <c r="Z147" s="192"/>
      <c r="AF147" s="34"/>
      <c r="AG147" s="34"/>
      <c r="AH147" s="34"/>
      <c r="AI147" s="34"/>
      <c r="AJ147" s="34"/>
      <c r="AK147" s="34"/>
      <c r="AL147" s="195"/>
      <c r="AM147" s="195"/>
      <c r="AN147" s="80"/>
      <c r="AO147" s="80"/>
      <c r="AP147" s="80"/>
      <c r="AQ147" s="35"/>
    </row>
    <row r="148" spans="1:43" x14ac:dyDescent="0.2">
      <c r="A148" s="84">
        <v>141</v>
      </c>
      <c r="B148" s="84" t="str">
        <f ca="1"/>
        <v>New Caledonia</v>
      </c>
      <c r="C148" s="84" t="str">
        <f ca="1"/>
        <v>NCL</v>
      </c>
      <c r="D148" s="219" t="str">
        <f ca="1"/>
        <v>EAS           East Asia &amp; Pacific</v>
      </c>
      <c r="E148" s="219" t="str">
        <f ca="1"/>
        <v>NA</v>
      </c>
      <c r="F148" s="190" t="str">
        <f t="shared" ca="1" si="5"/>
        <v/>
      </c>
      <c r="G148" s="80" t="e">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$M$4:$Y$4,
                    (M148:Y148),
                    "")),
            1,
            0))
        =0,
    NA(),
    IF(
        Parameters!$D$15=1,
        IF(
            SUM(--(ISNUMBER(IF($M$4:$Y$4=1,(M148:Y148),""))))&gt;0,
            MAX(IF(
                ISNUMBER(M148:Y148),
                IF(
                    M$4:Y$4=1,
                    M148:Y148,
                    ""),
                "")),
            MAX(IF(
                ISNUMBER(M148:Y148),
                IF(
                    M$4:Y$4=2,
                    M148:Y148,
                    ""),
                ""))
        ),
        IF(
            Parameters!$D$16=1,
            IFERROR(
                AVERAGE(IF(
                    ISNUMBER(M148:Y148),
                    IF(
                        M$4:Y$4=1,
                        M148:Y148,
                        ""),
                    "")),
                AVERAGE(IF(
                    ISNUMBER(M148:Y148),
                    IF(
                        M$4:Y$4=2,
                        M148:Y148,
                        ""),
                    ""))
            ),
            IF(
                Parameters!$D$17=1,
                IFERROR(
                    IF(
                        OR(
                            IF(
                                ISNUMBER(M148:Y148),
                                IF(
                                    M$4:Y$4=1,
                                    M148:Y148,
                                    ""),
                                "")
                            =0),
                        0,
                        GEOMEAN(IF(
                            ISNUMBER(M148:Y148),
                            IF(
                                M$4:Y$4=1,
                                M148:Y148,
                                ""),
                            ""))
                    ),
                    IF(
                        OR(IF(
                            ISNUMBER(M148:Y148),
                            IF(
                                M$4:Y$4=2,
                                M148:Y148,
                                ""),
                            "")
                            =0),
                        0,
                        GEOMEAN(IF(
                            ISNUMBER(M148:Y148),
                            IF(
                                M$4:Y$4=2,
                                M148:Y148,
                                ""),
                            "")))
                )
            )
        )
    )
)</f>
        <v>#N/A</v>
      </c>
      <c r="I148" s="191" t="e" cm="1">
        <f t="array" ref="I148">IF(
    SUM(IF(
            ISNUMBER(
                IF(
                    $M$5:$Y$5,
                    (M148:Y148),
                    "")),
            1,
            0))
        =0,
    NA(),
    IF(
        Parameters!$D$15=1,
        IF(
            SUM(--(ISNUMBER(IF($M$5:$Y$5=1,(M148:Y148),""))))&gt;0,
            MAX(IF(
                ISNUMBER(M148:Y148),
                IF(
                    M$5:Y$5=1,
                    M148:Y148,
                    ""),
                "")),
            MAX(IF(
                ISNUMBER(M148:Y148),
                IF(
                    M$5:Y$5=2,
                    M148:Y148,
                    ""),
                ""))
        ),
        IF(
            Parameters!$D$16=1,
            IFERROR(
                AVERAGE(IF(
                    ISNUMBER(M148:Y148),
                    IF(
                        M$5:Y$5=1,
                        M148:Y148,
                        ""),
                    "")),
                AVERAGE(IF(
                    ISNUMBER(M148:Y148),
                    IF(
                        M$5:Y$5=2,
                        M148:Y148,
                        ""),
                    ""))
            ),
            IF(
                Parameters!$D$17=1,
                IFERROR(
                    IF(
                        OR(
                            IF(
                                ISNUMBER(M148:Y148),
                                IF(
                                    M$5:Y$5=1,
                                    M148:Y148,
                                    ""),
                                "")
                            =0),
                        0,
                        GEOMEAN(IF(
                            ISNUMBER(M148:Y148),
                            IF(
                                M$5:Y$5=1,
                                M148:Y148,
                                ""),
                            ""))
                    ),
                    IF(
                        OR(IF(
                            ISNUMBER(M148:Y148),
                            IF(
                                M$5:Y$5=2,
                                M148:Y148,
                                ""),
                            "")
                            =0),
                        0,
                        GEOMEAN(IF(
                            ISNUMBER(M148:Y148),
                            IF(
                                M$5:Y$5=2,
                                M148:Y148,
                                ""),
                            "")))
                )
            )
        )
    )
)</f>
        <v>#N/A</v>
      </c>
      <c r="J148" s="242" t="s">
        <v>409</v>
      </c>
      <c r="K148" s="242">
        <v>45014</v>
      </c>
      <c r="L148" s="91" t="s">
        <v>711</v>
      </c>
      <c r="M148" s="192" t="s">
        <v>409</v>
      </c>
      <c r="N148" s="192" t="s">
        <v>409</v>
      </c>
      <c r="O148" s="192" t="s">
        <v>409</v>
      </c>
      <c r="P148" s="192" t="s">
        <v>409</v>
      </c>
      <c r="Q148" s="192" t="s">
        <v>409</v>
      </c>
      <c r="R148" s="192" t="s">
        <v>409</v>
      </c>
      <c r="S148" s="192" t="s">
        <v>409</v>
      </c>
      <c r="T148" s="192" t="s">
        <v>409</v>
      </c>
      <c r="U148" s="192" t="s">
        <v>409</v>
      </c>
      <c r="V148" s="192" t="s">
        <v>409</v>
      </c>
      <c r="W148" s="192" t="s">
        <v>409</v>
      </c>
      <c r="X148" s="192" t="s">
        <v>409</v>
      </c>
      <c r="Y148" s="192"/>
      <c r="Z148" s="192"/>
      <c r="AF148" s="34"/>
      <c r="AG148" s="34"/>
      <c r="AH148" s="34"/>
      <c r="AI148" s="34"/>
      <c r="AJ148" s="34"/>
      <c r="AK148" s="34"/>
      <c r="AL148" s="195"/>
      <c r="AM148" s="195"/>
      <c r="AN148" s="80"/>
      <c r="AO148" s="80"/>
      <c r="AP148" s="80"/>
      <c r="AQ148" s="35"/>
    </row>
    <row r="149" spans="1:43" x14ac:dyDescent="0.2">
      <c r="A149" s="84">
        <v>142</v>
      </c>
      <c r="B149" s="84" t="str">
        <f ca="1"/>
        <v>Niger</v>
      </c>
      <c r="C149" s="84" t="str">
        <f ca="1"/>
        <v>NER</v>
      </c>
      <c r="D149" s="219" t="str">
        <f ca="1"/>
        <v>SSF           Sub-Saharan Africa</v>
      </c>
      <c r="E149" s="219" t="str">
        <f ca="1"/>
        <v>IDA</v>
      </c>
      <c r="F149" s="190"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10</v>
      </c>
      <c r="H149" s="80" cm="1">
        <f t="array" ref="H149">IF(
    SUM(IF(
            ISNUMBER(
                IF(
                    $M$4:$Y$4,
                    (M149:Y149),
                    "")),
            1,
            0))
        =0,
    NA(),
    IF(
        Parameters!$D$15=1,
        IF(
            SUM(--(ISNUMBER(IF($M$4:$Y$4=1,(M149:Y149),""))))&gt;0,
            MAX(IF(
                ISNUMBER(M149:Y149),
                IF(
                    M$4:Y$4=1,
                    M149:Y149,
                    ""),
                "")),
            MAX(IF(
                ISNUMBER(M149:Y149),
                IF(
                    M$4:Y$4=2,
                    M149:Y149,
                    ""),
                ""))
        ),
        IF(
            Parameters!$D$16=1,
            IFERROR(
                AVERAGE(IF(
                    ISNUMBER(M149:Y149),
                    IF(
                        M$4:Y$4=1,
                        M149:Y149,
                        ""),
                    "")),
                AVERAGE(IF(
                    ISNUMBER(M149:Y149),
                    IF(
                        M$4:Y$4=2,
                        M149:Y149,
                        ""),
                    ""))
            ),
            IF(
                Parameters!$D$17=1,
                IFERROR(
                    IF(
                        OR(
                            IF(
                                ISNUMBER(M149:Y149),
                                IF(
                                    M$4:Y$4=1,
                                    M149:Y149,
                                    ""),
                                "")
                            =0),
                        0,
                        GEOMEAN(IF(
                            ISNUMBER(M149:Y149),
                            IF(
                                M$4:Y$4=1,
                                M149:Y149,
                                ""),
                            ""))
                    ),
                    IF(
                        OR(IF(
                            ISNUMBER(M149:Y149),
                            IF(
                                M$4:Y$4=2,
                                M149:Y149,
                                ""),
                            "")
                            =0),
                        0,
                        GEOMEAN(IF(
                            ISNUMBER(M149:Y149),
                            IF(
                                M$4:Y$4=2,
                                M149:Y149,
                                ""),
                            "")))
                )
            )
        )
    )
)</f>
        <v>10</v>
      </c>
      <c r="I149" s="191" cm="1">
        <f t="array" ref="I149">IF(
    SUM(IF(
            ISNUMBER(
                IF(
                    $M$5:$Y$5,
                    (M149:Y149),
                    "")),
            1,
            0))
        =0,
    NA(),
    IF(
        Parameters!$D$15=1,
        IF(
            SUM(--(ISNUMBER(IF($M$5:$Y$5=1,(M149:Y149),""))))&gt;0,
            MAX(IF(
                ISNUMBER(M149:Y149),
                IF(
                    M$5:Y$5=1,
                    M149:Y149,
                    ""),
                "")),
            MAX(IF(
                ISNUMBER(M149:Y149),
                IF(
                    M$5:Y$5=2,
                    M149:Y149,
                    ""),
                ""))
        ),
        IF(
            Parameters!$D$16=1,
            IFERROR(
                AVERAGE(IF(
                    ISNUMBER(M149:Y149),
                    IF(
                        M$5:Y$5=1,
                        M149:Y149,
                        ""),
                    "")),
                AVERAGE(IF(
                    ISNUMBER(M149:Y149),
                    IF(
                        M$5:Y$5=2,
                        M149:Y149,
                        ""),
                    ""))
            ),
            IF(
                Parameters!$D$17=1,
                IFERROR(
                    IF(
                        OR(
                            IF(
                                ISNUMBER(M149:Y149),
                                IF(
                                    M$5:Y$5=1,
                                    M149:Y149,
                                    ""),
                                "")
                            =0),
                        0,
                        GEOMEAN(IF(
                            ISNUMBER(M149:Y149),
                            IF(
                                M$5:Y$5=1,
                                M149:Y149,
                                ""),
                            ""))
                    ),
                    IF(
                        OR(IF(
                            ISNUMBER(M149:Y149),
                            IF(
                                M$5:Y$5=2,
                                M149:Y149,
                                ""),
                            "")
                            =0),
                        0,
                        GEOMEAN(IF(
                            ISNUMBER(M149:Y149),
                            IF(
                                M$5:Y$5=2,
                                M149:Y149,
                                ""),
                            "")))
                )
            )
        )
    )
)</f>
        <v>10</v>
      </c>
      <c r="J149" s="242">
        <v>45188</v>
      </c>
      <c r="K149" s="242">
        <v>45203</v>
      </c>
      <c r="L149" s="91" t="s">
        <v>240</v>
      </c>
      <c r="M149" s="192">
        <v>10</v>
      </c>
      <c r="N149" s="192" t="s">
        <v>409</v>
      </c>
      <c r="O149" s="192" t="s">
        <v>409</v>
      </c>
      <c r="P149" s="192">
        <v>10</v>
      </c>
      <c r="Q149" s="192" t="s">
        <v>409</v>
      </c>
      <c r="R149" s="192">
        <v>7.5</v>
      </c>
      <c r="S149" s="192" t="s">
        <v>409</v>
      </c>
      <c r="T149" s="192" t="s">
        <v>409</v>
      </c>
      <c r="U149" s="192" t="s">
        <v>409</v>
      </c>
      <c r="V149" s="192">
        <v>-8.3201083239896398</v>
      </c>
      <c r="W149" s="192">
        <v>0.94668871499978002</v>
      </c>
      <c r="X149" s="192" t="s">
        <v>409</v>
      </c>
      <c r="Y149" s="192"/>
      <c r="Z149" s="192"/>
      <c r="AF149" s="34"/>
      <c r="AG149" s="34"/>
      <c r="AH149" s="34"/>
      <c r="AI149" s="34"/>
      <c r="AJ149" s="34"/>
      <c r="AK149" s="34"/>
      <c r="AL149" s="195"/>
      <c r="AM149" s="195"/>
      <c r="AN149" s="80"/>
      <c r="AO149" s="80"/>
      <c r="AP149" s="80"/>
      <c r="AQ149" s="35"/>
    </row>
    <row r="150" spans="1:43" x14ac:dyDescent="0.2">
      <c r="A150" s="84">
        <v>143</v>
      </c>
      <c r="B150" s="84" t="str">
        <f ca="1"/>
        <v>Nigeria</v>
      </c>
      <c r="C150" s="84" t="str">
        <f ca="1"/>
        <v>NGA</v>
      </c>
      <c r="D150" s="219" t="str">
        <f ca="1"/>
        <v>SSF           Sub-Saharan Africa</v>
      </c>
      <c r="E150" s="219" t="str">
        <f ca="1"/>
        <v>Blend</v>
      </c>
      <c r="F150" s="190"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8.9442719099991592</v>
      </c>
      <c r="H150" s="80" cm="1">
        <f t="array" ref="H150">IF(
    SUM(IF(
            ISNUMBER(
                IF(
                    $M$4:$Y$4,
                    (M150:Y150),
                    "")),
            1,
            0))
        =0,
    NA(),
    IF(
        Parameters!$D$15=1,
        IF(
            SUM(--(ISNUMBER(IF($M$4:$Y$4=1,(M150:Y150),""))))&gt;0,
            MAX(IF(
                ISNUMBER(M150:Y150),
                IF(
                    M$4:Y$4=1,
                    M150:Y150,
                    ""),
                "")),
            MAX(IF(
                ISNUMBER(M150:Y150),
                IF(
                    M$4:Y$4=2,
                    M150:Y150,
                    ""),
                ""))
        ),
        IF(
            Parameters!$D$16=1,
            IFERROR(
                AVERAGE(IF(
                    ISNUMBER(M150:Y150),
                    IF(
                        M$4:Y$4=1,
                        M150:Y150,
                        ""),
                    "")),
                AVERAGE(IF(
                    ISNUMBER(M150:Y150),
                    IF(
                        M$4:Y$4=2,
                        M150:Y150,
                        ""),
                    ""))
            ),
            IF(
                Parameters!$D$17=1,
                IFERROR(
                    IF(
                        OR(
                            IF(
                                ISNUMBER(M150:Y150),
                                IF(
                                    M$4:Y$4=1,
                                    M150:Y150,
                                    ""),
                                "")
                            =0),
                        0,
                        GEOMEAN(IF(
                            ISNUMBER(M150:Y150),
                            IF(
                                M$4:Y$4=1,
                                M150:Y150,
                                ""),
                            ""))
                    ),
                    IF(
                        OR(IF(
                            ISNUMBER(M150:Y150),
                            IF(
                                M$4:Y$4=2,
                                M150:Y150,
                                ""),
                            "")
                            =0),
                        0,
                        GEOMEAN(IF(
                            ISNUMBER(M150:Y150),
                            IF(
                                M$4:Y$4=2,
                                M150:Y150,
                                ""),
                            "")))
                )
            )
        )
    )
)</f>
        <v>8</v>
      </c>
      <c r="I150" s="191" cm="1">
        <f t="array" ref="I150">IF(
    SUM(IF(
            ISNUMBER(
                IF(
                    $M$5:$Y$5,
                    (M150:Y150),
                    "")),
            1,
            0))
        =0,
    NA(),
    IF(
        Parameters!$D$15=1,
        IF(
            SUM(--(ISNUMBER(IF($M$5:$Y$5=1,(M150:Y150),""))))&gt;0,
            MAX(IF(
                ISNUMBER(M150:Y150),
                IF(
                    M$5:Y$5=1,
                    M150:Y150,
                    ""),
                "")),
            MAX(IF(
                ISNUMBER(M150:Y150),
                IF(
                    M$5:Y$5=2,
                    M150:Y150,
                    ""),
                ""))
        ),
        IF(
            Parameters!$D$16=1,
            IFERROR(
                AVERAGE(IF(
                    ISNUMBER(M150:Y150),
                    IF(
                        M$5:Y$5=1,
                        M150:Y150,
                        ""),
                    "")),
                AVERAGE(IF(
                    ISNUMBER(M150:Y150),
                    IF(
                        M$5:Y$5=2,
                        M150:Y150,
                        ""),
                    ""))
            ),
            IF(
                Parameters!$D$17=1,
                IFERROR(
                    IF(
                        OR(
                            IF(
                                ISNUMBER(M150:Y150),
                                IF(
                                    M$5:Y$5=1,
                                    M150:Y150,
                                    ""),
                                "")
                            =0),
                        0,
                        GEOMEAN(IF(
                            ISNUMBER(M150:Y150),
                            IF(
                                M$5:Y$5=1,
                                M150:Y150,
                                ""),
                            ""))
                    ),
                    IF(
                        OR(IF(
                            ISNUMBER(M150:Y150),
                            IF(
                                M$5:Y$5=2,
                                M150:Y150,
                                ""),
                            "")
                            =0),
                        0,
                        GEOMEAN(IF(
                            ISNUMBER(M150:Y150),
                            IF(
                                M$5:Y$5=2,
                                M150:Y150,
                                ""),
                            "")))
                )
            )
        )
    )
)</f>
        <v>10</v>
      </c>
      <c r="J150" s="242">
        <v>45188</v>
      </c>
      <c r="K150" s="242">
        <v>45203</v>
      </c>
      <c r="L150" s="91" t="s">
        <v>242</v>
      </c>
      <c r="M150" s="192">
        <v>8</v>
      </c>
      <c r="N150" s="192" t="s">
        <v>409</v>
      </c>
      <c r="O150" s="192">
        <v>0</v>
      </c>
      <c r="P150" s="192">
        <v>10</v>
      </c>
      <c r="Q150" s="192" t="s">
        <v>409</v>
      </c>
      <c r="R150" s="192">
        <v>5.6</v>
      </c>
      <c r="S150" s="192" t="s">
        <v>409</v>
      </c>
      <c r="T150" s="192" t="s">
        <v>409</v>
      </c>
      <c r="U150" s="192" t="s">
        <v>539</v>
      </c>
      <c r="V150" s="192">
        <v>0.83343505859375</v>
      </c>
      <c r="W150" s="192">
        <v>0.35846710205077398</v>
      </c>
      <c r="X150" s="192" t="s">
        <v>409</v>
      </c>
      <c r="Y150" s="192"/>
      <c r="Z150" s="192"/>
      <c r="AF150" s="34"/>
      <c r="AG150" s="34"/>
      <c r="AH150" s="34"/>
      <c r="AI150" s="34"/>
      <c r="AJ150" s="34"/>
      <c r="AK150" s="34"/>
      <c r="AL150" s="195"/>
      <c r="AM150" s="195"/>
      <c r="AN150" s="80"/>
      <c r="AO150" s="80"/>
      <c r="AP150" s="80"/>
      <c r="AQ150" s="35"/>
    </row>
    <row r="151" spans="1:43" x14ac:dyDescent="0.2">
      <c r="A151" s="84">
        <v>144</v>
      </c>
      <c r="B151" s="84" t="str">
        <f ca="1"/>
        <v>Nicaragua</v>
      </c>
      <c r="C151" s="84" t="str">
        <f ca="1"/>
        <v>NIC</v>
      </c>
      <c r="D151" s="219" t="str">
        <f ca="1"/>
        <v>LCN           Latin America &amp; Caribbean</v>
      </c>
      <c r="E151" s="219" t="str">
        <f ca="1"/>
        <v>IDA</v>
      </c>
      <c r="F151" s="190"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8.8640526042791787</v>
      </c>
      <c r="H151" s="80" cm="1">
        <f t="array" ref="H151">IF(
    SUM(IF(
            ISNUMBER(
                IF(
                    $M$4:$Y$4,
                    (M151:Y151),
                    "")),
            1,
            0))
        =0,
    NA(),
    IF(
        Parameters!$D$15=1,
        IF(
            SUM(--(ISNUMBER(IF($M$4:$Y$4=1,(M151:Y151),""))))&gt;0,
            MAX(IF(
                ISNUMBER(M151:Y151),
                IF(
                    M$4:Y$4=1,
                    M151:Y151,
                    ""),
                "")),
            MAX(IF(
                ISNUMBER(M151:Y151),
                IF(
                    M$4:Y$4=2,
                    M151:Y151,
                    ""),
                ""))
        ),
        IF(
            Parameters!$D$16=1,
            IFERROR(
                AVERAGE(IF(
                    ISNUMBER(M151:Y151),
                    IF(
                        M$4:Y$4=1,
                        M151:Y151,
                        ""),
                    "")),
                AVERAGE(IF(
                    ISNUMBER(M151:Y151),
                    IF(
                        M$4:Y$4=2,
                        M151:Y151,
                        ""),
                    ""))
            ),
            IF(
                Parameters!$D$17=1,
                IFERROR(
                    IF(
                        OR(
                            IF(
                                ISNUMBER(M151:Y151),
                                IF(
                                    M$4:Y$4=1,
                                    M151:Y151,
                                    ""),
                                "")
                            =0),
                        0,
                        GEOMEAN(IF(
                            ISNUMBER(M151:Y151),
                            IF(
                                M$4:Y$4=1,
                                M151:Y151,
                                ""),
                            ""))
                    ),
                    IF(
                        OR(IF(
                            ISNUMBER(M151:Y151),
                            IF(
                                M$4:Y$4=2,
                                M151:Y151,
                                ""),
                            "")
                            =0),
                        0,
                        GEOMEAN(IF(
                            ISNUMBER(M151:Y151),
                            IF(
                                M$4:Y$4=2,
                                M151:Y151,
                                ""),
                            "")))
                )
            )
        )
    )
)</f>
        <v>7.8571428571428497</v>
      </c>
      <c r="I151" s="191" cm="1">
        <f t="array" ref="I151">IF(
    SUM(IF(
            ISNUMBER(
                IF(
                    $M$5:$Y$5,
                    (M151:Y151),
                    "")),
            1,
            0))
        =0,
    NA(),
    IF(
        Parameters!$D$15=1,
        IF(
            SUM(--(ISNUMBER(IF($M$5:$Y$5=1,(M151:Y151),""))))&gt;0,
            MAX(IF(
                ISNUMBER(M151:Y151),
                IF(
                    M$5:Y$5=1,
                    M151:Y151,
                    ""),
                "")),
            MAX(IF(
                ISNUMBER(M151:Y151),
                IF(
                    M$5:Y$5=2,
                    M151:Y151,
                    ""),
                ""))
        ),
        IF(
            Parameters!$D$16=1,
            IFERROR(
                AVERAGE(IF(
                    ISNUMBER(M151:Y151),
                    IF(
                        M$5:Y$5=1,
                        M151:Y151,
                        ""),
                    "")),
                AVERAGE(IF(
                    ISNUMBER(M151:Y151),
                    IF(
                        M$5:Y$5=2,
                        M151:Y151,
                        ""),
                    ""))
            ),
            IF(
                Parameters!$D$17=1,
                IFERROR(
                    IF(
                        OR(
                            IF(
                                ISNUMBER(M151:Y151),
                                IF(
                                    M$5:Y$5=1,
                                    M151:Y151,
                                    ""),
                                "")
                            =0),
                        0,
                        GEOMEAN(IF(
                            ISNUMBER(M151:Y151),
                            IF(
                                M$5:Y$5=1,
                                M151:Y151,
                                ""),
                            ""))
                    ),
                    IF(
                        OR(IF(
                            ISNUMBER(M151:Y151),
                            IF(
                                M$5:Y$5=2,
                                M151:Y151,
                                ""),
                            "")
                            =0),
                        0,
                        GEOMEAN(IF(
                            ISNUMBER(M151:Y151),
                            IF(
                                M$5:Y$5=2,
                                M151:Y151,
                                ""),
                            "")))
                )
            )
        )
    )
)</f>
        <v>10</v>
      </c>
      <c r="J151" s="242">
        <v>45188</v>
      </c>
      <c r="K151" s="242">
        <v>45203</v>
      </c>
      <c r="L151" s="91" t="s">
        <v>244</v>
      </c>
      <c r="M151" s="192">
        <v>7.8571428571428497</v>
      </c>
      <c r="N151" s="192">
        <v>10</v>
      </c>
      <c r="O151" s="192" t="s">
        <v>409</v>
      </c>
      <c r="P151" s="192">
        <v>0</v>
      </c>
      <c r="Q151" s="192" t="s">
        <v>409</v>
      </c>
      <c r="R151" s="192">
        <v>5.5</v>
      </c>
      <c r="S151" s="192">
        <v>-3.5819999999999999</v>
      </c>
      <c r="T151" s="192">
        <v>3.9239999999999902</v>
      </c>
      <c r="U151" s="192" t="s">
        <v>409</v>
      </c>
      <c r="V151" s="192">
        <v>-0.57440614700317405</v>
      </c>
      <c r="W151" s="192">
        <v>-0.68911695480346702</v>
      </c>
      <c r="X151" s="192" t="s">
        <v>409</v>
      </c>
      <c r="Y151" s="192"/>
      <c r="Z151" s="192"/>
      <c r="AF151" s="34"/>
      <c r="AG151" s="34"/>
      <c r="AH151" s="34"/>
      <c r="AI151" s="34"/>
      <c r="AJ151" s="34"/>
      <c r="AK151" s="34"/>
      <c r="AL151" s="195"/>
      <c r="AM151" s="195"/>
      <c r="AN151" s="80"/>
      <c r="AO151" s="80"/>
      <c r="AP151" s="80"/>
      <c r="AQ151" s="35"/>
    </row>
    <row r="152" spans="1:43" x14ac:dyDescent="0.2">
      <c r="A152" s="84">
        <v>145</v>
      </c>
      <c r="B152" s="84" t="str">
        <f ca="1"/>
        <v>Netherlands</v>
      </c>
      <c r="C152" s="84" t="str">
        <f ca="1"/>
        <v>NLD</v>
      </c>
      <c r="D152" s="219" t="str">
        <f ca="1"/>
        <v>ECS           Europe &amp; Central Asia</v>
      </c>
      <c r="E152" s="219" t="str">
        <f ca="1"/>
        <v>NA</v>
      </c>
      <c r="F152" s="190"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$M$4:$Y$4,
                    (M152:Y152),
                    "")),
            1,
            0))
        =0,
    NA(),
    IF(
        Parameters!$D$15=1,
        IF(
            SUM(--(ISNUMBER(IF($M$4:$Y$4=1,(M152:Y152),""))))&gt;0,
            MAX(IF(
                ISNUMBER(M152:Y152),
                IF(
                    M$4:Y$4=1,
                    M152:Y152,
                    ""),
                "")),
            MAX(IF(
                ISNUMBER(M152:Y152),
                IF(
                    M$4:Y$4=2,
                    M152:Y152,
                    ""),
                ""))
        ),
        IF(
            Parameters!$D$16=1,
            IFERROR(
                AVERAGE(IF(
                    ISNUMBER(M152:Y152),
                    IF(
                        M$4:Y$4=1,
                        M152:Y152,
                        ""),
                    "")),
                AVERAGE(IF(
                    ISNUMBER(M152:Y152),
                    IF(
                        M$4:Y$4=2,
                        M152:Y152,
                        ""),
                    ""))
            ),
            IF(
                Parameters!$D$17=1,
                IFERROR(
                    IF(
                        OR(
                            IF(
                                ISNUMBER(M152:Y152),
                                IF(
                                    M$4:Y$4=1,
                                    M152:Y152,
                                    ""),
                                "")
                            =0),
                        0,
                        GEOMEAN(IF(
                            ISNUMBER(M152:Y152),
                            IF(
                                M$4:Y$4=1,
                                M152:Y152,
                                ""),
                            ""))
                    ),
                    IF(
                        OR(IF(
                            ISNUMBER(M152:Y152),
                            IF(
                                M$4:Y$4=2,
                                M152:Y152,
                                ""),
                            "")
                            =0),
                        0,
                        GEOMEAN(IF(
                            ISNUMBER(M152:Y152),
                            IF(
                                M$4:Y$4=2,
                                M152:Y152,
                                ""),
                            "")))
                )
            )
        )
    )
)</f>
        <v>0.14285714285714199</v>
      </c>
      <c r="I152" s="191" cm="1">
        <f t="array" ref="I152">IF(
    SUM(IF(
            ISNUMBER(
                IF(
                    $M$5:$Y$5,
                    (M152:Y152),
                    "")),
            1,
            0))
        =0,
    NA(),
    IF(
        Parameters!$D$15=1,
        IF(
            SUM(--(ISNUMBER(IF($M$5:$Y$5=1,(M152:Y152),""))))&gt;0,
            MAX(IF(
                ISNUMBER(M152:Y152),
                IF(
                    M$5:Y$5=1,
                    M152:Y152,
                    ""),
                "")),
            MAX(IF(
                ISNUMBER(M152:Y152),
                IF(
                    M$5:Y$5=2,
                    M152:Y152,
                    ""),
                ""))
        ),
        IF(
            Parameters!$D$16=1,
            IFERROR(
                AVERAGE(IF(
                    ISNUMBER(M152:Y152),
                    IF(
                        M$5:Y$5=1,
                        M152:Y152,
                        ""),
                    "")),
                AVERAGE(IF(
                    ISNUMBER(M152:Y152),
                    IF(
                        M$5:Y$5=2,
                        M152:Y152,
                        ""),
                    ""))
            ),
            IF(
                Parameters!$D$17=1,
                IFERROR(
                    IF(
                        OR(
                            IF(
                                ISNUMBER(M152:Y152),
                                IF(
                                    M$5:Y$5=1,
                                    M152:Y152,
                                    ""),
                                "")
                            =0),
                        0,
                        GEOMEAN(IF(
                            ISNUMBER(M152:Y152),
                            IF(
                                M$5:Y$5=1,
                                M152:Y152,
                                ""),
                            ""))
                    ),
                    IF(
                        OR(IF(
                            ISNUMBER(M152:Y152),
                            IF(
                                M$5:Y$5=2,
                                M152:Y152,
                                ""),
                            "")
                            =0),
                        0,
                        GEOMEAN(IF(
                            ISNUMBER(M152:Y152),
                            IF(
                                M$5:Y$5=2,
                                M152:Y152,
                                ""),
                            "")))
                )
            )
        )
    )
)</f>
        <v>0</v>
      </c>
      <c r="J152" s="242">
        <v>45188</v>
      </c>
      <c r="K152" s="242">
        <v>45203</v>
      </c>
      <c r="L152" s="91" t="s">
        <v>246</v>
      </c>
      <c r="M152" s="192">
        <v>0.14285714285714199</v>
      </c>
      <c r="N152" s="192">
        <v>0</v>
      </c>
      <c r="O152" s="192" t="s">
        <v>409</v>
      </c>
      <c r="P152" s="192" t="s">
        <v>409</v>
      </c>
      <c r="Q152" s="192" t="s">
        <v>409</v>
      </c>
      <c r="R152" s="192">
        <v>0.1</v>
      </c>
      <c r="S152" s="192">
        <v>-0.68899999999999995</v>
      </c>
      <c r="T152" s="192">
        <v>-0.625</v>
      </c>
      <c r="U152" s="192" t="s">
        <v>409</v>
      </c>
      <c r="V152" s="192" t="s">
        <v>409</v>
      </c>
      <c r="W152" s="192" t="s">
        <v>409</v>
      </c>
      <c r="X152" s="192" t="s">
        <v>409</v>
      </c>
      <c r="Y152" s="192"/>
      <c r="Z152" s="192"/>
      <c r="AF152" s="34"/>
      <c r="AG152" s="34"/>
      <c r="AH152" s="34"/>
      <c r="AI152" s="34"/>
      <c r="AJ152" s="34"/>
      <c r="AK152" s="34"/>
      <c r="AL152" s="195"/>
      <c r="AM152" s="195"/>
      <c r="AN152" s="80"/>
      <c r="AO152" s="80"/>
      <c r="AP152" s="80"/>
      <c r="AQ152" s="35"/>
    </row>
    <row r="153" spans="1:43" x14ac:dyDescent="0.2">
      <c r="A153" s="84">
        <v>146</v>
      </c>
      <c r="B153" s="84" t="str">
        <f ca="1"/>
        <v>Norway</v>
      </c>
      <c r="C153" s="84" t="str">
        <f ca="1"/>
        <v>NOR</v>
      </c>
      <c r="D153" s="219" t="str">
        <f ca="1"/>
        <v>ECS           Europe &amp; Central Asia</v>
      </c>
      <c r="E153" s="219" t="str">
        <f ca="1"/>
        <v>NA</v>
      </c>
      <c r="F153" s="190"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$M$4:$Y$4,
                    (M153:Y153),
                    "")),
            1,
            0))
        =0,
    NA(),
    IF(
        Parameters!$D$15=1,
        IF(
            SUM(--(ISNUMBER(IF($M$4:$Y$4=1,(M153:Y153),""))))&gt;0,
            MAX(IF(
                ISNUMBER(M153:Y153),
                IF(
                    M$4:Y$4=1,
                    M153:Y153,
                    ""),
                "")),
            MAX(IF(
                ISNUMBER(M153:Y153),
                IF(
                    M$4:Y$4=2,
                    M153:Y153,
                    ""),
                ""))
        ),
        IF(
            Parameters!$D$16=1,
            IFERROR(
                AVERAGE(IF(
                    ISNUMBER(M153:Y153),
                    IF(
                        M$4:Y$4=1,
                        M153:Y153,
                        ""),
                    "")),
                AVERAGE(IF(
                    ISNUMBER(M153:Y153),
                    IF(
                        M$4:Y$4=2,
                        M153:Y153,
                        ""),
                    ""))
            ),
            IF(
                Parameters!$D$17=1,
                IFERROR(
                    IF(
                        OR(
                            IF(
                                ISNUMBER(M153:Y153),
                                IF(
                                    M$4:Y$4=1,
                                    M153:Y153,
                                    ""),
                                "")
                            =0),
                        0,
                        GEOMEAN(IF(
                            ISNUMBER(M153:Y153),
                            IF(
                                M$4:Y$4=1,
                                M153:Y153,
                                ""),
                            ""))
                    ),
                    IF(
                        OR(IF(
                            ISNUMBER(M153:Y153),
                            IF(
                                M$4:Y$4=2,
                                M153:Y153,
                                ""),
                            "")
                            =0),
                        0,
                        GEOMEAN(IF(
                            ISNUMBER(M153:Y153),
                            IF(
                                M$4:Y$4=2,
                                M153:Y153,
                                ""),
                            "")))
                )
            )
        )
    )
)</f>
        <v>0.14285714285714199</v>
      </c>
      <c r="I153" s="191" cm="1">
        <f t="array" ref="I153">IF(
    SUM(IF(
            ISNUMBER(
                IF(
                    $M$5:$Y$5,
                    (M153:Y153),
                    "")),
            1,
            0))
        =0,
    NA(),
    IF(
        Parameters!$D$15=1,
        IF(
            SUM(--(ISNUMBER(IF($M$5:$Y$5=1,(M153:Y153),""))))&gt;0,
            MAX(IF(
                ISNUMBER(M153:Y153),
                IF(
                    M$5:Y$5=1,
                    M153:Y153,
                    ""),
                "")),
            MAX(IF(
                ISNUMBER(M153:Y153),
                IF(
                    M$5:Y$5=2,
                    M153:Y153,
                    ""),
                ""))
        ),
        IF(
            Parameters!$D$16=1,
            IFERROR(
                AVERAGE(IF(
                    ISNUMBER(M153:Y153),
                    IF(
                        M$5:Y$5=1,
                        M153:Y153,
                        ""),
                    "")),
                AVERAGE(IF(
                    ISNUMBER(M153:Y153),
                    IF(
                        M$5:Y$5=2,
                        M153:Y153,
                        ""),
                    ""))
            ),
            IF(
                Parameters!$D$17=1,
                IFERROR(
                    IF(
                        OR(
                            IF(
                                ISNUMBER(M153:Y153),
                                IF(
                                    M$5:Y$5=1,
                                    M153:Y153,
                                    ""),
                                "")
                            =0),
                        0,
                        GEOMEAN(IF(
                            ISNUMBER(M153:Y153),
                            IF(
                                M$5:Y$5=1,
                                M153:Y153,
                                ""),
                            ""))
                    ),
                    IF(
                        OR(IF(
                            ISNUMBER(M153:Y153),
                            IF(
                                M$5:Y$5=2,
                                M153:Y153,
                                ""),
                            "")
                            =0),
                        0,
                        GEOMEAN(IF(
                            ISNUMBER(M153:Y153),
                            IF(
                                M$5:Y$5=2,
                                M153:Y153,
                                ""),
                            "")))
                )
            )
        )
    )
)</f>
        <v>0</v>
      </c>
      <c r="J153" s="242">
        <v>45163</v>
      </c>
      <c r="K153" s="242">
        <v>45203</v>
      </c>
      <c r="L153" s="91" t="s">
        <v>248</v>
      </c>
      <c r="M153" s="192">
        <v>0.14285714285714199</v>
      </c>
      <c r="N153" s="192">
        <v>0</v>
      </c>
      <c r="O153" s="192" t="s">
        <v>409</v>
      </c>
      <c r="P153" s="192" t="s">
        <v>409</v>
      </c>
      <c r="Q153" s="192" t="s">
        <v>409</v>
      </c>
      <c r="R153" s="192">
        <v>0.1</v>
      </c>
      <c r="S153" s="192">
        <v>-1.1579999999999999</v>
      </c>
      <c r="T153" s="192">
        <v>-0.184999999999999</v>
      </c>
      <c r="U153" s="192" t="s">
        <v>409</v>
      </c>
      <c r="V153" s="192" t="s">
        <v>409</v>
      </c>
      <c r="W153" s="192" t="s">
        <v>409</v>
      </c>
      <c r="X153" s="192" t="s">
        <v>409</v>
      </c>
      <c r="Y153" s="192"/>
      <c r="Z153" s="192"/>
      <c r="AF153" s="34"/>
      <c r="AG153" s="34"/>
      <c r="AH153" s="34"/>
      <c r="AI153" s="34"/>
      <c r="AJ153" s="34"/>
      <c r="AK153" s="34"/>
      <c r="AL153" s="195"/>
      <c r="AM153" s="195"/>
      <c r="AN153" s="80"/>
      <c r="AO153" s="80"/>
      <c r="AP153" s="80"/>
      <c r="AQ153" s="35"/>
    </row>
    <row r="154" spans="1:43" x14ac:dyDescent="0.2">
      <c r="A154" s="84">
        <v>147</v>
      </c>
      <c r="B154" s="84" t="str">
        <f ca="1"/>
        <v>Nepal</v>
      </c>
      <c r="C154" s="84" t="str">
        <f ca="1"/>
        <v>NPL</v>
      </c>
      <c r="D154" s="219" t="str">
        <f ca="1"/>
        <v>SAS           South Asia</v>
      </c>
      <c r="E154" s="219" t="str">
        <f ca="1"/>
        <v>IDA</v>
      </c>
      <c r="F154" s="190"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$M$4:$Y$4,
                    (M154:Y154),
                    "")),
            1,
            0))
        =0,
    NA(),
    IF(
        Parameters!$D$15=1,
        IF(
            SUM(--(ISNUMBER(IF($M$4:$Y$4=1,(M154:Y154),""))))&gt;0,
            MAX(IF(
                ISNUMBER(M154:Y154),
                IF(
                    M$4:Y$4=1,
                    M154:Y154,
                    ""),
                "")),
            MAX(IF(
                ISNUMBER(M154:Y154),
                IF(
                    M$4:Y$4=2,
                    M154:Y154,
                    ""),
                ""))
        ),
        IF(
            Parameters!$D$16=1,
            IFERROR(
                AVERAGE(IF(
                    ISNUMBER(M154:Y154),
                    IF(
                        M$4:Y$4=1,
                        M154:Y154,
                        ""),
                    "")),
                AVERAGE(IF(
                    ISNUMBER(M154:Y154),
                    IF(
                        M$4:Y$4=2,
                        M154:Y154,
                        ""),
                    ""))
            ),
            IF(
                Parameters!$D$17=1,
                IFERROR(
                    IF(
                        OR(
                            IF(
                                ISNUMBER(M154:Y154),
                                IF(
                                    M$4:Y$4=1,
                                    M154:Y154,
                                    ""),
                                "")
                            =0),
                        0,
                        GEOMEAN(IF(
                            ISNUMBER(M154:Y154),
                            IF(
                                M$4:Y$4=1,
                                M154:Y154,
                                ""),
                            ""))
                    ),
                    IF(
                        OR(IF(
                            ISNUMBER(M154:Y154),
                            IF(
                                M$4:Y$4=2,
                                M154:Y154,
                                ""),
                            "")
                            =0),
                        0,
                        GEOMEAN(IF(
                            ISNUMBER(M154:Y154),
                            IF(
                                M$4:Y$4=2,
                                M154:Y154,
                                ""),
                            "")))
                )
            )
        )
    )
)</f>
        <v>7.5714285714285703</v>
      </c>
      <c r="I154" s="191" t="e" cm="1">
        <f t="array" ref="I154">IF(
    SUM(IF(
            ISNUMBER(
                IF(
                    $M$5:$Y$5,
                    (M154:Y154),
                    "")),
            1,
            0))
        =0,
    NA(),
    IF(
        Parameters!$D$15=1,
        IF(
            SUM(--(ISNUMBER(IF($M$5:$Y$5=1,(M154:Y154),""))))&gt;0,
            MAX(IF(
                ISNUMBER(M154:Y154),
                IF(
                    M$5:Y$5=1,
                    M154:Y154,
                    ""),
                "")),
            MAX(IF(
                ISNUMBER(M154:Y154),
                IF(
                    M$5:Y$5=2,
                    M154:Y154,
                    ""),
                ""))
        ),
        IF(
            Parameters!$D$16=1,
            IFERROR(
                AVERAGE(IF(
                    ISNUMBER(M154:Y154),
                    IF(
                        M$5:Y$5=1,
                        M154:Y154,
                        ""),
                    "")),
                AVERAGE(IF(
                    ISNUMBER(M154:Y154),
                    IF(
                        M$5:Y$5=2,
                        M154:Y154,
                        ""),
                    ""))
            ),
            IF(
                Parameters!$D$17=1,
                IFERROR(
                    IF(
                        OR(
                            IF(
                                ISNUMBER(M154:Y154),
                                IF(
                                    M$5:Y$5=1,
                                    M154:Y154,
                                    ""),
                                "")
                            =0),
                        0,
                        GEOMEAN(IF(
                            ISNUMBER(M154:Y154),
                            IF(
                                M$5:Y$5=1,
                                M154:Y154,
                                ""),
                            ""))
                    ),
                    IF(
                        OR(IF(
                            ISNUMBER(M154:Y154),
                            IF(
                                M$5:Y$5=2,
                                M154:Y154,
                                ""),
                            "")
                            =0),
                        0,
                        GEOMEAN(IF(
                            ISNUMBER(M154:Y154),
                            IF(
                                M$5:Y$5=2,
                                M154:Y154,
                                ""),
                            "")))
                )
            )
        )
    )
)</f>
        <v>#N/A</v>
      </c>
      <c r="J154" s="242">
        <v>45188</v>
      </c>
      <c r="K154" s="242">
        <v>45014</v>
      </c>
      <c r="L154" s="91" t="s">
        <v>250</v>
      </c>
      <c r="M154" s="192">
        <v>7.5714285714285703</v>
      </c>
      <c r="N154" s="192" t="s">
        <v>409</v>
      </c>
      <c r="O154" s="192" t="s">
        <v>409</v>
      </c>
      <c r="P154" s="192" t="s">
        <v>409</v>
      </c>
      <c r="Q154" s="192" t="s">
        <v>409</v>
      </c>
      <c r="R154" s="192">
        <v>5.3</v>
      </c>
      <c r="S154" s="192" t="s">
        <v>409</v>
      </c>
      <c r="T154" s="192" t="s">
        <v>409</v>
      </c>
      <c r="U154" s="192" t="s">
        <v>409</v>
      </c>
      <c r="V154" s="192" t="s">
        <v>409</v>
      </c>
      <c r="W154" s="192" t="s">
        <v>409</v>
      </c>
      <c r="X154" s="192" t="s">
        <v>409</v>
      </c>
      <c r="Y154" s="192"/>
      <c r="Z154" s="192"/>
      <c r="AF154" s="34"/>
      <c r="AG154" s="34"/>
      <c r="AH154" s="34"/>
      <c r="AI154" s="34"/>
      <c r="AJ154" s="34"/>
      <c r="AK154" s="34"/>
      <c r="AL154" s="195"/>
      <c r="AM154" s="195"/>
      <c r="AN154" s="80"/>
      <c r="AO154" s="80"/>
      <c r="AP154" s="80"/>
      <c r="AQ154" s="35"/>
    </row>
    <row r="155" spans="1:43" x14ac:dyDescent="0.2">
      <c r="A155" s="84">
        <v>148</v>
      </c>
      <c r="B155" s="84" t="str">
        <f ca="1"/>
        <v>Nauru</v>
      </c>
      <c r="C155" s="84" t="str">
        <f ca="1"/>
        <v>NRU</v>
      </c>
      <c r="D155" s="219" t="str">
        <f ca="1"/>
        <v>EAS           East Asia &amp; Pacific</v>
      </c>
      <c r="E155" s="219" t="str">
        <f ca="1"/>
        <v>IBRD</v>
      </c>
      <c r="F155" s="190" t="str">
        <f t="shared" ca="1" si="5"/>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$M$4:$Y$4,
                    (M155:Y155),
                    "")),
            1,
            0))
        =0,
    NA(),
    IF(
        Parameters!$D$15=1,
        IF(
            SUM(--(ISNUMBER(IF($M$4:$Y$4=1,(M155:Y155),""))))&gt;0,
            MAX(IF(
                ISNUMBER(M155:Y155),
                IF(
                    M$4:Y$4=1,
                    M155:Y155,
                    ""),
                "")),
            MAX(IF(
                ISNUMBER(M155:Y155),
                IF(
                    M$4:Y$4=2,
                    M155:Y155,
                    ""),
                ""))
        ),
        IF(
            Parameters!$D$16=1,
            IFERROR(
                AVERAGE(IF(
                    ISNUMBER(M155:Y155),
                    IF(
                        M$4:Y$4=1,
                        M155:Y155,
                        ""),
                    "")),
                AVERAGE(IF(
                    ISNUMBER(M155:Y155),
                    IF(
                        M$4:Y$4=2,
                        M155:Y155,
                        ""),
                    ""))
            ),
            IF(
                Parameters!$D$17=1,
                IFERROR(
                    IF(
                        OR(
                            IF(
                                ISNUMBER(M155:Y155),
                                IF(
                                    M$4:Y$4=1,
                                    M155:Y155,
                                    ""),
                                "")
                            =0),
                        0,
                        GEOMEAN(IF(
                            ISNUMBER(M155:Y155),
                            IF(
                                M$4:Y$4=1,
                                M155:Y155,
                                ""),
                            ""))
                    ),
                    IF(
                        OR(IF(
                            ISNUMBER(M155:Y155),
                            IF(
                                M$4:Y$4=2,
                                M155:Y155,
                                ""),
                            "")
                            =0),
                        0,
                        GEOMEAN(IF(
                            ISNUMBER(M155:Y155),
                            IF(
                                M$4:Y$4=2,
                                M155:Y155,
                                ""),
                            "")))
                )
            )
        )
    )
)</f>
        <v>4.8571428571428497</v>
      </c>
      <c r="I155" s="191" t="e" cm="1">
        <f t="array" ref="I155">IF(
    SUM(IF(
            ISNUMBER(
                IF(
                    $M$5:$Y$5,
                    (M155:Y155),
                    "")),
            1,
            0))
        =0,
    NA(),
    IF(
        Parameters!$D$15=1,
        IF(
            SUM(--(ISNUMBER(IF($M$5:$Y$5=1,(M155:Y155),""))))&gt;0,
            MAX(IF(
                ISNUMBER(M155:Y155),
                IF(
                    M$5:Y$5=1,
                    M155:Y155,
                    ""),
                "")),
            MAX(IF(
                ISNUMBER(M155:Y155),
                IF(
                    M$5:Y$5=2,
                    M155:Y155,
                    ""),
                ""))
        ),
        IF(
            Parameters!$D$16=1,
            IFERROR(
                AVERAGE(IF(
                    ISNUMBER(M155:Y155),
                    IF(
                        M$5:Y$5=1,
                        M155:Y155,
                        ""),
                    "")),
                AVERAGE(IF(
                    ISNUMBER(M155:Y155),
                    IF(
                        M$5:Y$5=2,
                        M155:Y155,
                        ""),
                    ""))
            ),
            IF(
                Parameters!$D$17=1,
                IFERROR(
                    IF(
                        OR(
                            IF(
                                ISNUMBER(M155:Y155),
                                IF(
                                    M$5:Y$5=1,
                                    M155:Y155,
                                    ""),
                                "")
                            =0),
                        0,
                        GEOMEAN(IF(
                            ISNUMBER(M155:Y155),
                            IF(
                                M$5:Y$5=1,
                                M155:Y155,
                                ""),
                            ""))
                    ),
                    IF(
                        OR(IF(
                            ISNUMBER(M155:Y155),
                            IF(
                                M$5:Y$5=2,
                                M155:Y155,
                                ""),
                            "")
                            =0),
                        0,
                        GEOMEAN(IF(
                            ISNUMBER(M155:Y155),
                            IF(
                                M$5:Y$5=2,
                                M155:Y155,
                                ""),
                            "")))
                )
            )
        )
    )
)</f>
        <v>#N/A</v>
      </c>
      <c r="J155" s="242">
        <v>45188</v>
      </c>
      <c r="K155" s="242">
        <v>45014</v>
      </c>
      <c r="L155" s="91" t="s">
        <v>252</v>
      </c>
      <c r="M155" s="192">
        <v>4.8571428571428497</v>
      </c>
      <c r="N155" s="192" t="s">
        <v>409</v>
      </c>
      <c r="O155" s="192" t="s">
        <v>409</v>
      </c>
      <c r="P155" s="192" t="s">
        <v>409</v>
      </c>
      <c r="Q155" s="192" t="s">
        <v>409</v>
      </c>
      <c r="R155" s="192">
        <v>3.4</v>
      </c>
      <c r="S155" s="192" t="s">
        <v>409</v>
      </c>
      <c r="T155" s="192" t="s">
        <v>409</v>
      </c>
      <c r="U155" s="192" t="s">
        <v>409</v>
      </c>
      <c r="V155" s="192" t="s">
        <v>409</v>
      </c>
      <c r="W155" s="192" t="s">
        <v>409</v>
      </c>
      <c r="X155" s="192" t="s">
        <v>409</v>
      </c>
      <c r="Y155" s="192"/>
      <c r="Z155" s="192"/>
      <c r="AF155" s="34"/>
      <c r="AG155" s="34"/>
      <c r="AH155" s="34"/>
      <c r="AI155" s="34"/>
      <c r="AJ155" s="34"/>
      <c r="AK155" s="34"/>
      <c r="AL155" s="195"/>
      <c r="AM155" s="195"/>
      <c r="AN155" s="80"/>
      <c r="AO155" s="80"/>
      <c r="AP155" s="80"/>
      <c r="AQ155" s="35"/>
    </row>
    <row r="156" spans="1:43" x14ac:dyDescent="0.2">
      <c r="A156" s="84">
        <v>149</v>
      </c>
      <c r="B156" s="84" t="str">
        <f ca="1"/>
        <v>New Zealand</v>
      </c>
      <c r="C156" s="84" t="str">
        <f ca="1"/>
        <v>NZL</v>
      </c>
      <c r="D156" s="219" t="str">
        <f ca="1"/>
        <v>EAS           East Asia &amp; Pacific</v>
      </c>
      <c r="E156" s="219" t="str">
        <f ca="1"/>
        <v>NA</v>
      </c>
      <c r="F156" s="190"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$M$4:$Y$4,
                    (M156:Y156),
                    "")),
            1,
            0))
        =0,
    NA(),
    IF(
        Parameters!$D$15=1,
        IF(
            SUM(--(ISNUMBER(IF($M$4:$Y$4=1,(M156:Y156),""))))&gt;0,
            MAX(IF(
                ISNUMBER(M156:Y156),
                IF(
                    M$4:Y$4=1,
                    M156:Y156,
                    ""),
                "")),
            MAX(IF(
                ISNUMBER(M156:Y156),
                IF(
                    M$4:Y$4=2,
                    M156:Y156,
                    ""),
                ""))
        ),
        IF(
            Parameters!$D$16=1,
            IFERROR(
                AVERAGE(IF(
                    ISNUMBER(M156:Y156),
                    IF(
                        M$4:Y$4=1,
                        M156:Y156,
                        ""),
                    "")),
                AVERAGE(IF(
                    ISNUMBER(M156:Y156),
                    IF(
                        M$4:Y$4=2,
                        M156:Y156,
                        ""),
                    ""))
            ),
            IF(
                Parameters!$D$17=1,
                IFERROR(
                    IF(
                        OR(
                            IF(
                                ISNUMBER(M156:Y156),
                                IF(
                                    M$4:Y$4=1,
                                    M156:Y156,
                                    ""),
                                "")
                            =0),
                        0,
                        GEOMEAN(IF(
                            ISNUMBER(M156:Y156),
                            IF(
                                M$4:Y$4=1,
                                M156:Y156,
                                ""),
                            ""))
                    ),
                    IF(
                        OR(IF(
                            ISNUMBER(M156:Y156),
                            IF(
                                M$4:Y$4=2,
                                M156:Y156,
                                ""),
                            "")
                            =0),
                        0,
                        GEOMEAN(IF(
                            ISNUMBER(M156:Y156),
                            IF(
                                M$4:Y$4=2,
                                M156:Y156,
                                ""),
                            "")))
                )
            )
        )
    )
)</f>
        <v>0.42857142857142799</v>
      </c>
      <c r="I156" s="191" cm="1">
        <f t="array" ref="I156">IF(
    SUM(IF(
            ISNUMBER(
                IF(
                    $M$5:$Y$5,
                    (M156:Y156),
                    "")),
            1,
            0))
        =0,
    NA(),
    IF(
        Parameters!$D$15=1,
        IF(
            SUM(--(ISNUMBER(IF($M$5:$Y$5=1,(M156:Y156),""))))&gt;0,
            MAX(IF(
                ISNUMBER(M156:Y156),
                IF(
                    M$5:Y$5=1,
                    M156:Y156,
                    ""),
                "")),
            MAX(IF(
                ISNUMBER(M156:Y156),
                IF(
                    M$5:Y$5=2,
                    M156:Y156,
                    ""),
                ""))
        ),
        IF(
            Parameters!$D$16=1,
            IFERROR(
                AVERAGE(IF(
                    ISNUMBER(M156:Y156),
                    IF(
                        M$5:Y$5=1,
                        M156:Y156,
                        ""),
                    "")),
                AVERAGE(IF(
                    ISNUMBER(M156:Y156),
                    IF(
                        M$5:Y$5=2,
                        M156:Y156,
                        ""),
                    ""))
            ),
            IF(
                Parameters!$D$17=1,
                IFERROR(
                    IF(
                        OR(
                            IF(
                                ISNUMBER(M156:Y156),
                                IF(
                                    M$5:Y$5=1,
                                    M156:Y156,
                                    ""),
                                "")
                            =0),
                        0,
                        GEOMEAN(IF(
                            ISNUMBER(M156:Y156),
                            IF(
                                M$5:Y$5=1,
                                M156:Y156,
                                ""),
                            ""))
                    ),
                    IF(
                        OR(IF(
                            ISNUMBER(M156:Y156),
                            IF(
                                M$5:Y$5=2,
                                M156:Y156,
                                ""),
                            "")
                            =0),
                        0,
                        GEOMEAN(IF(
                            ISNUMBER(M156:Y156),
                            IF(
                                M$5:Y$5=2,
                                M156:Y156,
                                ""),
                            "")))
                )
            )
        )
    )
)</f>
        <v>0</v>
      </c>
      <c r="J156" s="242">
        <v>45163</v>
      </c>
      <c r="K156" s="242">
        <v>45203</v>
      </c>
      <c r="L156" s="91" t="s">
        <v>254</v>
      </c>
      <c r="M156" s="192">
        <v>0.42857142857142799</v>
      </c>
      <c r="N156" s="192">
        <v>0</v>
      </c>
      <c r="O156" s="192" t="s">
        <v>409</v>
      </c>
      <c r="P156" s="192" t="s">
        <v>409</v>
      </c>
      <c r="Q156" s="192" t="s">
        <v>409</v>
      </c>
      <c r="R156" s="192">
        <v>0.3</v>
      </c>
      <c r="S156" s="192">
        <v>-0.45</v>
      </c>
      <c r="T156" s="192">
        <v>-0.84999999999999898</v>
      </c>
      <c r="U156" s="192" t="s">
        <v>409</v>
      </c>
      <c r="V156" s="192" t="s">
        <v>409</v>
      </c>
      <c r="W156" s="192" t="s">
        <v>409</v>
      </c>
      <c r="X156" s="192" t="s">
        <v>409</v>
      </c>
      <c r="Y156" s="192"/>
      <c r="Z156" s="192"/>
      <c r="AF156" s="34"/>
      <c r="AG156" s="34"/>
      <c r="AH156" s="34"/>
      <c r="AI156" s="34"/>
      <c r="AJ156" s="34"/>
      <c r="AK156" s="34"/>
      <c r="AL156" s="195"/>
      <c r="AM156" s="195"/>
      <c r="AN156" s="80"/>
      <c r="AO156" s="80"/>
      <c r="AP156" s="80"/>
      <c r="AQ156" s="35"/>
    </row>
    <row r="157" spans="1:43" x14ac:dyDescent="0.2">
      <c r="A157" s="84">
        <v>150</v>
      </c>
      <c r="B157" s="84" t="str">
        <f ca="1"/>
        <v>Oman</v>
      </c>
      <c r="C157" s="84" t="str">
        <f ca="1"/>
        <v>OMN</v>
      </c>
      <c r="D157" s="219" t="str">
        <f ca="1"/>
        <v>MEA           Middle East &amp; North Africa</v>
      </c>
      <c r="E157" s="219" t="str">
        <f ca="1"/>
        <v>NA</v>
      </c>
      <c r="F157" s="190"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$M$4:$Y$4,
                    (M157:Y157),
                    "")),
            1,
            0))
        =0,
    NA(),
    IF(
        Parameters!$D$15=1,
        IF(
            SUM(--(ISNUMBER(IF($M$4:$Y$4=1,(M157:Y157),""))))&gt;0,
            MAX(IF(
                ISNUMBER(M157:Y157),
                IF(
                    M$4:Y$4=1,
                    M157:Y157,
                    ""),
                "")),
            MAX(IF(
                ISNUMBER(M157:Y157),
                IF(
                    M$4:Y$4=2,
                    M157:Y157,
                    ""),
                ""))
        ),
        IF(
            Parameters!$D$16=1,
            IFERROR(
                AVERAGE(IF(
                    ISNUMBER(M157:Y157),
                    IF(
                        M$4:Y$4=1,
                        M157:Y157,
                        ""),
                    "")),
                AVERAGE(IF(
                    ISNUMBER(M157:Y157),
                    IF(
                        M$4:Y$4=2,
                        M157:Y157,
                        ""),
                    ""))
            ),
            IF(
                Parameters!$D$17=1,
                IFERROR(
                    IF(
                        OR(
                            IF(
                                ISNUMBER(M157:Y157),
                                IF(
                                    M$4:Y$4=1,
                                    M157:Y157,
                                    ""),
                                "")
                            =0),
                        0,
                        GEOMEAN(IF(
                            ISNUMBER(M157:Y157),
                            IF(
                                M$4:Y$4=1,
                                M157:Y157,
                                ""),
                            ""))
                    ),
                    IF(
                        OR(IF(
                            ISNUMBER(M157:Y157),
                            IF(
                                M$4:Y$4=2,
                                M157:Y157,
                                ""),
                            "")
                            =0),
                        0,
                        GEOMEAN(IF(
                            ISNUMBER(M157:Y157),
                            IF(
                                M$4:Y$4=2,
                                M157:Y157,
                                ""),
                            "")))
                )
            )
        )
    )
)</f>
        <v>2.71428571428571</v>
      </c>
      <c r="I157" s="191" t="e" cm="1">
        <f t="array" ref="I157">IF(
    SUM(IF(
            ISNUMBER(
                IF(
                    $M$5:$Y$5,
                    (M157:Y157),
                    "")),
            1,
            0))
        =0,
    NA(),
    IF(
        Parameters!$D$15=1,
        IF(
            SUM(--(ISNUMBER(IF($M$5:$Y$5=1,(M157:Y157),""))))&gt;0,
            MAX(IF(
                ISNUMBER(M157:Y157),
                IF(
                    M$5:Y$5=1,
                    M157:Y157,
                    ""),
                "")),
            MAX(IF(
                ISNUMBER(M157:Y157),
                IF(
                    M$5:Y$5=2,
                    M157:Y157,
                    ""),
                ""))
        ),
        IF(
            Parameters!$D$16=1,
            IFERROR(
                AVERAGE(IF(
                    ISNUMBER(M157:Y157),
                    IF(
                        M$5:Y$5=1,
                        M157:Y157,
                        ""),
                    "")),
                AVERAGE(IF(
                    ISNUMBER(M157:Y157),
                    IF(
                        M$5:Y$5=2,
                        M157:Y157,
                        ""),
                    ""))
            ),
            IF(
                Parameters!$D$17=1,
                IFERROR(
                    IF(
                        OR(
                            IF(
                                ISNUMBER(M157:Y157),
                                IF(
                                    M$5:Y$5=1,
                                    M157:Y157,
                                    ""),
                                "")
                            =0),
                        0,
                        GEOMEAN(IF(
                            ISNUMBER(M157:Y157),
                            IF(
                                M$5:Y$5=1,
                                M157:Y157,
                                ""),
                            ""))
                    ),
                    IF(
                        OR(IF(
                            ISNUMBER(M157:Y157),
                            IF(
                                M$5:Y$5=2,
                                M157:Y157,
                                ""),
                            "")
                            =0),
                        0,
                        GEOMEAN(IF(
                            ISNUMBER(M157:Y157),
                            IF(
                                M$5:Y$5=2,
                                M157:Y157,
                                ""),
                            "")))
                )
            )
        )
    )
)</f>
        <v>#N/A</v>
      </c>
      <c r="J157" s="242">
        <v>44753</v>
      </c>
      <c r="K157" s="242">
        <v>45014</v>
      </c>
      <c r="L157" s="91" t="s">
        <v>256</v>
      </c>
      <c r="M157" s="192">
        <v>2.71428571428571</v>
      </c>
      <c r="N157" s="192" t="s">
        <v>409</v>
      </c>
      <c r="O157" s="192" t="s">
        <v>409</v>
      </c>
      <c r="P157" s="192" t="s">
        <v>409</v>
      </c>
      <c r="Q157" s="192" t="s">
        <v>409</v>
      </c>
      <c r="R157" s="192">
        <v>1.9</v>
      </c>
      <c r="S157" s="192" t="s">
        <v>409</v>
      </c>
      <c r="T157" s="192" t="s">
        <v>409</v>
      </c>
      <c r="U157" s="192" t="s">
        <v>409</v>
      </c>
      <c r="V157" s="192" t="s">
        <v>409</v>
      </c>
      <c r="W157" s="192" t="s">
        <v>409</v>
      </c>
      <c r="X157" s="192" t="s">
        <v>409</v>
      </c>
      <c r="Y157" s="192"/>
      <c r="Z157" s="192"/>
      <c r="AF157" s="34"/>
      <c r="AG157" s="34"/>
      <c r="AH157" s="34"/>
      <c r="AI157" s="34"/>
      <c r="AJ157" s="34"/>
      <c r="AK157" s="34"/>
      <c r="AL157" s="195"/>
      <c r="AM157" s="195"/>
      <c r="AN157" s="80"/>
      <c r="AO157" s="80"/>
      <c r="AP157" s="80"/>
      <c r="AQ157" s="35"/>
    </row>
    <row r="158" spans="1:43" x14ac:dyDescent="0.2">
      <c r="A158" s="84">
        <v>151</v>
      </c>
      <c r="B158" s="84" t="str">
        <f ca="1"/>
        <v>Pakistan</v>
      </c>
      <c r="C158" s="84" t="str">
        <f ca="1"/>
        <v>PAK</v>
      </c>
      <c r="D158" s="219" t="str">
        <f ca="1"/>
        <v>SAS           South Asia</v>
      </c>
      <c r="E158" s="219" t="str">
        <f ca="1"/>
        <v>Blend</v>
      </c>
      <c r="F158" s="190"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8.7013956187663197</v>
      </c>
      <c r="H158" s="80" cm="1">
        <f t="array" ref="H158">IF(
    SUM(IF(
            ISNUMBER(
                IF(
                    $M$4:$Y$4,
                    (M158:Y158),
                    "")),
            1,
            0))
        =0,
    NA(),
    IF(
        Parameters!$D$15=1,
        IF(
            SUM(--(ISNUMBER(IF($M$4:$Y$4=1,(M158:Y158),""))))&gt;0,
            MAX(IF(
                ISNUMBER(M158:Y158),
                IF(
                    M$4:Y$4=1,
                    M158:Y158,
                    ""),
                "")),
            MAX(IF(
                ISNUMBER(M158:Y158),
                IF(
                    M$4:Y$4=2,
                    M158:Y158,
                    ""),
                ""))
        ),
        IF(
            Parameters!$D$16=1,
            IFERROR(
                AVERAGE(IF(
                    ISNUMBER(M158:Y158),
                    IF(
                        M$4:Y$4=1,
                        M158:Y158,
                        ""),
                    "")),
                AVERAGE(IF(
                    ISNUMBER(M158:Y158),
                    IF(
                        M$4:Y$4=2,
                        M158:Y158,
                        ""),
                    ""))
            ),
            IF(
                Parameters!$D$17=1,
                IFERROR(
                    IF(
                        OR(
                            IF(
                                ISNUMBER(M158:Y158),
                                IF(
                                    M$4:Y$4=1,
                                    M158:Y158,
                                    ""),
                                "")
                            =0),
                        0,
                        GEOMEAN(IF(
                            ISNUMBER(M158:Y158),
                            IF(
                                M$4:Y$4=1,
                                M158:Y158,
                                ""),
                            ""))
                    ),
                    IF(
                        OR(IF(
                            ISNUMBER(M158:Y158),
                            IF(
                                M$4:Y$4=2,
                                M158:Y158,
                                ""),
                            "")
                            =0),
                        0,
                        GEOMEAN(IF(
                            ISNUMBER(M158:Y158),
                            IF(
                                M$4:Y$4=2,
                                M158:Y158,
                                ""),
                            "")))
                )
            )
        )
    )
)</f>
        <v>7.5714285714285703</v>
      </c>
      <c r="I158" s="191" cm="1">
        <f t="array" ref="I158">IF(
    SUM(IF(
            ISNUMBER(
                IF(
                    $M$5:$Y$5,
                    (M158:Y158),
                    "")),
            1,
            0))
        =0,
    NA(),
    IF(
        Parameters!$D$15=1,
        IF(
            SUM(--(ISNUMBER(IF($M$5:$Y$5=1,(M158:Y158),""))))&gt;0,
            MAX(IF(
                ISNUMBER(M158:Y158),
                IF(
                    M$5:Y$5=1,
                    M158:Y158,
                    ""),
                "")),
            MAX(IF(
                ISNUMBER(M158:Y158),
                IF(
                    M$5:Y$5=2,
                    M158:Y158,
                    ""),
                ""))
        ),
        IF(
            Parameters!$D$16=1,
            IFERROR(
                AVERAGE(IF(
                    ISNUMBER(M158:Y158),
                    IF(
                        M$5:Y$5=1,
                        M158:Y158,
                        ""),
                    "")),
                AVERAGE(IF(
                    ISNUMBER(M158:Y158),
                    IF(
                        M$5:Y$5=2,
                        M158:Y158,
                        ""),
                    ""))
            ),
            IF(
                Parameters!$D$17=1,
                IFERROR(
                    IF(
                        OR(
                            IF(
                                ISNUMBER(M158:Y158),
                                IF(
                                    M$5:Y$5=1,
                                    M158:Y158,
                                    ""),
                                "")
                            =0),
                        0,
                        GEOMEAN(IF(
                            ISNUMBER(M158:Y158),
                            IF(
                                M$5:Y$5=1,
                                M158:Y158,
                                ""),
                            ""))
                    ),
                    IF(
                        OR(IF(
                            ISNUMBER(M158:Y158),
                            IF(
                                M$5:Y$5=2,
                                M158:Y158,
                                ""),
                            "")
                            =0),
                        0,
                        GEOMEAN(IF(
                            ISNUMBER(M158:Y158),
                            IF(
                                M$5:Y$5=2,
                                M158:Y158,
                                ""),
                            "")))
                )
            )
        )
    )
)</f>
        <v>10</v>
      </c>
      <c r="J158" s="242">
        <v>44860</v>
      </c>
      <c r="K158" s="242">
        <v>45203</v>
      </c>
      <c r="L158" s="91" t="s">
        <v>258</v>
      </c>
      <c r="M158" s="192">
        <v>7.5714285714285703</v>
      </c>
      <c r="N158" s="192">
        <v>0</v>
      </c>
      <c r="O158" s="192">
        <v>0</v>
      </c>
      <c r="P158" s="192">
        <v>10</v>
      </c>
      <c r="Q158" s="192" t="s">
        <v>409</v>
      </c>
      <c r="R158" s="192">
        <v>5.3</v>
      </c>
      <c r="S158" s="192">
        <v>-9.9999999999999603E-2</v>
      </c>
      <c r="T158" s="192">
        <v>-0.26200000000000001</v>
      </c>
      <c r="U158" s="192" t="s">
        <v>539</v>
      </c>
      <c r="V158" s="192">
        <v>3.1672137656133801</v>
      </c>
      <c r="W158" s="192">
        <v>0.57938181619722995</v>
      </c>
      <c r="X158" s="192" t="s">
        <v>409</v>
      </c>
      <c r="Y158" s="192"/>
      <c r="Z158" s="192"/>
      <c r="AF158" s="34"/>
      <c r="AG158" s="34"/>
      <c r="AH158" s="34"/>
      <c r="AI158" s="34"/>
      <c r="AJ158" s="34"/>
      <c r="AK158" s="34"/>
      <c r="AL158" s="195"/>
      <c r="AM158" s="195"/>
      <c r="AN158" s="80"/>
      <c r="AO158" s="80"/>
      <c r="AP158" s="80"/>
      <c r="AQ158" s="35"/>
    </row>
    <row r="159" spans="1:43" x14ac:dyDescent="0.2">
      <c r="A159" s="84">
        <v>152</v>
      </c>
      <c r="B159" s="84" t="str">
        <f ca="1"/>
        <v>Panama</v>
      </c>
      <c r="C159" s="84" t="str">
        <f ca="1"/>
        <v>PAN</v>
      </c>
      <c r="D159" s="219" t="str">
        <f ca="1"/>
        <v>LCN           Latin America &amp; Caribbean</v>
      </c>
      <c r="E159" s="219" t="str">
        <f ca="1"/>
        <v>IBRD</v>
      </c>
      <c r="F159" s="190"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3.627395898664715</v>
      </c>
      <c r="H159" s="80" cm="1">
        <f t="array" ref="H159">IF(
    SUM(IF(
            ISNUMBER(
                IF(
                    $M$4:$Y$4,
                    (M159:Y159),
                    "")),
            1,
            0))
        =0,
    NA(),
    IF(
        Parameters!$D$15=1,
        IF(
            SUM(--(ISNUMBER(IF($M$4:$Y$4=1,(M159:Y159),""))))&gt;0,
            MAX(IF(
                ISNUMBER(M159:Y159),
                IF(
                    M$4:Y$4=1,
                    M159:Y159,
                    ""),
                "")),
            MAX(IF(
                ISNUMBER(M159:Y159),
                IF(
                    M$4:Y$4=2,
                    M159:Y159,
                    ""),
                ""))
        ),
        IF(
            Parameters!$D$16=1,
            IFERROR(
                AVERAGE(IF(
                    ISNUMBER(M159:Y159),
                    IF(
                        M$4:Y$4=1,
                        M159:Y159,
                        ""),
                    "")),
                AVERAGE(IF(
                    ISNUMBER(M159:Y159),
                    IF(
                        M$4:Y$4=2,
                        M159:Y159,
                        ""),
                    ""))
            ),
            IF(
                Parameters!$D$17=1,
                IFERROR(
                    IF(
                        OR(
                            IF(
                                ISNUMBER(M159:Y159),
                                IF(
                                    M$4:Y$4=1,
                                    M159:Y159,
                                    ""),
                                "")
                            =0),
                        0,
                        GEOMEAN(IF(
                            ISNUMBER(M159:Y159),
                            IF(
                                M$4:Y$4=1,
                                M159:Y159,
                                ""),
                            ""))
                    ),
                    IF(
                        OR(IF(
                            ISNUMBER(M159:Y159),
                            IF(
                                M$4:Y$4=2,
                                M159:Y159,
                                ""),
                            "")
                            =0),
                        0,
                        GEOMEAN(IF(
                            ISNUMBER(M159:Y159),
                            IF(
                                M$4:Y$4=2,
                                M159:Y159,
                                ""),
                            "")))
                )
            )
        )
    )
)</f>
        <v>3.71428571428571</v>
      </c>
      <c r="I159" s="191" cm="1">
        <f t="array" ref="I159">IF(
    SUM(IF(
            ISNUMBER(
                IF(
                    $M$5:$Y$5,
                    (M159:Y159),
                    "")),
            1,
            0))
        =0,
    NA(),
    IF(
        Parameters!$D$15=1,
        IF(
            SUM(--(ISNUMBER(IF($M$5:$Y$5=1,(M159:Y159),""))))&gt;0,
            MAX(IF(
                ISNUMBER(M159:Y159),
                IF(
                    M$5:Y$5=1,
                    M159:Y159,
                    ""),
                "")),
            MAX(IF(
                ISNUMBER(M159:Y159),
                IF(
                    M$5:Y$5=2,
                    M159:Y159,
                    ""),
                ""))
        ),
        IF(
            Parameters!$D$16=1,
            IFERROR(
                AVERAGE(IF(
                    ISNUMBER(M159:Y159),
                    IF(
                        M$5:Y$5=1,
                        M159:Y159,
                        ""),
                    "")),
                AVERAGE(IF(
                    ISNUMBER(M159:Y159),
                    IF(
                        M$5:Y$5=2,
                        M159:Y159,
                        ""),
                    ""))
            ),
            IF(
                Parameters!$D$17=1,
                IFERROR(
                    IF(
                        OR(
                            IF(
                                ISNUMBER(M159:Y159),
                                IF(
                                    M$5:Y$5=1,
                                    M159:Y159,
                                    ""),
                                "")
                            =0),
                        0,
                        GEOMEAN(IF(
                            ISNUMBER(M159:Y159),
                            IF(
                                M$5:Y$5=1,
                                M159:Y159,
                                ""),
                            ""))
                    ),
                    IF(
                        OR(IF(
                            ISNUMBER(M159:Y159),
                            IF(
                                M$5:Y$5=2,
                                M159:Y159,
                                ""),
                            "")
                            =0),
                        0,
                        GEOMEAN(IF(
                            ISNUMBER(M159:Y159),
                            IF(
                                M$5:Y$5=2,
                                M159:Y159,
                                ""),
                            "")))
                )
            )
        )
    )
)</f>
        <v>3.5425387322902799</v>
      </c>
      <c r="J159" s="242">
        <v>45188</v>
      </c>
      <c r="K159" s="242">
        <v>45203</v>
      </c>
      <c r="L159" s="91" t="s">
        <v>260</v>
      </c>
      <c r="M159" s="192">
        <v>3.71428571428571</v>
      </c>
      <c r="N159" s="192">
        <v>0</v>
      </c>
      <c r="O159" s="192" t="s">
        <v>409</v>
      </c>
      <c r="P159" s="192">
        <v>3.5425387322902799</v>
      </c>
      <c r="Q159" s="192" t="s">
        <v>409</v>
      </c>
      <c r="R159" s="192">
        <v>2.6</v>
      </c>
      <c r="S159" s="192">
        <v>-2.4929999999999901</v>
      </c>
      <c r="T159" s="192">
        <v>-7.2549999999999901</v>
      </c>
      <c r="U159" s="192" t="s">
        <v>409</v>
      </c>
      <c r="V159" s="192">
        <v>0.17712693661451401</v>
      </c>
      <c r="W159" s="192">
        <v>-1.7548352479934901E-2</v>
      </c>
      <c r="X159" s="192" t="s">
        <v>409</v>
      </c>
      <c r="Y159" s="192"/>
      <c r="Z159" s="192"/>
      <c r="AF159" s="34"/>
      <c r="AG159" s="34"/>
      <c r="AH159" s="34"/>
      <c r="AI159" s="34"/>
      <c r="AJ159" s="34"/>
      <c r="AK159" s="34"/>
      <c r="AL159" s="195"/>
      <c r="AM159" s="195"/>
      <c r="AN159" s="80"/>
      <c r="AO159" s="80"/>
      <c r="AP159" s="80"/>
      <c r="AQ159" s="35"/>
    </row>
    <row r="160" spans="1:43" x14ac:dyDescent="0.2">
      <c r="A160" s="84">
        <v>153</v>
      </c>
      <c r="B160" s="84" t="str">
        <f ca="1"/>
        <v>Peru</v>
      </c>
      <c r="C160" s="84" t="str">
        <f ca="1"/>
        <v>PER</v>
      </c>
      <c r="D160" s="219" t="str">
        <f ca="1"/>
        <v>LCN           Latin America &amp; Caribbean</v>
      </c>
      <c r="E160" s="219" t="str">
        <f ca="1"/>
        <v>IBRD</v>
      </c>
      <c r="F160" s="190"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$M$4:$Y$4,
                    (M160:Y160),
                    "")),
            1,
            0))
        =0,
    NA(),
    IF(
        Parameters!$D$15=1,
        IF(
            SUM(--(ISNUMBER(IF($M$4:$Y$4=1,(M160:Y160),""))))&gt;0,
            MAX(IF(
                ISNUMBER(M160:Y160),
                IF(
                    M$4:Y$4=1,
                    M160:Y160,
                    ""),
                "")),
            MAX(IF(
                ISNUMBER(M160:Y160),
                IF(
                    M$4:Y$4=2,
                    M160:Y160,
                    ""),
                ""))
        ),
        IF(
            Parameters!$D$16=1,
            IFERROR(
                AVERAGE(IF(
                    ISNUMBER(M160:Y160),
                    IF(
                        M$4:Y$4=1,
                        M160:Y160,
                        ""),
                    "")),
                AVERAGE(IF(
                    ISNUMBER(M160:Y160),
                    IF(
                        M$4:Y$4=2,
                        M160:Y160,
                        ""),
                    ""))
            ),
            IF(
                Parameters!$D$17=1,
                IFERROR(
                    IF(
                        OR(
                            IF(
                                ISNUMBER(M160:Y160),
                                IF(
                                    M$4:Y$4=1,
                                    M160:Y160,
                                    ""),
                                "")
                            =0),
                        0,
                        GEOMEAN(IF(
                            ISNUMBER(M160:Y160),
                            IF(
                                M$4:Y$4=1,
                                M160:Y160,
                                ""),
                            ""))
                    ),
                    IF(
                        OR(IF(
                            ISNUMBER(M160:Y160),
                            IF(
                                M$4:Y$4=2,
                                M160:Y160,
                                ""),
                            "")
                            =0),
                        0,
                        GEOMEAN(IF(
                            ISNUMBER(M160:Y160),
                            IF(
                                M$4:Y$4=2,
                                M160:Y160,
                                ""),
                            "")))
                )
            )
        )
    )
)</f>
        <v>4.71428571428571</v>
      </c>
      <c r="I160" s="191" cm="1">
        <f t="array" ref="I160">IF(
    SUM(IF(
            ISNUMBER(
                IF(
                    $M$5:$Y$5,
                    (M160:Y160),
                    "")),
            1,
            0))
        =0,
    NA(),
    IF(
        Parameters!$D$15=1,
        IF(
            SUM(--(ISNUMBER(IF($M$5:$Y$5=1,(M160:Y160),""))))&gt;0,
            MAX(IF(
                ISNUMBER(M160:Y160),
                IF(
                    M$5:Y$5=1,
                    M160:Y160,
                    ""),
                "")),
            MAX(IF(
                ISNUMBER(M160:Y160),
                IF(
                    M$5:Y$5=2,
                    M160:Y160,
                    ""),
                ""))
        ),
        IF(
            Parameters!$D$16=1,
            IFERROR(
                AVERAGE(IF(
                    ISNUMBER(M160:Y160),
                    IF(
                        M$5:Y$5=1,
                        M160:Y160,
                        ""),
                    "")),
                AVERAGE(IF(
                    ISNUMBER(M160:Y160),
                    IF(
                        M$5:Y$5=2,
                        M160:Y160,
                        ""),
                    ""))
            ),
            IF(
                Parameters!$D$17=1,
                IFERROR(
                    IF(
                        OR(
                            IF(
                                ISNUMBER(M160:Y160),
                                IF(
                                    M$5:Y$5=1,
                                    M160:Y160,
                                    ""),
                                "")
                            =0),
                        0,
                        GEOMEAN(IF(
                            ISNUMBER(M160:Y160),
                            IF(
                                M$5:Y$5=1,
                                M160:Y160,
                                ""),
                            ""))
                    ),
                    IF(
                        OR(IF(
                            ISNUMBER(M160:Y160),
                            IF(
                                M$5:Y$5=2,
                                M160:Y160,
                                ""),
                            "")
                            =0),
                        0,
                        GEOMEAN(IF(
                            ISNUMBER(M160:Y160),
                            IF(
                                M$5:Y$5=2,
                                M160:Y160,
                                ""),
                            "")))
                )
            )
        )
    )
)</f>
        <v>0</v>
      </c>
      <c r="J160" s="242">
        <v>45188</v>
      </c>
      <c r="K160" s="242">
        <v>45203</v>
      </c>
      <c r="L160" s="91" t="s">
        <v>262</v>
      </c>
      <c r="M160" s="192">
        <v>4.71428571428571</v>
      </c>
      <c r="N160" s="192">
        <v>0</v>
      </c>
      <c r="O160" s="192">
        <v>0</v>
      </c>
      <c r="P160" s="192">
        <v>0</v>
      </c>
      <c r="Q160" s="192" t="s">
        <v>409</v>
      </c>
      <c r="R160" s="192">
        <v>3.3</v>
      </c>
      <c r="S160" s="192">
        <v>-2.8999999999999901</v>
      </c>
      <c r="T160" s="192">
        <v>-2.2999999999999998</v>
      </c>
      <c r="U160" s="192" t="s">
        <v>539</v>
      </c>
      <c r="V160" s="192">
        <v>-0.48761613790893599</v>
      </c>
      <c r="W160" s="192">
        <v>-7.6913833618159604E-3</v>
      </c>
      <c r="X160" s="192" t="s">
        <v>409</v>
      </c>
      <c r="Y160" s="192"/>
      <c r="Z160" s="192"/>
      <c r="AF160" s="34"/>
      <c r="AG160" s="34"/>
      <c r="AH160" s="34"/>
      <c r="AI160" s="34"/>
      <c r="AJ160" s="34"/>
      <c r="AK160" s="34"/>
      <c r="AL160" s="195"/>
      <c r="AM160" s="195"/>
      <c r="AN160" s="80"/>
      <c r="AO160" s="80"/>
      <c r="AP160" s="80"/>
      <c r="AQ160" s="35"/>
    </row>
    <row r="161" spans="1:43" x14ac:dyDescent="0.2">
      <c r="A161" s="84">
        <v>154</v>
      </c>
      <c r="B161" s="84" t="str">
        <f ca="1"/>
        <v>Philippines</v>
      </c>
      <c r="C161" s="84" t="str">
        <f ca="1"/>
        <v>PHL</v>
      </c>
      <c r="D161" s="219" t="str">
        <f ca="1"/>
        <v>EAS           East Asia &amp; Pacific</v>
      </c>
      <c r="E161" s="219" t="str">
        <f ca="1"/>
        <v>IBRD</v>
      </c>
      <c r="F161" s="190"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$M$4:$Y$4,
                    (M161:Y161),
                    "")),
            1,
            0))
        =0,
    NA(),
    IF(
        Parameters!$D$15=1,
        IF(
            SUM(--(ISNUMBER(IF($M$4:$Y$4=1,(M161:Y161),""))))&gt;0,
            MAX(IF(
                ISNUMBER(M161:Y161),
                IF(
                    M$4:Y$4=1,
                    M161:Y161,
                    ""),
                "")),
            MAX(IF(
                ISNUMBER(M161:Y161),
                IF(
                    M$4:Y$4=2,
                    M161:Y161,
                    ""),
                ""))
        ),
        IF(
            Parameters!$D$16=1,
            IFERROR(
                AVERAGE(IF(
                    ISNUMBER(M161:Y161),
                    IF(
                        M$4:Y$4=1,
                        M161:Y161,
                        ""),
                    "")),
                AVERAGE(IF(
                    ISNUMBER(M161:Y161),
                    IF(
                        M$4:Y$4=2,
                        M161:Y161,
                        ""),
                    ""))
            ),
            IF(
                Parameters!$D$17=1,
                IFERROR(
                    IF(
                        OR(
                            IF(
                                ISNUMBER(M161:Y161),
                                IF(
                                    M$4:Y$4=1,
                                    M161:Y161,
                                    ""),
                                "")
                            =0),
                        0,
                        GEOMEAN(IF(
                            ISNUMBER(M161:Y161),
                            IF(
                                M$4:Y$4=1,
                                M161:Y161,
                                ""),
                            ""))
                    ),
                    IF(
                        OR(IF(
                            ISNUMBER(M161:Y161),
                            IF(
                                M$4:Y$4=2,
                                M161:Y161,
                                ""),
                            "")
                            =0),
                        0,
                        GEOMEAN(IF(
                            ISNUMBER(M161:Y161),
                            IF(
                                M$4:Y$4=2,
                                M161:Y161,
                                ""),
                            "")))
                )
            )
        )
    )
)</f>
        <v>5.1428571428571397</v>
      </c>
      <c r="I161" s="191" cm="1">
        <f t="array" ref="I161">IF(
    SUM(IF(
            ISNUMBER(
                IF(
                    $M$5:$Y$5,
                    (M161:Y161),
                    "")),
            1,
            0))
        =0,
    NA(),
    IF(
        Parameters!$D$15=1,
        IF(
            SUM(--(ISNUMBER(IF($M$5:$Y$5=1,(M161:Y161),""))))&gt;0,
            MAX(IF(
                ISNUMBER(M161:Y161),
                IF(
                    M$5:Y$5=1,
                    M161:Y161,
                    ""),
                "")),
            MAX(IF(
                ISNUMBER(M161:Y161),
                IF(
                    M$5:Y$5=2,
                    M161:Y161,
                    ""),
                ""))
        ),
        IF(
            Parameters!$D$16=1,
            IFERROR(
                AVERAGE(IF(
                    ISNUMBER(M161:Y161),
                    IF(
                        M$5:Y$5=1,
                        M161:Y161,
                        ""),
                    "")),
                AVERAGE(IF(
                    ISNUMBER(M161:Y161),
                    IF(
                        M$5:Y$5=2,
                        M161:Y161,
                        ""),
                    ""))
            ),
            IF(
                Parameters!$D$17=1,
                IFERROR(
                    IF(
                        OR(
                            IF(
                                ISNUMBER(M161:Y161),
                                IF(
                                    M$5:Y$5=1,
                                    M161:Y161,
                                    ""),
                                "")
                            =0),
                        0,
                        GEOMEAN(IF(
                            ISNUMBER(M161:Y161),
                            IF(
                                M$5:Y$5=1,
                                M161:Y161,
                                ""),
                            ""))
                    ),
                    IF(
                        OR(IF(
                            ISNUMBER(M161:Y161),
                            IF(
                                M$5:Y$5=2,
                                M161:Y161,
                                ""),
                            "")
                            =0),
                        0,
                        GEOMEAN(IF(
                            ISNUMBER(M161:Y161),
                            IF(
                                M$5:Y$5=2,
                                M161:Y161,
                                ""),
                            "")))
                )
            )
        )
    )
)</f>
        <v>0</v>
      </c>
      <c r="J161" s="242">
        <v>45188</v>
      </c>
      <c r="K161" s="242">
        <v>45203</v>
      </c>
      <c r="L161" s="91" t="s">
        <v>264</v>
      </c>
      <c r="M161" s="192">
        <v>5.1428571428571397</v>
      </c>
      <c r="N161" s="192">
        <v>0</v>
      </c>
      <c r="O161" s="192">
        <v>0</v>
      </c>
      <c r="P161" s="192">
        <v>0</v>
      </c>
      <c r="Q161" s="192" t="s">
        <v>409</v>
      </c>
      <c r="R161" s="192">
        <v>3.6</v>
      </c>
      <c r="S161" s="192">
        <v>-2.383</v>
      </c>
      <c r="T161" s="192">
        <v>-2.617</v>
      </c>
      <c r="U161" s="192" t="s">
        <v>539</v>
      </c>
      <c r="V161" s="192">
        <v>-0.69258971842378403</v>
      </c>
      <c r="W161" s="192">
        <v>-0.38503545068946698</v>
      </c>
      <c r="X161" s="192" t="s">
        <v>409</v>
      </c>
      <c r="Y161" s="192"/>
      <c r="Z161" s="192"/>
      <c r="AF161" s="34"/>
      <c r="AG161" s="34"/>
      <c r="AH161" s="34"/>
      <c r="AI161" s="34"/>
      <c r="AJ161" s="34"/>
      <c r="AK161" s="34"/>
      <c r="AL161" s="195"/>
      <c r="AM161" s="195"/>
      <c r="AN161" s="80"/>
      <c r="AO161" s="80"/>
      <c r="AP161" s="80"/>
      <c r="AQ161" s="35"/>
    </row>
    <row r="162" spans="1:43" x14ac:dyDescent="0.2">
      <c r="A162" s="84">
        <v>155</v>
      </c>
      <c r="B162" s="84" t="str">
        <f ca="1"/>
        <v>Palau</v>
      </c>
      <c r="C162" s="84" t="str">
        <f ca="1"/>
        <v>PLW</v>
      </c>
      <c r="D162" s="219" t="str">
        <f ca="1"/>
        <v>EAS           East Asia &amp; Pacific</v>
      </c>
      <c r="E162" s="219" t="str">
        <f ca="1"/>
        <v>IBRD</v>
      </c>
      <c r="F162" s="190" t="str">
        <f t="shared" ca="1" si="5"/>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$M$4:$Y$4,
                    (M162:Y162),
                    "")),
            1,
            0))
        =0,
    NA(),
    IF(
        Parameters!$D$15=1,
        IF(
            SUM(--(ISNUMBER(IF($M$4:$Y$4=1,(M162:Y162),""))))&gt;0,
            MAX(IF(
                ISNUMBER(M162:Y162),
                IF(
                    M$4:Y$4=1,
                    M162:Y162,
                    ""),
                "")),
            MAX(IF(
                ISNUMBER(M162:Y162),
                IF(
                    M$4:Y$4=2,
                    M162:Y162,
                    ""),
                ""))
        ),
        IF(
            Parameters!$D$16=1,
            IFERROR(
                AVERAGE(IF(
                    ISNUMBER(M162:Y162),
                    IF(
                        M$4:Y$4=1,
                        M162:Y162,
                        ""),
                    "")),
                AVERAGE(IF(
                    ISNUMBER(M162:Y162),
                    IF(
                        M$4:Y$4=2,
                        M162:Y162,
                        ""),
                    ""))
            ),
            IF(
                Parameters!$D$17=1,
                IFERROR(
                    IF(
                        OR(
                            IF(
                                ISNUMBER(M162:Y162),
                                IF(
                                    M$4:Y$4=1,
                                    M162:Y162,
                                    ""),
                                "")
                            =0),
                        0,
                        GEOMEAN(IF(
                            ISNUMBER(M162:Y162),
                            IF(
                                M$4:Y$4=1,
                                M162:Y162,
                                ""),
                            ""))
                    ),
                    IF(
                        OR(IF(
                            ISNUMBER(M162:Y162),
                            IF(
                                M$4:Y$4=2,
                                M162:Y162,
                                ""),
                            "")
                            =0),
                        0,
                        GEOMEAN(IF(
                            ISNUMBER(M162:Y162),
                            IF(
                                M$4:Y$4=2,
                                M162:Y162,
                                ""),
                            "")))
                )
            )
        )
    )
)</f>
        <v>5.8571428571428497</v>
      </c>
      <c r="I162" s="191" t="e" cm="1">
        <f t="array" ref="I162">IF(
    SUM(IF(
            ISNUMBER(
                IF(
                    $M$5:$Y$5,
                    (M162:Y162),
                    "")),
            1,
            0))
        =0,
    NA(),
    IF(
        Parameters!$D$15=1,
        IF(
            SUM(--(ISNUMBER(IF($M$5:$Y$5=1,(M162:Y162),""))))&gt;0,
            MAX(IF(
                ISNUMBER(M162:Y162),
                IF(
                    M$5:Y$5=1,
                    M162:Y162,
                    ""),
                "")),
            MAX(IF(
                ISNUMBER(M162:Y162),
                IF(
                    M$5:Y$5=2,
                    M162:Y162,
                    ""),
                ""))
        ),
        IF(
            Parameters!$D$16=1,
            IFERROR(
                AVERAGE(IF(
                    ISNUMBER(M162:Y162),
                    IF(
                        M$5:Y$5=1,
                        M162:Y162,
                        ""),
                    "")),
                AVERAGE(IF(
                    ISNUMBER(M162:Y162),
                    IF(
                        M$5:Y$5=2,
                        M162:Y162,
                        ""),
                    ""))
            ),
            IF(
                Parameters!$D$17=1,
                IFERROR(
                    IF(
                        OR(
                            IF(
                                ISNUMBER(M162:Y162),
                                IF(
                                    M$5:Y$5=1,
                                    M162:Y162,
                                    ""),
                                "")
                            =0),
                        0,
                        GEOMEAN(IF(
                            ISNUMBER(M162:Y162),
                            IF(
                                M$5:Y$5=1,
                                M162:Y162,
                                ""),
                            ""))
                    ),
                    IF(
                        OR(IF(
                            ISNUMBER(M162:Y162),
                            IF(
                                M$5:Y$5=2,
                                M162:Y162,
                                ""),
                            "")
                            =0),
                        0,
                        GEOMEAN(IF(
                            ISNUMBER(M162:Y162),
                            IF(
                                M$5:Y$5=2,
                                M162:Y162,
                                ""),
                            "")))
                )
            )
        )
    )
)</f>
        <v>#N/A</v>
      </c>
      <c r="J162" s="242">
        <v>45163</v>
      </c>
      <c r="K162" s="242">
        <v>45014</v>
      </c>
      <c r="L162" s="91" t="s">
        <v>266</v>
      </c>
      <c r="M162" s="192">
        <v>5.8571428571428497</v>
      </c>
      <c r="N162" s="192" t="s">
        <v>409</v>
      </c>
      <c r="O162" s="192" t="s">
        <v>409</v>
      </c>
      <c r="P162" s="192" t="s">
        <v>409</v>
      </c>
      <c r="Q162" s="192" t="s">
        <v>409</v>
      </c>
      <c r="R162" s="192">
        <v>4.0999999999999996</v>
      </c>
      <c r="S162" s="192" t="s">
        <v>409</v>
      </c>
      <c r="T162" s="192" t="s">
        <v>409</v>
      </c>
      <c r="U162" s="192" t="s">
        <v>409</v>
      </c>
      <c r="V162" s="192" t="s">
        <v>409</v>
      </c>
      <c r="W162" s="192" t="s">
        <v>409</v>
      </c>
      <c r="X162" s="192" t="s">
        <v>409</v>
      </c>
      <c r="Y162" s="192"/>
      <c r="Z162" s="192"/>
      <c r="AF162" s="34"/>
      <c r="AG162" s="34"/>
      <c r="AH162" s="34"/>
      <c r="AI162" s="34"/>
      <c r="AJ162" s="34"/>
      <c r="AK162" s="34"/>
      <c r="AL162" s="195"/>
      <c r="AM162" s="195"/>
      <c r="AN162" s="80"/>
      <c r="AO162" s="80"/>
      <c r="AP162" s="80"/>
      <c r="AQ162" s="35"/>
    </row>
    <row r="163" spans="1:43" x14ac:dyDescent="0.2">
      <c r="A163" s="84">
        <v>156</v>
      </c>
      <c r="B163" s="84" t="str">
        <f ca="1"/>
        <v>Papua New Guinea</v>
      </c>
      <c r="C163" s="84" t="str">
        <f ca="1"/>
        <v>PNG</v>
      </c>
      <c r="D163" s="219" t="str">
        <f ca="1"/>
        <v>EAS           East Asia &amp; Pacific</v>
      </c>
      <c r="E163" s="219" t="str">
        <f ca="1"/>
        <v>Blend</v>
      </c>
      <c r="F163" s="190"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$M$4:$Y$4,
                    (M163:Y163),
                    "")),
            1,
            0))
        =0,
    NA(),
    IF(
        Parameters!$D$15=1,
        IF(
            SUM(--(ISNUMBER(IF($M$4:$Y$4=1,(M163:Y163),""))))&gt;0,
            MAX(IF(
                ISNUMBER(M163:Y163),
                IF(
                    M$4:Y$4=1,
                    M163:Y163,
                    ""),
                "")),
            MAX(IF(
                ISNUMBER(M163:Y163),
                IF(
                    M$4:Y$4=2,
                    M163:Y163,
                    ""),
                ""))
        ),
        IF(
            Parameters!$D$16=1,
            IFERROR(
                AVERAGE(IF(
                    ISNUMBER(M163:Y163),
                    IF(
                        M$4:Y$4=1,
                        M163:Y163,
                        ""),
                    "")),
                AVERAGE(IF(
                    ISNUMBER(M163:Y163),
                    IF(
                        M$4:Y$4=2,
                        M163:Y163,
                        ""),
                    ""))
            ),
            IF(
                Parameters!$D$17=1,
                IFERROR(
                    IF(
                        OR(
                            IF(
                                ISNUMBER(M163:Y163),
                                IF(
                                    M$4:Y$4=1,
                                    M163:Y163,
                                    ""),
                                "")
                            =0),
                        0,
                        GEOMEAN(IF(
                            ISNUMBER(M163:Y163),
                            IF(
                                M$4:Y$4=1,
                                M163:Y163,
                                ""),
                            ""))
                    ),
                    IF(
                        OR(IF(
                            ISNUMBER(M163:Y163),
                            IF(
                                M$4:Y$4=2,
                                M163:Y163,
                                ""),
                            "")
                            =0),
                        0,
                        GEOMEAN(IF(
                            ISNUMBER(M163:Y163),
                            IF(
                                M$4:Y$4=2,
                                M163:Y163,
                                ""),
                            "")))
                )
            )
        )
    )
)</f>
        <v>9.2857142857142794</v>
      </c>
      <c r="I163" s="191" t="e" cm="1">
        <f t="array" ref="I163">IF(
    SUM(IF(
            ISNUMBER(
                IF(
                    $M$5:$Y$5,
                    (M163:Y163),
                    "")),
            1,
            0))
        =0,
    NA(),
    IF(
        Parameters!$D$15=1,
        IF(
            SUM(--(ISNUMBER(IF($M$5:$Y$5=1,(M163:Y163),""))))&gt;0,
            MAX(IF(
                ISNUMBER(M163:Y163),
                IF(
                    M$5:Y$5=1,
                    M163:Y163,
                    ""),
                "")),
            MAX(IF(
                ISNUMBER(M163:Y163),
                IF(
                    M$5:Y$5=2,
                    M163:Y163,
                    ""),
                ""))
        ),
        IF(
            Parameters!$D$16=1,
            IFERROR(
                AVERAGE(IF(
                    ISNUMBER(M163:Y163),
                    IF(
                        M$5:Y$5=1,
                        M163:Y163,
                        ""),
                    "")),
                AVERAGE(IF(
                    ISNUMBER(M163:Y163),
                    IF(
                        M$5:Y$5=2,
                        M163:Y163,
                        ""),
                    ""))
            ),
            IF(
                Parameters!$D$17=1,
                IFERROR(
                    IF(
                        OR(
                            IF(
                                ISNUMBER(M163:Y163),
                                IF(
                                    M$5:Y$5=1,
                                    M163:Y163,
                                    ""),
                                "")
                            =0),
                        0,
                        GEOMEAN(IF(
                            ISNUMBER(M163:Y163),
                            IF(
                                M$5:Y$5=1,
                                M163:Y163,
                                ""),
                            ""))
                    ),
                    IF(
                        OR(IF(
                            ISNUMBER(M163:Y163),
                            IF(
                                M$5:Y$5=2,
                                M163:Y163,
                                ""),
                            "")
                            =0),
                        0,
                        GEOMEAN(IF(
                            ISNUMBER(M163:Y163),
                            IF(
                                M$5:Y$5=2,
                                M163:Y163,
                                ""),
                            "")))
                )
            )
        )
    )
)</f>
        <v>#N/A</v>
      </c>
      <c r="J163" s="242">
        <v>45188</v>
      </c>
      <c r="K163" s="242">
        <v>45014</v>
      </c>
      <c r="L163" s="91" t="s">
        <v>268</v>
      </c>
      <c r="M163" s="192">
        <v>9.2857142857142794</v>
      </c>
      <c r="N163" s="192" t="s">
        <v>409</v>
      </c>
      <c r="O163" s="192" t="s">
        <v>409</v>
      </c>
      <c r="P163" s="192" t="s">
        <v>409</v>
      </c>
      <c r="Q163" s="192" t="s">
        <v>409</v>
      </c>
      <c r="R163" s="192">
        <v>6.5</v>
      </c>
      <c r="S163" s="192" t="s">
        <v>409</v>
      </c>
      <c r="T163" s="192" t="s">
        <v>409</v>
      </c>
      <c r="U163" s="192" t="s">
        <v>409</v>
      </c>
      <c r="V163" s="192" t="s">
        <v>409</v>
      </c>
      <c r="W163" s="192" t="s">
        <v>409</v>
      </c>
      <c r="X163" s="192" t="s">
        <v>409</v>
      </c>
      <c r="Y163" s="192"/>
      <c r="Z163" s="192"/>
      <c r="AF163" s="34"/>
      <c r="AG163" s="34"/>
      <c r="AH163" s="34"/>
      <c r="AI163" s="34"/>
      <c r="AJ163" s="34"/>
      <c r="AK163" s="34"/>
      <c r="AL163" s="195"/>
      <c r="AM163" s="195"/>
      <c r="AN163" s="80"/>
      <c r="AO163" s="80"/>
      <c r="AP163" s="80"/>
      <c r="AQ163" s="35"/>
    </row>
    <row r="164" spans="1:43" x14ac:dyDescent="0.2">
      <c r="A164" s="84">
        <v>157</v>
      </c>
      <c r="B164" s="84" t="str">
        <f ca="1"/>
        <v>Poland</v>
      </c>
      <c r="C164" s="84" t="str">
        <f ca="1"/>
        <v>POL</v>
      </c>
      <c r="D164" s="219" t="str">
        <f ca="1"/>
        <v>ECS           Europe &amp; Central Asia</v>
      </c>
      <c r="E164" s="219" t="str">
        <f ca="1"/>
        <v>IBRD</v>
      </c>
      <c r="F164" s="190"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1.3060299712159296</v>
      </c>
      <c r="H164" s="80" cm="1">
        <f t="array" ref="H164">IF(
    SUM(IF(
            ISNUMBER(
                IF(
                    $M$4:$Y$4,
                    (M164:Y164),
                    "")),
            1,
            0))
        =0,
    NA(),
    IF(
        Parameters!$D$15=1,
        IF(
            SUM(--(ISNUMBER(IF($M$4:$Y$4=1,(M164:Y164),""))))&gt;0,
            MAX(IF(
                ISNUMBER(M164:Y164),
                IF(
                    M$4:Y$4=1,
                    M164:Y164,
                    ""),
                "")),
            MAX(IF(
                ISNUMBER(M164:Y164),
                IF(
                    M$4:Y$4=2,
                    M164:Y164,
                    ""),
                ""))
        ),
        IF(
            Parameters!$D$16=1,
            IFERROR(
                AVERAGE(IF(
                    ISNUMBER(M164:Y164),
                    IF(
                        M$4:Y$4=1,
                        M164:Y164,
                        ""),
                    "")),
                AVERAGE(IF(
                    ISNUMBER(M164:Y164),
                    IF(
                        M$4:Y$4=2,
                        M164:Y164,
                        ""),
                    ""))
            ),
            IF(
                Parameters!$D$17=1,
                IFERROR(
                    IF(
                        OR(
                            IF(
                                ISNUMBER(M164:Y164),
                                IF(
                                    M$4:Y$4=1,
                                    M164:Y164,
                                    ""),
                                "")
                            =0),
                        0,
                        GEOMEAN(IF(
                            ISNUMBER(M164:Y164),
                            IF(
                                M$4:Y$4=1,
                                M164:Y164,
                                ""),
                            ""))
                    ),
                    IF(
                        OR(IF(
                            ISNUMBER(M164:Y164),
                            IF(
                                M$4:Y$4=2,
                                M164:Y164,
                                ""),
                            "")
                            =0),
                        0,
                        GEOMEAN(IF(
                            ISNUMBER(M164:Y164),
                            IF(
                                M$4:Y$4=2,
                                M164:Y164,
                                ""),
                            "")))
                )
            )
        )
    )
)</f>
        <v>0.85714285714285499</v>
      </c>
      <c r="I164" s="191" cm="1">
        <f t="array" ref="I164">IF(
    SUM(IF(
            ISNUMBER(
                IF(
                    $M$5:$Y$5,
                    (M164:Y164),
                    "")),
            1,
            0))
        =0,
    NA(),
    IF(
        Parameters!$D$15=1,
        IF(
            SUM(--(ISNUMBER(IF($M$5:$Y$5=1,(M164:Y164),""))))&gt;0,
            MAX(IF(
                ISNUMBER(M164:Y164),
                IF(
                    M$5:Y$5=1,
                    M164:Y164,
                    ""),
                "")),
            MAX(IF(
                ISNUMBER(M164:Y164),
                IF(
                    M$5:Y$5=2,
                    M164:Y164,
                    ""),
                ""))
        ),
        IF(
            Parameters!$D$16=1,
            IFERROR(
                AVERAGE(IF(
                    ISNUMBER(M164:Y164),
                    IF(
                        M$5:Y$5=1,
                        M164:Y164,
                        ""),
                    "")),
                AVERAGE(IF(
                    ISNUMBER(M164:Y164),
                    IF(
                        M$5:Y$5=2,
                        M164:Y164,
                        ""),
                    ""))
            ),
            IF(
                Parameters!$D$17=1,
                IFERROR(
                    IF(
                        OR(
                            IF(
                                ISNUMBER(M164:Y164),
                                IF(
                                    M$5:Y$5=1,
                                    M164:Y164,
                                    ""),
                                "")
                            =0),
                        0,
                        GEOMEAN(IF(
                            ISNUMBER(M164:Y164),
                            IF(
                                M$5:Y$5=1,
                                M164:Y164,
                                ""),
                            ""))
                    ),
                    IF(
                        OR(IF(
                            ISNUMBER(M164:Y164),
                            IF(
                                M$5:Y$5=2,
                                M164:Y164,
                                ""),
                            "")
                            =0),
                        0,
                        GEOMEAN(IF(
                            ISNUMBER(M164:Y164),
                            IF(
                                M$5:Y$5=2,
                                M164:Y164,
                                ""),
                            "")))
                )
            )
        )
    )
)</f>
        <v>1.99</v>
      </c>
      <c r="J164" s="242">
        <v>45188</v>
      </c>
      <c r="K164" s="242">
        <v>45203</v>
      </c>
      <c r="L164" s="91" t="s">
        <v>270</v>
      </c>
      <c r="M164" s="192">
        <v>0.85714285714285499</v>
      </c>
      <c r="N164" s="192">
        <v>1.99</v>
      </c>
      <c r="O164" s="192">
        <v>0</v>
      </c>
      <c r="P164" s="192" t="s">
        <v>409</v>
      </c>
      <c r="Q164" s="192" t="s">
        <v>409</v>
      </c>
      <c r="R164" s="192">
        <v>0.6</v>
      </c>
      <c r="S164" s="192">
        <v>-0.47499999999999998</v>
      </c>
      <c r="T164" s="192">
        <v>0.19900000000000001</v>
      </c>
      <c r="U164" s="192" t="s">
        <v>539</v>
      </c>
      <c r="V164" s="192" t="s">
        <v>409</v>
      </c>
      <c r="W164" s="192" t="s">
        <v>409</v>
      </c>
      <c r="X164" s="192" t="s">
        <v>409</v>
      </c>
      <c r="Y164" s="192"/>
      <c r="Z164" s="192"/>
      <c r="AF164" s="34"/>
      <c r="AG164" s="34"/>
      <c r="AH164" s="34"/>
      <c r="AI164" s="34"/>
      <c r="AJ164" s="34"/>
      <c r="AK164" s="34"/>
      <c r="AL164" s="195"/>
      <c r="AM164" s="195"/>
      <c r="AN164" s="80"/>
      <c r="AO164" s="80"/>
      <c r="AP164" s="80"/>
      <c r="AQ164" s="35"/>
    </row>
    <row r="165" spans="1:43" x14ac:dyDescent="0.2">
      <c r="A165" s="84">
        <v>158</v>
      </c>
      <c r="B165" s="84" t="str">
        <f ca="1"/>
        <v>Puerto Rico</v>
      </c>
      <c r="C165" s="84" t="str">
        <f ca="1"/>
        <v>PRI</v>
      </c>
      <c r="D165" s="219" t="str">
        <f ca="1"/>
        <v>LCN           Latin America &amp; Caribbean</v>
      </c>
      <c r="E165" s="219" t="str">
        <f ca="1"/>
        <v>NA</v>
      </c>
      <c r="F165" s="190" t="str">
        <f t="shared" ca="1" si="5"/>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$M$4:$Y$4,
                    (M165:Y165),
                    "")),
            1,
            0))
        =0,
    NA(),
    IF(
        Parameters!$D$15=1,
        IF(
            SUM(--(ISNUMBER(IF($M$4:$Y$4=1,(M165:Y165),""))))&gt;0,
            MAX(IF(
                ISNUMBER(M165:Y165),
                IF(
                    M$4:Y$4=1,
                    M165:Y165,
                    ""),
                "")),
            MAX(IF(
                ISNUMBER(M165:Y165),
                IF(
                    M$4:Y$4=2,
                    M165:Y165,
                    ""),
                ""))
        ),
        IF(
            Parameters!$D$16=1,
            IFERROR(
                AVERAGE(IF(
                    ISNUMBER(M165:Y165),
                    IF(
                        M$4:Y$4=1,
                        M165:Y165,
                        ""),
                    "")),
                AVERAGE(IF(
                    ISNUMBER(M165:Y165),
                    IF(
                        M$4:Y$4=2,
                        M165:Y165,
                        ""),
                    ""))
            ),
            IF(
                Parameters!$D$17=1,
                IFERROR(
                    IF(
                        OR(
                            IF(
                                ISNUMBER(M165:Y165),
                                IF(
                                    M$4:Y$4=1,
                                    M165:Y165,
                                    ""),
                                "")
                            =0),
                        0,
                        GEOMEAN(IF(
                            ISNUMBER(M165:Y165),
                            IF(
                                M$4:Y$4=1,
                                M165:Y165,
                                ""),
                            ""))
                    ),
                    IF(
                        OR(IF(
                            ISNUMBER(M165:Y165),
                            IF(
                                M$4:Y$4=2,
                                M165:Y165,
                                ""),
                            "")
                            =0),
                        0,
                        GEOMEAN(IF(
                            ISNUMBER(M165:Y165),
                            IF(
                                M$4:Y$4=2,
                                M165:Y165,
                                ""),
                            "")))
                )
            )
        )
    )
)</f>
        <v>#N/A</v>
      </c>
      <c r="I165" s="191" cm="1">
        <f t="array" ref="I165">IF(
    SUM(IF(
            ISNUMBER(
                IF(
                    $M$5:$Y$5,
                    (M165:Y165),
                    "")),
            1,
            0))
        =0,
    NA(),
    IF(
        Parameters!$D$15=1,
        IF(
            SUM(--(ISNUMBER(IF($M$5:$Y$5=1,(M165:Y165),""))))&gt;0,
            MAX(IF(
                ISNUMBER(M165:Y165),
                IF(
                    M$5:Y$5=1,
                    M165:Y165,
                    ""),
                "")),
            MAX(IF(
                ISNUMBER(M165:Y165),
                IF(
                    M$5:Y$5=2,
                    M165:Y165,
                    ""),
                ""))
        ),
        IF(
            Parameters!$D$16=1,
            IFERROR(
                AVERAGE(IF(
                    ISNUMBER(M165:Y165),
                    IF(
                        M$5:Y$5=1,
                        M165:Y165,
                        ""),
                    "")),
                AVERAGE(IF(
                    ISNUMBER(M165:Y165),
                    IF(
                        M$5:Y$5=2,
                        M165:Y165,
                        ""),
                    ""))
            ),
            IF(
                Parameters!$D$17=1,
                IFERROR(
                    IF(
                        OR(
                            IF(
                                ISNUMBER(M165:Y165),
                                IF(
                                    M$5:Y$5=1,
                                    M165:Y165,
                                    ""),
                                "")
                            =0),
                        0,
                        GEOMEAN(IF(
                            ISNUMBER(M165:Y165),
                            IF(
                                M$5:Y$5=1,
                                M165:Y165,
                                ""),
                            ""))
                    ),
                    IF(
                        OR(IF(
                            ISNUMBER(M165:Y165),
                            IF(
                                M$5:Y$5=2,
                                M165:Y165,
                                ""),
                            "")
                            =0),
                        0,
                        GEOMEAN(IF(
                            ISNUMBER(M165:Y165),
                            IF(
                                M$5:Y$5=2,
                                M165:Y165,
                                ""),
                            "")))
                )
            )
        )
    )
)</f>
        <v>0</v>
      </c>
      <c r="J165" s="242" t="s">
        <v>409</v>
      </c>
      <c r="K165" s="242">
        <v>45203</v>
      </c>
      <c r="L165" s="91" t="s">
        <v>712</v>
      </c>
      <c r="M165" s="192" t="s">
        <v>409</v>
      </c>
      <c r="N165" s="192">
        <v>0</v>
      </c>
      <c r="O165" s="192" t="s">
        <v>409</v>
      </c>
      <c r="P165" s="192" t="s">
        <v>409</v>
      </c>
      <c r="Q165" s="192" t="s">
        <v>409</v>
      </c>
      <c r="R165" s="192" t="s">
        <v>409</v>
      </c>
      <c r="S165" s="192">
        <v>-2.0999999999999899</v>
      </c>
      <c r="T165" s="192">
        <v>-0.70000000000000095</v>
      </c>
      <c r="U165" s="192" t="s">
        <v>409</v>
      </c>
      <c r="V165" s="192" t="s">
        <v>409</v>
      </c>
      <c r="W165" s="192" t="s">
        <v>409</v>
      </c>
      <c r="X165" s="192" t="s">
        <v>409</v>
      </c>
      <c r="Y165" s="192"/>
      <c r="Z165" s="192"/>
      <c r="AF165" s="34"/>
      <c r="AG165" s="34"/>
      <c r="AH165" s="34"/>
      <c r="AI165" s="34"/>
      <c r="AJ165" s="34"/>
      <c r="AK165" s="34"/>
      <c r="AL165" s="195"/>
      <c r="AM165" s="195"/>
      <c r="AN165" s="80"/>
      <c r="AO165" s="80"/>
      <c r="AP165" s="80"/>
      <c r="AQ165" s="35"/>
    </row>
    <row r="166" spans="1:43" x14ac:dyDescent="0.2">
      <c r="A166" s="84">
        <v>159</v>
      </c>
      <c r="B166" s="84" t="str">
        <f ca="1"/>
        <v>Korea, Dem. People's Rep.</v>
      </c>
      <c r="C166" s="84" t="str">
        <f ca="1"/>
        <v>PRK</v>
      </c>
      <c r="D166" s="219" t="str">
        <f ca="1"/>
        <v>EAS           East Asia &amp; Pacific</v>
      </c>
      <c r="E166" s="219" t="str">
        <f ca="1"/>
        <v>NA</v>
      </c>
      <c r="F166" s="190"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$M$4:$Y$4,
                    (M166:Y166),
                    "")),
            1,
            0))
        =0,
    NA(),
    IF(
        Parameters!$D$15=1,
        IF(
            SUM(--(ISNUMBER(IF($M$4:$Y$4=1,(M166:Y166),""))))&gt;0,
            MAX(IF(
                ISNUMBER(M166:Y166),
                IF(
                    M$4:Y$4=1,
                    M166:Y166,
                    ""),
                "")),
            MAX(IF(
                ISNUMBER(M166:Y166),
                IF(
                    M$4:Y$4=2,
                    M166:Y166,
                    ""),
                ""))
        ),
        IF(
            Parameters!$D$16=1,
            IFERROR(
                AVERAGE(IF(
                    ISNUMBER(M166:Y166),
                    IF(
                        M$4:Y$4=1,
                        M166:Y166,
                        ""),
                    "")),
                AVERAGE(IF(
                    ISNUMBER(M166:Y166),
                    IF(
                        M$4:Y$4=2,
                        M166:Y166,
                        ""),
                    ""))
            ),
            IF(
                Parameters!$D$17=1,
                IFERROR(
                    IF(
                        OR(
                            IF(
                                ISNUMBER(M166:Y166),
                                IF(
                                    M$4:Y$4=1,
                                    M166:Y166,
                                    ""),
                                "")
                            =0),
                        0,
                        GEOMEAN(IF(
                            ISNUMBER(M166:Y166),
                            IF(
                                M$4:Y$4=1,
                                M166:Y166,
                                ""),
                            ""))
                    ),
                    IF(
                        OR(IF(
                            ISNUMBER(M166:Y166),
                            IF(
                                M$4:Y$4=2,
                                M166:Y166,
                                ""),
                            "")
                            =0),
                        0,
                        GEOMEAN(IF(
                            ISNUMBER(M166:Y166),
                            IF(
                                M$4:Y$4=2,
                                M166:Y166,
                                ""),
                            "")))
                )
            )
        )
    )
)</f>
        <v>6.5714285714285703</v>
      </c>
      <c r="I166" s="191" t="e" cm="1">
        <f t="array" ref="I166">IF(
    SUM(IF(
            ISNUMBER(
                IF(
                    $M$5:$Y$5,
                    (M166:Y166),
                    "")),
            1,
            0))
        =0,
    NA(),
    IF(
        Parameters!$D$15=1,
        IF(
            SUM(--(ISNUMBER(IF($M$5:$Y$5=1,(M166:Y166),""))))&gt;0,
            MAX(IF(
                ISNUMBER(M166:Y166),
                IF(
                    M$5:Y$5=1,
                    M166:Y166,
                    ""),
                "")),
            MAX(IF(
                ISNUMBER(M166:Y166),
                IF(
                    M$5:Y$5=2,
                    M166:Y166,
                    ""),
                ""))
        ),
        IF(
            Parameters!$D$16=1,
            IFERROR(
                AVERAGE(IF(
                    ISNUMBER(M166:Y166),
                    IF(
                        M$5:Y$5=1,
                        M166:Y166,
                        ""),
                    "")),
                AVERAGE(IF(
                    ISNUMBER(M166:Y166),
                    IF(
                        M$5:Y$5=2,
                        M166:Y166,
                        ""),
                    ""))
            ),
            IF(
                Parameters!$D$17=1,
                IFERROR(
                    IF(
                        OR(
                            IF(
                                ISNUMBER(M166:Y166),
                                IF(
                                    M$5:Y$5=1,
                                    M166:Y166,
                                    ""),
                                "")
                            =0),
                        0,
                        GEOMEAN(IF(
                            ISNUMBER(M166:Y166),
                            IF(
                                M$5:Y$5=1,
                                M166:Y166,
                                ""),
                            ""))
                    ),
                    IF(
                        OR(IF(
                            ISNUMBER(M166:Y166),
                            IF(
                                M$5:Y$5=2,
                                M166:Y166,
                                ""),
                            "")
                            =0),
                        0,
                        GEOMEAN(IF(
                            ISNUMBER(M166:Y166),
                            IF(
                                M$5:Y$5=2,
                                M166:Y166,
                                ""),
                            "")))
                )
            )
        )
    )
)</f>
        <v>#N/A</v>
      </c>
      <c r="J166" s="242">
        <v>45188</v>
      </c>
      <c r="K166" s="242">
        <v>45014</v>
      </c>
      <c r="L166" s="91" t="s">
        <v>271</v>
      </c>
      <c r="M166" s="192">
        <v>6.5714285714285703</v>
      </c>
      <c r="N166" s="192" t="s">
        <v>409</v>
      </c>
      <c r="O166" s="192" t="s">
        <v>409</v>
      </c>
      <c r="P166" s="192" t="s">
        <v>409</v>
      </c>
      <c r="Q166" s="192" t="s">
        <v>409</v>
      </c>
      <c r="R166" s="192">
        <v>4.5999999999999996</v>
      </c>
      <c r="S166" s="192" t="s">
        <v>409</v>
      </c>
      <c r="T166" s="192" t="s">
        <v>409</v>
      </c>
      <c r="U166" s="192" t="s">
        <v>409</v>
      </c>
      <c r="V166" s="192" t="s">
        <v>409</v>
      </c>
      <c r="W166" s="192" t="s">
        <v>409</v>
      </c>
      <c r="X166" s="192" t="s">
        <v>409</v>
      </c>
      <c r="Y166" s="192"/>
      <c r="Z166" s="192"/>
      <c r="AF166" s="34"/>
      <c r="AG166" s="34"/>
      <c r="AH166" s="34"/>
      <c r="AI166" s="34"/>
      <c r="AJ166" s="34"/>
      <c r="AK166" s="34"/>
      <c r="AL166" s="195"/>
      <c r="AM166" s="195"/>
      <c r="AN166" s="80"/>
      <c r="AO166" s="80"/>
      <c r="AP166" s="80"/>
      <c r="AQ166" s="35"/>
    </row>
    <row r="167" spans="1:43" x14ac:dyDescent="0.2">
      <c r="A167" s="84">
        <v>160</v>
      </c>
      <c r="B167" s="84" t="str">
        <f ca="1"/>
        <v>Portugal</v>
      </c>
      <c r="C167" s="84" t="str">
        <f ca="1"/>
        <v>PRT</v>
      </c>
      <c r="D167" s="219" t="str">
        <f ca="1"/>
        <v>ECS           Europe &amp; Central Asia</v>
      </c>
      <c r="E167" s="219" t="str">
        <f ca="1"/>
        <v>NA</v>
      </c>
      <c r="F167" s="190"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$M$4:$Y$4,
                    (M167:Y167),
                    "")),
            1,
            0))
        =0,
    NA(),
    IF(
        Parameters!$D$15=1,
        IF(
            SUM(--(ISNUMBER(IF($M$4:$Y$4=1,(M167:Y167),""))))&gt;0,
            MAX(IF(
                ISNUMBER(M167:Y167),
                IF(
                    M$4:Y$4=1,
                    M167:Y167,
                    ""),
                "")),
            MAX(IF(
                ISNUMBER(M167:Y167),
                IF(
                    M$4:Y$4=2,
                    M167:Y167,
                    ""),
                ""))
        ),
        IF(
            Parameters!$D$16=1,
            IFERROR(
                AVERAGE(IF(
                    ISNUMBER(M167:Y167),
                    IF(
                        M$4:Y$4=1,
                        M167:Y167,
                        ""),
                    "")),
                AVERAGE(IF(
                    ISNUMBER(M167:Y167),
                    IF(
                        M$4:Y$4=2,
                        M167:Y167,
                        ""),
                    ""))
            ),
            IF(
                Parameters!$D$17=1,
                IFERROR(
                    IF(
                        OR(
                            IF(
                                ISNUMBER(M167:Y167),
                                IF(
                                    M$4:Y$4=1,
                                    M167:Y167,
                                    ""),
                                "")
                            =0),
                        0,
                        GEOMEAN(IF(
                            ISNUMBER(M167:Y167),
                            IF(
                                M$4:Y$4=1,
                                M167:Y167,
                                ""),
                            ""))
                    ),
                    IF(
                        OR(IF(
                            ISNUMBER(M167:Y167),
                            IF(
                                M$4:Y$4=2,
                                M167:Y167,
                                ""),
                            "")
                            =0),
                        0,
                        GEOMEAN(IF(
                            ISNUMBER(M167:Y167),
                            IF(
                                M$4:Y$4=2,
                                M167:Y167,
                                ""),
                            "")))
                )
            )
        )
    )
)</f>
        <v>1.28571428571428</v>
      </c>
      <c r="I167" s="191" cm="1">
        <f t="array" ref="I167">IF(
    SUM(IF(
            ISNUMBER(
                IF(
                    $M$5:$Y$5,
                    (M167:Y167),
                    "")),
            1,
            0))
        =0,
    NA(),
    IF(
        Parameters!$D$15=1,
        IF(
            SUM(--(ISNUMBER(IF($M$5:$Y$5=1,(M167:Y167),""))))&gt;0,
            MAX(IF(
                ISNUMBER(M167:Y167),
                IF(
                    M$5:Y$5=1,
                    M167:Y167,
                    ""),
                "")),
            MAX(IF(
                ISNUMBER(M167:Y167),
                IF(
                    M$5:Y$5=2,
                    M167:Y167,
                    ""),
                ""))
        ),
        IF(
            Parameters!$D$16=1,
            IFERROR(
                AVERAGE(IF(
                    ISNUMBER(M167:Y167),
                    IF(
                        M$5:Y$5=1,
                        M167:Y167,
                        ""),
                    "")),
                AVERAGE(IF(
                    ISNUMBER(M167:Y167),
                    IF(
                        M$5:Y$5=2,
                        M167:Y167,
                        ""),
                    ""))
            ),
            IF(
                Parameters!$D$17=1,
                IFERROR(
                    IF(
                        OR(
                            IF(
                                ISNUMBER(M167:Y167),
                                IF(
                                    M$5:Y$5=1,
                                    M167:Y167,
                                    ""),
                                "")
                            =0),
                        0,
                        GEOMEAN(IF(
                            ISNUMBER(M167:Y167),
                            IF(
                                M$5:Y$5=1,
                                M167:Y167,
                                ""),
                            ""))
                    ),
                    IF(
                        OR(IF(
                            ISNUMBER(M167:Y167),
                            IF(
                                M$5:Y$5=2,
                                M167:Y167,
                                ""),
                            "")
                            =0),
                        0,
                        GEOMEAN(IF(
                            ISNUMBER(M167:Y167),
                            IF(
                                M$5:Y$5=2,
                                M167:Y167,
                                ""),
                            "")))
                )
            )
        )
    )
)</f>
        <v>0</v>
      </c>
      <c r="J167" s="242">
        <v>45188</v>
      </c>
      <c r="K167" s="242">
        <v>45203</v>
      </c>
      <c r="L167" s="91" t="s">
        <v>273</v>
      </c>
      <c r="M167" s="192">
        <v>1.28571428571428</v>
      </c>
      <c r="N167" s="192">
        <v>0</v>
      </c>
      <c r="O167" s="192" t="s">
        <v>409</v>
      </c>
      <c r="P167" s="192" t="s">
        <v>409</v>
      </c>
      <c r="Q167" s="192" t="s">
        <v>409</v>
      </c>
      <c r="R167" s="192">
        <v>0.9</v>
      </c>
      <c r="S167" s="192">
        <v>-0.54199999999999904</v>
      </c>
      <c r="T167" s="192">
        <v>-0.56699999999999995</v>
      </c>
      <c r="U167" s="192" t="s">
        <v>409</v>
      </c>
      <c r="V167" s="192" t="s">
        <v>409</v>
      </c>
      <c r="W167" s="192" t="s">
        <v>409</v>
      </c>
      <c r="X167" s="192" t="s">
        <v>409</v>
      </c>
      <c r="Y167" s="192"/>
      <c r="Z167" s="192"/>
      <c r="AF167" s="34"/>
      <c r="AG167" s="34"/>
      <c r="AH167" s="34"/>
      <c r="AI167" s="34"/>
      <c r="AJ167" s="34"/>
      <c r="AK167" s="34"/>
      <c r="AL167" s="195"/>
      <c r="AM167" s="195"/>
      <c r="AN167" s="80"/>
      <c r="AO167" s="80"/>
      <c r="AP167" s="80"/>
      <c r="AQ167" s="35"/>
    </row>
    <row r="168" spans="1:43" x14ac:dyDescent="0.2">
      <c r="A168" s="84">
        <v>161</v>
      </c>
      <c r="B168" s="84" t="str">
        <f ca="1"/>
        <v>Paraguay</v>
      </c>
      <c r="C168" s="84" t="str">
        <f ca="1"/>
        <v>PRY</v>
      </c>
      <c r="D168" s="219" t="str">
        <f ca="1"/>
        <v>LCN           Latin America &amp; Caribbean</v>
      </c>
      <c r="E168" s="219" t="str">
        <f ca="1"/>
        <v>IBRD</v>
      </c>
      <c r="F168" s="190"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7.1713716560063601</v>
      </c>
      <c r="H168" s="80" cm="1">
        <f t="array" ref="H168">IF(
    SUM(IF(
            ISNUMBER(
                IF(
                    $M$4:$Y$4,
                    (M168:Y168),
                    "")),
            1,
            0))
        =0,
    NA(),
    IF(
        Parameters!$D$15=1,
        IF(
            SUM(--(ISNUMBER(IF($M$4:$Y$4=1,(M168:Y168),""))))&gt;0,
            MAX(IF(
                ISNUMBER(M168:Y168),
                IF(
                    M$4:Y$4=1,
                    M168:Y168,
                    ""),
                "")),
            MAX(IF(
                ISNUMBER(M168:Y168),
                IF(
                    M$4:Y$4=2,
                    M168:Y168,
                    ""),
                ""))
        ),
        IF(
            Parameters!$D$16=1,
            IFERROR(
                AVERAGE(IF(
                    ISNUMBER(M168:Y168),
                    IF(
                        M$4:Y$4=1,
                        M168:Y168,
                        ""),
                    "")),
                AVERAGE(IF(
                    ISNUMBER(M168:Y168),
                    IF(
                        M$4:Y$4=2,
                        M168:Y168,
                        ""),
                    ""))
            ),
            IF(
                Parameters!$D$17=1,
                IFERROR(
                    IF(
                        OR(
                            IF(
                                ISNUMBER(M168:Y168),
                                IF(
                                    M$4:Y$4=1,
                                    M168:Y168,
                                    ""),
                                "")
                            =0),
                        0,
                        GEOMEAN(IF(
                            ISNUMBER(M168:Y168),
                            IF(
                                M$4:Y$4=1,
                                M168:Y168,
                                ""),
                            ""))
                    ),
                    IF(
                        OR(IF(
                            ISNUMBER(M168:Y168),
                            IF(
                                M$4:Y$4=2,
                                M168:Y168,
                                ""),
                            "")
                            =0),
                        0,
                        GEOMEAN(IF(
                            ISNUMBER(M168:Y168),
                            IF(
                                M$4:Y$4=2,
                                M168:Y168,
                                ""),
                            "")))
                )
            )
        )
    )
)</f>
        <v>5.1428571428571397</v>
      </c>
      <c r="I168" s="191" cm="1">
        <f t="array" ref="I168">IF(
    SUM(IF(
            ISNUMBER(
                IF(
                    $M$5:$Y$5,
                    (M168:Y168),
                    "")),
            1,
            0))
        =0,
    NA(),
    IF(
        Parameters!$D$15=1,
        IF(
            SUM(--(ISNUMBER(IF($M$5:$Y$5=1,(M168:Y168),""))))&gt;0,
            MAX(IF(
                ISNUMBER(M168:Y168),
                IF(
                    M$5:Y$5=1,
                    M168:Y168,
                    ""),
                "")),
            MAX(IF(
                ISNUMBER(M168:Y168),
                IF(
                    M$5:Y$5=2,
                    M168:Y168,
                    ""),
                ""))
        ),
        IF(
            Parameters!$D$16=1,
            IFERROR(
                AVERAGE(IF(
                    ISNUMBER(M168:Y168),
                    IF(
                        M$5:Y$5=1,
                        M168:Y168,
                        ""),
                    "")),
                AVERAGE(IF(
                    ISNUMBER(M168:Y168),
                    IF(
                        M$5:Y$5=2,
                        M168:Y168,
                        ""),
                    ""))
            ),
            IF(
                Parameters!$D$17=1,
                IFERROR(
                    IF(
                        OR(
                            IF(
                                ISNUMBER(M168:Y168),
                                IF(
                                    M$5:Y$5=1,
                                    M168:Y168,
                                    ""),
                                "")
                            =0),
                        0,
                        GEOMEAN(IF(
                            ISNUMBER(M168:Y168),
                            IF(
                                M$5:Y$5=1,
                                M168:Y168,
                                ""),
                            ""))
                    ),
                    IF(
                        OR(IF(
                            ISNUMBER(M168:Y168),
                            IF(
                                M$5:Y$5=2,
                                M168:Y168,
                                ""),
                            "")
                            =0),
                        0,
                        GEOMEAN(IF(
                            ISNUMBER(M168:Y168),
                            IF(
                                M$5:Y$5=2,
                                M168:Y168,
                                ""),
                            "")))
                )
            )
        )
    )
)</f>
        <v>10</v>
      </c>
      <c r="J168" s="242">
        <v>45019</v>
      </c>
      <c r="K168" s="242">
        <v>45203</v>
      </c>
      <c r="L168" s="91" t="s">
        <v>275</v>
      </c>
      <c r="M168" s="192">
        <v>5.1428571428571397</v>
      </c>
      <c r="N168" s="192">
        <v>0</v>
      </c>
      <c r="O168" s="192" t="s">
        <v>409</v>
      </c>
      <c r="P168" s="192">
        <v>10</v>
      </c>
      <c r="Q168" s="192" t="s">
        <v>409</v>
      </c>
      <c r="R168" s="192">
        <v>3.6</v>
      </c>
      <c r="S168" s="192">
        <v>-0.32500000000000001</v>
      </c>
      <c r="T168" s="192">
        <v>-0.19800000000000001</v>
      </c>
      <c r="U168" s="192" t="s">
        <v>409</v>
      </c>
      <c r="V168" s="192">
        <v>0.64037889999999997</v>
      </c>
      <c r="W168" s="192">
        <v>-5.2825793655395997E-2</v>
      </c>
      <c r="X168" s="192" t="s">
        <v>409</v>
      </c>
      <c r="Y168" s="192"/>
      <c r="Z168" s="192"/>
      <c r="AF168" s="34"/>
      <c r="AG168" s="34"/>
      <c r="AH168" s="34"/>
      <c r="AI168" s="34"/>
      <c r="AJ168" s="34"/>
      <c r="AK168" s="34"/>
      <c r="AL168" s="195"/>
      <c r="AM168" s="195"/>
      <c r="AN168" s="80"/>
      <c r="AO168" s="80"/>
      <c r="AP168" s="80"/>
      <c r="AQ168" s="35"/>
    </row>
    <row r="169" spans="1:43" x14ac:dyDescent="0.2">
      <c r="A169" s="84">
        <v>162</v>
      </c>
      <c r="B169" s="84" t="str">
        <f ca="1"/>
        <v>West Bank and Gaza</v>
      </c>
      <c r="C169" s="84" t="str">
        <f ca="1"/>
        <v>PSE</v>
      </c>
      <c r="D169" s="219" t="str">
        <f ca="1"/>
        <v>MEA           Middle East &amp; North Africa</v>
      </c>
      <c r="E169" s="219" t="str">
        <f ca="1"/>
        <v>NA</v>
      </c>
      <c r="F169" s="190"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cm="1">
        <f t="array" ref="H169">IF(
    SUM(IF(
            ISNUMBER(
                IF(
                    $M$4:$Y$4,
                    (M169:Y169),
                    "")),
            1,
            0))
        =0,
    NA(),
    IF(
        Parameters!$D$15=1,
        IF(
            SUM(--(ISNUMBER(IF($M$4:$Y$4=1,(M169:Y169),""))))&gt;0,
            MAX(IF(
                ISNUMBER(M169:Y169),
                IF(
                    M$4:Y$4=1,
                    M169:Y169,
                    ""),
                "")),
            MAX(IF(
                ISNUMBER(M169:Y169),
                IF(
                    M$4:Y$4=2,
                    M169:Y169,
                    ""),
                ""))
        ),
        IF(
            Parameters!$D$16=1,
            IFERROR(
                AVERAGE(IF(
                    ISNUMBER(M169:Y169),
                    IF(
                        M$4:Y$4=1,
                        M169:Y169,
                        ""),
                    "")),
                AVERAGE(IF(
                    ISNUMBER(M169:Y169),
                    IF(
                        M$4:Y$4=2,
                        M169:Y169,
                        ""),
                    ""))
            ),
            IF(
                Parameters!$D$17=1,
                IFERROR(
                    IF(
                        OR(
                            IF(
                                ISNUMBER(M169:Y169),
                                IF(
                                    M$4:Y$4=1,
                                    M169:Y169,
                                    ""),
                                "")
                            =0),
                        0,
                        GEOMEAN(IF(
                            ISNUMBER(M169:Y169),
                            IF(
                                M$4:Y$4=1,
                                M169:Y169,
                                ""),
                            ""))
                    ),
                    IF(
                        OR(IF(
                            ISNUMBER(M169:Y169),
                            IF(
                                M$4:Y$4=2,
                                M169:Y169,
                                ""),
                            "")
                            =0),
                        0,
                        GEOMEAN(IF(
                            ISNUMBER(M169:Y169),
                            IF(
                                M$4:Y$4=2,
                                M169:Y169,
                                ""),
                            "")))
                )
            )
        )
    )
)</f>
        <v>5.4285714285714199</v>
      </c>
      <c r="I169" s="191" cm="1">
        <f t="array" ref="I169">IF(
    SUM(IF(
            ISNUMBER(
                IF(
                    $M$5:$Y$5,
                    (M169:Y169),
                    "")),
            1,
            0))
        =0,
    NA(),
    IF(
        Parameters!$D$15=1,
        IF(
            SUM(--(ISNUMBER(IF($M$5:$Y$5=1,(M169:Y169),""))))&gt;0,
            MAX(IF(
                ISNUMBER(M169:Y169),
                IF(
                    M$5:Y$5=1,
                    M169:Y169,
                    ""),
                "")),
            MAX(IF(
                ISNUMBER(M169:Y169),
                IF(
                    M$5:Y$5=2,
                    M169:Y169,
                    ""),
                ""))
        ),
        IF(
            Parameters!$D$16=1,
            IFERROR(
                AVERAGE(IF(
                    ISNUMBER(M169:Y169),
                    IF(
                        M$5:Y$5=1,
                        M169:Y169,
                        ""),
                    "")),
                AVERAGE(IF(
                    ISNUMBER(M169:Y169),
                    IF(
                        M$5:Y$5=2,
                        M169:Y169,
                        ""),
                    ""))
            ),
            IF(
                Parameters!$D$17=1,
                IFERROR(
                    IF(
                        OR(
                            IF(
                                ISNUMBER(M169:Y169),
                                IF(
                                    M$5:Y$5=1,
                                    M169:Y169,
                                    ""),
                                "")
                            =0),
                        0,
                        GEOMEAN(IF(
                            ISNUMBER(M169:Y169),
                            IF(
                                M$5:Y$5=1,
                                M169:Y169,
                                ""),
                            ""))
                    ),
                    IF(
                        OR(IF(
                            ISNUMBER(M169:Y169),
                            IF(
                                M$5:Y$5=2,
                                M169:Y169,
                                ""),
                            "")
                            =0),
                        0,
                        GEOMEAN(IF(
                            ISNUMBER(M169:Y169),
                            IF(
                                M$5:Y$5=2,
                                M169:Y169,
                                ""),
                            "")))
                )
            )
        )
    )
)</f>
        <v>0</v>
      </c>
      <c r="J169" s="242">
        <v>45188</v>
      </c>
      <c r="K169" s="242">
        <v>45203</v>
      </c>
      <c r="L169" s="91" t="s">
        <v>713</v>
      </c>
      <c r="M169" s="192">
        <v>5.4285714285714199</v>
      </c>
      <c r="N169" s="192" t="s">
        <v>409</v>
      </c>
      <c r="O169" s="192" t="s">
        <v>409</v>
      </c>
      <c r="P169" s="192">
        <v>0</v>
      </c>
      <c r="Q169" s="192" t="s">
        <v>409</v>
      </c>
      <c r="R169" s="192">
        <v>3.8</v>
      </c>
      <c r="S169" s="192" t="s">
        <v>409</v>
      </c>
      <c r="T169" s="192" t="s">
        <v>409</v>
      </c>
      <c r="U169" s="192" t="s">
        <v>409</v>
      </c>
      <c r="V169" s="192">
        <v>-6.4708183780785897E-2</v>
      </c>
      <c r="W169" s="192">
        <v>0</v>
      </c>
      <c r="X169" s="192" t="s">
        <v>409</v>
      </c>
      <c r="Y169" s="192"/>
      <c r="Z169" s="192"/>
      <c r="AF169" s="34"/>
      <c r="AG169" s="34"/>
      <c r="AH169" s="34"/>
      <c r="AI169" s="34"/>
      <c r="AJ169" s="34"/>
      <c r="AK169" s="34"/>
      <c r="AL169" s="195"/>
      <c r="AM169" s="195"/>
      <c r="AN169" s="80"/>
      <c r="AO169" s="80"/>
      <c r="AP169" s="80"/>
      <c r="AQ169" s="35"/>
    </row>
    <row r="170" spans="1:43" x14ac:dyDescent="0.2">
      <c r="A170" s="84">
        <v>163</v>
      </c>
      <c r="B170" s="84" t="str">
        <f ca="1"/>
        <v>French Polynesia</v>
      </c>
      <c r="C170" s="84" t="str">
        <f ca="1"/>
        <v>PYF</v>
      </c>
      <c r="D170" s="219" t="str">
        <f ca="1"/>
        <v>EAS           East Asia &amp; Pacific</v>
      </c>
      <c r="E170" s="219" t="str">
        <f ca="1"/>
        <v>NA</v>
      </c>
      <c r="F170" s="190" t="str">
        <f t="shared" ca="1" si="5"/>
        <v/>
      </c>
      <c r="G170" s="80" t="e">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$M$4:$Y$4,
                    (M170:Y170),
                    "")),
            1,
            0))
        =0,
    NA(),
    IF(
        Parameters!$D$15=1,
        IF(
            SUM(--(ISNUMBER(IF($M$4:$Y$4=1,(M170:Y170),""))))&gt;0,
            MAX(IF(
                ISNUMBER(M170:Y170),
                IF(
                    M$4:Y$4=1,
                    M170:Y170,
                    ""),
                "")),
            MAX(IF(
                ISNUMBER(M170:Y170),
                IF(
                    M$4:Y$4=2,
                    M170:Y170,
                    ""),
                ""))
        ),
        IF(
            Parameters!$D$16=1,
            IFERROR(
                AVERAGE(IF(
                    ISNUMBER(M170:Y170),
                    IF(
                        M$4:Y$4=1,
                        M170:Y170,
                        ""),
                    "")),
                AVERAGE(IF(
                    ISNUMBER(M170:Y170),
                    IF(
                        M$4:Y$4=2,
                        M170:Y170,
                        ""),
                    ""))
            ),
            IF(
                Parameters!$D$17=1,
                IFERROR(
                    IF(
                        OR(
                            IF(
                                ISNUMBER(M170:Y170),
                                IF(
                                    M$4:Y$4=1,
                                    M170:Y170,
                                    ""),
                                "")
                            =0),
                        0,
                        GEOMEAN(IF(
                            ISNUMBER(M170:Y170),
                            IF(
                                M$4:Y$4=1,
                                M170:Y170,
                                ""),
                            ""))
                    ),
                    IF(
                        OR(IF(
                            ISNUMBER(M170:Y170),
                            IF(
                                M$4:Y$4=2,
                                M170:Y170,
                                ""),
                            "")
                            =0),
                        0,
                        GEOMEAN(IF(
                            ISNUMBER(M170:Y170),
                            IF(
                                M$4:Y$4=2,
                                M170:Y170,
                                ""),
                            "")))
                )
            )
        )
    )
)</f>
        <v>#N/A</v>
      </c>
      <c r="I170" s="191" t="e" cm="1">
        <f t="array" ref="I170">IF(
    SUM(IF(
            ISNUMBER(
                IF(
                    $M$5:$Y$5,
                    (M170:Y170),
                    "")),
            1,
            0))
        =0,
    NA(),
    IF(
        Parameters!$D$15=1,
        IF(
            SUM(--(ISNUMBER(IF($M$5:$Y$5=1,(M170:Y170),""))))&gt;0,
            MAX(IF(
                ISNUMBER(M170:Y170),
                IF(
                    M$5:Y$5=1,
                    M170:Y170,
                    ""),
                "")),
            MAX(IF(
                ISNUMBER(M170:Y170),
                IF(
                    M$5:Y$5=2,
                    M170:Y170,
                    ""),
                ""))
        ),
        IF(
            Parameters!$D$16=1,
            IFERROR(
                AVERAGE(IF(
                    ISNUMBER(M170:Y170),
                    IF(
                        M$5:Y$5=1,
                        M170:Y170,
                        ""),
                    "")),
                AVERAGE(IF(
                    ISNUMBER(M170:Y170),
                    IF(
                        M$5:Y$5=2,
                        M170:Y170,
                        ""),
                    ""))
            ),
            IF(
                Parameters!$D$17=1,
                IFERROR(
                    IF(
                        OR(
                            IF(
                                ISNUMBER(M170:Y170),
                                IF(
                                    M$5:Y$5=1,
                                    M170:Y170,
                                    ""),
                                "")
                            =0),
                        0,
                        GEOMEAN(IF(
                            ISNUMBER(M170:Y170),
                            IF(
                                M$5:Y$5=1,
                                M170:Y170,
                                ""),
                            ""))
                    ),
                    IF(
                        OR(IF(
                            ISNUMBER(M170:Y170),
                            IF(
                                M$5:Y$5=2,
                                M170:Y170,
                                ""),
                            "")
                            =0),
                        0,
                        GEOMEAN(IF(
                            ISNUMBER(M170:Y170),
                            IF(
                                M$5:Y$5=2,
                                M170:Y170,
                                ""),
                            "")))
                )
            )
        )
    )
)</f>
        <v>#N/A</v>
      </c>
      <c r="J170" s="242" t="s">
        <v>409</v>
      </c>
      <c r="K170" s="242">
        <v>45014</v>
      </c>
      <c r="L170" s="91" t="s">
        <v>714</v>
      </c>
      <c r="M170" s="192" t="s">
        <v>409</v>
      </c>
      <c r="N170" s="192" t="s">
        <v>409</v>
      </c>
      <c r="O170" s="192" t="s">
        <v>409</v>
      </c>
      <c r="P170" s="192" t="s">
        <v>409</v>
      </c>
      <c r="Q170" s="192" t="s">
        <v>409</v>
      </c>
      <c r="R170" s="192" t="s">
        <v>409</v>
      </c>
      <c r="S170" s="192" t="s">
        <v>409</v>
      </c>
      <c r="T170" s="192" t="s">
        <v>409</v>
      </c>
      <c r="U170" s="192" t="s">
        <v>409</v>
      </c>
      <c r="V170" s="192" t="s">
        <v>409</v>
      </c>
      <c r="W170" s="192" t="s">
        <v>409</v>
      </c>
      <c r="X170" s="192" t="s">
        <v>409</v>
      </c>
      <c r="Y170" s="192"/>
      <c r="Z170" s="192"/>
      <c r="AF170" s="34"/>
      <c r="AG170" s="34"/>
      <c r="AH170" s="34"/>
      <c r="AI170" s="34"/>
      <c r="AJ170" s="34"/>
      <c r="AK170" s="34"/>
      <c r="AL170" s="195"/>
      <c r="AM170" s="195"/>
      <c r="AN170" s="80"/>
      <c r="AO170" s="80"/>
      <c r="AP170" s="80"/>
      <c r="AQ170" s="35"/>
    </row>
    <row r="171" spans="1:43" x14ac:dyDescent="0.2">
      <c r="A171" s="84">
        <v>164</v>
      </c>
      <c r="B171" s="84" t="str">
        <f ca="1"/>
        <v>Qatar</v>
      </c>
      <c r="C171" s="84" t="str">
        <f ca="1"/>
        <v>QAT</v>
      </c>
      <c r="D171" s="219" t="str">
        <f ca="1"/>
        <v>MEA           Middle East &amp; North Africa</v>
      </c>
      <c r="E171" s="219" t="str">
        <f ca="1"/>
        <v>NA</v>
      </c>
      <c r="F171" s="190"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$M$4:$Y$4,
                    (M171:Y171),
                    "")),
            1,
            0))
        =0,
    NA(),
    IF(
        Parameters!$D$15=1,
        IF(
            SUM(--(ISNUMBER(IF($M$4:$Y$4=1,(M171:Y171),""))))&gt;0,
            MAX(IF(
                ISNUMBER(M171:Y171),
                IF(
                    M$4:Y$4=1,
                    M171:Y171,
                    ""),
                "")),
            MAX(IF(
                ISNUMBER(M171:Y171),
                IF(
                    M$4:Y$4=2,
                    M171:Y171,
                    ""),
                ""))
        ),
        IF(
            Parameters!$D$16=1,
            IFERROR(
                AVERAGE(IF(
                    ISNUMBER(M171:Y171),
                    IF(
                        M$4:Y$4=1,
                        M171:Y171,
                        ""),
                    "")),
                AVERAGE(IF(
                    ISNUMBER(M171:Y171),
                    IF(
                        M$4:Y$4=2,
                        M171:Y171,
                        ""),
                    ""))
            ),
            IF(
                Parameters!$D$17=1,
                IFERROR(
                    IF(
                        OR(
                            IF(
                                ISNUMBER(M171:Y171),
                                IF(
                                    M$4:Y$4=1,
                                    M171:Y171,
                                    ""),
                                "")
                            =0),
                        0,
                        GEOMEAN(IF(
                            ISNUMBER(M171:Y171),
                            IF(
                                M$4:Y$4=1,
                                M171:Y171,
                                ""),
                            ""))
                    ),
                    IF(
                        OR(IF(
                            ISNUMBER(M171:Y171),
                            IF(
                                M$4:Y$4=2,
                                M171:Y171,
                                ""),
                            "")
                            =0),
                        0,
                        GEOMEAN(IF(
                            ISNUMBER(M171:Y171),
                            IF(
                                M$4:Y$4=2,
                                M171:Y171,
                                ""),
                            "")))
                )
            )
        )
    )
)</f>
        <v>1.71428571428571</v>
      </c>
      <c r="I171" s="191" cm="1">
        <f t="array" ref="I171">IF(
    SUM(IF(
            ISNUMBER(
                IF(
                    $M$5:$Y$5,
                    (M171:Y171),
                    "")),
            1,
            0))
        =0,
    NA(),
    IF(
        Parameters!$D$15=1,
        IF(
            SUM(--(ISNUMBER(IF($M$5:$Y$5=1,(M171:Y171),""))))&gt;0,
            MAX(IF(
                ISNUMBER(M171:Y171),
                IF(
                    M$5:Y$5=1,
                    M171:Y171,
                    ""),
                "")),
            MAX(IF(
                ISNUMBER(M171:Y171),
                IF(
                    M$5:Y$5=2,
                    M171:Y171,
                    ""),
                ""))
        ),
        IF(
            Parameters!$D$16=1,
            IFERROR(
                AVERAGE(IF(
                    ISNUMBER(M171:Y171),
                    IF(
                        M$5:Y$5=1,
                        M171:Y171,
                        ""),
                    "")),
                AVERAGE(IF(
                    ISNUMBER(M171:Y171),
                    IF(
                        M$5:Y$5=2,
                        M171:Y171,
                        ""),
                    ""))
            ),
            IF(
                Parameters!$D$17=1,
                IFERROR(
                    IF(
                        OR(
                            IF(
                                ISNUMBER(M171:Y171),
                                IF(
                                    M$5:Y$5=1,
                                    M171:Y171,
                                    ""),
                                "")
                            =0),
                        0,
                        GEOMEAN(IF(
                            ISNUMBER(M171:Y171),
                            IF(
                                M$5:Y$5=1,
                                M171:Y171,
                                ""),
                            ""))
                    ),
                    IF(
                        OR(IF(
                            ISNUMBER(M171:Y171),
                            IF(
                                M$5:Y$5=2,
                                M171:Y171,
                                ""),
                            "")
                            =0),
                        0,
                        GEOMEAN(IF(
                            ISNUMBER(M171:Y171),
                            IF(
                                M$5:Y$5=2,
                                M171:Y171,
                                ""),
                            "")))
                )
            )
        )
    )
)</f>
        <v>0</v>
      </c>
      <c r="J171" s="242">
        <v>44753</v>
      </c>
      <c r="K171" s="242">
        <v>44753</v>
      </c>
      <c r="L171" s="91" t="s">
        <v>277</v>
      </c>
      <c r="M171" s="192">
        <v>1.71428571428571</v>
      </c>
      <c r="N171" s="192" t="s">
        <v>409</v>
      </c>
      <c r="O171" s="192">
        <v>0</v>
      </c>
      <c r="P171" s="192" t="s">
        <v>409</v>
      </c>
      <c r="Q171" s="192" t="s">
        <v>409</v>
      </c>
      <c r="R171" s="192">
        <v>1.2</v>
      </c>
      <c r="S171" s="192" t="s">
        <v>409</v>
      </c>
      <c r="T171" s="192" t="s">
        <v>409</v>
      </c>
      <c r="U171" s="192" t="s">
        <v>539</v>
      </c>
      <c r="V171" s="192" t="s">
        <v>409</v>
      </c>
      <c r="W171" s="192" t="s">
        <v>409</v>
      </c>
      <c r="X171" s="192" t="s">
        <v>409</v>
      </c>
      <c r="Y171" s="192"/>
      <c r="Z171" s="192"/>
      <c r="AF171" s="34"/>
      <c r="AG171" s="34"/>
      <c r="AH171" s="34"/>
      <c r="AI171" s="34"/>
      <c r="AJ171" s="34"/>
      <c r="AK171" s="34"/>
      <c r="AL171" s="195"/>
      <c r="AM171" s="195"/>
      <c r="AN171" s="80"/>
      <c r="AO171" s="80"/>
      <c r="AP171" s="80"/>
      <c r="AQ171" s="35"/>
    </row>
    <row r="172" spans="1:43" x14ac:dyDescent="0.2">
      <c r="A172" s="84">
        <v>165</v>
      </c>
      <c r="B172" s="84" t="str">
        <f ca="1"/>
        <v>Romania</v>
      </c>
      <c r="C172" s="84" t="str">
        <f ca="1"/>
        <v>ROU</v>
      </c>
      <c r="D172" s="219" t="str">
        <f ca="1"/>
        <v>ECS           Europe &amp; Central Asia</v>
      </c>
      <c r="E172" s="219" t="str">
        <f ca="1"/>
        <v>IBRD</v>
      </c>
      <c r="F172" s="190"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0.66116779802321335</v>
      </c>
      <c r="H172" s="80" cm="1">
        <f t="array" ref="H172">IF(
    SUM(IF(
            ISNUMBER(
                IF(
                    $M$4:$Y$4,
                    (M172:Y172),
                    "")),
            1,
            0))
        =0,
    NA(),
    IF(
        Parameters!$D$15=1,
        IF(
            SUM(--(ISNUMBER(IF($M$4:$Y$4=1,(M172:Y172),""))))&gt;0,
            MAX(IF(
                ISNUMBER(M172:Y172),
                IF(
                    M$4:Y$4=1,
                    M172:Y172,
                    ""),
                "")),
            MAX(IF(
                ISNUMBER(M172:Y172),
                IF(
                    M$4:Y$4=2,
                    M172:Y172,
                    ""),
                ""))
        ),
        IF(
            Parameters!$D$16=1,
            IFERROR(
                AVERAGE(IF(
                    ISNUMBER(M172:Y172),
                    IF(
                        M$4:Y$4=1,
                        M172:Y172,
                        ""),
                    "")),
                AVERAGE(IF(
                    ISNUMBER(M172:Y172),
                    IF(
                        M$4:Y$4=2,
                        M172:Y172,
                        ""),
                    ""))
            ),
            IF(
                Parameters!$D$17=1,
                IFERROR(
                    IF(
                        OR(
                            IF(
                                ISNUMBER(M172:Y172),
                                IF(
                                    M$4:Y$4=1,
                                    M172:Y172,
                                    ""),
                                "")
                            =0),
                        0,
                        GEOMEAN(IF(
                            ISNUMBER(M172:Y172),
                            IF(
                                M$4:Y$4=1,
                                M172:Y172,
                                ""),
                            ""))
                    ),
                    IF(
                        OR(IF(
                            ISNUMBER(M172:Y172),
                            IF(
                                M$4:Y$4=2,
                                M172:Y172,
                                ""),
                            "")
                            =0),
                        0,
                        GEOMEAN(IF(
                            ISNUMBER(M172:Y172),
                            IF(
                                M$4:Y$4=2,
                                M172:Y172,
                                ""),
                            "")))
                )
            )
        )
    )
)</f>
        <v>2.5714285714285698</v>
      </c>
      <c r="I172" s="191" cm="1">
        <f t="array" ref="I172">IF(
    SUM(IF(
            ISNUMBER(
                IF(
                    $M$5:$Y$5,
                    (M172:Y172),
                    "")),
            1,
            0))
        =0,
    NA(),
    IF(
        Parameters!$D$15=1,
        IF(
            SUM(--(ISNUMBER(IF($M$5:$Y$5=1,(M172:Y172),""))))&gt;0,
            MAX(IF(
                ISNUMBER(M172:Y172),
                IF(
                    M$5:Y$5=1,
                    M172:Y172,
                    ""),
                "")),
            MAX(IF(
                ISNUMBER(M172:Y172),
                IF(
                    M$5:Y$5=2,
                    M172:Y172,
                    ""),
                ""))
        ),
        IF(
            Parameters!$D$16=1,
            IFERROR(
                AVERAGE(IF(
                    ISNUMBER(M172:Y172),
                    IF(
                        M$5:Y$5=1,
                        M172:Y172,
                        ""),
                    "")),
                AVERAGE(IF(
                    ISNUMBER(M172:Y172),
                    IF(
                        M$5:Y$5=2,
                        M172:Y172,
                        ""),
                    ""))
            ),
            IF(
                Parameters!$D$17=1,
                IFERROR(
                    IF(
                        OR(
                            IF(
                                ISNUMBER(M172:Y172),
                                IF(
                                    M$5:Y$5=1,
                                    M172:Y172,
                                    ""),
                                "")
                            =0),
                        0,
                        GEOMEAN(IF(
                            ISNUMBER(M172:Y172),
                            IF(
                                M$5:Y$5=1,
                                M172:Y172,
                                ""),
                            ""))
                    ),
                    IF(
                        OR(IF(
                            ISNUMBER(M172:Y172),
                            IF(
                                M$5:Y$5=2,
                                M172:Y172,
                                ""),
                            "")
                            =0),
                        0,
                        GEOMEAN(IF(
                            ISNUMBER(M172:Y172),
                            IF(
                                M$5:Y$5=2,
                                M172:Y172,
                                ""),
                            "")))
                )
            )
        )
    )
)</f>
        <v>0.17000000000000301</v>
      </c>
      <c r="J172" s="242">
        <v>45188</v>
      </c>
      <c r="K172" s="242">
        <v>45203</v>
      </c>
      <c r="L172" s="91" t="s">
        <v>279</v>
      </c>
      <c r="M172" s="192">
        <v>2.5714285714285698</v>
      </c>
      <c r="N172" s="192">
        <v>0.17000000000000301</v>
      </c>
      <c r="O172" s="192">
        <v>0</v>
      </c>
      <c r="P172" s="192">
        <v>0</v>
      </c>
      <c r="Q172" s="192" t="s">
        <v>409</v>
      </c>
      <c r="R172" s="192">
        <v>1.8</v>
      </c>
      <c r="S172" s="192">
        <v>1.70000000000003E-2</v>
      </c>
      <c r="T172" s="192">
        <v>-0.46700000000000003</v>
      </c>
      <c r="U172" s="192" t="s">
        <v>539</v>
      </c>
      <c r="V172" s="192">
        <v>-1.5125655040759901E-2</v>
      </c>
      <c r="W172" s="192">
        <v>-0.13375014372925201</v>
      </c>
      <c r="X172" s="192" t="s">
        <v>409</v>
      </c>
      <c r="Y172" s="192"/>
      <c r="Z172" s="192"/>
      <c r="AF172" s="34"/>
      <c r="AG172" s="34"/>
      <c r="AH172" s="34"/>
      <c r="AI172" s="34"/>
      <c r="AJ172" s="34"/>
      <c r="AK172" s="34"/>
      <c r="AL172" s="195"/>
      <c r="AM172" s="195"/>
      <c r="AN172" s="80"/>
      <c r="AO172" s="80"/>
      <c r="AP172" s="80"/>
      <c r="AQ172" s="35"/>
    </row>
    <row r="173" spans="1:43" x14ac:dyDescent="0.2">
      <c r="A173" s="84">
        <v>166</v>
      </c>
      <c r="B173" s="84" t="str">
        <f ca="1"/>
        <v>Russian Federation</v>
      </c>
      <c r="C173" s="84" t="str">
        <f ca="1"/>
        <v>RUS</v>
      </c>
      <c r="D173" s="219" t="str">
        <f ca="1"/>
        <v>ECS           Europe &amp; Central Asia</v>
      </c>
      <c r="E173" s="219" t="str">
        <f ca="1"/>
        <v>IBRD</v>
      </c>
      <c r="F173" s="190"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$M$4:$Y$4,
                    (M173:Y173),
                    "")),
            1,
            0))
        =0,
    NA(),
    IF(
        Parameters!$D$15=1,
        IF(
            SUM(--(ISNUMBER(IF($M$4:$Y$4=1,(M173:Y173),""))))&gt;0,
            MAX(IF(
                ISNUMBER(M173:Y173),
                IF(
                    M$4:Y$4=1,
                    M173:Y173,
                    ""),
                "")),
            MAX(IF(
                ISNUMBER(M173:Y173),
                IF(
                    M$4:Y$4=2,
                    M173:Y173,
                    ""),
                ""))
        ),
        IF(
            Parameters!$D$16=1,
            IFERROR(
                AVERAGE(IF(
                    ISNUMBER(M173:Y173),
                    IF(
                        M$4:Y$4=1,
                        M173:Y173,
                        ""),
                    "")),
                AVERAGE(IF(
                    ISNUMBER(M173:Y173),
                    IF(
                        M$4:Y$4=2,
                        M173:Y173,
                        ""),
                    ""))
            ),
            IF(
                Parameters!$D$17=1,
                IFERROR(
                    IF(
                        OR(
                            IF(
                                ISNUMBER(M173:Y173),
                                IF(
                                    M$4:Y$4=1,
                                    M173:Y173,
                                    ""),
                                "")
                            =0),
                        0,
                        GEOMEAN(IF(
                            ISNUMBER(M173:Y173),
                            IF(
                                M$4:Y$4=1,
                                M173:Y173,
                                ""),
                            ""))
                    ),
                    IF(
                        OR(IF(
                            ISNUMBER(M173:Y173),
                            IF(
                                M$4:Y$4=2,
                                M173:Y173,
                                ""),
                            "")
                            =0),
                        0,
                        GEOMEAN(IF(
                            ISNUMBER(M173:Y173),
                            IF(
                                M$4:Y$4=2,
                                M173:Y173,
                                ""),
                            "")))
                )
            )
        )
    )
)</f>
        <v>2.1428571428571401</v>
      </c>
      <c r="I173" s="191" cm="1">
        <f t="array" ref="I173">IF(
    SUM(IF(
            ISNUMBER(
                IF(
                    $M$5:$Y$5,
                    (M173:Y173),
                    "")),
            1,
            0))
        =0,
    NA(),
    IF(
        Parameters!$D$15=1,
        IF(
            SUM(--(ISNUMBER(IF($M$5:$Y$5=1,(M173:Y173),""))))&gt;0,
            MAX(IF(
                ISNUMBER(M173:Y173),
                IF(
                    M$5:Y$5=1,
                    M173:Y173,
                    ""),
                "")),
            MAX(IF(
                ISNUMBER(M173:Y173),
                IF(
                    M$5:Y$5=2,
                    M173:Y173,
                    ""),
                ""))
        ),
        IF(
            Parameters!$D$16=1,
            IFERROR(
                AVERAGE(IF(
                    ISNUMBER(M173:Y173),
                    IF(
                        M$5:Y$5=1,
                        M173:Y173,
                        ""),
                    "")),
                AVERAGE(IF(
                    ISNUMBER(M173:Y173),
                    IF(
                        M$5:Y$5=2,
                        M173:Y173,
                        ""),
                    ""))
            ),
            IF(
                Parameters!$D$17=1,
                IFERROR(
                    IF(
                        OR(
                            IF(
                                ISNUMBER(M173:Y173),
                                IF(
                                    M$5:Y$5=1,
                                    M173:Y173,
                                    ""),
                                "")
                            =0),
                        0,
                        GEOMEAN(IF(
                            ISNUMBER(M173:Y173),
                            IF(
                                M$5:Y$5=1,
                                M173:Y173,
                                ""),
                            ""))
                    ),
                    IF(
                        OR(IF(
                            ISNUMBER(M173:Y173),
                            IF(
                                M$5:Y$5=2,
                                M173:Y173,
                                ""),
                            "")
                            =0),
                        0,
                        GEOMEAN(IF(
                            ISNUMBER(M173:Y173),
                            IF(
                                M$5:Y$5=2,
                                M173:Y173,
                                ""),
                            "")))
                )
            )
        )
    )
)</f>
        <v>0</v>
      </c>
      <c r="J173" s="242">
        <v>45163</v>
      </c>
      <c r="K173" s="242">
        <v>45203</v>
      </c>
      <c r="L173" s="91" t="s">
        <v>281</v>
      </c>
      <c r="M173" s="192">
        <v>2.1428571428571401</v>
      </c>
      <c r="N173" s="192">
        <v>0</v>
      </c>
      <c r="O173" s="192">
        <v>0</v>
      </c>
      <c r="P173" s="192" t="s">
        <v>409</v>
      </c>
      <c r="Q173" s="192" t="s">
        <v>409</v>
      </c>
      <c r="R173" s="192">
        <v>1.5</v>
      </c>
      <c r="S173" s="192">
        <v>-0.88300000000000001</v>
      </c>
      <c r="T173" s="192">
        <v>-0.95799999999999996</v>
      </c>
      <c r="U173" s="192" t="s">
        <v>539</v>
      </c>
      <c r="V173" s="192" t="s">
        <v>409</v>
      </c>
      <c r="W173" s="192" t="s">
        <v>409</v>
      </c>
      <c r="X173" s="192" t="s">
        <v>409</v>
      </c>
      <c r="Y173" s="192"/>
      <c r="Z173" s="192"/>
      <c r="AF173" s="34"/>
      <c r="AG173" s="34"/>
      <c r="AH173" s="34"/>
      <c r="AI173" s="34"/>
      <c r="AJ173" s="34"/>
      <c r="AK173" s="34"/>
      <c r="AL173" s="195"/>
      <c r="AM173" s="195"/>
      <c r="AN173" s="80"/>
      <c r="AO173" s="80"/>
      <c r="AP173" s="80"/>
      <c r="AQ173" s="35"/>
    </row>
    <row r="174" spans="1:43" x14ac:dyDescent="0.2">
      <c r="A174" s="84">
        <v>167</v>
      </c>
      <c r="B174" s="84" t="str">
        <f ca="1"/>
        <v>Rwanda</v>
      </c>
      <c r="C174" s="84" t="str">
        <f ca="1"/>
        <v>RWA</v>
      </c>
      <c r="D174" s="219" t="str">
        <f ca="1"/>
        <v>SSF           Sub-Saharan Africa</v>
      </c>
      <c r="E174" s="219" t="str">
        <f ca="1"/>
        <v>IDA</v>
      </c>
      <c r="F174" s="190"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$M$4:$Y$4,
                    (M174:Y174),
                    "")),
            1,
            0))
        =0,
    NA(),
    IF(
        Parameters!$D$15=1,
        IF(
            SUM(--(ISNUMBER(IF($M$4:$Y$4=1,(M174:Y174),""))))&gt;0,
            MAX(IF(
                ISNUMBER(M174:Y174),
                IF(
                    M$4:Y$4=1,
                    M174:Y174,
                    ""),
                "")),
            MAX(IF(
                ISNUMBER(M174:Y174),
                IF(
                    M$4:Y$4=2,
                    M174:Y174,
                    ""),
                ""))
        ),
        IF(
            Parameters!$D$16=1,
            IFERROR(
                AVERAGE(IF(
                    ISNUMBER(M174:Y174),
                    IF(
                        M$4:Y$4=1,
                        M174:Y174,
                        ""),
                    "")),
                AVERAGE(IF(
                    ISNUMBER(M174:Y174),
                    IF(
                        M$4:Y$4=2,
                        M174:Y174,
                        ""),
                    ""))
            ),
            IF(
                Parameters!$D$17=1,
                IFERROR(
                    IF(
                        OR(
                            IF(
                                ISNUMBER(M174:Y174),
                                IF(
                                    M$4:Y$4=1,
                                    M174:Y174,
                                    ""),
                                "")
                            =0),
                        0,
                        GEOMEAN(IF(
                            ISNUMBER(M174:Y174),
                            IF(
                                M$4:Y$4=1,
                                M174:Y174,
                                ""),
                            ""))
                    ),
                    IF(
                        OR(IF(
                            ISNUMBER(M174:Y174),
                            IF(
                                M$4:Y$4=2,
                                M174:Y174,
                                ""),
                            "")
                            =0),
                        0,
                        GEOMEAN(IF(
                            ISNUMBER(M174:Y174),
                            IF(
                                M$4:Y$4=2,
                                M174:Y174,
                                ""),
                            "")))
                )
            )
        )
    )
)</f>
        <v>9.2857142857142794</v>
      </c>
      <c r="I174" s="191" cm="1">
        <f t="array" ref="I174">IF(
    SUM(IF(
            ISNUMBER(
                IF(
                    $M$5:$Y$5,
                    (M174:Y174),
                    "")),
            1,
            0))
        =0,
    NA(),
    IF(
        Parameters!$D$15=1,
        IF(
            SUM(--(ISNUMBER(IF($M$5:$Y$5=1,(M174:Y174),""))))&gt;0,
            MAX(IF(
                ISNUMBER(M174:Y174),
                IF(
                    M$5:Y$5=1,
                    M174:Y174,
                    ""),
                "")),
            MAX(IF(
                ISNUMBER(M174:Y174),
                IF(
                    M$5:Y$5=2,
                    M174:Y174,
                    ""),
                ""))
        ),
        IF(
            Parameters!$D$16=1,
            IFERROR(
                AVERAGE(IF(
                    ISNUMBER(M174:Y174),
                    IF(
                        M$5:Y$5=1,
                        M174:Y174,
                        ""),
                    "")),
                AVERAGE(IF(
                    ISNUMBER(M174:Y174),
                    IF(
                        M$5:Y$5=2,
                        M174:Y174,
                        ""),
                    ""))
            ),
            IF(
                Parameters!$D$17=1,
                IFERROR(
                    IF(
                        OR(
                            IF(
                                ISNUMBER(M174:Y174),
                                IF(
                                    M$5:Y$5=1,
                                    M174:Y174,
                                    ""),
                                "")
                            =0),
                        0,
                        GEOMEAN(IF(
                            ISNUMBER(M174:Y174),
                            IF(
                                M$5:Y$5=1,
                                M174:Y174,
                                ""),
                            ""))
                    ),
                    IF(
                        OR(IF(
                            ISNUMBER(M174:Y174),
                            IF(
                                M$5:Y$5=2,
                                M174:Y174,
                                ""),
                            "")
                            =0),
                        0,
                        GEOMEAN(IF(
                            ISNUMBER(M174:Y174),
                            IF(
                                M$5:Y$5=2,
                                M174:Y174,
                                ""),
                            "")))
                )
            )
        )
    )
)</f>
        <v>0</v>
      </c>
      <c r="J174" s="242">
        <v>45188</v>
      </c>
      <c r="K174" s="242">
        <v>45203</v>
      </c>
      <c r="L174" s="91" t="s">
        <v>283</v>
      </c>
      <c r="M174" s="192">
        <v>9.2857142857142794</v>
      </c>
      <c r="N174" s="192" t="s">
        <v>409</v>
      </c>
      <c r="O174" s="192" t="s">
        <v>409</v>
      </c>
      <c r="P174" s="192">
        <v>0</v>
      </c>
      <c r="Q174" s="192" t="s">
        <v>409</v>
      </c>
      <c r="R174" s="192">
        <v>6.5</v>
      </c>
      <c r="S174" s="192" t="s">
        <v>409</v>
      </c>
      <c r="T174" s="192" t="s">
        <v>409</v>
      </c>
      <c r="U174" s="192" t="s">
        <v>409</v>
      </c>
      <c r="V174" s="192">
        <v>-3.9380016034269101</v>
      </c>
      <c r="W174" s="192">
        <v>-1.3689643820431201</v>
      </c>
      <c r="X174" s="192" t="s">
        <v>409</v>
      </c>
      <c r="Y174" s="192"/>
      <c r="Z174" s="192"/>
      <c r="AF174" s="34"/>
      <c r="AG174" s="34"/>
      <c r="AH174" s="34"/>
      <c r="AI174" s="34"/>
      <c r="AJ174" s="34"/>
      <c r="AK174" s="34"/>
      <c r="AL174" s="195"/>
      <c r="AM174" s="195"/>
      <c r="AN174" s="80"/>
      <c r="AO174" s="80"/>
      <c r="AP174" s="80"/>
      <c r="AQ174" s="35"/>
    </row>
    <row r="175" spans="1:43" x14ac:dyDescent="0.2">
      <c r="A175" s="84">
        <v>168</v>
      </c>
      <c r="B175" s="84" t="str">
        <f ca="1"/>
        <v>Saudi Arabia</v>
      </c>
      <c r="C175" s="84" t="str">
        <f ca="1"/>
        <v>SAU</v>
      </c>
      <c r="D175" s="219" t="str">
        <f ca="1"/>
        <v>MEA           Middle East &amp; North Africa</v>
      </c>
      <c r="E175" s="219" t="str">
        <f ca="1"/>
        <v>NA</v>
      </c>
      <c r="F175" s="190"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3.3166247903553985</v>
      </c>
      <c r="H175" s="80" cm="1">
        <f t="array" ref="H175">IF(
    SUM(IF(
            ISNUMBER(
                IF(
                    $M$4:$Y$4,
                    (M175:Y175),
                    "")),
            1,
            0))
        =0,
    NA(),
    IF(
        Parameters!$D$15=1,
        IF(
            SUM(--(ISNUMBER(IF($M$4:$Y$4=1,(M175:Y175),""))))&gt;0,
            MAX(IF(
                ISNUMBER(M175:Y175),
                IF(
                    M$4:Y$4=1,
                    M175:Y175,
                    ""),
                "")),
            MAX(IF(
                ISNUMBER(M175:Y175),
                IF(
                    M$4:Y$4=2,
                    M175:Y175,
                    ""),
                ""))
        ),
        IF(
            Parameters!$D$16=1,
            IFERROR(
                AVERAGE(IF(
                    ISNUMBER(M175:Y175),
                    IF(
                        M$4:Y$4=1,
                        M175:Y175,
                        ""),
                    "")),
                AVERAGE(IF(
                    ISNUMBER(M175:Y175),
                    IF(
                        M$4:Y$4=2,
                        M175:Y175,
                        ""),
                    ""))
            ),
            IF(
                Parameters!$D$17=1,
                IFERROR(
                    IF(
                        OR(
                            IF(
                                ISNUMBER(M175:Y175),
                                IF(
                                    M$4:Y$4=1,
                                    M175:Y175,
                                    ""),
                                "")
                            =0),
                        0,
                        GEOMEAN(IF(
                            ISNUMBER(M175:Y175),
                            IF(
                                M$4:Y$4=1,
                                M175:Y175,
                                ""),
                            ""))
                    ),
                    IF(
                        OR(IF(
                            ISNUMBER(M175:Y175),
                            IF(
                                M$4:Y$4=2,
                                M175:Y175,
                                ""),
                            "")
                            =0),
                        0,
                        GEOMEAN(IF(
                            ISNUMBER(M175:Y175),
                            IF(
                                M$4:Y$4=2,
                                M175:Y175,
                                ""),
                            "")))
                )
            )
        )
    )
)</f>
        <v>1.5714285714285701</v>
      </c>
      <c r="I175" s="191" cm="1">
        <f t="array" ref="I175">IF(
    SUM(IF(
            ISNUMBER(
                IF(
                    $M$5:$Y$5,
                    (M175:Y175),
                    "")),
            1,
            0))
        =0,
    NA(),
    IF(
        Parameters!$D$15=1,
        IF(
            SUM(--(ISNUMBER(IF($M$5:$Y$5=1,(M175:Y175),""))))&gt;0,
            MAX(IF(
                ISNUMBER(M175:Y175),
                IF(
                    M$5:Y$5=1,
                    M175:Y175,
                    ""),
                "")),
            MAX(IF(
                ISNUMBER(M175:Y175),
                IF(
                    M$5:Y$5=2,
                    M175:Y175,
                    ""),
                ""))
        ),
        IF(
            Parameters!$D$16=1,
            IFERROR(
                AVERAGE(IF(
                    ISNUMBER(M175:Y175),
                    IF(
                        M$5:Y$5=1,
                        M175:Y175,
                        ""),
                    "")),
                AVERAGE(IF(
                    ISNUMBER(M175:Y175),
                    IF(
                        M$5:Y$5=2,
                        M175:Y175,
                        ""),
                    ""))
            ),
            IF(
                Parameters!$D$17=1,
                IFERROR(
                    IF(
                        OR(
                            IF(
                                ISNUMBER(M175:Y175),
                                IF(
                                    M$5:Y$5=1,
                                    M175:Y175,
                                    ""),
                                "")
                            =0),
                        0,
                        GEOMEAN(IF(
                            ISNUMBER(M175:Y175),
                            IF(
                                M$5:Y$5=1,
                                M175:Y175,
                                ""),
                            ""))
                    ),
                    IF(
                        OR(IF(
                            ISNUMBER(M175:Y175),
                            IF(
                                M$5:Y$5=2,
                                M175:Y175,
                                ""),
                            "")
                            =0),
                        0,
                        GEOMEAN(IF(
                            ISNUMBER(M175:Y175),
                            IF(
                                M$5:Y$5=2,
                                M175:Y175,
                                ""),
                            "")))
                )
            )
        )
    )
)</f>
        <v>7</v>
      </c>
      <c r="J175" s="242">
        <v>45163</v>
      </c>
      <c r="K175" s="242">
        <v>44753</v>
      </c>
      <c r="L175" s="91" t="s">
        <v>285</v>
      </c>
      <c r="M175" s="192">
        <v>1.5714285714285701</v>
      </c>
      <c r="N175" s="192">
        <v>0</v>
      </c>
      <c r="O175" s="192">
        <v>7</v>
      </c>
      <c r="P175" s="192" t="s">
        <v>409</v>
      </c>
      <c r="Q175" s="192" t="s">
        <v>409</v>
      </c>
      <c r="R175" s="192">
        <v>1.1000000000000001</v>
      </c>
      <c r="S175" s="192" t="s">
        <v>409</v>
      </c>
      <c r="T175" s="192">
        <v>-1</v>
      </c>
      <c r="U175" s="192" t="s">
        <v>540</v>
      </c>
      <c r="V175" s="192" t="s">
        <v>409</v>
      </c>
      <c r="W175" s="192" t="s">
        <v>409</v>
      </c>
      <c r="X175" s="192" t="s">
        <v>409</v>
      </c>
      <c r="Y175" s="192"/>
      <c r="Z175" s="192"/>
      <c r="AF175" s="34"/>
      <c r="AG175" s="34"/>
      <c r="AH175" s="34"/>
      <c r="AI175" s="34"/>
      <c r="AJ175" s="34"/>
      <c r="AK175" s="34"/>
      <c r="AL175" s="195"/>
      <c r="AM175" s="195"/>
      <c r="AN175" s="80"/>
      <c r="AO175" s="80"/>
      <c r="AP175" s="80"/>
      <c r="AQ175" s="35"/>
    </row>
    <row r="176" spans="1:43" x14ac:dyDescent="0.2">
      <c r="A176" s="84">
        <v>169</v>
      </c>
      <c r="B176" s="84" t="str">
        <f ca="1"/>
        <v>Sudan</v>
      </c>
      <c r="C176" s="84" t="str">
        <f ca="1"/>
        <v>SDN</v>
      </c>
      <c r="D176" s="219" t="str">
        <f ca="1"/>
        <v>SSF           Sub-Saharan Africa</v>
      </c>
      <c r="E176" s="219" t="str">
        <f ca="1"/>
        <v>IDA</v>
      </c>
      <c r="F176" s="190"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9.7100831245522397</v>
      </c>
      <c r="H176" s="80" cm="1">
        <f t="array" ref="H176">IF(
    SUM(IF(
            ISNUMBER(
                IF(
                    $M$4:$Y$4,
                    (M176:Y176),
                    "")),
            1,
            0))
        =0,
    NA(),
    IF(
        Parameters!$D$15=1,
        IF(
            SUM(--(ISNUMBER(IF($M$4:$Y$4=1,(M176:Y176),""))))&gt;0,
            MAX(IF(
                ISNUMBER(M176:Y176),
                IF(
                    M$4:Y$4=1,
                    M176:Y176,
                    ""),
                "")),
            MAX(IF(
                ISNUMBER(M176:Y176),
                IF(
                    M$4:Y$4=2,
                    M176:Y176,
                    ""),
                ""))
        ),
        IF(
            Parameters!$D$16=1,
            IFERROR(
                AVERAGE(IF(
                    ISNUMBER(M176:Y176),
                    IF(
                        M$4:Y$4=1,
                        M176:Y176,
                        ""),
                    "")),
                AVERAGE(IF(
                    ISNUMBER(M176:Y176),
                    IF(
                        M$4:Y$4=2,
                        M176:Y176,
                        ""),
                    ""))
            ),
            IF(
                Parameters!$D$17=1,
                IFERROR(
                    IF(
                        OR(
                            IF(
                                ISNUMBER(M176:Y176),
                                IF(
                                    M$4:Y$4=1,
                                    M176:Y176,
                                    ""),
                                "")
                            =0),
                        0,
                        GEOMEAN(IF(
                            ISNUMBER(M176:Y176),
                            IF(
                                M$4:Y$4=1,
                                M176:Y176,
                                ""),
                            ""))
                    ),
                    IF(
                        OR(IF(
                            ISNUMBER(M176:Y176),
                            IF(
                                M$4:Y$4=2,
                                M176:Y176,
                                ""),
                            "")
                            =0),
                        0,
                        GEOMEAN(IF(
                            ISNUMBER(M176:Y176),
                            IF(
                                M$4:Y$4=2,
                                M176:Y176,
                                ""),
                            "")))
                )
            )
        )
    )
)</f>
        <v>9.4285714285714199</v>
      </c>
      <c r="I176" s="191" cm="1">
        <f t="array" ref="I176">IF(
    SUM(IF(
            ISNUMBER(
                IF(
                    $M$5:$Y$5,
                    (M176:Y176),
                    "")),
            1,
            0))
        =0,
    NA(),
    IF(
        Parameters!$D$15=1,
        IF(
            SUM(--(ISNUMBER(IF($M$5:$Y$5=1,(M176:Y176),""))))&gt;0,
            MAX(IF(
                ISNUMBER(M176:Y176),
                IF(
                    M$5:Y$5=1,
                    M176:Y176,
                    ""),
                "")),
            MAX(IF(
                ISNUMBER(M176:Y176),
                IF(
                    M$5:Y$5=2,
                    M176:Y176,
                    ""),
                ""))
        ),
        IF(
            Parameters!$D$16=1,
            IFERROR(
                AVERAGE(IF(
                    ISNUMBER(M176:Y176),
                    IF(
                        M$5:Y$5=1,
                        M176:Y176,
                        ""),
                    "")),
                AVERAGE(IF(
                    ISNUMBER(M176:Y176),
                    IF(
                        M$5:Y$5=2,
                        M176:Y176,
                        ""),
                    ""))
            ),
            IF(
                Parameters!$D$17=1,
                IFERROR(
                    IF(
                        OR(
                            IF(
                                ISNUMBER(M176:Y176),
                                IF(
                                    M$5:Y$5=1,
                                    M176:Y176,
                                    ""),
                                "")
                            =0),
                        0,
                        GEOMEAN(IF(
                            ISNUMBER(M176:Y176),
                            IF(
                                M$5:Y$5=1,
                                M176:Y176,
                                ""),
                            ""))
                    ),
                    IF(
                        OR(IF(
                            ISNUMBER(M176:Y176),
                            IF(
                                M$5:Y$5=2,
                                M176:Y176,
                                ""),
                            "")
                            =0),
                        0,
                        GEOMEAN(IF(
                            ISNUMBER(M176:Y176),
                            IF(
                                M$5:Y$5=2,
                                M176:Y176,
                                ""),
                            "")))
                )
            )
        )
    )
)</f>
        <v>10</v>
      </c>
      <c r="J176" s="242">
        <v>45188</v>
      </c>
      <c r="K176" s="242">
        <v>45203</v>
      </c>
      <c r="L176" s="91" t="s">
        <v>287</v>
      </c>
      <c r="M176" s="192">
        <v>9.4285714285714199</v>
      </c>
      <c r="N176" s="192">
        <v>10</v>
      </c>
      <c r="O176" s="192" t="s">
        <v>409</v>
      </c>
      <c r="P176" s="192">
        <v>10</v>
      </c>
      <c r="Q176" s="192" t="s">
        <v>409</v>
      </c>
      <c r="R176" s="192">
        <v>6.6</v>
      </c>
      <c r="S176" s="192">
        <v>3.8090000000000002</v>
      </c>
      <c r="T176" s="192">
        <v>1.498</v>
      </c>
      <c r="U176" s="192" t="s">
        <v>409</v>
      </c>
      <c r="V176" s="192">
        <v>2.6895107251096801</v>
      </c>
      <c r="W176" s="192">
        <v>1.69928254504166</v>
      </c>
      <c r="X176" s="192" t="s">
        <v>409</v>
      </c>
      <c r="Y176" s="192"/>
      <c r="Z176" s="192"/>
      <c r="AF176" s="34"/>
      <c r="AG176" s="34"/>
      <c r="AH176" s="34"/>
      <c r="AI176" s="34"/>
      <c r="AJ176" s="34"/>
      <c r="AK176" s="34"/>
      <c r="AL176" s="195"/>
      <c r="AM176" s="195"/>
      <c r="AN176" s="80"/>
      <c r="AO176" s="80"/>
      <c r="AP176" s="80"/>
      <c r="AQ176" s="35"/>
    </row>
    <row r="177" spans="1:43" x14ac:dyDescent="0.2">
      <c r="A177" s="84">
        <v>170</v>
      </c>
      <c r="B177" s="84" t="str">
        <f ca="1"/>
        <v>Senegal</v>
      </c>
      <c r="C177" s="84" t="str">
        <f ca="1"/>
        <v>SEN</v>
      </c>
      <c r="D177" s="219" t="str">
        <f ca="1"/>
        <v>SSF           Sub-Saharan Africa</v>
      </c>
      <c r="E177" s="219" t="str">
        <f ca="1"/>
        <v>IDA</v>
      </c>
      <c r="F177" s="190"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9.5618288746751485</v>
      </c>
      <c r="H177" s="80" cm="1">
        <f t="array" ref="H177">IF(
    SUM(IF(
            ISNUMBER(
                IF(
                    $M$4:$Y$4,
                    (M177:Y177),
                    "")),
            1,
            0))
        =0,
    NA(),
    IF(
        Parameters!$D$15=1,
        IF(
            SUM(--(ISNUMBER(IF($M$4:$Y$4=1,(M177:Y177),""))))&gt;0,
            MAX(IF(
                ISNUMBER(M177:Y177),
                IF(
                    M$4:Y$4=1,
                    M177:Y177,
                    ""),
                "")),
            MAX(IF(
                ISNUMBER(M177:Y177),
                IF(
                    M$4:Y$4=2,
                    M177:Y177,
                    ""),
                ""))
        ),
        IF(
            Parameters!$D$16=1,
            IFERROR(
                AVERAGE(IF(
                    ISNUMBER(M177:Y177),
                    IF(
                        M$4:Y$4=1,
                        M177:Y177,
                        ""),
                    "")),
                AVERAGE(IF(
                    ISNUMBER(M177:Y177),
                    IF(
                        M$4:Y$4=2,
                        M177:Y177,
                        ""),
                    ""))
            ),
            IF(
                Parameters!$D$17=1,
                IFERROR(
                    IF(
                        OR(
                            IF(
                                ISNUMBER(M177:Y177),
                                IF(
                                    M$4:Y$4=1,
                                    M177:Y177,
                                    ""),
                                "")
                            =0),
                        0,
                        GEOMEAN(IF(
                            ISNUMBER(M177:Y177),
                            IF(
                                M$4:Y$4=1,
                                M177:Y177,
                                ""),
                            ""))
                    ),
                    IF(
                        OR(IF(
                            ISNUMBER(M177:Y177),
                            IF(
                                M$4:Y$4=2,
                                M177:Y177,
                                ""),
                            "")
                            =0),
                        0,
                        GEOMEAN(IF(
                            ISNUMBER(M177:Y177),
                            IF(
                                M$4:Y$4=2,
                                M177:Y177,
                                ""),
                            "")))
                )
            )
        )
    )
)</f>
        <v>9.1428571428571406</v>
      </c>
      <c r="I177" s="191" cm="1">
        <f t="array" ref="I177">IF(
    SUM(IF(
            ISNUMBER(
                IF(
                    $M$5:$Y$5,
                    (M177:Y177),
                    "")),
            1,
            0))
        =0,
    NA(),
    IF(
        Parameters!$D$15=1,
        IF(
            SUM(--(ISNUMBER(IF($M$5:$Y$5=1,(M177:Y177),""))))&gt;0,
            MAX(IF(
                ISNUMBER(M177:Y177),
                IF(
                    M$5:Y$5=1,
                    M177:Y177,
                    ""),
                "")),
            MAX(IF(
                ISNUMBER(M177:Y177),
                IF(
                    M$5:Y$5=2,
                    M177:Y177,
                    ""),
                ""))
        ),
        IF(
            Parameters!$D$16=1,
            IFERROR(
                AVERAGE(IF(
                    ISNUMBER(M177:Y177),
                    IF(
                        M$5:Y$5=1,
                        M177:Y177,
                        ""),
                    "")),
                AVERAGE(IF(
                    ISNUMBER(M177:Y177),
                    IF(
                        M$5:Y$5=2,
                        M177:Y177,
                        ""),
                    ""))
            ),
            IF(
                Parameters!$D$17=1,
                IFERROR(
                    IF(
                        OR(
                            IF(
                                ISNUMBER(M177:Y177),
                                IF(
                                    M$5:Y$5=1,
                                    M177:Y177,
                                    ""),
                                "")
                            =0),
                        0,
                        GEOMEAN(IF(
                            ISNUMBER(M177:Y177),
                            IF(
                                M$5:Y$5=1,
                                M177:Y177,
                                ""),
                            ""))
                    ),
                    IF(
                        OR(IF(
                            ISNUMBER(M177:Y177),
                            IF(
                                M$5:Y$5=2,
                                M177:Y177,
                                ""),
                            "")
                            =0),
                        0,
                        GEOMEAN(IF(
                            ISNUMBER(M177:Y177),
                            IF(
                                M$5:Y$5=2,
                                M177:Y177,
                                ""),
                            "")))
                )
            )
        )
    )
)</f>
        <v>10</v>
      </c>
      <c r="J177" s="242">
        <v>45188</v>
      </c>
      <c r="K177" s="242">
        <v>45203</v>
      </c>
      <c r="L177" s="91" t="s">
        <v>289</v>
      </c>
      <c r="M177" s="192">
        <v>9.1428571428571406</v>
      </c>
      <c r="N177" s="192" t="s">
        <v>409</v>
      </c>
      <c r="O177" s="192" t="s">
        <v>409</v>
      </c>
      <c r="P177" s="192">
        <v>10</v>
      </c>
      <c r="Q177" s="192" t="s">
        <v>409</v>
      </c>
      <c r="R177" s="192">
        <v>6.4</v>
      </c>
      <c r="S177" s="192" t="s">
        <v>409</v>
      </c>
      <c r="T177" s="192" t="s">
        <v>409</v>
      </c>
      <c r="U177" s="192" t="s">
        <v>409</v>
      </c>
      <c r="V177" s="192">
        <v>0.83972644805908203</v>
      </c>
      <c r="W177" s="192">
        <v>-0.36870861053466802</v>
      </c>
      <c r="X177" s="192" t="s">
        <v>409</v>
      </c>
      <c r="Y177" s="192"/>
      <c r="Z177" s="192"/>
      <c r="AF177" s="34"/>
      <c r="AG177" s="34"/>
      <c r="AH177" s="34"/>
      <c r="AI177" s="34"/>
      <c r="AJ177" s="34"/>
      <c r="AK177" s="34"/>
      <c r="AL177" s="195"/>
      <c r="AM177" s="195"/>
      <c r="AN177" s="80"/>
      <c r="AO177" s="80"/>
      <c r="AP177" s="80"/>
      <c r="AQ177" s="35"/>
    </row>
    <row r="178" spans="1:43" x14ac:dyDescent="0.2">
      <c r="A178" s="84">
        <v>171</v>
      </c>
      <c r="B178" s="84" t="str">
        <f ca="1"/>
        <v>Singapore</v>
      </c>
      <c r="C178" s="84" t="str">
        <f ca="1"/>
        <v>SGP</v>
      </c>
      <c r="D178" s="219" t="str">
        <f ca="1"/>
        <v>EAS           East Asia &amp; Pacific</v>
      </c>
      <c r="E178" s="219" t="str">
        <f ca="1"/>
        <v>NA</v>
      </c>
      <c r="F178" s="190"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$M$4:$Y$4,
                    (M178:Y178),
                    "")),
            1,
            0))
        =0,
    NA(),
    IF(
        Parameters!$D$15=1,
        IF(
            SUM(--(ISNUMBER(IF($M$4:$Y$4=1,(M178:Y178),""))))&gt;0,
            MAX(IF(
                ISNUMBER(M178:Y178),
                IF(
                    M$4:Y$4=1,
                    M178:Y178,
                    ""),
                "")),
            MAX(IF(
                ISNUMBER(M178:Y178),
                IF(
                    M$4:Y$4=2,
                    M178:Y178,
                    ""),
                ""))
        ),
        IF(
            Parameters!$D$16=1,
            IFERROR(
                AVERAGE(IF(
                    ISNUMBER(M178:Y178),
                    IF(
                        M$4:Y$4=1,
                        M178:Y178,
                        ""),
                    "")),
                AVERAGE(IF(
                    ISNUMBER(M178:Y178),
                    IF(
                        M$4:Y$4=2,
                        M178:Y178,
                        ""),
                    ""))
            ),
            IF(
                Parameters!$D$17=1,
                IFERROR(
                    IF(
                        OR(
                            IF(
                                ISNUMBER(M178:Y178),
                                IF(
                                    M$4:Y$4=1,
                                    M178:Y178,
                                    ""),
                                "")
                            =0),
                        0,
                        GEOMEAN(IF(
                            ISNUMBER(M178:Y178),
                            IF(
                                M$4:Y$4=1,
                                M178:Y178,
                                ""),
                            ""))
                    ),
                    IF(
                        OR(IF(
                            ISNUMBER(M178:Y178),
                            IF(
                                M$4:Y$4=2,
                                M178:Y178,
                                ""),
                            "")
                            =0),
                        0,
                        GEOMEAN(IF(
                            ISNUMBER(M178:Y178),
                            IF(
                                M$4:Y$4=2,
                                M178:Y178,
                                ""),
                            "")))
                )
            )
        )
    )
)</f>
        <v>0.14285714285714199</v>
      </c>
      <c r="I178" s="191" cm="1">
        <f t="array" ref="I178">IF(
    SUM(IF(
            ISNUMBER(
                IF(
                    $M$5:$Y$5,
                    (M178:Y178),
                    "")),
            1,
            0))
        =0,
    NA(),
    IF(
        Parameters!$D$15=1,
        IF(
            SUM(--(ISNUMBER(IF($M$5:$Y$5=1,(M178:Y178),""))))&gt;0,
            MAX(IF(
                ISNUMBER(M178:Y178),
                IF(
                    M$5:Y$5=1,
                    M178:Y178,
                    ""),
                "")),
            MAX(IF(
                ISNUMBER(M178:Y178),
                IF(
                    M$5:Y$5=2,
                    M178:Y178,
                    ""),
                ""))
        ),
        IF(
            Parameters!$D$16=1,
            IFERROR(
                AVERAGE(IF(
                    ISNUMBER(M178:Y178),
                    IF(
                        M$5:Y$5=1,
                        M178:Y178,
                        ""),
                    "")),
                AVERAGE(IF(
                    ISNUMBER(M178:Y178),
                    IF(
                        M$5:Y$5=2,
                        M178:Y178,
                        ""),
                    ""))
            ),
            IF(
                Parameters!$D$17=1,
                IFERROR(
                    IF(
                        OR(
                            IF(
                                ISNUMBER(M178:Y178),
                                IF(
                                    M$5:Y$5=1,
                                    M178:Y178,
                                    ""),
                                "")
                            =0),
                        0,
                        GEOMEAN(IF(
                            ISNUMBER(M178:Y178),
                            IF(
                                M$5:Y$5=1,
                                M178:Y178,
                                ""),
                            ""))
                    ),
                    IF(
                        OR(IF(
                            ISNUMBER(M178:Y178),
                            IF(
                                M$5:Y$5=2,
                                M178:Y178,
                                ""),
                            "")
                            =0),
                        0,
                        GEOMEAN(IF(
                            ISNUMBER(M178:Y178),
                            IF(
                                M$5:Y$5=2,
                                M178:Y178,
                                ""),
                            "")))
                )
            )
        )
    )
)</f>
        <v>0</v>
      </c>
      <c r="J178" s="242">
        <v>45163</v>
      </c>
      <c r="K178" s="242">
        <v>45203</v>
      </c>
      <c r="L178" s="91" t="s">
        <v>291</v>
      </c>
      <c r="M178" s="192">
        <v>0.14285714285714199</v>
      </c>
      <c r="N178" s="192">
        <v>0</v>
      </c>
      <c r="O178" s="192" t="s">
        <v>409</v>
      </c>
      <c r="P178" s="192" t="s">
        <v>409</v>
      </c>
      <c r="Q178" s="192" t="s">
        <v>409</v>
      </c>
      <c r="R178" s="192">
        <v>0.1</v>
      </c>
      <c r="S178" s="192">
        <v>-0.54999999999999905</v>
      </c>
      <c r="T178" s="192">
        <v>-0.35</v>
      </c>
      <c r="U178" s="192" t="s">
        <v>409</v>
      </c>
      <c r="V178" s="192" t="s">
        <v>409</v>
      </c>
      <c r="W178" s="192" t="s">
        <v>409</v>
      </c>
      <c r="X178" s="192" t="s">
        <v>409</v>
      </c>
      <c r="Y178" s="192"/>
      <c r="Z178" s="192"/>
      <c r="AF178" s="34"/>
      <c r="AG178" s="34"/>
      <c r="AH178" s="34"/>
      <c r="AI178" s="34"/>
      <c r="AJ178" s="34"/>
      <c r="AK178" s="34"/>
      <c r="AL178" s="195"/>
      <c r="AM178" s="195"/>
      <c r="AN178" s="80"/>
      <c r="AO178" s="80"/>
      <c r="AP178" s="80"/>
      <c r="AQ178" s="35"/>
    </row>
    <row r="179" spans="1:43" x14ac:dyDescent="0.2">
      <c r="A179" s="84">
        <v>172</v>
      </c>
      <c r="B179" s="84" t="str">
        <f ca="1"/>
        <v>Solomon Islands</v>
      </c>
      <c r="C179" s="84" t="str">
        <f ca="1"/>
        <v>SLB</v>
      </c>
      <c r="D179" s="219" t="str">
        <f ca="1"/>
        <v>EAS           East Asia &amp; Pacific</v>
      </c>
      <c r="E179" s="219" t="str">
        <f ca="1"/>
        <v>IDA</v>
      </c>
      <c r="F179" s="190"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$M$4:$Y$4,
                    (M179:Y179),
                    "")),
            1,
            0))
        =0,
    NA(),
    IF(
        Parameters!$D$15=1,
        IF(
            SUM(--(ISNUMBER(IF($M$4:$Y$4=1,(M179:Y179),""))))&gt;0,
            MAX(IF(
                ISNUMBER(M179:Y179),
                IF(
                    M$4:Y$4=1,
                    M179:Y179,
                    ""),
                "")),
            MAX(IF(
                ISNUMBER(M179:Y179),
                IF(
                    M$4:Y$4=2,
                    M179:Y179,
                    ""),
                ""))
        ),
        IF(
            Parameters!$D$16=1,
            IFERROR(
                AVERAGE(IF(
                    ISNUMBER(M179:Y179),
                    IF(
                        M$4:Y$4=1,
                        M179:Y179,
                        ""),
                    "")),
                AVERAGE(IF(
                    ISNUMBER(M179:Y179),
                    IF(
                        M$4:Y$4=2,
                        M179:Y179,
                        ""),
                    ""))
            ),
            IF(
                Parameters!$D$17=1,
                IFERROR(
                    IF(
                        OR(
                            IF(
                                ISNUMBER(M179:Y179),
                                IF(
                                    M$4:Y$4=1,
                                    M179:Y179,
                                    ""),
                                "")
                            =0),
                        0,
                        GEOMEAN(IF(
                            ISNUMBER(M179:Y179),
                            IF(
                                M$4:Y$4=1,
                                M179:Y179,
                                ""),
                            ""))
                    ),
                    IF(
                        OR(IF(
                            ISNUMBER(M179:Y179),
                            IF(
                                M$4:Y$4=2,
                                M179:Y179,
                                ""),
                            "")
                            =0),
                        0,
                        GEOMEAN(IF(
                            ISNUMBER(M179:Y179),
                            IF(
                                M$4:Y$4=2,
                                M179:Y179,
                                ""),
                            "")))
                )
            )
        )
    )
)</f>
        <v>8.4285714285714199</v>
      </c>
      <c r="I179" s="191" t="e" cm="1">
        <f t="array" ref="I179">IF(
    SUM(IF(
            ISNUMBER(
                IF(
                    $M$5:$Y$5,
                    (M179:Y179),
                    "")),
            1,
            0))
        =0,
    NA(),
    IF(
        Parameters!$D$15=1,
        IF(
            SUM(--(ISNUMBER(IF($M$5:$Y$5=1,(M179:Y179),""))))&gt;0,
            MAX(IF(
                ISNUMBER(M179:Y179),
                IF(
                    M$5:Y$5=1,
                    M179:Y179,
                    ""),
                "")),
            MAX(IF(
                ISNUMBER(M179:Y179),
                IF(
                    M$5:Y$5=2,
                    M179:Y179,
                    ""),
                ""))
        ),
        IF(
            Parameters!$D$16=1,
            IFERROR(
                AVERAGE(IF(
                    ISNUMBER(M179:Y179),
                    IF(
                        M$5:Y$5=1,
                        M179:Y179,
                        ""),
                    "")),
                AVERAGE(IF(
                    ISNUMBER(M179:Y179),
                    IF(
                        M$5:Y$5=2,
                        M179:Y179,
                        ""),
                    ""))
            ),
            IF(
                Parameters!$D$17=1,
                IFERROR(
                    IF(
                        OR(
                            IF(
                                ISNUMBER(M179:Y179),
                                IF(
                                    M$5:Y$5=1,
                                    M179:Y179,
                                    ""),
                                "")
                            =0),
                        0,
                        GEOMEAN(IF(
                            ISNUMBER(M179:Y179),
                            IF(
                                M$5:Y$5=1,
                                M179:Y179,
                                ""),
                            ""))
                    ),
                    IF(
                        OR(IF(
                            ISNUMBER(M179:Y179),
                            IF(
                                M$5:Y$5=2,
                                M179:Y179,
                                ""),
                            "")
                            =0),
                        0,
                        GEOMEAN(IF(
                            ISNUMBER(M179:Y179),
                            IF(
                                M$5:Y$5=2,
                                M179:Y179,
                                ""),
                            "")))
                )
            )
        )
    )
)</f>
        <v>#N/A</v>
      </c>
      <c r="J179" s="242">
        <v>45188</v>
      </c>
      <c r="K179" s="242">
        <v>45014</v>
      </c>
      <c r="L179" s="91" t="s">
        <v>293</v>
      </c>
      <c r="M179" s="192">
        <v>8.4285714285714199</v>
      </c>
      <c r="N179" s="192" t="s">
        <v>409</v>
      </c>
      <c r="O179" s="192" t="s">
        <v>409</v>
      </c>
      <c r="P179" s="192" t="s">
        <v>409</v>
      </c>
      <c r="Q179" s="192" t="s">
        <v>409</v>
      </c>
      <c r="R179" s="192">
        <v>5.9</v>
      </c>
      <c r="S179" s="192" t="s">
        <v>409</v>
      </c>
      <c r="T179" s="192" t="s">
        <v>409</v>
      </c>
      <c r="U179" s="192" t="s">
        <v>409</v>
      </c>
      <c r="V179" s="192" t="s">
        <v>409</v>
      </c>
      <c r="W179" s="192" t="s">
        <v>409</v>
      </c>
      <c r="X179" s="192" t="s">
        <v>409</v>
      </c>
      <c r="Y179" s="192"/>
      <c r="Z179" s="192"/>
      <c r="AF179" s="34"/>
      <c r="AG179" s="34"/>
      <c r="AH179" s="34"/>
      <c r="AI179" s="34"/>
      <c r="AJ179" s="34"/>
      <c r="AK179" s="34"/>
      <c r="AL179" s="195"/>
      <c r="AM179" s="195"/>
      <c r="AN179" s="80"/>
      <c r="AO179" s="80"/>
      <c r="AP179" s="80"/>
      <c r="AQ179" s="35"/>
    </row>
    <row r="180" spans="1:43" x14ac:dyDescent="0.2">
      <c r="A180" s="84">
        <v>173</v>
      </c>
      <c r="B180" s="84" t="str">
        <f ca="1"/>
        <v>Sierra Leone</v>
      </c>
      <c r="C180" s="84" t="str">
        <f ca="1"/>
        <v>SLE</v>
      </c>
      <c r="D180" s="219" t="str">
        <f ca="1"/>
        <v>SSF           Sub-Saharan Africa</v>
      </c>
      <c r="E180" s="219" t="str">
        <f ca="1"/>
        <v>IDA</v>
      </c>
      <c r="F180" s="190"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$M$4:$Y$4,
                    (M180:Y180),
                    "")),
            1,
            0))
        =0,
    NA(),
    IF(
        Parameters!$D$15=1,
        IF(
            SUM(--(ISNUMBER(IF($M$4:$Y$4=1,(M180:Y180),""))))&gt;0,
            MAX(IF(
                ISNUMBER(M180:Y180),
                IF(
                    M$4:Y$4=1,
                    M180:Y180,
                    ""),
                "")),
            MAX(IF(
                ISNUMBER(M180:Y180),
                IF(
                    M$4:Y$4=2,
                    M180:Y180,
                    ""),
                ""))
        ),
        IF(
            Parameters!$D$16=1,
            IFERROR(
                AVERAGE(IF(
                    ISNUMBER(M180:Y180),
                    IF(
                        M$4:Y$4=1,
                        M180:Y180,
                        ""),
                    "")),
                AVERAGE(IF(
                    ISNUMBER(M180:Y180),
                    IF(
                        M$4:Y$4=2,
                        M180:Y180,
                        ""),
                    ""))
            ),
            IF(
                Parameters!$D$17=1,
                IFERROR(
                    IF(
                        OR(
                            IF(
                                ISNUMBER(M180:Y180),
                                IF(
                                    M$4:Y$4=1,
                                    M180:Y180,
                                    ""),
                                "")
                            =0),
                        0,
                        GEOMEAN(IF(
                            ISNUMBER(M180:Y180),
                            IF(
                                M$4:Y$4=1,
                                M180:Y180,
                                ""),
                            ""))
                    ),
                    IF(
                        OR(IF(
                            ISNUMBER(M180:Y180),
                            IF(
                                M$4:Y$4=2,
                                M180:Y180,
                                ""),
                            "")
                            =0),
                        0,
                        GEOMEAN(IF(
                            ISNUMBER(M180:Y180),
                            IF(
                                M$4:Y$4=2,
                                M180:Y180,
                                ""),
                            "")))
                )
            )
        )
    )
)</f>
        <v>10</v>
      </c>
      <c r="I180" s="191" cm="1">
        <f t="array" ref="I180">IF(
    SUM(IF(
            ISNUMBER(
                IF(
                    $M$5:$Y$5,
                    (M180:Y180),
                    "")),
            1,
            0))
        =0,
    NA(),
    IF(
        Parameters!$D$15=1,
        IF(
            SUM(--(ISNUMBER(IF($M$5:$Y$5=1,(M180:Y180),""))))&gt;0,
            MAX(IF(
                ISNUMBER(M180:Y180),
                IF(
                    M$5:Y$5=1,
                    M180:Y180,
                    ""),
                "")),
            MAX(IF(
                ISNUMBER(M180:Y180),
                IF(
                    M$5:Y$5=2,
                    M180:Y180,
                    ""),
                ""))
        ),
        IF(
            Parameters!$D$16=1,
            IFERROR(
                AVERAGE(IF(
                    ISNUMBER(M180:Y180),
                    IF(
                        M$5:Y$5=1,
                        M180:Y180,
                        ""),
                    "")),
                AVERAGE(IF(
                    ISNUMBER(M180:Y180),
                    IF(
                        M$5:Y$5=2,
                        M180:Y180,
                        ""),
                    ""))
            ),
            IF(
                Parameters!$D$17=1,
                IFERROR(
                    IF(
                        OR(
                            IF(
                                ISNUMBER(M180:Y180),
                                IF(
                                    M$5:Y$5=1,
                                    M180:Y180,
                                    ""),
                                "")
                            =0),
                        0,
                        GEOMEAN(IF(
                            ISNUMBER(M180:Y180),
                            IF(
                                M$5:Y$5=1,
                                M180:Y180,
                                ""),
                            ""))
                    ),
                    IF(
                        OR(IF(
                            ISNUMBER(M180:Y180),
                            IF(
                                M$5:Y$5=2,
                                M180:Y180,
                                ""),
                            "")
                            =0),
                        0,
                        GEOMEAN(IF(
                            ISNUMBER(M180:Y180),
                            IF(
                                M$5:Y$5=2,
                                M180:Y180,
                                ""),
                            "")))
                )
            )
        )
    )
)</f>
        <v>0</v>
      </c>
      <c r="J180" s="242">
        <v>45188</v>
      </c>
      <c r="K180" s="242">
        <v>45203</v>
      </c>
      <c r="L180" s="91" t="s">
        <v>295</v>
      </c>
      <c r="M180" s="192">
        <v>10</v>
      </c>
      <c r="N180" s="192" t="s">
        <v>409</v>
      </c>
      <c r="O180" s="192" t="s">
        <v>409</v>
      </c>
      <c r="P180" s="192">
        <v>0</v>
      </c>
      <c r="Q180" s="192" t="s">
        <v>409</v>
      </c>
      <c r="R180" s="192">
        <v>7.1</v>
      </c>
      <c r="S180" s="192" t="s">
        <v>409</v>
      </c>
      <c r="T180" s="192" t="s">
        <v>409</v>
      </c>
      <c r="U180" s="192" t="s">
        <v>409</v>
      </c>
      <c r="V180" s="192">
        <v>-0.52687279704641898</v>
      </c>
      <c r="W180" s="192">
        <v>-0.33537502108827899</v>
      </c>
      <c r="X180" s="192" t="s">
        <v>409</v>
      </c>
      <c r="Y180" s="192"/>
      <c r="Z180" s="192"/>
      <c r="AF180" s="34"/>
      <c r="AG180" s="34"/>
      <c r="AH180" s="34"/>
      <c r="AI180" s="34"/>
      <c r="AJ180" s="34"/>
      <c r="AK180" s="34"/>
      <c r="AL180" s="195"/>
      <c r="AM180" s="195"/>
      <c r="AN180" s="80"/>
      <c r="AO180" s="80"/>
      <c r="AP180" s="80"/>
      <c r="AQ180" s="35"/>
    </row>
    <row r="181" spans="1:43" x14ac:dyDescent="0.2">
      <c r="A181" s="84">
        <v>174</v>
      </c>
      <c r="B181" s="84" t="str">
        <f ca="1"/>
        <v>El Salvador</v>
      </c>
      <c r="C181" s="84" t="str">
        <f ca="1"/>
        <v>SLV</v>
      </c>
      <c r="D181" s="219" t="str">
        <f ca="1"/>
        <v>LCN           Latin America &amp; Caribbean</v>
      </c>
      <c r="E181" s="219" t="str">
        <f ca="1"/>
        <v>IBRD</v>
      </c>
      <c r="F181" s="190"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1.7937293483671246</v>
      </c>
      <c r="H181" s="80" cm="1">
        <f t="array" ref="H181">IF(
    SUM(IF(
            ISNUMBER(
                IF(
                    $M$4:$Y$4,
                    (M181:Y181),
                    "")),
            1,
            0))
        =0,
    NA(),
    IF(
        Parameters!$D$15=1,
        IF(
            SUM(--(ISNUMBER(IF($M$4:$Y$4=1,(M181:Y181),""))))&gt;0,
            MAX(IF(
                ISNUMBER(M181:Y181),
                IF(
                    M$4:Y$4=1,
                    M181:Y181,
                    ""),
                "")),
            MAX(IF(
                ISNUMBER(M181:Y181),
                IF(
                    M$4:Y$4=2,
                    M181:Y181,
                    ""),
                ""))
        ),
        IF(
            Parameters!$D$16=1,
            IFERROR(
                AVERAGE(IF(
                    ISNUMBER(M181:Y181),
                    IF(
                        M$4:Y$4=1,
                        M181:Y181,
                        ""),
                    "")),
                AVERAGE(IF(
                    ISNUMBER(M181:Y181),
                    IF(
                        M$4:Y$4=2,
                        M181:Y181,
                        ""),
                    ""))
            ),
            IF(
                Parameters!$D$17=1,
                IFERROR(
                    IF(
                        OR(
                            IF(
                                ISNUMBER(M181:Y181),
                                IF(
                                    M$4:Y$4=1,
                                    M181:Y181,
                                    ""),
                                "")
                            =0),
                        0,
                        GEOMEAN(IF(
                            ISNUMBER(M181:Y181),
                            IF(
                                M$4:Y$4=1,
                                M181:Y181,
                                ""),
                            ""))
                    ),
                    IF(
                        OR(IF(
                            ISNUMBER(M181:Y181),
                            IF(
                                M$4:Y$4=2,
                                M181:Y181,
                                ""),
                            "")
                            =0),
                        0,
                        GEOMEAN(IF(
                            ISNUMBER(M181:Y181),
                            IF(
                                M$4:Y$4=2,
                                M181:Y181,
                                ""),
                            "")))
                )
            )
        )
    )
)</f>
        <v>6.4285714285714199</v>
      </c>
      <c r="I181" s="191" cm="1">
        <f t="array" ref="I181">IF(
    SUM(IF(
            ISNUMBER(
                IF(
                    $M$5:$Y$5,
                    (M181:Y181),
                    "")),
            1,
            0))
        =0,
    NA(),
    IF(
        Parameters!$D$15=1,
        IF(
            SUM(--(ISNUMBER(IF($M$5:$Y$5=1,(M181:Y181),""))))&gt;0,
            MAX(IF(
                ISNUMBER(M181:Y181),
                IF(
                    M$5:Y$5=1,
                    M181:Y181,
                    ""),
                "")),
            MAX(IF(
                ISNUMBER(M181:Y181),
                IF(
                    M$5:Y$5=2,
                    M181:Y181,
                    ""),
                ""))
        ),
        IF(
            Parameters!$D$16=1,
            IFERROR(
                AVERAGE(IF(
                    ISNUMBER(M181:Y181),
                    IF(
                        M$5:Y$5=1,
                        M181:Y181,
                        ""),
                    "")),
                AVERAGE(IF(
                    ISNUMBER(M181:Y181),
                    IF(
                        M$5:Y$5=2,
                        M181:Y181,
                        ""),
                    ""))
            ),
            IF(
                Parameters!$D$17=1,
                IFERROR(
                    IF(
                        OR(
                            IF(
                                ISNUMBER(M181:Y181),
                                IF(
                                    M$5:Y$5=1,
                                    M181:Y181,
                                    ""),
                                "")
                            =0),
                        0,
                        GEOMEAN(IF(
                            ISNUMBER(M181:Y181),
                            IF(
                                M$5:Y$5=1,
                                M181:Y181,
                                ""),
                            ""))
                    ),
                    IF(
                        OR(IF(
                            ISNUMBER(M181:Y181),
                            IF(
                                M$5:Y$5=2,
                                M181:Y181,
                                ""),
                            "")
                            =0),
                        0,
                        GEOMEAN(IF(
                            ISNUMBER(M181:Y181),
                            IF(
                                M$5:Y$5=2,
                                M181:Y181,
                                ""),
                            "")))
                )
            )
        )
    )
)</f>
        <v>0.50049455169677504</v>
      </c>
      <c r="J181" s="242">
        <v>45163</v>
      </c>
      <c r="K181" s="242">
        <v>45203</v>
      </c>
      <c r="L181" s="91" t="s">
        <v>297</v>
      </c>
      <c r="M181" s="192">
        <v>6.4285714285714199</v>
      </c>
      <c r="N181" s="192">
        <v>0</v>
      </c>
      <c r="O181" s="192" t="s">
        <v>409</v>
      </c>
      <c r="P181" s="192">
        <v>0.50049455169677504</v>
      </c>
      <c r="Q181" s="192" t="s">
        <v>409</v>
      </c>
      <c r="R181" s="192">
        <v>4.5</v>
      </c>
      <c r="S181" s="192">
        <v>-0.5</v>
      </c>
      <c r="T181" s="192">
        <v>-0.6</v>
      </c>
      <c r="U181" s="192" t="s">
        <v>409</v>
      </c>
      <c r="V181" s="192">
        <v>-0.22278800000000001</v>
      </c>
      <c r="W181" s="192">
        <v>2.5024727584838799E-2</v>
      </c>
      <c r="X181" s="192" t="s">
        <v>409</v>
      </c>
      <c r="Y181" s="192"/>
      <c r="Z181" s="192"/>
      <c r="AF181" s="34"/>
      <c r="AG181" s="34"/>
      <c r="AH181" s="34"/>
      <c r="AI181" s="34"/>
      <c r="AJ181" s="34"/>
      <c r="AK181" s="34"/>
      <c r="AL181" s="195"/>
      <c r="AM181" s="195"/>
      <c r="AN181" s="80"/>
      <c r="AO181" s="80"/>
      <c r="AP181" s="80"/>
      <c r="AQ181" s="35"/>
    </row>
    <row r="182" spans="1:43" x14ac:dyDescent="0.2">
      <c r="A182" s="84">
        <v>175</v>
      </c>
      <c r="B182" s="84" t="str">
        <f ca="1"/>
        <v>San Marino</v>
      </c>
      <c r="C182" s="84" t="str">
        <f ca="1"/>
        <v>SMR</v>
      </c>
      <c r="D182" s="219" t="str">
        <f ca="1"/>
        <v>ECS           Europe &amp; Central Asia</v>
      </c>
      <c r="E182" s="219" t="str">
        <f ca="1"/>
        <v>NA</v>
      </c>
      <c r="F182" s="190" t="str">
        <f t="shared" ca="1" si="5"/>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t="e" cm="1">
        <f t="array" ref="H182">IF(
    SUM(IF(
            ISNUMBER(
                IF(
                    $M$4:$Y$4,
                    (M182:Y182),
                    "")),
            1,
            0))
        =0,
    NA(),
    IF(
        Parameters!$D$15=1,
        IF(
            SUM(--(ISNUMBER(IF($M$4:$Y$4=1,(M182:Y182),""))))&gt;0,
            MAX(IF(
                ISNUMBER(M182:Y182),
                IF(
                    M$4:Y$4=1,
                    M182:Y182,
                    ""),
                "")),
            MAX(IF(
                ISNUMBER(M182:Y182),
                IF(
                    M$4:Y$4=2,
                    M182:Y182,
                    ""),
                ""))
        ),
        IF(
            Parameters!$D$16=1,
            IFERROR(
                AVERAGE(IF(
                    ISNUMBER(M182:Y182),
                    IF(
                        M$4:Y$4=1,
                        M182:Y182,
                        ""),
                    "")),
                AVERAGE(IF(
                    ISNUMBER(M182:Y182),
                    IF(
                        M$4:Y$4=2,
                        M182:Y182,
                        ""),
                    ""))
            ),
            IF(
                Parameters!$D$17=1,
                IFERROR(
                    IF(
                        OR(
                            IF(
                                ISNUMBER(M182:Y182),
                                IF(
                                    M$4:Y$4=1,
                                    M182:Y182,
                                    ""),
                                "")
                            =0),
                        0,
                        GEOMEAN(IF(
                            ISNUMBER(M182:Y182),
                            IF(
                                M$4:Y$4=1,
                                M182:Y182,
                                ""),
                            ""))
                    ),
                    IF(
                        OR(IF(
                            ISNUMBER(M182:Y182),
                            IF(
                                M$4:Y$4=2,
                                M182:Y182,
                                ""),
                            "")
                            =0),
                        0,
                        GEOMEAN(IF(
                            ISNUMBER(M182:Y182),
                            IF(
                                M$4:Y$4=2,
                                M182:Y182,
                                ""),
                            "")))
                )
            )
        )
    )
)</f>
        <v>#N/A</v>
      </c>
      <c r="I182" s="191" cm="1">
        <f t="array" ref="I182">IF(
    SUM(IF(
            ISNUMBER(
                IF(
                    $M$5:$Y$5,
                    (M182:Y182),
                    "")),
            1,
            0))
        =0,
    NA(),
    IF(
        Parameters!$D$15=1,
        IF(
            SUM(--(ISNUMBER(IF($M$5:$Y$5=1,(M182:Y182),""))))&gt;0,
            MAX(IF(
                ISNUMBER(M182:Y182),
                IF(
                    M$5:Y$5=1,
                    M182:Y182,
                    ""),
                "")),
            MAX(IF(
                ISNUMBER(M182:Y182),
                IF(
                    M$5:Y$5=2,
                    M182:Y182,
                    ""),
                ""))
        ),
        IF(
            Parameters!$D$16=1,
            IFERROR(
                AVERAGE(IF(
                    ISNUMBER(M182:Y182),
                    IF(
                        M$5:Y$5=1,
                        M182:Y182,
                        ""),
                    "")),
                AVERAGE(IF(
                    ISNUMBER(M182:Y182),
                    IF(
                        M$5:Y$5=2,
                        M182:Y182,
                        ""),
                    ""))
            ),
            IF(
                Parameters!$D$17=1,
                IFERROR(
                    IF(
                        OR(
                            IF(
                                ISNUMBER(M182:Y182),
                                IF(
                                    M$5:Y$5=1,
                                    M182:Y182,
                                    ""),
                                "")
                            =0),
                        0,
                        GEOMEAN(IF(
                            ISNUMBER(M182:Y182),
                            IF(
                                M$5:Y$5=1,
                                M182:Y182,
                                ""),
                            ""))
                    ),
                    IF(
                        OR(IF(
                            ISNUMBER(M182:Y182),
                            IF(
                                M$5:Y$5=2,
                                M182:Y182,
                                ""),
                            "")
                            =0),
                        0,
                        GEOMEAN(IF(
                            ISNUMBER(M182:Y182),
                            IF(
                                M$5:Y$5=2,
                                M182:Y182,
                                ""),
                            "")))
                )
            )
        )
    )
)</f>
        <v>0</v>
      </c>
      <c r="J182" s="242" t="s">
        <v>409</v>
      </c>
      <c r="K182" s="242">
        <v>45203</v>
      </c>
      <c r="L182" s="91" t="s">
        <v>715</v>
      </c>
      <c r="M182" s="192" t="s">
        <v>409</v>
      </c>
      <c r="N182" s="192">
        <v>0</v>
      </c>
      <c r="O182" s="192" t="s">
        <v>409</v>
      </c>
      <c r="P182" s="192" t="s">
        <v>409</v>
      </c>
      <c r="Q182" s="192" t="s">
        <v>409</v>
      </c>
      <c r="R182" s="192" t="s">
        <v>409</v>
      </c>
      <c r="S182" s="192">
        <v>-0.36399999999999899</v>
      </c>
      <c r="T182" s="192">
        <v>-1.4969999999999899</v>
      </c>
      <c r="U182" s="192" t="s">
        <v>409</v>
      </c>
      <c r="V182" s="192" t="s">
        <v>409</v>
      </c>
      <c r="W182" s="192" t="s">
        <v>409</v>
      </c>
      <c r="X182" s="192" t="s">
        <v>409</v>
      </c>
      <c r="Y182" s="192"/>
      <c r="Z182" s="192"/>
      <c r="AF182" s="34"/>
      <c r="AG182" s="34"/>
      <c r="AH182" s="34"/>
      <c r="AI182" s="34"/>
      <c r="AJ182" s="34"/>
      <c r="AK182" s="34"/>
      <c r="AL182" s="195"/>
      <c r="AM182" s="195"/>
      <c r="AN182" s="80"/>
      <c r="AO182" s="80"/>
      <c r="AP182" s="80"/>
      <c r="AQ182" s="35"/>
    </row>
    <row r="183" spans="1:43" x14ac:dyDescent="0.2">
      <c r="A183" s="84">
        <v>176</v>
      </c>
      <c r="B183" s="84" t="str">
        <f ca="1"/>
        <v>Somalia</v>
      </c>
      <c r="C183" s="84" t="str">
        <f ca="1"/>
        <v>SOM</v>
      </c>
      <c r="D183" s="219" t="str">
        <f ca="1"/>
        <v>SSF           Sub-Saharan Africa</v>
      </c>
      <c r="E183" s="219" t="str">
        <f ca="1"/>
        <v>IDA</v>
      </c>
      <c r="F183" s="190"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9.105598639025299</v>
      </c>
      <c r="H183" s="80" cm="1">
        <f t="array" ref="H183">IF(
    SUM(IF(
            ISNUMBER(
                IF(
                    $M$4:$Y$4,
                    (M183:Y183),
                    "")),
            1,
            0))
        =0,
    NA(),
    IF(
        Parameters!$D$15=1,
        IF(
            SUM(--(ISNUMBER(IF($M$4:$Y$4=1,(M183:Y183),""))))&gt;0,
            MAX(IF(
                ISNUMBER(M183:Y183),
                IF(
                    M$4:Y$4=1,
                    M183:Y183,
                    ""),
                "")),
            MAX(IF(
                ISNUMBER(M183:Y183),
                IF(
                    M$4:Y$4=2,
                    M183:Y183,
                    ""),
                ""))
        ),
        IF(
            Parameters!$D$16=1,
            IFERROR(
                AVERAGE(IF(
                    ISNUMBER(M183:Y183),
                    IF(
                        M$4:Y$4=1,
                        M183:Y183,
                        ""),
                    "")),
                AVERAGE(IF(
                    ISNUMBER(M183:Y183),
                    IF(
                        M$4:Y$4=2,
                        M183:Y183,
                        ""),
                    ""))
            ),
            IF(
                Parameters!$D$17=1,
                IFERROR(
                    IF(
                        OR(
                            IF(
                                ISNUMBER(M183:Y183),
                                IF(
                                    M$4:Y$4=1,
                                    M183:Y183,
                                    ""),
                                "")
                            =0),
                        0,
                        GEOMEAN(IF(
                            ISNUMBER(M183:Y183),
                            IF(
                                M$4:Y$4=1,
                                M183:Y183,
                                ""),
                            ""))
                    ),
                    IF(
                        OR(IF(
                            ISNUMBER(M183:Y183),
                            IF(
                                M$4:Y$4=2,
                                M183:Y183,
                                ""),
                            "")
                            =0),
                        0,
                        GEOMEAN(IF(
                            ISNUMBER(M183:Y183),
                            IF(
                                M$4:Y$4=2,
                                M183:Y183,
                                ""),
                            "")))
                )
            )
        )
    )
)</f>
        <v>10</v>
      </c>
      <c r="I183" s="191" cm="1">
        <f t="array" ref="I183">IF(
    SUM(IF(
            ISNUMBER(
                IF(
                    $M$5:$Y$5,
                    (M183:Y183),
                    "")),
            1,
            0))
        =0,
    NA(),
    IF(
        Parameters!$D$15=1,
        IF(
            SUM(--(ISNUMBER(IF($M$5:$Y$5=1,(M183:Y183),""))))&gt;0,
            MAX(IF(
                ISNUMBER(M183:Y183),
                IF(
                    M$5:Y$5=1,
                    M183:Y183,
                    ""),
                "")),
            MAX(IF(
                ISNUMBER(M183:Y183),
                IF(
                    M$5:Y$5=2,
                    M183:Y183,
                    ""),
                ""))
        ),
        IF(
            Parameters!$D$16=1,
            IFERROR(
                AVERAGE(IF(
                    ISNUMBER(M183:Y183),
                    IF(
                        M$5:Y$5=1,
                        M183:Y183,
                        ""),
                    "")),
                AVERAGE(IF(
                    ISNUMBER(M183:Y183),
                    IF(
                        M$5:Y$5=2,
                        M183:Y183,
                        ""),
                    ""))
            ),
            IF(
                Parameters!$D$17=1,
                IFERROR(
                    IF(
                        OR(
                            IF(
                                ISNUMBER(M183:Y183),
                                IF(
                                    M$5:Y$5=1,
                                    M183:Y183,
                                    ""),
                                "")
                            =0),
                        0,
                        GEOMEAN(IF(
                            ISNUMBER(M183:Y183),
                            IF(
                                M$5:Y$5=1,
                                M183:Y183,
                                ""),
                            ""))
                    ),
                    IF(
                        OR(IF(
                            ISNUMBER(M183:Y183),
                            IF(
                                M$5:Y$5=2,
                                M183:Y183,
                                ""),
                            "")
                            =0),
                        0,
                        GEOMEAN(IF(
                            ISNUMBER(M183:Y183),
                            IF(
                                M$5:Y$5=2,
                                M183:Y183,
                                ""),
                            "")))
                )
            )
        )
    )
)</f>
        <v>8.2911926575019397</v>
      </c>
      <c r="J183" s="242">
        <v>45188</v>
      </c>
      <c r="K183" s="242">
        <v>45203</v>
      </c>
      <c r="L183" s="91" t="s">
        <v>299</v>
      </c>
      <c r="M183" s="192">
        <v>10</v>
      </c>
      <c r="N183" s="192" t="s">
        <v>409</v>
      </c>
      <c r="O183" s="192" t="s">
        <v>409</v>
      </c>
      <c r="P183" s="192">
        <v>8.2911926575019397</v>
      </c>
      <c r="Q183" s="192" t="s">
        <v>409</v>
      </c>
      <c r="R183" s="192">
        <v>7.4</v>
      </c>
      <c r="S183" s="192" t="s">
        <v>409</v>
      </c>
      <c r="T183" s="192" t="s">
        <v>409</v>
      </c>
      <c r="U183" s="192" t="s">
        <v>409</v>
      </c>
      <c r="V183" s="192">
        <v>0.41455963287509701</v>
      </c>
      <c r="W183" s="192">
        <v>-0.243172837447617</v>
      </c>
      <c r="X183" s="192" t="s">
        <v>409</v>
      </c>
      <c r="Y183" s="192"/>
      <c r="Z183" s="192"/>
      <c r="AF183" s="34"/>
      <c r="AG183" s="34"/>
      <c r="AH183" s="34"/>
      <c r="AI183" s="34"/>
      <c r="AJ183" s="34"/>
      <c r="AK183" s="34"/>
      <c r="AL183" s="195"/>
      <c r="AM183" s="195"/>
      <c r="AN183" s="80"/>
      <c r="AO183" s="80"/>
      <c r="AP183" s="80"/>
      <c r="AQ183" s="35"/>
    </row>
    <row r="184" spans="1:43" x14ac:dyDescent="0.2">
      <c r="A184" s="84">
        <v>177</v>
      </c>
      <c r="B184" s="84" t="str">
        <f ca="1"/>
        <v>Serbia</v>
      </c>
      <c r="C184" s="84" t="str">
        <f ca="1"/>
        <v>SRB</v>
      </c>
      <c r="D184" s="219" t="str">
        <f ca="1"/>
        <v>ECS           Europe &amp; Central Asia</v>
      </c>
      <c r="E184" s="219" t="str">
        <f ca="1"/>
        <v>IBRD</v>
      </c>
      <c r="F184" s="190"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4.780914437337568</v>
      </c>
      <c r="H184" s="80" cm="1">
        <f t="array" ref="H184">IF(
    SUM(IF(
            ISNUMBER(
                IF(
                    $M$4:$Y$4,
                    (M184:Y184),
                    "")),
            1,
            0))
        =0,
    NA(),
    IF(
        Parameters!$D$15=1,
        IF(
            SUM(--(ISNUMBER(IF($M$4:$Y$4=1,(M184:Y184),""))))&gt;0,
            MAX(IF(
                ISNUMBER(M184:Y184),
                IF(
                    M$4:Y$4=1,
                    M184:Y184,
                    ""),
                "")),
            MAX(IF(
                ISNUMBER(M184:Y184),
                IF(
                    M$4:Y$4=2,
                    M184:Y184,
                    ""),
                ""))
        ),
        IF(
            Parameters!$D$16=1,
            IFERROR(
                AVERAGE(IF(
                    ISNUMBER(M184:Y184),
                    IF(
                        M$4:Y$4=1,
                        M184:Y184,
                        ""),
                    "")),
                AVERAGE(IF(
                    ISNUMBER(M184:Y184),
                    IF(
                        M$4:Y$4=2,
                        M184:Y184,
                        ""),
                    ""))
            ),
            IF(
                Parameters!$D$17=1,
                IFERROR(
                    IF(
                        OR(
                            IF(
                                ISNUMBER(M184:Y184),
                                IF(
                                    M$4:Y$4=1,
                                    M184:Y184,
                                    ""),
                                "")
                            =0),
                        0,
                        GEOMEAN(IF(
                            ISNUMBER(M184:Y184),
                            IF(
                                M$4:Y$4=1,
                                M184:Y184,
                                ""),
                            ""))
                    ),
                    IF(
                        OR(IF(
                            ISNUMBER(M184:Y184),
                            IF(
                                M$4:Y$4=2,
                                M184:Y184,
                                ""),
                            "")
                            =0),
                        0,
                        GEOMEAN(IF(
                            ISNUMBER(M184:Y184),
                            IF(
                                M$4:Y$4=2,
                                M184:Y184,
                                ""),
                            "")))
                )
            )
        )
    )
)</f>
        <v>2.2857142857142798</v>
      </c>
      <c r="I184" s="191" cm="1">
        <f t="array" ref="I184">IF(
    SUM(IF(
            ISNUMBER(
                IF(
                    $M$5:$Y$5,
                    (M184:Y184),
                    "")),
            1,
            0))
        =0,
    NA(),
    IF(
        Parameters!$D$15=1,
        IF(
            SUM(--(ISNUMBER(IF($M$5:$Y$5=1,(M184:Y184),""))))&gt;0,
            MAX(IF(
                ISNUMBER(M184:Y184),
                IF(
                    M$5:Y$5=1,
                    M184:Y184,
                    ""),
                "")),
            MAX(IF(
                ISNUMBER(M184:Y184),
                IF(
                    M$5:Y$5=2,
                    M184:Y184,
                    ""),
                ""))
        ),
        IF(
            Parameters!$D$16=1,
            IFERROR(
                AVERAGE(IF(
                    ISNUMBER(M184:Y184),
                    IF(
                        M$5:Y$5=1,
                        M184:Y184,
                        ""),
                    "")),
                AVERAGE(IF(
                    ISNUMBER(M184:Y184),
                    IF(
                        M$5:Y$5=2,
                        M184:Y184,
                        ""),
                    ""))
            ),
            IF(
                Parameters!$D$17=1,
                IFERROR(
                    IF(
                        OR(
                            IF(
                                ISNUMBER(M184:Y184),
                                IF(
                                    M$5:Y$5=1,
                                    M184:Y184,
                                    ""),
                                "")
                            =0),
                        0,
                        GEOMEAN(IF(
                            ISNUMBER(M184:Y184),
                            IF(
                                M$5:Y$5=1,
                                M184:Y184,
                                ""),
                            ""))
                    ),
                    IF(
                        OR(IF(
                            ISNUMBER(M184:Y184),
                            IF(
                                M$5:Y$5=2,
                                M184:Y184,
                                ""),
                            "")
                            =0),
                        0,
                        GEOMEAN(IF(
                            ISNUMBER(M184:Y184),
                            IF(
                                M$5:Y$5=2,
                                M184:Y184,
                                ""),
                            "")))
                )
            )
        )
    )
)</f>
        <v>10</v>
      </c>
      <c r="J184" s="242">
        <v>45019</v>
      </c>
      <c r="K184" s="242">
        <v>45203</v>
      </c>
      <c r="L184" s="91" t="s">
        <v>301</v>
      </c>
      <c r="M184" s="192">
        <v>2.2857142857142798</v>
      </c>
      <c r="N184" s="192">
        <v>10</v>
      </c>
      <c r="O184" s="192">
        <v>10</v>
      </c>
      <c r="P184" s="192">
        <v>0</v>
      </c>
      <c r="Q184" s="192" t="s">
        <v>409</v>
      </c>
      <c r="R184" s="192">
        <v>1.6</v>
      </c>
      <c r="S184" s="192">
        <v>-1.6119999999999901</v>
      </c>
      <c r="T184" s="192">
        <v>1.27999999999999</v>
      </c>
      <c r="U184" s="192" t="s">
        <v>541</v>
      </c>
      <c r="V184" s="192">
        <v>-7.3563432749095006E-2</v>
      </c>
      <c r="W184" s="192">
        <v>0</v>
      </c>
      <c r="X184" s="192" t="s">
        <v>409</v>
      </c>
      <c r="Y184" s="192"/>
      <c r="Z184" s="192"/>
      <c r="AF184" s="34"/>
      <c r="AG184" s="34"/>
      <c r="AH184" s="34"/>
      <c r="AI184" s="34"/>
      <c r="AJ184" s="34"/>
      <c r="AK184" s="34"/>
      <c r="AL184" s="195"/>
      <c r="AM184" s="195"/>
      <c r="AN184" s="80"/>
      <c r="AO184" s="80"/>
      <c r="AP184" s="80"/>
      <c r="AQ184" s="35"/>
    </row>
    <row r="185" spans="1:43" x14ac:dyDescent="0.2">
      <c r="A185" s="84">
        <v>178</v>
      </c>
      <c r="B185" s="84" t="str">
        <f ca="1"/>
        <v>South Sudan</v>
      </c>
      <c r="C185" s="84" t="str">
        <f ca="1"/>
        <v>SSD</v>
      </c>
      <c r="D185" s="219" t="str">
        <f ca="1"/>
        <v>SSF           Sub-Saharan Africa</v>
      </c>
      <c r="E185" s="219" t="str">
        <f ca="1"/>
        <v>IDA</v>
      </c>
      <c r="F185" s="190"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10</v>
      </c>
      <c r="H185" s="80" cm="1">
        <f t="array" ref="H185">IF(
    SUM(IF(
            ISNUMBER(
                IF(
                    $M$4:$Y$4,
                    (M185:Y185),
                    "")),
            1,
            0))
        =0,
    NA(),
    IF(
        Parameters!$D$15=1,
        IF(
            SUM(--(ISNUMBER(IF($M$4:$Y$4=1,(M185:Y185),""))))&gt;0,
            MAX(IF(
                ISNUMBER(M185:Y185),
                IF(
                    M$4:Y$4=1,
                    M185:Y185,
                    ""),
                "")),
            MAX(IF(
                ISNUMBER(M185:Y185),
                IF(
                    M$4:Y$4=2,
                    M185:Y185,
                    ""),
                ""))
        ),
        IF(
            Parameters!$D$16=1,
            IFERROR(
                AVERAGE(IF(
                    ISNUMBER(M185:Y185),
                    IF(
                        M$4:Y$4=1,
                        M185:Y185,
                        ""),
                    "")),
                AVERAGE(IF(
                    ISNUMBER(M185:Y185),
                    IF(
                        M$4:Y$4=2,
                        M185:Y185,
                        ""),
                    ""))
            ),
            IF(
                Parameters!$D$17=1,
                IFERROR(
                    IF(
                        OR(
                            IF(
                                ISNUMBER(M185:Y185),
                                IF(
                                    M$4:Y$4=1,
                                    M185:Y185,
                                    ""),
                                "")
                            =0),
                        0,
                        GEOMEAN(IF(
                            ISNUMBER(M185:Y185),
                            IF(
                                M$4:Y$4=1,
                                M185:Y185,
                                ""),
                            ""))
                    ),
                    IF(
                        OR(IF(
                            ISNUMBER(M185:Y185),
                            IF(
                                M$4:Y$4=2,
                                M185:Y185,
                                ""),
                            "")
                            =0),
                        0,
                        GEOMEAN(IF(
                            ISNUMBER(M185:Y185),
                            IF(
                                M$4:Y$4=2,
                                M185:Y185,
                                ""),
                            "")))
                )
            )
        )
    )
)</f>
        <v>10</v>
      </c>
      <c r="I185" s="191" cm="1">
        <f t="array" ref="I185">IF(
    SUM(IF(
            ISNUMBER(
                IF(
                    $M$5:$Y$5,
                    (M185:Y185),
                    "")),
            1,
            0))
        =0,
    NA(),
    IF(
        Parameters!$D$15=1,
        IF(
            SUM(--(ISNUMBER(IF($M$5:$Y$5=1,(M185:Y185),""))))&gt;0,
            MAX(IF(
                ISNUMBER(M185:Y185),
                IF(
                    M$5:Y$5=1,
                    M185:Y185,
                    ""),
                "")),
            MAX(IF(
                ISNUMBER(M185:Y185),
                IF(
                    M$5:Y$5=2,
                    M185:Y185,
                    ""),
                ""))
        ),
        IF(
            Parameters!$D$16=1,
            IFERROR(
                AVERAGE(IF(
                    ISNUMBER(M185:Y185),
                    IF(
                        M$5:Y$5=1,
                        M185:Y185,
                        ""),
                    "")),
                AVERAGE(IF(
                    ISNUMBER(M185:Y185),
                    IF(
                        M$5:Y$5=2,
                        M185:Y185,
                        ""),
                    ""))
            ),
            IF(
                Parameters!$D$17=1,
                IFERROR(
                    IF(
                        OR(
                            IF(
                                ISNUMBER(M185:Y185),
                                IF(
                                    M$5:Y$5=1,
                                    M185:Y185,
                                    ""),
                                "")
                            =0),
                        0,
                        GEOMEAN(IF(
                            ISNUMBER(M185:Y185),
                            IF(
                                M$5:Y$5=1,
                                M185:Y185,
                                ""),
                            ""))
                    ),
                    IF(
                        OR(IF(
                            ISNUMBER(M185:Y185),
                            IF(
                                M$5:Y$5=2,
                                M185:Y185,
                                ""),
                            "")
                            =0),
                        0,
                        GEOMEAN(IF(
                            ISNUMBER(M185:Y185),
                            IF(
                                M$5:Y$5=2,
                                M185:Y185,
                                ""),
                            "")))
                )
            )
        )
    )
)</f>
        <v>10</v>
      </c>
      <c r="J185" s="242">
        <v>45163</v>
      </c>
      <c r="K185" s="242">
        <v>45203</v>
      </c>
      <c r="L185" s="91" t="s">
        <v>303</v>
      </c>
      <c r="M185" s="192">
        <v>10</v>
      </c>
      <c r="N185" s="192" t="s">
        <v>409</v>
      </c>
      <c r="O185" s="192" t="s">
        <v>409</v>
      </c>
      <c r="P185" s="192">
        <v>10</v>
      </c>
      <c r="Q185" s="192" t="s">
        <v>409</v>
      </c>
      <c r="R185" s="192">
        <v>9.1</v>
      </c>
      <c r="S185" s="192" t="s">
        <v>409</v>
      </c>
      <c r="T185" s="192" t="s">
        <v>409</v>
      </c>
      <c r="U185" s="192" t="s">
        <v>409</v>
      </c>
      <c r="V185" s="192">
        <v>1.2572177985108399</v>
      </c>
      <c r="W185" s="192">
        <v>0.67950777542016305</v>
      </c>
      <c r="X185" s="192" t="s">
        <v>409</v>
      </c>
      <c r="Y185" s="192"/>
      <c r="Z185" s="192"/>
      <c r="AF185" s="34"/>
      <c r="AG185" s="34"/>
      <c r="AH185" s="34"/>
      <c r="AI185" s="34"/>
      <c r="AJ185" s="34"/>
      <c r="AK185" s="34"/>
      <c r="AL185" s="195"/>
      <c r="AM185" s="195"/>
      <c r="AN185" s="80"/>
      <c r="AO185" s="80"/>
      <c r="AP185" s="80"/>
      <c r="AQ185" s="35"/>
    </row>
    <row r="186" spans="1:43" x14ac:dyDescent="0.2">
      <c r="A186" s="84">
        <v>179</v>
      </c>
      <c r="B186" s="84" t="str">
        <f ca="1"/>
        <v>São Tomé and Príncipe</v>
      </c>
      <c r="C186" s="84" t="str">
        <f ca="1"/>
        <v>STP</v>
      </c>
      <c r="D186" s="219" t="str">
        <f ca="1"/>
        <v>SSF           Sub-Saharan Africa</v>
      </c>
      <c r="E186" s="219" t="str">
        <f ca="1"/>
        <v>IDA</v>
      </c>
      <c r="F186" s="190"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4.8894214741716455</v>
      </c>
      <c r="H186" s="80" cm="1">
        <f t="array" ref="H186">IF(
    SUM(IF(
            ISNUMBER(
                IF(
                    $M$4:$Y$4,
                    (M186:Y186),
                    "")),
            1,
            0))
        =0,
    NA(),
    IF(
        Parameters!$D$15=1,
        IF(
            SUM(--(ISNUMBER(IF($M$4:$Y$4=1,(M186:Y186),""))))&gt;0,
            MAX(IF(
                ISNUMBER(M186:Y186),
                IF(
                    M$4:Y$4=1,
                    M186:Y186,
                    ""),
                "")),
            MAX(IF(
                ISNUMBER(M186:Y186),
                IF(
                    M$4:Y$4=2,
                    M186:Y186,
                    ""),
                ""))
        ),
        IF(
            Parameters!$D$16=1,
            IFERROR(
                AVERAGE(IF(
                    ISNUMBER(M186:Y186),
                    IF(
                        M$4:Y$4=1,
                        M186:Y186,
                        ""),
                    "")),
                AVERAGE(IF(
                    ISNUMBER(M186:Y186),
                    IF(
                        M$4:Y$4=2,
                        M186:Y186,
                        ""),
                    ""))
            ),
            IF(
                Parameters!$D$17=1,
                IFERROR(
                    IF(
                        OR(
                            IF(
                                ISNUMBER(M186:Y186),
                                IF(
                                    M$4:Y$4=1,
                                    M186:Y186,
                                    ""),
                                "")
                            =0),
                        0,
                        GEOMEAN(IF(
                            ISNUMBER(M186:Y186),
                            IF(
                                M$4:Y$4=1,
                                M186:Y186,
                                ""),
                            ""))
                    ),
                    IF(
                        OR(IF(
                            ISNUMBER(M186:Y186),
                            IF(
                                M$4:Y$4=2,
                                M186:Y186,
                                ""),
                            "")
                            =0),
                        0,
                        GEOMEAN(IF(
                            ISNUMBER(M186:Y186),
                            IF(
                                M$4:Y$4=2,
                                M186:Y186,
                                ""),
                            "")))
                )
            )
        )
    )
)</f>
        <v>8.4285714285714199</v>
      </c>
      <c r="I186" s="191" cm="1">
        <f t="array" ref="I186">IF(
    SUM(IF(
            ISNUMBER(
                IF(
                    $M$5:$Y$5,
                    (M186:Y186),
                    "")),
            1,
            0))
        =0,
    NA(),
    IF(
        Parameters!$D$15=1,
        IF(
            SUM(--(ISNUMBER(IF($M$5:$Y$5=1,(M186:Y186),""))))&gt;0,
            MAX(IF(
                ISNUMBER(M186:Y186),
                IF(
                    M$5:Y$5=1,
                    M186:Y186,
                    ""),
                "")),
            MAX(IF(
                ISNUMBER(M186:Y186),
                IF(
                    M$5:Y$5=2,
                    M186:Y186,
                    ""),
                ""))
        ),
        IF(
            Parameters!$D$16=1,
            IFERROR(
                AVERAGE(IF(
                    ISNUMBER(M186:Y186),
                    IF(
                        M$5:Y$5=1,
                        M186:Y186,
                        ""),
                    "")),
                AVERAGE(IF(
                    ISNUMBER(M186:Y186),
                    IF(
                        M$5:Y$5=2,
                        M186:Y186,
                        ""),
                    ""))
            ),
            IF(
                Parameters!$D$17=1,
                IFERROR(
                    IF(
                        OR(
                            IF(
                                ISNUMBER(M186:Y186),
                                IF(
                                    M$5:Y$5=1,
                                    M186:Y186,
                                    ""),
                                "")
                            =0),
                        0,
                        GEOMEAN(IF(
                            ISNUMBER(M186:Y186),
                            IF(
                                M$5:Y$5=1,
                                M186:Y186,
                                ""),
                            ""))
                    ),
                    IF(
                        OR(IF(
                            ISNUMBER(M186:Y186),
                            IF(
                                M$5:Y$5=2,
                                M186:Y186,
                                ""),
                            "")
                            =0),
                        0,
                        GEOMEAN(IF(
                            ISNUMBER(M186:Y186),
                            IF(
                                M$5:Y$5=2,
                                M186:Y186,
                                ""),
                            "")))
                )
            )
        )
    )
)</f>
        <v>2.8363575671972199</v>
      </c>
      <c r="J186" s="242">
        <v>45188</v>
      </c>
      <c r="K186" s="242">
        <v>45203</v>
      </c>
      <c r="L186" s="91" t="s">
        <v>304</v>
      </c>
      <c r="M186" s="192">
        <v>8.4285714285714199</v>
      </c>
      <c r="N186" s="192" t="s">
        <v>409</v>
      </c>
      <c r="O186" s="192" t="s">
        <v>409</v>
      </c>
      <c r="P186" s="192">
        <v>2.8363575671972199</v>
      </c>
      <c r="Q186" s="192" t="s">
        <v>409</v>
      </c>
      <c r="R186" s="192">
        <v>5.9</v>
      </c>
      <c r="S186" s="192" t="s">
        <v>409</v>
      </c>
      <c r="T186" s="192" t="s">
        <v>409</v>
      </c>
      <c r="U186" s="192" t="s">
        <v>409</v>
      </c>
      <c r="V186" s="192">
        <v>0.14181787835986101</v>
      </c>
      <c r="W186" s="192">
        <v>0.11355995171148001</v>
      </c>
      <c r="X186" s="192" t="s">
        <v>409</v>
      </c>
      <c r="Y186" s="192"/>
      <c r="Z186" s="192"/>
      <c r="AF186" s="34"/>
      <c r="AG186" s="34"/>
      <c r="AH186" s="34"/>
      <c r="AI186" s="34"/>
      <c r="AJ186" s="34"/>
      <c r="AK186" s="34"/>
      <c r="AL186" s="195"/>
      <c r="AM186" s="195"/>
      <c r="AN186" s="80"/>
      <c r="AO186" s="80"/>
      <c r="AP186" s="80"/>
      <c r="AQ186" s="35"/>
    </row>
    <row r="187" spans="1:43" x14ac:dyDescent="0.2">
      <c r="A187" s="84">
        <v>180</v>
      </c>
      <c r="B187" s="84" t="str">
        <f ca="1"/>
        <v>Suriname</v>
      </c>
      <c r="C187" s="84" t="str">
        <f ca="1"/>
        <v>SUR</v>
      </c>
      <c r="D187" s="219" t="str">
        <f ca="1"/>
        <v>LCN           Latin America &amp; Caribbean</v>
      </c>
      <c r="E187" s="219" t="str">
        <f ca="1"/>
        <v>IBRD</v>
      </c>
      <c r="F187" s="190"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1.6509737386506889</v>
      </c>
      <c r="H187" s="80" cm="1">
        <f t="array" ref="H187">IF(
    SUM(IF(
            ISNUMBER(
                IF(
                    $M$4:$Y$4,
                    (M187:Y187),
                    "")),
            1,
            0))
        =0,
    NA(),
    IF(
        Parameters!$D$15=1,
        IF(
            SUM(--(ISNUMBER(IF($M$4:$Y$4=1,(M187:Y187),""))))&gt;0,
            MAX(IF(
                ISNUMBER(M187:Y187),
                IF(
                    M$4:Y$4=1,
                    M187:Y187,
                    ""),
                "")),
            MAX(IF(
                ISNUMBER(M187:Y187),
                IF(
                    M$4:Y$4=2,
                    M187:Y187,
                    ""),
                ""))
        ),
        IF(
            Parameters!$D$16=1,
            IFERROR(
                AVERAGE(IF(
                    ISNUMBER(M187:Y187),
                    IF(
                        M$4:Y$4=1,
                        M187:Y187,
                        ""),
                    "")),
                AVERAGE(IF(
                    ISNUMBER(M187:Y187),
                    IF(
                        M$4:Y$4=2,
                        M187:Y187,
                        ""),
                    ""))
            ),
            IF(
                Parameters!$D$17=1,
                IFERROR(
                    IF(
                        OR(
                            IF(
                                ISNUMBER(M187:Y187),
                                IF(
                                    M$4:Y$4=1,
                                    M187:Y187,
                                    ""),
                                "")
                            =0),
                        0,
                        GEOMEAN(IF(
                            ISNUMBER(M187:Y187),
                            IF(
                                M$4:Y$4=1,
                                M187:Y187,
                                ""),
                            ""))
                    ),
                    IF(
                        OR(IF(
                            ISNUMBER(M187:Y187),
                            IF(
                                M$4:Y$4=2,
                                M187:Y187,
                                ""),
                            "")
                            =0),
                        0,
                        GEOMEAN(IF(
                            ISNUMBER(M187:Y187),
                            IF(
                                M$4:Y$4=2,
                                M187:Y187,
                                ""),
                            "")))
                )
            )
        )
    )
)</f>
        <v>5.1428571428571397</v>
      </c>
      <c r="I187" s="191" cm="1">
        <f t="array" ref="I187">IF(
    SUM(IF(
            ISNUMBER(
                IF(
                    $M$5:$Y$5,
                    (M187:Y187),
                    "")),
            1,
            0))
        =0,
    NA(),
    IF(
        Parameters!$D$15=1,
        IF(
            SUM(--(ISNUMBER(IF($M$5:$Y$5=1,(M187:Y187),""))))&gt;0,
            MAX(IF(
                ISNUMBER(M187:Y187),
                IF(
                    M$5:Y$5=1,
                    M187:Y187,
                    ""),
                "")),
            MAX(IF(
                ISNUMBER(M187:Y187),
                IF(
                    M$5:Y$5=2,
                    M187:Y187,
                    ""),
                ""))
        ),
        IF(
            Parameters!$D$16=1,
            IFERROR(
                AVERAGE(IF(
                    ISNUMBER(M187:Y187),
                    IF(
                        M$5:Y$5=1,
                        M187:Y187,
                        ""),
                    "")),
                AVERAGE(IF(
                    ISNUMBER(M187:Y187),
                    IF(
                        M$5:Y$5=2,
                        M187:Y187,
                        ""),
                    ""))
            ),
            IF(
                Parameters!$D$17=1,
                IFERROR(
                    IF(
                        OR(
                            IF(
                                ISNUMBER(M187:Y187),
                                IF(
                                    M$5:Y$5=1,
                                    M187:Y187,
                                    ""),
                                "")
                            =0),
                        0,
                        GEOMEAN(IF(
                            ISNUMBER(M187:Y187),
                            IF(
                                M$5:Y$5=1,
                                M187:Y187,
                                ""),
                            ""))
                    ),
                    IF(
                        OR(IF(
                            ISNUMBER(M187:Y187),
                            IF(
                                M$5:Y$5=2,
                                M187:Y187,
                                ""),
                            "")
                            =0),
                        0,
                        GEOMEAN(IF(
                            ISNUMBER(M187:Y187),
                            IF(
                                M$5:Y$5=2,
                                M187:Y187,
                                ""),
                            "")))
                )
            )
        )
    )
)</f>
        <v>0.52999999999999003</v>
      </c>
      <c r="J187" s="242">
        <v>45188</v>
      </c>
      <c r="K187" s="242">
        <v>45203</v>
      </c>
      <c r="L187" s="91" t="s">
        <v>306</v>
      </c>
      <c r="M187" s="192">
        <v>5.1428571428571397</v>
      </c>
      <c r="N187" s="192">
        <v>0.52999999999999003</v>
      </c>
      <c r="O187" s="192" t="s">
        <v>409</v>
      </c>
      <c r="P187" s="192" t="s">
        <v>409</v>
      </c>
      <c r="Q187" s="192" t="s">
        <v>409</v>
      </c>
      <c r="R187" s="192">
        <v>3.6</v>
      </c>
      <c r="S187" s="192">
        <v>-0.29999999999999799</v>
      </c>
      <c r="T187" s="192">
        <v>5.2999999999998999E-2</v>
      </c>
      <c r="U187" s="192" t="s">
        <v>409</v>
      </c>
      <c r="V187" s="192" t="s">
        <v>409</v>
      </c>
      <c r="W187" s="192" t="s">
        <v>409</v>
      </c>
      <c r="X187" s="192" t="s">
        <v>409</v>
      </c>
      <c r="Y187" s="192"/>
      <c r="Z187" s="192"/>
      <c r="AF187" s="34"/>
      <c r="AG187" s="34"/>
      <c r="AH187" s="34"/>
      <c r="AI187" s="34"/>
      <c r="AJ187" s="34"/>
      <c r="AK187" s="34"/>
      <c r="AL187" s="195"/>
      <c r="AM187" s="195"/>
      <c r="AN187" s="80"/>
      <c r="AO187" s="80"/>
      <c r="AP187" s="80"/>
      <c r="AQ187" s="35"/>
    </row>
    <row r="188" spans="1:43" x14ac:dyDescent="0.2">
      <c r="A188" s="84">
        <v>181</v>
      </c>
      <c r="B188" s="84" t="str">
        <f ca="1"/>
        <v>Slovak Republic</v>
      </c>
      <c r="C188" s="84" t="str">
        <f ca="1"/>
        <v>SVK</v>
      </c>
      <c r="D188" s="219" t="str">
        <f ca="1"/>
        <v>ECS           Europe &amp; Central Asia</v>
      </c>
      <c r="E188" s="219" t="str">
        <f ca="1"/>
        <v>NA</v>
      </c>
      <c r="F188" s="190"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1.7928429140015809</v>
      </c>
      <c r="H188" s="80" cm="1">
        <f t="array" ref="H188">IF(
    SUM(IF(
            ISNUMBER(
                IF(
                    $M$4:$Y$4,
                    (M188:Y188),
                    "")),
            1,
            0))
        =0,
    NA(),
    IF(
        Parameters!$D$15=1,
        IF(
            SUM(--(ISNUMBER(IF($M$4:$Y$4=1,(M188:Y188),""))))&gt;0,
            MAX(IF(
                ISNUMBER(M188:Y188),
                IF(
                    M$4:Y$4=1,
                    M188:Y188,
                    ""),
                "")),
            MAX(IF(
                ISNUMBER(M188:Y188),
                IF(
                    M$4:Y$4=2,
                    M188:Y188,
                    ""),
                ""))
        ),
        IF(
            Parameters!$D$16=1,
            IFERROR(
                AVERAGE(IF(
                    ISNUMBER(M188:Y188),
                    IF(
                        M$4:Y$4=1,
                        M188:Y188,
                        ""),
                    "")),
                AVERAGE(IF(
                    ISNUMBER(M188:Y188),
                    IF(
                        M$4:Y$4=2,
                        M188:Y188,
                        ""),
                    ""))
            ),
            IF(
                Parameters!$D$17=1,
                IFERROR(
                    IF(
                        OR(
                            IF(
                                ISNUMBER(M188:Y188),
                                IF(
                                    M$4:Y$4=1,
                                    M188:Y188,
                                    ""),
                                "")
                            =0),
                        0,
                        GEOMEAN(IF(
                            ISNUMBER(M188:Y188),
                            IF(
                                M$4:Y$4=1,
                                M188:Y188,
                                ""),
                            ""))
                    ),
                    IF(
                        OR(IF(
                            ISNUMBER(M188:Y188),
                            IF(
                                M$4:Y$4=2,
                                M188:Y188,
                                ""),
                            "")
                            =0),
                        0,
                        GEOMEAN(IF(
                            ISNUMBER(M188:Y188),
                            IF(
                                M$4:Y$4=2,
                                M188:Y188,
                                ""),
                            "")))
                )
            )
        )
    )
)</f>
        <v>1.4285714285714199</v>
      </c>
      <c r="I188" s="191" cm="1">
        <f t="array" ref="I188">IF(
    SUM(IF(
            ISNUMBER(
                IF(
                    $M$5:$Y$5,
                    (M188:Y188),
                    "")),
            1,
            0))
        =0,
    NA(),
    IF(
        Parameters!$D$15=1,
        IF(
            SUM(--(ISNUMBER(IF($M$5:$Y$5=1,(M188:Y188),""))))&gt;0,
            MAX(IF(
                ISNUMBER(M188:Y188),
                IF(
                    M$5:Y$5=1,
                    M188:Y188,
                    ""),
                "")),
            MAX(IF(
                ISNUMBER(M188:Y188),
                IF(
                    M$5:Y$5=2,
                    M188:Y188,
                    ""),
                ""))
        ),
        IF(
            Parameters!$D$16=1,
            IFERROR(
                AVERAGE(IF(
                    ISNUMBER(M188:Y188),
                    IF(
                        M$5:Y$5=1,
                        M188:Y188,
                        ""),
                    "")),
                AVERAGE(IF(
                    ISNUMBER(M188:Y188),
                    IF(
                        M$5:Y$5=2,
                        M188:Y188,
                        ""),
                    ""))
            ),
            IF(
                Parameters!$D$17=1,
                IFERROR(
                    IF(
                        OR(
                            IF(
                                ISNUMBER(M188:Y188),
                                IF(
                                    M$5:Y$5=1,
                                    M188:Y188,
                                    ""),
                                "")
                            =0),
                        0,
                        GEOMEAN(IF(
                            ISNUMBER(M188:Y188),
                            IF(
                                M$5:Y$5=1,
                                M188:Y188,
                                ""),
                            ""))
                    ),
                    IF(
                        OR(IF(
                            ISNUMBER(M188:Y188),
                            IF(
                                M$5:Y$5=2,
                                M188:Y188,
                                ""),
                            "")
                            =0),
                        0,
                        GEOMEAN(IF(
                            ISNUMBER(M188:Y188),
                            IF(
                                M$5:Y$5=2,
                                M188:Y188,
                                ""),
                            "")))
                )
            )
        )
    )
)</f>
        <v>2.2499999999999898</v>
      </c>
      <c r="J188" s="242">
        <v>45188</v>
      </c>
      <c r="K188" s="242">
        <v>45203</v>
      </c>
      <c r="L188" s="91" t="s">
        <v>307</v>
      </c>
      <c r="M188" s="192">
        <v>1.4285714285714199</v>
      </c>
      <c r="N188" s="192">
        <v>2.2499999999999898</v>
      </c>
      <c r="O188" s="192" t="s">
        <v>409</v>
      </c>
      <c r="P188" s="192" t="s">
        <v>409</v>
      </c>
      <c r="Q188" s="192" t="s">
        <v>409</v>
      </c>
      <c r="R188" s="192">
        <v>1</v>
      </c>
      <c r="S188" s="192">
        <v>-0.71699999999999897</v>
      </c>
      <c r="T188" s="192">
        <v>0.22499999999999901</v>
      </c>
      <c r="U188" s="192" t="s">
        <v>409</v>
      </c>
      <c r="V188" s="192" t="s">
        <v>409</v>
      </c>
      <c r="W188" s="192" t="s">
        <v>409</v>
      </c>
      <c r="X188" s="192" t="s">
        <v>409</v>
      </c>
      <c r="Y188" s="192"/>
      <c r="Z188" s="192"/>
      <c r="AF188" s="34"/>
      <c r="AG188" s="34"/>
      <c r="AH188" s="34"/>
      <c r="AI188" s="34"/>
      <c r="AJ188" s="34"/>
      <c r="AK188" s="34"/>
      <c r="AL188" s="195"/>
      <c r="AM188" s="195"/>
      <c r="AN188" s="80"/>
      <c r="AO188" s="80"/>
      <c r="AP188" s="80"/>
      <c r="AQ188" s="35"/>
    </row>
    <row r="189" spans="1:43" x14ac:dyDescent="0.2">
      <c r="A189" s="84">
        <v>182</v>
      </c>
      <c r="B189" s="84" t="str">
        <f ca="1"/>
        <v>Slovenia</v>
      </c>
      <c r="C189" s="84" t="str">
        <f ca="1"/>
        <v>SVN</v>
      </c>
      <c r="D189" s="219" t="str">
        <f ca="1"/>
        <v>ECS           Europe &amp; Central Asia</v>
      </c>
      <c r="E189" s="219" t="str">
        <f ca="1"/>
        <v>NA</v>
      </c>
      <c r="F189" s="190"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$M$4:$Y$4,
                    (M189:Y189),
                    "")),
            1,
            0))
        =0,
    NA(),
    IF(
        Parameters!$D$15=1,
        IF(
            SUM(--(ISNUMBER(IF($M$4:$Y$4=1,(M189:Y189),""))))&gt;0,
            MAX(IF(
                ISNUMBER(M189:Y189),
                IF(
                    M$4:Y$4=1,
                    M189:Y189,
                    ""),
                "")),
            MAX(IF(
                ISNUMBER(M189:Y189),
                IF(
                    M$4:Y$4=2,
                    M189:Y189,
                    ""),
                ""))
        ),
        IF(
            Parameters!$D$16=1,
            IFERROR(
                AVERAGE(IF(
                    ISNUMBER(M189:Y189),
                    IF(
                        M$4:Y$4=1,
                        M189:Y189,
                        ""),
                    "")),
                AVERAGE(IF(
                    ISNUMBER(M189:Y189),
                    IF(
                        M$4:Y$4=2,
                        M189:Y189,
                        ""),
                    ""))
            ),
            IF(
                Parameters!$D$17=1,
                IFERROR(
                    IF(
                        OR(
                            IF(
                                ISNUMBER(M189:Y189),
                                IF(
                                    M$4:Y$4=1,
                                    M189:Y189,
                                    ""),
                                "")
                            =0),
                        0,
                        GEOMEAN(IF(
                            ISNUMBER(M189:Y189),
                            IF(
                                M$4:Y$4=1,
                                M189:Y189,
                                ""),
                            ""))
                    ),
                    IF(
                        OR(IF(
                            ISNUMBER(M189:Y189),
                            IF(
                                M$4:Y$4=2,
                                M189:Y189,
                                ""),
                            "")
                            =0),
                        0,
                        GEOMEAN(IF(
                            ISNUMBER(M189:Y189),
                            IF(
                                M$4:Y$4=2,
                                M189:Y189,
                                ""),
                            "")))
                )
            )
        )
    )
)</f>
        <v>0.28571428571428598</v>
      </c>
      <c r="I189" s="191" cm="1">
        <f t="array" ref="I189">IF(
    SUM(IF(
            ISNUMBER(
                IF(
                    $M$5:$Y$5,
                    (M189:Y189),
                    "")),
            1,
            0))
        =0,
    NA(),
    IF(
        Parameters!$D$15=1,
        IF(
            SUM(--(ISNUMBER(IF($M$5:$Y$5=1,(M189:Y189),""))))&gt;0,
            MAX(IF(
                ISNUMBER(M189:Y189),
                IF(
                    M$5:Y$5=1,
                    M189:Y189,
                    ""),
                "")),
            MAX(IF(
                ISNUMBER(M189:Y189),
                IF(
                    M$5:Y$5=2,
                    M189:Y189,
                    ""),
                ""))
        ),
        IF(
            Parameters!$D$16=1,
            IFERROR(
                AVERAGE(IF(
                    ISNUMBER(M189:Y189),
                    IF(
                        M$5:Y$5=1,
                        M189:Y189,
                        ""),
                    "")),
                AVERAGE(IF(
                    ISNUMBER(M189:Y189),
                    IF(
                        M$5:Y$5=2,
                        M189:Y189,
                        ""),
                    ""))
            ),
            IF(
                Parameters!$D$17=1,
                IFERROR(
                    IF(
                        OR(
                            IF(
                                ISNUMBER(M189:Y189),
                                IF(
                                    M$5:Y$5=1,
                                    M189:Y189,
                                    ""),
                                "")
                            =0),
                        0,
                        GEOMEAN(IF(
                            ISNUMBER(M189:Y189),
                            IF(
                                M$5:Y$5=1,
                                M189:Y189,
                                ""),
                            ""))
                    ),
                    IF(
                        OR(IF(
                            ISNUMBER(M189:Y189),
                            IF(
                                M$5:Y$5=2,
                                M189:Y189,
                                ""),
                            "")
                            =0),
                        0,
                        GEOMEAN(IF(
                            ISNUMBER(M189:Y189),
                            IF(
                                M$5:Y$5=2,
                                M189:Y189,
                                ""),
                            "")))
                )
            )
        )
    )
)</f>
        <v>0</v>
      </c>
      <c r="J189" s="242">
        <v>44753</v>
      </c>
      <c r="K189" s="242">
        <v>45203</v>
      </c>
      <c r="L189" s="91" t="s">
        <v>309</v>
      </c>
      <c r="M189" s="192">
        <v>0.28571428571428598</v>
      </c>
      <c r="N189" s="192">
        <v>0</v>
      </c>
      <c r="O189" s="192" t="s">
        <v>409</v>
      </c>
      <c r="P189" s="192" t="s">
        <v>409</v>
      </c>
      <c r="Q189" s="192" t="s">
        <v>409</v>
      </c>
      <c r="R189" s="192">
        <v>0.2</v>
      </c>
      <c r="S189" s="192">
        <v>-0.72499999999999898</v>
      </c>
      <c r="T189" s="192">
        <v>-0.27500000000000002</v>
      </c>
      <c r="U189" s="192" t="s">
        <v>409</v>
      </c>
      <c r="V189" s="192" t="s">
        <v>409</v>
      </c>
      <c r="W189" s="192" t="s">
        <v>409</v>
      </c>
      <c r="X189" s="192" t="s">
        <v>409</v>
      </c>
      <c r="Y189" s="192"/>
      <c r="Z189" s="192"/>
      <c r="AF189" s="34"/>
      <c r="AG189" s="34"/>
      <c r="AH189" s="34"/>
      <c r="AI189" s="34"/>
      <c r="AJ189" s="34"/>
      <c r="AK189" s="34"/>
      <c r="AL189" s="195"/>
      <c r="AM189" s="195"/>
      <c r="AN189" s="80"/>
      <c r="AO189" s="80"/>
      <c r="AP189" s="80"/>
      <c r="AQ189" s="35"/>
    </row>
    <row r="190" spans="1:43" x14ac:dyDescent="0.2">
      <c r="A190" s="84">
        <v>183</v>
      </c>
      <c r="B190" s="84" t="str">
        <f ca="1"/>
        <v>Sweden</v>
      </c>
      <c r="C190" s="84" t="str">
        <f ca="1"/>
        <v>SWE</v>
      </c>
      <c r="D190" s="219" t="str">
        <f ca="1"/>
        <v>ECS           Europe &amp; Central Asia</v>
      </c>
      <c r="E190" s="219" t="str">
        <f ca="1"/>
        <v>NA</v>
      </c>
      <c r="F190" s="190"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0.85857024007524152</v>
      </c>
      <c r="H190" s="80" cm="1">
        <f t="array" ref="H190">IF(
    SUM(IF(
            ISNUMBER(
                IF(
                    $M$4:$Y$4,
                    (M190:Y190),
                    "")),
            1,
            0))
        =0,
    NA(),
    IF(
        Parameters!$D$15=1,
        IF(
            SUM(--(ISNUMBER(IF($M$4:$Y$4=1,(M190:Y190),""))))&gt;0,
            MAX(IF(
                ISNUMBER(M190:Y190),
                IF(
                    M$4:Y$4=1,
                    M190:Y190,
                    ""),
                "")),
            MAX(IF(
                ISNUMBER(M190:Y190),
                IF(
                    M$4:Y$4=2,
                    M190:Y190,
                    ""),
                ""))
        ),
        IF(
            Parameters!$D$16=1,
            IFERROR(
                AVERAGE(IF(
                    ISNUMBER(M190:Y190),
                    IF(
                        M$4:Y$4=1,
                        M190:Y190,
                        ""),
                    "")),
                AVERAGE(IF(
                    ISNUMBER(M190:Y190),
                    IF(
                        M$4:Y$4=2,
                        M190:Y190,
                        ""),
                    ""))
            ),
            IF(
                Parameters!$D$17=1,
                IFERROR(
                    IF(
                        OR(
                            IF(
                                ISNUMBER(M190:Y190),
                                IF(
                                    M$4:Y$4=1,
                                    M190:Y190,
                                    ""),
                                "")
                            =0),
                        0,
                        GEOMEAN(IF(
                            ISNUMBER(M190:Y190),
                            IF(
                                M$4:Y$4=1,
                                M190:Y190,
                                ""),
                            ""))
                    ),
                    IF(
                        OR(IF(
                            ISNUMBER(M190:Y190),
                            IF(
                                M$4:Y$4=2,
                                M190:Y190,
                                ""),
                            "")
                            =0),
                        0,
                        GEOMEAN(IF(
                            ISNUMBER(M190:Y190),
                            IF(
                                M$4:Y$4=2,
                                M190:Y190,
                                ""),
                            "")))
                )
            )
        )
    )
)</f>
        <v>0.28571428571428598</v>
      </c>
      <c r="I190" s="191" cm="1">
        <f t="array" ref="I190">IF(
    SUM(IF(
            ISNUMBER(
                IF(
                    $M$5:$Y$5,
                    (M190:Y190),
                    "")),
            1,
            0))
        =0,
    NA(),
    IF(
        Parameters!$D$15=1,
        IF(
            SUM(--(ISNUMBER(IF($M$5:$Y$5=1,(M190:Y190),""))))&gt;0,
            MAX(IF(
                ISNUMBER(M190:Y190),
                IF(
                    M$5:Y$5=1,
                    M190:Y190,
                    ""),
                "")),
            MAX(IF(
                ISNUMBER(M190:Y190),
                IF(
                    M$5:Y$5=2,
                    M190:Y190,
                    ""),
                ""))
        ),
        IF(
            Parameters!$D$16=1,
            IFERROR(
                AVERAGE(IF(
                    ISNUMBER(M190:Y190),
                    IF(
                        M$5:Y$5=1,
                        M190:Y190,
                        ""),
                    "")),
                AVERAGE(IF(
                    ISNUMBER(M190:Y190),
                    IF(
                        M$5:Y$5=2,
                        M190:Y190,
                        ""),
                    ""))
            ),
            IF(
                Parameters!$D$17=1,
                IFERROR(
                    IF(
                        OR(
                            IF(
                                ISNUMBER(M190:Y190),
                                IF(
                                    M$5:Y$5=1,
                                    M190:Y190,
                                    ""),
                                "")
                            =0),
                        0,
                        GEOMEAN(IF(
                            ISNUMBER(M190:Y190),
                            IF(
                                M$5:Y$5=1,
                                M190:Y190,
                                ""),
                            ""))
                    ),
                    IF(
                        OR(IF(
                            ISNUMBER(M190:Y190),
                            IF(
                                M$5:Y$5=2,
                                M190:Y190,
                                ""),
                            "")
                            =0),
                        0,
                        GEOMEAN(IF(
                            ISNUMBER(M190:Y190),
                            IF(
                                M$5:Y$5=2,
                                M190:Y190,
                                ""),
                            "")))
                )
            )
        )
    )
)</f>
        <v>2.58</v>
      </c>
      <c r="J190" s="242">
        <v>45163</v>
      </c>
      <c r="K190" s="242">
        <v>45203</v>
      </c>
      <c r="L190" s="91" t="s">
        <v>311</v>
      </c>
      <c r="M190" s="192">
        <v>0.28571428571428598</v>
      </c>
      <c r="N190" s="192">
        <v>2.58</v>
      </c>
      <c r="O190" s="192" t="s">
        <v>409</v>
      </c>
      <c r="P190" s="192" t="s">
        <v>409</v>
      </c>
      <c r="Q190" s="192" t="s">
        <v>409</v>
      </c>
      <c r="R190" s="192">
        <v>0.2</v>
      </c>
      <c r="S190" s="192">
        <v>-1.333</v>
      </c>
      <c r="T190" s="192">
        <v>0.25800000000000001</v>
      </c>
      <c r="U190" s="192" t="s">
        <v>409</v>
      </c>
      <c r="V190" s="192" t="s">
        <v>409</v>
      </c>
      <c r="W190" s="192" t="s">
        <v>409</v>
      </c>
      <c r="X190" s="192" t="s">
        <v>409</v>
      </c>
      <c r="Y190" s="192"/>
      <c r="Z190" s="192"/>
      <c r="AF190" s="34"/>
      <c r="AG190" s="34"/>
      <c r="AH190" s="34"/>
      <c r="AI190" s="34"/>
      <c r="AJ190" s="34"/>
      <c r="AK190" s="34"/>
      <c r="AL190" s="195"/>
      <c r="AM190" s="195"/>
      <c r="AN190" s="80"/>
      <c r="AO190" s="80"/>
      <c r="AP190" s="80"/>
      <c r="AQ190" s="35"/>
    </row>
    <row r="191" spans="1:43" x14ac:dyDescent="0.2">
      <c r="A191" s="84">
        <v>184</v>
      </c>
      <c r="B191" s="84" t="str">
        <f ca="1"/>
        <v>Eswatini</v>
      </c>
      <c r="C191" s="84" t="str">
        <f ca="1"/>
        <v>SWZ</v>
      </c>
      <c r="D191" s="219" t="str">
        <f ca="1"/>
        <v>SSF           Sub-Saharan Africa</v>
      </c>
      <c r="E191" s="219" t="str">
        <f ca="1"/>
        <v>IBRD</v>
      </c>
      <c r="F191" s="190"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3.6521352365534421</v>
      </c>
      <c r="H191" s="80" cm="1">
        <f t="array" ref="H191">IF(
    SUM(IF(
            ISNUMBER(
                IF(
                    $M$4:$Y$4,
                    (M191:Y191),
                    "")),
            1,
            0))
        =0,
    NA(),
    IF(
        Parameters!$D$15=1,
        IF(
            SUM(--(ISNUMBER(IF($M$4:$Y$4=1,(M191:Y191),""))))&gt;0,
            MAX(IF(
                ISNUMBER(M191:Y191),
                IF(
                    M$4:Y$4=1,
                    M191:Y191,
                    ""),
                "")),
            MAX(IF(
                ISNUMBER(M191:Y191),
                IF(
                    M$4:Y$4=2,
                    M191:Y191,
                    ""),
                ""))
        ),
        IF(
            Parameters!$D$16=1,
            IFERROR(
                AVERAGE(IF(
                    ISNUMBER(M191:Y191),
                    IF(
                        M$4:Y$4=1,
                        M191:Y191,
                        ""),
                    "")),
                AVERAGE(IF(
                    ISNUMBER(M191:Y191),
                    IF(
                        M$4:Y$4=2,
                        M191:Y191,
                        ""),
                    ""))
            ),
            IF(
                Parameters!$D$17=1,
                IFERROR(
                    IF(
                        OR(
                            IF(
                                ISNUMBER(M191:Y191),
                                IF(
                                    M$4:Y$4=1,
                                    M191:Y191,
                                    ""),
                                "")
                            =0),
                        0,
                        GEOMEAN(IF(
                            ISNUMBER(M191:Y191),
                            IF(
                                M$4:Y$4=1,
                                M191:Y191,
                                ""),
                            ""))
                    ),
                    IF(
                        OR(IF(
                            ISNUMBER(M191:Y191),
                            IF(
                                M$4:Y$4=2,
                                M191:Y191,
                                ""),
                            "")
                            =0),
                        0,
                        GEOMEAN(IF(
                            ISNUMBER(M191:Y191),
                            IF(
                                M$4:Y$4=2,
                                M191:Y191,
                                ""),
                            "")))
                )
            )
        )
    )
)</f>
        <v>8.2857142857142794</v>
      </c>
      <c r="I191" s="191" cm="1">
        <f t="array" ref="I191">IF(
    SUM(IF(
            ISNUMBER(
                IF(
                    $M$5:$Y$5,
                    (M191:Y191),
                    "")),
            1,
            0))
        =0,
    NA(),
    IF(
        Parameters!$D$15=1,
        IF(
            SUM(--(ISNUMBER(IF($M$5:$Y$5=1,(M191:Y191),""))))&gt;0,
            MAX(IF(
                ISNUMBER(M191:Y191),
                IF(
                    M$5:Y$5=1,
                    M191:Y191,
                    ""),
                "")),
            MAX(IF(
                ISNUMBER(M191:Y191),
                IF(
                    M$5:Y$5=2,
                    M191:Y191,
                    ""),
                ""))
        ),
        IF(
            Parameters!$D$16=1,
            IFERROR(
                AVERAGE(IF(
                    ISNUMBER(M191:Y191),
                    IF(
                        M$5:Y$5=1,
                        M191:Y191,
                        ""),
                    "")),
                AVERAGE(IF(
                    ISNUMBER(M191:Y191),
                    IF(
                        M$5:Y$5=2,
                        M191:Y191,
                        ""),
                    ""))
            ),
            IF(
                Parameters!$D$17=1,
                IFERROR(
                    IF(
                        OR(
                            IF(
                                ISNUMBER(M191:Y191),
                                IF(
                                    M$5:Y$5=1,
                                    M191:Y191,
                                    ""),
                                "")
                            =0),
                        0,
                        GEOMEAN(IF(
                            ISNUMBER(M191:Y191),
                            IF(
                                M$5:Y$5=1,
                                M191:Y191,
                                ""),
                            ""))
                    ),
                    IF(
                        OR(IF(
                            ISNUMBER(M191:Y191),
                            IF(
                                M$5:Y$5=2,
                                M191:Y191,
                                ""),
                            "")
                            =0),
                        0,
                        GEOMEAN(IF(
                            ISNUMBER(M191:Y191),
                            IF(
                                M$5:Y$5=2,
                                M191:Y191,
                                ""),
                            "")))
                )
            )
        )
    )
)</f>
        <v>1.6097696983194301</v>
      </c>
      <c r="J191" s="242">
        <v>45188</v>
      </c>
      <c r="K191" s="242">
        <v>45203</v>
      </c>
      <c r="L191" s="91" t="s">
        <v>313</v>
      </c>
      <c r="M191" s="192">
        <v>8.2857142857142794</v>
      </c>
      <c r="N191" s="192" t="s">
        <v>409</v>
      </c>
      <c r="O191" s="192" t="s">
        <v>409</v>
      </c>
      <c r="P191" s="192">
        <v>1.6097696983194301</v>
      </c>
      <c r="Q191" s="192" t="s">
        <v>409</v>
      </c>
      <c r="R191" s="192">
        <v>5.8</v>
      </c>
      <c r="S191" s="192" t="s">
        <v>409</v>
      </c>
      <c r="T191" s="192" t="s">
        <v>409</v>
      </c>
      <c r="U191" s="192" t="s">
        <v>409</v>
      </c>
      <c r="V191" s="192">
        <v>8.0488484915971298E-2</v>
      </c>
      <c r="W191" s="192">
        <v>-0.90426860849403201</v>
      </c>
      <c r="X191" s="192" t="s">
        <v>409</v>
      </c>
      <c r="Y191" s="192"/>
      <c r="Z191" s="192"/>
      <c r="AF191" s="34"/>
      <c r="AG191" s="34"/>
      <c r="AH191" s="34"/>
      <c r="AI191" s="34"/>
      <c r="AJ191" s="34"/>
      <c r="AK191" s="34"/>
      <c r="AL191" s="195"/>
      <c r="AM191" s="195"/>
      <c r="AN191" s="80"/>
      <c r="AO191" s="80"/>
      <c r="AP191" s="80"/>
      <c r="AQ191" s="35"/>
    </row>
    <row r="192" spans="1:43" x14ac:dyDescent="0.2">
      <c r="A192" s="84">
        <v>185</v>
      </c>
      <c r="B192" s="84" t="str">
        <f ca="1"/>
        <v>Sint Maarten (Dutch part)</v>
      </c>
      <c r="C192" s="84" t="str">
        <f ca="1"/>
        <v>SXM</v>
      </c>
      <c r="D192" s="219" t="str">
        <f ca="1"/>
        <v>LCN           Latin America &amp; Caribbean</v>
      </c>
      <c r="E192" s="219" t="str">
        <f ca="1"/>
        <v>NA</v>
      </c>
      <c r="F192" s="190" t="str">
        <f t="shared" ca="1" si="5"/>
        <v/>
      </c>
      <c r="G192" s="80" t="e">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$M$4:$Y$4,
                    (M192:Y192),
                    "")),
            1,
            0))
        =0,
    NA(),
    IF(
        Parameters!$D$15=1,
        IF(
            SUM(--(ISNUMBER(IF($M$4:$Y$4=1,(M192:Y192),""))))&gt;0,
            MAX(IF(
                ISNUMBER(M192:Y192),
                IF(
                    M$4:Y$4=1,
                    M192:Y192,
                    ""),
                "")),
            MAX(IF(
                ISNUMBER(M192:Y192),
                IF(
                    M$4:Y$4=2,
                    M192:Y192,
                    ""),
                ""))
        ),
        IF(
            Parameters!$D$16=1,
            IFERROR(
                AVERAGE(IF(
                    ISNUMBER(M192:Y192),
                    IF(
                        M$4:Y$4=1,
                        M192:Y192,
                        ""),
                    "")),
                AVERAGE(IF(
                    ISNUMBER(M192:Y192),
                    IF(
                        M$4:Y$4=2,
                        M192:Y192,
                        ""),
                    ""))
            ),
            IF(
                Parameters!$D$17=1,
                IFERROR(
                    IF(
                        OR(
                            IF(
                                ISNUMBER(M192:Y192),
                                IF(
                                    M$4:Y$4=1,
                                    M192:Y192,
                                    ""),
                                "")
                            =0),
                        0,
                        GEOMEAN(IF(
                            ISNUMBER(M192:Y192),
                            IF(
                                M$4:Y$4=1,
                                M192:Y192,
                                ""),
                            ""))
                    ),
                    IF(
                        OR(IF(
                            ISNUMBER(M192:Y192),
                            IF(
                                M$4:Y$4=2,
                                M192:Y192,
                                ""),
                            "")
                            =0),
                        0,
                        GEOMEAN(IF(
                            ISNUMBER(M192:Y192),
                            IF(
                                M$4:Y$4=2,
                                M192:Y192,
                                ""),
                            "")))
                )
            )
        )
    )
)</f>
        <v>#N/A</v>
      </c>
      <c r="I192" s="191" t="e" cm="1">
        <f t="array" ref="I192">IF(
    SUM(IF(
            ISNUMBER(
                IF(
                    $M$5:$Y$5,
                    (M192:Y192),
                    "")),
            1,
            0))
        =0,
    NA(),
    IF(
        Parameters!$D$15=1,
        IF(
            SUM(--(ISNUMBER(IF($M$5:$Y$5=1,(M192:Y192),""))))&gt;0,
            MAX(IF(
                ISNUMBER(M192:Y192),
                IF(
                    M$5:Y$5=1,
                    M192:Y192,
                    ""),
                "")),
            MAX(IF(
                ISNUMBER(M192:Y192),
                IF(
                    M$5:Y$5=2,
                    M192:Y192,
                    ""),
                ""))
        ),
        IF(
            Parameters!$D$16=1,
            IFERROR(
                AVERAGE(IF(
                    ISNUMBER(M192:Y192),
                    IF(
                        M$5:Y$5=1,
                        M192:Y192,
                        ""),
                    "")),
                AVERAGE(IF(
                    ISNUMBER(M192:Y192),
                    IF(
                        M$5:Y$5=2,
                        M192:Y192,
                        ""),
                    ""))
            ),
            IF(
                Parameters!$D$17=1,
                IFERROR(
                    IF(
                        OR(
                            IF(
                                ISNUMBER(M192:Y192),
                                IF(
                                    M$5:Y$5=1,
                                    M192:Y192,
                                    ""),
                                "")
                            =0),
                        0,
                        GEOMEAN(IF(
                            ISNUMBER(M192:Y192),
                            IF(
                                M$5:Y$5=1,
                                M192:Y192,
                                ""),
                            ""))
                    ),
                    IF(
                        OR(IF(
                            ISNUMBER(M192:Y192),
                            IF(
                                M$5:Y$5=2,
                                M192:Y192,
                                ""),
                            "")
                            =0),
                        0,
                        GEOMEAN(IF(
                            ISNUMBER(M192:Y192),
                            IF(
                                M$5:Y$5=2,
                                M192:Y192,
                                ""),
                            "")))
                )
            )
        )
    )
)</f>
        <v>#N/A</v>
      </c>
      <c r="J192" s="242" t="s">
        <v>409</v>
      </c>
      <c r="K192" s="242" t="s">
        <v>409</v>
      </c>
      <c r="L192" s="91" t="s">
        <v>716</v>
      </c>
      <c r="M192" s="192" t="s">
        <v>409</v>
      </c>
      <c r="N192" s="192" t="s">
        <v>409</v>
      </c>
      <c r="O192" s="192" t="s">
        <v>409</v>
      </c>
      <c r="P192" s="192" t="s">
        <v>409</v>
      </c>
      <c r="Q192" s="192" t="s">
        <v>409</v>
      </c>
      <c r="R192" s="192" t="s">
        <v>409</v>
      </c>
      <c r="S192" s="192" t="s">
        <v>409</v>
      </c>
      <c r="T192" s="192" t="s">
        <v>409</v>
      </c>
      <c r="U192" s="192" t="s">
        <v>409</v>
      </c>
      <c r="V192" s="192" t="s">
        <v>409</v>
      </c>
      <c r="W192" s="192" t="s">
        <v>409</v>
      </c>
      <c r="X192" s="192" t="s">
        <v>409</v>
      </c>
      <c r="Y192" s="192"/>
      <c r="Z192" s="192"/>
      <c r="AF192" s="34"/>
      <c r="AG192" s="34"/>
      <c r="AH192" s="34"/>
      <c r="AI192" s="34"/>
      <c r="AJ192" s="34"/>
      <c r="AK192" s="34"/>
      <c r="AL192" s="195"/>
      <c r="AM192" s="195"/>
      <c r="AN192" s="80"/>
      <c r="AO192" s="80"/>
      <c r="AP192" s="80"/>
      <c r="AQ192" s="35"/>
    </row>
    <row r="193" spans="1:53" x14ac:dyDescent="0.2">
      <c r="A193" s="84">
        <v>186</v>
      </c>
      <c r="B193" s="84" t="str">
        <f ca="1"/>
        <v>Seychelles</v>
      </c>
      <c r="C193" s="84" t="str">
        <f ca="1"/>
        <v>SYC</v>
      </c>
      <c r="D193" s="219" t="str">
        <f ca="1"/>
        <v>SSF           Sub-Saharan Africa</v>
      </c>
      <c r="E193" s="219" t="str">
        <f ca="1"/>
        <v>IBRD</v>
      </c>
      <c r="F193" s="190"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$M$4:$Y$4,
                    (M193:Y193),
                    "")),
            1,
            0))
        =0,
    NA(),
    IF(
        Parameters!$D$15=1,
        IF(
            SUM(--(ISNUMBER(IF($M$4:$Y$4=1,(M193:Y193),""))))&gt;0,
            MAX(IF(
                ISNUMBER(M193:Y193),
                IF(
                    M$4:Y$4=1,
                    M193:Y193,
                    ""),
                "")),
            MAX(IF(
                ISNUMBER(M193:Y193),
                IF(
                    M$4:Y$4=2,
                    M193:Y193,
                    ""),
                ""))
        ),
        IF(
            Parameters!$D$16=1,
            IFERROR(
                AVERAGE(IF(
                    ISNUMBER(M193:Y193),
                    IF(
                        M$4:Y$4=1,
                        M193:Y193,
                        ""),
                    "")),
                AVERAGE(IF(
                    ISNUMBER(M193:Y193),
                    IF(
                        M$4:Y$4=2,
                        M193:Y193,
                        ""),
                    ""))
            ),
            IF(
                Parameters!$D$17=1,
                IFERROR(
                    IF(
                        OR(
                            IF(
                                ISNUMBER(M193:Y193),
                                IF(
                                    M$4:Y$4=1,
                                    M193:Y193,
                                    ""),
                                "")
                            =0),
                        0,
                        GEOMEAN(IF(
                            ISNUMBER(M193:Y193),
                            IF(
                                M$4:Y$4=1,
                                M193:Y193,
                                ""),
                            ""))
                    ),
                    IF(
                        OR(IF(
                            ISNUMBER(M193:Y193),
                            IF(
                                M$4:Y$4=2,
                                M193:Y193,
                                ""),
                            "")
                            =0),
                        0,
                        GEOMEAN(IF(
                            ISNUMBER(M193:Y193),
                            IF(
                                M$4:Y$4=2,
                                M193:Y193,
                                ""),
                            "")))
                )
            )
        )
    )
)</f>
        <v>2.1428571428571401</v>
      </c>
      <c r="I193" s="191" cm="1">
        <f t="array" ref="I193">IF(
    SUM(IF(
            ISNUMBER(
                IF(
                    $M$5:$Y$5,
                    (M193:Y193),
                    "")),
            1,
            0))
        =0,
    NA(),
    IF(
        Parameters!$D$15=1,
        IF(
            SUM(--(ISNUMBER(IF($M$5:$Y$5=1,(M193:Y193),""))))&gt;0,
            MAX(IF(
                ISNUMBER(M193:Y193),
                IF(
                    M$5:Y$5=1,
                    M193:Y193,
                    ""),
                "")),
            MAX(IF(
                ISNUMBER(M193:Y193),
                IF(
                    M$5:Y$5=2,
                    M193:Y193,
                    ""),
                ""))
        ),
        IF(
            Parameters!$D$16=1,
            IFERROR(
                AVERAGE(IF(
                    ISNUMBER(M193:Y193),
                    IF(
                        M$5:Y$5=1,
                        M193:Y193,
                        ""),
                    "")),
                AVERAGE(IF(
                    ISNUMBER(M193:Y193),
                    IF(
                        M$5:Y$5=2,
                        M193:Y193,
                        ""),
                    ""))
            ),
            IF(
                Parameters!$D$17=1,
                IFERROR(
                    IF(
                        OR(
                            IF(
                                ISNUMBER(M193:Y193),
                                IF(
                                    M$5:Y$5=1,
                                    M193:Y193,
                                    ""),
                                "")
                            =0),
                        0,
                        GEOMEAN(IF(
                            ISNUMBER(M193:Y193),
                            IF(
                                M$5:Y$5=1,
                                M193:Y193,
                                ""),
                            ""))
                    ),
                    IF(
                        OR(IF(
                            ISNUMBER(M193:Y193),
                            IF(
                                M$5:Y$5=2,
                                M193:Y193,
                                ""),
                            "")
                            =0),
                        0,
                        GEOMEAN(IF(
                            ISNUMBER(M193:Y193),
                            IF(
                                M$5:Y$5=2,
                                M193:Y193,
                                ""),
                            "")))
                )
            )
        )
    )
)</f>
        <v>0</v>
      </c>
      <c r="J193" s="242">
        <v>45163</v>
      </c>
      <c r="K193" s="242">
        <v>45203</v>
      </c>
      <c r="L193" s="91" t="s">
        <v>315</v>
      </c>
      <c r="M193" s="192">
        <v>2.1428571428571401</v>
      </c>
      <c r="N193" s="192">
        <v>0</v>
      </c>
      <c r="O193" s="192" t="s">
        <v>409</v>
      </c>
      <c r="P193" s="192">
        <v>0</v>
      </c>
      <c r="Q193" s="192" t="s">
        <v>409</v>
      </c>
      <c r="R193" s="192">
        <v>1.5</v>
      </c>
      <c r="S193" s="192">
        <v>0</v>
      </c>
      <c r="T193" s="192">
        <v>0</v>
      </c>
      <c r="U193" s="192" t="s">
        <v>409</v>
      </c>
      <c r="V193" s="192">
        <v>-5.8318885321750003E-2</v>
      </c>
      <c r="W193" s="192">
        <v>-5.3250567006319999E-2</v>
      </c>
      <c r="X193" s="192" t="s">
        <v>409</v>
      </c>
      <c r="Y193" s="192"/>
      <c r="Z193" s="192"/>
      <c r="AF193" s="34"/>
      <c r="AG193" s="34"/>
      <c r="AH193" s="34"/>
      <c r="AI193" s="34"/>
      <c r="AJ193" s="34"/>
      <c r="AK193" s="34"/>
      <c r="AL193" s="195"/>
      <c r="AM193" s="195"/>
      <c r="AN193" s="80"/>
      <c r="AO193" s="80"/>
      <c r="AP193" s="80"/>
      <c r="AQ193" s="35"/>
    </row>
    <row r="194" spans="1:53" x14ac:dyDescent="0.2">
      <c r="A194" s="84">
        <v>187</v>
      </c>
      <c r="B194" s="84" t="str">
        <f ca="1"/>
        <v>Syrian Arab Republic</v>
      </c>
      <c r="C194" s="84" t="str">
        <f ca="1"/>
        <v>SYR</v>
      </c>
      <c r="D194" s="219" t="str">
        <f ca="1"/>
        <v>MEA           Middle East &amp; North Africa</v>
      </c>
      <c r="E194" s="219" t="str">
        <f ca="1"/>
        <v>IDA</v>
      </c>
      <c r="F194" s="190"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0</v>
      </c>
      <c r="H194" s="80" cm="1">
        <f t="array" ref="H194">IF(
    SUM(IF(
            ISNUMBER(
                IF(
                    $M$4:$Y$4,
                    (M194:Y194),
                    "")),
            1,
            0))
        =0,
    NA(),
    IF(
        Parameters!$D$15=1,
        IF(
            SUM(--(ISNUMBER(IF($M$4:$Y$4=1,(M194:Y194),""))))&gt;0,
            MAX(IF(
                ISNUMBER(M194:Y194),
                IF(
                    M$4:Y$4=1,
                    M194:Y194,
                    ""),
                "")),
            MAX(IF(
                ISNUMBER(M194:Y194),
                IF(
                    M$4:Y$4=2,
                    M194:Y194,
                    ""),
                ""))
        ),
        IF(
            Parameters!$D$16=1,
            IFERROR(
                AVERAGE(IF(
                    ISNUMBER(M194:Y194),
                    IF(
                        M$4:Y$4=1,
                        M194:Y194,
                        ""),
                    "")),
                AVERAGE(IF(
                    ISNUMBER(M194:Y194),
                    IF(
                        M$4:Y$4=2,
                        M194:Y194,
                        ""),
                    ""))
            ),
            IF(
                Parameters!$D$17=1,
                IFERROR(
                    IF(
                        OR(
                            IF(
                                ISNUMBER(M194:Y194),
                                IF(
                                    M$4:Y$4=1,
                                    M194:Y194,
                                    ""),
                                "")
                            =0),
                        0,
                        GEOMEAN(IF(
                            ISNUMBER(M194:Y194),
                            IF(
                                M$4:Y$4=1,
                                M194:Y194,
                                ""),
                            ""))
                    ),
                    IF(
                        OR(IF(
                            ISNUMBER(M194:Y194),
                            IF(
                                M$4:Y$4=2,
                                M194:Y194,
                                ""),
                            "")
                            =0),
                        0,
                        GEOMEAN(IF(
                            ISNUMBER(M194:Y194),
                            IF(
                                M$4:Y$4=2,
                                M194:Y194,
                                ""),
                            "")))
                )
            )
        )
    )
)</f>
        <v>9.2857142857142794</v>
      </c>
      <c r="I194" s="191" t="e" cm="1">
        <f t="array" ref="I194">IF(
    SUM(IF(
            ISNUMBER(
                IF(
                    $M$5:$Y$5,
                    (M194:Y194),
                    "")),
            1,
            0))
        =0,
    NA(),
    IF(
        Parameters!$D$15=1,
        IF(
            SUM(--(ISNUMBER(IF($M$5:$Y$5=1,(M194:Y194),""))))&gt;0,
            MAX(IF(
                ISNUMBER(M194:Y194),
                IF(
                    M$5:Y$5=1,
                    M194:Y194,
                    ""),
                "")),
            MAX(IF(
                ISNUMBER(M194:Y194),
                IF(
                    M$5:Y$5=2,
                    M194:Y194,
                    ""),
                ""))
        ),
        IF(
            Parameters!$D$16=1,
            IFERROR(
                AVERAGE(IF(
                    ISNUMBER(M194:Y194),
                    IF(
                        M$5:Y$5=1,
                        M194:Y194,
                        ""),
                    "")),
                AVERAGE(IF(
                    ISNUMBER(M194:Y194),
                    IF(
                        M$5:Y$5=2,
                        M194:Y194,
                        ""),
                    ""))
            ),
            IF(
                Parameters!$D$17=1,
                IFERROR(
                    IF(
                        OR(
                            IF(
                                ISNUMBER(M194:Y194),
                                IF(
                                    M$5:Y$5=1,
                                    M194:Y194,
                                    ""),
                                "")
                            =0),
                        0,
                        GEOMEAN(IF(
                            ISNUMBER(M194:Y194),
                            IF(
                                M$5:Y$5=1,
                                M194:Y194,
                                ""),
                            ""))
                    ),
                    IF(
                        OR(IF(
                            ISNUMBER(M194:Y194),
                            IF(
                                M$5:Y$5=2,
                                M194:Y194,
                                ""),
                            "")
                            =0),
                        0,
                        GEOMEAN(IF(
                            ISNUMBER(M194:Y194),
                            IF(
                                M$5:Y$5=2,
                                M194:Y194,
                                ""),
                            "")))
                )
            )
        )
    )
)</f>
        <v>#N/A</v>
      </c>
      <c r="J194" s="242">
        <v>45188</v>
      </c>
      <c r="K194" s="242">
        <v>45201</v>
      </c>
      <c r="L194" s="91" t="s">
        <v>316</v>
      </c>
      <c r="M194" s="192">
        <v>9.2857142857142794</v>
      </c>
      <c r="N194" s="192" t="s">
        <v>409</v>
      </c>
      <c r="O194" s="192" t="s">
        <v>409</v>
      </c>
      <c r="P194" s="192" t="s">
        <v>409</v>
      </c>
      <c r="Q194" s="192" t="s">
        <v>409</v>
      </c>
      <c r="R194" s="192">
        <v>6.5</v>
      </c>
      <c r="S194" s="192" t="s">
        <v>409</v>
      </c>
      <c r="T194" s="192" t="s">
        <v>409</v>
      </c>
      <c r="U194" s="192" t="s">
        <v>409</v>
      </c>
      <c r="V194" s="192" t="s">
        <v>409</v>
      </c>
      <c r="W194" s="192" t="s">
        <v>409</v>
      </c>
      <c r="X194" s="192" t="s">
        <v>409</v>
      </c>
      <c r="Y194" s="192"/>
      <c r="Z194" s="192"/>
      <c r="AF194" s="34"/>
      <c r="AG194" s="34"/>
      <c r="AH194" s="34"/>
      <c r="AI194" s="34"/>
      <c r="AJ194" s="34"/>
      <c r="AK194" s="34"/>
      <c r="AL194" s="195"/>
      <c r="AM194" s="195"/>
      <c r="AN194" s="80"/>
      <c r="AO194" s="80"/>
      <c r="AP194" s="80"/>
      <c r="AQ194" s="35"/>
    </row>
    <row r="195" spans="1:53" x14ac:dyDescent="0.2">
      <c r="A195" s="84">
        <v>188</v>
      </c>
      <c r="B195" s="84" t="str">
        <f ca="1"/>
        <v>Turks and Caicos Islands</v>
      </c>
      <c r="C195" s="84" t="str">
        <f ca="1"/>
        <v>TCA</v>
      </c>
      <c r="D195" s="219" t="str">
        <f ca="1"/>
        <v>LCN           Latin America &amp; Caribbean</v>
      </c>
      <c r="E195" s="219" t="str">
        <f ca="1"/>
        <v>NA</v>
      </c>
      <c r="F195" s="190" t="str">
        <f t="shared" ca="1" si="5"/>
        <v/>
      </c>
      <c r="G195" s="80" t="e">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$M$4:$Y$4,
                    (M195:Y195),
                    "")),
            1,
            0))
        =0,
    NA(),
    IF(
        Parameters!$D$15=1,
        IF(
            SUM(--(ISNUMBER(IF($M$4:$Y$4=1,(M195:Y195),""))))&gt;0,
            MAX(IF(
                ISNUMBER(M195:Y195),
                IF(
                    M$4:Y$4=1,
                    M195:Y195,
                    ""),
                "")),
            MAX(IF(
                ISNUMBER(M195:Y195),
                IF(
                    M$4:Y$4=2,
                    M195:Y195,
                    ""),
                ""))
        ),
        IF(
            Parameters!$D$16=1,
            IFERROR(
                AVERAGE(IF(
                    ISNUMBER(M195:Y195),
                    IF(
                        M$4:Y$4=1,
                        M195:Y195,
                        ""),
                    "")),
                AVERAGE(IF(
                    ISNUMBER(M195:Y195),
                    IF(
                        M$4:Y$4=2,
                        M195:Y195,
                        ""),
                    ""))
            ),
            IF(
                Parameters!$D$17=1,
                IFERROR(
                    IF(
                        OR(
                            IF(
                                ISNUMBER(M195:Y195),
                                IF(
                                    M$4:Y$4=1,
                                    M195:Y195,
                                    ""),
                                "")
                            =0),
                        0,
                        GEOMEAN(IF(
                            ISNUMBER(M195:Y195),
                            IF(
                                M$4:Y$4=1,
                                M195:Y195,
                                ""),
                            ""))
                    ),
                    IF(
                        OR(IF(
                            ISNUMBER(M195:Y195),
                            IF(
                                M$4:Y$4=2,
                                M195:Y195,
                                ""),
                            "")
                            =0),
                        0,
                        GEOMEAN(IF(
                            ISNUMBER(M195:Y195),
                            IF(
                                M$4:Y$4=2,
                                M195:Y195,
                                ""),
                            "")))
                )
            )
        )
    )
)</f>
        <v>#N/A</v>
      </c>
      <c r="I195" s="191" t="e" cm="1">
        <f t="array" ref="I195">IF(
    SUM(IF(
            ISNUMBER(
                IF(
                    $M$5:$Y$5,
                    (M195:Y195),
                    "")),
            1,
            0))
        =0,
    NA(),
    IF(
        Parameters!$D$15=1,
        IF(
            SUM(--(ISNUMBER(IF($M$5:$Y$5=1,(M195:Y195),""))))&gt;0,
            MAX(IF(
                ISNUMBER(M195:Y195),
                IF(
                    M$5:Y$5=1,
                    M195:Y195,
                    ""),
                "")),
            MAX(IF(
                ISNUMBER(M195:Y195),
                IF(
                    M$5:Y$5=2,
                    M195:Y195,
                    ""),
                ""))
        ),
        IF(
            Parameters!$D$16=1,
            IFERROR(
                AVERAGE(IF(
                    ISNUMBER(M195:Y195),
                    IF(
                        M$5:Y$5=1,
                        M195:Y195,
                        ""),
                    "")),
                AVERAGE(IF(
                    ISNUMBER(M195:Y195),
                    IF(
                        M$5:Y$5=2,
                        M195:Y195,
                        ""),
                    ""))
            ),
            IF(
                Parameters!$D$17=1,
                IFERROR(
                    IF(
                        OR(
                            IF(
                                ISNUMBER(M195:Y195),
                                IF(
                                    M$5:Y$5=1,
                                    M195:Y195,
                                    ""),
                                "")
                            =0),
                        0,
                        GEOMEAN(IF(
                            ISNUMBER(M195:Y195),
                            IF(
                                M$5:Y$5=1,
                                M195:Y195,
                                ""),
                            ""))
                    ),
                    IF(
                        OR(IF(
                            ISNUMBER(M195:Y195),
                            IF(
                                M$5:Y$5=2,
                                M195:Y195,
                                ""),
                            "")
                            =0),
                        0,
                        GEOMEAN(IF(
                            ISNUMBER(M195:Y195),
                            IF(
                                M$5:Y$5=2,
                                M195:Y195,
                                ""),
                            "")))
                )
            )
        )
    )
)</f>
        <v>#N/A</v>
      </c>
      <c r="J195" s="242" t="s">
        <v>409</v>
      </c>
      <c r="K195" s="242">
        <v>45014</v>
      </c>
      <c r="L195" s="91" t="s">
        <v>717</v>
      </c>
      <c r="M195" s="192" t="s">
        <v>409</v>
      </c>
      <c r="N195" s="192" t="s">
        <v>409</v>
      </c>
      <c r="O195" s="192" t="s">
        <v>409</v>
      </c>
      <c r="P195" s="192" t="s">
        <v>409</v>
      </c>
      <c r="Q195" s="192" t="s">
        <v>409</v>
      </c>
      <c r="R195" s="192" t="s">
        <v>409</v>
      </c>
      <c r="S195" s="192" t="s">
        <v>409</v>
      </c>
      <c r="T195" s="192" t="s">
        <v>409</v>
      </c>
      <c r="U195" s="192" t="s">
        <v>409</v>
      </c>
      <c r="V195" s="192" t="s">
        <v>409</v>
      </c>
      <c r="W195" s="192" t="s">
        <v>409</v>
      </c>
      <c r="X195" s="192" t="s">
        <v>409</v>
      </c>
      <c r="Y195" s="192"/>
      <c r="Z195" s="192"/>
      <c r="AF195" s="34"/>
      <c r="AG195" s="34"/>
      <c r="AH195" s="34"/>
      <c r="AI195" s="34"/>
      <c r="AJ195" s="34"/>
      <c r="AK195" s="34"/>
      <c r="AL195" s="195"/>
      <c r="AM195" s="195"/>
      <c r="AN195" s="80"/>
      <c r="AO195" s="80"/>
      <c r="AP195" s="80"/>
      <c r="AQ195" s="35"/>
    </row>
    <row r="196" spans="1:53" x14ac:dyDescent="0.2">
      <c r="A196" s="84">
        <v>189</v>
      </c>
      <c r="B196" s="84" t="str">
        <f ca="1"/>
        <v>Chad</v>
      </c>
      <c r="C196" s="84" t="str">
        <f ca="1"/>
        <v>TCD</v>
      </c>
      <c r="D196" s="219" t="str">
        <f ca="1"/>
        <v>SSF           Sub-Saharan Africa</v>
      </c>
      <c r="E196" s="219" t="str">
        <f ca="1"/>
        <v>IDA</v>
      </c>
      <c r="F196" s="190"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7.7725853606130952</v>
      </c>
      <c r="H196" s="80" cm="1">
        <f t="array" ref="H196">IF(
    SUM(IF(
            ISNUMBER(
                IF(
                    $M$4:$Y$4,
                    (M196:Y196),
                    "")),
            1,
            0))
        =0,
    NA(),
    IF(
        Parameters!$D$15=1,
        IF(
            SUM(--(ISNUMBER(IF($M$4:$Y$4=1,(M196:Y196),""))))&gt;0,
            MAX(IF(
                ISNUMBER(M196:Y196),
                IF(
                    M$4:Y$4=1,
                    M196:Y196,
                    ""),
                "")),
            MAX(IF(
                ISNUMBER(M196:Y196),
                IF(
                    M$4:Y$4=2,
                    M196:Y196,
                    ""),
                ""))
        ),
        IF(
            Parameters!$D$16=1,
            IFERROR(
                AVERAGE(IF(
                    ISNUMBER(M196:Y196),
                    IF(
                        M$4:Y$4=1,
                        M196:Y196,
                        ""),
                    "")),
                AVERAGE(IF(
                    ISNUMBER(M196:Y196),
                    IF(
                        M$4:Y$4=2,
                        M196:Y196,
                        ""),
                    ""))
            ),
            IF(
                Parameters!$D$17=1,
                IFERROR(
                    IF(
                        OR(
                            IF(
                                ISNUMBER(M196:Y196),
                                IF(
                                    M$4:Y$4=1,
                                    M196:Y196,
                                    ""),
                                "")
                            =0),
                        0,
                        GEOMEAN(IF(
                            ISNUMBER(M196:Y196),
                            IF(
                                M$4:Y$4=1,
                                M196:Y196,
                                ""),
                            ""))
                    ),
                    IF(
                        OR(IF(
                            ISNUMBER(M196:Y196),
                            IF(
                                M$4:Y$4=2,
                                M196:Y196,
                                ""),
                            "")
                            =0),
                        0,
                        GEOMEAN(IF(
                            ISNUMBER(M196:Y196),
                            IF(
                                M$4:Y$4=2,
                                M196:Y196,
                                ""),
                            "")))
                )
            )
        )
    )
)</f>
        <v>10</v>
      </c>
      <c r="I196" s="191" cm="1">
        <f t="array" ref="I196">IF(
    SUM(IF(
            ISNUMBER(
                IF(
                    $M$5:$Y$5,
                    (M196:Y196),
                    "")),
            1,
            0))
        =0,
    NA(),
    IF(
        Parameters!$D$15=1,
        IF(
            SUM(--(ISNUMBER(IF($M$5:$Y$5=1,(M196:Y196),""))))&gt;0,
            MAX(IF(
                ISNUMBER(M196:Y196),
                IF(
                    M$5:Y$5=1,
                    M196:Y196,
                    ""),
                "")),
            MAX(IF(
                ISNUMBER(M196:Y196),
                IF(
                    M$5:Y$5=2,
                    M196:Y196,
                    ""),
                ""))
        ),
        IF(
            Parameters!$D$16=1,
            IFERROR(
                AVERAGE(IF(
                    ISNUMBER(M196:Y196),
                    IF(
                        M$5:Y$5=1,
                        M196:Y196,
                        ""),
                    "")),
                AVERAGE(IF(
                    ISNUMBER(M196:Y196),
                    IF(
                        M$5:Y$5=2,
                        M196:Y196,
                        ""),
                    ""))
            ),
            IF(
                Parameters!$D$17=1,
                IFERROR(
                    IF(
                        OR(
                            IF(
                                ISNUMBER(M196:Y196),
                                IF(
                                    M$5:Y$5=1,
                                    M196:Y196,
                                    ""),
                                "")
                            =0),
                        0,
                        GEOMEAN(IF(
                            ISNUMBER(M196:Y196),
                            IF(
                                M$5:Y$5=1,
                                M196:Y196,
                                ""),
                            ""))
                    ),
                    IF(
                        OR(IF(
                            ISNUMBER(M196:Y196),
                            IF(
                                M$5:Y$5=2,
                                M196:Y196,
                                ""),
                            "")
                            =0),
                        0,
                        GEOMEAN(IF(
                            ISNUMBER(M196:Y196),
                            IF(
                                M$5:Y$5=2,
                                M196:Y196,
                                ""),
                            "")))
                )
            )
        )
    )
)</f>
        <v>6.0413083188016996</v>
      </c>
      <c r="J196" s="242">
        <v>45188</v>
      </c>
      <c r="K196" s="242">
        <v>45203</v>
      </c>
      <c r="L196" s="91" t="s">
        <v>318</v>
      </c>
      <c r="M196" s="192">
        <v>10</v>
      </c>
      <c r="N196" s="192" t="s">
        <v>409</v>
      </c>
      <c r="O196" s="192" t="s">
        <v>409</v>
      </c>
      <c r="P196" s="192">
        <v>6.0413083188016996</v>
      </c>
      <c r="Q196" s="192" t="s">
        <v>409</v>
      </c>
      <c r="R196" s="192">
        <v>7.1</v>
      </c>
      <c r="S196" s="192" t="s">
        <v>409</v>
      </c>
      <c r="T196" s="192" t="s">
        <v>409</v>
      </c>
      <c r="U196" s="192" t="s">
        <v>409</v>
      </c>
      <c r="V196" s="192">
        <v>0.30206541594008501</v>
      </c>
      <c r="W196" s="192">
        <v>0.17998255209511199</v>
      </c>
      <c r="X196" s="192" t="s">
        <v>409</v>
      </c>
      <c r="Y196" s="192"/>
      <c r="Z196" s="192"/>
      <c r="AF196" s="34"/>
      <c r="AG196" s="34"/>
      <c r="AH196" s="34"/>
      <c r="AI196" s="34"/>
      <c r="AJ196" s="34"/>
      <c r="AK196" s="34"/>
      <c r="AL196" s="195"/>
      <c r="AM196" s="195"/>
      <c r="AN196" s="80"/>
      <c r="AO196" s="80"/>
      <c r="AP196" s="80"/>
      <c r="AQ196" s="35"/>
    </row>
    <row r="197" spans="1:53" x14ac:dyDescent="0.2">
      <c r="A197" s="84">
        <v>190</v>
      </c>
      <c r="B197" s="84" t="str">
        <f ca="1"/>
        <v>Togo</v>
      </c>
      <c r="C197" s="84" t="str">
        <f ca="1"/>
        <v>TGO</v>
      </c>
      <c r="D197" s="219" t="str">
        <f ca="1"/>
        <v>SSF           Sub-Saharan Africa</v>
      </c>
      <c r="E197" s="219" t="str">
        <f ca="1"/>
        <v>IDA</v>
      </c>
      <c r="F197" s="190"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$M$4:$Y$4,
                    (M197:Y197),
                    "")),
            1,
            0))
        =0,
    NA(),
    IF(
        Parameters!$D$15=1,
        IF(
            SUM(--(ISNUMBER(IF($M$4:$Y$4=1,(M197:Y197),""))))&gt;0,
            MAX(IF(
                ISNUMBER(M197:Y197),
                IF(
                    M$4:Y$4=1,
                    M197:Y197,
                    ""),
                "")),
            MAX(IF(
                ISNUMBER(M197:Y197),
                IF(
                    M$4:Y$4=2,
                    M197:Y197,
                    ""),
                ""))
        ),
        IF(
            Parameters!$D$16=1,
            IFERROR(
                AVERAGE(IF(
                    ISNUMBER(M197:Y197),
                    IF(
                        M$4:Y$4=1,
                        M197:Y197,
                        ""),
                    "")),
                AVERAGE(IF(
                    ISNUMBER(M197:Y197),
                    IF(
                        M$4:Y$4=2,
                        M197:Y197,
                        ""),
                    ""))
            ),
            IF(
                Parameters!$D$17=1,
                IFERROR(
                    IF(
                        OR(
                            IF(
                                ISNUMBER(M197:Y197),
                                IF(
                                    M$4:Y$4=1,
                                    M197:Y197,
                                    ""),
                                "")
                            =0),
                        0,
                        GEOMEAN(IF(
                            ISNUMBER(M197:Y197),
                            IF(
                                M$4:Y$4=1,
                                M197:Y197,
                                ""),
                            ""))
                    ),
                    IF(
                        OR(IF(
                            ISNUMBER(M197:Y197),
                            IF(
                                M$4:Y$4=2,
                                M197:Y197,
                                ""),
                            "")
                            =0),
                        0,
                        GEOMEAN(IF(
                            ISNUMBER(M197:Y197),
                            IF(
                                M$4:Y$4=2,
                                M197:Y197,
                                ""),
                            "")))
                )
            )
        )
    )
)</f>
        <v>8.71428571428571</v>
      </c>
      <c r="I197" s="191" cm="1">
        <f t="array" ref="I197">IF(
    SUM(IF(
            ISNUMBER(
                IF(
                    $M$5:$Y$5,
                    (M197:Y197),
                    "")),
            1,
            0))
        =0,
    NA(),
    IF(
        Parameters!$D$15=1,
        IF(
            SUM(--(ISNUMBER(IF($M$5:$Y$5=1,(M197:Y197),""))))&gt;0,
            MAX(IF(
                ISNUMBER(M197:Y197),
                IF(
                    M$5:Y$5=1,
                    M197:Y197,
                    ""),
                "")),
            MAX(IF(
                ISNUMBER(M197:Y197),
                IF(
                    M$5:Y$5=2,
                    M197:Y197,
                    ""),
                ""))
        ),
        IF(
            Parameters!$D$16=1,
            IFERROR(
                AVERAGE(IF(
                    ISNUMBER(M197:Y197),
                    IF(
                        M$5:Y$5=1,
                        M197:Y197,
                        ""),
                    "")),
                AVERAGE(IF(
                    ISNUMBER(M197:Y197),
                    IF(
                        M$5:Y$5=2,
                        M197:Y197,
                        ""),
                    ""))
            ),
            IF(
                Parameters!$D$17=1,
                IFERROR(
                    IF(
                        OR(
                            IF(
                                ISNUMBER(M197:Y197),
                                IF(
                                    M$5:Y$5=1,
                                    M197:Y197,
                                    ""),
                                "")
                            =0),
                        0,
                        GEOMEAN(IF(
                            ISNUMBER(M197:Y197),
                            IF(
                                M$5:Y$5=1,
                                M197:Y197,
                                ""),
                            ""))
                    ),
                    IF(
                        OR(IF(
                            ISNUMBER(M197:Y197),
                            IF(
                                M$5:Y$5=2,
                                M197:Y197,
                                ""),
                            "")
                            =0),
                        0,
                        GEOMEAN(IF(
                            ISNUMBER(M197:Y197),
                            IF(
                                M$5:Y$5=2,
                                M197:Y197,
                                ""),
                            "")))
                )
            )
        )
    )
)</f>
        <v>0</v>
      </c>
      <c r="J197" s="242">
        <v>45188</v>
      </c>
      <c r="K197" s="242">
        <v>45203</v>
      </c>
      <c r="L197" s="91" t="s">
        <v>320</v>
      </c>
      <c r="M197" s="192">
        <v>8.71428571428571</v>
      </c>
      <c r="N197" s="192" t="s">
        <v>409</v>
      </c>
      <c r="O197" s="192" t="s">
        <v>409</v>
      </c>
      <c r="P197" s="192">
        <v>0</v>
      </c>
      <c r="Q197" s="192" t="s">
        <v>409</v>
      </c>
      <c r="R197" s="192">
        <v>6.1</v>
      </c>
      <c r="S197" s="192" t="s">
        <v>409</v>
      </c>
      <c r="T197" s="192" t="s">
        <v>409</v>
      </c>
      <c r="U197" s="192" t="s">
        <v>409</v>
      </c>
      <c r="V197" s="192">
        <v>-2.9760360717769899E-2</v>
      </c>
      <c r="W197" s="192">
        <v>-0.73497390747071001</v>
      </c>
      <c r="X197" s="192" t="s">
        <v>409</v>
      </c>
      <c r="Y197" s="192"/>
      <c r="Z197" s="192"/>
      <c r="AF197" s="34"/>
      <c r="AG197" s="34"/>
      <c r="AH197" s="34"/>
      <c r="AI197" s="34"/>
      <c r="AJ197" s="34"/>
      <c r="AK197" s="34"/>
      <c r="AL197" s="195"/>
      <c r="AM197" s="195"/>
      <c r="AN197" s="80"/>
      <c r="AO197" s="80"/>
      <c r="AP197" s="80"/>
      <c r="AQ197" s="35"/>
    </row>
    <row r="198" spans="1:53" x14ac:dyDescent="0.2">
      <c r="A198" s="84">
        <v>191</v>
      </c>
      <c r="B198" s="84" t="str">
        <f ca="1"/>
        <v>Thailand</v>
      </c>
      <c r="C198" s="84" t="str">
        <f ca="1"/>
        <v>THA</v>
      </c>
      <c r="D198" s="84" t="str">
        <f ca="1"/>
        <v>EAS           East Asia &amp; Pacific</v>
      </c>
      <c r="E198" s="84" t="str">
        <f ca="1"/>
        <v>IBRD</v>
      </c>
      <c r="F198" s="190"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$M$4:$Y$4,
                    (M198:Y198),
                    "")),
            1,
            0))
        =0,
    NA(),
    IF(
        Parameters!$D$15=1,
        IF(
            SUM(--(ISNUMBER(IF($M$4:$Y$4=1,(M198:Y198),""))))&gt;0,
            MAX(IF(
                ISNUMBER(M198:Y198),
                IF(
                    M$4:Y$4=1,
                    M198:Y198,
                    ""),
                "")),
            MAX(IF(
                ISNUMBER(M198:Y198),
                IF(
                    M$4:Y$4=2,
                    M198:Y198,
                    ""),
                ""))
        ),
        IF(
            Parameters!$D$16=1,
            IFERROR(
                AVERAGE(IF(
                    ISNUMBER(M198:Y198),
                    IF(
                        M$4:Y$4=1,
                        M198:Y198,
                        ""),
                    "")),
                AVERAGE(IF(
                    ISNUMBER(M198:Y198),
                    IF(
                        M$4:Y$4=2,
                        M198:Y198,
                        ""),
                    ""))
            ),
            IF(
                Parameters!$D$17=1,
                IFERROR(
                    IF(
                        OR(
                            IF(
                                ISNUMBER(M198:Y198),
                                IF(
                                    M$4:Y$4=1,
                                    M198:Y198,
                                    ""),
                                "")
                            =0),
                        0,
                        GEOMEAN(IF(
                            ISNUMBER(M198:Y198),
                            IF(
                                M$4:Y$4=1,
                                M198:Y198,
                                ""),
                            ""))
                    ),
                    IF(
                        OR(IF(
                            ISNUMBER(M198:Y198),
                            IF(
                                M$4:Y$4=2,
                                M198:Y198,
                                ""),
                            "")
                            =0),
                        0,
                        GEOMEAN(IF(
                            ISNUMBER(M198:Y198),
                            IF(
                                M$4:Y$4=2,
                                M198:Y198,
                                ""),
                            "")))
                )
            )
        )
    )
)</f>
        <v>2.5714285714285698</v>
      </c>
      <c r="I198" s="191" cm="1">
        <f t="array" ref="I198">IF(
    SUM(IF(
            ISNUMBER(
                IF(
                    $M$5:$Y$5,
                    (M198:Y198),
                    "")),
            1,
            0))
        =0,
    NA(),
    IF(
        Parameters!$D$15=1,
        IF(
            SUM(--(ISNUMBER(IF($M$5:$Y$5=1,(M198:Y198),""))))&gt;0,
            MAX(IF(
                ISNUMBER(M198:Y198),
                IF(
                    M$5:Y$5=1,
                    M198:Y198,
                    ""),
                "")),
            MAX(IF(
                ISNUMBER(M198:Y198),
                IF(
                    M$5:Y$5=2,
                    M198:Y198,
                    ""),
                ""))
        ),
        IF(
            Parameters!$D$16=1,
            IFERROR(
                AVERAGE(IF(
                    ISNUMBER(M198:Y198),
                    IF(
                        M$5:Y$5=1,
                        M198:Y198,
                        ""),
                    "")),
                AVERAGE(IF(
                    ISNUMBER(M198:Y198),
                    IF(
                        M$5:Y$5=2,
                        M198:Y198,
                        ""),
                    ""))
            ),
            IF(
                Parameters!$D$17=1,
                IFERROR(
                    IF(
                        OR(
                            IF(
                                ISNUMBER(M198:Y198),
                                IF(
                                    M$5:Y$5=1,
                                    M198:Y198,
                                    ""),
                                "")
                            =0),
                        0,
                        GEOMEAN(IF(
                            ISNUMBER(M198:Y198),
                            IF(
                                M$5:Y$5=1,
                                M198:Y198,
                                ""),
                            ""))
                    ),
                    IF(
                        OR(IF(
                            ISNUMBER(M198:Y198),
                            IF(
                                M$5:Y$5=2,
                                M198:Y198,
                                ""),
                            "")
                            =0),
                        0,
                        GEOMEAN(IF(
                            ISNUMBER(M198:Y198),
                            IF(
                                M$5:Y$5=2,
                                M198:Y198,
                                ""),
                            "")))
                )
            )
        )
    )
)</f>
        <v>0</v>
      </c>
      <c r="J198" s="242">
        <v>45188</v>
      </c>
      <c r="K198" s="242">
        <v>45014</v>
      </c>
      <c r="L198" s="91" t="s">
        <v>322</v>
      </c>
      <c r="M198" s="192">
        <v>2.5714285714285698</v>
      </c>
      <c r="N198" s="192">
        <v>0</v>
      </c>
      <c r="O198" s="192">
        <v>0</v>
      </c>
      <c r="P198" s="192">
        <v>0</v>
      </c>
      <c r="Q198" s="192" t="s">
        <v>409</v>
      </c>
      <c r="R198" s="192">
        <v>1.8</v>
      </c>
      <c r="S198" s="192">
        <v>-0.5</v>
      </c>
      <c r="T198" s="192">
        <v>-0.5</v>
      </c>
      <c r="U198" s="192" t="s">
        <v>539</v>
      </c>
      <c r="V198" s="192">
        <v>-2.5414710516494998E-3</v>
      </c>
      <c r="W198" s="192">
        <v>-2.7617959100949998E-3</v>
      </c>
      <c r="X198" s="192" t="s">
        <v>409</v>
      </c>
      <c r="AF198" s="80"/>
      <c r="AG198" s="80"/>
      <c r="AH198" s="80"/>
      <c r="AI198" s="80"/>
      <c r="AJ198" s="80"/>
      <c r="AK198" s="80"/>
      <c r="AL198" s="80"/>
      <c r="AM198" s="80"/>
      <c r="AN198" s="80"/>
      <c r="AO198" s="80"/>
      <c r="AP198" s="80"/>
      <c r="AQ198" s="81"/>
      <c r="AR198" s="81"/>
    </row>
    <row r="199" spans="1:53" x14ac:dyDescent="0.2">
      <c r="A199" s="84">
        <v>192</v>
      </c>
      <c r="B199" s="84" t="str">
        <f ca="1"/>
        <v>Tajikistan</v>
      </c>
      <c r="C199" s="84" t="str">
        <f ca="1"/>
        <v>TJK</v>
      </c>
      <c r="D199" s="84" t="str">
        <f ca="1"/>
        <v>ECS           Europe &amp; Central Asia</v>
      </c>
      <c r="E199" s="84" t="str">
        <f ca="1"/>
        <v>IDA</v>
      </c>
      <c r="F199" s="190"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$M$4:$Y$4,
                    (M199:Y199),
                    "")),
            1,
            0))
        =0,
    NA(),
    IF(
        Parameters!$D$15=1,
        IF(
            SUM(--(ISNUMBER(IF($M$4:$Y$4=1,(M199:Y199),""))))&gt;0,
            MAX(IF(
                ISNUMBER(M199:Y199),
                IF(
                    M$4:Y$4=1,
                    M199:Y199,
                    ""),
                "")),
            MAX(IF(
                ISNUMBER(M199:Y199),
                IF(
                    M$4:Y$4=2,
                    M199:Y199,
                    ""),
                ""))
        ),
        IF(
            Parameters!$D$16=1,
            IFERROR(
                AVERAGE(IF(
                    ISNUMBER(M199:Y199),
                    IF(
                        M$4:Y$4=1,
                        M199:Y199,
                        ""),
                    "")),
                AVERAGE(IF(
                    ISNUMBER(M199:Y199),
                    IF(
                        M$4:Y$4=2,
                        M199:Y199,
                        ""),
                    ""))
            ),
            IF(
                Parameters!$D$17=1,
                IFERROR(
                    IF(
                        OR(
                            IF(
                                ISNUMBER(M199:Y199),
                                IF(
                                    M$4:Y$4=1,
                                    M199:Y199,
                                    ""),
                                "")
                            =0),
                        0,
                        GEOMEAN(IF(
                            ISNUMBER(M199:Y199),
                            IF(
                                M$4:Y$4=1,
                                M199:Y199,
                                ""),
                            ""))
                    ),
                    IF(
                        OR(IF(
                            ISNUMBER(M199:Y199),
                            IF(
                                M$4:Y$4=2,
                                M199:Y199,
                                ""),
                            "")
                            =0),
                        0,
                        GEOMEAN(IF(
                            ISNUMBER(M199:Y199),
                            IF(
                                M$4:Y$4=2,
                                M199:Y199,
                                ""),
                            "")))
                )
            )
        )
    )
)</f>
        <v>6.5714285714285703</v>
      </c>
      <c r="I199" s="191" cm="1">
        <f t="array" ref="I199">IF(
    SUM(IF(
            ISNUMBER(
                IF(
                    $M$5:$Y$5,
                    (M199:Y199),
                    "")),
            1,
            0))
        =0,
    NA(),
    IF(
        Parameters!$D$15=1,
        IF(
            SUM(--(ISNUMBER(IF($M$5:$Y$5=1,(M199:Y199),""))))&gt;0,
            MAX(IF(
                ISNUMBER(M199:Y199),
                IF(
                    M$5:Y$5=1,
                    M199:Y199,
                    ""),
                "")),
            MAX(IF(
                ISNUMBER(M199:Y199),
                IF(
                    M$5:Y$5=2,
                    M199:Y199,
                    ""),
                ""))
        ),
        IF(
            Parameters!$D$16=1,
            IFERROR(
                AVERAGE(IF(
                    ISNUMBER(M199:Y199),
                    IF(
                        M$5:Y$5=1,
                        M199:Y199,
                        ""),
                    "")),
                AVERAGE(IF(
                    ISNUMBER(M199:Y199),
                    IF(
                        M$5:Y$5=2,
                        M199:Y199,
                        ""),
                    ""))
            ),
            IF(
                Parameters!$D$17=1,
                IFERROR(
                    IF(
                        OR(
                            IF(
                                ISNUMBER(M199:Y199),
                                IF(
                                    M$5:Y$5=1,
                                    M199:Y199,
                                    ""),
                                "")
                            =0),
                        0,
                        GEOMEAN(IF(
                            ISNUMBER(M199:Y199),
                            IF(
                                M$5:Y$5=1,
                                M199:Y199,
                                ""),
                            ""))
                    ),
                    IF(
                        OR(IF(
                            ISNUMBER(M199:Y199),
                            IF(
                                M$5:Y$5=2,
                                M199:Y199,
                                ""),
                            "")
                            =0),
                        0,
                        GEOMEAN(IF(
                            ISNUMBER(M199:Y199),
                            IF(
                                M$5:Y$5=2,
                                M199:Y199,
                                ""),
                            "")))
                )
            )
        )
    )
)</f>
        <v>0</v>
      </c>
      <c r="J199" s="242">
        <v>45188</v>
      </c>
      <c r="K199" s="242">
        <v>45203</v>
      </c>
      <c r="L199" s="91" t="s">
        <v>324</v>
      </c>
      <c r="M199" s="192">
        <v>6.5714285714285703</v>
      </c>
      <c r="N199" s="192" t="s">
        <v>409</v>
      </c>
      <c r="O199" s="192" t="s">
        <v>409</v>
      </c>
      <c r="P199" s="192">
        <v>0</v>
      </c>
      <c r="Q199" s="192" t="s">
        <v>409</v>
      </c>
      <c r="R199" s="192">
        <v>4.5999999999999996</v>
      </c>
      <c r="S199" s="192" t="s">
        <v>409</v>
      </c>
      <c r="T199" s="192" t="s">
        <v>409</v>
      </c>
      <c r="U199" s="192" t="s">
        <v>409</v>
      </c>
      <c r="V199" s="192">
        <v>-0.44962735307100998</v>
      </c>
      <c r="W199" s="192">
        <v>-0.15781823250819799</v>
      </c>
      <c r="X199" s="192" t="s">
        <v>409</v>
      </c>
      <c r="AF199" s="80"/>
      <c r="AG199" s="80"/>
      <c r="AH199" s="80"/>
      <c r="AI199" s="80"/>
      <c r="AJ199" s="80"/>
      <c r="AK199" s="80"/>
      <c r="AL199" s="80"/>
      <c r="AM199" s="80"/>
      <c r="AN199" s="80"/>
      <c r="AO199" s="80"/>
      <c r="AP199" s="80"/>
      <c r="AQ199" s="80"/>
      <c r="AR199" s="81"/>
      <c r="AS199" s="81"/>
      <c r="AT199" s="81"/>
      <c r="AU199" s="81"/>
      <c r="AV199" s="81"/>
      <c r="AW199" s="81"/>
      <c r="AX199" s="81"/>
      <c r="AY199" s="81"/>
      <c r="AZ199" s="81"/>
      <c r="BA199" s="81"/>
    </row>
    <row r="200" spans="1:53" x14ac:dyDescent="0.2">
      <c r="A200" s="84">
        <v>193</v>
      </c>
      <c r="B200" s="84" t="str">
        <f ca="1"/>
        <v>Turkmenistan</v>
      </c>
      <c r="C200" s="84" t="str">
        <f ca="1"/>
        <v>TKM</v>
      </c>
      <c r="D200" s="84" t="str">
        <f ca="1"/>
        <v>ECS           Europe &amp; Central Asia</v>
      </c>
      <c r="E200" s="84" t="str">
        <f ca="1"/>
        <v>IBRD</v>
      </c>
      <c r="F200" s="190"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$M$4:$Y$4,
                    (M200:Y200),
                    "")),
            1,
            0))
        =0,
    NA(),
    IF(
        Parameters!$D$15=1,
        IF(
            SUM(--(ISNUMBER(IF($M$4:$Y$4=1,(M200:Y200),""))))&gt;0,
            MAX(IF(
                ISNUMBER(M200:Y200),
                IF(
                    M$4:Y$4=1,
                    M200:Y200,
                    ""),
                "")),
            MAX(IF(
                ISNUMBER(M200:Y200),
                IF(
                    M$4:Y$4=2,
                    M200:Y200,
                    ""),
                ""))
        ),
        IF(
            Parameters!$D$16=1,
            IFERROR(
                AVERAGE(IF(
                    ISNUMBER(M200:Y200),
                    IF(
                        M$4:Y$4=1,
                        M200:Y200,
                        ""),
                    "")),
                AVERAGE(IF(
                    ISNUMBER(M200:Y200),
                    IF(
                        M$4:Y$4=2,
                        M200:Y200,
                        ""),
                    ""))
            ),
            IF(
                Parameters!$D$17=1,
                IFERROR(
                    IF(
                        OR(
                            IF(
                                ISNUMBER(M200:Y200),
                                IF(
                                    M$4:Y$4=1,
                                    M200:Y200,
                                    ""),
                                "")
                            =0),
                        0,
                        GEOMEAN(IF(
                            ISNUMBER(M200:Y200),
                            IF(
                                M$4:Y$4=1,
                                M200:Y200,
                                ""),
                            ""))
                    ),
                    IF(
                        OR(IF(
                            ISNUMBER(M200:Y200),
                            IF(
                                M$4:Y$4=2,
                                M200:Y200,
                                ""),
                            "")
                            =0),
                        0,
                        GEOMEAN(IF(
                            ISNUMBER(M200:Y200),
                            IF(
                                M$4:Y$4=2,
                                M200:Y200,
                                ""),
                            "")))
                )
            )
        )
    )
)</f>
        <v>2.1428571428571401</v>
      </c>
      <c r="I200" s="191" t="e" cm="1">
        <f t="array" ref="I200">IF(
    SUM(IF(
            ISNUMBER(
                IF(
                    $M$5:$Y$5,
                    (M200:Y200),
                    "")),
            1,
            0))
        =0,
    NA(),
    IF(
        Parameters!$D$15=1,
        IF(
            SUM(--(ISNUMBER(IF($M$5:$Y$5=1,(M200:Y200),""))))&gt;0,
            MAX(IF(
                ISNUMBER(M200:Y200),
                IF(
                    M$5:Y$5=1,
                    M200:Y200,
                    ""),
                "")),
            MAX(IF(
                ISNUMBER(M200:Y200),
                IF(
                    M$5:Y$5=2,
                    M200:Y200,
                    ""),
                ""))
        ),
        IF(
            Parameters!$D$16=1,
            IFERROR(
                AVERAGE(IF(
                    ISNUMBER(M200:Y200),
                    IF(
                        M$5:Y$5=1,
                        M200:Y200,
                        ""),
                    "")),
                AVERAGE(IF(
                    ISNUMBER(M200:Y200),
                    IF(
                        M$5:Y$5=2,
                        M200:Y200,
                        ""),
                    ""))
            ),
            IF(
                Parameters!$D$17=1,
                IFERROR(
                    IF(
                        OR(
                            IF(
                                ISNUMBER(M200:Y200),
                                IF(
                                    M$5:Y$5=1,
                                    M200:Y200,
                                    ""),
                                "")
                            =0),
                        0,
                        GEOMEAN(IF(
                            ISNUMBER(M200:Y200),
                            IF(
                                M$5:Y$5=1,
                                M200:Y200,
                                ""),
                            ""))
                    ),
                    IF(
                        OR(IF(
                            ISNUMBER(M200:Y200),
                            IF(
                                M$5:Y$5=2,
                                M200:Y200,
                                ""),
                            "")
                            =0),
                        0,
                        GEOMEAN(IF(
                            ISNUMBER(M200:Y200),
                            IF(
                                M$5:Y$5=2,
                                M200:Y200,
                                ""),
                            "")))
                )
            )
        )
    )
)</f>
        <v>#N/A</v>
      </c>
      <c r="J200" s="242">
        <v>45188</v>
      </c>
      <c r="K200" s="242">
        <v>45014</v>
      </c>
      <c r="L200" s="91" t="s">
        <v>326</v>
      </c>
      <c r="M200" s="192">
        <v>2.1428571428571401</v>
      </c>
      <c r="N200" s="192" t="s">
        <v>409</v>
      </c>
      <c r="O200" s="192" t="s">
        <v>409</v>
      </c>
      <c r="P200" s="192" t="s">
        <v>409</v>
      </c>
      <c r="Q200" s="192" t="s">
        <v>409</v>
      </c>
      <c r="R200" s="192">
        <v>1.5</v>
      </c>
      <c r="S200" s="192" t="s">
        <v>409</v>
      </c>
      <c r="T200" s="192" t="s">
        <v>409</v>
      </c>
      <c r="U200" s="192" t="s">
        <v>409</v>
      </c>
      <c r="V200" s="192" t="s">
        <v>409</v>
      </c>
      <c r="W200" s="192" t="s">
        <v>409</v>
      </c>
      <c r="X200" s="192" t="s">
        <v>409</v>
      </c>
      <c r="AF200" s="80"/>
      <c r="AG200" s="80"/>
      <c r="AH200" s="80"/>
      <c r="AI200" s="80"/>
      <c r="AJ200" s="80"/>
      <c r="AK200" s="80"/>
      <c r="AL200" s="80"/>
      <c r="AM200" s="80"/>
      <c r="AN200" s="80"/>
      <c r="AO200" s="80"/>
      <c r="AP200" s="80"/>
      <c r="AQ200" s="80"/>
      <c r="AR200" s="81"/>
      <c r="AS200" s="81"/>
      <c r="AT200" s="81"/>
      <c r="AU200" s="81"/>
      <c r="AV200" s="81"/>
      <c r="AW200" s="81"/>
      <c r="AX200" s="81"/>
      <c r="AY200" s="81"/>
      <c r="AZ200" s="81"/>
      <c r="BA200" s="81"/>
    </row>
    <row r="201" spans="1:53" x14ac:dyDescent="0.2">
      <c r="A201" s="84">
        <v>194</v>
      </c>
      <c r="B201" s="84" t="str">
        <f ca="1"/>
        <v>Timor-Leste</v>
      </c>
      <c r="C201" s="84" t="str">
        <f ca="1"/>
        <v>TLS</v>
      </c>
      <c r="D201" s="84" t="str">
        <f ca="1"/>
        <v>EAS           East Asia &amp; Pacific</v>
      </c>
      <c r="E201" s="84" t="str">
        <f ca="1"/>
        <v>Blend</v>
      </c>
      <c r="F201" s="190"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$M$4:$Y$4,
                    (M201:Y201),
                    "")),
            1,
            0))
        =0,
    NA(),
    IF(
        Parameters!$D$15=1,
        IF(
            SUM(--(ISNUMBER(IF($M$4:$Y$4=1,(M201:Y201),""))))&gt;0,
            MAX(IF(
                ISNUMBER(M201:Y201),
                IF(
                    M$4:Y$4=1,
                    M201:Y201,
                    ""),
                "")),
            MAX(IF(
                ISNUMBER(M201:Y201),
                IF(
                    M$4:Y$4=2,
                    M201:Y201,
                    ""),
                ""))
        ),
        IF(
            Parameters!$D$16=1,
            IFERROR(
                AVERAGE(IF(
                    ISNUMBER(M201:Y201),
                    IF(
                        M$4:Y$4=1,
                        M201:Y201,
                        ""),
                    "")),
                AVERAGE(IF(
                    ISNUMBER(M201:Y201),
                    IF(
                        M$4:Y$4=2,
                        M201:Y201,
                        ""),
                    ""))
            ),
            IF(
                Parameters!$D$17=1,
                IFERROR(
                    IF(
                        OR(
                            IF(
                                ISNUMBER(M201:Y201),
                                IF(
                                    M$4:Y$4=1,
                                    M201:Y201,
                                    ""),
                                "")
                            =0),
                        0,
                        GEOMEAN(IF(
                            ISNUMBER(M201:Y201),
                            IF(
                                M$4:Y$4=1,
                                M201:Y201,
                                ""),
                            ""))
                    ),
                    IF(
                        OR(IF(
                            ISNUMBER(M201:Y201),
                            IF(
                                M$4:Y$4=2,
                                M201:Y201,
                                ""),
                            "")
                            =0),
                        0,
                        GEOMEAN(IF(
                            ISNUMBER(M201:Y201),
                            IF(
                                M$4:Y$4=2,
                                M201:Y201,
                                ""),
                            "")))
                )
            )
        )
    )
)</f>
        <v>8.8571428571428505</v>
      </c>
      <c r="I201" s="191" cm="1">
        <f t="array" ref="I201">IF(
    SUM(IF(
            ISNUMBER(
                IF(
                    $M$5:$Y$5,
                    (M201:Y201),
                    "")),
            1,
            0))
        =0,
    NA(),
    IF(
        Parameters!$D$15=1,
        IF(
            SUM(--(ISNUMBER(IF($M$5:$Y$5=1,(M201:Y201),""))))&gt;0,
            MAX(IF(
                ISNUMBER(M201:Y201),
                IF(
                    M$5:Y$5=1,
                    M201:Y201,
                    ""),
                "")),
            MAX(IF(
                ISNUMBER(M201:Y201),
                IF(
                    M$5:Y$5=2,
                    M201:Y201,
                    ""),
                ""))
        ),
        IF(
            Parameters!$D$16=1,
            IFERROR(
                AVERAGE(IF(
                    ISNUMBER(M201:Y201),
                    IF(
                        M$5:Y$5=1,
                        M201:Y201,
                        ""),
                    "")),
                AVERAGE(IF(
                    ISNUMBER(M201:Y201),
                    IF(
                        M$5:Y$5=2,
                        M201:Y201,
                        ""),
                    ""))
            ),
            IF(
                Parameters!$D$17=1,
                IFERROR(
                    IF(
                        OR(
                            IF(
                                ISNUMBER(M201:Y201),
                                IF(
                                    M$5:Y$5=1,
                                    M201:Y201,
                                    ""),
                                "")
                            =0),
                        0,
                        GEOMEAN(IF(
                            ISNUMBER(M201:Y201),
                            IF(
                                M$5:Y$5=1,
                                M201:Y201,
                                ""),
                            ""))
                    ),
                    IF(
                        OR(IF(
                            ISNUMBER(M201:Y201),
                            IF(
                                M$5:Y$5=2,
                                M201:Y201,
                                ""),
                            "")
                            =0),
                        0,
                        GEOMEAN(IF(
                            ISNUMBER(M201:Y201),
                            IF(
                                M$5:Y$5=2,
                                M201:Y201,
                                ""),
                            "")))
                )
            )
        )
    )
)</f>
        <v>0</v>
      </c>
      <c r="J201" s="242">
        <v>45188</v>
      </c>
      <c r="K201" s="242">
        <v>45203</v>
      </c>
      <c r="L201" s="91" t="s">
        <v>328</v>
      </c>
      <c r="M201" s="192">
        <v>8.8571428571428505</v>
      </c>
      <c r="N201" s="192" t="s">
        <v>409</v>
      </c>
      <c r="O201" s="192" t="s">
        <v>409</v>
      </c>
      <c r="P201" s="192">
        <v>0</v>
      </c>
      <c r="Q201" s="192" t="s">
        <v>409</v>
      </c>
      <c r="R201" s="192">
        <v>6.2</v>
      </c>
      <c r="S201" s="192" t="s">
        <v>409</v>
      </c>
      <c r="T201" s="192" t="s">
        <v>409</v>
      </c>
      <c r="U201" s="192" t="s">
        <v>409</v>
      </c>
      <c r="V201" s="192">
        <v>-1.00307053588807</v>
      </c>
      <c r="W201" s="192">
        <v>-0.38541619623429901</v>
      </c>
      <c r="X201" s="192" t="s">
        <v>409</v>
      </c>
      <c r="AF201" s="181"/>
      <c r="AG201" s="181"/>
      <c r="AH201" s="181"/>
      <c r="AI201" s="181"/>
      <c r="AJ201" s="181"/>
      <c r="AK201" s="181"/>
      <c r="AL201" s="181" t="str">
        <f>IFERROR(INDEX('Data Dictionary'!$I$8:$I$39,MATCH(AL7,'Data Dictionary'!$K$8:$K$39,0)),"")</f>
        <v/>
      </c>
      <c r="AM201" s="80" t="str">
        <f>IFERROR(INDEX('Data Dictionary'!$I$8:$I$34,MATCH(AM7,'Data Dictionary'!$M$8:$M$34,0)),"")</f>
        <v/>
      </c>
      <c r="AN201" s="80" t="str">
        <f>IFERROR(INDEX('Data Dictionary'!$I$8:$I$34,MATCH(AN7,'Data Dictionary'!$M$8:$M$34,0)),"")</f>
        <v/>
      </c>
      <c r="AO201" s="80" t="str">
        <f>IFERROR(INDEX('Data Dictionary'!$I$8:$I$34,MATCH(AO7,'Data Dictionary'!$M$8:$M$34,0)),"")</f>
        <v/>
      </c>
      <c r="AP201" s="80" t="str">
        <f>IFERROR(INDEX('Data Dictionary'!$I$8:$I$34,MATCH(AP7,'Data Dictionary'!$M$8:$M$34,0)),"")</f>
        <v/>
      </c>
      <c r="AQ201" s="181" t="str">
        <f>IFERROR(INDEX('Data Dictionary'!$I$8:$I$34,MATCH(AQ7,'Data Dictionary'!$M$8:$M$34,0)),"")</f>
        <v/>
      </c>
      <c r="AR201" s="181" t="str">
        <f>IFERROR(INDEX('Data Dictionary'!$I$8:$I$34,MATCH(AR7,'Data Dictionary'!$M$8:$M$34,0)),"")</f>
        <v/>
      </c>
      <c r="AS201" s="81"/>
      <c r="AT201" s="81"/>
      <c r="AU201" s="81"/>
      <c r="AV201" s="81"/>
      <c r="AW201" s="81"/>
      <c r="AX201" s="81"/>
      <c r="AY201" s="81"/>
      <c r="AZ201" s="81"/>
      <c r="BA201" s="81"/>
    </row>
    <row r="202" spans="1:53" x14ac:dyDescent="0.2">
      <c r="A202" s="84">
        <v>195</v>
      </c>
      <c r="B202" s="84" t="str">
        <f ca="1"/>
        <v>Tonga</v>
      </c>
      <c r="C202" s="84" t="str">
        <f ca="1"/>
        <v>TON</v>
      </c>
      <c r="D202" s="84" t="str">
        <f ca="1"/>
        <v>EAS           East Asia &amp; Pacific</v>
      </c>
      <c r="E202" s="84" t="str">
        <f ca="1"/>
        <v>IDA</v>
      </c>
      <c r="F202" s="190"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$M$4:$Y$4,
                    (M202:Y202),
                    "")),
            1,
            0))
        =0,
    NA(),
    IF(
        Parameters!$D$15=1,
        IF(
            SUM(--(ISNUMBER(IF($M$4:$Y$4=1,(M202:Y202),""))))&gt;0,
            MAX(IF(
                ISNUMBER(M202:Y202),
                IF(
                    M$4:Y$4=1,
                    M202:Y202,
                    ""),
                "")),
            MAX(IF(
                ISNUMBER(M202:Y202),
                IF(
                    M$4:Y$4=2,
                    M202:Y202,
                    ""),
                ""))
        ),
        IF(
            Parameters!$D$16=1,
            IFERROR(
                AVERAGE(IF(
                    ISNUMBER(M202:Y202),
                    IF(
                        M$4:Y$4=1,
                        M202:Y202,
                        ""),
                    "")),
                AVERAGE(IF(
                    ISNUMBER(M202:Y202),
                    IF(
                        M$4:Y$4=2,
                        M202:Y202,
                        ""),
                    ""))
            ),
            IF(
                Parameters!$D$17=1,
                IFERROR(
                    IF(
                        OR(
                            IF(
                                ISNUMBER(M202:Y202),
                                IF(
                                    M$4:Y$4=1,
                                    M202:Y202,
                                    ""),
                                "")
                            =0),
                        0,
                        GEOMEAN(IF(
                            ISNUMBER(M202:Y202),
                            IF(
                                M$4:Y$4=1,
                                M202:Y202,
                                ""),
                            ""))
                    ),
                    IF(
                        OR(IF(
                            ISNUMBER(M202:Y202),
                            IF(
                                M$4:Y$4=2,
                                M202:Y202,
                                ""),
                            "")
                            =0),
                        0,
                        GEOMEAN(IF(
                            ISNUMBER(M202:Y202),
                            IF(
                                M$4:Y$4=2,
                                M202:Y202,
                                ""),
                            "")))
                )
            )
        )
    )
)</f>
        <v>7.2857142857142803</v>
      </c>
      <c r="I202" s="191" t="e" cm="1">
        <f t="array" ref="I202">IF(
    SUM(IF(
            ISNUMBER(
                IF(
                    $M$5:$Y$5,
                    (M202:Y202),
                    "")),
            1,
            0))
        =0,
    NA(),
    IF(
        Parameters!$D$15=1,
        IF(
            SUM(--(ISNUMBER(IF($M$5:$Y$5=1,(M202:Y202),""))))&gt;0,
            MAX(IF(
                ISNUMBER(M202:Y202),
                IF(
                    M$5:Y$5=1,
                    M202:Y202,
                    ""),
                "")),
            MAX(IF(
                ISNUMBER(M202:Y202),
                IF(
                    M$5:Y$5=2,
                    M202:Y202,
                    ""),
                ""))
        ),
        IF(
            Parameters!$D$16=1,
            IFERROR(
                AVERAGE(IF(
                    ISNUMBER(M202:Y202),
                    IF(
                        M$5:Y$5=1,
                        M202:Y202,
                        ""),
                    "")),
                AVERAGE(IF(
                    ISNUMBER(M202:Y202),
                    IF(
                        M$5:Y$5=2,
                        M202:Y202,
                        ""),
                    ""))
            ),
            IF(
                Parameters!$D$17=1,
                IFERROR(
                    IF(
                        OR(
                            IF(
                                ISNUMBER(M202:Y202),
                                IF(
                                    M$5:Y$5=1,
                                    M202:Y202,
                                    ""),
                                "")
                            =0),
                        0,
                        GEOMEAN(IF(
                            ISNUMBER(M202:Y202),
                            IF(
                                M$5:Y$5=1,
                                M202:Y202,
                                ""),
                            ""))
                    ),
                    IF(
                        OR(IF(
                            ISNUMBER(M202:Y202),
                            IF(
                                M$5:Y$5=2,
                                M202:Y202,
                                ""),
                            "")
                            =0),
                        0,
                        GEOMEAN(IF(
                            ISNUMBER(M202:Y202),
                            IF(
                                M$5:Y$5=2,
                                M202:Y202,
                                ""),
                            "")))
                )
            )
        )
    )
)</f>
        <v>#N/A</v>
      </c>
      <c r="J202" s="242">
        <v>45188</v>
      </c>
      <c r="K202" s="242">
        <v>45014</v>
      </c>
      <c r="L202" s="91" t="s">
        <v>330</v>
      </c>
      <c r="M202" s="192">
        <v>7.2857142857142803</v>
      </c>
      <c r="N202" s="192" t="s">
        <v>409</v>
      </c>
      <c r="O202" s="192" t="s">
        <v>409</v>
      </c>
      <c r="P202" s="192" t="s">
        <v>409</v>
      </c>
      <c r="Q202" s="192" t="s">
        <v>409</v>
      </c>
      <c r="R202" s="192">
        <v>5.0999999999999996</v>
      </c>
      <c r="S202" s="192" t="s">
        <v>409</v>
      </c>
      <c r="T202" s="192" t="s">
        <v>409</v>
      </c>
      <c r="U202" s="192" t="s">
        <v>409</v>
      </c>
      <c r="V202" s="192" t="s">
        <v>409</v>
      </c>
      <c r="W202" s="192" t="s">
        <v>409</v>
      </c>
      <c r="X202" s="192" t="s">
        <v>409</v>
      </c>
      <c r="AF202" s="181"/>
      <c r="AG202" s="181"/>
      <c r="AH202" s="181"/>
      <c r="AI202" s="181"/>
      <c r="AJ202" s="181"/>
      <c r="AK202" s="181"/>
      <c r="AL202" s="181" t="str">
        <f>IFERROR(INDEX('Data Dictionary'!$J$8:$J$39,MATCH(AL7,'Data Dictionary'!$K$8:$K$39,0)),"")</f>
        <v/>
      </c>
      <c r="AM202" s="80" t="str">
        <f>IFERROR(INDEX('Data Dictionary'!$J$8:$J$34,MATCH(AM7,'Data Dictionary'!$M$8:$M$34,0)),"")</f>
        <v/>
      </c>
      <c r="AN202" s="80" t="str">
        <f>IFERROR(INDEX('Data Dictionary'!$J$8:$J$34,MATCH(AN7,'Data Dictionary'!$M$8:$M$34,0)),"")</f>
        <v/>
      </c>
      <c r="AO202" s="80" t="str">
        <f>IFERROR(INDEX('Data Dictionary'!$J$8:$J$34,MATCH(AO7,'Data Dictionary'!$M$8:$M$34,0)),"")</f>
        <v/>
      </c>
      <c r="AP202" s="80" t="str">
        <f>IFERROR(INDEX('Data Dictionary'!$J$8:$J$34,MATCH(AP7,'Data Dictionary'!$M$8:$M$34,0)),"")</f>
        <v/>
      </c>
      <c r="AQ202" s="181" t="str">
        <f>IFERROR(INDEX('Data Dictionary'!$J$8:$J$34,MATCH(AQ7,'Data Dictionary'!$M$8:$M$34,0)),"")</f>
        <v/>
      </c>
      <c r="AR202" s="181" t="str">
        <f>IFERROR(INDEX('Data Dictionary'!$J$8:$J$34,MATCH(AR7,'Data Dictionary'!$M$8:$M$34,0)),"")</f>
        <v/>
      </c>
      <c r="AS202" s="81"/>
      <c r="AT202" s="81"/>
      <c r="AU202" s="81"/>
      <c r="AV202" s="81"/>
      <c r="AW202" s="81"/>
      <c r="AX202" s="81"/>
      <c r="AY202" s="81"/>
      <c r="AZ202" s="81"/>
      <c r="BA202" s="81"/>
    </row>
    <row r="203" spans="1:53" x14ac:dyDescent="0.2">
      <c r="A203" s="84">
        <v>196</v>
      </c>
      <c r="B203" s="84" t="str">
        <f ca="1"/>
        <v>Trinidad and Tobago</v>
      </c>
      <c r="C203" s="84" t="str">
        <f ca="1"/>
        <v>TTO</v>
      </c>
      <c r="D203" s="84" t="str">
        <f ca="1"/>
        <v>LCN           Latin America &amp; Caribbean</v>
      </c>
      <c r="E203" s="84" t="str">
        <f ca="1"/>
        <v>IBRD</v>
      </c>
      <c r="F203" s="190"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$M$4:$Y$4,
                    (M203:Y203),
                    "")),
            1,
            0))
        =0,
    NA(),
    IF(
        Parameters!$D$15=1,
        IF(
            SUM(--(ISNUMBER(IF($M$4:$Y$4=1,(M203:Y203),""))))&gt;0,
            MAX(IF(
                ISNUMBER(M203:Y203),
                IF(
                    M$4:Y$4=1,
                    M203:Y203,
                    ""),
                "")),
            MAX(IF(
                ISNUMBER(M203:Y203),
                IF(
                    M$4:Y$4=2,
                    M203:Y203,
                    ""),
                ""))
        ),
        IF(
            Parameters!$D$16=1,
            IFERROR(
                AVERAGE(IF(
                    ISNUMBER(M203:Y203),
                    IF(
                        M$4:Y$4=1,
                        M203:Y203,
                        ""),
                    "")),
                AVERAGE(IF(
                    ISNUMBER(M203:Y203),
                    IF(
                        M$4:Y$4=2,
                        M203:Y203,
                        ""),
                    ""))
            ),
            IF(
                Parameters!$D$17=1,
                IFERROR(
                    IF(
                        OR(
                            IF(
                                ISNUMBER(M203:Y203),
                                IF(
                                    M$4:Y$4=1,
                                    M203:Y203,
                                    ""),
                                "")
                            =0),
                        0,
                        GEOMEAN(IF(
                            ISNUMBER(M203:Y203),
                            IF(
                                M$4:Y$4=1,
                                M203:Y203,
                                ""),
                            ""))
                    ),
                    IF(
                        OR(IF(
                            ISNUMBER(M203:Y203),
                            IF(
                                M$4:Y$4=2,
                                M203:Y203,
                                ""),
                            "")
                            =0),
                        0,
                        GEOMEAN(IF(
                            ISNUMBER(M203:Y203),
                            IF(
                                M$4:Y$4=2,
                                M203:Y203,
                                ""),
                            "")))
                )
            )
        )
    )
)</f>
        <v>2.8571428571428501</v>
      </c>
      <c r="I203" s="191" t="e" cm="1">
        <f t="array" ref="I203">IF(
    SUM(IF(
            ISNUMBER(
                IF(
                    $M$5:$Y$5,
                    (M203:Y203),
                    "")),
            1,
            0))
        =0,
    NA(),
    IF(
        Parameters!$D$15=1,
        IF(
            SUM(--(ISNUMBER(IF($M$5:$Y$5=1,(M203:Y203),""))))&gt;0,
            MAX(IF(
                ISNUMBER(M203:Y203),
                IF(
                    M$5:Y$5=1,
                    M203:Y203,
                    ""),
                "")),
            MAX(IF(
                ISNUMBER(M203:Y203),
                IF(
                    M$5:Y$5=2,
                    M203:Y203,
                    ""),
                ""))
        ),
        IF(
            Parameters!$D$16=1,
            IFERROR(
                AVERAGE(IF(
                    ISNUMBER(M203:Y203),
                    IF(
                        M$5:Y$5=1,
                        M203:Y203,
                        ""),
                    "")),
                AVERAGE(IF(
                    ISNUMBER(M203:Y203),
                    IF(
                        M$5:Y$5=2,
                        M203:Y203,
                        ""),
                    ""))
            ),
            IF(
                Parameters!$D$17=1,
                IFERROR(
                    IF(
                        OR(
                            IF(
                                ISNUMBER(M203:Y203),
                                IF(
                                    M$5:Y$5=1,
                                    M203:Y203,
                                    ""),
                                "")
                            =0),
                        0,
                        GEOMEAN(IF(
                            ISNUMBER(M203:Y203),
                            IF(
                                M$5:Y$5=1,
                                M203:Y203,
                                ""),
                            ""))
                    ),
                    IF(
                        OR(IF(
                            ISNUMBER(M203:Y203),
                            IF(
                                M$5:Y$5=2,
                                M203:Y203,
                                ""),
                            "")
                            =0),
                        0,
                        GEOMEAN(IF(
                            ISNUMBER(M203:Y203),
                            IF(
                                M$5:Y$5=2,
                                M203:Y203,
                                ""),
                            "")))
                )
            )
        )
    )
)</f>
        <v>#N/A</v>
      </c>
      <c r="J203" s="242">
        <v>45019</v>
      </c>
      <c r="K203" s="242">
        <v>45014</v>
      </c>
      <c r="L203" s="91" t="s">
        <v>332</v>
      </c>
      <c r="M203" s="192">
        <v>2.8571428571428501</v>
      </c>
      <c r="N203" s="192" t="s">
        <v>409</v>
      </c>
      <c r="O203" s="192" t="s">
        <v>409</v>
      </c>
      <c r="P203" s="192" t="s">
        <v>409</v>
      </c>
      <c r="Q203" s="192" t="s">
        <v>409</v>
      </c>
      <c r="R203" s="192">
        <v>2</v>
      </c>
      <c r="S203" s="192" t="s">
        <v>409</v>
      </c>
      <c r="T203" s="192" t="s">
        <v>409</v>
      </c>
      <c r="U203" s="192" t="s">
        <v>409</v>
      </c>
      <c r="V203" s="192" t="s">
        <v>409</v>
      </c>
      <c r="W203" s="192" t="s">
        <v>409</v>
      </c>
      <c r="X203" s="192" t="s">
        <v>409</v>
      </c>
      <c r="AF203" s="80"/>
      <c r="AG203" s="80"/>
      <c r="AH203" s="80"/>
      <c r="AI203" s="80"/>
      <c r="AJ203" s="80"/>
      <c r="AK203" s="80"/>
      <c r="AL203" s="80"/>
      <c r="AM203" s="80"/>
      <c r="AN203" s="80"/>
      <c r="AO203" s="80"/>
      <c r="AP203" s="80"/>
      <c r="AQ203" s="80"/>
      <c r="AR203" s="81"/>
      <c r="AS203" s="81"/>
      <c r="AT203" s="81"/>
      <c r="AU203" s="81"/>
      <c r="AV203" s="81"/>
      <c r="AW203" s="81"/>
      <c r="AX203" s="81"/>
      <c r="AY203" s="81"/>
      <c r="AZ203" s="81"/>
      <c r="BA203" s="81"/>
    </row>
    <row r="204" spans="1:53" x14ac:dyDescent="0.2">
      <c r="A204" s="84">
        <v>197</v>
      </c>
      <c r="B204" s="84" t="str">
        <f ca="1"/>
        <v>Tunisia</v>
      </c>
      <c r="C204" s="84" t="str">
        <f ca="1"/>
        <v>TUN</v>
      </c>
      <c r="D204" s="84" t="str">
        <f ca="1"/>
        <v>MEA           Middle East &amp; North Africa</v>
      </c>
      <c r="E204" s="84" t="str">
        <f ca="1"/>
        <v>IBRD</v>
      </c>
      <c r="F204" s="190"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5.9761430466719672</v>
      </c>
      <c r="H204" s="80" cm="1">
        <f t="array" ref="H204">IF(
    SUM(IF(
            ISNUMBER(
                IF(
                    $M$4:$Y$4,
                    (M204:Y204),
                    "")),
            1,
            0))
        =0,
    NA(),
    IF(
        Parameters!$D$15=1,
        IF(
            SUM(--(ISNUMBER(IF($M$4:$Y$4=1,(M204:Y204),""))))&gt;0,
            MAX(IF(
                ISNUMBER(M204:Y204),
                IF(
                    M$4:Y$4=1,
                    M204:Y204,
                    ""),
                "")),
            MAX(IF(
                ISNUMBER(M204:Y204),
                IF(
                    M$4:Y$4=2,
                    M204:Y204,
                    ""),
                ""))
        ),
        IF(
            Parameters!$D$16=1,
            IFERROR(
                AVERAGE(IF(
                    ISNUMBER(M204:Y204),
                    IF(
                        M$4:Y$4=1,
                        M204:Y204,
                        ""),
                    "")),
                AVERAGE(IF(
                    ISNUMBER(M204:Y204),
                    IF(
                        M$4:Y$4=2,
                        M204:Y204,
                        ""),
                    ""))
            ),
            IF(
                Parameters!$D$17=1,
                IFERROR(
                    IF(
                        OR(
                            IF(
                                ISNUMBER(M204:Y204),
                                IF(
                                    M$4:Y$4=1,
                                    M204:Y204,
                                    ""),
                                "")
                            =0),
                        0,
                        GEOMEAN(IF(
                            ISNUMBER(M204:Y204),
                            IF(
                                M$4:Y$4=1,
                                M204:Y204,
                                ""),
                            ""))
                    ),
                    IF(
                        OR(IF(
                            ISNUMBER(M204:Y204),
                            IF(
                                M$4:Y$4=2,
                                M204:Y204,
                                ""),
                            "")
                            =0),
                        0,
                        GEOMEAN(IF(
                            ISNUMBER(M204:Y204),
                            IF(
                                M$4:Y$4=2,
                                M204:Y204,
                                ""),
                            "")))
                )
            )
        )
    )
)</f>
        <v>3.5714285714285698</v>
      </c>
      <c r="I204" s="191" cm="1">
        <f t="array" ref="I204">IF(
    SUM(IF(
            ISNUMBER(
                IF(
                    $M$5:$Y$5,
                    (M204:Y204),
                    "")),
            1,
            0))
        =0,
    NA(),
    IF(
        Parameters!$D$15=1,
        IF(
            SUM(--(ISNUMBER(IF($M$5:$Y$5=1,(M204:Y204),""))))&gt;0,
            MAX(IF(
                ISNUMBER(M204:Y204),
                IF(
                    M$5:Y$5=1,
                    M204:Y204,
                    ""),
                "")),
            MAX(IF(
                ISNUMBER(M204:Y204),
                IF(
                    M$5:Y$5=2,
                    M204:Y204,
                    ""),
                ""))
        ),
        IF(
            Parameters!$D$16=1,
            IFERROR(
                AVERAGE(IF(
                    ISNUMBER(M204:Y204),
                    IF(
                        M$5:Y$5=1,
                        M204:Y204,
                        ""),
                    "")),
                AVERAGE(IF(
                    ISNUMBER(M204:Y204),
                    IF(
                        M$5:Y$5=2,
                        M204:Y204,
                        ""),
                    ""))
            ),
            IF(
                Parameters!$D$17=1,
                IFERROR(
                    IF(
                        OR(
                            IF(
                                ISNUMBER(M204:Y204),
                                IF(
                                    M$5:Y$5=1,
                                    M204:Y204,
                                    ""),
                                "")
                            =0),
                        0,
                        GEOMEAN(IF(
                            ISNUMBER(M204:Y204),
                            IF(
                                M$5:Y$5=1,
                                M204:Y204,
                                ""),
                            ""))
                    ),
                    IF(
                        OR(IF(
                            ISNUMBER(M204:Y204),
                            IF(
                                M$5:Y$5=2,
                                M204:Y204,
                                ""),
                            "")
                            =0),
                        0,
                        GEOMEAN(IF(
                            ISNUMBER(M204:Y204),
                            IF(
                                M$5:Y$5=2,
                                M204:Y204,
                                ""),
                            "")))
                )
            )
        )
    )
)</f>
        <v>10</v>
      </c>
      <c r="J204" s="242">
        <v>45019</v>
      </c>
      <c r="K204" s="242">
        <v>44753</v>
      </c>
      <c r="L204" s="91" t="s">
        <v>334</v>
      </c>
      <c r="M204" s="192">
        <v>3.5714285714285698</v>
      </c>
      <c r="N204" s="192">
        <v>0</v>
      </c>
      <c r="O204" s="192">
        <v>10</v>
      </c>
      <c r="P204" s="192">
        <v>0</v>
      </c>
      <c r="Q204" s="192" t="s">
        <v>409</v>
      </c>
      <c r="R204" s="192">
        <v>2.5</v>
      </c>
      <c r="S204" s="192" t="s">
        <v>409</v>
      </c>
      <c r="T204" s="192">
        <v>-1.19999999999999</v>
      </c>
      <c r="U204" s="192" t="s">
        <v>541</v>
      </c>
      <c r="V204" s="192">
        <v>-1.9862907063335E-2</v>
      </c>
      <c r="W204" s="192">
        <v>-2.7884359092456E-3</v>
      </c>
      <c r="X204" s="192" t="s">
        <v>409</v>
      </c>
      <c r="AF204" s="80"/>
      <c r="AG204" s="80"/>
      <c r="AH204" s="80"/>
      <c r="AI204" s="80"/>
      <c r="AJ204" s="80"/>
      <c r="AK204" s="80"/>
      <c r="AL204" s="80"/>
      <c r="AM204" s="80"/>
      <c r="AN204" s="80"/>
      <c r="AO204" s="80"/>
      <c r="AP204" s="80"/>
      <c r="AQ204" s="80"/>
      <c r="AR204" s="81"/>
      <c r="AS204" s="81"/>
      <c r="AT204" s="81"/>
      <c r="AU204" s="81"/>
      <c r="AV204" s="81"/>
      <c r="AW204" s="81"/>
      <c r="AX204" s="81"/>
      <c r="AY204" s="81"/>
      <c r="AZ204" s="81"/>
      <c r="BA204" s="81"/>
    </row>
    <row r="205" spans="1:53" x14ac:dyDescent="0.2">
      <c r="A205" s="84">
        <v>198</v>
      </c>
      <c r="B205" s="84" t="str">
        <f ca="1"/>
        <v>Türkiye</v>
      </c>
      <c r="C205" s="84" t="str">
        <f ca="1"/>
        <v>TUR</v>
      </c>
      <c r="D205" s="84" t="str">
        <f ca="1"/>
        <v>ECS           Europe &amp; Central Asia</v>
      </c>
      <c r="E205" s="84" t="str">
        <f ca="1"/>
        <v>IBRD</v>
      </c>
      <c r="F205" s="190"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$M$4:$Y$4,
                    (M205:Y205),
                    "")),
            1,
            0))
        =0,
    NA(),
    IF(
        Parameters!$D$15=1,
        IF(
            SUM(--(ISNUMBER(IF($M$4:$Y$4=1,(M205:Y205),""))))&gt;0,
            MAX(IF(
                ISNUMBER(M205:Y205),
                IF(
                    M$4:Y$4=1,
                    M205:Y205,
                    ""),
                "")),
            MAX(IF(
                ISNUMBER(M205:Y205),
                IF(
                    M$4:Y$4=2,
                    M205:Y205,
                    ""),
                ""))
        ),
        IF(
            Parameters!$D$16=1,
            IFERROR(
                AVERAGE(IF(
                    ISNUMBER(M205:Y205),
                    IF(
                        M$4:Y$4=1,
                        M205:Y205,
                        ""),
                    "")),
                AVERAGE(IF(
                    ISNUMBER(M205:Y205),
                    IF(
                        M$4:Y$4=2,
                        M205:Y205,
                        ""),
                    ""))
            ),
            IF(
                Parameters!$D$17=1,
                IFERROR(
                    IF(
                        OR(
                            IF(
                                ISNUMBER(M205:Y205),
                                IF(
                                    M$4:Y$4=1,
                                    M205:Y205,
                                    ""),
                                "")
                            =0),
                        0,
                        GEOMEAN(IF(
                            ISNUMBER(M205:Y205),
                            IF(
                                M$4:Y$4=1,
                                M205:Y205,
                                ""),
                            ""))
                    ),
                    IF(
                        OR(IF(
                            ISNUMBER(M205:Y205),
                            IF(
                                M$4:Y$4=2,
                                M205:Y205,
                                ""),
                            "")
                            =0),
                        0,
                        GEOMEAN(IF(
                            ISNUMBER(M205:Y205),
                            IF(
                                M$4:Y$4=2,
                                M205:Y205,
                                ""),
                            "")))
                )
            )
        )
    )
)</f>
        <v>2.4285714285714199</v>
      </c>
      <c r="I205" s="191" cm="1">
        <f t="array" ref="I205">IF(
    SUM(IF(
            ISNUMBER(
                IF(
                    $M$5:$Y$5,
                    (M205:Y205),
                    "")),
            1,
            0))
        =0,
    NA(),
    IF(
        Parameters!$D$15=1,
        IF(
            SUM(--(ISNUMBER(IF($M$5:$Y$5=1,(M205:Y205),""))))&gt;0,
            MAX(IF(
                ISNUMBER(M205:Y205),
                IF(
                    M$5:Y$5=1,
                    M205:Y205,
                    ""),
                "")),
            MAX(IF(
                ISNUMBER(M205:Y205),
                IF(
                    M$5:Y$5=2,
                    M205:Y205,
                    ""),
                ""))
        ),
        IF(
            Parameters!$D$16=1,
            IFERROR(
                AVERAGE(IF(
                    ISNUMBER(M205:Y205),
                    IF(
                        M$5:Y$5=1,
                        M205:Y205,
                        ""),
                    "")),
                AVERAGE(IF(
                    ISNUMBER(M205:Y205),
                    IF(
                        M$5:Y$5=2,
                        M205:Y205,
                        ""),
                    ""))
            ),
            IF(
                Parameters!$D$17=1,
                IFERROR(
                    IF(
                        OR(
                            IF(
                                ISNUMBER(M205:Y205),
                                IF(
                                    M$5:Y$5=1,
                                    M205:Y205,
                                    ""),
                                "")
                            =0),
                        0,
                        GEOMEAN(IF(
                            ISNUMBER(M205:Y205),
                            IF(
                                M$5:Y$5=1,
                                M205:Y205,
                                ""),
                            ""))
                    ),
                    IF(
                        OR(IF(
                            ISNUMBER(M205:Y205),
                            IF(
                                M$5:Y$5=2,
                                M205:Y205,
                                ""),
                            "")
                            =0),
                        0,
                        GEOMEAN(IF(
                            ISNUMBER(M205:Y205),
                            IF(
                                M$5:Y$5=2,
                                M205:Y205,
                                ""),
                            "")))
                )
            )
        )
    )
)</f>
        <v>0</v>
      </c>
      <c r="J205" s="242">
        <v>45163</v>
      </c>
      <c r="K205" s="242">
        <v>45203</v>
      </c>
      <c r="L205" s="91" t="s">
        <v>335</v>
      </c>
      <c r="M205" s="192">
        <v>2.4285714285714199</v>
      </c>
      <c r="N205" s="192">
        <v>0</v>
      </c>
      <c r="O205" s="192">
        <v>0</v>
      </c>
      <c r="P205" s="192" t="s">
        <v>409</v>
      </c>
      <c r="Q205" s="192" t="s">
        <v>409</v>
      </c>
      <c r="R205" s="192">
        <v>1.7</v>
      </c>
      <c r="S205" s="192">
        <v>-0.65800000000000103</v>
      </c>
      <c r="T205" s="192">
        <v>-1.1869999999999901</v>
      </c>
      <c r="U205" s="192" t="s">
        <v>539</v>
      </c>
      <c r="V205" s="192" t="s">
        <v>409</v>
      </c>
      <c r="W205" s="192" t="s">
        <v>409</v>
      </c>
      <c r="X205" s="192" t="s">
        <v>409</v>
      </c>
      <c r="AF205" s="80"/>
      <c r="AG205" s="80"/>
      <c r="AH205" s="80"/>
      <c r="AI205" s="80"/>
      <c r="AJ205" s="80"/>
      <c r="AK205" s="80"/>
      <c r="AL205" s="80"/>
      <c r="AM205" s="80"/>
      <c r="AN205" s="80"/>
      <c r="AO205" s="80"/>
      <c r="AP205" s="80"/>
      <c r="AQ205" s="80"/>
      <c r="AR205" s="81"/>
      <c r="AS205" s="81"/>
      <c r="AT205" s="81"/>
      <c r="AU205" s="81"/>
      <c r="AV205" s="81"/>
      <c r="AW205" s="81"/>
      <c r="AX205" s="81"/>
      <c r="AY205" s="81"/>
      <c r="AZ205" s="81"/>
      <c r="BA205" s="81"/>
    </row>
    <row r="206" spans="1:53" x14ac:dyDescent="0.2">
      <c r="A206" s="84">
        <v>199</v>
      </c>
      <c r="B206" s="35" t="str">
        <f ca="1"/>
        <v>Tuvalu</v>
      </c>
      <c r="C206" s="35" t="str">
        <f ca="1"/>
        <v>TUV</v>
      </c>
      <c r="D206" s="35" t="str">
        <f ca="1"/>
        <v>EAS           East Asia &amp; Pacific</v>
      </c>
      <c r="E206" s="35" t="str">
        <f ca="1"/>
        <v>IDA</v>
      </c>
      <c r="F206" s="190" t="str">
        <f t="shared" ca="1" si="6"/>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$M$4:$Y$4,
                    (M206:Y206),
                    "")),
            1,
            0))
        =0,
    NA(),
    IF(
        Parameters!$D$15=1,
        IF(
            SUM(--(ISNUMBER(IF($M$4:$Y$4=1,(M206:Y206),""))))&gt;0,
            MAX(IF(
                ISNUMBER(M206:Y206),
                IF(
                    M$4:Y$4=1,
                    M206:Y206,
                    ""),
                "")),
            MAX(IF(
                ISNUMBER(M206:Y206),
                IF(
                    M$4:Y$4=2,
                    M206:Y206,
                    ""),
                ""))
        ),
        IF(
            Parameters!$D$16=1,
            IFERROR(
                AVERAGE(IF(
                    ISNUMBER(M206:Y206),
                    IF(
                        M$4:Y$4=1,
                        M206:Y206,
                        ""),
                    "")),
                AVERAGE(IF(
                    ISNUMBER(M206:Y206),
                    IF(
                        M$4:Y$4=2,
                        M206:Y206,
                        ""),
                    ""))
            ),
            IF(
                Parameters!$D$17=1,
                IFERROR(
                    IF(
                        OR(
                            IF(
                                ISNUMBER(M206:Y206),
                                IF(
                                    M$4:Y$4=1,
                                    M206:Y206,
                                    ""),
                                "")
                            =0),
                        0,
                        GEOMEAN(IF(
                            ISNUMBER(M206:Y206),
                            IF(
                                M$4:Y$4=1,
                                M206:Y206,
                                ""),
                            ""))
                    ),
                    IF(
                        OR(IF(
                            ISNUMBER(M206:Y206),
                            IF(
                                M$4:Y$4=2,
                                M206:Y206,
                                ""),
                            "")
                            =0),
                        0,
                        GEOMEAN(IF(
                            ISNUMBER(M206:Y206),
                            IF(
                                M$4:Y$4=2,
                                M206:Y206,
                                ""),
                            "")))
                )
            )
        )
    )
)</f>
        <v>7</v>
      </c>
      <c r="I206" s="191" t="e" cm="1">
        <f t="array" ref="I206">IF(
    SUM(IF(
            ISNUMBER(
                IF(
                    $M$5:$Y$5,
                    (M206:Y206),
                    "")),
            1,
            0))
        =0,
    NA(),
    IF(
        Parameters!$D$15=1,
        IF(
            SUM(--(ISNUMBER(IF($M$5:$Y$5=1,(M206:Y206),""))))&gt;0,
            MAX(IF(
                ISNUMBER(M206:Y206),
                IF(
                    M$5:Y$5=1,
                    M206:Y206,
                    ""),
                "")),
            MAX(IF(
                ISNUMBER(M206:Y206),
                IF(
                    M$5:Y$5=2,
                    M206:Y206,
                    ""),
                ""))
        ),
        IF(
            Parameters!$D$16=1,
            IFERROR(
                AVERAGE(IF(
                    ISNUMBER(M206:Y206),
                    IF(
                        M$5:Y$5=1,
                        M206:Y206,
                        ""),
                    "")),
                AVERAGE(IF(
                    ISNUMBER(M206:Y206),
                    IF(
                        M$5:Y$5=2,
                        M206:Y206,
                        ""),
                    ""))
            ),
            IF(
                Parameters!$D$17=1,
                IFERROR(
                    IF(
                        OR(
                            IF(
                                ISNUMBER(M206:Y206),
                                IF(
                                    M$5:Y$5=1,
                                    M206:Y206,
                                    ""),
                                "")
                            =0),
                        0,
                        GEOMEAN(IF(
                            ISNUMBER(M206:Y206),
                            IF(
                                M$5:Y$5=1,
                                M206:Y206,
                                ""),
                            ""))
                    ),
                    IF(
                        OR(IF(
                            ISNUMBER(M206:Y206),
                            IF(
                                M$5:Y$5=2,
                                M206:Y206,
                                ""),
                            "")
                            =0),
                        0,
                        GEOMEAN(IF(
                            ISNUMBER(M206:Y206),
                            IF(
                                M$5:Y$5=2,
                                M206:Y206,
                                ""),
                            "")))
                )
            )
        )
    )
)</f>
        <v>#N/A</v>
      </c>
      <c r="J206" s="242">
        <v>45188</v>
      </c>
      <c r="K206" s="242">
        <v>45014</v>
      </c>
      <c r="L206" s="91" t="s">
        <v>337</v>
      </c>
      <c r="M206" s="192">
        <v>7</v>
      </c>
      <c r="N206" s="192" t="s">
        <v>409</v>
      </c>
      <c r="O206" s="192" t="s">
        <v>409</v>
      </c>
      <c r="P206" s="192" t="s">
        <v>409</v>
      </c>
      <c r="Q206" s="192" t="s">
        <v>409</v>
      </c>
      <c r="R206" s="192">
        <v>4.9000000000000004</v>
      </c>
      <c r="S206" s="192" t="s">
        <v>409</v>
      </c>
      <c r="T206" s="192" t="s">
        <v>409</v>
      </c>
      <c r="U206" s="192" t="s">
        <v>409</v>
      </c>
      <c r="V206" s="192" t="s">
        <v>409</v>
      </c>
      <c r="W206" s="192" t="s">
        <v>409</v>
      </c>
      <c r="X206" s="192" t="s">
        <v>409</v>
      </c>
    </row>
    <row r="207" spans="1:53" x14ac:dyDescent="0.2">
      <c r="A207" s="84">
        <v>200</v>
      </c>
      <c r="B207" s="35" t="str">
        <f ca="1"/>
        <v>Taiwan, China</v>
      </c>
      <c r="C207" s="35" t="str">
        <f ca="1"/>
        <v>TWN</v>
      </c>
      <c r="D207" s="35" t="str">
        <f ca="1"/>
        <v>EAS           East Asia &amp; Pacific</v>
      </c>
      <c r="E207" s="35" t="str">
        <f ca="1"/>
        <v>NA</v>
      </c>
      <c r="F207" s="190" t="str">
        <f t="shared" ca="1" si="6"/>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1</v>
      </c>
      <c r="H207" s="80" t="e" cm="1">
        <f t="array" ref="H207">IF(
    SUM(IF(
            ISNUMBER(
                IF(
                    $M$4:$Y$4,
                    (M207:Y207),
                    "")),
            1,
            0))
        =0,
    NA(),
    IF(
        Parameters!$D$15=1,
        IF(
            SUM(--(ISNUMBER(IF($M$4:$Y$4=1,(M207:Y207),""))))&gt;0,
            MAX(IF(
                ISNUMBER(M207:Y207),
                IF(
                    M$4:Y$4=1,
                    M207:Y207,
                    ""),
                "")),
            MAX(IF(
                ISNUMBER(M207:Y207),
                IF(
                    M$4:Y$4=2,
                    M207:Y207,
                    ""),
                ""))
        ),
        IF(
            Parameters!$D$16=1,
            IFERROR(
                AVERAGE(IF(
                    ISNUMBER(M207:Y207),
                    IF(
                        M$4:Y$4=1,
                        M207:Y207,
                        ""),
                    "")),
                AVERAGE(IF(
                    ISNUMBER(M207:Y207),
                    IF(
                        M$4:Y$4=2,
                        M207:Y207,
                        ""),
                    ""))
            ),
            IF(
                Parameters!$D$17=1,
                IFERROR(
                    IF(
                        OR(
                            IF(
                                ISNUMBER(M207:Y207),
                                IF(
                                    M$4:Y$4=1,
                                    M207:Y207,
                                    ""),
                                "")
                            =0),
                        0,
                        GEOMEAN(IF(
                            ISNUMBER(M207:Y207),
                            IF(
                                M$4:Y$4=1,
                                M207:Y207,
                                ""),
                            ""))
                    ),
                    IF(
                        OR(IF(
                            ISNUMBER(M207:Y207),
                            IF(
                                M$4:Y$4=2,
                                M207:Y207,
                                ""),
                            "")
                            =0),
                        0,
                        GEOMEAN(IF(
                            ISNUMBER(M207:Y207),
                            IF(
                                M$4:Y$4=2,
                                M207:Y207,
                                ""),
                            "")))
                )
            )
        )
    )
)</f>
        <v>#N/A</v>
      </c>
      <c r="I207" s="191" cm="1">
        <f t="array" ref="I207">IF(
    SUM(IF(
            ISNUMBER(
                IF(
                    $M$5:$Y$5,
                    (M207:Y207),
                    "")),
            1,
            0))
        =0,
    NA(),
    IF(
        Parameters!$D$15=1,
        IF(
            SUM(--(ISNUMBER(IF($M$5:$Y$5=1,(M207:Y207),""))))&gt;0,
            MAX(IF(
                ISNUMBER(M207:Y207),
                IF(
                    M$5:Y$5=1,
                    M207:Y207,
                    ""),
                "")),
            MAX(IF(
                ISNUMBER(M207:Y207),
                IF(
                    M$5:Y$5=2,
                    M207:Y207,
                    ""),
                ""))
        ),
        IF(
            Parameters!$D$16=1,
            IFERROR(
                AVERAGE(IF(
                    ISNUMBER(M207:Y207),
                    IF(
                        M$5:Y$5=1,
                        M207:Y207,
                        ""),
                    "")),
                AVERAGE(IF(
                    ISNUMBER(M207:Y207),
                    IF(
                        M$5:Y$5=2,
                        M207:Y207,
                        ""),
                    ""))
            ),
            IF(
                Parameters!$D$17=1,
                IFERROR(
                    IF(
                        OR(
                            IF(
                                ISNUMBER(M207:Y207),
                                IF(
                                    M$5:Y$5=1,
                                    M207:Y207,
                                    ""),
                                "")
                            =0),
                        0,
                        GEOMEAN(IF(
                            ISNUMBER(M207:Y207),
                            IF(
                                M$5:Y$5=1,
                                M207:Y207,
                                ""),
                            ""))
                    ),
                    IF(
                        OR(IF(
                            ISNUMBER(M207:Y207),
                            IF(
                                M$5:Y$5=2,
                                M207:Y207,
                                ""),
                            "")
                            =0),
                        0,
                        GEOMEAN(IF(
                            ISNUMBER(M207:Y207),
                            IF(
                                M$5:Y$5=2,
                                M207:Y207,
                                ""),
                            "")))
                )
            )
        )
    )
)</f>
        <v>1</v>
      </c>
      <c r="J207" s="242" t="s">
        <v>409</v>
      </c>
      <c r="K207" s="242">
        <v>45203</v>
      </c>
      <c r="L207" s="91" t="s">
        <v>718</v>
      </c>
      <c r="M207" s="192" t="s">
        <v>409</v>
      </c>
      <c r="N207" s="192">
        <v>1</v>
      </c>
      <c r="O207" s="192" t="s">
        <v>409</v>
      </c>
      <c r="P207" s="192" t="s">
        <v>409</v>
      </c>
      <c r="Q207" s="192" t="s">
        <v>409</v>
      </c>
      <c r="R207" s="192" t="s">
        <v>409</v>
      </c>
      <c r="S207" s="192">
        <v>-0.28999999999999998</v>
      </c>
      <c r="T207" s="192">
        <v>0.1</v>
      </c>
      <c r="U207" s="192" t="s">
        <v>409</v>
      </c>
      <c r="V207" s="192" t="s">
        <v>409</v>
      </c>
      <c r="W207" s="192" t="s">
        <v>409</v>
      </c>
      <c r="X207" s="192" t="s">
        <v>409</v>
      </c>
    </row>
    <row r="208" spans="1:53" x14ac:dyDescent="0.2">
      <c r="A208" s="84">
        <v>201</v>
      </c>
      <c r="B208" s="35" t="str">
        <f ca="1"/>
        <v>Tanzania</v>
      </c>
      <c r="C208" s="35" t="str">
        <f ca="1"/>
        <v>TZA</v>
      </c>
      <c r="D208" s="35" t="str">
        <f ca="1"/>
        <v>SSF           Sub-Saharan Africa</v>
      </c>
      <c r="E208" s="35" t="str">
        <f ca="1"/>
        <v>IDA</v>
      </c>
      <c r="F208" s="190"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$M$4:$Y$4,
                    (M208:Y208),
                    "")),
            1,
            0))
        =0,
    NA(),
    IF(
        Parameters!$D$15=1,
        IF(
            SUM(--(ISNUMBER(IF($M$4:$Y$4=1,(M208:Y208),""))))&gt;0,
            MAX(IF(
                ISNUMBER(M208:Y208),
                IF(
                    M$4:Y$4=1,
                    M208:Y208,
                    ""),
                "")),
            MAX(IF(
                ISNUMBER(M208:Y208),
                IF(
                    M$4:Y$4=2,
                    M208:Y208,
                    ""),
                ""))
        ),
        IF(
            Parameters!$D$16=1,
            IFERROR(
                AVERAGE(IF(
                    ISNUMBER(M208:Y208),
                    IF(
                        M$4:Y$4=1,
                        M208:Y208,
                        ""),
                    "")),
                AVERAGE(IF(
                    ISNUMBER(M208:Y208),
                    IF(
                        M$4:Y$4=2,
                        M208:Y208,
                        ""),
                    ""))
            ),
            IF(
                Parameters!$D$17=1,
                IFERROR(
                    IF(
                        OR(
                            IF(
                                ISNUMBER(M208:Y208),
                                IF(
                                    M$4:Y$4=1,
                                    M208:Y208,
                                    ""),
                                "")
                            =0),
                        0,
                        GEOMEAN(IF(
                            ISNUMBER(M208:Y208),
                            IF(
                                M$4:Y$4=1,
                                M208:Y208,
                                ""),
                            ""))
                    ),
                    IF(
                        OR(IF(
                            ISNUMBER(M208:Y208),
                            IF(
                                M$4:Y$4=2,
                                M208:Y208,
                                ""),
                            "")
                            =0),
                        0,
                        GEOMEAN(IF(
                            ISNUMBER(M208:Y208),
                            IF(
                                M$4:Y$4=2,
                                M208:Y208,
                                ""),
                            "")))
                )
            )
        )
    )
)</f>
        <v>8.4285714285714199</v>
      </c>
      <c r="I208" s="191" cm="1">
        <f t="array" ref="I208">IF(
    SUM(IF(
            ISNUMBER(
                IF(
                    $M$5:$Y$5,
                    (M208:Y208),
                    "")),
            1,
            0))
        =0,
    NA(),
    IF(
        Parameters!$D$15=1,
        IF(
            SUM(--(ISNUMBER(IF($M$5:$Y$5=1,(M208:Y208),""))))&gt;0,
            MAX(IF(
                ISNUMBER(M208:Y208),
                IF(
                    M$5:Y$5=1,
                    M208:Y208,
                    ""),
                "")),
            MAX(IF(
                ISNUMBER(M208:Y208),
                IF(
                    M$5:Y$5=2,
                    M208:Y208,
                    ""),
                ""))
        ),
        IF(
            Parameters!$D$16=1,
            IFERROR(
                AVERAGE(IF(
                    ISNUMBER(M208:Y208),
                    IF(
                        M$5:Y$5=1,
                        M208:Y208,
                        ""),
                    "")),
                AVERAGE(IF(
                    ISNUMBER(M208:Y208),
                    IF(
                        M$5:Y$5=2,
                        M208:Y208,
                        ""),
                    ""))
            ),
            IF(
                Parameters!$D$17=1,
                IFERROR(
                    IF(
                        OR(
                            IF(
                                ISNUMBER(M208:Y208),
                                IF(
                                    M$5:Y$5=1,
                                    M208:Y208,
                                    ""),
                                "")
                            =0),
                        0,
                        GEOMEAN(IF(
                            ISNUMBER(M208:Y208),
                            IF(
                                M$5:Y$5=1,
                                M208:Y208,
                                ""),
                            ""))
                    ),
                    IF(
                        OR(IF(
                            ISNUMBER(M208:Y208),
                            IF(
                                M$5:Y$5=2,
                                M208:Y208,
                                ""),
                            "")
                            =0),
                        0,
                        GEOMEAN(IF(
                            ISNUMBER(M208:Y208),
                            IF(
                                M$5:Y$5=2,
                                M208:Y208,
                                ""),
                            "")))
                )
            )
        )
    )
)</f>
        <v>0</v>
      </c>
      <c r="J208" s="242">
        <v>45188</v>
      </c>
      <c r="K208" s="242">
        <v>45203</v>
      </c>
      <c r="L208" s="91" t="s">
        <v>339</v>
      </c>
      <c r="M208" s="192">
        <v>8.4285714285714199</v>
      </c>
      <c r="N208" s="192" t="s">
        <v>409</v>
      </c>
      <c r="O208" s="192" t="s">
        <v>409</v>
      </c>
      <c r="P208" s="192">
        <v>0</v>
      </c>
      <c r="Q208" s="192" t="s">
        <v>409</v>
      </c>
      <c r="R208" s="192">
        <v>5.9</v>
      </c>
      <c r="S208" s="192" t="s">
        <v>409</v>
      </c>
      <c r="T208" s="192" t="s">
        <v>409</v>
      </c>
      <c r="U208" s="192" t="s">
        <v>409</v>
      </c>
      <c r="V208" s="192">
        <v>-0.31974281433235802</v>
      </c>
      <c r="W208" s="192">
        <v>-0.43698841843233499</v>
      </c>
      <c r="X208" s="192" t="s">
        <v>409</v>
      </c>
    </row>
    <row r="209" spans="1:24" x14ac:dyDescent="0.2">
      <c r="A209" s="84">
        <v>202</v>
      </c>
      <c r="B209" s="35" t="str">
        <f ca="1"/>
        <v>Uganda</v>
      </c>
      <c r="C209" s="35" t="str">
        <f ca="1"/>
        <v>UGA</v>
      </c>
      <c r="D209" s="35" t="str">
        <f ca="1"/>
        <v>SSF           Sub-Saharan Africa</v>
      </c>
      <c r="E209" s="35" t="str">
        <f ca="1"/>
        <v>IDA</v>
      </c>
      <c r="F209" s="190"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$M$4:$Y$4,
                    (M209:Y209),
                    "")),
            1,
            0))
        =0,
    NA(),
    IF(
        Parameters!$D$15=1,
        IF(
            SUM(--(ISNUMBER(IF($M$4:$Y$4=1,(M209:Y209),""))))&gt;0,
            MAX(IF(
                ISNUMBER(M209:Y209),
                IF(
                    M$4:Y$4=1,
                    M209:Y209,
                    ""),
                "")),
            MAX(IF(
                ISNUMBER(M209:Y209),
                IF(
                    M$4:Y$4=2,
                    M209:Y209,
                    ""),
                ""))
        ),
        IF(
            Parameters!$D$16=1,
            IFERROR(
                AVERAGE(IF(
                    ISNUMBER(M209:Y209),
                    IF(
                        M$4:Y$4=1,
                        M209:Y209,
                        ""),
                    "")),
                AVERAGE(IF(
                    ISNUMBER(M209:Y209),
                    IF(
                        M$4:Y$4=2,
                        M209:Y209,
                        ""),
                    ""))
            ),
            IF(
                Parameters!$D$17=1,
                IFERROR(
                    IF(
                        OR(
                            IF(
                                ISNUMBER(M209:Y209),
                                IF(
                                    M$4:Y$4=1,
                                    M209:Y209,
                                    ""),
                                "")
                            =0),
                        0,
                        GEOMEAN(IF(
                            ISNUMBER(M209:Y209),
                            IF(
                                M$4:Y$4=1,
                                M209:Y209,
                                ""),
                            ""))
                    ),
                    IF(
                        OR(IF(
                            ISNUMBER(M209:Y209),
                            IF(
                                M$4:Y$4=2,
                                M209:Y209,
                                ""),
                            "")
                            =0),
                        0,
                        GEOMEAN(IF(
                            ISNUMBER(M209:Y209),
                            IF(
                                M$4:Y$4=2,
                                M209:Y209,
                                ""),
                            "")))
                )
            )
        )
    )
)</f>
        <v>9</v>
      </c>
      <c r="I209" s="191" cm="1">
        <f t="array" ref="I209">IF(
    SUM(IF(
            ISNUMBER(
                IF(
                    $M$5:$Y$5,
                    (M209:Y209),
                    "")),
            1,
            0))
        =0,
    NA(),
    IF(
        Parameters!$D$15=1,
        IF(
            SUM(--(ISNUMBER(IF($M$5:$Y$5=1,(M209:Y209),""))))&gt;0,
            MAX(IF(
                ISNUMBER(M209:Y209),
                IF(
                    M$5:Y$5=1,
                    M209:Y209,
                    ""),
                "")),
            MAX(IF(
                ISNUMBER(M209:Y209),
                IF(
                    M$5:Y$5=2,
                    M209:Y209,
                    ""),
                ""))
        ),
        IF(
            Parameters!$D$16=1,
            IFERROR(
                AVERAGE(IF(
                    ISNUMBER(M209:Y209),
                    IF(
                        M$5:Y$5=1,
                        M209:Y209,
                        ""),
                    "")),
                AVERAGE(IF(
                    ISNUMBER(M209:Y209),
                    IF(
                        M$5:Y$5=2,
                        M209:Y209,
                        ""),
                    ""))
            ),
            IF(
                Parameters!$D$17=1,
                IFERROR(
                    IF(
                        OR(
                            IF(
                                ISNUMBER(M209:Y209),
                                IF(
                                    M$5:Y$5=1,
                                    M209:Y209,
                                    ""),
                                "")
                            =0),
                        0,
                        GEOMEAN(IF(
                            ISNUMBER(M209:Y209),
                            IF(
                                M$5:Y$5=1,
                                M209:Y209,
                                ""),
                            ""))
                    ),
                    IF(
                        OR(IF(
                            ISNUMBER(M209:Y209),
                            IF(
                                M$5:Y$5=2,
                                M209:Y209,
                                ""),
                            "")
                            =0),
                        0,
                        GEOMEAN(IF(
                            ISNUMBER(M209:Y209),
                            IF(
                                M$5:Y$5=2,
                                M209:Y209,
                                ""),
                            "")))
                )
            )
        )
    )
)</f>
        <v>0</v>
      </c>
      <c r="J209" s="242">
        <v>45163</v>
      </c>
      <c r="K209" s="242">
        <v>45203</v>
      </c>
      <c r="L209" s="91" t="s">
        <v>341</v>
      </c>
      <c r="M209" s="192">
        <v>9</v>
      </c>
      <c r="N209" s="192" t="s">
        <v>409</v>
      </c>
      <c r="O209" s="192">
        <v>0</v>
      </c>
      <c r="P209" s="192">
        <v>0</v>
      </c>
      <c r="Q209" s="192" t="s">
        <v>409</v>
      </c>
      <c r="R209" s="192">
        <v>6.3</v>
      </c>
      <c r="S209" s="192" t="s">
        <v>409</v>
      </c>
      <c r="T209" s="192" t="s">
        <v>409</v>
      </c>
      <c r="U209" s="192" t="s">
        <v>539</v>
      </c>
      <c r="V209" s="192">
        <v>-7.4569041287489299E-2</v>
      </c>
      <c r="W209" s="192">
        <v>-0.33097602094408501</v>
      </c>
      <c r="X209" s="192" t="s">
        <v>409</v>
      </c>
    </row>
    <row r="210" spans="1:24" x14ac:dyDescent="0.2">
      <c r="A210" s="84">
        <v>203</v>
      </c>
      <c r="B210" s="35" t="str">
        <f ca="1"/>
        <v>Ukraine</v>
      </c>
      <c r="C210" s="35" t="str">
        <f ca="1"/>
        <v>UKR</v>
      </c>
      <c r="D210" s="35" t="str">
        <f ca="1"/>
        <v>ECS           Europe &amp; Central Asia</v>
      </c>
      <c r="E210" s="35" t="str">
        <f ca="1"/>
        <v>IBRD</v>
      </c>
      <c r="F210" s="190"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5.4772255750516514</v>
      </c>
      <c r="H210" s="80" cm="1">
        <f t="array" ref="H210">IF(
    SUM(IF(
            ISNUMBER(
                IF(
                    $M$4:$Y$4,
                    (M210:Y210),
                    "")),
            1,
            0))
        =0,
    NA(),
    IF(
        Parameters!$D$15=1,
        IF(
            SUM(--(ISNUMBER(IF($M$4:$Y$4=1,(M210:Y210),""))))&gt;0,
            MAX(IF(
                ISNUMBER(M210:Y210),
                IF(
                    M$4:Y$4=1,
                    M210:Y210,
                    ""),
                "")),
            MAX(IF(
                ISNUMBER(M210:Y210),
                IF(
                    M$4:Y$4=2,
                    M210:Y210,
                    ""),
                ""))
        ),
        IF(
            Parameters!$D$16=1,
            IFERROR(
                AVERAGE(IF(
                    ISNUMBER(M210:Y210),
                    IF(
                        M$4:Y$4=1,
                        M210:Y210,
                        ""),
                    "")),
                AVERAGE(IF(
                    ISNUMBER(M210:Y210),
                    IF(
                        M$4:Y$4=2,
                        M210:Y210,
                        ""),
                    ""))
            ),
            IF(
                Parameters!$D$17=1,
                IFERROR(
                    IF(
                        OR(
                            IF(
                                ISNUMBER(M210:Y210),
                                IF(
                                    M$4:Y$4=1,
                                    M210:Y210,
                                    ""),
                                "")
                            =0),
                        0,
                        GEOMEAN(IF(
                            ISNUMBER(M210:Y210),
                            IF(
                                M$4:Y$4=1,
                                M210:Y210,
                                ""),
                            ""))
                    ),
                    IF(
                        OR(IF(
                            ISNUMBER(M210:Y210),
                            IF(
                                M$4:Y$4=2,
                                M210:Y210,
                                ""),
                            "")
                            =0),
                        0,
                        GEOMEAN(IF(
                            ISNUMBER(M210:Y210),
                            IF(
                                M$4:Y$4=2,
                                M210:Y210,
                                ""),
                            "")))
                )
            )
        )
    )
)</f>
        <v>2.9999999999999898</v>
      </c>
      <c r="I210" s="191" cm="1">
        <f t="array" ref="I210">IF(
    SUM(IF(
            ISNUMBER(
                IF(
                    $M$5:$Y$5,
                    (M210:Y210),
                    "")),
            1,
            0))
        =0,
    NA(),
    IF(
        Parameters!$D$15=1,
        IF(
            SUM(--(ISNUMBER(IF($M$5:$Y$5=1,(M210:Y210),""))))&gt;0,
            MAX(IF(
                ISNUMBER(M210:Y210),
                IF(
                    M$5:Y$5=1,
                    M210:Y210,
                    ""),
                "")),
            MAX(IF(
                ISNUMBER(M210:Y210),
                IF(
                    M$5:Y$5=2,
                    M210:Y210,
                    ""),
                ""))
        ),
        IF(
            Parameters!$D$16=1,
            IFERROR(
                AVERAGE(IF(
                    ISNUMBER(M210:Y210),
                    IF(
                        M$5:Y$5=1,
                        M210:Y210,
                        ""),
                    "")),
                AVERAGE(IF(
                    ISNUMBER(M210:Y210),
                    IF(
                        M$5:Y$5=2,
                        M210:Y210,
                        ""),
                    ""))
            ),
            IF(
                Parameters!$D$17=1,
                IFERROR(
                    IF(
                        OR(
                            IF(
                                ISNUMBER(M210:Y210),
                                IF(
                                    M$5:Y$5=1,
                                    M210:Y210,
                                    ""),
                                "")
                            =0),
                        0,
                        GEOMEAN(IF(
                            ISNUMBER(M210:Y210),
                            IF(
                                M$5:Y$5=1,
                                M210:Y210,
                                ""),
                            ""))
                    ),
                    IF(
                        OR(IF(
                            ISNUMBER(M210:Y210),
                            IF(
                                M$5:Y$5=2,
                                M210:Y210,
                                ""),
                            "")
                            =0),
                        0,
                        GEOMEAN(IF(
                            ISNUMBER(M210:Y210),
                            IF(
                                M$5:Y$5=2,
                                M210:Y210,
                                ""),
                            "")))
                )
            )
        )
    )
)</f>
        <v>10</v>
      </c>
      <c r="J210" s="242">
        <v>45188</v>
      </c>
      <c r="K210" s="242">
        <v>45203</v>
      </c>
      <c r="L210" s="91" t="s">
        <v>343</v>
      </c>
      <c r="M210" s="192">
        <v>2.9999999999999898</v>
      </c>
      <c r="N210" s="192">
        <v>10</v>
      </c>
      <c r="O210" s="192">
        <v>0</v>
      </c>
      <c r="P210" s="192" t="s">
        <v>409</v>
      </c>
      <c r="Q210" s="192" t="s">
        <v>409</v>
      </c>
      <c r="R210" s="192">
        <v>2.1</v>
      </c>
      <c r="S210" s="192">
        <v>14.6929999999999</v>
      </c>
      <c r="T210" s="192">
        <v>0.68500000000000005</v>
      </c>
      <c r="U210" s="192" t="s">
        <v>539</v>
      </c>
      <c r="V210" s="192" t="s">
        <v>409</v>
      </c>
      <c r="W210" s="192" t="s">
        <v>409</v>
      </c>
      <c r="X210" s="192" t="s">
        <v>409</v>
      </c>
    </row>
    <row r="211" spans="1:24" x14ac:dyDescent="0.2">
      <c r="A211" s="84">
        <v>204</v>
      </c>
      <c r="B211" s="35" t="str">
        <f ca="1"/>
        <v>Uruguay</v>
      </c>
      <c r="C211" s="35" t="str">
        <f ca="1"/>
        <v>URY</v>
      </c>
      <c r="D211" s="35" t="str">
        <f ca="1"/>
        <v>LCN           Latin America &amp; Caribbean</v>
      </c>
      <c r="E211" s="35" t="str">
        <f ca="1"/>
        <v>IBRD</v>
      </c>
      <c r="F211" s="190"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1.4874464746303968</v>
      </c>
      <c r="H211" s="80" cm="1">
        <f t="array" ref="H211">IF(
    SUM(IF(
            ISNUMBER(
                IF(
                    $M$4:$Y$4,
                    (M211:Y211),
                    "")),
            1,
            0))
        =0,
    NA(),
    IF(
        Parameters!$D$15=1,
        IF(
            SUM(--(ISNUMBER(IF($M$4:$Y$4=1,(M211:Y211),""))))&gt;0,
            MAX(IF(
                ISNUMBER(M211:Y211),
                IF(
                    M$4:Y$4=1,
                    M211:Y211,
                    ""),
                "")),
            MAX(IF(
                ISNUMBER(M211:Y211),
                IF(
                    M$4:Y$4=2,
                    M211:Y211,
                    ""),
                ""))
        ),
        IF(
            Parameters!$D$16=1,
            IFERROR(
                AVERAGE(IF(
                    ISNUMBER(M211:Y211),
                    IF(
                        M$4:Y$4=1,
                        M211:Y211,
                        ""),
                    "")),
                AVERAGE(IF(
                    ISNUMBER(M211:Y211),
                    IF(
                        M$4:Y$4=2,
                        M211:Y211,
                        ""),
                    ""))
            ),
            IF(
                Parameters!$D$17=1,
                IFERROR(
                    IF(
                        OR(
                            IF(
                                ISNUMBER(M211:Y211),
                                IF(
                                    M$4:Y$4=1,
                                    M211:Y211,
                                    ""),
                                "")
                            =0),
                        0,
                        GEOMEAN(IF(
                            ISNUMBER(M211:Y211),
                            IF(
                                M$4:Y$4=1,
                                M211:Y211,
                                ""),
                            ""))
                    ),
                    IF(
                        OR(IF(
                            ISNUMBER(M211:Y211),
                            IF(
                                M$4:Y$4=2,
                                M211:Y211,
                                ""),
                            "")
                            =0),
                        0,
                        GEOMEAN(IF(
                            ISNUMBER(M211:Y211),
                            IF(
                                M$4:Y$4=2,
                                M211:Y211,
                                ""),
                            "")))
                )
            )
        )
    )
)</f>
        <v>2.5714285714285698</v>
      </c>
      <c r="I211" s="191" cm="1">
        <f t="array" ref="I211">IF(
    SUM(IF(
            ISNUMBER(
                IF(
                    $M$5:$Y$5,
                    (M211:Y211),
                    "")),
            1,
            0))
        =0,
    NA(),
    IF(
        Parameters!$D$15=1,
        IF(
            SUM(--(ISNUMBER(IF($M$5:$Y$5=1,(M211:Y211),""))))&gt;0,
            MAX(IF(
                ISNUMBER(M211:Y211),
                IF(
                    M$5:Y$5=1,
                    M211:Y211,
                    ""),
                "")),
            MAX(IF(
                ISNUMBER(M211:Y211),
                IF(
                    M$5:Y$5=2,
                    M211:Y211,
                    ""),
                ""))
        ),
        IF(
            Parameters!$D$16=1,
            IFERROR(
                AVERAGE(IF(
                    ISNUMBER(M211:Y211),
                    IF(
                        M$5:Y$5=1,
                        M211:Y211,
                        ""),
                    "")),
                AVERAGE(IF(
                    ISNUMBER(M211:Y211),
                    IF(
                        M$5:Y$5=2,
                        M211:Y211,
                        ""),
                    ""))
            ),
            IF(
                Parameters!$D$17=1,
                IFERROR(
                    IF(
                        OR(
                            IF(
                                ISNUMBER(M211:Y211),
                                IF(
                                    M$5:Y$5=1,
                                    M211:Y211,
                                    ""),
                                "")
                            =0),
                        0,
                        GEOMEAN(IF(
                            ISNUMBER(M211:Y211),
                            IF(
                                M$5:Y$5=1,
                                M211:Y211,
                                ""),
                            ""))
                    ),
                    IF(
                        OR(IF(
                            ISNUMBER(M211:Y211),
                            IF(
                                M$5:Y$5=2,
                                M211:Y211,
                                ""),
                            "")
                            =0),
                        0,
                        GEOMEAN(IF(
                            ISNUMBER(M211:Y211),
                            IF(
                                M$5:Y$5=2,
                                M211:Y211,
                                ""),
                            "")))
                )
            )
        )
    )
)</f>
        <v>0.86041550579071002</v>
      </c>
      <c r="J211" s="242">
        <v>44753</v>
      </c>
      <c r="K211" s="242">
        <v>45014</v>
      </c>
      <c r="L211" s="91" t="s">
        <v>345</v>
      </c>
      <c r="M211" s="192">
        <v>2.5714285714285698</v>
      </c>
      <c r="N211" s="192">
        <v>0</v>
      </c>
      <c r="O211" s="192">
        <v>0</v>
      </c>
      <c r="P211" s="192">
        <v>0.86041550579071002</v>
      </c>
      <c r="Q211" s="192" t="s">
        <v>409</v>
      </c>
      <c r="R211" s="192">
        <v>1.8</v>
      </c>
      <c r="S211" s="192">
        <v>-1.508</v>
      </c>
      <c r="T211" s="192">
        <v>-0.97499999999999898</v>
      </c>
      <c r="U211" s="192" t="s">
        <v>539</v>
      </c>
      <c r="V211" s="192">
        <v>4.3020775289535497E-2</v>
      </c>
      <c r="W211" s="192">
        <v>-4.2015098035335499E-2</v>
      </c>
      <c r="X211" s="192" t="s">
        <v>409</v>
      </c>
    </row>
    <row r="212" spans="1:24" x14ac:dyDescent="0.2">
      <c r="A212" s="84">
        <v>205</v>
      </c>
      <c r="B212" s="35" t="str">
        <f ca="1"/>
        <v>United States</v>
      </c>
      <c r="C212" s="35" t="str">
        <f ca="1"/>
        <v>USA</v>
      </c>
      <c r="D212" s="35" t="str">
        <f ca="1"/>
        <v>NAC           North America</v>
      </c>
      <c r="E212" s="35" t="str">
        <f ca="1"/>
        <v>NA</v>
      </c>
      <c r="F212" s="190"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$M$4:$Y$4,
                    (M212:Y212),
                    "")),
            1,
            0))
        =0,
    NA(),
    IF(
        Parameters!$D$15=1,
        IF(
            SUM(--(ISNUMBER(IF($M$4:$Y$4=1,(M212:Y212),""))))&gt;0,
            MAX(IF(
                ISNUMBER(M212:Y212),
                IF(
                    M$4:Y$4=1,
                    M212:Y212,
                    ""),
                "")),
            MAX(IF(
                ISNUMBER(M212:Y212),
                IF(
                    M$4:Y$4=2,
                    M212:Y212,
                    ""),
                ""))
        ),
        IF(
            Parameters!$D$16=1,
            IFERROR(
                AVERAGE(IF(
                    ISNUMBER(M212:Y212),
                    IF(
                        M$4:Y$4=1,
                        M212:Y212,
                        ""),
                    "")),
                AVERAGE(IF(
                    ISNUMBER(M212:Y212),
                    IF(
                        M$4:Y$4=2,
                        M212:Y212,
                        ""),
                    ""))
            ),
            IF(
                Parameters!$D$17=1,
                IFERROR(
                    IF(
                        OR(
                            IF(
                                ISNUMBER(M212:Y212),
                                IF(
                                    M$4:Y$4=1,
                                    M212:Y212,
                                    ""),
                                "")
                            =0),
                        0,
                        GEOMEAN(IF(
                            ISNUMBER(M212:Y212),
                            IF(
                                M$4:Y$4=1,
                                M212:Y212,
                                ""),
                            ""))
                    ),
                    IF(
                        OR(IF(
                            ISNUMBER(M212:Y212),
                            IF(
                                M$4:Y$4=2,
                                M212:Y212,
                                ""),
                            "")
                            =0),
                        0,
                        GEOMEAN(IF(
                            ISNUMBER(M212:Y212),
                            IF(
                                M$4:Y$4=2,
                                M212:Y212,
                                ""),
                            "")))
                )
            )
        )
    )
)</f>
        <v>1.1428571428571399</v>
      </c>
      <c r="I212" s="191" cm="1">
        <f t="array" ref="I212">IF(
    SUM(IF(
            ISNUMBER(
                IF(
                    $M$5:$Y$5,
                    (M212:Y212),
                    "")),
            1,
            0))
        =0,
    NA(),
    IF(
        Parameters!$D$15=1,
        IF(
            SUM(--(ISNUMBER(IF($M$5:$Y$5=1,(M212:Y212),""))))&gt;0,
            MAX(IF(
                ISNUMBER(M212:Y212),
                IF(
                    M$5:Y$5=1,
                    M212:Y212,
                    ""),
                "")),
            MAX(IF(
                ISNUMBER(M212:Y212),
                IF(
                    M$5:Y$5=2,
                    M212:Y212,
                    ""),
                ""))
        ),
        IF(
            Parameters!$D$16=1,
            IFERROR(
                AVERAGE(IF(
                    ISNUMBER(M212:Y212),
                    IF(
                        M$5:Y$5=1,
                        M212:Y212,
                        ""),
                    "")),
                AVERAGE(IF(
                    ISNUMBER(M212:Y212),
                    IF(
                        M$5:Y$5=2,
                        M212:Y212,
                        ""),
                    ""))
            ),
            IF(
                Parameters!$D$17=1,
                IFERROR(
                    IF(
                        OR(
                            IF(
                                ISNUMBER(M212:Y212),
                                IF(
                                    M$5:Y$5=1,
                                    M212:Y212,
                                    ""),
                                "")
                            =0),
                        0,
                        GEOMEAN(IF(
                            ISNUMBER(M212:Y212),
                            IF(
                                M$5:Y$5=1,
                                M212:Y212,
                                ""),
                            ""))
                    ),
                    IF(
                        OR(IF(
                            ISNUMBER(M212:Y212),
                            IF(
                                M$5:Y$5=2,
                                M212:Y212,
                                ""),
                            "")
                            =0),
                        0,
                        GEOMEAN(IF(
                            ISNUMBER(M212:Y212),
                            IF(
                                M$5:Y$5=2,
                                M212:Y212,
                                ""),
                            "")))
                )
            )
        )
    )
)</f>
        <v>0</v>
      </c>
      <c r="J212" s="242">
        <v>45163</v>
      </c>
      <c r="K212" s="242">
        <v>45203</v>
      </c>
      <c r="L212" s="91" t="s">
        <v>346</v>
      </c>
      <c r="M212" s="192">
        <v>1.1428571428571399</v>
      </c>
      <c r="N212" s="192">
        <v>0</v>
      </c>
      <c r="O212" s="192" t="s">
        <v>409</v>
      </c>
      <c r="P212" s="192" t="s">
        <v>409</v>
      </c>
      <c r="Q212" s="192" t="s">
        <v>409</v>
      </c>
      <c r="R212" s="192">
        <v>0.8</v>
      </c>
      <c r="S212" s="192">
        <v>-1.7250000000000001</v>
      </c>
      <c r="T212" s="192">
        <v>-2.7250000000000001</v>
      </c>
      <c r="U212" s="192" t="s">
        <v>409</v>
      </c>
      <c r="V212" s="192" t="s">
        <v>409</v>
      </c>
      <c r="W212" s="192" t="s">
        <v>409</v>
      </c>
      <c r="X212" s="192" t="s">
        <v>409</v>
      </c>
    </row>
    <row r="213" spans="1:24" x14ac:dyDescent="0.2">
      <c r="A213" s="84">
        <v>206</v>
      </c>
      <c r="B213" s="35" t="str">
        <f ca="1"/>
        <v>Uzbekistan</v>
      </c>
      <c r="C213" s="35" t="str">
        <f ca="1"/>
        <v>UZB</v>
      </c>
      <c r="D213" s="35" t="str">
        <f ca="1"/>
        <v>ECS           Europe &amp; Central Asia</v>
      </c>
      <c r="E213" s="35" t="str">
        <f ca="1"/>
        <v>Blend</v>
      </c>
      <c r="F213" s="190"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$M$4:$Y$4,
                    (M213:Y213),
                    "")),
            1,
            0))
        =0,
    NA(),
    IF(
        Parameters!$D$15=1,
        IF(
            SUM(--(ISNUMBER(IF($M$4:$Y$4=1,(M213:Y213),""))))&gt;0,
            MAX(IF(
                ISNUMBER(M213:Y213),
                IF(
                    M$4:Y$4=1,
                    M213:Y213,
                    ""),
                "")),
            MAX(IF(
                ISNUMBER(M213:Y213),
                IF(
                    M$4:Y$4=2,
                    M213:Y213,
                    ""),
                ""))
        ),
        IF(
            Parameters!$D$16=1,
            IFERROR(
                AVERAGE(IF(
                    ISNUMBER(M213:Y213),
                    IF(
                        M$4:Y$4=1,
                        M213:Y213,
                        ""),
                    "")),
                AVERAGE(IF(
                    ISNUMBER(M213:Y213),
                    IF(
                        M$4:Y$4=2,
                        M213:Y213,
                        ""),
                    ""))
            ),
            IF(
                Parameters!$D$17=1,
                IFERROR(
                    IF(
                        OR(
                            IF(
                                ISNUMBER(M213:Y213),
                                IF(
                                    M$4:Y$4=1,
                                    M213:Y213,
                                    ""),
                                "")
                            =0),
                        0,
                        GEOMEAN(IF(
                            ISNUMBER(M213:Y213),
                            IF(
                                M$4:Y$4=1,
                                M213:Y213,
                                ""),
                            ""))
                    ),
                    IF(
                        OR(IF(
                            ISNUMBER(M213:Y213),
                            IF(
                                M$4:Y$4=2,
                                M213:Y213,
                                ""),
                            "")
                            =0),
                        0,
                        GEOMEAN(IF(
                            ISNUMBER(M213:Y213),
                            IF(
                                M$4:Y$4=2,
                                M213:Y213,
                                ""),
                            "")))
                )
            )
        )
    )
)</f>
        <v>4.5714285714285703</v>
      </c>
      <c r="I213" s="191" cm="1">
        <f t="array" ref="I213">IF(
    SUM(IF(
            ISNUMBER(
                IF(
                    $M$5:$Y$5,
                    (M213:Y213),
                    "")),
            1,
            0))
        =0,
    NA(),
    IF(
        Parameters!$D$15=1,
        IF(
            SUM(--(ISNUMBER(IF($M$5:$Y$5=1,(M213:Y213),""))))&gt;0,
            MAX(IF(
                ISNUMBER(M213:Y213),
                IF(
                    M$5:Y$5=1,
                    M213:Y213,
                    ""),
                "")),
            MAX(IF(
                ISNUMBER(M213:Y213),
                IF(
                    M$5:Y$5=2,
                    M213:Y213,
                    ""),
                ""))
        ),
        IF(
            Parameters!$D$16=1,
            IFERROR(
                AVERAGE(IF(
                    ISNUMBER(M213:Y213),
                    IF(
                        M$5:Y$5=1,
                        M213:Y213,
                        ""),
                    "")),
                AVERAGE(IF(
                    ISNUMBER(M213:Y213),
                    IF(
                        M$5:Y$5=2,
                        M213:Y213,
                        ""),
                    ""))
            ),
            IF(
                Parameters!$D$17=1,
                IFERROR(
                    IF(
                        OR(
                            IF(
                                ISNUMBER(M213:Y213),
                                IF(
                                    M$5:Y$5=1,
                                    M213:Y213,
                                    ""),
                                "")
                            =0),
                        0,
                        GEOMEAN(IF(
                            ISNUMBER(M213:Y213),
                            IF(
                                M$5:Y$5=1,
                                M213:Y213,
                                ""),
                            ""))
                    ),
                    IF(
                        OR(IF(
                            ISNUMBER(M213:Y213),
                            IF(
                                M$5:Y$5=2,
                                M213:Y213,
                                ""),
                            "")
                            =0),
                        0,
                        GEOMEAN(IF(
                            ISNUMBER(M213:Y213),
                            IF(
                                M$5:Y$5=2,
                                M213:Y213,
                                ""),
                            "")))
                )
            )
        )
    )
)</f>
        <v>0</v>
      </c>
      <c r="J213" s="242">
        <v>45188</v>
      </c>
      <c r="K213" s="242">
        <v>45203</v>
      </c>
      <c r="L213" s="91" t="s">
        <v>348</v>
      </c>
      <c r="M213" s="192">
        <v>4.5714285714285703</v>
      </c>
      <c r="N213" s="192">
        <v>0</v>
      </c>
      <c r="O213" s="192" t="s">
        <v>409</v>
      </c>
      <c r="P213" s="192" t="s">
        <v>409</v>
      </c>
      <c r="Q213" s="192" t="s">
        <v>409</v>
      </c>
      <c r="R213" s="192">
        <v>3.2</v>
      </c>
      <c r="S213" s="192">
        <v>-0.77399999999999902</v>
      </c>
      <c r="T213" s="192">
        <v>-0.90600000000000003</v>
      </c>
      <c r="U213" s="192" t="s">
        <v>409</v>
      </c>
      <c r="V213" s="192" t="s">
        <v>409</v>
      </c>
      <c r="W213" s="192" t="s">
        <v>409</v>
      </c>
      <c r="X213" s="192" t="s">
        <v>409</v>
      </c>
    </row>
    <row r="214" spans="1:24" x14ac:dyDescent="0.2">
      <c r="A214" s="84">
        <v>207</v>
      </c>
      <c r="B214" s="35" t="str">
        <f ca="1"/>
        <v>St. Vincent and the Grenadines</v>
      </c>
      <c r="C214" s="35" t="str">
        <f ca="1"/>
        <v>VCT</v>
      </c>
      <c r="D214" s="35" t="str">
        <f ca="1"/>
        <v>LCN           Latin America &amp; Caribbean</v>
      </c>
      <c r="E214" s="35" t="str">
        <f ca="1"/>
        <v>Blend</v>
      </c>
      <c r="F214" s="190"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$M$4:$Y$4,
                    (M214:Y214),
                    "")),
            1,
            0))
        =0,
    NA(),
    IF(
        Parameters!$D$15=1,
        IF(
            SUM(--(ISNUMBER(IF($M$4:$Y$4=1,(M214:Y214),""))))&gt;0,
            MAX(IF(
                ISNUMBER(M214:Y214),
                IF(
                    M$4:Y$4=1,
                    M214:Y214,
                    ""),
                "")),
            MAX(IF(
                ISNUMBER(M214:Y214),
                IF(
                    M$4:Y$4=2,
                    M214:Y214,
                    ""),
                ""))
        ),
        IF(
            Parameters!$D$16=1,
            IFERROR(
                AVERAGE(IF(
                    ISNUMBER(M214:Y214),
                    IF(
                        M$4:Y$4=1,
                        M214:Y214,
                        ""),
                    "")),
                AVERAGE(IF(
                    ISNUMBER(M214:Y214),
                    IF(
                        M$4:Y$4=2,
                        M214:Y214,
                        ""),
                    ""))
            ),
            IF(
                Parameters!$D$17=1,
                IFERROR(
                    IF(
                        OR(
                            IF(
                                ISNUMBER(M214:Y214),
                                IF(
                                    M$4:Y$4=1,
                                    M214:Y214,
                                    ""),
                                "")
                            =0),
                        0,
                        GEOMEAN(IF(
                            ISNUMBER(M214:Y214),
                            IF(
                                M$4:Y$4=1,
                                M214:Y214,
                                ""),
                            ""))
                    ),
                    IF(
                        OR(IF(
                            ISNUMBER(M214:Y214),
                            IF(
                                M$4:Y$4=2,
                                M214:Y214,
                                ""),
                            "")
                            =0),
                        0,
                        GEOMEAN(IF(
                            ISNUMBER(M214:Y214),
                            IF(
                                M$4:Y$4=2,
                                M214:Y214,
                                ""),
                            "")))
                )
            )
        )
    )
)</f>
        <v>6.71428571428571</v>
      </c>
      <c r="I214" s="191" t="e" cm="1">
        <f t="array" ref="I214">IF(
    SUM(IF(
            ISNUMBER(
                IF(
                    $M$5:$Y$5,
                    (M214:Y214),
                    "")),
            1,
            0))
        =0,
    NA(),
    IF(
        Parameters!$D$15=1,
        IF(
            SUM(--(ISNUMBER(IF($M$5:$Y$5=1,(M214:Y214),""))))&gt;0,
            MAX(IF(
                ISNUMBER(M214:Y214),
                IF(
                    M$5:Y$5=1,
                    M214:Y214,
                    ""),
                "")),
            MAX(IF(
                ISNUMBER(M214:Y214),
                IF(
                    M$5:Y$5=2,
                    M214:Y214,
                    ""),
                ""))
        ),
        IF(
            Parameters!$D$16=1,
            IFERROR(
                AVERAGE(IF(
                    ISNUMBER(M214:Y214),
                    IF(
                        M$5:Y$5=1,
                        M214:Y214,
                        ""),
                    "")),
                AVERAGE(IF(
                    ISNUMBER(M214:Y214),
                    IF(
                        M$5:Y$5=2,
                        M214:Y214,
                        ""),
                    ""))
            ),
            IF(
                Parameters!$D$17=1,
                IFERROR(
                    IF(
                        OR(
                            IF(
                                ISNUMBER(M214:Y214),
                                IF(
                                    M$5:Y$5=1,
                                    M214:Y214,
                                    ""),
                                "")
                            =0),
                        0,
                        GEOMEAN(IF(
                            ISNUMBER(M214:Y214),
                            IF(
                                M$5:Y$5=1,
                                M214:Y214,
                                ""),
                            ""))
                    ),
                    IF(
                        OR(IF(
                            ISNUMBER(M214:Y214),
                            IF(
                                M$5:Y$5=2,
                                M214:Y214,
                                ""),
                            "")
                            =0),
                        0,
                        GEOMEAN(IF(
                            ISNUMBER(M214:Y214),
                            IF(
                                M$5:Y$5=2,
                                M214:Y214,
                                ""),
                            "")))
                )
            )
        )
    )
)</f>
        <v>#N/A</v>
      </c>
      <c r="J214" s="242">
        <v>45188</v>
      </c>
      <c r="K214" s="242">
        <v>45014</v>
      </c>
      <c r="L214" s="91" t="s">
        <v>349</v>
      </c>
      <c r="M214" s="192">
        <v>6.71428571428571</v>
      </c>
      <c r="N214" s="192" t="s">
        <v>409</v>
      </c>
      <c r="O214" s="192" t="s">
        <v>409</v>
      </c>
      <c r="P214" s="192" t="s">
        <v>409</v>
      </c>
      <c r="Q214" s="192" t="s">
        <v>409</v>
      </c>
      <c r="R214" s="192">
        <v>4.7</v>
      </c>
      <c r="S214" s="192" t="s">
        <v>409</v>
      </c>
      <c r="T214" s="192" t="s">
        <v>409</v>
      </c>
      <c r="U214" s="192" t="s">
        <v>409</v>
      </c>
      <c r="V214" s="192" t="s">
        <v>409</v>
      </c>
      <c r="W214" s="192" t="s">
        <v>409</v>
      </c>
      <c r="X214" s="192" t="s">
        <v>409</v>
      </c>
    </row>
    <row r="215" spans="1:24" x14ac:dyDescent="0.2">
      <c r="A215" s="84">
        <v>208</v>
      </c>
      <c r="B215" s="35" t="str">
        <f ca="1"/>
        <v>Venezuela, RB</v>
      </c>
      <c r="C215" s="35" t="str">
        <f ca="1"/>
        <v>VEN</v>
      </c>
      <c r="D215" s="35" t="str">
        <f ca="1"/>
        <v>LCN           Latin America &amp; Caribbean</v>
      </c>
      <c r="E215" s="35" t="str">
        <f ca="1"/>
        <v>IBRD</v>
      </c>
      <c r="F215" s="190"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$M$4:$Y$4,
                    (M215:Y215),
                    "")),
            1,
            0))
        =0,
    NA(),
    IF(
        Parameters!$D$15=1,
        IF(
            SUM(--(ISNUMBER(IF($M$4:$Y$4=1,(M215:Y215),""))))&gt;0,
            MAX(IF(
                ISNUMBER(M215:Y215),
                IF(
                    M$4:Y$4=1,
                    M215:Y215,
                    ""),
                "")),
            MAX(IF(
                ISNUMBER(M215:Y215),
                IF(
                    M$4:Y$4=2,
                    M215:Y215,
                    ""),
                ""))
        ),
        IF(
            Parameters!$D$16=1,
            IFERROR(
                AVERAGE(IF(
                    ISNUMBER(M215:Y215),
                    IF(
                        M$4:Y$4=1,
                        M215:Y215,
                        ""),
                    "")),
                AVERAGE(IF(
                    ISNUMBER(M215:Y215),
                    IF(
                        M$4:Y$4=2,
                        M215:Y215,
                        ""),
                    ""))
            ),
            IF(
                Parameters!$D$17=1,
                IFERROR(
                    IF(
                        OR(
                            IF(
                                ISNUMBER(M215:Y215),
                                IF(
                                    M$4:Y$4=1,
                                    M215:Y215,
                                    ""),
                                "")
                            =0),
                        0,
                        GEOMEAN(IF(
                            ISNUMBER(M215:Y215),
                            IF(
                                M$4:Y$4=1,
                                M215:Y215,
                                ""),
                            ""))
                    ),
                    IF(
                        OR(IF(
                            ISNUMBER(M215:Y215),
                            IF(
                                M$4:Y$4=2,
                                M215:Y215,
                                ""),
                            "")
                            =0),
                        0,
                        GEOMEAN(IF(
                            ISNUMBER(M215:Y215),
                            IF(
                                M$4:Y$4=2,
                                M215:Y215,
                                ""),
                            "")))
                )
            )
        )
    )
)</f>
        <v>5.8571428571428497</v>
      </c>
      <c r="I215" s="191" t="e" cm="1">
        <f t="array" ref="I215">IF(
    SUM(IF(
            ISNUMBER(
                IF(
                    $M$5:$Y$5,
                    (M215:Y215),
                    "")),
            1,
            0))
        =0,
    NA(),
    IF(
        Parameters!$D$15=1,
        IF(
            SUM(--(ISNUMBER(IF($M$5:$Y$5=1,(M215:Y215),""))))&gt;0,
            MAX(IF(
                ISNUMBER(M215:Y215),
                IF(
                    M$5:Y$5=1,
                    M215:Y215,
                    ""),
                "")),
            MAX(IF(
                ISNUMBER(M215:Y215),
                IF(
                    M$5:Y$5=2,
                    M215:Y215,
                    ""),
                ""))
        ),
        IF(
            Parameters!$D$16=1,
            IFERROR(
                AVERAGE(IF(
                    ISNUMBER(M215:Y215),
                    IF(
                        M$5:Y$5=1,
                        M215:Y215,
                        ""),
                    "")),
                AVERAGE(IF(
                    ISNUMBER(M215:Y215),
                    IF(
                        M$5:Y$5=2,
                        M215:Y215,
                        ""),
                    ""))
            ),
            IF(
                Parameters!$D$17=1,
                IFERROR(
                    IF(
                        OR(
                            IF(
                                ISNUMBER(M215:Y215),
                                IF(
                                    M$5:Y$5=1,
                                    M215:Y215,
                                    ""),
                                "")
                            =0),
                        0,
                        GEOMEAN(IF(
                            ISNUMBER(M215:Y215),
                            IF(
                                M$5:Y$5=1,
                                M215:Y215,
                                ""),
                            ""))
                    ),
                    IF(
                        OR(IF(
                            ISNUMBER(M215:Y215),
                            IF(
                                M$5:Y$5=2,
                                M215:Y215,
                                ""),
                            "")
                            =0),
                        0,
                        GEOMEAN(IF(
                            ISNUMBER(M215:Y215),
                            IF(
                                M$5:Y$5=2,
                                M215:Y215,
                                ""),
                            "")))
                )
            )
        )
    )
)</f>
        <v>#N/A</v>
      </c>
      <c r="J215" s="242">
        <v>45188</v>
      </c>
      <c r="K215" s="242">
        <v>45014</v>
      </c>
      <c r="L215" s="91" t="s">
        <v>350</v>
      </c>
      <c r="M215" s="192">
        <v>5.8571428571428497</v>
      </c>
      <c r="N215" s="192" t="s">
        <v>409</v>
      </c>
      <c r="O215" s="192" t="s">
        <v>409</v>
      </c>
      <c r="P215" s="192" t="s">
        <v>409</v>
      </c>
      <c r="Q215" s="192" t="s">
        <v>409</v>
      </c>
      <c r="R215" s="192">
        <v>4.0999999999999996</v>
      </c>
      <c r="S215" s="192" t="s">
        <v>409</v>
      </c>
      <c r="T215" s="192" t="s">
        <v>409</v>
      </c>
      <c r="U215" s="192" t="s">
        <v>409</v>
      </c>
      <c r="V215" s="192" t="s">
        <v>409</v>
      </c>
      <c r="W215" s="192" t="s">
        <v>409</v>
      </c>
      <c r="X215" s="192" t="s">
        <v>409</v>
      </c>
    </row>
    <row r="216" spans="1:24" x14ac:dyDescent="0.2">
      <c r="A216" s="84">
        <v>209</v>
      </c>
      <c r="B216" s="35" t="str">
        <f ca="1"/>
        <v>British Virgin Islands</v>
      </c>
      <c r="C216" s="35" t="str">
        <f ca="1"/>
        <v>VGB</v>
      </c>
      <c r="D216" s="35" t="str">
        <f ca="1"/>
        <v>LCN           Latin America &amp; Caribbean</v>
      </c>
      <c r="E216" s="35" t="str">
        <f ca="1"/>
        <v>NA</v>
      </c>
      <c r="F216" s="190" t="str">
        <f t="shared" ca="1" si="6"/>
        <v/>
      </c>
      <c r="G216" s="80" t="e">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$M$4:$Y$4,
                    (M216:Y216),
                    "")),
            1,
            0))
        =0,
    NA(),
    IF(
        Parameters!$D$15=1,
        IF(
            SUM(--(ISNUMBER(IF($M$4:$Y$4=1,(M216:Y216),""))))&gt;0,
            MAX(IF(
                ISNUMBER(M216:Y216),
                IF(
                    M$4:Y$4=1,
                    M216:Y216,
                    ""),
                "")),
            MAX(IF(
                ISNUMBER(M216:Y216),
                IF(
                    M$4:Y$4=2,
                    M216:Y216,
                    ""),
                ""))
        ),
        IF(
            Parameters!$D$16=1,
            IFERROR(
                AVERAGE(IF(
                    ISNUMBER(M216:Y216),
                    IF(
                        M$4:Y$4=1,
                        M216:Y216,
                        ""),
                    "")),
                AVERAGE(IF(
                    ISNUMBER(M216:Y216),
                    IF(
                        M$4:Y$4=2,
                        M216:Y216,
                        ""),
                    ""))
            ),
            IF(
                Parameters!$D$17=1,
                IFERROR(
                    IF(
                        OR(
                            IF(
                                ISNUMBER(M216:Y216),
                                IF(
                                    M$4:Y$4=1,
                                    M216:Y216,
                                    ""),
                                "")
                            =0),
                        0,
                        GEOMEAN(IF(
                            ISNUMBER(M216:Y216),
                            IF(
                                M$4:Y$4=1,
                                M216:Y216,
                                ""),
                            ""))
                    ),
                    IF(
                        OR(IF(
                            ISNUMBER(M216:Y216),
                            IF(
                                M$4:Y$4=2,
                                M216:Y216,
                                ""),
                            "")
                            =0),
                        0,
                        GEOMEAN(IF(
                            ISNUMBER(M216:Y216),
                            IF(
                                M$4:Y$4=2,
                                M216:Y216,
                                ""),
                            "")))
                )
            )
        )
    )
)</f>
        <v>#N/A</v>
      </c>
      <c r="I216" s="191" t="e" cm="1">
        <f t="array" ref="I216">IF(
    SUM(IF(
            ISNUMBER(
                IF(
                    $M$5:$Y$5,
                    (M216:Y216),
                    "")),
            1,
            0))
        =0,
    NA(),
    IF(
        Parameters!$D$15=1,
        IF(
            SUM(--(ISNUMBER(IF($M$5:$Y$5=1,(M216:Y216),""))))&gt;0,
            MAX(IF(
                ISNUMBER(M216:Y216),
                IF(
                    M$5:Y$5=1,
                    M216:Y216,
                    ""),
                "")),
            MAX(IF(
                ISNUMBER(M216:Y216),
                IF(
                    M$5:Y$5=2,
                    M216:Y216,
                    ""),
                ""))
        ),
        IF(
            Parameters!$D$16=1,
            IFERROR(
                AVERAGE(IF(
                    ISNUMBER(M216:Y216),
                    IF(
                        M$5:Y$5=1,
                        M216:Y216,
                        ""),
                    "")),
                AVERAGE(IF(
                    ISNUMBER(M216:Y216),
                    IF(
                        M$5:Y$5=2,
                        M216:Y216,
                        ""),
                    ""))
            ),
            IF(
                Parameters!$D$17=1,
                IFERROR(
                    IF(
                        OR(
                            IF(
                                ISNUMBER(M216:Y216),
                                IF(
                                    M$5:Y$5=1,
                                    M216:Y216,
                                    ""),
                                "")
                            =0),
                        0,
                        GEOMEAN(IF(
                            ISNUMBER(M216:Y216),
                            IF(
                                M$5:Y$5=1,
                                M216:Y216,
                                ""),
                            ""))
                    ),
                    IF(
                        OR(IF(
                            ISNUMBER(M216:Y216),
                            IF(
                                M$5:Y$5=2,
                                M216:Y216,
                                ""),
                            "")
                            =0),
                        0,
                        GEOMEAN(IF(
                            ISNUMBER(M216:Y216),
                            IF(
                                M$5:Y$5=2,
                                M216:Y216,
                                ""),
                            "")))
                )
            )
        )
    )
)</f>
        <v>#N/A</v>
      </c>
      <c r="J216" s="242" t="s">
        <v>409</v>
      </c>
      <c r="K216" s="242">
        <v>45014</v>
      </c>
      <c r="L216" s="91" t="s">
        <v>719</v>
      </c>
      <c r="M216" s="192" t="s">
        <v>409</v>
      </c>
      <c r="N216" s="192" t="s">
        <v>409</v>
      </c>
      <c r="O216" s="192" t="s">
        <v>409</v>
      </c>
      <c r="P216" s="192" t="s">
        <v>409</v>
      </c>
      <c r="Q216" s="192" t="s">
        <v>409</v>
      </c>
      <c r="R216" s="192" t="s">
        <v>409</v>
      </c>
      <c r="S216" s="192" t="s">
        <v>409</v>
      </c>
      <c r="T216" s="192" t="s">
        <v>409</v>
      </c>
      <c r="U216" s="192" t="s">
        <v>409</v>
      </c>
      <c r="V216" s="192" t="s">
        <v>409</v>
      </c>
      <c r="W216" s="192" t="s">
        <v>409</v>
      </c>
      <c r="X216" s="192" t="s">
        <v>409</v>
      </c>
    </row>
    <row r="217" spans="1:24" x14ac:dyDescent="0.2">
      <c r="A217" s="84">
        <v>210</v>
      </c>
      <c r="B217" s="35" t="str">
        <f ca="1"/>
        <v>Virgin Islands (U.S.)</v>
      </c>
      <c r="C217" s="35" t="str">
        <f ca="1"/>
        <v>VIR</v>
      </c>
      <c r="D217" s="35" t="str">
        <f ca="1"/>
        <v>LCN           Latin America &amp; Caribbean</v>
      </c>
      <c r="E217" s="35" t="str">
        <f ca="1"/>
        <v>NA</v>
      </c>
      <c r="F217" s="190" t="str">
        <f t="shared" ca="1" si="6"/>
        <v/>
      </c>
      <c r="G217" s="80" t="e">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$M$4:$Y$4,
                    (M217:Y217),
                    "")),
            1,
            0))
        =0,
    NA(),
    IF(
        Parameters!$D$15=1,
        IF(
            SUM(--(ISNUMBER(IF($M$4:$Y$4=1,(M217:Y217),""))))&gt;0,
            MAX(IF(
                ISNUMBER(M217:Y217),
                IF(
                    M$4:Y$4=1,
                    M217:Y217,
                    ""),
                "")),
            MAX(IF(
                ISNUMBER(M217:Y217),
                IF(
                    M$4:Y$4=2,
                    M217:Y217,
                    ""),
                ""))
        ),
        IF(
            Parameters!$D$16=1,
            IFERROR(
                AVERAGE(IF(
                    ISNUMBER(M217:Y217),
                    IF(
                        M$4:Y$4=1,
                        M217:Y217,
                        ""),
                    "")),
                AVERAGE(IF(
                    ISNUMBER(M217:Y217),
                    IF(
                        M$4:Y$4=2,
                        M217:Y217,
                        ""),
                    ""))
            ),
            IF(
                Parameters!$D$17=1,
                IFERROR(
                    IF(
                        OR(
                            IF(
                                ISNUMBER(M217:Y217),
                                IF(
                                    M$4:Y$4=1,
                                    M217:Y217,
                                    ""),
                                "")
                            =0),
                        0,
                        GEOMEAN(IF(
                            ISNUMBER(M217:Y217),
                            IF(
                                M$4:Y$4=1,
                                M217:Y217,
                                ""),
                            ""))
                    ),
                    IF(
                        OR(IF(
                            ISNUMBER(M217:Y217),
                            IF(
                                M$4:Y$4=2,
                                M217:Y217,
                                ""),
                            "")
                            =0),
                        0,
                        GEOMEAN(IF(
                            ISNUMBER(M217:Y217),
                            IF(
                                M$4:Y$4=2,
                                M217:Y217,
                                ""),
                            "")))
                )
            )
        )
    )
)</f>
        <v>#N/A</v>
      </c>
      <c r="I217" s="191" t="e" cm="1">
        <f t="array" ref="I217">IF(
    SUM(IF(
            ISNUMBER(
                IF(
                    $M$5:$Y$5,
                    (M217:Y217),
                    "")),
            1,
            0))
        =0,
    NA(),
    IF(
        Parameters!$D$15=1,
        IF(
            SUM(--(ISNUMBER(IF($M$5:$Y$5=1,(M217:Y217),""))))&gt;0,
            MAX(IF(
                ISNUMBER(M217:Y217),
                IF(
                    M$5:Y$5=1,
                    M217:Y217,
                    ""),
                "")),
            MAX(IF(
                ISNUMBER(M217:Y217),
                IF(
                    M$5:Y$5=2,
                    M217:Y217,
                    ""),
                ""))
        ),
        IF(
            Parameters!$D$16=1,
            IFERROR(
                AVERAGE(IF(
                    ISNUMBER(M217:Y217),
                    IF(
                        M$5:Y$5=1,
                        M217:Y217,
                        ""),
                    "")),
                AVERAGE(IF(
                    ISNUMBER(M217:Y217),
                    IF(
                        M$5:Y$5=2,
                        M217:Y217,
                        ""),
                    ""))
            ),
            IF(
                Parameters!$D$17=1,
                IFERROR(
                    IF(
                        OR(
                            IF(
                                ISNUMBER(M217:Y217),
                                IF(
                                    M$5:Y$5=1,
                                    M217:Y217,
                                    ""),
                                "")
                            =0),
                        0,
                        GEOMEAN(IF(
                            ISNUMBER(M217:Y217),
                            IF(
                                M$5:Y$5=1,
                                M217:Y217,
                                ""),
                            ""))
                    ),
                    IF(
                        OR(IF(
                            ISNUMBER(M217:Y217),
                            IF(
                                M$5:Y$5=2,
                                M217:Y217,
                                ""),
                            "")
                            =0),
                        0,
                        GEOMEAN(IF(
                            ISNUMBER(M217:Y217),
                            IF(
                                M$5:Y$5=2,
                                M217:Y217,
                                ""),
                            "")))
                )
            )
        )
    )
)</f>
        <v>#N/A</v>
      </c>
      <c r="J217" s="242" t="s">
        <v>409</v>
      </c>
      <c r="K217" s="242">
        <v>45014</v>
      </c>
      <c r="L217" s="91" t="s">
        <v>720</v>
      </c>
      <c r="M217" s="192" t="s">
        <v>409</v>
      </c>
      <c r="N217" s="192" t="s">
        <v>409</v>
      </c>
      <c r="O217" s="192" t="s">
        <v>409</v>
      </c>
      <c r="P217" s="192" t="s">
        <v>409</v>
      </c>
      <c r="Q217" s="192" t="s">
        <v>409</v>
      </c>
      <c r="R217" s="192" t="s">
        <v>409</v>
      </c>
      <c r="S217" s="192" t="s">
        <v>409</v>
      </c>
      <c r="T217" s="192" t="s">
        <v>409</v>
      </c>
      <c r="U217" s="192" t="s">
        <v>409</v>
      </c>
      <c r="V217" s="192" t="s">
        <v>409</v>
      </c>
      <c r="W217" s="192" t="s">
        <v>409</v>
      </c>
      <c r="X217" s="192" t="s">
        <v>409</v>
      </c>
    </row>
    <row r="218" spans="1:24" x14ac:dyDescent="0.2">
      <c r="A218" s="84">
        <v>211</v>
      </c>
      <c r="B218" s="35" t="str">
        <f ca="1"/>
        <v>Vietnam</v>
      </c>
      <c r="C218" s="35" t="str">
        <f ca="1"/>
        <v>VNM</v>
      </c>
      <c r="D218" s="35" t="str">
        <f ca="1"/>
        <v>EAS           East Asia &amp; Pacific</v>
      </c>
      <c r="E218" s="35" t="str">
        <f ca="1"/>
        <v>IBRD</v>
      </c>
      <c r="F218" s="190"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5.3665631459994954</v>
      </c>
      <c r="H218" s="80" cm="1">
        <f t="array" ref="H218">IF(
    SUM(IF(
            ISNUMBER(
                IF(
                    $M$4:$Y$4,
                    (M218:Y218),
                    "")),
            1,
            0))
        =0,
    NA(),
    IF(
        Parameters!$D$15=1,
        IF(
            SUM(--(ISNUMBER(IF($M$4:$Y$4=1,(M218:Y218),""))))&gt;0,
            MAX(IF(
                ISNUMBER(M218:Y218),
                IF(
                    M$4:Y$4=1,
                    M218:Y218,
                    ""),
                "")),
            MAX(IF(
                ISNUMBER(M218:Y218),
                IF(
                    M$4:Y$4=2,
                    M218:Y218,
                    ""),
                ""))
        ),
        IF(
            Parameters!$D$16=1,
            IFERROR(
                AVERAGE(IF(
                    ISNUMBER(M218:Y218),
                    IF(
                        M$4:Y$4=1,
                        M218:Y218,
                        ""),
                    "")),
                AVERAGE(IF(
                    ISNUMBER(M218:Y218),
                    IF(
                        M$4:Y$4=2,
                        M218:Y218,
                        ""),
                    ""))
            ),
            IF(
                Parameters!$D$17=1,
                IFERROR(
                    IF(
                        OR(
                            IF(
                                ISNUMBER(M218:Y218),
                                IF(
                                    M$4:Y$4=1,
                                    M218:Y218,
                                    ""),
                                "")
                            =0),
                        0,
                        GEOMEAN(IF(
                            ISNUMBER(M218:Y218),
                            IF(
                                M$4:Y$4=1,
                                M218:Y218,
                                ""),
                            ""))
                    ),
                    IF(
                        OR(IF(
                            ISNUMBER(M218:Y218),
                            IF(
                                M$4:Y$4=2,
                                M218:Y218,
                                ""),
                            "")
                            =0),
                        0,
                        GEOMEAN(IF(
                            ISNUMBER(M218:Y218),
                            IF(
                                M$4:Y$4=2,
                                M218:Y218,
                                ""),
                            "")))
                )
            )
        )
    )
)</f>
        <v>4</v>
      </c>
      <c r="I218" s="191" cm="1">
        <f t="array" ref="I218">IF(
    SUM(IF(
            ISNUMBER(
                IF(
                    $M$5:$Y$5,
                    (M218:Y218),
                    "")),
            1,
            0))
        =0,
    NA(),
    IF(
        Parameters!$D$15=1,
        IF(
            SUM(--(ISNUMBER(IF($M$5:$Y$5=1,(M218:Y218),""))))&gt;0,
            MAX(IF(
                ISNUMBER(M218:Y218),
                IF(
                    M$5:Y$5=1,
                    M218:Y218,
                    ""),
                "")),
            MAX(IF(
                ISNUMBER(M218:Y218),
                IF(
                    M$5:Y$5=2,
                    M218:Y218,
                    ""),
                ""))
        ),
        IF(
            Parameters!$D$16=1,
            IFERROR(
                AVERAGE(IF(
                    ISNUMBER(M218:Y218),
                    IF(
                        M$5:Y$5=1,
                        M218:Y218,
                        ""),
                    "")),
                AVERAGE(IF(
                    ISNUMBER(M218:Y218),
                    IF(
                        M$5:Y$5=2,
                        M218:Y218,
                        ""),
                    ""))
            ),
            IF(
                Parameters!$D$17=1,
                IFERROR(
                    IF(
                        OR(
                            IF(
                                ISNUMBER(M218:Y218),
                                IF(
                                    M$5:Y$5=1,
                                    M218:Y218,
                                    ""),
                                "")
                            =0),
                        0,
                        GEOMEAN(IF(
                            ISNUMBER(M218:Y218),
                            IF(
                                M$5:Y$5=1,
                                M218:Y218,
                                ""),
                            ""))
                    ),
                    IF(
                        OR(IF(
                            ISNUMBER(M218:Y218),
                            IF(
                                M$5:Y$5=2,
                                M218:Y218,
                                ""),
                            "")
                            =0),
                        0,
                        GEOMEAN(IF(
                            ISNUMBER(M218:Y218),
                            IF(
                                M$5:Y$5=2,
                                M218:Y218,
                                ""),
                            "")))
                )
            )
        )
    )
)</f>
        <v>7.2</v>
      </c>
      <c r="J218" s="242">
        <v>45188</v>
      </c>
      <c r="K218" s="242">
        <v>45203</v>
      </c>
      <c r="L218" s="91" t="s">
        <v>351</v>
      </c>
      <c r="M218" s="192">
        <v>4</v>
      </c>
      <c r="N218" s="192">
        <v>7.2</v>
      </c>
      <c r="O218" s="192">
        <v>0</v>
      </c>
      <c r="P218" s="192">
        <v>0</v>
      </c>
      <c r="Q218" s="192" t="s">
        <v>409</v>
      </c>
      <c r="R218" s="192">
        <v>2.8</v>
      </c>
      <c r="S218" s="192">
        <v>-0.88</v>
      </c>
      <c r="T218" s="192">
        <v>0.72</v>
      </c>
      <c r="U218" s="192" t="s">
        <v>539</v>
      </c>
      <c r="V218" s="192">
        <v>-9.3924130678958204E-2</v>
      </c>
      <c r="W218" s="192">
        <v>-4.40845105514059E-2</v>
      </c>
      <c r="X218" s="192" t="s">
        <v>409</v>
      </c>
    </row>
    <row r="219" spans="1:24" x14ac:dyDescent="0.2">
      <c r="A219" s="84">
        <v>212</v>
      </c>
      <c r="B219" s="35" t="str">
        <f ca="1"/>
        <v>Vanuatu</v>
      </c>
      <c r="C219" s="35" t="str">
        <f ca="1"/>
        <v>VUT</v>
      </c>
      <c r="D219" s="35" t="str">
        <f ca="1"/>
        <v>EAS           East Asia &amp; Pacific</v>
      </c>
      <c r="E219" s="35" t="str">
        <f ca="1"/>
        <v>IDA</v>
      </c>
      <c r="F219" s="190"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$M$4:$Y$4,
                    (M219:Y219),
                    "")),
            1,
            0))
        =0,
    NA(),
    IF(
        Parameters!$D$15=1,
        IF(
            SUM(--(ISNUMBER(IF($M$4:$Y$4=1,(M219:Y219),""))))&gt;0,
            MAX(IF(
                ISNUMBER(M219:Y219),
                IF(
                    M$4:Y$4=1,
                    M219:Y219,
                    ""),
                "")),
            MAX(IF(
                ISNUMBER(M219:Y219),
                IF(
                    M$4:Y$4=2,
                    M219:Y219,
                    ""),
                ""))
        ),
        IF(
            Parameters!$D$16=1,
            IFERROR(
                AVERAGE(IF(
                    ISNUMBER(M219:Y219),
                    IF(
                        M$4:Y$4=1,
                        M219:Y219,
                        ""),
                    "")),
                AVERAGE(IF(
                    ISNUMBER(M219:Y219),
                    IF(
                        M$4:Y$4=2,
                        M219:Y219,
                        ""),
                    ""))
            ),
            IF(
                Parameters!$D$17=1,
                IFERROR(
                    IF(
                        OR(
                            IF(
                                ISNUMBER(M219:Y219),
                                IF(
                                    M$4:Y$4=1,
                                    M219:Y219,
                                    ""),
                                "")
                            =0),
                        0,
                        GEOMEAN(IF(
                            ISNUMBER(M219:Y219),
                            IF(
                                M$4:Y$4=1,
                                M219:Y219,
                                ""),
                            ""))
                    ),
                    IF(
                        OR(IF(
                            ISNUMBER(M219:Y219),
                            IF(
                                M$4:Y$4=2,
                                M219:Y219,
                                ""),
                            "")
                            =0),
                        0,
                        GEOMEAN(IF(
                            ISNUMBER(M219:Y219),
                            IF(
                                M$4:Y$4=2,
                                M219:Y219,
                                ""),
                            "")))
                )
            )
        )
    )
)</f>
        <v>7.5714285714285703</v>
      </c>
      <c r="I219" s="191" t="e" cm="1">
        <f t="array" ref="I219">IF(
    SUM(IF(
            ISNUMBER(
                IF(
                    $M$5:$Y$5,
                    (M219:Y219),
                    "")),
            1,
            0))
        =0,
    NA(),
    IF(
        Parameters!$D$15=1,
        IF(
            SUM(--(ISNUMBER(IF($M$5:$Y$5=1,(M219:Y219),""))))&gt;0,
            MAX(IF(
                ISNUMBER(M219:Y219),
                IF(
                    M$5:Y$5=1,
                    M219:Y219,
                    ""),
                "")),
            MAX(IF(
                ISNUMBER(M219:Y219),
                IF(
                    M$5:Y$5=2,
                    M219:Y219,
                    ""),
                ""))
        ),
        IF(
            Parameters!$D$16=1,
            IFERROR(
                AVERAGE(IF(
                    ISNUMBER(M219:Y219),
                    IF(
                        M$5:Y$5=1,
                        M219:Y219,
                        ""),
                    "")),
                AVERAGE(IF(
                    ISNUMBER(M219:Y219),
                    IF(
                        M$5:Y$5=2,
                        M219:Y219,
                        ""),
                    ""))
            ),
            IF(
                Parameters!$D$17=1,
                IFERROR(
                    IF(
                        OR(
                            IF(
                                ISNUMBER(M219:Y219),
                                IF(
                                    M$5:Y$5=1,
                                    M219:Y219,
                                    ""),
                                "")
                            =0),
                        0,
                        GEOMEAN(IF(
                            ISNUMBER(M219:Y219),
                            IF(
                                M$5:Y$5=1,
                                M219:Y219,
                                ""),
                            ""))
                    ),
                    IF(
                        OR(IF(
                            ISNUMBER(M219:Y219),
                            IF(
                                M$5:Y$5=2,
                                M219:Y219,
                                ""),
                            "")
                            =0),
                        0,
                        GEOMEAN(IF(
                            ISNUMBER(M219:Y219),
                            IF(
                                M$5:Y$5=2,
                                M219:Y219,
                                ""),
                            "")))
                )
            )
        )
    )
)</f>
        <v>#N/A</v>
      </c>
      <c r="J219" s="242">
        <v>45188</v>
      </c>
      <c r="K219" s="242">
        <v>45014</v>
      </c>
      <c r="L219" s="91" t="s">
        <v>353</v>
      </c>
      <c r="M219" s="192">
        <v>7.5714285714285703</v>
      </c>
      <c r="N219" s="192" t="s">
        <v>409</v>
      </c>
      <c r="O219" s="192" t="s">
        <v>409</v>
      </c>
      <c r="P219" s="192" t="s">
        <v>409</v>
      </c>
      <c r="Q219" s="192" t="s">
        <v>409</v>
      </c>
      <c r="R219" s="192">
        <v>5.3</v>
      </c>
      <c r="S219" s="192" t="s">
        <v>409</v>
      </c>
      <c r="T219" s="192" t="s">
        <v>409</v>
      </c>
      <c r="U219" s="192" t="s">
        <v>409</v>
      </c>
      <c r="V219" s="192" t="s">
        <v>409</v>
      </c>
      <c r="W219" s="192" t="s">
        <v>409</v>
      </c>
      <c r="X219" s="192" t="s">
        <v>409</v>
      </c>
    </row>
    <row r="220" spans="1:24" x14ac:dyDescent="0.2">
      <c r="A220" s="84">
        <v>213</v>
      </c>
      <c r="B220" s="35" t="str">
        <f ca="1"/>
        <v>Samoa</v>
      </c>
      <c r="C220" s="35" t="str">
        <f ca="1"/>
        <v>WSM</v>
      </c>
      <c r="D220" s="35" t="str">
        <f ca="1"/>
        <v>EAS           East Asia &amp; Pacific</v>
      </c>
      <c r="E220" s="35" t="str">
        <f ca="1"/>
        <v>IDA</v>
      </c>
      <c r="F220" s="190"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$M$4:$Y$4,
                    (M220:Y220),
                    "")),
            1,
            0))
        =0,
    NA(),
    IF(
        Parameters!$D$15=1,
        IF(
            SUM(--(ISNUMBER(IF($M$4:$Y$4=1,(M220:Y220),""))))&gt;0,
            MAX(IF(
                ISNUMBER(M220:Y220),
                IF(
                    M$4:Y$4=1,
                    M220:Y220,
                    ""),
                "")),
            MAX(IF(
                ISNUMBER(M220:Y220),
                IF(
                    M$4:Y$4=2,
                    M220:Y220,
                    ""),
                ""))
        ),
        IF(
            Parameters!$D$16=1,
            IFERROR(
                AVERAGE(IF(
                    ISNUMBER(M220:Y220),
                    IF(
                        M$4:Y$4=1,
                        M220:Y220,
                        ""),
                    "")),
                AVERAGE(IF(
                    ISNUMBER(M220:Y220),
                    IF(
                        M$4:Y$4=2,
                        M220:Y220,
                        ""),
                    ""))
            ),
            IF(
                Parameters!$D$17=1,
                IFERROR(
                    IF(
                        OR(
                            IF(
                                ISNUMBER(M220:Y220),
                                IF(
                                    M$4:Y$4=1,
                                    M220:Y220,
                                    ""),
                                "")
                            =0),
                        0,
                        GEOMEAN(IF(
                            ISNUMBER(M220:Y220),
                            IF(
                                M$4:Y$4=1,
                                M220:Y220,
                                ""),
                            ""))
                    ),
                    IF(
                        OR(IF(
                            ISNUMBER(M220:Y220),
                            IF(
                                M$4:Y$4=2,
                                M220:Y220,
                                ""),
                            "")
                            =0),
                        0,
                        GEOMEAN(IF(
                            ISNUMBER(M220:Y220),
                            IF(
                                M$4:Y$4=2,
                                M220:Y220,
                                ""),
                            "")))
                )
            )
        )
    )
)</f>
        <v>8.1428571428571406</v>
      </c>
      <c r="I220" s="191" t="e" cm="1">
        <f t="array" ref="I220">IF(
    SUM(IF(
            ISNUMBER(
                IF(
                    $M$5:$Y$5,
                    (M220:Y220),
                    "")),
            1,
            0))
        =0,
    NA(),
    IF(
        Parameters!$D$15=1,
        IF(
            SUM(--(ISNUMBER(IF($M$5:$Y$5=1,(M220:Y220),""))))&gt;0,
            MAX(IF(
                ISNUMBER(M220:Y220),
                IF(
                    M$5:Y$5=1,
                    M220:Y220,
                    ""),
                "")),
            MAX(IF(
                ISNUMBER(M220:Y220),
                IF(
                    M$5:Y$5=2,
                    M220:Y220,
                    ""),
                ""))
        ),
        IF(
            Parameters!$D$16=1,
            IFERROR(
                AVERAGE(IF(
                    ISNUMBER(M220:Y220),
                    IF(
                        M$5:Y$5=1,
                        M220:Y220,
                        ""),
                    "")),
                AVERAGE(IF(
                    ISNUMBER(M220:Y220),
                    IF(
                        M$5:Y$5=2,
                        M220:Y220,
                        ""),
                    ""))
            ),
            IF(
                Parameters!$D$17=1,
                IFERROR(
                    IF(
                        OR(
                            IF(
                                ISNUMBER(M220:Y220),
                                IF(
                                    M$5:Y$5=1,
                                    M220:Y220,
                                    ""),
                                "")
                            =0),
                        0,
                        GEOMEAN(IF(
                            ISNUMBER(M220:Y220),
                            IF(
                                M$5:Y$5=1,
                                M220:Y220,
                                ""),
                            ""))
                    ),
                    IF(
                        OR(IF(
                            ISNUMBER(M220:Y220),
                            IF(
                                M$5:Y$5=2,
                                M220:Y220,
                                ""),
                            "")
                            =0),
                        0,
                        GEOMEAN(IF(
                            ISNUMBER(M220:Y220),
                            IF(
                                M$5:Y$5=2,
                                M220:Y220,
                                ""),
                            "")))
                )
            )
        )
    )
)</f>
        <v>#N/A</v>
      </c>
      <c r="J220" s="242">
        <v>45188</v>
      </c>
      <c r="K220" s="242">
        <v>45014</v>
      </c>
      <c r="L220" s="91" t="s">
        <v>355</v>
      </c>
      <c r="M220" s="192">
        <v>8.1428571428571406</v>
      </c>
      <c r="N220" s="192" t="s">
        <v>409</v>
      </c>
      <c r="O220" s="192" t="s">
        <v>409</v>
      </c>
      <c r="P220" s="192" t="s">
        <v>409</v>
      </c>
      <c r="Q220" s="192" t="s">
        <v>409</v>
      </c>
      <c r="R220" s="192">
        <v>5.7</v>
      </c>
      <c r="S220" s="192" t="s">
        <v>409</v>
      </c>
      <c r="T220" s="192" t="s">
        <v>409</v>
      </c>
      <c r="U220" s="192" t="s">
        <v>409</v>
      </c>
      <c r="V220" s="192" t="s">
        <v>409</v>
      </c>
      <c r="W220" s="192" t="s">
        <v>409</v>
      </c>
      <c r="X220" s="192" t="s">
        <v>409</v>
      </c>
    </row>
    <row r="221" spans="1:24" x14ac:dyDescent="0.2">
      <c r="A221" s="84">
        <v>214</v>
      </c>
      <c r="B221" s="35" t="str">
        <f ca="1"/>
        <v>Kosovo</v>
      </c>
      <c r="C221" s="35" t="str">
        <f ca="1"/>
        <v>XKX</v>
      </c>
      <c r="D221" s="35" t="str">
        <f ca="1"/>
        <v>ECS           Europe &amp; Central Asia</v>
      </c>
      <c r="E221" s="35" t="str">
        <f ca="1"/>
        <v>IDA</v>
      </c>
      <c r="F221" s="190" t="str">
        <f t="shared" ca="1" si="6"/>
        <v/>
      </c>
      <c r="G221" s="80" t="e">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#N/A</v>
      </c>
      <c r="H221" s="80" t="e" cm="1">
        <f t="array" ref="H221">IF(
    SUM(IF(
            ISNUMBER(
                IF(
                    $M$4:$Y$4,
                    (M221:Y221),
                    "")),
            1,
            0))
        =0,
    NA(),
    IF(
        Parameters!$D$15=1,
        IF(
            SUM(--(ISNUMBER(IF($M$4:$Y$4=1,(M221:Y221),""))))&gt;0,
            MAX(IF(
                ISNUMBER(M221:Y221),
                IF(
                    M$4:Y$4=1,
                    M221:Y221,
                    ""),
                "")),
            MAX(IF(
                ISNUMBER(M221:Y221),
                IF(
                    M$4:Y$4=2,
                    M221:Y221,
                    ""),
                ""))
        ),
        IF(
            Parameters!$D$16=1,
            IFERROR(
                AVERAGE(IF(
                    ISNUMBER(M221:Y221),
                    IF(
                        M$4:Y$4=1,
                        M221:Y221,
                        ""),
                    "")),
                AVERAGE(IF(
                    ISNUMBER(M221:Y221),
                    IF(
                        M$4:Y$4=2,
                        M221:Y221,
                        ""),
                    ""))
            ),
            IF(
                Parameters!$D$17=1,
                IFERROR(
                    IF(
                        OR(
                            IF(
                                ISNUMBER(M221:Y221),
                                IF(
                                    M$4:Y$4=1,
                                    M221:Y221,
                                    ""),
                                "")
                            =0),
                        0,
                        GEOMEAN(IF(
                            ISNUMBER(M221:Y221),
                            IF(
                                M$4:Y$4=1,
                                M221:Y221,
                                ""),
                            ""))
                    ),
                    IF(
                        OR(IF(
                            ISNUMBER(M221:Y221),
                            IF(
                                M$4:Y$4=2,
                                M221:Y221,
                                ""),
                            "")
                            =0),
                        0,
                        GEOMEAN(IF(
                            ISNUMBER(M221:Y221),
                            IF(
                                M$4:Y$4=2,
                                M221:Y221,
                                ""),
                            "")))
                )
            )
        )
    )
)</f>
        <v>#N/A</v>
      </c>
      <c r="I221" s="191" t="e" cm="1">
        <f t="array" ref="I221">IF(
    SUM(IF(
            ISNUMBER(
                IF(
                    $M$5:$Y$5,
                    (M221:Y221),
                    "")),
            1,
            0))
        =0,
    NA(),
    IF(
        Parameters!$D$15=1,
        IF(
            SUM(--(ISNUMBER(IF($M$5:$Y$5=1,(M221:Y221),""))))&gt;0,
            MAX(IF(
                ISNUMBER(M221:Y221),
                IF(
                    M$5:Y$5=1,
                    M221:Y221,
                    ""),
                "")),
            MAX(IF(
                ISNUMBER(M221:Y221),
                IF(
                    M$5:Y$5=2,
                    M221:Y221,
                    ""),
                ""))
        ),
        IF(
            Parameters!$D$16=1,
            IFERROR(
                AVERAGE(IF(
                    ISNUMBER(M221:Y221),
                    IF(
                        M$5:Y$5=1,
                        M221:Y221,
                        ""),
                    "")),
                AVERAGE(IF(
                    ISNUMBER(M221:Y221),
                    IF(
                        M$5:Y$5=2,
                        M221:Y221,
                        ""),
                    ""))
            ),
            IF(
                Parameters!$D$17=1,
                IFERROR(
                    IF(
                        OR(
                            IF(
                                ISNUMBER(M221:Y221),
                                IF(
                                    M$5:Y$5=1,
                                    M221:Y221,
                                    ""),
                                "")
                            =0),
                        0,
                        GEOMEAN(IF(
                            ISNUMBER(M221:Y221),
                            IF(
                                M$5:Y$5=1,
                                M221:Y221,
                                ""),
                            ""))
                    ),
                    IF(
                        OR(IF(
                            ISNUMBER(M221:Y221),
                            IF(
                                M$5:Y$5=2,
                                M221:Y221,
                                ""),
                            "")
                            =0),
                        0,
                        GEOMEAN(IF(
                            ISNUMBER(M221:Y221),
                            IF(
                                M$5:Y$5=2,
                                M221:Y221,
                                ""),
                            "")))
                )
            )
        )
    )
)</f>
        <v>#N/A</v>
      </c>
      <c r="J221" s="242" t="s">
        <v>409</v>
      </c>
      <c r="K221" s="242" t="s">
        <v>409</v>
      </c>
      <c r="L221" s="91" t="s">
        <v>721</v>
      </c>
      <c r="M221" s="192" t="s">
        <v>409</v>
      </c>
      <c r="N221" s="192" t="s">
        <v>409</v>
      </c>
      <c r="O221" s="192" t="s">
        <v>409</v>
      </c>
      <c r="P221" s="192" t="s">
        <v>409</v>
      </c>
      <c r="Q221" s="192" t="s">
        <v>409</v>
      </c>
      <c r="R221" s="192" t="s">
        <v>409</v>
      </c>
      <c r="S221" s="192" t="s">
        <v>409</v>
      </c>
      <c r="T221" s="192" t="s">
        <v>409</v>
      </c>
      <c r="U221" s="192" t="s">
        <v>409</v>
      </c>
      <c r="V221" s="192" t="s">
        <v>409</v>
      </c>
      <c r="W221" s="192" t="s">
        <v>409</v>
      </c>
      <c r="X221" s="192" t="s">
        <v>409</v>
      </c>
    </row>
    <row r="222" spans="1:24" x14ac:dyDescent="0.2">
      <c r="A222" s="84">
        <v>215</v>
      </c>
      <c r="B222" s="35" t="str">
        <f ca="1"/>
        <v>Yemen, Rep.</v>
      </c>
      <c r="C222" s="35" t="str">
        <f ca="1"/>
        <v>YEM</v>
      </c>
      <c r="D222" s="35" t="str">
        <f ca="1"/>
        <v>MEA           Middle East &amp; North Africa</v>
      </c>
      <c r="E222" s="35" t="str">
        <f ca="1"/>
        <v>IDA</v>
      </c>
      <c r="F222" s="190"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$M$4:$Y$4,
                    (M222:Y222),
                    "")),
            1,
            0))
        =0,
    NA(),
    IF(
        Parameters!$D$15=1,
        IF(
            SUM(--(ISNUMBER(IF($M$4:$Y$4=1,(M222:Y222),""))))&gt;0,
            MAX(IF(
                ISNUMBER(M222:Y222),
                IF(
                    M$4:Y$4=1,
                    M222:Y222,
                    ""),
                "")),
            MAX(IF(
                ISNUMBER(M222:Y222),
                IF(
                    M$4:Y$4=2,
                    M222:Y222,
                    ""),
                ""))
        ),
        IF(
            Parameters!$D$16=1,
            IFERROR(
                AVERAGE(IF(
                    ISNUMBER(M222:Y222),
                    IF(
                        M$4:Y$4=1,
                        M222:Y222,
                        ""),
                    "")),
                AVERAGE(IF(
                    ISNUMBER(M222:Y222),
                    IF(
                        M$4:Y$4=2,
                        M222:Y222,
                        ""),
                    ""))
            ),
            IF(
                Parameters!$D$17=1,
                IFERROR(
                    IF(
                        OR(
                            IF(
                                ISNUMBER(M222:Y222),
                                IF(
                                    M$4:Y$4=1,
                                    M222:Y222,
                                    ""),
                                "")
                            =0),
                        0,
                        GEOMEAN(IF(
                            ISNUMBER(M222:Y222),
                            IF(
                                M$4:Y$4=1,
                                M222:Y222,
                                ""),
                            ""))
                    ),
                    IF(
                        OR(IF(
                            ISNUMBER(M222:Y222),
                            IF(
                                M$4:Y$4=2,
                                M222:Y222,
                                ""),
                            "")
                            =0),
                        0,
                        GEOMEAN(IF(
                            ISNUMBER(M222:Y222),
                            IF(
                                M$4:Y$4=2,
                                M222:Y222,
                                ""),
                            "")))
                )
            )
        )
    )
)</f>
        <v>10</v>
      </c>
      <c r="I222" s="191" t="e" cm="1">
        <f t="array" ref="I222">IF(
    SUM(IF(
            ISNUMBER(
                IF(
                    $M$5:$Y$5,
                    (M222:Y222),
                    "")),
            1,
            0))
        =0,
    NA(),
    IF(
        Parameters!$D$15=1,
        IF(
            SUM(--(ISNUMBER(IF($M$5:$Y$5=1,(M222:Y222),""))))&gt;0,
            MAX(IF(
                ISNUMBER(M222:Y222),
                IF(
                    M$5:Y$5=1,
                    M222:Y222,
                    ""),
                "")),
            MAX(IF(
                ISNUMBER(M222:Y222),
                IF(
                    M$5:Y$5=2,
                    M222:Y222,
                    ""),
                ""))
        ),
        IF(
            Parameters!$D$16=1,
            IFERROR(
                AVERAGE(IF(
                    ISNUMBER(M222:Y222),
                    IF(
                        M$5:Y$5=1,
                        M222:Y222,
                        ""),
                    "")),
                AVERAGE(IF(
                    ISNUMBER(M222:Y222),
                    IF(
                        M$5:Y$5=2,
                        M222:Y222,
                        ""),
                    ""))
            ),
            IF(
                Parameters!$D$17=1,
                IFERROR(
                    IF(
                        OR(
                            IF(
                                ISNUMBER(M222:Y222),
                                IF(
                                    M$5:Y$5=1,
                                    M222:Y222,
                                    ""),
                                "")
                            =0),
                        0,
                        GEOMEAN(IF(
                            ISNUMBER(M222:Y222),
                            IF(
                                M$5:Y$5=1,
                                M222:Y222,
                                ""),
                            ""))
                    ),
                    IF(
                        OR(IF(
                            ISNUMBER(M222:Y222),
                            IF(
                                M$5:Y$5=2,
                                M222:Y222,
                                ""),
                            "")
                            =0),
                        0,
                        GEOMEAN(IF(
                            ISNUMBER(M222:Y222),
                            IF(
                                M$5:Y$5=2,
                                M222:Y222,
                                ""),
                            "")))
                )
            )
        )
    )
)</f>
        <v>#N/A</v>
      </c>
      <c r="J222" s="242">
        <v>45188</v>
      </c>
      <c r="K222" s="242">
        <v>45014</v>
      </c>
      <c r="L222" s="91" t="s">
        <v>356</v>
      </c>
      <c r="M222" s="192">
        <v>10</v>
      </c>
      <c r="N222" s="192" t="s">
        <v>409</v>
      </c>
      <c r="O222" s="192" t="s">
        <v>409</v>
      </c>
      <c r="P222" s="192" t="s">
        <v>409</v>
      </c>
      <c r="Q222" s="192" t="s">
        <v>409</v>
      </c>
      <c r="R222" s="192">
        <v>7.7</v>
      </c>
      <c r="S222" s="192" t="s">
        <v>409</v>
      </c>
      <c r="T222" s="192" t="s">
        <v>409</v>
      </c>
      <c r="U222" s="192" t="s">
        <v>409</v>
      </c>
      <c r="V222" s="192" t="s">
        <v>409</v>
      </c>
      <c r="W222" s="192" t="s">
        <v>409</v>
      </c>
      <c r="X222" s="192" t="s">
        <v>409</v>
      </c>
    </row>
    <row r="223" spans="1:24" x14ac:dyDescent="0.2">
      <c r="A223" s="84">
        <v>216</v>
      </c>
      <c r="B223" s="35" t="str">
        <f ca="1"/>
        <v>South Africa</v>
      </c>
      <c r="C223" s="35" t="str">
        <f ca="1"/>
        <v>ZAF</v>
      </c>
      <c r="D223" s="35" t="str">
        <f ca="1"/>
        <v>SSF           Sub-Saharan Africa</v>
      </c>
      <c r="E223" s="35" t="str">
        <f ca="1"/>
        <v>IBRD</v>
      </c>
      <c r="F223" s="190"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7.745966692414834</v>
      </c>
      <c r="H223" s="80" cm="1">
        <f t="array" ref="H223">IF(
    SUM(IF(
            ISNUMBER(
                IF(
                    $M$4:$Y$4,
                    (M223:Y223),
                    "")),
            1,
            0))
        =0,
    NA(),
    IF(
        Parameters!$D$15=1,
        IF(
            SUM(--(ISNUMBER(IF($M$4:$Y$4=1,(M223:Y223),""))))&gt;0,
            MAX(IF(
                ISNUMBER(M223:Y223),
                IF(
                    M$4:Y$4=1,
                    M223:Y223,
                    ""),
                "")),
            MAX(IF(
                ISNUMBER(M223:Y223),
                IF(
                    M$4:Y$4=2,
                    M223:Y223,
                    ""),
                ""))
        ),
        IF(
            Parameters!$D$16=1,
            IFERROR(
                AVERAGE(IF(
                    ISNUMBER(M223:Y223),
                    IF(
                        M$4:Y$4=1,
                        M223:Y223,
                        ""),
                    "")),
                AVERAGE(IF(
                    ISNUMBER(M223:Y223),
                    IF(
                        M$4:Y$4=2,
                        M223:Y223,
                        ""),
                    ""))
            ),
            IF(
                Parameters!$D$17=1,
                IFERROR(
                    IF(
                        OR(
                            IF(
                                ISNUMBER(M223:Y223),
                                IF(
                                    M$4:Y$4=1,
                                    M223:Y223,
                                    ""),
                                "")
                            =0),
                        0,
                        GEOMEAN(IF(
                            ISNUMBER(M223:Y223),
                            IF(
                                M$4:Y$4=1,
                                M223:Y223,
                                ""),
                            ""))
                    ),
                    IF(
                        OR(IF(
                            ISNUMBER(M223:Y223),
                            IF(
                                M$4:Y$4=2,
                                M223:Y223,
                                ""),
                            "")
                            =0),
                        0,
                        GEOMEAN(IF(
                            ISNUMBER(M223:Y223),
                            IF(
                                M$4:Y$4=2,
                                M223:Y223,
                                ""),
                            "")))
                )
            )
        )
    )
)</f>
        <v>6</v>
      </c>
      <c r="I223" s="191" cm="1">
        <f t="array" ref="I223">IF(
    SUM(IF(
            ISNUMBER(
                IF(
                    $M$5:$Y$5,
                    (M223:Y223),
                    "")),
            1,
            0))
        =0,
    NA(),
    IF(
        Parameters!$D$15=1,
        IF(
            SUM(--(ISNUMBER(IF($M$5:$Y$5=1,(M223:Y223),""))))&gt;0,
            MAX(IF(
                ISNUMBER(M223:Y223),
                IF(
                    M$5:Y$5=1,
                    M223:Y223,
                    ""),
                "")),
            MAX(IF(
                ISNUMBER(M223:Y223),
                IF(
                    M$5:Y$5=2,
                    M223:Y223,
                    ""),
                ""))
        ),
        IF(
            Parameters!$D$16=1,
            IFERROR(
                AVERAGE(IF(
                    ISNUMBER(M223:Y223),
                    IF(
                        M$5:Y$5=1,
                        M223:Y223,
                        ""),
                    "")),
                AVERAGE(IF(
                    ISNUMBER(M223:Y223),
                    IF(
                        M$5:Y$5=2,
                        M223:Y223,
                        ""),
                    ""))
            ),
            IF(
                Parameters!$D$17=1,
                IFERROR(
                    IF(
                        OR(
                            IF(
                                ISNUMBER(M223:Y223),
                                IF(
                                    M$5:Y$5=1,
                                    M223:Y223,
                                    ""),
                                "")
                            =0),
                        0,
                        GEOMEAN(IF(
                            ISNUMBER(M223:Y223),
                            IF(
                                M$5:Y$5=1,
                                M223:Y223,
                                ""),
                            ""))
                    ),
                    IF(
                        OR(IF(
                            ISNUMBER(M223:Y223),
                            IF(
                                M$5:Y$5=2,
                                M223:Y223,
                                ""),
                            "")
                            =0),
                        0,
                        GEOMEAN(IF(
                            ISNUMBER(M223:Y223),
                            IF(
                                M$5:Y$5=2,
                                M223:Y223,
                                ""),
                            "")))
                )
            )
        )
    )
)</f>
        <v>10</v>
      </c>
      <c r="J223" s="242" t="s">
        <v>409</v>
      </c>
      <c r="K223" s="242">
        <v>45203</v>
      </c>
      <c r="L223" s="91" t="s">
        <v>358</v>
      </c>
      <c r="M223" s="192">
        <v>6</v>
      </c>
      <c r="N223" s="192">
        <v>10</v>
      </c>
      <c r="O223" s="192">
        <v>10</v>
      </c>
      <c r="P223" s="192">
        <v>2.7050078548434402</v>
      </c>
      <c r="Q223" s="192" t="s">
        <v>409</v>
      </c>
      <c r="R223" s="192">
        <v>4.2</v>
      </c>
      <c r="S223" s="192">
        <v>-0.79999999999999705</v>
      </c>
      <c r="T223" s="192">
        <v>5.1249999999999902</v>
      </c>
      <c r="U223" s="192" t="s">
        <v>541</v>
      </c>
      <c r="V223" s="192">
        <v>-0.26876671536101099</v>
      </c>
      <c r="W223" s="192">
        <v>0.13525039274217199</v>
      </c>
      <c r="X223" s="192" t="s">
        <v>409</v>
      </c>
    </row>
    <row r="224" spans="1:24" x14ac:dyDescent="0.2">
      <c r="A224" s="84">
        <v>217</v>
      </c>
      <c r="B224" s="35" t="str">
        <f ca="1"/>
        <v>Zambia</v>
      </c>
      <c r="C224" s="35" t="str">
        <f ca="1"/>
        <v>ZMB</v>
      </c>
      <c r="D224" s="35" t="str">
        <f ca="1"/>
        <v>SSF           Sub-Saharan Africa</v>
      </c>
      <c r="E224" s="35" t="str">
        <f ca="1"/>
        <v>IDA</v>
      </c>
      <c r="F224" s="190"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$M$4:$Y$4,
                    (M224:Y224),
                    "")),
            1,
            0))
        =0,
    NA(),
    IF(
        Parameters!$D$15=1,
        IF(
            SUM(--(ISNUMBER(IF($M$4:$Y$4=1,(M224:Y224),""))))&gt;0,
            MAX(IF(
                ISNUMBER(M224:Y224),
                IF(
                    M$4:Y$4=1,
                    M224:Y224,
                    ""),
                "")),
            MAX(IF(
                ISNUMBER(M224:Y224),
                IF(
                    M$4:Y$4=2,
                    M224:Y224,
                    ""),
                ""))
        ),
        IF(
            Parameters!$D$16=1,
            IFERROR(
                AVERAGE(IF(
                    ISNUMBER(M224:Y224),
                    IF(
                        M$4:Y$4=1,
                        M224:Y224,
                        ""),
                    "")),
                AVERAGE(IF(
                    ISNUMBER(M224:Y224),
                    IF(
                        M$4:Y$4=2,
                        M224:Y224,
                        ""),
                    ""))
            ),
            IF(
                Parameters!$D$17=1,
                IFERROR(
                    IF(
                        OR(
                            IF(
                                ISNUMBER(M224:Y224),
                                IF(
                                    M$4:Y$4=1,
                                    M224:Y224,
                                    ""),
                                "")
                            =0),
                        0,
                        GEOMEAN(IF(
                            ISNUMBER(M224:Y224),
                            IF(
                                M$4:Y$4=1,
                                M224:Y224,
                                ""),
                            ""))
                    ),
                    IF(
                        OR(IF(
                            ISNUMBER(M224:Y224),
                            IF(
                                M$4:Y$4=2,
                                M224:Y224,
                                ""),
                            "")
                            =0),
                        0,
                        GEOMEAN(IF(
                            ISNUMBER(M224:Y224),
                            IF(
                                M$4:Y$4=2,
                                M224:Y224,
                                ""),
                            "")))
                )
            )
        )
    )
)</f>
        <v>9.1428571428571406</v>
      </c>
      <c r="I224" s="191" cm="1">
        <f t="array" ref="I224">IF(
    SUM(IF(
            ISNUMBER(
                IF(
                    $M$5:$Y$5,
                    (M224:Y224),
                    "")),
            1,
            0))
        =0,
    NA(),
    IF(
        Parameters!$D$15=1,
        IF(
            SUM(--(ISNUMBER(IF($M$5:$Y$5=1,(M224:Y224),""))))&gt;0,
            MAX(IF(
                ISNUMBER(M224:Y224),
                IF(
                    M$5:Y$5=1,
                    M224:Y224,
                    ""),
                "")),
            MAX(IF(
                ISNUMBER(M224:Y224),
                IF(
                    M$5:Y$5=2,
                    M224:Y224,
                    ""),
                ""))
        ),
        IF(
            Parameters!$D$16=1,
            IFERROR(
                AVERAGE(IF(
                    ISNUMBER(M224:Y224),
                    IF(
                        M$5:Y$5=1,
                        M224:Y224,
                        ""),
                    "")),
                AVERAGE(IF(
                    ISNUMBER(M224:Y224),
                    IF(
                        M$5:Y$5=2,
                        M224:Y224,
                        ""),
                    ""))
            ),
            IF(
                Parameters!$D$17=1,
                IFERROR(
                    IF(
                        OR(
                            IF(
                                ISNUMBER(M224:Y224),
                                IF(
                                    M$5:Y$5=1,
                                    M224:Y224,
                                    ""),
                                "")
                            =0),
                        0,
                        GEOMEAN(IF(
                            ISNUMBER(M224:Y224),
                            IF(
                                M$5:Y$5=1,
                                M224:Y224,
                                ""),
                            ""))
                    ),
                    IF(
                        OR(IF(
                            ISNUMBER(M224:Y224),
                            IF(
                                M$5:Y$5=2,
                                M224:Y224,
                                ""),
                            "")
                            =0),
                        0,
                        GEOMEAN(IF(
                            ISNUMBER(M224:Y224),
                            IF(
                                M$5:Y$5=2,
                                M224:Y224,
                                ""),
                            "")))
                )
            )
        )
    )
)</f>
        <v>0</v>
      </c>
      <c r="J224" s="242">
        <v>45188</v>
      </c>
      <c r="K224" s="242">
        <v>45203</v>
      </c>
      <c r="L224" s="91" t="s">
        <v>360</v>
      </c>
      <c r="M224" s="192">
        <v>9.1428571428571406</v>
      </c>
      <c r="N224" s="192" t="s">
        <v>409</v>
      </c>
      <c r="O224" s="192" t="s">
        <v>409</v>
      </c>
      <c r="P224" s="192">
        <v>0</v>
      </c>
      <c r="Q224" s="192" t="s">
        <v>409</v>
      </c>
      <c r="R224" s="192">
        <v>6.4</v>
      </c>
      <c r="S224" s="192" t="s">
        <v>409</v>
      </c>
      <c r="T224" s="192" t="s">
        <v>409</v>
      </c>
      <c r="U224" s="192" t="s">
        <v>409</v>
      </c>
      <c r="V224" s="192">
        <v>-0.45131990297284102</v>
      </c>
      <c r="W224" s="192">
        <v>-0.120657629923706</v>
      </c>
      <c r="X224" s="192" t="s">
        <v>409</v>
      </c>
    </row>
    <row r="225" spans="1:24" x14ac:dyDescent="0.2">
      <c r="A225" s="84">
        <v>218</v>
      </c>
      <c r="B225" s="35" t="str">
        <f ca="1"/>
        <v>Zimbabwe</v>
      </c>
      <c r="C225" s="35" t="str">
        <f ca="1"/>
        <v>ZWE</v>
      </c>
      <c r="D225" s="35" t="str">
        <f ca="1"/>
        <v>SSF           Sub-Saharan Africa</v>
      </c>
      <c r="E225" s="35" t="str">
        <f ca="1"/>
        <v>Blend</v>
      </c>
      <c r="F225" s="190"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0</v>
      </c>
      <c r="H225" s="80" cm="1">
        <f t="array" ref="H225">IF(
    SUM(IF(
            ISNUMBER(
                IF(
                    $M$4:$Y$4,
                    (M225:Y225),
                    "")),
            1,
            0))
        =0,
    NA(),
    IF(
        Parameters!$D$15=1,
        IF(
            SUM(--(ISNUMBER(IF($M$4:$Y$4=1,(M225:Y225),""))))&gt;0,
            MAX(IF(
                ISNUMBER(M225:Y225),
                IF(
                    M$4:Y$4=1,
                    M225:Y225,
                    ""),
                "")),
            MAX(IF(
                ISNUMBER(M225:Y225),
                IF(
                    M$4:Y$4=2,
                    M225:Y225,
                    ""),
                ""))
        ),
        IF(
            Parameters!$D$16=1,
            IFERROR(
                AVERAGE(IF(
                    ISNUMBER(M225:Y225),
                    IF(
                        M$4:Y$4=1,
                        M225:Y225,
                        ""),
                    "")),
                AVERAGE(IF(
                    ISNUMBER(M225:Y225),
                    IF(
                        M$4:Y$4=2,
                        M225:Y225,
                        ""),
                    ""))
            ),
            IF(
                Parameters!$D$17=1,
                IFERROR(
                    IF(
                        OR(
                            IF(
                                ISNUMBER(M225:Y225),
                                IF(
                                    M$4:Y$4=1,
                                    M225:Y225,
                                    ""),
                                "")
                            =0),
                        0,
                        GEOMEAN(IF(
                            ISNUMBER(M225:Y225),
                            IF(
                                M$4:Y$4=1,
                                M225:Y225,
                                ""),
                            ""))
                    ),
                    IF(
                        OR(IF(
                            ISNUMBER(M225:Y225),
                            IF(
                                M$4:Y$4=2,
                                M225:Y225,
                                ""),
                            "")
                            =0),
                        0,
                        GEOMEAN(IF(
                            ISNUMBER(M225:Y225),
                            IF(
                                M$4:Y$4=2,
                                M225:Y225,
                                ""),
                            "")))
                )
            )
        )
    )
)</f>
        <v>8.4285714285714199</v>
      </c>
      <c r="I225" s="191" cm="1">
        <f t="array" ref="I225">IF(
    SUM(IF(
            ISNUMBER(
                IF(
                    $M$5:$Y$5,
                    (M225:Y225),
                    "")),
            1,
            0))
        =0,
    NA(),
    IF(
        Parameters!$D$15=1,
        IF(
            SUM(--(ISNUMBER(IF($M$5:$Y$5=1,(M225:Y225),""))))&gt;0,
            MAX(IF(
                ISNUMBER(M225:Y225),
                IF(
                    M$5:Y$5=1,
                    M225:Y225,
                    ""),
                "")),
            MAX(IF(
                ISNUMBER(M225:Y225),
                IF(
                    M$5:Y$5=2,
                    M225:Y225,
                    ""),
                ""))
        ),
        IF(
            Parameters!$D$16=1,
            IFERROR(
                AVERAGE(IF(
                    ISNUMBER(M225:Y225),
                    IF(
                        M$5:Y$5=1,
                        M225:Y225,
                        ""),
                    "")),
                AVERAGE(IF(
                    ISNUMBER(M225:Y225),
                    IF(
                        M$5:Y$5=2,
                        M225:Y225,
                        ""),
                    ""))
            ),
            IF(
                Parameters!$D$17=1,
                IFERROR(
                    IF(
                        OR(
                            IF(
                                ISNUMBER(M225:Y225),
                                IF(
                                    M$5:Y$5=1,
                                    M225:Y225,
                                    ""),
                                "")
                            =0),
                        0,
                        GEOMEAN(IF(
                            ISNUMBER(M225:Y225),
                            IF(
                                M$5:Y$5=1,
                                M225:Y225,
                                ""),
                            ""))
                    ),
                    IF(
                        OR(IF(
                            ISNUMBER(M225:Y225),
                            IF(
                                M$5:Y$5=2,
                                M225:Y225,
                                ""),
                            "")
                            =0),
                        0,
                        GEOMEAN(IF(
                            ISNUMBER(M225:Y225),
                            IF(
                                M$5:Y$5=2,
                                M225:Y225,
                                ""),
                            "")))
                )
            )
        )
    )
)</f>
        <v>0</v>
      </c>
      <c r="J225" s="242">
        <v>45188</v>
      </c>
      <c r="K225" s="242">
        <v>45203</v>
      </c>
      <c r="L225" s="91" t="s">
        <v>362</v>
      </c>
      <c r="M225" s="192">
        <v>8.4285714285714199</v>
      </c>
      <c r="N225" s="192" t="s">
        <v>409</v>
      </c>
      <c r="O225" s="192" t="s">
        <v>409</v>
      </c>
      <c r="P225" s="192">
        <v>0</v>
      </c>
      <c r="Q225" s="192" t="s">
        <v>409</v>
      </c>
      <c r="R225" s="192">
        <v>5.9</v>
      </c>
      <c r="S225" s="192" t="s">
        <v>409</v>
      </c>
      <c r="T225" s="192" t="s">
        <v>409</v>
      </c>
      <c r="U225" s="192" t="s">
        <v>409</v>
      </c>
      <c r="V225" s="192">
        <v>-1.72252548910208</v>
      </c>
      <c r="W225" s="192">
        <v>-0.92646418137207598</v>
      </c>
      <c r="X225" s="192" t="s">
        <v>409</v>
      </c>
    </row>
    <row r="226" spans="1:24" x14ac:dyDescent="0.2">
      <c r="L226" s="79"/>
      <c r="M226" s="80"/>
      <c r="N226" s="80"/>
      <c r="O226" s="80"/>
      <c r="P226" s="80"/>
      <c r="Q226" s="80"/>
      <c r="R226" s="80"/>
      <c r="S226" s="80"/>
      <c r="T226" s="80"/>
      <c r="U226" s="80"/>
      <c r="V226" s="87"/>
      <c r="W226" s="87"/>
      <c r="X226" s="87"/>
    </row>
    <row r="227" spans="1:24" x14ac:dyDescent="0.2">
      <c r="J227" s="241"/>
      <c r="K227" s="241"/>
      <c r="L227" s="79"/>
      <c r="M227" s="80"/>
      <c r="N227" s="80"/>
      <c r="O227" s="80"/>
      <c r="P227" s="80"/>
      <c r="Q227" s="80"/>
      <c r="R227" s="80"/>
      <c r="S227" s="80"/>
      <c r="T227" s="80"/>
      <c r="U227" s="80"/>
      <c r="V227" s="87"/>
      <c r="W227" s="87"/>
      <c r="X227" s="87"/>
    </row>
    <row r="228" spans="1:24" x14ac:dyDescent="0.2">
      <c r="J228" s="241"/>
      <c r="K228" s="241"/>
      <c r="L228" s="79"/>
      <c r="M228" s="80"/>
      <c r="N228" s="80"/>
      <c r="O228" s="80"/>
      <c r="P228" s="80"/>
      <c r="Q228" s="80"/>
      <c r="R228" s="80"/>
      <c r="S228" s="80"/>
      <c r="T228" s="80"/>
      <c r="U228" s="80"/>
      <c r="V228" s="87"/>
      <c r="W228" s="87"/>
      <c r="X228" s="87"/>
    </row>
    <row r="229" spans="1:24" x14ac:dyDescent="0.2">
      <c r="J229" s="241"/>
      <c r="K229" s="241"/>
      <c r="L229" s="91"/>
      <c r="M229" s="181"/>
      <c r="N229" s="181"/>
      <c r="O229" s="181"/>
      <c r="P229" s="181"/>
      <c r="Q229" s="181"/>
      <c r="R229" s="181"/>
      <c r="S229" s="181"/>
      <c r="T229" s="181"/>
      <c r="U229" s="181"/>
      <c r="V229" s="202"/>
      <c r="W229" s="202"/>
      <c r="X229" s="202"/>
    </row>
    <row r="230" spans="1:24" x14ac:dyDescent="0.2">
      <c r="J230" s="241"/>
      <c r="K230" s="241"/>
      <c r="L230" s="91"/>
      <c r="M230" s="181"/>
      <c r="N230" s="181"/>
      <c r="O230" s="181"/>
      <c r="P230" s="181"/>
      <c r="Q230" s="181"/>
      <c r="R230" s="181"/>
      <c r="S230" s="181"/>
      <c r="T230" s="181"/>
      <c r="U230" s="181"/>
      <c r="V230" s="202"/>
      <c r="W230" s="202"/>
      <c r="X230" s="202"/>
    </row>
    <row r="231" spans="1:24" x14ac:dyDescent="0.2">
      <c r="J231" s="241"/>
      <c r="K231" s="241"/>
      <c r="L231" s="79"/>
      <c r="M231" s="80"/>
      <c r="N231" s="80"/>
      <c r="O231" s="80"/>
      <c r="P231" s="80"/>
      <c r="Q231" s="80"/>
      <c r="R231" s="80"/>
      <c r="S231" s="80"/>
      <c r="T231" s="80"/>
      <c r="U231" s="80"/>
      <c r="V231" s="87"/>
      <c r="W231" s="87"/>
      <c r="X231" s="87"/>
    </row>
    <row r="232" spans="1:24" x14ac:dyDescent="0.2">
      <c r="J232" s="241"/>
      <c r="K232" s="241"/>
      <c r="L232" s="79"/>
      <c r="M232" s="80"/>
      <c r="N232" s="80"/>
      <c r="O232" s="80"/>
      <c r="P232" s="80"/>
      <c r="R232" s="80"/>
      <c r="S232" s="80"/>
      <c r="T232" s="80"/>
      <c r="U232" s="80"/>
      <c r="V232" s="87"/>
      <c r="W232" s="87"/>
      <c r="X232" s="87"/>
    </row>
    <row r="233" spans="1:24" x14ac:dyDescent="0.2">
      <c r="J233" s="241"/>
      <c r="K233" s="241"/>
      <c r="L233" s="79"/>
      <c r="M233" s="80"/>
      <c r="N233" s="80">
        <f>COUNTIF(N8:N225,10)</f>
        <v>12</v>
      </c>
      <c r="O233" s="80">
        <f>COUNTIF(O8:O225,10)</f>
        <v>7</v>
      </c>
      <c r="P233" s="80">
        <f>COUNTIF(P8:P225,10)</f>
        <v>19</v>
      </c>
      <c r="Q233" s="80">
        <f>COUNTIF(Q8:Q225,1)</f>
        <v>0</v>
      </c>
      <c r="R233" s="80">
        <f>COUNTIF(R8:R225,"&gt;=.7")</f>
        <v>160</v>
      </c>
      <c r="S233" s="80">
        <f>COUNTIF(S8:S225,"&gt;=.7")</f>
        <v>4</v>
      </c>
      <c r="T233" s="80">
        <f>COUNTIF(T8:T225,"High")</f>
        <v>0</v>
      </c>
      <c r="U233" s="80">
        <f>COUNTIF(U8:U225,"&gt;.6")</f>
        <v>0</v>
      </c>
      <c r="V233" s="80">
        <f>COUNTIF(V8:V225,"&gt;.35")</f>
        <v>17</v>
      </c>
      <c r="W233" s="87"/>
      <c r="X233" s="87"/>
    </row>
    <row r="234" spans="1:24" x14ac:dyDescent="0.2">
      <c r="N234" s="80">
        <f>COUNTIF(N9:N226,"&gt;9.9")</f>
        <v>12</v>
      </c>
      <c r="O234" s="80">
        <f>COUNTIF(O9:O226,"&gt;9.9")</f>
        <v>7</v>
      </c>
      <c r="P234" s="80">
        <f>COUNTIF(P9:P226,"&gt;=9.95")</f>
        <v>19</v>
      </c>
      <c r="Q234" s="80">
        <f>COUNTIF(Q9:Q226,"&gt;=9.95")</f>
        <v>0</v>
      </c>
      <c r="R234" s="80">
        <f>COUNTIF(R9:R226,"&gt;=1.4")</f>
        <v>147</v>
      </c>
      <c r="S234" s="80">
        <f>COUNTIF(S9:S226,"&gt;=1.4")</f>
        <v>2</v>
      </c>
      <c r="T234" s="80">
        <f>COUNTIF(T9:T226,"&gt;=9.95")</f>
        <v>0</v>
      </c>
      <c r="U234" s="80">
        <f>COUNTIF(U9:U226,"&gt;=1")</f>
        <v>0</v>
      </c>
      <c r="V234" s="80">
        <f>COUNTIF(V8:V225,"&gt;.7")</f>
        <v>11</v>
      </c>
      <c r="W234" s="87"/>
      <c r="X234" s="87"/>
    </row>
  </sheetData>
  <conditionalFormatting sqref="G1:G5">
    <cfRule type="cellIs" dxfId="158" priority="25" stopIfTrue="1" operator="greaterThanOrEqual">
      <formula>0</formula>
    </cfRule>
  </conditionalFormatting>
  <conditionalFormatting sqref="G8:G225">
    <cfRule type="cellIs" dxfId="155" priority="4" stopIfTrue="1" operator="greaterThanOrEqual">
      <formula>0</formula>
    </cfRule>
  </conditionalFormatting>
  <conditionalFormatting sqref="G1:H5">
    <cfRule type="expression" dxfId="152" priority="11" stopIfTrue="1">
      <formula>G1=""</formula>
    </cfRule>
  </conditionalFormatting>
  <conditionalFormatting sqref="G8:H225">
    <cfRule type="expression" dxfId="151" priority="1" stopIfTrue="1">
      <formula>G8=""</formula>
    </cfRule>
  </conditionalFormatting>
  <conditionalFormatting sqref="H1:H5">
    <cfRule type="expression" dxfId="148" priority="18">
      <formula>H1=10</formula>
    </cfRule>
    <cfRule type="cellIs" dxfId="147" priority="17" operator="between">
      <formula>7</formula>
      <formula>9.99</formula>
    </cfRule>
    <cfRule type="cellIs" dxfId="146" priority="16" operator="between">
      <formula>0</formula>
      <formula>6.999</formula>
    </cfRule>
  </conditionalFormatting>
  <conditionalFormatting sqref="H8:H225">
    <cfRule type="expression" dxfId="141" priority="73">
      <formula>H8=10</formula>
    </cfRule>
    <cfRule type="cellIs" dxfId="140" priority="71" operator="between">
      <formula>0</formula>
      <formula>6.999</formula>
    </cfRule>
    <cfRule type="cellIs" dxfId="139" priority="72" operator="between">
      <formula>7</formula>
      <formula>9.99</formula>
    </cfRule>
  </conditionalFormatting>
  <conditionalFormatting sqref="I2:I3">
    <cfRule type="expression" dxfId="138" priority="26">
      <formula>I2=""</formula>
    </cfRule>
    <cfRule type="cellIs" dxfId="137" priority="27" operator="between">
      <formula>0</formula>
      <formula>6.999</formula>
    </cfRule>
    <cfRule type="expression" dxfId="136" priority="29">
      <formula>I2=10</formula>
    </cfRule>
    <cfRule type="cellIs" dxfId="135" priority="28" operator="between">
      <formula>7</formula>
      <formula>9.99</formula>
    </cfRule>
  </conditionalFormatting>
  <conditionalFormatting sqref="I2:I5">
    <cfRule type="cellIs" dxfId="134" priority="13" operator="between">
      <formula>0</formula>
      <formula>6.999</formula>
    </cfRule>
    <cfRule type="expression" dxfId="133" priority="15">
      <formula>I2=10</formula>
    </cfRule>
    <cfRule type="cellIs" dxfId="132" priority="14" operator="between">
      <formula>7</formula>
      <formula>9.99</formula>
    </cfRule>
    <cfRule type="expression" dxfId="131" priority="12">
      <formula>I2=""</formula>
    </cfRule>
  </conditionalFormatting>
  <conditionalFormatting sqref="I4:I5">
    <cfRule type="expression" dxfId="130" priority="7">
      <formula>I4=""</formula>
    </cfRule>
    <cfRule type="expression" dxfId="129" priority="10">
      <formula>I4=10</formula>
    </cfRule>
    <cfRule type="cellIs" dxfId="128" priority="8" operator="between">
      <formula>0</formula>
      <formula>6.999</formula>
    </cfRule>
    <cfRule type="cellIs" dxfId="127" priority="9" operator="between">
      <formula>7</formula>
      <formula>9.99</formula>
    </cfRule>
  </conditionalFormatting>
  <conditionalFormatting sqref="I8:I225">
    <cfRule type="expression" dxfId="126" priority="66">
      <formula>I8=""</formula>
    </cfRule>
    <cfRule type="cellIs" dxfId="125" priority="69" stopIfTrue="1" operator="greaterThanOrEqual">
      <formula>0</formula>
    </cfRule>
  </conditionalFormatting>
  <conditionalFormatting sqref="J8:K225">
    <cfRule type="colorScale" priority="888">
      <colorScale>
        <cfvo type="min"/>
        <cfvo type="max"/>
        <color rgb="FFFCDCDF"/>
        <color rgb="FFF2676B"/>
      </colorScale>
    </cfRule>
  </conditionalFormatting>
  <conditionalFormatting sqref="J9:K9">
    <cfRule type="colorScale" priority="37">
      <colorScale>
        <cfvo type="min"/>
        <cfvo type="max"/>
        <color rgb="FFFCDCDF"/>
        <color rgb="FFF2676B"/>
      </colorScale>
    </cfRule>
  </conditionalFormatting>
  <conditionalFormatting sqref="L8:L15 L17:L225">
    <cfRule type="expression" dxfId="122" priority="42">
      <formula>$L8&lt;&gt;$C8</formula>
    </cfRule>
  </conditionalFormatting>
  <conditionalFormatting sqref="M2:V3 W3:Z3">
    <cfRule type="expression" dxfId="121" priority="32">
      <formula>M2=L2</formula>
    </cfRule>
    <cfRule type="expression" dxfId="120" priority="31">
      <formula>M2&lt;&gt;L2</formula>
    </cfRule>
    <cfRule type="expression" dxfId="119" priority="30">
      <formula>M2=L2</formula>
    </cfRule>
  </conditionalFormatting>
  <conditionalFormatting sqref="M198:X225 M8:Z197">
    <cfRule type="colorScale" priority="39">
      <colorScale>
        <cfvo type="num" val="0"/>
        <cfvo type="num" val="10"/>
        <color rgb="FFFCFCFF"/>
        <color rgb="FFFFFF00"/>
      </colorScale>
    </cfRule>
  </conditionalFormatting>
  <conditionalFormatting sqref="M6:Z6">
    <cfRule type="expression" dxfId="118" priority="22">
      <formula>ISNUMBER(SEARCH("_raw",M$7))</formula>
    </cfRule>
  </conditionalFormatting>
  <conditionalFormatting sqref="M8:Z197 M198:X225">
    <cfRule type="expression" dxfId="117" priority="38" stopIfTrue="1">
      <formula>ISNUMBER(SEARCH("_raw",M$7))</formula>
    </cfRule>
  </conditionalFormatting>
  <conditionalFormatting sqref="W2:AD3">
    <cfRule type="expression" dxfId="116" priority="33">
      <formula>W2=R2</formula>
    </cfRule>
    <cfRule type="expression" dxfId="115" priority="34">
      <formula>W2&lt;&gt;R2</formula>
    </cfRule>
    <cfRule type="expression" dxfId="114" priority="35">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4" stopIfTrue="1" operator="greaterThanOrEqual" id="{ADFDB0AD-0C93-AC4A-9038-761967B8199D}">
            <xm:f>Parameters!$D$38</xm:f>
            <x14:dxf>
              <font>
                <sz val="12"/>
                <color rgb="FF000000"/>
                <name val="Arial"/>
              </font>
              <fill>
                <patternFill patternType="solid">
                  <bgColor rgb="FFEE9F8F"/>
                </patternFill>
              </fill>
            </x14:dxf>
          </x14:cfRule>
          <x14:cfRule type="cellIs" priority="23" stopIfTrue="1" operator="greaterThanOrEqual" id="{25607E25-314D-BA49-BEF4-87348BA5DDC8}">
            <xm:f>Parameters!$D$37</xm:f>
            <x14:dxf>
              <font>
                <sz val="12"/>
                <color rgb="FF000000"/>
                <name val="Arial"/>
              </font>
              <fill>
                <patternFill patternType="solid">
                  <bgColor rgb="FFE35A3A"/>
                </patternFill>
              </fill>
            </x14:dxf>
          </x14:cfRule>
          <xm:sqref>G1:G5</xm:sqref>
        </x14:conditionalFormatting>
        <x14:conditionalFormatting xmlns:xm="http://schemas.microsoft.com/office/excel/2006/main">
          <x14:cfRule type="cellIs" priority="3" stopIfTrue="1" operator="greaterThanOrEqual" id="{CFDEB44D-011D-D344-9D0B-7C29EC023224}">
            <xm:f>Parameters!$D$38</xm:f>
            <x14:dxf>
              <font>
                <sz val="12"/>
                <color rgb="FF000000"/>
                <name val="Arial"/>
              </font>
              <fill>
                <patternFill patternType="solid">
                  <bgColor rgb="FFEE9F8F"/>
                </patternFill>
              </fill>
            </x14:dxf>
          </x14:cfRule>
          <x14:cfRule type="cellIs" priority="2" stopIfTrue="1" operator="greaterThanOrEqual" id="{EDDC596B-FD1B-8845-BDC8-5622695C43F4}">
            <xm:f>Parameters!$D$37</xm:f>
            <x14:dxf>
              <font>
                <sz val="12"/>
                <color rgb="FF000000"/>
                <name val="Arial"/>
              </font>
              <fill>
                <patternFill patternType="solid">
                  <bgColor rgb="FFE35A3A"/>
                </patternFill>
              </fill>
            </x14:dxf>
          </x14:cfRule>
          <xm:sqref>G8:G225</xm:sqref>
        </x14:conditionalFormatting>
        <x14:conditionalFormatting xmlns:xm="http://schemas.microsoft.com/office/excel/2006/main">
          <x14:cfRule type="cellIs" priority="21" stopIfTrue="1" operator="between" id="{7BF20AE8-A334-2343-9844-097BDBECC97D}">
            <xm:f>0</xm:f>
            <xm:f>Parameters!$D$42</xm:f>
            <x14:dxf>
              <font>
                <sz val="12"/>
                <color rgb="FF000000"/>
                <name val="Arial"/>
              </font>
              <fill>
                <patternFill patternType="solid">
                  <bgColor rgb="FFFCDCDF"/>
                </patternFill>
              </fill>
            </x14:dxf>
          </x14:cfRule>
          <x14:cfRule type="cellIs" priority="19" stopIfTrue="1" operator="greaterThanOrEqual" id="{F8B8933E-1D9A-C34E-8A17-F237A1125386}">
            <xm:f>Parameters!$D$41</xm:f>
            <x14:dxf>
              <font>
                <sz val="12"/>
                <color rgb="FF000000"/>
                <name val="Arial"/>
              </font>
              <fill>
                <patternFill patternType="solid">
                  <bgColor rgb="FFF2676B"/>
                </patternFill>
              </fill>
            </x14:dxf>
          </x14:cfRule>
          <x14:cfRule type="cellIs" priority="20" stopIfTrue="1" operator="greaterThanOrEqual" id="{DCD29384-F343-D840-B85C-79CAC66D697E}">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76" stopIfTrue="1" operator="between" id="{442B6125-5959-B74F-97CB-7C9C322D96A2}">
            <xm:f>0</xm:f>
            <xm:f>Parameters!$D$42</xm:f>
            <x14:dxf>
              <font>
                <sz val="12"/>
                <color rgb="FF000000"/>
                <name val="Arial"/>
              </font>
              <fill>
                <patternFill patternType="solid">
                  <bgColor rgb="FFFCDCDF"/>
                </patternFill>
              </fill>
            </x14:dxf>
          </x14:cfRule>
          <x14:cfRule type="cellIs" priority="75" stopIfTrue="1" operator="greaterThanOrEqual" id="{3030B90D-AC96-F54F-910A-1B5B157E6212}">
            <xm:f>Parameters!$D$42</xm:f>
            <x14:dxf>
              <font>
                <sz val="12"/>
                <color rgb="FF000000"/>
                <name val="Arial"/>
              </font>
              <fill>
                <patternFill patternType="solid">
                  <bgColor rgb="FFF7A9AC"/>
                </patternFill>
              </fill>
            </x14:dxf>
          </x14:cfRule>
          <x14:cfRule type="cellIs" priority="74" stopIfTrue="1" operator="greaterThanOrEqual" id="{7E1F1194-0AFF-C34A-8991-A21F54718FB3}">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68" stopIfTrue="1" operator="greaterThanOrEqual" id="{4D0B9169-A8BE-CF48-B801-F5D32B6A51C8}">
            <xm:f>Parameters!$D$38</xm:f>
            <x14:dxf>
              <font>
                <sz val="12"/>
                <color rgb="FF000000"/>
                <name val="Arial"/>
              </font>
              <fill>
                <patternFill patternType="solid">
                  <bgColor rgb="FFF9BF8E"/>
                </patternFill>
              </fill>
            </x14:dxf>
          </x14:cfRule>
          <x14:cfRule type="cellIs" priority="67" stopIfTrue="1" operator="greaterThanOrEqual" id="{D43C87BD-83C2-2D49-A658-019411BE123C}">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5" id="{22366C8C-4FAF-6B45-BA8D-6EE2D2B46C97}">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6" id="{895664FA-4518-A24D-9B54-97B3D018295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C663B-9618-724B-AB41-6B645AF13362}">
  <dimension ref="A1:AN233"/>
  <sheetViews>
    <sheetView zoomScaleNormal="100" workbookViewId="0">
      <selection activeCell="D8" sqref="D8"/>
    </sheetView>
  </sheetViews>
  <sheetFormatPr baseColWidth="10" defaultColWidth="8.7109375" defaultRowHeight="16" x14ac:dyDescent="0.2"/>
  <cols>
    <col min="1" max="1" width="5.28515625" style="35" customWidth="1"/>
    <col min="2" max="2" width="22.7109375" style="35" customWidth="1"/>
    <col min="3"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7.5703125" style="86" bestFit="1" customWidth="1"/>
    <col min="14" max="14" width="22.85546875" style="86" bestFit="1" customWidth="1"/>
    <col min="15" max="15" width="11.85546875" style="86" bestFit="1" customWidth="1"/>
    <col min="16" max="16" width="10.28515625" style="86" bestFit="1" customWidth="1"/>
    <col min="17" max="17" width="17.140625" style="86" bestFit="1" customWidth="1"/>
    <col min="18" max="18" width="14.7109375" style="86" bestFit="1" customWidth="1"/>
    <col min="19" max="19" width="16.5703125" style="86" bestFit="1" customWidth="1"/>
    <col min="20" max="20" width="80.5703125" style="86" bestFit="1" customWidth="1"/>
    <col min="21" max="21" width="15" style="86" bestFit="1" customWidth="1"/>
    <col min="22" max="22" width="44.42578125" style="86" bestFit="1" customWidth="1"/>
    <col min="23" max="23" width="29.140625" style="86" customWidth="1"/>
    <col min="24" max="24" width="17.42578125" style="86" bestFit="1" customWidth="1"/>
    <col min="25" max="30" width="8.7109375" style="86" customWidth="1"/>
    <col min="31" max="31" width="8.7109375" style="86"/>
    <col min="32"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row>
    <row r="2" spans="1:38" x14ac:dyDescent="0.2">
      <c r="A2" s="93"/>
      <c r="B2" s="95" t="s">
        <v>426</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Norm. Values</v>
      </c>
      <c r="Q2" s="177" t="str">
        <f t="shared" si="0"/>
        <v>Norm. Values</v>
      </c>
      <c r="R2" s="177" t="str">
        <f t="shared" si="0"/>
        <v>Norm. Values</v>
      </c>
      <c r="S2" s="177" t="str">
        <f t="shared" si="0"/>
        <v>Raw Values</v>
      </c>
      <c r="T2" s="177" t="str">
        <f t="shared" si="0"/>
        <v>Raw Values</v>
      </c>
      <c r="U2" s="177" t="str">
        <f t="shared" si="0"/>
        <v>Raw Values</v>
      </c>
      <c r="V2" s="177" t="str">
        <f t="shared" si="0"/>
        <v>Raw Values</v>
      </c>
      <c r="W2" s="177"/>
      <c r="X2" s="177"/>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IF(M4=1,"Underlying",IF(M5=1,"Emerging",""))</f>
        <v>Underlying</v>
      </c>
      <c r="N3" s="178" t="str">
        <f t="shared" ref="N3:U3" si="1">IF(N4=1,"Underlying",IF(N5=1,"Emerging",""))</f>
        <v>Emerging</v>
      </c>
      <c r="O3" s="178" t="str">
        <f t="shared" si="1"/>
        <v>Emerging</v>
      </c>
      <c r="P3" s="178" t="str">
        <f t="shared" si="1"/>
        <v>Emerging</v>
      </c>
      <c r="Q3" s="178" t="str">
        <f t="shared" si="1"/>
        <v>Emerging</v>
      </c>
      <c r="R3" s="178" t="str">
        <f t="shared" si="1"/>
        <v>Emerging</v>
      </c>
      <c r="S3" s="178" t="str">
        <f t="shared" si="1"/>
        <v/>
      </c>
      <c r="T3" s="178" t="str">
        <f t="shared" si="1"/>
        <v/>
      </c>
      <c r="U3" s="178" t="str">
        <f t="shared" si="1"/>
        <v/>
      </c>
      <c r="V3" s="178" t="str">
        <f>IF(V4=1,"Underlying",IF(V5=1,"Emerging",""))</f>
        <v/>
      </c>
      <c r="W3" s="178"/>
      <c r="X3" s="178"/>
      <c r="Y3" s="178" t="str">
        <f t="shared" ref="Y3:Z3" si="2">IF(Y4=1,"Underlying",IF(Y5=1,"Emerging",""))</f>
        <v/>
      </c>
      <c r="Z3" s="178" t="str">
        <f t="shared" si="2"/>
        <v/>
      </c>
      <c r="AA3" s="179"/>
      <c r="AB3" s="179"/>
      <c r="AC3" s="179"/>
      <c r="AD3" s="179"/>
      <c r="AE3" s="89"/>
      <c r="AF3" s="89"/>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0</v>
      </c>
      <c r="O4" s="180">
        <f>IFERROR(INDEX('Data Dictionary'!$I$8:$I$39,MATCH(O7,'Data Dictionary'!$K$8:$K$39,0)),"")</f>
        <v>0</v>
      </c>
      <c r="P4" s="180">
        <f>IFERROR(INDEX('Data Dictionary'!$I$8:$I$39,MATCH(P7,'Data Dictionary'!$K$8:$K$39,0)),"")</f>
        <v>0</v>
      </c>
      <c r="Q4" s="180">
        <f>IFERROR(INDEX('Data Dictionary'!$I$8:$I$39,MATCH(Q7,'Data Dictionary'!$K$8:$K$39,0)),"")</f>
        <v>0</v>
      </c>
      <c r="R4" s="180">
        <f>IFERROR(INDEX('Data Dictionary'!$I$8:$I$39,MATCH(R7,'Data Dictionary'!$K$8:$K$39,0)),"")</f>
        <v>0</v>
      </c>
      <c r="S4" s="180" t="str">
        <f>IFERROR(INDEX('Data Dictionary'!$I$8:$I$39,MATCH(S7,'Data Dictionary'!$K$8:$K$39,0)),"")</f>
        <v/>
      </c>
      <c r="T4" s="180"/>
      <c r="U4" s="180"/>
      <c r="V4" s="180"/>
      <c r="W4" s="180"/>
      <c r="X4" s="180"/>
      <c r="Y4" s="180"/>
      <c r="Z4" s="180"/>
      <c r="AA4" s="92"/>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1</v>
      </c>
      <c r="P5" s="181">
        <f>IFERROR(INDEX('Data Dictionary'!$J$8:$J$39,MATCH(P7,'Data Dictionary'!$K$8:$K$39,0)),"")</f>
        <v>1</v>
      </c>
      <c r="Q5" s="181">
        <f>IFERROR(INDEX('Data Dictionary'!$J$8:$J$39,MATCH(Q7,'Data Dictionary'!$K$8:$K$39,0)),"")</f>
        <v>1</v>
      </c>
      <c r="R5" s="181">
        <f>IFERROR(INDEX('Data Dictionary'!$J$8:$J$39,MATCH(R7,'Data Dictionary'!$K$8:$K$39,0)),"")</f>
        <v>1</v>
      </c>
      <c r="S5" s="181" t="str">
        <f>IFERROR(INDEX('Data Dictionary'!$J$8:$J$39,MATCH(S7,'Data Dictionary'!$K$8:$K$39,0)),"")</f>
        <v/>
      </c>
      <c r="T5" s="181"/>
      <c r="U5" s="181"/>
      <c r="V5" s="181"/>
      <c r="W5" s="181"/>
      <c r="X5" s="181"/>
      <c r="Y5" s="181"/>
      <c r="Z5" s="181"/>
      <c r="AA5" s="92"/>
      <c r="AB5" s="92"/>
      <c r="AC5" s="87"/>
      <c r="AD5" s="89"/>
      <c r="AE5" s="89"/>
      <c r="AF5" s="89"/>
      <c r="AG5" s="89"/>
      <c r="AH5" s="89"/>
      <c r="AI5" s="89"/>
      <c r="AJ5" s="89"/>
      <c r="AK5" s="89"/>
      <c r="AL5" s="93"/>
    </row>
    <row r="6" spans="1:38" ht="29" x14ac:dyDescent="0.2">
      <c r="A6" s="197"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INFORM Natural Multi-hazard Rating</v>
      </c>
      <c r="N6" s="246" t="str">
        <f>IFERROR(INDEX('Data Dictionary'!$E$8:$E$39,MATCH(N7,'Data Dictionary'!$K$8:$K$39,0)),IFERROR(CONCATENATE(INDEX('Data Dictionary'!$E$8:$E$39,MATCH(LEFT(N7, SEARCH("_raw",N7,1)-1),'Data Dictionary'!$L$8:$L$39,0))," (Raw)"),""))</f>
        <v>GDACS Live Hazard Tracker</v>
      </c>
      <c r="O6" s="246" t="str">
        <f>IFERROR(INDEX('Data Dictionary'!$E$8:$E$39,MATCH(O7,'Data Dictionary'!$K$8:$K$39,0)),IFERROR(CONCATENATE(INDEX('Data Dictionary'!$E$8:$E$39,MATCH(LEFT(O7, SEARCH("_raw",O7,1)-1),'Data Dictionary'!$L$8:$L$39,0))," (Raw)"),""))</f>
        <v>Locust Threat Level</v>
      </c>
      <c r="P6" s="246" t="str">
        <f>IFERROR(INDEX('Data Dictionary'!$E$8:$E$39,MATCH(P7,'Data Dictionary'!$K$8:$K$39,0)),IFERROR(CONCATENATE(INDEX('Data Dictionary'!$E$8:$E$39,MATCH(LEFT(P7, SEARCH("_raw",P7,1)-1),'Data Dictionary'!$L$8:$L$39,0))," (Raw)"),""))</f>
        <v>INFORM Severity</v>
      </c>
      <c r="Q6" s="246" t="str">
        <f>IFERROR(INDEX('Data Dictionary'!$E$8:$E$39,MATCH(Q7,'Data Dictionary'!$K$8:$K$39,0)),IFERROR(CONCATENATE(INDEX('Data Dictionary'!$E$8:$E$39,MATCH(LEFT(Q7, SEARCH("_raw",Q7,1)-1),'Data Dictionary'!$L$8:$L$39,0))," (Raw)"),""))</f>
        <v>Seasonal Forecast Index</v>
      </c>
      <c r="R6" s="246" t="str">
        <f>IFERROR(INDEX('Data Dictionary'!$E$8:$E$39,MATCH(R7,'Data Dictionary'!$K$8:$K$39,0)),IFERROR(CONCATENATE(INDEX('Data Dictionary'!$E$8:$E$39,MATCH(LEFT(R7, SEARCH("_raw",R7,1)-1),'Data Dictionary'!$L$8:$L$39,0))," (Raw)"),""))</f>
        <v>ACAPS Risk List (Natural Hazard)</v>
      </c>
      <c r="S6" s="246" t="str">
        <f>IFERROR(INDEX('Data Dictionary'!$E$8:$E$39,MATCH(S7,'Data Dictionary'!$K$8:$K$39,0)),IFERROR(CONCATENATE(INDEX('Data Dictionary'!$E$8:$E$39,MATCH(LEFT(S7, SEARCH("_raw",S7,1)-1),'Data Dictionary'!$L$8:$L$39,0))," (Raw)"),""))</f>
        <v>INFORM Natural Multi-hazard Rating (Raw)</v>
      </c>
      <c r="T6" s="246" t="str">
        <f>IFERROR(INDEX('Data Dictionary'!$E$8:$E$39,MATCH(T7,'Data Dictionary'!$K$8:$K$39,0)),IFERROR(CONCATENATE(INDEX('Data Dictionary'!$E$8:$E$39,MATCH(LEFT(T7, SEARCH("_raw",T7,1)-1),'Data Dictionary'!$L$8:$L$39,0))," (Raw)"),""))</f>
        <v>GDACS Live Hazard Tracker (Raw)</v>
      </c>
      <c r="U6" s="246" t="str">
        <f>IFERROR(INDEX('Data Dictionary'!$E$8:$E$39,MATCH(U7,'Data Dictionary'!$K$8:$K$39,0)),IFERROR(CONCATENATE(INDEX('Data Dictionary'!$E$8:$E$39,MATCH(LEFT(U7, SEARCH("_raw",U7,1)-1),'Data Dictionary'!$L$8:$L$39,0))," (Raw)"),""))</f>
        <v>Locust Threat Level (Raw)</v>
      </c>
      <c r="V6" s="246" t="str">
        <f>IFERROR(INDEX('Data Dictionary'!$E$8:$E$39,MATCH(V7,'Data Dictionary'!$K$8:$K$39,0)),IFERROR(CONCATENATE(INDEX('Data Dictionary'!$E$8:$E$39,MATCH(LEFT(V7, SEARCH("_raw",V7,1)-1),'Data Dictionary'!$L$8:$L$39,0))," (Raw)"),""))</f>
        <v>INFORM Severity (Raw)</v>
      </c>
      <c r="W6" s="246"/>
      <c r="X6" s="246"/>
      <c r="Y6" s="246"/>
      <c r="Z6" s="246"/>
      <c r="AA6" s="99"/>
      <c r="AB6" s="99"/>
      <c r="AC6" s="99"/>
      <c r="AD6" s="35"/>
      <c r="AE6" s="35"/>
    </row>
    <row r="7" spans="1:38" s="94" customFormat="1" ht="29" x14ac:dyDescent="0.2">
      <c r="A7" s="198"/>
      <c r="B7" s="188"/>
      <c r="C7" s="188"/>
      <c r="D7" s="218"/>
      <c r="E7" s="218"/>
      <c r="F7" s="102"/>
      <c r="G7" s="189"/>
      <c r="H7" s="189"/>
      <c r="I7" s="189"/>
      <c r="J7" s="243" t="s">
        <v>614</v>
      </c>
      <c r="K7" s="243" t="s">
        <v>615</v>
      </c>
      <c r="L7" s="244" t="s">
        <v>2</v>
      </c>
      <c r="M7" s="247" t="s">
        <v>389</v>
      </c>
      <c r="N7" s="247" t="s">
        <v>395</v>
      </c>
      <c r="O7" s="247" t="s">
        <v>396</v>
      </c>
      <c r="P7" s="247" t="s">
        <v>801</v>
      </c>
      <c r="Q7" s="247" t="s">
        <v>394</v>
      </c>
      <c r="R7" s="247" t="s">
        <v>636</v>
      </c>
      <c r="S7" s="247" t="s">
        <v>476</v>
      </c>
      <c r="T7" s="247" t="s">
        <v>475</v>
      </c>
      <c r="U7" s="247" t="s">
        <v>477</v>
      </c>
      <c r="V7" s="247" t="s">
        <v>802</v>
      </c>
      <c r="W7" s="247" t="s">
        <v>527</v>
      </c>
      <c r="X7" s="247" t="s">
        <v>637</v>
      </c>
      <c r="Y7" s="247"/>
      <c r="Z7" s="247"/>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t="e" cm="1">
        <f t="array" ref="H8">IF(
    SUM(IF(
            ISNUMBER(
                IF(
                    $M$4:$V$4,
                    (M8:V8),
                    "")),
            1,
            0))
        =0,
    NA(),
    IF(
        Parameters!$D$15=1,
        IF(
            SUM(--(ISNUMBER(IF($M$4:$V$4=1,(M8:V8),""))))&gt;0,
            MAX(IF(
                ISNUMBER(M8:V8),
                IF(
                    M$4:V$4=1,
                    M8:V8,
                    ""),
                "")),
            MAX(IF(
                ISNUMBER(M8:V8),
                IF(
                    M$4:V$4=2,
                    M8:V8,
                    ""),
                ""))
        ),
        IF(
            Parameters!$D$16=1,
            IFERROR(
                AVERAGE(IF(
                    ISNUMBER(M8:V8),
                    IF(
                        M$4:V$4=1,
                        M8:V8,
                        ""),
                    "")),
                AVERAGE(IF(
                    ISNUMBER(M8:V8),
                    IF(
                        M$4:V$4=2,
                        M8:V8,
                        ""),
                    ""))
            ),
            IF(
                Parameters!$D$17=1,
                IFERROR(
                    IF(
                        OR(
                            IF(
                                ISNUMBER(M8:V8),
                                IF(
                                    M$4:V$4=1,
                                    M8:V8,
                                    ""),
                                "")
                            =0),
                        0,
                        GEOMEAN(IF(
                            ISNUMBER(M8:V8),
                            IF(
                                M$4:V$4=1,
                                M8:V8,
                                ""),
                            ""))
                    ),
                    IF(
                        OR(IF(
                            ISNUMBER(M8:V8),
                            IF(
                                M$4:V$4=2,
                                M8:V8,
                                ""),
                            "")
                            =0),
                        0,
                        GEOMEAN(IF(
                            ISNUMBER(M8:V8),
                            IF(
                                M$4:V$4=2,
                                M8:V8,
                                ""),
                            "")))
                )
            )
        )
    )
)</f>
        <v>#N/A</v>
      </c>
      <c r="I8" s="191" cm="1">
        <f t="array" ref="I8">IF(
    SUM(IF(
            ISNUMBER(
                IF(
                    $M$5:$V$5,
                    (M8:V8),
                    "")),
            1,
            0))
        =0,
    NA(),
    IF(
        Parameters!$D$15=1,
        IF(
            SUM(--(ISNUMBER(IF($M$5:$V$5=1,(M8:V8),""))))&gt;0,
            MAX(IF(
                ISNUMBER(M8:V8),
                IF(
                    M$5:V$5=1,
                    M8:V8,
                    ""),
                "")),
            MAX(IF(
                ISNUMBER(M8:V8),
                IF(
                    M$5:V$5=2,
                    M8:V8,
                    ""),
                ""))
        ),
        IF(
            Parameters!$D$16=1,
            IFERROR(
                AVERAGE(IF(
                    ISNUMBER(M8:V8),
                    IF(
                        M$5:V$5=1,
                        M8:V8,
                        ""),
                    "")),
                AVERAGE(IF(
                    ISNUMBER(M8:V8),
                    IF(
                        M$5:V$5=2,
                        M8:V8,
                        ""),
                    ""))
            ),
            IF(
                Parameters!$D$17=1,
                IFERROR(
                    IF(
                        OR(
                            IF(
                                ISNUMBER(M8:V8),
                                IF(
                                    M$5:V$5=1,
                                    M8:V8,
                                    ""),
                                "")
                            =0),
                        0,
                        GEOMEAN(IF(
                            ISNUMBER(M8:V8),
                            IF(
                                M$5:V$5=1,
                                M8:V8,
                                ""),
                            ""))
                    ),
                    IF(
                        OR(IF(
                            ISNUMBER(M8:V8),
                            IF(
                                M$5:V$5=2,
                                M8:V8,
                                ""),
                            "")
                            =0),
                        0,
                        GEOMEAN(IF(
                            ISNUMBER(M8:V8),
                            IF(
                                M$5:V$5=2,
                                M8:V8,
                                ""),
                            "")))
                )
            )
        )
    )
)</f>
        <v>0</v>
      </c>
      <c r="J8" s="242">
        <v>44887</v>
      </c>
      <c r="K8" s="242">
        <v>45188</v>
      </c>
      <c r="L8" s="91" t="s">
        <v>694</v>
      </c>
      <c r="M8" s="192" t="s">
        <v>409</v>
      </c>
      <c r="N8" s="192" t="s">
        <v>409</v>
      </c>
      <c r="O8" s="192" t="s">
        <v>409</v>
      </c>
      <c r="P8" s="192">
        <v>0</v>
      </c>
      <c r="Q8" s="192">
        <v>0</v>
      </c>
      <c r="R8" s="192" t="s">
        <v>409</v>
      </c>
      <c r="S8" s="192" t="s">
        <v>409</v>
      </c>
      <c r="T8" s="192" t="s">
        <v>409</v>
      </c>
      <c r="U8" s="192" t="s">
        <v>409</v>
      </c>
      <c r="V8" s="192" t="s">
        <v>409</v>
      </c>
      <c r="W8" s="192">
        <v>0.5</v>
      </c>
      <c r="X8" s="192" t="s">
        <v>409</v>
      </c>
      <c r="Y8" s="192"/>
      <c r="Z8" s="192"/>
      <c r="AA8" s="103"/>
      <c r="AB8" s="103"/>
      <c r="AC8" s="103"/>
    </row>
    <row r="9" spans="1:38" x14ac:dyDescent="0.2">
      <c r="A9" s="84">
        <v>2</v>
      </c>
      <c r="B9" s="84" t="str">
        <f ca="1"/>
        <v>Afghanistan</v>
      </c>
      <c r="C9" s="84" t="str">
        <f ca="1"/>
        <v>AFG</v>
      </c>
      <c r="D9" s="219" t="str">
        <f ca="1"/>
        <v>SAS           South Asia</v>
      </c>
      <c r="E9" s="219" t="str">
        <f ca="1"/>
        <v>IDA</v>
      </c>
      <c r="F9" s="190"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8.8506120315678345</v>
      </c>
      <c r="H9" s="80" cm="1">
        <f t="array" ref="H9">IF(
    SUM(IF(
            ISNUMBER(
                IF(
                    $M$4:$V$4,
                    (M9:V9),
                    "")),
            1,
            0))
        =0,
    NA(),
    IF(
        Parameters!$D$15=1,
        IF(
            SUM(--(ISNUMBER(IF($M$4:$V$4=1,(M9:V9),""))))&gt;0,
            MAX(IF(
                ISNUMBER(M9:V9),
                IF(
                    M$4:V$4=1,
                    M9:V9,
                    ""),
                "")),
            MAX(IF(
                ISNUMBER(M9:V9),
                IF(
                    M$4:V$4=2,
                    M9:V9,
                    ""),
                ""))
        ),
        IF(
            Parameters!$D$16=1,
            IFERROR(
                AVERAGE(IF(
                    ISNUMBER(M9:V9),
                    IF(
                        M$4:V$4=1,
                        M9:V9,
                        ""),
                    "")),
                AVERAGE(IF(
                    ISNUMBER(M9:V9),
                    IF(
                        M$4:V$4=2,
                        M9:V9,
                        ""),
                    ""))
            ),
            IF(
                Parameters!$D$17=1,
                IFERROR(
                    IF(
                        OR(
                            IF(
                                ISNUMBER(M9:V9),
                                IF(
                                    M$4:V$4=1,
                                    M9:V9,
                                    ""),
                                "")
                            =0),
                        0,
                        GEOMEAN(IF(
                            ISNUMBER(M9:V9),
                            IF(
                                M$4:V$4=1,
                                M9:V9,
                                ""),
                            ""))
                    ),
                    IF(
                        OR(IF(
                            ISNUMBER(M9:V9),
                            IF(
                                M$4:V$4=2,
                                M9:V9,
                                ""),
                            "")
                            =0),
                        0,
                        GEOMEAN(IF(
                            ISNUMBER(M9:V9),
                            IF(
                                M$4:V$4=2,
                                M9:V9,
                                ""),
                            "")))
                )
            )
        )
    )
)</f>
        <v>7.8333333333333304</v>
      </c>
      <c r="I9" s="191" cm="1">
        <f t="array" ref="I9">IF(
    SUM(IF(
            ISNUMBER(
                IF(
                    $M$5:$V$5,
                    (M9:V9),
                    "")),
            1,
            0))
        =0,
    NA(),
    IF(
        Parameters!$D$15=1,
        IF(
            SUM(--(ISNUMBER(IF($M$5:$V$5=1,(M9:V9),""))))&gt;0,
            MAX(IF(
                ISNUMBER(M9:V9),
                IF(
                    M$5:V$5=1,
                    M9:V9,
                    ""),
                "")),
            MAX(IF(
                ISNUMBER(M9:V9),
                IF(
                    M$5:V$5=2,
                    M9:V9,
                    ""),
                ""))
        ),
        IF(
            Parameters!$D$16=1,
            IFERROR(
                AVERAGE(IF(
                    ISNUMBER(M9:V9),
                    IF(
                        M$5:V$5=1,
                        M9:V9,
                        ""),
                    "")),
                AVERAGE(IF(
                    ISNUMBER(M9:V9),
                    IF(
                        M$5:V$5=2,
                        M9:V9,
                        ""),
                    ""))
            ),
            IF(
                Parameters!$D$17=1,
                IFERROR(
                    IF(
                        OR(
                            IF(
                                ISNUMBER(M9:V9),
                                IF(
                                    M$5:V$5=1,
                                    M9:V9,
                                    ""),
                                "")
                            =0),
                        0,
                        GEOMEAN(IF(
                            ISNUMBER(M9:V9),
                            IF(
                                M$5:V$5=1,
                                M9:V9,
                                ""),
                            ""))
                    ),
                    IF(
                        OR(IF(
                            ISNUMBER(M9:V9),
                            IF(
                                M$5:V$5=2,
                                M9:V9,
                                ""),
                            "")
                            =0),
                        0,
                        GEOMEAN(IF(
                            ISNUMBER(M9:V9),
                            IF(
                                M$5:V$5=2,
                                M9:V9,
                                ""),
                            "")))
                )
            )
        )
    )
)</f>
        <v>10</v>
      </c>
      <c r="J9" s="242">
        <v>45188</v>
      </c>
      <c r="K9" s="242">
        <v>45188</v>
      </c>
      <c r="L9" s="91" t="s">
        <v>7</v>
      </c>
      <c r="M9" s="192">
        <v>7.8333333333333304</v>
      </c>
      <c r="N9" s="192">
        <v>0</v>
      </c>
      <c r="O9" s="192">
        <v>0</v>
      </c>
      <c r="P9" s="192">
        <v>10</v>
      </c>
      <c r="Q9" s="192">
        <v>10</v>
      </c>
      <c r="R9" s="192" t="s">
        <v>409</v>
      </c>
      <c r="S9" s="192">
        <v>5.7</v>
      </c>
      <c r="T9" s="192" t="s">
        <v>901</v>
      </c>
      <c r="U9" s="192">
        <v>0</v>
      </c>
      <c r="V9" s="192" t="s">
        <v>853</v>
      </c>
      <c r="W9" s="192">
        <v>0.483870967741935</v>
      </c>
      <c r="X9" s="192" t="s">
        <v>409</v>
      </c>
      <c r="Y9" s="192"/>
      <c r="Z9" s="192"/>
      <c r="AA9" s="80"/>
      <c r="AB9" s="80"/>
      <c r="AC9" s="80"/>
    </row>
    <row r="10" spans="1:38" x14ac:dyDescent="0.2">
      <c r="A10" s="84">
        <v>3</v>
      </c>
      <c r="B10" s="84" t="str">
        <f ca="1"/>
        <v>Angola</v>
      </c>
      <c r="C10" s="84" t="str">
        <f ca="1"/>
        <v>AGO</v>
      </c>
      <c r="D10" s="219" t="str">
        <f ca="1"/>
        <v>SSF           Sub-Saharan Africa</v>
      </c>
      <c r="E10" s="219" t="str">
        <f ca="1"/>
        <v>IBRD</v>
      </c>
      <c r="F10" s="190"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5.627314338711372</v>
      </c>
      <c r="H10" s="80" cm="1">
        <f t="array" ref="H10">IF(
    SUM(IF(
            ISNUMBER(
                IF(
                    $M$4:$V$4,
                    (M10:V10),
                    "")),
            1,
            0))
        =0,
    NA(),
    IF(
        Parameters!$D$15=1,
        IF(
            SUM(--(ISNUMBER(IF($M$4:$V$4=1,(M10:V10),""))))&gt;0,
            MAX(IF(
                ISNUMBER(M10:V10),
                IF(
                    M$4:V$4=1,
                    M10:V10,
                    ""),
                "")),
            MAX(IF(
                ISNUMBER(M10:V10),
                IF(
                    M$4:V$4=2,
                    M10:V10,
                    ""),
                ""))
        ),
        IF(
            Parameters!$D$16=1,
            IFERROR(
                AVERAGE(IF(
                    ISNUMBER(M10:V10),
                    IF(
                        M$4:V$4=1,
                        M10:V10,
                        ""),
                    "")),
                AVERAGE(IF(
                    ISNUMBER(M10:V10),
                    IF(
                        M$4:V$4=2,
                        M10:V10,
                        ""),
                    ""))
            ),
            IF(
                Parameters!$D$17=1,
                IFERROR(
                    IF(
                        OR(
                            IF(
                                ISNUMBER(M10:V10),
                                IF(
                                    M$4:V$4=1,
                                    M10:V10,
                                    ""),
                                "")
                            =0),
                        0,
                        GEOMEAN(IF(
                            ISNUMBER(M10:V10),
                            IF(
                                M$4:V$4=1,
                                M10:V10,
                                ""),
                            ""))
                    ),
                    IF(
                        OR(IF(
                            ISNUMBER(M10:V10),
                            IF(
                                M$4:V$4=2,
                                M10:V10,
                                ""),
                            "")
                            =0),
                        0,
                        GEOMEAN(IF(
                            ISNUMBER(M10:V10),
                            IF(
                                M$4:V$4=2,
                                M10:V10,
                                ""),
                            "")))
                )
            )
        )
    )
)</f>
        <v>3.1666666666666599</v>
      </c>
      <c r="I10" s="191" cm="1">
        <f t="array" ref="I10">IF(
    SUM(IF(
            ISNUMBER(
                IF(
                    $M$5:$V$5,
                    (M10:V10),
                    "")),
            1,
            0))
        =0,
    NA(),
    IF(
        Parameters!$D$15=1,
        IF(
            SUM(--(ISNUMBER(IF($M$5:$V$5=1,(M10:V10),""))))&gt;0,
            MAX(IF(
                ISNUMBER(M10:V10),
                IF(
                    M$5:V$5=1,
                    M10:V10,
                    ""),
                "")),
            MAX(IF(
                ISNUMBER(M10:V10),
                IF(
                    M$5:V$5=2,
                    M10:V10,
                    ""),
                ""))
        ),
        IF(
            Parameters!$D$16=1,
            IFERROR(
                AVERAGE(IF(
                    ISNUMBER(M10:V10),
                    IF(
                        M$5:V$5=1,
                        M10:V10,
                        ""),
                    "")),
                AVERAGE(IF(
                    ISNUMBER(M10:V10),
                    IF(
                        M$5:V$5=2,
                        M10:V10,
                        ""),
                    ""))
            ),
            IF(
                Parameters!$D$17=1,
                IFERROR(
                    IF(
                        OR(
                            IF(
                                ISNUMBER(M10:V10),
                                IF(
                                    M$5:V$5=1,
                                    M10:V10,
                                    ""),
                                "")
                            =0),
                        0,
                        GEOMEAN(IF(
                            ISNUMBER(M10:V10),
                            IF(
                                M$5:V$5=1,
                                M10:V10,
                                ""),
                            ""))
                    ),
                    IF(
                        OR(IF(
                            ISNUMBER(M10:V10),
                            IF(
                                M$5:V$5=2,
                                M10:V10,
                                ""),
                            "")
                            =0),
                        0,
                        GEOMEAN(IF(
                            ISNUMBER(M10:V10),
                            IF(
                                M$5:V$5=2,
                                M10:V10,
                                ""),
                            "")))
                )
            )
        )
    )
)</f>
        <v>10</v>
      </c>
      <c r="J10" s="242">
        <v>45188</v>
      </c>
      <c r="K10" s="242">
        <v>45099</v>
      </c>
      <c r="L10" s="91" t="s">
        <v>9</v>
      </c>
      <c r="M10" s="192">
        <v>3.1666666666666599</v>
      </c>
      <c r="N10" s="192" t="s">
        <v>409</v>
      </c>
      <c r="O10" s="192">
        <v>0</v>
      </c>
      <c r="P10" s="192">
        <v>10</v>
      </c>
      <c r="Q10" s="192">
        <v>0</v>
      </c>
      <c r="R10" s="192" t="s">
        <v>409</v>
      </c>
      <c r="S10" s="192">
        <v>2.9</v>
      </c>
      <c r="T10" s="192" t="s">
        <v>409</v>
      </c>
      <c r="U10" s="192">
        <v>0</v>
      </c>
      <c r="V10" s="192" t="s">
        <v>837</v>
      </c>
      <c r="W10" s="192">
        <v>0</v>
      </c>
      <c r="X10" s="192" t="s">
        <v>409</v>
      </c>
      <c r="Y10" s="192"/>
      <c r="Z10" s="192"/>
      <c r="AA10" s="80"/>
      <c r="AB10" s="80"/>
      <c r="AC10" s="80"/>
    </row>
    <row r="11" spans="1:38" x14ac:dyDescent="0.2">
      <c r="A11" s="84">
        <v>4</v>
      </c>
      <c r="B11" s="84" t="str">
        <f ca="1"/>
        <v>Albania</v>
      </c>
      <c r="C11" s="84" t="str">
        <f ca="1"/>
        <v>ALB</v>
      </c>
      <c r="D11" s="219" t="str">
        <f ca="1"/>
        <v>ECS           Europe &amp; Central Asia</v>
      </c>
      <c r="E11" s="219" t="str">
        <f ca="1"/>
        <v>IBRD</v>
      </c>
      <c r="F11" s="190"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$M$4:$V$4,
                    (M11:V11),
                    "")),
            1,
            0))
        =0,
    NA(),
    IF(
        Parameters!$D$15=1,
        IF(
            SUM(--(ISNUMBER(IF($M$4:$V$4=1,(M11:V11),""))))&gt;0,
            MAX(IF(
                ISNUMBER(M11:V11),
                IF(
                    M$4:V$4=1,
                    M11:V11,
                    ""),
                "")),
            MAX(IF(
                ISNUMBER(M11:V11),
                IF(
                    M$4:V$4=2,
                    M11:V11,
                    ""),
                ""))
        ),
        IF(
            Parameters!$D$16=1,
            IFERROR(
                AVERAGE(IF(
                    ISNUMBER(M11:V11),
                    IF(
                        M$4:V$4=1,
                        M11:V11,
                        ""),
                    "")),
                AVERAGE(IF(
                    ISNUMBER(M11:V11),
                    IF(
                        M$4:V$4=2,
                        M11:V11,
                        ""),
                    ""))
            ),
            IF(
                Parameters!$D$17=1,
                IFERROR(
                    IF(
                        OR(
                            IF(
                                ISNUMBER(M11:V11),
                                IF(
                                    M$4:V$4=1,
                                    M11:V11,
                                    ""),
                                "")
                            =0),
                        0,
                        GEOMEAN(IF(
                            ISNUMBER(M11:V11),
                            IF(
                                M$4:V$4=1,
                                M11:V11,
                                ""),
                            ""))
                    ),
                    IF(
                        OR(IF(
                            ISNUMBER(M11:V11),
                            IF(
                                M$4:V$4=2,
                                M11:V11,
                                ""),
                            "")
                            =0),
                        0,
                        GEOMEAN(IF(
                            ISNUMBER(M11:V11),
                            IF(
                                M$4:V$4=2,
                                M11:V11,
                                ""),
                            "")))
                )
            )
        )
    )
)</f>
        <v>7.8333333333333304</v>
      </c>
      <c r="I11" s="191" cm="1">
        <f t="array" ref="I11">IF(
    SUM(IF(
            ISNUMBER(
                IF(
                    $M$5:$V$5,
                    (M11:V11),
                    "")),
            1,
            0))
        =0,
    NA(),
    IF(
        Parameters!$D$15=1,
        IF(
            SUM(--(ISNUMBER(IF($M$5:$V$5=1,(M11:V11),""))))&gt;0,
            MAX(IF(
                ISNUMBER(M11:V11),
                IF(
                    M$5:V$5=1,
                    M11:V11,
                    ""),
                "")),
            MAX(IF(
                ISNUMBER(M11:V11),
                IF(
                    M$5:V$5=2,
                    M11:V11,
                    ""),
                ""))
        ),
        IF(
            Parameters!$D$16=1,
            IFERROR(
                AVERAGE(IF(
                    ISNUMBER(M11:V11),
                    IF(
                        M$5:V$5=1,
                        M11:V11,
                        ""),
                    "")),
                AVERAGE(IF(
                    ISNUMBER(M11:V11),
                    IF(
                        M$5:V$5=2,
                        M11:V11,
                        ""),
                    ""))
            ),
            IF(
                Parameters!$D$17=1,
                IFERROR(
                    IF(
                        OR(
                            IF(
                                ISNUMBER(M11:V11),
                                IF(
                                    M$5:V$5=1,
                                    M11:V11,
                                    ""),
                                "")
                            =0),
                        0,
                        GEOMEAN(IF(
                            ISNUMBER(M11:V11),
                            IF(
                                M$5:V$5=1,
                                M11:V11,
                                ""),
                            ""))
                    ),
                    IF(
                        OR(IF(
                            ISNUMBER(M11:V11),
                            IF(
                                M$5:V$5=2,
                                M11:V11,
                                ""),
                            "")
                            =0),
                        0,
                        GEOMEAN(IF(
                            ISNUMBER(M11:V11),
                            IF(
                                M$5:V$5=2,
                                M11:V11,
                                ""),
                            "")))
                )
            )
        )
    )
)</f>
        <v>0</v>
      </c>
      <c r="J11" s="242">
        <v>45188</v>
      </c>
      <c r="K11" s="242">
        <v>44831</v>
      </c>
      <c r="L11" s="91" t="s">
        <v>11</v>
      </c>
      <c r="M11" s="192">
        <v>7.8333333333333304</v>
      </c>
      <c r="N11" s="192" t="s">
        <v>409</v>
      </c>
      <c r="O11" s="192">
        <v>0</v>
      </c>
      <c r="P11" s="192">
        <v>0</v>
      </c>
      <c r="Q11" s="192">
        <v>0</v>
      </c>
      <c r="R11" s="192" t="s">
        <v>409</v>
      </c>
      <c r="S11" s="192">
        <v>5.7</v>
      </c>
      <c r="T11" s="192" t="s">
        <v>409</v>
      </c>
      <c r="U11" s="192">
        <v>0</v>
      </c>
      <c r="V11" s="192" t="s">
        <v>409</v>
      </c>
      <c r="W11" s="192">
        <v>0</v>
      </c>
      <c r="X11" s="192" t="s">
        <v>409</v>
      </c>
      <c r="Y11" s="192"/>
      <c r="Z11" s="192"/>
      <c r="AA11" s="80"/>
      <c r="AB11" s="80"/>
      <c r="AC11" s="80"/>
    </row>
    <row r="12" spans="1:38" x14ac:dyDescent="0.2">
      <c r="A12" s="84">
        <v>5</v>
      </c>
      <c r="B12" s="84" t="str">
        <f ca="1"/>
        <v>Andorra</v>
      </c>
      <c r="C12" s="84" t="str">
        <f ca="1"/>
        <v>AND</v>
      </c>
      <c r="D12" s="219" t="str">
        <f ca="1"/>
        <v>ECS           Europe &amp; Central Asia</v>
      </c>
      <c r="E12" s="219" t="str">
        <f ca="1"/>
        <v>NA</v>
      </c>
      <c r="F12" s="190" t="str">
        <f t="shared" ca="1" si="3"/>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t="e" cm="1">
        <f t="array" ref="H12">IF(
    SUM(IF(
            ISNUMBER(
                IF(
                    $M$4:$V$4,
                    (M12:V12),
                    "")),
            1,
            0))
        =0,
    NA(),
    IF(
        Parameters!$D$15=1,
        IF(
            SUM(--(ISNUMBER(IF($M$4:$V$4=1,(M12:V12),""))))&gt;0,
            MAX(IF(
                ISNUMBER(M12:V12),
                IF(
                    M$4:V$4=1,
                    M12:V12,
                    ""),
                "")),
            MAX(IF(
                ISNUMBER(M12:V12),
                IF(
                    M$4:V$4=2,
                    M12:V12,
                    ""),
                ""))
        ),
        IF(
            Parameters!$D$16=1,
            IFERROR(
                AVERAGE(IF(
                    ISNUMBER(M12:V12),
                    IF(
                        M$4:V$4=1,
                        M12:V12,
                        ""),
                    "")),
                AVERAGE(IF(
                    ISNUMBER(M12:V12),
                    IF(
                        M$4:V$4=2,
                        M12:V12,
                        ""),
                    ""))
            ),
            IF(
                Parameters!$D$17=1,
                IFERROR(
                    IF(
                        OR(
                            IF(
                                ISNUMBER(M12:V12),
                                IF(
                                    M$4:V$4=1,
                                    M12:V12,
                                    ""),
                                "")
                            =0),
                        0,
                        GEOMEAN(IF(
                            ISNUMBER(M12:V12),
                            IF(
                                M$4:V$4=1,
                                M12:V12,
                                ""),
                            ""))
                    ),
                    IF(
                        OR(IF(
                            ISNUMBER(M12:V12),
                            IF(
                                M$4:V$4=2,
                                M12:V12,
                                ""),
                            "")
                            =0),
                        0,
                        GEOMEAN(IF(
                            ISNUMBER(M12:V12),
                            IF(
                                M$4:V$4=2,
                                M12:V12,
                                ""),
                            "")))
                )
            )
        )
    )
)</f>
        <v>#N/A</v>
      </c>
      <c r="I12" s="191" cm="1">
        <f t="array" ref="I12">IF(
    SUM(IF(
            ISNUMBER(
                IF(
                    $M$5:$V$5,
                    (M12:V12),
                    "")),
            1,
            0))
        =0,
    NA(),
    IF(
        Parameters!$D$15=1,
        IF(
            SUM(--(ISNUMBER(IF($M$5:$V$5=1,(M12:V12),""))))&gt;0,
            MAX(IF(
                ISNUMBER(M12:V12),
                IF(
                    M$5:V$5=1,
                    M12:V12,
                    ""),
                "")),
            MAX(IF(
                ISNUMBER(M12:V12),
                IF(
                    M$5:V$5=2,
                    M12:V12,
                    ""),
                ""))
        ),
        IF(
            Parameters!$D$16=1,
            IFERROR(
                AVERAGE(IF(
                    ISNUMBER(M12:V12),
                    IF(
                        M$5:V$5=1,
                        M12:V12,
                        ""),
                    "")),
                AVERAGE(IF(
                    ISNUMBER(M12:V12),
                    IF(
                        M$5:V$5=2,
                        M12:V12,
                        ""),
                    ""))
            ),
            IF(
                Parameters!$D$17=1,
                IFERROR(
                    IF(
                        OR(
                            IF(
                                ISNUMBER(M12:V12),
                                IF(
                                    M$5:V$5=1,
                                    M12:V12,
                                    ""),
                                "")
                            =0),
                        0,
                        GEOMEAN(IF(
                            ISNUMBER(M12:V12),
                            IF(
                                M$5:V$5=1,
                                M12:V12,
                                ""),
                            ""))
                    ),
                    IF(
                        OR(IF(
                            ISNUMBER(M12:V12),
                            IF(
                                M$5:V$5=2,
                                M12:V12,
                                ""),
                            "")
                            =0),
                        0,
                        GEOMEAN(IF(
                            ISNUMBER(M12:V12),
                            IF(
                                M$5:V$5=2,
                                M12:V12,
                                ""),
                            "")))
                )
            )
        )
    )
)</f>
        <v>0</v>
      </c>
      <c r="J12" s="242" t="s">
        <v>409</v>
      </c>
      <c r="K12" s="242">
        <v>44887</v>
      </c>
      <c r="L12" s="91" t="s">
        <v>695</v>
      </c>
      <c r="M12" s="192" t="s">
        <v>409</v>
      </c>
      <c r="N12" s="192" t="s">
        <v>409</v>
      </c>
      <c r="O12" s="192" t="s">
        <v>409</v>
      </c>
      <c r="P12" s="192">
        <v>0</v>
      </c>
      <c r="Q12" s="192">
        <v>0</v>
      </c>
      <c r="R12" s="192" t="s">
        <v>409</v>
      </c>
      <c r="S12" s="192" t="s">
        <v>409</v>
      </c>
      <c r="T12" s="192" t="s">
        <v>409</v>
      </c>
      <c r="U12" s="192" t="s">
        <v>409</v>
      </c>
      <c r="V12" s="192" t="s">
        <v>409</v>
      </c>
      <c r="W12" s="192">
        <v>0</v>
      </c>
      <c r="X12" s="192" t="s">
        <v>409</v>
      </c>
      <c r="Y12" s="192"/>
      <c r="Z12" s="192"/>
      <c r="AA12" s="80"/>
      <c r="AB12" s="80"/>
      <c r="AC12" s="80"/>
    </row>
    <row r="13" spans="1:38" x14ac:dyDescent="0.2">
      <c r="A13" s="84">
        <v>6</v>
      </c>
      <c r="B13" s="84" t="str">
        <f ca="1"/>
        <v>United Arab Emirates</v>
      </c>
      <c r="C13" s="84" t="str">
        <f ca="1"/>
        <v>ARE</v>
      </c>
      <c r="D13" s="219" t="str">
        <f ca="1"/>
        <v>MEA           Middle East &amp; North Africa</v>
      </c>
      <c r="E13" s="219" t="str">
        <f ca="1"/>
        <v>NA</v>
      </c>
      <c r="F13" s="190"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$M$4:$V$4,
                    (M13:V13),
                    "")),
            1,
            0))
        =0,
    NA(),
    IF(
        Parameters!$D$15=1,
        IF(
            SUM(--(ISNUMBER(IF($M$4:$V$4=1,(M13:V13),""))))&gt;0,
            MAX(IF(
                ISNUMBER(M13:V13),
                IF(
                    M$4:V$4=1,
                    M13:V13,
                    ""),
                "")),
            MAX(IF(
                ISNUMBER(M13:V13),
                IF(
                    M$4:V$4=2,
                    M13:V13,
                    ""),
                ""))
        ),
        IF(
            Parameters!$D$16=1,
            IFERROR(
                AVERAGE(IF(
                    ISNUMBER(M13:V13),
                    IF(
                        M$4:V$4=1,
                        M13:V13,
                        ""),
                    "")),
                AVERAGE(IF(
                    ISNUMBER(M13:V13),
                    IF(
                        M$4:V$4=2,
                        M13:V13,
                        ""),
                    ""))
            ),
            IF(
                Parameters!$D$17=1,
                IFERROR(
                    IF(
                        OR(
                            IF(
                                ISNUMBER(M13:V13),
                                IF(
                                    M$4:V$4=1,
                                    M13:V13,
                                    ""),
                                "")
                            =0),
                        0,
                        GEOMEAN(IF(
                            ISNUMBER(M13:V13),
                            IF(
                                M$4:V$4=1,
                                M13:V13,
                                ""),
                            ""))
                    ),
                    IF(
                        OR(IF(
                            ISNUMBER(M13:V13),
                            IF(
                                M$4:V$4=2,
                                M13:V13,
                                ""),
                            "")
                            =0),
                        0,
                        GEOMEAN(IF(
                            ISNUMBER(M13:V13),
                            IF(
                                M$4:V$4=2,
                                M13:V13,
                                ""),
                            "")))
                )
            )
        )
    )
)</f>
        <v>5.6666666666666599</v>
      </c>
      <c r="I13" s="191" cm="1">
        <f t="array" ref="I13">IF(
    SUM(IF(
            ISNUMBER(
                IF(
                    $M$5:$V$5,
                    (M13:V13),
                    "")),
            1,
            0))
        =0,
    NA(),
    IF(
        Parameters!$D$15=1,
        IF(
            SUM(--(ISNUMBER(IF($M$5:$V$5=1,(M13:V13),""))))&gt;0,
            MAX(IF(
                ISNUMBER(M13:V13),
                IF(
                    M$5:V$5=1,
                    M13:V13,
                    ""),
                "")),
            MAX(IF(
                ISNUMBER(M13:V13),
                IF(
                    M$5:V$5=2,
                    M13:V13,
                    ""),
                ""))
        ),
        IF(
            Parameters!$D$16=1,
            IFERROR(
                AVERAGE(IF(
                    ISNUMBER(M13:V13),
                    IF(
                        M$5:V$5=1,
                        M13:V13,
                        ""),
                    "")),
                AVERAGE(IF(
                    ISNUMBER(M13:V13),
                    IF(
                        M$5:V$5=2,
                        M13:V13,
                        ""),
                    ""))
            ),
            IF(
                Parameters!$D$17=1,
                IFERROR(
                    IF(
                        OR(
                            IF(
                                ISNUMBER(M13:V13),
                                IF(
                                    M$5:V$5=1,
                                    M13:V13,
                                    ""),
                                "")
                            =0),
                        0,
                        GEOMEAN(IF(
                            ISNUMBER(M13:V13),
                            IF(
                                M$5:V$5=1,
                                M13:V13,
                                ""),
                            ""))
                    ),
                    IF(
                        OR(IF(
                            ISNUMBER(M13:V13),
                            IF(
                                M$5:V$5=2,
                                M13:V13,
                                ""),
                            "")
                            =0),
                        0,
                        GEOMEAN(IF(
                            ISNUMBER(M13:V13),
                            IF(
                                M$5:V$5=2,
                                M13:V13,
                                ""),
                            "")))
                )
            )
        )
    )
)</f>
        <v>0</v>
      </c>
      <c r="J13" s="242">
        <v>45188</v>
      </c>
      <c r="K13" s="242">
        <v>44831</v>
      </c>
      <c r="L13" s="91" t="s">
        <v>13</v>
      </c>
      <c r="M13" s="192">
        <v>5.6666666666666599</v>
      </c>
      <c r="N13" s="192" t="s">
        <v>409</v>
      </c>
      <c r="O13" s="192">
        <v>0</v>
      </c>
      <c r="P13" s="192">
        <v>0</v>
      </c>
      <c r="Q13" s="192">
        <v>0</v>
      </c>
      <c r="R13" s="192" t="s">
        <v>409</v>
      </c>
      <c r="S13" s="192">
        <v>4.4000000000000004</v>
      </c>
      <c r="T13" s="192" t="s">
        <v>409</v>
      </c>
      <c r="U13" s="192">
        <v>0</v>
      </c>
      <c r="V13" s="192" t="s">
        <v>409</v>
      </c>
      <c r="W13" s="192">
        <v>0</v>
      </c>
      <c r="X13" s="192" t="s">
        <v>409</v>
      </c>
      <c r="Y13" s="192"/>
      <c r="Z13" s="192"/>
      <c r="AA13" s="80"/>
      <c r="AB13" s="80"/>
      <c r="AC13" s="80"/>
    </row>
    <row r="14" spans="1:38" x14ac:dyDescent="0.2">
      <c r="A14" s="84">
        <v>7</v>
      </c>
      <c r="B14" s="84" t="str">
        <f ca="1"/>
        <v>Argentina</v>
      </c>
      <c r="C14" s="84" t="str">
        <f ca="1"/>
        <v>ARG</v>
      </c>
      <c r="D14" s="219" t="str">
        <f ca="1"/>
        <v>LCN           Latin America &amp; Caribbean</v>
      </c>
      <c r="E14" s="219" t="str">
        <f ca="1"/>
        <v>IBRD</v>
      </c>
      <c r="F14" s="190"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$M$4:$V$4,
                    (M14:V14),
                    "")),
            1,
            0))
        =0,
    NA(),
    IF(
        Parameters!$D$15=1,
        IF(
            SUM(--(ISNUMBER(IF($M$4:$V$4=1,(M14:V14),""))))&gt;0,
            MAX(IF(
                ISNUMBER(M14:V14),
                IF(
                    M$4:V$4=1,
                    M14:V14,
                    ""),
                "")),
            MAX(IF(
                ISNUMBER(M14:V14),
                IF(
                    M$4:V$4=2,
                    M14:V14,
                    ""),
                ""))
        ),
        IF(
            Parameters!$D$16=1,
            IFERROR(
                AVERAGE(IF(
                    ISNUMBER(M14:V14),
                    IF(
                        M$4:V$4=1,
                        M14:V14,
                        ""),
                    "")),
                AVERAGE(IF(
                    ISNUMBER(M14:V14),
                    IF(
                        M$4:V$4=2,
                        M14:V14,
                        ""),
                    ""))
            ),
            IF(
                Parameters!$D$17=1,
                IFERROR(
                    IF(
                        OR(
                            IF(
                                ISNUMBER(M14:V14),
                                IF(
                                    M$4:V$4=1,
                                    M14:V14,
                                    ""),
                                "")
                            =0),
                        0,
                        GEOMEAN(IF(
                            ISNUMBER(M14:V14),
                            IF(
                                M$4:V$4=1,
                                M14:V14,
                                ""),
                            ""))
                    ),
                    IF(
                        OR(IF(
                            ISNUMBER(M14:V14),
                            IF(
                                M$4:V$4=2,
                                M14:V14,
                                ""),
                            "")
                            =0),
                        0,
                        GEOMEAN(IF(
                            ISNUMBER(M14:V14),
                            IF(
                                M$4:V$4=2,
                                M14:V14,
                                ""),
                            "")))
                )
            )
        )
    )
)</f>
        <v>5.5</v>
      </c>
      <c r="I14" s="191" cm="1">
        <f t="array" ref="I14">IF(
    SUM(IF(
            ISNUMBER(
                IF(
                    $M$5:$V$5,
                    (M14:V14),
                    "")),
            1,
            0))
        =0,
    NA(),
    IF(
        Parameters!$D$15=1,
        IF(
            SUM(--(ISNUMBER(IF($M$5:$V$5=1,(M14:V14),""))))&gt;0,
            MAX(IF(
                ISNUMBER(M14:V14),
                IF(
                    M$5:V$5=1,
                    M14:V14,
                    ""),
                "")),
            MAX(IF(
                ISNUMBER(M14:V14),
                IF(
                    M$5:V$5=2,
                    M14:V14,
                    ""),
                ""))
        ),
        IF(
            Parameters!$D$16=1,
            IFERROR(
                AVERAGE(IF(
                    ISNUMBER(M14:V14),
                    IF(
                        M$5:V$5=1,
                        M14:V14,
                        ""),
                    "")),
                AVERAGE(IF(
                    ISNUMBER(M14:V14),
                    IF(
                        M$5:V$5=2,
                        M14:V14,
                        ""),
                    ""))
            ),
            IF(
                Parameters!$D$17=1,
                IFERROR(
                    IF(
                        OR(
                            IF(
                                ISNUMBER(M14:V14),
                                IF(
                                    M$5:V$5=1,
                                    M14:V14,
                                    ""),
                                "")
                            =0),
                        0,
                        GEOMEAN(IF(
                            ISNUMBER(M14:V14),
                            IF(
                                M$5:V$5=1,
                                M14:V14,
                                ""),
                            ""))
                    ),
                    IF(
                        OR(IF(
                            ISNUMBER(M14:V14),
                            IF(
                                M$5:V$5=2,
                                M14:V14,
                                ""),
                            "")
                            =0),
                        0,
                        GEOMEAN(IF(
                            ISNUMBER(M14:V14),
                            IF(
                                M$5:V$5=2,
                                M14:V14,
                                ""),
                            "")))
                )
            )
        )
    )
)</f>
        <v>0</v>
      </c>
      <c r="J14" s="242">
        <v>45163</v>
      </c>
      <c r="K14" s="242">
        <v>45203</v>
      </c>
      <c r="L14" s="91" t="s">
        <v>15</v>
      </c>
      <c r="M14" s="192">
        <v>5.5</v>
      </c>
      <c r="N14" s="192">
        <v>0</v>
      </c>
      <c r="O14" s="192">
        <v>0</v>
      </c>
      <c r="P14" s="192">
        <v>0</v>
      </c>
      <c r="Q14" s="192">
        <v>0</v>
      </c>
      <c r="R14" s="192" t="s">
        <v>409</v>
      </c>
      <c r="S14" s="192">
        <v>4.3</v>
      </c>
      <c r="T14" s="192" t="s">
        <v>902</v>
      </c>
      <c r="U14" s="192">
        <v>0</v>
      </c>
      <c r="V14" s="192" t="s">
        <v>409</v>
      </c>
      <c r="W14" s="192">
        <v>0.28571428571428498</v>
      </c>
      <c r="X14" s="192" t="s">
        <v>409</v>
      </c>
      <c r="Y14" s="192"/>
      <c r="Z14" s="192"/>
      <c r="AA14" s="80"/>
      <c r="AB14" s="80"/>
      <c r="AC14" s="80"/>
    </row>
    <row r="15" spans="1:38" x14ac:dyDescent="0.2">
      <c r="A15" s="84">
        <v>8</v>
      </c>
      <c r="B15" s="84" t="str">
        <f ca="1"/>
        <v>Armenia</v>
      </c>
      <c r="C15" s="84" t="str">
        <f ca="1"/>
        <v>ARM</v>
      </c>
      <c r="D15" s="219" t="str">
        <f ca="1"/>
        <v>ECS           Europe &amp; Central Asia</v>
      </c>
      <c r="E15" s="219" t="str">
        <f ca="1"/>
        <v>IBRD</v>
      </c>
      <c r="F15" s="190"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$M$4:$V$4,
                    (M15:V15),
                    "")),
            1,
            0))
        =0,
    NA(),
    IF(
        Parameters!$D$15=1,
        IF(
            SUM(--(ISNUMBER(IF($M$4:$V$4=1,(M15:V15),""))))&gt;0,
            MAX(IF(
                ISNUMBER(M15:V15),
                IF(
                    M$4:V$4=1,
                    M15:V15,
                    ""),
                "")),
            MAX(IF(
                ISNUMBER(M15:V15),
                IF(
                    M$4:V$4=2,
                    M15:V15,
                    ""),
                ""))
        ),
        IF(
            Parameters!$D$16=1,
            IFERROR(
                AVERAGE(IF(
                    ISNUMBER(M15:V15),
                    IF(
                        M$4:V$4=1,
                        M15:V15,
                        ""),
                    "")),
                AVERAGE(IF(
                    ISNUMBER(M15:V15),
                    IF(
                        M$4:V$4=2,
                        M15:V15,
                        ""),
                    ""))
            ),
            IF(
                Parameters!$D$17=1,
                IFERROR(
                    IF(
                        OR(
                            IF(
                                ISNUMBER(M15:V15),
                                IF(
                                    M$4:V$4=1,
                                    M15:V15,
                                    ""),
                                "")
                            =0),
                        0,
                        GEOMEAN(IF(
                            ISNUMBER(M15:V15),
                            IF(
                                M$4:V$4=1,
                                M15:V15,
                                ""),
                            ""))
                    ),
                    IF(
                        OR(IF(
                            ISNUMBER(M15:V15),
                            IF(
                                M$4:V$4=2,
                                M15:V15,
                                ""),
                            "")
                            =0),
                        0,
                        GEOMEAN(IF(
                            ISNUMBER(M15:V15),
                            IF(
                                M$4:V$4=2,
                                M15:V15,
                                ""),
                            "")))
                )
            )
        )
    )
)</f>
        <v>4.1666666666666599</v>
      </c>
      <c r="I15" s="191" cm="1">
        <f t="array" ref="I15">IF(
    SUM(IF(
            ISNUMBER(
                IF(
                    $M$5:$V$5,
                    (M15:V15),
                    "")),
            1,
            0))
        =0,
    NA(),
    IF(
        Parameters!$D$15=1,
        IF(
            SUM(--(ISNUMBER(IF($M$5:$V$5=1,(M15:V15),""))))&gt;0,
            MAX(IF(
                ISNUMBER(M15:V15),
                IF(
                    M$5:V$5=1,
                    M15:V15,
                    ""),
                "")),
            MAX(IF(
                ISNUMBER(M15:V15),
                IF(
                    M$5:V$5=2,
                    M15:V15,
                    ""),
                ""))
        ),
        IF(
            Parameters!$D$16=1,
            IFERROR(
                AVERAGE(IF(
                    ISNUMBER(M15:V15),
                    IF(
                        M$5:V$5=1,
                        M15:V15,
                        ""),
                    "")),
                AVERAGE(IF(
                    ISNUMBER(M15:V15),
                    IF(
                        M$5:V$5=2,
                        M15:V15,
                        ""),
                    ""))
            ),
            IF(
                Parameters!$D$17=1,
                IFERROR(
                    IF(
                        OR(
                            IF(
                                ISNUMBER(M15:V15),
                                IF(
                                    M$5:V$5=1,
                                    M15:V15,
                                    ""),
                                "")
                            =0),
                        0,
                        GEOMEAN(IF(
                            ISNUMBER(M15:V15),
                            IF(
                                M$5:V$5=1,
                                M15:V15,
                                ""),
                            ""))
                    ),
                    IF(
                        OR(IF(
                            ISNUMBER(M15:V15),
                            IF(
                                M$5:V$5=2,
                                M15:V15,
                                ""),
                            "")
                            =0),
                        0,
                        GEOMEAN(IF(
                            ISNUMBER(M15:V15),
                            IF(
                                M$5:V$5=2,
                                M15:V15,
                                ""),
                            "")))
                )
            )
        )
    )
)</f>
        <v>0</v>
      </c>
      <c r="J15" s="242">
        <v>45188</v>
      </c>
      <c r="K15" s="242">
        <v>44929</v>
      </c>
      <c r="L15" s="91" t="s">
        <v>17</v>
      </c>
      <c r="M15" s="192">
        <v>4.1666666666666599</v>
      </c>
      <c r="N15" s="192" t="s">
        <v>409</v>
      </c>
      <c r="O15" s="192">
        <v>0</v>
      </c>
      <c r="P15" s="192">
        <v>0</v>
      </c>
      <c r="Q15" s="192">
        <v>0</v>
      </c>
      <c r="R15" s="192" t="s">
        <v>409</v>
      </c>
      <c r="S15" s="192">
        <v>3.5</v>
      </c>
      <c r="T15" s="192" t="s">
        <v>409</v>
      </c>
      <c r="U15" s="192">
        <v>0</v>
      </c>
      <c r="V15" s="192" t="s">
        <v>409</v>
      </c>
      <c r="W15" s="192">
        <v>0</v>
      </c>
      <c r="X15" s="192" t="s">
        <v>409</v>
      </c>
      <c r="Y15" s="192"/>
      <c r="Z15" s="192"/>
      <c r="AA15" s="80"/>
      <c r="AB15" s="80"/>
      <c r="AC15" s="80"/>
    </row>
    <row r="16" spans="1:38" x14ac:dyDescent="0.2">
      <c r="A16" s="84">
        <v>9</v>
      </c>
      <c r="B16" s="84" t="str">
        <f ca="1"/>
        <v>American Samoa</v>
      </c>
      <c r="C16" s="84" t="str">
        <f ca="1"/>
        <v>ASM</v>
      </c>
      <c r="D16" s="219" t="str">
        <f ca="1"/>
        <v>EAS           East Asia &amp; Pacific</v>
      </c>
      <c r="E16" s="219" t="str">
        <f ca="1"/>
        <v>NA</v>
      </c>
      <c r="F16" s="190" t="str">
        <f t="shared" ca="1" si="3"/>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$M$4:$V$4,
                    (M16:V16),
                    "")),
            1,
            0))
        =0,
    NA(),
    IF(
        Parameters!$D$15=1,
        IF(
            SUM(--(ISNUMBER(IF($M$4:$V$4=1,(M16:V16),""))))&gt;0,
            MAX(IF(
                ISNUMBER(M16:V16),
                IF(
                    M$4:V$4=1,
                    M16:V16,
                    ""),
                "")),
            MAX(IF(
                ISNUMBER(M16:V16),
                IF(
                    M$4:V$4=2,
                    M16:V16,
                    ""),
                ""))
        ),
        IF(
            Parameters!$D$16=1,
            IFERROR(
                AVERAGE(IF(
                    ISNUMBER(M16:V16),
                    IF(
                        M$4:V$4=1,
                        M16:V16,
                        ""),
                    "")),
                AVERAGE(IF(
                    ISNUMBER(M16:V16),
                    IF(
                        M$4:V$4=2,
                        M16:V16,
                        ""),
                    ""))
            ),
            IF(
                Parameters!$D$17=1,
                IFERROR(
                    IF(
                        OR(
                            IF(
                                ISNUMBER(M16:V16),
                                IF(
                                    M$4:V$4=1,
                                    M16:V16,
                                    ""),
                                "")
                            =0),
                        0,
                        GEOMEAN(IF(
                            ISNUMBER(M16:V16),
                            IF(
                                M$4:V$4=1,
                                M16:V16,
                                ""),
                            ""))
                    ),
                    IF(
                        OR(IF(
                            ISNUMBER(M16:V16),
                            IF(
                                M$4:V$4=2,
                                M16:V16,
                                ""),
                            "")
                            =0),
                        0,
                        GEOMEAN(IF(
                            ISNUMBER(M16:V16),
                            IF(
                                M$4:V$4=2,
                                M16:V16,
                                ""),
                            "")))
                )
            )
        )
    )
)</f>
        <v>#N/A</v>
      </c>
      <c r="I16" s="191" cm="1">
        <f t="array" ref="I16">IF(
    SUM(IF(
            ISNUMBER(
                IF(
                    $M$5:$V$5,
                    (M16:V16),
                    "")),
            1,
            0))
        =0,
    NA(),
    IF(
        Parameters!$D$15=1,
        IF(
            SUM(--(ISNUMBER(IF($M$5:$V$5=1,(M16:V16),""))))&gt;0,
            MAX(IF(
                ISNUMBER(M16:V16),
                IF(
                    M$5:V$5=1,
                    M16:V16,
                    ""),
                "")),
            MAX(IF(
                ISNUMBER(M16:V16),
                IF(
                    M$5:V$5=2,
                    M16:V16,
                    ""),
                ""))
        ),
        IF(
            Parameters!$D$16=1,
            IFERROR(
                AVERAGE(IF(
                    ISNUMBER(M16:V16),
                    IF(
                        M$5:V$5=1,
                        M16:V16,
                        ""),
                    "")),
                AVERAGE(IF(
                    ISNUMBER(M16:V16),
                    IF(
                        M$5:V$5=2,
                        M16:V16,
                        ""),
                    ""))
            ),
            IF(
                Parameters!$D$17=1,
                IFERROR(
                    IF(
                        OR(
                            IF(
                                ISNUMBER(M16:V16),
                                IF(
                                    M$5:V$5=1,
                                    M16:V16,
                                    ""),
                                "")
                            =0),
                        0,
                        GEOMEAN(IF(
                            ISNUMBER(M16:V16),
                            IF(
                                M$5:V$5=1,
                                M16:V16,
                                ""),
                            ""))
                    ),
                    IF(
                        OR(IF(
                            ISNUMBER(M16:V16),
                            IF(
                                M$5:V$5=2,
                                M16:V16,
                                ""),
                            "")
                            =0),
                        0,
                        GEOMEAN(IF(
                            ISNUMBER(M16:V16),
                            IF(
                                M$5:V$5=2,
                                M16:V16,
                                ""),
                            "")))
                )
            )
        )
    )
)</f>
        <v>0</v>
      </c>
      <c r="J16" s="242" t="s">
        <v>409</v>
      </c>
      <c r="K16" s="242">
        <v>45142</v>
      </c>
      <c r="L16" s="239" t="s">
        <v>696</v>
      </c>
      <c r="M16" s="192" t="s">
        <v>409</v>
      </c>
      <c r="N16" s="192" t="s">
        <v>409</v>
      </c>
      <c r="O16" s="192" t="s">
        <v>409</v>
      </c>
      <c r="P16" s="192">
        <v>0</v>
      </c>
      <c r="Q16" s="192">
        <v>0</v>
      </c>
      <c r="R16" s="192" t="s">
        <v>409</v>
      </c>
      <c r="S16" s="192" t="s">
        <v>409</v>
      </c>
      <c r="T16" s="192" t="s">
        <v>409</v>
      </c>
      <c r="U16" s="192" t="s">
        <v>409</v>
      </c>
      <c r="V16" s="192" t="s">
        <v>409</v>
      </c>
      <c r="W16" s="192">
        <v>0</v>
      </c>
      <c r="X16" s="192" t="s">
        <v>409</v>
      </c>
      <c r="Y16" s="192"/>
      <c r="Z16" s="192"/>
      <c r="AA16" s="80"/>
      <c r="AB16" s="80"/>
      <c r="AC16" s="80"/>
    </row>
    <row r="17" spans="1:29" x14ac:dyDescent="0.2">
      <c r="A17" s="84">
        <v>10</v>
      </c>
      <c r="B17" s="84" t="str">
        <f ca="1"/>
        <v>Antigua and Barbuda</v>
      </c>
      <c r="C17" s="84" t="str">
        <f ca="1"/>
        <v>ATG</v>
      </c>
      <c r="D17" s="219" t="str">
        <f ca="1"/>
        <v>LCN           Latin America &amp; Caribbean</v>
      </c>
      <c r="E17" s="219" t="str">
        <f ca="1"/>
        <v>IBRD</v>
      </c>
      <c r="F17" s="190" t="str">
        <f t="shared" ca="1" si="3"/>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$M$4:$V$4,
                    (M17:V17),
                    "")),
            1,
            0))
        =0,
    NA(),
    IF(
        Parameters!$D$15=1,
        IF(
            SUM(--(ISNUMBER(IF($M$4:$V$4=1,(M17:V17),""))))&gt;0,
            MAX(IF(
                ISNUMBER(M17:V17),
                IF(
                    M$4:V$4=1,
                    M17:V17,
                    ""),
                "")),
            MAX(IF(
                ISNUMBER(M17:V17),
                IF(
                    M$4:V$4=2,
                    M17:V17,
                    ""),
                ""))
        ),
        IF(
            Parameters!$D$16=1,
            IFERROR(
                AVERAGE(IF(
                    ISNUMBER(M17:V17),
                    IF(
                        M$4:V$4=1,
                        M17:V17,
                        ""),
                    "")),
                AVERAGE(IF(
                    ISNUMBER(M17:V17),
                    IF(
                        M$4:V$4=2,
                        M17:V17,
                        ""),
                    ""))
            ),
            IF(
                Parameters!$D$17=1,
                IFERROR(
                    IF(
                        OR(
                            IF(
                                ISNUMBER(M17:V17),
                                IF(
                                    M$4:V$4=1,
                                    M17:V17,
                                    ""),
                                "")
                            =0),
                        0,
                        GEOMEAN(IF(
                            ISNUMBER(M17:V17),
                            IF(
                                M$4:V$4=1,
                                M17:V17,
                                ""),
                            ""))
                    ),
                    IF(
                        OR(IF(
                            ISNUMBER(M17:V17),
                            IF(
                                M$4:V$4=2,
                                M17:V17,
                                ""),
                            "")
                            =0),
                        0,
                        GEOMEAN(IF(
                            ISNUMBER(M17:V17),
                            IF(
                                M$4:V$4=2,
                                M17:V17,
                                ""),
                            "")))
                )
            )
        )
    )
)</f>
        <v>4.5</v>
      </c>
      <c r="I17" s="191" cm="1">
        <f t="array" ref="I17">IF(
    SUM(IF(
            ISNUMBER(
                IF(
                    $M$5:$V$5,
                    (M17:V17),
                    "")),
            1,
            0))
        =0,
    NA(),
    IF(
        Parameters!$D$15=1,
        IF(
            SUM(--(ISNUMBER(IF($M$5:$V$5=1,(M17:V17),""))))&gt;0,
            MAX(IF(
                ISNUMBER(M17:V17),
                IF(
                    M$5:V$5=1,
                    M17:V17,
                    ""),
                "")),
            MAX(IF(
                ISNUMBER(M17:V17),
                IF(
                    M$5:V$5=2,
                    M17:V17,
                    ""),
                ""))
        ),
        IF(
            Parameters!$D$16=1,
            IFERROR(
                AVERAGE(IF(
                    ISNUMBER(M17:V17),
                    IF(
                        M$5:V$5=1,
                        M17:V17,
                        ""),
                    "")),
                AVERAGE(IF(
                    ISNUMBER(M17:V17),
                    IF(
                        M$5:V$5=2,
                        M17:V17,
                        ""),
                    ""))
            ),
            IF(
                Parameters!$D$17=1,
                IFERROR(
                    IF(
                        OR(
                            IF(
                                ISNUMBER(M17:V17),
                                IF(
                                    M$5:V$5=1,
                                    M17:V17,
                                    ""),
                                "")
                            =0),
                        0,
                        GEOMEAN(IF(
                            ISNUMBER(M17:V17),
                            IF(
                                M$5:V$5=1,
                                M17:V17,
                                ""),
                            ""))
                    ),
                    IF(
                        OR(IF(
                            ISNUMBER(M17:V17),
                            IF(
                                M$5:V$5=2,
                                M17:V17,
                                ""),
                            "")
                            =0),
                        0,
                        GEOMEAN(IF(
                            ISNUMBER(M17:V17),
                            IF(
                                M$5:V$5=2,
                                M17:V17,
                                ""),
                            "")))
                )
            )
        )
    )
)</f>
        <v>0</v>
      </c>
      <c r="J17" s="242">
        <v>44860</v>
      </c>
      <c r="K17" s="242">
        <v>45203</v>
      </c>
      <c r="L17" s="91" t="s">
        <v>19</v>
      </c>
      <c r="M17" s="192">
        <v>4.5</v>
      </c>
      <c r="N17" s="192">
        <v>0</v>
      </c>
      <c r="O17" s="192">
        <v>0</v>
      </c>
      <c r="P17" s="192">
        <v>0</v>
      </c>
      <c r="Q17" s="192">
        <v>0</v>
      </c>
      <c r="R17" s="192" t="s">
        <v>409</v>
      </c>
      <c r="S17" s="192">
        <v>3.7</v>
      </c>
      <c r="T17" s="192" t="s">
        <v>903</v>
      </c>
      <c r="U17" s="192">
        <v>0</v>
      </c>
      <c r="V17" s="192" t="s">
        <v>409</v>
      </c>
      <c r="W17" s="192">
        <v>0</v>
      </c>
      <c r="X17" s="192" t="s">
        <v>409</v>
      </c>
      <c r="Y17" s="192"/>
      <c r="Z17" s="192"/>
      <c r="AA17" s="80"/>
      <c r="AB17" s="80"/>
      <c r="AC17" s="80"/>
    </row>
    <row r="18" spans="1:29" x14ac:dyDescent="0.2">
      <c r="A18" s="84">
        <v>11</v>
      </c>
      <c r="B18" s="84" t="str">
        <f ca="1"/>
        <v>Australia</v>
      </c>
      <c r="C18" s="84" t="str">
        <f ca="1"/>
        <v>AUS</v>
      </c>
      <c r="D18" s="219" t="str">
        <f ca="1"/>
        <v>EAS           East Asia &amp; Pacific</v>
      </c>
      <c r="E18" s="219" t="str">
        <f ca="1"/>
        <v>NA</v>
      </c>
      <c r="F18" s="190"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7.8528126595931598</v>
      </c>
      <c r="H18" s="80" cm="1">
        <f t="array" ref="H18">IF(
    SUM(IF(
            ISNUMBER(
                IF(
                    $M$4:$V$4,
                    (M18:V18),
                    "")),
            1,
            0))
        =0,
    NA(),
    IF(
        Parameters!$D$15=1,
        IF(
            SUM(--(ISNUMBER(IF($M$4:$V$4=1,(M18:V18),""))))&gt;0,
            MAX(IF(
                ISNUMBER(M18:V18),
                IF(
                    M$4:V$4=1,
                    M18:V18,
                    ""),
                "")),
            MAX(IF(
                ISNUMBER(M18:V18),
                IF(
                    M$4:V$4=2,
                    M18:V18,
                    ""),
                ""))
        ),
        IF(
            Parameters!$D$16=1,
            IFERROR(
                AVERAGE(IF(
                    ISNUMBER(M18:V18),
                    IF(
                        M$4:V$4=1,
                        M18:V18,
                        ""),
                    "")),
                AVERAGE(IF(
                    ISNUMBER(M18:V18),
                    IF(
                        M$4:V$4=2,
                        M18:V18,
                        ""),
                    ""))
            ),
            IF(
                Parameters!$D$17=1,
                IFERROR(
                    IF(
                        OR(
                            IF(
                                ISNUMBER(M18:V18),
                                IF(
                                    M$4:V$4=1,
                                    M18:V18,
                                    ""),
                                "")
                            =0),
                        0,
                        GEOMEAN(IF(
                            ISNUMBER(M18:V18),
                            IF(
                                M$4:V$4=1,
                                M18:V18,
                                ""),
                            ""))
                    ),
                    IF(
                        OR(IF(
                            ISNUMBER(M18:V18),
                            IF(
                                M$4:V$4=2,
                                M18:V18,
                                ""),
                            "")
                            =0),
                        0,
                        GEOMEAN(IF(
                            ISNUMBER(M18:V18),
                            IF(
                                M$4:V$4=2,
                                M18:V18,
                                ""),
                            "")))
                )
            )
        )
    )
)</f>
        <v>6.1666666666666599</v>
      </c>
      <c r="I18" s="191" cm="1">
        <f t="array" ref="I18">IF(
    SUM(IF(
            ISNUMBER(
                IF(
                    $M$5:$V$5,
                    (M18:V18),
                    "")),
            1,
            0))
        =0,
    NA(),
    IF(
        Parameters!$D$15=1,
        IF(
            SUM(--(ISNUMBER(IF($M$5:$V$5=1,(M18:V18),""))))&gt;0,
            MAX(IF(
                ISNUMBER(M18:V18),
                IF(
                    M$5:V$5=1,
                    M18:V18,
                    ""),
                "")),
            MAX(IF(
                ISNUMBER(M18:V18),
                IF(
                    M$5:V$5=2,
                    M18:V18,
                    ""),
                ""))
        ),
        IF(
            Parameters!$D$16=1,
            IFERROR(
                AVERAGE(IF(
                    ISNUMBER(M18:V18),
                    IF(
                        M$5:V$5=1,
                        M18:V18,
                        ""),
                    "")),
                AVERAGE(IF(
                    ISNUMBER(M18:V18),
                    IF(
                        M$5:V$5=2,
                        M18:V18,
                        ""),
                    ""))
            ),
            IF(
                Parameters!$D$17=1,
                IFERROR(
                    IF(
                        OR(
                            IF(
                                ISNUMBER(M18:V18),
                                IF(
                                    M$5:V$5=1,
                                    M18:V18,
                                    ""),
                                "")
                            =0),
                        0,
                        GEOMEAN(IF(
                            ISNUMBER(M18:V18),
                            IF(
                                M$5:V$5=1,
                                M18:V18,
                                ""),
                            ""))
                    ),
                    IF(
                        OR(IF(
                            ISNUMBER(M18:V18),
                            IF(
                                M$5:V$5=2,
                                M18:V18,
                                ""),
                            "")
                            =0),
                        0,
                        GEOMEAN(IF(
                            ISNUMBER(M18:V18),
                            IF(
                                M$5:V$5=2,
                                M18:V18,
                                ""),
                            "")))
                )
            )
        )
    )
)</f>
        <v>10</v>
      </c>
      <c r="J18" s="242">
        <v>45188</v>
      </c>
      <c r="K18" s="242">
        <v>45188</v>
      </c>
      <c r="L18" s="91" t="s">
        <v>21</v>
      </c>
      <c r="M18" s="192">
        <v>6.1666666666666599</v>
      </c>
      <c r="N18" s="192" t="s">
        <v>409</v>
      </c>
      <c r="O18" s="192">
        <v>0</v>
      </c>
      <c r="P18" s="192">
        <v>0</v>
      </c>
      <c r="Q18" s="192">
        <v>10</v>
      </c>
      <c r="R18" s="192" t="s">
        <v>409</v>
      </c>
      <c r="S18" s="192">
        <v>4.7</v>
      </c>
      <c r="T18" s="192" t="s">
        <v>409</v>
      </c>
      <c r="U18" s="192">
        <v>0</v>
      </c>
      <c r="V18" s="192" t="s">
        <v>409</v>
      </c>
      <c r="W18" s="192">
        <v>0.39705882352941102</v>
      </c>
      <c r="X18" s="192" t="s">
        <v>409</v>
      </c>
      <c r="Y18" s="192"/>
      <c r="Z18" s="192"/>
      <c r="AA18" s="80"/>
      <c r="AB18" s="80"/>
      <c r="AC18" s="80"/>
    </row>
    <row r="19" spans="1:29" x14ac:dyDescent="0.2">
      <c r="A19" s="84">
        <v>12</v>
      </c>
      <c r="B19" s="84" t="str">
        <f ca="1"/>
        <v>Austria</v>
      </c>
      <c r="C19" s="84" t="str">
        <f ca="1"/>
        <v>AUT</v>
      </c>
      <c r="D19" s="219" t="str">
        <f ca="1"/>
        <v>ECS           Europe &amp; Central Asia</v>
      </c>
      <c r="E19" s="219" t="str">
        <f ca="1"/>
        <v>NA</v>
      </c>
      <c r="F19" s="190"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$M$4:$V$4,
                    (M19:V19),
                    "")),
            1,
            0))
        =0,
    NA(),
    IF(
        Parameters!$D$15=1,
        IF(
            SUM(--(ISNUMBER(IF($M$4:$V$4=1,(M19:V19),""))))&gt;0,
            MAX(IF(
                ISNUMBER(M19:V19),
                IF(
                    M$4:V$4=1,
                    M19:V19,
                    ""),
                "")),
            MAX(IF(
                ISNUMBER(M19:V19),
                IF(
                    M$4:V$4=2,
                    M19:V19,
                    ""),
                ""))
        ),
        IF(
            Parameters!$D$16=1,
            IFERROR(
                AVERAGE(IF(
                    ISNUMBER(M19:V19),
                    IF(
                        M$4:V$4=1,
                        M19:V19,
                        ""),
                    "")),
                AVERAGE(IF(
                    ISNUMBER(M19:V19),
                    IF(
                        M$4:V$4=2,
                        M19:V19,
                        ""),
                    ""))
            ),
            IF(
                Parameters!$D$17=1,
                IFERROR(
                    IF(
                        OR(
                            IF(
                                ISNUMBER(M19:V19),
                                IF(
                                    M$4:V$4=1,
                                    M19:V19,
                                    ""),
                                "")
                            =0),
                        0,
                        GEOMEAN(IF(
                            ISNUMBER(M19:V19),
                            IF(
                                M$4:V$4=1,
                                M19:V19,
                                ""),
                            ""))
                    ),
                    IF(
                        OR(IF(
                            ISNUMBER(M19:V19),
                            IF(
                                M$4:V$4=2,
                                M19:V19,
                                ""),
                            "")
                            =0),
                        0,
                        GEOMEAN(IF(
                            ISNUMBER(M19:V19),
                            IF(
                                M$4:V$4=2,
                                M19:V19,
                                ""),
                            "")))
                )
            )
        )
    )
)</f>
        <v>2.5</v>
      </c>
      <c r="I19" s="191" cm="1">
        <f t="array" ref="I19">IF(
    SUM(IF(
            ISNUMBER(
                IF(
                    $M$5:$V$5,
                    (M19:V19),
                    "")),
            1,
            0))
        =0,
    NA(),
    IF(
        Parameters!$D$15=1,
        IF(
            SUM(--(ISNUMBER(IF($M$5:$V$5=1,(M19:V19),""))))&gt;0,
            MAX(IF(
                ISNUMBER(M19:V19),
                IF(
                    M$5:V$5=1,
                    M19:V19,
                    ""),
                "")),
            MAX(IF(
                ISNUMBER(M19:V19),
                IF(
                    M$5:V$5=2,
                    M19:V19,
                    ""),
                ""))
        ),
        IF(
            Parameters!$D$16=1,
            IFERROR(
                AVERAGE(IF(
                    ISNUMBER(M19:V19),
                    IF(
                        M$5:V$5=1,
                        M19:V19,
                        ""),
                    "")),
                AVERAGE(IF(
                    ISNUMBER(M19:V19),
                    IF(
                        M$5:V$5=2,
                        M19:V19,
                        ""),
                    ""))
            ),
            IF(
                Parameters!$D$17=1,
                IFERROR(
                    IF(
                        OR(
                            IF(
                                ISNUMBER(M19:V19),
                                IF(
                                    M$5:V$5=1,
                                    M19:V19,
                                    ""),
                                "")
                            =0),
                        0,
                        GEOMEAN(IF(
                            ISNUMBER(M19:V19),
                            IF(
                                M$5:V$5=1,
                                M19:V19,
                                ""),
                            ""))
                    ),
                    IF(
                        OR(IF(
                            ISNUMBER(M19:V19),
                            IF(
                                M$5:V$5=2,
                                M19:V19,
                                ""),
                            "")
                            =0),
                        0,
                        GEOMEAN(IF(
                            ISNUMBER(M19:V19),
                            IF(
                                M$5:V$5=2,
                                M19:V19,
                                ""),
                            "")))
                )
            )
        )
    )
)</f>
        <v>0</v>
      </c>
      <c r="J19" s="242">
        <v>44860</v>
      </c>
      <c r="K19" s="242">
        <v>44852</v>
      </c>
      <c r="L19" s="91" t="s">
        <v>23</v>
      </c>
      <c r="M19" s="192">
        <v>2.5</v>
      </c>
      <c r="N19" s="192" t="s">
        <v>409</v>
      </c>
      <c r="O19" s="192">
        <v>0</v>
      </c>
      <c r="P19" s="192">
        <v>0</v>
      </c>
      <c r="Q19" s="192">
        <v>0</v>
      </c>
      <c r="R19" s="192" t="s">
        <v>409</v>
      </c>
      <c r="S19" s="192">
        <v>2.5</v>
      </c>
      <c r="T19" s="192" t="s">
        <v>409</v>
      </c>
      <c r="U19" s="192">
        <v>0</v>
      </c>
      <c r="V19" s="192" t="s">
        <v>409</v>
      </c>
      <c r="W19" s="192">
        <v>0</v>
      </c>
      <c r="X19" s="192" t="s">
        <v>409</v>
      </c>
      <c r="Y19" s="192"/>
      <c r="Z19" s="192"/>
      <c r="AA19" s="80"/>
      <c r="AB19" s="80"/>
      <c r="AC19" s="80"/>
    </row>
    <row r="20" spans="1:29" x14ac:dyDescent="0.2">
      <c r="A20" s="84">
        <v>13</v>
      </c>
      <c r="B20" s="84" t="str">
        <f ca="1"/>
        <v>Azerbaijan</v>
      </c>
      <c r="C20" s="84" t="str">
        <f ca="1"/>
        <v>AZE</v>
      </c>
      <c r="D20" s="219" t="str">
        <f ca="1"/>
        <v>ECS           Europe &amp; Central Asia</v>
      </c>
      <c r="E20" s="219" t="str">
        <f ca="1"/>
        <v>IBRD</v>
      </c>
      <c r="F20" s="190"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$M$4:$V$4,
                    (M20:V20),
                    "")),
            1,
            0))
        =0,
    NA(),
    IF(
        Parameters!$D$15=1,
        IF(
            SUM(--(ISNUMBER(IF($M$4:$V$4=1,(M20:V20),""))))&gt;0,
            MAX(IF(
                ISNUMBER(M20:V20),
                IF(
                    M$4:V$4=1,
                    M20:V20,
                    ""),
                "")),
            MAX(IF(
                ISNUMBER(M20:V20),
                IF(
                    M$4:V$4=2,
                    M20:V20,
                    ""),
                ""))
        ),
        IF(
            Parameters!$D$16=1,
            IFERROR(
                AVERAGE(IF(
                    ISNUMBER(M20:V20),
                    IF(
                        M$4:V$4=1,
                        M20:V20,
                        ""),
                    "")),
                AVERAGE(IF(
                    ISNUMBER(M20:V20),
                    IF(
                        M$4:V$4=2,
                        M20:V20,
                        ""),
                    ""))
            ),
            IF(
                Parameters!$D$17=1,
                IFERROR(
                    IF(
                        OR(
                            IF(
                                ISNUMBER(M20:V20),
                                IF(
                                    M$4:V$4=1,
                                    M20:V20,
                                    ""),
                                "")
                            =0),
                        0,
                        GEOMEAN(IF(
                            ISNUMBER(M20:V20),
                            IF(
                                M$4:V$4=1,
                                M20:V20,
                                ""),
                            ""))
                    ),
                    IF(
                        OR(IF(
                            ISNUMBER(M20:V20),
                            IF(
                                M$4:V$4=2,
                                M20:V20,
                                ""),
                            "")
                            =0),
                        0,
                        GEOMEAN(IF(
                            ISNUMBER(M20:V20),
                            IF(
                                M$4:V$4=2,
                                M20:V20,
                                ""),
                            "")))
                )
            )
        )
    )
)</f>
        <v>5</v>
      </c>
      <c r="I20" s="191" cm="1">
        <f t="array" ref="I20">IF(
    SUM(IF(
            ISNUMBER(
                IF(
                    $M$5:$V$5,
                    (M20:V20),
                    "")),
            1,
            0))
        =0,
    NA(),
    IF(
        Parameters!$D$15=1,
        IF(
            SUM(--(ISNUMBER(IF($M$5:$V$5=1,(M20:V20),""))))&gt;0,
            MAX(IF(
                ISNUMBER(M20:V20),
                IF(
                    M$5:V$5=1,
                    M20:V20,
                    ""),
                "")),
            MAX(IF(
                ISNUMBER(M20:V20),
                IF(
                    M$5:V$5=2,
                    M20:V20,
                    ""),
                ""))
        ),
        IF(
            Parameters!$D$16=1,
            IFERROR(
                AVERAGE(IF(
                    ISNUMBER(M20:V20),
                    IF(
                        M$5:V$5=1,
                        M20:V20,
                        ""),
                    "")),
                AVERAGE(IF(
                    ISNUMBER(M20:V20),
                    IF(
                        M$5:V$5=2,
                        M20:V20,
                        ""),
                    ""))
            ),
            IF(
                Parameters!$D$17=1,
                IFERROR(
                    IF(
                        OR(
                            IF(
                                ISNUMBER(M20:V20),
                                IF(
                                    M$5:V$5=1,
                                    M20:V20,
                                    ""),
                                "")
                            =0),
                        0,
                        GEOMEAN(IF(
                            ISNUMBER(M20:V20),
                            IF(
                                M$5:V$5=1,
                                M20:V20,
                                ""),
                            ""))
                    ),
                    IF(
                        OR(IF(
                            ISNUMBER(M20:V20),
                            IF(
                                M$5:V$5=2,
                                M20:V20,
                                ""),
                            "")
                            =0),
                        0,
                        GEOMEAN(IF(
                            ISNUMBER(M20:V20),
                            IF(
                                M$5:V$5=2,
                                M20:V20,
                                ""),
                            "")))
                )
            )
        )
    )
)</f>
        <v>0</v>
      </c>
      <c r="J20" s="242">
        <v>45188</v>
      </c>
      <c r="K20" s="242">
        <v>45019</v>
      </c>
      <c r="L20" s="91" t="s">
        <v>25</v>
      </c>
      <c r="M20" s="192">
        <v>5</v>
      </c>
      <c r="N20" s="192" t="s">
        <v>409</v>
      </c>
      <c r="O20" s="192">
        <v>0</v>
      </c>
      <c r="P20" s="192">
        <v>0</v>
      </c>
      <c r="Q20" s="192">
        <v>0</v>
      </c>
      <c r="R20" s="192" t="s">
        <v>409</v>
      </c>
      <c r="S20" s="192">
        <v>4</v>
      </c>
      <c r="T20" s="192" t="s">
        <v>409</v>
      </c>
      <c r="U20" s="192">
        <v>0</v>
      </c>
      <c r="V20" s="192" t="s">
        <v>409</v>
      </c>
      <c r="W20" s="192">
        <v>0</v>
      </c>
      <c r="X20" s="192" t="s">
        <v>409</v>
      </c>
      <c r="Y20" s="192"/>
      <c r="Z20" s="192"/>
      <c r="AA20" s="80"/>
      <c r="AB20" s="80"/>
      <c r="AC20" s="80"/>
    </row>
    <row r="21" spans="1:29" x14ac:dyDescent="0.2">
      <c r="A21" s="84">
        <v>14</v>
      </c>
      <c r="B21" s="84" t="str">
        <f ca="1"/>
        <v>Burundi</v>
      </c>
      <c r="C21" s="84" t="str">
        <f ca="1"/>
        <v>BDI</v>
      </c>
      <c r="D21" s="219" t="str">
        <f ca="1"/>
        <v>SSF           Sub-Saharan Africa</v>
      </c>
      <c r="E21" s="219" t="str">
        <f ca="1"/>
        <v>IDA</v>
      </c>
      <c r="F21" s="190"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5.7735026918962546</v>
      </c>
      <c r="H21" s="80" cm="1">
        <f t="array" ref="H21">IF(
    SUM(IF(
            ISNUMBER(
                IF(
                    $M$4:$V$4,
                    (M21:V21),
                    "")),
            1,
            0))
        =0,
    NA(),
    IF(
        Parameters!$D$15=1,
        IF(
            SUM(--(ISNUMBER(IF($M$4:$V$4=1,(M21:V21),""))))&gt;0,
            MAX(IF(
                ISNUMBER(M21:V21),
                IF(
                    M$4:V$4=1,
                    M21:V21,
                    ""),
                "")),
            MAX(IF(
                ISNUMBER(M21:V21),
                IF(
                    M$4:V$4=2,
                    M21:V21,
                    ""),
                ""))
        ),
        IF(
            Parameters!$D$16=1,
            IFERROR(
                AVERAGE(IF(
                    ISNUMBER(M21:V21),
                    IF(
                        M$4:V$4=1,
                        M21:V21,
                        ""),
                    "")),
                AVERAGE(IF(
                    ISNUMBER(M21:V21),
                    IF(
                        M$4:V$4=2,
                        M21:V21,
                        ""),
                    ""))
            ),
            IF(
                Parameters!$D$17=1,
                IFERROR(
                    IF(
                        OR(
                            IF(
                                ISNUMBER(M21:V21),
                                IF(
                                    M$4:V$4=1,
                                    M21:V21,
                                    ""),
                                "")
                            =0),
                        0,
                        GEOMEAN(IF(
                            ISNUMBER(M21:V21),
                            IF(
                                M$4:V$4=1,
                                M21:V21,
                                ""),
                            ""))
                    ),
                    IF(
                        OR(IF(
                            ISNUMBER(M21:V21),
                            IF(
                                M$4:V$4=2,
                                M21:V21,
                                ""),
                            "")
                            =0),
                        0,
                        GEOMEAN(IF(
                            ISNUMBER(M21:V21),
                            IF(
                                M$4:V$4=2,
                                M21:V21,
                                ""),
                            "")))
                )
            )
        )
    )
)</f>
        <v>3.3333333333333299</v>
      </c>
      <c r="I21" s="191" cm="1">
        <f t="array" ref="I21">IF(
    SUM(IF(
            ISNUMBER(
                IF(
                    $M$5:$V$5,
                    (M21:V21),
                    "")),
            1,
            0))
        =0,
    NA(),
    IF(
        Parameters!$D$15=1,
        IF(
            SUM(--(ISNUMBER(IF($M$5:$V$5=1,(M21:V21),""))))&gt;0,
            MAX(IF(
                ISNUMBER(M21:V21),
                IF(
                    M$5:V$5=1,
                    M21:V21,
                    ""),
                "")),
            MAX(IF(
                ISNUMBER(M21:V21),
                IF(
                    M$5:V$5=2,
                    M21:V21,
                    ""),
                ""))
        ),
        IF(
            Parameters!$D$16=1,
            IFERROR(
                AVERAGE(IF(
                    ISNUMBER(M21:V21),
                    IF(
                        M$5:V$5=1,
                        M21:V21,
                        ""),
                    "")),
                AVERAGE(IF(
                    ISNUMBER(M21:V21),
                    IF(
                        M$5:V$5=2,
                        M21:V21,
                        ""),
                    ""))
            ),
            IF(
                Parameters!$D$17=1,
                IFERROR(
                    IF(
                        OR(
                            IF(
                                ISNUMBER(M21:V21),
                                IF(
                                    M$5:V$5=1,
                                    M21:V21,
                                    ""),
                                "")
                            =0),
                        0,
                        GEOMEAN(IF(
                            ISNUMBER(M21:V21),
                            IF(
                                M$5:V$5=1,
                                M21:V21,
                                ""),
                            ""))
                    ),
                    IF(
                        OR(IF(
                            ISNUMBER(M21:V21),
                            IF(
                                M$5:V$5=2,
                                M21:V21,
                                ""),
                            "")
                            =0),
                        0,
                        GEOMEAN(IF(
                            ISNUMBER(M21:V21),
                            IF(
                                M$5:V$5=2,
                                M21:V21,
                                ""),
                            "")))
                )
            )
        )
    )
)</f>
        <v>10</v>
      </c>
      <c r="J21" s="242">
        <v>45188</v>
      </c>
      <c r="K21" s="242">
        <v>45188</v>
      </c>
      <c r="L21" s="91" t="s">
        <v>27</v>
      </c>
      <c r="M21" s="192">
        <v>3.3333333333333299</v>
      </c>
      <c r="N21" s="192" t="s">
        <v>409</v>
      </c>
      <c r="O21" s="192">
        <v>0</v>
      </c>
      <c r="P21" s="192">
        <v>10</v>
      </c>
      <c r="Q21" s="192">
        <v>10</v>
      </c>
      <c r="R21" s="192" t="s">
        <v>409</v>
      </c>
      <c r="S21" s="192">
        <v>3</v>
      </c>
      <c r="T21" s="192" t="s">
        <v>409</v>
      </c>
      <c r="U21" s="192">
        <v>0</v>
      </c>
      <c r="V21" s="192" t="s">
        <v>854</v>
      </c>
      <c r="W21" s="192">
        <v>0.625</v>
      </c>
      <c r="X21" s="192" t="s">
        <v>409</v>
      </c>
      <c r="Y21" s="192"/>
      <c r="Z21" s="192"/>
      <c r="AA21" s="80"/>
      <c r="AB21" s="80"/>
      <c r="AC21" s="80"/>
    </row>
    <row r="22" spans="1:29" x14ac:dyDescent="0.2">
      <c r="A22" s="84">
        <v>15</v>
      </c>
      <c r="B22" s="84" t="str">
        <f ca="1"/>
        <v>Belgium</v>
      </c>
      <c r="C22" s="84" t="str">
        <f ca="1"/>
        <v>BEL</v>
      </c>
      <c r="D22" s="219" t="str">
        <f ca="1"/>
        <v>ECS           Europe &amp; Central Asia</v>
      </c>
      <c r="E22" s="219" t="str">
        <f ca="1"/>
        <v>NA</v>
      </c>
      <c r="F22" s="190"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$M$4:$V$4,
                    (M22:V22),
                    "")),
            1,
            0))
        =0,
    NA(),
    IF(
        Parameters!$D$15=1,
        IF(
            SUM(--(ISNUMBER(IF($M$4:$V$4=1,(M22:V22),""))))&gt;0,
            MAX(IF(
                ISNUMBER(M22:V22),
                IF(
                    M$4:V$4=1,
                    M22:V22,
                    ""),
                "")),
            MAX(IF(
                ISNUMBER(M22:V22),
                IF(
                    M$4:V$4=2,
                    M22:V22,
                    ""),
                ""))
        ),
        IF(
            Parameters!$D$16=1,
            IFERROR(
                AVERAGE(IF(
                    ISNUMBER(M22:V22),
                    IF(
                        M$4:V$4=1,
                        M22:V22,
                        ""),
                    "")),
                AVERAGE(IF(
                    ISNUMBER(M22:V22),
                    IF(
                        M$4:V$4=2,
                        M22:V22,
                        ""),
                    ""))
            ),
            IF(
                Parameters!$D$17=1,
                IFERROR(
                    IF(
                        OR(
                            IF(
                                ISNUMBER(M22:V22),
                                IF(
                                    M$4:V$4=1,
                                    M22:V22,
                                    ""),
                                "")
                            =0),
                        0,
                        GEOMEAN(IF(
                            ISNUMBER(M22:V22),
                            IF(
                                M$4:V$4=1,
                                M22:V22,
                                ""),
                            ""))
                    ),
                    IF(
                        OR(IF(
                            ISNUMBER(M22:V22),
                            IF(
                                M$4:V$4=2,
                                M22:V22,
                                ""),
                            "")
                            =0),
                        0,
                        GEOMEAN(IF(
                            ISNUMBER(M22:V22),
                            IF(
                                M$4:V$4=2,
                                M22:V22,
                                ""),
                            "")))
                )
            )
        )
    )
)</f>
        <v>4</v>
      </c>
      <c r="I22" s="191" cm="1">
        <f t="array" ref="I22">IF(
    SUM(IF(
            ISNUMBER(
                IF(
                    $M$5:$V$5,
                    (M22:V22),
                    "")),
            1,
            0))
        =0,
    NA(),
    IF(
        Parameters!$D$15=1,
        IF(
            SUM(--(ISNUMBER(IF($M$5:$V$5=1,(M22:V22),""))))&gt;0,
            MAX(IF(
                ISNUMBER(M22:V22),
                IF(
                    M$5:V$5=1,
                    M22:V22,
                    ""),
                "")),
            MAX(IF(
                ISNUMBER(M22:V22),
                IF(
                    M$5:V$5=2,
                    M22:V22,
                    ""),
                ""))
        ),
        IF(
            Parameters!$D$16=1,
            IFERROR(
                AVERAGE(IF(
                    ISNUMBER(M22:V22),
                    IF(
                        M$5:V$5=1,
                        M22:V22,
                        ""),
                    "")),
                AVERAGE(IF(
                    ISNUMBER(M22:V22),
                    IF(
                        M$5:V$5=2,
                        M22:V22,
                        ""),
                    ""))
            ),
            IF(
                Parameters!$D$17=1,
                IFERROR(
                    IF(
                        OR(
                            IF(
                                ISNUMBER(M22:V22),
                                IF(
                                    M$5:V$5=1,
                                    M22:V22,
                                    ""),
                                "")
                            =0),
                        0,
                        GEOMEAN(IF(
                            ISNUMBER(M22:V22),
                            IF(
                                M$5:V$5=1,
                                M22:V22,
                                ""),
                            ""))
                    ),
                    IF(
                        OR(IF(
                            ISNUMBER(M22:V22),
                            IF(
                                M$5:V$5=2,
                                M22:V22,
                                ""),
                            "")
                            =0),
                        0,
                        GEOMEAN(IF(
                            ISNUMBER(M22:V22),
                            IF(
                                M$5:V$5=2,
                                M22:V22,
                                ""),
                            "")))
                )
            )
        )
    )
)</f>
        <v>0</v>
      </c>
      <c r="J22" s="242">
        <v>45188</v>
      </c>
      <c r="K22" s="242">
        <v>44852</v>
      </c>
      <c r="L22" s="91" t="s">
        <v>29</v>
      </c>
      <c r="M22" s="192">
        <v>4</v>
      </c>
      <c r="N22" s="192" t="s">
        <v>409</v>
      </c>
      <c r="O22" s="192">
        <v>0</v>
      </c>
      <c r="P22" s="192">
        <v>0</v>
      </c>
      <c r="Q22" s="192">
        <v>0</v>
      </c>
      <c r="R22" s="192" t="s">
        <v>409</v>
      </c>
      <c r="S22" s="192">
        <v>3.4</v>
      </c>
      <c r="T22" s="192" t="s">
        <v>409</v>
      </c>
      <c r="U22" s="192">
        <v>0</v>
      </c>
      <c r="V22" s="192" t="s">
        <v>409</v>
      </c>
      <c r="W22" s="192">
        <v>0</v>
      </c>
      <c r="X22" s="192" t="s">
        <v>409</v>
      </c>
      <c r="Y22" s="192"/>
      <c r="Z22" s="192"/>
      <c r="AA22" s="80"/>
      <c r="AB22" s="80"/>
      <c r="AC22" s="80"/>
    </row>
    <row r="23" spans="1:29" x14ac:dyDescent="0.2">
      <c r="A23" s="84">
        <v>16</v>
      </c>
      <c r="B23" s="84" t="str">
        <f ca="1"/>
        <v>Benin</v>
      </c>
      <c r="C23" s="84" t="str">
        <f ca="1"/>
        <v>BEN</v>
      </c>
      <c r="D23" s="219" t="str">
        <f ca="1"/>
        <v>SSF           Sub-Saharan Africa</v>
      </c>
      <c r="E23" s="219" t="str">
        <f ca="1"/>
        <v>IDA</v>
      </c>
      <c r="F23" s="190"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5.9160797830996161</v>
      </c>
      <c r="H23" s="80" cm="1">
        <f t="array" ref="H23">IF(
    SUM(IF(
            ISNUMBER(
                IF(
                    $M$4:$V$4,
                    (M23:V23),
                    "")),
            1,
            0))
        =0,
    NA(),
    IF(
        Parameters!$D$15=1,
        IF(
            SUM(--(ISNUMBER(IF($M$4:$V$4=1,(M23:V23),""))))&gt;0,
            MAX(IF(
                ISNUMBER(M23:V23),
                IF(
                    M$4:V$4=1,
                    M23:V23,
                    ""),
                "")),
            MAX(IF(
                ISNUMBER(M23:V23),
                IF(
                    M$4:V$4=2,
                    M23:V23,
                    ""),
                ""))
        ),
        IF(
            Parameters!$D$16=1,
            IFERROR(
                AVERAGE(IF(
                    ISNUMBER(M23:V23),
                    IF(
                        M$4:V$4=1,
                        M23:V23,
                        ""),
                    "")),
                AVERAGE(IF(
                    ISNUMBER(M23:V23),
                    IF(
                        M$4:V$4=2,
                        M23:V23,
                        ""),
                    ""))
            ),
            IF(
                Parameters!$D$17=1,
                IFERROR(
                    IF(
                        OR(
                            IF(
                                ISNUMBER(M23:V23),
                                IF(
                                    M$4:V$4=1,
                                    M23:V23,
                                    ""),
                                "")
                            =0),
                        0,
                        GEOMEAN(IF(
                            ISNUMBER(M23:V23),
                            IF(
                                M$4:V$4=1,
                                M23:V23,
                                ""),
                            ""))
                    ),
                    IF(
                        OR(IF(
                            ISNUMBER(M23:V23),
                            IF(
                                M$4:V$4=2,
                                M23:V23,
                                ""),
                            "")
                            =0),
                        0,
                        GEOMEAN(IF(
                            ISNUMBER(M23:V23),
                            IF(
                                M$4:V$4=2,
                                M23:V23,
                                ""),
                            "")))
                )
            )
        )
    )
)</f>
        <v>3.5</v>
      </c>
      <c r="I23" s="191" cm="1">
        <f t="array" ref="I23">IF(
    SUM(IF(
            ISNUMBER(
                IF(
                    $M$5:$V$5,
                    (M23:V23),
                    "")),
            1,
            0))
        =0,
    NA(),
    IF(
        Parameters!$D$15=1,
        IF(
            SUM(--(ISNUMBER(IF($M$5:$V$5=1,(M23:V23),""))))&gt;0,
            MAX(IF(
                ISNUMBER(M23:V23),
                IF(
                    M$5:V$5=1,
                    M23:V23,
                    ""),
                "")),
            MAX(IF(
                ISNUMBER(M23:V23),
                IF(
                    M$5:V$5=2,
                    M23:V23,
                    ""),
                ""))
        ),
        IF(
            Parameters!$D$16=1,
            IFERROR(
                AVERAGE(IF(
                    ISNUMBER(M23:V23),
                    IF(
                        M$5:V$5=1,
                        M23:V23,
                        ""),
                    "")),
                AVERAGE(IF(
                    ISNUMBER(M23:V23),
                    IF(
                        M$5:V$5=2,
                        M23:V23,
                        ""),
                    ""))
            ),
            IF(
                Parameters!$D$17=1,
                IFERROR(
                    IF(
                        OR(
                            IF(
                                ISNUMBER(M23:V23),
                                IF(
                                    M$5:V$5=1,
                                    M23:V23,
                                    ""),
                                "")
                            =0),
                        0,
                        GEOMEAN(IF(
                            ISNUMBER(M23:V23),
                            IF(
                                M$5:V$5=1,
                                M23:V23,
                                ""),
                            ""))
                    ),
                    IF(
                        OR(IF(
                            ISNUMBER(M23:V23),
                            IF(
                                M$5:V$5=2,
                                M23:V23,
                                ""),
                            "")
                            =0),
                        0,
                        GEOMEAN(IF(
                            ISNUMBER(M23:V23),
                            IF(
                                M$5:V$5=2,
                                M23:V23,
                                ""),
                            "")))
                )
            )
        )
    )
)</f>
        <v>10</v>
      </c>
      <c r="J23" s="242">
        <v>45188</v>
      </c>
      <c r="K23" s="242">
        <v>45188</v>
      </c>
      <c r="L23" s="91" t="s">
        <v>31</v>
      </c>
      <c r="M23" s="192">
        <v>3.5</v>
      </c>
      <c r="N23" s="192" t="s">
        <v>409</v>
      </c>
      <c r="O23" s="192">
        <v>0</v>
      </c>
      <c r="P23" s="192">
        <v>0</v>
      </c>
      <c r="Q23" s="192">
        <v>10</v>
      </c>
      <c r="R23" s="192" t="s">
        <v>409</v>
      </c>
      <c r="S23" s="192">
        <v>3.1</v>
      </c>
      <c r="T23" s="192" t="s">
        <v>409</v>
      </c>
      <c r="U23" s="192">
        <v>0</v>
      </c>
      <c r="V23" s="192" t="s">
        <v>409</v>
      </c>
      <c r="W23" s="192">
        <v>0.4</v>
      </c>
      <c r="X23" s="192" t="s">
        <v>409</v>
      </c>
      <c r="Y23" s="192"/>
      <c r="Z23" s="192"/>
      <c r="AA23" s="80"/>
      <c r="AB23" s="80"/>
      <c r="AC23" s="80"/>
    </row>
    <row r="24" spans="1:29" x14ac:dyDescent="0.2">
      <c r="A24" s="84">
        <v>17</v>
      </c>
      <c r="B24" s="84" t="str">
        <f ca="1"/>
        <v>Burkina Faso</v>
      </c>
      <c r="C24" s="84" t="str">
        <f ca="1"/>
        <v>BFA</v>
      </c>
      <c r="D24" s="219" t="str">
        <f ca="1"/>
        <v>SSF           Sub-Saharan Africa</v>
      </c>
      <c r="E24" s="219" t="str">
        <f ca="1"/>
        <v>IDA</v>
      </c>
      <c r="F24" s="190"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5.1639777949432162</v>
      </c>
      <c r="H24" s="80" cm="1">
        <f t="array" ref="H24">IF(
    SUM(IF(
            ISNUMBER(
                IF(
                    $M$4:$V$4,
                    (M24:V24),
                    "")),
            1,
            0))
        =0,
    NA(),
    IF(
        Parameters!$D$15=1,
        IF(
            SUM(--(ISNUMBER(IF($M$4:$V$4=1,(M24:V24),""))))&gt;0,
            MAX(IF(
                ISNUMBER(M24:V24),
                IF(
                    M$4:V$4=1,
                    M24:V24,
                    ""),
                "")),
            MAX(IF(
                ISNUMBER(M24:V24),
                IF(
                    M$4:V$4=2,
                    M24:V24,
                    ""),
                ""))
        ),
        IF(
            Parameters!$D$16=1,
            IFERROR(
                AVERAGE(IF(
                    ISNUMBER(M24:V24),
                    IF(
                        M$4:V$4=1,
                        M24:V24,
                        ""),
                    "")),
                AVERAGE(IF(
                    ISNUMBER(M24:V24),
                    IF(
                        M$4:V$4=2,
                        M24:V24,
                        ""),
                    ""))
            ),
            IF(
                Parameters!$D$17=1,
                IFERROR(
                    IF(
                        OR(
                            IF(
                                ISNUMBER(M24:V24),
                                IF(
                                    M$4:V$4=1,
                                    M24:V24,
                                    ""),
                                "")
                            =0),
                        0,
                        GEOMEAN(IF(
                            ISNUMBER(M24:V24),
                            IF(
                                M$4:V$4=1,
                                M24:V24,
                                ""),
                            ""))
                    ),
                    IF(
                        OR(IF(
                            ISNUMBER(M24:V24),
                            IF(
                                M$4:V$4=2,
                                M24:V24,
                                ""),
                            "")
                            =0),
                        0,
                        GEOMEAN(IF(
                            ISNUMBER(M24:V24),
                            IF(
                                M$4:V$4=2,
                                M24:V24,
                                ""),
                            "")))
                )
            )
        )
    )
)</f>
        <v>2.6666666666666599</v>
      </c>
      <c r="I24" s="191" cm="1">
        <f t="array" ref="I24">IF(
    SUM(IF(
            ISNUMBER(
                IF(
                    $M$5:$V$5,
                    (M24:V24),
                    "")),
            1,
            0))
        =0,
    NA(),
    IF(
        Parameters!$D$15=1,
        IF(
            SUM(--(ISNUMBER(IF($M$5:$V$5=1,(M24:V24),""))))&gt;0,
            MAX(IF(
                ISNUMBER(M24:V24),
                IF(
                    M$5:V$5=1,
                    M24:V24,
                    ""),
                "")),
            MAX(IF(
                ISNUMBER(M24:V24),
                IF(
                    M$5:V$5=2,
                    M24:V24,
                    ""),
                ""))
        ),
        IF(
            Parameters!$D$16=1,
            IFERROR(
                AVERAGE(IF(
                    ISNUMBER(M24:V24),
                    IF(
                        M$5:V$5=1,
                        M24:V24,
                        ""),
                    "")),
                AVERAGE(IF(
                    ISNUMBER(M24:V24),
                    IF(
                        M$5:V$5=2,
                        M24:V24,
                        ""),
                    ""))
            ),
            IF(
                Parameters!$D$17=1,
                IFERROR(
                    IF(
                        OR(
                            IF(
                                ISNUMBER(M24:V24),
                                IF(
                                    M$5:V$5=1,
                                    M24:V24,
                                    ""),
                                "")
                            =0),
                        0,
                        GEOMEAN(IF(
                            ISNUMBER(M24:V24),
                            IF(
                                M$5:V$5=1,
                                M24:V24,
                                ""),
                            ""))
                    ),
                    IF(
                        OR(IF(
                            ISNUMBER(M24:V24),
                            IF(
                                M$5:V$5=2,
                                M24:V24,
                                ""),
                            "")
                            =0),
                        0,
                        GEOMEAN(IF(
                            ISNUMBER(M24:V24),
                            IF(
                                M$5:V$5=2,
                                M24:V24,
                                ""),
                            "")))
                )
            )
        )
    )
)</f>
        <v>10</v>
      </c>
      <c r="J24" s="242">
        <v>45188</v>
      </c>
      <c r="K24" s="242">
        <v>45188</v>
      </c>
      <c r="L24" s="91" t="s">
        <v>33</v>
      </c>
      <c r="M24" s="192">
        <v>2.6666666666666599</v>
      </c>
      <c r="N24" s="192" t="s">
        <v>409</v>
      </c>
      <c r="O24" s="192">
        <v>0</v>
      </c>
      <c r="P24" s="192">
        <v>0</v>
      </c>
      <c r="Q24" s="192">
        <v>10</v>
      </c>
      <c r="R24" s="192" t="s">
        <v>409</v>
      </c>
      <c r="S24" s="192">
        <v>2.6</v>
      </c>
      <c r="T24" s="192" t="s">
        <v>409</v>
      </c>
      <c r="U24" s="192">
        <v>0</v>
      </c>
      <c r="V24" s="192" t="s">
        <v>409</v>
      </c>
      <c r="W24" s="192">
        <v>0.45945945945945899</v>
      </c>
      <c r="X24" s="192" t="s">
        <v>409</v>
      </c>
      <c r="Y24" s="192"/>
      <c r="Z24" s="192"/>
      <c r="AA24" s="80"/>
      <c r="AB24" s="80"/>
      <c r="AC24" s="80"/>
    </row>
    <row r="25" spans="1:29" x14ac:dyDescent="0.2">
      <c r="A25" s="84">
        <v>18</v>
      </c>
      <c r="B25" s="84" t="str">
        <f ca="1"/>
        <v>Bangladesh</v>
      </c>
      <c r="C25" s="84" t="str">
        <f ca="1"/>
        <v>BGD</v>
      </c>
      <c r="D25" s="219" t="str">
        <f ca="1"/>
        <v>SAS           South Asia</v>
      </c>
      <c r="E25" s="219" t="str">
        <f ca="1"/>
        <v>IDA</v>
      </c>
      <c r="F25" s="190"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$M$4:$V$4,
                    (M25:V25),
                    "")),
            1,
            0))
        =0,
    NA(),
    IF(
        Parameters!$D$15=1,
        IF(
            SUM(--(ISNUMBER(IF($M$4:$V$4=1,(M25:V25),""))))&gt;0,
            MAX(IF(
                ISNUMBER(M25:V25),
                IF(
                    M$4:V$4=1,
                    M25:V25,
                    ""),
                "")),
            MAX(IF(
                ISNUMBER(M25:V25),
                IF(
                    M$4:V$4=2,
                    M25:V25,
                    ""),
                ""))
        ),
        IF(
            Parameters!$D$16=1,
            IFERROR(
                AVERAGE(IF(
                    ISNUMBER(M25:V25),
                    IF(
                        M$4:V$4=1,
                        M25:V25,
                        ""),
                    "")),
                AVERAGE(IF(
                    ISNUMBER(M25:V25),
                    IF(
                        M$4:V$4=2,
                        M25:V25,
                        ""),
                    ""))
            ),
            IF(
                Parameters!$D$17=1,
                IFERROR(
                    IF(
                        OR(
                            IF(
                                ISNUMBER(M25:V25),
                                IF(
                                    M$4:V$4=1,
                                    M25:V25,
                                    ""),
                                "")
                            =0),
                        0,
                        GEOMEAN(IF(
                            ISNUMBER(M25:V25),
                            IF(
                                M$4:V$4=1,
                                M25:V25,
                                ""),
                            ""))
                    ),
                    IF(
                        OR(IF(
                            ISNUMBER(M25:V25),
                            IF(
                                M$4:V$4=2,
                                M25:V25,
                                ""),
                            "")
                            =0),
                        0,
                        GEOMEAN(IF(
                            ISNUMBER(M25:V25),
                            IF(
                                M$4:V$4=2,
                                M25:V25,
                                ""),
                            "")))
                )
            )
        )
    )
)</f>
        <v>10</v>
      </c>
      <c r="I25" s="191" cm="1">
        <f t="array" ref="I25">IF(
    SUM(IF(
            ISNUMBER(
                IF(
                    $M$5:$V$5,
                    (M25:V25),
                    "")),
            1,
            0))
        =0,
    NA(),
    IF(
        Parameters!$D$15=1,
        IF(
            SUM(--(ISNUMBER(IF($M$5:$V$5=1,(M25:V25),""))))&gt;0,
            MAX(IF(
                ISNUMBER(M25:V25),
                IF(
                    M$5:V$5=1,
                    M25:V25,
                    ""),
                "")),
            MAX(IF(
                ISNUMBER(M25:V25),
                IF(
                    M$5:V$5=2,
                    M25:V25,
                    ""),
                ""))
        ),
        IF(
            Parameters!$D$16=1,
            IFERROR(
                AVERAGE(IF(
                    ISNUMBER(M25:V25),
                    IF(
                        M$5:V$5=1,
                        M25:V25,
                        ""),
                    "")),
                AVERAGE(IF(
                    ISNUMBER(M25:V25),
                    IF(
                        M$5:V$5=2,
                        M25:V25,
                        ""),
                    ""))
            ),
            IF(
                Parameters!$D$17=1,
                IFERROR(
                    IF(
                        OR(
                            IF(
                                ISNUMBER(M25:V25),
                                IF(
                                    M$5:V$5=1,
                                    M25:V25,
                                    ""),
                                "")
                            =0),
                        0,
                        GEOMEAN(IF(
                            ISNUMBER(M25:V25),
                            IF(
                                M$5:V$5=1,
                                M25:V25,
                                ""),
                            ""))
                    ),
                    IF(
                        OR(IF(
                            ISNUMBER(M25:V25),
                            IF(
                                M$5:V$5=2,
                                M25:V25,
                                ""),
                            "")
                            =0),
                        0,
                        GEOMEAN(IF(
                            ISNUMBER(M25:V25),
                            IF(
                                M$5:V$5=2,
                                M25:V25,
                                ""),
                            "")))
                )
            )
        )
    )
)</f>
        <v>0</v>
      </c>
      <c r="J25" s="242">
        <v>45188</v>
      </c>
      <c r="K25" s="242">
        <v>45188</v>
      </c>
      <c r="L25" s="91" t="s">
        <v>35</v>
      </c>
      <c r="M25" s="192">
        <v>10</v>
      </c>
      <c r="N25" s="192" t="s">
        <v>409</v>
      </c>
      <c r="O25" s="192">
        <v>0</v>
      </c>
      <c r="P25" s="192">
        <v>0</v>
      </c>
      <c r="Q25" s="192">
        <v>0</v>
      </c>
      <c r="R25" s="192" t="s">
        <v>409</v>
      </c>
      <c r="S25" s="192">
        <v>8.1999999999999993</v>
      </c>
      <c r="T25" s="192" t="s">
        <v>409</v>
      </c>
      <c r="U25" s="192">
        <v>0</v>
      </c>
      <c r="V25" s="192" t="s">
        <v>409</v>
      </c>
      <c r="W25" s="192">
        <v>0.13043478260869501</v>
      </c>
      <c r="X25" s="192" t="s">
        <v>409</v>
      </c>
      <c r="Y25" s="192"/>
      <c r="Z25" s="192"/>
      <c r="AA25" s="80"/>
      <c r="AB25" s="80"/>
      <c r="AC25" s="80"/>
    </row>
    <row r="26" spans="1:29" x14ac:dyDescent="0.2">
      <c r="A26" s="84">
        <v>19</v>
      </c>
      <c r="B26" s="84" t="str">
        <f ca="1"/>
        <v>Bulgaria</v>
      </c>
      <c r="C26" s="84" t="str">
        <f ca="1"/>
        <v>BGR</v>
      </c>
      <c r="D26" s="219" t="str">
        <f ca="1"/>
        <v>ECS           Europe &amp; Central Asia</v>
      </c>
      <c r="E26" s="219" t="str">
        <f ca="1"/>
        <v>IBRD</v>
      </c>
      <c r="F26" s="190"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$M$4:$V$4,
                    (M26:V26),
                    "")),
            1,
            0))
        =0,
    NA(),
    IF(
        Parameters!$D$15=1,
        IF(
            SUM(--(ISNUMBER(IF($M$4:$V$4=1,(M26:V26),""))))&gt;0,
            MAX(IF(
                ISNUMBER(M26:V26),
                IF(
                    M$4:V$4=1,
                    M26:V26,
                    ""),
                "")),
            MAX(IF(
                ISNUMBER(M26:V26),
                IF(
                    M$4:V$4=2,
                    M26:V26,
                    ""),
                ""))
        ),
        IF(
            Parameters!$D$16=1,
            IFERROR(
                AVERAGE(IF(
                    ISNUMBER(M26:V26),
                    IF(
                        M$4:V$4=1,
                        M26:V26,
                        ""),
                    "")),
                AVERAGE(IF(
                    ISNUMBER(M26:V26),
                    IF(
                        M$4:V$4=2,
                        M26:V26,
                        ""),
                    ""))
            ),
            IF(
                Parameters!$D$17=1,
                IFERROR(
                    IF(
                        OR(
                            IF(
                                ISNUMBER(M26:V26),
                                IF(
                                    M$4:V$4=1,
                                    M26:V26,
                                    ""),
                                "")
                            =0),
                        0,
                        GEOMEAN(IF(
                            ISNUMBER(M26:V26),
                            IF(
                                M$4:V$4=1,
                                M26:V26,
                                ""),
                            ""))
                    ),
                    IF(
                        OR(IF(
                            ISNUMBER(M26:V26),
                            IF(
                                M$4:V$4=2,
                                M26:V26,
                                ""),
                            "")
                            =0),
                        0,
                        GEOMEAN(IF(
                            ISNUMBER(M26:V26),
                            IF(
                                M$4:V$4=2,
                                M26:V26,
                                ""),
                            "")))
                )
            )
        )
    )
)</f>
        <v>3.8333333333333299</v>
      </c>
      <c r="I26" s="191" cm="1">
        <f t="array" ref="I26">IF(
    SUM(IF(
            ISNUMBER(
                IF(
                    $M$5:$V$5,
                    (M26:V26),
                    "")),
            1,
            0))
        =0,
    NA(),
    IF(
        Parameters!$D$15=1,
        IF(
            SUM(--(ISNUMBER(IF($M$5:$V$5=1,(M26:V26),""))))&gt;0,
            MAX(IF(
                ISNUMBER(M26:V26),
                IF(
                    M$5:V$5=1,
                    M26:V26,
                    ""),
                "")),
            MAX(IF(
                ISNUMBER(M26:V26),
                IF(
                    M$5:V$5=2,
                    M26:V26,
                    ""),
                ""))
        ),
        IF(
            Parameters!$D$16=1,
            IFERROR(
                AVERAGE(IF(
                    ISNUMBER(M26:V26),
                    IF(
                        M$5:V$5=1,
                        M26:V26,
                        ""),
                    "")),
                AVERAGE(IF(
                    ISNUMBER(M26:V26),
                    IF(
                        M$5:V$5=2,
                        M26:V26,
                        ""),
                    ""))
            ),
            IF(
                Parameters!$D$17=1,
                IFERROR(
                    IF(
                        OR(
                            IF(
                                ISNUMBER(M26:V26),
                                IF(
                                    M$5:V$5=1,
                                    M26:V26,
                                    ""),
                                "")
                            =0),
                        0,
                        GEOMEAN(IF(
                            ISNUMBER(M26:V26),
                            IF(
                                M$5:V$5=1,
                                M26:V26,
                                ""),
                            ""))
                    ),
                    IF(
                        OR(IF(
                            ISNUMBER(M26:V26),
                            IF(
                                M$5:V$5=2,
                                M26:V26,
                                ""),
                            "")
                            =0),
                        0,
                        GEOMEAN(IF(
                            ISNUMBER(M26:V26),
                            IF(
                                M$5:V$5=2,
                                M26:V26,
                                ""),
                            "")))
                )
            )
        )
    )
)</f>
        <v>0</v>
      </c>
      <c r="J26" s="242">
        <v>45188</v>
      </c>
      <c r="K26" s="242">
        <v>44860</v>
      </c>
      <c r="L26" s="91" t="s">
        <v>37</v>
      </c>
      <c r="M26" s="192">
        <v>3.8333333333333299</v>
      </c>
      <c r="N26" s="192" t="s">
        <v>409</v>
      </c>
      <c r="O26" s="192">
        <v>0</v>
      </c>
      <c r="P26" s="192">
        <v>0</v>
      </c>
      <c r="Q26" s="192">
        <v>0</v>
      </c>
      <c r="R26" s="192" t="s">
        <v>409</v>
      </c>
      <c r="S26" s="192">
        <v>3.3</v>
      </c>
      <c r="T26" s="192" t="s">
        <v>409</v>
      </c>
      <c r="U26" s="192">
        <v>0</v>
      </c>
      <c r="V26" s="192" t="s">
        <v>409</v>
      </c>
      <c r="W26" s="192">
        <v>0</v>
      </c>
      <c r="X26" s="192" t="s">
        <v>409</v>
      </c>
      <c r="Y26" s="192"/>
      <c r="Z26" s="192"/>
      <c r="AA26" s="80"/>
      <c r="AB26" s="80"/>
      <c r="AC26" s="80"/>
    </row>
    <row r="27" spans="1:29" x14ac:dyDescent="0.2">
      <c r="A27" s="84">
        <v>20</v>
      </c>
      <c r="B27" s="84" t="str">
        <f ca="1"/>
        <v>Bahrain</v>
      </c>
      <c r="C27" s="84" t="str">
        <f ca="1"/>
        <v>BHR</v>
      </c>
      <c r="D27" s="219" t="str">
        <f ca="1"/>
        <v>MEA           Middle East &amp; North Africa</v>
      </c>
      <c r="E27" s="219" t="str">
        <f ca="1"/>
        <v>NA</v>
      </c>
      <c r="F27" s="190"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$M$4:$V$4,
                    (M27:V27),
                    "")),
            1,
            0))
        =0,
    NA(),
    IF(
        Parameters!$D$15=1,
        IF(
            SUM(--(ISNUMBER(IF($M$4:$V$4=1,(M27:V27),""))))&gt;0,
            MAX(IF(
                ISNUMBER(M27:V27),
                IF(
                    M$4:V$4=1,
                    M27:V27,
                    ""),
                "")),
            MAX(IF(
                ISNUMBER(M27:V27),
                IF(
                    M$4:V$4=2,
                    M27:V27,
                    ""),
                ""))
        ),
        IF(
            Parameters!$D$16=1,
            IFERROR(
                AVERAGE(IF(
                    ISNUMBER(M27:V27),
                    IF(
                        M$4:V$4=1,
                        M27:V27,
                        ""),
                    "")),
                AVERAGE(IF(
                    ISNUMBER(M27:V27),
                    IF(
                        M$4:V$4=2,
                        M27:V27,
                        ""),
                    ""))
            ),
            IF(
                Parameters!$D$17=1,
                IFERROR(
                    IF(
                        OR(
                            IF(
                                ISNUMBER(M27:V27),
                                IF(
                                    M$4:V$4=1,
                                    M27:V27,
                                    ""),
                                "")
                            =0),
                        0,
                        GEOMEAN(IF(
                            ISNUMBER(M27:V27),
                            IF(
                                M$4:V$4=1,
                                M27:V27,
                                ""),
                            ""))
                    ),
                    IF(
                        OR(IF(
                            ISNUMBER(M27:V27),
                            IF(
                                M$4:V$4=2,
                                M27:V27,
                                ""),
                            "")
                            =0),
                        0,
                        GEOMEAN(IF(
                            ISNUMBER(M27:V27),
                            IF(
                                M$4:V$4=2,
                                M27:V27,
                                ""),
                            "")))
                )
            )
        )
    )
)</f>
        <v>0.83333333333333304</v>
      </c>
      <c r="I27" s="191" cm="1">
        <f t="array" ref="I27">IF(
    SUM(IF(
            ISNUMBER(
                IF(
                    $M$5:$V$5,
                    (M27:V27),
                    "")),
            1,
            0))
        =0,
    NA(),
    IF(
        Parameters!$D$15=1,
        IF(
            SUM(--(ISNUMBER(IF($M$5:$V$5=1,(M27:V27),""))))&gt;0,
            MAX(IF(
                ISNUMBER(M27:V27),
                IF(
                    M$5:V$5=1,
                    M27:V27,
                    ""),
                "")),
            MAX(IF(
                ISNUMBER(M27:V27),
                IF(
                    M$5:V$5=2,
                    M27:V27,
                    ""),
                ""))
        ),
        IF(
            Parameters!$D$16=1,
            IFERROR(
                AVERAGE(IF(
                    ISNUMBER(M27:V27),
                    IF(
                        M$5:V$5=1,
                        M27:V27,
                        ""),
                    "")),
                AVERAGE(IF(
                    ISNUMBER(M27:V27),
                    IF(
                        M$5:V$5=2,
                        M27:V27,
                        ""),
                    ""))
            ),
            IF(
                Parameters!$D$17=1,
                IFERROR(
                    IF(
                        OR(
                            IF(
                                ISNUMBER(M27:V27),
                                IF(
                                    M$5:V$5=1,
                                    M27:V27,
                                    ""),
                                "")
                            =0),
                        0,
                        GEOMEAN(IF(
                            ISNUMBER(M27:V27),
                            IF(
                                M$5:V$5=1,
                                M27:V27,
                                ""),
                            ""))
                    ),
                    IF(
                        OR(IF(
                            ISNUMBER(M27:V27),
                            IF(
                                M$5:V$5=2,
                                M27:V27,
                                ""),
                            "")
                            =0),
                        0,
                        GEOMEAN(IF(
                            ISNUMBER(M27:V27),
                            IF(
                                M$5:V$5=2,
                                M27:V27,
                                ""),
                            "")))
                )
            )
        )
    )
)</f>
        <v>0</v>
      </c>
      <c r="J27" s="242">
        <v>45188</v>
      </c>
      <c r="K27" s="242">
        <v>45154</v>
      </c>
      <c r="L27" s="91" t="s">
        <v>39</v>
      </c>
      <c r="M27" s="192">
        <v>0.83333333333333304</v>
      </c>
      <c r="N27" s="192" t="s">
        <v>409</v>
      </c>
      <c r="O27" s="192">
        <v>0</v>
      </c>
      <c r="P27" s="192">
        <v>0</v>
      </c>
      <c r="Q27" s="192">
        <v>0</v>
      </c>
      <c r="R27" s="192" t="s">
        <v>409</v>
      </c>
      <c r="S27" s="192">
        <v>1.5</v>
      </c>
      <c r="T27" s="192" t="s">
        <v>409</v>
      </c>
      <c r="U27" s="192">
        <v>0</v>
      </c>
      <c r="V27" s="192" t="s">
        <v>409</v>
      </c>
      <c r="W27" s="192">
        <v>0</v>
      </c>
      <c r="X27" s="192" t="s">
        <v>409</v>
      </c>
      <c r="Y27" s="192"/>
      <c r="Z27" s="192"/>
      <c r="AA27" s="80"/>
      <c r="AB27" s="80"/>
      <c r="AC27" s="80"/>
    </row>
    <row r="28" spans="1:29" x14ac:dyDescent="0.2">
      <c r="A28" s="84">
        <v>21</v>
      </c>
      <c r="B28" s="84" t="str">
        <f ca="1"/>
        <v>Bahamas, The</v>
      </c>
      <c r="C28" s="84" t="str">
        <f ca="1"/>
        <v>BHS</v>
      </c>
      <c r="D28" s="219" t="str">
        <f ca="1"/>
        <v>LCN           Latin America &amp; Caribbean</v>
      </c>
      <c r="E28" s="219" t="str">
        <f ca="1"/>
        <v>NA</v>
      </c>
      <c r="F28" s="190"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$M$4:$V$4,
                    (M28:V28),
                    "")),
            1,
            0))
        =0,
    NA(),
    IF(
        Parameters!$D$15=1,
        IF(
            SUM(--(ISNUMBER(IF($M$4:$V$4=1,(M28:V28),""))))&gt;0,
            MAX(IF(
                ISNUMBER(M28:V28),
                IF(
                    M$4:V$4=1,
                    M28:V28,
                    ""),
                "")),
            MAX(IF(
                ISNUMBER(M28:V28),
                IF(
                    M$4:V$4=2,
                    M28:V28,
                    ""),
                ""))
        ),
        IF(
            Parameters!$D$16=1,
            IFERROR(
                AVERAGE(IF(
                    ISNUMBER(M28:V28),
                    IF(
                        M$4:V$4=1,
                        M28:V28,
                        ""),
                    "")),
                AVERAGE(IF(
                    ISNUMBER(M28:V28),
                    IF(
                        M$4:V$4=2,
                        M28:V28,
                        ""),
                    ""))
            ),
            IF(
                Parameters!$D$17=1,
                IFERROR(
                    IF(
                        OR(
                            IF(
                                ISNUMBER(M28:V28),
                                IF(
                                    M$4:V$4=1,
                                    M28:V28,
                                    ""),
                                "")
                            =0),
                        0,
                        GEOMEAN(IF(
                            ISNUMBER(M28:V28),
                            IF(
                                M$4:V$4=1,
                                M28:V28,
                                ""),
                            ""))
                    ),
                    IF(
                        OR(IF(
                            ISNUMBER(M28:V28),
                            IF(
                                M$4:V$4=2,
                                M28:V28,
                                ""),
                            "")
                            =0),
                        0,
                        GEOMEAN(IF(
                            ISNUMBER(M28:V28),
                            IF(
                                M$4:V$4=2,
                                M28:V28,
                                ""),
                            "")))
                )
            )
        )
    )
)</f>
        <v>3.6666666666666599</v>
      </c>
      <c r="I28" s="191" cm="1">
        <f t="array" ref="I28">IF(
    SUM(IF(
            ISNUMBER(
                IF(
                    $M$5:$V$5,
                    (M28:V28),
                    "")),
            1,
            0))
        =0,
    NA(),
    IF(
        Parameters!$D$15=1,
        IF(
            SUM(--(ISNUMBER(IF($M$5:$V$5=1,(M28:V28),""))))&gt;0,
            MAX(IF(
                ISNUMBER(M28:V28),
                IF(
                    M$5:V$5=1,
                    M28:V28,
                    ""),
                "")),
            MAX(IF(
                ISNUMBER(M28:V28),
                IF(
                    M$5:V$5=2,
                    M28:V28,
                    ""),
                ""))
        ),
        IF(
            Parameters!$D$16=1,
            IFERROR(
                AVERAGE(IF(
                    ISNUMBER(M28:V28),
                    IF(
                        M$5:V$5=1,
                        M28:V28,
                        ""),
                    "")),
                AVERAGE(IF(
                    ISNUMBER(M28:V28),
                    IF(
                        M$5:V$5=2,
                        M28:V28,
                        ""),
                    ""))
            ),
            IF(
                Parameters!$D$17=1,
                IFERROR(
                    IF(
                        OR(
                            IF(
                                ISNUMBER(M28:V28),
                                IF(
                                    M$5:V$5=1,
                                    M28:V28,
                                    ""),
                                "")
                            =0),
                        0,
                        GEOMEAN(IF(
                            ISNUMBER(M28:V28),
                            IF(
                                M$5:V$5=1,
                                M28:V28,
                                ""),
                            ""))
                    ),
                    IF(
                        OR(IF(
                            ISNUMBER(M28:V28),
                            IF(
                                M$5:V$5=2,
                                M28:V28,
                                ""),
                            "")
                            =0),
                        0,
                        GEOMEAN(IF(
                            ISNUMBER(M28:V28),
                            IF(
                                M$5:V$5=2,
                                M28:V28,
                                ""),
                            "")))
                )
            )
        )
    )
)</f>
        <v>0</v>
      </c>
      <c r="J28" s="242">
        <v>45188</v>
      </c>
      <c r="K28" s="242">
        <v>45201</v>
      </c>
      <c r="L28" s="91" t="s">
        <v>40</v>
      </c>
      <c r="M28" s="192">
        <v>3.6666666666666599</v>
      </c>
      <c r="N28" s="192">
        <v>0</v>
      </c>
      <c r="O28" s="192">
        <v>0</v>
      </c>
      <c r="P28" s="192">
        <v>0</v>
      </c>
      <c r="Q28" s="192">
        <v>0</v>
      </c>
      <c r="R28" s="192" t="s">
        <v>409</v>
      </c>
      <c r="S28" s="192">
        <v>3.2</v>
      </c>
      <c r="T28" s="192" t="s">
        <v>904</v>
      </c>
      <c r="U28" s="192">
        <v>0</v>
      </c>
      <c r="V28" s="192" t="s">
        <v>409</v>
      </c>
      <c r="W28" s="192">
        <v>0</v>
      </c>
      <c r="X28" s="192" t="s">
        <v>409</v>
      </c>
      <c r="Y28" s="192"/>
      <c r="Z28" s="192"/>
      <c r="AA28" s="80"/>
      <c r="AB28" s="80"/>
      <c r="AC28" s="80"/>
    </row>
    <row r="29" spans="1:29" x14ac:dyDescent="0.2">
      <c r="A29" s="84">
        <v>22</v>
      </c>
      <c r="B29" s="84" t="str">
        <f ca="1"/>
        <v>Bosnia and Herzegovina</v>
      </c>
      <c r="C29" s="84" t="str">
        <f ca="1"/>
        <v>BIH</v>
      </c>
      <c r="D29" s="219" t="str">
        <f ca="1"/>
        <v>ECS           Europe &amp; Central Asia</v>
      </c>
      <c r="E29" s="219" t="str">
        <f ca="1"/>
        <v>IBRD</v>
      </c>
      <c r="F29" s="190"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$M$4:$V$4,
                    (M29:V29),
                    "")),
            1,
            0))
        =0,
    NA(),
    IF(
        Parameters!$D$15=1,
        IF(
            SUM(--(ISNUMBER(IF($M$4:$V$4=1,(M29:V29),""))))&gt;0,
            MAX(IF(
                ISNUMBER(M29:V29),
                IF(
                    M$4:V$4=1,
                    M29:V29,
                    ""),
                "")),
            MAX(IF(
                ISNUMBER(M29:V29),
                IF(
                    M$4:V$4=2,
                    M29:V29,
                    ""),
                ""))
        ),
        IF(
            Parameters!$D$16=1,
            IFERROR(
                AVERAGE(IF(
                    ISNUMBER(M29:V29),
                    IF(
                        M$4:V$4=1,
                        M29:V29,
                        ""),
                    "")),
                AVERAGE(IF(
                    ISNUMBER(M29:V29),
                    IF(
                        M$4:V$4=2,
                        M29:V29,
                        ""),
                    ""))
            ),
            IF(
                Parameters!$D$17=1,
                IFERROR(
                    IF(
                        OR(
                            IF(
                                ISNUMBER(M29:V29),
                                IF(
                                    M$4:V$4=1,
                                    M29:V29,
                                    ""),
                                "")
                            =0),
                        0,
                        GEOMEAN(IF(
                            ISNUMBER(M29:V29),
                            IF(
                                M$4:V$4=1,
                                M29:V29,
                                ""),
                            ""))
                    ),
                    IF(
                        OR(IF(
                            ISNUMBER(M29:V29),
                            IF(
                                M$4:V$4=2,
                                M29:V29,
                                ""),
                            "")
                            =0),
                        0,
                        GEOMEAN(IF(
                            ISNUMBER(M29:V29),
                            IF(
                                M$4:V$4=2,
                                M29:V29,
                                ""),
                            "")))
                )
            )
        )
    )
)</f>
        <v>2.9999999999999898</v>
      </c>
      <c r="I29" s="191" cm="1">
        <f t="array" ref="I29">IF(
    SUM(IF(
            ISNUMBER(
                IF(
                    $M$5:$V$5,
                    (M29:V29),
                    "")),
            1,
            0))
        =0,
    NA(),
    IF(
        Parameters!$D$15=1,
        IF(
            SUM(--(ISNUMBER(IF($M$5:$V$5=1,(M29:V29),""))))&gt;0,
            MAX(IF(
                ISNUMBER(M29:V29),
                IF(
                    M$5:V$5=1,
                    M29:V29,
                    ""),
                "")),
            MAX(IF(
                ISNUMBER(M29:V29),
                IF(
                    M$5:V$5=2,
                    M29:V29,
                    ""),
                ""))
        ),
        IF(
            Parameters!$D$16=1,
            IFERROR(
                AVERAGE(IF(
                    ISNUMBER(M29:V29),
                    IF(
                        M$5:V$5=1,
                        M29:V29,
                        ""),
                    "")),
                AVERAGE(IF(
                    ISNUMBER(M29:V29),
                    IF(
                        M$5:V$5=2,
                        M29:V29,
                        ""),
                    ""))
            ),
            IF(
                Parameters!$D$17=1,
                IFERROR(
                    IF(
                        OR(
                            IF(
                                ISNUMBER(M29:V29),
                                IF(
                                    M$5:V$5=1,
                                    M29:V29,
                                    ""),
                                "")
                            =0),
                        0,
                        GEOMEAN(IF(
                            ISNUMBER(M29:V29),
                            IF(
                                M$5:V$5=1,
                                M29:V29,
                                ""),
                            ""))
                    ),
                    IF(
                        OR(IF(
                            ISNUMBER(M29:V29),
                            IF(
                                M$5:V$5=2,
                                M29:V29,
                                ""),
                            "")
                            =0),
                        0,
                        GEOMEAN(IF(
                            ISNUMBER(M29:V29),
                            IF(
                                M$5:V$5=2,
                                M29:V29,
                                ""),
                            "")))
                )
            )
        )
    )
)</f>
        <v>0</v>
      </c>
      <c r="J29" s="242">
        <v>45188</v>
      </c>
      <c r="K29" s="242">
        <v>44753</v>
      </c>
      <c r="L29" s="91" t="s">
        <v>42</v>
      </c>
      <c r="M29" s="192">
        <v>2.9999999999999898</v>
      </c>
      <c r="N29" s="192" t="s">
        <v>409</v>
      </c>
      <c r="O29" s="192">
        <v>0</v>
      </c>
      <c r="P29" s="192">
        <v>0</v>
      </c>
      <c r="Q29" s="192">
        <v>0</v>
      </c>
      <c r="R29" s="192" t="s">
        <v>409</v>
      </c>
      <c r="S29" s="192">
        <v>2.8</v>
      </c>
      <c r="T29" s="192" t="s">
        <v>409</v>
      </c>
      <c r="U29" s="192">
        <v>0</v>
      </c>
      <c r="V29" s="192" t="s">
        <v>409</v>
      </c>
      <c r="W29" s="192">
        <v>0</v>
      </c>
      <c r="X29" s="192" t="s">
        <v>409</v>
      </c>
      <c r="Y29" s="192"/>
      <c r="Z29" s="192"/>
      <c r="AA29" s="80"/>
      <c r="AB29" s="80"/>
      <c r="AC29" s="80"/>
    </row>
    <row r="30" spans="1:29" x14ac:dyDescent="0.2">
      <c r="A30" s="84">
        <v>23</v>
      </c>
      <c r="B30" s="84" t="str">
        <f ca="1"/>
        <v>Belarus</v>
      </c>
      <c r="C30" s="84" t="str">
        <f ca="1"/>
        <v>BLR</v>
      </c>
      <c r="D30" s="219" t="str">
        <f ca="1"/>
        <v>ECS           Europe &amp; Central Asia</v>
      </c>
      <c r="E30" s="219" t="str">
        <f ca="1"/>
        <v>IBRD</v>
      </c>
      <c r="F30" s="190"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$M$4:$V$4,
                    (M30:V30),
                    "")),
            1,
            0))
        =0,
    NA(),
    IF(
        Parameters!$D$15=1,
        IF(
            SUM(--(ISNUMBER(IF($M$4:$V$4=1,(M30:V30),""))))&gt;0,
            MAX(IF(
                ISNUMBER(M30:V30),
                IF(
                    M$4:V$4=1,
                    M30:V30,
                    ""),
                "")),
            MAX(IF(
                ISNUMBER(M30:V30),
                IF(
                    M$4:V$4=2,
                    M30:V30,
                    ""),
                ""))
        ),
        IF(
            Parameters!$D$16=1,
            IFERROR(
                AVERAGE(IF(
                    ISNUMBER(M30:V30),
                    IF(
                        M$4:V$4=1,
                        M30:V30,
                        ""),
                    "")),
                AVERAGE(IF(
                    ISNUMBER(M30:V30),
                    IF(
                        M$4:V$4=2,
                        M30:V30,
                        ""),
                    ""))
            ),
            IF(
                Parameters!$D$17=1,
                IFERROR(
                    IF(
                        OR(
                            IF(
                                ISNUMBER(M30:V30),
                                IF(
                                    M$4:V$4=1,
                                    M30:V30,
                                    ""),
                                "")
                            =0),
                        0,
                        GEOMEAN(IF(
                            ISNUMBER(M30:V30),
                            IF(
                                M$4:V$4=1,
                                M30:V30,
                                ""),
                            ""))
                    ),
                    IF(
                        OR(IF(
                            ISNUMBER(M30:V30),
                            IF(
                                M$4:V$4=2,
                                M30:V30,
                                ""),
                            "")
                            =0),
                        0,
                        GEOMEAN(IF(
                            ISNUMBER(M30:V30),
                            IF(
                                M$4:V$4=2,
                                M30:V30,
                                ""),
                            "")))
                )
            )
        )
    )
)</f>
        <v>1.1666666666666601</v>
      </c>
      <c r="I30" s="191" cm="1">
        <f t="array" ref="I30">IF(
    SUM(IF(
            ISNUMBER(
                IF(
                    $M$5:$V$5,
                    (M30:V30),
                    "")),
            1,
            0))
        =0,
    NA(),
    IF(
        Parameters!$D$15=1,
        IF(
            SUM(--(ISNUMBER(IF($M$5:$V$5=1,(M30:V30),""))))&gt;0,
            MAX(IF(
                ISNUMBER(M30:V30),
                IF(
                    M$5:V$5=1,
                    M30:V30,
                    ""),
                "")),
            MAX(IF(
                ISNUMBER(M30:V30),
                IF(
                    M$5:V$5=2,
                    M30:V30,
                    ""),
                ""))
        ),
        IF(
            Parameters!$D$16=1,
            IFERROR(
                AVERAGE(IF(
                    ISNUMBER(M30:V30),
                    IF(
                        M$5:V$5=1,
                        M30:V30,
                        ""),
                    "")),
                AVERAGE(IF(
                    ISNUMBER(M30:V30),
                    IF(
                        M$5:V$5=2,
                        M30:V30,
                        ""),
                    ""))
            ),
            IF(
                Parameters!$D$17=1,
                IFERROR(
                    IF(
                        OR(
                            IF(
                                ISNUMBER(M30:V30),
                                IF(
                                    M$5:V$5=1,
                                    M30:V30,
                                    ""),
                                "")
                            =0),
                        0,
                        GEOMEAN(IF(
                            ISNUMBER(M30:V30),
                            IF(
                                M$5:V$5=1,
                                M30:V30,
                                ""),
                            ""))
                    ),
                    IF(
                        OR(IF(
                            ISNUMBER(M30:V30),
                            IF(
                                M$5:V$5=2,
                                M30:V30,
                                ""),
                            "")
                            =0),
                        0,
                        GEOMEAN(IF(
                            ISNUMBER(M30:V30),
                            IF(
                                M$5:V$5=2,
                                M30:V30,
                                ""),
                            "")))
                )
            )
        )
    )
)</f>
        <v>0</v>
      </c>
      <c r="J30" s="242">
        <v>45188</v>
      </c>
      <c r="K30" s="242">
        <v>45203</v>
      </c>
      <c r="L30" s="91" t="s">
        <v>44</v>
      </c>
      <c r="M30" s="192">
        <v>1.1666666666666601</v>
      </c>
      <c r="N30" s="192">
        <v>0</v>
      </c>
      <c r="O30" s="192">
        <v>0</v>
      </c>
      <c r="P30" s="192">
        <v>0</v>
      </c>
      <c r="Q30" s="192">
        <v>0</v>
      </c>
      <c r="R30" s="192" t="s">
        <v>409</v>
      </c>
      <c r="S30" s="192">
        <v>1.7</v>
      </c>
      <c r="T30" s="192" t="s">
        <v>905</v>
      </c>
      <c r="U30" s="192">
        <v>0</v>
      </c>
      <c r="V30" s="192" t="s">
        <v>409</v>
      </c>
      <c r="W30" s="192">
        <v>0</v>
      </c>
      <c r="X30" s="192" t="s">
        <v>409</v>
      </c>
      <c r="Y30" s="192"/>
      <c r="Z30" s="192"/>
      <c r="AA30" s="80"/>
      <c r="AB30" s="80"/>
      <c r="AC30" s="80"/>
    </row>
    <row r="31" spans="1:29" x14ac:dyDescent="0.2">
      <c r="A31" s="84">
        <v>24</v>
      </c>
      <c r="B31" s="84" t="str">
        <f ca="1"/>
        <v>Belize</v>
      </c>
      <c r="C31" s="84" t="str">
        <f ca="1"/>
        <v>BLZ</v>
      </c>
      <c r="D31" s="219" t="str">
        <f ca="1"/>
        <v>LCN           Latin America &amp; Caribbean</v>
      </c>
      <c r="E31" s="219" t="str">
        <f ca="1"/>
        <v>IBRD</v>
      </c>
      <c r="F31" s="190"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$M$4:$V$4,
                    (M31:V31),
                    "")),
            1,
            0))
        =0,
    NA(),
    IF(
        Parameters!$D$15=1,
        IF(
            SUM(--(ISNUMBER(IF($M$4:$V$4=1,(M31:V31),""))))&gt;0,
            MAX(IF(
                ISNUMBER(M31:V31),
                IF(
                    M$4:V$4=1,
                    M31:V31,
                    ""),
                "")),
            MAX(IF(
                ISNUMBER(M31:V31),
                IF(
                    M$4:V$4=2,
                    M31:V31,
                    ""),
                ""))
        ),
        IF(
            Parameters!$D$16=1,
            IFERROR(
                AVERAGE(IF(
                    ISNUMBER(M31:V31),
                    IF(
                        M$4:V$4=1,
                        M31:V31,
                        ""),
                    "")),
                AVERAGE(IF(
                    ISNUMBER(M31:V31),
                    IF(
                        M$4:V$4=2,
                        M31:V31,
                        ""),
                    ""))
            ),
            IF(
                Parameters!$D$17=1,
                IFERROR(
                    IF(
                        OR(
                            IF(
                                ISNUMBER(M31:V31),
                                IF(
                                    M$4:V$4=1,
                                    M31:V31,
                                    ""),
                                "")
                            =0),
                        0,
                        GEOMEAN(IF(
                            ISNUMBER(M31:V31),
                            IF(
                                M$4:V$4=1,
                                M31:V31,
                                ""),
                            ""))
                    ),
                    IF(
                        OR(IF(
                            ISNUMBER(M31:V31),
                            IF(
                                M$4:V$4=2,
                                M31:V31,
                                ""),
                            "")
                            =0),
                        0,
                        GEOMEAN(IF(
                            ISNUMBER(M31:V31),
                            IF(
                                M$4:V$4=2,
                                M31:V31,
                                ""),
                            "")))
                )
            )
        )
    )
)</f>
        <v>4.5</v>
      </c>
      <c r="I31" s="191" cm="1">
        <f t="array" ref="I31">IF(
    SUM(IF(
            ISNUMBER(
                IF(
                    $M$5:$V$5,
                    (M31:V31),
                    "")),
            1,
            0))
        =0,
    NA(),
    IF(
        Parameters!$D$15=1,
        IF(
            SUM(--(ISNUMBER(IF($M$5:$V$5=1,(M31:V31),""))))&gt;0,
            MAX(IF(
                ISNUMBER(M31:V31),
                IF(
                    M$5:V$5=1,
                    M31:V31,
                    ""),
                "")),
            MAX(IF(
                ISNUMBER(M31:V31),
                IF(
                    M$5:V$5=2,
                    M31:V31,
                    ""),
                ""))
        ),
        IF(
            Parameters!$D$16=1,
            IFERROR(
                AVERAGE(IF(
                    ISNUMBER(M31:V31),
                    IF(
                        M$5:V$5=1,
                        M31:V31,
                        ""),
                    "")),
                AVERAGE(IF(
                    ISNUMBER(M31:V31),
                    IF(
                        M$5:V$5=2,
                        M31:V31,
                        ""),
                    ""))
            ),
            IF(
                Parameters!$D$17=1,
                IFERROR(
                    IF(
                        OR(
                            IF(
                                ISNUMBER(M31:V31),
                                IF(
                                    M$5:V$5=1,
                                    M31:V31,
                                    ""),
                                "")
                            =0),
                        0,
                        GEOMEAN(IF(
                            ISNUMBER(M31:V31),
                            IF(
                                M$5:V$5=1,
                                M31:V31,
                                ""),
                            ""))
                    ),
                    IF(
                        OR(IF(
                            ISNUMBER(M31:V31),
                            IF(
                                M$5:V$5=2,
                                M31:V31,
                                ""),
                            "")
                            =0),
                        0,
                        GEOMEAN(IF(
                            ISNUMBER(M31:V31),
                            IF(
                                M$5:V$5=2,
                                M31:V31,
                                ""),
                            "")))
                )
            )
        )
    )
)</f>
        <v>0</v>
      </c>
      <c r="J31" s="242">
        <v>45188</v>
      </c>
      <c r="K31" s="242">
        <v>45142</v>
      </c>
      <c r="L31" s="91" t="s">
        <v>46</v>
      </c>
      <c r="M31" s="192">
        <v>4.5</v>
      </c>
      <c r="N31" s="192" t="s">
        <v>409</v>
      </c>
      <c r="O31" s="192">
        <v>0</v>
      </c>
      <c r="P31" s="192">
        <v>0</v>
      </c>
      <c r="Q31" s="192">
        <v>0</v>
      </c>
      <c r="R31" s="192" t="s">
        <v>409</v>
      </c>
      <c r="S31" s="192">
        <v>3.7</v>
      </c>
      <c r="T31" s="192" t="s">
        <v>409</v>
      </c>
      <c r="U31" s="192">
        <v>0</v>
      </c>
      <c r="V31" s="192" t="s">
        <v>409</v>
      </c>
      <c r="W31" s="192">
        <v>0</v>
      </c>
      <c r="X31" s="192" t="s">
        <v>409</v>
      </c>
      <c r="Y31" s="192"/>
      <c r="Z31" s="192"/>
      <c r="AA31" s="80"/>
      <c r="AB31" s="80"/>
      <c r="AC31" s="80"/>
    </row>
    <row r="32" spans="1:29" x14ac:dyDescent="0.2">
      <c r="A32" s="84">
        <v>25</v>
      </c>
      <c r="B32" s="84" t="str">
        <f ca="1"/>
        <v>Bermuda</v>
      </c>
      <c r="C32" s="84" t="str">
        <f ca="1"/>
        <v>BMU</v>
      </c>
      <c r="D32" s="219" t="str">
        <f ca="1"/>
        <v>NAC           North America</v>
      </c>
      <c r="E32" s="219" t="str">
        <f ca="1"/>
        <v>NA</v>
      </c>
      <c r="F32" s="190" t="str">
        <f t="shared" ca="1" si="3"/>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$M$4:$V$4,
                    (M32:V32),
                    "")),
            1,
            0))
        =0,
    NA(),
    IF(
        Parameters!$D$15=1,
        IF(
            SUM(--(ISNUMBER(IF($M$4:$V$4=1,(M32:V32),""))))&gt;0,
            MAX(IF(
                ISNUMBER(M32:V32),
                IF(
                    M$4:V$4=1,
                    M32:V32,
                    ""),
                "")),
            MAX(IF(
                ISNUMBER(M32:V32),
                IF(
                    M$4:V$4=2,
                    M32:V32,
                    ""),
                ""))
        ),
        IF(
            Parameters!$D$16=1,
            IFERROR(
                AVERAGE(IF(
                    ISNUMBER(M32:V32),
                    IF(
                        M$4:V$4=1,
                        M32:V32,
                        ""),
                    "")),
                AVERAGE(IF(
                    ISNUMBER(M32:V32),
                    IF(
                        M$4:V$4=2,
                        M32:V32,
                        ""),
                    ""))
            ),
            IF(
                Parameters!$D$17=1,
                IFERROR(
                    IF(
                        OR(
                            IF(
                                ISNUMBER(M32:V32),
                                IF(
                                    M$4:V$4=1,
                                    M32:V32,
                                    ""),
                                "")
                            =0),
                        0,
                        GEOMEAN(IF(
                            ISNUMBER(M32:V32),
                            IF(
                                M$4:V$4=1,
                                M32:V32,
                                ""),
                            ""))
                    ),
                    IF(
                        OR(IF(
                            ISNUMBER(M32:V32),
                            IF(
                                M$4:V$4=2,
                                M32:V32,
                                ""),
                            "")
                            =0),
                        0,
                        GEOMEAN(IF(
                            ISNUMBER(M32:V32),
                            IF(
                                M$4:V$4=2,
                                M32:V32,
                                ""),
                            "")))
                )
            )
        )
    )
)</f>
        <v>#N/A</v>
      </c>
      <c r="I32" s="191" cm="1">
        <f t="array" ref="I32">IF(
    SUM(IF(
            ISNUMBER(
                IF(
                    $M$5:$V$5,
                    (M32:V32),
                    "")),
            1,
            0))
        =0,
    NA(),
    IF(
        Parameters!$D$15=1,
        IF(
            SUM(--(ISNUMBER(IF($M$5:$V$5=1,(M32:V32),""))))&gt;0,
            MAX(IF(
                ISNUMBER(M32:V32),
                IF(
                    M$5:V$5=1,
                    M32:V32,
                    ""),
                "")),
            MAX(IF(
                ISNUMBER(M32:V32),
                IF(
                    M$5:V$5=2,
                    M32:V32,
                    ""),
                ""))
        ),
        IF(
            Parameters!$D$16=1,
            IFERROR(
                AVERAGE(IF(
                    ISNUMBER(M32:V32),
                    IF(
                        M$5:V$5=1,
                        M32:V32,
                        ""),
                    "")),
                AVERAGE(IF(
                    ISNUMBER(M32:V32),
                    IF(
                        M$5:V$5=2,
                        M32:V32,
                        ""),
                    ""))
            ),
            IF(
                Parameters!$D$17=1,
                IFERROR(
                    IF(
                        OR(
                            IF(
                                ISNUMBER(M32:V32),
                                IF(
                                    M$5:V$5=1,
                                    M32:V32,
                                    ""),
                                "")
                            =0),
                        0,
                        GEOMEAN(IF(
                            ISNUMBER(M32:V32),
                            IF(
                                M$5:V$5=1,
                                M32:V32,
                                ""),
                            ""))
                    ),
                    IF(
                        OR(IF(
                            ISNUMBER(M32:V32),
                            IF(
                                M$5:V$5=2,
                                M32:V32,
                                ""),
                            "")
                            =0),
                        0,
                        GEOMEAN(IF(
                            ISNUMBER(M32:V32),
                            IF(
                                M$5:V$5=2,
                                M32:V32,
                                ""),
                            "")))
                )
            )
        )
    )
)</f>
        <v>0</v>
      </c>
      <c r="J32" s="242" t="s">
        <v>409</v>
      </c>
      <c r="K32" s="242">
        <v>45203</v>
      </c>
      <c r="L32" s="91" t="s">
        <v>697</v>
      </c>
      <c r="M32" s="192" t="s">
        <v>409</v>
      </c>
      <c r="N32" s="192">
        <v>0</v>
      </c>
      <c r="O32" s="192" t="s">
        <v>409</v>
      </c>
      <c r="P32" s="192">
        <v>0</v>
      </c>
      <c r="Q32" s="192">
        <v>0</v>
      </c>
      <c r="R32" s="192" t="s">
        <v>409</v>
      </c>
      <c r="S32" s="192" t="s">
        <v>409</v>
      </c>
      <c r="T32" s="192" t="s">
        <v>903</v>
      </c>
      <c r="U32" s="192" t="s">
        <v>409</v>
      </c>
      <c r="V32" s="192" t="s">
        <v>409</v>
      </c>
      <c r="W32" s="192">
        <v>0</v>
      </c>
      <c r="X32" s="192" t="s">
        <v>409</v>
      </c>
      <c r="Y32" s="192"/>
      <c r="Z32" s="192"/>
      <c r="AA32" s="80"/>
      <c r="AB32" s="80"/>
      <c r="AC32" s="80"/>
    </row>
    <row r="33" spans="1:29" x14ac:dyDescent="0.2">
      <c r="A33" s="84">
        <v>26</v>
      </c>
      <c r="B33" s="84" t="str">
        <f ca="1"/>
        <v>Bolivia</v>
      </c>
      <c r="C33" s="84" t="str">
        <f ca="1"/>
        <v>BOL</v>
      </c>
      <c r="D33" s="219" t="str">
        <f ca="1"/>
        <v>LCN           Latin America &amp; Caribbean</v>
      </c>
      <c r="E33" s="219" t="str">
        <f ca="1"/>
        <v>IBRD</v>
      </c>
      <c r="F33" s="190"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0</v>
      </c>
      <c r="H33" s="80" cm="1">
        <f t="array" ref="H33">IF(
    SUM(IF(
            ISNUMBER(
                IF(
                    $M$4:$V$4,
                    (M33:V33),
                    "")),
            1,
            0))
        =0,
    NA(),
    IF(
        Parameters!$D$15=1,
        IF(
            SUM(--(ISNUMBER(IF($M$4:$V$4=1,(M33:V33),""))))&gt;0,
            MAX(IF(
                ISNUMBER(M33:V33),
                IF(
                    M$4:V$4=1,
                    M33:V33,
                    ""),
                "")),
            MAX(IF(
                ISNUMBER(M33:V33),
                IF(
                    M$4:V$4=2,
                    M33:V33,
                    ""),
                ""))
        ),
        IF(
            Parameters!$D$16=1,
            IFERROR(
                AVERAGE(IF(
                    ISNUMBER(M33:V33),
                    IF(
                        M$4:V$4=1,
                        M33:V33,
                        ""),
                    "")),
                AVERAGE(IF(
                    ISNUMBER(M33:V33),
                    IF(
                        M$4:V$4=2,
                        M33:V33,
                        ""),
                    ""))
            ),
            IF(
                Parameters!$D$17=1,
                IFERROR(
                    IF(
                        OR(
                            IF(
                                ISNUMBER(M33:V33),
                                IF(
                                    M$4:V$4=1,
                                    M33:V33,
                                    ""),
                                "")
                            =0),
                        0,
                        GEOMEAN(IF(
                            ISNUMBER(M33:V33),
                            IF(
                                M$4:V$4=1,
                                M33:V33,
                                ""),
                            ""))
                    ),
                    IF(
                        OR(IF(
                            ISNUMBER(M33:V33),
                            IF(
                                M$4:V$4=2,
                                M33:V33,
                                ""),
                            "")
                            =0),
                        0,
                        GEOMEAN(IF(
                            ISNUMBER(M33:V33),
                            IF(
                                M$4:V$4=2,
                                M33:V33,
                                ""),
                            "")))
                )
            )
        )
    )
)</f>
        <v>5.3333333333333304</v>
      </c>
      <c r="I33" s="191" cm="1">
        <f t="array" ref="I33">IF(
    SUM(IF(
            ISNUMBER(
                IF(
                    $M$5:$V$5,
                    (M33:V33),
                    "")),
            1,
            0))
        =0,
    NA(),
    IF(
        Parameters!$D$15=1,
        IF(
            SUM(--(ISNUMBER(IF($M$5:$V$5=1,(M33:V33),""))))&gt;0,
            MAX(IF(
                ISNUMBER(M33:V33),
                IF(
                    M$5:V$5=1,
                    M33:V33,
                    ""),
                "")),
            MAX(IF(
                ISNUMBER(M33:V33),
                IF(
                    M$5:V$5=2,
                    M33:V33,
                    ""),
                ""))
        ),
        IF(
            Parameters!$D$16=1,
            IFERROR(
                AVERAGE(IF(
                    ISNUMBER(M33:V33),
                    IF(
                        M$5:V$5=1,
                        M33:V33,
                        ""),
                    "")),
                AVERAGE(IF(
                    ISNUMBER(M33:V33),
                    IF(
                        M$5:V$5=2,
                        M33:V33,
                        ""),
                    ""))
            ),
            IF(
                Parameters!$D$17=1,
                IFERROR(
                    IF(
                        OR(
                            IF(
                                ISNUMBER(M33:V33),
                                IF(
                                    M$5:V$5=1,
                                    M33:V33,
                                    ""),
                                "")
                            =0),
                        0,
                        GEOMEAN(IF(
                            ISNUMBER(M33:V33),
                            IF(
                                M$5:V$5=1,
                                M33:V33,
                                ""),
                            ""))
                    ),
                    IF(
                        OR(IF(
                            ISNUMBER(M33:V33),
                            IF(
                                M$5:V$5=2,
                                M33:V33,
                                ""),
                            "")
                            =0),
                        0,
                        GEOMEAN(IF(
                            ISNUMBER(M33:V33),
                            IF(
                                M$5:V$5=2,
                                M33:V33,
                                ""),
                            "")))
                )
            )
        )
    )
)</f>
        <v>0</v>
      </c>
      <c r="J33" s="242">
        <v>45188</v>
      </c>
      <c r="K33" s="242">
        <v>45188</v>
      </c>
      <c r="L33" s="91" t="s">
        <v>48</v>
      </c>
      <c r="M33" s="192">
        <v>5.3333333333333304</v>
      </c>
      <c r="N33" s="192" t="s">
        <v>409</v>
      </c>
      <c r="O33" s="192">
        <v>0</v>
      </c>
      <c r="P33" s="192">
        <v>0</v>
      </c>
      <c r="Q33" s="192">
        <v>0</v>
      </c>
      <c r="R33" s="192" t="s">
        <v>409</v>
      </c>
      <c r="S33" s="192">
        <v>4.2</v>
      </c>
      <c r="T33" s="192" t="s">
        <v>409</v>
      </c>
      <c r="U33" s="192">
        <v>0</v>
      </c>
      <c r="V33" s="192" t="s">
        <v>409</v>
      </c>
      <c r="W33" s="192">
        <v>9.8039215686274495E-2</v>
      </c>
      <c r="X33" s="192" t="s">
        <v>409</v>
      </c>
      <c r="Y33" s="192"/>
      <c r="Z33" s="192"/>
      <c r="AA33" s="80"/>
      <c r="AB33" s="80"/>
      <c r="AC33" s="80"/>
    </row>
    <row r="34" spans="1:29" x14ac:dyDescent="0.2">
      <c r="A34" s="84">
        <v>27</v>
      </c>
      <c r="B34" s="84" t="str">
        <f ca="1"/>
        <v>Brazil</v>
      </c>
      <c r="C34" s="84" t="str">
        <f ca="1"/>
        <v>BRA</v>
      </c>
      <c r="D34" s="219" t="str">
        <f ca="1"/>
        <v>LCN           Latin America &amp; Caribbean</v>
      </c>
      <c r="E34" s="219" t="str">
        <f ca="1"/>
        <v>IBRD</v>
      </c>
      <c r="F34" s="190"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7.0710678118654755</v>
      </c>
      <c r="H34" s="80" cm="1">
        <f t="array" ref="H34">IF(
    SUM(IF(
            ISNUMBER(
                IF(
                    $M$4:$V$4,
                    (M34:V34),
                    "")),
            1,
            0))
        =0,
    NA(),
    IF(
        Parameters!$D$15=1,
        IF(
            SUM(--(ISNUMBER(IF($M$4:$V$4=1,(M34:V34),""))))&gt;0,
            MAX(IF(
                ISNUMBER(M34:V34),
                IF(
                    M$4:V$4=1,
                    M34:V34,
                    ""),
                "")),
            MAX(IF(
                ISNUMBER(M34:V34),
                IF(
                    M$4:V$4=2,
                    M34:V34,
                    ""),
                ""))
        ),
        IF(
            Parameters!$D$16=1,
            IFERROR(
                AVERAGE(IF(
                    ISNUMBER(M34:V34),
                    IF(
                        M$4:V$4=1,
                        M34:V34,
                        ""),
                    "")),
                AVERAGE(IF(
                    ISNUMBER(M34:V34),
                    IF(
                        M$4:V$4=2,
                        M34:V34,
                        ""),
                    ""))
            ),
            IF(
                Parameters!$D$17=1,
                IFERROR(
                    IF(
                        OR(
                            IF(
                                ISNUMBER(M34:V34),
                                IF(
                                    M$4:V$4=1,
                                    M34:V34,
                                    ""),
                                "")
                            =0),
                        0,
                        GEOMEAN(IF(
                            ISNUMBER(M34:V34),
                            IF(
                                M$4:V$4=1,
                                M34:V34,
                                ""),
                            ""))
                    ),
                    IF(
                        OR(IF(
                            ISNUMBER(M34:V34),
                            IF(
                                M$4:V$4=2,
                                M34:V34,
                                ""),
                            "")
                            =0),
                        0,
                        GEOMEAN(IF(
                            ISNUMBER(M34:V34),
                            IF(
                                M$4:V$4=2,
                                M34:V34,
                                ""),
                            "")))
                )
            )
        )
    )
)</f>
        <v>5</v>
      </c>
      <c r="I34" s="191" cm="1">
        <f t="array" ref="I34">IF(
    SUM(IF(
            ISNUMBER(
                IF(
                    $M$5:$V$5,
                    (M34:V34),
                    "")),
            1,
            0))
        =0,
    NA(),
    IF(
        Parameters!$D$15=1,
        IF(
            SUM(--(ISNUMBER(IF($M$5:$V$5=1,(M34:V34),""))))&gt;0,
            MAX(IF(
                ISNUMBER(M34:V34),
                IF(
                    M$5:V$5=1,
                    M34:V34,
                    ""),
                "")),
            MAX(IF(
                ISNUMBER(M34:V34),
                IF(
                    M$5:V$5=2,
                    M34:V34,
                    ""),
                ""))
        ),
        IF(
            Parameters!$D$16=1,
            IFERROR(
                AVERAGE(IF(
                    ISNUMBER(M34:V34),
                    IF(
                        M$5:V$5=1,
                        M34:V34,
                        ""),
                    "")),
                AVERAGE(IF(
                    ISNUMBER(M34:V34),
                    IF(
                        M$5:V$5=2,
                        M34:V34,
                        ""),
                    ""))
            ),
            IF(
                Parameters!$D$17=1,
                IFERROR(
                    IF(
                        OR(
                            IF(
                                ISNUMBER(M34:V34),
                                IF(
                                    M$5:V$5=1,
                                    M34:V34,
                                    ""),
                                "")
                            =0),
                        0,
                        GEOMEAN(IF(
                            ISNUMBER(M34:V34),
                            IF(
                                M$5:V$5=1,
                                M34:V34,
                                ""),
                            ""))
                    ),
                    IF(
                        OR(IF(
                            ISNUMBER(M34:V34),
                            IF(
                                M$5:V$5=2,
                                M34:V34,
                                ""),
                            "")
                            =0),
                        0,
                        GEOMEAN(IF(
                            ISNUMBER(M34:V34),
                            IF(
                                M$5:V$5=2,
                                M34:V34,
                                ""),
                            "")))
                )
            )
        )
    )
)</f>
        <v>10</v>
      </c>
      <c r="J34" s="242">
        <v>44753</v>
      </c>
      <c r="K34" s="242">
        <v>45188</v>
      </c>
      <c r="L34" s="91" t="s">
        <v>50</v>
      </c>
      <c r="M34" s="192">
        <v>5</v>
      </c>
      <c r="N34" s="192">
        <v>0</v>
      </c>
      <c r="O34" s="192">
        <v>0</v>
      </c>
      <c r="P34" s="192">
        <v>0</v>
      </c>
      <c r="Q34" s="192">
        <v>10</v>
      </c>
      <c r="R34" s="192" t="s">
        <v>409</v>
      </c>
      <c r="S34" s="192">
        <v>4</v>
      </c>
      <c r="T34" s="192" t="s">
        <v>906</v>
      </c>
      <c r="U34" s="192">
        <v>0</v>
      </c>
      <c r="V34" s="192" t="s">
        <v>409</v>
      </c>
      <c r="W34" s="192">
        <v>0.59178082191780801</v>
      </c>
      <c r="X34" s="192" t="s">
        <v>409</v>
      </c>
      <c r="Y34" s="192"/>
      <c r="Z34" s="192"/>
      <c r="AA34" s="80"/>
      <c r="AB34" s="80"/>
      <c r="AC34" s="80"/>
    </row>
    <row r="35" spans="1:29" x14ac:dyDescent="0.2">
      <c r="A35" s="84">
        <v>28</v>
      </c>
      <c r="B35" s="84" t="str">
        <f ca="1"/>
        <v>Barbados</v>
      </c>
      <c r="C35" s="84" t="str">
        <f ca="1"/>
        <v>BRB</v>
      </c>
      <c r="D35" s="219" t="str">
        <f ca="1"/>
        <v>LCN           Latin America &amp; Caribbean</v>
      </c>
      <c r="E35" s="219" t="str">
        <f ca="1"/>
        <v>NA</v>
      </c>
      <c r="F35" s="190"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$M$4:$V$4,
                    (M35:V35),
                    "")),
            1,
            0))
        =0,
    NA(),
    IF(
        Parameters!$D$15=1,
        IF(
            SUM(--(ISNUMBER(IF($M$4:$V$4=1,(M35:V35),""))))&gt;0,
            MAX(IF(
                ISNUMBER(M35:V35),
                IF(
                    M$4:V$4=1,
                    M35:V35,
                    ""),
                "")),
            MAX(IF(
                ISNUMBER(M35:V35),
                IF(
                    M$4:V$4=2,
                    M35:V35,
                    ""),
                ""))
        ),
        IF(
            Parameters!$D$16=1,
            IFERROR(
                AVERAGE(IF(
                    ISNUMBER(M35:V35),
                    IF(
                        M$4:V$4=1,
                        M35:V35,
                        ""),
                    "")),
                AVERAGE(IF(
                    ISNUMBER(M35:V35),
                    IF(
                        M$4:V$4=2,
                        M35:V35,
                        ""),
                    ""))
            ),
            IF(
                Parameters!$D$17=1,
                IFERROR(
                    IF(
                        OR(
                            IF(
                                ISNUMBER(M35:V35),
                                IF(
                                    M$4:V$4=1,
                                    M35:V35,
                                    ""),
                                "")
                            =0),
                        0,
                        GEOMEAN(IF(
                            ISNUMBER(M35:V35),
                            IF(
                                M$4:V$4=1,
                                M35:V35,
                                ""),
                            ""))
                    ),
                    IF(
                        OR(IF(
                            ISNUMBER(M35:V35),
                            IF(
                                M$4:V$4=2,
                                M35:V35,
                                ""),
                            "")
                            =0),
                        0,
                        GEOMEAN(IF(
                            ISNUMBER(M35:V35),
                            IF(
                                M$4:V$4=2,
                                M35:V35,
                                ""),
                            "")))
                )
            )
        )
    )
)</f>
        <v>4.8333333333333304</v>
      </c>
      <c r="I35" s="191" cm="1">
        <f t="array" ref="I35">IF(
    SUM(IF(
            ISNUMBER(
                IF(
                    $M$5:$V$5,
                    (M35:V35),
                    "")),
            1,
            0))
        =0,
    NA(),
    IF(
        Parameters!$D$15=1,
        IF(
            SUM(--(ISNUMBER(IF($M$5:$V$5=1,(M35:V35),""))))&gt;0,
            MAX(IF(
                ISNUMBER(M35:V35),
                IF(
                    M$5:V$5=1,
                    M35:V35,
                    ""),
                "")),
            MAX(IF(
                ISNUMBER(M35:V35),
                IF(
                    M$5:V$5=2,
                    M35:V35,
                    ""),
                ""))
        ),
        IF(
            Parameters!$D$16=1,
            IFERROR(
                AVERAGE(IF(
                    ISNUMBER(M35:V35),
                    IF(
                        M$5:V$5=1,
                        M35:V35,
                        ""),
                    "")),
                AVERAGE(IF(
                    ISNUMBER(M35:V35),
                    IF(
                        M$5:V$5=2,
                        M35:V35,
                        ""),
                    ""))
            ),
            IF(
                Parameters!$D$17=1,
                IFERROR(
                    IF(
                        OR(
                            IF(
                                ISNUMBER(M35:V35),
                                IF(
                                    M$5:V$5=1,
                                    M35:V35,
                                    ""),
                                "")
                            =0),
                        0,
                        GEOMEAN(IF(
                            ISNUMBER(M35:V35),
                            IF(
                                M$5:V$5=1,
                                M35:V35,
                                ""),
                            ""))
                    ),
                    IF(
                        OR(IF(
                            ISNUMBER(M35:V35),
                            IF(
                                M$5:V$5=2,
                                M35:V35,
                                ""),
                            "")
                            =0),
                        0,
                        GEOMEAN(IF(
                            ISNUMBER(M35:V35),
                            IF(
                                M$5:V$5=2,
                                M35:V35,
                                ""),
                            "")))
                )
            )
        )
    )
)</f>
        <v>0</v>
      </c>
      <c r="J35" s="242">
        <v>45188</v>
      </c>
      <c r="K35" s="242">
        <v>45154</v>
      </c>
      <c r="L35" s="91" t="s">
        <v>52</v>
      </c>
      <c r="M35" s="192">
        <v>4.8333333333333304</v>
      </c>
      <c r="N35" s="192" t="s">
        <v>409</v>
      </c>
      <c r="O35" s="192">
        <v>0</v>
      </c>
      <c r="P35" s="192">
        <v>0</v>
      </c>
      <c r="Q35" s="192">
        <v>0</v>
      </c>
      <c r="R35" s="192" t="s">
        <v>409</v>
      </c>
      <c r="S35" s="192">
        <v>3.9</v>
      </c>
      <c r="T35" s="192" t="s">
        <v>409</v>
      </c>
      <c r="U35" s="192">
        <v>0</v>
      </c>
      <c r="V35" s="192" t="s">
        <v>409</v>
      </c>
      <c r="W35" s="192">
        <v>0</v>
      </c>
      <c r="X35" s="192" t="s">
        <v>409</v>
      </c>
      <c r="Y35" s="192"/>
      <c r="Z35" s="192"/>
      <c r="AA35" s="80"/>
      <c r="AB35" s="80"/>
      <c r="AC35" s="80"/>
    </row>
    <row r="36" spans="1:29" x14ac:dyDescent="0.2">
      <c r="A36" s="84">
        <v>29</v>
      </c>
      <c r="B36" s="84" t="str">
        <f ca="1"/>
        <v>Brunei Darussalam</v>
      </c>
      <c r="C36" s="84" t="str">
        <f ca="1"/>
        <v>BRN</v>
      </c>
      <c r="D36" s="219" t="str">
        <f ca="1"/>
        <v>EAS           East Asia &amp; Pacific</v>
      </c>
      <c r="E36" s="219" t="str">
        <f ca="1"/>
        <v>NA</v>
      </c>
      <c r="F36" s="190"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$M$4:$V$4,
                    (M36:V36),
                    "")),
            1,
            0))
        =0,
    NA(),
    IF(
        Parameters!$D$15=1,
        IF(
            SUM(--(ISNUMBER(IF($M$4:$V$4=1,(M36:V36),""))))&gt;0,
            MAX(IF(
                ISNUMBER(M36:V36),
                IF(
                    M$4:V$4=1,
                    M36:V36,
                    ""),
                "")),
            MAX(IF(
                ISNUMBER(M36:V36),
                IF(
                    M$4:V$4=2,
                    M36:V36,
                    ""),
                ""))
        ),
        IF(
            Parameters!$D$16=1,
            IFERROR(
                AVERAGE(IF(
                    ISNUMBER(M36:V36),
                    IF(
                        M$4:V$4=1,
                        M36:V36,
                        ""),
                    "")),
                AVERAGE(IF(
                    ISNUMBER(M36:V36),
                    IF(
                        M$4:V$4=2,
                        M36:V36,
                        ""),
                    ""))
            ),
            IF(
                Parameters!$D$17=1,
                IFERROR(
                    IF(
                        OR(
                            IF(
                                ISNUMBER(M36:V36),
                                IF(
                                    M$4:V$4=1,
                                    M36:V36,
                                    ""),
                                "")
                            =0),
                        0,
                        GEOMEAN(IF(
                            ISNUMBER(M36:V36),
                            IF(
                                M$4:V$4=1,
                                M36:V36,
                                ""),
                            ""))
                    ),
                    IF(
                        OR(IF(
                            ISNUMBER(M36:V36),
                            IF(
                                M$4:V$4=2,
                                M36:V36,
                                ""),
                            "")
                            =0),
                        0,
                        GEOMEAN(IF(
                            ISNUMBER(M36:V36),
                            IF(
                                M$4:V$4=2,
                                M36:V36,
                                ""),
                            "")))
                )
            )
        )
    )
)</f>
        <v>2.5</v>
      </c>
      <c r="I36" s="191" cm="1">
        <f t="array" ref="I36">IF(
    SUM(IF(
            ISNUMBER(
                IF(
                    $M$5:$V$5,
                    (M36:V36),
                    "")),
            1,
            0))
        =0,
    NA(),
    IF(
        Parameters!$D$15=1,
        IF(
            SUM(--(ISNUMBER(IF($M$5:$V$5=1,(M36:V36),""))))&gt;0,
            MAX(IF(
                ISNUMBER(M36:V36),
                IF(
                    M$5:V$5=1,
                    M36:V36,
                    ""),
                "")),
            MAX(IF(
                ISNUMBER(M36:V36),
                IF(
                    M$5:V$5=2,
                    M36:V36,
                    ""),
                ""))
        ),
        IF(
            Parameters!$D$16=1,
            IFERROR(
                AVERAGE(IF(
                    ISNUMBER(M36:V36),
                    IF(
                        M$5:V$5=1,
                        M36:V36,
                        ""),
                    "")),
                AVERAGE(IF(
                    ISNUMBER(M36:V36),
                    IF(
                        M$5:V$5=2,
                        M36:V36,
                        ""),
                    ""))
            ),
            IF(
                Parameters!$D$17=1,
                IFERROR(
                    IF(
                        OR(
                            IF(
                                ISNUMBER(M36:V36),
                                IF(
                                    M$5:V$5=1,
                                    M36:V36,
                                    ""),
                                "")
                            =0),
                        0,
                        GEOMEAN(IF(
                            ISNUMBER(M36:V36),
                            IF(
                                M$5:V$5=1,
                                M36:V36,
                                ""),
                            ""))
                    ),
                    IF(
                        OR(IF(
                            ISNUMBER(M36:V36),
                            IF(
                                M$5:V$5=2,
                                M36:V36,
                                ""),
                            "")
                            =0),
                        0,
                        GEOMEAN(IF(
                            ISNUMBER(M36:V36),
                            IF(
                                M$5:V$5=2,
                                M36:V36,
                                ""),
                            "")))
                )
            )
        )
    )
)</f>
        <v>0</v>
      </c>
      <c r="J36" s="242">
        <v>45188</v>
      </c>
      <c r="K36" s="242">
        <v>45154</v>
      </c>
      <c r="L36" s="91" t="s">
        <v>54</v>
      </c>
      <c r="M36" s="192">
        <v>2.5</v>
      </c>
      <c r="N36" s="192" t="s">
        <v>409</v>
      </c>
      <c r="O36" s="192">
        <v>0</v>
      </c>
      <c r="P36" s="192">
        <v>0</v>
      </c>
      <c r="Q36" s="192">
        <v>0</v>
      </c>
      <c r="R36" s="192" t="s">
        <v>409</v>
      </c>
      <c r="S36" s="192">
        <v>2.5</v>
      </c>
      <c r="T36" s="192" t="s">
        <v>409</v>
      </c>
      <c r="U36" s="192">
        <v>0</v>
      </c>
      <c r="V36" s="192" t="s">
        <v>409</v>
      </c>
      <c r="W36" s="192">
        <v>0</v>
      </c>
      <c r="X36" s="192" t="s">
        <v>409</v>
      </c>
      <c r="Y36" s="192"/>
      <c r="Z36" s="192"/>
      <c r="AA36" s="80"/>
      <c r="AB36" s="80"/>
      <c r="AC36" s="80"/>
    </row>
    <row r="37" spans="1:29" x14ac:dyDescent="0.2">
      <c r="A37" s="84">
        <v>30</v>
      </c>
      <c r="B37" s="84" t="str">
        <f ca="1"/>
        <v>Bhutan</v>
      </c>
      <c r="C37" s="84" t="str">
        <f ca="1"/>
        <v>BTN</v>
      </c>
      <c r="D37" s="219" t="str">
        <f ca="1"/>
        <v>SAS           South Asia</v>
      </c>
      <c r="E37" s="219" t="str">
        <f ca="1"/>
        <v>IDA</v>
      </c>
      <c r="F37" s="190"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$M$4:$V$4,
                    (M37:V37),
                    "")),
            1,
            0))
        =0,
    NA(),
    IF(
        Parameters!$D$15=1,
        IF(
            SUM(--(ISNUMBER(IF($M$4:$V$4=1,(M37:V37),""))))&gt;0,
            MAX(IF(
                ISNUMBER(M37:V37),
                IF(
                    M$4:V$4=1,
                    M37:V37,
                    ""),
                "")),
            MAX(IF(
                ISNUMBER(M37:V37),
                IF(
                    M$4:V$4=2,
                    M37:V37,
                    ""),
                ""))
        ),
        IF(
            Parameters!$D$16=1,
            IFERROR(
                AVERAGE(IF(
                    ISNUMBER(M37:V37),
                    IF(
                        M$4:V$4=1,
                        M37:V37,
                        ""),
                    "")),
                AVERAGE(IF(
                    ISNUMBER(M37:V37),
                    IF(
                        M$4:V$4=2,
                        M37:V37,
                        ""),
                    ""))
            ),
            IF(
                Parameters!$D$17=1,
                IFERROR(
                    IF(
                        OR(
                            IF(
                                ISNUMBER(M37:V37),
                                IF(
                                    M$4:V$4=1,
                                    M37:V37,
                                    ""),
                                "")
                            =0),
                        0,
                        GEOMEAN(IF(
                            ISNUMBER(M37:V37),
                            IF(
                                M$4:V$4=1,
                                M37:V37,
                                ""),
                            ""))
                    ),
                    IF(
                        OR(IF(
                            ISNUMBER(M37:V37),
                            IF(
                                M$4:V$4=2,
                                M37:V37,
                                ""),
                            "")
                            =0),
                        0,
                        GEOMEAN(IF(
                            ISNUMBER(M37:V37),
                            IF(
                                M$4:V$4=2,
                                M37:V37,
                                ""),
                            "")))
                )
            )
        )
    )
)</f>
        <v>2.9999999999999898</v>
      </c>
      <c r="I37" s="191" cm="1">
        <f t="array" ref="I37">IF(
    SUM(IF(
            ISNUMBER(
                IF(
                    $M$5:$V$5,
                    (M37:V37),
                    "")),
            1,
            0))
        =0,
    NA(),
    IF(
        Parameters!$D$15=1,
        IF(
            SUM(--(ISNUMBER(IF($M$5:$V$5=1,(M37:V37),""))))&gt;0,
            MAX(IF(
                ISNUMBER(M37:V37),
                IF(
                    M$5:V$5=1,
                    M37:V37,
                    ""),
                "")),
            MAX(IF(
                ISNUMBER(M37:V37),
                IF(
                    M$5:V$5=2,
                    M37:V37,
                    ""),
                ""))
        ),
        IF(
            Parameters!$D$16=1,
            IFERROR(
                AVERAGE(IF(
                    ISNUMBER(M37:V37),
                    IF(
                        M$5:V$5=1,
                        M37:V37,
                        ""),
                    "")),
                AVERAGE(IF(
                    ISNUMBER(M37:V37),
                    IF(
                        M$5:V$5=2,
                        M37:V37,
                        ""),
                    ""))
            ),
            IF(
                Parameters!$D$17=1,
                IFERROR(
                    IF(
                        OR(
                            IF(
                                ISNUMBER(M37:V37),
                                IF(
                                    M$5:V$5=1,
                                    M37:V37,
                                    ""),
                                "")
                            =0),
                        0,
                        GEOMEAN(IF(
                            ISNUMBER(M37:V37),
                            IF(
                                M$5:V$5=1,
                                M37:V37,
                                ""),
                            ""))
                    ),
                    IF(
                        OR(IF(
                            ISNUMBER(M37:V37),
                            IF(
                                M$5:V$5=2,
                                M37:V37,
                                ""),
                            "")
                            =0),
                        0,
                        GEOMEAN(IF(
                            ISNUMBER(M37:V37),
                            IF(
                                M$5:V$5=2,
                                M37:V37,
                                ""),
                            "")))
                )
            )
        )
    )
)</f>
        <v>0</v>
      </c>
      <c r="J37" s="242">
        <v>45188</v>
      </c>
      <c r="K37" s="242">
        <v>44830</v>
      </c>
      <c r="L37" s="91" t="s">
        <v>56</v>
      </c>
      <c r="M37" s="192">
        <v>2.9999999999999898</v>
      </c>
      <c r="N37" s="192" t="s">
        <v>409</v>
      </c>
      <c r="O37" s="192">
        <v>0</v>
      </c>
      <c r="P37" s="192">
        <v>0</v>
      </c>
      <c r="Q37" s="192">
        <v>0</v>
      </c>
      <c r="R37" s="192" t="s">
        <v>409</v>
      </c>
      <c r="S37" s="192">
        <v>2.8</v>
      </c>
      <c r="T37" s="192" t="s">
        <v>409</v>
      </c>
      <c r="U37" s="192">
        <v>0</v>
      </c>
      <c r="V37" s="192" t="s">
        <v>409</v>
      </c>
      <c r="W37" s="192">
        <v>0</v>
      </c>
      <c r="X37" s="192" t="s">
        <v>409</v>
      </c>
      <c r="Y37" s="192"/>
      <c r="Z37" s="192"/>
      <c r="AA37" s="80"/>
      <c r="AB37" s="80"/>
      <c r="AC37" s="80"/>
    </row>
    <row r="38" spans="1:29" x14ac:dyDescent="0.2">
      <c r="A38" s="84">
        <v>31</v>
      </c>
      <c r="B38" s="84" t="str">
        <f ca="1"/>
        <v>Botswana</v>
      </c>
      <c r="C38" s="84" t="str">
        <f ca="1"/>
        <v>BWA</v>
      </c>
      <c r="D38" s="219" t="str">
        <f ca="1"/>
        <v>SSF           Sub-Saharan Africa</v>
      </c>
      <c r="E38" s="219" t="str">
        <f ca="1"/>
        <v>IBRD</v>
      </c>
      <c r="F38" s="190"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$M$4:$V$4,
                    (M38:V38),
                    "")),
            1,
            0))
        =0,
    NA(),
    IF(
        Parameters!$D$15=1,
        IF(
            SUM(--(ISNUMBER(IF($M$4:$V$4=1,(M38:V38),""))))&gt;0,
            MAX(IF(
                ISNUMBER(M38:V38),
                IF(
                    M$4:V$4=1,
                    M38:V38,
                    ""),
                "")),
            MAX(IF(
                ISNUMBER(M38:V38),
                IF(
                    M$4:V$4=2,
                    M38:V38,
                    ""),
                ""))
        ),
        IF(
            Parameters!$D$16=1,
            IFERROR(
                AVERAGE(IF(
                    ISNUMBER(M38:V38),
                    IF(
                        M$4:V$4=1,
                        M38:V38,
                        ""),
                    "")),
                AVERAGE(IF(
                    ISNUMBER(M38:V38),
                    IF(
                        M$4:V$4=2,
                        M38:V38,
                        ""),
                    ""))
            ),
            IF(
                Parameters!$D$17=1,
                IFERROR(
                    IF(
                        OR(
                            IF(
                                ISNUMBER(M38:V38),
                                IF(
                                    M$4:V$4=1,
                                    M38:V38,
                                    ""),
                                "")
                            =0),
                        0,
                        GEOMEAN(IF(
                            ISNUMBER(M38:V38),
                            IF(
                                M$4:V$4=1,
                                M38:V38,
                                ""),
                            ""))
                    ),
                    IF(
                        OR(IF(
                            ISNUMBER(M38:V38),
                            IF(
                                M$4:V$4=2,
                                M38:V38,
                                ""),
                            "")
                            =0),
                        0,
                        GEOMEAN(IF(
                            ISNUMBER(M38:V38),
                            IF(
                                M$4:V$4=2,
                                M38:V38,
                                ""),
                            "")))
                )
            )
        )
    )
)</f>
        <v>1.6666666666666601</v>
      </c>
      <c r="I38" s="191" cm="1">
        <f t="array" ref="I38">IF(
    SUM(IF(
            ISNUMBER(
                IF(
                    $M$5:$V$5,
                    (M38:V38),
                    "")),
            1,
            0))
        =0,
    NA(),
    IF(
        Parameters!$D$15=1,
        IF(
            SUM(--(ISNUMBER(IF($M$5:$V$5=1,(M38:V38),""))))&gt;0,
            MAX(IF(
                ISNUMBER(M38:V38),
                IF(
                    M$5:V$5=1,
                    M38:V38,
                    ""),
                "")),
            MAX(IF(
                ISNUMBER(M38:V38),
                IF(
                    M$5:V$5=2,
                    M38:V38,
                    ""),
                ""))
        ),
        IF(
            Parameters!$D$16=1,
            IFERROR(
                AVERAGE(IF(
                    ISNUMBER(M38:V38),
                    IF(
                        M$5:V$5=1,
                        M38:V38,
                        ""),
                    "")),
                AVERAGE(IF(
                    ISNUMBER(M38:V38),
                    IF(
                        M$5:V$5=2,
                        M38:V38,
                        ""),
                    ""))
            ),
            IF(
                Parameters!$D$17=1,
                IFERROR(
                    IF(
                        OR(
                            IF(
                                ISNUMBER(M38:V38),
                                IF(
                                    M$5:V$5=1,
                                    M38:V38,
                                    ""),
                                "")
                            =0),
                        0,
                        GEOMEAN(IF(
                            ISNUMBER(M38:V38),
                            IF(
                                M$5:V$5=1,
                                M38:V38,
                                ""),
                            ""))
                    ),
                    IF(
                        OR(IF(
                            ISNUMBER(M38:V38),
                            IF(
                                M$5:V$5=2,
                                M38:V38,
                                ""),
                            "")
                            =0),
                        0,
                        GEOMEAN(IF(
                            ISNUMBER(M38:V38),
                            IF(
                                M$5:V$5=2,
                                M38:V38,
                                ""),
                            "")))
                )
            )
        )
    )
)</f>
        <v>0</v>
      </c>
      <c r="J38" s="242">
        <v>45188</v>
      </c>
      <c r="K38" s="242">
        <v>45001</v>
      </c>
      <c r="L38" s="91" t="s">
        <v>58</v>
      </c>
      <c r="M38" s="192">
        <v>1.6666666666666601</v>
      </c>
      <c r="N38" s="192" t="s">
        <v>409</v>
      </c>
      <c r="O38" s="192">
        <v>0</v>
      </c>
      <c r="P38" s="192">
        <v>0</v>
      </c>
      <c r="Q38" s="192">
        <v>0</v>
      </c>
      <c r="R38" s="192" t="s">
        <v>409</v>
      </c>
      <c r="S38" s="192">
        <v>2</v>
      </c>
      <c r="T38" s="192" t="s">
        <v>409</v>
      </c>
      <c r="U38" s="192">
        <v>0</v>
      </c>
      <c r="V38" s="192" t="s">
        <v>409</v>
      </c>
      <c r="W38" s="192">
        <v>0</v>
      </c>
      <c r="X38" s="192" t="s">
        <v>409</v>
      </c>
      <c r="Y38" s="192"/>
      <c r="Z38" s="192"/>
      <c r="AA38" s="80"/>
      <c r="AB38" s="80"/>
      <c r="AC38" s="80"/>
    </row>
    <row r="39" spans="1:29" x14ac:dyDescent="0.2">
      <c r="A39" s="84">
        <v>32</v>
      </c>
      <c r="B39" s="84" t="str">
        <f ca="1"/>
        <v>Central African Republic</v>
      </c>
      <c r="C39" s="84" t="str">
        <f ca="1"/>
        <v>CAF</v>
      </c>
      <c r="D39" s="219" t="str">
        <f ca="1"/>
        <v>SSF           Sub-Saharan Africa</v>
      </c>
      <c r="E39" s="219" t="str">
        <f ca="1"/>
        <v>IDA</v>
      </c>
      <c r="F39" s="190"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$M$4:$V$4,
                    (M39:V39),
                    "")),
            1,
            0))
        =0,
    NA(),
    IF(
        Parameters!$D$15=1,
        IF(
            SUM(--(ISNUMBER(IF($M$4:$V$4=1,(M39:V39),""))))&gt;0,
            MAX(IF(
                ISNUMBER(M39:V39),
                IF(
                    M$4:V$4=1,
                    M39:V39,
                    ""),
                "")),
            MAX(IF(
                ISNUMBER(M39:V39),
                IF(
                    M$4:V$4=2,
                    M39:V39,
                    ""),
                ""))
        ),
        IF(
            Parameters!$D$16=1,
            IFERROR(
                AVERAGE(IF(
                    ISNUMBER(M39:V39),
                    IF(
                        M$4:V$4=1,
                        M39:V39,
                        ""),
                    "")),
                AVERAGE(IF(
                    ISNUMBER(M39:V39),
                    IF(
                        M$4:V$4=2,
                        M39:V39,
                        ""),
                    ""))
            ),
            IF(
                Parameters!$D$17=1,
                IFERROR(
                    IF(
                        OR(
                            IF(
                                ISNUMBER(M39:V39),
                                IF(
                                    M$4:V$4=1,
                                    M39:V39,
                                    ""),
                                "")
                            =0),
                        0,
                        GEOMEAN(IF(
                            ISNUMBER(M39:V39),
                            IF(
                                M$4:V$4=1,
                                M39:V39,
                                ""),
                            ""))
                    ),
                    IF(
                        OR(IF(
                            ISNUMBER(M39:V39),
                            IF(
                                M$4:V$4=2,
                                M39:V39,
                                ""),
                            "")
                            =0),
                        0,
                        GEOMEAN(IF(
                            ISNUMBER(M39:V39),
                            IF(
                                M$4:V$4=2,
                                M39:V39,
                                ""),
                            "")))
                )
            )
        )
    )
)</f>
        <v>3.6666666666666599</v>
      </c>
      <c r="I39" s="191" cm="1">
        <f t="array" ref="I39">IF(
    SUM(IF(
            ISNUMBER(
                IF(
                    $M$5:$V$5,
                    (M39:V39),
                    "")),
            1,
            0))
        =0,
    NA(),
    IF(
        Parameters!$D$15=1,
        IF(
            SUM(--(ISNUMBER(IF($M$5:$V$5=1,(M39:V39),""))))&gt;0,
            MAX(IF(
                ISNUMBER(M39:V39),
                IF(
                    M$5:V$5=1,
                    M39:V39,
                    ""),
                "")),
            MAX(IF(
                ISNUMBER(M39:V39),
                IF(
                    M$5:V$5=2,
                    M39:V39,
                    ""),
                ""))
        ),
        IF(
            Parameters!$D$16=1,
            IFERROR(
                AVERAGE(IF(
                    ISNUMBER(M39:V39),
                    IF(
                        M$5:V$5=1,
                        M39:V39,
                        ""),
                    "")),
                AVERAGE(IF(
                    ISNUMBER(M39:V39),
                    IF(
                        M$5:V$5=2,
                        M39:V39,
                        ""),
                    ""))
            ),
            IF(
                Parameters!$D$17=1,
                IFERROR(
                    IF(
                        OR(
                            IF(
                                ISNUMBER(M39:V39),
                                IF(
                                    M$5:V$5=1,
                                    M39:V39,
                                    ""),
                                "")
                            =0),
                        0,
                        GEOMEAN(IF(
                            ISNUMBER(M39:V39),
                            IF(
                                M$5:V$5=1,
                                M39:V39,
                                ""),
                            ""))
                    ),
                    IF(
                        OR(IF(
                            ISNUMBER(M39:V39),
                            IF(
                                M$5:V$5=2,
                                M39:V39,
                                ""),
                            "")
                            =0),
                        0,
                        GEOMEAN(IF(
                            ISNUMBER(M39:V39),
                            IF(
                                M$5:V$5=2,
                                M39:V39,
                                ""),
                            "")))
                )
            )
        )
    )
)</f>
        <v>0</v>
      </c>
      <c r="J39" s="242">
        <v>45188</v>
      </c>
      <c r="K39" s="242">
        <v>44887</v>
      </c>
      <c r="L39" s="91" t="s">
        <v>60</v>
      </c>
      <c r="M39" s="192">
        <v>3.6666666666666599</v>
      </c>
      <c r="N39" s="192" t="s">
        <v>409</v>
      </c>
      <c r="O39" s="192">
        <v>0</v>
      </c>
      <c r="P39" s="192">
        <v>0</v>
      </c>
      <c r="Q39" s="192">
        <v>0</v>
      </c>
      <c r="R39" s="192" t="s">
        <v>409</v>
      </c>
      <c r="S39" s="192">
        <v>3.2</v>
      </c>
      <c r="T39" s="192" t="s">
        <v>409</v>
      </c>
      <c r="U39" s="192">
        <v>0</v>
      </c>
      <c r="V39" s="192" t="s">
        <v>409</v>
      </c>
      <c r="W39" s="192">
        <v>0</v>
      </c>
      <c r="X39" s="192" t="s">
        <v>409</v>
      </c>
      <c r="Y39" s="192"/>
      <c r="Z39" s="192"/>
      <c r="AA39" s="80"/>
      <c r="AB39" s="80"/>
      <c r="AC39" s="80"/>
    </row>
    <row r="40" spans="1:29" x14ac:dyDescent="0.2">
      <c r="A40" s="84">
        <v>33</v>
      </c>
      <c r="B40" s="84" t="str">
        <f ca="1"/>
        <v>Canada</v>
      </c>
      <c r="C40" s="84" t="str">
        <f ca="1"/>
        <v>CAN</v>
      </c>
      <c r="D40" s="219" t="str">
        <f ca="1"/>
        <v>NAC           North America</v>
      </c>
      <c r="E40" s="219" t="str">
        <f ca="1"/>
        <v>NA</v>
      </c>
      <c r="F40" s="190"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$M$4:$V$4,
                    (M40:V40),
                    "")),
            1,
            0))
        =0,
    NA(),
    IF(
        Parameters!$D$15=1,
        IF(
            SUM(--(ISNUMBER(IF($M$4:$V$4=1,(M40:V40),""))))&gt;0,
            MAX(IF(
                ISNUMBER(M40:V40),
                IF(
                    M$4:V$4=1,
                    M40:V40,
                    ""),
                "")),
            MAX(IF(
                ISNUMBER(M40:V40),
                IF(
                    M$4:V$4=2,
                    M40:V40,
                    ""),
                ""))
        ),
        IF(
            Parameters!$D$16=1,
            IFERROR(
                AVERAGE(IF(
                    ISNUMBER(M40:V40),
                    IF(
                        M$4:V$4=1,
                        M40:V40,
                        ""),
                    "")),
                AVERAGE(IF(
                    ISNUMBER(M40:V40),
                    IF(
                        M$4:V$4=2,
                        M40:V40,
                        ""),
                    ""))
            ),
            IF(
                Parameters!$D$17=1,
                IFERROR(
                    IF(
                        OR(
                            IF(
                                ISNUMBER(M40:V40),
                                IF(
                                    M$4:V$4=1,
                                    M40:V40,
                                    ""),
                                "")
                            =0),
                        0,
                        GEOMEAN(IF(
                            ISNUMBER(M40:V40),
                            IF(
                                M$4:V$4=1,
                                M40:V40,
                                ""),
                            ""))
                    ),
                    IF(
                        OR(IF(
                            ISNUMBER(M40:V40),
                            IF(
                                M$4:V$4=2,
                                M40:V40,
                                ""),
                            "")
                            =0),
                        0,
                        GEOMEAN(IF(
                            ISNUMBER(M40:V40),
                            IF(
                                M$4:V$4=2,
                                M40:V40,
                                ""),
                            "")))
                )
            )
        )
    )
)</f>
        <v>5.5</v>
      </c>
      <c r="I40" s="191" cm="1">
        <f t="array" ref="I40">IF(
    SUM(IF(
            ISNUMBER(
                IF(
                    $M$5:$V$5,
                    (M40:V40),
                    "")),
            1,
            0))
        =0,
    NA(),
    IF(
        Parameters!$D$15=1,
        IF(
            SUM(--(ISNUMBER(IF($M$5:$V$5=1,(M40:V40),""))))&gt;0,
            MAX(IF(
                ISNUMBER(M40:V40),
                IF(
                    M$5:V$5=1,
                    M40:V40,
                    ""),
                "")),
            MAX(IF(
                ISNUMBER(M40:V40),
                IF(
                    M$5:V$5=2,
                    M40:V40,
                    ""),
                ""))
        ),
        IF(
            Parameters!$D$16=1,
            IFERROR(
                AVERAGE(IF(
                    ISNUMBER(M40:V40),
                    IF(
                        M$5:V$5=1,
                        M40:V40,
                        ""),
                    "")),
                AVERAGE(IF(
                    ISNUMBER(M40:V40),
                    IF(
                        M$5:V$5=2,
                        M40:V40,
                        ""),
                    ""))
            ),
            IF(
                Parameters!$D$17=1,
                IFERROR(
                    IF(
                        OR(
                            IF(
                                ISNUMBER(M40:V40),
                                IF(
                                    M$5:V$5=1,
                                    M40:V40,
                                    ""),
                                "")
                            =0),
                        0,
                        GEOMEAN(IF(
                            ISNUMBER(M40:V40),
                            IF(
                                M$5:V$5=1,
                                M40:V40,
                                ""),
                            ""))
                    ),
                    IF(
                        OR(IF(
                            ISNUMBER(M40:V40),
                            IF(
                                M$5:V$5=2,
                                M40:V40,
                                ""),
                            "")
                            =0),
                        0,
                        GEOMEAN(IF(
                            ISNUMBER(M40:V40),
                            IF(
                                M$5:V$5=2,
                                M40:V40,
                                ""),
                            "")))
                )
            )
        )
    )
)</f>
        <v>0</v>
      </c>
      <c r="J40" s="242">
        <v>45163</v>
      </c>
      <c r="K40" s="242">
        <v>45203</v>
      </c>
      <c r="L40" s="91" t="s">
        <v>62</v>
      </c>
      <c r="M40" s="192">
        <v>5.5</v>
      </c>
      <c r="N40" s="192">
        <v>0</v>
      </c>
      <c r="O40" s="192">
        <v>0</v>
      </c>
      <c r="P40" s="192">
        <v>0</v>
      </c>
      <c r="Q40" s="192">
        <v>0</v>
      </c>
      <c r="R40" s="192" t="s">
        <v>409</v>
      </c>
      <c r="S40" s="192">
        <v>4.3</v>
      </c>
      <c r="T40" s="192" t="s">
        <v>907</v>
      </c>
      <c r="U40" s="192">
        <v>0</v>
      </c>
      <c r="V40" s="192" t="s">
        <v>409</v>
      </c>
      <c r="W40" s="192">
        <v>0</v>
      </c>
      <c r="X40" s="192" t="s">
        <v>409</v>
      </c>
      <c r="Y40" s="192"/>
      <c r="Z40" s="192"/>
      <c r="AA40" s="80"/>
      <c r="AB40" s="80"/>
      <c r="AC40" s="80"/>
    </row>
    <row r="41" spans="1:29" x14ac:dyDescent="0.2">
      <c r="A41" s="84">
        <v>34</v>
      </c>
      <c r="B41" s="84" t="str">
        <f ca="1"/>
        <v>Switzerland</v>
      </c>
      <c r="C41" s="84" t="str">
        <f ca="1"/>
        <v>CHE</v>
      </c>
      <c r="D41" s="219" t="str">
        <f ca="1"/>
        <v>ECS           Europe &amp; Central Asia</v>
      </c>
      <c r="E41" s="219" t="str">
        <f ca="1"/>
        <v>NA</v>
      </c>
      <c r="F41" s="190"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$M$4:$V$4,
                    (M41:V41),
                    "")),
            1,
            0))
        =0,
    NA(),
    IF(
        Parameters!$D$15=1,
        IF(
            SUM(--(ISNUMBER(IF($M$4:$V$4=1,(M41:V41),""))))&gt;0,
            MAX(IF(
                ISNUMBER(M41:V41),
                IF(
                    M$4:V$4=1,
                    M41:V41,
                    ""),
                "")),
            MAX(IF(
                ISNUMBER(M41:V41),
                IF(
                    M$4:V$4=2,
                    M41:V41,
                    ""),
                ""))
        ),
        IF(
            Parameters!$D$16=1,
            IFERROR(
                AVERAGE(IF(
                    ISNUMBER(M41:V41),
                    IF(
                        M$4:V$4=1,
                        M41:V41,
                        ""),
                    "")),
                AVERAGE(IF(
                    ISNUMBER(M41:V41),
                    IF(
                        M$4:V$4=2,
                        M41:V41,
                        ""),
                    ""))
            ),
            IF(
                Parameters!$D$17=1,
                IFERROR(
                    IF(
                        OR(
                            IF(
                                ISNUMBER(M41:V41),
                                IF(
                                    M$4:V$4=1,
                                    M41:V41,
                                    ""),
                                "")
                            =0),
                        0,
                        GEOMEAN(IF(
                            ISNUMBER(M41:V41),
                            IF(
                                M$4:V$4=1,
                                M41:V41,
                                ""),
                            ""))
                    ),
                    IF(
                        OR(IF(
                            ISNUMBER(M41:V41),
                            IF(
                                M$4:V$4=2,
                                M41:V41,
                                ""),
                            "")
                            =0),
                        0,
                        GEOMEAN(IF(
                            ISNUMBER(M41:V41),
                            IF(
                                M$4:V$4=2,
                                M41:V41,
                                ""),
                            "")))
                )
            )
        )
    )
)</f>
        <v>2</v>
      </c>
      <c r="I41" s="191" cm="1">
        <f t="array" ref="I41">IF(
    SUM(IF(
            ISNUMBER(
                IF(
                    $M$5:$V$5,
                    (M41:V41),
                    "")),
            1,
            0))
        =0,
    NA(),
    IF(
        Parameters!$D$15=1,
        IF(
            SUM(--(ISNUMBER(IF($M$5:$V$5=1,(M41:V41),""))))&gt;0,
            MAX(IF(
                ISNUMBER(M41:V41),
                IF(
                    M$5:V$5=1,
                    M41:V41,
                    ""),
                "")),
            MAX(IF(
                ISNUMBER(M41:V41),
                IF(
                    M$5:V$5=2,
                    M41:V41,
                    ""),
                ""))
        ),
        IF(
            Parameters!$D$16=1,
            IFERROR(
                AVERAGE(IF(
                    ISNUMBER(M41:V41),
                    IF(
                        M$5:V$5=1,
                        M41:V41,
                        ""),
                    "")),
                AVERAGE(IF(
                    ISNUMBER(M41:V41),
                    IF(
                        M$5:V$5=2,
                        M41:V41,
                        ""),
                    ""))
            ),
            IF(
                Parameters!$D$17=1,
                IFERROR(
                    IF(
                        OR(
                            IF(
                                ISNUMBER(M41:V41),
                                IF(
                                    M$5:V$5=1,
                                    M41:V41,
                                    ""),
                                "")
                            =0),
                        0,
                        GEOMEAN(IF(
                            ISNUMBER(M41:V41),
                            IF(
                                M$5:V$5=1,
                                M41:V41,
                                ""),
                            ""))
                    ),
                    IF(
                        OR(IF(
                            ISNUMBER(M41:V41),
                            IF(
                                M$5:V$5=2,
                                M41:V41,
                                ""),
                            "")
                            =0),
                        0,
                        GEOMEAN(IF(
                            ISNUMBER(M41:V41),
                            IF(
                                M$5:V$5=2,
                                M41:V41,
                                ""),
                            "")))
                )
            )
        )
    )
)</f>
        <v>0</v>
      </c>
      <c r="J41" s="242">
        <v>45188</v>
      </c>
      <c r="K41" s="242">
        <v>45203</v>
      </c>
      <c r="L41" s="91" t="s">
        <v>64</v>
      </c>
      <c r="M41" s="192">
        <v>2</v>
      </c>
      <c r="N41" s="192">
        <v>0</v>
      </c>
      <c r="O41" s="192">
        <v>0</v>
      </c>
      <c r="P41" s="192">
        <v>0</v>
      </c>
      <c r="Q41" s="192">
        <v>0</v>
      </c>
      <c r="R41" s="192" t="s">
        <v>409</v>
      </c>
      <c r="S41" s="192">
        <v>2.2000000000000002</v>
      </c>
      <c r="T41" s="192" t="s">
        <v>905</v>
      </c>
      <c r="U41" s="192">
        <v>0</v>
      </c>
      <c r="V41" s="192" t="s">
        <v>409</v>
      </c>
      <c r="W41" s="192">
        <v>0</v>
      </c>
      <c r="X41" s="192" t="s">
        <v>409</v>
      </c>
      <c r="Y41" s="192"/>
      <c r="Z41" s="192"/>
      <c r="AA41" s="80"/>
      <c r="AB41" s="80"/>
      <c r="AC41" s="80"/>
    </row>
    <row r="42" spans="1:29" x14ac:dyDescent="0.2">
      <c r="A42" s="84">
        <v>35</v>
      </c>
      <c r="B42" s="84" t="str">
        <f ca="1"/>
        <v>Channel Islands</v>
      </c>
      <c r="C42" s="84" t="str">
        <f ca="1"/>
        <v>CHI</v>
      </c>
      <c r="D42" s="219" t="str">
        <f ca="1"/>
        <v>ECS           Europe &amp; Central Asia</v>
      </c>
      <c r="E42" s="219" t="str">
        <f ca="1"/>
        <v>NA</v>
      </c>
      <c r="F42" s="190" t="str">
        <f t="shared" ca="1" si="3"/>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$M$4:$V$4,
                    (M42:V42),
                    "")),
            1,
            0))
        =0,
    NA(),
    IF(
        Parameters!$D$15=1,
        IF(
            SUM(--(ISNUMBER(IF($M$4:$V$4=1,(M42:V42),""))))&gt;0,
            MAX(IF(
                ISNUMBER(M42:V42),
                IF(
                    M$4:V$4=1,
                    M42:V42,
                    ""),
                "")),
            MAX(IF(
                ISNUMBER(M42:V42),
                IF(
                    M$4:V$4=2,
                    M42:V42,
                    ""),
                ""))
        ),
        IF(
            Parameters!$D$16=1,
            IFERROR(
                AVERAGE(IF(
                    ISNUMBER(M42:V42),
                    IF(
                        M$4:V$4=1,
                        M42:V42,
                        ""),
                    "")),
                AVERAGE(IF(
                    ISNUMBER(M42:V42),
                    IF(
                        M$4:V$4=2,
                        M42:V42,
                        ""),
                    ""))
            ),
            IF(
                Parameters!$D$17=1,
                IFERROR(
                    IF(
                        OR(
                            IF(
                                ISNUMBER(M42:V42),
                                IF(
                                    M$4:V$4=1,
                                    M42:V42,
                                    ""),
                                "")
                            =0),
                        0,
                        GEOMEAN(IF(
                            ISNUMBER(M42:V42),
                            IF(
                                M$4:V$4=1,
                                M42:V42,
                                ""),
                            ""))
                    ),
                    IF(
                        OR(IF(
                            ISNUMBER(M42:V42),
                            IF(
                                M$4:V$4=2,
                                M42:V42,
                                ""),
                            "")
                            =0),
                        0,
                        GEOMEAN(IF(
                            ISNUMBER(M42:V42),
                            IF(
                                M$4:V$4=2,
                                M42:V42,
                                ""),
                            "")))
                )
            )
        )
    )
)</f>
        <v>#N/A</v>
      </c>
      <c r="I42" s="191" cm="1">
        <f t="array" ref="I42">IF(
    SUM(IF(
            ISNUMBER(
                IF(
                    $M$5:$V$5,
                    (M42:V42),
                    "")),
            1,
            0))
        =0,
    NA(),
    IF(
        Parameters!$D$15=1,
        IF(
            SUM(--(ISNUMBER(IF($M$5:$V$5=1,(M42:V42),""))))&gt;0,
            MAX(IF(
                ISNUMBER(M42:V42),
                IF(
                    M$5:V$5=1,
                    M42:V42,
                    ""),
                "")),
            MAX(IF(
                ISNUMBER(M42:V42),
                IF(
                    M$5:V$5=2,
                    M42:V42,
                    ""),
                ""))
        ),
        IF(
            Parameters!$D$16=1,
            IFERROR(
                AVERAGE(IF(
                    ISNUMBER(M42:V42),
                    IF(
                        M$5:V$5=1,
                        M42:V42,
                        ""),
                    "")),
                AVERAGE(IF(
                    ISNUMBER(M42:V42),
                    IF(
                        M$5:V$5=2,
                        M42:V42,
                        ""),
                    ""))
            ),
            IF(
                Parameters!$D$17=1,
                IFERROR(
                    IF(
                        OR(
                            IF(
                                ISNUMBER(M42:V42),
                                IF(
                                    M$5:V$5=1,
                                    M42:V42,
                                    ""),
                                "")
                            =0),
                        0,
                        GEOMEAN(IF(
                            ISNUMBER(M42:V42),
                            IF(
                                M$5:V$5=1,
                                M42:V42,
                                ""),
                            ""))
                    ),
                    IF(
                        OR(IF(
                            ISNUMBER(M42:V42),
                            IF(
                                M$5:V$5=2,
                                M42:V42,
                                ""),
                            "")
                            =0),
                        0,
                        GEOMEAN(IF(
                            ISNUMBER(M42:V42),
                            IF(
                                M$5:V$5=2,
                                M42:V42,
                                ""),
                            "")))
                )
            )
        )
    )
)</f>
        <v>0</v>
      </c>
      <c r="J42" s="242" t="s">
        <v>409</v>
      </c>
      <c r="K42" s="242" t="s">
        <v>409</v>
      </c>
      <c r="L42" s="91" t="s">
        <v>698</v>
      </c>
      <c r="M42" s="192" t="s">
        <v>409</v>
      </c>
      <c r="N42" s="192" t="s">
        <v>409</v>
      </c>
      <c r="O42" s="192" t="s">
        <v>409</v>
      </c>
      <c r="P42" s="192">
        <v>0</v>
      </c>
      <c r="Q42" s="192" t="s">
        <v>409</v>
      </c>
      <c r="R42" s="192" t="s">
        <v>409</v>
      </c>
      <c r="S42" s="192" t="s">
        <v>409</v>
      </c>
      <c r="T42" s="192" t="s">
        <v>409</v>
      </c>
      <c r="U42" s="192" t="s">
        <v>409</v>
      </c>
      <c r="V42" s="192" t="s">
        <v>409</v>
      </c>
      <c r="W42" s="192" t="s">
        <v>409</v>
      </c>
      <c r="X42" s="192" t="s">
        <v>409</v>
      </c>
      <c r="Y42" s="192"/>
      <c r="Z42" s="192"/>
      <c r="AA42" s="80"/>
      <c r="AB42" s="80"/>
      <c r="AC42" s="80"/>
    </row>
    <row r="43" spans="1:29" x14ac:dyDescent="0.2">
      <c r="A43" s="84">
        <v>36</v>
      </c>
      <c r="B43" s="84" t="str">
        <f ca="1"/>
        <v>Chile</v>
      </c>
      <c r="C43" s="84" t="str">
        <f ca="1"/>
        <v>CHL</v>
      </c>
      <c r="D43" s="219" t="str">
        <f ca="1"/>
        <v>LCN           Latin America &amp; Caribbean</v>
      </c>
      <c r="E43" s="219" t="str">
        <f ca="1"/>
        <v>IBRD</v>
      </c>
      <c r="F43" s="190"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$M$4:$V$4,
                    (M43:V43),
                    "")),
            1,
            0))
        =0,
    NA(),
    IF(
        Parameters!$D$15=1,
        IF(
            SUM(--(ISNUMBER(IF($M$4:$V$4=1,(M43:V43),""))))&gt;0,
            MAX(IF(
                ISNUMBER(M43:V43),
                IF(
                    M$4:V$4=1,
                    M43:V43,
                    ""),
                "")),
            MAX(IF(
                ISNUMBER(M43:V43),
                IF(
                    M$4:V$4=2,
                    M43:V43,
                    ""),
                ""))
        ),
        IF(
            Parameters!$D$16=1,
            IFERROR(
                AVERAGE(IF(
                    ISNUMBER(M43:V43),
                    IF(
                        M$4:V$4=1,
                        M43:V43,
                        ""),
                    "")),
                AVERAGE(IF(
                    ISNUMBER(M43:V43),
                    IF(
                        M$4:V$4=2,
                        M43:V43,
                        ""),
                    ""))
            ),
            IF(
                Parameters!$D$17=1,
                IFERROR(
                    IF(
                        OR(
                            IF(
                                ISNUMBER(M43:V43),
                                IF(
                                    M$4:V$4=1,
                                    M43:V43,
                                    ""),
                                "")
                            =0),
                        0,
                        GEOMEAN(IF(
                            ISNUMBER(M43:V43),
                            IF(
                                M$4:V$4=1,
                                M43:V43,
                                ""),
                            ""))
                    ),
                    IF(
                        OR(IF(
                            ISNUMBER(M43:V43),
                            IF(
                                M$4:V$4=2,
                                M43:V43,
                                ""),
                            "")
                            =0),
                        0,
                        GEOMEAN(IF(
                            ISNUMBER(M43:V43),
                            IF(
                                M$4:V$4=2,
                                M43:V43,
                                ""),
                            "")))
                )
            )
        )
    )
)</f>
        <v>7.5</v>
      </c>
      <c r="I43" s="191" cm="1">
        <f t="array" ref="I43">IF(
    SUM(IF(
            ISNUMBER(
                IF(
                    $M$5:$V$5,
                    (M43:V43),
                    "")),
            1,
            0))
        =0,
    NA(),
    IF(
        Parameters!$D$15=1,
        IF(
            SUM(--(ISNUMBER(IF($M$5:$V$5=1,(M43:V43),""))))&gt;0,
            MAX(IF(
                ISNUMBER(M43:V43),
                IF(
                    M$5:V$5=1,
                    M43:V43,
                    ""),
                "")),
            MAX(IF(
                ISNUMBER(M43:V43),
                IF(
                    M$5:V$5=2,
                    M43:V43,
                    ""),
                ""))
        ),
        IF(
            Parameters!$D$16=1,
            IFERROR(
                AVERAGE(IF(
                    ISNUMBER(M43:V43),
                    IF(
                        M$5:V$5=1,
                        M43:V43,
                        ""),
                    "")),
                AVERAGE(IF(
                    ISNUMBER(M43:V43),
                    IF(
                        M$5:V$5=2,
                        M43:V43,
                        ""),
                    ""))
            ),
            IF(
                Parameters!$D$17=1,
                IFERROR(
                    IF(
                        OR(
                            IF(
                                ISNUMBER(M43:V43),
                                IF(
                                    M$5:V$5=1,
                                    M43:V43,
                                    ""),
                                "")
                            =0),
                        0,
                        GEOMEAN(IF(
                            ISNUMBER(M43:V43),
                            IF(
                                M$5:V$5=1,
                                M43:V43,
                                ""),
                            ""))
                    ),
                    IF(
                        OR(IF(
                            ISNUMBER(M43:V43),
                            IF(
                                M$5:V$5=2,
                                M43:V43,
                                ""),
                            "")
                            =0),
                        0,
                        GEOMEAN(IF(
                            ISNUMBER(M43:V43),
                            IF(
                                M$5:V$5=2,
                                M43:V43,
                                ""),
                            "")))
                )
            )
        )
    )
)</f>
        <v>0</v>
      </c>
      <c r="J43" s="242">
        <v>45188</v>
      </c>
      <c r="K43" s="242">
        <v>45201</v>
      </c>
      <c r="L43" s="91" t="s">
        <v>66</v>
      </c>
      <c r="M43" s="192">
        <v>7.5</v>
      </c>
      <c r="N43" s="192">
        <v>0</v>
      </c>
      <c r="O43" s="192">
        <v>0</v>
      </c>
      <c r="P43" s="192">
        <v>0</v>
      </c>
      <c r="Q43" s="192">
        <v>0</v>
      </c>
      <c r="R43" s="192" t="s">
        <v>409</v>
      </c>
      <c r="S43" s="192">
        <v>5.5</v>
      </c>
      <c r="T43" s="192" t="s">
        <v>908</v>
      </c>
      <c r="U43" s="192">
        <v>0</v>
      </c>
      <c r="V43" s="192" t="s">
        <v>409</v>
      </c>
      <c r="W43" s="192">
        <v>0.108108108108108</v>
      </c>
      <c r="X43" s="192" t="s">
        <v>409</v>
      </c>
      <c r="Y43" s="192"/>
      <c r="Z43" s="192"/>
      <c r="AA43" s="80"/>
      <c r="AB43" s="80"/>
      <c r="AC43" s="80"/>
    </row>
    <row r="44" spans="1:29" x14ac:dyDescent="0.2">
      <c r="A44" s="84">
        <v>37</v>
      </c>
      <c r="B44" s="84" t="str">
        <f ca="1"/>
        <v>China</v>
      </c>
      <c r="C44" s="84" t="str">
        <f ca="1"/>
        <v>CHN</v>
      </c>
      <c r="D44" s="219" t="str">
        <f ca="1"/>
        <v>EAS           East Asia &amp; Pacific</v>
      </c>
      <c r="E44" s="219" t="str">
        <f ca="1"/>
        <v>IBRD</v>
      </c>
      <c r="F44" s="190"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10</v>
      </c>
      <c r="H44" s="80" cm="1">
        <f t="array" ref="H44">IF(
    SUM(IF(
            ISNUMBER(
                IF(
                    $M$4:$V$4,
                    (M44:V44),
                    "")),
            1,
            0))
        =0,
    NA(),
    IF(
        Parameters!$D$15=1,
        IF(
            SUM(--(ISNUMBER(IF($M$4:$V$4=1,(M44:V44),""))))&gt;0,
            MAX(IF(
                ISNUMBER(M44:V44),
                IF(
                    M$4:V$4=1,
                    M44:V44,
                    ""),
                "")),
            MAX(IF(
                ISNUMBER(M44:V44),
                IF(
                    M$4:V$4=2,
                    M44:V44,
                    ""),
                ""))
        ),
        IF(
            Parameters!$D$16=1,
            IFERROR(
                AVERAGE(IF(
                    ISNUMBER(M44:V44),
                    IF(
                        M$4:V$4=1,
                        M44:V44,
                        ""),
                    "")),
                AVERAGE(IF(
                    ISNUMBER(M44:V44),
                    IF(
                        M$4:V$4=2,
                        M44:V44,
                        ""),
                    ""))
            ),
            IF(
                Parameters!$D$17=1,
                IFERROR(
                    IF(
                        OR(
                            IF(
                                ISNUMBER(M44:V44),
                                IF(
                                    M$4:V$4=1,
                                    M44:V44,
                                    ""),
                                "")
                            =0),
                        0,
                        GEOMEAN(IF(
                            ISNUMBER(M44:V44),
                            IF(
                                M$4:V$4=1,
                                M44:V44,
                                ""),
                            ""))
                    ),
                    IF(
                        OR(IF(
                            ISNUMBER(M44:V44),
                            IF(
                                M$4:V$4=2,
                                M44:V44,
                                ""),
                            "")
                            =0),
                        0,
                        GEOMEAN(IF(
                            ISNUMBER(M44:V44),
                            IF(
                                M$4:V$4=2,
                                M44:V44,
                                ""),
                            "")))
                )
            )
        )
    )
)</f>
        <v>10</v>
      </c>
      <c r="I44" s="191" cm="1">
        <f t="array" ref="I44">IF(
    SUM(IF(
            ISNUMBER(
                IF(
                    $M$5:$V$5,
                    (M44:V44),
                    "")),
            1,
            0))
        =0,
    NA(),
    IF(
        Parameters!$D$15=1,
        IF(
            SUM(--(ISNUMBER(IF($M$5:$V$5=1,(M44:V44),""))))&gt;0,
            MAX(IF(
                ISNUMBER(M44:V44),
                IF(
                    M$5:V$5=1,
                    M44:V44,
                    ""),
                "")),
            MAX(IF(
                ISNUMBER(M44:V44),
                IF(
                    M$5:V$5=2,
                    M44:V44,
                    ""),
                ""))
        ),
        IF(
            Parameters!$D$16=1,
            IFERROR(
                AVERAGE(IF(
                    ISNUMBER(M44:V44),
                    IF(
                        M$5:V$5=1,
                        M44:V44,
                        ""),
                    "")),
                AVERAGE(IF(
                    ISNUMBER(M44:V44),
                    IF(
                        M$5:V$5=2,
                        M44:V44,
                        ""),
                    ""))
            ),
            IF(
                Parameters!$D$17=1,
                IFERROR(
                    IF(
                        OR(
                            IF(
                                ISNUMBER(M44:V44),
                                IF(
                                    M$5:V$5=1,
                                    M44:V44,
                                    ""),
                                "")
                            =0),
                        0,
                        GEOMEAN(IF(
                            ISNUMBER(M44:V44),
                            IF(
                                M$5:V$5=1,
                                M44:V44,
                                ""),
                            ""))
                    ),
                    IF(
                        OR(IF(
                            ISNUMBER(M44:V44),
                            IF(
                                M$5:V$5=2,
                                M44:V44,
                                ""),
                            "")
                            =0),
                        0,
                        GEOMEAN(IF(
                            ISNUMBER(M44:V44),
                            IF(
                                M$5:V$5=2,
                                M44:V44,
                                ""),
                            "")))
                )
            )
        )
    )
)</f>
        <v>10</v>
      </c>
      <c r="J44" s="242">
        <v>45188</v>
      </c>
      <c r="K44" s="242">
        <v>45203</v>
      </c>
      <c r="L44" s="91" t="s">
        <v>68</v>
      </c>
      <c r="M44" s="192">
        <v>10</v>
      </c>
      <c r="N44" s="192">
        <v>10</v>
      </c>
      <c r="O44" s="192">
        <v>0</v>
      </c>
      <c r="P44" s="192">
        <v>0</v>
      </c>
      <c r="Q44" s="192">
        <v>0</v>
      </c>
      <c r="R44" s="192" t="s">
        <v>409</v>
      </c>
      <c r="S44" s="192">
        <v>7.8</v>
      </c>
      <c r="T44" s="192" t="s">
        <v>909</v>
      </c>
      <c r="U44" s="192">
        <v>0</v>
      </c>
      <c r="V44" s="192" t="s">
        <v>409</v>
      </c>
      <c r="W44" s="192">
        <v>5.7061340941512101E-3</v>
      </c>
      <c r="X44" s="192" t="s">
        <v>409</v>
      </c>
      <c r="Y44" s="192"/>
      <c r="Z44" s="192"/>
      <c r="AA44" s="80"/>
      <c r="AB44" s="80"/>
      <c r="AC44" s="80"/>
    </row>
    <row r="45" spans="1:29" x14ac:dyDescent="0.2">
      <c r="A45" s="84">
        <v>38</v>
      </c>
      <c r="B45" s="84" t="str">
        <f ca="1"/>
        <v>Côte d’Ivoire</v>
      </c>
      <c r="C45" s="84" t="str">
        <f ca="1"/>
        <v>CIV</v>
      </c>
      <c r="D45" s="219" t="str">
        <f ca="1"/>
        <v>SSF           Sub-Saharan Africa</v>
      </c>
      <c r="E45" s="219" t="str">
        <f ca="1"/>
        <v>IDA</v>
      </c>
      <c r="F45" s="190"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$M$4:$V$4,
                    (M45:V45),
                    "")),
            1,
            0))
        =0,
    NA(),
    IF(
        Parameters!$D$15=1,
        IF(
            SUM(--(ISNUMBER(IF($M$4:$V$4=1,(M45:V45),""))))&gt;0,
            MAX(IF(
                ISNUMBER(M45:V45),
                IF(
                    M$4:V$4=1,
                    M45:V45,
                    ""),
                "")),
            MAX(IF(
                ISNUMBER(M45:V45),
                IF(
                    M$4:V$4=2,
                    M45:V45,
                    ""),
                ""))
        ),
        IF(
            Parameters!$D$16=1,
            IFERROR(
                AVERAGE(IF(
                    ISNUMBER(M45:V45),
                    IF(
                        M$4:V$4=1,
                        M45:V45,
                        ""),
                    "")),
                AVERAGE(IF(
                    ISNUMBER(M45:V45),
                    IF(
                        M$4:V$4=2,
                        M45:V45,
                        ""),
                    ""))
            ),
            IF(
                Parameters!$D$17=1,
                IFERROR(
                    IF(
                        OR(
                            IF(
                                ISNUMBER(M45:V45),
                                IF(
                                    M$4:V$4=1,
                                    M45:V45,
                                    ""),
                                "")
                            =0),
                        0,
                        GEOMEAN(IF(
                            ISNUMBER(M45:V45),
                            IF(
                                M$4:V$4=1,
                                M45:V45,
                                ""),
                            ""))
                    ),
                    IF(
                        OR(IF(
                            ISNUMBER(M45:V45),
                            IF(
                                M$4:V$4=2,
                                M45:V45,
                                ""),
                            "")
                            =0),
                        0,
                        GEOMEAN(IF(
                            ISNUMBER(M45:V45),
                            IF(
                                M$4:V$4=2,
                                M45:V45,
                                ""),
                            "")))
                )
            )
        )
    )
)</f>
        <v>3.1666666666666599</v>
      </c>
      <c r="I45" s="191" cm="1">
        <f t="array" ref="I45">IF(
    SUM(IF(
            ISNUMBER(
                IF(
                    $M$5:$V$5,
                    (M45:V45),
                    "")),
            1,
            0))
        =0,
    NA(),
    IF(
        Parameters!$D$15=1,
        IF(
            SUM(--(ISNUMBER(IF($M$5:$V$5=1,(M45:V45),""))))&gt;0,
            MAX(IF(
                ISNUMBER(M45:V45),
                IF(
                    M$5:V$5=1,
                    M45:V45,
                    ""),
                "")),
            MAX(IF(
                ISNUMBER(M45:V45),
                IF(
                    M$5:V$5=2,
                    M45:V45,
                    ""),
                ""))
        ),
        IF(
            Parameters!$D$16=1,
            IFERROR(
                AVERAGE(IF(
                    ISNUMBER(M45:V45),
                    IF(
                        M$5:V$5=1,
                        M45:V45,
                        ""),
                    "")),
                AVERAGE(IF(
                    ISNUMBER(M45:V45),
                    IF(
                        M$5:V$5=2,
                        M45:V45,
                        ""),
                    ""))
            ),
            IF(
                Parameters!$D$17=1,
                IFERROR(
                    IF(
                        OR(
                            IF(
                                ISNUMBER(M45:V45),
                                IF(
                                    M$5:V$5=1,
                                    M45:V45,
                                    ""),
                                "")
                            =0),
                        0,
                        GEOMEAN(IF(
                            ISNUMBER(M45:V45),
                            IF(
                                M$5:V$5=1,
                                M45:V45,
                                ""),
                            ""))
                    ),
                    IF(
                        OR(IF(
                            ISNUMBER(M45:V45),
                            IF(
                                M$5:V$5=2,
                                M45:V45,
                                ""),
                            "")
                            =0),
                        0,
                        GEOMEAN(IF(
                            ISNUMBER(M45:V45),
                            IF(
                                M$5:V$5=2,
                                M45:V45,
                                ""),
                            "")))
                )
            )
        )
    )
)</f>
        <v>0</v>
      </c>
      <c r="J45" s="242">
        <v>45188</v>
      </c>
      <c r="K45" s="242">
        <v>45001</v>
      </c>
      <c r="L45" s="91" t="s">
        <v>69</v>
      </c>
      <c r="M45" s="192">
        <v>3.1666666666666599</v>
      </c>
      <c r="N45" s="192" t="s">
        <v>409</v>
      </c>
      <c r="O45" s="192">
        <v>0</v>
      </c>
      <c r="P45" s="192">
        <v>0</v>
      </c>
      <c r="Q45" s="192">
        <v>0</v>
      </c>
      <c r="R45" s="192" t="s">
        <v>409</v>
      </c>
      <c r="S45" s="192">
        <v>2.9</v>
      </c>
      <c r="T45" s="192" t="s">
        <v>409</v>
      </c>
      <c r="U45" s="192">
        <v>0</v>
      </c>
      <c r="V45" s="192" t="s">
        <v>409</v>
      </c>
      <c r="W45" s="192">
        <v>0</v>
      </c>
      <c r="X45" s="192" t="s">
        <v>409</v>
      </c>
      <c r="Y45" s="192"/>
      <c r="Z45" s="192"/>
      <c r="AA45" s="80"/>
      <c r="AB45" s="80"/>
      <c r="AC45" s="80"/>
    </row>
    <row r="46" spans="1:29" x14ac:dyDescent="0.2">
      <c r="A46" s="84">
        <v>39</v>
      </c>
      <c r="B46" s="84" t="str">
        <f ca="1"/>
        <v>Cameroon</v>
      </c>
      <c r="C46" s="84" t="str">
        <f ca="1"/>
        <v>CMR</v>
      </c>
      <c r="D46" s="219" t="str">
        <f ca="1"/>
        <v>SSF           Sub-Saharan Africa</v>
      </c>
      <c r="E46" s="219" t="str">
        <f ca="1"/>
        <v>Blend</v>
      </c>
      <c r="F46" s="190"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$M$4:$V$4,
                    (M46:V46),
                    "")),
            1,
            0))
        =0,
    NA(),
    IF(
        Parameters!$D$15=1,
        IF(
            SUM(--(ISNUMBER(IF($M$4:$V$4=1,(M46:V46),""))))&gt;0,
            MAX(IF(
                ISNUMBER(M46:V46),
                IF(
                    M$4:V$4=1,
                    M46:V46,
                    ""),
                "")),
            MAX(IF(
                ISNUMBER(M46:V46),
                IF(
                    M$4:V$4=2,
                    M46:V46,
                    ""),
                ""))
        ),
        IF(
            Parameters!$D$16=1,
            IFERROR(
                AVERAGE(IF(
                    ISNUMBER(M46:V46),
                    IF(
                        M$4:V$4=1,
                        M46:V46,
                        ""),
                    "")),
                AVERAGE(IF(
                    ISNUMBER(M46:V46),
                    IF(
                        M$4:V$4=2,
                        M46:V46,
                        ""),
                    ""))
            ),
            IF(
                Parameters!$D$17=1,
                IFERROR(
                    IF(
                        OR(
                            IF(
                                ISNUMBER(M46:V46),
                                IF(
                                    M$4:V$4=1,
                                    M46:V46,
                                    ""),
                                "")
                            =0),
                        0,
                        GEOMEAN(IF(
                            ISNUMBER(M46:V46),
                            IF(
                                M$4:V$4=1,
                                M46:V46,
                                ""),
                            ""))
                    ),
                    IF(
                        OR(IF(
                            ISNUMBER(M46:V46),
                            IF(
                                M$4:V$4=2,
                                M46:V46,
                                ""),
                            "")
                            =0),
                        0,
                        GEOMEAN(IF(
                            ISNUMBER(M46:V46),
                            IF(
                                M$4:V$4=2,
                                M46:V46,
                                ""),
                            "")))
                )
            )
        )
    )
)</f>
        <v>4.6666666666666599</v>
      </c>
      <c r="I46" s="191" cm="1">
        <f t="array" ref="I46">IF(
    SUM(IF(
            ISNUMBER(
                IF(
                    $M$5:$V$5,
                    (M46:V46),
                    "")),
            1,
            0))
        =0,
    NA(),
    IF(
        Parameters!$D$15=1,
        IF(
            SUM(--(ISNUMBER(IF($M$5:$V$5=1,(M46:V46),""))))&gt;0,
            MAX(IF(
                ISNUMBER(M46:V46),
                IF(
                    M$5:V$5=1,
                    M46:V46,
                    ""),
                "")),
            MAX(IF(
                ISNUMBER(M46:V46),
                IF(
                    M$5:V$5=2,
                    M46:V46,
                    ""),
                ""))
        ),
        IF(
            Parameters!$D$16=1,
            IFERROR(
                AVERAGE(IF(
                    ISNUMBER(M46:V46),
                    IF(
                        M$5:V$5=1,
                        M46:V46,
                        ""),
                    "")),
                AVERAGE(IF(
                    ISNUMBER(M46:V46),
                    IF(
                        M$5:V$5=2,
                        M46:V46,
                        ""),
                    ""))
            ),
            IF(
                Parameters!$D$17=1,
                IFERROR(
                    IF(
                        OR(
                            IF(
                                ISNUMBER(M46:V46),
                                IF(
                                    M$5:V$5=1,
                                    M46:V46,
                                    ""),
                                "")
                            =0),
                        0,
                        GEOMEAN(IF(
                            ISNUMBER(M46:V46),
                            IF(
                                M$5:V$5=1,
                                M46:V46,
                                ""),
                            ""))
                    ),
                    IF(
                        OR(IF(
                            ISNUMBER(M46:V46),
                            IF(
                                M$5:V$5=2,
                                M46:V46,
                                ""),
                            "")
                            =0),
                        0,
                        GEOMEAN(IF(
                            ISNUMBER(M46:V46),
                            IF(
                                M$5:V$5=2,
                                M46:V46,
                                ""),
                            "")))
                )
            )
        )
    )
)</f>
        <v>0</v>
      </c>
      <c r="J46" s="242">
        <v>45163</v>
      </c>
      <c r="K46" s="242">
        <v>45142</v>
      </c>
      <c r="L46" s="91" t="s">
        <v>71</v>
      </c>
      <c r="M46" s="192">
        <v>4.6666666666666599</v>
      </c>
      <c r="N46" s="192" t="s">
        <v>409</v>
      </c>
      <c r="O46" s="192">
        <v>0</v>
      </c>
      <c r="P46" s="192">
        <v>0</v>
      </c>
      <c r="Q46" s="192">
        <v>0</v>
      </c>
      <c r="R46" s="192" t="s">
        <v>409</v>
      </c>
      <c r="S46" s="192">
        <v>3.8</v>
      </c>
      <c r="T46" s="192" t="s">
        <v>409</v>
      </c>
      <c r="U46" s="192">
        <v>0</v>
      </c>
      <c r="V46" s="192" t="s">
        <v>409</v>
      </c>
      <c r="W46" s="192">
        <v>7.69230769230769E-2</v>
      </c>
      <c r="X46" s="192" t="s">
        <v>409</v>
      </c>
      <c r="Y46" s="192"/>
      <c r="Z46" s="192"/>
      <c r="AA46" s="80"/>
      <c r="AB46" s="80"/>
      <c r="AC46" s="80"/>
    </row>
    <row r="47" spans="1:29" x14ac:dyDescent="0.2">
      <c r="A47" s="84">
        <v>40</v>
      </c>
      <c r="B47" s="84" t="str">
        <f ca="1"/>
        <v>Congo, Dem. Rep.</v>
      </c>
      <c r="C47" s="84" t="str">
        <f ca="1"/>
        <v>COD</v>
      </c>
      <c r="D47" s="219" t="str">
        <f ca="1"/>
        <v>SSF           Sub-Saharan Africa</v>
      </c>
      <c r="E47" s="219" t="str">
        <f ca="1"/>
        <v>IDA</v>
      </c>
      <c r="F47" s="190"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0</v>
      </c>
      <c r="H47" s="80" cm="1">
        <f t="array" ref="H47">IF(
    SUM(IF(
            ISNUMBER(
                IF(
                    $M$4:$V$4,
                    (M47:V47),
                    "")),
            1,
            0))
        =0,
    NA(),
    IF(
        Parameters!$D$15=1,
        IF(
            SUM(--(ISNUMBER(IF($M$4:$V$4=1,(M47:V47),""))))&gt;0,
            MAX(IF(
                ISNUMBER(M47:V47),
                IF(
                    M$4:V$4=1,
                    M47:V47,
                    ""),
                "")),
            MAX(IF(
                ISNUMBER(M47:V47),
                IF(
                    M$4:V$4=2,
                    M47:V47,
                    ""),
                ""))
        ),
        IF(
            Parameters!$D$16=1,
            IFERROR(
                AVERAGE(IF(
                    ISNUMBER(M47:V47),
                    IF(
                        M$4:V$4=1,
                        M47:V47,
                        ""),
                    "")),
                AVERAGE(IF(
                    ISNUMBER(M47:V47),
                    IF(
                        M$4:V$4=2,
                        M47:V47,
                        ""),
                    ""))
            ),
            IF(
                Parameters!$D$17=1,
                IFERROR(
                    IF(
                        OR(
                            IF(
                                ISNUMBER(M47:V47),
                                IF(
                                    M$4:V$4=1,
                                    M47:V47,
                                    ""),
                                "")
                            =0),
                        0,
                        GEOMEAN(IF(
                            ISNUMBER(M47:V47),
                            IF(
                                M$4:V$4=1,
                                M47:V47,
                                ""),
                            ""))
                    ),
                    IF(
                        OR(IF(
                            ISNUMBER(M47:V47),
                            IF(
                                M$4:V$4=2,
                                M47:V47,
                                ""),
                            "")
                            =0),
                        0,
                        GEOMEAN(IF(
                            ISNUMBER(M47:V47),
                            IF(
                                M$4:V$4=2,
                                M47:V47,
                                ""),
                            "")))
                )
            )
        )
    )
)</f>
        <v>5</v>
      </c>
      <c r="I47" s="191" cm="1">
        <f t="array" ref="I47">IF(
    SUM(IF(
            ISNUMBER(
                IF(
                    $M$5:$V$5,
                    (M47:V47),
                    "")),
            1,
            0))
        =0,
    NA(),
    IF(
        Parameters!$D$15=1,
        IF(
            SUM(--(ISNUMBER(IF($M$5:$V$5=1,(M47:V47),""))))&gt;0,
            MAX(IF(
                ISNUMBER(M47:V47),
                IF(
                    M$5:V$5=1,
                    M47:V47,
                    ""),
                "")),
            MAX(IF(
                ISNUMBER(M47:V47),
                IF(
                    M$5:V$5=2,
                    M47:V47,
                    ""),
                ""))
        ),
        IF(
            Parameters!$D$16=1,
            IFERROR(
                AVERAGE(IF(
                    ISNUMBER(M47:V47),
                    IF(
                        M$5:V$5=1,
                        M47:V47,
                        ""),
                    "")),
                AVERAGE(IF(
                    ISNUMBER(M47:V47),
                    IF(
                        M$5:V$5=2,
                        M47:V47,
                        ""),
                    ""))
            ),
            IF(
                Parameters!$D$17=1,
                IFERROR(
                    IF(
                        OR(
                            IF(
                                ISNUMBER(M47:V47),
                                IF(
                                    M$5:V$5=1,
                                    M47:V47,
                                    ""),
                                "")
                            =0),
                        0,
                        GEOMEAN(IF(
                            ISNUMBER(M47:V47),
                            IF(
                                M$5:V$5=1,
                                M47:V47,
                                ""),
                            ""))
                    ),
                    IF(
                        OR(IF(
                            ISNUMBER(M47:V47),
                            IF(
                                M$5:V$5=2,
                                M47:V47,
                                ""),
                            "")
                            =0),
                        0,
                        GEOMEAN(IF(
                            ISNUMBER(M47:V47),
                            IF(
                                M$5:V$5=2,
                                M47:V47,
                                ""),
                            "")))
                )
            )
        )
    )
)</f>
        <v>0</v>
      </c>
      <c r="J47" s="242">
        <v>45188</v>
      </c>
      <c r="K47" s="242">
        <v>45201</v>
      </c>
      <c r="L47" s="91" t="s">
        <v>72</v>
      </c>
      <c r="M47" s="192">
        <v>5</v>
      </c>
      <c r="N47" s="192">
        <v>0</v>
      </c>
      <c r="O47" s="192">
        <v>0</v>
      </c>
      <c r="P47" s="192">
        <v>0</v>
      </c>
      <c r="Q47" s="192">
        <v>0</v>
      </c>
      <c r="R47" s="192" t="s">
        <v>409</v>
      </c>
      <c r="S47" s="192">
        <v>4</v>
      </c>
      <c r="T47" s="192" t="s">
        <v>894</v>
      </c>
      <c r="U47" s="192">
        <v>0</v>
      </c>
      <c r="V47" s="192" t="s">
        <v>409</v>
      </c>
      <c r="W47" s="192">
        <v>3.7878787878787797E-2</v>
      </c>
      <c r="X47" s="192" t="s">
        <v>409</v>
      </c>
      <c r="Y47" s="192"/>
      <c r="Z47" s="192"/>
      <c r="AA47" s="80"/>
      <c r="AB47" s="80"/>
      <c r="AC47" s="80"/>
    </row>
    <row r="48" spans="1:29" x14ac:dyDescent="0.2">
      <c r="A48" s="84">
        <v>41</v>
      </c>
      <c r="B48" s="84" t="str">
        <f ca="1"/>
        <v>Congo, Rep.</v>
      </c>
      <c r="C48" s="84" t="str">
        <f ca="1"/>
        <v>COG</v>
      </c>
      <c r="D48" s="219" t="str">
        <f ca="1"/>
        <v>SSF           Sub-Saharan Africa</v>
      </c>
      <c r="E48" s="219" t="str">
        <f ca="1"/>
        <v>Blend</v>
      </c>
      <c r="F48" s="190"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$M$4:$V$4,
                    (M48:V48),
                    "")),
            1,
            0))
        =0,
    NA(),
    IF(
        Parameters!$D$15=1,
        IF(
            SUM(--(ISNUMBER(IF($M$4:$V$4=1,(M48:V48),""))))&gt;0,
            MAX(IF(
                ISNUMBER(M48:V48),
                IF(
                    M$4:V$4=1,
                    M48:V48,
                    ""),
                "")),
            MAX(IF(
                ISNUMBER(M48:V48),
                IF(
                    M$4:V$4=2,
                    M48:V48,
                    ""),
                ""))
        ),
        IF(
            Parameters!$D$16=1,
            IFERROR(
                AVERAGE(IF(
                    ISNUMBER(M48:V48),
                    IF(
                        M$4:V$4=1,
                        M48:V48,
                        ""),
                    "")),
                AVERAGE(IF(
                    ISNUMBER(M48:V48),
                    IF(
                        M$4:V$4=2,
                        M48:V48,
                        ""),
                    ""))
            ),
            IF(
                Parameters!$D$17=1,
                IFERROR(
                    IF(
                        OR(
                            IF(
                                ISNUMBER(M48:V48),
                                IF(
                                    M$4:V$4=1,
                                    M48:V48,
                                    ""),
                                "")
                            =0),
                        0,
                        GEOMEAN(IF(
                            ISNUMBER(M48:V48),
                            IF(
                                M$4:V$4=1,
                                M48:V48,
                                ""),
                            ""))
                    ),
                    IF(
                        OR(IF(
                            ISNUMBER(M48:V48),
                            IF(
                                M$4:V$4=2,
                                M48:V48,
                                ""),
                            "")
                            =0),
                        0,
                        GEOMEAN(IF(
                            ISNUMBER(M48:V48),
                            IF(
                                M$4:V$4=2,
                                M48:V48,
                                ""),
                            "")))
                )
            )
        )
    )
)</f>
        <v>3.6666666666666599</v>
      </c>
      <c r="I48" s="191" cm="1">
        <f t="array" ref="I48">IF(
    SUM(IF(
            ISNUMBER(
                IF(
                    $M$5:$V$5,
                    (M48:V48),
                    "")),
            1,
            0))
        =0,
    NA(),
    IF(
        Parameters!$D$15=1,
        IF(
            SUM(--(ISNUMBER(IF($M$5:$V$5=1,(M48:V48),""))))&gt;0,
            MAX(IF(
                ISNUMBER(M48:V48),
                IF(
                    M$5:V$5=1,
                    M48:V48,
                    ""),
                "")),
            MAX(IF(
                ISNUMBER(M48:V48),
                IF(
                    M$5:V$5=2,
                    M48:V48,
                    ""),
                ""))
        ),
        IF(
            Parameters!$D$16=1,
            IFERROR(
                AVERAGE(IF(
                    ISNUMBER(M48:V48),
                    IF(
                        M$5:V$5=1,
                        M48:V48,
                        ""),
                    "")),
                AVERAGE(IF(
                    ISNUMBER(M48:V48),
                    IF(
                        M$5:V$5=2,
                        M48:V48,
                        ""),
                    ""))
            ),
            IF(
                Parameters!$D$17=1,
                IFERROR(
                    IF(
                        OR(
                            IF(
                                ISNUMBER(M48:V48),
                                IF(
                                    M$5:V$5=1,
                                    M48:V48,
                                    ""),
                                "")
                            =0),
                        0,
                        GEOMEAN(IF(
                            ISNUMBER(M48:V48),
                            IF(
                                M$5:V$5=1,
                                M48:V48,
                                ""),
                            ""))
                    ),
                    IF(
                        OR(IF(
                            ISNUMBER(M48:V48),
                            IF(
                                M$5:V$5=2,
                                M48:V48,
                                ""),
                            "")
                            =0),
                        0,
                        GEOMEAN(IF(
                            ISNUMBER(M48:V48),
                            IF(
                                M$5:V$5=2,
                                M48:V48,
                                ""),
                            "")))
                )
            )
        )
    )
)</f>
        <v>0</v>
      </c>
      <c r="J48" s="242">
        <v>45188</v>
      </c>
      <c r="K48" s="242">
        <v>44753</v>
      </c>
      <c r="L48" s="91" t="s">
        <v>73</v>
      </c>
      <c r="M48" s="192">
        <v>3.6666666666666599</v>
      </c>
      <c r="N48" s="192" t="s">
        <v>409</v>
      </c>
      <c r="O48" s="192">
        <v>0</v>
      </c>
      <c r="P48" s="192">
        <v>0</v>
      </c>
      <c r="Q48" s="192">
        <v>0</v>
      </c>
      <c r="R48" s="192" t="s">
        <v>409</v>
      </c>
      <c r="S48" s="192">
        <v>3.2</v>
      </c>
      <c r="T48" s="192" t="s">
        <v>409</v>
      </c>
      <c r="U48" s="192">
        <v>0</v>
      </c>
      <c r="V48" s="192" t="s">
        <v>409</v>
      </c>
      <c r="W48" s="192">
        <v>0</v>
      </c>
      <c r="X48" s="192" t="s">
        <v>409</v>
      </c>
      <c r="Y48" s="192"/>
      <c r="Z48" s="192"/>
      <c r="AA48" s="80"/>
      <c r="AB48" s="80"/>
      <c r="AC48" s="80"/>
    </row>
    <row r="49" spans="1:29" x14ac:dyDescent="0.2">
      <c r="A49" s="84">
        <v>42</v>
      </c>
      <c r="B49" s="84" t="str">
        <f ca="1"/>
        <v>Colombia</v>
      </c>
      <c r="C49" s="84" t="str">
        <f ca="1"/>
        <v>COL</v>
      </c>
      <c r="D49" s="219" t="str">
        <f ca="1"/>
        <v>LCN           Latin America &amp; Caribbean</v>
      </c>
      <c r="E49" s="219" t="str">
        <f ca="1"/>
        <v>IBRD</v>
      </c>
      <c r="F49" s="190"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9.3985814532477878</v>
      </c>
      <c r="H49" s="80" cm="1">
        <f t="array" ref="H49">IF(
    SUM(IF(
            ISNUMBER(
                IF(
                    $M$4:$V$4,
                    (M49:V49),
                    "")),
            1,
            0))
        =0,
    NA(),
    IF(
        Parameters!$D$15=1,
        IF(
            SUM(--(ISNUMBER(IF($M$4:$V$4=1,(M49:V49),""))))&gt;0,
            MAX(IF(
                ISNUMBER(M49:V49),
                IF(
                    M$4:V$4=1,
                    M49:V49,
                    ""),
                "")),
            MAX(IF(
                ISNUMBER(M49:V49),
                IF(
                    M$4:V$4=2,
                    M49:V49,
                    ""),
                ""))
        ),
        IF(
            Parameters!$D$16=1,
            IFERROR(
                AVERAGE(IF(
                    ISNUMBER(M49:V49),
                    IF(
                        M$4:V$4=1,
                        M49:V49,
                        ""),
                    "")),
                AVERAGE(IF(
                    ISNUMBER(M49:V49),
                    IF(
                        M$4:V$4=2,
                        M49:V49,
                        ""),
                    ""))
            ),
            IF(
                Parameters!$D$17=1,
                IFERROR(
                    IF(
                        OR(
                            IF(
                                ISNUMBER(M49:V49),
                                IF(
                                    M$4:V$4=1,
                                    M49:V49,
                                    ""),
                                "")
                            =0),
                        0,
                        GEOMEAN(IF(
                            ISNUMBER(M49:V49),
                            IF(
                                M$4:V$4=1,
                                M49:V49,
                                ""),
                            ""))
                    ),
                    IF(
                        OR(IF(
                            ISNUMBER(M49:V49),
                            IF(
                                M$4:V$4=2,
                                M49:V49,
                                ""),
                            "")
                            =0),
                        0,
                        GEOMEAN(IF(
                            ISNUMBER(M49:V49),
                            IF(
                                M$4:V$4=2,
                                M49:V49,
                                ""),
                            "")))
                )
            )
        )
    )
)</f>
        <v>8.8333333333333304</v>
      </c>
      <c r="I49" s="191" cm="1">
        <f t="array" ref="I49">IF(
    SUM(IF(
            ISNUMBER(
                IF(
                    $M$5:$V$5,
                    (M49:V49),
                    "")),
            1,
            0))
        =0,
    NA(),
    IF(
        Parameters!$D$15=1,
        IF(
            SUM(--(ISNUMBER(IF($M$5:$V$5=1,(M49:V49),""))))&gt;0,
            MAX(IF(
                ISNUMBER(M49:V49),
                IF(
                    M$5:V$5=1,
                    M49:V49,
                    ""),
                "")),
            MAX(IF(
                ISNUMBER(M49:V49),
                IF(
                    M$5:V$5=2,
                    M49:V49,
                    ""),
                ""))
        ),
        IF(
            Parameters!$D$16=1,
            IFERROR(
                AVERAGE(IF(
                    ISNUMBER(M49:V49),
                    IF(
                        M$5:V$5=1,
                        M49:V49,
                        ""),
                    "")),
                AVERAGE(IF(
                    ISNUMBER(M49:V49),
                    IF(
                        M$5:V$5=2,
                        M49:V49,
                        ""),
                    ""))
            ),
            IF(
                Parameters!$D$17=1,
                IFERROR(
                    IF(
                        OR(
                            IF(
                                ISNUMBER(M49:V49),
                                IF(
                                    M$5:V$5=1,
                                    M49:V49,
                                    ""),
                                "")
                            =0),
                        0,
                        GEOMEAN(IF(
                            ISNUMBER(M49:V49),
                            IF(
                                M$5:V$5=1,
                                M49:V49,
                                ""),
                            ""))
                    ),
                    IF(
                        OR(IF(
                            ISNUMBER(M49:V49),
                            IF(
                                M$5:V$5=2,
                                M49:V49,
                                ""),
                            "")
                            =0),
                        0,
                        GEOMEAN(IF(
                            ISNUMBER(M49:V49),
                            IF(
                                M$5:V$5=2,
                                M49:V49,
                                ""),
                            "")))
                )
            )
        )
    )
)</f>
        <v>10</v>
      </c>
      <c r="J49" s="242">
        <v>45188</v>
      </c>
      <c r="K49" s="242">
        <v>45099</v>
      </c>
      <c r="L49" s="91" t="s">
        <v>75</v>
      </c>
      <c r="M49" s="192">
        <v>8.8333333333333304</v>
      </c>
      <c r="N49" s="192">
        <v>0</v>
      </c>
      <c r="O49" s="192">
        <v>0</v>
      </c>
      <c r="P49" s="192">
        <v>10</v>
      </c>
      <c r="Q49" s="192">
        <v>0</v>
      </c>
      <c r="R49" s="192" t="s">
        <v>409</v>
      </c>
      <c r="S49" s="192">
        <v>6.3</v>
      </c>
      <c r="T49" s="192" t="s">
        <v>878</v>
      </c>
      <c r="U49" s="192">
        <v>0</v>
      </c>
      <c r="V49" s="192" t="s">
        <v>838</v>
      </c>
      <c r="W49" s="192">
        <v>4.4776119402985003E-2</v>
      </c>
      <c r="X49" s="192" t="s">
        <v>409</v>
      </c>
      <c r="Y49" s="192"/>
      <c r="Z49" s="192"/>
      <c r="AA49" s="80"/>
      <c r="AB49" s="80"/>
      <c r="AC49" s="80"/>
    </row>
    <row r="50" spans="1:29" x14ac:dyDescent="0.2">
      <c r="A50" s="84">
        <v>43</v>
      </c>
      <c r="B50" s="84" t="str">
        <f ca="1"/>
        <v>Comoros</v>
      </c>
      <c r="C50" s="84" t="str">
        <f ca="1"/>
        <v>COM</v>
      </c>
      <c r="D50" s="219" t="str">
        <f ca="1"/>
        <v>SSF           Sub-Saharan Africa</v>
      </c>
      <c r="E50" s="219" t="str">
        <f ca="1"/>
        <v>IDA</v>
      </c>
      <c r="F50" s="190"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$M$4:$V$4,
                    (M50:V50),
                    "")),
            1,
            0))
        =0,
    NA(),
    IF(
        Parameters!$D$15=1,
        IF(
            SUM(--(ISNUMBER(IF($M$4:$V$4=1,(M50:V50),""))))&gt;0,
            MAX(IF(
                ISNUMBER(M50:V50),
                IF(
                    M$4:V$4=1,
                    M50:V50,
                    ""),
                "")),
            MAX(IF(
                ISNUMBER(M50:V50),
                IF(
                    M$4:V$4=2,
                    M50:V50,
                    ""),
                ""))
        ),
        IF(
            Parameters!$D$16=1,
            IFERROR(
                AVERAGE(IF(
                    ISNUMBER(M50:V50),
                    IF(
                        M$4:V$4=1,
                        M50:V50,
                        ""),
                    "")),
                AVERAGE(IF(
                    ISNUMBER(M50:V50),
                    IF(
                        M$4:V$4=2,
                        M50:V50,
                        ""),
                    ""))
            ),
            IF(
                Parameters!$D$17=1,
                IFERROR(
                    IF(
                        OR(
                            IF(
                                ISNUMBER(M50:V50),
                                IF(
                                    M$4:V$4=1,
                                    M50:V50,
                                    ""),
                                "")
                            =0),
                        0,
                        GEOMEAN(IF(
                            ISNUMBER(M50:V50),
                            IF(
                                M$4:V$4=1,
                                M50:V50,
                                ""),
                            ""))
                    ),
                    IF(
                        OR(IF(
                            ISNUMBER(M50:V50),
                            IF(
                                M$4:V$4=2,
                                M50:V50,
                                ""),
                            "")
                            =0),
                        0,
                        GEOMEAN(IF(
                            ISNUMBER(M50:V50),
                            IF(
                                M$4:V$4=2,
                                M50:V50,
                                ""),
                            "")))
                )
            )
        )
    )
)</f>
        <v>1.6666666666666601</v>
      </c>
      <c r="I50" s="191" cm="1">
        <f t="array" ref="I50">IF(
    SUM(IF(
            ISNUMBER(
                IF(
                    $M$5:$V$5,
                    (M50:V50),
                    "")),
            1,
            0))
        =0,
    NA(),
    IF(
        Parameters!$D$15=1,
        IF(
            SUM(--(ISNUMBER(IF($M$5:$V$5=1,(M50:V50),""))))&gt;0,
            MAX(IF(
                ISNUMBER(M50:V50),
                IF(
                    M$5:V$5=1,
                    M50:V50,
                    ""),
                "")),
            MAX(IF(
                ISNUMBER(M50:V50),
                IF(
                    M$5:V$5=2,
                    M50:V50,
                    ""),
                ""))
        ),
        IF(
            Parameters!$D$16=1,
            IFERROR(
                AVERAGE(IF(
                    ISNUMBER(M50:V50),
                    IF(
                        M$5:V$5=1,
                        M50:V50,
                        ""),
                    "")),
                AVERAGE(IF(
                    ISNUMBER(M50:V50),
                    IF(
                        M$5:V$5=2,
                        M50:V50,
                        ""),
                    ""))
            ),
            IF(
                Parameters!$D$17=1,
                IFERROR(
                    IF(
                        OR(
                            IF(
                                ISNUMBER(M50:V50),
                                IF(
                                    M$5:V$5=1,
                                    M50:V50,
                                    ""),
                                "")
                            =0),
                        0,
                        GEOMEAN(IF(
                            ISNUMBER(M50:V50),
                            IF(
                                M$5:V$5=1,
                                M50:V50,
                                ""),
                            ""))
                    ),
                    IF(
                        OR(IF(
                            ISNUMBER(M50:V50),
                            IF(
                                M$5:V$5=2,
                                M50:V50,
                                ""),
                            "")
                            =0),
                        0,
                        GEOMEAN(IF(
                            ISNUMBER(M50:V50),
                            IF(
                                M$5:V$5=2,
                                M50:V50,
                                ""),
                            "")))
                )
            )
        )
    )
)</f>
        <v>0</v>
      </c>
      <c r="J50" s="242">
        <v>45188</v>
      </c>
      <c r="K50" s="242">
        <v>45014</v>
      </c>
      <c r="L50" s="91" t="s">
        <v>77</v>
      </c>
      <c r="M50" s="192">
        <v>1.6666666666666601</v>
      </c>
      <c r="N50" s="192" t="s">
        <v>409</v>
      </c>
      <c r="O50" s="192">
        <v>0</v>
      </c>
      <c r="P50" s="192">
        <v>0</v>
      </c>
      <c r="Q50" s="192">
        <v>0</v>
      </c>
      <c r="R50" s="192" t="s">
        <v>409</v>
      </c>
      <c r="S50" s="192">
        <v>2</v>
      </c>
      <c r="T50" s="192" t="s">
        <v>409</v>
      </c>
      <c r="U50" s="192">
        <v>0</v>
      </c>
      <c r="V50" s="192" t="s">
        <v>409</v>
      </c>
      <c r="W50" s="192">
        <v>0</v>
      </c>
      <c r="X50" s="192" t="s">
        <v>409</v>
      </c>
      <c r="Y50" s="192"/>
      <c r="Z50" s="192"/>
      <c r="AA50" s="80"/>
      <c r="AB50" s="80"/>
      <c r="AC50" s="80"/>
    </row>
    <row r="51" spans="1:29" x14ac:dyDescent="0.2">
      <c r="A51" s="84">
        <v>44</v>
      </c>
      <c r="B51" s="84" t="str">
        <f ca="1"/>
        <v>Cabo Verde</v>
      </c>
      <c r="C51" s="84" t="str">
        <f ca="1"/>
        <v>CPV</v>
      </c>
      <c r="D51" s="219" t="str">
        <f ca="1"/>
        <v>SSF           Sub-Saharan Africa</v>
      </c>
      <c r="E51" s="219" t="str">
        <f ca="1"/>
        <v>Blend</v>
      </c>
      <c r="F51" s="190"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3.1622776601683795</v>
      </c>
      <c r="H51" s="80" cm="1">
        <f t="array" ref="H51">IF(
    SUM(IF(
            ISNUMBER(
                IF(
                    $M$4:$V$4,
                    (M51:V51),
                    "")),
            1,
            0))
        =0,
    NA(),
    IF(
        Parameters!$D$15=1,
        IF(
            SUM(--(ISNUMBER(IF($M$4:$V$4=1,(M51:V51),""))))&gt;0,
            MAX(IF(
                ISNUMBER(M51:V51),
                IF(
                    M$4:V$4=1,
                    M51:V51,
                    ""),
                "")),
            MAX(IF(
                ISNUMBER(M51:V51),
                IF(
                    M$4:V$4=2,
                    M51:V51,
                    ""),
                ""))
        ),
        IF(
            Parameters!$D$16=1,
            IFERROR(
                AVERAGE(IF(
                    ISNUMBER(M51:V51),
                    IF(
                        M$4:V$4=1,
                        M51:V51,
                        ""),
                    "")),
                AVERAGE(IF(
                    ISNUMBER(M51:V51),
                    IF(
                        M$4:V$4=2,
                        M51:V51,
                        ""),
                    ""))
            ),
            IF(
                Parameters!$D$17=1,
                IFERROR(
                    IF(
                        OR(
                            IF(
                                ISNUMBER(M51:V51),
                                IF(
                                    M$4:V$4=1,
                                    M51:V51,
                                    ""),
                                "")
                            =0),
                        0,
                        GEOMEAN(IF(
                            ISNUMBER(M51:V51),
                            IF(
                                M$4:V$4=1,
                                M51:V51,
                                ""),
                            ""))
                    ),
                    IF(
                        OR(IF(
                            ISNUMBER(M51:V51),
                            IF(
                                M$4:V$4=2,
                                M51:V51,
                                ""),
                            "")
                            =0),
                        0,
                        GEOMEAN(IF(
                            ISNUMBER(M51:V51),
                            IF(
                                M$4:V$4=2,
                                M51:V51,
                                ""),
                            "")))
                )
            )
        )
    )
)</f>
        <v>1</v>
      </c>
      <c r="I51" s="191" cm="1">
        <f t="array" ref="I51">IF(
    SUM(IF(
            ISNUMBER(
                IF(
                    $M$5:$V$5,
                    (M51:V51),
                    "")),
            1,
            0))
        =0,
    NA(),
    IF(
        Parameters!$D$15=1,
        IF(
            SUM(--(ISNUMBER(IF($M$5:$V$5=1,(M51:V51),""))))&gt;0,
            MAX(IF(
                ISNUMBER(M51:V51),
                IF(
                    M$5:V$5=1,
                    M51:V51,
                    ""),
                "")),
            MAX(IF(
                ISNUMBER(M51:V51),
                IF(
                    M$5:V$5=2,
                    M51:V51,
                    ""),
                ""))
        ),
        IF(
            Parameters!$D$16=1,
            IFERROR(
                AVERAGE(IF(
                    ISNUMBER(M51:V51),
                    IF(
                        M$5:V$5=1,
                        M51:V51,
                        ""),
                    "")),
                AVERAGE(IF(
                    ISNUMBER(M51:V51),
                    IF(
                        M$5:V$5=2,
                        M51:V51,
                        ""),
                    ""))
            ),
            IF(
                Parameters!$D$17=1,
                IFERROR(
                    IF(
                        OR(
                            IF(
                                ISNUMBER(M51:V51),
                                IF(
                                    M$5:V$5=1,
                                    M51:V51,
                                    ""),
                                "")
                            =0),
                        0,
                        GEOMEAN(IF(
                            ISNUMBER(M51:V51),
                            IF(
                                M$5:V$5=1,
                                M51:V51,
                                ""),
                            ""))
                    ),
                    IF(
                        OR(IF(
                            ISNUMBER(M51:V51),
                            IF(
                                M$5:V$5=2,
                                M51:V51,
                                ""),
                            "")
                            =0),
                        0,
                        GEOMEAN(IF(
                            ISNUMBER(M51:V51),
                            IF(
                                M$5:V$5=2,
                                M51:V51,
                                ""),
                            "")))
                )
            )
        )
    )
)</f>
        <v>10</v>
      </c>
      <c r="J51" s="242">
        <v>45188</v>
      </c>
      <c r="K51" s="242">
        <v>45188</v>
      </c>
      <c r="L51" s="91" t="s">
        <v>79</v>
      </c>
      <c r="M51" s="192">
        <v>1</v>
      </c>
      <c r="N51" s="192" t="s">
        <v>409</v>
      </c>
      <c r="O51" s="192">
        <v>0</v>
      </c>
      <c r="P51" s="192">
        <v>0</v>
      </c>
      <c r="Q51" s="192">
        <v>10</v>
      </c>
      <c r="R51" s="192" t="s">
        <v>409</v>
      </c>
      <c r="S51" s="192">
        <v>1.6</v>
      </c>
      <c r="T51" s="192" t="s">
        <v>409</v>
      </c>
      <c r="U51" s="192">
        <v>0</v>
      </c>
      <c r="V51" s="192" t="s">
        <v>409</v>
      </c>
      <c r="W51" s="192">
        <v>1</v>
      </c>
      <c r="X51" s="192" t="s">
        <v>409</v>
      </c>
      <c r="Y51" s="192"/>
      <c r="Z51" s="192"/>
      <c r="AA51" s="80"/>
      <c r="AB51" s="80"/>
      <c r="AC51" s="80"/>
    </row>
    <row r="52" spans="1:29" x14ac:dyDescent="0.2">
      <c r="A52" s="84">
        <v>45</v>
      </c>
      <c r="B52" s="84" t="str">
        <f ca="1"/>
        <v>Costa Rica</v>
      </c>
      <c r="C52" s="84" t="str">
        <f ca="1"/>
        <v>CRI</v>
      </c>
      <c r="D52" s="219" t="str">
        <f ca="1"/>
        <v>LCN           Latin America &amp; Caribbean</v>
      </c>
      <c r="E52" s="219" t="str">
        <f ca="1"/>
        <v>IBRD</v>
      </c>
      <c r="F52" s="190"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$M$4:$V$4,
                    (M52:V52),
                    "")),
            1,
            0))
        =0,
    NA(),
    IF(
        Parameters!$D$15=1,
        IF(
            SUM(--(ISNUMBER(IF($M$4:$V$4=1,(M52:V52),""))))&gt;0,
            MAX(IF(
                ISNUMBER(M52:V52),
                IF(
                    M$4:V$4=1,
                    M52:V52,
                    ""),
                "")),
            MAX(IF(
                ISNUMBER(M52:V52),
                IF(
                    M$4:V$4=2,
                    M52:V52,
                    ""),
                ""))
        ),
        IF(
            Parameters!$D$16=1,
            IFERROR(
                AVERAGE(IF(
                    ISNUMBER(M52:V52),
                    IF(
                        M$4:V$4=1,
                        M52:V52,
                        ""),
                    "")),
                AVERAGE(IF(
                    ISNUMBER(M52:V52),
                    IF(
                        M$4:V$4=2,
                        M52:V52,
                        ""),
                    ""))
            ),
            IF(
                Parameters!$D$17=1,
                IFERROR(
                    IF(
                        OR(
                            IF(
                                ISNUMBER(M52:V52),
                                IF(
                                    M$4:V$4=1,
                                    M52:V52,
                                    ""),
                                "")
                            =0),
                        0,
                        GEOMEAN(IF(
                            ISNUMBER(M52:V52),
                            IF(
                                M$4:V$4=1,
                                M52:V52,
                                ""),
                            ""))
                    ),
                    IF(
                        OR(IF(
                            ISNUMBER(M52:V52),
                            IF(
                                M$4:V$4=2,
                                M52:V52,
                                ""),
                            "")
                            =0),
                        0,
                        GEOMEAN(IF(
                            ISNUMBER(M52:V52),
                            IF(
                                M$4:V$4=2,
                                M52:V52,
                                ""),
                            "")))
                )
            )
        )
    )
)</f>
        <v>7.1666666666666599</v>
      </c>
      <c r="I52" s="191" cm="1">
        <f t="array" ref="I52">IF(
    SUM(IF(
            ISNUMBER(
                IF(
                    $M$5:$V$5,
                    (M52:V52),
                    "")),
            1,
            0))
        =0,
    NA(),
    IF(
        Parameters!$D$15=1,
        IF(
            SUM(--(ISNUMBER(IF($M$5:$V$5=1,(M52:V52),""))))&gt;0,
            MAX(IF(
                ISNUMBER(M52:V52),
                IF(
                    M$5:V$5=1,
                    M52:V52,
                    ""),
                "")),
            MAX(IF(
                ISNUMBER(M52:V52),
                IF(
                    M$5:V$5=2,
                    M52:V52,
                    ""),
                ""))
        ),
        IF(
            Parameters!$D$16=1,
            IFERROR(
                AVERAGE(IF(
                    ISNUMBER(M52:V52),
                    IF(
                        M$5:V$5=1,
                        M52:V52,
                        ""),
                    "")),
                AVERAGE(IF(
                    ISNUMBER(M52:V52),
                    IF(
                        M$5:V$5=2,
                        M52:V52,
                        ""),
                    ""))
            ),
            IF(
                Parameters!$D$17=1,
                IFERROR(
                    IF(
                        OR(
                            IF(
                                ISNUMBER(M52:V52),
                                IF(
                                    M$5:V$5=1,
                                    M52:V52,
                                    ""),
                                "")
                            =0),
                        0,
                        GEOMEAN(IF(
                            ISNUMBER(M52:V52),
                            IF(
                                M$5:V$5=1,
                                M52:V52,
                                ""),
                            ""))
                    ),
                    IF(
                        OR(IF(
                            ISNUMBER(M52:V52),
                            IF(
                                M$5:V$5=2,
                                M52:V52,
                                ""),
                            "")
                            =0),
                        0,
                        GEOMEAN(IF(
                            ISNUMBER(M52:V52),
                            IF(
                                M$5:V$5=2,
                                M52:V52,
                                ""),
                            "")))
                )
            )
        )
    )
)</f>
        <v>0</v>
      </c>
      <c r="J52" s="242">
        <v>45188</v>
      </c>
      <c r="K52" s="242">
        <v>45034</v>
      </c>
      <c r="L52" s="91" t="s">
        <v>81</v>
      </c>
      <c r="M52" s="192">
        <v>7.1666666666666599</v>
      </c>
      <c r="N52" s="192" t="s">
        <v>409</v>
      </c>
      <c r="O52" s="192">
        <v>0</v>
      </c>
      <c r="P52" s="192">
        <v>0</v>
      </c>
      <c r="Q52" s="192">
        <v>0</v>
      </c>
      <c r="R52" s="192" t="s">
        <v>409</v>
      </c>
      <c r="S52" s="192">
        <v>5.3</v>
      </c>
      <c r="T52" s="192" t="s">
        <v>409</v>
      </c>
      <c r="U52" s="192">
        <v>0</v>
      </c>
      <c r="V52" s="192" t="s">
        <v>409</v>
      </c>
      <c r="W52" s="192">
        <v>0</v>
      </c>
      <c r="X52" s="192" t="s">
        <v>409</v>
      </c>
      <c r="Y52" s="192"/>
      <c r="Z52" s="192"/>
      <c r="AA52" s="80"/>
      <c r="AB52" s="80"/>
      <c r="AC52" s="80"/>
    </row>
    <row r="53" spans="1:29" x14ac:dyDescent="0.2">
      <c r="A53" s="84">
        <v>46</v>
      </c>
      <c r="B53" s="84" t="str">
        <f ca="1"/>
        <v>Cuba</v>
      </c>
      <c r="C53" s="84" t="str">
        <f ca="1"/>
        <v>CUB</v>
      </c>
      <c r="D53" s="219" t="str">
        <f ca="1"/>
        <v>LCN           Latin America &amp; Caribbean</v>
      </c>
      <c r="E53" s="219" t="str">
        <f ca="1"/>
        <v>NA</v>
      </c>
      <c r="F53" s="190"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$M$4:$V$4,
                    (M53:V53),
                    "")),
            1,
            0))
        =0,
    NA(),
    IF(
        Parameters!$D$15=1,
        IF(
            SUM(--(ISNUMBER(IF($M$4:$V$4=1,(M53:V53),""))))&gt;0,
            MAX(IF(
                ISNUMBER(M53:V53),
                IF(
                    M$4:V$4=1,
                    M53:V53,
                    ""),
                "")),
            MAX(IF(
                ISNUMBER(M53:V53),
                IF(
                    M$4:V$4=2,
                    M53:V53,
                    ""),
                ""))
        ),
        IF(
            Parameters!$D$16=1,
            IFERROR(
                AVERAGE(IF(
                    ISNUMBER(M53:V53),
                    IF(
                        M$4:V$4=1,
                        M53:V53,
                        ""),
                    "")),
                AVERAGE(IF(
                    ISNUMBER(M53:V53),
                    IF(
                        M$4:V$4=2,
                        M53:V53,
                        ""),
                    ""))
            ),
            IF(
                Parameters!$D$17=1,
                IFERROR(
                    IF(
                        OR(
                            IF(
                                ISNUMBER(M53:V53),
                                IF(
                                    M$4:V$4=1,
                                    M53:V53,
                                    ""),
                                "")
                            =0),
                        0,
                        GEOMEAN(IF(
                            ISNUMBER(M53:V53),
                            IF(
                                M$4:V$4=1,
                                M53:V53,
                                ""),
                            ""))
                    ),
                    IF(
                        OR(IF(
                            ISNUMBER(M53:V53),
                            IF(
                                M$4:V$4=2,
                                M53:V53,
                                ""),
                            "")
                            =0),
                        0,
                        GEOMEAN(IF(
                            ISNUMBER(M53:V53),
                            IF(
                                M$4:V$4=2,
                                M53:V53,
                                ""),
                            "")))
                )
            )
        )
    )
)</f>
        <v>6.3333333333333304</v>
      </c>
      <c r="I53" s="191" cm="1">
        <f t="array" ref="I53">IF(
    SUM(IF(
            ISNUMBER(
                IF(
                    $M$5:$V$5,
                    (M53:V53),
                    "")),
            1,
            0))
        =0,
    NA(),
    IF(
        Parameters!$D$15=1,
        IF(
            SUM(--(ISNUMBER(IF($M$5:$V$5=1,(M53:V53),""))))&gt;0,
            MAX(IF(
                ISNUMBER(M53:V53),
                IF(
                    M$5:V$5=1,
                    M53:V53,
                    ""),
                "")),
            MAX(IF(
                ISNUMBER(M53:V53),
                IF(
                    M$5:V$5=2,
                    M53:V53,
                    ""),
                ""))
        ),
        IF(
            Parameters!$D$16=1,
            IFERROR(
                AVERAGE(IF(
                    ISNUMBER(M53:V53),
                    IF(
                        M$5:V$5=1,
                        M53:V53,
                        ""),
                    "")),
                AVERAGE(IF(
                    ISNUMBER(M53:V53),
                    IF(
                        M$5:V$5=2,
                        M53:V53,
                        ""),
                    ""))
            ),
            IF(
                Parameters!$D$17=1,
                IFERROR(
                    IF(
                        OR(
                            IF(
                                ISNUMBER(M53:V53),
                                IF(
                                    M$5:V$5=1,
                                    M53:V53,
                                    ""),
                                "")
                            =0),
                        0,
                        GEOMEAN(IF(
                            ISNUMBER(M53:V53),
                            IF(
                                M$5:V$5=1,
                                M53:V53,
                                ""),
                            ""))
                    ),
                    IF(
                        OR(IF(
                            ISNUMBER(M53:V53),
                            IF(
                                M$5:V$5=2,
                                M53:V53,
                                ""),
                            "")
                            =0),
                        0,
                        GEOMEAN(IF(
                            ISNUMBER(M53:V53),
                            IF(
                                M$5:V$5=2,
                                M53:V53,
                                ""),
                            "")))
                )
            )
        )
    )
)</f>
        <v>0</v>
      </c>
      <c r="J53" s="242">
        <v>45188</v>
      </c>
      <c r="K53" s="242">
        <v>44887</v>
      </c>
      <c r="L53" s="91" t="s">
        <v>83</v>
      </c>
      <c r="M53" s="192">
        <v>6.3333333333333304</v>
      </c>
      <c r="N53" s="192" t="s">
        <v>409</v>
      </c>
      <c r="O53" s="192">
        <v>0</v>
      </c>
      <c r="P53" s="192">
        <v>0</v>
      </c>
      <c r="Q53" s="192">
        <v>0</v>
      </c>
      <c r="R53" s="192" t="s">
        <v>409</v>
      </c>
      <c r="S53" s="192">
        <v>4.8</v>
      </c>
      <c r="T53" s="192" t="s">
        <v>409</v>
      </c>
      <c r="U53" s="192">
        <v>0</v>
      </c>
      <c r="V53" s="192" t="s">
        <v>409</v>
      </c>
      <c r="W53" s="192">
        <v>0</v>
      </c>
      <c r="X53" s="192" t="s">
        <v>409</v>
      </c>
      <c r="Y53" s="192"/>
      <c r="Z53" s="192"/>
      <c r="AA53" s="80"/>
      <c r="AB53" s="80"/>
      <c r="AC53" s="80"/>
    </row>
    <row r="54" spans="1:29" x14ac:dyDescent="0.2">
      <c r="A54" s="84">
        <v>47</v>
      </c>
      <c r="B54" s="84" t="str">
        <f ca="1"/>
        <v>Curaçao</v>
      </c>
      <c r="C54" s="84" t="str">
        <f ca="1"/>
        <v>CUW</v>
      </c>
      <c r="D54" s="219" t="str">
        <f ca="1"/>
        <v>LCN           Latin America &amp; Caribbean</v>
      </c>
      <c r="E54" s="219" t="str">
        <f ca="1"/>
        <v>NA</v>
      </c>
      <c r="F54" s="190" t="str">
        <f t="shared" ca="1" si="3"/>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$M$4:$V$4,
                    (M54:V54),
                    "")),
            1,
            0))
        =0,
    NA(),
    IF(
        Parameters!$D$15=1,
        IF(
            SUM(--(ISNUMBER(IF($M$4:$V$4=1,(M54:V54),""))))&gt;0,
            MAX(IF(
                ISNUMBER(M54:V54),
                IF(
                    M$4:V$4=1,
                    M54:V54,
                    ""),
                "")),
            MAX(IF(
                ISNUMBER(M54:V54),
                IF(
                    M$4:V$4=2,
                    M54:V54,
                    ""),
                ""))
        ),
        IF(
            Parameters!$D$16=1,
            IFERROR(
                AVERAGE(IF(
                    ISNUMBER(M54:V54),
                    IF(
                        M$4:V$4=1,
                        M54:V54,
                        ""),
                    "")),
                AVERAGE(IF(
                    ISNUMBER(M54:V54),
                    IF(
                        M$4:V$4=2,
                        M54:V54,
                        ""),
                    ""))
            ),
            IF(
                Parameters!$D$17=1,
                IFERROR(
                    IF(
                        OR(
                            IF(
                                ISNUMBER(M54:V54),
                                IF(
                                    M$4:V$4=1,
                                    M54:V54,
                                    ""),
                                "")
                            =0),
                        0,
                        GEOMEAN(IF(
                            ISNUMBER(M54:V54),
                            IF(
                                M$4:V$4=1,
                                M54:V54,
                                ""),
                            ""))
                    ),
                    IF(
                        OR(IF(
                            ISNUMBER(M54:V54),
                            IF(
                                M$4:V$4=2,
                                M54:V54,
                                ""),
                            "")
                            =0),
                        0,
                        GEOMEAN(IF(
                            ISNUMBER(M54:V54),
                            IF(
                                M$4:V$4=2,
                                M54:V54,
                                ""),
                            "")))
                )
            )
        )
    )
)</f>
        <v>#N/A</v>
      </c>
      <c r="I54" s="191" cm="1">
        <f t="array" ref="I54">IF(
    SUM(IF(
            ISNUMBER(
                IF(
                    $M$5:$V$5,
                    (M54:V54),
                    "")),
            1,
            0))
        =0,
    NA(),
    IF(
        Parameters!$D$15=1,
        IF(
            SUM(--(ISNUMBER(IF($M$5:$V$5=1,(M54:V54),""))))&gt;0,
            MAX(IF(
                ISNUMBER(M54:V54),
                IF(
                    M$5:V$5=1,
                    M54:V54,
                    ""),
                "")),
            MAX(IF(
                ISNUMBER(M54:V54),
                IF(
                    M$5:V$5=2,
                    M54:V54,
                    ""),
                ""))
        ),
        IF(
            Parameters!$D$16=1,
            IFERROR(
                AVERAGE(IF(
                    ISNUMBER(M54:V54),
                    IF(
                        M$5:V$5=1,
                        M54:V54,
                        ""),
                    "")),
                AVERAGE(IF(
                    ISNUMBER(M54:V54),
                    IF(
                        M$5:V$5=2,
                        M54:V54,
                        ""),
                    ""))
            ),
            IF(
                Parameters!$D$17=1,
                IFERROR(
                    IF(
                        OR(
                            IF(
                                ISNUMBER(M54:V54),
                                IF(
                                    M$5:V$5=1,
                                    M54:V54,
                                    ""),
                                "")
                            =0),
                        0,
                        GEOMEAN(IF(
                            ISNUMBER(M54:V54),
                            IF(
                                M$5:V$5=1,
                                M54:V54,
                                ""),
                            ""))
                    ),
                    IF(
                        OR(IF(
                            ISNUMBER(M54:V54),
                            IF(
                                M$5:V$5=2,
                                M54:V54,
                                ""),
                            "")
                            =0),
                        0,
                        GEOMEAN(IF(
                            ISNUMBER(M54:V54),
                            IF(
                                M$5:V$5=2,
                                M54:V54,
                                ""),
                            "")))
                )
            )
        )
    )
)</f>
        <v>0</v>
      </c>
      <c r="J54" s="242" t="s">
        <v>409</v>
      </c>
      <c r="K54" s="242" t="s">
        <v>409</v>
      </c>
      <c r="L54" s="91" t="s">
        <v>699</v>
      </c>
      <c r="M54" s="192" t="s">
        <v>409</v>
      </c>
      <c r="N54" s="192" t="s">
        <v>409</v>
      </c>
      <c r="O54" s="192" t="s">
        <v>409</v>
      </c>
      <c r="P54" s="192">
        <v>0</v>
      </c>
      <c r="Q54" s="192" t="s">
        <v>409</v>
      </c>
      <c r="R54" s="192" t="s">
        <v>409</v>
      </c>
      <c r="S54" s="192" t="s">
        <v>409</v>
      </c>
      <c r="T54" s="192" t="s">
        <v>409</v>
      </c>
      <c r="U54" s="192" t="s">
        <v>409</v>
      </c>
      <c r="V54" s="192" t="s">
        <v>409</v>
      </c>
      <c r="W54" s="192" t="s">
        <v>409</v>
      </c>
      <c r="X54" s="192" t="s">
        <v>409</v>
      </c>
      <c r="Y54" s="192"/>
      <c r="Z54" s="192"/>
      <c r="AA54" s="80"/>
      <c r="AB54" s="80"/>
      <c r="AC54" s="80"/>
    </row>
    <row r="55" spans="1:29" x14ac:dyDescent="0.2">
      <c r="A55" s="84">
        <v>48</v>
      </c>
      <c r="B55" s="84" t="str">
        <f ca="1"/>
        <v>Cayman Islands</v>
      </c>
      <c r="C55" s="84" t="str">
        <f ca="1"/>
        <v>CYM</v>
      </c>
      <c r="D55" s="219" t="str">
        <f ca="1"/>
        <v>LCN           Latin America &amp; Caribbean</v>
      </c>
      <c r="E55" s="219" t="str">
        <f ca="1"/>
        <v>NA</v>
      </c>
      <c r="F55" s="190" t="str">
        <f t="shared" ca="1" si="3"/>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$M$4:$V$4,
                    (M55:V55),
                    "")),
            1,
            0))
        =0,
    NA(),
    IF(
        Parameters!$D$15=1,
        IF(
            SUM(--(ISNUMBER(IF($M$4:$V$4=1,(M55:V55),""))))&gt;0,
            MAX(IF(
                ISNUMBER(M55:V55),
                IF(
                    M$4:V$4=1,
                    M55:V55,
                    ""),
                "")),
            MAX(IF(
                ISNUMBER(M55:V55),
                IF(
                    M$4:V$4=2,
                    M55:V55,
                    ""),
                ""))
        ),
        IF(
            Parameters!$D$16=1,
            IFERROR(
                AVERAGE(IF(
                    ISNUMBER(M55:V55),
                    IF(
                        M$4:V$4=1,
                        M55:V55,
                        ""),
                    "")),
                AVERAGE(IF(
                    ISNUMBER(M55:V55),
                    IF(
                        M$4:V$4=2,
                        M55:V55,
                        ""),
                    ""))
            ),
            IF(
                Parameters!$D$17=1,
                IFERROR(
                    IF(
                        OR(
                            IF(
                                ISNUMBER(M55:V55),
                                IF(
                                    M$4:V$4=1,
                                    M55:V55,
                                    ""),
                                "")
                            =0),
                        0,
                        GEOMEAN(IF(
                            ISNUMBER(M55:V55),
                            IF(
                                M$4:V$4=1,
                                M55:V55,
                                ""),
                            ""))
                    ),
                    IF(
                        OR(IF(
                            ISNUMBER(M55:V55),
                            IF(
                                M$4:V$4=2,
                                M55:V55,
                                ""),
                            "")
                            =0),
                        0,
                        GEOMEAN(IF(
                            ISNUMBER(M55:V55),
                            IF(
                                M$4:V$4=2,
                                M55:V55,
                                ""),
                            "")))
                )
            )
        )
    )
)</f>
        <v>#N/A</v>
      </c>
      <c r="I55" s="191" cm="1">
        <f t="array" ref="I55">IF(
    SUM(IF(
            ISNUMBER(
                IF(
                    $M$5:$V$5,
                    (M55:V55),
                    "")),
            1,
            0))
        =0,
    NA(),
    IF(
        Parameters!$D$15=1,
        IF(
            SUM(--(ISNUMBER(IF($M$5:$V$5=1,(M55:V55),""))))&gt;0,
            MAX(IF(
                ISNUMBER(M55:V55),
                IF(
                    M$5:V$5=1,
                    M55:V55,
                    ""),
                "")),
            MAX(IF(
                ISNUMBER(M55:V55),
                IF(
                    M$5:V$5=2,
                    M55:V55,
                    ""),
                ""))
        ),
        IF(
            Parameters!$D$16=1,
            IFERROR(
                AVERAGE(IF(
                    ISNUMBER(M55:V55),
                    IF(
                        M$5:V$5=1,
                        M55:V55,
                        ""),
                    "")),
                AVERAGE(IF(
                    ISNUMBER(M55:V55),
                    IF(
                        M$5:V$5=2,
                        M55:V55,
                        ""),
                    ""))
            ),
            IF(
                Parameters!$D$17=1,
                IFERROR(
                    IF(
                        OR(
                            IF(
                                ISNUMBER(M55:V55),
                                IF(
                                    M$5:V$5=1,
                                    M55:V55,
                                    ""),
                                "")
                            =0),
                        0,
                        GEOMEAN(IF(
                            ISNUMBER(M55:V55),
                            IF(
                                M$5:V$5=1,
                                M55:V55,
                                ""),
                            ""))
                    ),
                    IF(
                        OR(IF(
                            ISNUMBER(M55:V55),
                            IF(
                                M$5:V$5=2,
                                M55:V55,
                                ""),
                            "")
                            =0),
                        0,
                        GEOMEAN(IF(
                            ISNUMBER(M55:V55),
                            IF(
                                M$5:V$5=2,
                                M55:V55,
                                ""),
                            "")))
                )
            )
        )
    )
)</f>
        <v>0</v>
      </c>
      <c r="J55" s="242">
        <v>44887</v>
      </c>
      <c r="K55" s="242">
        <v>45142</v>
      </c>
      <c r="L55" s="91" t="s">
        <v>700</v>
      </c>
      <c r="M55" s="192" t="s">
        <v>409</v>
      </c>
      <c r="N55" s="192" t="s">
        <v>409</v>
      </c>
      <c r="O55" s="192" t="s">
        <v>409</v>
      </c>
      <c r="P55" s="192">
        <v>0</v>
      </c>
      <c r="Q55" s="192">
        <v>0</v>
      </c>
      <c r="R55" s="192" t="s">
        <v>409</v>
      </c>
      <c r="S55" s="192" t="s">
        <v>409</v>
      </c>
      <c r="T55" s="192" t="s">
        <v>409</v>
      </c>
      <c r="U55" s="192" t="s">
        <v>409</v>
      </c>
      <c r="V55" s="192" t="s">
        <v>409</v>
      </c>
      <c r="W55" s="192">
        <v>0</v>
      </c>
      <c r="X55" s="192" t="s">
        <v>409</v>
      </c>
      <c r="Y55" s="192"/>
      <c r="Z55" s="192"/>
      <c r="AA55" s="80"/>
      <c r="AB55" s="80"/>
      <c r="AC55" s="80"/>
    </row>
    <row r="56" spans="1:29" x14ac:dyDescent="0.2">
      <c r="A56" s="84">
        <v>49</v>
      </c>
      <c r="B56" s="84" t="str">
        <f ca="1"/>
        <v>Cyprus</v>
      </c>
      <c r="C56" s="84" t="str">
        <f ca="1"/>
        <v>CYP</v>
      </c>
      <c r="D56" s="219" t="str">
        <f ca="1"/>
        <v>ECS           Europe &amp; Central Asia</v>
      </c>
      <c r="E56" s="219" t="str">
        <f ca="1"/>
        <v>NA</v>
      </c>
      <c r="F56" s="190"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$M$4:$V$4,
                    (M56:V56),
                    "")),
            1,
            0))
        =0,
    NA(),
    IF(
        Parameters!$D$15=1,
        IF(
            SUM(--(ISNUMBER(IF($M$4:$V$4=1,(M56:V56),""))))&gt;0,
            MAX(IF(
                ISNUMBER(M56:V56),
                IF(
                    M$4:V$4=1,
                    M56:V56,
                    ""),
                "")),
            MAX(IF(
                ISNUMBER(M56:V56),
                IF(
                    M$4:V$4=2,
                    M56:V56,
                    ""),
                ""))
        ),
        IF(
            Parameters!$D$16=1,
            IFERROR(
                AVERAGE(IF(
                    ISNUMBER(M56:V56),
                    IF(
                        M$4:V$4=1,
                        M56:V56,
                        ""),
                    "")),
                AVERAGE(IF(
                    ISNUMBER(M56:V56),
                    IF(
                        M$4:V$4=2,
                        M56:V56,
                        ""),
                    ""))
            ),
            IF(
                Parameters!$D$17=1,
                IFERROR(
                    IF(
                        OR(
                            IF(
                                ISNUMBER(M56:V56),
                                IF(
                                    M$4:V$4=1,
                                    M56:V56,
                                    ""),
                                "")
                            =0),
                        0,
                        GEOMEAN(IF(
                            ISNUMBER(M56:V56),
                            IF(
                                M$4:V$4=1,
                                M56:V56,
                                ""),
                            ""))
                    ),
                    IF(
                        OR(IF(
                            ISNUMBER(M56:V56),
                            IF(
                                M$4:V$4=2,
                                M56:V56,
                                ""),
                            "")
                            =0),
                        0,
                        GEOMEAN(IF(
                            ISNUMBER(M56:V56),
                            IF(
                                M$4:V$4=2,
                                M56:V56,
                                ""),
                            "")))
                )
            )
        )
    )
)</f>
        <v>3.3333333333333299</v>
      </c>
      <c r="I56" s="191" cm="1">
        <f t="array" ref="I56">IF(
    SUM(IF(
            ISNUMBER(
                IF(
                    $M$5:$V$5,
                    (M56:V56),
                    "")),
            1,
            0))
        =0,
    NA(),
    IF(
        Parameters!$D$15=1,
        IF(
            SUM(--(ISNUMBER(IF($M$5:$V$5=1,(M56:V56),""))))&gt;0,
            MAX(IF(
                ISNUMBER(M56:V56),
                IF(
                    M$5:V$5=1,
                    M56:V56,
                    ""),
                "")),
            MAX(IF(
                ISNUMBER(M56:V56),
                IF(
                    M$5:V$5=2,
                    M56:V56,
                    ""),
                ""))
        ),
        IF(
            Parameters!$D$16=1,
            IFERROR(
                AVERAGE(IF(
                    ISNUMBER(M56:V56),
                    IF(
                        M$5:V$5=1,
                        M56:V56,
                        ""),
                    "")),
                AVERAGE(IF(
                    ISNUMBER(M56:V56),
                    IF(
                        M$5:V$5=2,
                        M56:V56,
                        ""),
                    ""))
            ),
            IF(
                Parameters!$D$17=1,
                IFERROR(
                    IF(
                        OR(
                            IF(
                                ISNUMBER(M56:V56),
                                IF(
                                    M$5:V$5=1,
                                    M56:V56,
                                    ""),
                                "")
                            =0),
                        0,
                        GEOMEAN(IF(
                            ISNUMBER(M56:V56),
                            IF(
                                M$5:V$5=1,
                                M56:V56,
                                ""),
                            ""))
                    ),
                    IF(
                        OR(IF(
                            ISNUMBER(M56:V56),
                            IF(
                                M$5:V$5=2,
                                M56:V56,
                                ""),
                            "")
                            =0),
                        0,
                        GEOMEAN(IF(
                            ISNUMBER(M56:V56),
                            IF(
                                M$5:V$5=2,
                                M56:V56,
                                ""),
                            "")))
                )
            )
        )
    )
)</f>
        <v>0</v>
      </c>
      <c r="J56" s="242">
        <v>45188</v>
      </c>
      <c r="K56" s="242">
        <v>45075</v>
      </c>
      <c r="L56" s="91" t="s">
        <v>85</v>
      </c>
      <c r="M56" s="192">
        <v>3.3333333333333299</v>
      </c>
      <c r="N56" s="192" t="s">
        <v>409</v>
      </c>
      <c r="O56" s="192">
        <v>0</v>
      </c>
      <c r="P56" s="192">
        <v>0</v>
      </c>
      <c r="Q56" s="192">
        <v>0</v>
      </c>
      <c r="R56" s="192" t="s">
        <v>409</v>
      </c>
      <c r="S56" s="192">
        <v>3</v>
      </c>
      <c r="T56" s="192" t="s">
        <v>409</v>
      </c>
      <c r="U56" s="192">
        <v>0</v>
      </c>
      <c r="V56" s="192" t="s">
        <v>409</v>
      </c>
      <c r="W56" s="192">
        <v>0</v>
      </c>
      <c r="X56" s="192" t="s">
        <v>409</v>
      </c>
      <c r="Y56" s="192"/>
      <c r="Z56" s="192"/>
      <c r="AA56" s="80"/>
      <c r="AB56" s="80"/>
      <c r="AC56" s="80"/>
    </row>
    <row r="57" spans="1:29" x14ac:dyDescent="0.2">
      <c r="A57" s="84">
        <v>50</v>
      </c>
      <c r="B57" s="84" t="str">
        <f ca="1"/>
        <v>Czech Republic</v>
      </c>
      <c r="C57" s="84" t="str">
        <f ca="1"/>
        <v>CZE</v>
      </c>
      <c r="D57" s="219" t="str">
        <f ca="1"/>
        <v>ECS           Europe &amp; Central Asia</v>
      </c>
      <c r="E57" s="219" t="str">
        <f ca="1"/>
        <v>NA</v>
      </c>
      <c r="F57" s="190"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$M$4:$V$4,
                    (M57:V57),
                    "")),
            1,
            0))
        =0,
    NA(),
    IF(
        Parameters!$D$15=1,
        IF(
            SUM(--(ISNUMBER(IF($M$4:$V$4=1,(M57:V57),""))))&gt;0,
            MAX(IF(
                ISNUMBER(M57:V57),
                IF(
                    M$4:V$4=1,
                    M57:V57,
                    ""),
                "")),
            MAX(IF(
                ISNUMBER(M57:V57),
                IF(
                    M$4:V$4=2,
                    M57:V57,
                    ""),
                ""))
        ),
        IF(
            Parameters!$D$16=1,
            IFERROR(
                AVERAGE(IF(
                    ISNUMBER(M57:V57),
                    IF(
                        M$4:V$4=1,
                        M57:V57,
                        ""),
                    "")),
                AVERAGE(IF(
                    ISNUMBER(M57:V57),
                    IF(
                        M$4:V$4=2,
                        M57:V57,
                        ""),
                    ""))
            ),
            IF(
                Parameters!$D$17=1,
                IFERROR(
                    IF(
                        OR(
                            IF(
                                ISNUMBER(M57:V57),
                                IF(
                                    M$4:V$4=1,
                                    M57:V57,
                                    ""),
                                "")
                            =0),
                        0,
                        GEOMEAN(IF(
                            ISNUMBER(M57:V57),
                            IF(
                                M$4:V$4=1,
                                M57:V57,
                                ""),
                            ""))
                    ),
                    IF(
                        OR(IF(
                            ISNUMBER(M57:V57),
                            IF(
                                M$4:V$4=2,
                                M57:V57,
                                ""),
                            "")
                            =0),
                        0,
                        GEOMEAN(IF(
                            ISNUMBER(M57:V57),
                            IF(
                                M$4:V$4=2,
                                M57:V57,
                                ""),
                            "")))
                )
            )
        )
    )
)</f>
        <v>1</v>
      </c>
      <c r="I57" s="191" cm="1">
        <f t="array" ref="I57">IF(
    SUM(IF(
            ISNUMBER(
                IF(
                    $M$5:$V$5,
                    (M57:V57),
                    "")),
            1,
            0))
        =0,
    NA(),
    IF(
        Parameters!$D$15=1,
        IF(
            SUM(--(ISNUMBER(IF($M$5:$V$5=1,(M57:V57),""))))&gt;0,
            MAX(IF(
                ISNUMBER(M57:V57),
                IF(
                    M$5:V$5=1,
                    M57:V57,
                    ""),
                "")),
            MAX(IF(
                ISNUMBER(M57:V57),
                IF(
                    M$5:V$5=2,
                    M57:V57,
                    ""),
                ""))
        ),
        IF(
            Parameters!$D$16=1,
            IFERROR(
                AVERAGE(IF(
                    ISNUMBER(M57:V57),
                    IF(
                        M$5:V$5=1,
                        M57:V57,
                        ""),
                    "")),
                AVERAGE(IF(
                    ISNUMBER(M57:V57),
                    IF(
                        M$5:V$5=2,
                        M57:V57,
                        ""),
                    ""))
            ),
            IF(
                Parameters!$D$17=1,
                IFERROR(
                    IF(
                        OR(
                            IF(
                                ISNUMBER(M57:V57),
                                IF(
                                    M$5:V$5=1,
                                    M57:V57,
                                    ""),
                                "")
                            =0),
                        0,
                        GEOMEAN(IF(
                            ISNUMBER(M57:V57),
                            IF(
                                M$5:V$5=1,
                                M57:V57,
                                ""),
                            ""))
                    ),
                    IF(
                        OR(IF(
                            ISNUMBER(M57:V57),
                            IF(
                                M$5:V$5=2,
                                M57:V57,
                                ""),
                            "")
                            =0),
                        0,
                        GEOMEAN(IF(
                            ISNUMBER(M57:V57),
                            IF(
                                M$5:V$5=2,
                                M57:V57,
                                ""),
                            "")))
                )
            )
        )
    )
)</f>
        <v>0</v>
      </c>
      <c r="J57" s="242">
        <v>45188</v>
      </c>
      <c r="K57" s="242">
        <v>45154</v>
      </c>
      <c r="L57" s="91" t="s">
        <v>87</v>
      </c>
      <c r="M57" s="192">
        <v>1</v>
      </c>
      <c r="N57" s="192" t="s">
        <v>409</v>
      </c>
      <c r="O57" s="192">
        <v>0</v>
      </c>
      <c r="P57" s="192">
        <v>0</v>
      </c>
      <c r="Q57" s="192">
        <v>0</v>
      </c>
      <c r="R57" s="192" t="s">
        <v>409</v>
      </c>
      <c r="S57" s="192">
        <v>1.6</v>
      </c>
      <c r="T57" s="192" t="s">
        <v>409</v>
      </c>
      <c r="U57" s="192">
        <v>0</v>
      </c>
      <c r="V57" s="192" t="s">
        <v>409</v>
      </c>
      <c r="W57" s="192">
        <v>0</v>
      </c>
      <c r="X57" s="192" t="s">
        <v>409</v>
      </c>
      <c r="Y57" s="192"/>
      <c r="Z57" s="192"/>
      <c r="AA57" s="80"/>
      <c r="AB57" s="80"/>
      <c r="AC57" s="80"/>
    </row>
    <row r="58" spans="1:29" x14ac:dyDescent="0.2">
      <c r="A58" s="84">
        <v>51</v>
      </c>
      <c r="B58" s="84" t="str">
        <f ca="1"/>
        <v>Germany</v>
      </c>
      <c r="C58" s="84" t="str">
        <f ca="1"/>
        <v>DEU</v>
      </c>
      <c r="D58" s="219" t="str">
        <f ca="1"/>
        <v>ECS           Europe &amp; Central Asia</v>
      </c>
      <c r="E58" s="219" t="str">
        <f ca="1"/>
        <v>NA</v>
      </c>
      <c r="F58" s="190"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$M$4:$V$4,
                    (M58:V58),
                    "")),
            1,
            0))
        =0,
    NA(),
    IF(
        Parameters!$D$15=1,
        IF(
            SUM(--(ISNUMBER(IF($M$4:$V$4=1,(M58:V58),""))))&gt;0,
            MAX(IF(
                ISNUMBER(M58:V58),
                IF(
                    M$4:V$4=1,
                    M58:V58,
                    ""),
                "")),
            MAX(IF(
                ISNUMBER(M58:V58),
                IF(
                    M$4:V$4=2,
                    M58:V58,
                    ""),
                ""))
        ),
        IF(
            Parameters!$D$16=1,
            IFERROR(
                AVERAGE(IF(
                    ISNUMBER(M58:V58),
                    IF(
                        M$4:V$4=1,
                        M58:V58,
                        ""),
                    "")),
                AVERAGE(IF(
                    ISNUMBER(M58:V58),
                    IF(
                        M$4:V$4=2,
                        M58:V58,
                        ""),
                    ""))
            ),
            IF(
                Parameters!$D$17=1,
                IFERROR(
                    IF(
                        OR(
                            IF(
                                ISNUMBER(M58:V58),
                                IF(
                                    M$4:V$4=1,
                                    M58:V58,
                                    ""),
                                "")
                            =0),
                        0,
                        GEOMEAN(IF(
                            ISNUMBER(M58:V58),
                            IF(
                                M$4:V$4=1,
                                M58:V58,
                                ""),
                            ""))
                    ),
                    IF(
                        OR(IF(
                            ISNUMBER(M58:V58),
                            IF(
                                M$4:V$4=2,
                                M58:V58,
                                ""),
                            "")
                            =0),
                        0,
                        GEOMEAN(IF(
                            ISNUMBER(M58:V58),
                            IF(
                                M$4:V$4=2,
                                M58:V58,
                                ""),
                            "")))
                )
            )
        )
    )
)</f>
        <v>5.1666666666666599</v>
      </c>
      <c r="I58" s="191" cm="1">
        <f t="array" ref="I58">IF(
    SUM(IF(
            ISNUMBER(
                IF(
                    $M$5:$V$5,
                    (M58:V58),
                    "")),
            1,
            0))
        =0,
    NA(),
    IF(
        Parameters!$D$15=1,
        IF(
            SUM(--(ISNUMBER(IF($M$5:$V$5=1,(M58:V58),""))))&gt;0,
            MAX(IF(
                ISNUMBER(M58:V58),
                IF(
                    M$5:V$5=1,
                    M58:V58,
                    ""),
                "")),
            MAX(IF(
                ISNUMBER(M58:V58),
                IF(
                    M$5:V$5=2,
                    M58:V58,
                    ""),
                ""))
        ),
        IF(
            Parameters!$D$16=1,
            IFERROR(
                AVERAGE(IF(
                    ISNUMBER(M58:V58),
                    IF(
                        M$5:V$5=1,
                        M58:V58,
                        ""),
                    "")),
                AVERAGE(IF(
                    ISNUMBER(M58:V58),
                    IF(
                        M$5:V$5=2,
                        M58:V58,
                        ""),
                    ""))
            ),
            IF(
                Parameters!$D$17=1,
                IFERROR(
                    IF(
                        OR(
                            IF(
                                ISNUMBER(M58:V58),
                                IF(
                                    M$5:V$5=1,
                                    M58:V58,
                                    ""),
                                "")
                            =0),
                        0,
                        GEOMEAN(IF(
                            ISNUMBER(M58:V58),
                            IF(
                                M$5:V$5=1,
                                M58:V58,
                                ""),
                            ""))
                    ),
                    IF(
                        OR(IF(
                            ISNUMBER(M58:V58),
                            IF(
                                M$5:V$5=2,
                                M58:V58,
                                ""),
                            "")
                            =0),
                        0,
                        GEOMEAN(IF(
                            ISNUMBER(M58:V58),
                            IF(
                                M$5:V$5=2,
                                M58:V58,
                                ""),
                            "")))
                )
            )
        )
    )
)</f>
        <v>0</v>
      </c>
      <c r="J58" s="242">
        <v>45188</v>
      </c>
      <c r="K58" s="242">
        <v>45203</v>
      </c>
      <c r="L58" s="91" t="s">
        <v>89</v>
      </c>
      <c r="M58" s="192">
        <v>5.1666666666666599</v>
      </c>
      <c r="N58" s="192">
        <v>0</v>
      </c>
      <c r="O58" s="192">
        <v>0</v>
      </c>
      <c r="P58" s="192">
        <v>0</v>
      </c>
      <c r="Q58" s="192">
        <v>0</v>
      </c>
      <c r="R58" s="192" t="s">
        <v>409</v>
      </c>
      <c r="S58" s="192">
        <v>4.0999999999999996</v>
      </c>
      <c r="T58" s="192" t="s">
        <v>905</v>
      </c>
      <c r="U58" s="192">
        <v>0</v>
      </c>
      <c r="V58" s="192" t="s">
        <v>409</v>
      </c>
      <c r="W58" s="192">
        <v>0</v>
      </c>
      <c r="X58" s="192" t="s">
        <v>409</v>
      </c>
      <c r="Y58" s="192"/>
      <c r="Z58" s="192"/>
      <c r="AA58" s="80"/>
      <c r="AB58" s="80"/>
      <c r="AC58" s="80"/>
    </row>
    <row r="59" spans="1:29" x14ac:dyDescent="0.2">
      <c r="A59" s="84">
        <v>52</v>
      </c>
      <c r="B59" s="84" t="str">
        <f ca="1"/>
        <v>Djibouti</v>
      </c>
      <c r="C59" s="84" t="str">
        <f ca="1"/>
        <v>DJI</v>
      </c>
      <c r="D59" s="219" t="str">
        <f ca="1"/>
        <v>MEA           Middle East &amp; North Africa</v>
      </c>
      <c r="E59" s="219" t="str">
        <f ca="1"/>
        <v>IDA</v>
      </c>
      <c r="F59" s="190"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$M$4:$V$4,
                    (M59:V59),
                    "")),
            1,
            0))
        =0,
    NA(),
    IF(
        Parameters!$D$15=1,
        IF(
            SUM(--(ISNUMBER(IF($M$4:$V$4=1,(M59:V59),""))))&gt;0,
            MAX(IF(
                ISNUMBER(M59:V59),
                IF(
                    M$4:V$4=1,
                    M59:V59,
                    ""),
                "")),
            MAX(IF(
                ISNUMBER(M59:V59),
                IF(
                    M$4:V$4=2,
                    M59:V59,
                    ""),
                ""))
        ),
        IF(
            Parameters!$D$16=1,
            IFERROR(
                AVERAGE(IF(
                    ISNUMBER(M59:V59),
                    IF(
                        M$4:V$4=1,
                        M59:V59,
                        ""),
                    "")),
                AVERAGE(IF(
                    ISNUMBER(M59:V59),
                    IF(
                        M$4:V$4=2,
                        M59:V59,
                        ""),
                    ""))
            ),
            IF(
                Parameters!$D$17=1,
                IFERROR(
                    IF(
                        OR(
                            IF(
                                ISNUMBER(M59:V59),
                                IF(
                                    M$4:V$4=1,
                                    M59:V59,
                                    ""),
                                "")
                            =0),
                        0,
                        GEOMEAN(IF(
                            ISNUMBER(M59:V59),
                            IF(
                                M$4:V$4=1,
                                M59:V59,
                                ""),
                            ""))
                    ),
                    IF(
                        OR(IF(
                            ISNUMBER(M59:V59),
                            IF(
                                M$4:V$4=2,
                                M59:V59,
                                ""),
                            "")
                            =0),
                        0,
                        GEOMEAN(IF(
                            ISNUMBER(M59:V59),
                            IF(
                                M$4:V$4=2,
                                M59:V59,
                                ""),
                            "")))
                )
            )
        )
    )
)</f>
        <v>6.1666666666666599</v>
      </c>
      <c r="I59" s="191" cm="1">
        <f t="array" ref="I59">IF(
    SUM(IF(
            ISNUMBER(
                IF(
                    $M$5:$V$5,
                    (M59:V59),
                    "")),
            1,
            0))
        =0,
    NA(),
    IF(
        Parameters!$D$15=1,
        IF(
            SUM(--(ISNUMBER(IF($M$5:$V$5=1,(M59:V59),""))))&gt;0,
            MAX(IF(
                ISNUMBER(M59:V59),
                IF(
                    M$5:V$5=1,
                    M59:V59,
                    ""),
                "")),
            MAX(IF(
                ISNUMBER(M59:V59),
                IF(
                    M$5:V$5=2,
                    M59:V59,
                    ""),
                ""))
        ),
        IF(
            Parameters!$D$16=1,
            IFERROR(
                AVERAGE(IF(
                    ISNUMBER(M59:V59),
                    IF(
                        M$5:V$5=1,
                        M59:V59,
                        ""),
                    "")),
                AVERAGE(IF(
                    ISNUMBER(M59:V59),
                    IF(
                        M$5:V$5=2,
                        M59:V59,
                        ""),
                    ""))
            ),
            IF(
                Parameters!$D$17=1,
                IFERROR(
                    IF(
                        OR(
                            IF(
                                ISNUMBER(M59:V59),
                                IF(
                                    M$5:V$5=1,
                                    M59:V59,
                                    ""),
                                "")
                            =0),
                        0,
                        GEOMEAN(IF(
                            ISNUMBER(M59:V59),
                            IF(
                                M$5:V$5=1,
                                M59:V59,
                                ""),
                            ""))
                    ),
                    IF(
                        OR(IF(
                            ISNUMBER(M59:V59),
                            IF(
                                M$5:V$5=2,
                                M59:V59,
                                ""),
                            "")
                            =0),
                        0,
                        GEOMEAN(IF(
                            ISNUMBER(M59:V59),
                            IF(
                                M$5:V$5=2,
                                M59:V59,
                                ""),
                            "")))
                )
            )
        )
    )
)</f>
        <v>0</v>
      </c>
      <c r="J59" s="242">
        <v>45188</v>
      </c>
      <c r="K59" s="242">
        <v>44860</v>
      </c>
      <c r="L59" s="91" t="s">
        <v>91</v>
      </c>
      <c r="M59" s="192">
        <v>6.1666666666666599</v>
      </c>
      <c r="N59" s="192" t="s">
        <v>409</v>
      </c>
      <c r="O59" s="192">
        <v>0</v>
      </c>
      <c r="P59" s="192">
        <v>0</v>
      </c>
      <c r="Q59" s="192">
        <v>0</v>
      </c>
      <c r="R59" s="192" t="s">
        <v>409</v>
      </c>
      <c r="S59" s="192">
        <v>4.7</v>
      </c>
      <c r="T59" s="192" t="s">
        <v>409</v>
      </c>
      <c r="U59" s="192">
        <v>0</v>
      </c>
      <c r="V59" s="192" t="s">
        <v>409</v>
      </c>
      <c r="W59" s="192">
        <v>0</v>
      </c>
      <c r="X59" s="192" t="s">
        <v>409</v>
      </c>
      <c r="Y59" s="192"/>
      <c r="Z59" s="192"/>
      <c r="AA59" s="80"/>
      <c r="AB59" s="80"/>
      <c r="AC59" s="80"/>
    </row>
    <row r="60" spans="1:29" x14ac:dyDescent="0.2">
      <c r="A60" s="84">
        <v>53</v>
      </c>
      <c r="B60" s="84" t="str">
        <f ca="1"/>
        <v>Dominica</v>
      </c>
      <c r="C60" s="84" t="str">
        <f ca="1"/>
        <v>DMA</v>
      </c>
      <c r="D60" s="219" t="str">
        <f ca="1"/>
        <v>LCN           Latin America &amp; Caribbean</v>
      </c>
      <c r="E60" s="219" t="str">
        <f ca="1"/>
        <v>Blend</v>
      </c>
      <c r="F60" s="190"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$M$4:$V$4,
                    (M60:V60),
                    "")),
            1,
            0))
        =0,
    NA(),
    IF(
        Parameters!$D$15=1,
        IF(
            SUM(--(ISNUMBER(IF($M$4:$V$4=1,(M60:V60),""))))&gt;0,
            MAX(IF(
                ISNUMBER(M60:V60),
                IF(
                    M$4:V$4=1,
                    M60:V60,
                    ""),
                "")),
            MAX(IF(
                ISNUMBER(M60:V60),
                IF(
                    M$4:V$4=2,
                    M60:V60,
                    ""),
                ""))
        ),
        IF(
            Parameters!$D$16=1,
            IFERROR(
                AVERAGE(IF(
                    ISNUMBER(M60:V60),
                    IF(
                        M$4:V$4=1,
                        M60:V60,
                        ""),
                    "")),
                AVERAGE(IF(
                    ISNUMBER(M60:V60),
                    IF(
                        M$4:V$4=2,
                        M60:V60,
                        ""),
                    ""))
            ),
            IF(
                Parameters!$D$17=1,
                IFERROR(
                    IF(
                        OR(
                            IF(
                                ISNUMBER(M60:V60),
                                IF(
                                    M$4:V$4=1,
                                    M60:V60,
                                    ""),
                                "")
                            =0),
                        0,
                        GEOMEAN(IF(
                            ISNUMBER(M60:V60),
                            IF(
                                M$4:V$4=1,
                                M60:V60,
                                ""),
                            ""))
                    ),
                    IF(
                        OR(IF(
                            ISNUMBER(M60:V60),
                            IF(
                                M$4:V$4=2,
                                M60:V60,
                                ""),
                            "")
                            =0),
                        0,
                        GEOMEAN(IF(
                            ISNUMBER(M60:V60),
                            IF(
                                M$4:V$4=2,
                                M60:V60,
                                ""),
                            "")))
                )
            )
        )
    )
)</f>
        <v>4.6666666666666599</v>
      </c>
      <c r="I60" s="191" cm="1">
        <f t="array" ref="I60">IF(
    SUM(IF(
            ISNUMBER(
                IF(
                    $M$5:$V$5,
                    (M60:V60),
                    "")),
            1,
            0))
        =0,
    NA(),
    IF(
        Parameters!$D$15=1,
        IF(
            SUM(--(ISNUMBER(IF($M$5:$V$5=1,(M60:V60),""))))&gt;0,
            MAX(IF(
                ISNUMBER(M60:V60),
                IF(
                    M$5:V$5=1,
                    M60:V60,
                    ""),
                "")),
            MAX(IF(
                ISNUMBER(M60:V60),
                IF(
                    M$5:V$5=2,
                    M60:V60,
                    ""),
                ""))
        ),
        IF(
            Parameters!$D$16=1,
            IFERROR(
                AVERAGE(IF(
                    ISNUMBER(M60:V60),
                    IF(
                        M$5:V$5=1,
                        M60:V60,
                        ""),
                    "")),
                AVERAGE(IF(
                    ISNUMBER(M60:V60),
                    IF(
                        M$5:V$5=2,
                        M60:V60,
                        ""),
                    ""))
            ),
            IF(
                Parameters!$D$17=1,
                IFERROR(
                    IF(
                        OR(
                            IF(
                                ISNUMBER(M60:V60),
                                IF(
                                    M$5:V$5=1,
                                    M60:V60,
                                    ""),
                                "")
                            =0),
                        0,
                        GEOMEAN(IF(
                            ISNUMBER(M60:V60),
                            IF(
                                M$5:V$5=1,
                                M60:V60,
                                ""),
                            ""))
                    ),
                    IF(
                        OR(IF(
                            ISNUMBER(M60:V60),
                            IF(
                                M$5:V$5=2,
                                M60:V60,
                                ""),
                            "")
                            =0),
                        0,
                        GEOMEAN(IF(
                            ISNUMBER(M60:V60),
                            IF(
                                M$5:V$5=2,
                                M60:V60,
                                ""),
                            "")))
                )
            )
        )
    )
)</f>
        <v>0</v>
      </c>
      <c r="J60" s="242">
        <v>45188</v>
      </c>
      <c r="K60" s="242">
        <v>45203</v>
      </c>
      <c r="L60" s="91" t="s">
        <v>93</v>
      </c>
      <c r="M60" s="192">
        <v>4.6666666666666599</v>
      </c>
      <c r="N60" s="192">
        <v>0</v>
      </c>
      <c r="O60" s="192">
        <v>0</v>
      </c>
      <c r="P60" s="192">
        <v>0</v>
      </c>
      <c r="Q60" s="192">
        <v>0</v>
      </c>
      <c r="R60" s="192" t="s">
        <v>409</v>
      </c>
      <c r="S60" s="192">
        <v>3.8</v>
      </c>
      <c r="T60" s="192" t="s">
        <v>903</v>
      </c>
      <c r="U60" s="192">
        <v>0</v>
      </c>
      <c r="V60" s="192" t="s">
        <v>409</v>
      </c>
      <c r="W60" s="192">
        <v>0</v>
      </c>
      <c r="X60" s="192" t="s">
        <v>409</v>
      </c>
      <c r="Y60" s="192"/>
      <c r="Z60" s="192"/>
      <c r="AA60" s="80"/>
      <c r="AB60" s="80"/>
      <c r="AC60" s="80"/>
    </row>
    <row r="61" spans="1:29" x14ac:dyDescent="0.2">
      <c r="A61" s="84">
        <v>54</v>
      </c>
      <c r="B61" s="84" t="str">
        <f ca="1"/>
        <v>Denmark</v>
      </c>
      <c r="C61" s="84" t="str">
        <f ca="1"/>
        <v>DNK</v>
      </c>
      <c r="D61" s="219" t="str">
        <f ca="1"/>
        <v>ECS           Europe &amp; Central Asia</v>
      </c>
      <c r="E61" s="219" t="str">
        <f ca="1"/>
        <v>NA</v>
      </c>
      <c r="F61" s="190"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$M$4:$V$4,
                    (M61:V61),
                    "")),
            1,
            0))
        =0,
    NA(),
    IF(
        Parameters!$D$15=1,
        IF(
            SUM(--(ISNUMBER(IF($M$4:$V$4=1,(M61:V61),""))))&gt;0,
            MAX(IF(
                ISNUMBER(M61:V61),
                IF(
                    M$4:V$4=1,
                    M61:V61,
                    ""),
                "")),
            MAX(IF(
                ISNUMBER(M61:V61),
                IF(
                    M$4:V$4=2,
                    M61:V61,
                    ""),
                ""))
        ),
        IF(
            Parameters!$D$16=1,
            IFERROR(
                AVERAGE(IF(
                    ISNUMBER(M61:V61),
                    IF(
                        M$4:V$4=1,
                        M61:V61,
                        ""),
                    "")),
                AVERAGE(IF(
                    ISNUMBER(M61:V61),
                    IF(
                        M$4:V$4=2,
                        M61:V61,
                        ""),
                    ""))
            ),
            IF(
                Parameters!$D$17=1,
                IFERROR(
                    IF(
                        OR(
                            IF(
                                ISNUMBER(M61:V61),
                                IF(
                                    M$4:V$4=1,
                                    M61:V61,
                                    ""),
                                "")
                            =0),
                        0,
                        GEOMEAN(IF(
                            ISNUMBER(M61:V61),
                            IF(
                                M$4:V$4=1,
                                M61:V61,
                                ""),
                            ""))
                    ),
                    IF(
                        OR(IF(
                            ISNUMBER(M61:V61),
                            IF(
                                M$4:V$4=2,
                                M61:V61,
                                ""),
                            "")
                            =0),
                        0,
                        GEOMEAN(IF(
                            ISNUMBER(M61:V61),
                            IF(
                                M$4:V$4=2,
                                M61:V61,
                                ""),
                            "")))
                )
            )
        )
    )
)</f>
        <v>1.6666666666666601</v>
      </c>
      <c r="I61" s="191" cm="1">
        <f t="array" ref="I61">IF(
    SUM(IF(
            ISNUMBER(
                IF(
                    $M$5:$V$5,
                    (M61:V61),
                    "")),
            1,
            0))
        =0,
    NA(),
    IF(
        Parameters!$D$15=1,
        IF(
            SUM(--(ISNUMBER(IF($M$5:$V$5=1,(M61:V61),""))))&gt;0,
            MAX(IF(
                ISNUMBER(M61:V61),
                IF(
                    M$5:V$5=1,
                    M61:V61,
                    ""),
                "")),
            MAX(IF(
                ISNUMBER(M61:V61),
                IF(
                    M$5:V$5=2,
                    M61:V61,
                    ""),
                ""))
        ),
        IF(
            Parameters!$D$16=1,
            IFERROR(
                AVERAGE(IF(
                    ISNUMBER(M61:V61),
                    IF(
                        M$5:V$5=1,
                        M61:V61,
                        ""),
                    "")),
                AVERAGE(IF(
                    ISNUMBER(M61:V61),
                    IF(
                        M$5:V$5=2,
                        M61:V61,
                        ""),
                    ""))
            ),
            IF(
                Parameters!$D$17=1,
                IFERROR(
                    IF(
                        OR(
                            IF(
                                ISNUMBER(M61:V61),
                                IF(
                                    M$5:V$5=1,
                                    M61:V61,
                                    ""),
                                "")
                            =0),
                        0,
                        GEOMEAN(IF(
                            ISNUMBER(M61:V61),
                            IF(
                                M$5:V$5=1,
                                M61:V61,
                                ""),
                            ""))
                    ),
                    IF(
                        OR(IF(
                            ISNUMBER(M61:V61),
                            IF(
                                M$5:V$5=2,
                                M61:V61,
                                ""),
                            "")
                            =0),
                        0,
                        GEOMEAN(IF(
                            ISNUMBER(M61:V61),
                            IF(
                                M$5:V$5=2,
                                M61:V61,
                                ""),
                            "")))
                )
            )
        )
    )
)</f>
        <v>0</v>
      </c>
      <c r="J61" s="242">
        <v>45188</v>
      </c>
      <c r="K61" s="242">
        <v>45014</v>
      </c>
      <c r="L61" s="91" t="s">
        <v>95</v>
      </c>
      <c r="M61" s="192">
        <v>1.6666666666666601</v>
      </c>
      <c r="N61" s="192" t="s">
        <v>409</v>
      </c>
      <c r="O61" s="192">
        <v>0</v>
      </c>
      <c r="P61" s="192">
        <v>0</v>
      </c>
      <c r="Q61" s="192">
        <v>0</v>
      </c>
      <c r="R61" s="192" t="s">
        <v>409</v>
      </c>
      <c r="S61" s="192">
        <v>2</v>
      </c>
      <c r="T61" s="192" t="s">
        <v>409</v>
      </c>
      <c r="U61" s="192">
        <v>0</v>
      </c>
      <c r="V61" s="192" t="s">
        <v>409</v>
      </c>
      <c r="W61" s="192">
        <v>0</v>
      </c>
      <c r="X61" s="192" t="s">
        <v>409</v>
      </c>
      <c r="Y61" s="192"/>
      <c r="Z61" s="192"/>
      <c r="AA61" s="80"/>
      <c r="AB61" s="80"/>
      <c r="AC61" s="80"/>
    </row>
    <row r="62" spans="1:29" x14ac:dyDescent="0.2">
      <c r="A62" s="84">
        <v>55</v>
      </c>
      <c r="B62" s="84" t="str">
        <f ca="1"/>
        <v>Dominican Republic</v>
      </c>
      <c r="C62" s="84" t="str">
        <f ca="1"/>
        <v>DOM</v>
      </c>
      <c r="D62" s="219" t="str">
        <f ca="1"/>
        <v>LCN           Latin America &amp; Caribbean</v>
      </c>
      <c r="E62" s="219" t="str">
        <f ca="1"/>
        <v>IBRD</v>
      </c>
      <c r="F62" s="190"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$M$4:$V$4,
                    (M62:V62),
                    "")),
            1,
            0))
        =0,
    NA(),
    IF(
        Parameters!$D$15=1,
        IF(
            SUM(--(ISNUMBER(IF($M$4:$V$4=1,(M62:V62),""))))&gt;0,
            MAX(IF(
                ISNUMBER(M62:V62),
                IF(
                    M$4:V$4=1,
                    M62:V62,
                    ""),
                "")),
            MAX(IF(
                ISNUMBER(M62:V62),
                IF(
                    M$4:V$4=2,
                    M62:V62,
                    ""),
                ""))
        ),
        IF(
            Parameters!$D$16=1,
            IFERROR(
                AVERAGE(IF(
                    ISNUMBER(M62:V62),
                    IF(
                        M$4:V$4=1,
                        M62:V62,
                        ""),
                    "")),
                AVERAGE(IF(
                    ISNUMBER(M62:V62),
                    IF(
                        M$4:V$4=2,
                        M62:V62,
                        ""),
                    ""))
            ),
            IF(
                Parameters!$D$17=1,
                IFERROR(
                    IF(
                        OR(
                            IF(
                                ISNUMBER(M62:V62),
                                IF(
                                    M$4:V$4=1,
                                    M62:V62,
                                    ""),
                                "")
                            =0),
                        0,
                        GEOMEAN(IF(
                            ISNUMBER(M62:V62),
                            IF(
                                M$4:V$4=1,
                                M62:V62,
                                ""),
                            ""))
                    ),
                    IF(
                        OR(IF(
                            ISNUMBER(M62:V62),
                            IF(
                                M$4:V$4=2,
                                M62:V62,
                                ""),
                            "")
                            =0),
                        0,
                        GEOMEAN(IF(
                            ISNUMBER(M62:V62),
                            IF(
                                M$4:V$4=2,
                                M62:V62,
                                ""),
                            "")))
                )
            )
        )
    )
)</f>
        <v>9.1666666666666607</v>
      </c>
      <c r="I62" s="191" cm="1">
        <f t="array" ref="I62">IF(
    SUM(IF(
            ISNUMBER(
                IF(
                    $M$5:$V$5,
                    (M62:V62),
                    "")),
            1,
            0))
        =0,
    NA(),
    IF(
        Parameters!$D$15=1,
        IF(
            SUM(--(ISNUMBER(IF($M$5:$V$5=1,(M62:V62),""))))&gt;0,
            MAX(IF(
                ISNUMBER(M62:V62),
                IF(
                    M$5:V$5=1,
                    M62:V62,
                    ""),
                "")),
            MAX(IF(
                ISNUMBER(M62:V62),
                IF(
                    M$5:V$5=2,
                    M62:V62,
                    ""),
                ""))
        ),
        IF(
            Parameters!$D$16=1,
            IFERROR(
                AVERAGE(IF(
                    ISNUMBER(M62:V62),
                    IF(
                        M$5:V$5=1,
                        M62:V62,
                        ""),
                    "")),
                AVERAGE(IF(
                    ISNUMBER(M62:V62),
                    IF(
                        M$5:V$5=2,
                        M62:V62,
                        ""),
                    ""))
            ),
            IF(
                Parameters!$D$17=1,
                IFERROR(
                    IF(
                        OR(
                            IF(
                                ISNUMBER(M62:V62),
                                IF(
                                    M$5:V$5=1,
                                    M62:V62,
                                    ""),
                                "")
                            =0),
                        0,
                        GEOMEAN(IF(
                            ISNUMBER(M62:V62),
                            IF(
                                M$5:V$5=1,
                                M62:V62,
                                ""),
                            ""))
                    ),
                    IF(
                        OR(IF(
                            ISNUMBER(M62:V62),
                            IF(
                                M$5:V$5=2,
                                M62:V62,
                                ""),
                            "")
                            =0),
                        0,
                        GEOMEAN(IF(
                            ISNUMBER(M62:V62),
                            IF(
                                M$5:V$5=2,
                                M62:V62,
                                ""),
                            "")))
                )
            )
        )
    )
)</f>
        <v>0</v>
      </c>
      <c r="J62" s="242">
        <v>45188</v>
      </c>
      <c r="K62" s="242">
        <v>45093</v>
      </c>
      <c r="L62" s="91" t="s">
        <v>97</v>
      </c>
      <c r="M62" s="192">
        <v>9.1666666666666607</v>
      </c>
      <c r="N62" s="192" t="s">
        <v>409</v>
      </c>
      <c r="O62" s="192">
        <v>0</v>
      </c>
      <c r="P62" s="192">
        <v>0</v>
      </c>
      <c r="Q62" s="192">
        <v>0</v>
      </c>
      <c r="R62" s="192" t="s">
        <v>409</v>
      </c>
      <c r="S62" s="192">
        <v>6.5</v>
      </c>
      <c r="T62" s="192" t="s">
        <v>409</v>
      </c>
      <c r="U62" s="192">
        <v>0</v>
      </c>
      <c r="V62" s="192" t="s">
        <v>409</v>
      </c>
      <c r="W62" s="192">
        <v>0</v>
      </c>
      <c r="X62" s="192" t="s">
        <v>409</v>
      </c>
      <c r="Y62" s="192"/>
      <c r="Z62" s="192"/>
      <c r="AA62" s="80"/>
      <c r="AB62" s="80"/>
      <c r="AC62" s="80"/>
    </row>
    <row r="63" spans="1:29" x14ac:dyDescent="0.2">
      <c r="A63" s="84">
        <v>56</v>
      </c>
      <c r="B63" s="84" t="str">
        <f ca="1"/>
        <v>Algeria</v>
      </c>
      <c r="C63" s="84" t="str">
        <f ca="1"/>
        <v>DZA</v>
      </c>
      <c r="D63" s="219" t="str">
        <f ca="1"/>
        <v>MEA           Middle East &amp; North Africa</v>
      </c>
      <c r="E63" s="219" t="str">
        <f ca="1"/>
        <v>IBRD</v>
      </c>
      <c r="F63" s="190"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$M$4:$V$4,
                    (M63:V63),
                    "")),
            1,
            0))
        =0,
    NA(),
    IF(
        Parameters!$D$15=1,
        IF(
            SUM(--(ISNUMBER(IF($M$4:$V$4=1,(M63:V63),""))))&gt;0,
            MAX(IF(
                ISNUMBER(M63:V63),
                IF(
                    M$4:V$4=1,
                    M63:V63,
                    ""),
                "")),
            MAX(IF(
                ISNUMBER(M63:V63),
                IF(
                    M$4:V$4=2,
                    M63:V63,
                    ""),
                ""))
        ),
        IF(
            Parameters!$D$16=1,
            IFERROR(
                AVERAGE(IF(
                    ISNUMBER(M63:V63),
                    IF(
                        M$4:V$4=1,
                        M63:V63,
                        ""),
                    "")),
                AVERAGE(IF(
                    ISNUMBER(M63:V63),
                    IF(
                        M$4:V$4=2,
                        M63:V63,
                        ""),
                    ""))
            ),
            IF(
                Parameters!$D$17=1,
                IFERROR(
                    IF(
                        OR(
                            IF(
                                ISNUMBER(M63:V63),
                                IF(
                                    M$4:V$4=1,
                                    M63:V63,
                                    ""),
                                "")
                            =0),
                        0,
                        GEOMEAN(IF(
                            ISNUMBER(M63:V63),
                            IF(
                                M$4:V$4=1,
                                M63:V63,
                                ""),
                            ""))
                    ),
                    IF(
                        OR(IF(
                            ISNUMBER(M63:V63),
                            IF(
                                M$4:V$4=2,
                                M63:V63,
                                ""),
                            "")
                            =0),
                        0,
                        GEOMEAN(IF(
                            ISNUMBER(M63:V63),
                            IF(
                                M$4:V$4=2,
                                M63:V63,
                                ""),
                            "")))
                )
            )
        )
    )
)</f>
        <v>3.6666666666666599</v>
      </c>
      <c r="I63" s="191" cm="1">
        <f t="array" ref="I63">IF(
    SUM(IF(
            ISNUMBER(
                IF(
                    $M$5:$V$5,
                    (M63:V63),
                    "")),
            1,
            0))
        =0,
    NA(),
    IF(
        Parameters!$D$15=1,
        IF(
            SUM(--(ISNUMBER(IF($M$5:$V$5=1,(M63:V63),""))))&gt;0,
            MAX(IF(
                ISNUMBER(M63:V63),
                IF(
                    M$5:V$5=1,
                    M63:V63,
                    ""),
                "")),
            MAX(IF(
                ISNUMBER(M63:V63),
                IF(
                    M$5:V$5=2,
                    M63:V63,
                    ""),
                ""))
        ),
        IF(
            Parameters!$D$16=1,
            IFERROR(
                AVERAGE(IF(
                    ISNUMBER(M63:V63),
                    IF(
                        M$5:V$5=1,
                        M63:V63,
                        ""),
                    "")),
                AVERAGE(IF(
                    ISNUMBER(M63:V63),
                    IF(
                        M$5:V$5=2,
                        M63:V63,
                        ""),
                    ""))
            ),
            IF(
                Parameters!$D$17=1,
                IFERROR(
                    IF(
                        OR(
                            IF(
                                ISNUMBER(M63:V63),
                                IF(
                                    M$5:V$5=1,
                                    M63:V63,
                                    ""),
                                "")
                            =0),
                        0,
                        GEOMEAN(IF(
                            ISNUMBER(M63:V63),
                            IF(
                                M$5:V$5=1,
                                M63:V63,
                                ""),
                            ""))
                    ),
                    IF(
                        OR(IF(
                            ISNUMBER(M63:V63),
                            IF(
                                M$5:V$5=2,
                                M63:V63,
                                ""),
                            "")
                            =0),
                        0,
                        GEOMEAN(IF(
                            ISNUMBER(M63:V63),
                            IF(
                                M$5:V$5=2,
                                M63:V63,
                                ""),
                            "")))
                )
            )
        )
    )
)</f>
        <v>0</v>
      </c>
      <c r="J63" s="242">
        <v>45188</v>
      </c>
      <c r="K63" s="242">
        <v>45203</v>
      </c>
      <c r="L63" s="91" t="s">
        <v>99</v>
      </c>
      <c r="M63" s="192">
        <v>3.6666666666666599</v>
      </c>
      <c r="N63" s="192">
        <v>0</v>
      </c>
      <c r="O63" s="192">
        <v>0</v>
      </c>
      <c r="P63" s="192">
        <v>0</v>
      </c>
      <c r="Q63" s="192">
        <v>0</v>
      </c>
      <c r="R63" s="192" t="s">
        <v>409</v>
      </c>
      <c r="S63" s="192">
        <v>3.2</v>
      </c>
      <c r="T63" s="192" t="s">
        <v>910</v>
      </c>
      <c r="U63" s="192">
        <v>0</v>
      </c>
      <c r="V63" s="192" t="s">
        <v>409</v>
      </c>
      <c r="W63" s="192">
        <v>0</v>
      </c>
      <c r="X63" s="192" t="s">
        <v>409</v>
      </c>
      <c r="Y63" s="192"/>
      <c r="Z63" s="192"/>
      <c r="AA63" s="80"/>
      <c r="AB63" s="80"/>
      <c r="AC63" s="80"/>
    </row>
    <row r="64" spans="1:29" x14ac:dyDescent="0.2">
      <c r="A64" s="84">
        <v>57</v>
      </c>
      <c r="B64" s="84" t="str">
        <f ca="1"/>
        <v>Ecuador</v>
      </c>
      <c r="C64" s="84" t="str">
        <f ca="1"/>
        <v>ECU</v>
      </c>
      <c r="D64" s="219" t="str">
        <f ca="1"/>
        <v>LCN           Latin America &amp; Caribbean</v>
      </c>
      <c r="E64" s="219" t="str">
        <f ca="1"/>
        <v>IBRD</v>
      </c>
      <c r="F64" s="190"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$M$4:$V$4,
                    (M64:V64),
                    "")),
            1,
            0))
        =0,
    NA(),
    IF(
        Parameters!$D$15=1,
        IF(
            SUM(--(ISNUMBER(IF($M$4:$V$4=1,(M64:V64),""))))&gt;0,
            MAX(IF(
                ISNUMBER(M64:V64),
                IF(
                    M$4:V$4=1,
                    M64:V64,
                    ""),
                "")),
            MAX(IF(
                ISNUMBER(M64:V64),
                IF(
                    M$4:V$4=2,
                    M64:V64,
                    ""),
                ""))
        ),
        IF(
            Parameters!$D$16=1,
            IFERROR(
                AVERAGE(IF(
                    ISNUMBER(M64:V64),
                    IF(
                        M$4:V$4=1,
                        M64:V64,
                        ""),
                    "")),
                AVERAGE(IF(
                    ISNUMBER(M64:V64),
                    IF(
                        M$4:V$4=2,
                        M64:V64,
                        ""),
                    ""))
            ),
            IF(
                Parameters!$D$17=1,
                IFERROR(
                    IF(
                        OR(
                            IF(
                                ISNUMBER(M64:V64),
                                IF(
                                    M$4:V$4=1,
                                    M64:V64,
                                    ""),
                                "")
                            =0),
                        0,
                        GEOMEAN(IF(
                            ISNUMBER(M64:V64),
                            IF(
                                M$4:V$4=1,
                                M64:V64,
                                ""),
                            ""))
                    ),
                    IF(
                        OR(IF(
                            ISNUMBER(M64:V64),
                            IF(
                                M$4:V$4=2,
                                M64:V64,
                                ""),
                            "")
                            =0),
                        0,
                        GEOMEAN(IF(
                            ISNUMBER(M64:V64),
                            IF(
                                M$4:V$4=2,
                                M64:V64,
                                ""),
                            "")))
                )
            )
        )
    )
)</f>
        <v>9.1666666666666607</v>
      </c>
      <c r="I64" s="191" cm="1">
        <f t="array" ref="I64">IF(
    SUM(IF(
            ISNUMBER(
                IF(
                    $M$5:$V$5,
                    (M64:V64),
                    "")),
            1,
            0))
        =0,
    NA(),
    IF(
        Parameters!$D$15=1,
        IF(
            SUM(--(ISNUMBER(IF($M$5:$V$5=1,(M64:V64),""))))&gt;0,
            MAX(IF(
                ISNUMBER(M64:V64),
                IF(
                    M$5:V$5=1,
                    M64:V64,
                    ""),
                "")),
            MAX(IF(
                ISNUMBER(M64:V64),
                IF(
                    M$5:V$5=2,
                    M64:V64,
                    ""),
                ""))
        ),
        IF(
            Parameters!$D$16=1,
            IFERROR(
                AVERAGE(IF(
                    ISNUMBER(M64:V64),
                    IF(
                        M$5:V$5=1,
                        M64:V64,
                        ""),
                    "")),
                AVERAGE(IF(
                    ISNUMBER(M64:V64),
                    IF(
                        M$5:V$5=2,
                        M64:V64,
                        ""),
                    ""))
            ),
            IF(
                Parameters!$D$17=1,
                IFERROR(
                    IF(
                        OR(
                            IF(
                                ISNUMBER(M64:V64),
                                IF(
                                    M$5:V$5=1,
                                    M64:V64,
                                    ""),
                                "")
                            =0),
                        0,
                        GEOMEAN(IF(
                            ISNUMBER(M64:V64),
                            IF(
                                M$5:V$5=1,
                                M64:V64,
                                ""),
                            ""))
                    ),
                    IF(
                        OR(IF(
                            ISNUMBER(M64:V64),
                            IF(
                                M$5:V$5=2,
                                M64:V64,
                                ""),
                            "")
                            =0),
                        0,
                        GEOMEAN(IF(
                            ISNUMBER(M64:V64),
                            IF(
                                M$5:V$5=2,
                                M64:V64,
                                ""),
                            "")))
                )
            )
        )
    )
)</f>
        <v>0</v>
      </c>
      <c r="J64" s="242">
        <v>45188</v>
      </c>
      <c r="K64" s="242">
        <v>45201</v>
      </c>
      <c r="L64" s="91" t="s">
        <v>101</v>
      </c>
      <c r="M64" s="192">
        <v>9.1666666666666607</v>
      </c>
      <c r="N64" s="192">
        <v>0</v>
      </c>
      <c r="O64" s="192">
        <v>0</v>
      </c>
      <c r="P64" s="192">
        <v>0</v>
      </c>
      <c r="Q64" s="192">
        <v>0</v>
      </c>
      <c r="R64" s="192" t="s">
        <v>409</v>
      </c>
      <c r="S64" s="192">
        <v>6.5</v>
      </c>
      <c r="T64" s="192" t="s">
        <v>911</v>
      </c>
      <c r="U64" s="192">
        <v>0</v>
      </c>
      <c r="V64" s="192" t="s">
        <v>409</v>
      </c>
      <c r="W64" s="192">
        <v>0.19047619047618999</v>
      </c>
      <c r="X64" s="192" t="s">
        <v>409</v>
      </c>
      <c r="Y64" s="192"/>
      <c r="Z64" s="192"/>
      <c r="AA64" s="80"/>
      <c r="AB64" s="80"/>
      <c r="AC64" s="80"/>
    </row>
    <row r="65" spans="1:29" x14ac:dyDescent="0.2">
      <c r="A65" s="84">
        <v>58</v>
      </c>
      <c r="B65" s="84" t="str">
        <f ca="1"/>
        <v>Egypt, Arab Rep.</v>
      </c>
      <c r="C65" s="84" t="str">
        <f ca="1"/>
        <v>EGY</v>
      </c>
      <c r="D65" s="219" t="str">
        <f ca="1"/>
        <v>MEA           Middle East &amp; North Africa</v>
      </c>
      <c r="E65" s="219" t="str">
        <f ca="1"/>
        <v>IBRD</v>
      </c>
      <c r="F65" s="190"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$M$4:$V$4,
                    (M65:V65),
                    "")),
            1,
            0))
        =0,
    NA(),
    IF(
        Parameters!$D$15=1,
        IF(
            SUM(--(ISNUMBER(IF($M$4:$V$4=1,(M65:V65),""))))&gt;0,
            MAX(IF(
                ISNUMBER(M65:V65),
                IF(
                    M$4:V$4=1,
                    M65:V65,
                    ""),
                "")),
            MAX(IF(
                ISNUMBER(M65:V65),
                IF(
                    M$4:V$4=2,
                    M65:V65,
                    ""),
                ""))
        ),
        IF(
            Parameters!$D$16=1,
            IFERROR(
                AVERAGE(IF(
                    ISNUMBER(M65:V65),
                    IF(
                        M$4:V$4=1,
                        M65:V65,
                        ""),
                    "")),
                AVERAGE(IF(
                    ISNUMBER(M65:V65),
                    IF(
                        M$4:V$4=2,
                        M65:V65,
                        ""),
                    ""))
            ),
            IF(
                Parameters!$D$17=1,
                IFERROR(
                    IF(
                        OR(
                            IF(
                                ISNUMBER(M65:V65),
                                IF(
                                    M$4:V$4=1,
                                    M65:V65,
                                    ""),
                                "")
                            =0),
                        0,
                        GEOMEAN(IF(
                            ISNUMBER(M65:V65),
                            IF(
                                M$4:V$4=1,
                                M65:V65,
                                ""),
                            ""))
                    ),
                    IF(
                        OR(IF(
                            ISNUMBER(M65:V65),
                            IF(
                                M$4:V$4=2,
                                M65:V65,
                                ""),
                            "")
                            =0),
                        0,
                        GEOMEAN(IF(
                            ISNUMBER(M65:V65),
                            IF(
                                M$4:V$4=2,
                                M65:V65,
                                ""),
                            "")))
                )
            )
        )
    )
)</f>
        <v>8.5</v>
      </c>
      <c r="I65" s="191" cm="1">
        <f t="array" ref="I65">IF(
    SUM(IF(
            ISNUMBER(
                IF(
                    $M$5:$V$5,
                    (M65:V65),
                    "")),
            1,
            0))
        =0,
    NA(),
    IF(
        Parameters!$D$15=1,
        IF(
            SUM(--(ISNUMBER(IF($M$5:$V$5=1,(M65:V65),""))))&gt;0,
            MAX(IF(
                ISNUMBER(M65:V65),
                IF(
                    M$5:V$5=1,
                    M65:V65,
                    ""),
                "")),
            MAX(IF(
                ISNUMBER(M65:V65),
                IF(
                    M$5:V$5=2,
                    M65:V65,
                    ""),
                ""))
        ),
        IF(
            Parameters!$D$16=1,
            IFERROR(
                AVERAGE(IF(
                    ISNUMBER(M65:V65),
                    IF(
                        M$5:V$5=1,
                        M65:V65,
                        ""),
                    "")),
                AVERAGE(IF(
                    ISNUMBER(M65:V65),
                    IF(
                        M$5:V$5=2,
                        M65:V65,
                        ""),
                    ""))
            ),
            IF(
                Parameters!$D$17=1,
                IFERROR(
                    IF(
                        OR(
                            IF(
                                ISNUMBER(M65:V65),
                                IF(
                                    M$5:V$5=1,
                                    M65:V65,
                                    ""),
                                "")
                            =0),
                        0,
                        GEOMEAN(IF(
                            ISNUMBER(M65:V65),
                            IF(
                                M$5:V$5=1,
                                M65:V65,
                                ""),
                            ""))
                    ),
                    IF(
                        OR(IF(
                            ISNUMBER(M65:V65),
                            IF(
                                M$5:V$5=2,
                                M65:V65,
                                ""),
                            "")
                            =0),
                        0,
                        GEOMEAN(IF(
                            ISNUMBER(M65:V65),
                            IF(
                                M$5:V$5=2,
                                M65:V65,
                                ""),
                            "")))
                )
            )
        )
    )
)</f>
        <v>0</v>
      </c>
      <c r="J65" s="242">
        <v>45188</v>
      </c>
      <c r="K65" s="242">
        <v>45188</v>
      </c>
      <c r="L65" s="91" t="s">
        <v>102</v>
      </c>
      <c r="M65" s="192">
        <v>8.5</v>
      </c>
      <c r="N65" s="192" t="s">
        <v>409</v>
      </c>
      <c r="O65" s="192">
        <v>0</v>
      </c>
      <c r="P65" s="192">
        <v>0</v>
      </c>
      <c r="Q65" s="192">
        <v>0</v>
      </c>
      <c r="R65" s="192" t="s">
        <v>409</v>
      </c>
      <c r="S65" s="192">
        <v>6.1</v>
      </c>
      <c r="T65" s="192" t="s">
        <v>409</v>
      </c>
      <c r="U65" s="192">
        <v>0</v>
      </c>
      <c r="V65" s="192" t="s">
        <v>409</v>
      </c>
      <c r="W65" s="192">
        <v>0</v>
      </c>
      <c r="X65" s="192" t="s">
        <v>409</v>
      </c>
      <c r="Y65" s="192"/>
      <c r="Z65" s="192"/>
      <c r="AA65" s="80"/>
      <c r="AB65" s="80"/>
      <c r="AC65" s="80"/>
    </row>
    <row r="66" spans="1:29" x14ac:dyDescent="0.2">
      <c r="A66" s="84">
        <v>59</v>
      </c>
      <c r="B66" s="84" t="str">
        <f ca="1"/>
        <v>Eritrea</v>
      </c>
      <c r="C66" s="84" t="str">
        <f ca="1"/>
        <v>ERI</v>
      </c>
      <c r="D66" s="219" t="str">
        <f ca="1"/>
        <v>SSF           Sub-Saharan Africa</v>
      </c>
      <c r="E66" s="219" t="str">
        <f ca="1"/>
        <v>IDA</v>
      </c>
      <c r="F66" s="190"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$M$4:$V$4,
                    (M66:V66),
                    "")),
            1,
            0))
        =0,
    NA(),
    IF(
        Parameters!$D$15=1,
        IF(
            SUM(--(ISNUMBER(IF($M$4:$V$4=1,(M66:V66),""))))&gt;0,
            MAX(IF(
                ISNUMBER(M66:V66),
                IF(
                    M$4:V$4=1,
                    M66:V66,
                    ""),
                "")),
            MAX(IF(
                ISNUMBER(M66:V66),
                IF(
                    M$4:V$4=2,
                    M66:V66,
                    ""),
                ""))
        ),
        IF(
            Parameters!$D$16=1,
            IFERROR(
                AVERAGE(IF(
                    ISNUMBER(M66:V66),
                    IF(
                        M$4:V$4=1,
                        M66:V66,
                        ""),
                    "")),
                AVERAGE(IF(
                    ISNUMBER(M66:V66),
                    IF(
                        M$4:V$4=2,
                        M66:V66,
                        ""),
                    ""))
            ),
            IF(
                Parameters!$D$17=1,
                IFERROR(
                    IF(
                        OR(
                            IF(
                                ISNUMBER(M66:V66),
                                IF(
                                    M$4:V$4=1,
                                    M66:V66,
                                    ""),
                                "")
                            =0),
                        0,
                        GEOMEAN(IF(
                            ISNUMBER(M66:V66),
                            IF(
                                M$4:V$4=1,
                                M66:V66,
                                ""),
                            ""))
                    ),
                    IF(
                        OR(IF(
                            ISNUMBER(M66:V66),
                            IF(
                                M$4:V$4=2,
                                M66:V66,
                                ""),
                            "")
                            =0),
                        0,
                        GEOMEAN(IF(
                            ISNUMBER(M66:V66),
                            IF(
                                M$4:V$4=2,
                                M66:V66,
                                ""),
                            "")))
                )
            )
        )
    )
)</f>
        <v>3.5</v>
      </c>
      <c r="I66" s="191" cm="1">
        <f t="array" ref="I66">IF(
    SUM(IF(
            ISNUMBER(
                IF(
                    $M$5:$V$5,
                    (M66:V66),
                    "")),
            1,
            0))
        =0,
    NA(),
    IF(
        Parameters!$D$15=1,
        IF(
            SUM(--(ISNUMBER(IF($M$5:$V$5=1,(M66:V66),""))))&gt;0,
            MAX(IF(
                ISNUMBER(M66:V66),
                IF(
                    M$5:V$5=1,
                    M66:V66,
                    ""),
                "")),
            MAX(IF(
                ISNUMBER(M66:V66),
                IF(
                    M$5:V$5=2,
                    M66:V66,
                    ""),
                ""))
        ),
        IF(
            Parameters!$D$16=1,
            IFERROR(
                AVERAGE(IF(
                    ISNUMBER(M66:V66),
                    IF(
                        M$5:V$5=1,
                        M66:V66,
                        ""),
                    "")),
                AVERAGE(IF(
                    ISNUMBER(M66:V66),
                    IF(
                        M$5:V$5=2,
                        M66:V66,
                        ""),
                    ""))
            ),
            IF(
                Parameters!$D$17=1,
                IFERROR(
                    IF(
                        OR(
                            IF(
                                ISNUMBER(M66:V66),
                                IF(
                                    M$5:V$5=1,
                                    M66:V66,
                                    ""),
                                "")
                            =0),
                        0,
                        GEOMEAN(IF(
                            ISNUMBER(M66:V66),
                            IF(
                                M$5:V$5=1,
                                M66:V66,
                                ""),
                            ""))
                    ),
                    IF(
                        OR(IF(
                            ISNUMBER(M66:V66),
                            IF(
                                M$5:V$5=2,
                                M66:V66,
                                ""),
                            "")
                            =0),
                        0,
                        GEOMEAN(IF(
                            ISNUMBER(M66:V66),
                            IF(
                                M$5:V$5=2,
                                M66:V66,
                                ""),
                            "")))
                )
            )
        )
    )
)</f>
        <v>0</v>
      </c>
      <c r="J66" s="242">
        <v>45188</v>
      </c>
      <c r="K66" s="242">
        <v>44860</v>
      </c>
      <c r="L66" s="91" t="s">
        <v>104</v>
      </c>
      <c r="M66" s="192">
        <v>3.5</v>
      </c>
      <c r="N66" s="192" t="s">
        <v>409</v>
      </c>
      <c r="O66" s="192">
        <v>0</v>
      </c>
      <c r="P66" s="192">
        <v>0</v>
      </c>
      <c r="Q66" s="192">
        <v>0</v>
      </c>
      <c r="R66" s="192" t="s">
        <v>409</v>
      </c>
      <c r="S66" s="192">
        <v>3.1</v>
      </c>
      <c r="T66" s="192" t="s">
        <v>409</v>
      </c>
      <c r="U66" s="192">
        <v>0</v>
      </c>
      <c r="V66" s="192" t="s">
        <v>409</v>
      </c>
      <c r="W66" s="192">
        <v>0</v>
      </c>
      <c r="X66" s="192" t="s">
        <v>409</v>
      </c>
      <c r="Y66" s="192"/>
      <c r="Z66" s="192"/>
      <c r="AA66" s="80"/>
      <c r="AB66" s="80"/>
      <c r="AC66" s="80"/>
    </row>
    <row r="67" spans="1:29" x14ac:dyDescent="0.2">
      <c r="A67" s="84">
        <v>60</v>
      </c>
      <c r="B67" s="84" t="str">
        <f ca="1"/>
        <v>Spain</v>
      </c>
      <c r="C67" s="84" t="str">
        <f ca="1"/>
        <v>ESP</v>
      </c>
      <c r="D67" s="219" t="str">
        <f ca="1"/>
        <v>ECS           Europe &amp; Central Asia</v>
      </c>
      <c r="E67" s="219" t="str">
        <f ca="1"/>
        <v>NA</v>
      </c>
      <c r="F67" s="190"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$M$4:$V$4,
                    (M67:V67),
                    "")),
            1,
            0))
        =0,
    NA(),
    IF(
        Parameters!$D$15=1,
        IF(
            SUM(--(ISNUMBER(IF($M$4:$V$4=1,(M67:V67),""))))&gt;0,
            MAX(IF(
                ISNUMBER(M67:V67),
                IF(
                    M$4:V$4=1,
                    M67:V67,
                    ""),
                "")),
            MAX(IF(
                ISNUMBER(M67:V67),
                IF(
                    M$4:V$4=2,
                    M67:V67,
                    ""),
                ""))
        ),
        IF(
            Parameters!$D$16=1,
            IFERROR(
                AVERAGE(IF(
                    ISNUMBER(M67:V67),
                    IF(
                        M$4:V$4=1,
                        M67:V67,
                        ""),
                    "")),
                AVERAGE(IF(
                    ISNUMBER(M67:V67),
                    IF(
                        M$4:V$4=2,
                        M67:V67,
                        ""),
                    ""))
            ),
            IF(
                Parameters!$D$17=1,
                IFERROR(
                    IF(
                        OR(
                            IF(
                                ISNUMBER(M67:V67),
                                IF(
                                    M$4:V$4=1,
                                    M67:V67,
                                    ""),
                                "")
                            =0),
                        0,
                        GEOMEAN(IF(
                            ISNUMBER(M67:V67),
                            IF(
                                M$4:V$4=1,
                                M67:V67,
                                ""),
                            ""))
                    ),
                    IF(
                        OR(IF(
                            ISNUMBER(M67:V67),
                            IF(
                                M$4:V$4=2,
                                M67:V67,
                                ""),
                            "")
                            =0),
                        0,
                        GEOMEAN(IF(
                            ISNUMBER(M67:V67),
                            IF(
                                M$4:V$4=2,
                                M67:V67,
                                ""),
                            "")))
                )
            )
        )
    )
)</f>
        <v>4.6666666666666599</v>
      </c>
      <c r="I67" s="191" cm="1">
        <f t="array" ref="I67">IF(
    SUM(IF(
            ISNUMBER(
                IF(
                    $M$5:$V$5,
                    (M67:V67),
                    "")),
            1,
            0))
        =0,
    NA(),
    IF(
        Parameters!$D$15=1,
        IF(
            SUM(--(ISNUMBER(IF($M$5:$V$5=1,(M67:V67),""))))&gt;0,
            MAX(IF(
                ISNUMBER(M67:V67),
                IF(
                    M$5:V$5=1,
                    M67:V67,
                    ""),
                "")),
            MAX(IF(
                ISNUMBER(M67:V67),
                IF(
                    M$5:V$5=2,
                    M67:V67,
                    ""),
                ""))
        ),
        IF(
            Parameters!$D$16=1,
            IFERROR(
                AVERAGE(IF(
                    ISNUMBER(M67:V67),
                    IF(
                        M$5:V$5=1,
                        M67:V67,
                        ""),
                    "")),
                AVERAGE(IF(
                    ISNUMBER(M67:V67),
                    IF(
                        M$5:V$5=2,
                        M67:V67,
                        ""),
                    ""))
            ),
            IF(
                Parameters!$D$17=1,
                IFERROR(
                    IF(
                        OR(
                            IF(
                                ISNUMBER(M67:V67),
                                IF(
                                    M$5:V$5=1,
                                    M67:V67,
                                    ""),
                                "")
                            =0),
                        0,
                        GEOMEAN(IF(
                            ISNUMBER(M67:V67),
                            IF(
                                M$5:V$5=1,
                                M67:V67,
                                ""),
                            ""))
                    ),
                    IF(
                        OR(IF(
                            ISNUMBER(M67:V67),
                            IF(
                                M$5:V$5=2,
                                M67:V67,
                                ""),
                            "")
                            =0),
                        0,
                        GEOMEAN(IF(
                            ISNUMBER(M67:V67),
                            IF(
                                M$5:V$5=2,
                                M67:V67,
                                ""),
                            "")))
                )
            )
        )
    )
)</f>
        <v>0</v>
      </c>
      <c r="J67" s="242">
        <v>45188</v>
      </c>
      <c r="K67" s="242">
        <v>44887</v>
      </c>
      <c r="L67" s="91" t="s">
        <v>106</v>
      </c>
      <c r="M67" s="192">
        <v>4.6666666666666599</v>
      </c>
      <c r="N67" s="192" t="s">
        <v>409</v>
      </c>
      <c r="O67" s="192">
        <v>0</v>
      </c>
      <c r="P67" s="192">
        <v>0</v>
      </c>
      <c r="Q67" s="192">
        <v>0</v>
      </c>
      <c r="R67" s="192" t="s">
        <v>409</v>
      </c>
      <c r="S67" s="192">
        <v>3.8</v>
      </c>
      <c r="T67" s="192" t="s">
        <v>409</v>
      </c>
      <c r="U67" s="192">
        <v>0</v>
      </c>
      <c r="V67" s="192" t="s">
        <v>409</v>
      </c>
      <c r="W67" s="192">
        <v>0</v>
      </c>
      <c r="X67" s="192" t="s">
        <v>409</v>
      </c>
      <c r="Y67" s="192"/>
      <c r="Z67" s="192"/>
      <c r="AA67" s="80"/>
      <c r="AB67" s="80"/>
      <c r="AC67" s="80"/>
    </row>
    <row r="68" spans="1:29" x14ac:dyDescent="0.2">
      <c r="A68" s="84">
        <v>61</v>
      </c>
      <c r="B68" s="84" t="str">
        <f ca="1"/>
        <v>Estonia</v>
      </c>
      <c r="C68" s="84" t="str">
        <f ca="1"/>
        <v>EST</v>
      </c>
      <c r="D68" s="219" t="str">
        <f ca="1"/>
        <v>ECS           Europe &amp; Central Asia</v>
      </c>
      <c r="E68" s="219" t="str">
        <f ca="1"/>
        <v>NA</v>
      </c>
      <c r="F68" s="190"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$M$4:$V$4,
                    (M68:V68),
                    "")),
            1,
            0))
        =0,
    NA(),
    IF(
        Parameters!$D$15=1,
        IF(
            SUM(--(ISNUMBER(IF($M$4:$V$4=1,(M68:V68),""))))&gt;0,
            MAX(IF(
                ISNUMBER(M68:V68),
                IF(
                    M$4:V$4=1,
                    M68:V68,
                    ""),
                "")),
            MAX(IF(
                ISNUMBER(M68:V68),
                IF(
                    M$4:V$4=2,
                    M68:V68,
                    ""),
                ""))
        ),
        IF(
            Parameters!$D$16=1,
            IFERROR(
                AVERAGE(IF(
                    ISNUMBER(M68:V68),
                    IF(
                        M$4:V$4=1,
                        M68:V68,
                        ""),
                    "")),
                AVERAGE(IF(
                    ISNUMBER(M68:V68),
                    IF(
                        M$4:V$4=2,
                        M68:V68,
                        ""),
                    ""))
            ),
            IF(
                Parameters!$D$17=1,
                IFERROR(
                    IF(
                        OR(
                            IF(
                                ISNUMBER(M68:V68),
                                IF(
                                    M$4:V$4=1,
                                    M68:V68,
                                    ""),
                                "")
                            =0),
                        0,
                        GEOMEAN(IF(
                            ISNUMBER(M68:V68),
                            IF(
                                M$4:V$4=1,
                                M68:V68,
                                ""),
                            ""))
                    ),
                    IF(
                        OR(IF(
                            ISNUMBER(M68:V68),
                            IF(
                                M$4:V$4=2,
                                M68:V68,
                                ""),
                            "")
                            =0),
                        0,
                        GEOMEAN(IF(
                            ISNUMBER(M68:V68),
                            IF(
                                M$4:V$4=2,
                                M68:V68,
                                ""),
                            "")))
                )
            )
        )
    )
)</f>
        <v>0.83333333333333304</v>
      </c>
      <c r="I68" s="191" cm="1">
        <f t="array" ref="I68">IF(
    SUM(IF(
            ISNUMBER(
                IF(
                    $M$5:$V$5,
                    (M68:V68),
                    "")),
            1,
            0))
        =0,
    NA(),
    IF(
        Parameters!$D$15=1,
        IF(
            SUM(--(ISNUMBER(IF($M$5:$V$5=1,(M68:V68),""))))&gt;0,
            MAX(IF(
                ISNUMBER(M68:V68),
                IF(
                    M$5:V$5=1,
                    M68:V68,
                    ""),
                "")),
            MAX(IF(
                ISNUMBER(M68:V68),
                IF(
                    M$5:V$5=2,
                    M68:V68,
                    ""),
                ""))
        ),
        IF(
            Parameters!$D$16=1,
            IFERROR(
                AVERAGE(IF(
                    ISNUMBER(M68:V68),
                    IF(
                        M$5:V$5=1,
                        M68:V68,
                        ""),
                    "")),
                AVERAGE(IF(
                    ISNUMBER(M68:V68),
                    IF(
                        M$5:V$5=2,
                        M68:V68,
                        ""),
                    ""))
            ),
            IF(
                Parameters!$D$17=1,
                IFERROR(
                    IF(
                        OR(
                            IF(
                                ISNUMBER(M68:V68),
                                IF(
                                    M$5:V$5=1,
                                    M68:V68,
                                    ""),
                                "")
                            =0),
                        0,
                        GEOMEAN(IF(
                            ISNUMBER(M68:V68),
                            IF(
                                M$5:V$5=1,
                                M68:V68,
                                ""),
                            ""))
                    ),
                    IF(
                        OR(IF(
                            ISNUMBER(M68:V68),
                            IF(
                                M$5:V$5=2,
                                M68:V68,
                                ""),
                            "")
                            =0),
                        0,
                        GEOMEAN(IF(
                            ISNUMBER(M68:V68),
                            IF(
                                M$5:V$5=2,
                                M68:V68,
                                ""),
                            "")))
                )
            )
        )
    )
)</f>
        <v>0</v>
      </c>
      <c r="J68" s="242">
        <v>45188</v>
      </c>
      <c r="K68" s="242">
        <v>45203</v>
      </c>
      <c r="L68" s="91" t="s">
        <v>108</v>
      </c>
      <c r="M68" s="192">
        <v>0.83333333333333304</v>
      </c>
      <c r="N68" s="192">
        <v>0</v>
      </c>
      <c r="O68" s="192">
        <v>0</v>
      </c>
      <c r="P68" s="192">
        <v>0</v>
      </c>
      <c r="Q68" s="192">
        <v>0</v>
      </c>
      <c r="R68" s="192" t="s">
        <v>409</v>
      </c>
      <c r="S68" s="192">
        <v>1.5</v>
      </c>
      <c r="T68" s="192" t="s">
        <v>905</v>
      </c>
      <c r="U68" s="192">
        <v>0</v>
      </c>
      <c r="V68" s="192" t="s">
        <v>409</v>
      </c>
      <c r="W68" s="192">
        <v>0</v>
      </c>
      <c r="X68" s="192" t="s">
        <v>409</v>
      </c>
      <c r="Y68" s="192"/>
      <c r="Z68" s="192"/>
      <c r="AA68" s="80"/>
      <c r="AB68" s="80"/>
      <c r="AC68" s="80"/>
    </row>
    <row r="69" spans="1:29" x14ac:dyDescent="0.2">
      <c r="A69" s="84">
        <v>62</v>
      </c>
      <c r="B69" s="84" t="str">
        <f ca="1"/>
        <v>Ethiopia</v>
      </c>
      <c r="C69" s="84" t="str">
        <f ca="1"/>
        <v>ETH</v>
      </c>
      <c r="D69" s="219" t="str">
        <f ca="1"/>
        <v>SSF           Sub-Saharan Africa</v>
      </c>
      <c r="E69" s="219" t="str">
        <f ca="1"/>
        <v>IDA</v>
      </c>
      <c r="F69" s="190"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6.7082039324993685</v>
      </c>
      <c r="H69" s="80" cm="1">
        <f t="array" ref="H69">IF(
    SUM(IF(
            ISNUMBER(
                IF(
                    $M$4:$V$4,
                    (M69:V69),
                    "")),
            1,
            0))
        =0,
    NA(),
    IF(
        Parameters!$D$15=1,
        IF(
            SUM(--(ISNUMBER(IF($M$4:$V$4=1,(M69:V69),""))))&gt;0,
            MAX(IF(
                ISNUMBER(M69:V69),
                IF(
                    M$4:V$4=1,
                    M69:V69,
                    ""),
                "")),
            MAX(IF(
                ISNUMBER(M69:V69),
                IF(
                    M$4:V$4=2,
                    M69:V69,
                    ""),
                ""))
        ),
        IF(
            Parameters!$D$16=1,
            IFERROR(
                AVERAGE(IF(
                    ISNUMBER(M69:V69),
                    IF(
                        M$4:V$4=1,
                        M69:V69,
                        ""),
                    "")),
                AVERAGE(IF(
                    ISNUMBER(M69:V69),
                    IF(
                        M$4:V$4=2,
                        M69:V69,
                        ""),
                    ""))
            ),
            IF(
                Parameters!$D$17=1,
                IFERROR(
                    IF(
                        OR(
                            IF(
                                ISNUMBER(M69:V69),
                                IF(
                                    M$4:V$4=1,
                                    M69:V69,
                                    ""),
                                "")
                            =0),
                        0,
                        GEOMEAN(IF(
                            ISNUMBER(M69:V69),
                            IF(
                                M$4:V$4=1,
                                M69:V69,
                                ""),
                            ""))
                    ),
                    IF(
                        OR(IF(
                            ISNUMBER(M69:V69),
                            IF(
                                M$4:V$4=2,
                                M69:V69,
                                ""),
                            "")
                            =0),
                        0,
                        GEOMEAN(IF(
                            ISNUMBER(M69:V69),
                            IF(
                                M$4:V$4=2,
                                M69:V69,
                                ""),
                            "")))
                )
            )
        )
    )
)</f>
        <v>4.5</v>
      </c>
      <c r="I69" s="191" cm="1">
        <f t="array" ref="I69">IF(
    SUM(IF(
            ISNUMBER(
                IF(
                    $M$5:$V$5,
                    (M69:V69),
                    "")),
            1,
            0))
        =0,
    NA(),
    IF(
        Parameters!$D$15=1,
        IF(
            SUM(--(ISNUMBER(IF($M$5:$V$5=1,(M69:V69),""))))&gt;0,
            MAX(IF(
                ISNUMBER(M69:V69),
                IF(
                    M$5:V$5=1,
                    M69:V69,
                    ""),
                "")),
            MAX(IF(
                ISNUMBER(M69:V69),
                IF(
                    M$5:V$5=2,
                    M69:V69,
                    ""),
                ""))
        ),
        IF(
            Parameters!$D$16=1,
            IFERROR(
                AVERAGE(IF(
                    ISNUMBER(M69:V69),
                    IF(
                        M$5:V$5=1,
                        M69:V69,
                        ""),
                    "")),
                AVERAGE(IF(
                    ISNUMBER(M69:V69),
                    IF(
                        M$5:V$5=2,
                        M69:V69,
                        ""),
                    ""))
            ),
            IF(
                Parameters!$D$17=1,
                IFERROR(
                    IF(
                        OR(
                            IF(
                                ISNUMBER(M69:V69),
                                IF(
                                    M$5:V$5=1,
                                    M69:V69,
                                    ""),
                                "")
                            =0),
                        0,
                        GEOMEAN(IF(
                            ISNUMBER(M69:V69),
                            IF(
                                M$5:V$5=1,
                                M69:V69,
                                ""),
                            ""))
                    ),
                    IF(
                        OR(IF(
                            ISNUMBER(M69:V69),
                            IF(
                                M$5:V$5=2,
                                M69:V69,
                                ""),
                            "")
                            =0),
                        0,
                        GEOMEAN(IF(
                            ISNUMBER(M69:V69),
                            IF(
                                M$5:V$5=2,
                                M69:V69,
                                ""),
                            "")))
                )
            )
        )
    )
)</f>
        <v>10</v>
      </c>
      <c r="J69" s="242">
        <v>45188</v>
      </c>
      <c r="K69" s="242">
        <v>45145</v>
      </c>
      <c r="L69" s="91" t="s">
        <v>110</v>
      </c>
      <c r="M69" s="192">
        <v>4.5</v>
      </c>
      <c r="N69" s="192" t="s">
        <v>409</v>
      </c>
      <c r="O69" s="192">
        <v>0</v>
      </c>
      <c r="P69" s="192">
        <v>10</v>
      </c>
      <c r="Q69" s="192">
        <v>0</v>
      </c>
      <c r="R69" s="192" t="s">
        <v>409</v>
      </c>
      <c r="S69" s="192">
        <v>3.7</v>
      </c>
      <c r="T69" s="192" t="s">
        <v>409</v>
      </c>
      <c r="U69" s="192">
        <v>0</v>
      </c>
      <c r="V69" s="192" t="s">
        <v>855</v>
      </c>
      <c r="W69" s="192">
        <v>0.31868131868131799</v>
      </c>
      <c r="X69" s="192" t="s">
        <v>409</v>
      </c>
      <c r="Y69" s="192"/>
      <c r="Z69" s="192"/>
      <c r="AA69" s="80"/>
      <c r="AB69" s="80"/>
      <c r="AC69" s="80"/>
    </row>
    <row r="70" spans="1:29" x14ac:dyDescent="0.2">
      <c r="A70" s="84">
        <v>63</v>
      </c>
      <c r="B70" s="84" t="str">
        <f ca="1"/>
        <v>Finland</v>
      </c>
      <c r="C70" s="84" t="str">
        <f ca="1"/>
        <v>FIN</v>
      </c>
      <c r="D70" s="219" t="str">
        <f ca="1"/>
        <v>ECS           Europe &amp; Central Asia</v>
      </c>
      <c r="E70" s="219" t="str">
        <f ca="1"/>
        <v>NA</v>
      </c>
      <c r="F70" s="190"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$M$4:$V$4,
                    (M70:V70),
                    "")),
            1,
            0))
        =0,
    NA(),
    IF(
        Parameters!$D$15=1,
        IF(
            SUM(--(ISNUMBER(IF($M$4:$V$4=1,(M70:V70),""))))&gt;0,
            MAX(IF(
                ISNUMBER(M70:V70),
                IF(
                    M$4:V$4=1,
                    M70:V70,
                    ""),
                "")),
            MAX(IF(
                ISNUMBER(M70:V70),
                IF(
                    M$4:V$4=2,
                    M70:V70,
                    ""),
                ""))
        ),
        IF(
            Parameters!$D$16=1,
            IFERROR(
                AVERAGE(IF(
                    ISNUMBER(M70:V70),
                    IF(
                        M$4:V$4=1,
                        M70:V70,
                        ""),
                    "")),
                AVERAGE(IF(
                    ISNUMBER(M70:V70),
                    IF(
                        M$4:V$4=2,
                        M70:V70,
                        ""),
                    ""))
            ),
            IF(
                Parameters!$D$17=1,
                IFERROR(
                    IF(
                        OR(
                            IF(
                                ISNUMBER(M70:V70),
                                IF(
                                    M$4:V$4=1,
                                    M70:V70,
                                    ""),
                                "")
                            =0),
                        0,
                        GEOMEAN(IF(
                            ISNUMBER(M70:V70),
                            IF(
                                M$4:V$4=1,
                                M70:V70,
                                ""),
                            ""))
                    ),
                    IF(
                        OR(IF(
                            ISNUMBER(M70:V70),
                            IF(
                                M$4:V$4=2,
                                M70:V70,
                                ""),
                            "")
                            =0),
                        0,
                        GEOMEAN(IF(
                            ISNUMBER(M70:V70),
                            IF(
                                M$4:V$4=2,
                                M70:V70,
                                ""),
                            "")))
                )
            )
        )
    )
)</f>
        <v>2.1666666666666599</v>
      </c>
      <c r="I70" s="191" cm="1">
        <f t="array" ref="I70">IF(
    SUM(IF(
            ISNUMBER(
                IF(
                    $M$5:$V$5,
                    (M70:V70),
                    "")),
            1,
            0))
        =0,
    NA(),
    IF(
        Parameters!$D$15=1,
        IF(
            SUM(--(ISNUMBER(IF($M$5:$V$5=1,(M70:V70),""))))&gt;0,
            MAX(IF(
                ISNUMBER(M70:V70),
                IF(
                    M$5:V$5=1,
                    M70:V70,
                    ""),
                "")),
            MAX(IF(
                ISNUMBER(M70:V70),
                IF(
                    M$5:V$5=2,
                    M70:V70,
                    ""),
                ""))
        ),
        IF(
            Parameters!$D$16=1,
            IFERROR(
                AVERAGE(IF(
                    ISNUMBER(M70:V70),
                    IF(
                        M$5:V$5=1,
                        M70:V70,
                        ""),
                    "")),
                AVERAGE(IF(
                    ISNUMBER(M70:V70),
                    IF(
                        M$5:V$5=2,
                        M70:V70,
                        ""),
                    ""))
            ),
            IF(
                Parameters!$D$17=1,
                IFERROR(
                    IF(
                        OR(
                            IF(
                                ISNUMBER(M70:V70),
                                IF(
                                    M$5:V$5=1,
                                    M70:V70,
                                    ""),
                                "")
                            =0),
                        0,
                        GEOMEAN(IF(
                            ISNUMBER(M70:V70),
                            IF(
                                M$5:V$5=1,
                                M70:V70,
                                ""),
                            ""))
                    ),
                    IF(
                        OR(IF(
                            ISNUMBER(M70:V70),
                            IF(
                                M$5:V$5=2,
                                M70:V70,
                                ""),
                            "")
                            =0),
                        0,
                        GEOMEAN(IF(
                            ISNUMBER(M70:V70),
                            IF(
                                M$5:V$5=2,
                                M70:V70,
                                ""),
                            "")))
                )
            )
        )
    )
)</f>
        <v>0</v>
      </c>
      <c r="J70" s="242">
        <v>45188</v>
      </c>
      <c r="K70" s="242">
        <v>45016</v>
      </c>
      <c r="L70" s="91" t="s">
        <v>112</v>
      </c>
      <c r="M70" s="192">
        <v>2.1666666666666599</v>
      </c>
      <c r="N70" s="192" t="s">
        <v>409</v>
      </c>
      <c r="O70" s="192">
        <v>0</v>
      </c>
      <c r="P70" s="192">
        <v>0</v>
      </c>
      <c r="Q70" s="192">
        <v>0</v>
      </c>
      <c r="R70" s="192" t="s">
        <v>409</v>
      </c>
      <c r="S70" s="192">
        <v>2.2999999999999998</v>
      </c>
      <c r="T70" s="192" t="s">
        <v>409</v>
      </c>
      <c r="U70" s="192">
        <v>0</v>
      </c>
      <c r="V70" s="192" t="s">
        <v>409</v>
      </c>
      <c r="W70" s="192">
        <v>0</v>
      </c>
      <c r="X70" s="192" t="s">
        <v>409</v>
      </c>
      <c r="Y70" s="192"/>
      <c r="Z70" s="192"/>
      <c r="AA70" s="80"/>
      <c r="AB70" s="80"/>
      <c r="AC70" s="80"/>
    </row>
    <row r="71" spans="1:29" x14ac:dyDescent="0.2">
      <c r="A71" s="84">
        <v>64</v>
      </c>
      <c r="B71" s="84" t="str">
        <f ca="1"/>
        <v>Fiji</v>
      </c>
      <c r="C71" s="84" t="str">
        <f ca="1"/>
        <v>FJI</v>
      </c>
      <c r="D71" s="219" t="str">
        <f ca="1"/>
        <v>EAS           East Asia &amp; Pacific</v>
      </c>
      <c r="E71" s="219" t="str">
        <f ca="1"/>
        <v>Blend</v>
      </c>
      <c r="F71" s="190"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$M$4:$V$4,
                    (M71:V71),
                    "")),
            1,
            0))
        =0,
    NA(),
    IF(
        Parameters!$D$15=1,
        IF(
            SUM(--(ISNUMBER(IF($M$4:$V$4=1,(M71:V71),""))))&gt;0,
            MAX(IF(
                ISNUMBER(M71:V71),
                IF(
                    M$4:V$4=1,
                    M71:V71,
                    ""),
                "")),
            MAX(IF(
                ISNUMBER(M71:V71),
                IF(
                    M$4:V$4=2,
                    M71:V71,
                    ""),
                ""))
        ),
        IF(
            Parameters!$D$16=1,
            IFERROR(
                AVERAGE(IF(
                    ISNUMBER(M71:V71),
                    IF(
                        M$4:V$4=1,
                        M71:V71,
                        ""),
                    "")),
                AVERAGE(IF(
                    ISNUMBER(M71:V71),
                    IF(
                        M$4:V$4=2,
                        M71:V71,
                        ""),
                    ""))
            ),
            IF(
                Parameters!$D$17=1,
                IFERROR(
                    IF(
                        OR(
                            IF(
                                ISNUMBER(M71:V71),
                                IF(
                                    M$4:V$4=1,
                                    M71:V71,
                                    ""),
                                "")
                            =0),
                        0,
                        GEOMEAN(IF(
                            ISNUMBER(M71:V71),
                            IF(
                                M$4:V$4=1,
                                M71:V71,
                                ""),
                            ""))
                    ),
                    IF(
                        OR(IF(
                            ISNUMBER(M71:V71),
                            IF(
                                M$4:V$4=2,
                                M71:V71,
                                ""),
                            "")
                            =0),
                        0,
                        GEOMEAN(IF(
                            ISNUMBER(M71:V71),
                            IF(
                                M$4:V$4=2,
                                M71:V71,
                                ""),
                            "")))
                )
            )
        )
    )
)</f>
        <v>6.5</v>
      </c>
      <c r="I71" s="191" cm="1">
        <f t="array" ref="I71">IF(
    SUM(IF(
            ISNUMBER(
                IF(
                    $M$5:$V$5,
                    (M71:V71),
                    "")),
            1,
            0))
        =0,
    NA(),
    IF(
        Parameters!$D$15=1,
        IF(
            SUM(--(ISNUMBER(IF($M$5:$V$5=1,(M71:V71),""))))&gt;0,
            MAX(IF(
                ISNUMBER(M71:V71),
                IF(
                    M$5:V$5=1,
                    M71:V71,
                    ""),
                "")),
            MAX(IF(
                ISNUMBER(M71:V71),
                IF(
                    M$5:V$5=2,
                    M71:V71,
                    ""),
                ""))
        ),
        IF(
            Parameters!$D$16=1,
            IFERROR(
                AVERAGE(IF(
                    ISNUMBER(M71:V71),
                    IF(
                        M$5:V$5=1,
                        M71:V71,
                        ""),
                    "")),
                AVERAGE(IF(
                    ISNUMBER(M71:V71),
                    IF(
                        M$5:V$5=2,
                        M71:V71,
                        ""),
                    ""))
            ),
            IF(
                Parameters!$D$17=1,
                IFERROR(
                    IF(
                        OR(
                            IF(
                                ISNUMBER(M71:V71),
                                IF(
                                    M$5:V$5=1,
                                    M71:V71,
                                    ""),
                                "")
                            =0),
                        0,
                        GEOMEAN(IF(
                            ISNUMBER(M71:V71),
                            IF(
                                M$5:V$5=1,
                                M71:V71,
                                ""),
                            ""))
                    ),
                    IF(
                        OR(IF(
                            ISNUMBER(M71:V71),
                            IF(
                                M$5:V$5=2,
                                M71:V71,
                                ""),
                            "")
                            =0),
                        0,
                        GEOMEAN(IF(
                            ISNUMBER(M71:V71),
                            IF(
                                M$5:V$5=2,
                                M71:V71,
                                ""),
                            "")))
                )
            )
        )
    )
)</f>
        <v>0</v>
      </c>
      <c r="J71" s="242">
        <v>45188</v>
      </c>
      <c r="K71" s="242">
        <v>45019</v>
      </c>
      <c r="L71" s="91" t="s">
        <v>114</v>
      </c>
      <c r="M71" s="192">
        <v>6.5</v>
      </c>
      <c r="N71" s="192" t="s">
        <v>409</v>
      </c>
      <c r="O71" s="192">
        <v>0</v>
      </c>
      <c r="P71" s="192">
        <v>0</v>
      </c>
      <c r="Q71" s="192">
        <v>0</v>
      </c>
      <c r="R71" s="192" t="s">
        <v>409</v>
      </c>
      <c r="S71" s="192">
        <v>4.9000000000000004</v>
      </c>
      <c r="T71" s="192" t="s">
        <v>409</v>
      </c>
      <c r="U71" s="192">
        <v>0</v>
      </c>
      <c r="V71" s="192" t="s">
        <v>409</v>
      </c>
      <c r="W71" s="192">
        <v>0</v>
      </c>
      <c r="X71" s="192" t="s">
        <v>409</v>
      </c>
      <c r="Y71" s="192"/>
      <c r="Z71" s="192"/>
      <c r="AA71" s="80"/>
      <c r="AB71" s="80"/>
      <c r="AC71" s="80"/>
    </row>
    <row r="72" spans="1:29" x14ac:dyDescent="0.2">
      <c r="A72" s="84">
        <v>65</v>
      </c>
      <c r="B72" s="84" t="str">
        <f ca="1"/>
        <v>France</v>
      </c>
      <c r="C72" s="84" t="str">
        <f ca="1"/>
        <v>FRA</v>
      </c>
      <c r="D72" s="219" t="str">
        <f ca="1"/>
        <v>ECS           Europe &amp; Central Asia</v>
      </c>
      <c r="E72" s="219" t="str">
        <f ca="1"/>
        <v>NA</v>
      </c>
      <c r="F72" s="190"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$M$4:$V$4,
                    (M72:V72),
                    "")),
            1,
            0))
        =0,
    NA(),
    IF(
        Parameters!$D$15=1,
        IF(
            SUM(--(ISNUMBER(IF($M$4:$V$4=1,(M72:V72),""))))&gt;0,
            MAX(IF(
                ISNUMBER(M72:V72),
                IF(
                    M$4:V$4=1,
                    M72:V72,
                    ""),
                "")),
            MAX(IF(
                ISNUMBER(M72:V72),
                IF(
                    M$4:V$4=2,
                    M72:V72,
                    ""),
                ""))
        ),
        IF(
            Parameters!$D$16=1,
            IFERROR(
                AVERAGE(IF(
                    ISNUMBER(M72:V72),
                    IF(
                        M$4:V$4=1,
                        M72:V72,
                        ""),
                    "")),
                AVERAGE(IF(
                    ISNUMBER(M72:V72),
                    IF(
                        M$4:V$4=2,
                        M72:V72,
                        ""),
                    ""))
            ),
            IF(
                Parameters!$D$17=1,
                IFERROR(
                    IF(
                        OR(
                            IF(
                                ISNUMBER(M72:V72),
                                IF(
                                    M$4:V$4=1,
                                    M72:V72,
                                    ""),
                                "")
                            =0),
                        0,
                        GEOMEAN(IF(
                            ISNUMBER(M72:V72),
                            IF(
                                M$4:V$4=1,
                                M72:V72,
                                ""),
                            ""))
                    ),
                    IF(
                        OR(IF(
                            ISNUMBER(M72:V72),
                            IF(
                                M$4:V$4=2,
                                M72:V72,
                                ""),
                            "")
                            =0),
                        0,
                        GEOMEAN(IF(
                            ISNUMBER(M72:V72),
                            IF(
                                M$4:V$4=2,
                                M72:V72,
                                ""),
                            "")))
                )
            )
        )
    )
)</f>
        <v>4.8333333333333304</v>
      </c>
      <c r="I72" s="191" cm="1">
        <f t="array" ref="I72">IF(
    SUM(IF(
            ISNUMBER(
                IF(
                    $M$5:$V$5,
                    (M72:V72),
                    "")),
            1,
            0))
        =0,
    NA(),
    IF(
        Parameters!$D$15=1,
        IF(
            SUM(--(ISNUMBER(IF($M$5:$V$5=1,(M72:V72),""))))&gt;0,
            MAX(IF(
                ISNUMBER(M72:V72),
                IF(
                    M$5:V$5=1,
                    M72:V72,
                    ""),
                "")),
            MAX(IF(
                ISNUMBER(M72:V72),
                IF(
                    M$5:V$5=2,
                    M72:V72,
                    ""),
                ""))
        ),
        IF(
            Parameters!$D$16=1,
            IFERROR(
                AVERAGE(IF(
                    ISNUMBER(M72:V72),
                    IF(
                        M$5:V$5=1,
                        M72:V72,
                        ""),
                    "")),
                AVERAGE(IF(
                    ISNUMBER(M72:V72),
                    IF(
                        M$5:V$5=2,
                        M72:V72,
                        ""),
                    ""))
            ),
            IF(
                Parameters!$D$17=1,
                IFERROR(
                    IF(
                        OR(
                            IF(
                                ISNUMBER(M72:V72),
                                IF(
                                    M$5:V$5=1,
                                    M72:V72,
                                    ""),
                                "")
                            =0),
                        0,
                        GEOMEAN(IF(
                            ISNUMBER(M72:V72),
                            IF(
                                M$5:V$5=1,
                                M72:V72,
                                ""),
                            ""))
                    ),
                    IF(
                        OR(IF(
                            ISNUMBER(M72:V72),
                            IF(
                                M$5:V$5=2,
                                M72:V72,
                                ""),
                            "")
                            =0),
                        0,
                        GEOMEAN(IF(
                            ISNUMBER(M72:V72),
                            IF(
                                M$5:V$5=2,
                                M72:V72,
                                ""),
                            "")))
                )
            )
        )
    )
)</f>
        <v>0</v>
      </c>
      <c r="J72" s="242">
        <v>45188</v>
      </c>
      <c r="K72" s="242">
        <v>45203</v>
      </c>
      <c r="L72" s="91" t="s">
        <v>116</v>
      </c>
      <c r="M72" s="192">
        <v>4.8333333333333304</v>
      </c>
      <c r="N72" s="192">
        <v>0</v>
      </c>
      <c r="O72" s="192">
        <v>0</v>
      </c>
      <c r="P72" s="192">
        <v>0</v>
      </c>
      <c r="Q72" s="192">
        <v>0</v>
      </c>
      <c r="R72" s="192" t="s">
        <v>409</v>
      </c>
      <c r="S72" s="192">
        <v>3.9</v>
      </c>
      <c r="T72" s="192" t="s">
        <v>905</v>
      </c>
      <c r="U72" s="192">
        <v>0</v>
      </c>
      <c r="V72" s="192" t="s">
        <v>409</v>
      </c>
      <c r="W72" s="192">
        <v>3.03030303030303E-2</v>
      </c>
      <c r="X72" s="192" t="s">
        <v>409</v>
      </c>
      <c r="Y72" s="192"/>
      <c r="Z72" s="192"/>
      <c r="AA72" s="80"/>
      <c r="AB72" s="80"/>
      <c r="AC72" s="80"/>
    </row>
    <row r="73" spans="1:29"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$M$4:$V$4,
                    (M73:V73),
                    "")),
            1,
            0))
        =0,
    NA(),
    IF(
        Parameters!$D$15=1,
        IF(
            SUM(--(ISNUMBER(IF($M$4:$V$4=1,(M73:V73),""))))&gt;0,
            MAX(IF(
                ISNUMBER(M73:V73),
                IF(
                    M$4:V$4=1,
                    M73:V73,
                    ""),
                "")),
            MAX(IF(
                ISNUMBER(M73:V73),
                IF(
                    M$4:V$4=2,
                    M73:V73,
                    ""),
                ""))
        ),
        IF(
            Parameters!$D$16=1,
            IFERROR(
                AVERAGE(IF(
                    ISNUMBER(M73:V73),
                    IF(
                        M$4:V$4=1,
                        M73:V73,
                        ""),
                    "")),
                AVERAGE(IF(
                    ISNUMBER(M73:V73),
                    IF(
                        M$4:V$4=2,
                        M73:V73,
                        ""),
                    ""))
            ),
            IF(
                Parameters!$D$17=1,
                IFERROR(
                    IF(
                        OR(
                            IF(
                                ISNUMBER(M73:V73),
                                IF(
                                    M$4:V$4=1,
                                    M73:V73,
                                    ""),
                                "")
                            =0),
                        0,
                        GEOMEAN(IF(
                            ISNUMBER(M73:V73),
                            IF(
                                M$4:V$4=1,
                                M73:V73,
                                ""),
                            ""))
                    ),
                    IF(
                        OR(IF(
                            ISNUMBER(M73:V73),
                            IF(
                                M$4:V$4=2,
                                M73:V73,
                                ""),
                            "")
                            =0),
                        0,
                        GEOMEAN(IF(
                            ISNUMBER(M73:V73),
                            IF(
                                M$4:V$4=2,
                                M73:V73,
                                ""),
                            "")))
                )
            )
        )
    )
)</f>
        <v>#N/A</v>
      </c>
      <c r="I73" s="191" cm="1">
        <f t="array" ref="I73">IF(
    SUM(IF(
            ISNUMBER(
                IF(
                    $M$5:$V$5,
                    (M73:V73),
                    "")),
            1,
            0))
        =0,
    NA(),
    IF(
        Parameters!$D$15=1,
        IF(
            SUM(--(ISNUMBER(IF($M$5:$V$5=1,(M73:V73),""))))&gt;0,
            MAX(IF(
                ISNUMBER(M73:V73),
                IF(
                    M$5:V$5=1,
                    M73:V73,
                    ""),
                "")),
            MAX(IF(
                ISNUMBER(M73:V73),
                IF(
                    M$5:V$5=2,
                    M73:V73,
                    ""),
                ""))
        ),
        IF(
            Parameters!$D$16=1,
            IFERROR(
                AVERAGE(IF(
                    ISNUMBER(M73:V73),
                    IF(
                        M$5:V$5=1,
                        M73:V73,
                        ""),
                    "")),
                AVERAGE(IF(
                    ISNUMBER(M73:V73),
                    IF(
                        M$5:V$5=2,
                        M73:V73,
                        ""),
                    ""))
            ),
            IF(
                Parameters!$D$17=1,
                IFERROR(
                    IF(
                        OR(
                            IF(
                                ISNUMBER(M73:V73),
                                IF(
                                    M$5:V$5=1,
                                    M73:V73,
                                    ""),
                                "")
                            =0),
                        0,
                        GEOMEAN(IF(
                            ISNUMBER(M73:V73),
                            IF(
                                M$5:V$5=1,
                                M73:V73,
                                ""),
                            ""))
                    ),
                    IF(
                        OR(IF(
                            ISNUMBER(M73:V73),
                            IF(
                                M$5:V$5=2,
                                M73:V73,
                                ""),
                            "")
                            =0),
                        0,
                        GEOMEAN(IF(
                            ISNUMBER(M73:V73),
                            IF(
                                M$5:V$5=2,
                                M73:V73,
                                ""),
                            "")))
                )
            )
        )
    )
)</f>
        <v>0</v>
      </c>
      <c r="J73" s="242" t="s">
        <v>409</v>
      </c>
      <c r="K73" s="242">
        <v>44887</v>
      </c>
      <c r="L73" s="91" t="s">
        <v>701</v>
      </c>
      <c r="M73" s="192" t="s">
        <v>409</v>
      </c>
      <c r="N73" s="192" t="s">
        <v>409</v>
      </c>
      <c r="O73" s="192" t="s">
        <v>409</v>
      </c>
      <c r="P73" s="192">
        <v>0</v>
      </c>
      <c r="Q73" s="192">
        <v>0</v>
      </c>
      <c r="R73" s="192" t="s">
        <v>409</v>
      </c>
      <c r="S73" s="192" t="s">
        <v>409</v>
      </c>
      <c r="T73" s="192" t="s">
        <v>409</v>
      </c>
      <c r="U73" s="192" t="s">
        <v>409</v>
      </c>
      <c r="V73" s="192" t="s">
        <v>409</v>
      </c>
      <c r="W73" s="192">
        <v>0</v>
      </c>
      <c r="X73" s="192" t="s">
        <v>409</v>
      </c>
      <c r="Y73" s="192"/>
      <c r="Z73" s="192"/>
      <c r="AA73" s="80"/>
      <c r="AB73" s="80"/>
      <c r="AC73" s="80"/>
    </row>
    <row r="74" spans="1:29" x14ac:dyDescent="0.2">
      <c r="A74" s="84">
        <v>67</v>
      </c>
      <c r="B74" s="84" t="str">
        <f ca="1"/>
        <v>Micronesia, Fed. Sts.</v>
      </c>
      <c r="C74" s="84" t="str">
        <f ca="1"/>
        <v>FSM</v>
      </c>
      <c r="D74" s="219" t="str">
        <f ca="1"/>
        <v>EAS           East Asia &amp; Pacific</v>
      </c>
      <c r="E74" s="219" t="str">
        <f ca="1"/>
        <v>IDA</v>
      </c>
      <c r="F74" s="190" t="str">
        <f t="shared" ca="1" si="4"/>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$M$4:$V$4,
                    (M74:V74),
                    "")),
            1,
            0))
        =0,
    NA(),
    IF(
        Parameters!$D$15=1,
        IF(
            SUM(--(ISNUMBER(IF($M$4:$V$4=1,(M74:V74),""))))&gt;0,
            MAX(IF(
                ISNUMBER(M74:V74),
                IF(
                    M$4:V$4=1,
                    M74:V74,
                    ""),
                "")),
            MAX(IF(
                ISNUMBER(M74:V74),
                IF(
                    M$4:V$4=2,
                    M74:V74,
                    ""),
                ""))
        ),
        IF(
            Parameters!$D$16=1,
            IFERROR(
                AVERAGE(IF(
                    ISNUMBER(M74:V74),
                    IF(
                        M$4:V$4=1,
                        M74:V74,
                        ""),
                    "")),
                AVERAGE(IF(
                    ISNUMBER(M74:V74),
                    IF(
                        M$4:V$4=2,
                        M74:V74,
                        ""),
                    ""))
            ),
            IF(
                Parameters!$D$17=1,
                IFERROR(
                    IF(
                        OR(
                            IF(
                                ISNUMBER(M74:V74),
                                IF(
                                    M$4:V$4=1,
                                    M74:V74,
                                    ""),
                                "")
                            =0),
                        0,
                        GEOMEAN(IF(
                            ISNUMBER(M74:V74),
                            IF(
                                M$4:V$4=1,
                                M74:V74,
                                ""),
                            ""))
                    ),
                    IF(
                        OR(IF(
                            ISNUMBER(M74:V74),
                            IF(
                                M$4:V$4=2,
                                M74:V74,
                                ""),
                            "")
                            =0),
                        0,
                        GEOMEAN(IF(
                            ISNUMBER(M74:V74),
                            IF(
                                M$4:V$4=2,
                                M74:V74,
                                ""),
                            "")))
                )
            )
        )
    )
)</f>
        <v>3.5</v>
      </c>
      <c r="I74" s="191" cm="1">
        <f t="array" ref="I74">IF(
    SUM(IF(
            ISNUMBER(
                IF(
                    $M$5:$V$5,
                    (M74:V74),
                    "")),
            1,
            0))
        =0,
    NA(),
    IF(
        Parameters!$D$15=1,
        IF(
            SUM(--(ISNUMBER(IF($M$5:$V$5=1,(M74:V74),""))))&gt;0,
            MAX(IF(
                ISNUMBER(M74:V74),
                IF(
                    M$5:V$5=1,
                    M74:V74,
                    ""),
                "")),
            MAX(IF(
                ISNUMBER(M74:V74),
                IF(
                    M$5:V$5=2,
                    M74:V74,
                    ""),
                ""))
        ),
        IF(
            Parameters!$D$16=1,
            IFERROR(
                AVERAGE(IF(
                    ISNUMBER(M74:V74),
                    IF(
                        M$5:V$5=1,
                        M74:V74,
                        ""),
                    "")),
                AVERAGE(IF(
                    ISNUMBER(M74:V74),
                    IF(
                        M$5:V$5=2,
                        M74:V74,
                        ""),
                    ""))
            ),
            IF(
                Parameters!$D$17=1,
                IFERROR(
                    IF(
                        OR(
                            IF(
                                ISNUMBER(M74:V74),
                                IF(
                                    M$5:V$5=1,
                                    M74:V74,
                                    ""),
                                "")
                            =0),
                        0,
                        GEOMEAN(IF(
                            ISNUMBER(M74:V74),
                            IF(
                                M$5:V$5=1,
                                M74:V74,
                                ""),
                            ""))
                    ),
                    IF(
                        OR(IF(
                            ISNUMBER(M74:V74),
                            IF(
                                M$5:V$5=2,
                                M74:V74,
                                ""),
                            "")
                            =0),
                        0,
                        GEOMEAN(IF(
                            ISNUMBER(M74:V74),
                            IF(
                                M$5:V$5=2,
                                M74:V74,
                                ""),
                            "")))
                )
            )
        )
    )
)</f>
        <v>0</v>
      </c>
      <c r="J74" s="242">
        <v>45188</v>
      </c>
      <c r="K74" s="242">
        <v>45188</v>
      </c>
      <c r="L74" s="91" t="s">
        <v>117</v>
      </c>
      <c r="M74" s="192">
        <v>3.5</v>
      </c>
      <c r="N74" s="192" t="s">
        <v>409</v>
      </c>
      <c r="O74" s="192">
        <v>0</v>
      </c>
      <c r="P74" s="192">
        <v>0</v>
      </c>
      <c r="Q74" s="192">
        <v>0</v>
      </c>
      <c r="R74" s="192" t="s">
        <v>409</v>
      </c>
      <c r="S74" s="192">
        <v>3.1</v>
      </c>
      <c r="T74" s="192" t="s">
        <v>409</v>
      </c>
      <c r="U74" s="192">
        <v>0</v>
      </c>
      <c r="V74" s="192" t="s">
        <v>409</v>
      </c>
      <c r="W74" s="192">
        <v>0</v>
      </c>
      <c r="X74" s="192" t="s">
        <v>409</v>
      </c>
      <c r="Y74" s="192"/>
      <c r="Z74" s="192"/>
      <c r="AA74" s="80"/>
      <c r="AB74" s="80"/>
      <c r="AC74" s="80"/>
    </row>
    <row r="75" spans="1:29" x14ac:dyDescent="0.2">
      <c r="A75" s="84">
        <v>68</v>
      </c>
      <c r="B75" s="84" t="str">
        <f ca="1"/>
        <v>Gabon</v>
      </c>
      <c r="C75" s="84" t="str">
        <f ca="1"/>
        <v>GAB</v>
      </c>
      <c r="D75" s="219" t="str">
        <f ca="1"/>
        <v>SSF           Sub-Saharan Africa</v>
      </c>
      <c r="E75" s="219" t="str">
        <f ca="1"/>
        <v>IBRD</v>
      </c>
      <c r="F75" s="190"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$M$4:$V$4,
                    (M75:V75),
                    "")),
            1,
            0))
        =0,
    NA(),
    IF(
        Parameters!$D$15=1,
        IF(
            SUM(--(ISNUMBER(IF($M$4:$V$4=1,(M75:V75),""))))&gt;0,
            MAX(IF(
                ISNUMBER(M75:V75),
                IF(
                    M$4:V$4=1,
                    M75:V75,
                    ""),
                "")),
            MAX(IF(
                ISNUMBER(M75:V75),
                IF(
                    M$4:V$4=2,
                    M75:V75,
                    ""),
                ""))
        ),
        IF(
            Parameters!$D$16=1,
            IFERROR(
                AVERAGE(IF(
                    ISNUMBER(M75:V75),
                    IF(
                        M$4:V$4=1,
                        M75:V75,
                        ""),
                    "")),
                AVERAGE(IF(
                    ISNUMBER(M75:V75),
                    IF(
                        M$4:V$4=2,
                        M75:V75,
                        ""),
                    ""))
            ),
            IF(
                Parameters!$D$17=1,
                IFERROR(
                    IF(
                        OR(
                            IF(
                                ISNUMBER(M75:V75),
                                IF(
                                    M$4:V$4=1,
                                    M75:V75,
                                    ""),
                                "")
                            =0),
                        0,
                        GEOMEAN(IF(
                            ISNUMBER(M75:V75),
                            IF(
                                M$4:V$4=1,
                                M75:V75,
                                ""),
                            ""))
                    ),
                    IF(
                        OR(IF(
                            ISNUMBER(M75:V75),
                            IF(
                                M$4:V$4=2,
                                M75:V75,
                                ""),
                            "")
                            =0),
                        0,
                        GEOMEAN(IF(
                            ISNUMBER(M75:V75),
                            IF(
                                M$4:V$4=2,
                                M75:V75,
                                ""),
                            "")))
                )
            )
        )
    )
)</f>
        <v>3.5</v>
      </c>
      <c r="I75" s="191" cm="1">
        <f t="array" ref="I75">IF(
    SUM(IF(
            ISNUMBER(
                IF(
                    $M$5:$V$5,
                    (M75:V75),
                    "")),
            1,
            0))
        =0,
    NA(),
    IF(
        Parameters!$D$15=1,
        IF(
            SUM(--(ISNUMBER(IF($M$5:$V$5=1,(M75:V75),""))))&gt;0,
            MAX(IF(
                ISNUMBER(M75:V75),
                IF(
                    M$5:V$5=1,
                    M75:V75,
                    ""),
                "")),
            MAX(IF(
                ISNUMBER(M75:V75),
                IF(
                    M$5:V$5=2,
                    M75:V75,
                    ""),
                ""))
        ),
        IF(
            Parameters!$D$16=1,
            IFERROR(
                AVERAGE(IF(
                    ISNUMBER(M75:V75),
                    IF(
                        M$5:V$5=1,
                        M75:V75,
                        ""),
                    "")),
                AVERAGE(IF(
                    ISNUMBER(M75:V75),
                    IF(
                        M$5:V$5=2,
                        M75:V75,
                        ""),
                    ""))
            ),
            IF(
                Parameters!$D$17=1,
                IFERROR(
                    IF(
                        OR(
                            IF(
                                ISNUMBER(M75:V75),
                                IF(
                                    M$5:V$5=1,
                                    M75:V75,
                                    ""),
                                "")
                            =0),
                        0,
                        GEOMEAN(IF(
                            ISNUMBER(M75:V75),
                            IF(
                                M$5:V$5=1,
                                M75:V75,
                                ""),
                            ""))
                    ),
                    IF(
                        OR(IF(
                            ISNUMBER(M75:V75),
                            IF(
                                M$5:V$5=2,
                                M75:V75,
                                ""),
                            "")
                            =0),
                        0,
                        GEOMEAN(IF(
                            ISNUMBER(M75:V75),
                            IF(
                                M$5:V$5=2,
                                M75:V75,
                                ""),
                            "")))
                )
            )
        )
    )
)</f>
        <v>0</v>
      </c>
      <c r="J75" s="242">
        <v>45188</v>
      </c>
      <c r="K75" s="242">
        <v>44862</v>
      </c>
      <c r="L75" s="91" t="s">
        <v>119</v>
      </c>
      <c r="M75" s="192">
        <v>3.5</v>
      </c>
      <c r="N75" s="192" t="s">
        <v>409</v>
      </c>
      <c r="O75" s="192">
        <v>0</v>
      </c>
      <c r="P75" s="192">
        <v>0</v>
      </c>
      <c r="Q75" s="192">
        <v>0</v>
      </c>
      <c r="R75" s="192" t="s">
        <v>409</v>
      </c>
      <c r="S75" s="192">
        <v>3.1</v>
      </c>
      <c r="T75" s="192" t="s">
        <v>409</v>
      </c>
      <c r="U75" s="192">
        <v>0</v>
      </c>
      <c r="V75" s="192" t="s">
        <v>409</v>
      </c>
      <c r="W75" s="192">
        <v>0</v>
      </c>
      <c r="X75" s="192" t="s">
        <v>409</v>
      </c>
      <c r="Y75" s="192"/>
      <c r="Z75" s="192"/>
      <c r="AA75" s="80"/>
      <c r="AB75" s="80"/>
      <c r="AC75" s="80"/>
    </row>
    <row r="76" spans="1:29" x14ac:dyDescent="0.2">
      <c r="A76" s="84">
        <v>69</v>
      </c>
      <c r="B76" s="84" t="str">
        <f ca="1"/>
        <v>United Kingdom</v>
      </c>
      <c r="C76" s="84" t="str">
        <f ca="1"/>
        <v>GBR</v>
      </c>
      <c r="D76" s="219" t="str">
        <f ca="1"/>
        <v>ECS           Europe &amp; Central Asia</v>
      </c>
      <c r="E76" s="219" t="str">
        <f ca="1"/>
        <v>NA</v>
      </c>
      <c r="F76" s="190"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$M$4:$V$4,
                    (M76:V76),
                    "")),
            1,
            0))
        =0,
    NA(),
    IF(
        Parameters!$D$15=1,
        IF(
            SUM(--(ISNUMBER(IF($M$4:$V$4=1,(M76:V76),""))))&gt;0,
            MAX(IF(
                ISNUMBER(M76:V76),
                IF(
                    M$4:V$4=1,
                    M76:V76,
                    ""),
                "")),
            MAX(IF(
                ISNUMBER(M76:V76),
                IF(
                    M$4:V$4=2,
                    M76:V76,
                    ""),
                ""))
        ),
        IF(
            Parameters!$D$16=1,
            IFERROR(
                AVERAGE(IF(
                    ISNUMBER(M76:V76),
                    IF(
                        M$4:V$4=1,
                        M76:V76,
                        ""),
                    "")),
                AVERAGE(IF(
                    ISNUMBER(M76:V76),
                    IF(
                        M$4:V$4=2,
                        M76:V76,
                        ""),
                    ""))
            ),
            IF(
                Parameters!$D$17=1,
                IFERROR(
                    IF(
                        OR(
                            IF(
                                ISNUMBER(M76:V76),
                                IF(
                                    M$4:V$4=1,
                                    M76:V76,
                                    ""),
                                "")
                            =0),
                        0,
                        GEOMEAN(IF(
                            ISNUMBER(M76:V76),
                            IF(
                                M$4:V$4=1,
                                M76:V76,
                                ""),
                            ""))
                    ),
                    IF(
                        OR(IF(
                            ISNUMBER(M76:V76),
                            IF(
                                M$4:V$4=2,
                                M76:V76,
                                ""),
                            "")
                            =0),
                        0,
                        GEOMEAN(IF(
                            ISNUMBER(M76:V76),
                            IF(
                                M$4:V$4=2,
                                M76:V76,
                                ""),
                            "")))
                )
            )
        )
    )
)</f>
        <v>4</v>
      </c>
      <c r="I76" s="191" cm="1">
        <f t="array" ref="I76">IF(
    SUM(IF(
            ISNUMBER(
                IF(
                    $M$5:$V$5,
                    (M76:V76),
                    "")),
            1,
            0))
        =0,
    NA(),
    IF(
        Parameters!$D$15=1,
        IF(
            SUM(--(ISNUMBER(IF($M$5:$V$5=1,(M76:V76),""))))&gt;0,
            MAX(IF(
                ISNUMBER(M76:V76),
                IF(
                    M$5:V$5=1,
                    M76:V76,
                    ""),
                "")),
            MAX(IF(
                ISNUMBER(M76:V76),
                IF(
                    M$5:V$5=2,
                    M76:V76,
                    ""),
                ""))
        ),
        IF(
            Parameters!$D$16=1,
            IFERROR(
                AVERAGE(IF(
                    ISNUMBER(M76:V76),
                    IF(
                        M$5:V$5=1,
                        M76:V76,
                        ""),
                    "")),
                AVERAGE(IF(
                    ISNUMBER(M76:V76),
                    IF(
                        M$5:V$5=2,
                        M76:V76,
                        ""),
                    ""))
            ),
            IF(
                Parameters!$D$17=1,
                IFERROR(
                    IF(
                        OR(
                            IF(
                                ISNUMBER(M76:V76),
                                IF(
                                    M$5:V$5=1,
                                    M76:V76,
                                    ""),
                                "")
                            =0),
                        0,
                        GEOMEAN(IF(
                            ISNUMBER(M76:V76),
                            IF(
                                M$5:V$5=1,
                                M76:V76,
                                ""),
                            ""))
                    ),
                    IF(
                        OR(IF(
                            ISNUMBER(M76:V76),
                            IF(
                                M$5:V$5=2,
                                M76:V76,
                                ""),
                            "")
                            =0),
                        0,
                        GEOMEAN(IF(
                            ISNUMBER(M76:V76),
                            IF(
                                M$5:V$5=2,
                                M76:V76,
                                ""),
                            "")))
                )
            )
        )
    )
)</f>
        <v>0</v>
      </c>
      <c r="J76" s="242">
        <v>45188</v>
      </c>
      <c r="K76" s="242">
        <v>44802</v>
      </c>
      <c r="L76" s="91" t="s">
        <v>121</v>
      </c>
      <c r="M76" s="192">
        <v>4</v>
      </c>
      <c r="N76" s="192" t="s">
        <v>409</v>
      </c>
      <c r="O76" s="192">
        <v>0</v>
      </c>
      <c r="P76" s="192">
        <v>0</v>
      </c>
      <c r="Q76" s="192">
        <v>0</v>
      </c>
      <c r="R76" s="192" t="s">
        <v>409</v>
      </c>
      <c r="S76" s="192">
        <v>3.4</v>
      </c>
      <c r="T76" s="192" t="s">
        <v>409</v>
      </c>
      <c r="U76" s="192">
        <v>0</v>
      </c>
      <c r="V76" s="192" t="s">
        <v>409</v>
      </c>
      <c r="W76" s="192">
        <v>0</v>
      </c>
      <c r="X76" s="192" t="s">
        <v>409</v>
      </c>
      <c r="Y76" s="192"/>
      <c r="Z76" s="192"/>
      <c r="AA76" s="80"/>
      <c r="AB76" s="80"/>
      <c r="AC76" s="80"/>
    </row>
    <row r="77" spans="1:29" x14ac:dyDescent="0.2">
      <c r="A77" s="84">
        <v>70</v>
      </c>
      <c r="B77" s="84" t="str">
        <f ca="1"/>
        <v>Georgia</v>
      </c>
      <c r="C77" s="84" t="str">
        <f ca="1"/>
        <v>GEO</v>
      </c>
      <c r="D77" s="219" t="str">
        <f ca="1"/>
        <v>ECS           Europe &amp; Central Asia</v>
      </c>
      <c r="E77" s="219" t="str">
        <f ca="1"/>
        <v>IBRD</v>
      </c>
      <c r="F77" s="190"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$M$4:$V$4,
                    (M77:V77),
                    "")),
            1,
            0))
        =0,
    NA(),
    IF(
        Parameters!$D$15=1,
        IF(
            SUM(--(ISNUMBER(IF($M$4:$V$4=1,(M77:V77),""))))&gt;0,
            MAX(IF(
                ISNUMBER(M77:V77),
                IF(
                    M$4:V$4=1,
                    M77:V77,
                    ""),
                "")),
            MAX(IF(
                ISNUMBER(M77:V77),
                IF(
                    M$4:V$4=2,
                    M77:V77,
                    ""),
                ""))
        ),
        IF(
            Parameters!$D$16=1,
            IFERROR(
                AVERAGE(IF(
                    ISNUMBER(M77:V77),
                    IF(
                        M$4:V$4=1,
                        M77:V77,
                        ""),
                    "")),
                AVERAGE(IF(
                    ISNUMBER(M77:V77),
                    IF(
                        M$4:V$4=2,
                        M77:V77,
                        ""),
                    ""))
            ),
            IF(
                Parameters!$D$17=1,
                IFERROR(
                    IF(
                        OR(
                            IF(
                                ISNUMBER(M77:V77),
                                IF(
                                    M$4:V$4=1,
                                    M77:V77,
                                    ""),
                                "")
                            =0),
                        0,
                        GEOMEAN(IF(
                            ISNUMBER(M77:V77),
                            IF(
                                M$4:V$4=1,
                                M77:V77,
                                ""),
                            ""))
                    ),
                    IF(
                        OR(IF(
                            ISNUMBER(M77:V77),
                            IF(
                                M$4:V$4=2,
                                M77:V77,
                                ""),
                            "")
                            =0),
                        0,
                        GEOMEAN(IF(
                            ISNUMBER(M77:V77),
                            IF(
                                M$4:V$4=2,
                                M77:V77,
                                ""),
                            "")))
                )
            )
        )
    )
)</f>
        <v>5.8333333333333304</v>
      </c>
      <c r="I77" s="191" cm="1">
        <f t="array" ref="I77">IF(
    SUM(IF(
            ISNUMBER(
                IF(
                    $M$5:$V$5,
                    (M77:V77),
                    "")),
            1,
            0))
        =0,
    NA(),
    IF(
        Parameters!$D$15=1,
        IF(
            SUM(--(ISNUMBER(IF($M$5:$V$5=1,(M77:V77),""))))&gt;0,
            MAX(IF(
                ISNUMBER(M77:V77),
                IF(
                    M$5:V$5=1,
                    M77:V77,
                    ""),
                "")),
            MAX(IF(
                ISNUMBER(M77:V77),
                IF(
                    M$5:V$5=2,
                    M77:V77,
                    ""),
                ""))
        ),
        IF(
            Parameters!$D$16=1,
            IFERROR(
                AVERAGE(IF(
                    ISNUMBER(M77:V77),
                    IF(
                        M$5:V$5=1,
                        M77:V77,
                        ""),
                    "")),
                AVERAGE(IF(
                    ISNUMBER(M77:V77),
                    IF(
                        M$5:V$5=2,
                        M77:V77,
                        ""),
                    ""))
            ),
            IF(
                Parameters!$D$17=1,
                IFERROR(
                    IF(
                        OR(
                            IF(
                                ISNUMBER(M77:V77),
                                IF(
                                    M$5:V$5=1,
                                    M77:V77,
                                    ""),
                                "")
                            =0),
                        0,
                        GEOMEAN(IF(
                            ISNUMBER(M77:V77),
                            IF(
                                M$5:V$5=1,
                                M77:V77,
                                ""),
                            ""))
                    ),
                    IF(
                        OR(IF(
                            ISNUMBER(M77:V77),
                            IF(
                                M$5:V$5=2,
                                M77:V77,
                                ""),
                            "")
                            =0),
                        0,
                        GEOMEAN(IF(
                            ISNUMBER(M77:V77),
                            IF(
                                M$5:V$5=2,
                                M77:V77,
                                ""),
                            "")))
                )
            )
        )
    )
)</f>
        <v>0</v>
      </c>
      <c r="J77" s="242">
        <v>45188</v>
      </c>
      <c r="K77" s="242">
        <v>44929</v>
      </c>
      <c r="L77" s="91" t="s">
        <v>123</v>
      </c>
      <c r="M77" s="192">
        <v>5.8333333333333304</v>
      </c>
      <c r="N77" s="192" t="s">
        <v>409</v>
      </c>
      <c r="O77" s="192">
        <v>0</v>
      </c>
      <c r="P77" s="192">
        <v>0</v>
      </c>
      <c r="Q77" s="192">
        <v>0</v>
      </c>
      <c r="R77" s="192" t="s">
        <v>409</v>
      </c>
      <c r="S77" s="192">
        <v>4.5</v>
      </c>
      <c r="T77" s="192" t="s">
        <v>409</v>
      </c>
      <c r="U77" s="192">
        <v>0</v>
      </c>
      <c r="V77" s="192" t="s">
        <v>409</v>
      </c>
      <c r="W77" s="192">
        <v>0</v>
      </c>
      <c r="X77" s="192" t="s">
        <v>409</v>
      </c>
      <c r="Y77" s="192"/>
      <c r="Z77" s="192"/>
      <c r="AA77" s="80"/>
      <c r="AB77" s="80"/>
      <c r="AC77" s="80"/>
    </row>
    <row r="78" spans="1:29" x14ac:dyDescent="0.2">
      <c r="A78" s="84">
        <v>71</v>
      </c>
      <c r="B78" s="84" t="str">
        <f ca="1"/>
        <v>Ghana</v>
      </c>
      <c r="C78" s="84" t="str">
        <f ca="1"/>
        <v>GHA</v>
      </c>
      <c r="D78" s="219" t="str">
        <f ca="1"/>
        <v>SSF           Sub-Saharan Africa</v>
      </c>
      <c r="E78" s="219" t="str">
        <f ca="1"/>
        <v>IDA</v>
      </c>
      <c r="F78" s="190"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$M$4:$V$4,
                    (M78:V78),
                    "")),
            1,
            0))
        =0,
    NA(),
    IF(
        Parameters!$D$15=1,
        IF(
            SUM(--(ISNUMBER(IF($M$4:$V$4=1,(M78:V78),""))))&gt;0,
            MAX(IF(
                ISNUMBER(M78:V78),
                IF(
                    M$4:V$4=1,
                    M78:V78,
                    ""),
                "")),
            MAX(IF(
                ISNUMBER(M78:V78),
                IF(
                    M$4:V$4=2,
                    M78:V78,
                    ""),
                ""))
        ),
        IF(
            Parameters!$D$16=1,
            IFERROR(
                AVERAGE(IF(
                    ISNUMBER(M78:V78),
                    IF(
                        M$4:V$4=1,
                        M78:V78,
                        ""),
                    "")),
                AVERAGE(IF(
                    ISNUMBER(M78:V78),
                    IF(
                        M$4:V$4=2,
                        M78:V78,
                        ""),
                    ""))
            ),
            IF(
                Parameters!$D$17=1,
                IFERROR(
                    IF(
                        OR(
                            IF(
                                ISNUMBER(M78:V78),
                                IF(
                                    M$4:V$4=1,
                                    M78:V78,
                                    ""),
                                "")
                            =0),
                        0,
                        GEOMEAN(IF(
                            ISNUMBER(M78:V78),
                            IF(
                                M$4:V$4=1,
                                M78:V78,
                                ""),
                            ""))
                    ),
                    IF(
                        OR(IF(
                            ISNUMBER(M78:V78),
                            IF(
                                M$4:V$4=2,
                                M78:V78,
                                ""),
                            "")
                            =0),
                        0,
                        GEOMEAN(IF(
                            ISNUMBER(M78:V78),
                            IF(
                                M$4:V$4=2,
                                M78:V78,
                                ""),
                            "")))
                )
            )
        )
    )
)</f>
        <v>3.6666666666666599</v>
      </c>
      <c r="I78" s="191" cm="1">
        <f t="array" ref="I78">IF(
    SUM(IF(
            ISNUMBER(
                IF(
                    $M$5:$V$5,
                    (M78:V78),
                    "")),
            1,
            0))
        =0,
    NA(),
    IF(
        Parameters!$D$15=1,
        IF(
            SUM(--(ISNUMBER(IF($M$5:$V$5=1,(M78:V78),""))))&gt;0,
            MAX(IF(
                ISNUMBER(M78:V78),
                IF(
                    M$5:V$5=1,
                    M78:V78,
                    ""),
                "")),
            MAX(IF(
                ISNUMBER(M78:V78),
                IF(
                    M$5:V$5=2,
                    M78:V78,
                    ""),
                ""))
        ),
        IF(
            Parameters!$D$16=1,
            IFERROR(
                AVERAGE(IF(
                    ISNUMBER(M78:V78),
                    IF(
                        M$5:V$5=1,
                        M78:V78,
                        ""),
                    "")),
                AVERAGE(IF(
                    ISNUMBER(M78:V78),
                    IF(
                        M$5:V$5=2,
                        M78:V78,
                        ""),
                    ""))
            ),
            IF(
                Parameters!$D$17=1,
                IFERROR(
                    IF(
                        OR(
                            IF(
                                ISNUMBER(M78:V78),
                                IF(
                                    M$5:V$5=1,
                                    M78:V78,
                                    ""),
                                "")
                            =0),
                        0,
                        GEOMEAN(IF(
                            ISNUMBER(M78:V78),
                            IF(
                                M$5:V$5=1,
                                M78:V78,
                                ""),
                            ""))
                    ),
                    IF(
                        OR(IF(
                            ISNUMBER(M78:V78),
                            IF(
                                M$5:V$5=2,
                                M78:V78,
                                ""),
                            "")
                            =0),
                        0,
                        GEOMEAN(IF(
                            ISNUMBER(M78:V78),
                            IF(
                                M$5:V$5=2,
                                M78:V78,
                                ""),
                            "")))
                )
            )
        )
    )
)</f>
        <v>0</v>
      </c>
      <c r="J78" s="242">
        <v>45188</v>
      </c>
      <c r="K78" s="242">
        <v>45201</v>
      </c>
      <c r="L78" s="91" t="s">
        <v>125</v>
      </c>
      <c r="M78" s="192">
        <v>3.6666666666666599</v>
      </c>
      <c r="N78" s="192">
        <v>0</v>
      </c>
      <c r="O78" s="192">
        <v>0</v>
      </c>
      <c r="P78" s="192">
        <v>0</v>
      </c>
      <c r="Q78" s="192">
        <v>0</v>
      </c>
      <c r="R78" s="192" t="s">
        <v>409</v>
      </c>
      <c r="S78" s="192">
        <v>3.2</v>
      </c>
      <c r="T78" s="192" t="s">
        <v>912</v>
      </c>
      <c r="U78" s="192">
        <v>0</v>
      </c>
      <c r="V78" s="192" t="s">
        <v>409</v>
      </c>
      <c r="W78" s="192">
        <v>0</v>
      </c>
      <c r="X78" s="192" t="s">
        <v>409</v>
      </c>
      <c r="Y78" s="192"/>
      <c r="Z78" s="192"/>
      <c r="AA78" s="80"/>
      <c r="AB78" s="80"/>
      <c r="AC78" s="80"/>
    </row>
    <row r="79" spans="1:29" x14ac:dyDescent="0.2">
      <c r="A79" s="84">
        <v>72</v>
      </c>
      <c r="B79" s="84" t="str">
        <f ca="1"/>
        <v>Gibraltar</v>
      </c>
      <c r="C79" s="84" t="str">
        <f ca="1"/>
        <v>GIB</v>
      </c>
      <c r="D79" s="219" t="str">
        <f ca="1"/>
        <v>ECS           Europe &amp; Central Asia</v>
      </c>
      <c r="E79" s="219" t="str">
        <f ca="1"/>
        <v>NA</v>
      </c>
      <c r="F79" s="190" t="str">
        <f t="shared" ca="1" si="4"/>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$M$4:$V$4,
                    (M79:V79),
                    "")),
            1,
            0))
        =0,
    NA(),
    IF(
        Parameters!$D$15=1,
        IF(
            SUM(--(ISNUMBER(IF($M$4:$V$4=1,(M79:V79),""))))&gt;0,
            MAX(IF(
                ISNUMBER(M79:V79),
                IF(
                    M$4:V$4=1,
                    M79:V79,
                    ""),
                "")),
            MAX(IF(
                ISNUMBER(M79:V79),
                IF(
                    M$4:V$4=2,
                    M79:V79,
                    ""),
                ""))
        ),
        IF(
            Parameters!$D$16=1,
            IFERROR(
                AVERAGE(IF(
                    ISNUMBER(M79:V79),
                    IF(
                        M$4:V$4=1,
                        M79:V79,
                        ""),
                    "")),
                AVERAGE(IF(
                    ISNUMBER(M79:V79),
                    IF(
                        M$4:V$4=2,
                        M79:V79,
                        ""),
                    ""))
            ),
            IF(
                Parameters!$D$17=1,
                IFERROR(
                    IF(
                        OR(
                            IF(
                                ISNUMBER(M79:V79),
                                IF(
                                    M$4:V$4=1,
                                    M79:V79,
                                    ""),
                                "")
                            =0),
                        0,
                        GEOMEAN(IF(
                            ISNUMBER(M79:V79),
                            IF(
                                M$4:V$4=1,
                                M79:V79,
                                ""),
                            ""))
                    ),
                    IF(
                        OR(IF(
                            ISNUMBER(M79:V79),
                            IF(
                                M$4:V$4=2,
                                M79:V79,
                                ""),
                            "")
                            =0),
                        0,
                        GEOMEAN(IF(
                            ISNUMBER(M79:V79),
                            IF(
                                M$4:V$4=2,
                                M79:V79,
                                ""),
                            "")))
                )
            )
        )
    )
)</f>
        <v>#N/A</v>
      </c>
      <c r="I79" s="191" cm="1">
        <f t="array" ref="I79">IF(
    SUM(IF(
            ISNUMBER(
                IF(
                    $M$5:$V$5,
                    (M79:V79),
                    "")),
            1,
            0))
        =0,
    NA(),
    IF(
        Parameters!$D$15=1,
        IF(
            SUM(--(ISNUMBER(IF($M$5:$V$5=1,(M79:V79),""))))&gt;0,
            MAX(IF(
                ISNUMBER(M79:V79),
                IF(
                    M$5:V$5=1,
                    M79:V79,
                    ""),
                "")),
            MAX(IF(
                ISNUMBER(M79:V79),
                IF(
                    M$5:V$5=2,
                    M79:V79,
                    ""),
                ""))
        ),
        IF(
            Parameters!$D$16=1,
            IFERROR(
                AVERAGE(IF(
                    ISNUMBER(M79:V79),
                    IF(
                        M$5:V$5=1,
                        M79:V79,
                        ""),
                    "")),
                AVERAGE(IF(
                    ISNUMBER(M79:V79),
                    IF(
                        M$5:V$5=2,
                        M79:V79,
                        ""),
                    ""))
            ),
            IF(
                Parameters!$D$17=1,
                IFERROR(
                    IF(
                        OR(
                            IF(
                                ISNUMBER(M79:V79),
                                IF(
                                    M$5:V$5=1,
                                    M79:V79,
                                    ""),
                                "")
                            =0),
                        0,
                        GEOMEAN(IF(
                            ISNUMBER(M79:V79),
                            IF(
                                M$5:V$5=1,
                                M79:V79,
                                ""),
                            ""))
                    ),
                    IF(
                        OR(IF(
                            ISNUMBER(M79:V79),
                            IF(
                                M$5:V$5=2,
                                M79:V79,
                                ""),
                            "")
                            =0),
                        0,
                        GEOMEAN(IF(
                            ISNUMBER(M79:V79),
                            IF(
                                M$5:V$5=2,
                                M79:V79,
                                ""),
                            "")))
                )
            )
        )
    )
)</f>
        <v>0</v>
      </c>
      <c r="J79" s="242" t="s">
        <v>409</v>
      </c>
      <c r="K79" s="242" t="s">
        <v>409</v>
      </c>
      <c r="L79" s="91" t="s">
        <v>702</v>
      </c>
      <c r="M79" s="192" t="s">
        <v>409</v>
      </c>
      <c r="N79" s="192" t="s">
        <v>409</v>
      </c>
      <c r="O79" s="192" t="s">
        <v>409</v>
      </c>
      <c r="P79" s="192">
        <v>0</v>
      </c>
      <c r="Q79" s="192" t="s">
        <v>409</v>
      </c>
      <c r="R79" s="192" t="s">
        <v>409</v>
      </c>
      <c r="S79" s="192" t="s">
        <v>409</v>
      </c>
      <c r="T79" s="192" t="s">
        <v>409</v>
      </c>
      <c r="U79" s="192" t="s">
        <v>409</v>
      </c>
      <c r="V79" s="192" t="s">
        <v>409</v>
      </c>
      <c r="W79" s="192" t="s">
        <v>409</v>
      </c>
      <c r="X79" s="192" t="s">
        <v>409</v>
      </c>
      <c r="Y79" s="192"/>
      <c r="Z79" s="192"/>
      <c r="AA79" s="80"/>
      <c r="AB79" s="80"/>
      <c r="AC79" s="80"/>
    </row>
    <row r="80" spans="1:29" x14ac:dyDescent="0.2">
      <c r="A80" s="84">
        <v>73</v>
      </c>
      <c r="B80" s="84" t="str">
        <f ca="1"/>
        <v>Guinea</v>
      </c>
      <c r="C80" s="84" t="str">
        <f ca="1"/>
        <v>GIN</v>
      </c>
      <c r="D80" s="219" t="str">
        <f ca="1"/>
        <v>SSF           Sub-Saharan Africa</v>
      </c>
      <c r="E80" s="219" t="str">
        <f ca="1"/>
        <v>IDA</v>
      </c>
      <c r="F80" s="190"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$M$4:$V$4,
                    (M80:V80),
                    "")),
            1,
            0))
        =0,
    NA(),
    IF(
        Parameters!$D$15=1,
        IF(
            SUM(--(ISNUMBER(IF($M$4:$V$4=1,(M80:V80),""))))&gt;0,
            MAX(IF(
                ISNUMBER(M80:V80),
                IF(
                    M$4:V$4=1,
                    M80:V80,
                    ""),
                "")),
            MAX(IF(
                ISNUMBER(M80:V80),
                IF(
                    M$4:V$4=2,
                    M80:V80,
                    ""),
                ""))
        ),
        IF(
            Parameters!$D$16=1,
            IFERROR(
                AVERAGE(IF(
                    ISNUMBER(M80:V80),
                    IF(
                        M$4:V$4=1,
                        M80:V80,
                        ""),
                    "")),
                AVERAGE(IF(
                    ISNUMBER(M80:V80),
                    IF(
                        M$4:V$4=2,
                        M80:V80,
                        ""),
                    ""))
            ),
            IF(
                Parameters!$D$17=1,
                IFERROR(
                    IF(
                        OR(
                            IF(
                                ISNUMBER(M80:V80),
                                IF(
                                    M$4:V$4=1,
                                    M80:V80,
                                    ""),
                                "")
                            =0),
                        0,
                        GEOMEAN(IF(
                            ISNUMBER(M80:V80),
                            IF(
                                M$4:V$4=1,
                                M80:V80,
                                ""),
                            ""))
                    ),
                    IF(
                        OR(IF(
                            ISNUMBER(M80:V80),
                            IF(
                                M$4:V$4=2,
                                M80:V80,
                                ""),
                            "")
                            =0),
                        0,
                        GEOMEAN(IF(
                            ISNUMBER(M80:V80),
                            IF(
                                M$4:V$4=2,
                                M80:V80,
                                ""),
                            "")))
                )
            )
        )
    )
)</f>
        <v>4.5</v>
      </c>
      <c r="I80" s="191" cm="1">
        <f t="array" ref="I80">IF(
    SUM(IF(
            ISNUMBER(
                IF(
                    $M$5:$V$5,
                    (M80:V80),
                    "")),
            1,
            0))
        =0,
    NA(),
    IF(
        Parameters!$D$15=1,
        IF(
            SUM(--(ISNUMBER(IF($M$5:$V$5=1,(M80:V80),""))))&gt;0,
            MAX(IF(
                ISNUMBER(M80:V80),
                IF(
                    M$5:V$5=1,
                    M80:V80,
                    ""),
                "")),
            MAX(IF(
                ISNUMBER(M80:V80),
                IF(
                    M$5:V$5=2,
                    M80:V80,
                    ""),
                ""))
        ),
        IF(
            Parameters!$D$16=1,
            IFERROR(
                AVERAGE(IF(
                    ISNUMBER(M80:V80),
                    IF(
                        M$5:V$5=1,
                        M80:V80,
                        ""),
                    "")),
                AVERAGE(IF(
                    ISNUMBER(M80:V80),
                    IF(
                        M$5:V$5=2,
                        M80:V80,
                        ""),
                    ""))
            ),
            IF(
                Parameters!$D$17=1,
                IFERROR(
                    IF(
                        OR(
                            IF(
                                ISNUMBER(M80:V80),
                                IF(
                                    M$5:V$5=1,
                                    M80:V80,
                                    ""),
                                "")
                            =0),
                        0,
                        GEOMEAN(IF(
                            ISNUMBER(M80:V80),
                            IF(
                                M$5:V$5=1,
                                M80:V80,
                                ""),
                            ""))
                    ),
                    IF(
                        OR(IF(
                            ISNUMBER(M80:V80),
                            IF(
                                M$5:V$5=2,
                                M80:V80,
                                ""),
                            "")
                            =0),
                        0,
                        GEOMEAN(IF(
                            ISNUMBER(M80:V80),
                            IF(
                                M$5:V$5=2,
                                M80:V80,
                                ""),
                            "")))
                )
            )
        )
    )
)</f>
        <v>0</v>
      </c>
      <c r="J80" s="242">
        <v>45188</v>
      </c>
      <c r="K80" s="242">
        <v>45188</v>
      </c>
      <c r="L80" s="91" t="s">
        <v>127</v>
      </c>
      <c r="M80" s="192">
        <v>4.5</v>
      </c>
      <c r="N80" s="192" t="s">
        <v>409</v>
      </c>
      <c r="O80" s="192">
        <v>0</v>
      </c>
      <c r="P80" s="192">
        <v>0</v>
      </c>
      <c r="Q80" s="192">
        <v>0</v>
      </c>
      <c r="R80" s="192" t="s">
        <v>409</v>
      </c>
      <c r="S80" s="192">
        <v>3.7</v>
      </c>
      <c r="T80" s="192" t="s">
        <v>409</v>
      </c>
      <c r="U80" s="192">
        <v>0</v>
      </c>
      <c r="V80" s="192" t="s">
        <v>409</v>
      </c>
      <c r="W80" s="192">
        <v>0</v>
      </c>
      <c r="X80" s="192" t="s">
        <v>409</v>
      </c>
      <c r="Y80" s="192"/>
      <c r="Z80" s="192"/>
      <c r="AA80" s="80"/>
      <c r="AB80" s="80"/>
      <c r="AC80" s="80"/>
    </row>
    <row r="81" spans="1:29" x14ac:dyDescent="0.2">
      <c r="A81" s="84">
        <v>74</v>
      </c>
      <c r="B81" s="84" t="str">
        <f ca="1"/>
        <v>Gambia, The</v>
      </c>
      <c r="C81" s="84" t="str">
        <f ca="1"/>
        <v>GMB</v>
      </c>
      <c r="D81" s="219" t="str">
        <f ca="1"/>
        <v>SSF           Sub-Saharan Africa</v>
      </c>
      <c r="E81" s="219" t="str">
        <f ca="1"/>
        <v>IDA</v>
      </c>
      <c r="F81" s="190"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$M$4:$V$4,
                    (M81:V81),
                    "")),
            1,
            0))
        =0,
    NA(),
    IF(
        Parameters!$D$15=1,
        IF(
            SUM(--(ISNUMBER(IF($M$4:$V$4=1,(M81:V81),""))))&gt;0,
            MAX(IF(
                ISNUMBER(M81:V81),
                IF(
                    M$4:V$4=1,
                    M81:V81,
                    ""),
                "")),
            MAX(IF(
                ISNUMBER(M81:V81),
                IF(
                    M$4:V$4=2,
                    M81:V81,
                    ""),
                ""))
        ),
        IF(
            Parameters!$D$16=1,
            IFERROR(
                AVERAGE(IF(
                    ISNUMBER(M81:V81),
                    IF(
                        M$4:V$4=1,
                        M81:V81,
                        ""),
                    "")),
                AVERAGE(IF(
                    ISNUMBER(M81:V81),
                    IF(
                        M$4:V$4=2,
                        M81:V81,
                        ""),
                    ""))
            ),
            IF(
                Parameters!$D$17=1,
                IFERROR(
                    IF(
                        OR(
                            IF(
                                ISNUMBER(M81:V81),
                                IF(
                                    M$4:V$4=1,
                                    M81:V81,
                                    ""),
                                "")
                            =0),
                        0,
                        GEOMEAN(IF(
                            ISNUMBER(M81:V81),
                            IF(
                                M$4:V$4=1,
                                M81:V81,
                                ""),
                            ""))
                    ),
                    IF(
                        OR(IF(
                            ISNUMBER(M81:V81),
                            IF(
                                M$4:V$4=2,
                                M81:V81,
                                ""),
                            "")
                            =0),
                        0,
                        GEOMEAN(IF(
                            ISNUMBER(M81:V81),
                            IF(
                                M$4:V$4=2,
                                M81:V81,
                                ""),
                            "")))
                )
            )
        )
    )
)</f>
        <v>2.8333333333333299</v>
      </c>
      <c r="I81" s="191" cm="1">
        <f t="array" ref="I81">IF(
    SUM(IF(
            ISNUMBER(
                IF(
                    $M$5:$V$5,
                    (M81:V81),
                    "")),
            1,
            0))
        =0,
    NA(),
    IF(
        Parameters!$D$15=1,
        IF(
            SUM(--(ISNUMBER(IF($M$5:$V$5=1,(M81:V81),""))))&gt;0,
            MAX(IF(
                ISNUMBER(M81:V81),
                IF(
                    M$5:V$5=1,
                    M81:V81,
                    ""),
                "")),
            MAX(IF(
                ISNUMBER(M81:V81),
                IF(
                    M$5:V$5=2,
                    M81:V81,
                    ""),
                ""))
        ),
        IF(
            Parameters!$D$16=1,
            IFERROR(
                AVERAGE(IF(
                    ISNUMBER(M81:V81),
                    IF(
                        M$5:V$5=1,
                        M81:V81,
                        ""),
                    "")),
                AVERAGE(IF(
                    ISNUMBER(M81:V81),
                    IF(
                        M$5:V$5=2,
                        M81:V81,
                        ""),
                    ""))
            ),
            IF(
                Parameters!$D$17=1,
                IFERROR(
                    IF(
                        OR(
                            IF(
                                ISNUMBER(M81:V81),
                                IF(
                                    M$5:V$5=1,
                                    M81:V81,
                                    ""),
                                "")
                            =0),
                        0,
                        GEOMEAN(IF(
                            ISNUMBER(M81:V81),
                            IF(
                                M$5:V$5=1,
                                M81:V81,
                                ""),
                            ""))
                    ),
                    IF(
                        OR(IF(
                            ISNUMBER(M81:V81),
                            IF(
                                M$5:V$5=2,
                                M81:V81,
                                ""),
                            "")
                            =0),
                        0,
                        GEOMEAN(IF(
                            ISNUMBER(M81:V81),
                            IF(
                                M$5:V$5=2,
                                M81:V81,
                                ""),
                            "")))
                )
            )
        )
    )
)</f>
        <v>0</v>
      </c>
      <c r="J81" s="242">
        <v>45188</v>
      </c>
      <c r="K81" s="242">
        <v>45154</v>
      </c>
      <c r="L81" s="91" t="s">
        <v>128</v>
      </c>
      <c r="M81" s="192">
        <v>2.8333333333333299</v>
      </c>
      <c r="N81" s="192" t="s">
        <v>409</v>
      </c>
      <c r="O81" s="192">
        <v>0</v>
      </c>
      <c r="P81" s="192">
        <v>0</v>
      </c>
      <c r="Q81" s="192">
        <v>0</v>
      </c>
      <c r="R81" s="192" t="s">
        <v>409</v>
      </c>
      <c r="S81" s="192">
        <v>2.7</v>
      </c>
      <c r="T81" s="192" t="s">
        <v>409</v>
      </c>
      <c r="U81" s="192">
        <v>0</v>
      </c>
      <c r="V81" s="192" t="s">
        <v>409</v>
      </c>
      <c r="W81" s="192">
        <v>0</v>
      </c>
      <c r="X81" s="192" t="s">
        <v>409</v>
      </c>
      <c r="Y81" s="192"/>
      <c r="Z81" s="192"/>
      <c r="AA81" s="80"/>
      <c r="AB81" s="80"/>
      <c r="AC81" s="80"/>
    </row>
    <row r="82" spans="1:29" x14ac:dyDescent="0.2">
      <c r="A82" s="84">
        <v>75</v>
      </c>
      <c r="B82" s="84" t="str">
        <f ca="1"/>
        <v>Guinea-Bissau</v>
      </c>
      <c r="C82" s="84" t="str">
        <f ca="1"/>
        <v>GNB</v>
      </c>
      <c r="D82" s="219" t="str">
        <f ca="1"/>
        <v>SSF           Sub-Saharan Africa</v>
      </c>
      <c r="E82" s="219" t="str">
        <f ca="1"/>
        <v>IDA</v>
      </c>
      <c r="F82" s="190"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$M$4:$V$4,
                    (M82:V82),
                    "")),
            1,
            0))
        =0,
    NA(),
    IF(
        Parameters!$D$15=1,
        IF(
            SUM(--(ISNUMBER(IF($M$4:$V$4=1,(M82:V82),""))))&gt;0,
            MAX(IF(
                ISNUMBER(M82:V82),
                IF(
                    M$4:V$4=1,
                    M82:V82,
                    ""),
                "")),
            MAX(IF(
                ISNUMBER(M82:V82),
                IF(
                    M$4:V$4=2,
                    M82:V82,
                    ""),
                ""))
        ),
        IF(
            Parameters!$D$16=1,
            IFERROR(
                AVERAGE(IF(
                    ISNUMBER(M82:V82),
                    IF(
                        M$4:V$4=1,
                        M82:V82,
                        ""),
                    "")),
                AVERAGE(IF(
                    ISNUMBER(M82:V82),
                    IF(
                        M$4:V$4=2,
                        M82:V82,
                        ""),
                    ""))
            ),
            IF(
                Parameters!$D$17=1,
                IFERROR(
                    IF(
                        OR(
                            IF(
                                ISNUMBER(M82:V82),
                                IF(
                                    M$4:V$4=1,
                                    M82:V82,
                                    ""),
                                "")
                            =0),
                        0,
                        GEOMEAN(IF(
                            ISNUMBER(M82:V82),
                            IF(
                                M$4:V$4=1,
                                M82:V82,
                                ""),
                            ""))
                    ),
                    IF(
                        OR(IF(
                            ISNUMBER(M82:V82),
                            IF(
                                M$4:V$4=2,
                                M82:V82,
                                ""),
                            "")
                            =0),
                        0,
                        GEOMEAN(IF(
                            ISNUMBER(M82:V82),
                            IF(
                                M$4:V$4=2,
                                M82:V82,
                                ""),
                            "")))
                )
            )
        )
    )
)</f>
        <v>2.1666666666666599</v>
      </c>
      <c r="I82" s="191" cm="1">
        <f t="array" ref="I82">IF(
    SUM(IF(
            ISNUMBER(
                IF(
                    $M$5:$V$5,
                    (M82:V82),
                    "")),
            1,
            0))
        =0,
    NA(),
    IF(
        Parameters!$D$15=1,
        IF(
            SUM(--(ISNUMBER(IF($M$5:$V$5=1,(M82:V82),""))))&gt;0,
            MAX(IF(
                ISNUMBER(M82:V82),
                IF(
                    M$5:V$5=1,
                    M82:V82,
                    ""),
                "")),
            MAX(IF(
                ISNUMBER(M82:V82),
                IF(
                    M$5:V$5=2,
                    M82:V82,
                    ""),
                ""))
        ),
        IF(
            Parameters!$D$16=1,
            IFERROR(
                AVERAGE(IF(
                    ISNUMBER(M82:V82),
                    IF(
                        M$5:V$5=1,
                        M82:V82,
                        ""),
                    "")),
                AVERAGE(IF(
                    ISNUMBER(M82:V82),
                    IF(
                        M$5:V$5=2,
                        M82:V82,
                        ""),
                    ""))
            ),
            IF(
                Parameters!$D$17=1,
                IFERROR(
                    IF(
                        OR(
                            IF(
                                ISNUMBER(M82:V82),
                                IF(
                                    M$5:V$5=1,
                                    M82:V82,
                                    ""),
                                "")
                            =0),
                        0,
                        GEOMEAN(IF(
                            ISNUMBER(M82:V82),
                            IF(
                                M$5:V$5=1,
                                M82:V82,
                                ""),
                            ""))
                    ),
                    IF(
                        OR(IF(
                            ISNUMBER(M82:V82),
                            IF(
                                M$5:V$5=2,
                                M82:V82,
                                ""),
                            "")
                            =0),
                        0,
                        GEOMEAN(IF(
                            ISNUMBER(M82:V82),
                            IF(
                                M$5:V$5=2,
                                M82:V82,
                                ""),
                            "")))
                )
            )
        )
    )
)</f>
        <v>0</v>
      </c>
      <c r="J82" s="242">
        <v>45188</v>
      </c>
      <c r="K82" s="242">
        <v>45154</v>
      </c>
      <c r="L82" s="91" t="s">
        <v>130</v>
      </c>
      <c r="M82" s="192">
        <v>2.1666666666666599</v>
      </c>
      <c r="N82" s="192" t="s">
        <v>409</v>
      </c>
      <c r="O82" s="192">
        <v>0</v>
      </c>
      <c r="P82" s="192">
        <v>0</v>
      </c>
      <c r="Q82" s="192">
        <v>0</v>
      </c>
      <c r="R82" s="192" t="s">
        <v>409</v>
      </c>
      <c r="S82" s="192">
        <v>2.2999999999999998</v>
      </c>
      <c r="T82" s="192" t="s">
        <v>409</v>
      </c>
      <c r="U82" s="192">
        <v>0</v>
      </c>
      <c r="V82" s="192" t="s">
        <v>409</v>
      </c>
      <c r="W82" s="192">
        <v>0</v>
      </c>
      <c r="X82" s="192" t="s">
        <v>409</v>
      </c>
      <c r="Y82" s="192"/>
      <c r="Z82" s="192"/>
      <c r="AA82" s="80"/>
      <c r="AB82" s="80"/>
      <c r="AC82" s="80"/>
    </row>
    <row r="83" spans="1:29" x14ac:dyDescent="0.2">
      <c r="A83" s="84">
        <v>76</v>
      </c>
      <c r="B83" s="84" t="str">
        <f ca="1"/>
        <v>Equatorial Guinea</v>
      </c>
      <c r="C83" s="84" t="str">
        <f ca="1"/>
        <v>GNQ</v>
      </c>
      <c r="D83" s="219" t="str">
        <f ca="1"/>
        <v>SSF           Sub-Saharan Africa</v>
      </c>
      <c r="E83" s="219" t="str">
        <f ca="1"/>
        <v>IBRD</v>
      </c>
      <c r="F83" s="190"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$M$4:$V$4,
                    (M83:V83),
                    "")),
            1,
            0))
        =0,
    NA(),
    IF(
        Parameters!$D$15=1,
        IF(
            SUM(--(ISNUMBER(IF($M$4:$V$4=1,(M83:V83),""))))&gt;0,
            MAX(IF(
                ISNUMBER(M83:V83),
                IF(
                    M$4:V$4=1,
                    M83:V83,
                    ""),
                "")),
            MAX(IF(
                ISNUMBER(M83:V83),
                IF(
                    M$4:V$4=2,
                    M83:V83,
                    ""),
                ""))
        ),
        IF(
            Parameters!$D$16=1,
            IFERROR(
                AVERAGE(IF(
                    ISNUMBER(M83:V83),
                    IF(
                        M$4:V$4=1,
                        M83:V83,
                        ""),
                    "")),
                AVERAGE(IF(
                    ISNUMBER(M83:V83),
                    IF(
                        M$4:V$4=2,
                        M83:V83,
                        ""),
                    ""))
            ),
            IF(
                Parameters!$D$17=1,
                IFERROR(
                    IF(
                        OR(
                            IF(
                                ISNUMBER(M83:V83),
                                IF(
                                    M$4:V$4=1,
                                    M83:V83,
                                    ""),
                                "")
                            =0),
                        0,
                        GEOMEAN(IF(
                            ISNUMBER(M83:V83),
                            IF(
                                M$4:V$4=1,
                                M83:V83,
                                ""),
                            ""))
                    ),
                    IF(
                        OR(IF(
                            ISNUMBER(M83:V83),
                            IF(
                                M$4:V$4=2,
                                M83:V83,
                                ""),
                            "")
                            =0),
                        0,
                        GEOMEAN(IF(
                            ISNUMBER(M83:V83),
                            IF(
                                M$4:V$4=2,
                                M83:V83,
                                ""),
                            "")))
                )
            )
        )
    )
)</f>
        <v>2.1666666666666599</v>
      </c>
      <c r="I83" s="191" cm="1">
        <f t="array" ref="I83">IF(
    SUM(IF(
            ISNUMBER(
                IF(
                    $M$5:$V$5,
                    (M83:V83),
                    "")),
            1,
            0))
        =0,
    NA(),
    IF(
        Parameters!$D$15=1,
        IF(
            SUM(--(ISNUMBER(IF($M$5:$V$5=1,(M83:V83),""))))&gt;0,
            MAX(IF(
                ISNUMBER(M83:V83),
                IF(
                    M$5:V$5=1,
                    M83:V83,
                    ""),
                "")),
            MAX(IF(
                ISNUMBER(M83:V83),
                IF(
                    M$5:V$5=2,
                    M83:V83,
                    ""),
                ""))
        ),
        IF(
            Parameters!$D$16=1,
            IFERROR(
                AVERAGE(IF(
                    ISNUMBER(M83:V83),
                    IF(
                        M$5:V$5=1,
                        M83:V83,
                        ""),
                    "")),
                AVERAGE(IF(
                    ISNUMBER(M83:V83),
                    IF(
                        M$5:V$5=2,
                        M83:V83,
                        ""),
                    ""))
            ),
            IF(
                Parameters!$D$17=1,
                IFERROR(
                    IF(
                        OR(
                            IF(
                                ISNUMBER(M83:V83),
                                IF(
                                    M$5:V$5=1,
                                    M83:V83,
                                    ""),
                                "")
                            =0),
                        0,
                        GEOMEAN(IF(
                            ISNUMBER(M83:V83),
                            IF(
                                M$5:V$5=1,
                                M83:V83,
                                ""),
                            ""))
                    ),
                    IF(
                        OR(IF(
                            ISNUMBER(M83:V83),
                            IF(
                                M$5:V$5=2,
                                M83:V83,
                                ""),
                            "")
                            =0),
                        0,
                        GEOMEAN(IF(
                            ISNUMBER(M83:V83),
                            IF(
                                M$5:V$5=2,
                                M83:V83,
                                ""),
                            "")))
                )
            )
        )
    )
)</f>
        <v>0</v>
      </c>
      <c r="J83" s="242">
        <v>45188</v>
      </c>
      <c r="K83" s="242">
        <v>44862</v>
      </c>
      <c r="L83" s="91" t="s">
        <v>132</v>
      </c>
      <c r="M83" s="192">
        <v>2.1666666666666599</v>
      </c>
      <c r="N83" s="192" t="s">
        <v>409</v>
      </c>
      <c r="O83" s="192">
        <v>0</v>
      </c>
      <c r="P83" s="192">
        <v>0</v>
      </c>
      <c r="Q83" s="192">
        <v>0</v>
      </c>
      <c r="R83" s="192" t="s">
        <v>409</v>
      </c>
      <c r="S83" s="192">
        <v>2.2999999999999998</v>
      </c>
      <c r="T83" s="192" t="s">
        <v>409</v>
      </c>
      <c r="U83" s="192">
        <v>0</v>
      </c>
      <c r="V83" s="192" t="s">
        <v>409</v>
      </c>
      <c r="W83" s="192">
        <v>0</v>
      </c>
      <c r="X83" s="192" t="s">
        <v>409</v>
      </c>
      <c r="Y83" s="192"/>
      <c r="Z83" s="192"/>
      <c r="AA83" s="80"/>
      <c r="AB83" s="80"/>
      <c r="AC83" s="80"/>
    </row>
    <row r="84" spans="1:29" x14ac:dyDescent="0.2">
      <c r="A84" s="84">
        <v>77</v>
      </c>
      <c r="B84" s="84" t="str">
        <f ca="1"/>
        <v>Greece</v>
      </c>
      <c r="C84" s="84" t="str">
        <f ca="1"/>
        <v>GRC</v>
      </c>
      <c r="D84" s="219" t="str">
        <f ca="1"/>
        <v>ECS           Europe &amp; Central Asia</v>
      </c>
      <c r="E84" s="219" t="str">
        <f ca="1"/>
        <v>NA</v>
      </c>
      <c r="F84" s="190"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$M$4:$V$4,
                    (M84:V84),
                    "")),
            1,
            0))
        =0,
    NA(),
    IF(
        Parameters!$D$15=1,
        IF(
            SUM(--(ISNUMBER(IF($M$4:$V$4=1,(M84:V84),""))))&gt;0,
            MAX(IF(
                ISNUMBER(M84:V84),
                IF(
                    M$4:V$4=1,
                    M84:V84,
                    ""),
                "")),
            MAX(IF(
                ISNUMBER(M84:V84),
                IF(
                    M$4:V$4=2,
                    M84:V84,
                    ""),
                ""))
        ),
        IF(
            Parameters!$D$16=1,
            IFERROR(
                AVERAGE(IF(
                    ISNUMBER(M84:V84),
                    IF(
                        M$4:V$4=1,
                        M84:V84,
                        ""),
                    "")),
                AVERAGE(IF(
                    ISNUMBER(M84:V84),
                    IF(
                        M$4:V$4=2,
                        M84:V84,
                        ""),
                    ""))
            ),
            IF(
                Parameters!$D$17=1,
                IFERROR(
                    IF(
                        OR(
                            IF(
                                ISNUMBER(M84:V84),
                                IF(
                                    M$4:V$4=1,
                                    M84:V84,
                                    ""),
                                "")
                            =0),
                        0,
                        GEOMEAN(IF(
                            ISNUMBER(M84:V84),
                            IF(
                                M$4:V$4=1,
                                M84:V84,
                                ""),
                            ""))
                    ),
                    IF(
                        OR(IF(
                            ISNUMBER(M84:V84),
                            IF(
                                M$4:V$4=2,
                                M84:V84,
                                ""),
                            "")
                            =0),
                        0,
                        GEOMEAN(IF(
                            ISNUMBER(M84:V84),
                            IF(
                                M$4:V$4=2,
                                M84:V84,
                                ""),
                            "")))
                )
            )
        )
    )
)</f>
        <v>6.5</v>
      </c>
      <c r="I84" s="191" cm="1">
        <f t="array" ref="I84">IF(
    SUM(IF(
            ISNUMBER(
                IF(
                    $M$5:$V$5,
                    (M84:V84),
                    "")),
            1,
            0))
        =0,
    NA(),
    IF(
        Parameters!$D$15=1,
        IF(
            SUM(--(ISNUMBER(IF($M$5:$V$5=1,(M84:V84),""))))&gt;0,
            MAX(IF(
                ISNUMBER(M84:V84),
                IF(
                    M$5:V$5=1,
                    M84:V84,
                    ""),
                "")),
            MAX(IF(
                ISNUMBER(M84:V84),
                IF(
                    M$5:V$5=2,
                    M84:V84,
                    ""),
                ""))
        ),
        IF(
            Parameters!$D$16=1,
            IFERROR(
                AVERAGE(IF(
                    ISNUMBER(M84:V84),
                    IF(
                        M$5:V$5=1,
                        M84:V84,
                        ""),
                    "")),
                AVERAGE(IF(
                    ISNUMBER(M84:V84),
                    IF(
                        M$5:V$5=2,
                        M84:V84,
                        ""),
                    ""))
            ),
            IF(
                Parameters!$D$17=1,
                IFERROR(
                    IF(
                        OR(
                            IF(
                                ISNUMBER(M84:V84),
                                IF(
                                    M$5:V$5=1,
                                    M84:V84,
                                    ""),
                                "")
                            =0),
                        0,
                        GEOMEAN(IF(
                            ISNUMBER(M84:V84),
                            IF(
                                M$5:V$5=1,
                                M84:V84,
                                ""),
                            ""))
                    ),
                    IF(
                        OR(IF(
                            ISNUMBER(M84:V84),
                            IF(
                                M$5:V$5=2,
                                M84:V84,
                                ""),
                            "")
                            =0),
                        0,
                        GEOMEAN(IF(
                            ISNUMBER(M84:V84),
                            IF(
                                M$5:V$5=2,
                                M84:V84,
                                ""),
                            "")))
                )
            )
        )
    )
)</f>
        <v>0</v>
      </c>
      <c r="J84" s="242">
        <v>45188</v>
      </c>
      <c r="K84" s="242">
        <v>44887</v>
      </c>
      <c r="L84" s="91" t="s">
        <v>134</v>
      </c>
      <c r="M84" s="192">
        <v>6.5</v>
      </c>
      <c r="N84" s="192" t="s">
        <v>409</v>
      </c>
      <c r="O84" s="192">
        <v>0</v>
      </c>
      <c r="P84" s="192">
        <v>0</v>
      </c>
      <c r="Q84" s="192">
        <v>0</v>
      </c>
      <c r="R84" s="192" t="s">
        <v>409</v>
      </c>
      <c r="S84" s="192">
        <v>4.9000000000000004</v>
      </c>
      <c r="T84" s="192" t="s">
        <v>409</v>
      </c>
      <c r="U84" s="192">
        <v>0</v>
      </c>
      <c r="V84" s="192" t="s">
        <v>409</v>
      </c>
      <c r="W84" s="192">
        <v>0</v>
      </c>
      <c r="X84" s="192" t="s">
        <v>409</v>
      </c>
      <c r="Y84" s="192"/>
      <c r="Z84" s="192"/>
      <c r="AA84" s="80"/>
      <c r="AB84" s="80"/>
      <c r="AC84" s="80"/>
    </row>
    <row r="85" spans="1:29" x14ac:dyDescent="0.2">
      <c r="A85" s="84">
        <v>78</v>
      </c>
      <c r="B85" s="84" t="str">
        <f ca="1"/>
        <v>Grenada</v>
      </c>
      <c r="C85" s="84" t="str">
        <f ca="1"/>
        <v>GRD</v>
      </c>
      <c r="D85" s="219" t="str">
        <f ca="1"/>
        <v>LCN           Latin America &amp; Caribbean</v>
      </c>
      <c r="E85" s="219" t="str">
        <f ca="1"/>
        <v>Blend</v>
      </c>
      <c r="F85" s="190" t="str">
        <f t="shared" ca="1" si="4"/>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5.1639777949432162</v>
      </c>
      <c r="H85" s="80" cm="1">
        <f t="array" ref="H85">IF(
    SUM(IF(
            ISNUMBER(
                IF(
                    $M$4:$V$4,
                    (M85:V85),
                    "")),
            1,
            0))
        =0,
    NA(),
    IF(
        Parameters!$D$15=1,
        IF(
            SUM(--(ISNUMBER(IF($M$4:$V$4=1,(M85:V85),""))))&gt;0,
            MAX(IF(
                ISNUMBER(M85:V85),
                IF(
                    M$4:V$4=1,
                    M85:V85,
                    ""),
                "")),
            MAX(IF(
                ISNUMBER(M85:V85),
                IF(
                    M$4:V$4=2,
                    M85:V85,
                    ""),
                ""))
        ),
        IF(
            Parameters!$D$16=1,
            IFERROR(
                AVERAGE(IF(
                    ISNUMBER(M85:V85),
                    IF(
                        M$4:V$4=1,
                        M85:V85,
                        ""),
                    "")),
                AVERAGE(IF(
                    ISNUMBER(M85:V85),
                    IF(
                        M$4:V$4=2,
                        M85:V85,
                        ""),
                    ""))
            ),
            IF(
                Parameters!$D$17=1,
                IFERROR(
                    IF(
                        OR(
                            IF(
                                ISNUMBER(M85:V85),
                                IF(
                                    M$4:V$4=1,
                                    M85:V85,
                                    ""),
                                "")
                            =0),
                        0,
                        GEOMEAN(IF(
                            ISNUMBER(M85:V85),
                            IF(
                                M$4:V$4=1,
                                M85:V85,
                                ""),
                            ""))
                    ),
                    IF(
                        OR(IF(
                            ISNUMBER(M85:V85),
                            IF(
                                M$4:V$4=2,
                                M85:V85,
                                ""),
                            "")
                            =0),
                        0,
                        GEOMEAN(IF(
                            ISNUMBER(M85:V85),
                            IF(
                                M$4:V$4=2,
                                M85:V85,
                                ""),
                            "")))
                )
            )
        )
    )
)</f>
        <v>2.6666666666666599</v>
      </c>
      <c r="I85" s="191" cm="1">
        <f t="array" ref="I85">IF(
    SUM(IF(
            ISNUMBER(
                IF(
                    $M$5:$V$5,
                    (M85:V85),
                    "")),
            1,
            0))
        =0,
    NA(),
    IF(
        Parameters!$D$15=1,
        IF(
            SUM(--(ISNUMBER(IF($M$5:$V$5=1,(M85:V85),""))))&gt;0,
            MAX(IF(
                ISNUMBER(M85:V85),
                IF(
                    M$5:V$5=1,
                    M85:V85,
                    ""),
                "")),
            MAX(IF(
                ISNUMBER(M85:V85),
                IF(
                    M$5:V$5=2,
                    M85:V85,
                    ""),
                ""))
        ),
        IF(
            Parameters!$D$16=1,
            IFERROR(
                AVERAGE(IF(
                    ISNUMBER(M85:V85),
                    IF(
                        M$5:V$5=1,
                        M85:V85,
                        ""),
                    "")),
                AVERAGE(IF(
                    ISNUMBER(M85:V85),
                    IF(
                        M$5:V$5=2,
                        M85:V85,
                        ""),
                    ""))
            ),
            IF(
                Parameters!$D$17=1,
                IFERROR(
                    IF(
                        OR(
                            IF(
                                ISNUMBER(M85:V85),
                                IF(
                                    M$5:V$5=1,
                                    M85:V85,
                                    ""),
                                "")
                            =0),
                        0,
                        GEOMEAN(IF(
                            ISNUMBER(M85:V85),
                            IF(
                                M$5:V$5=1,
                                M85:V85,
                                ""),
                            ""))
                    ),
                    IF(
                        OR(IF(
                            ISNUMBER(M85:V85),
                            IF(
                                M$5:V$5=2,
                                M85:V85,
                                ""),
                            "")
                            =0),
                        0,
                        GEOMEAN(IF(
                            ISNUMBER(M85:V85),
                            IF(
                                M$5:V$5=2,
                                M85:V85,
                                ""),
                            "")))
                )
            )
        )
    )
)</f>
        <v>10</v>
      </c>
      <c r="J85" s="242">
        <v>45188</v>
      </c>
      <c r="K85" s="242">
        <v>45154</v>
      </c>
      <c r="L85" s="91" t="s">
        <v>136</v>
      </c>
      <c r="M85" s="192">
        <v>2.6666666666666599</v>
      </c>
      <c r="N85" s="192" t="s">
        <v>409</v>
      </c>
      <c r="O85" s="192">
        <v>0</v>
      </c>
      <c r="P85" s="192">
        <v>0</v>
      </c>
      <c r="Q85" s="192">
        <v>10</v>
      </c>
      <c r="R85" s="192" t="s">
        <v>409</v>
      </c>
      <c r="S85" s="192">
        <v>2.6</v>
      </c>
      <c r="T85" s="192" t="s">
        <v>409</v>
      </c>
      <c r="U85" s="192">
        <v>0</v>
      </c>
      <c r="V85" s="192" t="s">
        <v>409</v>
      </c>
      <c r="W85" s="192">
        <v>0.66666666666666596</v>
      </c>
      <c r="X85" s="192" t="s">
        <v>409</v>
      </c>
      <c r="Y85" s="192"/>
      <c r="Z85" s="192"/>
      <c r="AA85" s="80"/>
      <c r="AB85" s="80"/>
      <c r="AC85" s="80"/>
    </row>
    <row r="86" spans="1:29" x14ac:dyDescent="0.2">
      <c r="A86" s="84">
        <v>79</v>
      </c>
      <c r="B86" s="84" t="str">
        <f ca="1"/>
        <v>Greenland</v>
      </c>
      <c r="C86" s="84" t="str">
        <f ca="1"/>
        <v>GRL</v>
      </c>
      <c r="D86" s="219" t="str">
        <f ca="1"/>
        <v>ECS           Europe &amp; Central Asia</v>
      </c>
      <c r="E86" s="219" t="str">
        <f ca="1"/>
        <v>NA</v>
      </c>
      <c r="F86" s="190" t="str">
        <f t="shared" ca="1" si="4"/>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$M$4:$V$4,
                    (M86:V86),
                    "")),
            1,
            0))
        =0,
    NA(),
    IF(
        Parameters!$D$15=1,
        IF(
            SUM(--(ISNUMBER(IF($M$4:$V$4=1,(M86:V86),""))))&gt;0,
            MAX(IF(
                ISNUMBER(M86:V86),
                IF(
                    M$4:V$4=1,
                    M86:V86,
                    ""),
                "")),
            MAX(IF(
                ISNUMBER(M86:V86),
                IF(
                    M$4:V$4=2,
                    M86:V86,
                    ""),
                ""))
        ),
        IF(
            Parameters!$D$16=1,
            IFERROR(
                AVERAGE(IF(
                    ISNUMBER(M86:V86),
                    IF(
                        M$4:V$4=1,
                        M86:V86,
                        ""),
                    "")),
                AVERAGE(IF(
                    ISNUMBER(M86:V86),
                    IF(
                        M$4:V$4=2,
                        M86:V86,
                        ""),
                    ""))
            ),
            IF(
                Parameters!$D$17=1,
                IFERROR(
                    IF(
                        OR(
                            IF(
                                ISNUMBER(M86:V86),
                                IF(
                                    M$4:V$4=1,
                                    M86:V86,
                                    ""),
                                "")
                            =0),
                        0,
                        GEOMEAN(IF(
                            ISNUMBER(M86:V86),
                            IF(
                                M$4:V$4=1,
                                M86:V86,
                                ""),
                            ""))
                    ),
                    IF(
                        OR(IF(
                            ISNUMBER(M86:V86),
                            IF(
                                M$4:V$4=2,
                                M86:V86,
                                ""),
                            "")
                            =0),
                        0,
                        GEOMEAN(IF(
                            ISNUMBER(M86:V86),
                            IF(
                                M$4:V$4=2,
                                M86:V86,
                                ""),
                            "")))
                )
            )
        )
    )
)</f>
        <v>#N/A</v>
      </c>
      <c r="I86" s="191" cm="1">
        <f t="array" ref="I86">IF(
    SUM(IF(
            ISNUMBER(
                IF(
                    $M$5:$V$5,
                    (M86:V86),
                    "")),
            1,
            0))
        =0,
    NA(),
    IF(
        Parameters!$D$15=1,
        IF(
            SUM(--(ISNUMBER(IF($M$5:$V$5=1,(M86:V86),""))))&gt;0,
            MAX(IF(
                ISNUMBER(M86:V86),
                IF(
                    M$5:V$5=1,
                    M86:V86,
                    ""),
                "")),
            MAX(IF(
                ISNUMBER(M86:V86),
                IF(
                    M$5:V$5=2,
                    M86:V86,
                    ""),
                ""))
        ),
        IF(
            Parameters!$D$16=1,
            IFERROR(
                AVERAGE(IF(
                    ISNUMBER(M86:V86),
                    IF(
                        M$5:V$5=1,
                        M86:V86,
                        ""),
                    "")),
                AVERAGE(IF(
                    ISNUMBER(M86:V86),
                    IF(
                        M$5:V$5=2,
                        M86:V86,
                        ""),
                    ""))
            ),
            IF(
                Parameters!$D$17=1,
                IFERROR(
                    IF(
                        OR(
                            IF(
                                ISNUMBER(M86:V86),
                                IF(
                                    M$5:V$5=1,
                                    M86:V86,
                                    ""),
                                "")
                            =0),
                        0,
                        GEOMEAN(IF(
                            ISNUMBER(M86:V86),
                            IF(
                                M$5:V$5=1,
                                M86:V86,
                                ""),
                            ""))
                    ),
                    IF(
                        OR(IF(
                            ISNUMBER(M86:V86),
                            IF(
                                M$5:V$5=2,
                                M86:V86,
                                ""),
                            "")
                            =0),
                        0,
                        GEOMEAN(IF(
                            ISNUMBER(M86:V86),
                            IF(
                                M$5:V$5=2,
                                M86:V86,
                                ""),
                            "")))
                )
            )
        )
    )
)</f>
        <v>0</v>
      </c>
      <c r="J86" s="242">
        <v>44887</v>
      </c>
      <c r="K86" s="242">
        <v>44887</v>
      </c>
      <c r="L86" s="91" t="s">
        <v>703</v>
      </c>
      <c r="M86" s="192" t="s">
        <v>409</v>
      </c>
      <c r="N86" s="192" t="s">
        <v>409</v>
      </c>
      <c r="O86" s="192" t="s">
        <v>409</v>
      </c>
      <c r="P86" s="192">
        <v>0</v>
      </c>
      <c r="Q86" s="192" t="s">
        <v>409</v>
      </c>
      <c r="R86" s="192" t="s">
        <v>409</v>
      </c>
      <c r="S86" s="192" t="s">
        <v>409</v>
      </c>
      <c r="T86" s="192" t="s">
        <v>409</v>
      </c>
      <c r="U86" s="192" t="s">
        <v>409</v>
      </c>
      <c r="V86" s="192" t="s">
        <v>409</v>
      </c>
      <c r="W86" s="192" t="s">
        <v>409</v>
      </c>
      <c r="X86" s="192" t="s">
        <v>409</v>
      </c>
      <c r="Y86" s="192"/>
      <c r="Z86" s="192"/>
      <c r="AA86" s="80"/>
      <c r="AB86" s="80"/>
      <c r="AC86" s="80"/>
    </row>
    <row r="87" spans="1:29" x14ac:dyDescent="0.2">
      <c r="A87" s="84">
        <v>80</v>
      </c>
      <c r="B87" s="84" t="str">
        <f ca="1"/>
        <v>Guatemala</v>
      </c>
      <c r="C87" s="84" t="str">
        <f ca="1"/>
        <v>GTM</v>
      </c>
      <c r="D87" s="219" t="str">
        <f ca="1"/>
        <v>LCN           Latin America &amp; Caribbean</v>
      </c>
      <c r="E87" s="219" t="str">
        <f ca="1"/>
        <v>IBRD</v>
      </c>
      <c r="F87" s="190"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$M$4:$V$4,
                    (M87:V87),
                    "")),
            1,
            0))
        =0,
    NA(),
    IF(
        Parameters!$D$15=1,
        IF(
            SUM(--(ISNUMBER(IF($M$4:$V$4=1,(M87:V87),""))))&gt;0,
            MAX(IF(
                ISNUMBER(M87:V87),
                IF(
                    M$4:V$4=1,
                    M87:V87,
                    ""),
                "")),
            MAX(IF(
                ISNUMBER(M87:V87),
                IF(
                    M$4:V$4=2,
                    M87:V87,
                    ""),
                ""))
        ),
        IF(
            Parameters!$D$16=1,
            IFERROR(
                AVERAGE(IF(
                    ISNUMBER(M87:V87),
                    IF(
                        M$4:V$4=1,
                        M87:V87,
                        ""),
                    "")),
                AVERAGE(IF(
                    ISNUMBER(M87:V87),
                    IF(
                        M$4:V$4=2,
                        M87:V87,
                        ""),
                    ""))
            ),
            IF(
                Parameters!$D$17=1,
                IFERROR(
                    IF(
                        OR(
                            IF(
                                ISNUMBER(M87:V87),
                                IF(
                                    M$4:V$4=1,
                                    M87:V87,
                                    ""),
                                "")
                            =0),
                        0,
                        GEOMEAN(IF(
                            ISNUMBER(M87:V87),
                            IF(
                                M$4:V$4=1,
                                M87:V87,
                                ""),
                            ""))
                    ),
                    IF(
                        OR(IF(
                            ISNUMBER(M87:V87),
                            IF(
                                M$4:V$4=2,
                                M87:V87,
                                ""),
                            "")
                            =0),
                        0,
                        GEOMEAN(IF(
                            ISNUMBER(M87:V87),
                            IF(
                                M$4:V$4=2,
                                M87:V87,
                                ""),
                            "")))
                )
            )
        )
    )
)</f>
        <v>8</v>
      </c>
      <c r="I87" s="191" cm="1">
        <f t="array" ref="I87">IF(
    SUM(IF(
            ISNUMBER(
                IF(
                    $M$5:$V$5,
                    (M87:V87),
                    "")),
            1,
            0))
        =0,
    NA(),
    IF(
        Parameters!$D$15=1,
        IF(
            SUM(--(ISNUMBER(IF($M$5:$V$5=1,(M87:V87),""))))&gt;0,
            MAX(IF(
                ISNUMBER(M87:V87),
                IF(
                    M$5:V$5=1,
                    M87:V87,
                    ""),
                "")),
            MAX(IF(
                ISNUMBER(M87:V87),
                IF(
                    M$5:V$5=2,
                    M87:V87,
                    ""),
                ""))
        ),
        IF(
            Parameters!$D$16=1,
            IFERROR(
                AVERAGE(IF(
                    ISNUMBER(M87:V87),
                    IF(
                        M$5:V$5=1,
                        M87:V87,
                        ""),
                    "")),
                AVERAGE(IF(
                    ISNUMBER(M87:V87),
                    IF(
                        M$5:V$5=2,
                        M87:V87,
                        ""),
                    ""))
            ),
            IF(
                Parameters!$D$17=1,
                IFERROR(
                    IF(
                        OR(
                            IF(
                                ISNUMBER(M87:V87),
                                IF(
                                    M$5:V$5=1,
                                    M87:V87,
                                    ""),
                                "")
                            =0),
                        0,
                        GEOMEAN(IF(
                            ISNUMBER(M87:V87),
                            IF(
                                M$5:V$5=1,
                                M87:V87,
                                ""),
                            ""))
                    ),
                    IF(
                        OR(IF(
                            ISNUMBER(M87:V87),
                            IF(
                                M$5:V$5=2,
                                M87:V87,
                                ""),
                            "")
                            =0),
                        0,
                        GEOMEAN(IF(
                            ISNUMBER(M87:V87),
                            IF(
                                M$5:V$5=2,
                                M87:V87,
                                ""),
                            "")))
                )
            )
        )
    )
)</f>
        <v>0</v>
      </c>
      <c r="J87" s="242">
        <v>45188</v>
      </c>
      <c r="K87" s="242">
        <v>45203</v>
      </c>
      <c r="L87" s="91" t="s">
        <v>138</v>
      </c>
      <c r="M87" s="192">
        <v>8</v>
      </c>
      <c r="N87" s="192">
        <v>0</v>
      </c>
      <c r="O87" s="192">
        <v>0</v>
      </c>
      <c r="P87" s="192">
        <v>0</v>
      </c>
      <c r="Q87" s="192">
        <v>0</v>
      </c>
      <c r="R87" s="192" t="s">
        <v>409</v>
      </c>
      <c r="S87" s="192">
        <v>5.8</v>
      </c>
      <c r="T87" s="192" t="s">
        <v>913</v>
      </c>
      <c r="U87" s="192">
        <v>0</v>
      </c>
      <c r="V87" s="192" t="s">
        <v>409</v>
      </c>
      <c r="W87" s="192">
        <v>0</v>
      </c>
      <c r="X87" s="192" t="s">
        <v>409</v>
      </c>
      <c r="Y87" s="192"/>
      <c r="Z87" s="192"/>
      <c r="AA87" s="80"/>
      <c r="AB87" s="80"/>
      <c r="AC87" s="80"/>
    </row>
    <row r="88" spans="1:29" x14ac:dyDescent="0.2">
      <c r="A88" s="84">
        <v>81</v>
      </c>
      <c r="B88" s="84" t="str">
        <f ca="1"/>
        <v>Guam</v>
      </c>
      <c r="C88" s="84" t="str">
        <f ca="1"/>
        <v>GUM</v>
      </c>
      <c r="D88" s="219" t="str">
        <f ca="1"/>
        <v>EAS           East Asia &amp; Pacific</v>
      </c>
      <c r="E88" s="219" t="str">
        <f ca="1"/>
        <v>NA</v>
      </c>
      <c r="F88" s="190" t="str">
        <f t="shared" ca="1" si="4"/>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$M$4:$V$4,
                    (M88:V88),
                    "")),
            1,
            0))
        =0,
    NA(),
    IF(
        Parameters!$D$15=1,
        IF(
            SUM(--(ISNUMBER(IF($M$4:$V$4=1,(M88:V88),""))))&gt;0,
            MAX(IF(
                ISNUMBER(M88:V88),
                IF(
                    M$4:V$4=1,
                    M88:V88,
                    ""),
                "")),
            MAX(IF(
                ISNUMBER(M88:V88),
                IF(
                    M$4:V$4=2,
                    M88:V88,
                    ""),
                ""))
        ),
        IF(
            Parameters!$D$16=1,
            IFERROR(
                AVERAGE(IF(
                    ISNUMBER(M88:V88),
                    IF(
                        M$4:V$4=1,
                        M88:V88,
                        ""),
                    "")),
                AVERAGE(IF(
                    ISNUMBER(M88:V88),
                    IF(
                        M$4:V$4=2,
                        M88:V88,
                        ""),
                    ""))
            ),
            IF(
                Parameters!$D$17=1,
                IFERROR(
                    IF(
                        OR(
                            IF(
                                ISNUMBER(M88:V88),
                                IF(
                                    M$4:V$4=1,
                                    M88:V88,
                                    ""),
                                "")
                            =0),
                        0,
                        GEOMEAN(IF(
                            ISNUMBER(M88:V88),
                            IF(
                                M$4:V$4=1,
                                M88:V88,
                                ""),
                            ""))
                    ),
                    IF(
                        OR(IF(
                            ISNUMBER(M88:V88),
                            IF(
                                M$4:V$4=2,
                                M88:V88,
                                ""),
                            "")
                            =0),
                        0,
                        GEOMEAN(IF(
                            ISNUMBER(M88:V88),
                            IF(
                                M$4:V$4=2,
                                M88:V88,
                                ""),
                            "")))
                )
            )
        )
    )
)</f>
        <v>#N/A</v>
      </c>
      <c r="I88" s="191" cm="1">
        <f t="array" ref="I88">IF(
    SUM(IF(
            ISNUMBER(
                IF(
                    $M$5:$V$5,
                    (M88:V88),
                    "")),
            1,
            0))
        =0,
    NA(),
    IF(
        Parameters!$D$15=1,
        IF(
            SUM(--(ISNUMBER(IF($M$5:$V$5=1,(M88:V88),""))))&gt;0,
            MAX(IF(
                ISNUMBER(M88:V88),
                IF(
                    M$5:V$5=1,
                    M88:V88,
                    ""),
                "")),
            MAX(IF(
                ISNUMBER(M88:V88),
                IF(
                    M$5:V$5=2,
                    M88:V88,
                    ""),
                ""))
        ),
        IF(
            Parameters!$D$16=1,
            IFERROR(
                AVERAGE(IF(
                    ISNUMBER(M88:V88),
                    IF(
                        M$5:V$5=1,
                        M88:V88,
                        ""),
                    "")),
                AVERAGE(IF(
                    ISNUMBER(M88:V88),
                    IF(
                        M$5:V$5=2,
                        M88:V88,
                        ""),
                    ""))
            ),
            IF(
                Parameters!$D$17=1,
                IFERROR(
                    IF(
                        OR(
                            IF(
                                ISNUMBER(M88:V88),
                                IF(
                                    M$5:V$5=1,
                                    M88:V88,
                                    ""),
                                "")
                            =0),
                        0,
                        GEOMEAN(IF(
                            ISNUMBER(M88:V88),
                            IF(
                                M$5:V$5=1,
                                M88:V88,
                                ""),
                            ""))
                    ),
                    IF(
                        OR(IF(
                            ISNUMBER(M88:V88),
                            IF(
                                M$5:V$5=2,
                                M88:V88,
                                ""),
                            "")
                            =0),
                        0,
                        GEOMEAN(IF(
                            ISNUMBER(M88:V88),
                            IF(
                                M$5:V$5=2,
                                M88:V88,
                                ""),
                            "")))
                )
            )
        )
    )
)</f>
        <v>0</v>
      </c>
      <c r="J88" s="242" t="s">
        <v>409</v>
      </c>
      <c r="K88" s="242">
        <v>45016</v>
      </c>
      <c r="L88" s="91" t="s">
        <v>704</v>
      </c>
      <c r="M88" s="192" t="s">
        <v>409</v>
      </c>
      <c r="N88" s="192" t="s">
        <v>409</v>
      </c>
      <c r="O88" s="192" t="s">
        <v>409</v>
      </c>
      <c r="P88" s="192">
        <v>0</v>
      </c>
      <c r="Q88" s="192">
        <v>0</v>
      </c>
      <c r="R88" s="192" t="s">
        <v>409</v>
      </c>
      <c r="S88" s="192" t="s">
        <v>409</v>
      </c>
      <c r="T88" s="192" t="s">
        <v>409</v>
      </c>
      <c r="U88" s="192" t="s">
        <v>409</v>
      </c>
      <c r="V88" s="192" t="s">
        <v>409</v>
      </c>
      <c r="W88" s="192">
        <v>0</v>
      </c>
      <c r="X88" s="192" t="s">
        <v>409</v>
      </c>
      <c r="Y88" s="192"/>
      <c r="Z88" s="192"/>
      <c r="AA88" s="80"/>
      <c r="AB88" s="80"/>
      <c r="AC88" s="80"/>
    </row>
    <row r="89" spans="1:29" x14ac:dyDescent="0.2">
      <c r="A89" s="84">
        <v>82</v>
      </c>
      <c r="B89" s="84" t="str">
        <f ca="1"/>
        <v>Guyana</v>
      </c>
      <c r="C89" s="84" t="str">
        <f ca="1"/>
        <v>GUY</v>
      </c>
      <c r="D89" s="219" t="str">
        <f ca="1"/>
        <v>LCN           Latin America &amp; Caribbean</v>
      </c>
      <c r="E89" s="219" t="str">
        <f ca="1"/>
        <v>IDA</v>
      </c>
      <c r="F89" s="190"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7.3029674334022125</v>
      </c>
      <c r="H89" s="80" cm="1">
        <f t="array" ref="H89">IF(
    SUM(IF(
            ISNUMBER(
                IF(
                    $M$4:$V$4,
                    (M89:V89),
                    "")),
            1,
            0))
        =0,
    NA(),
    IF(
        Parameters!$D$15=1,
        IF(
            SUM(--(ISNUMBER(IF($M$4:$V$4=1,(M89:V89),""))))&gt;0,
            MAX(IF(
                ISNUMBER(M89:V89),
                IF(
                    M$4:V$4=1,
                    M89:V89,
                    ""),
                "")),
            MAX(IF(
                ISNUMBER(M89:V89),
                IF(
                    M$4:V$4=2,
                    M89:V89,
                    ""),
                ""))
        ),
        IF(
            Parameters!$D$16=1,
            IFERROR(
                AVERAGE(IF(
                    ISNUMBER(M89:V89),
                    IF(
                        M$4:V$4=1,
                        M89:V89,
                        ""),
                    "")),
                AVERAGE(IF(
                    ISNUMBER(M89:V89),
                    IF(
                        M$4:V$4=2,
                        M89:V89,
                        ""),
                    ""))
            ),
            IF(
                Parameters!$D$17=1,
                IFERROR(
                    IF(
                        OR(
                            IF(
                                ISNUMBER(M89:V89),
                                IF(
                                    M$4:V$4=1,
                                    M89:V89,
                                    ""),
                                "")
                            =0),
                        0,
                        GEOMEAN(IF(
                            ISNUMBER(M89:V89),
                            IF(
                                M$4:V$4=1,
                                M89:V89,
                                ""),
                            ""))
                    ),
                    IF(
                        OR(IF(
                            ISNUMBER(M89:V89),
                            IF(
                                M$4:V$4=2,
                                M89:V89,
                                ""),
                            "")
                            =0),
                        0,
                        GEOMEAN(IF(
                            ISNUMBER(M89:V89),
                            IF(
                                M$4:V$4=2,
                                M89:V89,
                                ""),
                            "")))
                )
            )
        )
    )
)</f>
        <v>5.3333333333333304</v>
      </c>
      <c r="I89" s="191" cm="1">
        <f t="array" ref="I89">IF(
    SUM(IF(
            ISNUMBER(
                IF(
                    $M$5:$V$5,
                    (M89:V89),
                    "")),
            1,
            0))
        =0,
    NA(),
    IF(
        Parameters!$D$15=1,
        IF(
            SUM(--(ISNUMBER(IF($M$5:$V$5=1,(M89:V89),""))))&gt;0,
            MAX(IF(
                ISNUMBER(M89:V89),
                IF(
                    M$5:V$5=1,
                    M89:V89,
                    ""),
                "")),
            MAX(IF(
                ISNUMBER(M89:V89),
                IF(
                    M$5:V$5=2,
                    M89:V89,
                    ""),
                ""))
        ),
        IF(
            Parameters!$D$16=1,
            IFERROR(
                AVERAGE(IF(
                    ISNUMBER(M89:V89),
                    IF(
                        M$5:V$5=1,
                        M89:V89,
                        ""),
                    "")),
                AVERAGE(IF(
                    ISNUMBER(M89:V89),
                    IF(
                        M$5:V$5=2,
                        M89:V89,
                        ""),
                    ""))
            ),
            IF(
                Parameters!$D$17=1,
                IFERROR(
                    IF(
                        OR(
                            IF(
                                ISNUMBER(M89:V89),
                                IF(
                                    M$5:V$5=1,
                                    M89:V89,
                                    ""),
                                "")
                            =0),
                        0,
                        GEOMEAN(IF(
                            ISNUMBER(M89:V89),
                            IF(
                                M$5:V$5=1,
                                M89:V89,
                                ""),
                            ""))
                    ),
                    IF(
                        OR(IF(
                            ISNUMBER(M89:V89),
                            IF(
                                M$5:V$5=2,
                                M89:V89,
                                ""),
                            "")
                            =0),
                        0,
                        GEOMEAN(IF(
                            ISNUMBER(M89:V89),
                            IF(
                                M$5:V$5=2,
                                M89:V89,
                                ""),
                            "")))
                )
            )
        )
    )
)</f>
        <v>10</v>
      </c>
      <c r="J89" s="242">
        <v>45188</v>
      </c>
      <c r="K89" s="242">
        <v>45188</v>
      </c>
      <c r="L89" s="91" t="s">
        <v>140</v>
      </c>
      <c r="M89" s="192">
        <v>5.3333333333333304</v>
      </c>
      <c r="N89" s="192" t="s">
        <v>409</v>
      </c>
      <c r="O89" s="192">
        <v>0</v>
      </c>
      <c r="P89" s="192">
        <v>0</v>
      </c>
      <c r="Q89" s="192">
        <v>10</v>
      </c>
      <c r="R89" s="192" t="s">
        <v>409</v>
      </c>
      <c r="S89" s="192">
        <v>4.2</v>
      </c>
      <c r="T89" s="192" t="s">
        <v>409</v>
      </c>
      <c r="U89" s="192">
        <v>0</v>
      </c>
      <c r="V89" s="192" t="s">
        <v>409</v>
      </c>
      <c r="W89" s="192">
        <v>1</v>
      </c>
      <c r="X89" s="192" t="s">
        <v>409</v>
      </c>
      <c r="Y89" s="192"/>
      <c r="Z89" s="192"/>
      <c r="AA89" s="80"/>
      <c r="AB89" s="80"/>
      <c r="AC89" s="80"/>
    </row>
    <row r="90" spans="1:29" x14ac:dyDescent="0.2">
      <c r="A90" s="84">
        <v>83</v>
      </c>
      <c r="B90" s="84" t="str">
        <f ca="1"/>
        <v>Hong Kong SAR, China</v>
      </c>
      <c r="C90" s="84" t="str">
        <f ca="1"/>
        <v>HKG</v>
      </c>
      <c r="D90" s="219" t="str">
        <f ca="1"/>
        <v>EAS           East Asia &amp; Pacific</v>
      </c>
      <c r="E90" s="219" t="str">
        <f ca="1"/>
        <v>NA</v>
      </c>
      <c r="F90" s="190" t="str">
        <f t="shared" ca="1" si="4"/>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$M$4:$V$4,
                    (M90:V90),
                    "")),
            1,
            0))
        =0,
    NA(),
    IF(
        Parameters!$D$15=1,
        IF(
            SUM(--(ISNUMBER(IF($M$4:$V$4=1,(M90:V90),""))))&gt;0,
            MAX(IF(
                ISNUMBER(M90:V90),
                IF(
                    M$4:V$4=1,
                    M90:V90,
                    ""),
                "")),
            MAX(IF(
                ISNUMBER(M90:V90),
                IF(
                    M$4:V$4=2,
                    M90:V90,
                    ""),
                ""))
        ),
        IF(
            Parameters!$D$16=1,
            IFERROR(
                AVERAGE(IF(
                    ISNUMBER(M90:V90),
                    IF(
                        M$4:V$4=1,
                        M90:V90,
                        ""),
                    "")),
                AVERAGE(IF(
                    ISNUMBER(M90:V90),
                    IF(
                        M$4:V$4=2,
                        M90:V90,
                        ""),
                    ""))
            ),
            IF(
                Parameters!$D$17=1,
                IFERROR(
                    IF(
                        OR(
                            IF(
                                ISNUMBER(M90:V90),
                                IF(
                                    M$4:V$4=1,
                                    M90:V90,
                                    ""),
                                "")
                            =0),
                        0,
                        GEOMEAN(IF(
                            ISNUMBER(M90:V90),
                            IF(
                                M$4:V$4=1,
                                M90:V90,
                                ""),
                            ""))
                    ),
                    IF(
                        OR(IF(
                            ISNUMBER(M90:V90),
                            IF(
                                M$4:V$4=2,
                                M90:V90,
                                ""),
                            "")
                            =0),
                        0,
                        GEOMEAN(IF(
                            ISNUMBER(M90:V90),
                            IF(
                                M$4:V$4=2,
                                M90:V90,
                                ""),
                            "")))
                )
            )
        )
    )
)</f>
        <v>#N/A</v>
      </c>
      <c r="I90" s="191" cm="1">
        <f t="array" ref="I90">IF(
    SUM(IF(
            ISNUMBER(
                IF(
                    $M$5:$V$5,
                    (M90:V90),
                    "")),
            1,
            0))
        =0,
    NA(),
    IF(
        Parameters!$D$15=1,
        IF(
            SUM(--(ISNUMBER(IF($M$5:$V$5=1,(M90:V90),""))))&gt;0,
            MAX(IF(
                ISNUMBER(M90:V90),
                IF(
                    M$5:V$5=1,
                    M90:V90,
                    ""),
                "")),
            MAX(IF(
                ISNUMBER(M90:V90),
                IF(
                    M$5:V$5=2,
                    M90:V90,
                    ""),
                ""))
        ),
        IF(
            Parameters!$D$16=1,
            IFERROR(
                AVERAGE(IF(
                    ISNUMBER(M90:V90),
                    IF(
                        M$5:V$5=1,
                        M90:V90,
                        ""),
                    "")),
                AVERAGE(IF(
                    ISNUMBER(M90:V90),
                    IF(
                        M$5:V$5=2,
                        M90:V90,
                        ""),
                    ""))
            ),
            IF(
                Parameters!$D$17=1,
                IFERROR(
                    IF(
                        OR(
                            IF(
                                ISNUMBER(M90:V90),
                                IF(
                                    M$5:V$5=1,
                                    M90:V90,
                                    ""),
                                "")
                            =0),
                        0,
                        GEOMEAN(IF(
                            ISNUMBER(M90:V90),
                            IF(
                                M$5:V$5=1,
                                M90:V90,
                                ""),
                            ""))
                    ),
                    IF(
                        OR(IF(
                            ISNUMBER(M90:V90),
                            IF(
                                M$5:V$5=2,
                                M90:V90,
                                ""),
                            "")
                            =0),
                        0,
                        GEOMEAN(IF(
                            ISNUMBER(M90:V90),
                            IF(
                                M$5:V$5=2,
                                M90:V90,
                                ""),
                            "")))
                )
            )
        )
    )
)</f>
        <v>0</v>
      </c>
      <c r="J90" s="242">
        <v>44887</v>
      </c>
      <c r="K90" s="242">
        <v>45001</v>
      </c>
      <c r="L90" s="91" t="s">
        <v>705</v>
      </c>
      <c r="M90" s="192" t="s">
        <v>409</v>
      </c>
      <c r="N90" s="192" t="s">
        <v>409</v>
      </c>
      <c r="O90" s="192" t="s">
        <v>409</v>
      </c>
      <c r="P90" s="192">
        <v>0</v>
      </c>
      <c r="Q90" s="192">
        <v>0</v>
      </c>
      <c r="R90" s="192" t="s">
        <v>409</v>
      </c>
      <c r="S90" s="192" t="s">
        <v>409</v>
      </c>
      <c r="T90" s="192" t="s">
        <v>409</v>
      </c>
      <c r="U90" s="192" t="s">
        <v>409</v>
      </c>
      <c r="V90" s="192" t="s">
        <v>409</v>
      </c>
      <c r="W90" s="192">
        <v>0</v>
      </c>
      <c r="X90" s="192" t="s">
        <v>409</v>
      </c>
      <c r="Y90" s="192"/>
      <c r="Z90" s="192"/>
      <c r="AA90" s="80"/>
      <c r="AB90" s="80"/>
      <c r="AC90" s="80"/>
    </row>
    <row r="91" spans="1:29" x14ac:dyDescent="0.2">
      <c r="A91" s="84">
        <v>84</v>
      </c>
      <c r="B91" s="84" t="str">
        <f ca="1"/>
        <v>Honduras</v>
      </c>
      <c r="C91" s="84" t="str">
        <f ca="1"/>
        <v>HND</v>
      </c>
      <c r="D91" s="219" t="str">
        <f ca="1"/>
        <v>LCN           Latin America &amp; Caribbean</v>
      </c>
      <c r="E91" s="219" t="str">
        <f ca="1"/>
        <v>IDA</v>
      </c>
      <c r="F91" s="190"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8.8506120315678345</v>
      </c>
      <c r="H91" s="80" cm="1">
        <f t="array" ref="H91">IF(
    SUM(IF(
            ISNUMBER(
                IF(
                    $M$4:$V$4,
                    (M91:V91),
                    "")),
            1,
            0))
        =0,
    NA(),
    IF(
        Parameters!$D$15=1,
        IF(
            SUM(--(ISNUMBER(IF($M$4:$V$4=1,(M91:V91),""))))&gt;0,
            MAX(IF(
                ISNUMBER(M91:V91),
                IF(
                    M$4:V$4=1,
                    M91:V91,
                    ""),
                "")),
            MAX(IF(
                ISNUMBER(M91:V91),
                IF(
                    M$4:V$4=2,
                    M91:V91,
                    ""),
                ""))
        ),
        IF(
            Parameters!$D$16=1,
            IFERROR(
                AVERAGE(IF(
                    ISNUMBER(M91:V91),
                    IF(
                        M$4:V$4=1,
                        M91:V91,
                        ""),
                    "")),
                AVERAGE(IF(
                    ISNUMBER(M91:V91),
                    IF(
                        M$4:V$4=2,
                        M91:V91,
                        ""),
                    ""))
            ),
            IF(
                Parameters!$D$17=1,
                IFERROR(
                    IF(
                        OR(
                            IF(
                                ISNUMBER(M91:V91),
                                IF(
                                    M$4:V$4=1,
                                    M91:V91,
                                    ""),
                                "")
                            =0),
                        0,
                        GEOMEAN(IF(
                            ISNUMBER(M91:V91),
                            IF(
                                M$4:V$4=1,
                                M91:V91,
                                ""),
                            ""))
                    ),
                    IF(
                        OR(IF(
                            ISNUMBER(M91:V91),
                            IF(
                                M$4:V$4=2,
                                M91:V91,
                                ""),
                            "")
                            =0),
                        0,
                        GEOMEAN(IF(
                            ISNUMBER(M91:V91),
                            IF(
                                M$4:V$4=2,
                                M91:V91,
                                ""),
                            "")))
                )
            )
        )
    )
)</f>
        <v>7.8333333333333304</v>
      </c>
      <c r="I91" s="191" cm="1">
        <f t="array" ref="I91">IF(
    SUM(IF(
            ISNUMBER(
                IF(
                    $M$5:$V$5,
                    (M91:V91),
                    "")),
            1,
            0))
        =0,
    NA(),
    IF(
        Parameters!$D$15=1,
        IF(
            SUM(--(ISNUMBER(IF($M$5:$V$5=1,(M91:V91),""))))&gt;0,
            MAX(IF(
                ISNUMBER(M91:V91),
                IF(
                    M$5:V$5=1,
                    M91:V91,
                    ""),
                "")),
            MAX(IF(
                ISNUMBER(M91:V91),
                IF(
                    M$5:V$5=2,
                    M91:V91,
                    ""),
                ""))
        ),
        IF(
            Parameters!$D$16=1,
            IFERROR(
                AVERAGE(IF(
                    ISNUMBER(M91:V91),
                    IF(
                        M$5:V$5=1,
                        M91:V91,
                        ""),
                    "")),
                AVERAGE(IF(
                    ISNUMBER(M91:V91),
                    IF(
                        M$5:V$5=2,
                        M91:V91,
                        ""),
                    ""))
            ),
            IF(
                Parameters!$D$17=1,
                IFERROR(
                    IF(
                        OR(
                            IF(
                                ISNUMBER(M91:V91),
                                IF(
                                    M$5:V$5=1,
                                    M91:V91,
                                    ""),
                                "")
                            =0),
                        0,
                        GEOMEAN(IF(
                            ISNUMBER(M91:V91),
                            IF(
                                M$5:V$5=1,
                                M91:V91,
                                ""),
                            ""))
                    ),
                    IF(
                        OR(IF(
                            ISNUMBER(M91:V91),
                            IF(
                                M$5:V$5=2,
                                M91:V91,
                                ""),
                            "")
                            =0),
                        0,
                        GEOMEAN(IF(
                            ISNUMBER(M91:V91),
                            IF(
                                M$5:V$5=2,
                                M91:V91,
                                ""),
                            "")))
                )
            )
        )
    )
)</f>
        <v>10</v>
      </c>
      <c r="J91" s="242">
        <v>45188</v>
      </c>
      <c r="K91" s="242">
        <v>45145</v>
      </c>
      <c r="L91" s="91" t="s">
        <v>142</v>
      </c>
      <c r="M91" s="192">
        <v>7.8333333333333304</v>
      </c>
      <c r="N91" s="192" t="s">
        <v>409</v>
      </c>
      <c r="O91" s="192">
        <v>0</v>
      </c>
      <c r="P91" s="192">
        <v>10</v>
      </c>
      <c r="Q91" s="192">
        <v>0</v>
      </c>
      <c r="R91" s="192" t="s">
        <v>409</v>
      </c>
      <c r="S91" s="192">
        <v>5.7</v>
      </c>
      <c r="T91" s="192" t="s">
        <v>409</v>
      </c>
      <c r="U91" s="192">
        <v>0</v>
      </c>
      <c r="V91" s="192" t="s">
        <v>856</v>
      </c>
      <c r="W91" s="192">
        <v>0</v>
      </c>
      <c r="X91" s="192" t="s">
        <v>409</v>
      </c>
      <c r="Y91" s="192"/>
      <c r="Z91" s="192"/>
      <c r="AA91" s="80"/>
      <c r="AB91" s="80"/>
      <c r="AC91" s="80"/>
    </row>
    <row r="92" spans="1:29" x14ac:dyDescent="0.2">
      <c r="A92" s="84">
        <v>85</v>
      </c>
      <c r="B92" s="84" t="str">
        <f ca="1"/>
        <v>Croatia</v>
      </c>
      <c r="C92" s="84" t="str">
        <f ca="1"/>
        <v>HRV</v>
      </c>
      <c r="D92" s="219" t="str">
        <f ca="1"/>
        <v>ECS           Europe &amp; Central Asia</v>
      </c>
      <c r="E92" s="219" t="str">
        <f ca="1"/>
        <v>IBRD</v>
      </c>
      <c r="F92" s="190"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$M$4:$V$4,
                    (M92:V92),
                    "")),
            1,
            0))
        =0,
    NA(),
    IF(
        Parameters!$D$15=1,
        IF(
            SUM(--(ISNUMBER(IF($M$4:$V$4=1,(M92:V92),""))))&gt;0,
            MAX(IF(
                ISNUMBER(M92:V92),
                IF(
                    M$4:V$4=1,
                    M92:V92,
                    ""),
                "")),
            MAX(IF(
                ISNUMBER(M92:V92),
                IF(
                    M$4:V$4=2,
                    M92:V92,
                    ""),
                ""))
        ),
        IF(
            Parameters!$D$16=1,
            IFERROR(
                AVERAGE(IF(
                    ISNUMBER(M92:V92),
                    IF(
                        M$4:V$4=1,
                        M92:V92,
                        ""),
                    "")),
                AVERAGE(IF(
                    ISNUMBER(M92:V92),
                    IF(
                        M$4:V$4=2,
                        M92:V92,
                        ""),
                    ""))
            ),
            IF(
                Parameters!$D$17=1,
                IFERROR(
                    IF(
                        OR(
                            IF(
                                ISNUMBER(M92:V92),
                                IF(
                                    M$4:V$4=1,
                                    M92:V92,
                                    ""),
                                "")
                            =0),
                        0,
                        GEOMEAN(IF(
                            ISNUMBER(M92:V92),
                            IF(
                                M$4:V$4=1,
                                M92:V92,
                                ""),
                            ""))
                    ),
                    IF(
                        OR(IF(
                            ISNUMBER(M92:V92),
                            IF(
                                M$4:V$4=2,
                                M92:V92,
                                ""),
                            "")
                            =0),
                        0,
                        GEOMEAN(IF(
                            ISNUMBER(M92:V92),
                            IF(
                                M$4:V$4=2,
                                M92:V92,
                                ""),
                            "")))
                )
            )
        )
    )
)</f>
        <v>5.3333333333333304</v>
      </c>
      <c r="I92" s="191" cm="1">
        <f t="array" ref="I92">IF(
    SUM(IF(
            ISNUMBER(
                IF(
                    $M$5:$V$5,
                    (M92:V92),
                    "")),
            1,
            0))
        =0,
    NA(),
    IF(
        Parameters!$D$15=1,
        IF(
            SUM(--(ISNUMBER(IF($M$5:$V$5=1,(M92:V92),""))))&gt;0,
            MAX(IF(
                ISNUMBER(M92:V92),
                IF(
                    M$5:V$5=1,
                    M92:V92,
                    ""),
                "")),
            MAX(IF(
                ISNUMBER(M92:V92),
                IF(
                    M$5:V$5=2,
                    M92:V92,
                    ""),
                ""))
        ),
        IF(
            Parameters!$D$16=1,
            IFERROR(
                AVERAGE(IF(
                    ISNUMBER(M92:V92),
                    IF(
                        M$5:V$5=1,
                        M92:V92,
                        ""),
                    "")),
                AVERAGE(IF(
                    ISNUMBER(M92:V92),
                    IF(
                        M$5:V$5=2,
                        M92:V92,
                        ""),
                    ""))
            ),
            IF(
                Parameters!$D$17=1,
                IFERROR(
                    IF(
                        OR(
                            IF(
                                ISNUMBER(M92:V92),
                                IF(
                                    M$5:V$5=1,
                                    M92:V92,
                                    ""),
                                "")
                            =0),
                        0,
                        GEOMEAN(IF(
                            ISNUMBER(M92:V92),
                            IF(
                                M$5:V$5=1,
                                M92:V92,
                                ""),
                            ""))
                    ),
                    IF(
                        OR(IF(
                            ISNUMBER(M92:V92),
                            IF(
                                M$5:V$5=2,
                                M92:V92,
                                ""),
                            "")
                            =0),
                        0,
                        GEOMEAN(IF(
                            ISNUMBER(M92:V92),
                            IF(
                                M$5:V$5=2,
                                M92:V92,
                                ""),
                            "")))
                )
            )
        )
    )
)</f>
        <v>0</v>
      </c>
      <c r="J92" s="242">
        <v>45188</v>
      </c>
      <c r="K92" s="242">
        <v>44831</v>
      </c>
      <c r="L92" s="91" t="s">
        <v>144</v>
      </c>
      <c r="M92" s="192">
        <v>5.3333333333333304</v>
      </c>
      <c r="N92" s="192" t="s">
        <v>409</v>
      </c>
      <c r="O92" s="192">
        <v>0</v>
      </c>
      <c r="P92" s="192">
        <v>0</v>
      </c>
      <c r="Q92" s="192">
        <v>0</v>
      </c>
      <c r="R92" s="192" t="s">
        <v>409</v>
      </c>
      <c r="S92" s="192">
        <v>4.2</v>
      </c>
      <c r="T92" s="192" t="s">
        <v>409</v>
      </c>
      <c r="U92" s="192">
        <v>0</v>
      </c>
      <c r="V92" s="192" t="s">
        <v>409</v>
      </c>
      <c r="W92" s="192">
        <v>0</v>
      </c>
      <c r="X92" s="192" t="s">
        <v>409</v>
      </c>
      <c r="Y92" s="192"/>
      <c r="Z92" s="192"/>
      <c r="AA92" s="80"/>
      <c r="AB92" s="80"/>
      <c r="AC92" s="80"/>
    </row>
    <row r="93" spans="1:29" x14ac:dyDescent="0.2">
      <c r="A93" s="84">
        <v>86</v>
      </c>
      <c r="B93" s="84" t="str">
        <f ca="1"/>
        <v>Haiti</v>
      </c>
      <c r="C93" s="84" t="str">
        <f ca="1"/>
        <v>HTI</v>
      </c>
      <c r="D93" s="219" t="str">
        <f ca="1"/>
        <v>LCN           Latin America &amp; Caribbean</v>
      </c>
      <c r="E93" s="219" t="str">
        <f ca="1"/>
        <v>IDA</v>
      </c>
      <c r="F93" s="190"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9.4868329805051381</v>
      </c>
      <c r="H93" s="80" cm="1">
        <f t="array" ref="H93">IF(
    SUM(IF(
            ISNUMBER(
                IF(
                    $M$4:$V$4,
                    (M93:V93),
                    "")),
            1,
            0))
        =0,
    NA(),
    IF(
        Parameters!$D$15=1,
        IF(
            SUM(--(ISNUMBER(IF($M$4:$V$4=1,(M93:V93),""))))&gt;0,
            MAX(IF(
                ISNUMBER(M93:V93),
                IF(
                    M$4:V$4=1,
                    M93:V93,
                    ""),
                "")),
            MAX(IF(
                ISNUMBER(M93:V93),
                IF(
                    M$4:V$4=2,
                    M93:V93,
                    ""),
                ""))
        ),
        IF(
            Parameters!$D$16=1,
            IFERROR(
                AVERAGE(IF(
                    ISNUMBER(M93:V93),
                    IF(
                        M$4:V$4=1,
                        M93:V93,
                        ""),
                    "")),
                AVERAGE(IF(
                    ISNUMBER(M93:V93),
                    IF(
                        M$4:V$4=2,
                        M93:V93,
                        ""),
                    ""))
            ),
            IF(
                Parameters!$D$17=1,
                IFERROR(
                    IF(
                        OR(
                            IF(
                                ISNUMBER(M93:V93),
                                IF(
                                    M$4:V$4=1,
                                    M93:V93,
                                    ""),
                                "")
                            =0),
                        0,
                        GEOMEAN(IF(
                            ISNUMBER(M93:V93),
                            IF(
                                M$4:V$4=1,
                                M93:V93,
                                ""),
                            ""))
                    ),
                    IF(
                        OR(IF(
                            ISNUMBER(M93:V93),
                            IF(
                                M$4:V$4=2,
                                M93:V93,
                                ""),
                            "")
                            =0),
                        0,
                        GEOMEAN(IF(
                            ISNUMBER(M93:V93),
                            IF(
                                M$4:V$4=2,
                                M93:V93,
                                ""),
                            "")))
                )
            )
        )
    )
)</f>
        <v>9</v>
      </c>
      <c r="I93" s="191" cm="1">
        <f t="array" ref="I93">IF(
    SUM(IF(
            ISNUMBER(
                IF(
                    $M$5:$V$5,
                    (M93:V93),
                    "")),
            1,
            0))
        =0,
    NA(),
    IF(
        Parameters!$D$15=1,
        IF(
            SUM(--(ISNUMBER(IF($M$5:$V$5=1,(M93:V93),""))))&gt;0,
            MAX(IF(
                ISNUMBER(M93:V93),
                IF(
                    M$5:V$5=1,
                    M93:V93,
                    ""),
                "")),
            MAX(IF(
                ISNUMBER(M93:V93),
                IF(
                    M$5:V$5=2,
                    M93:V93,
                    ""),
                ""))
        ),
        IF(
            Parameters!$D$16=1,
            IFERROR(
                AVERAGE(IF(
                    ISNUMBER(M93:V93),
                    IF(
                        M$5:V$5=1,
                        M93:V93,
                        ""),
                    "")),
                AVERAGE(IF(
                    ISNUMBER(M93:V93),
                    IF(
                        M$5:V$5=2,
                        M93:V93,
                        ""),
                    ""))
            ),
            IF(
                Parameters!$D$17=1,
                IFERROR(
                    IF(
                        OR(
                            IF(
                                ISNUMBER(M93:V93),
                                IF(
                                    M$5:V$5=1,
                                    M93:V93,
                                    ""),
                                "")
                            =0),
                        0,
                        GEOMEAN(IF(
                            ISNUMBER(M93:V93),
                            IF(
                                M$5:V$5=1,
                                M93:V93,
                                ""),
                            ""))
                    ),
                    IF(
                        OR(IF(
                            ISNUMBER(M93:V93),
                            IF(
                                M$5:V$5=2,
                                M93:V93,
                                ""),
                            "")
                            =0),
                        0,
                        GEOMEAN(IF(
                            ISNUMBER(M93:V93),
                            IF(
                                M$5:V$5=2,
                                M93:V93,
                                ""),
                            "")))
                )
            )
        )
    )
)</f>
        <v>10</v>
      </c>
      <c r="J93" s="242">
        <v>45188</v>
      </c>
      <c r="K93" s="242">
        <v>45099</v>
      </c>
      <c r="L93" s="91" t="s">
        <v>146</v>
      </c>
      <c r="M93" s="192">
        <v>9</v>
      </c>
      <c r="N93" s="192" t="s">
        <v>409</v>
      </c>
      <c r="O93" s="192">
        <v>0</v>
      </c>
      <c r="P93" s="192">
        <v>10</v>
      </c>
      <c r="Q93" s="192">
        <v>0</v>
      </c>
      <c r="R93" s="192" t="s">
        <v>409</v>
      </c>
      <c r="S93" s="192">
        <v>6.4</v>
      </c>
      <c r="T93" s="192" t="s">
        <v>409</v>
      </c>
      <c r="U93" s="192">
        <v>0</v>
      </c>
      <c r="V93" s="192" t="s">
        <v>839</v>
      </c>
      <c r="W93" s="192">
        <v>0</v>
      </c>
      <c r="X93" s="192" t="s">
        <v>409</v>
      </c>
      <c r="Y93" s="192"/>
      <c r="Z93" s="192"/>
      <c r="AA93" s="80"/>
      <c r="AB93" s="80"/>
      <c r="AC93" s="80"/>
    </row>
    <row r="94" spans="1:29" x14ac:dyDescent="0.2">
      <c r="A94" s="84">
        <v>87</v>
      </c>
      <c r="B94" s="84" t="str">
        <f ca="1"/>
        <v>Hungary</v>
      </c>
      <c r="C94" s="84" t="str">
        <f ca="1"/>
        <v>HUN</v>
      </c>
      <c r="D94" s="219" t="str">
        <f ca="1"/>
        <v>ECS           Europe &amp; Central Asia</v>
      </c>
      <c r="E94" s="219" t="str">
        <f ca="1"/>
        <v>NA</v>
      </c>
      <c r="F94" s="190"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$M$4:$V$4,
                    (M94:V94),
                    "")),
            1,
            0))
        =0,
    NA(),
    IF(
        Parameters!$D$15=1,
        IF(
            SUM(--(ISNUMBER(IF($M$4:$V$4=1,(M94:V94),""))))&gt;0,
            MAX(IF(
                ISNUMBER(M94:V94),
                IF(
                    M$4:V$4=1,
                    M94:V94,
                    ""),
                "")),
            MAX(IF(
                ISNUMBER(M94:V94),
                IF(
                    M$4:V$4=2,
                    M94:V94,
                    ""),
                ""))
        ),
        IF(
            Parameters!$D$16=1,
            IFERROR(
                AVERAGE(IF(
                    ISNUMBER(M94:V94),
                    IF(
                        M$4:V$4=1,
                        M94:V94,
                        ""),
                    "")),
                AVERAGE(IF(
                    ISNUMBER(M94:V94),
                    IF(
                        M$4:V$4=2,
                        M94:V94,
                        ""),
                    ""))
            ),
            IF(
                Parameters!$D$17=1,
                IFERROR(
                    IF(
                        OR(
                            IF(
                                ISNUMBER(M94:V94),
                                IF(
                                    M$4:V$4=1,
                                    M94:V94,
                                    ""),
                                "")
                            =0),
                        0,
                        GEOMEAN(IF(
                            ISNUMBER(M94:V94),
                            IF(
                                M$4:V$4=1,
                                M94:V94,
                                ""),
                            ""))
                    ),
                    IF(
                        OR(IF(
                            ISNUMBER(M94:V94),
                            IF(
                                M$4:V$4=2,
                                M94:V94,
                                ""),
                            "")
                            =0),
                        0,
                        GEOMEAN(IF(
                            ISNUMBER(M94:V94),
                            IF(
                                M$4:V$4=2,
                                M94:V94,
                                ""),
                            "")))
                )
            )
        )
    )
)</f>
        <v>3.3333333333333299</v>
      </c>
      <c r="I94" s="191" cm="1">
        <f t="array" ref="I94">IF(
    SUM(IF(
            ISNUMBER(
                IF(
                    $M$5:$V$5,
                    (M94:V94),
                    "")),
            1,
            0))
        =0,
    NA(),
    IF(
        Parameters!$D$15=1,
        IF(
            SUM(--(ISNUMBER(IF($M$5:$V$5=1,(M94:V94),""))))&gt;0,
            MAX(IF(
                ISNUMBER(M94:V94),
                IF(
                    M$5:V$5=1,
                    M94:V94,
                    ""),
                "")),
            MAX(IF(
                ISNUMBER(M94:V94),
                IF(
                    M$5:V$5=2,
                    M94:V94,
                    ""),
                ""))
        ),
        IF(
            Parameters!$D$16=1,
            IFERROR(
                AVERAGE(IF(
                    ISNUMBER(M94:V94),
                    IF(
                        M$5:V$5=1,
                        M94:V94,
                        ""),
                    "")),
                AVERAGE(IF(
                    ISNUMBER(M94:V94),
                    IF(
                        M$5:V$5=2,
                        M94:V94,
                        ""),
                    ""))
            ),
            IF(
                Parameters!$D$17=1,
                IFERROR(
                    IF(
                        OR(
                            IF(
                                ISNUMBER(M94:V94),
                                IF(
                                    M$5:V$5=1,
                                    M94:V94,
                                    ""),
                                "")
                            =0),
                        0,
                        GEOMEAN(IF(
                            ISNUMBER(M94:V94),
                            IF(
                                M$5:V$5=1,
                                M94:V94,
                                ""),
                            ""))
                    ),
                    IF(
                        OR(IF(
                            ISNUMBER(M94:V94),
                            IF(
                                M$5:V$5=2,
                                M94:V94,
                                ""),
                            "")
                            =0),
                        0,
                        GEOMEAN(IF(
                            ISNUMBER(M94:V94),
                            IF(
                                M$5:V$5=2,
                                M94:V94,
                                ""),
                            "")))
                )
            )
        )
    )
)</f>
        <v>0</v>
      </c>
      <c r="J94" s="242">
        <v>45188</v>
      </c>
      <c r="K94" s="242">
        <v>44852</v>
      </c>
      <c r="L94" s="91" t="s">
        <v>148</v>
      </c>
      <c r="M94" s="192">
        <v>3.3333333333333299</v>
      </c>
      <c r="N94" s="192" t="s">
        <v>409</v>
      </c>
      <c r="O94" s="192">
        <v>0</v>
      </c>
      <c r="P94" s="192">
        <v>0</v>
      </c>
      <c r="Q94" s="192">
        <v>0</v>
      </c>
      <c r="R94" s="192" t="s">
        <v>409</v>
      </c>
      <c r="S94" s="192">
        <v>3</v>
      </c>
      <c r="T94" s="192" t="s">
        <v>409</v>
      </c>
      <c r="U94" s="192">
        <v>0</v>
      </c>
      <c r="V94" s="192" t="s">
        <v>409</v>
      </c>
      <c r="W94" s="192">
        <v>0</v>
      </c>
      <c r="X94" s="192" t="s">
        <v>409</v>
      </c>
      <c r="Y94" s="192"/>
      <c r="Z94" s="192"/>
      <c r="AA94" s="80"/>
      <c r="AB94" s="80"/>
      <c r="AC94" s="80"/>
    </row>
    <row r="95" spans="1:29" x14ac:dyDescent="0.2">
      <c r="A95" s="84">
        <v>88</v>
      </c>
      <c r="B95" s="84" t="str">
        <f ca="1"/>
        <v>Indonesia</v>
      </c>
      <c r="C95" s="84" t="str">
        <f ca="1"/>
        <v>IDN</v>
      </c>
      <c r="D95" s="219" t="str">
        <f ca="1"/>
        <v>EAS           East Asia &amp; Pacific</v>
      </c>
      <c r="E95" s="219" t="str">
        <f ca="1"/>
        <v>IBRD</v>
      </c>
      <c r="F95" s="190"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10</v>
      </c>
      <c r="H95" s="80" cm="1">
        <f t="array" ref="H95">IF(
    SUM(IF(
            ISNUMBER(
                IF(
                    $M$4:$V$4,
                    (M95:V95),
                    "")),
            1,
            0))
        =0,
    NA(),
    IF(
        Parameters!$D$15=1,
        IF(
            SUM(--(ISNUMBER(IF($M$4:$V$4=1,(M95:V95),""))))&gt;0,
            MAX(IF(
                ISNUMBER(M95:V95),
                IF(
                    M$4:V$4=1,
                    M95:V95,
                    ""),
                "")),
            MAX(IF(
                ISNUMBER(M95:V95),
                IF(
                    M$4:V$4=2,
                    M95:V95,
                    ""),
                ""))
        ),
        IF(
            Parameters!$D$16=1,
            IFERROR(
                AVERAGE(IF(
                    ISNUMBER(M95:V95),
                    IF(
                        M$4:V$4=1,
                        M95:V95,
                        ""),
                    "")),
                AVERAGE(IF(
                    ISNUMBER(M95:V95),
                    IF(
                        M$4:V$4=2,
                        M95:V95,
                        ""),
                    ""))
            ),
            IF(
                Parameters!$D$17=1,
                IFERROR(
                    IF(
                        OR(
                            IF(
                                ISNUMBER(M95:V95),
                                IF(
                                    M$4:V$4=1,
                                    M95:V95,
                                    ""),
                                "")
                            =0),
                        0,
                        GEOMEAN(IF(
                            ISNUMBER(M95:V95),
                            IF(
                                M$4:V$4=1,
                                M95:V95,
                                ""),
                            ""))
                    ),
                    IF(
                        OR(IF(
                            ISNUMBER(M95:V95),
                            IF(
                                M$4:V$4=2,
                                M95:V95,
                                ""),
                            "")
                            =0),
                        0,
                        GEOMEAN(IF(
                            ISNUMBER(M95:V95),
                            IF(
                                M$4:V$4=2,
                                M95:V95,
                                ""),
                            "")))
                )
            )
        )
    )
)</f>
        <v>10</v>
      </c>
      <c r="I95" s="191" cm="1">
        <f t="array" ref="I95">IF(
    SUM(IF(
            ISNUMBER(
                IF(
                    $M$5:$V$5,
                    (M95:V95),
                    "")),
            1,
            0))
        =0,
    NA(),
    IF(
        Parameters!$D$15=1,
        IF(
            SUM(--(ISNUMBER(IF($M$5:$V$5=1,(M95:V95),""))))&gt;0,
            MAX(IF(
                ISNUMBER(M95:V95),
                IF(
                    M$5:V$5=1,
                    M95:V95,
                    ""),
                "")),
            MAX(IF(
                ISNUMBER(M95:V95),
                IF(
                    M$5:V$5=2,
                    M95:V95,
                    ""),
                ""))
        ),
        IF(
            Parameters!$D$16=1,
            IFERROR(
                AVERAGE(IF(
                    ISNUMBER(M95:V95),
                    IF(
                        M$5:V$5=1,
                        M95:V95,
                        ""),
                    "")),
                AVERAGE(IF(
                    ISNUMBER(M95:V95),
                    IF(
                        M$5:V$5=2,
                        M95:V95,
                        ""),
                    ""))
            ),
            IF(
                Parameters!$D$17=1,
                IFERROR(
                    IF(
                        OR(
                            IF(
                                ISNUMBER(M95:V95),
                                IF(
                                    M$5:V$5=1,
                                    M95:V95,
                                    ""),
                                "")
                            =0),
                        0,
                        GEOMEAN(IF(
                            ISNUMBER(M95:V95),
                            IF(
                                M$5:V$5=1,
                                M95:V95,
                                ""),
                            ""))
                    ),
                    IF(
                        OR(IF(
                            ISNUMBER(M95:V95),
                            IF(
                                M$5:V$5=2,
                                M95:V95,
                                ""),
                            "")
                            =0),
                        0,
                        GEOMEAN(IF(
                            ISNUMBER(M95:V95),
                            IF(
                                M$5:V$5=2,
                                M95:V95,
                                ""),
                            "")))
                )
            )
        )
    )
)</f>
        <v>10</v>
      </c>
      <c r="J95" s="242">
        <v>45188</v>
      </c>
      <c r="K95" s="242">
        <v>45142</v>
      </c>
      <c r="L95" s="91" t="s">
        <v>150</v>
      </c>
      <c r="M95" s="192">
        <v>10</v>
      </c>
      <c r="N95" s="192">
        <v>0</v>
      </c>
      <c r="O95" s="192">
        <v>0</v>
      </c>
      <c r="P95" s="192">
        <v>0</v>
      </c>
      <c r="Q95" s="192">
        <v>10</v>
      </c>
      <c r="R95" s="192" t="s">
        <v>409</v>
      </c>
      <c r="S95" s="192">
        <v>7.3</v>
      </c>
      <c r="T95" s="192" t="s">
        <v>914</v>
      </c>
      <c r="U95" s="192">
        <v>0</v>
      </c>
      <c r="V95" s="192" t="s">
        <v>409</v>
      </c>
      <c r="W95" s="192">
        <v>0.68965517241379304</v>
      </c>
      <c r="X95" s="192" t="s">
        <v>409</v>
      </c>
      <c r="Y95" s="192"/>
      <c r="Z95" s="192"/>
      <c r="AA95" s="80"/>
      <c r="AB95" s="80"/>
      <c r="AC95" s="80"/>
    </row>
    <row r="96" spans="1:29" x14ac:dyDescent="0.2">
      <c r="A96" s="84">
        <v>89</v>
      </c>
      <c r="B96" s="84" t="str">
        <f ca="1"/>
        <v>Isle of Man</v>
      </c>
      <c r="C96" s="84" t="str">
        <f ca="1"/>
        <v>IMN</v>
      </c>
      <c r="D96" s="219" t="str">
        <f ca="1"/>
        <v>ECS           Europe &amp; Central Asia</v>
      </c>
      <c r="E96" s="219" t="str">
        <f ca="1"/>
        <v>NA</v>
      </c>
      <c r="F96" s="190" t="str">
        <f t="shared" ca="1" si="4"/>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$M$4:$V$4,
                    (M96:V96),
                    "")),
            1,
            0))
        =0,
    NA(),
    IF(
        Parameters!$D$15=1,
        IF(
            SUM(--(ISNUMBER(IF($M$4:$V$4=1,(M96:V96),""))))&gt;0,
            MAX(IF(
                ISNUMBER(M96:V96),
                IF(
                    M$4:V$4=1,
                    M96:V96,
                    ""),
                "")),
            MAX(IF(
                ISNUMBER(M96:V96),
                IF(
                    M$4:V$4=2,
                    M96:V96,
                    ""),
                ""))
        ),
        IF(
            Parameters!$D$16=1,
            IFERROR(
                AVERAGE(IF(
                    ISNUMBER(M96:V96),
                    IF(
                        M$4:V$4=1,
                        M96:V96,
                        ""),
                    "")),
                AVERAGE(IF(
                    ISNUMBER(M96:V96),
                    IF(
                        M$4:V$4=2,
                        M96:V96,
                        ""),
                    ""))
            ),
            IF(
                Parameters!$D$17=1,
                IFERROR(
                    IF(
                        OR(
                            IF(
                                ISNUMBER(M96:V96),
                                IF(
                                    M$4:V$4=1,
                                    M96:V96,
                                    ""),
                                "")
                            =0),
                        0,
                        GEOMEAN(IF(
                            ISNUMBER(M96:V96),
                            IF(
                                M$4:V$4=1,
                                M96:V96,
                                ""),
                            ""))
                    ),
                    IF(
                        OR(IF(
                            ISNUMBER(M96:V96),
                            IF(
                                M$4:V$4=2,
                                M96:V96,
                                ""),
                            "")
                            =0),
                        0,
                        GEOMEAN(IF(
                            ISNUMBER(M96:V96),
                            IF(
                                M$4:V$4=2,
                                M96:V96,
                                ""),
                            "")))
                )
            )
        )
    )
)</f>
        <v>#N/A</v>
      </c>
      <c r="I96" s="191" cm="1">
        <f t="array" ref="I96">IF(
    SUM(IF(
            ISNUMBER(
                IF(
                    $M$5:$V$5,
                    (M96:V96),
                    "")),
            1,
            0))
        =0,
    NA(),
    IF(
        Parameters!$D$15=1,
        IF(
            SUM(--(ISNUMBER(IF($M$5:$V$5=1,(M96:V96),""))))&gt;0,
            MAX(IF(
                ISNUMBER(M96:V96),
                IF(
                    M$5:V$5=1,
                    M96:V96,
                    ""),
                "")),
            MAX(IF(
                ISNUMBER(M96:V96),
                IF(
                    M$5:V$5=2,
                    M96:V96,
                    ""),
                ""))
        ),
        IF(
            Parameters!$D$16=1,
            IFERROR(
                AVERAGE(IF(
                    ISNUMBER(M96:V96),
                    IF(
                        M$5:V$5=1,
                        M96:V96,
                        ""),
                    "")),
                AVERAGE(IF(
                    ISNUMBER(M96:V96),
                    IF(
                        M$5:V$5=2,
                        M96:V96,
                        ""),
                    ""))
            ),
            IF(
                Parameters!$D$17=1,
                IFERROR(
                    IF(
                        OR(
                            IF(
                                ISNUMBER(M96:V96),
                                IF(
                                    M$5:V$5=1,
                                    M96:V96,
                                    ""),
                                "")
                            =0),
                        0,
                        GEOMEAN(IF(
                            ISNUMBER(M96:V96),
                            IF(
                                M$5:V$5=1,
                                M96:V96,
                                ""),
                            ""))
                    ),
                    IF(
                        OR(IF(
                            ISNUMBER(M96:V96),
                            IF(
                                M$5:V$5=2,
                                M96:V96,
                                ""),
                            "")
                            =0),
                        0,
                        GEOMEAN(IF(
                            ISNUMBER(M96:V96),
                            IF(
                                M$5:V$5=2,
                                M96:V96,
                                ""),
                            "")))
                )
            )
        )
    )
)</f>
        <v>0</v>
      </c>
      <c r="J96" s="242" t="s">
        <v>409</v>
      </c>
      <c r="K96" s="242">
        <v>45019</v>
      </c>
      <c r="L96" s="91" t="s">
        <v>706</v>
      </c>
      <c r="M96" s="192" t="s">
        <v>409</v>
      </c>
      <c r="N96" s="192" t="s">
        <v>409</v>
      </c>
      <c r="O96" s="192" t="s">
        <v>409</v>
      </c>
      <c r="P96" s="192">
        <v>0</v>
      </c>
      <c r="Q96" s="192">
        <v>0</v>
      </c>
      <c r="R96" s="192" t="s">
        <v>409</v>
      </c>
      <c r="S96" s="192" t="s">
        <v>409</v>
      </c>
      <c r="T96" s="192" t="s">
        <v>409</v>
      </c>
      <c r="U96" s="192" t="s">
        <v>409</v>
      </c>
      <c r="V96" s="192" t="s">
        <v>409</v>
      </c>
      <c r="W96" s="192">
        <v>0</v>
      </c>
      <c r="X96" s="192" t="s">
        <v>409</v>
      </c>
      <c r="Y96" s="192"/>
      <c r="Z96" s="192"/>
      <c r="AA96" s="80"/>
      <c r="AB96" s="80"/>
      <c r="AC96" s="80"/>
    </row>
    <row r="97" spans="1:29" x14ac:dyDescent="0.2">
      <c r="A97" s="84">
        <v>90</v>
      </c>
      <c r="B97" s="84" t="str">
        <f ca="1"/>
        <v>India</v>
      </c>
      <c r="C97" s="84" t="str">
        <f ca="1"/>
        <v>IND</v>
      </c>
      <c r="D97" s="219" t="str">
        <f ca="1"/>
        <v>SAS           South Asia</v>
      </c>
      <c r="E97" s="219" t="str">
        <f ca="1"/>
        <v>IBRD</v>
      </c>
      <c r="F97" s="190"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$M$4:$V$4,
                    (M97:V97),
                    "")),
            1,
            0))
        =0,
    NA(),
    IF(
        Parameters!$D$15=1,
        IF(
            SUM(--(ISNUMBER(IF($M$4:$V$4=1,(M97:V97),""))))&gt;0,
            MAX(IF(
                ISNUMBER(M97:V97),
                IF(
                    M$4:V$4=1,
                    M97:V97,
                    ""),
                "")),
            MAX(IF(
                ISNUMBER(M97:V97),
                IF(
                    M$4:V$4=2,
                    M97:V97,
                    ""),
                ""))
        ),
        IF(
            Parameters!$D$16=1,
            IFERROR(
                AVERAGE(IF(
                    ISNUMBER(M97:V97),
                    IF(
                        M$4:V$4=1,
                        M97:V97,
                        ""),
                    "")),
                AVERAGE(IF(
                    ISNUMBER(M97:V97),
                    IF(
                        M$4:V$4=2,
                        M97:V97,
                        ""),
                    ""))
            ),
            IF(
                Parameters!$D$17=1,
                IFERROR(
                    IF(
                        OR(
                            IF(
                                ISNUMBER(M97:V97),
                                IF(
                                    M$4:V$4=1,
                                    M97:V97,
                                    ""),
                                "")
                            =0),
                        0,
                        GEOMEAN(IF(
                            ISNUMBER(M97:V97),
                            IF(
                                M$4:V$4=1,
                                M97:V97,
                                ""),
                            ""))
                    ),
                    IF(
                        OR(IF(
                            ISNUMBER(M97:V97),
                            IF(
                                M$4:V$4=2,
                                M97:V97,
                                ""),
                            "")
                            =0),
                        0,
                        GEOMEAN(IF(
                            ISNUMBER(M97:V97),
                            IF(
                                M$4:V$4=2,
                                M97:V97,
                                ""),
                            "")))
                )
            )
        )
    )
)</f>
        <v>10</v>
      </c>
      <c r="I97" s="191" cm="1">
        <f t="array" ref="I97">IF(
    SUM(IF(
            ISNUMBER(
                IF(
                    $M$5:$V$5,
                    (M97:V97),
                    "")),
            1,
            0))
        =0,
    NA(),
    IF(
        Parameters!$D$15=1,
        IF(
            SUM(--(ISNUMBER(IF($M$5:$V$5=1,(M97:V97),""))))&gt;0,
            MAX(IF(
                ISNUMBER(M97:V97),
                IF(
                    M$5:V$5=1,
                    M97:V97,
                    ""),
                "")),
            MAX(IF(
                ISNUMBER(M97:V97),
                IF(
                    M$5:V$5=2,
                    M97:V97,
                    ""),
                ""))
        ),
        IF(
            Parameters!$D$16=1,
            IFERROR(
                AVERAGE(IF(
                    ISNUMBER(M97:V97),
                    IF(
                        M$5:V$5=1,
                        M97:V97,
                        ""),
                    "")),
                AVERAGE(IF(
                    ISNUMBER(M97:V97),
                    IF(
                        M$5:V$5=2,
                        M97:V97,
                        ""),
                    ""))
            ),
            IF(
                Parameters!$D$17=1,
                IFERROR(
                    IF(
                        OR(
                            IF(
                                ISNUMBER(M97:V97),
                                IF(
                                    M$5:V$5=1,
                                    M97:V97,
                                    ""),
                                "")
                            =0),
                        0,
                        GEOMEAN(IF(
                            ISNUMBER(M97:V97),
                            IF(
                                M$5:V$5=1,
                                M97:V97,
                                ""),
                            ""))
                    ),
                    IF(
                        OR(IF(
                            ISNUMBER(M97:V97),
                            IF(
                                M$5:V$5=2,
                                M97:V97,
                                ""),
                            "")
                            =0),
                        0,
                        GEOMEAN(IF(
                            ISNUMBER(M97:V97),
                            IF(
                                M$5:V$5=2,
                                M97:V97,
                                ""),
                            "")))
                )
            )
        )
    )
)</f>
        <v>0</v>
      </c>
      <c r="J97" s="242">
        <v>45188</v>
      </c>
      <c r="K97" s="242">
        <v>45203</v>
      </c>
      <c r="L97" s="91" t="s">
        <v>152</v>
      </c>
      <c r="M97" s="192">
        <v>10</v>
      </c>
      <c r="N97" s="192">
        <v>0</v>
      </c>
      <c r="O97" s="192">
        <v>0</v>
      </c>
      <c r="P97" s="192">
        <v>0</v>
      </c>
      <c r="Q97" s="192">
        <v>0</v>
      </c>
      <c r="R97" s="192" t="s">
        <v>409</v>
      </c>
      <c r="S97" s="192">
        <v>7.7</v>
      </c>
      <c r="T97" s="192" t="s">
        <v>915</v>
      </c>
      <c r="U97" s="192">
        <v>0</v>
      </c>
      <c r="V97" s="192" t="s">
        <v>409</v>
      </c>
      <c r="W97" s="192">
        <v>5.3797468354430299E-2</v>
      </c>
      <c r="X97" s="192" t="s">
        <v>409</v>
      </c>
      <c r="Y97" s="192"/>
      <c r="Z97" s="192"/>
      <c r="AA97" s="80"/>
      <c r="AB97" s="80"/>
      <c r="AC97" s="80"/>
    </row>
    <row r="98" spans="1:29" x14ac:dyDescent="0.2">
      <c r="A98" s="84">
        <v>91</v>
      </c>
      <c r="B98" s="84" t="str">
        <f ca="1"/>
        <v>Ireland</v>
      </c>
      <c r="C98" s="84" t="str">
        <f ca="1"/>
        <v>IRL</v>
      </c>
      <c r="D98" s="219" t="str">
        <f ca="1"/>
        <v>ECS           Europe &amp; Central Asia</v>
      </c>
      <c r="E98" s="219" t="str">
        <f ca="1"/>
        <v>NA</v>
      </c>
      <c r="F98" s="190"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$M$4:$V$4,
                    (M98:V98),
                    "")),
            1,
            0))
        =0,
    NA(),
    IF(
        Parameters!$D$15=1,
        IF(
            SUM(--(ISNUMBER(IF($M$4:$V$4=1,(M98:V98),""))))&gt;0,
            MAX(IF(
                ISNUMBER(M98:V98),
                IF(
                    M$4:V$4=1,
                    M98:V98,
                    ""),
                "")),
            MAX(IF(
                ISNUMBER(M98:V98),
                IF(
                    M$4:V$4=2,
                    M98:V98,
                    ""),
                ""))
        ),
        IF(
            Parameters!$D$16=1,
            IFERROR(
                AVERAGE(IF(
                    ISNUMBER(M98:V98),
                    IF(
                        M$4:V$4=1,
                        M98:V98,
                        ""),
                    "")),
                AVERAGE(IF(
                    ISNUMBER(M98:V98),
                    IF(
                        M$4:V$4=2,
                        M98:V98,
                        ""),
                    ""))
            ),
            IF(
                Parameters!$D$17=1,
                IFERROR(
                    IF(
                        OR(
                            IF(
                                ISNUMBER(M98:V98),
                                IF(
                                    M$4:V$4=1,
                                    M98:V98,
                                    ""),
                                "")
                            =0),
                        0,
                        GEOMEAN(IF(
                            ISNUMBER(M98:V98),
                            IF(
                                M$4:V$4=1,
                                M98:V98,
                                ""),
                            ""))
                    ),
                    IF(
                        OR(IF(
                            ISNUMBER(M98:V98),
                            IF(
                                M$4:V$4=2,
                                M98:V98,
                                ""),
                            "")
                            =0),
                        0,
                        GEOMEAN(IF(
                            ISNUMBER(M98:V98),
                            IF(
                                M$4:V$4=2,
                                M98:V98,
                                ""),
                            "")))
                )
            )
        )
    )
)</f>
        <v>2</v>
      </c>
      <c r="I98" s="191" cm="1">
        <f t="array" ref="I98">IF(
    SUM(IF(
            ISNUMBER(
                IF(
                    $M$5:$V$5,
                    (M98:V98),
                    "")),
            1,
            0))
        =0,
    NA(),
    IF(
        Parameters!$D$15=1,
        IF(
            SUM(--(ISNUMBER(IF($M$5:$V$5=1,(M98:V98),""))))&gt;0,
            MAX(IF(
                ISNUMBER(M98:V98),
                IF(
                    M$5:V$5=1,
                    M98:V98,
                    ""),
                "")),
            MAX(IF(
                ISNUMBER(M98:V98),
                IF(
                    M$5:V$5=2,
                    M98:V98,
                    ""),
                ""))
        ),
        IF(
            Parameters!$D$16=1,
            IFERROR(
                AVERAGE(IF(
                    ISNUMBER(M98:V98),
                    IF(
                        M$5:V$5=1,
                        M98:V98,
                        ""),
                    "")),
                AVERAGE(IF(
                    ISNUMBER(M98:V98),
                    IF(
                        M$5:V$5=2,
                        M98:V98,
                        ""),
                    ""))
            ),
            IF(
                Parameters!$D$17=1,
                IFERROR(
                    IF(
                        OR(
                            IF(
                                ISNUMBER(M98:V98),
                                IF(
                                    M$5:V$5=1,
                                    M98:V98,
                                    ""),
                                "")
                            =0),
                        0,
                        GEOMEAN(IF(
                            ISNUMBER(M98:V98),
                            IF(
                                M$5:V$5=1,
                                M98:V98,
                                ""),
                            ""))
                    ),
                    IF(
                        OR(IF(
                            ISNUMBER(M98:V98),
                            IF(
                                M$5:V$5=2,
                                M98:V98,
                                ""),
                            "")
                            =0),
                        0,
                        GEOMEAN(IF(
                            ISNUMBER(M98:V98),
                            IF(
                                M$5:V$5=2,
                                M98:V98,
                                ""),
                            "")))
                )
            )
        )
    )
)</f>
        <v>0</v>
      </c>
      <c r="J98" s="242">
        <v>45188</v>
      </c>
      <c r="K98" s="242">
        <v>44860</v>
      </c>
      <c r="L98" s="91" t="s">
        <v>154</v>
      </c>
      <c r="M98" s="192">
        <v>2</v>
      </c>
      <c r="N98" s="192" t="s">
        <v>409</v>
      </c>
      <c r="O98" s="192">
        <v>0</v>
      </c>
      <c r="P98" s="192">
        <v>0</v>
      </c>
      <c r="Q98" s="192">
        <v>0</v>
      </c>
      <c r="R98" s="192" t="s">
        <v>409</v>
      </c>
      <c r="S98" s="192">
        <v>2.2000000000000002</v>
      </c>
      <c r="T98" s="192" t="s">
        <v>409</v>
      </c>
      <c r="U98" s="192">
        <v>0</v>
      </c>
      <c r="V98" s="192" t="s">
        <v>409</v>
      </c>
      <c r="W98" s="192">
        <v>0</v>
      </c>
      <c r="X98" s="192" t="s">
        <v>409</v>
      </c>
      <c r="Y98" s="192"/>
      <c r="Z98" s="192"/>
      <c r="AA98" s="80"/>
      <c r="AB98" s="80"/>
      <c r="AC98" s="80"/>
    </row>
    <row r="99" spans="1:29" x14ac:dyDescent="0.2">
      <c r="A99" s="84">
        <v>92</v>
      </c>
      <c r="B99" s="84" t="str">
        <f ca="1"/>
        <v>Iran, Islamic Rep.</v>
      </c>
      <c r="C99" s="84" t="str">
        <f ca="1"/>
        <v>IRN</v>
      </c>
      <c r="D99" s="219" t="str">
        <f ca="1"/>
        <v>MEA           Middle East &amp; North Africa</v>
      </c>
      <c r="E99" s="219" t="str">
        <f ca="1"/>
        <v>IBRD</v>
      </c>
      <c r="F99" s="190"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$M$4:$V$4,
                    (M99:V99),
                    "")),
            1,
            0))
        =0,
    NA(),
    IF(
        Parameters!$D$15=1,
        IF(
            SUM(--(ISNUMBER(IF($M$4:$V$4=1,(M99:V99),""))))&gt;0,
            MAX(IF(
                ISNUMBER(M99:V99),
                IF(
                    M$4:V$4=1,
                    M99:V99,
                    ""),
                "")),
            MAX(IF(
                ISNUMBER(M99:V99),
                IF(
                    M$4:V$4=2,
                    M99:V99,
                    ""),
                ""))
        ),
        IF(
            Parameters!$D$16=1,
            IFERROR(
                AVERAGE(IF(
                    ISNUMBER(M99:V99),
                    IF(
                        M$4:V$4=1,
                        M99:V99,
                        ""),
                    "")),
                AVERAGE(IF(
                    ISNUMBER(M99:V99),
                    IF(
                        M$4:V$4=2,
                        M99:V99,
                        ""),
                    ""))
            ),
            IF(
                Parameters!$D$17=1,
                IFERROR(
                    IF(
                        OR(
                            IF(
                                ISNUMBER(M99:V99),
                                IF(
                                    M$4:V$4=1,
                                    M99:V99,
                                    ""),
                                "")
                            =0),
                        0,
                        GEOMEAN(IF(
                            ISNUMBER(M99:V99),
                            IF(
                                M$4:V$4=1,
                                M99:V99,
                                ""),
                            ""))
                    ),
                    IF(
                        OR(IF(
                            ISNUMBER(M99:V99),
                            IF(
                                M$4:V$4=2,
                                M99:V99,
                                ""),
                            "")
                            =0),
                        0,
                        GEOMEAN(IF(
                            ISNUMBER(M99:V99),
                            IF(
                                M$4:V$4=2,
                                M99:V99,
                                ""),
                            "")))
                )
            )
        )
    )
)</f>
        <v>9.3333333333333304</v>
      </c>
      <c r="I99" s="191" cm="1">
        <f t="array" ref="I99">IF(
    SUM(IF(
            ISNUMBER(
                IF(
                    $M$5:$V$5,
                    (M99:V99),
                    "")),
            1,
            0))
        =0,
    NA(),
    IF(
        Parameters!$D$15=1,
        IF(
            SUM(--(ISNUMBER(IF($M$5:$V$5=1,(M99:V99),""))))&gt;0,
            MAX(IF(
                ISNUMBER(M99:V99),
                IF(
                    M$5:V$5=1,
                    M99:V99,
                    ""),
                "")),
            MAX(IF(
                ISNUMBER(M99:V99),
                IF(
                    M$5:V$5=2,
                    M99:V99,
                    ""),
                ""))
        ),
        IF(
            Parameters!$D$16=1,
            IFERROR(
                AVERAGE(IF(
                    ISNUMBER(M99:V99),
                    IF(
                        M$5:V$5=1,
                        M99:V99,
                        ""),
                    "")),
                AVERAGE(IF(
                    ISNUMBER(M99:V99),
                    IF(
                        M$5:V$5=2,
                        M99:V99,
                        ""),
                    ""))
            ),
            IF(
                Parameters!$D$17=1,
                IFERROR(
                    IF(
                        OR(
                            IF(
                                ISNUMBER(M99:V99),
                                IF(
                                    M$5:V$5=1,
                                    M99:V99,
                                    ""),
                                "")
                            =0),
                        0,
                        GEOMEAN(IF(
                            ISNUMBER(M99:V99),
                            IF(
                                M$5:V$5=1,
                                M99:V99,
                                ""),
                            ""))
                    ),
                    IF(
                        OR(IF(
                            ISNUMBER(M99:V99),
                            IF(
                                M$5:V$5=2,
                                M99:V99,
                                ""),
                            "")
                            =0),
                        0,
                        GEOMEAN(IF(
                            ISNUMBER(M99:V99),
                            IF(
                                M$5:V$5=2,
                                M99:V99,
                                ""),
                            "")))
                )
            )
        )
    )
)</f>
        <v>0</v>
      </c>
      <c r="J99" s="242">
        <v>45188</v>
      </c>
      <c r="K99" s="242">
        <v>45203</v>
      </c>
      <c r="L99" s="91" t="s">
        <v>155</v>
      </c>
      <c r="M99" s="192">
        <v>9.3333333333333304</v>
      </c>
      <c r="N99" s="192">
        <v>0</v>
      </c>
      <c r="O99" s="192">
        <v>0</v>
      </c>
      <c r="P99" s="192">
        <v>0</v>
      </c>
      <c r="Q99" s="192">
        <v>0</v>
      </c>
      <c r="R99" s="192" t="s">
        <v>409</v>
      </c>
      <c r="S99" s="192">
        <v>6.6</v>
      </c>
      <c r="T99" s="192" t="s">
        <v>901</v>
      </c>
      <c r="U99" s="192">
        <v>0</v>
      </c>
      <c r="V99" s="192" t="s">
        <v>409</v>
      </c>
      <c r="W99" s="192">
        <v>0.29770992366412202</v>
      </c>
      <c r="X99" s="192" t="s">
        <v>409</v>
      </c>
      <c r="Y99" s="192"/>
      <c r="Z99" s="192"/>
      <c r="AA99" s="80"/>
      <c r="AB99" s="80"/>
      <c r="AC99" s="80"/>
    </row>
    <row r="100" spans="1:29" x14ac:dyDescent="0.2">
      <c r="A100" s="84">
        <v>93</v>
      </c>
      <c r="B100" s="84" t="str">
        <f ca="1"/>
        <v>Iraq</v>
      </c>
      <c r="C100" s="84" t="str">
        <f ca="1"/>
        <v>IRQ</v>
      </c>
      <c r="D100" s="219" t="str">
        <f ca="1"/>
        <v>MEA           Middle East &amp; North Africa</v>
      </c>
      <c r="E100" s="219" t="str">
        <f ca="1"/>
        <v>IBRD</v>
      </c>
      <c r="F100" s="190"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8.7559503577091284</v>
      </c>
      <c r="H100" s="80" cm="1">
        <f t="array" ref="H100">IF(
    SUM(IF(
            ISNUMBER(
                IF(
                    $M$4:$V$4,
                    (M100:V100),
                    "")),
            1,
            0))
        =0,
    NA(),
    IF(
        Parameters!$D$15=1,
        IF(
            SUM(--(ISNUMBER(IF($M$4:$V$4=1,(M100:V100),""))))&gt;0,
            MAX(IF(
                ISNUMBER(M100:V100),
                IF(
                    M$4:V$4=1,
                    M100:V100,
                    ""),
                "")),
            MAX(IF(
                ISNUMBER(M100:V100),
                IF(
                    M$4:V$4=2,
                    M100:V100,
                    ""),
                ""))
        ),
        IF(
            Parameters!$D$16=1,
            IFERROR(
                AVERAGE(IF(
                    ISNUMBER(M100:V100),
                    IF(
                        M$4:V$4=1,
                        M100:V100,
                        ""),
                    "")),
                AVERAGE(IF(
                    ISNUMBER(M100:V100),
                    IF(
                        M$4:V$4=2,
                        M100:V100,
                        ""),
                    ""))
            ),
            IF(
                Parameters!$D$17=1,
                IFERROR(
                    IF(
                        OR(
                            IF(
                                ISNUMBER(M100:V100),
                                IF(
                                    M$4:V$4=1,
                                    M100:V100,
                                    ""),
                                "")
                            =0),
                        0,
                        GEOMEAN(IF(
                            ISNUMBER(M100:V100),
                            IF(
                                M$4:V$4=1,
                                M100:V100,
                                ""),
                            ""))
                    ),
                    IF(
                        OR(IF(
                            ISNUMBER(M100:V100),
                            IF(
                                M$4:V$4=2,
                                M100:V100,
                                ""),
                            "")
                            =0),
                        0,
                        GEOMEAN(IF(
                            ISNUMBER(M100:V100),
                            IF(
                                M$4:V$4=2,
                                M100:V100,
                                ""),
                            "")))
                )
            )
        )
    )
)</f>
        <v>7.6666666666666599</v>
      </c>
      <c r="I100" s="191" cm="1">
        <f t="array" ref="I100">IF(
    SUM(IF(
            ISNUMBER(
                IF(
                    $M$5:$V$5,
                    (M100:V100),
                    "")),
            1,
            0))
        =0,
    NA(),
    IF(
        Parameters!$D$15=1,
        IF(
            SUM(--(ISNUMBER(IF($M$5:$V$5=1,(M100:V100),""))))&gt;0,
            MAX(IF(
                ISNUMBER(M100:V100),
                IF(
                    M$5:V$5=1,
                    M100:V100,
                    ""),
                "")),
            MAX(IF(
                ISNUMBER(M100:V100),
                IF(
                    M$5:V$5=2,
                    M100:V100,
                    ""),
                ""))
        ),
        IF(
            Parameters!$D$16=1,
            IFERROR(
                AVERAGE(IF(
                    ISNUMBER(M100:V100),
                    IF(
                        M$5:V$5=1,
                        M100:V100,
                        ""),
                    "")),
                AVERAGE(IF(
                    ISNUMBER(M100:V100),
                    IF(
                        M$5:V$5=2,
                        M100:V100,
                        ""),
                    ""))
            ),
            IF(
                Parameters!$D$17=1,
                IFERROR(
                    IF(
                        OR(
                            IF(
                                ISNUMBER(M100:V100),
                                IF(
                                    M$5:V$5=1,
                                    M100:V100,
                                    ""),
                                "")
                            =0),
                        0,
                        GEOMEAN(IF(
                            ISNUMBER(M100:V100),
                            IF(
                                M$5:V$5=1,
                                M100:V100,
                                ""),
                            ""))
                    ),
                    IF(
                        OR(IF(
                            ISNUMBER(M100:V100),
                            IF(
                                M$5:V$5=2,
                                M100:V100,
                                ""),
                            "")
                            =0),
                        0,
                        GEOMEAN(IF(
                            ISNUMBER(M100:V100),
                            IF(
                                M$5:V$5=2,
                                M100:V100,
                                ""),
                            "")))
                )
            )
        )
    )
)</f>
        <v>10</v>
      </c>
      <c r="J100" s="242">
        <v>45188</v>
      </c>
      <c r="K100" s="242">
        <v>45154</v>
      </c>
      <c r="L100" s="91" t="s">
        <v>157</v>
      </c>
      <c r="M100" s="192">
        <v>7.6666666666666599</v>
      </c>
      <c r="N100" s="192" t="s">
        <v>409</v>
      </c>
      <c r="O100" s="192">
        <v>0</v>
      </c>
      <c r="P100" s="192">
        <v>0</v>
      </c>
      <c r="Q100" s="192">
        <v>10</v>
      </c>
      <c r="R100" s="192" t="s">
        <v>409</v>
      </c>
      <c r="S100" s="192">
        <v>5.6</v>
      </c>
      <c r="T100" s="192" t="s">
        <v>409</v>
      </c>
      <c r="U100" s="192">
        <v>0</v>
      </c>
      <c r="V100" s="192" t="s">
        <v>409</v>
      </c>
      <c r="W100" s="192">
        <v>0.707317073170731</v>
      </c>
      <c r="X100" s="192" t="s">
        <v>409</v>
      </c>
      <c r="Y100" s="192"/>
      <c r="Z100" s="192"/>
      <c r="AA100" s="80"/>
      <c r="AB100" s="80"/>
      <c r="AC100" s="80"/>
    </row>
    <row r="101" spans="1:29" x14ac:dyDescent="0.2">
      <c r="A101" s="84">
        <v>94</v>
      </c>
      <c r="B101" s="84" t="str">
        <f ca="1"/>
        <v>Iceland</v>
      </c>
      <c r="C101" s="84" t="str">
        <f ca="1"/>
        <v>ISL</v>
      </c>
      <c r="D101" s="219" t="str">
        <f ca="1"/>
        <v>ECS           Europe &amp; Central Asia</v>
      </c>
      <c r="E101" s="219" t="str">
        <f ca="1"/>
        <v>NA</v>
      </c>
      <c r="F101" s="190"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$M$4:$V$4,
                    (M101:V101),
                    "")),
            1,
            0))
        =0,
    NA(),
    IF(
        Parameters!$D$15=1,
        IF(
            SUM(--(ISNUMBER(IF($M$4:$V$4=1,(M101:V101),""))))&gt;0,
            MAX(IF(
                ISNUMBER(M101:V101),
                IF(
                    M$4:V$4=1,
                    M101:V101,
                    ""),
                "")),
            MAX(IF(
                ISNUMBER(M101:V101),
                IF(
                    M$4:V$4=2,
                    M101:V101,
                    ""),
                ""))
        ),
        IF(
            Parameters!$D$16=1,
            IFERROR(
                AVERAGE(IF(
                    ISNUMBER(M101:V101),
                    IF(
                        M$4:V$4=1,
                        M101:V101,
                        ""),
                    "")),
                AVERAGE(IF(
                    ISNUMBER(M101:V101),
                    IF(
                        M$4:V$4=2,
                        M101:V101,
                        ""),
                    ""))
            ),
            IF(
                Parameters!$D$17=1,
                IFERROR(
                    IF(
                        OR(
                            IF(
                                ISNUMBER(M101:V101),
                                IF(
                                    M$4:V$4=1,
                                    M101:V101,
                                    ""),
                                "")
                            =0),
                        0,
                        GEOMEAN(IF(
                            ISNUMBER(M101:V101),
                            IF(
                                M$4:V$4=1,
                                M101:V101,
                                ""),
                            ""))
                    ),
                    IF(
                        OR(IF(
                            ISNUMBER(M101:V101),
                            IF(
                                M$4:V$4=2,
                                M101:V101,
                                ""),
                            "")
                            =0),
                        0,
                        GEOMEAN(IF(
                            ISNUMBER(M101:V101),
                            IF(
                                M$4:V$4=2,
                                M101:V101,
                                ""),
                            "")))
                )
            )
        )
    )
)</f>
        <v>2.5</v>
      </c>
      <c r="I101" s="191" cm="1">
        <f t="array" ref="I101">IF(
    SUM(IF(
            ISNUMBER(
                IF(
                    $M$5:$V$5,
                    (M101:V101),
                    "")),
            1,
            0))
        =0,
    NA(),
    IF(
        Parameters!$D$15=1,
        IF(
            SUM(--(ISNUMBER(IF($M$5:$V$5=1,(M101:V101),""))))&gt;0,
            MAX(IF(
                ISNUMBER(M101:V101),
                IF(
                    M$5:V$5=1,
                    M101:V101,
                    ""),
                "")),
            MAX(IF(
                ISNUMBER(M101:V101),
                IF(
                    M$5:V$5=2,
                    M101:V101,
                    ""),
                ""))
        ),
        IF(
            Parameters!$D$16=1,
            IFERROR(
                AVERAGE(IF(
                    ISNUMBER(M101:V101),
                    IF(
                        M$5:V$5=1,
                        M101:V101,
                        ""),
                    "")),
                AVERAGE(IF(
                    ISNUMBER(M101:V101),
                    IF(
                        M$5:V$5=2,
                        M101:V101,
                        ""),
                    ""))
            ),
            IF(
                Parameters!$D$17=1,
                IFERROR(
                    IF(
                        OR(
                            IF(
                                ISNUMBER(M101:V101),
                                IF(
                                    M$5:V$5=1,
                                    M101:V101,
                                    ""),
                                "")
                            =0),
                        0,
                        GEOMEAN(IF(
                            ISNUMBER(M101:V101),
                            IF(
                                M$5:V$5=1,
                                M101:V101,
                                ""),
                            ""))
                    ),
                    IF(
                        OR(IF(
                            ISNUMBER(M101:V101),
                            IF(
                                M$5:V$5=2,
                                M101:V101,
                                ""),
                            "")
                            =0),
                        0,
                        GEOMEAN(IF(
                            ISNUMBER(M101:V101),
                            IF(
                                M$5:V$5=2,
                                M101:V101,
                                ""),
                            "")))
                )
            )
        )
    )
)</f>
        <v>0</v>
      </c>
      <c r="J101" s="242">
        <v>45188</v>
      </c>
      <c r="K101" s="242">
        <v>44830</v>
      </c>
      <c r="L101" s="91" t="s">
        <v>159</v>
      </c>
      <c r="M101" s="192">
        <v>2.5</v>
      </c>
      <c r="N101" s="192" t="s">
        <v>409</v>
      </c>
      <c r="O101" s="192">
        <v>0</v>
      </c>
      <c r="P101" s="192">
        <v>0</v>
      </c>
      <c r="Q101" s="192">
        <v>0</v>
      </c>
      <c r="R101" s="192" t="s">
        <v>409</v>
      </c>
      <c r="S101" s="192">
        <v>2.5</v>
      </c>
      <c r="T101" s="192" t="s">
        <v>409</v>
      </c>
      <c r="U101" s="192">
        <v>0</v>
      </c>
      <c r="V101" s="192" t="s">
        <v>409</v>
      </c>
      <c r="W101" s="192">
        <v>0</v>
      </c>
      <c r="X101" s="192" t="s">
        <v>409</v>
      </c>
      <c r="Y101" s="192"/>
      <c r="Z101" s="192"/>
      <c r="AA101" s="80"/>
      <c r="AB101" s="80"/>
      <c r="AC101" s="80"/>
    </row>
    <row r="102" spans="1:29" x14ac:dyDescent="0.2">
      <c r="A102" s="84">
        <v>95</v>
      </c>
      <c r="B102" s="84" t="str">
        <f ca="1"/>
        <v>Israel</v>
      </c>
      <c r="C102" s="84" t="str">
        <f ca="1"/>
        <v>ISR</v>
      </c>
      <c r="D102" s="219" t="str">
        <f ca="1"/>
        <v>MEA           Middle East &amp; North Africa</v>
      </c>
      <c r="E102" s="219" t="str">
        <f ca="1"/>
        <v>NA</v>
      </c>
      <c r="F102" s="190"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$M$4:$V$4,
                    (M102:V102),
                    "")),
            1,
            0))
        =0,
    NA(),
    IF(
        Parameters!$D$15=1,
        IF(
            SUM(--(ISNUMBER(IF($M$4:$V$4=1,(M102:V102),""))))&gt;0,
            MAX(IF(
                ISNUMBER(M102:V102),
                IF(
                    M$4:V$4=1,
                    M102:V102,
                    ""),
                "")),
            MAX(IF(
                ISNUMBER(M102:V102),
                IF(
                    M$4:V$4=2,
                    M102:V102,
                    ""),
                ""))
        ),
        IF(
            Parameters!$D$16=1,
            IFERROR(
                AVERAGE(IF(
                    ISNUMBER(M102:V102),
                    IF(
                        M$4:V$4=1,
                        M102:V102,
                        ""),
                    "")),
                AVERAGE(IF(
                    ISNUMBER(M102:V102),
                    IF(
                        M$4:V$4=2,
                        M102:V102,
                        ""),
                    ""))
            ),
            IF(
                Parameters!$D$17=1,
                IFERROR(
                    IF(
                        OR(
                            IF(
                                ISNUMBER(M102:V102),
                                IF(
                                    M$4:V$4=1,
                                    M102:V102,
                                    ""),
                                "")
                            =0),
                        0,
                        GEOMEAN(IF(
                            ISNUMBER(M102:V102),
                            IF(
                                M$4:V$4=1,
                                M102:V102,
                                ""),
                            ""))
                    ),
                    IF(
                        OR(IF(
                            ISNUMBER(M102:V102),
                            IF(
                                M$4:V$4=2,
                                M102:V102,
                                ""),
                            "")
                            =0),
                        0,
                        GEOMEAN(IF(
                            ISNUMBER(M102:V102),
                            IF(
                                M$4:V$4=2,
                                M102:V102,
                                ""),
                            "")))
                )
            )
        )
    )
)</f>
        <v>4.1666666666666599</v>
      </c>
      <c r="I102" s="191" cm="1">
        <f t="array" ref="I102">IF(
    SUM(IF(
            ISNUMBER(
                IF(
                    $M$5:$V$5,
                    (M102:V102),
                    "")),
            1,
            0))
        =0,
    NA(),
    IF(
        Parameters!$D$15=1,
        IF(
            SUM(--(ISNUMBER(IF($M$5:$V$5=1,(M102:V102),""))))&gt;0,
            MAX(IF(
                ISNUMBER(M102:V102),
                IF(
                    M$5:V$5=1,
                    M102:V102,
                    ""),
                "")),
            MAX(IF(
                ISNUMBER(M102:V102),
                IF(
                    M$5:V$5=2,
                    M102:V102,
                    ""),
                ""))
        ),
        IF(
            Parameters!$D$16=1,
            IFERROR(
                AVERAGE(IF(
                    ISNUMBER(M102:V102),
                    IF(
                        M$5:V$5=1,
                        M102:V102,
                        ""),
                    "")),
                AVERAGE(IF(
                    ISNUMBER(M102:V102),
                    IF(
                        M$5:V$5=2,
                        M102:V102,
                        ""),
                    ""))
            ),
            IF(
                Parameters!$D$17=1,
                IFERROR(
                    IF(
                        OR(
                            IF(
                                ISNUMBER(M102:V102),
                                IF(
                                    M$5:V$5=1,
                                    M102:V102,
                                    ""),
                                "")
                            =0),
                        0,
                        GEOMEAN(IF(
                            ISNUMBER(M102:V102),
                            IF(
                                M$5:V$5=1,
                                M102:V102,
                                ""),
                            ""))
                    ),
                    IF(
                        OR(IF(
                            ISNUMBER(M102:V102),
                            IF(
                                M$5:V$5=2,
                                M102:V102,
                                ""),
                            "")
                            =0),
                        0,
                        GEOMEAN(IF(
                            ISNUMBER(M102:V102),
                            IF(
                                M$5:V$5=2,
                                M102:V102,
                                ""),
                            "")))
                )
            )
        )
    )
)</f>
        <v>0</v>
      </c>
      <c r="J102" s="242">
        <v>45188</v>
      </c>
      <c r="K102" s="242">
        <v>45001</v>
      </c>
      <c r="L102" s="91" t="s">
        <v>161</v>
      </c>
      <c r="M102" s="192">
        <v>4.1666666666666599</v>
      </c>
      <c r="N102" s="192" t="s">
        <v>409</v>
      </c>
      <c r="O102" s="192">
        <v>0</v>
      </c>
      <c r="P102" s="192">
        <v>0</v>
      </c>
      <c r="Q102" s="192">
        <v>0</v>
      </c>
      <c r="R102" s="192" t="s">
        <v>409</v>
      </c>
      <c r="S102" s="192">
        <v>3.5</v>
      </c>
      <c r="T102" s="192" t="s">
        <v>409</v>
      </c>
      <c r="U102" s="192">
        <v>0</v>
      </c>
      <c r="V102" s="192" t="s">
        <v>409</v>
      </c>
      <c r="W102" s="192">
        <v>0</v>
      </c>
      <c r="X102" s="192" t="s">
        <v>409</v>
      </c>
      <c r="Y102" s="192"/>
      <c r="Z102" s="192"/>
      <c r="AA102" s="80"/>
      <c r="AB102" s="80"/>
      <c r="AC102" s="80"/>
    </row>
    <row r="103" spans="1:29" x14ac:dyDescent="0.2">
      <c r="A103" s="84">
        <v>96</v>
      </c>
      <c r="B103" s="84" t="str">
        <f ca="1"/>
        <v>Italy</v>
      </c>
      <c r="C103" s="84" t="str">
        <f ca="1"/>
        <v>ITA</v>
      </c>
      <c r="D103" s="219" t="str">
        <f ca="1"/>
        <v>ECS           Europe &amp; Central Asia</v>
      </c>
      <c r="E103" s="219" t="str">
        <f ca="1"/>
        <v>NA</v>
      </c>
      <c r="F103" s="190"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$M$4:$V$4,
                    (M103:V103),
                    "")),
            1,
            0))
        =0,
    NA(),
    IF(
        Parameters!$D$15=1,
        IF(
            SUM(--(ISNUMBER(IF($M$4:$V$4=1,(M103:V103),""))))&gt;0,
            MAX(IF(
                ISNUMBER(M103:V103),
                IF(
                    M$4:V$4=1,
                    M103:V103,
                    ""),
                "")),
            MAX(IF(
                ISNUMBER(M103:V103),
                IF(
                    M$4:V$4=2,
                    M103:V103,
                    ""),
                ""))
        ),
        IF(
            Parameters!$D$16=1,
            IFERROR(
                AVERAGE(IF(
                    ISNUMBER(M103:V103),
                    IF(
                        M$4:V$4=1,
                        M103:V103,
                        ""),
                    "")),
                AVERAGE(IF(
                    ISNUMBER(M103:V103),
                    IF(
                        M$4:V$4=2,
                        M103:V103,
                        ""),
                    ""))
            ),
            IF(
                Parameters!$D$17=1,
                IFERROR(
                    IF(
                        OR(
                            IF(
                                ISNUMBER(M103:V103),
                                IF(
                                    M$4:V$4=1,
                                    M103:V103,
                                    ""),
                                "")
                            =0),
                        0,
                        GEOMEAN(IF(
                            ISNUMBER(M103:V103),
                            IF(
                                M$4:V$4=1,
                                M103:V103,
                                ""),
                            ""))
                    ),
                    IF(
                        OR(IF(
                            ISNUMBER(M103:V103),
                            IF(
                                M$4:V$4=2,
                                M103:V103,
                                ""),
                            "")
                            =0),
                        0,
                        GEOMEAN(IF(
                            ISNUMBER(M103:V103),
                            IF(
                                M$4:V$4=2,
                                M103:V103,
                                ""),
                            "")))
                )
            )
        )
    )
)</f>
        <v>6.6666666666666599</v>
      </c>
      <c r="I103" s="191" cm="1">
        <f t="array" ref="I103">IF(
    SUM(IF(
            ISNUMBER(
                IF(
                    $M$5:$V$5,
                    (M103:V103),
                    "")),
            1,
            0))
        =0,
    NA(),
    IF(
        Parameters!$D$15=1,
        IF(
            SUM(--(ISNUMBER(IF($M$5:$V$5=1,(M103:V103),""))))&gt;0,
            MAX(IF(
                ISNUMBER(M103:V103),
                IF(
                    M$5:V$5=1,
                    M103:V103,
                    ""),
                "")),
            MAX(IF(
                ISNUMBER(M103:V103),
                IF(
                    M$5:V$5=2,
                    M103:V103,
                    ""),
                ""))
        ),
        IF(
            Parameters!$D$16=1,
            IFERROR(
                AVERAGE(IF(
                    ISNUMBER(M103:V103),
                    IF(
                        M$5:V$5=1,
                        M103:V103,
                        ""),
                    "")),
                AVERAGE(IF(
                    ISNUMBER(M103:V103),
                    IF(
                        M$5:V$5=2,
                        M103:V103,
                        ""),
                    ""))
            ),
            IF(
                Parameters!$D$17=1,
                IFERROR(
                    IF(
                        OR(
                            IF(
                                ISNUMBER(M103:V103),
                                IF(
                                    M$5:V$5=1,
                                    M103:V103,
                                    ""),
                                "")
                            =0),
                        0,
                        GEOMEAN(IF(
                            ISNUMBER(M103:V103),
                            IF(
                                M$5:V$5=1,
                                M103:V103,
                                ""),
                            ""))
                    ),
                    IF(
                        OR(IF(
                            ISNUMBER(M103:V103),
                            IF(
                                M$5:V$5=2,
                                M103:V103,
                                ""),
                            "")
                            =0),
                        0,
                        GEOMEAN(IF(
                            ISNUMBER(M103:V103),
                            IF(
                                M$5:V$5=2,
                                M103:V103,
                                ""),
                            "")))
                )
            )
        )
    )
)</f>
        <v>0</v>
      </c>
      <c r="J103" s="242">
        <v>45188</v>
      </c>
      <c r="K103" s="242">
        <v>45154</v>
      </c>
      <c r="L103" s="91" t="s">
        <v>163</v>
      </c>
      <c r="M103" s="192">
        <v>6.6666666666666599</v>
      </c>
      <c r="N103" s="192">
        <v>0</v>
      </c>
      <c r="O103" s="192">
        <v>0</v>
      </c>
      <c r="P103" s="192">
        <v>0</v>
      </c>
      <c r="Q103" s="192">
        <v>0</v>
      </c>
      <c r="R103" s="192" t="s">
        <v>409</v>
      </c>
      <c r="S103" s="192">
        <v>5</v>
      </c>
      <c r="T103" s="192" t="s">
        <v>871</v>
      </c>
      <c r="U103" s="192">
        <v>0</v>
      </c>
      <c r="V103" s="192" t="s">
        <v>409</v>
      </c>
      <c r="W103" s="192">
        <v>0</v>
      </c>
      <c r="X103" s="192" t="s">
        <v>409</v>
      </c>
      <c r="Y103" s="192"/>
      <c r="Z103" s="192"/>
      <c r="AA103" s="80"/>
      <c r="AB103" s="80"/>
      <c r="AC103" s="80"/>
    </row>
    <row r="104" spans="1:29" x14ac:dyDescent="0.2">
      <c r="A104" s="84">
        <v>97</v>
      </c>
      <c r="B104" s="84" t="str">
        <f ca="1"/>
        <v>Jamaica</v>
      </c>
      <c r="C104" s="84" t="str">
        <f ca="1"/>
        <v>JAM</v>
      </c>
      <c r="D104" s="219" t="str">
        <f ca="1"/>
        <v>LCN           Latin America &amp; Caribbean</v>
      </c>
      <c r="E104" s="219" t="str">
        <f ca="1"/>
        <v>IBRD</v>
      </c>
      <c r="F104" s="190"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$M$4:$V$4,
                    (M104:V104),
                    "")),
            1,
            0))
        =0,
    NA(),
    IF(
        Parameters!$D$15=1,
        IF(
            SUM(--(ISNUMBER(IF($M$4:$V$4=1,(M104:V104),""))))&gt;0,
            MAX(IF(
                ISNUMBER(M104:V104),
                IF(
                    M$4:V$4=1,
                    M104:V104,
                    ""),
                "")),
            MAX(IF(
                ISNUMBER(M104:V104),
                IF(
                    M$4:V$4=2,
                    M104:V104,
                    ""),
                ""))
        ),
        IF(
            Parameters!$D$16=1,
            IFERROR(
                AVERAGE(IF(
                    ISNUMBER(M104:V104),
                    IF(
                        M$4:V$4=1,
                        M104:V104,
                        ""),
                    "")),
                AVERAGE(IF(
                    ISNUMBER(M104:V104),
                    IF(
                        M$4:V$4=2,
                        M104:V104,
                        ""),
                    ""))
            ),
            IF(
                Parameters!$D$17=1,
                IFERROR(
                    IF(
                        OR(
                            IF(
                                ISNUMBER(M104:V104),
                                IF(
                                    M$4:V$4=1,
                                    M104:V104,
                                    ""),
                                "")
                            =0),
                        0,
                        GEOMEAN(IF(
                            ISNUMBER(M104:V104),
                            IF(
                                M$4:V$4=1,
                                M104:V104,
                                ""),
                            ""))
                    ),
                    IF(
                        OR(IF(
                            ISNUMBER(M104:V104),
                            IF(
                                M$4:V$4=2,
                                M104:V104,
                                ""),
                            "")
                            =0),
                        0,
                        GEOMEAN(IF(
                            ISNUMBER(M104:V104),
                            IF(
                                M$4:V$4=2,
                                M104:V104,
                                ""),
                            "")))
                )
            )
        )
    )
)</f>
        <v>6.6666666666666599</v>
      </c>
      <c r="I104" s="191" cm="1">
        <f t="array" ref="I104">IF(
    SUM(IF(
            ISNUMBER(
                IF(
                    $M$5:$V$5,
                    (M104:V104),
                    "")),
            1,
            0))
        =0,
    NA(),
    IF(
        Parameters!$D$15=1,
        IF(
            SUM(--(ISNUMBER(IF($M$5:$V$5=1,(M104:V104),""))))&gt;0,
            MAX(IF(
                ISNUMBER(M104:V104),
                IF(
                    M$5:V$5=1,
                    M104:V104,
                    ""),
                "")),
            MAX(IF(
                ISNUMBER(M104:V104),
                IF(
                    M$5:V$5=2,
                    M104:V104,
                    ""),
                ""))
        ),
        IF(
            Parameters!$D$16=1,
            IFERROR(
                AVERAGE(IF(
                    ISNUMBER(M104:V104),
                    IF(
                        M$5:V$5=1,
                        M104:V104,
                        ""),
                    "")),
                AVERAGE(IF(
                    ISNUMBER(M104:V104),
                    IF(
                        M$5:V$5=2,
                        M104:V104,
                        ""),
                    ""))
            ),
            IF(
                Parameters!$D$17=1,
                IFERROR(
                    IF(
                        OR(
                            IF(
                                ISNUMBER(M104:V104),
                                IF(
                                    M$5:V$5=1,
                                    M104:V104,
                                    ""),
                                "")
                            =0),
                        0,
                        GEOMEAN(IF(
                            ISNUMBER(M104:V104),
                            IF(
                                M$5:V$5=1,
                                M104:V104,
                                ""),
                            ""))
                    ),
                    IF(
                        OR(IF(
                            ISNUMBER(M104:V104),
                            IF(
                                M$5:V$5=2,
                                M104:V104,
                                ""),
                            "")
                            =0),
                        0,
                        GEOMEAN(IF(
                            ISNUMBER(M104:V104),
                            IF(
                                M$5:V$5=2,
                                M104:V104,
                                ""),
                            "")))
                )
            )
        )
    )
)</f>
        <v>0</v>
      </c>
      <c r="J104" s="242">
        <v>45188</v>
      </c>
      <c r="K104" s="242">
        <v>45075</v>
      </c>
      <c r="L104" s="91" t="s">
        <v>165</v>
      </c>
      <c r="M104" s="192">
        <v>6.6666666666666599</v>
      </c>
      <c r="N104" s="192" t="s">
        <v>409</v>
      </c>
      <c r="O104" s="192">
        <v>0</v>
      </c>
      <c r="P104" s="192">
        <v>0</v>
      </c>
      <c r="Q104" s="192">
        <v>0</v>
      </c>
      <c r="R104" s="192" t="s">
        <v>409</v>
      </c>
      <c r="S104" s="192">
        <v>5</v>
      </c>
      <c r="T104" s="192" t="s">
        <v>409</v>
      </c>
      <c r="U104" s="192">
        <v>0</v>
      </c>
      <c r="V104" s="192" t="s">
        <v>409</v>
      </c>
      <c r="W104" s="192">
        <v>0</v>
      </c>
      <c r="X104" s="192" t="s">
        <v>409</v>
      </c>
      <c r="Y104" s="192"/>
      <c r="Z104" s="192"/>
      <c r="AA104" s="80"/>
      <c r="AB104" s="80"/>
      <c r="AC104" s="80"/>
    </row>
    <row r="105" spans="1:29" x14ac:dyDescent="0.2">
      <c r="A105" s="84">
        <v>98</v>
      </c>
      <c r="B105" s="84" t="str">
        <f ca="1"/>
        <v>Jordan</v>
      </c>
      <c r="C105" s="84" t="str">
        <f ca="1"/>
        <v>JOR</v>
      </c>
      <c r="D105" s="219" t="str">
        <f ca="1"/>
        <v>MEA           Middle East &amp; North Africa</v>
      </c>
      <c r="E105" s="219" t="str">
        <f ca="1"/>
        <v>IBRD</v>
      </c>
      <c r="F105" s="190"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$M$4:$V$4,
                    (M105:V105),
                    "")),
            1,
            0))
        =0,
    NA(),
    IF(
        Parameters!$D$15=1,
        IF(
            SUM(--(ISNUMBER(IF($M$4:$V$4=1,(M105:V105),""))))&gt;0,
            MAX(IF(
                ISNUMBER(M105:V105),
                IF(
                    M$4:V$4=1,
                    M105:V105,
                    ""),
                "")),
            MAX(IF(
                ISNUMBER(M105:V105),
                IF(
                    M$4:V$4=2,
                    M105:V105,
                    ""),
                ""))
        ),
        IF(
            Parameters!$D$16=1,
            IFERROR(
                AVERAGE(IF(
                    ISNUMBER(M105:V105),
                    IF(
                        M$4:V$4=1,
                        M105:V105,
                        ""),
                    "")),
                AVERAGE(IF(
                    ISNUMBER(M105:V105),
                    IF(
                        M$4:V$4=2,
                        M105:V105,
                        ""),
                    ""))
            ),
            IF(
                Parameters!$D$17=1,
                IFERROR(
                    IF(
                        OR(
                            IF(
                                ISNUMBER(M105:V105),
                                IF(
                                    M$4:V$4=1,
                                    M105:V105,
                                    ""),
                                "")
                            =0),
                        0,
                        GEOMEAN(IF(
                            ISNUMBER(M105:V105),
                            IF(
                                M$4:V$4=1,
                                M105:V105,
                                ""),
                            ""))
                    ),
                    IF(
                        OR(IF(
                            ISNUMBER(M105:V105),
                            IF(
                                M$4:V$4=2,
                                M105:V105,
                                ""),
                            "")
                            =0),
                        0,
                        GEOMEAN(IF(
                            ISNUMBER(M105:V105),
                            IF(
                                M$4:V$4=2,
                                M105:V105,
                                ""),
                            "")))
                )
            )
        )
    )
)</f>
        <v>3.8333333333333299</v>
      </c>
      <c r="I105" s="191" cm="1">
        <f t="array" ref="I105">IF(
    SUM(IF(
            ISNUMBER(
                IF(
                    $M$5:$V$5,
                    (M105:V105),
                    "")),
            1,
            0))
        =0,
    NA(),
    IF(
        Parameters!$D$15=1,
        IF(
            SUM(--(ISNUMBER(IF($M$5:$V$5=1,(M105:V105),""))))&gt;0,
            MAX(IF(
                ISNUMBER(M105:V105),
                IF(
                    M$5:V$5=1,
                    M105:V105,
                    ""),
                "")),
            MAX(IF(
                ISNUMBER(M105:V105),
                IF(
                    M$5:V$5=2,
                    M105:V105,
                    ""),
                ""))
        ),
        IF(
            Parameters!$D$16=1,
            IFERROR(
                AVERAGE(IF(
                    ISNUMBER(M105:V105),
                    IF(
                        M$5:V$5=1,
                        M105:V105,
                        ""),
                    "")),
                AVERAGE(IF(
                    ISNUMBER(M105:V105),
                    IF(
                        M$5:V$5=2,
                        M105:V105,
                        ""),
                    ""))
            ),
            IF(
                Parameters!$D$17=1,
                IFERROR(
                    IF(
                        OR(
                            IF(
                                ISNUMBER(M105:V105),
                                IF(
                                    M$5:V$5=1,
                                    M105:V105,
                                    ""),
                                "")
                            =0),
                        0,
                        GEOMEAN(IF(
                            ISNUMBER(M105:V105),
                            IF(
                                M$5:V$5=1,
                                M105:V105,
                                ""),
                            ""))
                    ),
                    IF(
                        OR(IF(
                            ISNUMBER(M105:V105),
                            IF(
                                M$5:V$5=2,
                                M105:V105,
                                ""),
                            "")
                            =0),
                        0,
                        GEOMEAN(IF(
                            ISNUMBER(M105:V105),
                            IF(
                                M$5:V$5=2,
                                M105:V105,
                                ""),
                            "")))
                )
            )
        )
    )
)</f>
        <v>0</v>
      </c>
      <c r="J105" s="242">
        <v>45188</v>
      </c>
      <c r="K105" s="242">
        <v>45188</v>
      </c>
      <c r="L105" s="91" t="s">
        <v>167</v>
      </c>
      <c r="M105" s="192">
        <v>3.8333333333333299</v>
      </c>
      <c r="N105" s="192" t="s">
        <v>409</v>
      </c>
      <c r="O105" s="192">
        <v>0</v>
      </c>
      <c r="P105" s="192">
        <v>0</v>
      </c>
      <c r="Q105" s="192">
        <v>0</v>
      </c>
      <c r="R105" s="192" t="s">
        <v>409</v>
      </c>
      <c r="S105" s="192">
        <v>3.3</v>
      </c>
      <c r="T105" s="192" t="s">
        <v>409</v>
      </c>
      <c r="U105" s="192">
        <v>0</v>
      </c>
      <c r="V105" s="192" t="s">
        <v>409</v>
      </c>
      <c r="W105" s="192">
        <v>0</v>
      </c>
      <c r="X105" s="192" t="s">
        <v>409</v>
      </c>
      <c r="Y105" s="192"/>
      <c r="Z105" s="192"/>
      <c r="AA105" s="80"/>
      <c r="AB105" s="80"/>
      <c r="AC105" s="80"/>
    </row>
    <row r="106" spans="1:29" x14ac:dyDescent="0.2">
      <c r="A106" s="84">
        <v>99</v>
      </c>
      <c r="B106" s="84" t="str">
        <f ca="1"/>
        <v>Japan</v>
      </c>
      <c r="C106" s="84" t="str">
        <f ca="1"/>
        <v>JPN</v>
      </c>
      <c r="D106" s="219" t="str">
        <f ca="1"/>
        <v>EAS           East Asia &amp; Pacific</v>
      </c>
      <c r="E106" s="219" t="str">
        <f ca="1"/>
        <v>NA</v>
      </c>
      <c r="F106" s="190"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10</v>
      </c>
      <c r="H106" s="80" cm="1">
        <f t="array" ref="H106">IF(
    SUM(IF(
            ISNUMBER(
                IF(
                    $M$4:$V$4,
                    (M106:V106),
                    "")),
            1,
            0))
        =0,
    NA(),
    IF(
        Parameters!$D$15=1,
        IF(
            SUM(--(ISNUMBER(IF($M$4:$V$4=1,(M106:V106),""))))&gt;0,
            MAX(IF(
                ISNUMBER(M106:V106),
                IF(
                    M$4:V$4=1,
                    M106:V106,
                    ""),
                "")),
            MAX(IF(
                ISNUMBER(M106:V106),
                IF(
                    M$4:V$4=2,
                    M106:V106,
                    ""),
                ""))
        ),
        IF(
            Parameters!$D$16=1,
            IFERROR(
                AVERAGE(IF(
                    ISNUMBER(M106:V106),
                    IF(
                        M$4:V$4=1,
                        M106:V106,
                        ""),
                    "")),
                AVERAGE(IF(
                    ISNUMBER(M106:V106),
                    IF(
                        M$4:V$4=2,
                        M106:V106,
                        ""),
                    ""))
            ),
            IF(
                Parameters!$D$17=1,
                IFERROR(
                    IF(
                        OR(
                            IF(
                                ISNUMBER(M106:V106),
                                IF(
                                    M$4:V$4=1,
                                    M106:V106,
                                    ""),
                                "")
                            =0),
                        0,
                        GEOMEAN(IF(
                            ISNUMBER(M106:V106),
                            IF(
                                M$4:V$4=1,
                                M106:V106,
                                ""),
                            ""))
                    ),
                    IF(
                        OR(IF(
                            ISNUMBER(M106:V106),
                            IF(
                                M$4:V$4=2,
                                M106:V106,
                                ""),
                            "")
                            =0),
                        0,
                        GEOMEAN(IF(
                            ISNUMBER(M106:V106),
                            IF(
                                M$4:V$4=2,
                                M106:V106,
                                ""),
                            "")))
                )
            )
        )
    )
)</f>
        <v>10</v>
      </c>
      <c r="I106" s="191" cm="1">
        <f t="array" ref="I106">IF(
    SUM(IF(
            ISNUMBER(
                IF(
                    $M$5:$V$5,
                    (M106:V106),
                    "")),
            1,
            0))
        =0,
    NA(),
    IF(
        Parameters!$D$15=1,
        IF(
            SUM(--(ISNUMBER(IF($M$5:$V$5=1,(M106:V106),""))))&gt;0,
            MAX(IF(
                ISNUMBER(M106:V106),
                IF(
                    M$5:V$5=1,
                    M106:V106,
                    ""),
                "")),
            MAX(IF(
                ISNUMBER(M106:V106),
                IF(
                    M$5:V$5=2,
                    M106:V106,
                    ""),
                ""))
        ),
        IF(
            Parameters!$D$16=1,
            IFERROR(
                AVERAGE(IF(
                    ISNUMBER(M106:V106),
                    IF(
                        M$5:V$5=1,
                        M106:V106,
                        ""),
                    "")),
                AVERAGE(IF(
                    ISNUMBER(M106:V106),
                    IF(
                        M$5:V$5=2,
                        M106:V106,
                        ""),
                    ""))
            ),
            IF(
                Parameters!$D$17=1,
                IFERROR(
                    IF(
                        OR(
                            IF(
                                ISNUMBER(M106:V106),
                                IF(
                                    M$5:V$5=1,
                                    M106:V106,
                                    ""),
                                "")
                            =0),
                        0,
                        GEOMEAN(IF(
                            ISNUMBER(M106:V106),
                            IF(
                                M$5:V$5=1,
                                M106:V106,
                                ""),
                            ""))
                    ),
                    IF(
                        OR(IF(
                            ISNUMBER(M106:V106),
                            IF(
                                M$5:V$5=2,
                                M106:V106,
                                ""),
                            "")
                            =0),
                        0,
                        GEOMEAN(IF(
                            ISNUMBER(M106:V106),
                            IF(
                                M$5:V$5=2,
                                M106:V106,
                                ""),
                            "")))
                )
            )
        )
    )
)</f>
        <v>10</v>
      </c>
      <c r="J106" s="242">
        <v>45188</v>
      </c>
      <c r="K106" s="242">
        <v>45203</v>
      </c>
      <c r="L106" s="91" t="s">
        <v>169</v>
      </c>
      <c r="M106" s="192">
        <v>10</v>
      </c>
      <c r="N106" s="192">
        <v>10</v>
      </c>
      <c r="O106" s="192">
        <v>0</v>
      </c>
      <c r="P106" s="192">
        <v>0</v>
      </c>
      <c r="Q106" s="192">
        <v>0</v>
      </c>
      <c r="R106" s="192" t="s">
        <v>409</v>
      </c>
      <c r="S106" s="192">
        <v>8.3000000000000007</v>
      </c>
      <c r="T106" s="192" t="s">
        <v>916</v>
      </c>
      <c r="U106" s="192">
        <v>0</v>
      </c>
      <c r="V106" s="192" t="s">
        <v>409</v>
      </c>
      <c r="W106" s="192">
        <v>0</v>
      </c>
      <c r="X106" s="192" t="s">
        <v>409</v>
      </c>
      <c r="Y106" s="192"/>
      <c r="Z106" s="192"/>
      <c r="AA106" s="80"/>
      <c r="AB106" s="80"/>
      <c r="AC106" s="80"/>
    </row>
    <row r="107" spans="1:29" x14ac:dyDescent="0.2">
      <c r="A107" s="84">
        <v>100</v>
      </c>
      <c r="B107" s="84" t="str">
        <f ca="1"/>
        <v>Kazakhstan</v>
      </c>
      <c r="C107" s="84" t="str">
        <f ca="1"/>
        <v>KAZ</v>
      </c>
      <c r="D107" s="219" t="str">
        <f ca="1"/>
        <v>ECS           Europe &amp; Central Asia</v>
      </c>
      <c r="E107" s="219" t="str">
        <f ca="1"/>
        <v>IBRD</v>
      </c>
      <c r="F107" s="190"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$M$4:$V$4,
                    (M107:V107),
                    "")),
            1,
            0))
        =0,
    NA(),
    IF(
        Parameters!$D$15=1,
        IF(
            SUM(--(ISNUMBER(IF($M$4:$V$4=1,(M107:V107),""))))&gt;0,
            MAX(IF(
                ISNUMBER(M107:V107),
                IF(
                    M$4:V$4=1,
                    M107:V107,
                    ""),
                "")),
            MAX(IF(
                ISNUMBER(M107:V107),
                IF(
                    M$4:V$4=2,
                    M107:V107,
                    ""),
                ""))
        ),
        IF(
            Parameters!$D$16=1,
            IFERROR(
                AVERAGE(IF(
                    ISNUMBER(M107:V107),
                    IF(
                        M$4:V$4=1,
                        M107:V107,
                        ""),
                    "")),
                AVERAGE(IF(
                    ISNUMBER(M107:V107),
                    IF(
                        M$4:V$4=2,
                        M107:V107,
                        ""),
                    ""))
            ),
            IF(
                Parameters!$D$17=1,
                IFERROR(
                    IF(
                        OR(
                            IF(
                                ISNUMBER(M107:V107),
                                IF(
                                    M$4:V$4=1,
                                    M107:V107,
                                    ""),
                                "")
                            =0),
                        0,
                        GEOMEAN(IF(
                            ISNUMBER(M107:V107),
                            IF(
                                M$4:V$4=1,
                                M107:V107,
                                ""),
                            ""))
                    ),
                    IF(
                        OR(IF(
                            ISNUMBER(M107:V107),
                            IF(
                                M$4:V$4=2,
                                M107:V107,
                                ""),
                            "")
                            =0),
                        0,
                        GEOMEAN(IF(
                            ISNUMBER(M107:V107),
                            IF(
                                M$4:V$4=2,
                                M107:V107,
                                ""),
                            "")))
                )
            )
        )
    )
)</f>
        <v>5</v>
      </c>
      <c r="I107" s="191" cm="1">
        <f t="array" ref="I107">IF(
    SUM(IF(
            ISNUMBER(
                IF(
                    $M$5:$V$5,
                    (M107:V107),
                    "")),
            1,
            0))
        =0,
    NA(),
    IF(
        Parameters!$D$15=1,
        IF(
            SUM(--(ISNUMBER(IF($M$5:$V$5=1,(M107:V107),""))))&gt;0,
            MAX(IF(
                ISNUMBER(M107:V107),
                IF(
                    M$5:V$5=1,
                    M107:V107,
                    ""),
                "")),
            MAX(IF(
                ISNUMBER(M107:V107),
                IF(
                    M$5:V$5=2,
                    M107:V107,
                    ""),
                ""))
        ),
        IF(
            Parameters!$D$16=1,
            IFERROR(
                AVERAGE(IF(
                    ISNUMBER(M107:V107),
                    IF(
                        M$5:V$5=1,
                        M107:V107,
                        ""),
                    "")),
                AVERAGE(IF(
                    ISNUMBER(M107:V107),
                    IF(
                        M$5:V$5=2,
                        M107:V107,
                        ""),
                    ""))
            ),
            IF(
                Parameters!$D$17=1,
                IFERROR(
                    IF(
                        OR(
                            IF(
                                ISNUMBER(M107:V107),
                                IF(
                                    M$5:V$5=1,
                                    M107:V107,
                                    ""),
                                "")
                            =0),
                        0,
                        GEOMEAN(IF(
                            ISNUMBER(M107:V107),
                            IF(
                                M$5:V$5=1,
                                M107:V107,
                                ""),
                            ""))
                    ),
                    IF(
                        OR(IF(
                            ISNUMBER(M107:V107),
                            IF(
                                M$5:V$5=2,
                                M107:V107,
                                ""),
                            "")
                            =0),
                        0,
                        GEOMEAN(IF(
                            ISNUMBER(M107:V107),
                            IF(
                                M$5:V$5=2,
                                M107:V107,
                                ""),
                            "")))
                )
            )
        )
    )
)</f>
        <v>0</v>
      </c>
      <c r="J107" s="242">
        <v>45188</v>
      </c>
      <c r="K107" s="242">
        <v>45203</v>
      </c>
      <c r="L107" s="91" t="s">
        <v>171</v>
      </c>
      <c r="M107" s="192">
        <v>5</v>
      </c>
      <c r="N107" s="192">
        <v>0</v>
      </c>
      <c r="O107" s="192">
        <v>0</v>
      </c>
      <c r="P107" s="192">
        <v>0</v>
      </c>
      <c r="Q107" s="192">
        <v>0</v>
      </c>
      <c r="R107" s="192" t="s">
        <v>409</v>
      </c>
      <c r="S107" s="192">
        <v>4</v>
      </c>
      <c r="T107" s="192" t="s">
        <v>917</v>
      </c>
      <c r="U107" s="192">
        <v>0</v>
      </c>
      <c r="V107" s="192" t="s">
        <v>409</v>
      </c>
      <c r="W107" s="192">
        <v>5.2493438320209897E-2</v>
      </c>
      <c r="X107" s="192" t="s">
        <v>409</v>
      </c>
      <c r="Y107" s="192"/>
      <c r="Z107" s="192"/>
      <c r="AA107" s="80"/>
      <c r="AB107" s="80"/>
      <c r="AC107" s="80"/>
    </row>
    <row r="108" spans="1:29" x14ac:dyDescent="0.2">
      <c r="A108" s="84">
        <v>101</v>
      </c>
      <c r="B108" s="84" t="str">
        <f ca="1"/>
        <v>Kenya</v>
      </c>
      <c r="C108" s="84" t="str">
        <f ca="1"/>
        <v>KEN</v>
      </c>
      <c r="D108" s="219" t="str">
        <f ca="1"/>
        <v>SSF           Sub-Saharan Africa</v>
      </c>
      <c r="E108" s="219" t="str">
        <f ca="1"/>
        <v>Blend</v>
      </c>
      <c r="F108" s="190"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7.1879528842826037</v>
      </c>
      <c r="H108" s="80" cm="1">
        <f t="array" ref="H108">IF(
    SUM(IF(
            ISNUMBER(
                IF(
                    $M$4:$V$4,
                    (M108:V108),
                    "")),
            1,
            0))
        =0,
    NA(),
    IF(
        Parameters!$D$15=1,
        IF(
            SUM(--(ISNUMBER(IF($M$4:$V$4=1,(M108:V108),""))))&gt;0,
            MAX(IF(
                ISNUMBER(M108:V108),
                IF(
                    M$4:V$4=1,
                    M108:V108,
                    ""),
                "")),
            MAX(IF(
                ISNUMBER(M108:V108),
                IF(
                    M$4:V$4=2,
                    M108:V108,
                    ""),
                ""))
        ),
        IF(
            Parameters!$D$16=1,
            IFERROR(
                AVERAGE(IF(
                    ISNUMBER(M108:V108),
                    IF(
                        M$4:V$4=1,
                        M108:V108,
                        ""),
                    "")),
                AVERAGE(IF(
                    ISNUMBER(M108:V108),
                    IF(
                        M$4:V$4=2,
                        M108:V108,
                        ""),
                    ""))
            ),
            IF(
                Parameters!$D$17=1,
                IFERROR(
                    IF(
                        OR(
                            IF(
                                ISNUMBER(M108:V108),
                                IF(
                                    M$4:V$4=1,
                                    M108:V108,
                                    ""),
                                "")
                            =0),
                        0,
                        GEOMEAN(IF(
                            ISNUMBER(M108:V108),
                            IF(
                                M$4:V$4=1,
                                M108:V108,
                                ""),
                            ""))
                    ),
                    IF(
                        OR(IF(
                            ISNUMBER(M108:V108),
                            IF(
                                M$4:V$4=2,
                                M108:V108,
                                ""),
                            "")
                            =0),
                        0,
                        GEOMEAN(IF(
                            ISNUMBER(M108:V108),
                            IF(
                                M$4:V$4=2,
                                M108:V108,
                                ""),
                            "")))
                )
            )
        )
    )
)</f>
        <v>5.1666666666666599</v>
      </c>
      <c r="I108" s="191" cm="1">
        <f t="array" ref="I108">IF(
    SUM(IF(
            ISNUMBER(
                IF(
                    $M$5:$V$5,
                    (M108:V108),
                    "")),
            1,
            0))
        =0,
    NA(),
    IF(
        Parameters!$D$15=1,
        IF(
            SUM(--(ISNUMBER(IF($M$5:$V$5=1,(M108:V108),""))))&gt;0,
            MAX(IF(
                ISNUMBER(M108:V108),
                IF(
                    M$5:V$5=1,
                    M108:V108,
                    ""),
                "")),
            MAX(IF(
                ISNUMBER(M108:V108),
                IF(
                    M$5:V$5=2,
                    M108:V108,
                    ""),
                ""))
        ),
        IF(
            Parameters!$D$16=1,
            IFERROR(
                AVERAGE(IF(
                    ISNUMBER(M108:V108),
                    IF(
                        M$5:V$5=1,
                        M108:V108,
                        ""),
                    "")),
                AVERAGE(IF(
                    ISNUMBER(M108:V108),
                    IF(
                        M$5:V$5=2,
                        M108:V108,
                        ""),
                    ""))
            ),
            IF(
                Parameters!$D$17=1,
                IFERROR(
                    IF(
                        OR(
                            IF(
                                ISNUMBER(M108:V108),
                                IF(
                                    M$5:V$5=1,
                                    M108:V108,
                                    ""),
                                "")
                            =0),
                        0,
                        GEOMEAN(IF(
                            ISNUMBER(M108:V108),
                            IF(
                                M$5:V$5=1,
                                M108:V108,
                                ""),
                            ""))
                    ),
                    IF(
                        OR(IF(
                            ISNUMBER(M108:V108),
                            IF(
                                M$5:V$5=2,
                                M108:V108,
                                ""),
                            "")
                            =0),
                        0,
                        GEOMEAN(IF(
                            ISNUMBER(M108:V108),
                            IF(
                                M$5:V$5=2,
                                M108:V108,
                                ""),
                            "")))
                )
            )
        )
    )
)</f>
        <v>10</v>
      </c>
      <c r="J108" s="242">
        <v>45188</v>
      </c>
      <c r="K108" s="242">
        <v>45188</v>
      </c>
      <c r="L108" s="91" t="s">
        <v>173</v>
      </c>
      <c r="M108" s="192">
        <v>5.1666666666666599</v>
      </c>
      <c r="N108" s="192" t="s">
        <v>409</v>
      </c>
      <c r="O108" s="192">
        <v>0</v>
      </c>
      <c r="P108" s="192">
        <v>10</v>
      </c>
      <c r="Q108" s="192">
        <v>10</v>
      </c>
      <c r="R108" s="192" t="s">
        <v>409</v>
      </c>
      <c r="S108" s="192">
        <v>4.0999999999999996</v>
      </c>
      <c r="T108" s="192" t="s">
        <v>409</v>
      </c>
      <c r="U108" s="192">
        <v>0</v>
      </c>
      <c r="V108" s="192" t="s">
        <v>857</v>
      </c>
      <c r="W108" s="192">
        <v>0.81967213114754101</v>
      </c>
      <c r="X108" s="192" t="s">
        <v>409</v>
      </c>
      <c r="Y108" s="192"/>
      <c r="Z108" s="192"/>
      <c r="AA108" s="80"/>
      <c r="AB108" s="80"/>
      <c r="AC108" s="80"/>
    </row>
    <row r="109" spans="1:29" x14ac:dyDescent="0.2">
      <c r="A109" s="84">
        <v>102</v>
      </c>
      <c r="B109" s="84" t="str">
        <f ca="1"/>
        <v>Kyrgyz Republic</v>
      </c>
      <c r="C109" s="84" t="str">
        <f ca="1"/>
        <v>KGZ</v>
      </c>
      <c r="D109" s="219" t="str">
        <f ca="1"/>
        <v>ECS           Europe &amp; Central Asia</v>
      </c>
      <c r="E109" s="219" t="str">
        <f ca="1"/>
        <v>IDA</v>
      </c>
      <c r="F109" s="190"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0</v>
      </c>
      <c r="H109" s="80" cm="1">
        <f t="array" ref="H109">IF(
    SUM(IF(
            ISNUMBER(
                IF(
                    $M$4:$V$4,
                    (M109:V109),
                    "")),
            1,
            0))
        =0,
    NA(),
    IF(
        Parameters!$D$15=1,
        IF(
            SUM(--(ISNUMBER(IF($M$4:$V$4=1,(M109:V109),""))))&gt;0,
            MAX(IF(
                ISNUMBER(M109:V109),
                IF(
                    M$4:V$4=1,
                    M109:V109,
                    ""),
                "")),
            MAX(IF(
                ISNUMBER(M109:V109),
                IF(
                    M$4:V$4=2,
                    M109:V109,
                    ""),
                ""))
        ),
        IF(
            Parameters!$D$16=1,
            IFERROR(
                AVERAGE(IF(
                    ISNUMBER(M109:V109),
                    IF(
                        M$4:V$4=1,
                        M109:V109,
                        ""),
                    "")),
                AVERAGE(IF(
                    ISNUMBER(M109:V109),
                    IF(
                        M$4:V$4=2,
                        M109:V109,
                        ""),
                    ""))
            ),
            IF(
                Parameters!$D$17=1,
                IFERROR(
                    IF(
                        OR(
                            IF(
                                ISNUMBER(M109:V109),
                                IF(
                                    M$4:V$4=1,
                                    M109:V109,
                                    ""),
                                "")
                            =0),
                        0,
                        GEOMEAN(IF(
                            ISNUMBER(M109:V109),
                            IF(
                                M$4:V$4=1,
                                M109:V109,
                                ""),
                            ""))
                    ),
                    IF(
                        OR(IF(
                            ISNUMBER(M109:V109),
                            IF(
                                M$4:V$4=2,
                                M109:V109,
                                ""),
                            "")
                            =0),
                        0,
                        GEOMEAN(IF(
                            ISNUMBER(M109:V109),
                            IF(
                                M$4:V$4=2,
                                M109:V109,
                                ""),
                            "")))
                )
            )
        )
    )
)</f>
        <v>4.8333333333333304</v>
      </c>
      <c r="I109" s="191" cm="1">
        <f t="array" ref="I109">IF(
    SUM(IF(
            ISNUMBER(
                IF(
                    $M$5:$V$5,
                    (M109:V109),
                    "")),
            1,
            0))
        =0,
    NA(),
    IF(
        Parameters!$D$15=1,
        IF(
            SUM(--(ISNUMBER(IF($M$5:$V$5=1,(M109:V109),""))))&gt;0,
            MAX(IF(
                ISNUMBER(M109:V109),
                IF(
                    M$5:V$5=1,
                    M109:V109,
                    ""),
                "")),
            MAX(IF(
                ISNUMBER(M109:V109),
                IF(
                    M$5:V$5=2,
                    M109:V109,
                    ""),
                ""))
        ),
        IF(
            Parameters!$D$16=1,
            IFERROR(
                AVERAGE(IF(
                    ISNUMBER(M109:V109),
                    IF(
                        M$5:V$5=1,
                        M109:V109,
                        ""),
                    "")),
                AVERAGE(IF(
                    ISNUMBER(M109:V109),
                    IF(
                        M$5:V$5=2,
                        M109:V109,
                        ""),
                    ""))
            ),
            IF(
                Parameters!$D$17=1,
                IFERROR(
                    IF(
                        OR(
                            IF(
                                ISNUMBER(M109:V109),
                                IF(
                                    M$5:V$5=1,
                                    M109:V109,
                                    ""),
                                "")
                            =0),
                        0,
                        GEOMEAN(IF(
                            ISNUMBER(M109:V109),
                            IF(
                                M$5:V$5=1,
                                M109:V109,
                                ""),
                            ""))
                    ),
                    IF(
                        OR(IF(
                            ISNUMBER(M109:V109),
                            IF(
                                M$5:V$5=2,
                                M109:V109,
                                ""),
                            "")
                            =0),
                        0,
                        GEOMEAN(IF(
                            ISNUMBER(M109:V109),
                            IF(
                                M$5:V$5=2,
                                M109:V109,
                                ""),
                            "")))
                )
            )
        )
    )
)</f>
        <v>0</v>
      </c>
      <c r="J109" s="242">
        <v>45188</v>
      </c>
      <c r="K109" s="242">
        <v>45203</v>
      </c>
      <c r="L109" s="91" t="s">
        <v>174</v>
      </c>
      <c r="M109" s="192">
        <v>4.8333333333333304</v>
      </c>
      <c r="N109" s="192">
        <v>0</v>
      </c>
      <c r="O109" s="192">
        <v>0</v>
      </c>
      <c r="P109" s="192">
        <v>0</v>
      </c>
      <c r="Q109" s="192">
        <v>0</v>
      </c>
      <c r="R109" s="192" t="s">
        <v>409</v>
      </c>
      <c r="S109" s="192">
        <v>3.9</v>
      </c>
      <c r="T109" s="192" t="s">
        <v>901</v>
      </c>
      <c r="U109" s="192">
        <v>0</v>
      </c>
      <c r="V109" s="192" t="s">
        <v>409</v>
      </c>
      <c r="W109" s="192">
        <v>2.77777777777777E-2</v>
      </c>
      <c r="X109" s="192" t="s">
        <v>409</v>
      </c>
      <c r="Y109" s="192"/>
      <c r="Z109" s="192"/>
      <c r="AA109" s="80"/>
      <c r="AB109" s="80"/>
      <c r="AC109" s="80"/>
    </row>
    <row r="110" spans="1:29" x14ac:dyDescent="0.2">
      <c r="A110" s="84">
        <v>103</v>
      </c>
      <c r="B110" s="84" t="str">
        <f ca="1"/>
        <v>Cambodia</v>
      </c>
      <c r="C110" s="84" t="str">
        <f ca="1"/>
        <v>KHM</v>
      </c>
      <c r="D110" s="219" t="str">
        <f ca="1"/>
        <v>EAS           East Asia &amp; Pacific</v>
      </c>
      <c r="E110" s="219" t="str">
        <f ca="1"/>
        <v>IDA</v>
      </c>
      <c r="F110" s="190"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$M$4:$V$4,
                    (M110:V110),
                    "")),
            1,
            0))
        =0,
    NA(),
    IF(
        Parameters!$D$15=1,
        IF(
            SUM(--(ISNUMBER(IF($M$4:$V$4=1,(M110:V110),""))))&gt;0,
            MAX(IF(
                ISNUMBER(M110:V110),
                IF(
                    M$4:V$4=1,
                    M110:V110,
                    ""),
                "")),
            MAX(IF(
                ISNUMBER(M110:V110),
                IF(
                    M$4:V$4=2,
                    M110:V110,
                    ""),
                ""))
        ),
        IF(
            Parameters!$D$16=1,
            IFERROR(
                AVERAGE(IF(
                    ISNUMBER(M110:V110),
                    IF(
                        M$4:V$4=1,
                        M110:V110,
                        ""),
                    "")),
                AVERAGE(IF(
                    ISNUMBER(M110:V110),
                    IF(
                        M$4:V$4=2,
                        M110:V110,
                        ""),
                    ""))
            ),
            IF(
                Parameters!$D$17=1,
                IFERROR(
                    IF(
                        OR(
                            IF(
                                ISNUMBER(M110:V110),
                                IF(
                                    M$4:V$4=1,
                                    M110:V110,
                                    ""),
                                "")
                            =0),
                        0,
                        GEOMEAN(IF(
                            ISNUMBER(M110:V110),
                            IF(
                                M$4:V$4=1,
                                M110:V110,
                                ""),
                            ""))
                    ),
                    IF(
                        OR(IF(
                            ISNUMBER(M110:V110),
                            IF(
                                M$4:V$4=2,
                                M110:V110,
                                ""),
                            "")
                            =0),
                        0,
                        GEOMEAN(IF(
                            ISNUMBER(M110:V110),
                            IF(
                                M$4:V$4=2,
                                M110:V110,
                                ""),
                            "")))
                )
            )
        )
    )
)</f>
        <v>5.9999999999999902</v>
      </c>
      <c r="I110" s="191" cm="1">
        <f t="array" ref="I110">IF(
    SUM(IF(
            ISNUMBER(
                IF(
                    $M$5:$V$5,
                    (M110:V110),
                    "")),
            1,
            0))
        =0,
    NA(),
    IF(
        Parameters!$D$15=1,
        IF(
            SUM(--(ISNUMBER(IF($M$5:$V$5=1,(M110:V110),""))))&gt;0,
            MAX(IF(
                ISNUMBER(M110:V110),
                IF(
                    M$5:V$5=1,
                    M110:V110,
                    ""),
                "")),
            MAX(IF(
                ISNUMBER(M110:V110),
                IF(
                    M$5:V$5=2,
                    M110:V110,
                    ""),
                ""))
        ),
        IF(
            Parameters!$D$16=1,
            IFERROR(
                AVERAGE(IF(
                    ISNUMBER(M110:V110),
                    IF(
                        M$5:V$5=1,
                        M110:V110,
                        ""),
                    "")),
                AVERAGE(IF(
                    ISNUMBER(M110:V110),
                    IF(
                        M$5:V$5=2,
                        M110:V110,
                        ""),
                    ""))
            ),
            IF(
                Parameters!$D$17=1,
                IFERROR(
                    IF(
                        OR(
                            IF(
                                ISNUMBER(M110:V110),
                                IF(
                                    M$5:V$5=1,
                                    M110:V110,
                                    ""),
                                "")
                            =0),
                        0,
                        GEOMEAN(IF(
                            ISNUMBER(M110:V110),
                            IF(
                                M$5:V$5=1,
                                M110:V110,
                                ""),
                            ""))
                    ),
                    IF(
                        OR(IF(
                            ISNUMBER(M110:V110),
                            IF(
                                M$5:V$5=2,
                                M110:V110,
                                ""),
                            "")
                            =0),
                        0,
                        GEOMEAN(IF(
                            ISNUMBER(M110:V110),
                            IF(
                                M$5:V$5=2,
                                M110:V110,
                                ""),
                            "")))
                )
            )
        )
    )
)</f>
        <v>0</v>
      </c>
      <c r="J110" s="242">
        <v>45188</v>
      </c>
      <c r="K110" s="242">
        <v>45203</v>
      </c>
      <c r="L110" s="91" t="s">
        <v>176</v>
      </c>
      <c r="M110" s="192">
        <v>5.9999999999999902</v>
      </c>
      <c r="N110" s="192">
        <v>0</v>
      </c>
      <c r="O110" s="192">
        <v>0</v>
      </c>
      <c r="P110" s="192">
        <v>0</v>
      </c>
      <c r="Q110" s="192">
        <v>0</v>
      </c>
      <c r="R110" s="192" t="s">
        <v>409</v>
      </c>
      <c r="S110" s="192">
        <v>4.5999999999999996</v>
      </c>
      <c r="T110" s="192" t="s">
        <v>918</v>
      </c>
      <c r="U110" s="192">
        <v>0</v>
      </c>
      <c r="V110" s="192" t="s">
        <v>409</v>
      </c>
      <c r="W110" s="192">
        <v>9.5238095238095205E-2</v>
      </c>
      <c r="X110" s="192" t="s">
        <v>409</v>
      </c>
      <c r="Y110" s="192"/>
      <c r="Z110" s="192"/>
      <c r="AA110" s="80"/>
      <c r="AB110" s="80"/>
      <c r="AC110" s="80"/>
    </row>
    <row r="111" spans="1:29" x14ac:dyDescent="0.2">
      <c r="A111" s="84">
        <v>104</v>
      </c>
      <c r="B111" s="84" t="str">
        <f ca="1"/>
        <v>Kiribati</v>
      </c>
      <c r="C111" s="84" t="str">
        <f ca="1"/>
        <v>KIR</v>
      </c>
      <c r="D111" s="219" t="str">
        <f ca="1"/>
        <v>EAS           East Asia &amp; Pacific</v>
      </c>
      <c r="E111" s="219" t="str">
        <f ca="1"/>
        <v>IDA</v>
      </c>
      <c r="F111" s="190"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7.5277265270908051</v>
      </c>
      <c r="H111" s="80" cm="1">
        <f t="array" ref="H111">IF(
    SUM(IF(
            ISNUMBER(
                IF(
                    $M$4:$V$4,
                    (M111:V111),
                    "")),
            1,
            0))
        =0,
    NA(),
    IF(
        Parameters!$D$15=1,
        IF(
            SUM(--(ISNUMBER(IF($M$4:$V$4=1,(M111:V111),""))))&gt;0,
            MAX(IF(
                ISNUMBER(M111:V111),
                IF(
                    M$4:V$4=1,
                    M111:V111,
                    ""),
                "")),
            MAX(IF(
                ISNUMBER(M111:V111),
                IF(
                    M$4:V$4=2,
                    M111:V111,
                    ""),
                ""))
        ),
        IF(
            Parameters!$D$16=1,
            IFERROR(
                AVERAGE(IF(
                    ISNUMBER(M111:V111),
                    IF(
                        M$4:V$4=1,
                        M111:V111,
                        ""),
                    "")),
                AVERAGE(IF(
                    ISNUMBER(M111:V111),
                    IF(
                        M$4:V$4=2,
                        M111:V111,
                        ""),
                    ""))
            ),
            IF(
                Parameters!$D$17=1,
                IFERROR(
                    IF(
                        OR(
                            IF(
                                ISNUMBER(M111:V111),
                                IF(
                                    M$4:V$4=1,
                                    M111:V111,
                                    ""),
                                "")
                            =0),
                        0,
                        GEOMEAN(IF(
                            ISNUMBER(M111:V111),
                            IF(
                                M$4:V$4=1,
                                M111:V111,
                                ""),
                            ""))
                    ),
                    IF(
                        OR(IF(
                            ISNUMBER(M111:V111),
                            IF(
                                M$4:V$4=2,
                                M111:V111,
                                ""),
                            "")
                            =0),
                        0,
                        GEOMEAN(IF(
                            ISNUMBER(M111:V111),
                            IF(
                                M$4:V$4=2,
                                M111:V111,
                                ""),
                            "")))
                )
            )
        )
    )
)</f>
        <v>5.6666666666666599</v>
      </c>
      <c r="I111" s="191" cm="1">
        <f t="array" ref="I111">IF(
    SUM(IF(
            ISNUMBER(
                IF(
                    $M$5:$V$5,
                    (M111:V111),
                    "")),
            1,
            0))
        =0,
    NA(),
    IF(
        Parameters!$D$15=1,
        IF(
            SUM(--(ISNUMBER(IF($M$5:$V$5=1,(M111:V111),""))))&gt;0,
            MAX(IF(
                ISNUMBER(M111:V111),
                IF(
                    M$5:V$5=1,
                    M111:V111,
                    ""),
                "")),
            MAX(IF(
                ISNUMBER(M111:V111),
                IF(
                    M$5:V$5=2,
                    M111:V111,
                    ""),
                ""))
        ),
        IF(
            Parameters!$D$16=1,
            IFERROR(
                AVERAGE(IF(
                    ISNUMBER(M111:V111),
                    IF(
                        M$5:V$5=1,
                        M111:V111,
                        ""),
                    "")),
                AVERAGE(IF(
                    ISNUMBER(M111:V111),
                    IF(
                        M$5:V$5=2,
                        M111:V111,
                        ""),
                    ""))
            ),
            IF(
                Parameters!$D$17=1,
                IFERROR(
                    IF(
                        OR(
                            IF(
                                ISNUMBER(M111:V111),
                                IF(
                                    M$5:V$5=1,
                                    M111:V111,
                                    ""),
                                "")
                            =0),
                        0,
                        GEOMEAN(IF(
                            ISNUMBER(M111:V111),
                            IF(
                                M$5:V$5=1,
                                M111:V111,
                                ""),
                            ""))
                    ),
                    IF(
                        OR(IF(
                            ISNUMBER(M111:V111),
                            IF(
                                M$5:V$5=2,
                                M111:V111,
                                ""),
                            "")
                            =0),
                        0,
                        GEOMEAN(IF(
                            ISNUMBER(M111:V111),
                            IF(
                                M$5:V$5=2,
                                M111:V111,
                                ""),
                            "")))
                )
            )
        )
    )
)</f>
        <v>10</v>
      </c>
      <c r="J111" s="242">
        <v>45188</v>
      </c>
      <c r="K111" s="242">
        <v>45075</v>
      </c>
      <c r="L111" s="91" t="s">
        <v>178</v>
      </c>
      <c r="M111" s="192">
        <v>5.6666666666666599</v>
      </c>
      <c r="N111" s="192" t="s">
        <v>409</v>
      </c>
      <c r="O111" s="192">
        <v>0</v>
      </c>
      <c r="P111" s="192">
        <v>0</v>
      </c>
      <c r="Q111" s="192">
        <v>10</v>
      </c>
      <c r="R111" s="192" t="s">
        <v>409</v>
      </c>
      <c r="S111" s="192">
        <v>4.4000000000000004</v>
      </c>
      <c r="T111" s="192" t="s">
        <v>409</v>
      </c>
      <c r="U111" s="192">
        <v>0</v>
      </c>
      <c r="V111" s="192" t="s">
        <v>409</v>
      </c>
      <c r="W111" s="192">
        <v>1</v>
      </c>
      <c r="X111" s="192" t="s">
        <v>409</v>
      </c>
      <c r="Y111" s="192"/>
      <c r="Z111" s="192"/>
      <c r="AA111" s="80"/>
      <c r="AB111" s="80"/>
      <c r="AC111" s="80"/>
    </row>
    <row r="112" spans="1:29" x14ac:dyDescent="0.2">
      <c r="A112" s="84">
        <v>105</v>
      </c>
      <c r="B112" s="84" t="str">
        <f ca="1"/>
        <v>St. Kitts and Nevis</v>
      </c>
      <c r="C112" s="84" t="str">
        <f ca="1"/>
        <v>KNA</v>
      </c>
      <c r="D112" s="219" t="str">
        <f ca="1"/>
        <v>LCN           Latin America &amp; Caribbean</v>
      </c>
      <c r="E112" s="219" t="str">
        <f ca="1"/>
        <v>IBRD</v>
      </c>
      <c r="F112" s="190"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$M$4:$V$4,
                    (M112:V112),
                    "")),
            1,
            0))
        =0,
    NA(),
    IF(
        Parameters!$D$15=1,
        IF(
            SUM(--(ISNUMBER(IF($M$4:$V$4=1,(M112:V112),""))))&gt;0,
            MAX(IF(
                ISNUMBER(M112:V112),
                IF(
                    M$4:V$4=1,
                    M112:V112,
                    ""),
                "")),
            MAX(IF(
                ISNUMBER(M112:V112),
                IF(
                    M$4:V$4=2,
                    M112:V112,
                    ""),
                ""))
        ),
        IF(
            Parameters!$D$16=1,
            IFERROR(
                AVERAGE(IF(
                    ISNUMBER(M112:V112),
                    IF(
                        M$4:V$4=1,
                        M112:V112,
                        ""),
                    "")),
                AVERAGE(IF(
                    ISNUMBER(M112:V112),
                    IF(
                        M$4:V$4=2,
                        M112:V112,
                        ""),
                    ""))
            ),
            IF(
                Parameters!$D$17=1,
                IFERROR(
                    IF(
                        OR(
                            IF(
                                ISNUMBER(M112:V112),
                                IF(
                                    M$4:V$4=1,
                                    M112:V112,
                                    ""),
                                "")
                            =0),
                        0,
                        GEOMEAN(IF(
                            ISNUMBER(M112:V112),
                            IF(
                                M$4:V$4=1,
                                M112:V112,
                                ""),
                            ""))
                    ),
                    IF(
                        OR(IF(
                            ISNUMBER(M112:V112),
                            IF(
                                M$4:V$4=2,
                                M112:V112,
                                ""),
                            "")
                            =0),
                        0,
                        GEOMEAN(IF(
                            ISNUMBER(M112:V112),
                            IF(
                                M$4:V$4=2,
                                M112:V112,
                                ""),
                            "")))
                )
            )
        )
    )
)</f>
        <v>3.3333333333333299</v>
      </c>
      <c r="I112" s="191" cm="1">
        <f t="array" ref="I112">IF(
    SUM(IF(
            ISNUMBER(
                IF(
                    $M$5:$V$5,
                    (M112:V112),
                    "")),
            1,
            0))
        =0,
    NA(),
    IF(
        Parameters!$D$15=1,
        IF(
            SUM(--(ISNUMBER(IF($M$5:$V$5=1,(M112:V112),""))))&gt;0,
            MAX(IF(
                ISNUMBER(M112:V112),
                IF(
                    M$5:V$5=1,
                    M112:V112,
                    ""),
                "")),
            MAX(IF(
                ISNUMBER(M112:V112),
                IF(
                    M$5:V$5=2,
                    M112:V112,
                    ""),
                ""))
        ),
        IF(
            Parameters!$D$16=1,
            IFERROR(
                AVERAGE(IF(
                    ISNUMBER(M112:V112),
                    IF(
                        M$5:V$5=1,
                        M112:V112,
                        ""),
                    "")),
                AVERAGE(IF(
                    ISNUMBER(M112:V112),
                    IF(
                        M$5:V$5=2,
                        M112:V112,
                        ""),
                    ""))
            ),
            IF(
                Parameters!$D$17=1,
                IFERROR(
                    IF(
                        OR(
                            IF(
                                ISNUMBER(M112:V112),
                                IF(
                                    M$5:V$5=1,
                                    M112:V112,
                                    ""),
                                "")
                            =0),
                        0,
                        GEOMEAN(IF(
                            ISNUMBER(M112:V112),
                            IF(
                                M$5:V$5=1,
                                M112:V112,
                                ""),
                            ""))
                    ),
                    IF(
                        OR(IF(
                            ISNUMBER(M112:V112),
                            IF(
                                M$5:V$5=2,
                                M112:V112,
                                ""),
                            "")
                            =0),
                        0,
                        GEOMEAN(IF(
                            ISNUMBER(M112:V112),
                            IF(
                                M$5:V$5=2,
                                M112:V112,
                                ""),
                            "")))
                )
            )
        )
    )
)</f>
        <v>0</v>
      </c>
      <c r="J112" s="242">
        <v>45188</v>
      </c>
      <c r="K112" s="242">
        <v>45203</v>
      </c>
      <c r="L112" s="91" t="s">
        <v>179</v>
      </c>
      <c r="M112" s="192">
        <v>3.3333333333333299</v>
      </c>
      <c r="N112" s="192">
        <v>0</v>
      </c>
      <c r="O112" s="192">
        <v>0</v>
      </c>
      <c r="P112" s="192">
        <v>0</v>
      </c>
      <c r="Q112" s="192">
        <v>0</v>
      </c>
      <c r="R112" s="192" t="s">
        <v>409</v>
      </c>
      <c r="S112" s="192">
        <v>3</v>
      </c>
      <c r="T112" s="192" t="s">
        <v>903</v>
      </c>
      <c r="U112" s="192">
        <v>0</v>
      </c>
      <c r="V112" s="192" t="s">
        <v>409</v>
      </c>
      <c r="W112" s="192">
        <v>0</v>
      </c>
      <c r="X112" s="192" t="s">
        <v>409</v>
      </c>
      <c r="Y112" s="192"/>
      <c r="Z112" s="192"/>
      <c r="AA112" s="80"/>
      <c r="AB112" s="80"/>
      <c r="AC112" s="80"/>
    </row>
    <row r="113" spans="1:29" x14ac:dyDescent="0.2">
      <c r="A113" s="84">
        <v>106</v>
      </c>
      <c r="B113" s="84" t="str">
        <f ca="1"/>
        <v>Korea, Rep.</v>
      </c>
      <c r="C113" s="84" t="str">
        <f ca="1"/>
        <v>KOR</v>
      </c>
      <c r="D113" s="219" t="str">
        <f ca="1"/>
        <v>EAS           East Asia &amp; Pacific</v>
      </c>
      <c r="E113" s="219" t="str">
        <f ca="1"/>
        <v>NA</v>
      </c>
      <c r="F113" s="190"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$M$4:$V$4,
                    (M113:V113),
                    "")),
            1,
            0))
        =0,
    NA(),
    IF(
        Parameters!$D$15=1,
        IF(
            SUM(--(ISNUMBER(IF($M$4:$V$4=1,(M113:V113),""))))&gt;0,
            MAX(IF(
                ISNUMBER(M113:V113),
                IF(
                    M$4:V$4=1,
                    M113:V113,
                    ""),
                "")),
            MAX(IF(
                ISNUMBER(M113:V113),
                IF(
                    M$4:V$4=2,
                    M113:V113,
                    ""),
                ""))
        ),
        IF(
            Parameters!$D$16=1,
            IFERROR(
                AVERAGE(IF(
                    ISNUMBER(M113:V113),
                    IF(
                        M$4:V$4=1,
                        M113:V113,
                        ""),
                    "")),
                AVERAGE(IF(
                    ISNUMBER(M113:V113),
                    IF(
                        M$4:V$4=2,
                        M113:V113,
                        ""),
                    ""))
            ),
            IF(
                Parameters!$D$17=1,
                IFERROR(
                    IF(
                        OR(
                            IF(
                                ISNUMBER(M113:V113),
                                IF(
                                    M$4:V$4=1,
                                    M113:V113,
                                    ""),
                                "")
                            =0),
                        0,
                        GEOMEAN(IF(
                            ISNUMBER(M113:V113),
                            IF(
                                M$4:V$4=1,
                                M113:V113,
                                ""),
                            ""))
                    ),
                    IF(
                        OR(IF(
                            ISNUMBER(M113:V113),
                            IF(
                                M$4:V$4=2,
                                M113:V113,
                                ""),
                            "")
                            =0),
                        0,
                        GEOMEAN(IF(
                            ISNUMBER(M113:V113),
                            IF(
                                M$4:V$4=2,
                                M113:V113,
                                ""),
                            "")))
                )
            )
        )
    )
)</f>
        <v>8.3333333333333304</v>
      </c>
      <c r="I113" s="191" cm="1">
        <f t="array" ref="I113">IF(
    SUM(IF(
            ISNUMBER(
                IF(
                    $M$5:$V$5,
                    (M113:V113),
                    "")),
            1,
            0))
        =0,
    NA(),
    IF(
        Parameters!$D$15=1,
        IF(
            SUM(--(ISNUMBER(IF($M$5:$V$5=1,(M113:V113),""))))&gt;0,
            MAX(IF(
                ISNUMBER(M113:V113),
                IF(
                    M$5:V$5=1,
                    M113:V113,
                    ""),
                "")),
            MAX(IF(
                ISNUMBER(M113:V113),
                IF(
                    M$5:V$5=2,
                    M113:V113,
                    ""),
                ""))
        ),
        IF(
            Parameters!$D$16=1,
            IFERROR(
                AVERAGE(IF(
                    ISNUMBER(M113:V113),
                    IF(
                        M$5:V$5=1,
                        M113:V113,
                        ""),
                    "")),
                AVERAGE(IF(
                    ISNUMBER(M113:V113),
                    IF(
                        M$5:V$5=2,
                        M113:V113,
                        ""),
                    ""))
            ),
            IF(
                Parameters!$D$17=1,
                IFERROR(
                    IF(
                        OR(
                            IF(
                                ISNUMBER(M113:V113),
                                IF(
                                    M$5:V$5=1,
                                    M113:V113,
                                    ""),
                                "")
                            =0),
                        0,
                        GEOMEAN(IF(
                            ISNUMBER(M113:V113),
                            IF(
                                M$5:V$5=1,
                                M113:V113,
                                ""),
                            ""))
                    ),
                    IF(
                        OR(IF(
                            ISNUMBER(M113:V113),
                            IF(
                                M$5:V$5=2,
                                M113:V113,
                                ""),
                            "")
                            =0),
                        0,
                        GEOMEAN(IF(
                            ISNUMBER(M113:V113),
                            IF(
                                M$5:V$5=2,
                                M113:V113,
                                ""),
                            "")))
                )
            )
        )
    )
)</f>
        <v>0</v>
      </c>
      <c r="J113" s="242">
        <v>45188</v>
      </c>
      <c r="K113" s="242">
        <v>45001</v>
      </c>
      <c r="L113" s="91" t="s">
        <v>180</v>
      </c>
      <c r="M113" s="192">
        <v>8.3333333333333304</v>
      </c>
      <c r="N113" s="192" t="s">
        <v>409</v>
      </c>
      <c r="O113" s="192">
        <v>0</v>
      </c>
      <c r="P113" s="192">
        <v>0</v>
      </c>
      <c r="Q113" s="192">
        <v>0</v>
      </c>
      <c r="R113" s="192" t="s">
        <v>409</v>
      </c>
      <c r="S113" s="192">
        <v>6</v>
      </c>
      <c r="T113" s="192" t="s">
        <v>409</v>
      </c>
      <c r="U113" s="192">
        <v>0</v>
      </c>
      <c r="V113" s="192" t="s">
        <v>409</v>
      </c>
      <c r="W113" s="192">
        <v>4.1666666666666602E-2</v>
      </c>
      <c r="X113" s="192" t="s">
        <v>409</v>
      </c>
      <c r="Y113" s="192"/>
      <c r="Z113" s="192"/>
      <c r="AA113" s="80"/>
      <c r="AB113" s="80"/>
      <c r="AC113" s="80"/>
    </row>
    <row r="114" spans="1:29" x14ac:dyDescent="0.2">
      <c r="A114" s="84">
        <v>107</v>
      </c>
      <c r="B114" s="84" t="str">
        <f ca="1"/>
        <v>Kuwait</v>
      </c>
      <c r="C114" s="84" t="str">
        <f ca="1"/>
        <v>KWT</v>
      </c>
      <c r="D114" s="219" t="str">
        <f ca="1"/>
        <v>MEA           Middle East &amp; North Africa</v>
      </c>
      <c r="E114" s="219" t="str">
        <f ca="1"/>
        <v>NA</v>
      </c>
      <c r="F114" s="190"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$M$4:$V$4,
                    (M114:V114),
                    "")),
            1,
            0))
        =0,
    NA(),
    IF(
        Parameters!$D$15=1,
        IF(
            SUM(--(ISNUMBER(IF($M$4:$V$4=1,(M114:V114),""))))&gt;0,
            MAX(IF(
                ISNUMBER(M114:V114),
                IF(
                    M$4:V$4=1,
                    M114:V114,
                    ""),
                "")),
            MAX(IF(
                ISNUMBER(M114:V114),
                IF(
                    M$4:V$4=2,
                    M114:V114,
                    ""),
                ""))
        ),
        IF(
            Parameters!$D$16=1,
            IFERROR(
                AVERAGE(IF(
                    ISNUMBER(M114:V114),
                    IF(
                        M$4:V$4=1,
                        M114:V114,
                        ""),
                    "")),
                AVERAGE(IF(
                    ISNUMBER(M114:V114),
                    IF(
                        M$4:V$4=2,
                        M114:V114,
                        ""),
                    ""))
            ),
            IF(
                Parameters!$D$17=1,
                IFERROR(
                    IF(
                        OR(
                            IF(
                                ISNUMBER(M114:V114),
                                IF(
                                    M$4:V$4=1,
                                    M114:V114,
                                    ""),
                                "")
                            =0),
                        0,
                        GEOMEAN(IF(
                            ISNUMBER(M114:V114),
                            IF(
                                M$4:V$4=1,
                                M114:V114,
                                ""),
                            ""))
                    ),
                    IF(
                        OR(IF(
                            ISNUMBER(M114:V114),
                            IF(
                                M$4:V$4=2,
                                M114:V114,
                                ""),
                            "")
                            =0),
                        0,
                        GEOMEAN(IF(
                            ISNUMBER(M114:V114),
                            IF(
                                M$4:V$4=2,
                                M114:V114,
                                ""),
                            "")))
                )
            )
        )
    )
)</f>
        <v>2.1666666666666599</v>
      </c>
      <c r="I114" s="191" cm="1">
        <f t="array" ref="I114">IF(
    SUM(IF(
            ISNUMBER(
                IF(
                    $M$5:$V$5,
                    (M114:V114),
                    "")),
            1,
            0))
        =0,
    NA(),
    IF(
        Parameters!$D$15=1,
        IF(
            SUM(--(ISNUMBER(IF($M$5:$V$5=1,(M114:V114),""))))&gt;0,
            MAX(IF(
                ISNUMBER(M114:V114),
                IF(
                    M$5:V$5=1,
                    M114:V114,
                    ""),
                "")),
            MAX(IF(
                ISNUMBER(M114:V114),
                IF(
                    M$5:V$5=2,
                    M114:V114,
                    ""),
                ""))
        ),
        IF(
            Parameters!$D$16=1,
            IFERROR(
                AVERAGE(IF(
                    ISNUMBER(M114:V114),
                    IF(
                        M$5:V$5=1,
                        M114:V114,
                        ""),
                    "")),
                AVERAGE(IF(
                    ISNUMBER(M114:V114),
                    IF(
                        M$5:V$5=2,
                        M114:V114,
                        ""),
                    ""))
            ),
            IF(
                Parameters!$D$17=1,
                IFERROR(
                    IF(
                        OR(
                            IF(
                                ISNUMBER(M114:V114),
                                IF(
                                    M$5:V$5=1,
                                    M114:V114,
                                    ""),
                                "")
                            =0),
                        0,
                        GEOMEAN(IF(
                            ISNUMBER(M114:V114),
                            IF(
                                M$5:V$5=1,
                                M114:V114,
                                ""),
                            ""))
                    ),
                    IF(
                        OR(IF(
                            ISNUMBER(M114:V114),
                            IF(
                                M$5:V$5=2,
                                M114:V114,
                                ""),
                            "")
                            =0),
                        0,
                        GEOMEAN(IF(
                            ISNUMBER(M114:V114),
                            IF(
                                M$5:V$5=2,
                                M114:V114,
                                ""),
                            "")))
                )
            )
        )
    )
)</f>
        <v>0</v>
      </c>
      <c r="J114" s="242">
        <v>45188</v>
      </c>
      <c r="K114" s="242">
        <v>45154</v>
      </c>
      <c r="L114" s="91" t="s">
        <v>182</v>
      </c>
      <c r="M114" s="192">
        <v>2.1666666666666599</v>
      </c>
      <c r="N114" s="192" t="s">
        <v>409</v>
      </c>
      <c r="O114" s="192">
        <v>0</v>
      </c>
      <c r="P114" s="192">
        <v>0</v>
      </c>
      <c r="Q114" s="192">
        <v>0</v>
      </c>
      <c r="R114" s="192" t="s">
        <v>409</v>
      </c>
      <c r="S114" s="192">
        <v>2.2999999999999998</v>
      </c>
      <c r="T114" s="192" t="s">
        <v>409</v>
      </c>
      <c r="U114" s="192">
        <v>0</v>
      </c>
      <c r="V114" s="192" t="s">
        <v>409</v>
      </c>
      <c r="W114" s="192">
        <v>0</v>
      </c>
      <c r="X114" s="192" t="s">
        <v>409</v>
      </c>
      <c r="Y114" s="192"/>
      <c r="Z114" s="192"/>
      <c r="AA114" s="80"/>
      <c r="AB114" s="80"/>
      <c r="AC114" s="80"/>
    </row>
    <row r="115" spans="1:29" x14ac:dyDescent="0.2">
      <c r="A115" s="84">
        <v>108</v>
      </c>
      <c r="B115" s="84" t="str">
        <f ca="1"/>
        <v>Lao PDR</v>
      </c>
      <c r="C115" s="84" t="str">
        <f ca="1"/>
        <v>LAO</v>
      </c>
      <c r="D115" s="219" t="str">
        <f ca="1"/>
        <v>EAS           East Asia &amp; Pacific</v>
      </c>
      <c r="E115" s="219" t="str">
        <f ca="1"/>
        <v>IDA</v>
      </c>
      <c r="F115" s="190"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$M$4:$V$4,
                    (M115:V115),
                    "")),
            1,
            0))
        =0,
    NA(),
    IF(
        Parameters!$D$15=1,
        IF(
            SUM(--(ISNUMBER(IF($M$4:$V$4=1,(M115:V115),""))))&gt;0,
            MAX(IF(
                ISNUMBER(M115:V115),
                IF(
                    M$4:V$4=1,
                    M115:V115,
                    ""),
                "")),
            MAX(IF(
                ISNUMBER(M115:V115),
                IF(
                    M$4:V$4=2,
                    M115:V115,
                    ""),
                ""))
        ),
        IF(
            Parameters!$D$16=1,
            IFERROR(
                AVERAGE(IF(
                    ISNUMBER(M115:V115),
                    IF(
                        M$4:V$4=1,
                        M115:V115,
                        ""),
                    "")),
                AVERAGE(IF(
                    ISNUMBER(M115:V115),
                    IF(
                        M$4:V$4=2,
                        M115:V115,
                        ""),
                    ""))
            ),
            IF(
                Parameters!$D$17=1,
                IFERROR(
                    IF(
                        OR(
                            IF(
                                ISNUMBER(M115:V115),
                                IF(
                                    M$4:V$4=1,
                                    M115:V115,
                                    ""),
                                "")
                            =0),
                        0,
                        GEOMEAN(IF(
                            ISNUMBER(M115:V115),
                            IF(
                                M$4:V$4=1,
                                M115:V115,
                                ""),
                            ""))
                    ),
                    IF(
                        OR(IF(
                            ISNUMBER(M115:V115),
                            IF(
                                M$4:V$4=2,
                                M115:V115,
                                ""),
                            "")
                            =0),
                        0,
                        GEOMEAN(IF(
                            ISNUMBER(M115:V115),
                            IF(
                                M$4:V$4=2,
                                M115:V115,
                                ""),
                            "")))
                )
            )
        )
    )
)</f>
        <v>4.5</v>
      </c>
      <c r="I115" s="191" cm="1">
        <f t="array" ref="I115">IF(
    SUM(IF(
            ISNUMBER(
                IF(
                    $M$5:$V$5,
                    (M115:V115),
                    "")),
            1,
            0))
        =0,
    NA(),
    IF(
        Parameters!$D$15=1,
        IF(
            SUM(--(ISNUMBER(IF($M$5:$V$5=1,(M115:V115),""))))&gt;0,
            MAX(IF(
                ISNUMBER(M115:V115),
                IF(
                    M$5:V$5=1,
                    M115:V115,
                    ""),
                "")),
            MAX(IF(
                ISNUMBER(M115:V115),
                IF(
                    M$5:V$5=2,
                    M115:V115,
                    ""),
                ""))
        ),
        IF(
            Parameters!$D$16=1,
            IFERROR(
                AVERAGE(IF(
                    ISNUMBER(M115:V115),
                    IF(
                        M$5:V$5=1,
                        M115:V115,
                        ""),
                    "")),
                AVERAGE(IF(
                    ISNUMBER(M115:V115),
                    IF(
                        M$5:V$5=2,
                        M115:V115,
                        ""),
                    ""))
            ),
            IF(
                Parameters!$D$17=1,
                IFERROR(
                    IF(
                        OR(
                            IF(
                                ISNUMBER(M115:V115),
                                IF(
                                    M$5:V$5=1,
                                    M115:V115,
                                    ""),
                                "")
                            =0),
                        0,
                        GEOMEAN(IF(
                            ISNUMBER(M115:V115),
                            IF(
                                M$5:V$5=1,
                                M115:V115,
                                ""),
                            ""))
                    ),
                    IF(
                        OR(IF(
                            ISNUMBER(M115:V115),
                            IF(
                                M$5:V$5=2,
                                M115:V115,
                                ""),
                            "")
                            =0),
                        0,
                        GEOMEAN(IF(
                            ISNUMBER(M115:V115),
                            IF(
                                M$5:V$5=2,
                                M115:V115,
                                ""),
                            "")))
                )
            )
        )
    )
)</f>
        <v>0</v>
      </c>
      <c r="J115" s="242">
        <v>45188</v>
      </c>
      <c r="K115" s="242">
        <v>45203</v>
      </c>
      <c r="L115" s="91" t="s">
        <v>184</v>
      </c>
      <c r="M115" s="192">
        <v>4.5</v>
      </c>
      <c r="N115" s="192">
        <v>0</v>
      </c>
      <c r="O115" s="192">
        <v>0</v>
      </c>
      <c r="P115" s="192">
        <v>0</v>
      </c>
      <c r="Q115" s="192">
        <v>0</v>
      </c>
      <c r="R115" s="192" t="s">
        <v>409</v>
      </c>
      <c r="S115" s="192">
        <v>3.7</v>
      </c>
      <c r="T115" s="192" t="s">
        <v>919</v>
      </c>
      <c r="U115" s="192">
        <v>0</v>
      </c>
      <c r="V115" s="192" t="s">
        <v>409</v>
      </c>
      <c r="W115" s="192">
        <v>0.19230769230769201</v>
      </c>
      <c r="X115" s="192" t="s">
        <v>409</v>
      </c>
      <c r="Y115" s="192"/>
      <c r="Z115" s="192"/>
      <c r="AA115" s="80"/>
      <c r="AB115" s="80"/>
      <c r="AC115" s="80"/>
    </row>
    <row r="116" spans="1:29" x14ac:dyDescent="0.2">
      <c r="A116" s="84">
        <v>109</v>
      </c>
      <c r="B116" s="84" t="str">
        <f ca="1"/>
        <v>Lebanon</v>
      </c>
      <c r="C116" s="84" t="str">
        <f ca="1"/>
        <v>LBN</v>
      </c>
      <c r="D116" s="219" t="str">
        <f ca="1"/>
        <v>MEA           Middle East &amp; North Africa</v>
      </c>
      <c r="E116" s="219" t="str">
        <f ca="1"/>
        <v>IBRD</v>
      </c>
      <c r="F116" s="190"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0</v>
      </c>
      <c r="H116" s="80" cm="1">
        <f t="array" ref="H116">IF(
    SUM(IF(
            ISNUMBER(
                IF(
                    $M$4:$V$4,
                    (M116:V116),
                    "")),
            1,
            0))
        =0,
    NA(),
    IF(
        Parameters!$D$15=1,
        IF(
            SUM(--(ISNUMBER(IF($M$4:$V$4=1,(M116:V116),""))))&gt;0,
            MAX(IF(
                ISNUMBER(M116:V116),
                IF(
                    M$4:V$4=1,
                    M116:V116,
                    ""),
                "")),
            MAX(IF(
                ISNUMBER(M116:V116),
                IF(
                    M$4:V$4=2,
                    M116:V116,
                    ""),
                ""))
        ),
        IF(
            Parameters!$D$16=1,
            IFERROR(
                AVERAGE(IF(
                    ISNUMBER(M116:V116),
                    IF(
                        M$4:V$4=1,
                        M116:V116,
                        ""),
                    "")),
                AVERAGE(IF(
                    ISNUMBER(M116:V116),
                    IF(
                        M$4:V$4=2,
                        M116:V116,
                        ""),
                    ""))
            ),
            IF(
                Parameters!$D$17=1,
                IFERROR(
                    IF(
                        OR(
                            IF(
                                ISNUMBER(M116:V116),
                                IF(
                                    M$4:V$4=1,
                                    M116:V116,
                                    ""),
                                "")
                            =0),
                        0,
                        GEOMEAN(IF(
                            ISNUMBER(M116:V116),
                            IF(
                                M$4:V$4=1,
                                M116:V116,
                                ""),
                            ""))
                    ),
                    IF(
                        OR(IF(
                            ISNUMBER(M116:V116),
                            IF(
                                M$4:V$4=2,
                                M116:V116,
                                ""),
                            "")
                            =0),
                        0,
                        GEOMEAN(IF(
                            ISNUMBER(M116:V116),
                            IF(
                                M$4:V$4=2,
                                M116:V116,
                                ""),
                            "")))
                )
            )
        )
    )
)</f>
        <v>4.1666666666666599</v>
      </c>
      <c r="I116" s="191" cm="1">
        <f t="array" ref="I116">IF(
    SUM(IF(
            ISNUMBER(
                IF(
                    $M$5:$V$5,
                    (M116:V116),
                    "")),
            1,
            0))
        =0,
    NA(),
    IF(
        Parameters!$D$15=1,
        IF(
            SUM(--(ISNUMBER(IF($M$5:$V$5=1,(M116:V116),""))))&gt;0,
            MAX(IF(
                ISNUMBER(M116:V116),
                IF(
                    M$5:V$5=1,
                    M116:V116,
                    ""),
                "")),
            MAX(IF(
                ISNUMBER(M116:V116),
                IF(
                    M$5:V$5=2,
                    M116:V116,
                    ""),
                ""))
        ),
        IF(
            Parameters!$D$16=1,
            IFERROR(
                AVERAGE(IF(
                    ISNUMBER(M116:V116),
                    IF(
                        M$5:V$5=1,
                        M116:V116,
                        ""),
                    "")),
                AVERAGE(IF(
                    ISNUMBER(M116:V116),
                    IF(
                        M$5:V$5=2,
                        M116:V116,
                        ""),
                    ""))
            ),
            IF(
                Parameters!$D$17=1,
                IFERROR(
                    IF(
                        OR(
                            IF(
                                ISNUMBER(M116:V116),
                                IF(
                                    M$5:V$5=1,
                                    M116:V116,
                                    ""),
                                "")
                            =0),
                        0,
                        GEOMEAN(IF(
                            ISNUMBER(M116:V116),
                            IF(
                                M$5:V$5=1,
                                M116:V116,
                                ""),
                            ""))
                    ),
                    IF(
                        OR(IF(
                            ISNUMBER(M116:V116),
                            IF(
                                M$5:V$5=2,
                                M116:V116,
                                ""),
                            "")
                            =0),
                        0,
                        GEOMEAN(IF(
                            ISNUMBER(M116:V116),
                            IF(
                                M$5:V$5=2,
                                M116:V116,
                                ""),
                            "")))
                )
            )
        )
    )
)</f>
        <v>0</v>
      </c>
      <c r="J116" s="242">
        <v>45188</v>
      </c>
      <c r="K116" s="242">
        <v>45001</v>
      </c>
      <c r="L116" s="91" t="s">
        <v>186</v>
      </c>
      <c r="M116" s="192">
        <v>4.1666666666666599</v>
      </c>
      <c r="N116" s="192" t="s">
        <v>409</v>
      </c>
      <c r="O116" s="192">
        <v>0</v>
      </c>
      <c r="P116" s="192">
        <v>0</v>
      </c>
      <c r="Q116" s="192">
        <v>0</v>
      </c>
      <c r="R116" s="192" t="s">
        <v>409</v>
      </c>
      <c r="S116" s="192">
        <v>3.5</v>
      </c>
      <c r="T116" s="192" t="s">
        <v>409</v>
      </c>
      <c r="U116" s="192">
        <v>0</v>
      </c>
      <c r="V116" s="192" t="s">
        <v>409</v>
      </c>
      <c r="W116" s="192">
        <v>0</v>
      </c>
      <c r="X116" s="192" t="s">
        <v>409</v>
      </c>
      <c r="Y116" s="192"/>
      <c r="Z116" s="192"/>
      <c r="AA116" s="80"/>
      <c r="AB116" s="80"/>
      <c r="AC116" s="80"/>
    </row>
    <row r="117" spans="1:29" x14ac:dyDescent="0.2">
      <c r="A117" s="84">
        <v>110</v>
      </c>
      <c r="B117" s="84" t="str">
        <f ca="1"/>
        <v>Liberia</v>
      </c>
      <c r="C117" s="84" t="str">
        <f ca="1"/>
        <v>LBR</v>
      </c>
      <c r="D117" s="219" t="str">
        <f ca="1"/>
        <v>SSF           Sub-Saharan Africa</v>
      </c>
      <c r="E117" s="219" t="str">
        <f ca="1"/>
        <v>IDA</v>
      </c>
      <c r="F117" s="190"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$M$4:$V$4,
                    (M117:V117),
                    "")),
            1,
            0))
        =0,
    NA(),
    IF(
        Parameters!$D$15=1,
        IF(
            SUM(--(ISNUMBER(IF($M$4:$V$4=1,(M117:V117),""))))&gt;0,
            MAX(IF(
                ISNUMBER(M117:V117),
                IF(
                    M$4:V$4=1,
                    M117:V117,
                    ""),
                "")),
            MAX(IF(
                ISNUMBER(M117:V117),
                IF(
                    M$4:V$4=2,
                    M117:V117,
                    ""),
                ""))
        ),
        IF(
            Parameters!$D$16=1,
            IFERROR(
                AVERAGE(IF(
                    ISNUMBER(M117:V117),
                    IF(
                        M$4:V$4=1,
                        M117:V117,
                        ""),
                    "")),
                AVERAGE(IF(
                    ISNUMBER(M117:V117),
                    IF(
                        M$4:V$4=2,
                        M117:V117,
                        ""),
                    ""))
            ),
            IF(
                Parameters!$D$17=1,
                IFERROR(
                    IF(
                        OR(
                            IF(
                                ISNUMBER(M117:V117),
                                IF(
                                    M$4:V$4=1,
                                    M117:V117,
                                    ""),
                                "")
                            =0),
                        0,
                        GEOMEAN(IF(
                            ISNUMBER(M117:V117),
                            IF(
                                M$4:V$4=1,
                                M117:V117,
                                ""),
                            ""))
                    ),
                    IF(
                        OR(IF(
                            ISNUMBER(M117:V117),
                            IF(
                                M$4:V$4=2,
                                M117:V117,
                                ""),
                            "")
                            =0),
                        0,
                        GEOMEAN(IF(
                            ISNUMBER(M117:V117),
                            IF(
                                M$4:V$4=2,
                                M117:V117,
                                ""),
                            "")))
                )
            )
        )
    )
)</f>
        <v>4.6666666666666599</v>
      </c>
      <c r="I117" s="191" cm="1">
        <f t="array" ref="I117">IF(
    SUM(IF(
            ISNUMBER(
                IF(
                    $M$5:$V$5,
                    (M117:V117),
                    "")),
            1,
            0))
        =0,
    NA(),
    IF(
        Parameters!$D$15=1,
        IF(
            SUM(--(ISNUMBER(IF($M$5:$V$5=1,(M117:V117),""))))&gt;0,
            MAX(IF(
                ISNUMBER(M117:V117),
                IF(
                    M$5:V$5=1,
                    M117:V117,
                    ""),
                "")),
            MAX(IF(
                ISNUMBER(M117:V117),
                IF(
                    M$5:V$5=2,
                    M117:V117,
                    ""),
                ""))
        ),
        IF(
            Parameters!$D$16=1,
            IFERROR(
                AVERAGE(IF(
                    ISNUMBER(M117:V117),
                    IF(
                        M$5:V$5=1,
                        M117:V117,
                        ""),
                    "")),
                AVERAGE(IF(
                    ISNUMBER(M117:V117),
                    IF(
                        M$5:V$5=2,
                        M117:V117,
                        ""),
                    ""))
            ),
            IF(
                Parameters!$D$17=1,
                IFERROR(
                    IF(
                        OR(
                            IF(
                                ISNUMBER(M117:V117),
                                IF(
                                    M$5:V$5=1,
                                    M117:V117,
                                    ""),
                                "")
                            =0),
                        0,
                        GEOMEAN(IF(
                            ISNUMBER(M117:V117),
                            IF(
                                M$5:V$5=1,
                                M117:V117,
                                ""),
                            ""))
                    ),
                    IF(
                        OR(IF(
                            ISNUMBER(M117:V117),
                            IF(
                                M$5:V$5=2,
                                M117:V117,
                                ""),
                            "")
                            =0),
                        0,
                        GEOMEAN(IF(
                            ISNUMBER(M117:V117),
                            IF(
                                M$5:V$5=2,
                                M117:V117,
                                ""),
                            "")))
                )
            )
        )
    )
)</f>
        <v>0</v>
      </c>
      <c r="J117" s="242">
        <v>45188</v>
      </c>
      <c r="K117" s="242">
        <v>44929</v>
      </c>
      <c r="L117" s="91" t="s">
        <v>188</v>
      </c>
      <c r="M117" s="192">
        <v>4.6666666666666599</v>
      </c>
      <c r="N117" s="192" t="s">
        <v>409</v>
      </c>
      <c r="O117" s="192">
        <v>0</v>
      </c>
      <c r="P117" s="192">
        <v>0</v>
      </c>
      <c r="Q117" s="192">
        <v>0</v>
      </c>
      <c r="R117" s="192" t="s">
        <v>409</v>
      </c>
      <c r="S117" s="192">
        <v>3.8</v>
      </c>
      <c r="T117" s="192" t="s">
        <v>409</v>
      </c>
      <c r="U117" s="192">
        <v>0</v>
      </c>
      <c r="V117" s="192" t="s">
        <v>409</v>
      </c>
      <c r="W117" s="192">
        <v>0</v>
      </c>
      <c r="X117" s="192" t="s">
        <v>409</v>
      </c>
      <c r="Y117" s="192"/>
      <c r="Z117" s="192"/>
      <c r="AA117" s="80"/>
      <c r="AB117" s="80"/>
      <c r="AC117" s="80"/>
    </row>
    <row r="118" spans="1:29" x14ac:dyDescent="0.2">
      <c r="A118" s="84">
        <v>111</v>
      </c>
      <c r="B118" s="84" t="str">
        <f ca="1"/>
        <v>Libya</v>
      </c>
      <c r="C118" s="84" t="str">
        <f ca="1"/>
        <v>LBY</v>
      </c>
      <c r="D118" s="219" t="str">
        <f ca="1"/>
        <v>MEA           Middle East &amp; North Africa</v>
      </c>
      <c r="E118" s="219" t="str">
        <f ca="1"/>
        <v>IBRD</v>
      </c>
      <c r="F118" s="190"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$M$4:$V$4,
                    (M118:V118),
                    "")),
            1,
            0))
        =0,
    NA(),
    IF(
        Parameters!$D$15=1,
        IF(
            SUM(--(ISNUMBER(IF($M$4:$V$4=1,(M118:V118),""))))&gt;0,
            MAX(IF(
                ISNUMBER(M118:V118),
                IF(
                    M$4:V$4=1,
                    M118:V118,
                    ""),
                "")),
            MAX(IF(
                ISNUMBER(M118:V118),
                IF(
                    M$4:V$4=2,
                    M118:V118,
                    ""),
                ""))
        ),
        IF(
            Parameters!$D$16=1,
            IFERROR(
                AVERAGE(IF(
                    ISNUMBER(M118:V118),
                    IF(
                        M$4:V$4=1,
                        M118:V118,
                        ""),
                    "")),
                AVERAGE(IF(
                    ISNUMBER(M118:V118),
                    IF(
                        M$4:V$4=2,
                        M118:V118,
                        ""),
                    ""))
            ),
            IF(
                Parameters!$D$17=1,
                IFERROR(
                    IF(
                        OR(
                            IF(
                                ISNUMBER(M118:V118),
                                IF(
                                    M$4:V$4=1,
                                    M118:V118,
                                    ""),
                                "")
                            =0),
                        0,
                        GEOMEAN(IF(
                            ISNUMBER(M118:V118),
                            IF(
                                M$4:V$4=1,
                                M118:V118,
                                ""),
                            ""))
                    ),
                    IF(
                        OR(IF(
                            ISNUMBER(M118:V118),
                            IF(
                                M$4:V$4=2,
                                M118:V118,
                                ""),
                            "")
                            =0),
                        0,
                        GEOMEAN(IF(
                            ISNUMBER(M118:V118),
                            IF(
                                M$4:V$4=2,
                                M118:V118,
                                ""),
                            "")))
                )
            )
        )
    )
)</f>
        <v>3.8333333333333299</v>
      </c>
      <c r="I118" s="191" cm="1">
        <f t="array" ref="I118">IF(
    SUM(IF(
            ISNUMBER(
                IF(
                    $M$5:$V$5,
                    (M118:V118),
                    "")),
            1,
            0))
        =0,
    NA(),
    IF(
        Parameters!$D$15=1,
        IF(
            SUM(--(ISNUMBER(IF($M$5:$V$5=1,(M118:V118),""))))&gt;0,
            MAX(IF(
                ISNUMBER(M118:V118),
                IF(
                    M$5:V$5=1,
                    M118:V118,
                    ""),
                "")),
            MAX(IF(
                ISNUMBER(M118:V118),
                IF(
                    M$5:V$5=2,
                    M118:V118,
                    ""),
                ""))
        ),
        IF(
            Parameters!$D$16=1,
            IFERROR(
                AVERAGE(IF(
                    ISNUMBER(M118:V118),
                    IF(
                        M$5:V$5=1,
                        M118:V118,
                        ""),
                    "")),
                AVERAGE(IF(
                    ISNUMBER(M118:V118),
                    IF(
                        M$5:V$5=2,
                        M118:V118,
                        ""),
                    ""))
            ),
            IF(
                Parameters!$D$17=1,
                IFERROR(
                    IF(
                        OR(
                            IF(
                                ISNUMBER(M118:V118),
                                IF(
                                    M$5:V$5=1,
                                    M118:V118,
                                    ""),
                                "")
                            =0),
                        0,
                        GEOMEAN(IF(
                            ISNUMBER(M118:V118),
                            IF(
                                M$5:V$5=1,
                                M118:V118,
                                ""),
                            ""))
                    ),
                    IF(
                        OR(IF(
                            ISNUMBER(M118:V118),
                            IF(
                                M$5:V$5=2,
                                M118:V118,
                                ""),
                            "")
                            =0),
                        0,
                        GEOMEAN(IF(
                            ISNUMBER(M118:V118),
                            IF(
                                M$5:V$5=2,
                                M118:V118,
                                ""),
                            "")))
                )
            )
        )
    )
)</f>
        <v>0</v>
      </c>
      <c r="J118" s="242">
        <v>45188</v>
      </c>
      <c r="K118" s="242">
        <v>45188</v>
      </c>
      <c r="L118" s="91" t="s">
        <v>190</v>
      </c>
      <c r="M118" s="192">
        <v>3.8333333333333299</v>
      </c>
      <c r="N118" s="192" t="s">
        <v>409</v>
      </c>
      <c r="O118" s="192">
        <v>0</v>
      </c>
      <c r="P118" s="192">
        <v>0</v>
      </c>
      <c r="Q118" s="192">
        <v>0</v>
      </c>
      <c r="R118" s="192" t="s">
        <v>409</v>
      </c>
      <c r="S118" s="192">
        <v>3.3</v>
      </c>
      <c r="T118" s="192" t="s">
        <v>409</v>
      </c>
      <c r="U118" s="192">
        <v>0</v>
      </c>
      <c r="V118" s="192" t="s">
        <v>409</v>
      </c>
      <c r="W118" s="192">
        <v>0</v>
      </c>
      <c r="X118" s="192" t="s">
        <v>409</v>
      </c>
      <c r="Y118" s="192"/>
      <c r="Z118" s="192"/>
      <c r="AA118" s="80"/>
      <c r="AB118" s="80"/>
      <c r="AC118" s="80"/>
    </row>
    <row r="119" spans="1:29" x14ac:dyDescent="0.2">
      <c r="A119" s="84">
        <v>112</v>
      </c>
      <c r="B119" s="84" t="str">
        <f ca="1"/>
        <v>St. Lucia</v>
      </c>
      <c r="C119" s="84" t="str">
        <f ca="1"/>
        <v>LCA</v>
      </c>
      <c r="D119" s="219" t="str">
        <f ca="1"/>
        <v>LCN           Latin America &amp; Caribbean</v>
      </c>
      <c r="E119" s="219" t="str">
        <f ca="1"/>
        <v>Blend</v>
      </c>
      <c r="F119" s="190" t="str">
        <f t="shared" ca="1" si="4"/>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$M$4:$V$4,
                    (M119:V119),
                    "")),
            1,
            0))
        =0,
    NA(),
    IF(
        Parameters!$D$15=1,
        IF(
            SUM(--(ISNUMBER(IF($M$4:$V$4=1,(M119:V119),""))))&gt;0,
            MAX(IF(
                ISNUMBER(M119:V119),
                IF(
                    M$4:V$4=1,
                    M119:V119,
                    ""),
                "")),
            MAX(IF(
                ISNUMBER(M119:V119),
                IF(
                    M$4:V$4=2,
                    M119:V119,
                    ""),
                ""))
        ),
        IF(
            Parameters!$D$16=1,
            IFERROR(
                AVERAGE(IF(
                    ISNUMBER(M119:V119),
                    IF(
                        M$4:V$4=1,
                        M119:V119,
                        ""),
                    "")),
                AVERAGE(IF(
                    ISNUMBER(M119:V119),
                    IF(
                        M$4:V$4=2,
                        M119:V119,
                        ""),
                    ""))
            ),
            IF(
                Parameters!$D$17=1,
                IFERROR(
                    IF(
                        OR(
                            IF(
                                ISNUMBER(M119:V119),
                                IF(
                                    M$4:V$4=1,
                                    M119:V119,
                                    ""),
                                "")
                            =0),
                        0,
                        GEOMEAN(IF(
                            ISNUMBER(M119:V119),
                            IF(
                                M$4:V$4=1,
                                M119:V119,
                                ""),
                            ""))
                    ),
                    IF(
                        OR(IF(
                            ISNUMBER(M119:V119),
                            IF(
                                M$4:V$4=2,
                                M119:V119,
                                ""),
                            "")
                            =0),
                        0,
                        GEOMEAN(IF(
                            ISNUMBER(M119:V119),
                            IF(
                                M$4:V$4=2,
                                M119:V119,
                                ""),
                            "")))
                )
            )
        )
    )
)</f>
        <v>4.1666666666666599</v>
      </c>
      <c r="I119" s="191" cm="1">
        <f t="array" ref="I119">IF(
    SUM(IF(
            ISNUMBER(
                IF(
                    $M$5:$V$5,
                    (M119:V119),
                    "")),
            1,
            0))
        =0,
    NA(),
    IF(
        Parameters!$D$15=1,
        IF(
            SUM(--(ISNUMBER(IF($M$5:$V$5=1,(M119:V119),""))))&gt;0,
            MAX(IF(
                ISNUMBER(M119:V119),
                IF(
                    M$5:V$5=1,
                    M119:V119,
                    ""),
                "")),
            MAX(IF(
                ISNUMBER(M119:V119),
                IF(
                    M$5:V$5=2,
                    M119:V119,
                    ""),
                ""))
        ),
        IF(
            Parameters!$D$16=1,
            IFERROR(
                AVERAGE(IF(
                    ISNUMBER(M119:V119),
                    IF(
                        M$5:V$5=1,
                        M119:V119,
                        ""),
                    "")),
                AVERAGE(IF(
                    ISNUMBER(M119:V119),
                    IF(
                        M$5:V$5=2,
                        M119:V119,
                        ""),
                    ""))
            ),
            IF(
                Parameters!$D$17=1,
                IFERROR(
                    IF(
                        OR(
                            IF(
                                ISNUMBER(M119:V119),
                                IF(
                                    M$5:V$5=1,
                                    M119:V119,
                                    ""),
                                "")
                            =0),
                        0,
                        GEOMEAN(IF(
                            ISNUMBER(M119:V119),
                            IF(
                                M$5:V$5=1,
                                M119:V119,
                                ""),
                            ""))
                    ),
                    IF(
                        OR(IF(
                            ISNUMBER(M119:V119),
                            IF(
                                M$5:V$5=2,
                                M119:V119,
                                ""),
                            "")
                            =0),
                        0,
                        GEOMEAN(IF(
                            ISNUMBER(M119:V119),
                            IF(
                                M$5:V$5=2,
                                M119:V119,
                                ""),
                            "")))
                )
            )
        )
    )
)</f>
        <v>0</v>
      </c>
      <c r="J119" s="242">
        <v>45188</v>
      </c>
      <c r="K119" s="242">
        <v>44753</v>
      </c>
      <c r="L119" s="91" t="s">
        <v>191</v>
      </c>
      <c r="M119" s="192">
        <v>4.1666666666666599</v>
      </c>
      <c r="N119" s="192" t="s">
        <v>409</v>
      </c>
      <c r="O119" s="192">
        <v>0</v>
      </c>
      <c r="P119" s="192">
        <v>0</v>
      </c>
      <c r="Q119" s="192" t="s">
        <v>409</v>
      </c>
      <c r="R119" s="192" t="s">
        <v>409</v>
      </c>
      <c r="S119" s="192">
        <v>3.5</v>
      </c>
      <c r="T119" s="192" t="s">
        <v>409</v>
      </c>
      <c r="U119" s="192">
        <v>0</v>
      </c>
      <c r="V119" s="192" t="s">
        <v>409</v>
      </c>
      <c r="W119" s="192" t="s">
        <v>409</v>
      </c>
      <c r="X119" s="192" t="s">
        <v>409</v>
      </c>
      <c r="Y119" s="192"/>
      <c r="Z119" s="192"/>
      <c r="AA119" s="80"/>
      <c r="AB119" s="80"/>
      <c r="AC119" s="80"/>
    </row>
    <row r="120" spans="1:29" x14ac:dyDescent="0.2">
      <c r="A120" s="84">
        <v>113</v>
      </c>
      <c r="B120" s="84" t="str">
        <f ca="1"/>
        <v>Liechtenstein</v>
      </c>
      <c r="C120" s="84" t="str">
        <f ca="1"/>
        <v>LIE</v>
      </c>
      <c r="D120" s="219" t="str">
        <f ca="1"/>
        <v>ECS           Europe &amp; Central Asia</v>
      </c>
      <c r="E120" s="219" t="str">
        <f ca="1"/>
        <v>NA</v>
      </c>
      <c r="F120" s="190" t="str">
        <f t="shared" ca="1" si="4"/>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$M$4:$V$4,
                    (M120:V120),
                    "")),
            1,
            0))
        =0,
    NA(),
    IF(
        Parameters!$D$15=1,
        IF(
            SUM(--(ISNUMBER(IF($M$4:$V$4=1,(M120:V120),""))))&gt;0,
            MAX(IF(
                ISNUMBER(M120:V120),
                IF(
                    M$4:V$4=1,
                    M120:V120,
                    ""),
                "")),
            MAX(IF(
                ISNUMBER(M120:V120),
                IF(
                    M$4:V$4=2,
                    M120:V120,
                    ""),
                ""))
        ),
        IF(
            Parameters!$D$16=1,
            IFERROR(
                AVERAGE(IF(
                    ISNUMBER(M120:V120),
                    IF(
                        M$4:V$4=1,
                        M120:V120,
                        ""),
                    "")),
                AVERAGE(IF(
                    ISNUMBER(M120:V120),
                    IF(
                        M$4:V$4=2,
                        M120:V120,
                        ""),
                    ""))
            ),
            IF(
                Parameters!$D$17=1,
                IFERROR(
                    IF(
                        OR(
                            IF(
                                ISNUMBER(M120:V120),
                                IF(
                                    M$4:V$4=1,
                                    M120:V120,
                                    ""),
                                "")
                            =0),
                        0,
                        GEOMEAN(IF(
                            ISNUMBER(M120:V120),
                            IF(
                                M$4:V$4=1,
                                M120:V120,
                                ""),
                            ""))
                    ),
                    IF(
                        OR(IF(
                            ISNUMBER(M120:V120),
                            IF(
                                M$4:V$4=2,
                                M120:V120,
                                ""),
                            "")
                            =0),
                        0,
                        GEOMEAN(IF(
                            ISNUMBER(M120:V120),
                            IF(
                                M$4:V$4=2,
                                M120:V120,
                                ""),
                            "")))
                )
            )
        )
    )
)</f>
        <v>1</v>
      </c>
      <c r="I120" s="191" cm="1">
        <f t="array" ref="I120">IF(
    SUM(IF(
            ISNUMBER(
                IF(
                    $M$5:$V$5,
                    (M120:V120),
                    "")),
            1,
            0))
        =0,
    NA(),
    IF(
        Parameters!$D$15=1,
        IF(
            SUM(--(ISNUMBER(IF($M$5:$V$5=1,(M120:V120),""))))&gt;0,
            MAX(IF(
                ISNUMBER(M120:V120),
                IF(
                    M$5:V$5=1,
                    M120:V120,
                    ""),
                "")),
            MAX(IF(
                ISNUMBER(M120:V120),
                IF(
                    M$5:V$5=2,
                    M120:V120,
                    ""),
                ""))
        ),
        IF(
            Parameters!$D$16=1,
            IFERROR(
                AVERAGE(IF(
                    ISNUMBER(M120:V120),
                    IF(
                        M$5:V$5=1,
                        M120:V120,
                        ""),
                    "")),
                AVERAGE(IF(
                    ISNUMBER(M120:V120),
                    IF(
                        M$5:V$5=2,
                        M120:V120,
                        ""),
                    ""))
            ),
            IF(
                Parameters!$D$17=1,
                IFERROR(
                    IF(
                        OR(
                            IF(
                                ISNUMBER(M120:V120),
                                IF(
                                    M$5:V$5=1,
                                    M120:V120,
                                    ""),
                                "")
                            =0),
                        0,
                        GEOMEAN(IF(
                            ISNUMBER(M120:V120),
                            IF(
                                M$5:V$5=1,
                                M120:V120,
                                ""),
                            ""))
                    ),
                    IF(
                        OR(IF(
                            ISNUMBER(M120:V120),
                            IF(
                                M$5:V$5=2,
                                M120:V120,
                                ""),
                            "")
                            =0),
                        0,
                        GEOMEAN(IF(
                            ISNUMBER(M120:V120),
                            IF(
                                M$5:V$5=2,
                                M120:V120,
                                ""),
                            "")))
                )
            )
        )
    )
)</f>
        <v>0</v>
      </c>
      <c r="J120" s="242">
        <v>45188</v>
      </c>
      <c r="K120" s="242">
        <v>44753</v>
      </c>
      <c r="L120" s="91" t="s">
        <v>193</v>
      </c>
      <c r="M120" s="192">
        <v>1</v>
      </c>
      <c r="N120" s="192" t="s">
        <v>409</v>
      </c>
      <c r="O120" s="192">
        <v>0</v>
      </c>
      <c r="P120" s="192">
        <v>0</v>
      </c>
      <c r="Q120" s="192">
        <v>0</v>
      </c>
      <c r="R120" s="192" t="s">
        <v>409</v>
      </c>
      <c r="S120" s="192">
        <v>1.6</v>
      </c>
      <c r="T120" s="192" t="s">
        <v>409</v>
      </c>
      <c r="U120" s="192">
        <v>0</v>
      </c>
      <c r="V120" s="192" t="s">
        <v>409</v>
      </c>
      <c r="W120" s="192">
        <v>0</v>
      </c>
      <c r="X120" s="192" t="s">
        <v>409</v>
      </c>
      <c r="Y120" s="192"/>
      <c r="Z120" s="192"/>
      <c r="AA120" s="80"/>
      <c r="AB120" s="80"/>
      <c r="AC120" s="80"/>
    </row>
    <row r="121" spans="1:29" x14ac:dyDescent="0.2">
      <c r="A121" s="84">
        <v>114</v>
      </c>
      <c r="B121" s="84" t="str">
        <f ca="1"/>
        <v>Sri Lanka</v>
      </c>
      <c r="C121" s="84" t="str">
        <f ca="1"/>
        <v>LKA</v>
      </c>
      <c r="D121" s="219" t="str">
        <f ca="1"/>
        <v>SAS           South Asia</v>
      </c>
      <c r="E121" s="219" t="str">
        <f ca="1"/>
        <v>IBRD</v>
      </c>
      <c r="F121" s="190"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0</v>
      </c>
      <c r="H121" s="80" cm="1">
        <f t="array" ref="H121">IF(
    SUM(IF(
            ISNUMBER(
                IF(
                    $M$4:$V$4,
                    (M121:V121),
                    "")),
            1,
            0))
        =0,
    NA(),
    IF(
        Parameters!$D$15=1,
        IF(
            SUM(--(ISNUMBER(IF($M$4:$V$4=1,(M121:V121),""))))&gt;0,
            MAX(IF(
                ISNUMBER(M121:V121),
                IF(
                    M$4:V$4=1,
                    M121:V121,
                    ""),
                "")),
            MAX(IF(
                ISNUMBER(M121:V121),
                IF(
                    M$4:V$4=2,
                    M121:V121,
                    ""),
                ""))
        ),
        IF(
            Parameters!$D$16=1,
            IFERROR(
                AVERAGE(IF(
                    ISNUMBER(M121:V121),
                    IF(
                        M$4:V$4=1,
                        M121:V121,
                        ""),
                    "")),
                AVERAGE(IF(
                    ISNUMBER(M121:V121),
                    IF(
                        M$4:V$4=2,
                        M121:V121,
                        ""),
                    ""))
            ),
            IF(
                Parameters!$D$17=1,
                IFERROR(
                    IF(
                        OR(
                            IF(
                                ISNUMBER(M121:V121),
                                IF(
                                    M$4:V$4=1,
                                    M121:V121,
                                    ""),
                                "")
                            =0),
                        0,
                        GEOMEAN(IF(
                            ISNUMBER(M121:V121),
                            IF(
                                M$4:V$4=1,
                                M121:V121,
                                ""),
                            ""))
                    ),
                    IF(
                        OR(IF(
                            ISNUMBER(M121:V121),
                            IF(
                                M$4:V$4=2,
                                M121:V121,
                                ""),
                            "")
                            =0),
                        0,
                        GEOMEAN(IF(
                            ISNUMBER(M121:V121),
                            IF(
                                M$4:V$4=2,
                                M121:V121,
                                ""),
                            "")))
                )
            )
        )
    )
)</f>
        <v>5</v>
      </c>
      <c r="I121" s="191" cm="1">
        <f t="array" ref="I121">IF(
    SUM(IF(
            ISNUMBER(
                IF(
                    $M$5:$V$5,
                    (M121:V121),
                    "")),
            1,
            0))
        =0,
    NA(),
    IF(
        Parameters!$D$15=1,
        IF(
            SUM(--(ISNUMBER(IF($M$5:$V$5=1,(M121:V121),""))))&gt;0,
            MAX(IF(
                ISNUMBER(M121:V121),
                IF(
                    M$5:V$5=1,
                    M121:V121,
                    ""),
                "")),
            MAX(IF(
                ISNUMBER(M121:V121),
                IF(
                    M$5:V$5=2,
                    M121:V121,
                    ""),
                ""))
        ),
        IF(
            Parameters!$D$16=1,
            IFERROR(
                AVERAGE(IF(
                    ISNUMBER(M121:V121),
                    IF(
                        M$5:V$5=1,
                        M121:V121,
                        ""),
                    "")),
                AVERAGE(IF(
                    ISNUMBER(M121:V121),
                    IF(
                        M$5:V$5=2,
                        M121:V121,
                        ""),
                    ""))
            ),
            IF(
                Parameters!$D$17=1,
                IFERROR(
                    IF(
                        OR(
                            IF(
                                ISNUMBER(M121:V121),
                                IF(
                                    M$5:V$5=1,
                                    M121:V121,
                                    ""),
                                "")
                            =0),
                        0,
                        GEOMEAN(IF(
                            ISNUMBER(M121:V121),
                            IF(
                                M$5:V$5=1,
                                M121:V121,
                                ""),
                            ""))
                    ),
                    IF(
                        OR(IF(
                            ISNUMBER(M121:V121),
                            IF(
                                M$5:V$5=2,
                                M121:V121,
                                ""),
                            "")
                            =0),
                        0,
                        GEOMEAN(IF(
                            ISNUMBER(M121:V121),
                            IF(
                                M$5:V$5=2,
                                M121:V121,
                                ""),
                            "")))
                )
            )
        )
    )
)</f>
        <v>0</v>
      </c>
      <c r="J121" s="242">
        <v>45188</v>
      </c>
      <c r="K121" s="242">
        <v>45188</v>
      </c>
      <c r="L121" s="91" t="s">
        <v>195</v>
      </c>
      <c r="M121" s="192">
        <v>5</v>
      </c>
      <c r="N121" s="192" t="s">
        <v>409</v>
      </c>
      <c r="O121" s="192">
        <v>0</v>
      </c>
      <c r="P121" s="192">
        <v>0</v>
      </c>
      <c r="Q121" s="192">
        <v>0</v>
      </c>
      <c r="R121" s="192" t="s">
        <v>409</v>
      </c>
      <c r="S121" s="192">
        <v>4</v>
      </c>
      <c r="T121" s="192" t="s">
        <v>409</v>
      </c>
      <c r="U121" s="192">
        <v>0</v>
      </c>
      <c r="V121" s="192" t="s">
        <v>409</v>
      </c>
      <c r="W121" s="192">
        <v>0.45454545454545398</v>
      </c>
      <c r="X121" s="192" t="s">
        <v>409</v>
      </c>
      <c r="Y121" s="192"/>
      <c r="Z121" s="192"/>
      <c r="AA121" s="80"/>
      <c r="AB121" s="80"/>
      <c r="AC121" s="80"/>
    </row>
    <row r="122" spans="1:29" x14ac:dyDescent="0.2">
      <c r="A122" s="84">
        <v>115</v>
      </c>
      <c r="B122" s="84" t="str">
        <f ca="1"/>
        <v>Lesotho</v>
      </c>
      <c r="C122" s="84" t="str">
        <f ca="1"/>
        <v>LSO</v>
      </c>
      <c r="D122" s="219" t="str">
        <f ca="1"/>
        <v>SSF           Sub-Saharan Africa</v>
      </c>
      <c r="E122" s="219" t="str">
        <f ca="1"/>
        <v>IDA</v>
      </c>
      <c r="F122" s="190"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$M$4:$V$4,
                    (M122:V122),
                    "")),
            1,
            0))
        =0,
    NA(),
    IF(
        Parameters!$D$15=1,
        IF(
            SUM(--(ISNUMBER(IF($M$4:$V$4=1,(M122:V122),""))))&gt;0,
            MAX(IF(
                ISNUMBER(M122:V122),
                IF(
                    M$4:V$4=1,
                    M122:V122,
                    ""),
                "")),
            MAX(IF(
                ISNUMBER(M122:V122),
                IF(
                    M$4:V$4=2,
                    M122:V122,
                    ""),
                ""))
        ),
        IF(
            Parameters!$D$16=1,
            IFERROR(
                AVERAGE(IF(
                    ISNUMBER(M122:V122),
                    IF(
                        M$4:V$4=1,
                        M122:V122,
                        ""),
                    "")),
                AVERAGE(IF(
                    ISNUMBER(M122:V122),
                    IF(
                        M$4:V$4=2,
                        M122:V122,
                        ""),
                    ""))
            ),
            IF(
                Parameters!$D$17=1,
                IFERROR(
                    IF(
                        OR(
                            IF(
                                ISNUMBER(M122:V122),
                                IF(
                                    M$4:V$4=1,
                                    M122:V122,
                                    ""),
                                "")
                            =0),
                        0,
                        GEOMEAN(IF(
                            ISNUMBER(M122:V122),
                            IF(
                                M$4:V$4=1,
                                M122:V122,
                                ""),
                            ""))
                    ),
                    IF(
                        OR(IF(
                            ISNUMBER(M122:V122),
                            IF(
                                M$4:V$4=2,
                                M122:V122,
                                ""),
                            "")
                            =0),
                        0,
                        GEOMEAN(IF(
                            ISNUMBER(M122:V122),
                            IF(
                                M$4:V$4=2,
                                M122:V122,
                                ""),
                            "")))
                )
            )
        )
    )
)</f>
        <v>1.8333333333333299</v>
      </c>
      <c r="I122" s="191" cm="1">
        <f t="array" ref="I122">IF(
    SUM(IF(
            ISNUMBER(
                IF(
                    $M$5:$V$5,
                    (M122:V122),
                    "")),
            1,
            0))
        =0,
    NA(),
    IF(
        Parameters!$D$15=1,
        IF(
            SUM(--(ISNUMBER(IF($M$5:$V$5=1,(M122:V122),""))))&gt;0,
            MAX(IF(
                ISNUMBER(M122:V122),
                IF(
                    M$5:V$5=1,
                    M122:V122,
                    ""),
                "")),
            MAX(IF(
                ISNUMBER(M122:V122),
                IF(
                    M$5:V$5=2,
                    M122:V122,
                    ""),
                ""))
        ),
        IF(
            Parameters!$D$16=1,
            IFERROR(
                AVERAGE(IF(
                    ISNUMBER(M122:V122),
                    IF(
                        M$5:V$5=1,
                        M122:V122,
                        ""),
                    "")),
                AVERAGE(IF(
                    ISNUMBER(M122:V122),
                    IF(
                        M$5:V$5=2,
                        M122:V122,
                        ""),
                    ""))
            ),
            IF(
                Parameters!$D$17=1,
                IFERROR(
                    IF(
                        OR(
                            IF(
                                ISNUMBER(M122:V122),
                                IF(
                                    M$5:V$5=1,
                                    M122:V122,
                                    ""),
                                "")
                            =0),
                        0,
                        GEOMEAN(IF(
                            ISNUMBER(M122:V122),
                            IF(
                                M$5:V$5=1,
                                M122:V122,
                                ""),
                            ""))
                    ),
                    IF(
                        OR(IF(
                            ISNUMBER(M122:V122),
                            IF(
                                M$5:V$5=2,
                                M122:V122,
                                ""),
                            "")
                            =0),
                        0,
                        GEOMEAN(IF(
                            ISNUMBER(M122:V122),
                            IF(
                                M$5:V$5=2,
                                M122:V122,
                                ""),
                            "")))
                )
            )
        )
    )
)</f>
        <v>0</v>
      </c>
      <c r="J122" s="242">
        <v>45188</v>
      </c>
      <c r="K122" s="242">
        <v>45014</v>
      </c>
      <c r="L122" s="91" t="s">
        <v>197</v>
      </c>
      <c r="M122" s="192">
        <v>1.8333333333333299</v>
      </c>
      <c r="N122" s="192" t="s">
        <v>409</v>
      </c>
      <c r="O122" s="192">
        <v>0</v>
      </c>
      <c r="P122" s="192">
        <v>0</v>
      </c>
      <c r="Q122" s="192">
        <v>0</v>
      </c>
      <c r="R122" s="192" t="s">
        <v>409</v>
      </c>
      <c r="S122" s="192">
        <v>2.1</v>
      </c>
      <c r="T122" s="192" t="s">
        <v>409</v>
      </c>
      <c r="U122" s="192">
        <v>0</v>
      </c>
      <c r="V122" s="192" t="s">
        <v>409</v>
      </c>
      <c r="W122" s="192">
        <v>0</v>
      </c>
      <c r="X122" s="192" t="s">
        <v>409</v>
      </c>
      <c r="Y122" s="192"/>
      <c r="Z122" s="192"/>
      <c r="AA122" s="80"/>
      <c r="AB122" s="80"/>
      <c r="AC122" s="80"/>
    </row>
    <row r="123" spans="1:29" x14ac:dyDescent="0.2">
      <c r="A123" s="84">
        <v>116</v>
      </c>
      <c r="B123" s="84" t="str">
        <f ca="1"/>
        <v>Lithuania</v>
      </c>
      <c r="C123" s="84" t="str">
        <f ca="1"/>
        <v>LTU</v>
      </c>
      <c r="D123" s="219" t="str">
        <f ca="1"/>
        <v>ECS           Europe &amp; Central Asia</v>
      </c>
      <c r="E123" s="219" t="str">
        <f ca="1"/>
        <v>NA</v>
      </c>
      <c r="F123" s="190"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$M$4:$V$4,
                    (M123:V123),
                    "")),
            1,
            0))
        =0,
    NA(),
    IF(
        Parameters!$D$15=1,
        IF(
            SUM(--(ISNUMBER(IF($M$4:$V$4=1,(M123:V123),""))))&gt;0,
            MAX(IF(
                ISNUMBER(M123:V123),
                IF(
                    M$4:V$4=1,
                    M123:V123,
                    ""),
                "")),
            MAX(IF(
                ISNUMBER(M123:V123),
                IF(
                    M$4:V$4=2,
                    M123:V123,
                    ""),
                ""))
        ),
        IF(
            Parameters!$D$16=1,
            IFERROR(
                AVERAGE(IF(
                    ISNUMBER(M123:V123),
                    IF(
                        M$4:V$4=1,
                        M123:V123,
                        ""),
                    "")),
                AVERAGE(IF(
                    ISNUMBER(M123:V123),
                    IF(
                        M$4:V$4=2,
                        M123:V123,
                        ""),
                    ""))
            ),
            IF(
                Parameters!$D$17=1,
                IFERROR(
                    IF(
                        OR(
                            IF(
                                ISNUMBER(M123:V123),
                                IF(
                                    M$4:V$4=1,
                                    M123:V123,
                                    ""),
                                "")
                            =0),
                        0,
                        GEOMEAN(IF(
                            ISNUMBER(M123:V123),
                            IF(
                                M$4:V$4=1,
                                M123:V123,
                                ""),
                            ""))
                    ),
                    IF(
                        OR(IF(
                            ISNUMBER(M123:V123),
                            IF(
                                M$4:V$4=2,
                                M123:V123,
                                ""),
                            "")
                            =0),
                        0,
                        GEOMEAN(IF(
                            ISNUMBER(M123:V123),
                            IF(
                                M$4:V$4=2,
                                M123:V123,
                                ""),
                            "")))
                )
            )
        )
    )
)</f>
        <v>2</v>
      </c>
      <c r="I123" s="191" cm="1">
        <f t="array" ref="I123">IF(
    SUM(IF(
            ISNUMBER(
                IF(
                    $M$5:$V$5,
                    (M123:V123),
                    "")),
            1,
            0))
        =0,
    NA(),
    IF(
        Parameters!$D$15=1,
        IF(
            SUM(--(ISNUMBER(IF($M$5:$V$5=1,(M123:V123),""))))&gt;0,
            MAX(IF(
                ISNUMBER(M123:V123),
                IF(
                    M$5:V$5=1,
                    M123:V123,
                    ""),
                "")),
            MAX(IF(
                ISNUMBER(M123:V123),
                IF(
                    M$5:V$5=2,
                    M123:V123,
                    ""),
                ""))
        ),
        IF(
            Parameters!$D$16=1,
            IFERROR(
                AVERAGE(IF(
                    ISNUMBER(M123:V123),
                    IF(
                        M$5:V$5=1,
                        M123:V123,
                        ""),
                    "")),
                AVERAGE(IF(
                    ISNUMBER(M123:V123),
                    IF(
                        M$5:V$5=2,
                        M123:V123,
                        ""),
                    ""))
            ),
            IF(
                Parameters!$D$17=1,
                IFERROR(
                    IF(
                        OR(
                            IF(
                                ISNUMBER(M123:V123),
                                IF(
                                    M$5:V$5=1,
                                    M123:V123,
                                    ""),
                                "")
                            =0),
                        0,
                        GEOMEAN(IF(
                            ISNUMBER(M123:V123),
                            IF(
                                M$5:V$5=1,
                                M123:V123,
                                ""),
                            ""))
                    ),
                    IF(
                        OR(IF(
                            ISNUMBER(M123:V123),
                            IF(
                                M$5:V$5=2,
                                M123:V123,
                                ""),
                            "")
                            =0),
                        0,
                        GEOMEAN(IF(
                            ISNUMBER(M123:V123),
                            IF(
                                M$5:V$5=2,
                                M123:V123,
                                ""),
                            "")))
                )
            )
        )
    )
)</f>
        <v>0</v>
      </c>
      <c r="J123" s="242">
        <v>45188</v>
      </c>
      <c r="K123" s="242">
        <v>45203</v>
      </c>
      <c r="L123" s="91" t="s">
        <v>199</v>
      </c>
      <c r="M123" s="192">
        <v>2</v>
      </c>
      <c r="N123" s="192">
        <v>0</v>
      </c>
      <c r="O123" s="192">
        <v>0</v>
      </c>
      <c r="P123" s="192">
        <v>0</v>
      </c>
      <c r="Q123" s="192">
        <v>0</v>
      </c>
      <c r="R123" s="192" t="s">
        <v>409</v>
      </c>
      <c r="S123" s="192">
        <v>2.2000000000000002</v>
      </c>
      <c r="T123" s="192" t="s">
        <v>905</v>
      </c>
      <c r="U123" s="192">
        <v>0</v>
      </c>
      <c r="V123" s="192" t="s">
        <v>409</v>
      </c>
      <c r="W123" s="192">
        <v>0</v>
      </c>
      <c r="X123" s="192" t="s">
        <v>409</v>
      </c>
      <c r="Y123" s="192"/>
      <c r="Z123" s="192"/>
      <c r="AA123" s="80"/>
      <c r="AB123" s="80"/>
      <c r="AC123" s="80"/>
    </row>
    <row r="124" spans="1:29" x14ac:dyDescent="0.2">
      <c r="A124" s="84">
        <v>117</v>
      </c>
      <c r="B124" s="84" t="str">
        <f ca="1"/>
        <v>Luxembourg</v>
      </c>
      <c r="C124" s="84" t="str">
        <f ca="1"/>
        <v>LUX</v>
      </c>
      <c r="D124" s="219" t="str">
        <f ca="1"/>
        <v>ECS           Europe &amp; Central Asia</v>
      </c>
      <c r="E124" s="219" t="str">
        <f ca="1"/>
        <v>NA</v>
      </c>
      <c r="F124" s="190"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$M$4:$V$4,
                    (M124:V124),
                    "")),
            1,
            0))
        =0,
    NA(),
    IF(
        Parameters!$D$15=1,
        IF(
            SUM(--(ISNUMBER(IF($M$4:$V$4=1,(M124:V124),""))))&gt;0,
            MAX(IF(
                ISNUMBER(M124:V124),
                IF(
                    M$4:V$4=1,
                    M124:V124,
                    ""),
                "")),
            MAX(IF(
                ISNUMBER(M124:V124),
                IF(
                    M$4:V$4=2,
                    M124:V124,
                    ""),
                ""))
        ),
        IF(
            Parameters!$D$16=1,
            IFERROR(
                AVERAGE(IF(
                    ISNUMBER(M124:V124),
                    IF(
                        M$4:V$4=1,
                        M124:V124,
                        ""),
                    "")),
                AVERAGE(IF(
                    ISNUMBER(M124:V124),
                    IF(
                        M$4:V$4=2,
                        M124:V124,
                        ""),
                    ""))
            ),
            IF(
                Parameters!$D$17=1,
                IFERROR(
                    IF(
                        OR(
                            IF(
                                ISNUMBER(M124:V124),
                                IF(
                                    M$4:V$4=1,
                                    M124:V124,
                                    ""),
                                "")
                            =0),
                        0,
                        GEOMEAN(IF(
                            ISNUMBER(M124:V124),
                            IF(
                                M$4:V$4=1,
                                M124:V124,
                                ""),
                            ""))
                    ),
                    IF(
                        OR(IF(
                            ISNUMBER(M124:V124),
                            IF(
                                M$4:V$4=2,
                                M124:V124,
                                ""),
                            "")
                            =0),
                        0,
                        GEOMEAN(IF(
                            ISNUMBER(M124:V124),
                            IF(
                                M$4:V$4=2,
                                M124:V124,
                                ""),
                            "")))
                )
            )
        )
    )
)</f>
        <v>0</v>
      </c>
      <c r="I124" s="191" cm="1">
        <f t="array" ref="I124">IF(
    SUM(IF(
            ISNUMBER(
                IF(
                    $M$5:$V$5,
                    (M124:V124),
                    "")),
            1,
            0))
        =0,
    NA(),
    IF(
        Parameters!$D$15=1,
        IF(
            SUM(--(ISNUMBER(IF($M$5:$V$5=1,(M124:V124),""))))&gt;0,
            MAX(IF(
                ISNUMBER(M124:V124),
                IF(
                    M$5:V$5=1,
                    M124:V124,
                    ""),
                "")),
            MAX(IF(
                ISNUMBER(M124:V124),
                IF(
                    M$5:V$5=2,
                    M124:V124,
                    ""),
                ""))
        ),
        IF(
            Parameters!$D$16=1,
            IFERROR(
                AVERAGE(IF(
                    ISNUMBER(M124:V124),
                    IF(
                        M$5:V$5=1,
                        M124:V124,
                        ""),
                    "")),
                AVERAGE(IF(
                    ISNUMBER(M124:V124),
                    IF(
                        M$5:V$5=2,
                        M124:V124,
                        ""),
                    ""))
            ),
            IF(
                Parameters!$D$17=1,
                IFERROR(
                    IF(
                        OR(
                            IF(
                                ISNUMBER(M124:V124),
                                IF(
                                    M$5:V$5=1,
                                    M124:V124,
                                    ""),
                                "")
                            =0),
                        0,
                        GEOMEAN(IF(
                            ISNUMBER(M124:V124),
                            IF(
                                M$5:V$5=1,
                                M124:V124,
                                ""),
                            ""))
                    ),
                    IF(
                        OR(IF(
                            ISNUMBER(M124:V124),
                            IF(
                                M$5:V$5=2,
                                M124:V124,
                                ""),
                            "")
                            =0),
                        0,
                        GEOMEAN(IF(
                            ISNUMBER(M124:V124),
                            IF(
                                M$5:V$5=2,
                                M124:V124,
                                ""),
                            "")))
                )
            )
        )
    )
)</f>
        <v>0</v>
      </c>
      <c r="J124" s="242">
        <v>45163</v>
      </c>
      <c r="K124" s="242">
        <v>44852</v>
      </c>
      <c r="L124" s="91" t="s">
        <v>201</v>
      </c>
      <c r="M124" s="192">
        <v>0</v>
      </c>
      <c r="N124" s="192" t="s">
        <v>409</v>
      </c>
      <c r="O124" s="192">
        <v>0</v>
      </c>
      <c r="P124" s="192">
        <v>0</v>
      </c>
      <c r="Q124" s="192">
        <v>0</v>
      </c>
      <c r="R124" s="192" t="s">
        <v>409</v>
      </c>
      <c r="S124" s="192">
        <v>1</v>
      </c>
      <c r="T124" s="192" t="s">
        <v>409</v>
      </c>
      <c r="U124" s="192">
        <v>0</v>
      </c>
      <c r="V124" s="192" t="s">
        <v>409</v>
      </c>
      <c r="W124" s="192">
        <v>0</v>
      </c>
      <c r="X124" s="192" t="s">
        <v>409</v>
      </c>
      <c r="Y124" s="192"/>
      <c r="Z124" s="192"/>
      <c r="AA124" s="80"/>
      <c r="AB124" s="80"/>
      <c r="AC124" s="80"/>
    </row>
    <row r="125" spans="1:29" x14ac:dyDescent="0.2">
      <c r="A125" s="84">
        <v>118</v>
      </c>
      <c r="B125" s="84" t="str">
        <f ca="1"/>
        <v>Latvia</v>
      </c>
      <c r="C125" s="84" t="str">
        <f ca="1"/>
        <v>LVA</v>
      </c>
      <c r="D125" s="219" t="str">
        <f ca="1"/>
        <v>ECS           Europe &amp; Central Asia</v>
      </c>
      <c r="E125" s="219" t="str">
        <f ca="1"/>
        <v>NA</v>
      </c>
      <c r="F125" s="190"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$M$4:$V$4,
                    (M125:V125),
                    "")),
            1,
            0))
        =0,
    NA(),
    IF(
        Parameters!$D$15=1,
        IF(
            SUM(--(ISNUMBER(IF($M$4:$V$4=1,(M125:V125),""))))&gt;0,
            MAX(IF(
                ISNUMBER(M125:V125),
                IF(
                    M$4:V$4=1,
                    M125:V125,
                    ""),
                "")),
            MAX(IF(
                ISNUMBER(M125:V125),
                IF(
                    M$4:V$4=2,
                    M125:V125,
                    ""),
                ""))
        ),
        IF(
            Parameters!$D$16=1,
            IFERROR(
                AVERAGE(IF(
                    ISNUMBER(M125:V125),
                    IF(
                        M$4:V$4=1,
                        M125:V125,
                        ""),
                    "")),
                AVERAGE(IF(
                    ISNUMBER(M125:V125),
                    IF(
                        M$4:V$4=2,
                        M125:V125,
                        ""),
                    ""))
            ),
            IF(
                Parameters!$D$17=1,
                IFERROR(
                    IF(
                        OR(
                            IF(
                                ISNUMBER(M125:V125),
                                IF(
                                    M$4:V$4=1,
                                    M125:V125,
                                    ""),
                                "")
                            =0),
                        0,
                        GEOMEAN(IF(
                            ISNUMBER(M125:V125),
                            IF(
                                M$4:V$4=1,
                                M125:V125,
                                ""),
                            ""))
                    ),
                    IF(
                        OR(IF(
                            ISNUMBER(M125:V125),
                            IF(
                                M$4:V$4=2,
                                M125:V125,
                                ""),
                            "")
                            =0),
                        0,
                        GEOMEAN(IF(
                            ISNUMBER(M125:V125),
                            IF(
                                M$4:V$4=2,
                                M125:V125,
                                ""),
                            "")))
                )
            )
        )
    )
)</f>
        <v>2.1666666666666599</v>
      </c>
      <c r="I125" s="191" cm="1">
        <f t="array" ref="I125">IF(
    SUM(IF(
            ISNUMBER(
                IF(
                    $M$5:$V$5,
                    (M125:V125),
                    "")),
            1,
            0))
        =0,
    NA(),
    IF(
        Parameters!$D$15=1,
        IF(
            SUM(--(ISNUMBER(IF($M$5:$V$5=1,(M125:V125),""))))&gt;0,
            MAX(IF(
                ISNUMBER(M125:V125),
                IF(
                    M$5:V$5=1,
                    M125:V125,
                    ""),
                "")),
            MAX(IF(
                ISNUMBER(M125:V125),
                IF(
                    M$5:V$5=2,
                    M125:V125,
                    ""),
                ""))
        ),
        IF(
            Parameters!$D$16=1,
            IFERROR(
                AVERAGE(IF(
                    ISNUMBER(M125:V125),
                    IF(
                        M$5:V$5=1,
                        M125:V125,
                        ""),
                    "")),
                AVERAGE(IF(
                    ISNUMBER(M125:V125),
                    IF(
                        M$5:V$5=2,
                        M125:V125,
                        ""),
                    ""))
            ),
            IF(
                Parameters!$D$17=1,
                IFERROR(
                    IF(
                        OR(
                            IF(
                                ISNUMBER(M125:V125),
                                IF(
                                    M$5:V$5=1,
                                    M125:V125,
                                    ""),
                                "")
                            =0),
                        0,
                        GEOMEAN(IF(
                            ISNUMBER(M125:V125),
                            IF(
                                M$5:V$5=1,
                                M125:V125,
                                ""),
                            ""))
                    ),
                    IF(
                        OR(IF(
                            ISNUMBER(M125:V125),
                            IF(
                                M$5:V$5=2,
                                M125:V125,
                                ""),
                            "")
                            =0),
                        0,
                        GEOMEAN(IF(
                            ISNUMBER(M125:V125),
                            IF(
                                M$5:V$5=2,
                                M125:V125,
                                ""),
                            "")))
                )
            )
        )
    )
)</f>
        <v>0</v>
      </c>
      <c r="J125" s="242">
        <v>45188</v>
      </c>
      <c r="K125" s="242">
        <v>45203</v>
      </c>
      <c r="L125" s="91" t="s">
        <v>203</v>
      </c>
      <c r="M125" s="192">
        <v>2.1666666666666599</v>
      </c>
      <c r="N125" s="192">
        <v>0</v>
      </c>
      <c r="O125" s="192">
        <v>0</v>
      </c>
      <c r="P125" s="192">
        <v>0</v>
      </c>
      <c r="Q125" s="192">
        <v>0</v>
      </c>
      <c r="R125" s="192" t="s">
        <v>409</v>
      </c>
      <c r="S125" s="192">
        <v>2.2999999999999998</v>
      </c>
      <c r="T125" s="192" t="s">
        <v>905</v>
      </c>
      <c r="U125" s="192">
        <v>0</v>
      </c>
      <c r="V125" s="192" t="s">
        <v>409</v>
      </c>
      <c r="W125" s="192">
        <v>0</v>
      </c>
      <c r="X125" s="192" t="s">
        <v>409</v>
      </c>
      <c r="Y125" s="192"/>
      <c r="Z125" s="192"/>
      <c r="AA125" s="80"/>
      <c r="AB125" s="80"/>
      <c r="AC125" s="80"/>
    </row>
    <row r="126" spans="1:29" x14ac:dyDescent="0.2">
      <c r="A126" s="84">
        <v>119</v>
      </c>
      <c r="B126" s="84" t="str">
        <f ca="1"/>
        <v>Macao SAR, China</v>
      </c>
      <c r="C126" s="84" t="str">
        <f ca="1"/>
        <v>MAC</v>
      </c>
      <c r="D126" s="219" t="str">
        <f ca="1"/>
        <v>EAS           East Asia &amp; Pacific</v>
      </c>
      <c r="E126" s="219" t="str">
        <f ca="1"/>
        <v>NA</v>
      </c>
      <c r="F126" s="190" t="str">
        <f t="shared" ca="1" si="4"/>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$M$4:$V$4,
                    (M126:V126),
                    "")),
            1,
            0))
        =0,
    NA(),
    IF(
        Parameters!$D$15=1,
        IF(
            SUM(--(ISNUMBER(IF($M$4:$V$4=1,(M126:V126),""))))&gt;0,
            MAX(IF(
                ISNUMBER(M126:V126),
                IF(
                    M$4:V$4=1,
                    M126:V126,
                    ""),
                "")),
            MAX(IF(
                ISNUMBER(M126:V126),
                IF(
                    M$4:V$4=2,
                    M126:V126,
                    ""),
                ""))
        ),
        IF(
            Parameters!$D$16=1,
            IFERROR(
                AVERAGE(IF(
                    ISNUMBER(M126:V126),
                    IF(
                        M$4:V$4=1,
                        M126:V126,
                        ""),
                    "")),
                AVERAGE(IF(
                    ISNUMBER(M126:V126),
                    IF(
                        M$4:V$4=2,
                        M126:V126,
                        ""),
                    ""))
            ),
            IF(
                Parameters!$D$17=1,
                IFERROR(
                    IF(
                        OR(
                            IF(
                                ISNUMBER(M126:V126),
                                IF(
                                    M$4:V$4=1,
                                    M126:V126,
                                    ""),
                                "")
                            =0),
                        0,
                        GEOMEAN(IF(
                            ISNUMBER(M126:V126),
                            IF(
                                M$4:V$4=1,
                                M126:V126,
                                ""),
                            ""))
                    ),
                    IF(
                        OR(IF(
                            ISNUMBER(M126:V126),
                            IF(
                                M$4:V$4=2,
                                M126:V126,
                                ""),
                            "")
                            =0),
                        0,
                        GEOMEAN(IF(
                            ISNUMBER(M126:V126),
                            IF(
                                M$4:V$4=2,
                                M126:V126,
                                ""),
                            "")))
                )
            )
        )
    )
)</f>
        <v>#N/A</v>
      </c>
      <c r="I126" s="191" cm="1">
        <f t="array" ref="I126">IF(
    SUM(IF(
            ISNUMBER(
                IF(
                    $M$5:$V$5,
                    (M126:V126),
                    "")),
            1,
            0))
        =0,
    NA(),
    IF(
        Parameters!$D$15=1,
        IF(
            SUM(--(ISNUMBER(IF($M$5:$V$5=1,(M126:V126),""))))&gt;0,
            MAX(IF(
                ISNUMBER(M126:V126),
                IF(
                    M$5:V$5=1,
                    M126:V126,
                    ""),
                "")),
            MAX(IF(
                ISNUMBER(M126:V126),
                IF(
                    M$5:V$5=2,
                    M126:V126,
                    ""),
                ""))
        ),
        IF(
            Parameters!$D$16=1,
            IFERROR(
                AVERAGE(IF(
                    ISNUMBER(M126:V126),
                    IF(
                        M$5:V$5=1,
                        M126:V126,
                        ""),
                    "")),
                AVERAGE(IF(
                    ISNUMBER(M126:V126),
                    IF(
                        M$5:V$5=2,
                        M126:V126,
                        ""),
                    ""))
            ),
            IF(
                Parameters!$D$17=1,
                IFERROR(
                    IF(
                        OR(
                            IF(
                                ISNUMBER(M126:V126),
                                IF(
                                    M$5:V$5=1,
                                    M126:V126,
                                    ""),
                                "")
                            =0),
                        0,
                        GEOMEAN(IF(
                            ISNUMBER(M126:V126),
                            IF(
                                M$5:V$5=1,
                                M126:V126,
                                ""),
                            ""))
                    ),
                    IF(
                        OR(IF(
                            ISNUMBER(M126:V126),
                            IF(
                                M$5:V$5=2,
                                M126:V126,
                                ""),
                            "")
                            =0),
                        0,
                        GEOMEAN(IF(
                            ISNUMBER(M126:V126),
                            IF(
                                M$5:V$5=2,
                                M126:V126,
                                ""),
                            "")))
                )
            )
        )
    )
)</f>
        <v>0</v>
      </c>
      <c r="J126" s="242">
        <v>44887</v>
      </c>
      <c r="K126" s="242">
        <v>44887</v>
      </c>
      <c r="L126" s="91" t="s">
        <v>707</v>
      </c>
      <c r="M126" s="192" t="s">
        <v>409</v>
      </c>
      <c r="N126" s="192" t="s">
        <v>409</v>
      </c>
      <c r="O126" s="192" t="s">
        <v>409</v>
      </c>
      <c r="P126" s="192">
        <v>0</v>
      </c>
      <c r="Q126" s="192" t="s">
        <v>409</v>
      </c>
      <c r="R126" s="192" t="s">
        <v>409</v>
      </c>
      <c r="S126" s="192" t="s">
        <v>409</v>
      </c>
      <c r="T126" s="192" t="s">
        <v>409</v>
      </c>
      <c r="U126" s="192" t="s">
        <v>409</v>
      </c>
      <c r="V126" s="192" t="s">
        <v>409</v>
      </c>
      <c r="W126" s="192" t="s">
        <v>409</v>
      </c>
      <c r="X126" s="192" t="s">
        <v>409</v>
      </c>
      <c r="Y126" s="192"/>
      <c r="Z126" s="192"/>
      <c r="AA126" s="80"/>
      <c r="AB126" s="80"/>
      <c r="AC126" s="80"/>
    </row>
    <row r="127" spans="1:29" x14ac:dyDescent="0.2">
      <c r="A127" s="84">
        <v>120</v>
      </c>
      <c r="B127" s="84" t="str">
        <f ca="1"/>
        <v>St. Martin (French part)</v>
      </c>
      <c r="C127" s="84" t="str">
        <f ca="1"/>
        <v>MAF</v>
      </c>
      <c r="D127" s="219" t="str">
        <f ca="1"/>
        <v>LCN           Latin America &amp; Caribbean</v>
      </c>
      <c r="E127" s="219" t="str">
        <f ca="1"/>
        <v>NA</v>
      </c>
      <c r="F127" s="190" t="str">
        <f t="shared" ca="1" si="4"/>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$M$4:$V$4,
                    (M127:V127),
                    "")),
            1,
            0))
        =0,
    NA(),
    IF(
        Parameters!$D$15=1,
        IF(
            SUM(--(ISNUMBER(IF($M$4:$V$4=1,(M127:V127),""))))&gt;0,
            MAX(IF(
                ISNUMBER(M127:V127),
                IF(
                    M$4:V$4=1,
                    M127:V127,
                    ""),
                "")),
            MAX(IF(
                ISNUMBER(M127:V127),
                IF(
                    M$4:V$4=2,
                    M127:V127,
                    ""),
                ""))
        ),
        IF(
            Parameters!$D$16=1,
            IFERROR(
                AVERAGE(IF(
                    ISNUMBER(M127:V127),
                    IF(
                        M$4:V$4=1,
                        M127:V127,
                        ""),
                    "")),
                AVERAGE(IF(
                    ISNUMBER(M127:V127),
                    IF(
                        M$4:V$4=2,
                        M127:V127,
                        ""),
                    ""))
            ),
            IF(
                Parameters!$D$17=1,
                IFERROR(
                    IF(
                        OR(
                            IF(
                                ISNUMBER(M127:V127),
                                IF(
                                    M$4:V$4=1,
                                    M127:V127,
                                    ""),
                                "")
                            =0),
                        0,
                        GEOMEAN(IF(
                            ISNUMBER(M127:V127),
                            IF(
                                M$4:V$4=1,
                                M127:V127,
                                ""),
                            ""))
                    ),
                    IF(
                        OR(IF(
                            ISNUMBER(M127:V127),
                            IF(
                                M$4:V$4=2,
                                M127:V127,
                                ""),
                            "")
                            =0),
                        0,
                        GEOMEAN(IF(
                            ISNUMBER(M127:V127),
                            IF(
                                M$4:V$4=2,
                                M127:V127,
                                ""),
                            "")))
                )
            )
        )
    )
)</f>
        <v>#N/A</v>
      </c>
      <c r="I127" s="191" cm="1">
        <f t="array" ref="I127">IF(
    SUM(IF(
            ISNUMBER(
                IF(
                    $M$5:$V$5,
                    (M127:V127),
                    "")),
            1,
            0))
        =0,
    NA(),
    IF(
        Parameters!$D$15=1,
        IF(
            SUM(--(ISNUMBER(IF($M$5:$V$5=1,(M127:V127),""))))&gt;0,
            MAX(IF(
                ISNUMBER(M127:V127),
                IF(
                    M$5:V$5=1,
                    M127:V127,
                    ""),
                "")),
            MAX(IF(
                ISNUMBER(M127:V127),
                IF(
                    M$5:V$5=2,
                    M127:V127,
                    ""),
                ""))
        ),
        IF(
            Parameters!$D$16=1,
            IFERROR(
                AVERAGE(IF(
                    ISNUMBER(M127:V127),
                    IF(
                        M$5:V$5=1,
                        M127:V127,
                        ""),
                    "")),
                AVERAGE(IF(
                    ISNUMBER(M127:V127),
                    IF(
                        M$5:V$5=2,
                        M127:V127,
                        ""),
                    ""))
            ),
            IF(
                Parameters!$D$17=1,
                IFERROR(
                    IF(
                        OR(
                            IF(
                                ISNUMBER(M127:V127),
                                IF(
                                    M$5:V$5=1,
                                    M127:V127,
                                    ""),
                                "")
                            =0),
                        0,
                        GEOMEAN(IF(
                            ISNUMBER(M127:V127),
                            IF(
                                M$5:V$5=1,
                                M127:V127,
                                ""),
                            ""))
                    ),
                    IF(
                        OR(IF(
                            ISNUMBER(M127:V127),
                            IF(
                                M$5:V$5=2,
                                M127:V127,
                                ""),
                            "")
                            =0),
                        0,
                        GEOMEAN(IF(
                            ISNUMBER(M127:V127),
                            IF(
                                M$5:V$5=2,
                                M127:V127,
                                ""),
                            "")))
                )
            )
        )
    )
)</f>
        <v>0</v>
      </c>
      <c r="J127" s="242" t="s">
        <v>409</v>
      </c>
      <c r="K127" s="242">
        <v>45188</v>
      </c>
      <c r="L127" s="91" t="s">
        <v>708</v>
      </c>
      <c r="M127" s="192" t="s">
        <v>409</v>
      </c>
      <c r="N127" s="192" t="s">
        <v>409</v>
      </c>
      <c r="O127" s="192" t="s">
        <v>409</v>
      </c>
      <c r="P127" s="192">
        <v>0</v>
      </c>
      <c r="Q127" s="192">
        <v>0</v>
      </c>
      <c r="R127" s="192" t="s">
        <v>409</v>
      </c>
      <c r="S127" s="192" t="s">
        <v>409</v>
      </c>
      <c r="T127" s="192" t="s">
        <v>409</v>
      </c>
      <c r="U127" s="192" t="s">
        <v>409</v>
      </c>
      <c r="V127" s="192" t="s">
        <v>409</v>
      </c>
      <c r="W127" s="192">
        <v>0</v>
      </c>
      <c r="X127" s="192" t="s">
        <v>409</v>
      </c>
      <c r="Y127" s="192"/>
      <c r="Z127" s="192"/>
      <c r="AA127" s="80"/>
      <c r="AB127" s="80"/>
      <c r="AC127" s="80"/>
    </row>
    <row r="128" spans="1:29" x14ac:dyDescent="0.2">
      <c r="A128" s="84">
        <v>121</v>
      </c>
      <c r="B128" s="84" t="str">
        <f ca="1"/>
        <v>Morocco</v>
      </c>
      <c r="C128" s="84" t="str">
        <f ca="1"/>
        <v>MAR</v>
      </c>
      <c r="D128" s="219" t="str">
        <f ca="1"/>
        <v>MEA           Middle East &amp; North Africa</v>
      </c>
      <c r="E128" s="219" t="str">
        <f ca="1"/>
        <v>IBRD</v>
      </c>
      <c r="F128" s="190"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$M$4:$V$4,
                    (M128:V128),
                    "")),
            1,
            0))
        =0,
    NA(),
    IF(
        Parameters!$D$15=1,
        IF(
            SUM(--(ISNUMBER(IF($M$4:$V$4=1,(M128:V128),""))))&gt;0,
            MAX(IF(
                ISNUMBER(M128:V128),
                IF(
                    M$4:V$4=1,
                    M128:V128,
                    ""),
                "")),
            MAX(IF(
                ISNUMBER(M128:V128),
                IF(
                    M$4:V$4=2,
                    M128:V128,
                    ""),
                ""))
        ),
        IF(
            Parameters!$D$16=1,
            IFERROR(
                AVERAGE(IF(
                    ISNUMBER(M128:V128),
                    IF(
                        M$4:V$4=1,
                        M128:V128,
                        ""),
                    "")),
                AVERAGE(IF(
                    ISNUMBER(M128:V128),
                    IF(
                        M$4:V$4=2,
                        M128:V128,
                        ""),
                    ""))
            ),
            IF(
                Parameters!$D$17=1,
                IFERROR(
                    IF(
                        OR(
                            IF(
                                ISNUMBER(M128:V128),
                                IF(
                                    M$4:V$4=1,
                                    M128:V128,
                                    ""),
                                "")
                            =0),
                        0,
                        GEOMEAN(IF(
                            ISNUMBER(M128:V128),
                            IF(
                                M$4:V$4=1,
                                M128:V128,
                                ""),
                            ""))
                    ),
                    IF(
                        OR(IF(
                            ISNUMBER(M128:V128),
                            IF(
                                M$4:V$4=2,
                                M128:V128,
                                ""),
                            "")
                            =0),
                        0,
                        GEOMEAN(IF(
                            ISNUMBER(M128:V128),
                            IF(
                                M$4:V$4=2,
                                M128:V128,
                                ""),
                            "")))
                )
            )
        )
    )
)</f>
        <v>5.5</v>
      </c>
      <c r="I128" s="191" cm="1">
        <f t="array" ref="I128">IF(
    SUM(IF(
            ISNUMBER(
                IF(
                    $M$5:$V$5,
                    (M128:V128),
                    "")),
            1,
            0))
        =0,
    NA(),
    IF(
        Parameters!$D$15=1,
        IF(
            SUM(--(ISNUMBER(IF($M$5:$V$5=1,(M128:V128),""))))&gt;0,
            MAX(IF(
                ISNUMBER(M128:V128),
                IF(
                    M$5:V$5=1,
                    M128:V128,
                    ""),
                "")),
            MAX(IF(
                ISNUMBER(M128:V128),
                IF(
                    M$5:V$5=2,
                    M128:V128,
                    ""),
                ""))
        ),
        IF(
            Parameters!$D$16=1,
            IFERROR(
                AVERAGE(IF(
                    ISNUMBER(M128:V128),
                    IF(
                        M$5:V$5=1,
                        M128:V128,
                        ""),
                    "")),
                AVERAGE(IF(
                    ISNUMBER(M128:V128),
                    IF(
                        M$5:V$5=2,
                        M128:V128,
                        ""),
                    ""))
            ),
            IF(
                Parameters!$D$17=1,
                IFERROR(
                    IF(
                        OR(
                            IF(
                                ISNUMBER(M128:V128),
                                IF(
                                    M$5:V$5=1,
                                    M128:V128,
                                    ""),
                                "")
                            =0),
                        0,
                        GEOMEAN(IF(
                            ISNUMBER(M128:V128),
                            IF(
                                M$5:V$5=1,
                                M128:V128,
                                ""),
                            ""))
                    ),
                    IF(
                        OR(IF(
                            ISNUMBER(M128:V128),
                            IF(
                                M$5:V$5=2,
                                M128:V128,
                                ""),
                            "")
                            =0),
                        0,
                        GEOMEAN(IF(
                            ISNUMBER(M128:V128),
                            IF(
                                M$5:V$5=2,
                                M128:V128,
                                ""),
                            "")))
                )
            )
        )
    )
)</f>
        <v>0</v>
      </c>
      <c r="J128" s="242">
        <v>45188</v>
      </c>
      <c r="K128" s="242">
        <v>45203</v>
      </c>
      <c r="L128" s="91" t="s">
        <v>205</v>
      </c>
      <c r="M128" s="192">
        <v>5.5</v>
      </c>
      <c r="N128" s="192">
        <v>0</v>
      </c>
      <c r="O128" s="192">
        <v>0</v>
      </c>
      <c r="P128" s="192">
        <v>0</v>
      </c>
      <c r="Q128" s="192">
        <v>0</v>
      </c>
      <c r="R128" s="192" t="s">
        <v>409</v>
      </c>
      <c r="S128" s="192">
        <v>4.3</v>
      </c>
      <c r="T128" s="192" t="s">
        <v>910</v>
      </c>
      <c r="U128" s="192">
        <v>0</v>
      </c>
      <c r="V128" s="192" t="s">
        <v>409</v>
      </c>
      <c r="W128" s="192">
        <v>0</v>
      </c>
      <c r="X128" s="192" t="s">
        <v>409</v>
      </c>
      <c r="Y128" s="192"/>
      <c r="Z128" s="192"/>
      <c r="AA128" s="80"/>
      <c r="AB128" s="80"/>
      <c r="AC128" s="80"/>
    </row>
    <row r="129" spans="1:29" x14ac:dyDescent="0.2">
      <c r="A129" s="84">
        <v>122</v>
      </c>
      <c r="B129" s="84" t="str">
        <f ca="1"/>
        <v>Monaco</v>
      </c>
      <c r="C129" s="84" t="str">
        <f ca="1"/>
        <v>MCO</v>
      </c>
      <c r="D129" s="219" t="str">
        <f ca="1"/>
        <v>ECS           Europe &amp; Central Asia</v>
      </c>
      <c r="E129" s="219" t="str">
        <f ca="1"/>
        <v>NA</v>
      </c>
      <c r="F129" s="190" t="str">
        <f t="shared" ca="1" si="4"/>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t="e" cm="1">
        <f t="array" ref="H129">IF(
    SUM(IF(
            ISNUMBER(
                IF(
                    $M$4:$V$4,
                    (M129:V129),
                    "")),
            1,
            0))
        =0,
    NA(),
    IF(
        Parameters!$D$15=1,
        IF(
            SUM(--(ISNUMBER(IF($M$4:$V$4=1,(M129:V129),""))))&gt;0,
            MAX(IF(
                ISNUMBER(M129:V129),
                IF(
                    M$4:V$4=1,
                    M129:V129,
                    ""),
                "")),
            MAX(IF(
                ISNUMBER(M129:V129),
                IF(
                    M$4:V$4=2,
                    M129:V129,
                    ""),
                ""))
        ),
        IF(
            Parameters!$D$16=1,
            IFERROR(
                AVERAGE(IF(
                    ISNUMBER(M129:V129),
                    IF(
                        M$4:V$4=1,
                        M129:V129,
                        ""),
                    "")),
                AVERAGE(IF(
                    ISNUMBER(M129:V129),
                    IF(
                        M$4:V$4=2,
                        M129:V129,
                        ""),
                    ""))
            ),
            IF(
                Parameters!$D$17=1,
                IFERROR(
                    IF(
                        OR(
                            IF(
                                ISNUMBER(M129:V129),
                                IF(
                                    M$4:V$4=1,
                                    M129:V129,
                                    ""),
                                "")
                            =0),
                        0,
                        GEOMEAN(IF(
                            ISNUMBER(M129:V129),
                            IF(
                                M$4:V$4=1,
                                M129:V129,
                                ""),
                            ""))
                    ),
                    IF(
                        OR(IF(
                            ISNUMBER(M129:V129),
                            IF(
                                M$4:V$4=2,
                                M129:V129,
                                ""),
                            "")
                            =0),
                        0,
                        GEOMEAN(IF(
                            ISNUMBER(M129:V129),
                            IF(
                                M$4:V$4=2,
                                M129:V129,
                                ""),
                            "")))
                )
            )
        )
    )
)</f>
        <v>#N/A</v>
      </c>
      <c r="I129" s="191" cm="1">
        <f t="array" ref="I129">IF(
    SUM(IF(
            ISNUMBER(
                IF(
                    $M$5:$V$5,
                    (M129:V129),
                    "")),
            1,
            0))
        =0,
    NA(),
    IF(
        Parameters!$D$15=1,
        IF(
            SUM(--(ISNUMBER(IF($M$5:$V$5=1,(M129:V129),""))))&gt;0,
            MAX(IF(
                ISNUMBER(M129:V129),
                IF(
                    M$5:V$5=1,
                    M129:V129,
                    ""),
                "")),
            MAX(IF(
                ISNUMBER(M129:V129),
                IF(
                    M$5:V$5=2,
                    M129:V129,
                    ""),
                ""))
        ),
        IF(
            Parameters!$D$16=1,
            IFERROR(
                AVERAGE(IF(
                    ISNUMBER(M129:V129),
                    IF(
                        M$5:V$5=1,
                        M129:V129,
                        ""),
                    "")),
                AVERAGE(IF(
                    ISNUMBER(M129:V129),
                    IF(
                        M$5:V$5=2,
                        M129:V129,
                        ""),
                    ""))
            ),
            IF(
                Parameters!$D$17=1,
                IFERROR(
                    IF(
                        OR(
                            IF(
                                ISNUMBER(M129:V129),
                                IF(
                                    M$5:V$5=1,
                                    M129:V129,
                                    ""),
                                "")
                            =0),
                        0,
                        GEOMEAN(IF(
                            ISNUMBER(M129:V129),
                            IF(
                                M$5:V$5=1,
                                M129:V129,
                                ""),
                            ""))
                    ),
                    IF(
                        OR(IF(
                            ISNUMBER(M129:V129),
                            IF(
                                M$5:V$5=2,
                                M129:V129,
                                ""),
                            "")
                            =0),
                        0,
                        GEOMEAN(IF(
                            ISNUMBER(M129:V129),
                            IF(
                                M$5:V$5=2,
                                M129:V129,
                                ""),
                            "")))
                )
            )
        )
    )
)</f>
        <v>0</v>
      </c>
      <c r="J129" s="242" t="s">
        <v>409</v>
      </c>
      <c r="K129" s="242">
        <v>44887</v>
      </c>
      <c r="L129" s="91" t="s">
        <v>709</v>
      </c>
      <c r="M129" s="192" t="s">
        <v>409</v>
      </c>
      <c r="N129" s="192" t="s">
        <v>409</v>
      </c>
      <c r="O129" s="192" t="s">
        <v>409</v>
      </c>
      <c r="P129" s="192">
        <v>0</v>
      </c>
      <c r="Q129" s="192">
        <v>0</v>
      </c>
      <c r="R129" s="192" t="s">
        <v>409</v>
      </c>
      <c r="S129" s="192" t="s">
        <v>409</v>
      </c>
      <c r="T129" s="192" t="s">
        <v>409</v>
      </c>
      <c r="U129" s="192" t="s">
        <v>409</v>
      </c>
      <c r="V129" s="192" t="s">
        <v>409</v>
      </c>
      <c r="W129" s="192">
        <v>0</v>
      </c>
      <c r="X129" s="192" t="s">
        <v>409</v>
      </c>
      <c r="Y129" s="192"/>
      <c r="Z129" s="192"/>
      <c r="AA129" s="80"/>
      <c r="AB129" s="80"/>
      <c r="AC129" s="80"/>
    </row>
    <row r="130" spans="1:29" x14ac:dyDescent="0.2">
      <c r="A130" s="84">
        <v>123</v>
      </c>
      <c r="B130" s="84" t="str">
        <f ca="1"/>
        <v>Moldova</v>
      </c>
      <c r="C130" s="84" t="str">
        <f ca="1"/>
        <v>MDA</v>
      </c>
      <c r="D130" s="219" t="str">
        <f ca="1"/>
        <v>ECS           Europe &amp; Central Asia</v>
      </c>
      <c r="E130" s="219" t="str">
        <f ca="1"/>
        <v>IBRD</v>
      </c>
      <c r="F130" s="190"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$M$4:$V$4,
                    (M130:V130),
                    "")),
            1,
            0))
        =0,
    NA(),
    IF(
        Parameters!$D$15=1,
        IF(
            SUM(--(ISNUMBER(IF($M$4:$V$4=1,(M130:V130),""))))&gt;0,
            MAX(IF(
                ISNUMBER(M130:V130),
                IF(
                    M$4:V$4=1,
                    M130:V130,
                    ""),
                "")),
            MAX(IF(
                ISNUMBER(M130:V130),
                IF(
                    M$4:V$4=2,
                    M130:V130,
                    ""),
                ""))
        ),
        IF(
            Parameters!$D$16=1,
            IFERROR(
                AVERAGE(IF(
                    ISNUMBER(M130:V130),
                    IF(
                        M$4:V$4=1,
                        M130:V130,
                        ""),
                    "")),
                AVERAGE(IF(
                    ISNUMBER(M130:V130),
                    IF(
                        M$4:V$4=2,
                        M130:V130,
                        ""),
                    ""))
            ),
            IF(
                Parameters!$D$17=1,
                IFERROR(
                    IF(
                        OR(
                            IF(
                                ISNUMBER(M130:V130),
                                IF(
                                    M$4:V$4=1,
                                    M130:V130,
                                    ""),
                                "")
                            =0),
                        0,
                        GEOMEAN(IF(
                            ISNUMBER(M130:V130),
                            IF(
                                M$4:V$4=1,
                                M130:V130,
                                ""),
                            ""))
                    ),
                    IF(
                        OR(IF(
                            ISNUMBER(M130:V130),
                            IF(
                                M$4:V$4=2,
                                M130:V130,
                                ""),
                            "")
                            =0),
                        0,
                        GEOMEAN(IF(
                            ISNUMBER(M130:V130),
                            IF(
                                M$4:V$4=2,
                                M130:V130,
                                ""),
                            "")))
                )
            )
        )
    )
)</f>
        <v>3.6666666666666599</v>
      </c>
      <c r="I130" s="191" cm="1">
        <f t="array" ref="I130">IF(
    SUM(IF(
            ISNUMBER(
                IF(
                    $M$5:$V$5,
                    (M130:V130),
                    "")),
            1,
            0))
        =0,
    NA(),
    IF(
        Parameters!$D$15=1,
        IF(
            SUM(--(ISNUMBER(IF($M$5:$V$5=1,(M130:V130),""))))&gt;0,
            MAX(IF(
                ISNUMBER(M130:V130),
                IF(
                    M$5:V$5=1,
                    M130:V130,
                    ""),
                "")),
            MAX(IF(
                ISNUMBER(M130:V130),
                IF(
                    M$5:V$5=2,
                    M130:V130,
                    ""),
                ""))
        ),
        IF(
            Parameters!$D$16=1,
            IFERROR(
                AVERAGE(IF(
                    ISNUMBER(M130:V130),
                    IF(
                        M$5:V$5=1,
                        M130:V130,
                        ""),
                    "")),
                AVERAGE(IF(
                    ISNUMBER(M130:V130),
                    IF(
                        M$5:V$5=2,
                        M130:V130,
                        ""),
                    ""))
            ),
            IF(
                Parameters!$D$17=1,
                IFERROR(
                    IF(
                        OR(
                            IF(
                                ISNUMBER(M130:V130),
                                IF(
                                    M$5:V$5=1,
                                    M130:V130,
                                    ""),
                                "")
                            =0),
                        0,
                        GEOMEAN(IF(
                            ISNUMBER(M130:V130),
                            IF(
                                M$5:V$5=1,
                                M130:V130,
                                ""),
                            ""))
                    ),
                    IF(
                        OR(IF(
                            ISNUMBER(M130:V130),
                            IF(
                                M$5:V$5=2,
                                M130:V130,
                                ""),
                            "")
                            =0),
                        0,
                        GEOMEAN(IF(
                            ISNUMBER(M130:V130),
                            IF(
                                M$5:V$5=2,
                                M130:V130,
                                ""),
                            "")))
                )
            )
        )
    )
)</f>
        <v>0</v>
      </c>
      <c r="J130" s="242">
        <v>45188</v>
      </c>
      <c r="K130" s="242">
        <v>45188</v>
      </c>
      <c r="L130" s="91" t="s">
        <v>206</v>
      </c>
      <c r="M130" s="192">
        <v>3.6666666666666599</v>
      </c>
      <c r="N130" s="192" t="s">
        <v>409</v>
      </c>
      <c r="O130" s="192">
        <v>0</v>
      </c>
      <c r="P130" s="192">
        <v>0</v>
      </c>
      <c r="Q130" s="192">
        <v>0</v>
      </c>
      <c r="R130" s="192" t="s">
        <v>409</v>
      </c>
      <c r="S130" s="192">
        <v>3.2</v>
      </c>
      <c r="T130" s="192" t="s">
        <v>409</v>
      </c>
      <c r="U130" s="192">
        <v>0</v>
      </c>
      <c r="V130" s="192" t="s">
        <v>409</v>
      </c>
      <c r="W130" s="192">
        <v>0</v>
      </c>
      <c r="X130" s="192" t="s">
        <v>409</v>
      </c>
      <c r="Y130" s="192"/>
      <c r="Z130" s="192"/>
      <c r="AA130" s="80"/>
      <c r="AB130" s="80"/>
      <c r="AC130" s="80"/>
    </row>
    <row r="131" spans="1:29" x14ac:dyDescent="0.2">
      <c r="A131" s="84">
        <v>124</v>
      </c>
      <c r="B131" s="84" t="str">
        <f ca="1"/>
        <v>Madagascar</v>
      </c>
      <c r="C131" s="84" t="str">
        <f ca="1"/>
        <v>MDG</v>
      </c>
      <c r="D131" s="219" t="str">
        <f ca="1"/>
        <v>SSF           Sub-Saharan Africa</v>
      </c>
      <c r="E131" s="219" t="str">
        <f ca="1"/>
        <v>IDA</v>
      </c>
      <c r="F131" s="190"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$M$4:$V$4,
                    (M131:V131),
                    "")),
            1,
            0))
        =0,
    NA(),
    IF(
        Parameters!$D$15=1,
        IF(
            SUM(--(ISNUMBER(IF($M$4:$V$4=1,(M131:V131),""))))&gt;0,
            MAX(IF(
                ISNUMBER(M131:V131),
                IF(
                    M$4:V$4=1,
                    M131:V131,
                    ""),
                "")),
            MAX(IF(
                ISNUMBER(M131:V131),
                IF(
                    M$4:V$4=2,
                    M131:V131,
                    ""),
                ""))
        ),
        IF(
            Parameters!$D$16=1,
            IFERROR(
                AVERAGE(IF(
                    ISNUMBER(M131:V131),
                    IF(
                        M$4:V$4=1,
                        M131:V131,
                        ""),
                    "")),
                AVERAGE(IF(
                    ISNUMBER(M131:V131),
                    IF(
                        M$4:V$4=2,
                        M131:V131,
                        ""),
                    ""))
            ),
            IF(
                Parameters!$D$17=1,
                IFERROR(
                    IF(
                        OR(
                            IF(
                                ISNUMBER(M131:V131),
                                IF(
                                    M$4:V$4=1,
                                    M131:V131,
                                    ""),
                                "")
                            =0),
                        0,
                        GEOMEAN(IF(
                            ISNUMBER(M131:V131),
                            IF(
                                M$4:V$4=1,
                                M131:V131,
                                ""),
                            ""))
                    ),
                    IF(
                        OR(IF(
                            ISNUMBER(M131:V131),
                            IF(
                                M$4:V$4=2,
                                M131:V131,
                                ""),
                            "")
                            =0),
                        0,
                        GEOMEAN(IF(
                            ISNUMBER(M131:V131),
                            IF(
                                M$4:V$4=2,
                                M131:V131,
                                ""),
                            "")))
                )
            )
        )
    )
)</f>
        <v>7.6666666666666599</v>
      </c>
      <c r="I131" s="191" cm="1">
        <f t="array" ref="I131">IF(
    SUM(IF(
            ISNUMBER(
                IF(
                    $M$5:$V$5,
                    (M131:V131),
                    "")),
            1,
            0))
        =0,
    NA(),
    IF(
        Parameters!$D$15=1,
        IF(
            SUM(--(ISNUMBER(IF($M$5:$V$5=1,(M131:V131),""))))&gt;0,
            MAX(IF(
                ISNUMBER(M131:V131),
                IF(
                    M$5:V$5=1,
                    M131:V131,
                    ""),
                "")),
            MAX(IF(
                ISNUMBER(M131:V131),
                IF(
                    M$5:V$5=2,
                    M131:V131,
                    ""),
                ""))
        ),
        IF(
            Parameters!$D$16=1,
            IFERROR(
                AVERAGE(IF(
                    ISNUMBER(M131:V131),
                    IF(
                        M$5:V$5=1,
                        M131:V131,
                        ""),
                    "")),
                AVERAGE(IF(
                    ISNUMBER(M131:V131),
                    IF(
                        M$5:V$5=2,
                        M131:V131,
                        ""),
                    ""))
            ),
            IF(
                Parameters!$D$17=1,
                IFERROR(
                    IF(
                        OR(
                            IF(
                                ISNUMBER(M131:V131),
                                IF(
                                    M$5:V$5=1,
                                    M131:V131,
                                    ""),
                                "")
                            =0),
                        0,
                        GEOMEAN(IF(
                            ISNUMBER(M131:V131),
                            IF(
                                M$5:V$5=1,
                                M131:V131,
                                ""),
                            ""))
                    ),
                    IF(
                        OR(IF(
                            ISNUMBER(M131:V131),
                            IF(
                                M$5:V$5=2,
                                M131:V131,
                                ""),
                            "")
                            =0),
                        0,
                        GEOMEAN(IF(
                            ISNUMBER(M131:V131),
                            IF(
                                M$5:V$5=2,
                                M131:V131,
                                ""),
                            "")))
                )
            )
        )
    )
)</f>
        <v>0</v>
      </c>
      <c r="J131" s="242">
        <v>45188</v>
      </c>
      <c r="K131" s="242">
        <v>45154</v>
      </c>
      <c r="L131" s="91" t="s">
        <v>208</v>
      </c>
      <c r="M131" s="192">
        <v>7.6666666666666599</v>
      </c>
      <c r="N131" s="192" t="s">
        <v>409</v>
      </c>
      <c r="O131" s="192">
        <v>0</v>
      </c>
      <c r="P131" s="192">
        <v>0</v>
      </c>
      <c r="Q131" s="192">
        <v>0</v>
      </c>
      <c r="R131" s="192" t="s">
        <v>409</v>
      </c>
      <c r="S131" s="192">
        <v>5.6</v>
      </c>
      <c r="T131" s="192" t="s">
        <v>409</v>
      </c>
      <c r="U131" s="192">
        <v>0</v>
      </c>
      <c r="V131" s="192" t="s">
        <v>409</v>
      </c>
      <c r="W131" s="192">
        <v>6.0606060606060601E-2</v>
      </c>
      <c r="X131" s="192" t="s">
        <v>409</v>
      </c>
      <c r="Y131" s="192"/>
      <c r="Z131" s="192"/>
      <c r="AA131" s="80"/>
      <c r="AB131" s="80"/>
      <c r="AC131" s="80"/>
    </row>
    <row r="132" spans="1:29" x14ac:dyDescent="0.2">
      <c r="A132" s="84">
        <v>125</v>
      </c>
      <c r="B132" s="84" t="str">
        <f ca="1"/>
        <v>Maldives</v>
      </c>
      <c r="C132" s="84" t="str">
        <f ca="1"/>
        <v>MDV</v>
      </c>
      <c r="D132" s="219" t="str">
        <f ca="1"/>
        <v>SAS           South Asia</v>
      </c>
      <c r="E132" s="219" t="str">
        <f ca="1"/>
        <v>IDA</v>
      </c>
      <c r="F132" s="190"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$M$4:$V$4,
                    (M132:V132),
                    "")),
            1,
            0))
        =0,
    NA(),
    IF(
        Parameters!$D$15=1,
        IF(
            SUM(--(ISNUMBER(IF($M$4:$V$4=1,(M132:V132),""))))&gt;0,
            MAX(IF(
                ISNUMBER(M132:V132),
                IF(
                    M$4:V$4=1,
                    M132:V132,
                    ""),
                "")),
            MAX(IF(
                ISNUMBER(M132:V132),
                IF(
                    M$4:V$4=2,
                    M132:V132,
                    ""),
                ""))
        ),
        IF(
            Parameters!$D$16=1,
            IFERROR(
                AVERAGE(IF(
                    ISNUMBER(M132:V132),
                    IF(
                        M$4:V$4=1,
                        M132:V132,
                        ""),
                    "")),
                AVERAGE(IF(
                    ISNUMBER(M132:V132),
                    IF(
                        M$4:V$4=2,
                        M132:V132,
                        ""),
                    ""))
            ),
            IF(
                Parameters!$D$17=1,
                IFERROR(
                    IF(
                        OR(
                            IF(
                                ISNUMBER(M132:V132),
                                IF(
                                    M$4:V$4=1,
                                    M132:V132,
                                    ""),
                                "")
                            =0),
                        0,
                        GEOMEAN(IF(
                            ISNUMBER(M132:V132),
                            IF(
                                M$4:V$4=1,
                                M132:V132,
                                ""),
                            ""))
                    ),
                    IF(
                        OR(IF(
                            ISNUMBER(M132:V132),
                            IF(
                                M$4:V$4=2,
                                M132:V132,
                                ""),
                            "")
                            =0),
                        0,
                        GEOMEAN(IF(
                            ISNUMBER(M132:V132),
                            IF(
                                M$4:V$4=2,
                                M132:V132,
                                ""),
                            "")))
                )
            )
        )
    )
)</f>
        <v>2.9999999999999898</v>
      </c>
      <c r="I132" s="191" cm="1">
        <f t="array" ref="I132">IF(
    SUM(IF(
            ISNUMBER(
                IF(
                    $M$5:$V$5,
                    (M132:V132),
                    "")),
            1,
            0))
        =0,
    NA(),
    IF(
        Parameters!$D$15=1,
        IF(
            SUM(--(ISNUMBER(IF($M$5:$V$5=1,(M132:V132),""))))&gt;0,
            MAX(IF(
                ISNUMBER(M132:V132),
                IF(
                    M$5:V$5=1,
                    M132:V132,
                    ""),
                "")),
            MAX(IF(
                ISNUMBER(M132:V132),
                IF(
                    M$5:V$5=2,
                    M132:V132,
                    ""),
                ""))
        ),
        IF(
            Parameters!$D$16=1,
            IFERROR(
                AVERAGE(IF(
                    ISNUMBER(M132:V132),
                    IF(
                        M$5:V$5=1,
                        M132:V132,
                        ""),
                    "")),
                AVERAGE(IF(
                    ISNUMBER(M132:V132),
                    IF(
                        M$5:V$5=2,
                        M132:V132,
                        ""),
                    ""))
            ),
            IF(
                Parameters!$D$17=1,
                IFERROR(
                    IF(
                        OR(
                            IF(
                                ISNUMBER(M132:V132),
                                IF(
                                    M$5:V$5=1,
                                    M132:V132,
                                    ""),
                                "")
                            =0),
                        0,
                        GEOMEAN(IF(
                            ISNUMBER(M132:V132),
                            IF(
                                M$5:V$5=1,
                                M132:V132,
                                ""),
                            ""))
                    ),
                    IF(
                        OR(IF(
                            ISNUMBER(M132:V132),
                            IF(
                                M$5:V$5=2,
                                M132:V132,
                                ""),
                            "")
                            =0),
                        0,
                        GEOMEAN(IF(
                            ISNUMBER(M132:V132),
                            IF(
                                M$5:V$5=2,
                                M132:V132,
                                ""),
                            "")))
                )
            )
        )
    )
)</f>
        <v>0</v>
      </c>
      <c r="J132" s="242">
        <v>45188</v>
      </c>
      <c r="K132" s="242">
        <v>45188</v>
      </c>
      <c r="L132" s="91" t="s">
        <v>210</v>
      </c>
      <c r="M132" s="192">
        <v>2.9999999999999898</v>
      </c>
      <c r="N132" s="192" t="s">
        <v>409</v>
      </c>
      <c r="O132" s="192">
        <v>0</v>
      </c>
      <c r="P132" s="192">
        <v>0</v>
      </c>
      <c r="Q132" s="192">
        <v>0</v>
      </c>
      <c r="R132" s="192" t="s">
        <v>409</v>
      </c>
      <c r="S132" s="192">
        <v>2.8</v>
      </c>
      <c r="T132" s="192" t="s">
        <v>409</v>
      </c>
      <c r="U132" s="192">
        <v>0</v>
      </c>
      <c r="V132" s="192" t="s">
        <v>409</v>
      </c>
      <c r="W132" s="192">
        <v>0.6</v>
      </c>
      <c r="X132" s="192" t="s">
        <v>409</v>
      </c>
      <c r="Y132" s="192"/>
      <c r="Z132" s="192"/>
      <c r="AA132" s="80"/>
      <c r="AB132" s="80"/>
      <c r="AC132" s="80"/>
    </row>
    <row r="133" spans="1:29" x14ac:dyDescent="0.2">
      <c r="A133" s="84">
        <v>126</v>
      </c>
      <c r="B133" s="84" t="str">
        <f ca="1"/>
        <v>Mexico</v>
      </c>
      <c r="C133" s="84" t="str">
        <f ca="1"/>
        <v>MEX</v>
      </c>
      <c r="D133" s="219" t="str">
        <f ca="1"/>
        <v>LCN           Latin America &amp; Caribbean</v>
      </c>
      <c r="E133" s="219" t="str">
        <f ca="1"/>
        <v>IBRD</v>
      </c>
      <c r="F133" s="190"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9.5742710775633775</v>
      </c>
      <c r="H133" s="80" cm="1">
        <f t="array" ref="H133">IF(
    SUM(IF(
            ISNUMBER(
                IF(
                    $M$4:$V$4,
                    (M133:V133),
                    "")),
            1,
            0))
        =0,
    NA(),
    IF(
        Parameters!$D$15=1,
        IF(
            SUM(--(ISNUMBER(IF($M$4:$V$4=1,(M133:V133),""))))&gt;0,
            MAX(IF(
                ISNUMBER(M133:V133),
                IF(
                    M$4:V$4=1,
                    M133:V133,
                    ""),
                "")),
            MAX(IF(
                ISNUMBER(M133:V133),
                IF(
                    M$4:V$4=2,
                    M133:V133,
                    ""),
                ""))
        ),
        IF(
            Parameters!$D$16=1,
            IFERROR(
                AVERAGE(IF(
                    ISNUMBER(M133:V133),
                    IF(
                        M$4:V$4=1,
                        M133:V133,
                        ""),
                    "")),
                AVERAGE(IF(
                    ISNUMBER(M133:V133),
                    IF(
                        M$4:V$4=2,
                        M133:V133,
                        ""),
                    ""))
            ),
            IF(
                Parameters!$D$17=1,
                IFERROR(
                    IF(
                        OR(
                            IF(
                                ISNUMBER(M133:V133),
                                IF(
                                    M$4:V$4=1,
                                    M133:V133,
                                    ""),
                                "")
                            =0),
                        0,
                        GEOMEAN(IF(
                            ISNUMBER(M133:V133),
                            IF(
                                M$4:V$4=1,
                                M133:V133,
                                ""),
                            ""))
                    ),
                    IF(
                        OR(IF(
                            ISNUMBER(M133:V133),
                            IF(
                                M$4:V$4=2,
                                M133:V133,
                                ""),
                            "")
                            =0),
                        0,
                        GEOMEAN(IF(
                            ISNUMBER(M133:V133),
                            IF(
                                M$4:V$4=2,
                                M133:V133,
                                ""),
                            "")))
                )
            )
        )
    )
)</f>
        <v>9.1666666666666607</v>
      </c>
      <c r="I133" s="191" cm="1">
        <f t="array" ref="I133">IF(
    SUM(IF(
            ISNUMBER(
                IF(
                    $M$5:$V$5,
                    (M133:V133),
                    "")),
            1,
            0))
        =0,
    NA(),
    IF(
        Parameters!$D$15=1,
        IF(
            SUM(--(ISNUMBER(IF($M$5:$V$5=1,(M133:V133),""))))&gt;0,
            MAX(IF(
                ISNUMBER(M133:V133),
                IF(
                    M$5:V$5=1,
                    M133:V133,
                    ""),
                "")),
            MAX(IF(
                ISNUMBER(M133:V133),
                IF(
                    M$5:V$5=2,
                    M133:V133,
                    ""),
                ""))
        ),
        IF(
            Parameters!$D$16=1,
            IFERROR(
                AVERAGE(IF(
                    ISNUMBER(M133:V133),
                    IF(
                        M$5:V$5=1,
                        M133:V133,
                        ""),
                    "")),
                AVERAGE(IF(
                    ISNUMBER(M133:V133),
                    IF(
                        M$5:V$5=2,
                        M133:V133,
                        ""),
                    ""))
            ),
            IF(
                Parameters!$D$17=1,
                IFERROR(
                    IF(
                        OR(
                            IF(
                                ISNUMBER(M133:V133),
                                IF(
                                    M$5:V$5=1,
                                    M133:V133,
                                    ""),
                                "")
                            =0),
                        0,
                        GEOMEAN(IF(
                            ISNUMBER(M133:V133),
                            IF(
                                M$5:V$5=1,
                                M133:V133,
                                ""),
                            ""))
                    ),
                    IF(
                        OR(IF(
                            ISNUMBER(M133:V133),
                            IF(
                                M$5:V$5=2,
                                M133:V133,
                                ""),
                            "")
                            =0),
                        0,
                        GEOMEAN(IF(
                            ISNUMBER(M133:V133),
                            IF(
                                M$5:V$5=2,
                                M133:V133,
                                ""),
                            "")))
                )
            )
        )
    )
)</f>
        <v>10</v>
      </c>
      <c r="J133" s="242">
        <v>45188</v>
      </c>
      <c r="K133" s="242">
        <v>45203</v>
      </c>
      <c r="L133" s="91" t="s">
        <v>212</v>
      </c>
      <c r="M133" s="192">
        <v>9.1666666666666607</v>
      </c>
      <c r="N133" s="192">
        <v>10</v>
      </c>
      <c r="O133" s="192">
        <v>0</v>
      </c>
      <c r="P133" s="192">
        <v>0</v>
      </c>
      <c r="Q133" s="192">
        <v>0</v>
      </c>
      <c r="R133" s="192" t="s">
        <v>409</v>
      </c>
      <c r="S133" s="192">
        <v>6.5</v>
      </c>
      <c r="T133" s="192" t="s">
        <v>920</v>
      </c>
      <c r="U133" s="192">
        <v>0</v>
      </c>
      <c r="V133" s="192" t="s">
        <v>409</v>
      </c>
      <c r="W133" s="192">
        <v>8.4415584415584402E-2</v>
      </c>
      <c r="X133" s="192" t="s">
        <v>409</v>
      </c>
      <c r="Y133" s="192"/>
      <c r="Z133" s="192"/>
      <c r="AA133" s="80"/>
      <c r="AB133" s="80"/>
      <c r="AC133" s="80"/>
    </row>
    <row r="134" spans="1:29" x14ac:dyDescent="0.2">
      <c r="A134" s="84">
        <v>127</v>
      </c>
      <c r="B134" s="84" t="str">
        <f ca="1"/>
        <v>Marshall Islands</v>
      </c>
      <c r="C134" s="84" t="str">
        <f ca="1"/>
        <v>MHL</v>
      </c>
      <c r="D134" s="219" t="str">
        <f ca="1"/>
        <v>EAS           East Asia &amp; Pacific</v>
      </c>
      <c r="E134" s="219" t="str">
        <f ca="1"/>
        <v>IDA</v>
      </c>
      <c r="F134" s="190" t="str">
        <f t="shared" ca="1" si="4"/>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$M$4:$V$4,
                    (M134:V134),
                    "")),
            1,
            0))
        =0,
    NA(),
    IF(
        Parameters!$D$15=1,
        IF(
            SUM(--(ISNUMBER(IF($M$4:$V$4=1,(M134:V134),""))))&gt;0,
            MAX(IF(
                ISNUMBER(M134:V134),
                IF(
                    M$4:V$4=1,
                    M134:V134,
                    ""),
                "")),
            MAX(IF(
                ISNUMBER(M134:V134),
                IF(
                    M$4:V$4=2,
                    M134:V134,
                    ""),
                ""))
        ),
        IF(
            Parameters!$D$16=1,
            IFERROR(
                AVERAGE(IF(
                    ISNUMBER(M134:V134),
                    IF(
                        M$4:V$4=1,
                        M134:V134,
                        ""),
                    "")),
                AVERAGE(IF(
                    ISNUMBER(M134:V134),
                    IF(
                        M$4:V$4=2,
                        M134:V134,
                        ""),
                    ""))
            ),
            IF(
                Parameters!$D$17=1,
                IFERROR(
                    IF(
                        OR(
                            IF(
                                ISNUMBER(M134:V134),
                                IF(
                                    M$4:V$4=1,
                                    M134:V134,
                                    ""),
                                "")
                            =0),
                        0,
                        GEOMEAN(IF(
                            ISNUMBER(M134:V134),
                            IF(
                                M$4:V$4=1,
                                M134:V134,
                                ""),
                            ""))
                    ),
                    IF(
                        OR(IF(
                            ISNUMBER(M134:V134),
                            IF(
                                M$4:V$4=2,
                                M134:V134,
                                ""),
                            "")
                            =0),
                        0,
                        GEOMEAN(IF(
                            ISNUMBER(M134:V134),
                            IF(
                                M$4:V$4=2,
                                M134:V134,
                                ""),
                            "")))
                )
            )
        )
    )
)</f>
        <v>5.6666666666666599</v>
      </c>
      <c r="I134" s="191" cm="1">
        <f t="array" ref="I134">IF(
    SUM(IF(
            ISNUMBER(
                IF(
                    $M$5:$V$5,
                    (M134:V134),
                    "")),
            1,
            0))
        =0,
    NA(),
    IF(
        Parameters!$D$15=1,
        IF(
            SUM(--(ISNUMBER(IF($M$5:$V$5=1,(M134:V134),""))))&gt;0,
            MAX(IF(
                ISNUMBER(M134:V134),
                IF(
                    M$5:V$5=1,
                    M134:V134,
                    ""),
                "")),
            MAX(IF(
                ISNUMBER(M134:V134),
                IF(
                    M$5:V$5=2,
                    M134:V134,
                    ""),
                ""))
        ),
        IF(
            Parameters!$D$16=1,
            IFERROR(
                AVERAGE(IF(
                    ISNUMBER(M134:V134),
                    IF(
                        M$5:V$5=1,
                        M134:V134,
                        ""),
                    "")),
                AVERAGE(IF(
                    ISNUMBER(M134:V134),
                    IF(
                        M$5:V$5=2,
                        M134:V134,
                        ""),
                    ""))
            ),
            IF(
                Parameters!$D$17=1,
                IFERROR(
                    IF(
                        OR(
                            IF(
                                ISNUMBER(M134:V134),
                                IF(
                                    M$5:V$5=1,
                                    M134:V134,
                                    ""),
                                "")
                            =0),
                        0,
                        GEOMEAN(IF(
                            ISNUMBER(M134:V134),
                            IF(
                                M$5:V$5=1,
                                M134:V134,
                                ""),
                            ""))
                    ),
                    IF(
                        OR(IF(
                            ISNUMBER(M134:V134),
                            IF(
                                M$5:V$5=2,
                                M134:V134,
                                ""),
                            "")
                            =0),
                        0,
                        GEOMEAN(IF(
                            ISNUMBER(M134:V134),
                            IF(
                                M$5:V$5=2,
                                M134:V134,
                                ""),
                            "")))
                )
            )
        )
    )
)</f>
        <v>0</v>
      </c>
      <c r="J134" s="242">
        <v>45188</v>
      </c>
      <c r="K134" s="242">
        <v>45188</v>
      </c>
      <c r="L134" s="91" t="s">
        <v>214</v>
      </c>
      <c r="M134" s="192">
        <v>5.6666666666666599</v>
      </c>
      <c r="N134" s="192" t="s">
        <v>409</v>
      </c>
      <c r="O134" s="192">
        <v>0</v>
      </c>
      <c r="P134" s="192">
        <v>0</v>
      </c>
      <c r="Q134" s="192">
        <v>0</v>
      </c>
      <c r="R134" s="192" t="s">
        <v>409</v>
      </c>
      <c r="S134" s="192">
        <v>4.4000000000000004</v>
      </c>
      <c r="T134" s="192" t="s">
        <v>409</v>
      </c>
      <c r="U134" s="192">
        <v>0</v>
      </c>
      <c r="V134" s="192" t="s">
        <v>409</v>
      </c>
      <c r="W134" s="192">
        <v>0.14285714285714199</v>
      </c>
      <c r="X134" s="192" t="s">
        <v>409</v>
      </c>
      <c r="Y134" s="192"/>
      <c r="Z134" s="192"/>
      <c r="AA134" s="80"/>
      <c r="AB134" s="80"/>
      <c r="AC134" s="80"/>
    </row>
    <row r="135" spans="1:29" x14ac:dyDescent="0.2">
      <c r="A135" s="84">
        <v>128</v>
      </c>
      <c r="B135" s="84" t="str">
        <f ca="1"/>
        <v>North Macedonia</v>
      </c>
      <c r="C135" s="84" t="str">
        <f ca="1"/>
        <v>MKD</v>
      </c>
      <c r="D135" s="219" t="str">
        <f ca="1"/>
        <v>ECS           Europe &amp; Central Asia</v>
      </c>
      <c r="E135" s="219" t="str">
        <f ca="1"/>
        <v>IBRD</v>
      </c>
      <c r="F135" s="190"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$M$4:$V$4,
                    (M135:V135),
                    "")),
            1,
            0))
        =0,
    NA(),
    IF(
        Parameters!$D$15=1,
        IF(
            SUM(--(ISNUMBER(IF($M$4:$V$4=1,(M135:V135),""))))&gt;0,
            MAX(IF(
                ISNUMBER(M135:V135),
                IF(
                    M$4:V$4=1,
                    M135:V135,
                    ""),
                "")),
            MAX(IF(
                ISNUMBER(M135:V135),
                IF(
                    M$4:V$4=2,
                    M135:V135,
                    ""),
                ""))
        ),
        IF(
            Parameters!$D$16=1,
            IFERROR(
                AVERAGE(IF(
                    ISNUMBER(M135:V135),
                    IF(
                        M$4:V$4=1,
                        M135:V135,
                        ""),
                    "")),
                AVERAGE(IF(
                    ISNUMBER(M135:V135),
                    IF(
                        M$4:V$4=2,
                        M135:V135,
                        ""),
                    ""))
            ),
            IF(
                Parameters!$D$17=1,
                IFERROR(
                    IF(
                        OR(
                            IF(
                                ISNUMBER(M135:V135),
                                IF(
                                    M$4:V$4=1,
                                    M135:V135,
                                    ""),
                                "")
                            =0),
                        0,
                        GEOMEAN(IF(
                            ISNUMBER(M135:V135),
                            IF(
                                M$4:V$4=1,
                                M135:V135,
                                ""),
                            ""))
                    ),
                    IF(
                        OR(IF(
                            ISNUMBER(M135:V135),
                            IF(
                                M$4:V$4=2,
                                M135:V135,
                                ""),
                            "")
                            =0),
                        0,
                        GEOMEAN(IF(
                            ISNUMBER(M135:V135),
                            IF(
                                M$4:V$4=2,
                                M135:V135,
                                ""),
                            "")))
                )
            )
        )
    )
)</f>
        <v>3.3333333333333299</v>
      </c>
      <c r="I135" s="191" cm="1">
        <f t="array" ref="I135">IF(
    SUM(IF(
            ISNUMBER(
                IF(
                    $M$5:$V$5,
                    (M135:V135),
                    "")),
            1,
            0))
        =0,
    NA(),
    IF(
        Parameters!$D$15=1,
        IF(
            SUM(--(ISNUMBER(IF($M$5:$V$5=1,(M135:V135),""))))&gt;0,
            MAX(IF(
                ISNUMBER(M135:V135),
                IF(
                    M$5:V$5=1,
                    M135:V135,
                    ""),
                "")),
            MAX(IF(
                ISNUMBER(M135:V135),
                IF(
                    M$5:V$5=2,
                    M135:V135,
                    ""),
                ""))
        ),
        IF(
            Parameters!$D$16=1,
            IFERROR(
                AVERAGE(IF(
                    ISNUMBER(M135:V135),
                    IF(
                        M$5:V$5=1,
                        M135:V135,
                        ""),
                    "")),
                AVERAGE(IF(
                    ISNUMBER(M135:V135),
                    IF(
                        M$5:V$5=2,
                        M135:V135,
                        ""),
                    ""))
            ),
            IF(
                Parameters!$D$17=1,
                IFERROR(
                    IF(
                        OR(
                            IF(
                                ISNUMBER(M135:V135),
                                IF(
                                    M$5:V$5=1,
                                    M135:V135,
                                    ""),
                                "")
                            =0),
                        0,
                        GEOMEAN(IF(
                            ISNUMBER(M135:V135),
                            IF(
                                M$5:V$5=1,
                                M135:V135,
                                ""),
                            ""))
                    ),
                    IF(
                        OR(IF(
                            ISNUMBER(M135:V135),
                            IF(
                                M$5:V$5=2,
                                M135:V135,
                                ""),
                            "")
                            =0),
                        0,
                        GEOMEAN(IF(
                            ISNUMBER(M135:V135),
                            IF(
                                M$5:V$5=2,
                                M135:V135,
                                ""),
                            "")))
                )
            )
        )
    )
)</f>
        <v>0</v>
      </c>
      <c r="J135" s="242">
        <v>45188</v>
      </c>
      <c r="K135" s="242">
        <v>44831</v>
      </c>
      <c r="L135" s="91" t="s">
        <v>216</v>
      </c>
      <c r="M135" s="192">
        <v>3.3333333333333299</v>
      </c>
      <c r="N135" s="192" t="s">
        <v>409</v>
      </c>
      <c r="O135" s="192">
        <v>0</v>
      </c>
      <c r="P135" s="192">
        <v>0</v>
      </c>
      <c r="Q135" s="192">
        <v>0</v>
      </c>
      <c r="R135" s="192" t="s">
        <v>409</v>
      </c>
      <c r="S135" s="192">
        <v>3</v>
      </c>
      <c r="T135" s="192" t="s">
        <v>409</v>
      </c>
      <c r="U135" s="192">
        <v>0</v>
      </c>
      <c r="V135" s="192" t="s">
        <v>409</v>
      </c>
      <c r="W135" s="192">
        <v>0</v>
      </c>
      <c r="X135" s="192" t="s">
        <v>409</v>
      </c>
      <c r="Y135" s="192"/>
      <c r="Z135" s="192"/>
      <c r="AA135" s="80"/>
      <c r="AB135" s="80"/>
      <c r="AC135" s="80"/>
    </row>
    <row r="136" spans="1:29" x14ac:dyDescent="0.2">
      <c r="A136" s="84">
        <v>129</v>
      </c>
      <c r="B136" s="84" t="str">
        <f ca="1"/>
        <v>Mali</v>
      </c>
      <c r="C136" s="84" t="str">
        <f ca="1"/>
        <v>MLI</v>
      </c>
      <c r="D136" s="219" t="str">
        <f ca="1"/>
        <v>SSF           Sub-Saharan Africa</v>
      </c>
      <c r="E136" s="219" t="str">
        <f ca="1"/>
        <v>IDA</v>
      </c>
      <c r="F136" s="190"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0</v>
      </c>
      <c r="H136" s="80" cm="1">
        <f t="array" ref="H136">IF(
    SUM(IF(
            ISNUMBER(
                IF(
                    $M$4:$V$4,
                    (M136:V136),
                    "")),
            1,
            0))
        =0,
    NA(),
    IF(
        Parameters!$D$15=1,
        IF(
            SUM(--(ISNUMBER(IF($M$4:$V$4=1,(M136:V136),""))))&gt;0,
            MAX(IF(
                ISNUMBER(M136:V136),
                IF(
                    M$4:V$4=1,
                    M136:V136,
                    ""),
                "")),
            MAX(IF(
                ISNUMBER(M136:V136),
                IF(
                    M$4:V$4=2,
                    M136:V136,
                    ""),
                ""))
        ),
        IF(
            Parameters!$D$16=1,
            IFERROR(
                AVERAGE(IF(
                    ISNUMBER(M136:V136),
                    IF(
                        M$4:V$4=1,
                        M136:V136,
                        ""),
                    "")),
                AVERAGE(IF(
                    ISNUMBER(M136:V136),
                    IF(
                        M$4:V$4=2,
                        M136:V136,
                        ""),
                    ""))
            ),
            IF(
                Parameters!$D$17=1,
                IFERROR(
                    IF(
                        OR(
                            IF(
                                ISNUMBER(M136:V136),
                                IF(
                                    M$4:V$4=1,
                                    M136:V136,
                                    ""),
                                "")
                            =0),
                        0,
                        GEOMEAN(IF(
                            ISNUMBER(M136:V136),
                            IF(
                                M$4:V$4=1,
                                M136:V136,
                                ""),
                            ""))
                    ),
                    IF(
                        OR(IF(
                            ISNUMBER(M136:V136),
                            IF(
                                M$4:V$4=2,
                                M136:V136,
                                ""),
                            "")
                            =0),
                        0,
                        GEOMEAN(IF(
                            ISNUMBER(M136:V136),
                            IF(
                                M$4:V$4=2,
                                M136:V136,
                                ""),
                            "")))
                )
            )
        )
    )
)</f>
        <v>4.6666666666666599</v>
      </c>
      <c r="I136" s="191" cm="1">
        <f t="array" ref="I136">IF(
    SUM(IF(
            ISNUMBER(
                IF(
                    $M$5:$V$5,
                    (M136:V136),
                    "")),
            1,
            0))
        =0,
    NA(),
    IF(
        Parameters!$D$15=1,
        IF(
            SUM(--(ISNUMBER(IF($M$5:$V$5=1,(M136:V136),""))))&gt;0,
            MAX(IF(
                ISNUMBER(M136:V136),
                IF(
                    M$5:V$5=1,
                    M136:V136,
                    ""),
                "")),
            MAX(IF(
                ISNUMBER(M136:V136),
                IF(
                    M$5:V$5=2,
                    M136:V136,
                    ""),
                ""))
        ),
        IF(
            Parameters!$D$16=1,
            IFERROR(
                AVERAGE(IF(
                    ISNUMBER(M136:V136),
                    IF(
                        M$5:V$5=1,
                        M136:V136,
                        ""),
                    "")),
                AVERAGE(IF(
                    ISNUMBER(M136:V136),
                    IF(
                        M$5:V$5=2,
                        M136:V136,
                        ""),
                    ""))
            ),
            IF(
                Parameters!$D$17=1,
                IFERROR(
                    IF(
                        OR(
                            IF(
                                ISNUMBER(M136:V136),
                                IF(
                                    M$5:V$5=1,
                                    M136:V136,
                                    ""),
                                "")
                            =0),
                        0,
                        GEOMEAN(IF(
                            ISNUMBER(M136:V136),
                            IF(
                                M$5:V$5=1,
                                M136:V136,
                                ""),
                            ""))
                    ),
                    IF(
                        OR(IF(
                            ISNUMBER(M136:V136),
                            IF(
                                M$5:V$5=2,
                                M136:V136,
                                ""),
                            "")
                            =0),
                        0,
                        GEOMEAN(IF(
                            ISNUMBER(M136:V136),
                            IF(
                                M$5:V$5=2,
                                M136:V136,
                                ""),
                            "")))
                )
            )
        )
    )
)</f>
        <v>0</v>
      </c>
      <c r="J136" s="242">
        <v>45188</v>
      </c>
      <c r="K136" s="242">
        <v>45188</v>
      </c>
      <c r="L136" s="91" t="s">
        <v>218</v>
      </c>
      <c r="M136" s="192">
        <v>4.6666666666666599</v>
      </c>
      <c r="N136" s="192" t="s">
        <v>409</v>
      </c>
      <c r="O136" s="192">
        <v>0</v>
      </c>
      <c r="P136" s="192">
        <v>0</v>
      </c>
      <c r="Q136" s="192">
        <v>0</v>
      </c>
      <c r="R136" s="192" t="s">
        <v>409</v>
      </c>
      <c r="S136" s="192">
        <v>3.8</v>
      </c>
      <c r="T136" s="192" t="s">
        <v>409</v>
      </c>
      <c r="U136" s="192">
        <v>0</v>
      </c>
      <c r="V136" s="192" t="s">
        <v>409</v>
      </c>
      <c r="W136" s="192">
        <v>0.261538461538461</v>
      </c>
      <c r="X136" s="192" t="s">
        <v>409</v>
      </c>
      <c r="Y136" s="192"/>
      <c r="Z136" s="192"/>
      <c r="AA136" s="80"/>
      <c r="AB136" s="80"/>
      <c r="AC136" s="80"/>
    </row>
    <row r="137" spans="1:29" x14ac:dyDescent="0.2">
      <c r="A137" s="84">
        <v>130</v>
      </c>
      <c r="B137" s="84" t="str">
        <f ca="1"/>
        <v>Malta</v>
      </c>
      <c r="C137" s="84" t="str">
        <f ca="1"/>
        <v>MLT</v>
      </c>
      <c r="D137" s="219" t="str">
        <f ca="1"/>
        <v>MEA           Middle East &amp; North Africa</v>
      </c>
      <c r="E137" s="219" t="str">
        <f ca="1"/>
        <v>NA</v>
      </c>
      <c r="F137" s="190"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$M$4:$V$4,
                    (M137:V137),
                    "")),
            1,
            0))
        =0,
    NA(),
    IF(
        Parameters!$D$15=1,
        IF(
            SUM(--(ISNUMBER(IF($M$4:$V$4=1,(M137:V137),""))))&gt;0,
            MAX(IF(
                ISNUMBER(M137:V137),
                IF(
                    M$4:V$4=1,
                    M137:V137,
                    ""),
                "")),
            MAX(IF(
                ISNUMBER(M137:V137),
                IF(
                    M$4:V$4=2,
                    M137:V137,
                    ""),
                ""))
        ),
        IF(
            Parameters!$D$16=1,
            IFERROR(
                AVERAGE(IF(
                    ISNUMBER(M137:V137),
                    IF(
                        M$4:V$4=1,
                        M137:V137,
                        ""),
                    "")),
                AVERAGE(IF(
                    ISNUMBER(M137:V137),
                    IF(
                        M$4:V$4=2,
                        M137:V137,
                        ""),
                    ""))
            ),
            IF(
                Parameters!$D$17=1,
                IFERROR(
                    IF(
                        OR(
                            IF(
                                ISNUMBER(M137:V137),
                                IF(
                                    M$4:V$4=1,
                                    M137:V137,
                                    ""),
                                "")
                            =0),
                        0,
                        GEOMEAN(IF(
                            ISNUMBER(M137:V137),
                            IF(
                                M$4:V$4=1,
                                M137:V137,
                                ""),
                            ""))
                    ),
                    IF(
                        OR(IF(
                            ISNUMBER(M137:V137),
                            IF(
                                M$4:V$4=2,
                                M137:V137,
                                ""),
                            "")
                            =0),
                        0,
                        GEOMEAN(IF(
                            ISNUMBER(M137:V137),
                            IF(
                                M$4:V$4=2,
                                M137:V137,
                                ""),
                            "")))
                )
            )
        )
    )
)</f>
        <v>1.1666666666666601</v>
      </c>
      <c r="I137" s="191" cm="1">
        <f t="array" ref="I137">IF(
    SUM(IF(
            ISNUMBER(
                IF(
                    $M$5:$V$5,
                    (M137:V137),
                    "")),
            1,
            0))
        =0,
    NA(),
    IF(
        Parameters!$D$15=1,
        IF(
            SUM(--(ISNUMBER(IF($M$5:$V$5=1,(M137:V137),""))))&gt;0,
            MAX(IF(
                ISNUMBER(M137:V137),
                IF(
                    M$5:V$5=1,
                    M137:V137,
                    ""),
                "")),
            MAX(IF(
                ISNUMBER(M137:V137),
                IF(
                    M$5:V$5=2,
                    M137:V137,
                    ""),
                ""))
        ),
        IF(
            Parameters!$D$16=1,
            IFERROR(
                AVERAGE(IF(
                    ISNUMBER(M137:V137),
                    IF(
                        M$5:V$5=1,
                        M137:V137,
                        ""),
                    "")),
                AVERAGE(IF(
                    ISNUMBER(M137:V137),
                    IF(
                        M$5:V$5=2,
                        M137:V137,
                        ""),
                    ""))
            ),
            IF(
                Parameters!$D$17=1,
                IFERROR(
                    IF(
                        OR(
                            IF(
                                ISNUMBER(M137:V137),
                                IF(
                                    M$5:V$5=1,
                                    M137:V137,
                                    ""),
                                "")
                            =0),
                        0,
                        GEOMEAN(IF(
                            ISNUMBER(M137:V137),
                            IF(
                                M$5:V$5=1,
                                M137:V137,
                                ""),
                            ""))
                    ),
                    IF(
                        OR(IF(
                            ISNUMBER(M137:V137),
                            IF(
                                M$5:V$5=2,
                                M137:V137,
                                ""),
                            "")
                            =0),
                        0,
                        GEOMEAN(IF(
                            ISNUMBER(M137:V137),
                            IF(
                                M$5:V$5=2,
                                M137:V137,
                                ""),
                            "")))
                )
            )
        )
    )
)</f>
        <v>0</v>
      </c>
      <c r="J137" s="242">
        <v>45188</v>
      </c>
      <c r="K137" s="242">
        <v>45075</v>
      </c>
      <c r="L137" s="91" t="s">
        <v>220</v>
      </c>
      <c r="M137" s="192">
        <v>1.1666666666666601</v>
      </c>
      <c r="N137" s="192" t="s">
        <v>409</v>
      </c>
      <c r="O137" s="192">
        <v>0</v>
      </c>
      <c r="P137" s="192">
        <v>0</v>
      </c>
      <c r="Q137" s="192">
        <v>0</v>
      </c>
      <c r="R137" s="192" t="s">
        <v>409</v>
      </c>
      <c r="S137" s="192">
        <v>1.7</v>
      </c>
      <c r="T137" s="192" t="s">
        <v>409</v>
      </c>
      <c r="U137" s="192">
        <v>0</v>
      </c>
      <c r="V137" s="192" t="s">
        <v>409</v>
      </c>
      <c r="W137" s="192">
        <v>0</v>
      </c>
      <c r="X137" s="192" t="s">
        <v>409</v>
      </c>
      <c r="Y137" s="192"/>
      <c r="Z137" s="192"/>
      <c r="AA137" s="80"/>
      <c r="AB137" s="80"/>
      <c r="AC137" s="80"/>
    </row>
    <row r="138" spans="1:29" x14ac:dyDescent="0.2">
      <c r="A138" s="84">
        <v>131</v>
      </c>
      <c r="B138" s="84" t="str">
        <f ca="1"/>
        <v>Myanmar</v>
      </c>
      <c r="C138" s="84" t="str">
        <f ca="1"/>
        <v>MMR</v>
      </c>
      <c r="D138" s="219" t="str">
        <f ca="1"/>
        <v>EAS           East Asia &amp; Pacific</v>
      </c>
      <c r="E138" s="219" t="str">
        <f ca="1"/>
        <v>IDA</v>
      </c>
      <c r="F138" s="190"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10</v>
      </c>
      <c r="H138" s="80" cm="1">
        <f t="array" ref="H138">IF(
    SUM(IF(
            ISNUMBER(
                IF(
                    $M$4:$V$4,
                    (M138:V138),
                    "")),
            1,
            0))
        =0,
    NA(),
    IF(
        Parameters!$D$15=1,
        IF(
            SUM(--(ISNUMBER(IF($M$4:$V$4=1,(M138:V138),""))))&gt;0,
            MAX(IF(
                ISNUMBER(M138:V138),
                IF(
                    M$4:V$4=1,
                    M138:V138,
                    ""),
                "")),
            MAX(IF(
                ISNUMBER(M138:V138),
                IF(
                    M$4:V$4=2,
                    M138:V138,
                    ""),
                ""))
        ),
        IF(
            Parameters!$D$16=1,
            IFERROR(
                AVERAGE(IF(
                    ISNUMBER(M138:V138),
                    IF(
                        M$4:V$4=1,
                        M138:V138,
                        ""),
                    "")),
                AVERAGE(IF(
                    ISNUMBER(M138:V138),
                    IF(
                        M$4:V$4=2,
                        M138:V138,
                        ""),
                    ""))
            ),
            IF(
                Parameters!$D$17=1,
                IFERROR(
                    IF(
                        OR(
                            IF(
                                ISNUMBER(M138:V138),
                                IF(
                                    M$4:V$4=1,
                                    M138:V138,
                                    ""),
                                "")
                            =0),
                        0,
                        GEOMEAN(IF(
                            ISNUMBER(M138:V138),
                            IF(
                                M$4:V$4=1,
                                M138:V138,
                                ""),
                            ""))
                    ),
                    IF(
                        OR(IF(
                            ISNUMBER(M138:V138),
                            IF(
                                M$4:V$4=2,
                                M138:V138,
                                ""),
                            "")
                            =0),
                        0,
                        GEOMEAN(IF(
                            ISNUMBER(M138:V138),
                            IF(
                                M$4:V$4=2,
                                M138:V138,
                                ""),
                            "")))
                )
            )
        )
    )
)</f>
        <v>10</v>
      </c>
      <c r="I138" s="191" cm="1">
        <f t="array" ref="I138">IF(
    SUM(IF(
            ISNUMBER(
                IF(
                    $M$5:$V$5,
                    (M138:V138),
                    "")),
            1,
            0))
        =0,
    NA(),
    IF(
        Parameters!$D$15=1,
        IF(
            SUM(--(ISNUMBER(IF($M$5:$V$5=1,(M138:V138),""))))&gt;0,
            MAX(IF(
                ISNUMBER(M138:V138),
                IF(
                    M$5:V$5=1,
                    M138:V138,
                    ""),
                "")),
            MAX(IF(
                ISNUMBER(M138:V138),
                IF(
                    M$5:V$5=2,
                    M138:V138,
                    ""),
                ""))
        ),
        IF(
            Parameters!$D$16=1,
            IFERROR(
                AVERAGE(IF(
                    ISNUMBER(M138:V138),
                    IF(
                        M$5:V$5=1,
                        M138:V138,
                        ""),
                    "")),
                AVERAGE(IF(
                    ISNUMBER(M138:V138),
                    IF(
                        M$5:V$5=2,
                        M138:V138,
                        ""),
                    ""))
            ),
            IF(
                Parameters!$D$17=1,
                IFERROR(
                    IF(
                        OR(
                            IF(
                                ISNUMBER(M138:V138),
                                IF(
                                    M$5:V$5=1,
                                    M138:V138,
                                    ""),
                                "")
                            =0),
                        0,
                        GEOMEAN(IF(
                            ISNUMBER(M138:V138),
                            IF(
                                M$5:V$5=1,
                                M138:V138,
                                ""),
                            ""))
                    ),
                    IF(
                        OR(IF(
                            ISNUMBER(M138:V138),
                            IF(
                                M$5:V$5=2,
                                M138:V138,
                                ""),
                            "")
                            =0),
                        0,
                        GEOMEAN(IF(
                            ISNUMBER(M138:V138),
                            IF(
                                M$5:V$5=2,
                                M138:V138,
                                ""),
                            "")))
                )
            )
        )
    )
)</f>
        <v>10</v>
      </c>
      <c r="J138" s="242">
        <v>45188</v>
      </c>
      <c r="K138" s="242">
        <v>45188</v>
      </c>
      <c r="L138" s="91" t="s">
        <v>222</v>
      </c>
      <c r="M138" s="192">
        <v>10</v>
      </c>
      <c r="N138" s="192">
        <v>0</v>
      </c>
      <c r="O138" s="192">
        <v>0</v>
      </c>
      <c r="P138" s="192">
        <v>0</v>
      </c>
      <c r="Q138" s="192">
        <v>10</v>
      </c>
      <c r="R138" s="192" t="s">
        <v>409</v>
      </c>
      <c r="S138" s="192">
        <v>7.2</v>
      </c>
      <c r="T138" s="192" t="s">
        <v>919</v>
      </c>
      <c r="U138" s="192">
        <v>0</v>
      </c>
      <c r="V138" s="192" t="s">
        <v>409</v>
      </c>
      <c r="W138" s="192">
        <v>0.36363636363636298</v>
      </c>
      <c r="X138" s="192" t="s">
        <v>409</v>
      </c>
      <c r="Y138" s="192"/>
      <c r="Z138" s="192"/>
      <c r="AA138" s="80"/>
      <c r="AB138" s="80"/>
      <c r="AC138" s="80"/>
    </row>
    <row r="139" spans="1:29" x14ac:dyDescent="0.2">
      <c r="A139" s="84">
        <v>132</v>
      </c>
      <c r="B139" s="84" t="str">
        <f ca="1"/>
        <v>Montenegro</v>
      </c>
      <c r="C139" s="84" t="str">
        <f ca="1"/>
        <v>MNE</v>
      </c>
      <c r="D139" s="219" t="str">
        <f ca="1"/>
        <v>ECS           Europe &amp; Central Asia</v>
      </c>
      <c r="E139" s="219" t="str">
        <f ca="1"/>
        <v>IBRD</v>
      </c>
      <c r="F139" s="190"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$M$4:$V$4,
                    (M139:V139),
                    "")),
            1,
            0))
        =0,
    NA(),
    IF(
        Parameters!$D$15=1,
        IF(
            SUM(--(ISNUMBER(IF($M$4:$V$4=1,(M139:V139),""))))&gt;0,
            MAX(IF(
                ISNUMBER(M139:V139),
                IF(
                    M$4:V$4=1,
                    M139:V139,
                    ""),
                "")),
            MAX(IF(
                ISNUMBER(M139:V139),
                IF(
                    M$4:V$4=2,
                    M139:V139,
                    ""),
                ""))
        ),
        IF(
            Parameters!$D$16=1,
            IFERROR(
                AVERAGE(IF(
                    ISNUMBER(M139:V139),
                    IF(
                        M$4:V$4=1,
                        M139:V139,
                        ""),
                    "")),
                AVERAGE(IF(
                    ISNUMBER(M139:V139),
                    IF(
                        M$4:V$4=2,
                        M139:V139,
                        ""),
                    ""))
            ),
            IF(
                Parameters!$D$17=1,
                IFERROR(
                    IF(
                        OR(
                            IF(
                                ISNUMBER(M139:V139),
                                IF(
                                    M$4:V$4=1,
                                    M139:V139,
                                    ""),
                                "")
                            =0),
                        0,
                        GEOMEAN(IF(
                            ISNUMBER(M139:V139),
                            IF(
                                M$4:V$4=1,
                                M139:V139,
                                ""),
                            ""))
                    ),
                    IF(
                        OR(IF(
                            ISNUMBER(M139:V139),
                            IF(
                                M$4:V$4=2,
                                M139:V139,
                                ""),
                            "")
                            =0),
                        0,
                        GEOMEAN(IF(
                            ISNUMBER(M139:V139),
                            IF(
                                M$4:V$4=2,
                                M139:V139,
                                ""),
                            "")))
                )
            )
        )
    )
)</f>
        <v>3.5</v>
      </c>
      <c r="I139" s="191" cm="1">
        <f t="array" ref="I139">IF(
    SUM(IF(
            ISNUMBER(
                IF(
                    $M$5:$V$5,
                    (M139:V139),
                    "")),
            1,
            0))
        =0,
    NA(),
    IF(
        Parameters!$D$15=1,
        IF(
            SUM(--(ISNUMBER(IF($M$5:$V$5=1,(M139:V139),""))))&gt;0,
            MAX(IF(
                ISNUMBER(M139:V139),
                IF(
                    M$5:V$5=1,
                    M139:V139,
                    ""),
                "")),
            MAX(IF(
                ISNUMBER(M139:V139),
                IF(
                    M$5:V$5=2,
                    M139:V139,
                    ""),
                ""))
        ),
        IF(
            Parameters!$D$16=1,
            IFERROR(
                AVERAGE(IF(
                    ISNUMBER(M139:V139),
                    IF(
                        M$5:V$5=1,
                        M139:V139,
                        ""),
                    "")),
                AVERAGE(IF(
                    ISNUMBER(M139:V139),
                    IF(
                        M$5:V$5=2,
                        M139:V139,
                        ""),
                    ""))
            ),
            IF(
                Parameters!$D$17=1,
                IFERROR(
                    IF(
                        OR(
                            IF(
                                ISNUMBER(M139:V139),
                                IF(
                                    M$5:V$5=1,
                                    M139:V139,
                                    ""),
                                "")
                            =0),
                        0,
                        GEOMEAN(IF(
                            ISNUMBER(M139:V139),
                            IF(
                                M$5:V$5=1,
                                M139:V139,
                                ""),
                            ""))
                    ),
                    IF(
                        OR(IF(
                            ISNUMBER(M139:V139),
                            IF(
                                M$5:V$5=2,
                                M139:V139,
                                ""),
                            "")
                            =0),
                        0,
                        GEOMEAN(IF(
                            ISNUMBER(M139:V139),
                            IF(
                                M$5:V$5=2,
                                M139:V139,
                                ""),
                            "")))
                )
            )
        )
    )
)</f>
        <v>0</v>
      </c>
      <c r="J139" s="242">
        <v>45188</v>
      </c>
      <c r="K139" s="242">
        <v>44762</v>
      </c>
      <c r="L139" s="91" t="s">
        <v>224</v>
      </c>
      <c r="M139" s="192">
        <v>3.5</v>
      </c>
      <c r="N139" s="192" t="s">
        <v>409</v>
      </c>
      <c r="O139" s="192">
        <v>0</v>
      </c>
      <c r="P139" s="192">
        <v>0</v>
      </c>
      <c r="Q139" s="192">
        <v>0</v>
      </c>
      <c r="R139" s="192" t="s">
        <v>409</v>
      </c>
      <c r="S139" s="192">
        <v>3.1</v>
      </c>
      <c r="T139" s="192" t="s">
        <v>409</v>
      </c>
      <c r="U139" s="192">
        <v>0</v>
      </c>
      <c r="V139" s="192" t="s">
        <v>409</v>
      </c>
      <c r="W139" s="192">
        <v>0</v>
      </c>
      <c r="X139" s="192" t="s">
        <v>409</v>
      </c>
      <c r="Y139" s="192"/>
      <c r="Z139" s="192"/>
      <c r="AA139" s="80"/>
      <c r="AB139" s="80"/>
      <c r="AC139" s="80"/>
    </row>
    <row r="140" spans="1:29" x14ac:dyDescent="0.2">
      <c r="A140" s="84">
        <v>133</v>
      </c>
      <c r="B140" s="84" t="str">
        <f ca="1"/>
        <v>Mongolia</v>
      </c>
      <c r="C140" s="84" t="str">
        <f ca="1"/>
        <v>MNG</v>
      </c>
      <c r="D140" s="219" t="str">
        <f ca="1"/>
        <v>EAS           East Asia &amp; Pacific</v>
      </c>
      <c r="E140" s="219" t="str">
        <f ca="1"/>
        <v>IBRD</v>
      </c>
      <c r="F140" s="190"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$M$4:$V$4,
                    (M140:V140),
                    "")),
            1,
            0))
        =0,
    NA(),
    IF(
        Parameters!$D$15=1,
        IF(
            SUM(--(ISNUMBER(IF($M$4:$V$4=1,(M140:V140),""))))&gt;0,
            MAX(IF(
                ISNUMBER(M140:V140),
                IF(
                    M$4:V$4=1,
                    M140:V140,
                    ""),
                "")),
            MAX(IF(
                ISNUMBER(M140:V140),
                IF(
                    M$4:V$4=2,
                    M140:V140,
                    ""),
                ""))
        ),
        IF(
            Parameters!$D$16=1,
            IFERROR(
                AVERAGE(IF(
                    ISNUMBER(M140:V140),
                    IF(
                        M$4:V$4=1,
                        M140:V140,
                        ""),
                    "")),
                AVERAGE(IF(
                    ISNUMBER(M140:V140),
                    IF(
                        M$4:V$4=2,
                        M140:V140,
                        ""),
                    ""))
            ),
            IF(
                Parameters!$D$17=1,
                IFERROR(
                    IF(
                        OR(
                            IF(
                                ISNUMBER(M140:V140),
                                IF(
                                    M$4:V$4=1,
                                    M140:V140,
                                    ""),
                                "")
                            =0),
                        0,
                        GEOMEAN(IF(
                            ISNUMBER(M140:V140),
                            IF(
                                M$4:V$4=1,
                                M140:V140,
                                ""),
                            ""))
                    ),
                    IF(
                        OR(IF(
                            ISNUMBER(M140:V140),
                            IF(
                                M$4:V$4=2,
                                M140:V140,
                                ""),
                            "")
                            =0),
                        0,
                        GEOMEAN(IF(
                            ISNUMBER(M140:V140),
                            IF(
                                M$4:V$4=2,
                                M140:V140,
                                ""),
                            "")))
                )
            )
        )
    )
)</f>
        <v>3.3333333333333299</v>
      </c>
      <c r="I140" s="191" cm="1">
        <f t="array" ref="I140">IF(
    SUM(IF(
            ISNUMBER(
                IF(
                    $M$5:$V$5,
                    (M140:V140),
                    "")),
            1,
            0))
        =0,
    NA(),
    IF(
        Parameters!$D$15=1,
        IF(
            SUM(--(ISNUMBER(IF($M$5:$V$5=1,(M140:V140),""))))&gt;0,
            MAX(IF(
                ISNUMBER(M140:V140),
                IF(
                    M$5:V$5=1,
                    M140:V140,
                    ""),
                "")),
            MAX(IF(
                ISNUMBER(M140:V140),
                IF(
                    M$5:V$5=2,
                    M140:V140,
                    ""),
                ""))
        ),
        IF(
            Parameters!$D$16=1,
            IFERROR(
                AVERAGE(IF(
                    ISNUMBER(M140:V140),
                    IF(
                        M$5:V$5=1,
                        M140:V140,
                        ""),
                    "")),
                AVERAGE(IF(
                    ISNUMBER(M140:V140),
                    IF(
                        M$5:V$5=2,
                        M140:V140,
                        ""),
                    ""))
            ),
            IF(
                Parameters!$D$17=1,
                IFERROR(
                    IF(
                        OR(
                            IF(
                                ISNUMBER(M140:V140),
                                IF(
                                    M$5:V$5=1,
                                    M140:V140,
                                    ""),
                                "")
                            =0),
                        0,
                        GEOMEAN(IF(
                            ISNUMBER(M140:V140),
                            IF(
                                M$5:V$5=1,
                                M140:V140,
                                ""),
                            ""))
                    ),
                    IF(
                        OR(IF(
                            ISNUMBER(M140:V140),
                            IF(
                                M$5:V$5=2,
                                M140:V140,
                                ""),
                            "")
                            =0),
                        0,
                        GEOMEAN(IF(
                            ISNUMBER(M140:V140),
                            IF(
                                M$5:V$5=2,
                                M140:V140,
                                ""),
                            "")))
                )
            )
        )
    )
)</f>
        <v>0</v>
      </c>
      <c r="J140" s="242">
        <v>45188</v>
      </c>
      <c r="K140" s="242">
        <v>45014</v>
      </c>
      <c r="L140" s="91" t="s">
        <v>226</v>
      </c>
      <c r="M140" s="192">
        <v>3.3333333333333299</v>
      </c>
      <c r="N140" s="192" t="s">
        <v>409</v>
      </c>
      <c r="O140" s="192">
        <v>0</v>
      </c>
      <c r="P140" s="192">
        <v>0</v>
      </c>
      <c r="Q140" s="192">
        <v>0</v>
      </c>
      <c r="R140" s="192" t="s">
        <v>409</v>
      </c>
      <c r="S140" s="192">
        <v>3</v>
      </c>
      <c r="T140" s="192" t="s">
        <v>409</v>
      </c>
      <c r="U140" s="192">
        <v>0</v>
      </c>
      <c r="V140" s="192" t="s">
        <v>409</v>
      </c>
      <c r="W140" s="192">
        <v>0</v>
      </c>
      <c r="X140" s="192" t="s">
        <v>409</v>
      </c>
      <c r="Y140" s="192"/>
      <c r="Z140" s="192"/>
      <c r="AA140" s="80"/>
      <c r="AB140" s="80"/>
      <c r="AC140" s="80"/>
    </row>
    <row r="141" spans="1:29" x14ac:dyDescent="0.2">
      <c r="A141" s="84">
        <v>134</v>
      </c>
      <c r="B141" s="84" t="str">
        <f ca="1"/>
        <v>Northern Mariana Islands</v>
      </c>
      <c r="C141" s="84" t="str">
        <f ca="1"/>
        <v>MNP</v>
      </c>
      <c r="D141" s="219" t="str">
        <f ca="1"/>
        <v>EAS           East Asia &amp; Pacific</v>
      </c>
      <c r="E141" s="219" t="str">
        <f ca="1"/>
        <v>NA</v>
      </c>
      <c r="F141" s="190" t="str">
        <f t="shared" ca="1" si="5"/>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$M$4:$V$4,
                    (M141:V141),
                    "")),
            1,
            0))
        =0,
    NA(),
    IF(
        Parameters!$D$15=1,
        IF(
            SUM(--(ISNUMBER(IF($M$4:$V$4=1,(M141:V141),""))))&gt;0,
            MAX(IF(
                ISNUMBER(M141:V141),
                IF(
                    M$4:V$4=1,
                    M141:V141,
                    ""),
                "")),
            MAX(IF(
                ISNUMBER(M141:V141),
                IF(
                    M$4:V$4=2,
                    M141:V141,
                    ""),
                ""))
        ),
        IF(
            Parameters!$D$16=1,
            IFERROR(
                AVERAGE(IF(
                    ISNUMBER(M141:V141),
                    IF(
                        M$4:V$4=1,
                        M141:V141,
                        ""),
                    "")),
                AVERAGE(IF(
                    ISNUMBER(M141:V141),
                    IF(
                        M$4:V$4=2,
                        M141:V141,
                        ""),
                    ""))
            ),
            IF(
                Parameters!$D$17=1,
                IFERROR(
                    IF(
                        OR(
                            IF(
                                ISNUMBER(M141:V141),
                                IF(
                                    M$4:V$4=1,
                                    M141:V141,
                                    ""),
                                "")
                            =0),
                        0,
                        GEOMEAN(IF(
                            ISNUMBER(M141:V141),
                            IF(
                                M$4:V$4=1,
                                M141:V141,
                                ""),
                            ""))
                    ),
                    IF(
                        OR(IF(
                            ISNUMBER(M141:V141),
                            IF(
                                M$4:V$4=2,
                                M141:V141,
                                ""),
                            "")
                            =0),
                        0,
                        GEOMEAN(IF(
                            ISNUMBER(M141:V141),
                            IF(
                                M$4:V$4=2,
                                M141:V141,
                                ""),
                            "")))
                )
            )
        )
    )
)</f>
        <v>#N/A</v>
      </c>
      <c r="I141" s="191" cm="1">
        <f t="array" ref="I141">IF(
    SUM(IF(
            ISNUMBER(
                IF(
                    $M$5:$V$5,
                    (M141:V141),
                    "")),
            1,
            0))
        =0,
    NA(),
    IF(
        Parameters!$D$15=1,
        IF(
            SUM(--(ISNUMBER(IF($M$5:$V$5=1,(M141:V141),""))))&gt;0,
            MAX(IF(
                ISNUMBER(M141:V141),
                IF(
                    M$5:V$5=1,
                    M141:V141,
                    ""),
                "")),
            MAX(IF(
                ISNUMBER(M141:V141),
                IF(
                    M$5:V$5=2,
                    M141:V141,
                    ""),
                ""))
        ),
        IF(
            Parameters!$D$16=1,
            IFERROR(
                AVERAGE(IF(
                    ISNUMBER(M141:V141),
                    IF(
                        M$5:V$5=1,
                        M141:V141,
                        ""),
                    "")),
                AVERAGE(IF(
                    ISNUMBER(M141:V141),
                    IF(
                        M$5:V$5=2,
                        M141:V141,
                        ""),
                    ""))
            ),
            IF(
                Parameters!$D$17=1,
                IFERROR(
                    IF(
                        OR(
                            IF(
                                ISNUMBER(M141:V141),
                                IF(
                                    M$5:V$5=1,
                                    M141:V141,
                                    ""),
                                "")
                            =0),
                        0,
                        GEOMEAN(IF(
                            ISNUMBER(M141:V141),
                            IF(
                                M$5:V$5=1,
                                M141:V141,
                                ""),
                            ""))
                    ),
                    IF(
                        OR(IF(
                            ISNUMBER(M141:V141),
                            IF(
                                M$5:V$5=2,
                                M141:V141,
                                ""),
                            "")
                            =0),
                        0,
                        GEOMEAN(IF(
                            ISNUMBER(M141:V141),
                            IF(
                                M$5:V$5=2,
                                M141:V141,
                                ""),
                            "")))
                )
            )
        )
    )
)</f>
        <v>0</v>
      </c>
      <c r="J141" s="242" t="s">
        <v>409</v>
      </c>
      <c r="K141" s="242">
        <v>44887</v>
      </c>
      <c r="L141" s="91" t="s">
        <v>710</v>
      </c>
      <c r="M141" s="192" t="s">
        <v>409</v>
      </c>
      <c r="N141" s="192" t="s">
        <v>409</v>
      </c>
      <c r="O141" s="192" t="s">
        <v>409</v>
      </c>
      <c r="P141" s="192">
        <v>0</v>
      </c>
      <c r="Q141" s="192">
        <v>0</v>
      </c>
      <c r="R141" s="192" t="s">
        <v>409</v>
      </c>
      <c r="S141" s="192" t="s">
        <v>409</v>
      </c>
      <c r="T141" s="192" t="s">
        <v>409</v>
      </c>
      <c r="U141" s="192" t="s">
        <v>409</v>
      </c>
      <c r="V141" s="192" t="s">
        <v>409</v>
      </c>
      <c r="W141" s="192">
        <v>0</v>
      </c>
      <c r="X141" s="192" t="s">
        <v>409</v>
      </c>
      <c r="Y141" s="192"/>
      <c r="Z141" s="192"/>
      <c r="AA141" s="80"/>
      <c r="AB141" s="80"/>
      <c r="AC141" s="80"/>
    </row>
    <row r="142" spans="1:29" x14ac:dyDescent="0.2">
      <c r="A142" s="84">
        <v>135</v>
      </c>
      <c r="B142" s="84" t="str">
        <f ca="1"/>
        <v>Mozambique</v>
      </c>
      <c r="C142" s="84" t="str">
        <f ca="1"/>
        <v>MOZ</v>
      </c>
      <c r="D142" s="219" t="str">
        <f ca="1"/>
        <v>SSF           Sub-Saharan Africa</v>
      </c>
      <c r="E142" s="219" t="str">
        <f ca="1"/>
        <v>IDA</v>
      </c>
      <c r="F142" s="190"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$M$4:$V$4,
                    (M142:V142),
                    "")),
            1,
            0))
        =0,
    NA(),
    IF(
        Parameters!$D$15=1,
        IF(
            SUM(--(ISNUMBER(IF($M$4:$V$4=1,(M142:V142),""))))&gt;0,
            MAX(IF(
                ISNUMBER(M142:V142),
                IF(
                    M$4:V$4=1,
                    M142:V142,
                    ""),
                "")),
            MAX(IF(
                ISNUMBER(M142:V142),
                IF(
                    M$4:V$4=2,
                    M142:V142,
                    ""),
                ""))
        ),
        IF(
            Parameters!$D$16=1,
            IFERROR(
                AVERAGE(IF(
                    ISNUMBER(M142:V142),
                    IF(
                        M$4:V$4=1,
                        M142:V142,
                        ""),
                    "")),
                AVERAGE(IF(
                    ISNUMBER(M142:V142),
                    IF(
                        M$4:V$4=2,
                        M142:V142,
                        ""),
                    ""))
            ),
            IF(
                Parameters!$D$17=1,
                IFERROR(
                    IF(
                        OR(
                            IF(
                                ISNUMBER(M142:V142),
                                IF(
                                    M$4:V$4=1,
                                    M142:V142,
                                    ""),
                                "")
                            =0),
                        0,
                        GEOMEAN(IF(
                            ISNUMBER(M142:V142),
                            IF(
                                M$4:V$4=1,
                                M142:V142,
                                ""),
                            ""))
                    ),
                    IF(
                        OR(IF(
                            ISNUMBER(M142:V142),
                            IF(
                                M$4:V$4=2,
                                M142:V142,
                                ""),
                            "")
                            =0),
                        0,
                        GEOMEAN(IF(
                            ISNUMBER(M142:V142),
                            IF(
                                M$4:V$4=2,
                                M142:V142,
                                ""),
                            "")))
                )
            )
        )
    )
)</f>
        <v>6.6666666666666599</v>
      </c>
      <c r="I142" s="191" cm="1">
        <f t="array" ref="I142">IF(
    SUM(IF(
            ISNUMBER(
                IF(
                    $M$5:$V$5,
                    (M142:V142),
                    "")),
            1,
            0))
        =0,
    NA(),
    IF(
        Parameters!$D$15=1,
        IF(
            SUM(--(ISNUMBER(IF($M$5:$V$5=1,(M142:V142),""))))&gt;0,
            MAX(IF(
                ISNUMBER(M142:V142),
                IF(
                    M$5:V$5=1,
                    M142:V142,
                    ""),
                "")),
            MAX(IF(
                ISNUMBER(M142:V142),
                IF(
                    M$5:V$5=2,
                    M142:V142,
                    ""),
                ""))
        ),
        IF(
            Parameters!$D$16=1,
            IFERROR(
                AVERAGE(IF(
                    ISNUMBER(M142:V142),
                    IF(
                        M$5:V$5=1,
                        M142:V142,
                        ""),
                    "")),
                AVERAGE(IF(
                    ISNUMBER(M142:V142),
                    IF(
                        M$5:V$5=2,
                        M142:V142,
                        ""),
                    ""))
            ),
            IF(
                Parameters!$D$17=1,
                IFERROR(
                    IF(
                        OR(
                            IF(
                                ISNUMBER(M142:V142),
                                IF(
                                    M$5:V$5=1,
                                    M142:V142,
                                    ""),
                                "")
                            =0),
                        0,
                        GEOMEAN(IF(
                            ISNUMBER(M142:V142),
                            IF(
                                M$5:V$5=1,
                                M142:V142,
                                ""),
                            ""))
                    ),
                    IF(
                        OR(IF(
                            ISNUMBER(M142:V142),
                            IF(
                                M$5:V$5=2,
                                M142:V142,
                                ""),
                            "")
                            =0),
                        0,
                        GEOMEAN(IF(
                            ISNUMBER(M142:V142),
                            IF(
                                M$5:V$5=2,
                                M142:V142,
                                ""),
                            "")))
                )
            )
        )
    )
)</f>
        <v>0</v>
      </c>
      <c r="J142" s="242">
        <v>45188</v>
      </c>
      <c r="K142" s="242">
        <v>45001</v>
      </c>
      <c r="L142" s="91" t="s">
        <v>228</v>
      </c>
      <c r="M142" s="192">
        <v>6.6666666666666599</v>
      </c>
      <c r="N142" s="192" t="s">
        <v>409</v>
      </c>
      <c r="O142" s="192">
        <v>0</v>
      </c>
      <c r="P142" s="192">
        <v>0</v>
      </c>
      <c r="Q142" s="192">
        <v>0</v>
      </c>
      <c r="R142" s="192" t="s">
        <v>409</v>
      </c>
      <c r="S142" s="192">
        <v>5</v>
      </c>
      <c r="T142" s="192" t="s">
        <v>409</v>
      </c>
      <c r="U142" s="192">
        <v>0</v>
      </c>
      <c r="V142" s="192" t="s">
        <v>409</v>
      </c>
      <c r="W142" s="192">
        <v>0</v>
      </c>
      <c r="X142" s="192" t="s">
        <v>409</v>
      </c>
      <c r="Y142" s="192"/>
      <c r="Z142" s="192"/>
      <c r="AA142" s="80"/>
      <c r="AB142" s="80"/>
      <c r="AC142" s="80"/>
    </row>
    <row r="143" spans="1:29" x14ac:dyDescent="0.2">
      <c r="A143" s="84">
        <v>136</v>
      </c>
      <c r="B143" s="84" t="str">
        <f ca="1"/>
        <v>Mauritania</v>
      </c>
      <c r="C143" s="84" t="str">
        <f ca="1"/>
        <v>MRT</v>
      </c>
      <c r="D143" s="219" t="str">
        <f ca="1"/>
        <v>SSF           Sub-Saharan Africa</v>
      </c>
      <c r="E143" s="219" t="str">
        <f ca="1"/>
        <v>IDA</v>
      </c>
      <c r="F143" s="190"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$M$4:$V$4,
                    (M143:V143),
                    "")),
            1,
            0))
        =0,
    NA(),
    IF(
        Parameters!$D$15=1,
        IF(
            SUM(--(ISNUMBER(IF($M$4:$V$4=1,(M143:V143),""))))&gt;0,
            MAX(IF(
                ISNUMBER(M143:V143),
                IF(
                    M$4:V$4=1,
                    M143:V143,
                    ""),
                "")),
            MAX(IF(
                ISNUMBER(M143:V143),
                IF(
                    M$4:V$4=2,
                    M143:V143,
                    ""),
                ""))
        ),
        IF(
            Parameters!$D$16=1,
            IFERROR(
                AVERAGE(IF(
                    ISNUMBER(M143:V143),
                    IF(
                        M$4:V$4=1,
                        M143:V143,
                        ""),
                    "")),
                AVERAGE(IF(
                    ISNUMBER(M143:V143),
                    IF(
                        M$4:V$4=2,
                        M143:V143,
                        ""),
                    ""))
            ),
            IF(
                Parameters!$D$17=1,
                IFERROR(
                    IF(
                        OR(
                            IF(
                                ISNUMBER(M143:V143),
                                IF(
                                    M$4:V$4=1,
                                    M143:V143,
                                    ""),
                                "")
                            =0),
                        0,
                        GEOMEAN(IF(
                            ISNUMBER(M143:V143),
                            IF(
                                M$4:V$4=1,
                                M143:V143,
                                ""),
                            ""))
                    ),
                    IF(
                        OR(IF(
                            ISNUMBER(M143:V143),
                            IF(
                                M$4:V$4=2,
                                M143:V143,
                                ""),
                            "")
                            =0),
                        0,
                        GEOMEAN(IF(
                            ISNUMBER(M143:V143),
                            IF(
                                M$4:V$4=2,
                                M143:V143,
                                ""),
                            "")))
                )
            )
        )
    )
)</f>
        <v>5</v>
      </c>
      <c r="I143" s="191" cm="1">
        <f t="array" ref="I143">IF(
    SUM(IF(
            ISNUMBER(
                IF(
                    $M$5:$V$5,
                    (M143:V143),
                    "")),
            1,
            0))
        =0,
    NA(),
    IF(
        Parameters!$D$15=1,
        IF(
            SUM(--(ISNUMBER(IF($M$5:$V$5=1,(M143:V143),""))))&gt;0,
            MAX(IF(
                ISNUMBER(M143:V143),
                IF(
                    M$5:V$5=1,
                    M143:V143,
                    ""),
                "")),
            MAX(IF(
                ISNUMBER(M143:V143),
                IF(
                    M$5:V$5=2,
                    M143:V143,
                    ""),
                ""))
        ),
        IF(
            Parameters!$D$16=1,
            IFERROR(
                AVERAGE(IF(
                    ISNUMBER(M143:V143),
                    IF(
                        M$5:V$5=1,
                        M143:V143,
                        ""),
                    "")),
                AVERAGE(IF(
                    ISNUMBER(M143:V143),
                    IF(
                        M$5:V$5=2,
                        M143:V143,
                        ""),
                    ""))
            ),
            IF(
                Parameters!$D$17=1,
                IFERROR(
                    IF(
                        OR(
                            IF(
                                ISNUMBER(M143:V143),
                                IF(
                                    M$5:V$5=1,
                                    M143:V143,
                                    ""),
                                "")
                            =0),
                        0,
                        GEOMEAN(IF(
                            ISNUMBER(M143:V143),
                            IF(
                                M$5:V$5=1,
                                M143:V143,
                                ""),
                            ""))
                    ),
                    IF(
                        OR(IF(
                            ISNUMBER(M143:V143),
                            IF(
                                M$5:V$5=2,
                                M143:V143,
                                ""),
                            "")
                            =0),
                        0,
                        GEOMEAN(IF(
                            ISNUMBER(M143:V143),
                            IF(
                                M$5:V$5=2,
                                M143:V143,
                                ""),
                            "")))
                )
            )
        )
    )
)</f>
        <v>0</v>
      </c>
      <c r="J143" s="242">
        <v>45188</v>
      </c>
      <c r="K143" s="242">
        <v>45154</v>
      </c>
      <c r="L143" s="91" t="s">
        <v>230</v>
      </c>
      <c r="M143" s="192">
        <v>5</v>
      </c>
      <c r="N143" s="192" t="s">
        <v>409</v>
      </c>
      <c r="O143" s="192">
        <v>0</v>
      </c>
      <c r="P143" s="192">
        <v>0</v>
      </c>
      <c r="Q143" s="192">
        <v>0</v>
      </c>
      <c r="R143" s="192" t="s">
        <v>409</v>
      </c>
      <c r="S143" s="192">
        <v>4</v>
      </c>
      <c r="T143" s="192" t="s">
        <v>409</v>
      </c>
      <c r="U143" s="192">
        <v>0</v>
      </c>
      <c r="V143" s="192" t="s">
        <v>409</v>
      </c>
      <c r="W143" s="192">
        <v>0</v>
      </c>
      <c r="X143" s="192" t="s">
        <v>409</v>
      </c>
      <c r="Y143" s="192"/>
      <c r="Z143" s="192"/>
      <c r="AA143" s="80"/>
      <c r="AB143" s="80"/>
      <c r="AC143" s="80"/>
    </row>
    <row r="144" spans="1:29" x14ac:dyDescent="0.2">
      <c r="A144" s="84">
        <v>137</v>
      </c>
      <c r="B144" s="84" t="str">
        <f ca="1"/>
        <v>Mauritius</v>
      </c>
      <c r="C144" s="84" t="str">
        <f ca="1"/>
        <v>MUS</v>
      </c>
      <c r="D144" s="219" t="str">
        <f ca="1"/>
        <v>SSF           Sub-Saharan Africa</v>
      </c>
      <c r="E144" s="219" t="str">
        <f ca="1"/>
        <v>IBRD</v>
      </c>
      <c r="F144" s="190"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$M$4:$V$4,
                    (M144:V144),
                    "")),
            1,
            0))
        =0,
    NA(),
    IF(
        Parameters!$D$15=1,
        IF(
            SUM(--(ISNUMBER(IF($M$4:$V$4=1,(M144:V144),""))))&gt;0,
            MAX(IF(
                ISNUMBER(M144:V144),
                IF(
                    M$4:V$4=1,
                    M144:V144,
                    ""),
                "")),
            MAX(IF(
                ISNUMBER(M144:V144),
                IF(
                    M$4:V$4=2,
                    M144:V144,
                    ""),
                ""))
        ),
        IF(
            Parameters!$D$16=1,
            IFERROR(
                AVERAGE(IF(
                    ISNUMBER(M144:V144),
                    IF(
                        M$4:V$4=1,
                        M144:V144,
                        ""),
                    "")),
                AVERAGE(IF(
                    ISNUMBER(M144:V144),
                    IF(
                        M$4:V$4=2,
                        M144:V144,
                        ""),
                    ""))
            ),
            IF(
                Parameters!$D$17=1,
                IFERROR(
                    IF(
                        OR(
                            IF(
                                ISNUMBER(M144:V144),
                                IF(
                                    M$4:V$4=1,
                                    M144:V144,
                                    ""),
                                "")
                            =0),
                        0,
                        GEOMEAN(IF(
                            ISNUMBER(M144:V144),
                            IF(
                                M$4:V$4=1,
                                M144:V144,
                                ""),
                            ""))
                    ),
                    IF(
                        OR(IF(
                            ISNUMBER(M144:V144),
                            IF(
                                M$4:V$4=2,
                                M144:V144,
                                ""),
                            "")
                            =0),
                        0,
                        GEOMEAN(IF(
                            ISNUMBER(M144:V144),
                            IF(
                                M$4:V$4=2,
                                M144:V144,
                                ""),
                            "")))
                )
            )
        )
    )
)</f>
        <v>3.3333333333333299</v>
      </c>
      <c r="I144" s="191" cm="1">
        <f t="array" ref="I144">IF(
    SUM(IF(
            ISNUMBER(
                IF(
                    $M$5:$V$5,
                    (M144:V144),
                    "")),
            1,
            0))
        =0,
    NA(),
    IF(
        Parameters!$D$15=1,
        IF(
            SUM(--(ISNUMBER(IF($M$5:$V$5=1,(M144:V144),""))))&gt;0,
            MAX(IF(
                ISNUMBER(M144:V144),
                IF(
                    M$5:V$5=1,
                    M144:V144,
                    ""),
                "")),
            MAX(IF(
                ISNUMBER(M144:V144),
                IF(
                    M$5:V$5=2,
                    M144:V144,
                    ""),
                ""))
        ),
        IF(
            Parameters!$D$16=1,
            IFERROR(
                AVERAGE(IF(
                    ISNUMBER(M144:V144),
                    IF(
                        M$5:V$5=1,
                        M144:V144,
                        ""),
                    "")),
                AVERAGE(IF(
                    ISNUMBER(M144:V144),
                    IF(
                        M$5:V$5=2,
                        M144:V144,
                        ""),
                    ""))
            ),
            IF(
                Parameters!$D$17=1,
                IFERROR(
                    IF(
                        OR(
                            IF(
                                ISNUMBER(M144:V144),
                                IF(
                                    M$5:V$5=1,
                                    M144:V144,
                                    ""),
                                "")
                            =0),
                        0,
                        GEOMEAN(IF(
                            ISNUMBER(M144:V144),
                            IF(
                                M$5:V$5=1,
                                M144:V144,
                                ""),
                            ""))
                    ),
                    IF(
                        OR(IF(
                            ISNUMBER(M144:V144),
                            IF(
                                M$5:V$5=2,
                                M144:V144,
                                ""),
                            "")
                            =0),
                        0,
                        GEOMEAN(IF(
                            ISNUMBER(M144:V144),
                            IF(
                                M$5:V$5=2,
                                M144:V144,
                                ""),
                            "")))
                )
            )
        )
    )
)</f>
        <v>0</v>
      </c>
      <c r="J144" s="242">
        <v>45188</v>
      </c>
      <c r="K144" s="242">
        <v>45142</v>
      </c>
      <c r="L144" s="91" t="s">
        <v>232</v>
      </c>
      <c r="M144" s="192">
        <v>3.3333333333333299</v>
      </c>
      <c r="N144" s="192" t="s">
        <v>409</v>
      </c>
      <c r="O144" s="192">
        <v>0</v>
      </c>
      <c r="P144" s="192">
        <v>0</v>
      </c>
      <c r="Q144" s="192">
        <v>0</v>
      </c>
      <c r="R144" s="192" t="s">
        <v>409</v>
      </c>
      <c r="S144" s="192">
        <v>3</v>
      </c>
      <c r="T144" s="192" t="s">
        <v>409</v>
      </c>
      <c r="U144" s="192">
        <v>0</v>
      </c>
      <c r="V144" s="192" t="s">
        <v>409</v>
      </c>
      <c r="W144" s="192">
        <v>0</v>
      </c>
      <c r="X144" s="192" t="s">
        <v>409</v>
      </c>
      <c r="Y144" s="192"/>
      <c r="Z144" s="192"/>
      <c r="AA144" s="80"/>
      <c r="AB144" s="80"/>
      <c r="AC144" s="80"/>
    </row>
    <row r="145" spans="1:29" x14ac:dyDescent="0.2">
      <c r="A145" s="84">
        <v>138</v>
      </c>
      <c r="B145" s="84" t="str">
        <f ca="1"/>
        <v>Malawi</v>
      </c>
      <c r="C145" s="84" t="str">
        <f ca="1"/>
        <v>MWI</v>
      </c>
      <c r="D145" s="219" t="str">
        <f ca="1"/>
        <v>SSF           Sub-Saharan Africa</v>
      </c>
      <c r="E145" s="219" t="str">
        <f ca="1"/>
        <v>IDA</v>
      </c>
      <c r="F145" s="190"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6.9522178715380676</v>
      </c>
      <c r="H145" s="80" cm="1">
        <f t="array" ref="H145">IF(
    SUM(IF(
            ISNUMBER(
                IF(
                    $M$4:$V$4,
                    (M145:V145),
                    "")),
            1,
            0))
        =0,
    NA(),
    IF(
        Parameters!$D$15=1,
        IF(
            SUM(--(ISNUMBER(IF($M$4:$V$4=1,(M145:V145),""))))&gt;0,
            MAX(IF(
                ISNUMBER(M145:V145),
                IF(
                    M$4:V$4=1,
                    M145:V145,
                    ""),
                "")),
            MAX(IF(
                ISNUMBER(M145:V145),
                IF(
                    M$4:V$4=2,
                    M145:V145,
                    ""),
                ""))
        ),
        IF(
            Parameters!$D$16=1,
            IFERROR(
                AVERAGE(IF(
                    ISNUMBER(M145:V145),
                    IF(
                        M$4:V$4=1,
                        M145:V145,
                        ""),
                    "")),
                AVERAGE(IF(
                    ISNUMBER(M145:V145),
                    IF(
                        M$4:V$4=2,
                        M145:V145,
                        ""),
                    ""))
            ),
            IF(
                Parameters!$D$17=1,
                IFERROR(
                    IF(
                        OR(
                            IF(
                                ISNUMBER(M145:V145),
                                IF(
                                    M$4:V$4=1,
                                    M145:V145,
                                    ""),
                                "")
                            =0),
                        0,
                        GEOMEAN(IF(
                            ISNUMBER(M145:V145),
                            IF(
                                M$4:V$4=1,
                                M145:V145,
                                ""),
                            ""))
                    ),
                    IF(
                        OR(IF(
                            ISNUMBER(M145:V145),
                            IF(
                                M$4:V$4=2,
                                M145:V145,
                                ""),
                            "")
                            =0),
                        0,
                        GEOMEAN(IF(
                            ISNUMBER(M145:V145),
                            IF(
                                M$4:V$4=2,
                                M145:V145,
                                ""),
                            "")))
                )
            )
        )
    )
)</f>
        <v>4.8333333333333304</v>
      </c>
      <c r="I145" s="191" cm="1">
        <f t="array" ref="I145">IF(
    SUM(IF(
            ISNUMBER(
                IF(
                    $M$5:$V$5,
                    (M145:V145),
                    "")),
            1,
            0))
        =0,
    NA(),
    IF(
        Parameters!$D$15=1,
        IF(
            SUM(--(ISNUMBER(IF($M$5:$V$5=1,(M145:V145),""))))&gt;0,
            MAX(IF(
                ISNUMBER(M145:V145),
                IF(
                    M$5:V$5=1,
                    M145:V145,
                    ""),
                "")),
            MAX(IF(
                ISNUMBER(M145:V145),
                IF(
                    M$5:V$5=2,
                    M145:V145,
                    ""),
                ""))
        ),
        IF(
            Parameters!$D$16=1,
            IFERROR(
                AVERAGE(IF(
                    ISNUMBER(M145:V145),
                    IF(
                        M$5:V$5=1,
                        M145:V145,
                        ""),
                    "")),
                AVERAGE(IF(
                    ISNUMBER(M145:V145),
                    IF(
                        M$5:V$5=2,
                        M145:V145,
                        ""),
                    ""))
            ),
            IF(
                Parameters!$D$17=1,
                IFERROR(
                    IF(
                        OR(
                            IF(
                                ISNUMBER(M145:V145),
                                IF(
                                    M$5:V$5=1,
                                    M145:V145,
                                    ""),
                                "")
                            =0),
                        0,
                        GEOMEAN(IF(
                            ISNUMBER(M145:V145),
                            IF(
                                M$5:V$5=1,
                                M145:V145,
                                ""),
                            ""))
                    ),
                    IF(
                        OR(IF(
                            ISNUMBER(M145:V145),
                            IF(
                                M$5:V$5=2,
                                M145:V145,
                                ""),
                            "")
                            =0),
                        0,
                        GEOMEAN(IF(
                            ISNUMBER(M145:V145),
                            IF(
                                M$5:V$5=2,
                                M145:V145,
                                ""),
                            "")))
                )
            )
        )
    )
)</f>
        <v>10</v>
      </c>
      <c r="J145" s="242">
        <v>45188</v>
      </c>
      <c r="K145" s="242">
        <v>45145</v>
      </c>
      <c r="L145" s="91" t="s">
        <v>234</v>
      </c>
      <c r="M145" s="192">
        <v>4.8333333333333304</v>
      </c>
      <c r="N145" s="192" t="s">
        <v>409</v>
      </c>
      <c r="O145" s="192">
        <v>0</v>
      </c>
      <c r="P145" s="192">
        <v>10</v>
      </c>
      <c r="Q145" s="192">
        <v>0</v>
      </c>
      <c r="R145" s="192" t="s">
        <v>409</v>
      </c>
      <c r="S145" s="192">
        <v>3.9</v>
      </c>
      <c r="T145" s="192" t="s">
        <v>409</v>
      </c>
      <c r="U145" s="192">
        <v>0</v>
      </c>
      <c r="V145" s="192" t="s">
        <v>858</v>
      </c>
      <c r="W145" s="192">
        <v>0</v>
      </c>
      <c r="X145" s="192" t="s">
        <v>409</v>
      </c>
      <c r="Y145" s="192"/>
      <c r="Z145" s="192"/>
      <c r="AA145" s="80"/>
      <c r="AB145" s="80"/>
      <c r="AC145" s="80"/>
    </row>
    <row r="146" spans="1:29" x14ac:dyDescent="0.2">
      <c r="A146" s="84">
        <v>139</v>
      </c>
      <c r="B146" s="84" t="str">
        <f ca="1"/>
        <v>Malaysia</v>
      </c>
      <c r="C146" s="84" t="str">
        <f ca="1"/>
        <v>MYS</v>
      </c>
      <c r="D146" s="219" t="str">
        <f ca="1"/>
        <v>EAS           East Asia &amp; Pacific</v>
      </c>
      <c r="E146" s="219" t="str">
        <f ca="1"/>
        <v>IBRD</v>
      </c>
      <c r="F146" s="190"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$M$4:$V$4,
                    (M146:V146),
                    "")),
            1,
            0))
        =0,
    NA(),
    IF(
        Parameters!$D$15=1,
        IF(
            SUM(--(ISNUMBER(IF($M$4:$V$4=1,(M146:V146),""))))&gt;0,
            MAX(IF(
                ISNUMBER(M146:V146),
                IF(
                    M$4:V$4=1,
                    M146:V146,
                    ""),
                "")),
            MAX(IF(
                ISNUMBER(M146:V146),
                IF(
                    M$4:V$4=2,
                    M146:V146,
                    ""),
                ""))
        ),
        IF(
            Parameters!$D$16=1,
            IFERROR(
                AVERAGE(IF(
                    ISNUMBER(M146:V146),
                    IF(
                        M$4:V$4=1,
                        M146:V146,
                        ""),
                    "")),
                AVERAGE(IF(
                    ISNUMBER(M146:V146),
                    IF(
                        M$4:V$4=2,
                        M146:V146,
                        ""),
                    ""))
            ),
            IF(
                Parameters!$D$17=1,
                IFERROR(
                    IF(
                        OR(
                            IF(
                                ISNUMBER(M146:V146),
                                IF(
                                    M$4:V$4=1,
                                    M146:V146,
                                    ""),
                                "")
                            =0),
                        0,
                        GEOMEAN(IF(
                            ISNUMBER(M146:V146),
                            IF(
                                M$4:V$4=1,
                                M146:V146,
                                ""),
                            ""))
                    ),
                    IF(
                        OR(IF(
                            ISNUMBER(M146:V146),
                            IF(
                                M$4:V$4=2,
                                M146:V146,
                                ""),
                            "")
                            =0),
                        0,
                        GEOMEAN(IF(
                            ISNUMBER(M146:V146),
                            IF(
                                M$4:V$4=2,
                                M146:V146,
                                ""),
                            "")))
                )
            )
        )
    )
)</f>
        <v>5.8333333333333304</v>
      </c>
      <c r="I146" s="191" cm="1">
        <f t="array" ref="I146">IF(
    SUM(IF(
            ISNUMBER(
                IF(
                    $M$5:$V$5,
                    (M146:V146),
                    "")),
            1,
            0))
        =0,
    NA(),
    IF(
        Parameters!$D$15=1,
        IF(
            SUM(--(ISNUMBER(IF($M$5:$V$5=1,(M146:V146),""))))&gt;0,
            MAX(IF(
                ISNUMBER(M146:V146),
                IF(
                    M$5:V$5=1,
                    M146:V146,
                    ""),
                "")),
            MAX(IF(
                ISNUMBER(M146:V146),
                IF(
                    M$5:V$5=2,
                    M146:V146,
                    ""),
                ""))
        ),
        IF(
            Parameters!$D$16=1,
            IFERROR(
                AVERAGE(IF(
                    ISNUMBER(M146:V146),
                    IF(
                        M$5:V$5=1,
                        M146:V146,
                        ""),
                    "")),
                AVERAGE(IF(
                    ISNUMBER(M146:V146),
                    IF(
                        M$5:V$5=2,
                        M146:V146,
                        ""),
                    ""))
            ),
            IF(
                Parameters!$D$17=1,
                IFERROR(
                    IF(
                        OR(
                            IF(
                                ISNUMBER(M146:V146),
                                IF(
                                    M$5:V$5=1,
                                    M146:V146,
                                    ""),
                                "")
                            =0),
                        0,
                        GEOMEAN(IF(
                            ISNUMBER(M146:V146),
                            IF(
                                M$5:V$5=1,
                                M146:V146,
                                ""),
                            ""))
                    ),
                    IF(
                        OR(IF(
                            ISNUMBER(M146:V146),
                            IF(
                                M$5:V$5=2,
                                M146:V146,
                                ""),
                            "")
                            =0),
                        0,
                        GEOMEAN(IF(
                            ISNUMBER(M146:V146),
                            IF(
                                M$5:V$5=2,
                                M146:V146,
                                ""),
                            "")))
                )
            )
        )
    )
)</f>
        <v>0</v>
      </c>
      <c r="J146" s="242">
        <v>45188</v>
      </c>
      <c r="K146" s="242">
        <v>45188</v>
      </c>
      <c r="L146" s="91" t="s">
        <v>236</v>
      </c>
      <c r="M146" s="192">
        <v>5.8333333333333304</v>
      </c>
      <c r="N146" s="192" t="s">
        <v>409</v>
      </c>
      <c r="O146" s="192">
        <v>0</v>
      </c>
      <c r="P146" s="192">
        <v>0</v>
      </c>
      <c r="Q146" s="192">
        <v>0</v>
      </c>
      <c r="R146" s="192" t="s">
        <v>409</v>
      </c>
      <c r="S146" s="192">
        <v>4.5</v>
      </c>
      <c r="T146" s="192" t="s">
        <v>409</v>
      </c>
      <c r="U146" s="192">
        <v>0</v>
      </c>
      <c r="V146" s="192" t="s">
        <v>409</v>
      </c>
      <c r="W146" s="192">
        <v>0</v>
      </c>
      <c r="X146" s="192" t="s">
        <v>409</v>
      </c>
      <c r="Y146" s="192"/>
      <c r="Z146" s="192"/>
      <c r="AA146" s="80"/>
      <c r="AB146" s="80"/>
      <c r="AC146" s="80"/>
    </row>
    <row r="147" spans="1:29" x14ac:dyDescent="0.2">
      <c r="A147" s="84">
        <v>140</v>
      </c>
      <c r="B147" s="84" t="str">
        <f ca="1"/>
        <v>Namibia</v>
      </c>
      <c r="C147" s="84" t="str">
        <f ca="1"/>
        <v>NAM</v>
      </c>
      <c r="D147" s="219" t="str">
        <f ca="1"/>
        <v>SSF           Sub-Saharan Africa</v>
      </c>
      <c r="E147" s="219" t="str">
        <f ca="1"/>
        <v>IBRD</v>
      </c>
      <c r="F147" s="190"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$M$4:$V$4,
                    (M147:V147),
                    "")),
            1,
            0))
        =0,
    NA(),
    IF(
        Parameters!$D$15=1,
        IF(
            SUM(--(ISNUMBER(IF($M$4:$V$4=1,(M147:V147),""))))&gt;0,
            MAX(IF(
                ISNUMBER(M147:V147),
                IF(
                    M$4:V$4=1,
                    M147:V147,
                    ""),
                "")),
            MAX(IF(
                ISNUMBER(M147:V147),
                IF(
                    M$4:V$4=2,
                    M147:V147,
                    ""),
                ""))
        ),
        IF(
            Parameters!$D$16=1,
            IFERROR(
                AVERAGE(IF(
                    ISNUMBER(M147:V147),
                    IF(
                        M$4:V$4=1,
                        M147:V147,
                        ""),
                    "")),
                AVERAGE(IF(
                    ISNUMBER(M147:V147),
                    IF(
                        M$4:V$4=2,
                        M147:V147,
                        ""),
                    ""))
            ),
            IF(
                Parameters!$D$17=1,
                IFERROR(
                    IF(
                        OR(
                            IF(
                                ISNUMBER(M147:V147),
                                IF(
                                    M$4:V$4=1,
                                    M147:V147,
                                    ""),
                                "")
                            =0),
                        0,
                        GEOMEAN(IF(
                            ISNUMBER(M147:V147),
                            IF(
                                M$4:V$4=1,
                                M147:V147,
                                ""),
                            ""))
                    ),
                    IF(
                        OR(IF(
                            ISNUMBER(M147:V147),
                            IF(
                                M$4:V$4=2,
                                M147:V147,
                                ""),
                            "")
                            =0),
                        0,
                        GEOMEAN(IF(
                            ISNUMBER(M147:V147),
                            IF(
                                M$4:V$4=2,
                                M147:V147,
                                ""),
                            "")))
                )
            )
        )
    )
)</f>
        <v>5.1666666666666599</v>
      </c>
      <c r="I147" s="191" cm="1">
        <f t="array" ref="I147">IF(
    SUM(IF(
            ISNUMBER(
                IF(
                    $M$5:$V$5,
                    (M147:V147),
                    "")),
            1,
            0))
        =0,
    NA(),
    IF(
        Parameters!$D$15=1,
        IF(
            SUM(--(ISNUMBER(IF($M$5:$V$5=1,(M147:V147),""))))&gt;0,
            MAX(IF(
                ISNUMBER(M147:V147),
                IF(
                    M$5:V$5=1,
                    M147:V147,
                    ""),
                "")),
            MAX(IF(
                ISNUMBER(M147:V147),
                IF(
                    M$5:V$5=2,
                    M147:V147,
                    ""),
                ""))
        ),
        IF(
            Parameters!$D$16=1,
            IFERROR(
                AVERAGE(IF(
                    ISNUMBER(M147:V147),
                    IF(
                        M$5:V$5=1,
                        M147:V147,
                        ""),
                    "")),
                AVERAGE(IF(
                    ISNUMBER(M147:V147),
                    IF(
                        M$5:V$5=2,
                        M147:V147,
                        ""),
                    ""))
            ),
            IF(
                Parameters!$D$17=1,
                IFERROR(
                    IF(
                        OR(
                            IF(
                                ISNUMBER(M147:V147),
                                IF(
                                    M$5:V$5=1,
                                    M147:V147,
                                    ""),
                                "")
                            =0),
                        0,
                        GEOMEAN(IF(
                            ISNUMBER(M147:V147),
                            IF(
                                M$5:V$5=1,
                                M147:V147,
                                ""),
                            ""))
                    ),
                    IF(
                        OR(IF(
                            ISNUMBER(M147:V147),
                            IF(
                                M$5:V$5=2,
                                M147:V147,
                                ""),
                            "")
                            =0),
                        0,
                        GEOMEAN(IF(
                            ISNUMBER(M147:V147),
                            IF(
                                M$5:V$5=2,
                                M147:V147,
                                ""),
                            "")))
                )
            )
        )
    )
)</f>
        <v>0</v>
      </c>
      <c r="J147" s="242">
        <v>45188</v>
      </c>
      <c r="K147" s="242">
        <v>45019</v>
      </c>
      <c r="L147" s="91" t="s">
        <v>238</v>
      </c>
      <c r="M147" s="192">
        <v>5.1666666666666599</v>
      </c>
      <c r="N147" s="192" t="s">
        <v>409</v>
      </c>
      <c r="O147" s="192">
        <v>0</v>
      </c>
      <c r="P147" s="192">
        <v>0</v>
      </c>
      <c r="Q147" s="192">
        <v>0</v>
      </c>
      <c r="R147" s="192" t="s">
        <v>409</v>
      </c>
      <c r="S147" s="192">
        <v>4.0999999999999996</v>
      </c>
      <c r="T147" s="192" t="s">
        <v>409</v>
      </c>
      <c r="U147" s="192">
        <v>0</v>
      </c>
      <c r="V147" s="192" t="s">
        <v>409</v>
      </c>
      <c r="W147" s="192">
        <v>0</v>
      </c>
      <c r="X147" s="192" t="s">
        <v>409</v>
      </c>
      <c r="Y147" s="192"/>
      <c r="Z147" s="192"/>
      <c r="AA147" s="80"/>
      <c r="AB147" s="80"/>
      <c r="AC147" s="80"/>
    </row>
    <row r="148" spans="1:29" x14ac:dyDescent="0.2">
      <c r="A148" s="84">
        <v>141</v>
      </c>
      <c r="B148" s="84" t="str">
        <f ca="1"/>
        <v>New Caledonia</v>
      </c>
      <c r="C148" s="84" t="str">
        <f ca="1"/>
        <v>NCL</v>
      </c>
      <c r="D148" s="219" t="str">
        <f ca="1"/>
        <v>EAS           East Asia &amp; Pacific</v>
      </c>
      <c r="E148" s="219" t="str">
        <f ca="1"/>
        <v>NA</v>
      </c>
      <c r="F148" s="190" t="str">
        <f t="shared" ca="1" si="5"/>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10</v>
      </c>
      <c r="H148" s="80" t="e" cm="1">
        <f t="array" ref="H148">IF(
    SUM(IF(
            ISNUMBER(
                IF(
                    $M$4:$V$4,
                    (M148:V148),
                    "")),
            1,
            0))
        =0,
    NA(),
    IF(
        Parameters!$D$15=1,
        IF(
            SUM(--(ISNUMBER(IF($M$4:$V$4=1,(M148:V148),""))))&gt;0,
            MAX(IF(
                ISNUMBER(M148:V148),
                IF(
                    M$4:V$4=1,
                    M148:V148,
                    ""),
                "")),
            MAX(IF(
                ISNUMBER(M148:V148),
                IF(
                    M$4:V$4=2,
                    M148:V148,
                    ""),
                ""))
        ),
        IF(
            Parameters!$D$16=1,
            IFERROR(
                AVERAGE(IF(
                    ISNUMBER(M148:V148),
                    IF(
                        M$4:V$4=1,
                        M148:V148,
                        ""),
                    "")),
                AVERAGE(IF(
                    ISNUMBER(M148:V148),
                    IF(
                        M$4:V$4=2,
                        M148:V148,
                        ""),
                    ""))
            ),
            IF(
                Parameters!$D$17=1,
                IFERROR(
                    IF(
                        OR(
                            IF(
                                ISNUMBER(M148:V148),
                                IF(
                                    M$4:V$4=1,
                                    M148:V148,
                                    ""),
                                "")
                            =0),
                        0,
                        GEOMEAN(IF(
                            ISNUMBER(M148:V148),
                            IF(
                                M$4:V$4=1,
                                M148:V148,
                                ""),
                            ""))
                    ),
                    IF(
                        OR(IF(
                            ISNUMBER(M148:V148),
                            IF(
                                M$4:V$4=2,
                                M148:V148,
                                ""),
                            "")
                            =0),
                        0,
                        GEOMEAN(IF(
                            ISNUMBER(M148:V148),
                            IF(
                                M$4:V$4=2,
                                M148:V148,
                                ""),
                            "")))
                )
            )
        )
    )
)</f>
        <v>#N/A</v>
      </c>
      <c r="I148" s="191" cm="1">
        <f t="array" ref="I148">IF(
    SUM(IF(
            ISNUMBER(
                IF(
                    $M$5:$V$5,
                    (M148:V148),
                    "")),
            1,
            0))
        =0,
    NA(),
    IF(
        Parameters!$D$15=1,
        IF(
            SUM(--(ISNUMBER(IF($M$5:$V$5=1,(M148:V148),""))))&gt;0,
            MAX(IF(
                ISNUMBER(M148:V148),
                IF(
                    M$5:V$5=1,
                    M148:V148,
                    ""),
                "")),
            MAX(IF(
                ISNUMBER(M148:V148),
                IF(
                    M$5:V$5=2,
                    M148:V148,
                    ""),
                ""))
        ),
        IF(
            Parameters!$D$16=1,
            IFERROR(
                AVERAGE(IF(
                    ISNUMBER(M148:V148),
                    IF(
                        M$5:V$5=1,
                        M148:V148,
                        ""),
                    "")),
                AVERAGE(IF(
                    ISNUMBER(M148:V148),
                    IF(
                        M$5:V$5=2,
                        M148:V148,
                        ""),
                    ""))
            ),
            IF(
                Parameters!$D$17=1,
                IFERROR(
                    IF(
                        OR(
                            IF(
                                ISNUMBER(M148:V148),
                                IF(
                                    M$5:V$5=1,
                                    M148:V148,
                                    ""),
                                "")
                            =0),
                        0,
                        GEOMEAN(IF(
                            ISNUMBER(M148:V148),
                            IF(
                                M$5:V$5=1,
                                M148:V148,
                                ""),
                            ""))
                    ),
                    IF(
                        OR(IF(
                            ISNUMBER(M148:V148),
                            IF(
                                M$5:V$5=2,
                                M148:V148,
                                ""),
                            "")
                            =0),
                        0,
                        GEOMEAN(IF(
                            ISNUMBER(M148:V148),
                            IF(
                                M$5:V$5=2,
                                M148:V148,
                                ""),
                            "")))
                )
            )
        )
    )
)</f>
        <v>10</v>
      </c>
      <c r="J148" s="242" t="s">
        <v>409</v>
      </c>
      <c r="K148" s="242">
        <v>45188</v>
      </c>
      <c r="L148" s="91" t="s">
        <v>711</v>
      </c>
      <c r="M148" s="192" t="s">
        <v>409</v>
      </c>
      <c r="N148" s="192" t="s">
        <v>409</v>
      </c>
      <c r="O148" s="192" t="s">
        <v>409</v>
      </c>
      <c r="P148" s="192">
        <v>0</v>
      </c>
      <c r="Q148" s="192">
        <v>10</v>
      </c>
      <c r="R148" s="192" t="s">
        <v>409</v>
      </c>
      <c r="S148" s="192" t="s">
        <v>409</v>
      </c>
      <c r="T148" s="192" t="s">
        <v>409</v>
      </c>
      <c r="U148" s="192" t="s">
        <v>409</v>
      </c>
      <c r="V148" s="192" t="s">
        <v>409</v>
      </c>
      <c r="W148" s="192">
        <v>1</v>
      </c>
      <c r="X148" s="192" t="s">
        <v>409</v>
      </c>
      <c r="Y148" s="192"/>
      <c r="Z148" s="192"/>
      <c r="AA148" s="80"/>
      <c r="AB148" s="80"/>
      <c r="AC148" s="80"/>
    </row>
    <row r="149" spans="1:29" x14ac:dyDescent="0.2">
      <c r="A149" s="84">
        <v>142</v>
      </c>
      <c r="B149" s="84" t="str">
        <f ca="1"/>
        <v>Niger</v>
      </c>
      <c r="C149" s="84" t="str">
        <f ca="1"/>
        <v>NER</v>
      </c>
      <c r="D149" s="219" t="str">
        <f ca="1"/>
        <v>SSF           Sub-Saharan Africa</v>
      </c>
      <c r="E149" s="219" t="str">
        <f ca="1"/>
        <v>IDA</v>
      </c>
      <c r="F149" s="190"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6.324555320336759</v>
      </c>
      <c r="H149" s="80" cm="1">
        <f t="array" ref="H149">IF(
    SUM(IF(
            ISNUMBER(
                IF(
                    $M$4:$V$4,
                    (M149:V149),
                    "")),
            1,
            0))
        =0,
    NA(),
    IF(
        Parameters!$D$15=1,
        IF(
            SUM(--(ISNUMBER(IF($M$4:$V$4=1,(M149:V149),""))))&gt;0,
            MAX(IF(
                ISNUMBER(M149:V149),
                IF(
                    M$4:V$4=1,
                    M149:V149,
                    ""),
                "")),
            MAX(IF(
                ISNUMBER(M149:V149),
                IF(
                    M$4:V$4=2,
                    M149:V149,
                    ""),
                ""))
        ),
        IF(
            Parameters!$D$16=1,
            IFERROR(
                AVERAGE(IF(
                    ISNUMBER(M149:V149),
                    IF(
                        M$4:V$4=1,
                        M149:V149,
                        ""),
                    "")),
                AVERAGE(IF(
                    ISNUMBER(M149:V149),
                    IF(
                        M$4:V$4=2,
                        M149:V149,
                        ""),
                    ""))
            ),
            IF(
                Parameters!$D$17=1,
                IFERROR(
                    IF(
                        OR(
                            IF(
                                ISNUMBER(M149:V149),
                                IF(
                                    M$4:V$4=1,
                                    M149:V149,
                                    ""),
                                "")
                            =0),
                        0,
                        GEOMEAN(IF(
                            ISNUMBER(M149:V149),
                            IF(
                                M$4:V$4=1,
                                M149:V149,
                                ""),
                            ""))
                    ),
                    IF(
                        OR(IF(
                            ISNUMBER(M149:V149),
                            IF(
                                M$4:V$4=2,
                                M149:V149,
                                ""),
                            "")
                            =0),
                        0,
                        GEOMEAN(IF(
                            ISNUMBER(M149:V149),
                            IF(
                                M$4:V$4=2,
                                M149:V149,
                                ""),
                            "")))
                )
            )
        )
    )
)</f>
        <v>4</v>
      </c>
      <c r="I149" s="191" cm="1">
        <f t="array" ref="I149">IF(
    SUM(IF(
            ISNUMBER(
                IF(
                    $M$5:$V$5,
                    (M149:V149),
                    "")),
            1,
            0))
        =0,
    NA(),
    IF(
        Parameters!$D$15=1,
        IF(
            SUM(--(ISNUMBER(IF($M$5:$V$5=1,(M149:V149),""))))&gt;0,
            MAX(IF(
                ISNUMBER(M149:V149),
                IF(
                    M$5:V$5=1,
                    M149:V149,
                    ""),
                "")),
            MAX(IF(
                ISNUMBER(M149:V149),
                IF(
                    M$5:V$5=2,
                    M149:V149,
                    ""),
                ""))
        ),
        IF(
            Parameters!$D$16=1,
            IFERROR(
                AVERAGE(IF(
                    ISNUMBER(M149:V149),
                    IF(
                        M$5:V$5=1,
                        M149:V149,
                        ""),
                    "")),
                AVERAGE(IF(
                    ISNUMBER(M149:V149),
                    IF(
                        M$5:V$5=2,
                        M149:V149,
                        ""),
                    ""))
            ),
            IF(
                Parameters!$D$17=1,
                IFERROR(
                    IF(
                        OR(
                            IF(
                                ISNUMBER(M149:V149),
                                IF(
                                    M$5:V$5=1,
                                    M149:V149,
                                    ""),
                                "")
                            =0),
                        0,
                        GEOMEAN(IF(
                            ISNUMBER(M149:V149),
                            IF(
                                M$5:V$5=1,
                                M149:V149,
                                ""),
                            ""))
                    ),
                    IF(
                        OR(IF(
                            ISNUMBER(M149:V149),
                            IF(
                                M$5:V$5=2,
                                M149:V149,
                                ""),
                            "")
                            =0),
                        0,
                        GEOMEAN(IF(
                            ISNUMBER(M149:V149),
                            IF(
                                M$5:V$5=2,
                                M149:V149,
                                ""),
                            "")))
                )
            )
        )
    )
)</f>
        <v>10</v>
      </c>
      <c r="J149" s="242">
        <v>45188</v>
      </c>
      <c r="K149" s="242">
        <v>45188</v>
      </c>
      <c r="L149" s="91" t="s">
        <v>240</v>
      </c>
      <c r="M149" s="192">
        <v>4</v>
      </c>
      <c r="N149" s="192" t="s">
        <v>409</v>
      </c>
      <c r="O149" s="192">
        <v>0</v>
      </c>
      <c r="P149" s="192">
        <v>0</v>
      </c>
      <c r="Q149" s="192">
        <v>10</v>
      </c>
      <c r="R149" s="192" t="s">
        <v>409</v>
      </c>
      <c r="S149" s="192">
        <v>3.4</v>
      </c>
      <c r="T149" s="192" t="s">
        <v>409</v>
      </c>
      <c r="U149" s="192">
        <v>0</v>
      </c>
      <c r="V149" s="192" t="s">
        <v>409</v>
      </c>
      <c r="W149" s="192">
        <v>0.39130434782608697</v>
      </c>
      <c r="X149" s="192" t="s">
        <v>409</v>
      </c>
      <c r="Y149" s="192"/>
      <c r="Z149" s="192"/>
      <c r="AA149" s="80"/>
      <c r="AB149" s="80"/>
      <c r="AC149" s="80"/>
    </row>
    <row r="150" spans="1:29" x14ac:dyDescent="0.2">
      <c r="A150" s="84">
        <v>143</v>
      </c>
      <c r="B150" s="84" t="str">
        <f ca="1"/>
        <v>Nigeria</v>
      </c>
      <c r="C150" s="84" t="str">
        <f ca="1"/>
        <v>NGA</v>
      </c>
      <c r="D150" s="219" t="str">
        <f ca="1"/>
        <v>SSF           Sub-Saharan Africa</v>
      </c>
      <c r="E150" s="219" t="str">
        <f ca="1"/>
        <v>Blend</v>
      </c>
      <c r="F150" s="190"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0</v>
      </c>
      <c r="H150" s="80" cm="1">
        <f t="array" ref="H150">IF(
    SUM(IF(
            ISNUMBER(
                IF(
                    $M$4:$V$4,
                    (M150:V150),
                    "")),
            1,
            0))
        =0,
    NA(),
    IF(
        Parameters!$D$15=1,
        IF(
            SUM(--(ISNUMBER(IF($M$4:$V$4=1,(M150:V150),""))))&gt;0,
            MAX(IF(
                ISNUMBER(M150:V150),
                IF(
                    M$4:V$4=1,
                    M150:V150,
                    ""),
                "")),
            MAX(IF(
                ISNUMBER(M150:V150),
                IF(
                    M$4:V$4=2,
                    M150:V150,
                    ""),
                ""))
        ),
        IF(
            Parameters!$D$16=1,
            IFERROR(
                AVERAGE(IF(
                    ISNUMBER(M150:V150),
                    IF(
                        M$4:V$4=1,
                        M150:V150,
                        ""),
                    "")),
                AVERAGE(IF(
                    ISNUMBER(M150:V150),
                    IF(
                        M$4:V$4=2,
                        M150:V150,
                        ""),
                    ""))
            ),
            IF(
                Parameters!$D$17=1,
                IFERROR(
                    IF(
                        OR(
                            IF(
                                ISNUMBER(M150:V150),
                                IF(
                                    M$4:V$4=1,
                                    M150:V150,
                                    ""),
                                "")
                            =0),
                        0,
                        GEOMEAN(IF(
                            ISNUMBER(M150:V150),
                            IF(
                                M$4:V$4=1,
                                M150:V150,
                                ""),
                            ""))
                    ),
                    IF(
                        OR(IF(
                            ISNUMBER(M150:V150),
                            IF(
                                M$4:V$4=2,
                                M150:V150,
                                ""),
                            "")
                            =0),
                        0,
                        GEOMEAN(IF(
                            ISNUMBER(M150:V150),
                            IF(
                                M$4:V$4=2,
                                M150:V150,
                                ""),
                            "")))
                )
            )
        )
    )
)</f>
        <v>5.9999999999999902</v>
      </c>
      <c r="I150" s="191" cm="1">
        <f t="array" ref="I150">IF(
    SUM(IF(
            ISNUMBER(
                IF(
                    $M$5:$V$5,
                    (M150:V150),
                    "")),
            1,
            0))
        =0,
    NA(),
    IF(
        Parameters!$D$15=1,
        IF(
            SUM(--(ISNUMBER(IF($M$5:$V$5=1,(M150:V150),""))))&gt;0,
            MAX(IF(
                ISNUMBER(M150:V150),
                IF(
                    M$5:V$5=1,
                    M150:V150,
                    ""),
                "")),
            MAX(IF(
                ISNUMBER(M150:V150),
                IF(
                    M$5:V$5=2,
                    M150:V150,
                    ""),
                ""))
        ),
        IF(
            Parameters!$D$16=1,
            IFERROR(
                AVERAGE(IF(
                    ISNUMBER(M150:V150),
                    IF(
                        M$5:V$5=1,
                        M150:V150,
                        ""),
                    "")),
                AVERAGE(IF(
                    ISNUMBER(M150:V150),
                    IF(
                        M$5:V$5=2,
                        M150:V150,
                        ""),
                    ""))
            ),
            IF(
                Parameters!$D$17=1,
                IFERROR(
                    IF(
                        OR(
                            IF(
                                ISNUMBER(M150:V150),
                                IF(
                                    M$5:V$5=1,
                                    M150:V150,
                                    ""),
                                "")
                            =0),
                        0,
                        GEOMEAN(IF(
                            ISNUMBER(M150:V150),
                            IF(
                                M$5:V$5=1,
                                M150:V150,
                                ""),
                            ""))
                    ),
                    IF(
                        OR(IF(
                            ISNUMBER(M150:V150),
                            IF(
                                M$5:V$5=2,
                                M150:V150,
                                ""),
                            "")
                            =0),
                        0,
                        GEOMEAN(IF(
                            ISNUMBER(M150:V150),
                            IF(
                                M$5:V$5=2,
                                M150:V150,
                                ""),
                            "")))
                )
            )
        )
    )
)</f>
        <v>0</v>
      </c>
      <c r="J150" s="242">
        <v>45188</v>
      </c>
      <c r="K150" s="242">
        <v>45201</v>
      </c>
      <c r="L150" s="91" t="s">
        <v>242</v>
      </c>
      <c r="M150" s="192">
        <v>5.9999999999999902</v>
      </c>
      <c r="N150" s="192">
        <v>0</v>
      </c>
      <c r="O150" s="192">
        <v>0</v>
      </c>
      <c r="P150" s="192">
        <v>0</v>
      </c>
      <c r="Q150" s="192">
        <v>0</v>
      </c>
      <c r="R150" s="192" t="s">
        <v>409</v>
      </c>
      <c r="S150" s="192">
        <v>4.5999999999999996</v>
      </c>
      <c r="T150" s="192" t="s">
        <v>921</v>
      </c>
      <c r="U150" s="192">
        <v>0</v>
      </c>
      <c r="V150" s="192" t="s">
        <v>409</v>
      </c>
      <c r="W150" s="192">
        <v>0.13861386138613799</v>
      </c>
      <c r="X150" s="192" t="s">
        <v>409</v>
      </c>
      <c r="Y150" s="192"/>
      <c r="Z150" s="192"/>
      <c r="AA150" s="80"/>
      <c r="AB150" s="80"/>
      <c r="AC150" s="80"/>
    </row>
    <row r="151" spans="1:29" x14ac:dyDescent="0.2">
      <c r="A151" s="84">
        <v>144</v>
      </c>
      <c r="B151" s="84" t="str">
        <f ca="1"/>
        <v>Nicaragua</v>
      </c>
      <c r="C151" s="84" t="str">
        <f ca="1"/>
        <v>NIC</v>
      </c>
      <c r="D151" s="219" t="str">
        <f ca="1"/>
        <v>LCN           Latin America &amp; Caribbean</v>
      </c>
      <c r="E151" s="219" t="str">
        <f ca="1"/>
        <v>IDA</v>
      </c>
      <c r="F151" s="190"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$M$4:$V$4,
                    (M151:V151),
                    "")),
            1,
            0))
        =0,
    NA(),
    IF(
        Parameters!$D$15=1,
        IF(
            SUM(--(ISNUMBER(IF($M$4:$V$4=1,(M151:V151),""))))&gt;0,
            MAX(IF(
                ISNUMBER(M151:V151),
                IF(
                    M$4:V$4=1,
                    M151:V151,
                    ""),
                "")),
            MAX(IF(
                ISNUMBER(M151:V151),
                IF(
                    M$4:V$4=2,
                    M151:V151,
                    ""),
                ""))
        ),
        IF(
            Parameters!$D$16=1,
            IFERROR(
                AVERAGE(IF(
                    ISNUMBER(M151:V151),
                    IF(
                        M$4:V$4=1,
                        M151:V151,
                        ""),
                    "")),
                AVERAGE(IF(
                    ISNUMBER(M151:V151),
                    IF(
                        M$4:V$4=2,
                        M151:V151,
                        ""),
                    ""))
            ),
            IF(
                Parameters!$D$17=1,
                IFERROR(
                    IF(
                        OR(
                            IF(
                                ISNUMBER(M151:V151),
                                IF(
                                    M$4:V$4=1,
                                    M151:V151,
                                    ""),
                                "")
                            =0),
                        0,
                        GEOMEAN(IF(
                            ISNUMBER(M151:V151),
                            IF(
                                M$4:V$4=1,
                                M151:V151,
                                ""),
                            ""))
                    ),
                    IF(
                        OR(IF(
                            ISNUMBER(M151:V151),
                            IF(
                                M$4:V$4=2,
                                M151:V151,
                                ""),
                            "")
                            =0),
                        0,
                        GEOMEAN(IF(
                            ISNUMBER(M151:V151),
                            IF(
                                M$4:V$4=2,
                                M151:V151,
                                ""),
                            "")))
                )
            )
        )
    )
)</f>
        <v>8</v>
      </c>
      <c r="I151" s="191" cm="1">
        <f t="array" ref="I151">IF(
    SUM(IF(
            ISNUMBER(
                IF(
                    $M$5:$V$5,
                    (M151:V151),
                    "")),
            1,
            0))
        =0,
    NA(),
    IF(
        Parameters!$D$15=1,
        IF(
            SUM(--(ISNUMBER(IF($M$5:$V$5=1,(M151:V151),""))))&gt;0,
            MAX(IF(
                ISNUMBER(M151:V151),
                IF(
                    M$5:V$5=1,
                    M151:V151,
                    ""),
                "")),
            MAX(IF(
                ISNUMBER(M151:V151),
                IF(
                    M$5:V$5=2,
                    M151:V151,
                    ""),
                ""))
        ),
        IF(
            Parameters!$D$16=1,
            IFERROR(
                AVERAGE(IF(
                    ISNUMBER(M151:V151),
                    IF(
                        M$5:V$5=1,
                        M151:V151,
                        ""),
                    "")),
                AVERAGE(IF(
                    ISNUMBER(M151:V151),
                    IF(
                        M$5:V$5=2,
                        M151:V151,
                        ""),
                    ""))
            ),
            IF(
                Parameters!$D$17=1,
                IFERROR(
                    IF(
                        OR(
                            IF(
                                ISNUMBER(M151:V151),
                                IF(
                                    M$5:V$5=1,
                                    M151:V151,
                                    ""),
                                "")
                            =0),
                        0,
                        GEOMEAN(IF(
                            ISNUMBER(M151:V151),
                            IF(
                                M$5:V$5=1,
                                M151:V151,
                                ""),
                            ""))
                    ),
                    IF(
                        OR(IF(
                            ISNUMBER(M151:V151),
                            IF(
                                M$5:V$5=2,
                                M151:V151,
                                ""),
                            "")
                            =0),
                        0,
                        GEOMEAN(IF(
                            ISNUMBER(M151:V151),
                            IF(
                                M$5:V$5=2,
                                M151:V151,
                                ""),
                            "")))
                )
            )
        )
    )
)</f>
        <v>0</v>
      </c>
      <c r="J151" s="242">
        <v>45188</v>
      </c>
      <c r="K151" s="242">
        <v>45154</v>
      </c>
      <c r="L151" s="91" t="s">
        <v>244</v>
      </c>
      <c r="M151" s="192">
        <v>8</v>
      </c>
      <c r="N151" s="192" t="s">
        <v>409</v>
      </c>
      <c r="O151" s="192">
        <v>0</v>
      </c>
      <c r="P151" s="192">
        <v>0</v>
      </c>
      <c r="Q151" s="192">
        <v>0</v>
      </c>
      <c r="R151" s="192" t="s">
        <v>409</v>
      </c>
      <c r="S151" s="192">
        <v>5.8</v>
      </c>
      <c r="T151" s="192" t="s">
        <v>409</v>
      </c>
      <c r="U151" s="192">
        <v>0</v>
      </c>
      <c r="V151" s="192" t="s">
        <v>409</v>
      </c>
      <c r="W151" s="192">
        <v>0</v>
      </c>
      <c r="X151" s="192" t="s">
        <v>409</v>
      </c>
      <c r="Y151" s="192"/>
      <c r="Z151" s="192"/>
      <c r="AA151" s="80"/>
      <c r="AB151" s="80"/>
      <c r="AC151" s="80"/>
    </row>
    <row r="152" spans="1:29" x14ac:dyDescent="0.2">
      <c r="A152" s="84">
        <v>145</v>
      </c>
      <c r="B152" s="84" t="str">
        <f ca="1"/>
        <v>Netherlands</v>
      </c>
      <c r="C152" s="84" t="str">
        <f ca="1"/>
        <v>NLD</v>
      </c>
      <c r="D152" s="219" t="str">
        <f ca="1"/>
        <v>ECS           Europe &amp; Central Asia</v>
      </c>
      <c r="E152" s="219" t="str">
        <f ca="1"/>
        <v>NA</v>
      </c>
      <c r="F152" s="190"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$M$4:$V$4,
                    (M152:V152),
                    "")),
            1,
            0))
        =0,
    NA(),
    IF(
        Parameters!$D$15=1,
        IF(
            SUM(--(ISNUMBER(IF($M$4:$V$4=1,(M152:V152),""))))&gt;0,
            MAX(IF(
                ISNUMBER(M152:V152),
                IF(
                    M$4:V$4=1,
                    M152:V152,
                    ""),
                "")),
            MAX(IF(
                ISNUMBER(M152:V152),
                IF(
                    M$4:V$4=2,
                    M152:V152,
                    ""),
                ""))
        ),
        IF(
            Parameters!$D$16=1,
            IFERROR(
                AVERAGE(IF(
                    ISNUMBER(M152:V152),
                    IF(
                        M$4:V$4=1,
                        M152:V152,
                        ""),
                    "")),
                AVERAGE(IF(
                    ISNUMBER(M152:V152),
                    IF(
                        M$4:V$4=2,
                        M152:V152,
                        ""),
                    ""))
            ),
            IF(
                Parameters!$D$17=1,
                IFERROR(
                    IF(
                        OR(
                            IF(
                                ISNUMBER(M152:V152),
                                IF(
                                    M$4:V$4=1,
                                    M152:V152,
                                    ""),
                                "")
                            =0),
                        0,
                        GEOMEAN(IF(
                            ISNUMBER(M152:V152),
                            IF(
                                M$4:V$4=1,
                                M152:V152,
                                ""),
                            ""))
                    ),
                    IF(
                        OR(IF(
                            ISNUMBER(M152:V152),
                            IF(
                                M$4:V$4=2,
                                M152:V152,
                                ""),
                            "")
                            =0),
                        0,
                        GEOMEAN(IF(
                            ISNUMBER(M152:V152),
                            IF(
                                M$4:V$4=2,
                                M152:V152,
                                ""),
                            "")))
                )
            )
        )
    )
)</f>
        <v>6.6666666666666599</v>
      </c>
      <c r="I152" s="191" cm="1">
        <f t="array" ref="I152">IF(
    SUM(IF(
            ISNUMBER(
                IF(
                    $M$5:$V$5,
                    (M152:V152),
                    "")),
            1,
            0))
        =0,
    NA(),
    IF(
        Parameters!$D$15=1,
        IF(
            SUM(--(ISNUMBER(IF($M$5:$V$5=1,(M152:V152),""))))&gt;0,
            MAX(IF(
                ISNUMBER(M152:V152),
                IF(
                    M$5:V$5=1,
                    M152:V152,
                    ""),
                "")),
            MAX(IF(
                ISNUMBER(M152:V152),
                IF(
                    M$5:V$5=2,
                    M152:V152,
                    ""),
                ""))
        ),
        IF(
            Parameters!$D$16=1,
            IFERROR(
                AVERAGE(IF(
                    ISNUMBER(M152:V152),
                    IF(
                        M$5:V$5=1,
                        M152:V152,
                        ""),
                    "")),
                AVERAGE(IF(
                    ISNUMBER(M152:V152),
                    IF(
                        M$5:V$5=2,
                        M152:V152,
                        ""),
                    ""))
            ),
            IF(
                Parameters!$D$17=1,
                IFERROR(
                    IF(
                        OR(
                            IF(
                                ISNUMBER(M152:V152),
                                IF(
                                    M$5:V$5=1,
                                    M152:V152,
                                    ""),
                                "")
                            =0),
                        0,
                        GEOMEAN(IF(
                            ISNUMBER(M152:V152),
                            IF(
                                M$5:V$5=1,
                                M152:V152,
                                ""),
                            ""))
                    ),
                    IF(
                        OR(IF(
                            ISNUMBER(M152:V152),
                            IF(
                                M$5:V$5=2,
                                M152:V152,
                                ""),
                            "")
                            =0),
                        0,
                        GEOMEAN(IF(
                            ISNUMBER(M152:V152),
                            IF(
                                M$5:V$5=2,
                                M152:V152,
                                ""),
                            "")))
                )
            )
        )
    )
)</f>
        <v>0</v>
      </c>
      <c r="J152" s="242">
        <v>45188</v>
      </c>
      <c r="K152" s="242">
        <v>44852</v>
      </c>
      <c r="L152" s="91" t="s">
        <v>246</v>
      </c>
      <c r="M152" s="192">
        <v>6.6666666666666599</v>
      </c>
      <c r="N152" s="192" t="s">
        <v>409</v>
      </c>
      <c r="O152" s="192">
        <v>0</v>
      </c>
      <c r="P152" s="192">
        <v>0</v>
      </c>
      <c r="Q152" s="192">
        <v>0</v>
      </c>
      <c r="R152" s="192" t="s">
        <v>409</v>
      </c>
      <c r="S152" s="192">
        <v>5</v>
      </c>
      <c r="T152" s="192" t="s">
        <v>409</v>
      </c>
      <c r="U152" s="192">
        <v>0</v>
      </c>
      <c r="V152" s="192" t="s">
        <v>409</v>
      </c>
      <c r="W152" s="192">
        <v>0</v>
      </c>
      <c r="X152" s="192" t="s">
        <v>409</v>
      </c>
      <c r="Y152" s="192"/>
      <c r="Z152" s="192"/>
      <c r="AA152" s="80"/>
      <c r="AB152" s="80"/>
      <c r="AC152" s="80"/>
    </row>
    <row r="153" spans="1:29" x14ac:dyDescent="0.2">
      <c r="A153" s="84">
        <v>146</v>
      </c>
      <c r="B153" s="84" t="str">
        <f ca="1"/>
        <v>Norway</v>
      </c>
      <c r="C153" s="84" t="str">
        <f ca="1"/>
        <v>NOR</v>
      </c>
      <c r="D153" s="219" t="str">
        <f ca="1"/>
        <v>ECS           Europe &amp; Central Asia</v>
      </c>
      <c r="E153" s="219" t="str">
        <f ca="1"/>
        <v>NA</v>
      </c>
      <c r="F153" s="190"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$M$4:$V$4,
                    (M153:V153),
                    "")),
            1,
            0))
        =0,
    NA(),
    IF(
        Parameters!$D$15=1,
        IF(
            SUM(--(ISNUMBER(IF($M$4:$V$4=1,(M153:V153),""))))&gt;0,
            MAX(IF(
                ISNUMBER(M153:V153),
                IF(
                    M$4:V$4=1,
                    M153:V153,
                    ""),
                "")),
            MAX(IF(
                ISNUMBER(M153:V153),
                IF(
                    M$4:V$4=2,
                    M153:V153,
                    ""),
                ""))
        ),
        IF(
            Parameters!$D$16=1,
            IFERROR(
                AVERAGE(IF(
                    ISNUMBER(M153:V153),
                    IF(
                        M$4:V$4=1,
                        M153:V153,
                        ""),
                    "")),
                AVERAGE(IF(
                    ISNUMBER(M153:V153),
                    IF(
                        M$4:V$4=2,
                        M153:V153,
                        ""),
                    ""))
            ),
            IF(
                Parameters!$D$17=1,
                IFERROR(
                    IF(
                        OR(
                            IF(
                                ISNUMBER(M153:V153),
                                IF(
                                    M$4:V$4=1,
                                    M153:V153,
                                    ""),
                                "")
                            =0),
                        0,
                        GEOMEAN(IF(
                            ISNUMBER(M153:V153),
                            IF(
                                M$4:V$4=1,
                                M153:V153,
                                ""),
                            ""))
                    ),
                    IF(
                        OR(IF(
                            ISNUMBER(M153:V153),
                            IF(
                                M$4:V$4=2,
                                M153:V153,
                                ""),
                            "")
                            =0),
                        0,
                        GEOMEAN(IF(
                            ISNUMBER(M153:V153),
                            IF(
                                M$4:V$4=2,
                                M153:V153,
                                ""),
                            "")))
                )
            )
        )
    )
)</f>
        <v>2.6666666666666599</v>
      </c>
      <c r="I153" s="191" cm="1">
        <f t="array" ref="I153">IF(
    SUM(IF(
            ISNUMBER(
                IF(
                    $M$5:$V$5,
                    (M153:V153),
                    "")),
            1,
            0))
        =0,
    NA(),
    IF(
        Parameters!$D$15=1,
        IF(
            SUM(--(ISNUMBER(IF($M$5:$V$5=1,(M153:V153),""))))&gt;0,
            MAX(IF(
                ISNUMBER(M153:V153),
                IF(
                    M$5:V$5=1,
                    M153:V153,
                    ""),
                "")),
            MAX(IF(
                ISNUMBER(M153:V153),
                IF(
                    M$5:V$5=2,
                    M153:V153,
                    ""),
                ""))
        ),
        IF(
            Parameters!$D$16=1,
            IFERROR(
                AVERAGE(IF(
                    ISNUMBER(M153:V153),
                    IF(
                        M$5:V$5=1,
                        M153:V153,
                        ""),
                    "")),
                AVERAGE(IF(
                    ISNUMBER(M153:V153),
                    IF(
                        M$5:V$5=2,
                        M153:V153,
                        ""),
                    ""))
            ),
            IF(
                Parameters!$D$17=1,
                IFERROR(
                    IF(
                        OR(
                            IF(
                                ISNUMBER(M153:V153),
                                IF(
                                    M$5:V$5=1,
                                    M153:V153,
                                    ""),
                                "")
                            =0),
                        0,
                        GEOMEAN(IF(
                            ISNUMBER(M153:V153),
                            IF(
                                M$5:V$5=1,
                                M153:V153,
                                ""),
                            ""))
                    ),
                    IF(
                        OR(IF(
                            ISNUMBER(M153:V153),
                            IF(
                                M$5:V$5=2,
                                M153:V153,
                                ""),
                            "")
                            =0),
                        0,
                        GEOMEAN(IF(
                            ISNUMBER(M153:V153),
                            IF(
                                M$5:V$5=2,
                                M153:V153,
                                ""),
                            "")))
                )
            )
        )
    )
)</f>
        <v>0</v>
      </c>
      <c r="J153" s="242">
        <v>45188</v>
      </c>
      <c r="K153" s="242">
        <v>45001</v>
      </c>
      <c r="L153" s="91" t="s">
        <v>248</v>
      </c>
      <c r="M153" s="192">
        <v>2.6666666666666599</v>
      </c>
      <c r="N153" s="192" t="s">
        <v>409</v>
      </c>
      <c r="O153" s="192">
        <v>0</v>
      </c>
      <c r="P153" s="192">
        <v>0</v>
      </c>
      <c r="Q153" s="192">
        <v>0</v>
      </c>
      <c r="R153" s="192" t="s">
        <v>409</v>
      </c>
      <c r="S153" s="192">
        <v>2.6</v>
      </c>
      <c r="T153" s="192" t="s">
        <v>409</v>
      </c>
      <c r="U153" s="192">
        <v>0</v>
      </c>
      <c r="V153" s="192" t="s">
        <v>409</v>
      </c>
      <c r="W153" s="192">
        <v>0</v>
      </c>
      <c r="X153" s="192" t="s">
        <v>409</v>
      </c>
      <c r="Y153" s="192"/>
      <c r="Z153" s="192"/>
      <c r="AA153" s="80"/>
      <c r="AB153" s="80"/>
      <c r="AC153" s="80"/>
    </row>
    <row r="154" spans="1:29" x14ac:dyDescent="0.2">
      <c r="A154" s="84">
        <v>147</v>
      </c>
      <c r="B154" s="84" t="str">
        <f ca="1"/>
        <v>Nepal</v>
      </c>
      <c r="C154" s="84" t="str">
        <f ca="1"/>
        <v>NPL</v>
      </c>
      <c r="D154" s="219" t="str">
        <f ca="1"/>
        <v>SAS           South Asia</v>
      </c>
      <c r="E154" s="219" t="str">
        <f ca="1"/>
        <v>IDA</v>
      </c>
      <c r="F154" s="190"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8.266397845091495</v>
      </c>
      <c r="H154" s="80" cm="1">
        <f t="array" ref="H154">IF(
    SUM(IF(
            ISNUMBER(
                IF(
                    $M$4:$V$4,
                    (M154:V154),
                    "")),
            1,
            0))
        =0,
    NA(),
    IF(
        Parameters!$D$15=1,
        IF(
            SUM(--(ISNUMBER(IF($M$4:$V$4=1,(M154:V154),""))))&gt;0,
            MAX(IF(
                ISNUMBER(M154:V154),
                IF(
                    M$4:V$4=1,
                    M154:V154,
                    ""),
                "")),
            MAX(IF(
                ISNUMBER(M154:V154),
                IF(
                    M$4:V$4=2,
                    M154:V154,
                    ""),
                ""))
        ),
        IF(
            Parameters!$D$16=1,
            IFERROR(
                AVERAGE(IF(
                    ISNUMBER(M154:V154),
                    IF(
                        M$4:V$4=1,
                        M154:V154,
                        ""),
                    "")),
                AVERAGE(IF(
                    ISNUMBER(M154:V154),
                    IF(
                        M$4:V$4=2,
                        M154:V154,
                        ""),
                    ""))
            ),
            IF(
                Parameters!$D$17=1,
                IFERROR(
                    IF(
                        OR(
                            IF(
                                ISNUMBER(M154:V154),
                                IF(
                                    M$4:V$4=1,
                                    M154:V154,
                                    ""),
                                "")
                            =0),
                        0,
                        GEOMEAN(IF(
                            ISNUMBER(M154:V154),
                            IF(
                                M$4:V$4=1,
                                M154:V154,
                                ""),
                            ""))
                    ),
                    IF(
                        OR(IF(
                            ISNUMBER(M154:V154),
                            IF(
                                M$4:V$4=2,
                                M154:V154,
                                ""),
                            "")
                            =0),
                        0,
                        GEOMEAN(IF(
                            ISNUMBER(M154:V154),
                            IF(
                                M$4:V$4=2,
                                M154:V154,
                                ""),
                            "")))
                )
            )
        )
    )
)</f>
        <v>6.8333333333333304</v>
      </c>
      <c r="I154" s="191" cm="1">
        <f t="array" ref="I154">IF(
    SUM(IF(
            ISNUMBER(
                IF(
                    $M$5:$V$5,
                    (M154:V154),
                    "")),
            1,
            0))
        =0,
    NA(),
    IF(
        Parameters!$D$15=1,
        IF(
            SUM(--(ISNUMBER(IF($M$5:$V$5=1,(M154:V154),""))))&gt;0,
            MAX(IF(
                ISNUMBER(M154:V154),
                IF(
                    M$5:V$5=1,
                    M154:V154,
                    ""),
                "")),
            MAX(IF(
                ISNUMBER(M154:V154),
                IF(
                    M$5:V$5=2,
                    M154:V154,
                    ""),
                ""))
        ),
        IF(
            Parameters!$D$16=1,
            IFERROR(
                AVERAGE(IF(
                    ISNUMBER(M154:V154),
                    IF(
                        M$5:V$5=1,
                        M154:V154,
                        ""),
                    "")),
                AVERAGE(IF(
                    ISNUMBER(M154:V154),
                    IF(
                        M$5:V$5=2,
                        M154:V154,
                        ""),
                    ""))
            ),
            IF(
                Parameters!$D$17=1,
                IFERROR(
                    IF(
                        OR(
                            IF(
                                ISNUMBER(M154:V154),
                                IF(
                                    M$5:V$5=1,
                                    M154:V154,
                                    ""),
                                "")
                            =0),
                        0,
                        GEOMEAN(IF(
                            ISNUMBER(M154:V154),
                            IF(
                                M$5:V$5=1,
                                M154:V154,
                                ""),
                            ""))
                    ),
                    IF(
                        OR(IF(
                            ISNUMBER(M154:V154),
                            IF(
                                M$5:V$5=2,
                                M154:V154,
                                ""),
                            "")
                            =0),
                        0,
                        GEOMEAN(IF(
                            ISNUMBER(M154:V154),
                            IF(
                                M$5:V$5=2,
                                M154:V154,
                                ""),
                            "")))
                )
            )
        )
    )
)</f>
        <v>10</v>
      </c>
      <c r="J154" s="242">
        <v>45188</v>
      </c>
      <c r="K154" s="242">
        <v>45203</v>
      </c>
      <c r="L154" s="91" t="s">
        <v>250</v>
      </c>
      <c r="M154" s="192">
        <v>6.8333333333333304</v>
      </c>
      <c r="N154" s="192">
        <v>10</v>
      </c>
      <c r="O154" s="192">
        <v>0</v>
      </c>
      <c r="P154" s="192">
        <v>0</v>
      </c>
      <c r="Q154" s="192">
        <v>0</v>
      </c>
      <c r="R154" s="192" t="s">
        <v>409</v>
      </c>
      <c r="S154" s="192">
        <v>5.0999999999999996</v>
      </c>
      <c r="T154" s="192" t="s">
        <v>922</v>
      </c>
      <c r="U154" s="192">
        <v>0</v>
      </c>
      <c r="V154" s="192" t="s">
        <v>409</v>
      </c>
      <c r="W154" s="192">
        <v>0</v>
      </c>
      <c r="X154" s="192" t="s">
        <v>409</v>
      </c>
      <c r="Y154" s="192"/>
      <c r="Z154" s="192"/>
      <c r="AA154" s="80"/>
      <c r="AB154" s="80"/>
      <c r="AC154" s="80"/>
    </row>
    <row r="155" spans="1:29" x14ac:dyDescent="0.2">
      <c r="A155" s="84">
        <v>148</v>
      </c>
      <c r="B155" s="84" t="str">
        <f ca="1"/>
        <v>Nauru</v>
      </c>
      <c r="C155" s="84" t="str">
        <f ca="1"/>
        <v>NRU</v>
      </c>
      <c r="D155" s="219" t="str">
        <f ca="1"/>
        <v>EAS           East Asia &amp; Pacific</v>
      </c>
      <c r="E155" s="219" t="str">
        <f ca="1"/>
        <v>IBRD</v>
      </c>
      <c r="F155" s="190" t="str">
        <f t="shared" ca="1" si="5"/>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3.872983346207417</v>
      </c>
      <c r="H155" s="80" cm="1">
        <f t="array" ref="H155">IF(
    SUM(IF(
            ISNUMBER(
                IF(
                    $M$4:$V$4,
                    (M155:V155),
                    "")),
            1,
            0))
        =0,
    NA(),
    IF(
        Parameters!$D$15=1,
        IF(
            SUM(--(ISNUMBER(IF($M$4:$V$4=1,(M155:V155),""))))&gt;0,
            MAX(IF(
                ISNUMBER(M155:V155),
                IF(
                    M$4:V$4=1,
                    M155:V155,
                    ""),
                "")),
            MAX(IF(
                ISNUMBER(M155:V155),
                IF(
                    M$4:V$4=2,
                    M155:V155,
                    ""),
                ""))
        ),
        IF(
            Parameters!$D$16=1,
            IFERROR(
                AVERAGE(IF(
                    ISNUMBER(M155:V155),
                    IF(
                        M$4:V$4=1,
                        M155:V155,
                        ""),
                    "")),
                AVERAGE(IF(
                    ISNUMBER(M155:V155),
                    IF(
                        M$4:V$4=2,
                        M155:V155,
                        ""),
                    ""))
            ),
            IF(
                Parameters!$D$17=1,
                IFERROR(
                    IF(
                        OR(
                            IF(
                                ISNUMBER(M155:V155),
                                IF(
                                    M$4:V$4=1,
                                    M155:V155,
                                    ""),
                                "")
                            =0),
                        0,
                        GEOMEAN(IF(
                            ISNUMBER(M155:V155),
                            IF(
                                M$4:V$4=1,
                                M155:V155,
                                ""),
                            ""))
                    ),
                    IF(
                        OR(IF(
                            ISNUMBER(M155:V155),
                            IF(
                                M$4:V$4=2,
                                M155:V155,
                                ""),
                            "")
                            =0),
                        0,
                        GEOMEAN(IF(
                            ISNUMBER(M155:V155),
                            IF(
                                M$4:V$4=2,
                                M155:V155,
                                ""),
                            "")))
                )
            )
        )
    )
)</f>
        <v>1.5</v>
      </c>
      <c r="I155" s="191" cm="1">
        <f t="array" ref="I155">IF(
    SUM(IF(
            ISNUMBER(
                IF(
                    $M$5:$V$5,
                    (M155:V155),
                    "")),
            1,
            0))
        =0,
    NA(),
    IF(
        Parameters!$D$15=1,
        IF(
            SUM(--(ISNUMBER(IF($M$5:$V$5=1,(M155:V155),""))))&gt;0,
            MAX(IF(
                ISNUMBER(M155:V155),
                IF(
                    M$5:V$5=1,
                    M155:V155,
                    ""),
                "")),
            MAX(IF(
                ISNUMBER(M155:V155),
                IF(
                    M$5:V$5=2,
                    M155:V155,
                    ""),
                ""))
        ),
        IF(
            Parameters!$D$16=1,
            IFERROR(
                AVERAGE(IF(
                    ISNUMBER(M155:V155),
                    IF(
                        M$5:V$5=1,
                        M155:V155,
                        ""),
                    "")),
                AVERAGE(IF(
                    ISNUMBER(M155:V155),
                    IF(
                        M$5:V$5=2,
                        M155:V155,
                        ""),
                    ""))
            ),
            IF(
                Parameters!$D$17=1,
                IFERROR(
                    IF(
                        OR(
                            IF(
                                ISNUMBER(M155:V155),
                                IF(
                                    M$5:V$5=1,
                                    M155:V155,
                                    ""),
                                "")
                            =0),
                        0,
                        GEOMEAN(IF(
                            ISNUMBER(M155:V155),
                            IF(
                                M$5:V$5=1,
                                M155:V155,
                                ""),
                            ""))
                    ),
                    IF(
                        OR(IF(
                            ISNUMBER(M155:V155),
                            IF(
                                M$5:V$5=2,
                                M155:V155,
                                ""),
                            "")
                            =0),
                        0,
                        GEOMEAN(IF(
                            ISNUMBER(M155:V155),
                            IF(
                                M$5:V$5=2,
                                M155:V155,
                                ""),
                            "")))
                )
            )
        )
    )
)</f>
        <v>10</v>
      </c>
      <c r="J155" s="242">
        <v>45188</v>
      </c>
      <c r="K155" s="242">
        <v>45075</v>
      </c>
      <c r="L155" s="91" t="s">
        <v>252</v>
      </c>
      <c r="M155" s="192">
        <v>1.5</v>
      </c>
      <c r="N155" s="192" t="s">
        <v>409</v>
      </c>
      <c r="O155" s="192">
        <v>0</v>
      </c>
      <c r="P155" s="192">
        <v>0</v>
      </c>
      <c r="Q155" s="192">
        <v>10</v>
      </c>
      <c r="R155" s="192" t="s">
        <v>409</v>
      </c>
      <c r="S155" s="192">
        <v>1.9</v>
      </c>
      <c r="T155" s="192" t="s">
        <v>409</v>
      </c>
      <c r="U155" s="192">
        <v>0</v>
      </c>
      <c r="V155" s="192" t="s">
        <v>409</v>
      </c>
      <c r="W155" s="192">
        <v>1</v>
      </c>
      <c r="X155" s="192" t="s">
        <v>409</v>
      </c>
      <c r="Y155" s="192"/>
      <c r="Z155" s="192"/>
      <c r="AA155" s="80"/>
      <c r="AB155" s="80"/>
      <c r="AC155" s="80"/>
    </row>
    <row r="156" spans="1:29" x14ac:dyDescent="0.2">
      <c r="A156" s="84">
        <v>149</v>
      </c>
      <c r="B156" s="84" t="str">
        <f ca="1"/>
        <v>New Zealand</v>
      </c>
      <c r="C156" s="84" t="str">
        <f ca="1"/>
        <v>NZL</v>
      </c>
      <c r="D156" s="219" t="str">
        <f ca="1"/>
        <v>EAS           East Asia &amp; Pacific</v>
      </c>
      <c r="E156" s="219" t="str">
        <f ca="1"/>
        <v>NA</v>
      </c>
      <c r="F156" s="190"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$M$4:$V$4,
                    (M156:V156),
                    "")),
            1,
            0))
        =0,
    NA(),
    IF(
        Parameters!$D$15=1,
        IF(
            SUM(--(ISNUMBER(IF($M$4:$V$4=1,(M156:V156),""))))&gt;0,
            MAX(IF(
                ISNUMBER(M156:V156),
                IF(
                    M$4:V$4=1,
                    M156:V156,
                    ""),
                "")),
            MAX(IF(
                ISNUMBER(M156:V156),
                IF(
                    M$4:V$4=2,
                    M156:V156,
                    ""),
                ""))
        ),
        IF(
            Parameters!$D$16=1,
            IFERROR(
                AVERAGE(IF(
                    ISNUMBER(M156:V156),
                    IF(
                        M$4:V$4=1,
                        M156:V156,
                        ""),
                    "")),
                AVERAGE(IF(
                    ISNUMBER(M156:V156),
                    IF(
                        M$4:V$4=2,
                        M156:V156,
                        ""),
                    ""))
            ),
            IF(
                Parameters!$D$17=1,
                IFERROR(
                    IF(
                        OR(
                            IF(
                                ISNUMBER(M156:V156),
                                IF(
                                    M$4:V$4=1,
                                    M156:V156,
                                    ""),
                                "")
                            =0),
                        0,
                        GEOMEAN(IF(
                            ISNUMBER(M156:V156),
                            IF(
                                M$4:V$4=1,
                                M156:V156,
                                ""),
                            ""))
                    ),
                    IF(
                        OR(IF(
                            ISNUMBER(M156:V156),
                            IF(
                                M$4:V$4=2,
                                M156:V156,
                                ""),
                            "")
                            =0),
                        0,
                        GEOMEAN(IF(
                            ISNUMBER(M156:V156),
                            IF(
                                M$4:V$4=2,
                                M156:V156,
                                ""),
                            "")))
                )
            )
        )
    )
)</f>
        <v>4.6666666666666599</v>
      </c>
      <c r="I156" s="191" cm="1">
        <f t="array" ref="I156">IF(
    SUM(IF(
            ISNUMBER(
                IF(
                    $M$5:$V$5,
                    (M156:V156),
                    "")),
            1,
            0))
        =0,
    NA(),
    IF(
        Parameters!$D$15=1,
        IF(
            SUM(--(ISNUMBER(IF($M$5:$V$5=1,(M156:V156),""))))&gt;0,
            MAX(IF(
                ISNUMBER(M156:V156),
                IF(
                    M$5:V$5=1,
                    M156:V156,
                    ""),
                "")),
            MAX(IF(
                ISNUMBER(M156:V156),
                IF(
                    M$5:V$5=2,
                    M156:V156,
                    ""),
                ""))
        ),
        IF(
            Parameters!$D$16=1,
            IFERROR(
                AVERAGE(IF(
                    ISNUMBER(M156:V156),
                    IF(
                        M$5:V$5=1,
                        M156:V156,
                        ""),
                    "")),
                AVERAGE(IF(
                    ISNUMBER(M156:V156),
                    IF(
                        M$5:V$5=2,
                        M156:V156,
                        ""),
                    ""))
            ),
            IF(
                Parameters!$D$17=1,
                IFERROR(
                    IF(
                        OR(
                            IF(
                                ISNUMBER(M156:V156),
                                IF(
                                    M$5:V$5=1,
                                    M156:V156,
                                    ""),
                                "")
                            =0),
                        0,
                        GEOMEAN(IF(
                            ISNUMBER(M156:V156),
                            IF(
                                M$5:V$5=1,
                                M156:V156,
                                ""),
                            ""))
                    ),
                    IF(
                        OR(IF(
                            ISNUMBER(M156:V156),
                            IF(
                                M$5:V$5=2,
                                M156:V156,
                                ""),
                            "")
                            =0),
                        0,
                        GEOMEAN(IF(
                            ISNUMBER(M156:V156),
                            IF(
                                M$5:V$5=2,
                                M156:V156,
                                ""),
                            "")))
                )
            )
        )
    )
)</f>
        <v>0</v>
      </c>
      <c r="J156" s="242">
        <v>45188</v>
      </c>
      <c r="K156" s="242">
        <v>44802</v>
      </c>
      <c r="L156" s="91" t="s">
        <v>254</v>
      </c>
      <c r="M156" s="192">
        <v>4.6666666666666599</v>
      </c>
      <c r="N156" s="192" t="s">
        <v>409</v>
      </c>
      <c r="O156" s="192">
        <v>0</v>
      </c>
      <c r="P156" s="192">
        <v>0</v>
      </c>
      <c r="Q156" s="192">
        <v>0</v>
      </c>
      <c r="R156" s="192" t="s">
        <v>409</v>
      </c>
      <c r="S156" s="192">
        <v>3.8</v>
      </c>
      <c r="T156" s="192" t="s">
        <v>409</v>
      </c>
      <c r="U156" s="192">
        <v>0</v>
      </c>
      <c r="V156" s="192" t="s">
        <v>409</v>
      </c>
      <c r="W156" s="192">
        <v>0</v>
      </c>
      <c r="X156" s="192" t="s">
        <v>409</v>
      </c>
      <c r="Y156" s="192"/>
      <c r="Z156" s="192"/>
      <c r="AA156" s="80"/>
      <c r="AB156" s="80"/>
      <c r="AC156" s="80"/>
    </row>
    <row r="157" spans="1:29" x14ac:dyDescent="0.2">
      <c r="A157" s="84">
        <v>150</v>
      </c>
      <c r="B157" s="84" t="str">
        <f ca="1"/>
        <v>Oman</v>
      </c>
      <c r="C157" s="84" t="str">
        <f ca="1"/>
        <v>OMN</v>
      </c>
      <c r="D157" s="219" t="str">
        <f ca="1"/>
        <v>MEA           Middle East &amp; North Africa</v>
      </c>
      <c r="E157" s="219" t="str">
        <f ca="1"/>
        <v>NA</v>
      </c>
      <c r="F157" s="190"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$M$4:$V$4,
                    (M157:V157),
                    "")),
            1,
            0))
        =0,
    NA(),
    IF(
        Parameters!$D$15=1,
        IF(
            SUM(--(ISNUMBER(IF($M$4:$V$4=1,(M157:V157),""))))&gt;0,
            MAX(IF(
                ISNUMBER(M157:V157),
                IF(
                    M$4:V$4=1,
                    M157:V157,
                    ""),
                "")),
            MAX(IF(
                ISNUMBER(M157:V157),
                IF(
                    M$4:V$4=2,
                    M157:V157,
                    ""),
                ""))
        ),
        IF(
            Parameters!$D$16=1,
            IFERROR(
                AVERAGE(IF(
                    ISNUMBER(M157:V157),
                    IF(
                        M$4:V$4=1,
                        M157:V157,
                        ""),
                    "")),
                AVERAGE(IF(
                    ISNUMBER(M157:V157),
                    IF(
                        M$4:V$4=2,
                        M157:V157,
                        ""),
                    ""))
            ),
            IF(
                Parameters!$D$17=1,
                IFERROR(
                    IF(
                        OR(
                            IF(
                                ISNUMBER(M157:V157),
                                IF(
                                    M$4:V$4=1,
                                    M157:V157,
                                    ""),
                                "")
                            =0),
                        0,
                        GEOMEAN(IF(
                            ISNUMBER(M157:V157),
                            IF(
                                M$4:V$4=1,
                                M157:V157,
                                ""),
                            ""))
                    ),
                    IF(
                        OR(IF(
                            ISNUMBER(M157:V157),
                            IF(
                                M$4:V$4=2,
                                M157:V157,
                                ""),
                            "")
                            =0),
                        0,
                        GEOMEAN(IF(
                            ISNUMBER(M157:V157),
                            IF(
                                M$4:V$4=2,
                                M157:V157,
                                ""),
                            "")))
                )
            )
        )
    )
)</f>
        <v>6.1666666666666599</v>
      </c>
      <c r="I157" s="191" cm="1">
        <f t="array" ref="I157">IF(
    SUM(IF(
            ISNUMBER(
                IF(
                    $M$5:$V$5,
                    (M157:V157),
                    "")),
            1,
            0))
        =0,
    NA(),
    IF(
        Parameters!$D$15=1,
        IF(
            SUM(--(ISNUMBER(IF($M$5:$V$5=1,(M157:V157),""))))&gt;0,
            MAX(IF(
                ISNUMBER(M157:V157),
                IF(
                    M$5:V$5=1,
                    M157:V157,
                    ""),
                "")),
            MAX(IF(
                ISNUMBER(M157:V157),
                IF(
                    M$5:V$5=2,
                    M157:V157,
                    ""),
                ""))
        ),
        IF(
            Parameters!$D$16=1,
            IFERROR(
                AVERAGE(IF(
                    ISNUMBER(M157:V157),
                    IF(
                        M$5:V$5=1,
                        M157:V157,
                        ""),
                    "")),
                AVERAGE(IF(
                    ISNUMBER(M157:V157),
                    IF(
                        M$5:V$5=2,
                        M157:V157,
                        ""),
                    ""))
            ),
            IF(
                Parameters!$D$17=1,
                IFERROR(
                    IF(
                        OR(
                            IF(
                                ISNUMBER(M157:V157),
                                IF(
                                    M$5:V$5=1,
                                    M157:V157,
                                    ""),
                                "")
                            =0),
                        0,
                        GEOMEAN(IF(
                            ISNUMBER(M157:V157),
                            IF(
                                M$5:V$5=1,
                                M157:V157,
                                ""),
                            ""))
                    ),
                    IF(
                        OR(IF(
                            ISNUMBER(M157:V157),
                            IF(
                                M$5:V$5=2,
                                M157:V157,
                                ""),
                            "")
                            =0),
                        0,
                        GEOMEAN(IF(
                            ISNUMBER(M157:V157),
                            IF(
                                M$5:V$5=2,
                                M157:V157,
                                ""),
                            "")))
                )
            )
        )
    )
)</f>
        <v>0</v>
      </c>
      <c r="J157" s="242">
        <v>45188</v>
      </c>
      <c r="K157" s="242">
        <v>44862</v>
      </c>
      <c r="L157" s="91" t="s">
        <v>256</v>
      </c>
      <c r="M157" s="192">
        <v>6.1666666666666599</v>
      </c>
      <c r="N157" s="192" t="s">
        <v>409</v>
      </c>
      <c r="O157" s="192">
        <v>0</v>
      </c>
      <c r="P157" s="192">
        <v>0</v>
      </c>
      <c r="Q157" s="192">
        <v>0</v>
      </c>
      <c r="R157" s="192" t="s">
        <v>409</v>
      </c>
      <c r="S157" s="192">
        <v>4.7</v>
      </c>
      <c r="T157" s="192" t="s">
        <v>409</v>
      </c>
      <c r="U157" s="192">
        <v>0</v>
      </c>
      <c r="V157" s="192" t="s">
        <v>409</v>
      </c>
      <c r="W157" s="192">
        <v>0</v>
      </c>
      <c r="X157" s="192" t="s">
        <v>409</v>
      </c>
      <c r="Y157" s="192"/>
      <c r="Z157" s="192"/>
      <c r="AA157" s="80"/>
      <c r="AB157" s="80"/>
      <c r="AC157" s="80"/>
    </row>
    <row r="158" spans="1:29" x14ac:dyDescent="0.2">
      <c r="A158" s="84">
        <v>151</v>
      </c>
      <c r="B158" s="84" t="str">
        <f ca="1"/>
        <v>Pakistan</v>
      </c>
      <c r="C158" s="84" t="str">
        <f ca="1"/>
        <v>PAK</v>
      </c>
      <c r="D158" s="219" t="str">
        <f ca="1"/>
        <v>SAS           South Asia</v>
      </c>
      <c r="E158" s="219" t="str">
        <f ca="1"/>
        <v>Blend</v>
      </c>
      <c r="F158" s="190"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0</v>
      </c>
      <c r="H158" s="80" cm="1">
        <f t="array" ref="H158">IF(
    SUM(IF(
            ISNUMBER(
                IF(
                    $M$4:$V$4,
                    (M158:V158),
                    "")),
            1,
            0))
        =0,
    NA(),
    IF(
        Parameters!$D$15=1,
        IF(
            SUM(--(ISNUMBER(IF($M$4:$V$4=1,(M158:V158),""))))&gt;0,
            MAX(IF(
                ISNUMBER(M158:V158),
                IF(
                    M$4:V$4=1,
                    M158:V158,
                    ""),
                "")),
            MAX(IF(
                ISNUMBER(M158:V158),
                IF(
                    M$4:V$4=2,
                    M158:V158,
                    ""),
                ""))
        ),
        IF(
            Parameters!$D$16=1,
            IFERROR(
                AVERAGE(IF(
                    ISNUMBER(M158:V158),
                    IF(
                        M$4:V$4=1,
                        M158:V158,
                        ""),
                    "")),
                AVERAGE(IF(
                    ISNUMBER(M158:V158),
                    IF(
                        M$4:V$4=2,
                        M158:V158,
                        ""),
                    ""))
            ),
            IF(
                Parameters!$D$17=1,
                IFERROR(
                    IF(
                        OR(
                            IF(
                                ISNUMBER(M158:V158),
                                IF(
                                    M$4:V$4=1,
                                    M158:V158,
                                    ""),
                                "")
                            =0),
                        0,
                        GEOMEAN(IF(
                            ISNUMBER(M158:V158),
                            IF(
                                M$4:V$4=1,
                                M158:V158,
                                ""),
                            ""))
                    ),
                    IF(
                        OR(IF(
                            ISNUMBER(M158:V158),
                            IF(
                                M$4:V$4=2,
                                M158:V158,
                                ""),
                            "")
                            =0),
                        0,
                        GEOMEAN(IF(
                            ISNUMBER(M158:V158),
                            IF(
                                M$4:V$4=2,
                                M158:V158,
                                ""),
                            "")))
                )
            )
        )
    )
)</f>
        <v>10</v>
      </c>
      <c r="I158" s="191" cm="1">
        <f t="array" ref="I158">IF(
    SUM(IF(
            ISNUMBER(
                IF(
                    $M$5:$V$5,
                    (M158:V158),
                    "")),
            1,
            0))
        =0,
    NA(),
    IF(
        Parameters!$D$15=1,
        IF(
            SUM(--(ISNUMBER(IF($M$5:$V$5=1,(M158:V158),""))))&gt;0,
            MAX(IF(
                ISNUMBER(M158:V158),
                IF(
                    M$5:V$5=1,
                    M158:V158,
                    ""),
                "")),
            MAX(IF(
                ISNUMBER(M158:V158),
                IF(
                    M$5:V$5=2,
                    M158:V158,
                    ""),
                ""))
        ),
        IF(
            Parameters!$D$16=1,
            IFERROR(
                AVERAGE(IF(
                    ISNUMBER(M158:V158),
                    IF(
                        M$5:V$5=1,
                        M158:V158,
                        ""),
                    "")),
                AVERAGE(IF(
                    ISNUMBER(M158:V158),
                    IF(
                        M$5:V$5=2,
                        M158:V158,
                        ""),
                    ""))
            ),
            IF(
                Parameters!$D$17=1,
                IFERROR(
                    IF(
                        OR(
                            IF(
                                ISNUMBER(M158:V158),
                                IF(
                                    M$5:V$5=1,
                                    M158:V158,
                                    ""),
                                "")
                            =0),
                        0,
                        GEOMEAN(IF(
                            ISNUMBER(M158:V158),
                            IF(
                                M$5:V$5=1,
                                M158:V158,
                                ""),
                            ""))
                    ),
                    IF(
                        OR(IF(
                            ISNUMBER(M158:V158),
                            IF(
                                M$5:V$5=2,
                                M158:V158,
                                ""),
                            "")
                            =0),
                        0,
                        GEOMEAN(IF(
                            ISNUMBER(M158:V158),
                            IF(
                                M$5:V$5=2,
                                M158:V158,
                                ""),
                            "")))
                )
            )
        )
    )
)</f>
        <v>0</v>
      </c>
      <c r="J158" s="242">
        <v>45163</v>
      </c>
      <c r="K158" s="242">
        <v>45099</v>
      </c>
      <c r="L158" s="91" t="s">
        <v>258</v>
      </c>
      <c r="M158" s="192">
        <v>10</v>
      </c>
      <c r="N158" s="192" t="s">
        <v>409</v>
      </c>
      <c r="O158" s="192">
        <v>0</v>
      </c>
      <c r="P158" s="192">
        <v>0</v>
      </c>
      <c r="Q158" s="192">
        <v>0</v>
      </c>
      <c r="R158" s="192" t="s">
        <v>409</v>
      </c>
      <c r="S158" s="192">
        <v>7.3</v>
      </c>
      <c r="T158" s="192" t="s">
        <v>409</v>
      </c>
      <c r="U158" s="192">
        <v>0</v>
      </c>
      <c r="V158" s="192" t="s">
        <v>409</v>
      </c>
      <c r="W158" s="192">
        <v>4.0540540540540501E-2</v>
      </c>
      <c r="X158" s="192" t="s">
        <v>409</v>
      </c>
      <c r="Y158" s="192"/>
      <c r="Z158" s="192"/>
      <c r="AA158" s="80"/>
      <c r="AB158" s="80"/>
      <c r="AC158" s="80"/>
    </row>
    <row r="159" spans="1:29" x14ac:dyDescent="0.2">
      <c r="A159" s="84">
        <v>152</v>
      </c>
      <c r="B159" s="84" t="str">
        <f ca="1"/>
        <v>Panama</v>
      </c>
      <c r="C159" s="84" t="str">
        <f ca="1"/>
        <v>PAN</v>
      </c>
      <c r="D159" s="219" t="str">
        <f ca="1"/>
        <v>LCN           Latin America &amp; Caribbean</v>
      </c>
      <c r="E159" s="219" t="str">
        <f ca="1"/>
        <v>IBRD</v>
      </c>
      <c r="F159" s="190"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$M$4:$V$4,
                    (M159:V159),
                    "")),
            1,
            0))
        =0,
    NA(),
    IF(
        Parameters!$D$15=1,
        IF(
            SUM(--(ISNUMBER(IF($M$4:$V$4=1,(M159:V159),""))))&gt;0,
            MAX(IF(
                ISNUMBER(M159:V159),
                IF(
                    M$4:V$4=1,
                    M159:V159,
                    ""),
                "")),
            MAX(IF(
                ISNUMBER(M159:V159),
                IF(
                    M$4:V$4=2,
                    M159:V159,
                    ""),
                ""))
        ),
        IF(
            Parameters!$D$16=1,
            IFERROR(
                AVERAGE(IF(
                    ISNUMBER(M159:V159),
                    IF(
                        M$4:V$4=1,
                        M159:V159,
                        ""),
                    "")),
                AVERAGE(IF(
                    ISNUMBER(M159:V159),
                    IF(
                        M$4:V$4=2,
                        M159:V159,
                        ""),
                    ""))
            ),
            IF(
                Parameters!$D$17=1,
                IFERROR(
                    IF(
                        OR(
                            IF(
                                ISNUMBER(M159:V159),
                                IF(
                                    M$4:V$4=1,
                                    M159:V159,
                                    ""),
                                "")
                            =0),
                        0,
                        GEOMEAN(IF(
                            ISNUMBER(M159:V159),
                            IF(
                                M$4:V$4=1,
                                M159:V159,
                                ""),
                            ""))
                    ),
                    IF(
                        OR(IF(
                            ISNUMBER(M159:V159),
                            IF(
                                M$4:V$4=2,
                                M159:V159,
                                ""),
                            "")
                            =0),
                        0,
                        GEOMEAN(IF(
                            ISNUMBER(M159:V159),
                            IF(
                                M$4:V$4=2,
                                M159:V159,
                                ""),
                            "")))
                )
            )
        )
    )
)</f>
        <v>6.6666666666666599</v>
      </c>
      <c r="I159" s="191" cm="1">
        <f t="array" ref="I159">IF(
    SUM(IF(
            ISNUMBER(
                IF(
                    $M$5:$V$5,
                    (M159:V159),
                    "")),
            1,
            0))
        =0,
    NA(),
    IF(
        Parameters!$D$15=1,
        IF(
            SUM(--(ISNUMBER(IF($M$5:$V$5=1,(M159:V159),""))))&gt;0,
            MAX(IF(
                ISNUMBER(M159:V159),
                IF(
                    M$5:V$5=1,
                    M159:V159,
                    ""),
                "")),
            MAX(IF(
                ISNUMBER(M159:V159),
                IF(
                    M$5:V$5=2,
                    M159:V159,
                    ""),
                ""))
        ),
        IF(
            Parameters!$D$16=1,
            IFERROR(
                AVERAGE(IF(
                    ISNUMBER(M159:V159),
                    IF(
                        M$5:V$5=1,
                        M159:V159,
                        ""),
                    "")),
                AVERAGE(IF(
                    ISNUMBER(M159:V159),
                    IF(
                        M$5:V$5=2,
                        M159:V159,
                        ""),
                    ""))
            ),
            IF(
                Parameters!$D$17=1,
                IFERROR(
                    IF(
                        OR(
                            IF(
                                ISNUMBER(M159:V159),
                                IF(
                                    M$5:V$5=1,
                                    M159:V159,
                                    ""),
                                "")
                            =0),
                        0,
                        GEOMEAN(IF(
                            ISNUMBER(M159:V159),
                            IF(
                                M$5:V$5=1,
                                M159:V159,
                                ""),
                            ""))
                    ),
                    IF(
                        OR(IF(
                            ISNUMBER(M159:V159),
                            IF(
                                M$5:V$5=2,
                                M159:V159,
                                ""),
                            "")
                            =0),
                        0,
                        GEOMEAN(IF(
                            ISNUMBER(M159:V159),
                            IF(
                                M$5:V$5=2,
                                M159:V159,
                                ""),
                            "")))
                )
            )
        )
    )
)</f>
        <v>0</v>
      </c>
      <c r="J159" s="242">
        <v>45188</v>
      </c>
      <c r="K159" s="242">
        <v>45188</v>
      </c>
      <c r="L159" s="91" t="s">
        <v>260</v>
      </c>
      <c r="M159" s="192">
        <v>6.6666666666666599</v>
      </c>
      <c r="N159" s="192" t="s">
        <v>409</v>
      </c>
      <c r="O159" s="192">
        <v>0</v>
      </c>
      <c r="P159" s="192">
        <v>0</v>
      </c>
      <c r="Q159" s="192">
        <v>0</v>
      </c>
      <c r="R159" s="192" t="s">
        <v>409</v>
      </c>
      <c r="S159" s="192">
        <v>5</v>
      </c>
      <c r="T159" s="192" t="s">
        <v>409</v>
      </c>
      <c r="U159" s="192">
        <v>0</v>
      </c>
      <c r="V159" s="192" t="s">
        <v>409</v>
      </c>
      <c r="W159" s="192">
        <v>6.25E-2</v>
      </c>
      <c r="X159" s="192" t="s">
        <v>409</v>
      </c>
      <c r="Y159" s="192"/>
      <c r="Z159" s="192"/>
      <c r="AA159" s="80"/>
      <c r="AB159" s="80"/>
      <c r="AC159" s="80"/>
    </row>
    <row r="160" spans="1:29" x14ac:dyDescent="0.2">
      <c r="A160" s="84">
        <v>153</v>
      </c>
      <c r="B160" s="84" t="str">
        <f ca="1"/>
        <v>Peru</v>
      </c>
      <c r="C160" s="84" t="str">
        <f ca="1"/>
        <v>PER</v>
      </c>
      <c r="D160" s="219" t="str">
        <f ca="1"/>
        <v>LCN           Latin America &amp; Caribbean</v>
      </c>
      <c r="E160" s="219" t="str">
        <f ca="1"/>
        <v>IBRD</v>
      </c>
      <c r="F160" s="190"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$M$4:$V$4,
                    (M160:V160),
                    "")),
            1,
            0))
        =0,
    NA(),
    IF(
        Parameters!$D$15=1,
        IF(
            SUM(--(ISNUMBER(IF($M$4:$V$4=1,(M160:V160),""))))&gt;0,
            MAX(IF(
                ISNUMBER(M160:V160),
                IF(
                    M$4:V$4=1,
                    M160:V160,
                    ""),
                "")),
            MAX(IF(
                ISNUMBER(M160:V160),
                IF(
                    M$4:V$4=2,
                    M160:V160,
                    ""),
                ""))
        ),
        IF(
            Parameters!$D$16=1,
            IFERROR(
                AVERAGE(IF(
                    ISNUMBER(M160:V160),
                    IF(
                        M$4:V$4=1,
                        M160:V160,
                        ""),
                    "")),
                AVERAGE(IF(
                    ISNUMBER(M160:V160),
                    IF(
                        M$4:V$4=2,
                        M160:V160,
                        ""),
                    ""))
            ),
            IF(
                Parameters!$D$17=1,
                IFERROR(
                    IF(
                        OR(
                            IF(
                                ISNUMBER(M160:V160),
                                IF(
                                    M$4:V$4=1,
                                    M160:V160,
                                    ""),
                                "")
                            =0),
                        0,
                        GEOMEAN(IF(
                            ISNUMBER(M160:V160),
                            IF(
                                M$4:V$4=1,
                                M160:V160,
                                ""),
                            ""))
                    ),
                    IF(
                        OR(IF(
                            ISNUMBER(M160:V160),
                            IF(
                                M$4:V$4=2,
                                M160:V160,
                                ""),
                            "")
                            =0),
                        0,
                        GEOMEAN(IF(
                            ISNUMBER(M160:V160),
                            IF(
                                M$4:V$4=2,
                                M160:V160,
                                ""),
                            "")))
                )
            )
        )
    )
)</f>
        <v>9</v>
      </c>
      <c r="I160" s="191" cm="1">
        <f t="array" ref="I160">IF(
    SUM(IF(
            ISNUMBER(
                IF(
                    $M$5:$V$5,
                    (M160:V160),
                    "")),
            1,
            0))
        =0,
    NA(),
    IF(
        Parameters!$D$15=1,
        IF(
            SUM(--(ISNUMBER(IF($M$5:$V$5=1,(M160:V160),""))))&gt;0,
            MAX(IF(
                ISNUMBER(M160:V160),
                IF(
                    M$5:V$5=1,
                    M160:V160,
                    ""),
                "")),
            MAX(IF(
                ISNUMBER(M160:V160),
                IF(
                    M$5:V$5=2,
                    M160:V160,
                    ""),
                ""))
        ),
        IF(
            Parameters!$D$16=1,
            IFERROR(
                AVERAGE(IF(
                    ISNUMBER(M160:V160),
                    IF(
                        M$5:V$5=1,
                        M160:V160,
                        ""),
                    "")),
                AVERAGE(IF(
                    ISNUMBER(M160:V160),
                    IF(
                        M$5:V$5=2,
                        M160:V160,
                        ""),
                    ""))
            ),
            IF(
                Parameters!$D$17=1,
                IFERROR(
                    IF(
                        OR(
                            IF(
                                ISNUMBER(M160:V160),
                                IF(
                                    M$5:V$5=1,
                                    M160:V160,
                                    ""),
                                "")
                            =0),
                        0,
                        GEOMEAN(IF(
                            ISNUMBER(M160:V160),
                            IF(
                                M$5:V$5=1,
                                M160:V160,
                                ""),
                            ""))
                    ),
                    IF(
                        OR(IF(
                            ISNUMBER(M160:V160),
                            IF(
                                M$5:V$5=2,
                                M160:V160,
                                ""),
                            "")
                            =0),
                        0,
                        GEOMEAN(IF(
                            ISNUMBER(M160:V160),
                            IF(
                                M$5:V$5=2,
                                M160:V160,
                                ""),
                            "")))
                )
            )
        )
    )
)</f>
        <v>0</v>
      </c>
      <c r="J160" s="242">
        <v>45188</v>
      </c>
      <c r="K160" s="242">
        <v>45188</v>
      </c>
      <c r="L160" s="91" t="s">
        <v>262</v>
      </c>
      <c r="M160" s="192">
        <v>9</v>
      </c>
      <c r="N160" s="192">
        <v>0</v>
      </c>
      <c r="O160" s="192">
        <v>0</v>
      </c>
      <c r="P160" s="192">
        <v>0</v>
      </c>
      <c r="Q160" s="192">
        <v>0</v>
      </c>
      <c r="R160" s="192" t="s">
        <v>409</v>
      </c>
      <c r="S160" s="192">
        <v>6.4</v>
      </c>
      <c r="T160" s="192" t="s">
        <v>872</v>
      </c>
      <c r="U160" s="192">
        <v>0</v>
      </c>
      <c r="V160" s="192" t="s">
        <v>409</v>
      </c>
      <c r="W160" s="192">
        <v>0</v>
      </c>
      <c r="X160" s="192" t="s">
        <v>409</v>
      </c>
      <c r="Y160" s="192"/>
      <c r="Z160" s="192"/>
      <c r="AA160" s="80"/>
      <c r="AB160" s="80"/>
      <c r="AC160" s="80"/>
    </row>
    <row r="161" spans="1:29" x14ac:dyDescent="0.2">
      <c r="A161" s="84">
        <v>154</v>
      </c>
      <c r="B161" s="84" t="str">
        <f ca="1"/>
        <v>Philippines</v>
      </c>
      <c r="C161" s="84" t="str">
        <f ca="1"/>
        <v>PHL</v>
      </c>
      <c r="D161" s="219" t="str">
        <f ca="1"/>
        <v>EAS           East Asia &amp; Pacific</v>
      </c>
      <c r="E161" s="219" t="str">
        <f ca="1"/>
        <v>IBRD</v>
      </c>
      <c r="F161" s="190"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10</v>
      </c>
      <c r="H161" s="80" cm="1">
        <f t="array" ref="H161">IF(
    SUM(IF(
            ISNUMBER(
                IF(
                    $M$4:$V$4,
                    (M161:V161),
                    "")),
            1,
            0))
        =0,
    NA(),
    IF(
        Parameters!$D$15=1,
        IF(
            SUM(--(ISNUMBER(IF($M$4:$V$4=1,(M161:V161),""))))&gt;0,
            MAX(IF(
                ISNUMBER(M161:V161),
                IF(
                    M$4:V$4=1,
                    M161:V161,
                    ""),
                "")),
            MAX(IF(
                ISNUMBER(M161:V161),
                IF(
                    M$4:V$4=2,
                    M161:V161,
                    ""),
                ""))
        ),
        IF(
            Parameters!$D$16=1,
            IFERROR(
                AVERAGE(IF(
                    ISNUMBER(M161:V161),
                    IF(
                        M$4:V$4=1,
                        M161:V161,
                        ""),
                    "")),
                AVERAGE(IF(
                    ISNUMBER(M161:V161),
                    IF(
                        M$4:V$4=2,
                        M161:V161,
                        ""),
                    ""))
            ),
            IF(
                Parameters!$D$17=1,
                IFERROR(
                    IF(
                        OR(
                            IF(
                                ISNUMBER(M161:V161),
                                IF(
                                    M$4:V$4=1,
                                    M161:V161,
                                    ""),
                                "")
                            =0),
                        0,
                        GEOMEAN(IF(
                            ISNUMBER(M161:V161),
                            IF(
                                M$4:V$4=1,
                                M161:V161,
                                ""),
                            ""))
                    ),
                    IF(
                        OR(IF(
                            ISNUMBER(M161:V161),
                            IF(
                                M$4:V$4=2,
                                M161:V161,
                                ""),
                            "")
                            =0),
                        0,
                        GEOMEAN(IF(
                            ISNUMBER(M161:V161),
                            IF(
                                M$4:V$4=2,
                                M161:V161,
                                ""),
                            "")))
                )
            )
        )
    )
)</f>
        <v>10</v>
      </c>
      <c r="I161" s="191" cm="1">
        <f t="array" ref="I161">IF(
    SUM(IF(
            ISNUMBER(
                IF(
                    $M$5:$V$5,
                    (M161:V161),
                    "")),
            1,
            0))
        =0,
    NA(),
    IF(
        Parameters!$D$15=1,
        IF(
            SUM(--(ISNUMBER(IF($M$5:$V$5=1,(M161:V161),""))))&gt;0,
            MAX(IF(
                ISNUMBER(M161:V161),
                IF(
                    M$5:V$5=1,
                    M161:V161,
                    ""),
                "")),
            MAX(IF(
                ISNUMBER(M161:V161),
                IF(
                    M$5:V$5=2,
                    M161:V161,
                    ""),
                ""))
        ),
        IF(
            Parameters!$D$16=1,
            IFERROR(
                AVERAGE(IF(
                    ISNUMBER(M161:V161),
                    IF(
                        M$5:V$5=1,
                        M161:V161,
                        ""),
                    "")),
                AVERAGE(IF(
                    ISNUMBER(M161:V161),
                    IF(
                        M$5:V$5=2,
                        M161:V161,
                        ""),
                    ""))
            ),
            IF(
                Parameters!$D$17=1,
                IFERROR(
                    IF(
                        OR(
                            IF(
                                ISNUMBER(M161:V161),
                                IF(
                                    M$5:V$5=1,
                                    M161:V161,
                                    ""),
                                "")
                            =0),
                        0,
                        GEOMEAN(IF(
                            ISNUMBER(M161:V161),
                            IF(
                                M$5:V$5=1,
                                M161:V161,
                                ""),
                            ""))
                    ),
                    IF(
                        OR(IF(
                            ISNUMBER(M161:V161),
                            IF(
                                M$5:V$5=2,
                                M161:V161,
                                ""),
                            "")
                            =0),
                        0,
                        GEOMEAN(IF(
                            ISNUMBER(M161:V161),
                            IF(
                                M$5:V$5=2,
                                M161:V161,
                                ""),
                            "")))
                )
            )
        )
    )
)</f>
        <v>10</v>
      </c>
      <c r="J161" s="242">
        <v>45188</v>
      </c>
      <c r="K161" s="242">
        <v>45203</v>
      </c>
      <c r="L161" s="91" t="s">
        <v>264</v>
      </c>
      <c r="M161" s="192">
        <v>10</v>
      </c>
      <c r="N161" s="192">
        <v>10</v>
      </c>
      <c r="O161" s="192">
        <v>0</v>
      </c>
      <c r="P161" s="192">
        <v>0</v>
      </c>
      <c r="Q161" s="192">
        <v>0</v>
      </c>
      <c r="R161" s="192" t="s">
        <v>409</v>
      </c>
      <c r="S161" s="192">
        <v>8.1999999999999993</v>
      </c>
      <c r="T161" s="192" t="s">
        <v>923</v>
      </c>
      <c r="U161" s="192">
        <v>0</v>
      </c>
      <c r="V161" s="192" t="s">
        <v>409</v>
      </c>
      <c r="W161" s="192">
        <v>0.20512820512820501</v>
      </c>
      <c r="X161" s="192" t="s">
        <v>409</v>
      </c>
      <c r="Y161" s="192"/>
      <c r="Z161" s="192"/>
      <c r="AA161" s="80"/>
      <c r="AB161" s="80"/>
      <c r="AC161" s="80"/>
    </row>
    <row r="162" spans="1:29" x14ac:dyDescent="0.2">
      <c r="A162" s="84">
        <v>155</v>
      </c>
      <c r="B162" s="84" t="str">
        <f ca="1"/>
        <v>Palau</v>
      </c>
      <c r="C162" s="84" t="str">
        <f ca="1"/>
        <v>PLW</v>
      </c>
      <c r="D162" s="219" t="str">
        <f ca="1"/>
        <v>EAS           East Asia &amp; Pacific</v>
      </c>
      <c r="E162" s="219" t="str">
        <f ca="1"/>
        <v>IBRD</v>
      </c>
      <c r="F162" s="190" t="str">
        <f t="shared" ca="1" si="5"/>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$M$4:$V$4,
                    (M162:V162),
                    "")),
            1,
            0))
        =0,
    NA(),
    IF(
        Parameters!$D$15=1,
        IF(
            SUM(--(ISNUMBER(IF($M$4:$V$4=1,(M162:V162),""))))&gt;0,
            MAX(IF(
                ISNUMBER(M162:V162),
                IF(
                    M$4:V$4=1,
                    M162:V162,
                    ""),
                "")),
            MAX(IF(
                ISNUMBER(M162:V162),
                IF(
                    M$4:V$4=2,
                    M162:V162,
                    ""),
                ""))
        ),
        IF(
            Parameters!$D$16=1,
            IFERROR(
                AVERAGE(IF(
                    ISNUMBER(M162:V162),
                    IF(
                        M$4:V$4=1,
                        M162:V162,
                        ""),
                    "")),
                AVERAGE(IF(
                    ISNUMBER(M162:V162),
                    IF(
                        M$4:V$4=2,
                        M162:V162,
                        ""),
                    ""))
            ),
            IF(
                Parameters!$D$17=1,
                IFERROR(
                    IF(
                        OR(
                            IF(
                                ISNUMBER(M162:V162),
                                IF(
                                    M$4:V$4=1,
                                    M162:V162,
                                    ""),
                                "")
                            =0),
                        0,
                        GEOMEAN(IF(
                            ISNUMBER(M162:V162),
                            IF(
                                M$4:V$4=1,
                                M162:V162,
                                ""),
                            ""))
                    ),
                    IF(
                        OR(IF(
                            ISNUMBER(M162:V162),
                            IF(
                                M$4:V$4=2,
                                M162:V162,
                                ""),
                            "")
                            =0),
                        0,
                        GEOMEAN(IF(
                            ISNUMBER(M162:V162),
                            IF(
                                M$4:V$4=2,
                                M162:V162,
                                ""),
                            "")))
                )
            )
        )
    )
)</f>
        <v>2.3333333333333299</v>
      </c>
      <c r="I162" s="191" cm="1">
        <f t="array" ref="I162">IF(
    SUM(IF(
            ISNUMBER(
                IF(
                    $M$5:$V$5,
                    (M162:V162),
                    "")),
            1,
            0))
        =0,
    NA(),
    IF(
        Parameters!$D$15=1,
        IF(
            SUM(--(ISNUMBER(IF($M$5:$V$5=1,(M162:V162),""))))&gt;0,
            MAX(IF(
                ISNUMBER(M162:V162),
                IF(
                    M$5:V$5=1,
                    M162:V162,
                    ""),
                "")),
            MAX(IF(
                ISNUMBER(M162:V162),
                IF(
                    M$5:V$5=2,
                    M162:V162,
                    ""),
                ""))
        ),
        IF(
            Parameters!$D$16=1,
            IFERROR(
                AVERAGE(IF(
                    ISNUMBER(M162:V162),
                    IF(
                        M$5:V$5=1,
                        M162:V162,
                        ""),
                    "")),
                AVERAGE(IF(
                    ISNUMBER(M162:V162),
                    IF(
                        M$5:V$5=2,
                        M162:V162,
                        ""),
                    ""))
            ),
            IF(
                Parameters!$D$17=1,
                IFERROR(
                    IF(
                        OR(
                            IF(
                                ISNUMBER(M162:V162),
                                IF(
                                    M$5:V$5=1,
                                    M162:V162,
                                    ""),
                                "")
                            =0),
                        0,
                        GEOMEAN(IF(
                            ISNUMBER(M162:V162),
                            IF(
                                M$5:V$5=1,
                                M162:V162,
                                ""),
                            ""))
                    ),
                    IF(
                        OR(IF(
                            ISNUMBER(M162:V162),
                            IF(
                                M$5:V$5=2,
                                M162:V162,
                                ""),
                            "")
                            =0),
                        0,
                        GEOMEAN(IF(
                            ISNUMBER(M162:V162),
                            IF(
                                M$5:V$5=2,
                                M162:V162,
                                ""),
                            "")))
                )
            )
        )
    )
)</f>
        <v>0</v>
      </c>
      <c r="J162" s="242">
        <v>45188</v>
      </c>
      <c r="K162" s="242">
        <v>45188</v>
      </c>
      <c r="L162" s="91" t="s">
        <v>266</v>
      </c>
      <c r="M162" s="192">
        <v>2.3333333333333299</v>
      </c>
      <c r="N162" s="192" t="s">
        <v>409</v>
      </c>
      <c r="O162" s="192">
        <v>0</v>
      </c>
      <c r="P162" s="192">
        <v>0</v>
      </c>
      <c r="Q162" s="192">
        <v>0</v>
      </c>
      <c r="R162" s="192" t="s">
        <v>409</v>
      </c>
      <c r="S162" s="192">
        <v>2.4</v>
      </c>
      <c r="T162" s="192" t="s">
        <v>409</v>
      </c>
      <c r="U162" s="192">
        <v>0</v>
      </c>
      <c r="V162" s="192" t="s">
        <v>409</v>
      </c>
      <c r="W162" s="192">
        <v>0.25</v>
      </c>
      <c r="X162" s="192" t="s">
        <v>409</v>
      </c>
      <c r="Y162" s="192"/>
      <c r="Z162" s="192"/>
      <c r="AA162" s="80"/>
      <c r="AB162" s="80"/>
      <c r="AC162" s="80"/>
    </row>
    <row r="163" spans="1:29" x14ac:dyDescent="0.2">
      <c r="A163" s="84">
        <v>156</v>
      </c>
      <c r="B163" s="84" t="str">
        <f ca="1"/>
        <v>Papua New Guinea</v>
      </c>
      <c r="C163" s="84" t="str">
        <f ca="1"/>
        <v>PNG</v>
      </c>
      <c r="D163" s="219" t="str">
        <f ca="1"/>
        <v>EAS           East Asia &amp; Pacific</v>
      </c>
      <c r="E163" s="219" t="str">
        <f ca="1"/>
        <v>Blend</v>
      </c>
      <c r="F163" s="190"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$M$4:$V$4,
                    (M163:V163),
                    "")),
            1,
            0))
        =0,
    NA(),
    IF(
        Parameters!$D$15=1,
        IF(
            SUM(--(ISNUMBER(IF($M$4:$V$4=1,(M163:V163),""))))&gt;0,
            MAX(IF(
                ISNUMBER(M163:V163),
                IF(
                    M$4:V$4=1,
                    M163:V163,
                    ""),
                "")),
            MAX(IF(
                ISNUMBER(M163:V163),
                IF(
                    M$4:V$4=2,
                    M163:V163,
                    ""),
                ""))
        ),
        IF(
            Parameters!$D$16=1,
            IFERROR(
                AVERAGE(IF(
                    ISNUMBER(M163:V163),
                    IF(
                        M$4:V$4=1,
                        M163:V163,
                        ""),
                    "")),
                AVERAGE(IF(
                    ISNUMBER(M163:V163),
                    IF(
                        M$4:V$4=2,
                        M163:V163,
                        ""),
                    ""))
            ),
            IF(
                Parameters!$D$17=1,
                IFERROR(
                    IF(
                        OR(
                            IF(
                                ISNUMBER(M163:V163),
                                IF(
                                    M$4:V$4=1,
                                    M163:V163,
                                    ""),
                                "")
                            =0),
                        0,
                        GEOMEAN(IF(
                            ISNUMBER(M163:V163),
                            IF(
                                M$4:V$4=1,
                                M163:V163,
                                ""),
                            ""))
                    ),
                    IF(
                        OR(IF(
                            ISNUMBER(M163:V163),
                            IF(
                                M$4:V$4=2,
                                M163:V163,
                                ""),
                            "")
                            =0),
                        0,
                        GEOMEAN(IF(
                            ISNUMBER(M163:V163),
                            IF(
                                M$4:V$4=2,
                                M163:V163,
                                ""),
                            "")))
                )
            )
        )
    )
)</f>
        <v>8.5</v>
      </c>
      <c r="I163" s="191" cm="1">
        <f t="array" ref="I163">IF(
    SUM(IF(
            ISNUMBER(
                IF(
                    $M$5:$V$5,
                    (M163:V163),
                    "")),
            1,
            0))
        =0,
    NA(),
    IF(
        Parameters!$D$15=1,
        IF(
            SUM(--(ISNUMBER(IF($M$5:$V$5=1,(M163:V163),""))))&gt;0,
            MAX(IF(
                ISNUMBER(M163:V163),
                IF(
                    M$5:V$5=1,
                    M163:V163,
                    ""),
                "")),
            MAX(IF(
                ISNUMBER(M163:V163),
                IF(
                    M$5:V$5=2,
                    M163:V163,
                    ""),
                ""))
        ),
        IF(
            Parameters!$D$16=1,
            IFERROR(
                AVERAGE(IF(
                    ISNUMBER(M163:V163),
                    IF(
                        M$5:V$5=1,
                        M163:V163,
                        ""),
                    "")),
                AVERAGE(IF(
                    ISNUMBER(M163:V163),
                    IF(
                        M$5:V$5=2,
                        M163:V163,
                        ""),
                    ""))
            ),
            IF(
                Parameters!$D$17=1,
                IFERROR(
                    IF(
                        OR(
                            IF(
                                ISNUMBER(M163:V163),
                                IF(
                                    M$5:V$5=1,
                                    M163:V163,
                                    ""),
                                "")
                            =0),
                        0,
                        GEOMEAN(IF(
                            ISNUMBER(M163:V163),
                            IF(
                                M$5:V$5=1,
                                M163:V163,
                                ""),
                            ""))
                    ),
                    IF(
                        OR(IF(
                            ISNUMBER(M163:V163),
                            IF(
                                M$5:V$5=2,
                                M163:V163,
                                ""),
                            "")
                            =0),
                        0,
                        GEOMEAN(IF(
                            ISNUMBER(M163:V163),
                            IF(
                                M$5:V$5=2,
                                M163:V163,
                                ""),
                            "")))
                )
            )
        )
    )
)</f>
        <v>0</v>
      </c>
      <c r="J163" s="242">
        <v>45188</v>
      </c>
      <c r="K163" s="242">
        <v>45203</v>
      </c>
      <c r="L163" s="91" t="s">
        <v>268</v>
      </c>
      <c r="M163" s="192">
        <v>8.5</v>
      </c>
      <c r="N163" s="192">
        <v>0</v>
      </c>
      <c r="O163" s="192">
        <v>0</v>
      </c>
      <c r="P163" s="192">
        <v>0</v>
      </c>
      <c r="Q163" s="192">
        <v>0</v>
      </c>
      <c r="R163" s="192" t="s">
        <v>409</v>
      </c>
      <c r="S163" s="192">
        <v>6.1</v>
      </c>
      <c r="T163" s="192" t="s">
        <v>924</v>
      </c>
      <c r="U163" s="192">
        <v>0</v>
      </c>
      <c r="V163" s="192" t="s">
        <v>409</v>
      </c>
      <c r="W163" s="192">
        <v>0</v>
      </c>
      <c r="X163" s="192" t="s">
        <v>409</v>
      </c>
      <c r="Y163" s="192"/>
      <c r="Z163" s="192"/>
      <c r="AA163" s="80"/>
      <c r="AB163" s="80"/>
      <c r="AC163" s="80"/>
    </row>
    <row r="164" spans="1:29" x14ac:dyDescent="0.2">
      <c r="A164" s="84">
        <v>157</v>
      </c>
      <c r="B164" s="84" t="str">
        <f ca="1"/>
        <v>Poland</v>
      </c>
      <c r="C164" s="84" t="str">
        <f ca="1"/>
        <v>POL</v>
      </c>
      <c r="D164" s="219" t="str">
        <f ca="1"/>
        <v>ECS           Europe &amp; Central Asia</v>
      </c>
      <c r="E164" s="219" t="str">
        <f ca="1"/>
        <v>IBRD</v>
      </c>
      <c r="F164" s="190"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$M$4:$V$4,
                    (M164:V164),
                    "")),
            1,
            0))
        =0,
    NA(),
    IF(
        Parameters!$D$15=1,
        IF(
            SUM(--(ISNUMBER(IF($M$4:$V$4=1,(M164:V164),""))))&gt;0,
            MAX(IF(
                ISNUMBER(M164:V164),
                IF(
                    M$4:V$4=1,
                    M164:V164,
                    ""),
                "")),
            MAX(IF(
                ISNUMBER(M164:V164),
                IF(
                    M$4:V$4=2,
                    M164:V164,
                    ""),
                ""))
        ),
        IF(
            Parameters!$D$16=1,
            IFERROR(
                AVERAGE(IF(
                    ISNUMBER(M164:V164),
                    IF(
                        M$4:V$4=1,
                        M164:V164,
                        ""),
                    "")),
                AVERAGE(IF(
                    ISNUMBER(M164:V164),
                    IF(
                        M$4:V$4=2,
                        M164:V164,
                        ""),
                    ""))
            ),
            IF(
                Parameters!$D$17=1,
                IFERROR(
                    IF(
                        OR(
                            IF(
                                ISNUMBER(M164:V164),
                                IF(
                                    M$4:V$4=1,
                                    M164:V164,
                                    ""),
                                "")
                            =0),
                        0,
                        GEOMEAN(IF(
                            ISNUMBER(M164:V164),
                            IF(
                                M$4:V$4=1,
                                M164:V164,
                                ""),
                            ""))
                    ),
                    IF(
                        OR(IF(
                            ISNUMBER(M164:V164),
                            IF(
                                M$4:V$4=2,
                                M164:V164,
                                ""),
                            "")
                            =0),
                        0,
                        GEOMEAN(IF(
                            ISNUMBER(M164:V164),
                            IF(
                                M$4:V$4=2,
                                M164:V164,
                                ""),
                            "")))
                )
            )
        )
    )
)</f>
        <v>2.9999999999999898</v>
      </c>
      <c r="I164" s="191" cm="1">
        <f t="array" ref="I164">IF(
    SUM(IF(
            ISNUMBER(
                IF(
                    $M$5:$V$5,
                    (M164:V164),
                    "")),
            1,
            0))
        =0,
    NA(),
    IF(
        Parameters!$D$15=1,
        IF(
            SUM(--(ISNUMBER(IF($M$5:$V$5=1,(M164:V164),""))))&gt;0,
            MAX(IF(
                ISNUMBER(M164:V164),
                IF(
                    M$5:V$5=1,
                    M164:V164,
                    ""),
                "")),
            MAX(IF(
                ISNUMBER(M164:V164),
                IF(
                    M$5:V$5=2,
                    M164:V164,
                    ""),
                ""))
        ),
        IF(
            Parameters!$D$16=1,
            IFERROR(
                AVERAGE(IF(
                    ISNUMBER(M164:V164),
                    IF(
                        M$5:V$5=1,
                        M164:V164,
                        ""),
                    "")),
                AVERAGE(IF(
                    ISNUMBER(M164:V164),
                    IF(
                        M$5:V$5=2,
                        M164:V164,
                        ""),
                    ""))
            ),
            IF(
                Parameters!$D$17=1,
                IFERROR(
                    IF(
                        OR(
                            IF(
                                ISNUMBER(M164:V164),
                                IF(
                                    M$5:V$5=1,
                                    M164:V164,
                                    ""),
                                "")
                            =0),
                        0,
                        GEOMEAN(IF(
                            ISNUMBER(M164:V164),
                            IF(
                                M$5:V$5=1,
                                M164:V164,
                                ""),
                            ""))
                    ),
                    IF(
                        OR(IF(
                            ISNUMBER(M164:V164),
                            IF(
                                M$5:V$5=2,
                                M164:V164,
                                ""),
                            "")
                            =0),
                        0,
                        GEOMEAN(IF(
                            ISNUMBER(M164:V164),
                            IF(
                                M$5:V$5=2,
                                M164:V164,
                                ""),
                            "")))
                )
            )
        )
    )
)</f>
        <v>0</v>
      </c>
      <c r="J164" s="242">
        <v>45188</v>
      </c>
      <c r="K164" s="242">
        <v>45203</v>
      </c>
      <c r="L164" s="91" t="s">
        <v>270</v>
      </c>
      <c r="M164" s="192">
        <v>2.9999999999999898</v>
      </c>
      <c r="N164" s="192">
        <v>0</v>
      </c>
      <c r="O164" s="192">
        <v>0</v>
      </c>
      <c r="P164" s="192">
        <v>0</v>
      </c>
      <c r="Q164" s="192">
        <v>0</v>
      </c>
      <c r="R164" s="192" t="s">
        <v>409</v>
      </c>
      <c r="S164" s="192">
        <v>2.8</v>
      </c>
      <c r="T164" s="192" t="s">
        <v>905</v>
      </c>
      <c r="U164" s="192">
        <v>0</v>
      </c>
      <c r="V164" s="192" t="s">
        <v>409</v>
      </c>
      <c r="W164" s="192">
        <v>0</v>
      </c>
      <c r="X164" s="192" t="s">
        <v>409</v>
      </c>
      <c r="Y164" s="192"/>
      <c r="Z164" s="192"/>
      <c r="AA164" s="80"/>
      <c r="AB164" s="80"/>
      <c r="AC164" s="80"/>
    </row>
    <row r="165" spans="1:29" x14ac:dyDescent="0.2">
      <c r="A165" s="84">
        <v>158</v>
      </c>
      <c r="B165" s="84" t="str">
        <f ca="1"/>
        <v>Puerto Rico</v>
      </c>
      <c r="C165" s="84" t="str">
        <f ca="1"/>
        <v>PRI</v>
      </c>
      <c r="D165" s="219" t="str">
        <f ca="1"/>
        <v>LCN           Latin America &amp; Caribbean</v>
      </c>
      <c r="E165" s="219" t="str">
        <f ca="1"/>
        <v>NA</v>
      </c>
      <c r="F165" s="190" t="str">
        <f t="shared" ca="1" si="5"/>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$M$4:$V$4,
                    (M165:V165),
                    "")),
            1,
            0))
        =0,
    NA(),
    IF(
        Parameters!$D$15=1,
        IF(
            SUM(--(ISNUMBER(IF($M$4:$V$4=1,(M165:V165),""))))&gt;0,
            MAX(IF(
                ISNUMBER(M165:V165),
                IF(
                    M$4:V$4=1,
                    M165:V165,
                    ""),
                "")),
            MAX(IF(
                ISNUMBER(M165:V165),
                IF(
                    M$4:V$4=2,
                    M165:V165,
                    ""),
                ""))
        ),
        IF(
            Parameters!$D$16=1,
            IFERROR(
                AVERAGE(IF(
                    ISNUMBER(M165:V165),
                    IF(
                        M$4:V$4=1,
                        M165:V165,
                        ""),
                    "")),
                AVERAGE(IF(
                    ISNUMBER(M165:V165),
                    IF(
                        M$4:V$4=2,
                        M165:V165,
                        ""),
                    ""))
            ),
            IF(
                Parameters!$D$17=1,
                IFERROR(
                    IF(
                        OR(
                            IF(
                                ISNUMBER(M165:V165),
                                IF(
                                    M$4:V$4=1,
                                    M165:V165,
                                    ""),
                                "")
                            =0),
                        0,
                        GEOMEAN(IF(
                            ISNUMBER(M165:V165),
                            IF(
                                M$4:V$4=1,
                                M165:V165,
                                ""),
                            ""))
                    ),
                    IF(
                        OR(IF(
                            ISNUMBER(M165:V165),
                            IF(
                                M$4:V$4=2,
                                M165:V165,
                                ""),
                            "")
                            =0),
                        0,
                        GEOMEAN(IF(
                            ISNUMBER(M165:V165),
                            IF(
                                M$4:V$4=2,
                                M165:V165,
                                ""),
                            "")))
                )
            )
        )
    )
)</f>
        <v>#N/A</v>
      </c>
      <c r="I165" s="191" cm="1">
        <f t="array" ref="I165">IF(
    SUM(IF(
            ISNUMBER(
                IF(
                    $M$5:$V$5,
                    (M165:V165),
                    "")),
            1,
            0))
        =0,
    NA(),
    IF(
        Parameters!$D$15=1,
        IF(
            SUM(--(ISNUMBER(IF($M$5:$V$5=1,(M165:V165),""))))&gt;0,
            MAX(IF(
                ISNUMBER(M165:V165),
                IF(
                    M$5:V$5=1,
                    M165:V165,
                    ""),
                "")),
            MAX(IF(
                ISNUMBER(M165:V165),
                IF(
                    M$5:V$5=2,
                    M165:V165,
                    ""),
                ""))
        ),
        IF(
            Parameters!$D$16=1,
            IFERROR(
                AVERAGE(IF(
                    ISNUMBER(M165:V165),
                    IF(
                        M$5:V$5=1,
                        M165:V165,
                        ""),
                    "")),
                AVERAGE(IF(
                    ISNUMBER(M165:V165),
                    IF(
                        M$5:V$5=2,
                        M165:V165,
                        ""),
                    ""))
            ),
            IF(
                Parameters!$D$17=1,
                IFERROR(
                    IF(
                        OR(
                            IF(
                                ISNUMBER(M165:V165),
                                IF(
                                    M$5:V$5=1,
                                    M165:V165,
                                    ""),
                                "")
                            =0),
                        0,
                        GEOMEAN(IF(
                            ISNUMBER(M165:V165),
                            IF(
                                M$5:V$5=1,
                                M165:V165,
                                ""),
                            ""))
                    ),
                    IF(
                        OR(IF(
                            ISNUMBER(M165:V165),
                            IF(
                                M$5:V$5=2,
                                M165:V165,
                                ""),
                            "")
                            =0),
                        0,
                        GEOMEAN(IF(
                            ISNUMBER(M165:V165),
                            IF(
                                M$5:V$5=2,
                                M165:V165,
                                ""),
                            "")))
                )
            )
        )
    )
)</f>
        <v>0</v>
      </c>
      <c r="J165" s="242">
        <v>44887</v>
      </c>
      <c r="K165" s="242">
        <v>45203</v>
      </c>
      <c r="L165" s="91" t="s">
        <v>712</v>
      </c>
      <c r="M165" s="192" t="s">
        <v>409</v>
      </c>
      <c r="N165" s="192">
        <v>0</v>
      </c>
      <c r="O165" s="192" t="s">
        <v>409</v>
      </c>
      <c r="P165" s="192">
        <v>0</v>
      </c>
      <c r="Q165" s="192">
        <v>0</v>
      </c>
      <c r="R165" s="192" t="s">
        <v>409</v>
      </c>
      <c r="S165" s="192" t="s">
        <v>409</v>
      </c>
      <c r="T165" s="192" t="s">
        <v>903</v>
      </c>
      <c r="U165" s="192" t="s">
        <v>409</v>
      </c>
      <c r="V165" s="192" t="s">
        <v>409</v>
      </c>
      <c r="W165" s="192">
        <v>0</v>
      </c>
      <c r="X165" s="192" t="s">
        <v>409</v>
      </c>
      <c r="Y165" s="192"/>
      <c r="Z165" s="192"/>
      <c r="AA165" s="80"/>
      <c r="AB165" s="80"/>
      <c r="AC165" s="80"/>
    </row>
    <row r="166" spans="1:29" x14ac:dyDescent="0.2">
      <c r="A166" s="84">
        <v>159</v>
      </c>
      <c r="B166" s="84" t="str">
        <f ca="1"/>
        <v>Korea, Dem. People's Rep.</v>
      </c>
      <c r="C166" s="84" t="str">
        <f ca="1"/>
        <v>PRK</v>
      </c>
      <c r="D166" s="219" t="str">
        <f ca="1"/>
        <v>EAS           East Asia &amp; Pacific</v>
      </c>
      <c r="E166" s="219" t="str">
        <f ca="1"/>
        <v>NA</v>
      </c>
      <c r="F166" s="190"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7.6376261582597316</v>
      </c>
      <c r="H166" s="80" cm="1">
        <f t="array" ref="H166">IF(
    SUM(IF(
            ISNUMBER(
                IF(
                    $M$4:$V$4,
                    (M166:V166),
                    "")),
            1,
            0))
        =0,
    NA(),
    IF(
        Parameters!$D$15=1,
        IF(
            SUM(--(ISNUMBER(IF($M$4:$V$4=1,(M166:V166),""))))&gt;0,
            MAX(IF(
                ISNUMBER(M166:V166),
                IF(
                    M$4:V$4=1,
                    M166:V166,
                    ""),
                "")),
            MAX(IF(
                ISNUMBER(M166:V166),
                IF(
                    M$4:V$4=2,
                    M166:V166,
                    ""),
                ""))
        ),
        IF(
            Parameters!$D$16=1,
            IFERROR(
                AVERAGE(IF(
                    ISNUMBER(M166:V166),
                    IF(
                        M$4:V$4=1,
                        M166:V166,
                        ""),
                    "")),
                AVERAGE(IF(
                    ISNUMBER(M166:V166),
                    IF(
                        M$4:V$4=2,
                        M166:V166,
                        ""),
                    ""))
            ),
            IF(
                Parameters!$D$17=1,
                IFERROR(
                    IF(
                        OR(
                            IF(
                                ISNUMBER(M166:V166),
                                IF(
                                    M$4:V$4=1,
                                    M166:V166,
                                    ""),
                                "")
                            =0),
                        0,
                        GEOMEAN(IF(
                            ISNUMBER(M166:V166),
                            IF(
                                M$4:V$4=1,
                                M166:V166,
                                ""),
                            ""))
                    ),
                    IF(
                        OR(IF(
                            ISNUMBER(M166:V166),
                            IF(
                                M$4:V$4=2,
                                M166:V166,
                                ""),
                            "")
                            =0),
                        0,
                        GEOMEAN(IF(
                            ISNUMBER(M166:V166),
                            IF(
                                M$4:V$4=2,
                                M166:V166,
                                ""),
                            "")))
                )
            )
        )
    )
)</f>
        <v>5.8333333333333304</v>
      </c>
      <c r="I166" s="191" cm="1">
        <f t="array" ref="I166">IF(
    SUM(IF(
            ISNUMBER(
                IF(
                    $M$5:$V$5,
                    (M166:V166),
                    "")),
            1,
            0))
        =0,
    NA(),
    IF(
        Parameters!$D$15=1,
        IF(
            SUM(--(ISNUMBER(IF($M$5:$V$5=1,(M166:V166),""))))&gt;0,
            MAX(IF(
                ISNUMBER(M166:V166),
                IF(
                    M$5:V$5=1,
                    M166:V166,
                    ""),
                "")),
            MAX(IF(
                ISNUMBER(M166:V166),
                IF(
                    M$5:V$5=2,
                    M166:V166,
                    ""),
                ""))
        ),
        IF(
            Parameters!$D$16=1,
            IFERROR(
                AVERAGE(IF(
                    ISNUMBER(M166:V166),
                    IF(
                        M$5:V$5=1,
                        M166:V166,
                        ""),
                    "")),
                AVERAGE(IF(
                    ISNUMBER(M166:V166),
                    IF(
                        M$5:V$5=2,
                        M166:V166,
                        ""),
                    ""))
            ),
            IF(
                Parameters!$D$17=1,
                IFERROR(
                    IF(
                        OR(
                            IF(
                                ISNUMBER(M166:V166),
                                IF(
                                    M$5:V$5=1,
                                    M166:V166,
                                    ""),
                                "")
                            =0),
                        0,
                        GEOMEAN(IF(
                            ISNUMBER(M166:V166),
                            IF(
                                M$5:V$5=1,
                                M166:V166,
                                ""),
                            ""))
                    ),
                    IF(
                        OR(IF(
                            ISNUMBER(M166:V166),
                            IF(
                                M$5:V$5=2,
                                M166:V166,
                                ""),
                            "")
                            =0),
                        0,
                        GEOMEAN(IF(
                            ISNUMBER(M166:V166),
                            IF(
                                M$5:V$5=2,
                                M166:V166,
                                ""),
                            "")))
                )
            )
        )
    )
)</f>
        <v>10</v>
      </c>
      <c r="J166" s="242">
        <v>45188</v>
      </c>
      <c r="K166" s="242">
        <v>45099</v>
      </c>
      <c r="L166" s="91" t="s">
        <v>271</v>
      </c>
      <c r="M166" s="192">
        <v>5.8333333333333304</v>
      </c>
      <c r="N166" s="192" t="s">
        <v>409</v>
      </c>
      <c r="O166" s="192">
        <v>0</v>
      </c>
      <c r="P166" s="192">
        <v>10</v>
      </c>
      <c r="Q166" s="192">
        <v>0</v>
      </c>
      <c r="R166" s="192" t="s">
        <v>409</v>
      </c>
      <c r="S166" s="192">
        <v>4.5</v>
      </c>
      <c r="T166" s="192" t="s">
        <v>409</v>
      </c>
      <c r="U166" s="192">
        <v>0</v>
      </c>
      <c r="V166" s="192" t="s">
        <v>840</v>
      </c>
      <c r="W166" s="192">
        <v>0</v>
      </c>
      <c r="X166" s="192" t="s">
        <v>409</v>
      </c>
      <c r="Y166" s="192"/>
      <c r="Z166" s="192"/>
      <c r="AA166" s="80"/>
      <c r="AB166" s="80"/>
      <c r="AC166" s="80"/>
    </row>
    <row r="167" spans="1:29" x14ac:dyDescent="0.2">
      <c r="A167" s="84">
        <v>160</v>
      </c>
      <c r="B167" s="84" t="str">
        <f ca="1"/>
        <v>Portugal</v>
      </c>
      <c r="C167" s="84" t="str">
        <f ca="1"/>
        <v>PRT</v>
      </c>
      <c r="D167" s="219" t="str">
        <f ca="1"/>
        <v>ECS           Europe &amp; Central Asia</v>
      </c>
      <c r="E167" s="219" t="str">
        <f ca="1"/>
        <v>NA</v>
      </c>
      <c r="F167" s="190"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$M$4:$V$4,
                    (M167:V167),
                    "")),
            1,
            0))
        =0,
    NA(),
    IF(
        Parameters!$D$15=1,
        IF(
            SUM(--(ISNUMBER(IF($M$4:$V$4=1,(M167:V167),""))))&gt;0,
            MAX(IF(
                ISNUMBER(M167:V167),
                IF(
                    M$4:V$4=1,
                    M167:V167,
                    ""),
                "")),
            MAX(IF(
                ISNUMBER(M167:V167),
                IF(
                    M$4:V$4=2,
                    M167:V167,
                    ""),
                ""))
        ),
        IF(
            Parameters!$D$16=1,
            IFERROR(
                AVERAGE(IF(
                    ISNUMBER(M167:V167),
                    IF(
                        M$4:V$4=1,
                        M167:V167,
                        ""),
                    "")),
                AVERAGE(IF(
                    ISNUMBER(M167:V167),
                    IF(
                        M$4:V$4=2,
                        M167:V167,
                        ""),
                    ""))
            ),
            IF(
                Parameters!$D$17=1,
                IFERROR(
                    IF(
                        OR(
                            IF(
                                ISNUMBER(M167:V167),
                                IF(
                                    M$4:V$4=1,
                                    M167:V167,
                                    ""),
                                "")
                            =0),
                        0,
                        GEOMEAN(IF(
                            ISNUMBER(M167:V167),
                            IF(
                                M$4:V$4=1,
                                M167:V167,
                                ""),
                            ""))
                    ),
                    IF(
                        OR(IF(
                            ISNUMBER(M167:V167),
                            IF(
                                M$4:V$4=2,
                                M167:V167,
                                ""),
                            "")
                            =0),
                        0,
                        GEOMEAN(IF(
                            ISNUMBER(M167:V167),
                            IF(
                                M$4:V$4=2,
                                M167:V167,
                                ""),
                            "")))
                )
            )
        )
    )
)</f>
        <v>3.6666666666666599</v>
      </c>
      <c r="I167" s="191" cm="1">
        <f t="array" ref="I167">IF(
    SUM(IF(
            ISNUMBER(
                IF(
                    $M$5:$V$5,
                    (M167:V167),
                    "")),
            1,
            0))
        =0,
    NA(),
    IF(
        Parameters!$D$15=1,
        IF(
            SUM(--(ISNUMBER(IF($M$5:$V$5=1,(M167:V167),""))))&gt;0,
            MAX(IF(
                ISNUMBER(M167:V167),
                IF(
                    M$5:V$5=1,
                    M167:V167,
                    ""),
                "")),
            MAX(IF(
                ISNUMBER(M167:V167),
                IF(
                    M$5:V$5=2,
                    M167:V167,
                    ""),
                ""))
        ),
        IF(
            Parameters!$D$16=1,
            IFERROR(
                AVERAGE(IF(
                    ISNUMBER(M167:V167),
                    IF(
                        M$5:V$5=1,
                        M167:V167,
                        ""),
                    "")),
                AVERAGE(IF(
                    ISNUMBER(M167:V167),
                    IF(
                        M$5:V$5=2,
                        M167:V167,
                        ""),
                    ""))
            ),
            IF(
                Parameters!$D$17=1,
                IFERROR(
                    IF(
                        OR(
                            IF(
                                ISNUMBER(M167:V167),
                                IF(
                                    M$5:V$5=1,
                                    M167:V167,
                                    ""),
                                "")
                            =0),
                        0,
                        GEOMEAN(IF(
                            ISNUMBER(M167:V167),
                            IF(
                                M$5:V$5=1,
                                M167:V167,
                                ""),
                            ""))
                    ),
                    IF(
                        OR(IF(
                            ISNUMBER(M167:V167),
                            IF(
                                M$5:V$5=2,
                                M167:V167,
                                ""),
                            "")
                            =0),
                        0,
                        GEOMEAN(IF(
                            ISNUMBER(M167:V167),
                            IF(
                                M$5:V$5=2,
                                M167:V167,
                                ""),
                            "")))
                )
            )
        )
    )
)</f>
        <v>0</v>
      </c>
      <c r="J167" s="242">
        <v>45188</v>
      </c>
      <c r="K167" s="242">
        <v>45014</v>
      </c>
      <c r="L167" s="91" t="s">
        <v>273</v>
      </c>
      <c r="M167" s="192">
        <v>3.6666666666666599</v>
      </c>
      <c r="N167" s="192" t="s">
        <v>409</v>
      </c>
      <c r="O167" s="192">
        <v>0</v>
      </c>
      <c r="P167" s="192">
        <v>0</v>
      </c>
      <c r="Q167" s="192">
        <v>0</v>
      </c>
      <c r="R167" s="192" t="s">
        <v>409</v>
      </c>
      <c r="S167" s="192">
        <v>3.2</v>
      </c>
      <c r="T167" s="192" t="s">
        <v>409</v>
      </c>
      <c r="U167" s="192">
        <v>0</v>
      </c>
      <c r="V167" s="192" t="s">
        <v>409</v>
      </c>
      <c r="W167" s="192">
        <v>0</v>
      </c>
      <c r="X167" s="192" t="s">
        <v>409</v>
      </c>
      <c r="Y167" s="192"/>
      <c r="Z167" s="192"/>
      <c r="AA167" s="80"/>
      <c r="AB167" s="80"/>
      <c r="AC167" s="80"/>
    </row>
    <row r="168" spans="1:29" x14ac:dyDescent="0.2">
      <c r="A168" s="84">
        <v>161</v>
      </c>
      <c r="B168" s="84" t="str">
        <f ca="1"/>
        <v>Paraguay</v>
      </c>
      <c r="C168" s="84" t="str">
        <f ca="1"/>
        <v>PRY</v>
      </c>
      <c r="D168" s="219" t="str">
        <f ca="1"/>
        <v>LCN           Latin America &amp; Caribbean</v>
      </c>
      <c r="E168" s="219" t="str">
        <f ca="1"/>
        <v>IBRD</v>
      </c>
      <c r="F168" s="190"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$M$4:$V$4,
                    (M168:V168),
                    "")),
            1,
            0))
        =0,
    NA(),
    IF(
        Parameters!$D$15=1,
        IF(
            SUM(--(ISNUMBER(IF($M$4:$V$4=1,(M168:V168),""))))&gt;0,
            MAX(IF(
                ISNUMBER(M168:V168),
                IF(
                    M$4:V$4=1,
                    M168:V168,
                    ""),
                "")),
            MAX(IF(
                ISNUMBER(M168:V168),
                IF(
                    M$4:V$4=2,
                    M168:V168,
                    ""),
                ""))
        ),
        IF(
            Parameters!$D$16=1,
            IFERROR(
                AVERAGE(IF(
                    ISNUMBER(M168:V168),
                    IF(
                        M$4:V$4=1,
                        M168:V168,
                        ""),
                    "")),
                AVERAGE(IF(
                    ISNUMBER(M168:V168),
                    IF(
                        M$4:V$4=2,
                        M168:V168,
                        ""),
                    ""))
            ),
            IF(
                Parameters!$D$17=1,
                IFERROR(
                    IF(
                        OR(
                            IF(
                                ISNUMBER(M168:V168),
                                IF(
                                    M$4:V$4=1,
                                    M168:V168,
                                    ""),
                                "")
                            =0),
                        0,
                        GEOMEAN(IF(
                            ISNUMBER(M168:V168),
                            IF(
                                M$4:V$4=1,
                                M168:V168,
                                ""),
                            ""))
                    ),
                    IF(
                        OR(IF(
                            ISNUMBER(M168:V168),
                            IF(
                                M$4:V$4=2,
                                M168:V168,
                                ""),
                            "")
                            =0),
                        0,
                        GEOMEAN(IF(
                            ISNUMBER(M168:V168),
                            IF(
                                M$4:V$4=2,
                                M168:V168,
                                ""),
                            "")))
                )
            )
        )
    )
)</f>
        <v>2.6666666666666599</v>
      </c>
      <c r="I168" s="191" cm="1">
        <f t="array" ref="I168">IF(
    SUM(IF(
            ISNUMBER(
                IF(
                    $M$5:$V$5,
                    (M168:V168),
                    "")),
            1,
            0))
        =0,
    NA(),
    IF(
        Parameters!$D$15=1,
        IF(
            SUM(--(ISNUMBER(IF($M$5:$V$5=1,(M168:V168),""))))&gt;0,
            MAX(IF(
                ISNUMBER(M168:V168),
                IF(
                    M$5:V$5=1,
                    M168:V168,
                    ""),
                "")),
            MAX(IF(
                ISNUMBER(M168:V168),
                IF(
                    M$5:V$5=2,
                    M168:V168,
                    ""),
                ""))
        ),
        IF(
            Parameters!$D$16=1,
            IFERROR(
                AVERAGE(IF(
                    ISNUMBER(M168:V168),
                    IF(
                        M$5:V$5=1,
                        M168:V168,
                        ""),
                    "")),
                AVERAGE(IF(
                    ISNUMBER(M168:V168),
                    IF(
                        M$5:V$5=2,
                        M168:V168,
                        ""),
                    ""))
            ),
            IF(
                Parameters!$D$17=1,
                IFERROR(
                    IF(
                        OR(
                            IF(
                                ISNUMBER(M168:V168),
                                IF(
                                    M$5:V$5=1,
                                    M168:V168,
                                    ""),
                                "")
                            =0),
                        0,
                        GEOMEAN(IF(
                            ISNUMBER(M168:V168),
                            IF(
                                M$5:V$5=1,
                                M168:V168,
                                ""),
                            ""))
                    ),
                    IF(
                        OR(IF(
                            ISNUMBER(M168:V168),
                            IF(
                                M$5:V$5=2,
                                M168:V168,
                                ""),
                            "")
                            =0),
                        0,
                        GEOMEAN(IF(
                            ISNUMBER(M168:V168),
                            IF(
                                M$5:V$5=2,
                                M168:V168,
                                ""),
                            "")))
                )
            )
        )
    )
)</f>
        <v>0</v>
      </c>
      <c r="J168" s="242">
        <v>44753</v>
      </c>
      <c r="K168" s="242">
        <v>45154</v>
      </c>
      <c r="L168" s="91" t="s">
        <v>275</v>
      </c>
      <c r="M168" s="192">
        <v>2.6666666666666599</v>
      </c>
      <c r="N168" s="192" t="s">
        <v>409</v>
      </c>
      <c r="O168" s="192">
        <v>0</v>
      </c>
      <c r="P168" s="192">
        <v>0</v>
      </c>
      <c r="Q168" s="192">
        <v>0</v>
      </c>
      <c r="R168" s="192" t="s">
        <v>409</v>
      </c>
      <c r="S168" s="192">
        <v>2.6</v>
      </c>
      <c r="T168" s="192" t="s">
        <v>409</v>
      </c>
      <c r="U168" s="192">
        <v>0</v>
      </c>
      <c r="V168" s="192" t="s">
        <v>409</v>
      </c>
      <c r="W168" s="192">
        <v>0.13888888888888801</v>
      </c>
      <c r="X168" s="192" t="s">
        <v>409</v>
      </c>
      <c r="Y168" s="192"/>
      <c r="Z168" s="192"/>
      <c r="AA168" s="80"/>
      <c r="AB168" s="80"/>
      <c r="AC168" s="80"/>
    </row>
    <row r="169" spans="1:29" x14ac:dyDescent="0.2">
      <c r="A169" s="84">
        <v>162</v>
      </c>
      <c r="B169" s="84" t="str">
        <f ca="1"/>
        <v>West Bank and Gaza</v>
      </c>
      <c r="C169" s="84" t="str">
        <f ca="1"/>
        <v>PSE</v>
      </c>
      <c r="D169" s="219" t="str">
        <f ca="1"/>
        <v>MEA           Middle East &amp; North Africa</v>
      </c>
      <c r="E169" s="219" t="str">
        <f ca="1"/>
        <v>NA</v>
      </c>
      <c r="F169" s="190"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cm="1">
        <f t="array" ref="H169">IF(
    SUM(IF(
            ISNUMBER(
                IF(
                    $M$4:$V$4,
                    (M169:V169),
                    "")),
            1,
            0))
        =0,
    NA(),
    IF(
        Parameters!$D$15=1,
        IF(
            SUM(--(ISNUMBER(IF($M$4:$V$4=1,(M169:V169),""))))&gt;0,
            MAX(IF(
                ISNUMBER(M169:V169),
                IF(
                    M$4:V$4=1,
                    M169:V169,
                    ""),
                "")),
            MAX(IF(
                ISNUMBER(M169:V169),
                IF(
                    M$4:V$4=2,
                    M169:V169,
                    ""),
                ""))
        ),
        IF(
            Parameters!$D$16=1,
            IFERROR(
                AVERAGE(IF(
                    ISNUMBER(M169:V169),
                    IF(
                        M$4:V$4=1,
                        M169:V169,
                        ""),
                    "")),
                AVERAGE(IF(
                    ISNUMBER(M169:V169),
                    IF(
                        M$4:V$4=2,
                        M169:V169,
                        ""),
                    ""))
            ),
            IF(
                Parameters!$D$17=1,
                IFERROR(
                    IF(
                        OR(
                            IF(
                                ISNUMBER(M169:V169),
                                IF(
                                    M$4:V$4=1,
                                    M169:V169,
                                    ""),
                                "")
                            =0),
                        0,
                        GEOMEAN(IF(
                            ISNUMBER(M169:V169),
                            IF(
                                M$4:V$4=1,
                                M169:V169,
                                ""),
                            ""))
                    ),
                    IF(
                        OR(IF(
                            ISNUMBER(M169:V169),
                            IF(
                                M$4:V$4=2,
                                M169:V169,
                                ""),
                            "")
                            =0),
                        0,
                        GEOMEAN(IF(
                            ISNUMBER(M169:V169),
                            IF(
                                M$4:V$4=2,
                                M169:V169,
                                ""),
                            "")))
                )
            )
        )
    )
)</f>
        <v>1.1666666666666601</v>
      </c>
      <c r="I169" s="191" cm="1">
        <f t="array" ref="I169">IF(
    SUM(IF(
            ISNUMBER(
                IF(
                    $M$5:$V$5,
                    (M169:V169),
                    "")),
            1,
            0))
        =0,
    NA(),
    IF(
        Parameters!$D$15=1,
        IF(
            SUM(--(ISNUMBER(IF($M$5:$V$5=1,(M169:V169),""))))&gt;0,
            MAX(IF(
                ISNUMBER(M169:V169),
                IF(
                    M$5:V$5=1,
                    M169:V169,
                    ""),
                "")),
            MAX(IF(
                ISNUMBER(M169:V169),
                IF(
                    M$5:V$5=2,
                    M169:V169,
                    ""),
                ""))
        ),
        IF(
            Parameters!$D$16=1,
            IFERROR(
                AVERAGE(IF(
                    ISNUMBER(M169:V169),
                    IF(
                        M$5:V$5=1,
                        M169:V169,
                        ""),
                    "")),
                AVERAGE(IF(
                    ISNUMBER(M169:V169),
                    IF(
                        M$5:V$5=2,
                        M169:V169,
                        ""),
                    ""))
            ),
            IF(
                Parameters!$D$17=1,
                IFERROR(
                    IF(
                        OR(
                            IF(
                                ISNUMBER(M169:V169),
                                IF(
                                    M$5:V$5=1,
                                    M169:V169,
                                    ""),
                                "")
                            =0),
                        0,
                        GEOMEAN(IF(
                            ISNUMBER(M169:V169),
                            IF(
                                M$5:V$5=1,
                                M169:V169,
                                ""),
                            ""))
                    ),
                    IF(
                        OR(IF(
                            ISNUMBER(M169:V169),
                            IF(
                                M$5:V$5=2,
                                M169:V169,
                                ""),
                            "")
                            =0),
                        0,
                        GEOMEAN(IF(
                            ISNUMBER(M169:V169),
                            IF(
                                M$5:V$5=2,
                                M169:V169,
                                ""),
                            "")))
                )
            )
        )
    )
)</f>
        <v>0</v>
      </c>
      <c r="J169" s="242">
        <v>45188</v>
      </c>
      <c r="K169" s="242">
        <v>44887</v>
      </c>
      <c r="L169" s="91" t="s">
        <v>713</v>
      </c>
      <c r="M169" s="192">
        <v>1.1666666666666601</v>
      </c>
      <c r="N169" s="192" t="s">
        <v>409</v>
      </c>
      <c r="O169" s="192" t="s">
        <v>409</v>
      </c>
      <c r="P169" s="192">
        <v>0</v>
      </c>
      <c r="Q169" s="192">
        <v>0</v>
      </c>
      <c r="R169" s="192" t="s">
        <v>409</v>
      </c>
      <c r="S169" s="192">
        <v>1.7</v>
      </c>
      <c r="T169" s="192" t="s">
        <v>409</v>
      </c>
      <c r="U169" s="192" t="s">
        <v>409</v>
      </c>
      <c r="V169" s="192" t="s">
        <v>409</v>
      </c>
      <c r="W169" s="192">
        <v>0</v>
      </c>
      <c r="X169" s="192" t="s">
        <v>409</v>
      </c>
      <c r="Y169" s="192"/>
      <c r="Z169" s="192"/>
      <c r="AA169" s="80"/>
      <c r="AB169" s="80"/>
      <c r="AC169" s="80"/>
    </row>
    <row r="170" spans="1:29" x14ac:dyDescent="0.2">
      <c r="A170" s="84">
        <v>163</v>
      </c>
      <c r="B170" s="84" t="str">
        <f ca="1"/>
        <v>French Polynesia</v>
      </c>
      <c r="C170" s="84" t="str">
        <f ca="1"/>
        <v>PYF</v>
      </c>
      <c r="D170" s="219" t="str">
        <f ca="1"/>
        <v>EAS           East Asia &amp; Pacific</v>
      </c>
      <c r="E170" s="219" t="str">
        <f ca="1"/>
        <v>NA</v>
      </c>
      <c r="F170" s="190" t="str">
        <f t="shared" ca="1" si="5"/>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$M$4:$V$4,
                    (M170:V170),
                    "")),
            1,
            0))
        =0,
    NA(),
    IF(
        Parameters!$D$15=1,
        IF(
            SUM(--(ISNUMBER(IF($M$4:$V$4=1,(M170:V170),""))))&gt;0,
            MAX(IF(
                ISNUMBER(M170:V170),
                IF(
                    M$4:V$4=1,
                    M170:V170,
                    ""),
                "")),
            MAX(IF(
                ISNUMBER(M170:V170),
                IF(
                    M$4:V$4=2,
                    M170:V170,
                    ""),
                ""))
        ),
        IF(
            Parameters!$D$16=1,
            IFERROR(
                AVERAGE(IF(
                    ISNUMBER(M170:V170),
                    IF(
                        M$4:V$4=1,
                        M170:V170,
                        ""),
                    "")),
                AVERAGE(IF(
                    ISNUMBER(M170:V170),
                    IF(
                        M$4:V$4=2,
                        M170:V170,
                        ""),
                    ""))
            ),
            IF(
                Parameters!$D$17=1,
                IFERROR(
                    IF(
                        OR(
                            IF(
                                ISNUMBER(M170:V170),
                                IF(
                                    M$4:V$4=1,
                                    M170:V170,
                                    ""),
                                "")
                            =0),
                        0,
                        GEOMEAN(IF(
                            ISNUMBER(M170:V170),
                            IF(
                                M$4:V$4=1,
                                M170:V170,
                                ""),
                            ""))
                    ),
                    IF(
                        OR(IF(
                            ISNUMBER(M170:V170),
                            IF(
                                M$4:V$4=2,
                                M170:V170,
                                ""),
                            "")
                            =0),
                        0,
                        GEOMEAN(IF(
                            ISNUMBER(M170:V170),
                            IF(
                                M$4:V$4=2,
                                M170:V170,
                                ""),
                            "")))
                )
            )
        )
    )
)</f>
        <v>#N/A</v>
      </c>
      <c r="I170" s="191" cm="1">
        <f t="array" ref="I170">IF(
    SUM(IF(
            ISNUMBER(
                IF(
                    $M$5:$V$5,
                    (M170:V170),
                    "")),
            1,
            0))
        =0,
    NA(),
    IF(
        Parameters!$D$15=1,
        IF(
            SUM(--(ISNUMBER(IF($M$5:$V$5=1,(M170:V170),""))))&gt;0,
            MAX(IF(
                ISNUMBER(M170:V170),
                IF(
                    M$5:V$5=1,
                    M170:V170,
                    ""),
                "")),
            MAX(IF(
                ISNUMBER(M170:V170),
                IF(
                    M$5:V$5=2,
                    M170:V170,
                    ""),
                ""))
        ),
        IF(
            Parameters!$D$16=1,
            IFERROR(
                AVERAGE(IF(
                    ISNUMBER(M170:V170),
                    IF(
                        M$5:V$5=1,
                        M170:V170,
                        ""),
                    "")),
                AVERAGE(IF(
                    ISNUMBER(M170:V170),
                    IF(
                        M$5:V$5=2,
                        M170:V170,
                        ""),
                    ""))
            ),
            IF(
                Parameters!$D$17=1,
                IFERROR(
                    IF(
                        OR(
                            IF(
                                ISNUMBER(M170:V170),
                                IF(
                                    M$5:V$5=1,
                                    M170:V170,
                                    ""),
                                "")
                            =0),
                        0,
                        GEOMEAN(IF(
                            ISNUMBER(M170:V170),
                            IF(
                                M$5:V$5=1,
                                M170:V170,
                                ""),
                            ""))
                    ),
                    IF(
                        OR(IF(
                            ISNUMBER(M170:V170),
                            IF(
                                M$5:V$5=2,
                                M170:V170,
                                ""),
                            "")
                            =0),
                        0,
                        GEOMEAN(IF(
                            ISNUMBER(M170:V170),
                            IF(
                                M$5:V$5=2,
                                M170:V170,
                                ""),
                            "")))
                )
            )
        )
    )
)</f>
        <v>0</v>
      </c>
      <c r="J170" s="242" t="s">
        <v>409</v>
      </c>
      <c r="K170" s="242">
        <v>45188</v>
      </c>
      <c r="L170" s="91" t="s">
        <v>714</v>
      </c>
      <c r="M170" s="192" t="s">
        <v>409</v>
      </c>
      <c r="N170" s="192" t="s">
        <v>409</v>
      </c>
      <c r="O170" s="192" t="s">
        <v>409</v>
      </c>
      <c r="P170" s="192">
        <v>0</v>
      </c>
      <c r="Q170" s="192">
        <v>0</v>
      </c>
      <c r="R170" s="192" t="s">
        <v>409</v>
      </c>
      <c r="S170" s="192" t="s">
        <v>409</v>
      </c>
      <c r="T170" s="192" t="s">
        <v>409</v>
      </c>
      <c r="U170" s="192" t="s">
        <v>409</v>
      </c>
      <c r="V170" s="192" t="s">
        <v>409</v>
      </c>
      <c r="W170" s="192">
        <v>0.4</v>
      </c>
      <c r="X170" s="192" t="s">
        <v>409</v>
      </c>
      <c r="Y170" s="192"/>
      <c r="Z170" s="192"/>
      <c r="AA170" s="80"/>
      <c r="AB170" s="80"/>
      <c r="AC170" s="80"/>
    </row>
    <row r="171" spans="1:29" x14ac:dyDescent="0.2">
      <c r="A171" s="84">
        <v>164</v>
      </c>
      <c r="B171" s="84" t="str">
        <f ca="1"/>
        <v>Qatar</v>
      </c>
      <c r="C171" s="84" t="str">
        <f ca="1"/>
        <v>QAT</v>
      </c>
      <c r="D171" s="219" t="str">
        <f ca="1"/>
        <v>MEA           Middle East &amp; North Africa</v>
      </c>
      <c r="E171" s="219" t="str">
        <f ca="1"/>
        <v>NA</v>
      </c>
      <c r="F171" s="190"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$M$4:$V$4,
                    (M171:V171),
                    "")),
            1,
            0))
        =0,
    NA(),
    IF(
        Parameters!$D$15=1,
        IF(
            SUM(--(ISNUMBER(IF($M$4:$V$4=1,(M171:V171),""))))&gt;0,
            MAX(IF(
                ISNUMBER(M171:V171),
                IF(
                    M$4:V$4=1,
                    M171:V171,
                    ""),
                "")),
            MAX(IF(
                ISNUMBER(M171:V171),
                IF(
                    M$4:V$4=2,
                    M171:V171,
                    ""),
                ""))
        ),
        IF(
            Parameters!$D$16=1,
            IFERROR(
                AVERAGE(IF(
                    ISNUMBER(M171:V171),
                    IF(
                        M$4:V$4=1,
                        M171:V171,
                        ""),
                    "")),
                AVERAGE(IF(
                    ISNUMBER(M171:V171),
                    IF(
                        M$4:V$4=2,
                        M171:V171,
                        ""),
                    ""))
            ),
            IF(
                Parameters!$D$17=1,
                IFERROR(
                    IF(
                        OR(
                            IF(
                                ISNUMBER(M171:V171),
                                IF(
                                    M$4:V$4=1,
                                    M171:V171,
                                    ""),
                                "")
                            =0),
                        0,
                        GEOMEAN(IF(
                            ISNUMBER(M171:V171),
                            IF(
                                M$4:V$4=1,
                                M171:V171,
                                ""),
                            ""))
                    ),
                    IF(
                        OR(IF(
                            ISNUMBER(M171:V171),
                            IF(
                                M$4:V$4=2,
                                M171:V171,
                                ""),
                            "")
                            =0),
                        0,
                        GEOMEAN(IF(
                            ISNUMBER(M171:V171),
                            IF(
                                M$4:V$4=2,
                                M171:V171,
                                ""),
                            "")))
                )
            )
        )
    )
)</f>
        <v>1.1666666666666601</v>
      </c>
      <c r="I171" s="191" cm="1">
        <f t="array" ref="I171">IF(
    SUM(IF(
            ISNUMBER(
                IF(
                    $M$5:$V$5,
                    (M171:V171),
                    "")),
            1,
            0))
        =0,
    NA(),
    IF(
        Parameters!$D$15=1,
        IF(
            SUM(--(ISNUMBER(IF($M$5:$V$5=1,(M171:V171),""))))&gt;0,
            MAX(IF(
                ISNUMBER(M171:V171),
                IF(
                    M$5:V$5=1,
                    M171:V171,
                    ""),
                "")),
            MAX(IF(
                ISNUMBER(M171:V171),
                IF(
                    M$5:V$5=2,
                    M171:V171,
                    ""),
                ""))
        ),
        IF(
            Parameters!$D$16=1,
            IFERROR(
                AVERAGE(IF(
                    ISNUMBER(M171:V171),
                    IF(
                        M$5:V$5=1,
                        M171:V171,
                        ""),
                    "")),
                AVERAGE(IF(
                    ISNUMBER(M171:V171),
                    IF(
                        M$5:V$5=2,
                        M171:V171,
                        ""),
                    ""))
            ),
            IF(
                Parameters!$D$17=1,
                IFERROR(
                    IF(
                        OR(
                            IF(
                                ISNUMBER(M171:V171),
                                IF(
                                    M$5:V$5=1,
                                    M171:V171,
                                    ""),
                                "")
                            =0),
                        0,
                        GEOMEAN(IF(
                            ISNUMBER(M171:V171),
                            IF(
                                M$5:V$5=1,
                                M171:V171,
                                ""),
                            ""))
                    ),
                    IF(
                        OR(IF(
                            ISNUMBER(M171:V171),
                            IF(
                                M$5:V$5=2,
                                M171:V171,
                                ""),
                            "")
                            =0),
                        0,
                        GEOMEAN(IF(
                            ISNUMBER(M171:V171),
                            IF(
                                M$5:V$5=2,
                                M171:V171,
                                ""),
                            "")))
                )
            )
        )
    )
)</f>
        <v>0</v>
      </c>
      <c r="J171" s="242">
        <v>45188</v>
      </c>
      <c r="K171" s="242">
        <v>44753</v>
      </c>
      <c r="L171" s="91" t="s">
        <v>277</v>
      </c>
      <c r="M171" s="192">
        <v>1.1666666666666601</v>
      </c>
      <c r="N171" s="192" t="s">
        <v>409</v>
      </c>
      <c r="O171" s="192">
        <v>0</v>
      </c>
      <c r="P171" s="192">
        <v>0</v>
      </c>
      <c r="Q171" s="192">
        <v>0</v>
      </c>
      <c r="R171" s="192" t="s">
        <v>409</v>
      </c>
      <c r="S171" s="192">
        <v>1.7</v>
      </c>
      <c r="T171" s="192" t="s">
        <v>409</v>
      </c>
      <c r="U171" s="192">
        <v>0</v>
      </c>
      <c r="V171" s="192" t="s">
        <v>409</v>
      </c>
      <c r="W171" s="192">
        <v>0</v>
      </c>
      <c r="X171" s="192" t="s">
        <v>409</v>
      </c>
      <c r="Y171" s="192"/>
      <c r="Z171" s="192"/>
      <c r="AA171" s="80"/>
      <c r="AB171" s="80"/>
      <c r="AC171" s="80"/>
    </row>
    <row r="172" spans="1:29" x14ac:dyDescent="0.2">
      <c r="A172" s="84">
        <v>165</v>
      </c>
      <c r="B172" s="84" t="str">
        <f ca="1"/>
        <v>Romania</v>
      </c>
      <c r="C172" s="84" t="str">
        <f ca="1"/>
        <v>ROU</v>
      </c>
      <c r="D172" s="219" t="str">
        <f ca="1"/>
        <v>ECS           Europe &amp; Central Asia</v>
      </c>
      <c r="E172" s="219" t="str">
        <f ca="1"/>
        <v>IBRD</v>
      </c>
      <c r="F172" s="190"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$M$4:$V$4,
                    (M172:V172),
                    "")),
            1,
            0))
        =0,
    NA(),
    IF(
        Parameters!$D$15=1,
        IF(
            SUM(--(ISNUMBER(IF($M$4:$V$4=1,(M172:V172),""))))&gt;0,
            MAX(IF(
                ISNUMBER(M172:V172),
                IF(
                    M$4:V$4=1,
                    M172:V172,
                    ""),
                "")),
            MAX(IF(
                ISNUMBER(M172:V172),
                IF(
                    M$4:V$4=2,
                    M172:V172,
                    ""),
                ""))
        ),
        IF(
            Parameters!$D$16=1,
            IFERROR(
                AVERAGE(IF(
                    ISNUMBER(M172:V172),
                    IF(
                        M$4:V$4=1,
                        M172:V172,
                        ""),
                    "")),
                AVERAGE(IF(
                    ISNUMBER(M172:V172),
                    IF(
                        M$4:V$4=2,
                        M172:V172,
                        ""),
                    ""))
            ),
            IF(
                Parameters!$D$17=1,
                IFERROR(
                    IF(
                        OR(
                            IF(
                                ISNUMBER(M172:V172),
                                IF(
                                    M$4:V$4=1,
                                    M172:V172,
                                    ""),
                                "")
                            =0),
                        0,
                        GEOMEAN(IF(
                            ISNUMBER(M172:V172),
                            IF(
                                M$4:V$4=1,
                                M172:V172,
                                ""),
                            ""))
                    ),
                    IF(
                        OR(IF(
                            ISNUMBER(M172:V172),
                            IF(
                                M$4:V$4=2,
                                M172:V172,
                                ""),
                            "")
                            =0),
                        0,
                        GEOMEAN(IF(
                            ISNUMBER(M172:V172),
                            IF(
                                M$4:V$4=2,
                                M172:V172,
                                ""),
                            "")))
                )
            )
        )
    )
)</f>
        <v>4.1666666666666599</v>
      </c>
      <c r="I172" s="191" cm="1">
        <f t="array" ref="I172">IF(
    SUM(IF(
            ISNUMBER(
                IF(
                    $M$5:$V$5,
                    (M172:V172),
                    "")),
            1,
            0))
        =0,
    NA(),
    IF(
        Parameters!$D$15=1,
        IF(
            SUM(--(ISNUMBER(IF($M$5:$V$5=1,(M172:V172),""))))&gt;0,
            MAX(IF(
                ISNUMBER(M172:V172),
                IF(
                    M$5:V$5=1,
                    M172:V172,
                    ""),
                "")),
            MAX(IF(
                ISNUMBER(M172:V172),
                IF(
                    M$5:V$5=2,
                    M172:V172,
                    ""),
                ""))
        ),
        IF(
            Parameters!$D$16=1,
            IFERROR(
                AVERAGE(IF(
                    ISNUMBER(M172:V172),
                    IF(
                        M$5:V$5=1,
                        M172:V172,
                        ""),
                    "")),
                AVERAGE(IF(
                    ISNUMBER(M172:V172),
                    IF(
                        M$5:V$5=2,
                        M172:V172,
                        ""),
                    ""))
            ),
            IF(
                Parameters!$D$17=1,
                IFERROR(
                    IF(
                        OR(
                            IF(
                                ISNUMBER(M172:V172),
                                IF(
                                    M$5:V$5=1,
                                    M172:V172,
                                    ""),
                                "")
                            =0),
                        0,
                        GEOMEAN(IF(
                            ISNUMBER(M172:V172),
                            IF(
                                M$5:V$5=1,
                                M172:V172,
                                ""),
                            ""))
                    ),
                    IF(
                        OR(IF(
                            ISNUMBER(M172:V172),
                            IF(
                                M$5:V$5=2,
                                M172:V172,
                                ""),
                            "")
                            =0),
                        0,
                        GEOMEAN(IF(
                            ISNUMBER(M172:V172),
                            IF(
                                M$5:V$5=2,
                                M172:V172,
                                ""),
                            "")))
                )
            )
        )
    )
)</f>
        <v>0</v>
      </c>
      <c r="J172" s="242">
        <v>45188</v>
      </c>
      <c r="K172" s="242">
        <v>45188</v>
      </c>
      <c r="L172" s="91" t="s">
        <v>279</v>
      </c>
      <c r="M172" s="192">
        <v>4.1666666666666599</v>
      </c>
      <c r="N172" s="192" t="s">
        <v>409</v>
      </c>
      <c r="O172" s="192">
        <v>0</v>
      </c>
      <c r="P172" s="192">
        <v>0</v>
      </c>
      <c r="Q172" s="192">
        <v>0</v>
      </c>
      <c r="R172" s="192" t="s">
        <v>409</v>
      </c>
      <c r="S172" s="192">
        <v>3.5</v>
      </c>
      <c r="T172" s="192" t="s">
        <v>409</v>
      </c>
      <c r="U172" s="192">
        <v>0</v>
      </c>
      <c r="V172" s="192" t="s">
        <v>409</v>
      </c>
      <c r="W172" s="192">
        <v>0</v>
      </c>
      <c r="X172" s="192" t="s">
        <v>409</v>
      </c>
      <c r="Y172" s="192"/>
      <c r="Z172" s="192"/>
      <c r="AA172" s="80"/>
      <c r="AB172" s="80"/>
      <c r="AC172" s="80"/>
    </row>
    <row r="173" spans="1:29" x14ac:dyDescent="0.2">
      <c r="A173" s="84">
        <v>166</v>
      </c>
      <c r="B173" s="84" t="str">
        <f ca="1"/>
        <v>Russian Federation</v>
      </c>
      <c r="C173" s="84" t="str">
        <f ca="1"/>
        <v>RUS</v>
      </c>
      <c r="D173" s="219" t="str">
        <f ca="1"/>
        <v>ECS           Europe &amp; Central Asia</v>
      </c>
      <c r="E173" s="219" t="str">
        <f ca="1"/>
        <v>IBRD</v>
      </c>
      <c r="F173" s="190"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$M$4:$V$4,
                    (M173:V173),
                    "")),
            1,
            0))
        =0,
    NA(),
    IF(
        Parameters!$D$15=1,
        IF(
            SUM(--(ISNUMBER(IF($M$4:$V$4=1,(M173:V173),""))))&gt;0,
            MAX(IF(
                ISNUMBER(M173:V173),
                IF(
                    M$4:V$4=1,
                    M173:V173,
                    ""),
                "")),
            MAX(IF(
                ISNUMBER(M173:V173),
                IF(
                    M$4:V$4=2,
                    M173:V173,
                    ""),
                ""))
        ),
        IF(
            Parameters!$D$16=1,
            IFERROR(
                AVERAGE(IF(
                    ISNUMBER(M173:V173),
                    IF(
                        M$4:V$4=1,
                        M173:V173,
                        ""),
                    "")),
                AVERAGE(IF(
                    ISNUMBER(M173:V173),
                    IF(
                        M$4:V$4=2,
                        M173:V173,
                        ""),
                    ""))
            ),
            IF(
                Parameters!$D$17=1,
                IFERROR(
                    IF(
                        OR(
                            IF(
                                ISNUMBER(M173:V173),
                                IF(
                                    M$4:V$4=1,
                                    M173:V173,
                                    ""),
                                "")
                            =0),
                        0,
                        GEOMEAN(IF(
                            ISNUMBER(M173:V173),
                            IF(
                                M$4:V$4=1,
                                M173:V173,
                                ""),
                            ""))
                    ),
                    IF(
                        OR(IF(
                            ISNUMBER(M173:V173),
                            IF(
                                M$4:V$4=2,
                                M173:V173,
                                ""),
                            "")
                            =0),
                        0,
                        GEOMEAN(IF(
                            ISNUMBER(M173:V173),
                            IF(
                                M$4:V$4=2,
                                M173:V173,
                                ""),
                            "")))
                )
            )
        )
    )
)</f>
        <v>6.8333333333333304</v>
      </c>
      <c r="I173" s="191" cm="1">
        <f t="array" ref="I173">IF(
    SUM(IF(
            ISNUMBER(
                IF(
                    $M$5:$V$5,
                    (M173:V173),
                    "")),
            1,
            0))
        =0,
    NA(),
    IF(
        Parameters!$D$15=1,
        IF(
            SUM(--(ISNUMBER(IF($M$5:$V$5=1,(M173:V173),""))))&gt;0,
            MAX(IF(
                ISNUMBER(M173:V173),
                IF(
                    M$5:V$5=1,
                    M173:V173,
                    ""),
                "")),
            MAX(IF(
                ISNUMBER(M173:V173),
                IF(
                    M$5:V$5=2,
                    M173:V173,
                    ""),
                ""))
        ),
        IF(
            Parameters!$D$16=1,
            IFERROR(
                AVERAGE(IF(
                    ISNUMBER(M173:V173),
                    IF(
                        M$5:V$5=1,
                        M173:V173,
                        ""),
                    "")),
                AVERAGE(IF(
                    ISNUMBER(M173:V173),
                    IF(
                        M$5:V$5=2,
                        M173:V173,
                        ""),
                    ""))
            ),
            IF(
                Parameters!$D$17=1,
                IFERROR(
                    IF(
                        OR(
                            IF(
                                ISNUMBER(M173:V173),
                                IF(
                                    M$5:V$5=1,
                                    M173:V173,
                                    ""),
                                "")
                            =0),
                        0,
                        GEOMEAN(IF(
                            ISNUMBER(M173:V173),
                            IF(
                                M$5:V$5=1,
                                M173:V173,
                                ""),
                            ""))
                    ),
                    IF(
                        OR(IF(
                            ISNUMBER(M173:V173),
                            IF(
                                M$5:V$5=2,
                                M173:V173,
                                ""),
                            "")
                            =0),
                        0,
                        GEOMEAN(IF(
                            ISNUMBER(M173:V173),
                            IF(
                                M$5:V$5=2,
                                M173:V173,
                                ""),
                            "")))
                )
            )
        )
    )
)</f>
        <v>0</v>
      </c>
      <c r="J173" s="242">
        <v>45188</v>
      </c>
      <c r="K173" s="242">
        <v>45203</v>
      </c>
      <c r="L173" s="91" t="s">
        <v>281</v>
      </c>
      <c r="M173" s="192">
        <v>6.8333333333333304</v>
      </c>
      <c r="N173" s="192">
        <v>0</v>
      </c>
      <c r="O173" s="192">
        <v>0</v>
      </c>
      <c r="P173" s="192">
        <v>0</v>
      </c>
      <c r="Q173" s="192">
        <v>0</v>
      </c>
      <c r="R173" s="192" t="s">
        <v>409</v>
      </c>
      <c r="S173" s="192">
        <v>5.0999999999999996</v>
      </c>
      <c r="T173" s="192" t="s">
        <v>925</v>
      </c>
      <c r="U173" s="192">
        <v>0</v>
      </c>
      <c r="V173" s="192" t="s">
        <v>409</v>
      </c>
      <c r="W173" s="192">
        <v>1.4227642276422699E-2</v>
      </c>
      <c r="X173" s="192" t="s">
        <v>409</v>
      </c>
      <c r="Y173" s="192"/>
      <c r="Z173" s="192"/>
      <c r="AA173" s="80"/>
      <c r="AB173" s="80"/>
      <c r="AC173" s="80"/>
    </row>
    <row r="174" spans="1:29" x14ac:dyDescent="0.2">
      <c r="A174" s="84">
        <v>167</v>
      </c>
      <c r="B174" s="84" t="str">
        <f ca="1"/>
        <v>Rwanda</v>
      </c>
      <c r="C174" s="84" t="str">
        <f ca="1"/>
        <v>RWA</v>
      </c>
      <c r="D174" s="219" t="str">
        <f ca="1"/>
        <v>SSF           Sub-Saharan Africa</v>
      </c>
      <c r="E174" s="219" t="str">
        <f ca="1"/>
        <v>IDA</v>
      </c>
      <c r="F174" s="190"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5.4772255750516514</v>
      </c>
      <c r="H174" s="80" cm="1">
        <f t="array" ref="H174">IF(
    SUM(IF(
            ISNUMBER(
                IF(
                    $M$4:$V$4,
                    (M174:V174),
                    "")),
            1,
            0))
        =0,
    NA(),
    IF(
        Parameters!$D$15=1,
        IF(
            SUM(--(ISNUMBER(IF($M$4:$V$4=1,(M174:V174),""))))&gt;0,
            MAX(IF(
                ISNUMBER(M174:V174),
                IF(
                    M$4:V$4=1,
                    M174:V174,
                    ""),
                "")),
            MAX(IF(
                ISNUMBER(M174:V174),
                IF(
                    M$4:V$4=2,
                    M174:V174,
                    ""),
                ""))
        ),
        IF(
            Parameters!$D$16=1,
            IFERROR(
                AVERAGE(IF(
                    ISNUMBER(M174:V174),
                    IF(
                        M$4:V$4=1,
                        M174:V174,
                        ""),
                    "")),
                AVERAGE(IF(
                    ISNUMBER(M174:V174),
                    IF(
                        M$4:V$4=2,
                        M174:V174,
                        ""),
                    ""))
            ),
            IF(
                Parameters!$D$17=1,
                IFERROR(
                    IF(
                        OR(
                            IF(
                                ISNUMBER(M174:V174),
                                IF(
                                    M$4:V$4=1,
                                    M174:V174,
                                    ""),
                                "")
                            =0),
                        0,
                        GEOMEAN(IF(
                            ISNUMBER(M174:V174),
                            IF(
                                M$4:V$4=1,
                                M174:V174,
                                ""),
                            ""))
                    ),
                    IF(
                        OR(IF(
                            ISNUMBER(M174:V174),
                            IF(
                                M$4:V$4=2,
                                M174:V174,
                                ""),
                            "")
                            =0),
                        0,
                        GEOMEAN(IF(
                            ISNUMBER(M174:V174),
                            IF(
                                M$4:V$4=2,
                                M174:V174,
                                ""),
                            "")))
                )
            )
        )
    )
)</f>
        <v>2.9999999999999898</v>
      </c>
      <c r="I174" s="191" cm="1">
        <f t="array" ref="I174">IF(
    SUM(IF(
            ISNUMBER(
                IF(
                    $M$5:$V$5,
                    (M174:V174),
                    "")),
            1,
            0))
        =0,
    NA(),
    IF(
        Parameters!$D$15=1,
        IF(
            SUM(--(ISNUMBER(IF($M$5:$V$5=1,(M174:V174),""))))&gt;0,
            MAX(IF(
                ISNUMBER(M174:V174),
                IF(
                    M$5:V$5=1,
                    M174:V174,
                    ""),
                "")),
            MAX(IF(
                ISNUMBER(M174:V174),
                IF(
                    M$5:V$5=2,
                    M174:V174,
                    ""),
                ""))
        ),
        IF(
            Parameters!$D$16=1,
            IFERROR(
                AVERAGE(IF(
                    ISNUMBER(M174:V174),
                    IF(
                        M$5:V$5=1,
                        M174:V174,
                        ""),
                    "")),
                AVERAGE(IF(
                    ISNUMBER(M174:V174),
                    IF(
                        M$5:V$5=2,
                        M174:V174,
                        ""),
                    ""))
            ),
            IF(
                Parameters!$D$17=1,
                IFERROR(
                    IF(
                        OR(
                            IF(
                                ISNUMBER(M174:V174),
                                IF(
                                    M$5:V$5=1,
                                    M174:V174,
                                    ""),
                                "")
                            =0),
                        0,
                        GEOMEAN(IF(
                            ISNUMBER(M174:V174),
                            IF(
                                M$5:V$5=1,
                                M174:V174,
                                ""),
                            ""))
                    ),
                    IF(
                        OR(IF(
                            ISNUMBER(M174:V174),
                            IF(
                                M$5:V$5=2,
                                M174:V174,
                                ""),
                            "")
                            =0),
                        0,
                        GEOMEAN(IF(
                            ISNUMBER(M174:V174),
                            IF(
                                M$5:V$5=2,
                                M174:V174,
                                ""),
                            "")))
                )
            )
        )
    )
)</f>
        <v>10</v>
      </c>
      <c r="J174" s="242">
        <v>45188</v>
      </c>
      <c r="K174" s="242">
        <v>45188</v>
      </c>
      <c r="L174" s="91" t="s">
        <v>283</v>
      </c>
      <c r="M174" s="192">
        <v>2.9999999999999898</v>
      </c>
      <c r="N174" s="192">
        <v>0</v>
      </c>
      <c r="O174" s="192">
        <v>0</v>
      </c>
      <c r="P174" s="192">
        <v>0</v>
      </c>
      <c r="Q174" s="192">
        <v>10</v>
      </c>
      <c r="R174" s="192" t="s">
        <v>409</v>
      </c>
      <c r="S174" s="192">
        <v>2.8</v>
      </c>
      <c r="T174" s="192" t="s">
        <v>926</v>
      </c>
      <c r="U174" s="192">
        <v>0</v>
      </c>
      <c r="V174" s="192" t="s">
        <v>409</v>
      </c>
      <c r="W174" s="192">
        <v>0.5</v>
      </c>
      <c r="X174" s="192" t="s">
        <v>409</v>
      </c>
      <c r="Y174" s="192"/>
      <c r="Z174" s="192"/>
      <c r="AA174" s="80"/>
      <c r="AB174" s="80"/>
      <c r="AC174" s="80"/>
    </row>
    <row r="175" spans="1:29" x14ac:dyDescent="0.2">
      <c r="A175" s="84">
        <v>168</v>
      </c>
      <c r="B175" s="84" t="str">
        <f ca="1"/>
        <v>Saudi Arabia</v>
      </c>
      <c r="C175" s="84" t="str">
        <f ca="1"/>
        <v>SAU</v>
      </c>
      <c r="D175" s="219" t="str">
        <f ca="1"/>
        <v>MEA           Middle East &amp; North Africa</v>
      </c>
      <c r="E175" s="219" t="str">
        <f ca="1"/>
        <v>NA</v>
      </c>
      <c r="F175" s="190"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$M$4:$V$4,
                    (M175:V175),
                    "")),
            1,
            0))
        =0,
    NA(),
    IF(
        Parameters!$D$15=1,
        IF(
            SUM(--(ISNUMBER(IF($M$4:$V$4=1,(M175:V175),""))))&gt;0,
            MAX(IF(
                ISNUMBER(M175:V175),
                IF(
                    M$4:V$4=1,
                    M175:V175,
                    ""),
                "")),
            MAX(IF(
                ISNUMBER(M175:V175),
                IF(
                    M$4:V$4=2,
                    M175:V175,
                    ""),
                ""))
        ),
        IF(
            Parameters!$D$16=1,
            IFERROR(
                AVERAGE(IF(
                    ISNUMBER(M175:V175),
                    IF(
                        M$4:V$4=1,
                        M175:V175,
                        ""),
                    "")),
                AVERAGE(IF(
                    ISNUMBER(M175:V175),
                    IF(
                        M$4:V$4=2,
                        M175:V175,
                        ""),
                    ""))
            ),
            IF(
                Parameters!$D$17=1,
                IFERROR(
                    IF(
                        OR(
                            IF(
                                ISNUMBER(M175:V175),
                                IF(
                                    M$4:V$4=1,
                                    M175:V175,
                                    ""),
                                "")
                            =0),
                        0,
                        GEOMEAN(IF(
                            ISNUMBER(M175:V175),
                            IF(
                                M$4:V$4=1,
                                M175:V175,
                                ""),
                            ""))
                    ),
                    IF(
                        OR(IF(
                            ISNUMBER(M175:V175),
                            IF(
                                M$4:V$4=2,
                                M175:V175,
                                ""),
                            "")
                            =0),
                        0,
                        GEOMEAN(IF(
                            ISNUMBER(M175:V175),
                            IF(
                                M$4:V$4=2,
                                M175:V175,
                                ""),
                            "")))
                )
            )
        )
    )
)</f>
        <v>4</v>
      </c>
      <c r="I175" s="191" cm="1">
        <f t="array" ref="I175">IF(
    SUM(IF(
            ISNUMBER(
                IF(
                    $M$5:$V$5,
                    (M175:V175),
                    "")),
            1,
            0))
        =0,
    NA(),
    IF(
        Parameters!$D$15=1,
        IF(
            SUM(--(ISNUMBER(IF($M$5:$V$5=1,(M175:V175),""))))&gt;0,
            MAX(IF(
                ISNUMBER(M175:V175),
                IF(
                    M$5:V$5=1,
                    M175:V175,
                    ""),
                "")),
            MAX(IF(
                ISNUMBER(M175:V175),
                IF(
                    M$5:V$5=2,
                    M175:V175,
                    ""),
                ""))
        ),
        IF(
            Parameters!$D$16=1,
            IFERROR(
                AVERAGE(IF(
                    ISNUMBER(M175:V175),
                    IF(
                        M$5:V$5=1,
                        M175:V175,
                        ""),
                    "")),
                AVERAGE(IF(
                    ISNUMBER(M175:V175),
                    IF(
                        M$5:V$5=2,
                        M175:V175,
                        ""),
                    ""))
            ),
            IF(
                Parameters!$D$17=1,
                IFERROR(
                    IF(
                        OR(
                            IF(
                                ISNUMBER(M175:V175),
                                IF(
                                    M$5:V$5=1,
                                    M175:V175,
                                    ""),
                                "")
                            =0),
                        0,
                        GEOMEAN(IF(
                            ISNUMBER(M175:V175),
                            IF(
                                M$5:V$5=1,
                                M175:V175,
                                ""),
                            ""))
                    ),
                    IF(
                        OR(IF(
                            ISNUMBER(M175:V175),
                            IF(
                                M$5:V$5=2,
                                M175:V175,
                                ""),
                            "")
                            =0),
                        0,
                        GEOMEAN(IF(
                            ISNUMBER(M175:V175),
                            IF(
                                M$5:V$5=2,
                                M175:V175,
                                ""),
                            "")))
                )
            )
        )
    )
)</f>
        <v>0</v>
      </c>
      <c r="J175" s="242">
        <v>45188</v>
      </c>
      <c r="K175" s="242">
        <v>45142</v>
      </c>
      <c r="L175" s="91" t="s">
        <v>285</v>
      </c>
      <c r="M175" s="192">
        <v>4</v>
      </c>
      <c r="N175" s="192" t="s">
        <v>409</v>
      </c>
      <c r="O175" s="192">
        <v>0</v>
      </c>
      <c r="P175" s="192">
        <v>0</v>
      </c>
      <c r="Q175" s="192">
        <v>0</v>
      </c>
      <c r="R175" s="192" t="s">
        <v>409</v>
      </c>
      <c r="S175" s="192">
        <v>3.4</v>
      </c>
      <c r="T175" s="192" t="s">
        <v>409</v>
      </c>
      <c r="U175" s="192">
        <v>0</v>
      </c>
      <c r="V175" s="192" t="s">
        <v>409</v>
      </c>
      <c r="W175" s="192">
        <v>2.5000000000000001E-2</v>
      </c>
      <c r="X175" s="192" t="s">
        <v>409</v>
      </c>
      <c r="Y175" s="192"/>
      <c r="Z175" s="192"/>
      <c r="AA175" s="80"/>
      <c r="AB175" s="80"/>
      <c r="AC175" s="80"/>
    </row>
    <row r="176" spans="1:29" x14ac:dyDescent="0.2">
      <c r="A176" s="84">
        <v>169</v>
      </c>
      <c r="B176" s="84" t="str">
        <f ca="1"/>
        <v>Sudan</v>
      </c>
      <c r="C176" s="84" t="str">
        <f ca="1"/>
        <v>SDN</v>
      </c>
      <c r="D176" s="219" t="str">
        <f ca="1"/>
        <v>SSF           Sub-Saharan Africa</v>
      </c>
      <c r="E176" s="219" t="str">
        <f ca="1"/>
        <v>IDA</v>
      </c>
      <c r="F176" s="190"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6.8313005106397275</v>
      </c>
      <c r="H176" s="80" cm="1">
        <f t="array" ref="H176">IF(
    SUM(IF(
            ISNUMBER(
                IF(
                    $M$4:$V$4,
                    (M176:V176),
                    "")),
            1,
            0))
        =0,
    NA(),
    IF(
        Parameters!$D$15=1,
        IF(
            SUM(--(ISNUMBER(IF($M$4:$V$4=1,(M176:V176),""))))&gt;0,
            MAX(IF(
                ISNUMBER(M176:V176),
                IF(
                    M$4:V$4=1,
                    M176:V176,
                    ""),
                "")),
            MAX(IF(
                ISNUMBER(M176:V176),
                IF(
                    M$4:V$4=2,
                    M176:V176,
                    ""),
                ""))
        ),
        IF(
            Parameters!$D$16=1,
            IFERROR(
                AVERAGE(IF(
                    ISNUMBER(M176:V176),
                    IF(
                        M$4:V$4=1,
                        M176:V176,
                        ""),
                    "")),
                AVERAGE(IF(
                    ISNUMBER(M176:V176),
                    IF(
                        M$4:V$4=2,
                        M176:V176,
                        ""),
                    ""))
            ),
            IF(
                Parameters!$D$17=1,
                IFERROR(
                    IF(
                        OR(
                            IF(
                                ISNUMBER(M176:V176),
                                IF(
                                    M$4:V$4=1,
                                    M176:V176,
                                    ""),
                                "")
                            =0),
                        0,
                        GEOMEAN(IF(
                            ISNUMBER(M176:V176),
                            IF(
                                M$4:V$4=1,
                                M176:V176,
                                ""),
                            ""))
                    ),
                    IF(
                        OR(IF(
                            ISNUMBER(M176:V176),
                            IF(
                                M$4:V$4=2,
                                M176:V176,
                                ""),
                            "")
                            =0),
                        0,
                        GEOMEAN(IF(
                            ISNUMBER(M176:V176),
                            IF(
                                M$4:V$4=2,
                                M176:V176,
                                ""),
                            "")))
                )
            )
        )
    )
)</f>
        <v>4.6666666666666599</v>
      </c>
      <c r="I176" s="191" cm="1">
        <f t="array" ref="I176">IF(
    SUM(IF(
            ISNUMBER(
                IF(
                    $M$5:$V$5,
                    (M176:V176),
                    "")),
            1,
            0))
        =0,
    NA(),
    IF(
        Parameters!$D$15=1,
        IF(
            SUM(--(ISNUMBER(IF($M$5:$V$5=1,(M176:V176),""))))&gt;0,
            MAX(IF(
                ISNUMBER(M176:V176),
                IF(
                    M$5:V$5=1,
                    M176:V176,
                    ""),
                "")),
            MAX(IF(
                ISNUMBER(M176:V176),
                IF(
                    M$5:V$5=2,
                    M176:V176,
                    ""),
                ""))
        ),
        IF(
            Parameters!$D$16=1,
            IFERROR(
                AVERAGE(IF(
                    ISNUMBER(M176:V176),
                    IF(
                        M$5:V$5=1,
                        M176:V176,
                        ""),
                    "")),
                AVERAGE(IF(
                    ISNUMBER(M176:V176),
                    IF(
                        M$5:V$5=2,
                        M176:V176,
                        ""),
                    ""))
            ),
            IF(
                Parameters!$D$17=1,
                IFERROR(
                    IF(
                        OR(
                            IF(
                                ISNUMBER(M176:V176),
                                IF(
                                    M$5:V$5=1,
                                    M176:V176,
                                    ""),
                                "")
                            =0),
                        0,
                        GEOMEAN(IF(
                            ISNUMBER(M176:V176),
                            IF(
                                M$5:V$5=1,
                                M176:V176,
                                ""),
                            ""))
                    ),
                    IF(
                        OR(IF(
                            ISNUMBER(M176:V176),
                            IF(
                                M$5:V$5=2,
                                M176:V176,
                                ""),
                            "")
                            =0),
                        0,
                        GEOMEAN(IF(
                            ISNUMBER(M176:V176),
                            IF(
                                M$5:V$5=2,
                                M176:V176,
                                ""),
                            "")))
                )
            )
        )
    )
)</f>
        <v>10</v>
      </c>
      <c r="J176" s="242">
        <v>45188</v>
      </c>
      <c r="K176" s="242">
        <v>45145</v>
      </c>
      <c r="L176" s="91" t="s">
        <v>287</v>
      </c>
      <c r="M176" s="192">
        <v>4.6666666666666599</v>
      </c>
      <c r="N176" s="192" t="s">
        <v>409</v>
      </c>
      <c r="O176" s="192">
        <v>0</v>
      </c>
      <c r="P176" s="192">
        <v>10</v>
      </c>
      <c r="Q176" s="192">
        <v>0</v>
      </c>
      <c r="R176" s="192" t="s">
        <v>409</v>
      </c>
      <c r="S176" s="192">
        <v>3.8</v>
      </c>
      <c r="T176" s="192" t="s">
        <v>409</v>
      </c>
      <c r="U176" s="192">
        <v>0</v>
      </c>
      <c r="V176" s="192" t="s">
        <v>859</v>
      </c>
      <c r="W176" s="192">
        <v>6.7114093959731502E-2</v>
      </c>
      <c r="X176" s="192" t="s">
        <v>409</v>
      </c>
      <c r="Y176" s="192"/>
      <c r="Z176" s="192"/>
      <c r="AA176" s="80"/>
      <c r="AB176" s="80"/>
      <c r="AC176" s="80"/>
    </row>
    <row r="177" spans="1:29" x14ac:dyDescent="0.2">
      <c r="A177" s="84">
        <v>170</v>
      </c>
      <c r="B177" s="84" t="str">
        <f ca="1"/>
        <v>Senegal</v>
      </c>
      <c r="C177" s="84" t="str">
        <f ca="1"/>
        <v>SEN</v>
      </c>
      <c r="D177" s="219" t="str">
        <f ca="1"/>
        <v>SSF           Sub-Saharan Africa</v>
      </c>
      <c r="E177" s="219" t="str">
        <f ca="1"/>
        <v>IDA</v>
      </c>
      <c r="F177" s="190"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$M$4:$V$4,
                    (M177:V177),
                    "")),
            1,
            0))
        =0,
    NA(),
    IF(
        Parameters!$D$15=1,
        IF(
            SUM(--(ISNUMBER(IF($M$4:$V$4=1,(M177:V177),""))))&gt;0,
            MAX(IF(
                ISNUMBER(M177:V177),
                IF(
                    M$4:V$4=1,
                    M177:V177,
                    ""),
                "")),
            MAX(IF(
                ISNUMBER(M177:V177),
                IF(
                    M$4:V$4=2,
                    M177:V177,
                    ""),
                ""))
        ),
        IF(
            Parameters!$D$16=1,
            IFERROR(
                AVERAGE(IF(
                    ISNUMBER(M177:V177),
                    IF(
                        M$4:V$4=1,
                        M177:V177,
                        ""),
                    "")),
                AVERAGE(IF(
                    ISNUMBER(M177:V177),
                    IF(
                        M$4:V$4=2,
                        M177:V177,
                        ""),
                    ""))
            ),
            IF(
                Parameters!$D$17=1,
                IFERROR(
                    IF(
                        OR(
                            IF(
                                ISNUMBER(M177:V177),
                                IF(
                                    M$4:V$4=1,
                                    M177:V177,
                                    ""),
                                "")
                            =0),
                        0,
                        GEOMEAN(IF(
                            ISNUMBER(M177:V177),
                            IF(
                                M$4:V$4=1,
                                M177:V177,
                                ""),
                            ""))
                    ),
                    IF(
                        OR(IF(
                            ISNUMBER(M177:V177),
                            IF(
                                M$4:V$4=2,
                                M177:V177,
                                ""),
                            "")
                            =0),
                        0,
                        GEOMEAN(IF(
                            ISNUMBER(M177:V177),
                            IF(
                                M$4:V$4=2,
                                M177:V177,
                                ""),
                            "")))
                )
            )
        )
    )
)</f>
        <v>5.1666666666666599</v>
      </c>
      <c r="I177" s="191" cm="1">
        <f t="array" ref="I177">IF(
    SUM(IF(
            ISNUMBER(
                IF(
                    $M$5:$V$5,
                    (M177:V177),
                    "")),
            1,
            0))
        =0,
    NA(),
    IF(
        Parameters!$D$15=1,
        IF(
            SUM(--(ISNUMBER(IF($M$5:$V$5=1,(M177:V177),""))))&gt;0,
            MAX(IF(
                ISNUMBER(M177:V177),
                IF(
                    M$5:V$5=1,
                    M177:V177,
                    ""),
                "")),
            MAX(IF(
                ISNUMBER(M177:V177),
                IF(
                    M$5:V$5=2,
                    M177:V177,
                    ""),
                ""))
        ),
        IF(
            Parameters!$D$16=1,
            IFERROR(
                AVERAGE(IF(
                    ISNUMBER(M177:V177),
                    IF(
                        M$5:V$5=1,
                        M177:V177,
                        ""),
                    "")),
                AVERAGE(IF(
                    ISNUMBER(M177:V177),
                    IF(
                        M$5:V$5=2,
                        M177:V177,
                        ""),
                    ""))
            ),
            IF(
                Parameters!$D$17=1,
                IFERROR(
                    IF(
                        OR(
                            IF(
                                ISNUMBER(M177:V177),
                                IF(
                                    M$5:V$5=1,
                                    M177:V177,
                                    ""),
                                "")
                            =0),
                        0,
                        GEOMEAN(IF(
                            ISNUMBER(M177:V177),
                            IF(
                                M$5:V$5=1,
                                M177:V177,
                                ""),
                            ""))
                    ),
                    IF(
                        OR(IF(
                            ISNUMBER(M177:V177),
                            IF(
                                M$5:V$5=2,
                                M177:V177,
                                ""),
                            "")
                            =0),
                        0,
                        GEOMEAN(IF(
                            ISNUMBER(M177:V177),
                            IF(
                                M$5:V$5=2,
                                M177:V177,
                                ""),
                            "")))
                )
            )
        )
    )
)</f>
        <v>0</v>
      </c>
      <c r="J177" s="242">
        <v>45188</v>
      </c>
      <c r="K177" s="242">
        <v>45154</v>
      </c>
      <c r="L177" s="91" t="s">
        <v>289</v>
      </c>
      <c r="M177" s="192">
        <v>5.1666666666666599</v>
      </c>
      <c r="N177" s="192" t="s">
        <v>409</v>
      </c>
      <c r="O177" s="192">
        <v>0</v>
      </c>
      <c r="P177" s="192">
        <v>0</v>
      </c>
      <c r="Q177" s="192">
        <v>0</v>
      </c>
      <c r="R177" s="192" t="s">
        <v>409</v>
      </c>
      <c r="S177" s="192">
        <v>4.0999999999999996</v>
      </c>
      <c r="T177" s="192" t="s">
        <v>409</v>
      </c>
      <c r="U177" s="192">
        <v>0</v>
      </c>
      <c r="V177" s="192" t="s">
        <v>409</v>
      </c>
      <c r="W177" s="192">
        <v>0</v>
      </c>
      <c r="X177" s="192" t="s">
        <v>409</v>
      </c>
      <c r="Y177" s="192"/>
      <c r="Z177" s="192"/>
      <c r="AA177" s="80"/>
      <c r="AB177" s="80"/>
      <c r="AC177" s="80"/>
    </row>
    <row r="178" spans="1:29" x14ac:dyDescent="0.2">
      <c r="A178" s="84">
        <v>171</v>
      </c>
      <c r="B178" s="84" t="str">
        <f ca="1"/>
        <v>Singapore</v>
      </c>
      <c r="C178" s="84" t="str">
        <f ca="1"/>
        <v>SGP</v>
      </c>
      <c r="D178" s="219" t="str">
        <f ca="1"/>
        <v>EAS           East Asia &amp; Pacific</v>
      </c>
      <c r="E178" s="219" t="str">
        <f ca="1"/>
        <v>NA</v>
      </c>
      <c r="F178" s="190"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$M$4:$V$4,
                    (M178:V178),
                    "")),
            1,
            0))
        =0,
    NA(),
    IF(
        Parameters!$D$15=1,
        IF(
            SUM(--(ISNUMBER(IF($M$4:$V$4=1,(M178:V178),""))))&gt;0,
            MAX(IF(
                ISNUMBER(M178:V178),
                IF(
                    M$4:V$4=1,
                    M178:V178,
                    ""),
                "")),
            MAX(IF(
                ISNUMBER(M178:V178),
                IF(
                    M$4:V$4=2,
                    M178:V178,
                    ""),
                ""))
        ),
        IF(
            Parameters!$D$16=1,
            IFERROR(
                AVERAGE(IF(
                    ISNUMBER(M178:V178),
                    IF(
                        M$4:V$4=1,
                        M178:V178,
                        ""),
                    "")),
                AVERAGE(IF(
                    ISNUMBER(M178:V178),
                    IF(
                        M$4:V$4=2,
                        M178:V178,
                        ""),
                    ""))
            ),
            IF(
                Parameters!$D$17=1,
                IFERROR(
                    IF(
                        OR(
                            IF(
                                ISNUMBER(M178:V178),
                                IF(
                                    M$4:V$4=1,
                                    M178:V178,
                                    ""),
                                "")
                            =0),
                        0,
                        GEOMEAN(IF(
                            ISNUMBER(M178:V178),
                            IF(
                                M$4:V$4=1,
                                M178:V178,
                                ""),
                            ""))
                    ),
                    IF(
                        OR(IF(
                            ISNUMBER(M178:V178),
                            IF(
                                M$4:V$4=2,
                                M178:V178,
                                ""),
                            "")
                            =0),
                        0,
                        GEOMEAN(IF(
                            ISNUMBER(M178:V178),
                            IF(
                                M$4:V$4=2,
                                M178:V178,
                                ""),
                            "")))
                )
            )
        )
    )
)</f>
        <v>0.16666666666666599</v>
      </c>
      <c r="I178" s="191" cm="1">
        <f t="array" ref="I178">IF(
    SUM(IF(
            ISNUMBER(
                IF(
                    $M$5:$V$5,
                    (M178:V178),
                    "")),
            1,
            0))
        =0,
    NA(),
    IF(
        Parameters!$D$15=1,
        IF(
            SUM(--(ISNUMBER(IF($M$5:$V$5=1,(M178:V178),""))))&gt;0,
            MAX(IF(
                ISNUMBER(M178:V178),
                IF(
                    M$5:V$5=1,
                    M178:V178,
                    ""),
                "")),
            MAX(IF(
                ISNUMBER(M178:V178),
                IF(
                    M$5:V$5=2,
                    M178:V178,
                    ""),
                ""))
        ),
        IF(
            Parameters!$D$16=1,
            IFERROR(
                AVERAGE(IF(
                    ISNUMBER(M178:V178),
                    IF(
                        M$5:V$5=1,
                        M178:V178,
                        ""),
                    "")),
                AVERAGE(IF(
                    ISNUMBER(M178:V178),
                    IF(
                        M$5:V$5=2,
                        M178:V178,
                        ""),
                    ""))
            ),
            IF(
                Parameters!$D$17=1,
                IFERROR(
                    IF(
                        OR(
                            IF(
                                ISNUMBER(M178:V178),
                                IF(
                                    M$5:V$5=1,
                                    M178:V178,
                                    ""),
                                "")
                            =0),
                        0,
                        GEOMEAN(IF(
                            ISNUMBER(M178:V178),
                            IF(
                                M$5:V$5=1,
                                M178:V178,
                                ""),
                            ""))
                    ),
                    IF(
                        OR(IF(
                            ISNUMBER(M178:V178),
                            IF(
                                M$5:V$5=2,
                                M178:V178,
                                ""),
                            "")
                            =0),
                        0,
                        GEOMEAN(IF(
                            ISNUMBER(M178:V178),
                            IF(
                                M$5:V$5=2,
                                M178:V178,
                                ""),
                            "")))
                )
            )
        )
    )
)</f>
        <v>0</v>
      </c>
      <c r="J178" s="242">
        <v>45188</v>
      </c>
      <c r="K178" s="242">
        <v>45188</v>
      </c>
      <c r="L178" s="91" t="s">
        <v>291</v>
      </c>
      <c r="M178" s="192">
        <v>0.16666666666666599</v>
      </c>
      <c r="N178" s="192" t="s">
        <v>409</v>
      </c>
      <c r="O178" s="192">
        <v>0</v>
      </c>
      <c r="P178" s="192">
        <v>0</v>
      </c>
      <c r="Q178" s="192">
        <v>0</v>
      </c>
      <c r="R178" s="192" t="s">
        <v>409</v>
      </c>
      <c r="S178" s="192">
        <v>1.1000000000000001</v>
      </c>
      <c r="T178" s="192" t="s">
        <v>409</v>
      </c>
      <c r="U178" s="192">
        <v>0</v>
      </c>
      <c r="V178" s="192" t="s">
        <v>409</v>
      </c>
      <c r="W178" s="192">
        <v>0</v>
      </c>
      <c r="X178" s="192" t="s">
        <v>409</v>
      </c>
      <c r="Y178" s="192"/>
      <c r="Z178" s="192"/>
      <c r="AA178" s="80"/>
      <c r="AB178" s="80"/>
      <c r="AC178" s="80"/>
    </row>
    <row r="179" spans="1:29" x14ac:dyDescent="0.2">
      <c r="A179" s="84">
        <v>172</v>
      </c>
      <c r="B179" s="84" t="str">
        <f ca="1"/>
        <v>Solomon Islands</v>
      </c>
      <c r="C179" s="84" t="str">
        <f ca="1"/>
        <v>SLB</v>
      </c>
      <c r="D179" s="219" t="str">
        <f ca="1"/>
        <v>EAS           East Asia &amp; Pacific</v>
      </c>
      <c r="E179" s="219" t="str">
        <f ca="1"/>
        <v>IDA</v>
      </c>
      <c r="F179" s="190"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$M$4:$V$4,
                    (M179:V179),
                    "")),
            1,
            0))
        =0,
    NA(),
    IF(
        Parameters!$D$15=1,
        IF(
            SUM(--(ISNUMBER(IF($M$4:$V$4=1,(M179:V179),""))))&gt;0,
            MAX(IF(
                ISNUMBER(M179:V179),
                IF(
                    M$4:V$4=1,
                    M179:V179,
                    ""),
                "")),
            MAX(IF(
                ISNUMBER(M179:V179),
                IF(
                    M$4:V$4=2,
                    M179:V179,
                    ""),
                ""))
        ),
        IF(
            Parameters!$D$16=1,
            IFERROR(
                AVERAGE(IF(
                    ISNUMBER(M179:V179),
                    IF(
                        M$4:V$4=1,
                        M179:V179,
                        ""),
                    "")),
                AVERAGE(IF(
                    ISNUMBER(M179:V179),
                    IF(
                        M$4:V$4=2,
                        M179:V179,
                        ""),
                    ""))
            ),
            IF(
                Parameters!$D$17=1,
                IFERROR(
                    IF(
                        OR(
                            IF(
                                ISNUMBER(M179:V179),
                                IF(
                                    M$4:V$4=1,
                                    M179:V179,
                                    ""),
                                "")
                            =0),
                        0,
                        GEOMEAN(IF(
                            ISNUMBER(M179:V179),
                            IF(
                                M$4:V$4=1,
                                M179:V179,
                                ""),
                            ""))
                    ),
                    IF(
                        OR(IF(
                            ISNUMBER(M179:V179),
                            IF(
                                M$4:V$4=2,
                                M179:V179,
                                ""),
                            "")
                            =0),
                        0,
                        GEOMEAN(IF(
                            ISNUMBER(M179:V179),
                            IF(
                                M$4:V$4=2,
                                M179:V179,
                                ""),
                            "")))
                )
            )
        )
    )
)</f>
        <v>7.3333333333333304</v>
      </c>
      <c r="I179" s="191" cm="1">
        <f t="array" ref="I179">IF(
    SUM(IF(
            ISNUMBER(
                IF(
                    $M$5:$V$5,
                    (M179:V179),
                    "")),
            1,
            0))
        =0,
    NA(),
    IF(
        Parameters!$D$15=1,
        IF(
            SUM(--(ISNUMBER(IF($M$5:$V$5=1,(M179:V179),""))))&gt;0,
            MAX(IF(
                ISNUMBER(M179:V179),
                IF(
                    M$5:V$5=1,
                    M179:V179,
                    ""),
                "")),
            MAX(IF(
                ISNUMBER(M179:V179),
                IF(
                    M$5:V$5=2,
                    M179:V179,
                    ""),
                ""))
        ),
        IF(
            Parameters!$D$16=1,
            IFERROR(
                AVERAGE(IF(
                    ISNUMBER(M179:V179),
                    IF(
                        M$5:V$5=1,
                        M179:V179,
                        ""),
                    "")),
                AVERAGE(IF(
                    ISNUMBER(M179:V179),
                    IF(
                        M$5:V$5=2,
                        M179:V179,
                        ""),
                    ""))
            ),
            IF(
                Parameters!$D$17=1,
                IFERROR(
                    IF(
                        OR(
                            IF(
                                ISNUMBER(M179:V179),
                                IF(
                                    M$5:V$5=1,
                                    M179:V179,
                                    ""),
                                "")
                            =0),
                        0,
                        GEOMEAN(IF(
                            ISNUMBER(M179:V179),
                            IF(
                                M$5:V$5=1,
                                M179:V179,
                                ""),
                            ""))
                    ),
                    IF(
                        OR(IF(
                            ISNUMBER(M179:V179),
                            IF(
                                M$5:V$5=2,
                                M179:V179,
                                ""),
                            "")
                            =0),
                        0,
                        GEOMEAN(IF(
                            ISNUMBER(M179:V179),
                            IF(
                                M$5:V$5=2,
                                M179:V179,
                                ""),
                            "")))
                )
            )
        )
    )
)</f>
        <v>0</v>
      </c>
      <c r="J179" s="242">
        <v>45188</v>
      </c>
      <c r="K179" s="242">
        <v>45188</v>
      </c>
      <c r="L179" s="91" t="s">
        <v>293</v>
      </c>
      <c r="M179" s="192">
        <v>7.3333333333333304</v>
      </c>
      <c r="N179" s="192" t="s">
        <v>409</v>
      </c>
      <c r="O179" s="192">
        <v>0</v>
      </c>
      <c r="P179" s="192">
        <v>0</v>
      </c>
      <c r="Q179" s="192">
        <v>0</v>
      </c>
      <c r="R179" s="192" t="s">
        <v>409</v>
      </c>
      <c r="S179" s="192">
        <v>5.4</v>
      </c>
      <c r="T179" s="192" t="s">
        <v>409</v>
      </c>
      <c r="U179" s="192">
        <v>0</v>
      </c>
      <c r="V179" s="192" t="s">
        <v>409</v>
      </c>
      <c r="W179" s="192">
        <v>0.11111111111111099</v>
      </c>
      <c r="X179" s="192" t="s">
        <v>409</v>
      </c>
      <c r="Y179" s="192"/>
      <c r="Z179" s="192"/>
      <c r="AA179" s="80"/>
      <c r="AB179" s="80"/>
      <c r="AC179" s="80"/>
    </row>
    <row r="180" spans="1:29" x14ac:dyDescent="0.2">
      <c r="A180" s="84">
        <v>173</v>
      </c>
      <c r="B180" s="84" t="str">
        <f ca="1"/>
        <v>Sierra Leone</v>
      </c>
      <c r="C180" s="84" t="str">
        <f ca="1"/>
        <v>SLE</v>
      </c>
      <c r="D180" s="219" t="str">
        <f ca="1"/>
        <v>SSF           Sub-Saharan Africa</v>
      </c>
      <c r="E180" s="219" t="str">
        <f ca="1"/>
        <v>IDA</v>
      </c>
      <c r="F180" s="190"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$M$4:$V$4,
                    (M180:V180),
                    "")),
            1,
            0))
        =0,
    NA(),
    IF(
        Parameters!$D$15=1,
        IF(
            SUM(--(ISNUMBER(IF($M$4:$V$4=1,(M180:V180),""))))&gt;0,
            MAX(IF(
                ISNUMBER(M180:V180),
                IF(
                    M$4:V$4=1,
                    M180:V180,
                    ""),
                "")),
            MAX(IF(
                ISNUMBER(M180:V180),
                IF(
                    M$4:V$4=2,
                    M180:V180,
                    ""),
                ""))
        ),
        IF(
            Parameters!$D$16=1,
            IFERROR(
                AVERAGE(IF(
                    ISNUMBER(M180:V180),
                    IF(
                        M$4:V$4=1,
                        M180:V180,
                        ""),
                    "")),
                AVERAGE(IF(
                    ISNUMBER(M180:V180),
                    IF(
                        M$4:V$4=2,
                        M180:V180,
                        ""),
                    ""))
            ),
            IF(
                Parameters!$D$17=1,
                IFERROR(
                    IF(
                        OR(
                            IF(
                                ISNUMBER(M180:V180),
                                IF(
                                    M$4:V$4=1,
                                    M180:V180,
                                    ""),
                                "")
                            =0),
                        0,
                        GEOMEAN(IF(
                            ISNUMBER(M180:V180),
                            IF(
                                M$4:V$4=1,
                                M180:V180,
                                ""),
                            ""))
                    ),
                    IF(
                        OR(IF(
                            ISNUMBER(M180:V180),
                            IF(
                                M$4:V$4=2,
                                M180:V180,
                                ""),
                            "")
                            =0),
                        0,
                        GEOMEAN(IF(
                            ISNUMBER(M180:V180),
                            IF(
                                M$4:V$4=2,
                                M180:V180,
                                ""),
                            "")))
                )
            )
        )
    )
)</f>
        <v>4.5</v>
      </c>
      <c r="I180" s="191" cm="1">
        <f t="array" ref="I180">IF(
    SUM(IF(
            ISNUMBER(
                IF(
                    $M$5:$V$5,
                    (M180:V180),
                    "")),
            1,
            0))
        =0,
    NA(),
    IF(
        Parameters!$D$15=1,
        IF(
            SUM(--(ISNUMBER(IF($M$5:$V$5=1,(M180:V180),""))))&gt;0,
            MAX(IF(
                ISNUMBER(M180:V180),
                IF(
                    M$5:V$5=1,
                    M180:V180,
                    ""),
                "")),
            MAX(IF(
                ISNUMBER(M180:V180),
                IF(
                    M$5:V$5=2,
                    M180:V180,
                    ""),
                ""))
        ),
        IF(
            Parameters!$D$16=1,
            IFERROR(
                AVERAGE(IF(
                    ISNUMBER(M180:V180),
                    IF(
                        M$5:V$5=1,
                        M180:V180,
                        ""),
                    "")),
                AVERAGE(IF(
                    ISNUMBER(M180:V180),
                    IF(
                        M$5:V$5=2,
                        M180:V180,
                        ""),
                    ""))
            ),
            IF(
                Parameters!$D$17=1,
                IFERROR(
                    IF(
                        OR(
                            IF(
                                ISNUMBER(M180:V180),
                                IF(
                                    M$5:V$5=1,
                                    M180:V180,
                                    ""),
                                "")
                            =0),
                        0,
                        GEOMEAN(IF(
                            ISNUMBER(M180:V180),
                            IF(
                                M$5:V$5=1,
                                M180:V180,
                                ""),
                            ""))
                    ),
                    IF(
                        OR(IF(
                            ISNUMBER(M180:V180),
                            IF(
                                M$5:V$5=2,
                                M180:V180,
                                ""),
                            "")
                            =0),
                        0,
                        GEOMEAN(IF(
                            ISNUMBER(M180:V180),
                            IF(
                                M$5:V$5=2,
                                M180:V180,
                                ""),
                            "")))
                )
            )
        )
    )
)</f>
        <v>0</v>
      </c>
      <c r="J180" s="242">
        <v>45188</v>
      </c>
      <c r="K180" s="242">
        <v>45142</v>
      </c>
      <c r="L180" s="91" t="s">
        <v>295</v>
      </c>
      <c r="M180" s="192">
        <v>4.5</v>
      </c>
      <c r="N180" s="192" t="s">
        <v>409</v>
      </c>
      <c r="O180" s="192">
        <v>0</v>
      </c>
      <c r="P180" s="192">
        <v>0</v>
      </c>
      <c r="Q180" s="192">
        <v>0</v>
      </c>
      <c r="R180" s="192" t="s">
        <v>409</v>
      </c>
      <c r="S180" s="192">
        <v>3.7</v>
      </c>
      <c r="T180" s="192" t="s">
        <v>409</v>
      </c>
      <c r="U180" s="192">
        <v>0</v>
      </c>
      <c r="V180" s="192" t="s">
        <v>409</v>
      </c>
      <c r="W180" s="192">
        <v>0</v>
      </c>
      <c r="X180" s="192" t="s">
        <v>409</v>
      </c>
      <c r="Y180" s="192"/>
      <c r="Z180" s="192"/>
      <c r="AA180" s="80"/>
      <c r="AB180" s="80"/>
      <c r="AC180" s="80"/>
    </row>
    <row r="181" spans="1:29" x14ac:dyDescent="0.2">
      <c r="A181" s="84">
        <v>174</v>
      </c>
      <c r="B181" s="84" t="str">
        <f ca="1"/>
        <v>El Salvador</v>
      </c>
      <c r="C181" s="84" t="str">
        <f ca="1"/>
        <v>SLV</v>
      </c>
      <c r="D181" s="219" t="str">
        <f ca="1"/>
        <v>LCN           Latin America &amp; Caribbean</v>
      </c>
      <c r="E181" s="219" t="str">
        <f ca="1"/>
        <v>IBRD</v>
      </c>
      <c r="F181" s="190"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8.7559503577091284</v>
      </c>
      <c r="H181" s="80" cm="1">
        <f t="array" ref="H181">IF(
    SUM(IF(
            ISNUMBER(
                IF(
                    $M$4:$V$4,
                    (M181:V181),
                    "")),
            1,
            0))
        =0,
    NA(),
    IF(
        Parameters!$D$15=1,
        IF(
            SUM(--(ISNUMBER(IF($M$4:$V$4=1,(M181:V181),""))))&gt;0,
            MAX(IF(
                ISNUMBER(M181:V181),
                IF(
                    M$4:V$4=1,
                    M181:V181,
                    ""),
                "")),
            MAX(IF(
                ISNUMBER(M181:V181),
                IF(
                    M$4:V$4=2,
                    M181:V181,
                    ""),
                ""))
        ),
        IF(
            Parameters!$D$16=1,
            IFERROR(
                AVERAGE(IF(
                    ISNUMBER(M181:V181),
                    IF(
                        M$4:V$4=1,
                        M181:V181,
                        ""),
                    "")),
                AVERAGE(IF(
                    ISNUMBER(M181:V181),
                    IF(
                        M$4:V$4=2,
                        M181:V181,
                        ""),
                    ""))
            ),
            IF(
                Parameters!$D$17=1,
                IFERROR(
                    IF(
                        OR(
                            IF(
                                ISNUMBER(M181:V181),
                                IF(
                                    M$4:V$4=1,
                                    M181:V181,
                                    ""),
                                "")
                            =0),
                        0,
                        GEOMEAN(IF(
                            ISNUMBER(M181:V181),
                            IF(
                                M$4:V$4=1,
                                M181:V181,
                                ""),
                            ""))
                    ),
                    IF(
                        OR(IF(
                            ISNUMBER(M181:V181),
                            IF(
                                M$4:V$4=2,
                                M181:V181,
                                ""),
                            "")
                            =0),
                        0,
                        GEOMEAN(IF(
                            ISNUMBER(M181:V181),
                            IF(
                                M$4:V$4=2,
                                M181:V181,
                                ""),
                            "")))
                )
            )
        )
    )
)</f>
        <v>7.6666666666666599</v>
      </c>
      <c r="I181" s="191" cm="1">
        <f t="array" ref="I181">IF(
    SUM(IF(
            ISNUMBER(
                IF(
                    $M$5:$V$5,
                    (M181:V181),
                    "")),
            1,
            0))
        =0,
    NA(),
    IF(
        Parameters!$D$15=1,
        IF(
            SUM(--(ISNUMBER(IF($M$5:$V$5=1,(M181:V181),""))))&gt;0,
            MAX(IF(
                ISNUMBER(M181:V181),
                IF(
                    M$5:V$5=1,
                    M181:V181,
                    ""),
                "")),
            MAX(IF(
                ISNUMBER(M181:V181),
                IF(
                    M$5:V$5=2,
                    M181:V181,
                    ""),
                ""))
        ),
        IF(
            Parameters!$D$16=1,
            IFERROR(
                AVERAGE(IF(
                    ISNUMBER(M181:V181),
                    IF(
                        M$5:V$5=1,
                        M181:V181,
                        ""),
                    "")),
                AVERAGE(IF(
                    ISNUMBER(M181:V181),
                    IF(
                        M$5:V$5=2,
                        M181:V181,
                        ""),
                    ""))
            ),
            IF(
                Parameters!$D$17=1,
                IFERROR(
                    IF(
                        OR(
                            IF(
                                ISNUMBER(M181:V181),
                                IF(
                                    M$5:V$5=1,
                                    M181:V181,
                                    ""),
                                "")
                            =0),
                        0,
                        GEOMEAN(IF(
                            ISNUMBER(M181:V181),
                            IF(
                                M$5:V$5=1,
                                M181:V181,
                                ""),
                            ""))
                    ),
                    IF(
                        OR(IF(
                            ISNUMBER(M181:V181),
                            IF(
                                M$5:V$5=2,
                                M181:V181,
                                ""),
                            "")
                            =0),
                        0,
                        GEOMEAN(IF(
                            ISNUMBER(M181:V181),
                            IF(
                                M$5:V$5=2,
                                M181:V181,
                                ""),
                            "")))
                )
            )
        )
    )
)</f>
        <v>10</v>
      </c>
      <c r="J181" s="242">
        <v>45188</v>
      </c>
      <c r="K181" s="242">
        <v>45145</v>
      </c>
      <c r="L181" s="91" t="s">
        <v>297</v>
      </c>
      <c r="M181" s="192">
        <v>7.6666666666666599</v>
      </c>
      <c r="N181" s="192" t="s">
        <v>409</v>
      </c>
      <c r="O181" s="192">
        <v>0</v>
      </c>
      <c r="P181" s="192">
        <v>10</v>
      </c>
      <c r="Q181" s="192">
        <v>0</v>
      </c>
      <c r="R181" s="192" t="s">
        <v>409</v>
      </c>
      <c r="S181" s="192">
        <v>5.6</v>
      </c>
      <c r="T181" s="192" t="s">
        <v>409</v>
      </c>
      <c r="U181" s="192">
        <v>0</v>
      </c>
      <c r="V181" s="192" t="s">
        <v>860</v>
      </c>
      <c r="W181" s="192">
        <v>0</v>
      </c>
      <c r="X181" s="192" t="s">
        <v>409</v>
      </c>
      <c r="Y181" s="192"/>
      <c r="Z181" s="192"/>
      <c r="AA181" s="80"/>
      <c r="AB181" s="80"/>
      <c r="AC181" s="80"/>
    </row>
    <row r="182" spans="1:29" x14ac:dyDescent="0.2">
      <c r="A182" s="84">
        <v>175</v>
      </c>
      <c r="B182" s="84" t="str">
        <f ca="1"/>
        <v>San Marino</v>
      </c>
      <c r="C182" s="84" t="str">
        <f ca="1"/>
        <v>SMR</v>
      </c>
      <c r="D182" s="219" t="str">
        <f ca="1"/>
        <v>ECS           Europe &amp; Central Asia</v>
      </c>
      <c r="E182" s="219" t="str">
        <f ca="1"/>
        <v>NA</v>
      </c>
      <c r="F182" s="190" t="str">
        <f t="shared" ca="1" si="5"/>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t="e" cm="1">
        <f t="array" ref="H182">IF(
    SUM(IF(
            ISNUMBER(
                IF(
                    $M$4:$V$4,
                    (M182:V182),
                    "")),
            1,
            0))
        =0,
    NA(),
    IF(
        Parameters!$D$15=1,
        IF(
            SUM(--(ISNUMBER(IF($M$4:$V$4=1,(M182:V182),""))))&gt;0,
            MAX(IF(
                ISNUMBER(M182:V182),
                IF(
                    M$4:V$4=1,
                    M182:V182,
                    ""),
                "")),
            MAX(IF(
                ISNUMBER(M182:V182),
                IF(
                    M$4:V$4=2,
                    M182:V182,
                    ""),
                ""))
        ),
        IF(
            Parameters!$D$16=1,
            IFERROR(
                AVERAGE(IF(
                    ISNUMBER(M182:V182),
                    IF(
                        M$4:V$4=1,
                        M182:V182,
                        ""),
                    "")),
                AVERAGE(IF(
                    ISNUMBER(M182:V182),
                    IF(
                        M$4:V$4=2,
                        M182:V182,
                        ""),
                    ""))
            ),
            IF(
                Parameters!$D$17=1,
                IFERROR(
                    IF(
                        OR(
                            IF(
                                ISNUMBER(M182:V182),
                                IF(
                                    M$4:V$4=1,
                                    M182:V182,
                                    ""),
                                "")
                            =0),
                        0,
                        GEOMEAN(IF(
                            ISNUMBER(M182:V182),
                            IF(
                                M$4:V$4=1,
                                M182:V182,
                                ""),
                            ""))
                    ),
                    IF(
                        OR(IF(
                            ISNUMBER(M182:V182),
                            IF(
                                M$4:V$4=2,
                                M182:V182,
                                ""),
                            "")
                            =0),
                        0,
                        GEOMEAN(IF(
                            ISNUMBER(M182:V182),
                            IF(
                                M$4:V$4=2,
                                M182:V182,
                                ""),
                            "")))
                )
            )
        )
    )
)</f>
        <v>#N/A</v>
      </c>
      <c r="I182" s="191" cm="1">
        <f t="array" ref="I182">IF(
    SUM(IF(
            ISNUMBER(
                IF(
                    $M$5:$V$5,
                    (M182:V182),
                    "")),
            1,
            0))
        =0,
    NA(),
    IF(
        Parameters!$D$15=1,
        IF(
            SUM(--(ISNUMBER(IF($M$5:$V$5=1,(M182:V182),""))))&gt;0,
            MAX(IF(
                ISNUMBER(M182:V182),
                IF(
                    M$5:V$5=1,
                    M182:V182,
                    ""),
                "")),
            MAX(IF(
                ISNUMBER(M182:V182),
                IF(
                    M$5:V$5=2,
                    M182:V182,
                    ""),
                ""))
        ),
        IF(
            Parameters!$D$16=1,
            IFERROR(
                AVERAGE(IF(
                    ISNUMBER(M182:V182),
                    IF(
                        M$5:V$5=1,
                        M182:V182,
                        ""),
                    "")),
                AVERAGE(IF(
                    ISNUMBER(M182:V182),
                    IF(
                        M$5:V$5=2,
                        M182:V182,
                        ""),
                    ""))
            ),
            IF(
                Parameters!$D$17=1,
                IFERROR(
                    IF(
                        OR(
                            IF(
                                ISNUMBER(M182:V182),
                                IF(
                                    M$5:V$5=1,
                                    M182:V182,
                                    ""),
                                "")
                            =0),
                        0,
                        GEOMEAN(IF(
                            ISNUMBER(M182:V182),
                            IF(
                                M$5:V$5=1,
                                M182:V182,
                                ""),
                            ""))
                    ),
                    IF(
                        OR(IF(
                            ISNUMBER(M182:V182),
                            IF(
                                M$5:V$5=2,
                                M182:V182,
                                ""),
                            "")
                            =0),
                        0,
                        GEOMEAN(IF(
                            ISNUMBER(M182:V182),
                            IF(
                                M$5:V$5=2,
                                M182:V182,
                                ""),
                            "")))
                )
            )
        )
    )
)</f>
        <v>0</v>
      </c>
      <c r="J182" s="242" t="s">
        <v>409</v>
      </c>
      <c r="K182" s="242">
        <v>44887</v>
      </c>
      <c r="L182" s="91" t="s">
        <v>715</v>
      </c>
      <c r="M182" s="192" t="s">
        <v>409</v>
      </c>
      <c r="N182" s="192" t="s">
        <v>409</v>
      </c>
      <c r="O182" s="192" t="s">
        <v>409</v>
      </c>
      <c r="P182" s="192">
        <v>0</v>
      </c>
      <c r="Q182" s="192">
        <v>0</v>
      </c>
      <c r="R182" s="192" t="s">
        <v>409</v>
      </c>
      <c r="S182" s="192" t="s">
        <v>409</v>
      </c>
      <c r="T182" s="192" t="s">
        <v>409</v>
      </c>
      <c r="U182" s="192" t="s">
        <v>409</v>
      </c>
      <c r="V182" s="192" t="s">
        <v>409</v>
      </c>
      <c r="W182" s="192">
        <v>0</v>
      </c>
      <c r="X182" s="192" t="s">
        <v>409</v>
      </c>
      <c r="Y182" s="192"/>
      <c r="Z182" s="192"/>
      <c r="AA182" s="80"/>
      <c r="AB182" s="80"/>
      <c r="AC182" s="80"/>
    </row>
    <row r="183" spans="1:29" x14ac:dyDescent="0.2">
      <c r="A183" s="84">
        <v>176</v>
      </c>
      <c r="B183" s="84" t="str">
        <f ca="1"/>
        <v>Somalia</v>
      </c>
      <c r="C183" s="84" t="str">
        <f ca="1"/>
        <v>SOM</v>
      </c>
      <c r="D183" s="219" t="str">
        <f ca="1"/>
        <v>SSF           Sub-Saharan Africa</v>
      </c>
      <c r="E183" s="219" t="str">
        <f ca="1"/>
        <v>IDA</v>
      </c>
      <c r="F183" s="190"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9.6609178307929575</v>
      </c>
      <c r="H183" s="80" cm="1">
        <f t="array" ref="H183">IF(
    SUM(IF(
            ISNUMBER(
                IF(
                    $M$4:$V$4,
                    (M183:V183),
                    "")),
            1,
            0))
        =0,
    NA(),
    IF(
        Parameters!$D$15=1,
        IF(
            SUM(--(ISNUMBER(IF($M$4:$V$4=1,(M183:V183),""))))&gt;0,
            MAX(IF(
                ISNUMBER(M183:V183),
                IF(
                    M$4:V$4=1,
                    M183:V183,
                    ""),
                "")),
            MAX(IF(
                ISNUMBER(M183:V183),
                IF(
                    M$4:V$4=2,
                    M183:V183,
                    ""),
                ""))
        ),
        IF(
            Parameters!$D$16=1,
            IFERROR(
                AVERAGE(IF(
                    ISNUMBER(M183:V183),
                    IF(
                        M$4:V$4=1,
                        M183:V183,
                        ""),
                    "")),
                AVERAGE(IF(
                    ISNUMBER(M183:V183),
                    IF(
                        M$4:V$4=2,
                        M183:V183,
                        ""),
                    ""))
            ),
            IF(
                Parameters!$D$17=1,
                IFERROR(
                    IF(
                        OR(
                            IF(
                                ISNUMBER(M183:V183),
                                IF(
                                    M$4:V$4=1,
                                    M183:V183,
                                    ""),
                                "")
                            =0),
                        0,
                        GEOMEAN(IF(
                            ISNUMBER(M183:V183),
                            IF(
                                M$4:V$4=1,
                                M183:V183,
                                ""),
                            ""))
                    ),
                    IF(
                        OR(IF(
                            ISNUMBER(M183:V183),
                            IF(
                                M$4:V$4=2,
                                M183:V183,
                                ""),
                            "")
                            =0),
                        0,
                        GEOMEAN(IF(
                            ISNUMBER(M183:V183),
                            IF(
                                M$4:V$4=2,
                                M183:V183,
                                ""),
                            "")))
                )
            )
        )
    )
)</f>
        <v>9.3333333333333304</v>
      </c>
      <c r="I183" s="191" cm="1">
        <f t="array" ref="I183">IF(
    SUM(IF(
            ISNUMBER(
                IF(
                    $M$5:$V$5,
                    (M183:V183),
                    "")),
            1,
            0))
        =0,
    NA(),
    IF(
        Parameters!$D$15=1,
        IF(
            SUM(--(ISNUMBER(IF($M$5:$V$5=1,(M183:V183),""))))&gt;0,
            MAX(IF(
                ISNUMBER(M183:V183),
                IF(
                    M$5:V$5=1,
                    M183:V183,
                    ""),
                "")),
            MAX(IF(
                ISNUMBER(M183:V183),
                IF(
                    M$5:V$5=2,
                    M183:V183,
                    ""),
                ""))
        ),
        IF(
            Parameters!$D$16=1,
            IFERROR(
                AVERAGE(IF(
                    ISNUMBER(M183:V183),
                    IF(
                        M$5:V$5=1,
                        M183:V183,
                        ""),
                    "")),
                AVERAGE(IF(
                    ISNUMBER(M183:V183),
                    IF(
                        M$5:V$5=2,
                        M183:V183,
                        ""),
                    ""))
            ),
            IF(
                Parameters!$D$17=1,
                IFERROR(
                    IF(
                        OR(
                            IF(
                                ISNUMBER(M183:V183),
                                IF(
                                    M$5:V$5=1,
                                    M183:V183,
                                    ""),
                                "")
                            =0),
                        0,
                        GEOMEAN(IF(
                            ISNUMBER(M183:V183),
                            IF(
                                M$5:V$5=1,
                                M183:V183,
                                ""),
                            ""))
                    ),
                    IF(
                        OR(IF(
                            ISNUMBER(M183:V183),
                            IF(
                                M$5:V$5=2,
                                M183:V183,
                                ""),
                            "")
                            =0),
                        0,
                        GEOMEAN(IF(
                            ISNUMBER(M183:V183),
                            IF(
                                M$5:V$5=2,
                                M183:V183,
                                ""),
                            "")))
                )
            )
        )
    )
)</f>
        <v>10</v>
      </c>
      <c r="J183" s="242">
        <v>45188</v>
      </c>
      <c r="K183" s="242">
        <v>45154</v>
      </c>
      <c r="L183" s="91" t="s">
        <v>299</v>
      </c>
      <c r="M183" s="192">
        <v>9.3333333333333304</v>
      </c>
      <c r="N183" s="192">
        <v>0</v>
      </c>
      <c r="O183" s="192">
        <v>0</v>
      </c>
      <c r="P183" s="192">
        <v>10</v>
      </c>
      <c r="Q183" s="192">
        <v>10</v>
      </c>
      <c r="R183" s="192" t="s">
        <v>409</v>
      </c>
      <c r="S183" s="192">
        <v>6.6</v>
      </c>
      <c r="T183" s="192" t="s">
        <v>905</v>
      </c>
      <c r="U183" s="192">
        <v>0</v>
      </c>
      <c r="V183" s="192" t="s">
        <v>841</v>
      </c>
      <c r="W183" s="192">
        <v>0.60317460317460303</v>
      </c>
      <c r="X183" s="192" t="s">
        <v>409</v>
      </c>
      <c r="Y183" s="192"/>
      <c r="Z183" s="192"/>
      <c r="AA183" s="80"/>
      <c r="AB183" s="80"/>
      <c r="AC183" s="80"/>
    </row>
    <row r="184" spans="1:29" x14ac:dyDescent="0.2">
      <c r="A184" s="84">
        <v>177</v>
      </c>
      <c r="B184" s="84" t="str">
        <f ca="1"/>
        <v>Serbia</v>
      </c>
      <c r="C184" s="84" t="str">
        <f ca="1"/>
        <v>SRB</v>
      </c>
      <c r="D184" s="219" t="str">
        <f ca="1"/>
        <v>ECS           Europe &amp; Central Asia</v>
      </c>
      <c r="E184" s="219" t="str">
        <f ca="1"/>
        <v>IBRD</v>
      </c>
      <c r="F184" s="190"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$M$4:$V$4,
                    (M184:V184),
                    "")),
            1,
            0))
        =0,
    NA(),
    IF(
        Parameters!$D$15=1,
        IF(
            SUM(--(ISNUMBER(IF($M$4:$V$4=1,(M184:V184),""))))&gt;0,
            MAX(IF(
                ISNUMBER(M184:V184),
                IF(
                    M$4:V$4=1,
                    M184:V184,
                    ""),
                "")),
            MAX(IF(
                ISNUMBER(M184:V184),
                IF(
                    M$4:V$4=2,
                    M184:V184,
                    ""),
                ""))
        ),
        IF(
            Parameters!$D$16=1,
            IFERROR(
                AVERAGE(IF(
                    ISNUMBER(M184:V184),
                    IF(
                        M$4:V$4=1,
                        M184:V184,
                        ""),
                    "")),
                AVERAGE(IF(
                    ISNUMBER(M184:V184),
                    IF(
                        M$4:V$4=2,
                        M184:V184,
                        ""),
                    ""))
            ),
            IF(
                Parameters!$D$17=1,
                IFERROR(
                    IF(
                        OR(
                            IF(
                                ISNUMBER(M184:V184),
                                IF(
                                    M$4:V$4=1,
                                    M184:V184,
                                    ""),
                                "")
                            =0),
                        0,
                        GEOMEAN(IF(
                            ISNUMBER(M184:V184),
                            IF(
                                M$4:V$4=1,
                                M184:V184,
                                ""),
                            ""))
                    ),
                    IF(
                        OR(IF(
                            ISNUMBER(M184:V184),
                            IF(
                                M$4:V$4=2,
                                M184:V184,
                                ""),
                            "")
                            =0),
                        0,
                        GEOMEAN(IF(
                            ISNUMBER(M184:V184),
                            IF(
                                M$4:V$4=2,
                                M184:V184,
                                ""),
                            "")))
                )
            )
        )
    )
)</f>
        <v>3.8333333333333299</v>
      </c>
      <c r="I184" s="191" cm="1">
        <f t="array" ref="I184">IF(
    SUM(IF(
            ISNUMBER(
                IF(
                    $M$5:$V$5,
                    (M184:V184),
                    "")),
            1,
            0))
        =0,
    NA(),
    IF(
        Parameters!$D$15=1,
        IF(
            SUM(--(ISNUMBER(IF($M$5:$V$5=1,(M184:V184),""))))&gt;0,
            MAX(IF(
                ISNUMBER(M184:V184),
                IF(
                    M$5:V$5=1,
                    M184:V184,
                    ""),
                "")),
            MAX(IF(
                ISNUMBER(M184:V184),
                IF(
                    M$5:V$5=2,
                    M184:V184,
                    ""),
                ""))
        ),
        IF(
            Parameters!$D$16=1,
            IFERROR(
                AVERAGE(IF(
                    ISNUMBER(M184:V184),
                    IF(
                        M$5:V$5=1,
                        M184:V184,
                        ""),
                    "")),
                AVERAGE(IF(
                    ISNUMBER(M184:V184),
                    IF(
                        M$5:V$5=2,
                        M184:V184,
                        ""),
                    ""))
            ),
            IF(
                Parameters!$D$17=1,
                IFERROR(
                    IF(
                        OR(
                            IF(
                                ISNUMBER(M184:V184),
                                IF(
                                    M$5:V$5=1,
                                    M184:V184,
                                    ""),
                                "")
                            =0),
                        0,
                        GEOMEAN(IF(
                            ISNUMBER(M184:V184),
                            IF(
                                M$5:V$5=1,
                                M184:V184,
                                ""),
                            ""))
                    ),
                    IF(
                        OR(IF(
                            ISNUMBER(M184:V184),
                            IF(
                                M$5:V$5=2,
                                M184:V184,
                                ""),
                            "")
                            =0),
                        0,
                        GEOMEAN(IF(
                            ISNUMBER(M184:V184),
                            IF(
                                M$5:V$5=2,
                                M184:V184,
                                ""),
                            "")))
                )
            )
        )
    )
)</f>
        <v>0</v>
      </c>
      <c r="J184" s="242">
        <v>45188</v>
      </c>
      <c r="K184" s="242">
        <v>44753</v>
      </c>
      <c r="L184" s="91" t="s">
        <v>301</v>
      </c>
      <c r="M184" s="192">
        <v>3.8333333333333299</v>
      </c>
      <c r="N184" s="192" t="s">
        <v>409</v>
      </c>
      <c r="O184" s="192">
        <v>0</v>
      </c>
      <c r="P184" s="192">
        <v>0</v>
      </c>
      <c r="Q184" s="192">
        <v>0</v>
      </c>
      <c r="R184" s="192" t="s">
        <v>409</v>
      </c>
      <c r="S184" s="192">
        <v>3.3</v>
      </c>
      <c r="T184" s="192" t="s">
        <v>409</v>
      </c>
      <c r="U184" s="192">
        <v>0</v>
      </c>
      <c r="V184" s="192" t="s">
        <v>409</v>
      </c>
      <c r="W184" s="192">
        <v>0</v>
      </c>
      <c r="X184" s="192" t="s">
        <v>409</v>
      </c>
      <c r="Y184" s="192"/>
      <c r="Z184" s="192"/>
      <c r="AA184" s="80"/>
      <c r="AB184" s="80"/>
      <c r="AC184" s="80"/>
    </row>
    <row r="185" spans="1:29" x14ac:dyDescent="0.2">
      <c r="A185" s="84">
        <v>178</v>
      </c>
      <c r="B185" s="84" t="str">
        <f ca="1"/>
        <v>South Sudan</v>
      </c>
      <c r="C185" s="84" t="str">
        <f ca="1"/>
        <v>SSD</v>
      </c>
      <c r="D185" s="219" t="str">
        <f ca="1"/>
        <v>SSF           Sub-Saharan Africa</v>
      </c>
      <c r="E185" s="219" t="str">
        <f ca="1"/>
        <v>IDA</v>
      </c>
      <c r="F185" s="190"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6.8313005106397275</v>
      </c>
      <c r="H185" s="80" cm="1">
        <f t="array" ref="H185">IF(
    SUM(IF(
            ISNUMBER(
                IF(
                    $M$4:$V$4,
                    (M185:V185),
                    "")),
            1,
            0))
        =0,
    NA(),
    IF(
        Parameters!$D$15=1,
        IF(
            SUM(--(ISNUMBER(IF($M$4:$V$4=1,(M185:V185),""))))&gt;0,
            MAX(IF(
                ISNUMBER(M185:V185),
                IF(
                    M$4:V$4=1,
                    M185:V185,
                    ""),
                "")),
            MAX(IF(
                ISNUMBER(M185:V185),
                IF(
                    M$4:V$4=2,
                    M185:V185,
                    ""),
                ""))
        ),
        IF(
            Parameters!$D$16=1,
            IFERROR(
                AVERAGE(IF(
                    ISNUMBER(M185:V185),
                    IF(
                        M$4:V$4=1,
                        M185:V185,
                        ""),
                    "")),
                AVERAGE(IF(
                    ISNUMBER(M185:V185),
                    IF(
                        M$4:V$4=2,
                        M185:V185,
                        ""),
                    ""))
            ),
            IF(
                Parameters!$D$17=1,
                IFERROR(
                    IF(
                        OR(
                            IF(
                                ISNUMBER(M185:V185),
                                IF(
                                    M$4:V$4=1,
                                    M185:V185,
                                    ""),
                                "")
                            =0),
                        0,
                        GEOMEAN(IF(
                            ISNUMBER(M185:V185),
                            IF(
                                M$4:V$4=1,
                                M185:V185,
                                ""),
                            ""))
                    ),
                    IF(
                        OR(IF(
                            ISNUMBER(M185:V185),
                            IF(
                                M$4:V$4=2,
                                M185:V185,
                                ""),
                            "")
                            =0),
                        0,
                        GEOMEAN(IF(
                            ISNUMBER(M185:V185),
                            IF(
                                M$4:V$4=2,
                                M185:V185,
                                ""),
                            "")))
                )
            )
        )
    )
)</f>
        <v>4.6666666666666599</v>
      </c>
      <c r="I185" s="191" cm="1">
        <f t="array" ref="I185">IF(
    SUM(IF(
            ISNUMBER(
                IF(
                    $M$5:$V$5,
                    (M185:V185),
                    "")),
            1,
            0))
        =0,
    NA(),
    IF(
        Parameters!$D$15=1,
        IF(
            SUM(--(ISNUMBER(IF($M$5:$V$5=1,(M185:V185),""))))&gt;0,
            MAX(IF(
                ISNUMBER(M185:V185),
                IF(
                    M$5:V$5=1,
                    M185:V185,
                    ""),
                "")),
            MAX(IF(
                ISNUMBER(M185:V185),
                IF(
                    M$5:V$5=2,
                    M185:V185,
                    ""),
                ""))
        ),
        IF(
            Parameters!$D$16=1,
            IFERROR(
                AVERAGE(IF(
                    ISNUMBER(M185:V185),
                    IF(
                        M$5:V$5=1,
                        M185:V185,
                        ""),
                    "")),
                AVERAGE(IF(
                    ISNUMBER(M185:V185),
                    IF(
                        M$5:V$5=2,
                        M185:V185,
                        ""),
                    ""))
            ),
            IF(
                Parameters!$D$17=1,
                IFERROR(
                    IF(
                        OR(
                            IF(
                                ISNUMBER(M185:V185),
                                IF(
                                    M$5:V$5=1,
                                    M185:V185,
                                    ""),
                                "")
                            =0),
                        0,
                        GEOMEAN(IF(
                            ISNUMBER(M185:V185),
                            IF(
                                M$5:V$5=1,
                                M185:V185,
                                ""),
                            ""))
                    ),
                    IF(
                        OR(IF(
                            ISNUMBER(M185:V185),
                            IF(
                                M$5:V$5=2,
                                M185:V185,
                                ""),
                            "")
                            =0),
                        0,
                        GEOMEAN(IF(
                            ISNUMBER(M185:V185),
                            IF(
                                M$5:V$5=2,
                                M185:V185,
                                ""),
                            "")))
                )
            )
        )
    )
)</f>
        <v>10</v>
      </c>
      <c r="J185" s="242">
        <v>45188</v>
      </c>
      <c r="K185" s="242">
        <v>45099</v>
      </c>
      <c r="L185" s="91" t="s">
        <v>303</v>
      </c>
      <c r="M185" s="192">
        <v>4.6666666666666599</v>
      </c>
      <c r="N185" s="192">
        <v>0</v>
      </c>
      <c r="O185" s="192">
        <v>0</v>
      </c>
      <c r="P185" s="192">
        <v>10</v>
      </c>
      <c r="Q185" s="192" t="s">
        <v>409</v>
      </c>
      <c r="R185" s="192" t="s">
        <v>409</v>
      </c>
      <c r="S185" s="192">
        <v>3.8</v>
      </c>
      <c r="T185" s="192" t="s">
        <v>927</v>
      </c>
      <c r="U185" s="192">
        <v>0</v>
      </c>
      <c r="V185" s="192" t="s">
        <v>842</v>
      </c>
      <c r="W185" s="192" t="s">
        <v>409</v>
      </c>
      <c r="X185" s="192" t="s">
        <v>409</v>
      </c>
      <c r="Y185" s="192"/>
      <c r="Z185" s="192"/>
      <c r="AA185" s="80"/>
      <c r="AB185" s="80"/>
      <c r="AC185" s="80"/>
    </row>
    <row r="186" spans="1:29" x14ac:dyDescent="0.2">
      <c r="A186" s="84">
        <v>179</v>
      </c>
      <c r="B186" s="84" t="str">
        <f ca="1"/>
        <v>São Tomé and Príncipe</v>
      </c>
      <c r="C186" s="84" t="str">
        <f ca="1"/>
        <v>STP</v>
      </c>
      <c r="D186" s="219" t="str">
        <f ca="1"/>
        <v>SSF           Sub-Saharan Africa</v>
      </c>
      <c r="E186" s="219" t="str">
        <f ca="1"/>
        <v>IDA</v>
      </c>
      <c r="F186" s="190"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$M$4:$V$4,
                    (M186:V186),
                    "")),
            1,
            0))
        =0,
    NA(),
    IF(
        Parameters!$D$15=1,
        IF(
            SUM(--(ISNUMBER(IF($M$4:$V$4=1,(M186:V186),""))))&gt;0,
            MAX(IF(
                ISNUMBER(M186:V186),
                IF(
                    M$4:V$4=1,
                    M186:V186,
                    ""),
                "")),
            MAX(IF(
                ISNUMBER(M186:V186),
                IF(
                    M$4:V$4=2,
                    M186:V186,
                    ""),
                ""))
        ),
        IF(
            Parameters!$D$16=1,
            IFERROR(
                AVERAGE(IF(
                    ISNUMBER(M186:V186),
                    IF(
                        M$4:V$4=1,
                        M186:V186,
                        ""),
                    "")),
                AVERAGE(IF(
                    ISNUMBER(M186:V186),
                    IF(
                        M$4:V$4=2,
                        M186:V186,
                        ""),
                    ""))
            ),
            IF(
                Parameters!$D$17=1,
                IFERROR(
                    IF(
                        OR(
                            IF(
                                ISNUMBER(M186:V186),
                                IF(
                                    M$4:V$4=1,
                                    M186:V186,
                                    ""),
                                "")
                            =0),
                        0,
                        GEOMEAN(IF(
                            ISNUMBER(M186:V186),
                            IF(
                                M$4:V$4=1,
                                M186:V186,
                                ""),
                            ""))
                    ),
                    IF(
                        OR(IF(
                            ISNUMBER(M186:V186),
                            IF(
                                M$4:V$4=2,
                                M186:V186,
                                ""),
                            "")
                            =0),
                        0,
                        GEOMEAN(IF(
                            ISNUMBER(M186:V186),
                            IF(
                                M$4:V$4=2,
                                M186:V186,
                                ""),
                            "")))
                )
            )
        )
    )
)</f>
        <v>0.66666666666666696</v>
      </c>
      <c r="I186" s="191" cm="1">
        <f t="array" ref="I186">IF(
    SUM(IF(
            ISNUMBER(
                IF(
                    $M$5:$V$5,
                    (M186:V186),
                    "")),
            1,
            0))
        =0,
    NA(),
    IF(
        Parameters!$D$15=1,
        IF(
            SUM(--(ISNUMBER(IF($M$5:$V$5=1,(M186:V186),""))))&gt;0,
            MAX(IF(
                ISNUMBER(M186:V186),
                IF(
                    M$5:V$5=1,
                    M186:V186,
                    ""),
                "")),
            MAX(IF(
                ISNUMBER(M186:V186),
                IF(
                    M$5:V$5=2,
                    M186:V186,
                    ""),
                ""))
        ),
        IF(
            Parameters!$D$16=1,
            IFERROR(
                AVERAGE(IF(
                    ISNUMBER(M186:V186),
                    IF(
                        M$5:V$5=1,
                        M186:V186,
                        ""),
                    "")),
                AVERAGE(IF(
                    ISNUMBER(M186:V186),
                    IF(
                        M$5:V$5=2,
                        M186:V186,
                        ""),
                    ""))
            ),
            IF(
                Parameters!$D$17=1,
                IFERROR(
                    IF(
                        OR(
                            IF(
                                ISNUMBER(M186:V186),
                                IF(
                                    M$5:V$5=1,
                                    M186:V186,
                                    ""),
                                "")
                            =0),
                        0,
                        GEOMEAN(IF(
                            ISNUMBER(M186:V186),
                            IF(
                                M$5:V$5=1,
                                M186:V186,
                                ""),
                            ""))
                    ),
                    IF(
                        OR(IF(
                            ISNUMBER(M186:V186),
                            IF(
                                M$5:V$5=2,
                                M186:V186,
                                ""),
                            "")
                            =0),
                        0,
                        GEOMEAN(IF(
                            ISNUMBER(M186:V186),
                            IF(
                                M$5:V$5=2,
                                M186:V186,
                                ""),
                            "")))
                )
            )
        )
    )
)</f>
        <v>0</v>
      </c>
      <c r="J186" s="242">
        <v>45188</v>
      </c>
      <c r="K186" s="242">
        <v>45154</v>
      </c>
      <c r="L186" s="91" t="s">
        <v>304</v>
      </c>
      <c r="M186" s="192">
        <v>0.66666666666666696</v>
      </c>
      <c r="N186" s="192" t="s">
        <v>409</v>
      </c>
      <c r="O186" s="192">
        <v>0</v>
      </c>
      <c r="P186" s="192">
        <v>0</v>
      </c>
      <c r="Q186" s="192">
        <v>0</v>
      </c>
      <c r="R186" s="192" t="s">
        <v>409</v>
      </c>
      <c r="S186" s="192">
        <v>1.4</v>
      </c>
      <c r="T186" s="192" t="s">
        <v>409</v>
      </c>
      <c r="U186" s="192">
        <v>0</v>
      </c>
      <c r="V186" s="192" t="s">
        <v>409</v>
      </c>
      <c r="W186" s="192">
        <v>0</v>
      </c>
      <c r="X186" s="192" t="s">
        <v>409</v>
      </c>
      <c r="Y186" s="192"/>
      <c r="Z186" s="192"/>
      <c r="AA186" s="80"/>
      <c r="AB186" s="80"/>
      <c r="AC186" s="80"/>
    </row>
    <row r="187" spans="1:29" x14ac:dyDescent="0.2">
      <c r="A187" s="84">
        <v>180</v>
      </c>
      <c r="B187" s="84" t="str">
        <f ca="1"/>
        <v>Suriname</v>
      </c>
      <c r="C187" s="84" t="str">
        <f ca="1"/>
        <v>SUR</v>
      </c>
      <c r="D187" s="219" t="str">
        <f ca="1"/>
        <v>LCN           Latin America &amp; Caribbean</v>
      </c>
      <c r="E187" s="219" t="str">
        <f ca="1"/>
        <v>IBRD</v>
      </c>
      <c r="F187" s="190"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6.1913918736689002</v>
      </c>
      <c r="H187" s="80" cm="1">
        <f t="array" ref="H187">IF(
    SUM(IF(
            ISNUMBER(
                IF(
                    $M$4:$V$4,
                    (M187:V187),
                    "")),
            1,
            0))
        =0,
    NA(),
    IF(
        Parameters!$D$15=1,
        IF(
            SUM(--(ISNUMBER(IF($M$4:$V$4=1,(M187:V187),""))))&gt;0,
            MAX(IF(
                ISNUMBER(M187:V187),
                IF(
                    M$4:V$4=1,
                    M187:V187,
                    ""),
                "")),
            MAX(IF(
                ISNUMBER(M187:V187),
                IF(
                    M$4:V$4=2,
                    M187:V187,
                    ""),
                ""))
        ),
        IF(
            Parameters!$D$16=1,
            IFERROR(
                AVERAGE(IF(
                    ISNUMBER(M187:V187),
                    IF(
                        M$4:V$4=1,
                        M187:V187,
                        ""),
                    "")),
                AVERAGE(IF(
                    ISNUMBER(M187:V187),
                    IF(
                        M$4:V$4=2,
                        M187:V187,
                        ""),
                    ""))
            ),
            IF(
                Parameters!$D$17=1,
                IFERROR(
                    IF(
                        OR(
                            IF(
                                ISNUMBER(M187:V187),
                                IF(
                                    M$4:V$4=1,
                                    M187:V187,
                                    ""),
                                "")
                            =0),
                        0,
                        GEOMEAN(IF(
                            ISNUMBER(M187:V187),
                            IF(
                                M$4:V$4=1,
                                M187:V187,
                                ""),
                            ""))
                    ),
                    IF(
                        OR(IF(
                            ISNUMBER(M187:V187),
                            IF(
                                M$4:V$4=2,
                                M187:V187,
                                ""),
                            "")
                            =0),
                        0,
                        GEOMEAN(IF(
                            ISNUMBER(M187:V187),
                            IF(
                                M$4:V$4=2,
                                M187:V187,
                                ""),
                            "")))
                )
            )
        )
    )
)</f>
        <v>3.8333333333333299</v>
      </c>
      <c r="I187" s="191" cm="1">
        <f t="array" ref="I187">IF(
    SUM(IF(
            ISNUMBER(
                IF(
                    $M$5:$V$5,
                    (M187:V187),
                    "")),
            1,
            0))
        =0,
    NA(),
    IF(
        Parameters!$D$15=1,
        IF(
            SUM(--(ISNUMBER(IF($M$5:$V$5=1,(M187:V187),""))))&gt;0,
            MAX(IF(
                ISNUMBER(M187:V187),
                IF(
                    M$5:V$5=1,
                    M187:V187,
                    ""),
                "")),
            MAX(IF(
                ISNUMBER(M187:V187),
                IF(
                    M$5:V$5=2,
                    M187:V187,
                    ""),
                ""))
        ),
        IF(
            Parameters!$D$16=1,
            IFERROR(
                AVERAGE(IF(
                    ISNUMBER(M187:V187),
                    IF(
                        M$5:V$5=1,
                        M187:V187,
                        ""),
                    "")),
                AVERAGE(IF(
                    ISNUMBER(M187:V187),
                    IF(
                        M$5:V$5=2,
                        M187:V187,
                        ""),
                    ""))
            ),
            IF(
                Parameters!$D$17=1,
                IFERROR(
                    IF(
                        OR(
                            IF(
                                ISNUMBER(M187:V187),
                                IF(
                                    M$5:V$5=1,
                                    M187:V187,
                                    ""),
                                "")
                            =0),
                        0,
                        GEOMEAN(IF(
                            ISNUMBER(M187:V187),
                            IF(
                                M$5:V$5=1,
                                M187:V187,
                                ""),
                            ""))
                    ),
                    IF(
                        OR(IF(
                            ISNUMBER(M187:V187),
                            IF(
                                M$5:V$5=2,
                                M187:V187,
                                ""),
                            "")
                            =0),
                        0,
                        GEOMEAN(IF(
                            ISNUMBER(M187:V187),
                            IF(
                                M$5:V$5=2,
                                M187:V187,
                                ""),
                            "")))
                )
            )
        )
    )
)</f>
        <v>10</v>
      </c>
      <c r="J187" s="242">
        <v>45188</v>
      </c>
      <c r="K187" s="242">
        <v>45075</v>
      </c>
      <c r="L187" s="91" t="s">
        <v>306</v>
      </c>
      <c r="M187" s="192">
        <v>3.8333333333333299</v>
      </c>
      <c r="N187" s="192" t="s">
        <v>409</v>
      </c>
      <c r="O187" s="192">
        <v>0</v>
      </c>
      <c r="P187" s="192">
        <v>0</v>
      </c>
      <c r="Q187" s="192">
        <v>10</v>
      </c>
      <c r="R187" s="192" t="s">
        <v>409</v>
      </c>
      <c r="S187" s="192">
        <v>3.3</v>
      </c>
      <c r="T187" s="192" t="s">
        <v>409</v>
      </c>
      <c r="U187" s="192">
        <v>0</v>
      </c>
      <c r="V187" s="192" t="s">
        <v>409</v>
      </c>
      <c r="W187" s="192">
        <v>1</v>
      </c>
      <c r="X187" s="192" t="s">
        <v>409</v>
      </c>
      <c r="Y187" s="192"/>
      <c r="Z187" s="192"/>
      <c r="AA187" s="80"/>
      <c r="AB187" s="80"/>
      <c r="AC187" s="80"/>
    </row>
    <row r="188" spans="1:29" x14ac:dyDescent="0.2">
      <c r="A188" s="84">
        <v>181</v>
      </c>
      <c r="B188" s="84" t="str">
        <f ca="1"/>
        <v>Slovak Republic</v>
      </c>
      <c r="C188" s="84" t="str">
        <f ca="1"/>
        <v>SVK</v>
      </c>
      <c r="D188" s="219" t="str">
        <f ca="1"/>
        <v>ECS           Europe &amp; Central Asia</v>
      </c>
      <c r="E188" s="219" t="str">
        <f ca="1"/>
        <v>NA</v>
      </c>
      <c r="F188" s="190"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$M$4:$V$4,
                    (M188:V188),
                    "")),
            1,
            0))
        =0,
    NA(),
    IF(
        Parameters!$D$15=1,
        IF(
            SUM(--(ISNUMBER(IF($M$4:$V$4=1,(M188:V188),""))))&gt;0,
            MAX(IF(
                ISNUMBER(M188:V188),
                IF(
                    M$4:V$4=1,
                    M188:V188,
                    ""),
                "")),
            MAX(IF(
                ISNUMBER(M188:V188),
                IF(
                    M$4:V$4=2,
                    M188:V188,
                    ""),
                ""))
        ),
        IF(
            Parameters!$D$16=1,
            IFERROR(
                AVERAGE(IF(
                    ISNUMBER(M188:V188),
                    IF(
                        M$4:V$4=1,
                        M188:V188,
                        ""),
                    "")),
                AVERAGE(IF(
                    ISNUMBER(M188:V188),
                    IF(
                        M$4:V$4=2,
                        M188:V188,
                        ""),
                    ""))
            ),
            IF(
                Parameters!$D$17=1,
                IFERROR(
                    IF(
                        OR(
                            IF(
                                ISNUMBER(M188:V188),
                                IF(
                                    M$4:V$4=1,
                                    M188:V188,
                                    ""),
                                "")
                            =0),
                        0,
                        GEOMEAN(IF(
                            ISNUMBER(M188:V188),
                            IF(
                                M$4:V$4=1,
                                M188:V188,
                                ""),
                            ""))
                    ),
                    IF(
                        OR(IF(
                            ISNUMBER(M188:V188),
                            IF(
                                M$4:V$4=2,
                                M188:V188,
                                ""),
                            "")
                            =0),
                        0,
                        GEOMEAN(IF(
                            ISNUMBER(M188:V188),
                            IF(
                                M$4:V$4=2,
                                M188:V188,
                                ""),
                            "")))
                )
            )
        )
    )
)</f>
        <v>2.3333333333333299</v>
      </c>
      <c r="I188" s="191" cm="1">
        <f t="array" ref="I188">IF(
    SUM(IF(
            ISNUMBER(
                IF(
                    $M$5:$V$5,
                    (M188:V188),
                    "")),
            1,
            0))
        =0,
    NA(),
    IF(
        Parameters!$D$15=1,
        IF(
            SUM(--(ISNUMBER(IF($M$5:$V$5=1,(M188:V188),""))))&gt;0,
            MAX(IF(
                ISNUMBER(M188:V188),
                IF(
                    M$5:V$5=1,
                    M188:V188,
                    ""),
                "")),
            MAX(IF(
                ISNUMBER(M188:V188),
                IF(
                    M$5:V$5=2,
                    M188:V188,
                    ""),
                ""))
        ),
        IF(
            Parameters!$D$16=1,
            IFERROR(
                AVERAGE(IF(
                    ISNUMBER(M188:V188),
                    IF(
                        M$5:V$5=1,
                        M188:V188,
                        ""),
                    "")),
                AVERAGE(IF(
                    ISNUMBER(M188:V188),
                    IF(
                        M$5:V$5=2,
                        M188:V188,
                        ""),
                    ""))
            ),
            IF(
                Parameters!$D$17=1,
                IFERROR(
                    IF(
                        OR(
                            IF(
                                ISNUMBER(M188:V188),
                                IF(
                                    M$5:V$5=1,
                                    M188:V188,
                                    ""),
                                "")
                            =0),
                        0,
                        GEOMEAN(IF(
                            ISNUMBER(M188:V188),
                            IF(
                                M$5:V$5=1,
                                M188:V188,
                                ""),
                            ""))
                    ),
                    IF(
                        OR(IF(
                            ISNUMBER(M188:V188),
                            IF(
                                M$5:V$5=2,
                                M188:V188,
                                ""),
                            "")
                            =0),
                        0,
                        GEOMEAN(IF(
                            ISNUMBER(M188:V188),
                            IF(
                                M$5:V$5=2,
                                M188:V188,
                                ""),
                            "")))
                )
            )
        )
    )
)</f>
        <v>0</v>
      </c>
      <c r="J188" s="242">
        <v>45188</v>
      </c>
      <c r="K188" s="242">
        <v>44852</v>
      </c>
      <c r="L188" s="91" t="s">
        <v>307</v>
      </c>
      <c r="M188" s="192">
        <v>2.3333333333333299</v>
      </c>
      <c r="N188" s="192" t="s">
        <v>409</v>
      </c>
      <c r="O188" s="192">
        <v>0</v>
      </c>
      <c r="P188" s="192">
        <v>0</v>
      </c>
      <c r="Q188" s="192">
        <v>0</v>
      </c>
      <c r="R188" s="192" t="s">
        <v>409</v>
      </c>
      <c r="S188" s="192">
        <v>2.4</v>
      </c>
      <c r="T188" s="192" t="s">
        <v>409</v>
      </c>
      <c r="U188" s="192">
        <v>0</v>
      </c>
      <c r="V188" s="192" t="s">
        <v>409</v>
      </c>
      <c r="W188" s="192">
        <v>0</v>
      </c>
      <c r="X188" s="192" t="s">
        <v>409</v>
      </c>
      <c r="Y188" s="192"/>
      <c r="Z188" s="192"/>
      <c r="AA188" s="80"/>
      <c r="AB188" s="80"/>
      <c r="AC188" s="80"/>
    </row>
    <row r="189" spans="1:29" x14ac:dyDescent="0.2">
      <c r="A189" s="84">
        <v>182</v>
      </c>
      <c r="B189" s="84" t="str">
        <f ca="1"/>
        <v>Slovenia</v>
      </c>
      <c r="C189" s="84" t="str">
        <f ca="1"/>
        <v>SVN</v>
      </c>
      <c r="D189" s="219" t="str">
        <f ca="1"/>
        <v>ECS           Europe &amp; Central Asia</v>
      </c>
      <c r="E189" s="219" t="str">
        <f ca="1"/>
        <v>NA</v>
      </c>
      <c r="F189" s="190"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$M$4:$V$4,
                    (M189:V189),
                    "")),
            1,
            0))
        =0,
    NA(),
    IF(
        Parameters!$D$15=1,
        IF(
            SUM(--(ISNUMBER(IF($M$4:$V$4=1,(M189:V189),""))))&gt;0,
            MAX(IF(
                ISNUMBER(M189:V189),
                IF(
                    M$4:V$4=1,
                    M189:V189,
                    ""),
                "")),
            MAX(IF(
                ISNUMBER(M189:V189),
                IF(
                    M$4:V$4=2,
                    M189:V189,
                    ""),
                ""))
        ),
        IF(
            Parameters!$D$16=1,
            IFERROR(
                AVERAGE(IF(
                    ISNUMBER(M189:V189),
                    IF(
                        M$4:V$4=1,
                        M189:V189,
                        ""),
                    "")),
                AVERAGE(IF(
                    ISNUMBER(M189:V189),
                    IF(
                        M$4:V$4=2,
                        M189:V189,
                        ""),
                    ""))
            ),
            IF(
                Parameters!$D$17=1,
                IFERROR(
                    IF(
                        OR(
                            IF(
                                ISNUMBER(M189:V189),
                                IF(
                                    M$4:V$4=1,
                                    M189:V189,
                                    ""),
                                "")
                            =0),
                        0,
                        GEOMEAN(IF(
                            ISNUMBER(M189:V189),
                            IF(
                                M$4:V$4=1,
                                M189:V189,
                                ""),
                            ""))
                    ),
                    IF(
                        OR(IF(
                            ISNUMBER(M189:V189),
                            IF(
                                M$4:V$4=2,
                                M189:V189,
                                ""),
                            "")
                            =0),
                        0,
                        GEOMEAN(IF(
                            ISNUMBER(M189:V189),
                            IF(
                                M$4:V$4=2,
                                M189:V189,
                                ""),
                            "")))
                )
            )
        )
    )
)</f>
        <v>3.6666666666666599</v>
      </c>
      <c r="I189" s="191" cm="1">
        <f t="array" ref="I189">IF(
    SUM(IF(
            ISNUMBER(
                IF(
                    $M$5:$V$5,
                    (M189:V189),
                    "")),
            1,
            0))
        =0,
    NA(),
    IF(
        Parameters!$D$15=1,
        IF(
            SUM(--(ISNUMBER(IF($M$5:$V$5=1,(M189:V189),""))))&gt;0,
            MAX(IF(
                ISNUMBER(M189:V189),
                IF(
                    M$5:V$5=1,
                    M189:V189,
                    ""),
                "")),
            MAX(IF(
                ISNUMBER(M189:V189),
                IF(
                    M$5:V$5=2,
                    M189:V189,
                    ""),
                ""))
        ),
        IF(
            Parameters!$D$16=1,
            IFERROR(
                AVERAGE(IF(
                    ISNUMBER(M189:V189),
                    IF(
                        M$5:V$5=1,
                        M189:V189,
                        ""),
                    "")),
                AVERAGE(IF(
                    ISNUMBER(M189:V189),
                    IF(
                        M$5:V$5=2,
                        M189:V189,
                        ""),
                    ""))
            ),
            IF(
                Parameters!$D$17=1,
                IFERROR(
                    IF(
                        OR(
                            IF(
                                ISNUMBER(M189:V189),
                                IF(
                                    M$5:V$5=1,
                                    M189:V189,
                                    ""),
                                "")
                            =0),
                        0,
                        GEOMEAN(IF(
                            ISNUMBER(M189:V189),
                            IF(
                                M$5:V$5=1,
                                M189:V189,
                                ""),
                            ""))
                    ),
                    IF(
                        OR(IF(
                            ISNUMBER(M189:V189),
                            IF(
                                M$5:V$5=2,
                                M189:V189,
                                ""),
                            "")
                            =0),
                        0,
                        GEOMEAN(IF(
                            ISNUMBER(M189:V189),
                            IF(
                                M$5:V$5=2,
                                M189:V189,
                                ""),
                            "")))
                )
            )
        )
    )
)</f>
        <v>0</v>
      </c>
      <c r="J189" s="242">
        <v>45188</v>
      </c>
      <c r="K189" s="242">
        <v>45154</v>
      </c>
      <c r="L189" s="91" t="s">
        <v>309</v>
      </c>
      <c r="M189" s="192">
        <v>3.6666666666666599</v>
      </c>
      <c r="N189" s="192" t="s">
        <v>409</v>
      </c>
      <c r="O189" s="192">
        <v>0</v>
      </c>
      <c r="P189" s="192">
        <v>0</v>
      </c>
      <c r="Q189" s="192">
        <v>0</v>
      </c>
      <c r="R189" s="192" t="s">
        <v>409</v>
      </c>
      <c r="S189" s="192">
        <v>3.2</v>
      </c>
      <c r="T189" s="192" t="s">
        <v>409</v>
      </c>
      <c r="U189" s="192">
        <v>0</v>
      </c>
      <c r="V189" s="192" t="s">
        <v>409</v>
      </c>
      <c r="W189" s="192">
        <v>0</v>
      </c>
      <c r="X189" s="192" t="s">
        <v>409</v>
      </c>
      <c r="Y189" s="192"/>
      <c r="Z189" s="192"/>
      <c r="AA189" s="80"/>
      <c r="AB189" s="80"/>
      <c r="AC189" s="80"/>
    </row>
    <row r="190" spans="1:29" x14ac:dyDescent="0.2">
      <c r="A190" s="84">
        <v>183</v>
      </c>
      <c r="B190" s="84" t="str">
        <f ca="1"/>
        <v>Sweden</v>
      </c>
      <c r="C190" s="84" t="str">
        <f ca="1"/>
        <v>SWE</v>
      </c>
      <c r="D190" s="219" t="str">
        <f ca="1"/>
        <v>ECS           Europe &amp; Central Asia</v>
      </c>
      <c r="E190" s="219" t="str">
        <f ca="1"/>
        <v>NA</v>
      </c>
      <c r="F190" s="190"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$M$4:$V$4,
                    (M190:V190),
                    "")),
            1,
            0))
        =0,
    NA(),
    IF(
        Parameters!$D$15=1,
        IF(
            SUM(--(ISNUMBER(IF($M$4:$V$4=1,(M190:V190),""))))&gt;0,
            MAX(IF(
                ISNUMBER(M190:V190),
                IF(
                    M$4:V$4=1,
                    M190:V190,
                    ""),
                "")),
            MAX(IF(
                ISNUMBER(M190:V190),
                IF(
                    M$4:V$4=2,
                    M190:V190,
                    ""),
                ""))
        ),
        IF(
            Parameters!$D$16=1,
            IFERROR(
                AVERAGE(IF(
                    ISNUMBER(M190:V190),
                    IF(
                        M$4:V$4=1,
                        M190:V190,
                        ""),
                    "")),
                AVERAGE(IF(
                    ISNUMBER(M190:V190),
                    IF(
                        M$4:V$4=2,
                        M190:V190,
                        ""),
                    ""))
            ),
            IF(
                Parameters!$D$17=1,
                IFERROR(
                    IF(
                        OR(
                            IF(
                                ISNUMBER(M190:V190),
                                IF(
                                    M$4:V$4=1,
                                    M190:V190,
                                    ""),
                                "")
                            =0),
                        0,
                        GEOMEAN(IF(
                            ISNUMBER(M190:V190),
                            IF(
                                M$4:V$4=1,
                                M190:V190,
                                ""),
                            ""))
                    ),
                    IF(
                        OR(IF(
                            ISNUMBER(M190:V190),
                            IF(
                                M$4:V$4=2,
                                M190:V190,
                                ""),
                            "")
                            =0),
                        0,
                        GEOMEAN(IF(
                            ISNUMBER(M190:V190),
                            IF(
                                M$4:V$4=2,
                                M190:V190,
                                ""),
                            "")))
                )
            )
        )
    )
)</f>
        <v>2.5</v>
      </c>
      <c r="I190" s="191" cm="1">
        <f t="array" ref="I190">IF(
    SUM(IF(
            ISNUMBER(
                IF(
                    $M$5:$V$5,
                    (M190:V190),
                    "")),
            1,
            0))
        =0,
    NA(),
    IF(
        Parameters!$D$15=1,
        IF(
            SUM(--(ISNUMBER(IF($M$5:$V$5=1,(M190:V190),""))))&gt;0,
            MAX(IF(
                ISNUMBER(M190:V190),
                IF(
                    M$5:V$5=1,
                    M190:V190,
                    ""),
                "")),
            MAX(IF(
                ISNUMBER(M190:V190),
                IF(
                    M$5:V$5=2,
                    M190:V190,
                    ""),
                ""))
        ),
        IF(
            Parameters!$D$16=1,
            IFERROR(
                AVERAGE(IF(
                    ISNUMBER(M190:V190),
                    IF(
                        M$5:V$5=1,
                        M190:V190,
                        ""),
                    "")),
                AVERAGE(IF(
                    ISNUMBER(M190:V190),
                    IF(
                        M$5:V$5=2,
                        M190:V190,
                        ""),
                    ""))
            ),
            IF(
                Parameters!$D$17=1,
                IFERROR(
                    IF(
                        OR(
                            IF(
                                ISNUMBER(M190:V190),
                                IF(
                                    M$5:V$5=1,
                                    M190:V190,
                                    ""),
                                "")
                            =0),
                        0,
                        GEOMEAN(IF(
                            ISNUMBER(M190:V190),
                            IF(
                                M$5:V$5=1,
                                M190:V190,
                                ""),
                            ""))
                    ),
                    IF(
                        OR(IF(
                            ISNUMBER(M190:V190),
                            IF(
                                M$5:V$5=2,
                                M190:V190,
                                ""),
                            "")
                            =0),
                        0,
                        GEOMEAN(IF(
                            ISNUMBER(M190:V190),
                            IF(
                                M$5:V$5=2,
                                M190:V190,
                                ""),
                            "")))
                )
            )
        )
    )
)</f>
        <v>0</v>
      </c>
      <c r="J190" s="242">
        <v>45188</v>
      </c>
      <c r="K190" s="242">
        <v>45154</v>
      </c>
      <c r="L190" s="91" t="s">
        <v>311</v>
      </c>
      <c r="M190" s="192">
        <v>2.5</v>
      </c>
      <c r="N190" s="192" t="s">
        <v>409</v>
      </c>
      <c r="O190" s="192">
        <v>0</v>
      </c>
      <c r="P190" s="192">
        <v>0</v>
      </c>
      <c r="Q190" s="192">
        <v>0</v>
      </c>
      <c r="R190" s="192" t="s">
        <v>409</v>
      </c>
      <c r="S190" s="192">
        <v>2.5</v>
      </c>
      <c r="T190" s="192" t="s">
        <v>409</v>
      </c>
      <c r="U190" s="192">
        <v>0</v>
      </c>
      <c r="V190" s="192" t="s">
        <v>409</v>
      </c>
      <c r="W190" s="192">
        <v>0</v>
      </c>
      <c r="X190" s="192" t="s">
        <v>409</v>
      </c>
      <c r="Y190" s="192"/>
      <c r="Z190" s="192"/>
      <c r="AA190" s="80"/>
      <c r="AB190" s="80"/>
      <c r="AC190" s="80"/>
    </row>
    <row r="191" spans="1:29" x14ac:dyDescent="0.2">
      <c r="A191" s="84">
        <v>184</v>
      </c>
      <c r="B191" s="84" t="str">
        <f ca="1"/>
        <v>Eswatini</v>
      </c>
      <c r="C191" s="84" t="str">
        <f ca="1"/>
        <v>SWZ</v>
      </c>
      <c r="D191" s="219" t="str">
        <f ca="1"/>
        <v>SSF           Sub-Saharan Africa</v>
      </c>
      <c r="E191" s="219" t="str">
        <f ca="1"/>
        <v>IBRD</v>
      </c>
      <c r="F191" s="190"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$M$4:$V$4,
                    (M191:V191),
                    "")),
            1,
            0))
        =0,
    NA(),
    IF(
        Parameters!$D$15=1,
        IF(
            SUM(--(ISNUMBER(IF($M$4:$V$4=1,(M191:V191),""))))&gt;0,
            MAX(IF(
                ISNUMBER(M191:V191),
                IF(
                    M$4:V$4=1,
                    M191:V191,
                    ""),
                "")),
            MAX(IF(
                ISNUMBER(M191:V191),
                IF(
                    M$4:V$4=2,
                    M191:V191,
                    ""),
                ""))
        ),
        IF(
            Parameters!$D$16=1,
            IFERROR(
                AVERAGE(IF(
                    ISNUMBER(M191:V191),
                    IF(
                        M$4:V$4=1,
                        M191:V191,
                        ""),
                    "")),
                AVERAGE(IF(
                    ISNUMBER(M191:V191),
                    IF(
                        M$4:V$4=2,
                        M191:V191,
                        ""),
                    ""))
            ),
            IF(
                Parameters!$D$17=1,
                IFERROR(
                    IF(
                        OR(
                            IF(
                                ISNUMBER(M191:V191),
                                IF(
                                    M$4:V$4=1,
                                    M191:V191,
                                    ""),
                                "")
                            =0),
                        0,
                        GEOMEAN(IF(
                            ISNUMBER(M191:V191),
                            IF(
                                M$4:V$4=1,
                                M191:V191,
                                ""),
                            ""))
                    ),
                    IF(
                        OR(IF(
                            ISNUMBER(M191:V191),
                            IF(
                                M$4:V$4=2,
                                M191:V191,
                                ""),
                            "")
                            =0),
                        0,
                        GEOMEAN(IF(
                            ISNUMBER(M191:V191),
                            IF(
                                M$4:V$4=2,
                                M191:V191,
                                ""),
                            "")))
                )
            )
        )
    )
)</f>
        <v>1.3333333333333299</v>
      </c>
      <c r="I191" s="191" cm="1">
        <f t="array" ref="I191">IF(
    SUM(IF(
            ISNUMBER(
                IF(
                    $M$5:$V$5,
                    (M191:V191),
                    "")),
            1,
            0))
        =0,
    NA(),
    IF(
        Parameters!$D$15=1,
        IF(
            SUM(--(ISNUMBER(IF($M$5:$V$5=1,(M191:V191),""))))&gt;0,
            MAX(IF(
                ISNUMBER(M191:V191),
                IF(
                    M$5:V$5=1,
                    M191:V191,
                    ""),
                "")),
            MAX(IF(
                ISNUMBER(M191:V191),
                IF(
                    M$5:V$5=2,
                    M191:V191,
                    ""),
                ""))
        ),
        IF(
            Parameters!$D$16=1,
            IFERROR(
                AVERAGE(IF(
                    ISNUMBER(M191:V191),
                    IF(
                        M$5:V$5=1,
                        M191:V191,
                        ""),
                    "")),
                AVERAGE(IF(
                    ISNUMBER(M191:V191),
                    IF(
                        M$5:V$5=2,
                        M191:V191,
                        ""),
                    ""))
            ),
            IF(
                Parameters!$D$17=1,
                IFERROR(
                    IF(
                        OR(
                            IF(
                                ISNUMBER(M191:V191),
                                IF(
                                    M$5:V$5=1,
                                    M191:V191,
                                    ""),
                                "")
                            =0),
                        0,
                        GEOMEAN(IF(
                            ISNUMBER(M191:V191),
                            IF(
                                M$5:V$5=1,
                                M191:V191,
                                ""),
                            ""))
                    ),
                    IF(
                        OR(IF(
                            ISNUMBER(M191:V191),
                            IF(
                                M$5:V$5=2,
                                M191:V191,
                                ""),
                            "")
                            =0),
                        0,
                        GEOMEAN(IF(
                            ISNUMBER(M191:V191),
                            IF(
                                M$5:V$5=2,
                                M191:V191,
                                ""),
                            "")))
                )
            )
        )
    )
)</f>
        <v>0</v>
      </c>
      <c r="J191" s="242">
        <v>45188</v>
      </c>
      <c r="K191" s="242">
        <v>45001</v>
      </c>
      <c r="L191" s="91" t="s">
        <v>313</v>
      </c>
      <c r="M191" s="192">
        <v>1.3333333333333299</v>
      </c>
      <c r="N191" s="192" t="s">
        <v>409</v>
      </c>
      <c r="O191" s="192">
        <v>0</v>
      </c>
      <c r="P191" s="192">
        <v>0</v>
      </c>
      <c r="Q191" s="192">
        <v>0</v>
      </c>
      <c r="R191" s="192" t="s">
        <v>409</v>
      </c>
      <c r="S191" s="192">
        <v>1.8</v>
      </c>
      <c r="T191" s="192" t="s">
        <v>409</v>
      </c>
      <c r="U191" s="192">
        <v>0</v>
      </c>
      <c r="V191" s="192" t="s">
        <v>409</v>
      </c>
      <c r="W191" s="192">
        <v>0</v>
      </c>
      <c r="X191" s="192" t="s">
        <v>409</v>
      </c>
      <c r="Y191" s="192"/>
      <c r="Z191" s="192"/>
      <c r="AA191" s="80"/>
      <c r="AB191" s="80"/>
      <c r="AC191" s="80"/>
    </row>
    <row r="192" spans="1:29" x14ac:dyDescent="0.2">
      <c r="A192" s="84">
        <v>185</v>
      </c>
      <c r="B192" s="84" t="str">
        <f ca="1"/>
        <v>Sint Maarten (Dutch part)</v>
      </c>
      <c r="C192" s="84" t="str">
        <f ca="1"/>
        <v>SXM</v>
      </c>
      <c r="D192" s="219" t="str">
        <f ca="1"/>
        <v>LCN           Latin America &amp; Caribbean</v>
      </c>
      <c r="E192" s="219" t="str">
        <f ca="1"/>
        <v>NA</v>
      </c>
      <c r="F192" s="190" t="str">
        <f t="shared" ca="1" si="5"/>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$M$4:$V$4,
                    (M192:V192),
                    "")),
            1,
            0))
        =0,
    NA(),
    IF(
        Parameters!$D$15=1,
        IF(
            SUM(--(ISNUMBER(IF($M$4:$V$4=1,(M192:V192),""))))&gt;0,
            MAX(IF(
                ISNUMBER(M192:V192),
                IF(
                    M$4:V$4=1,
                    M192:V192,
                    ""),
                "")),
            MAX(IF(
                ISNUMBER(M192:V192),
                IF(
                    M$4:V$4=2,
                    M192:V192,
                    ""),
                ""))
        ),
        IF(
            Parameters!$D$16=1,
            IFERROR(
                AVERAGE(IF(
                    ISNUMBER(M192:V192),
                    IF(
                        M$4:V$4=1,
                        M192:V192,
                        ""),
                    "")),
                AVERAGE(IF(
                    ISNUMBER(M192:V192),
                    IF(
                        M$4:V$4=2,
                        M192:V192,
                        ""),
                    ""))
            ),
            IF(
                Parameters!$D$17=1,
                IFERROR(
                    IF(
                        OR(
                            IF(
                                ISNUMBER(M192:V192),
                                IF(
                                    M$4:V$4=1,
                                    M192:V192,
                                    ""),
                                "")
                            =0),
                        0,
                        GEOMEAN(IF(
                            ISNUMBER(M192:V192),
                            IF(
                                M$4:V$4=1,
                                M192:V192,
                                ""),
                            ""))
                    ),
                    IF(
                        OR(IF(
                            ISNUMBER(M192:V192),
                            IF(
                                M$4:V$4=2,
                                M192:V192,
                                ""),
                            "")
                            =0),
                        0,
                        GEOMEAN(IF(
                            ISNUMBER(M192:V192),
                            IF(
                                M$4:V$4=2,
                                M192:V192,
                                ""),
                            "")))
                )
            )
        )
    )
)</f>
        <v>#N/A</v>
      </c>
      <c r="I192" s="191" cm="1">
        <f t="array" ref="I192">IF(
    SUM(IF(
            ISNUMBER(
                IF(
                    $M$5:$V$5,
                    (M192:V192),
                    "")),
            1,
            0))
        =0,
    NA(),
    IF(
        Parameters!$D$15=1,
        IF(
            SUM(--(ISNUMBER(IF($M$5:$V$5=1,(M192:V192),""))))&gt;0,
            MAX(IF(
                ISNUMBER(M192:V192),
                IF(
                    M$5:V$5=1,
                    M192:V192,
                    ""),
                "")),
            MAX(IF(
                ISNUMBER(M192:V192),
                IF(
                    M$5:V$5=2,
                    M192:V192,
                    ""),
                ""))
        ),
        IF(
            Parameters!$D$16=1,
            IFERROR(
                AVERAGE(IF(
                    ISNUMBER(M192:V192),
                    IF(
                        M$5:V$5=1,
                        M192:V192,
                        ""),
                    "")),
                AVERAGE(IF(
                    ISNUMBER(M192:V192),
                    IF(
                        M$5:V$5=2,
                        M192:V192,
                        ""),
                    ""))
            ),
            IF(
                Parameters!$D$17=1,
                IFERROR(
                    IF(
                        OR(
                            IF(
                                ISNUMBER(M192:V192),
                                IF(
                                    M$5:V$5=1,
                                    M192:V192,
                                    ""),
                                "")
                            =0),
                        0,
                        GEOMEAN(IF(
                            ISNUMBER(M192:V192),
                            IF(
                                M$5:V$5=1,
                                M192:V192,
                                ""),
                            ""))
                    ),
                    IF(
                        OR(IF(
                            ISNUMBER(M192:V192),
                            IF(
                                M$5:V$5=2,
                                M192:V192,
                                ""),
                            "")
                            =0),
                        0,
                        GEOMEAN(IF(
                            ISNUMBER(M192:V192),
                            IF(
                                M$5:V$5=2,
                                M192:V192,
                                ""),
                            "")))
                )
            )
        )
    )
)</f>
        <v>0</v>
      </c>
      <c r="J192" s="242" t="s">
        <v>409</v>
      </c>
      <c r="K192" s="242" t="s">
        <v>409</v>
      </c>
      <c r="L192" s="91" t="s">
        <v>716</v>
      </c>
      <c r="M192" s="192" t="s">
        <v>409</v>
      </c>
      <c r="N192" s="192" t="s">
        <v>409</v>
      </c>
      <c r="O192" s="192" t="s">
        <v>409</v>
      </c>
      <c r="P192" s="192">
        <v>0</v>
      </c>
      <c r="Q192" s="192" t="s">
        <v>409</v>
      </c>
      <c r="R192" s="192" t="s">
        <v>409</v>
      </c>
      <c r="S192" s="192" t="s">
        <v>409</v>
      </c>
      <c r="T192" s="192" t="s">
        <v>409</v>
      </c>
      <c r="U192" s="192" t="s">
        <v>409</v>
      </c>
      <c r="V192" s="192" t="s">
        <v>409</v>
      </c>
      <c r="W192" s="192" t="s">
        <v>409</v>
      </c>
      <c r="X192" s="192" t="s">
        <v>409</v>
      </c>
      <c r="Y192" s="192"/>
      <c r="Z192" s="192"/>
      <c r="AA192" s="80"/>
      <c r="AB192" s="80"/>
      <c r="AC192" s="80"/>
    </row>
    <row r="193" spans="1:40" x14ac:dyDescent="0.2">
      <c r="A193" s="84">
        <v>186</v>
      </c>
      <c r="B193" s="84" t="str">
        <f ca="1"/>
        <v>Seychelles</v>
      </c>
      <c r="C193" s="84" t="str">
        <f ca="1"/>
        <v>SYC</v>
      </c>
      <c r="D193" s="219" t="str">
        <f ca="1"/>
        <v>SSF           Sub-Saharan Africa</v>
      </c>
      <c r="E193" s="219" t="str">
        <f ca="1"/>
        <v>IBRD</v>
      </c>
      <c r="F193" s="190"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4.4721359549995796</v>
      </c>
      <c r="H193" s="80" cm="1">
        <f t="array" ref="H193">IF(
    SUM(IF(
            ISNUMBER(
                IF(
                    $M$4:$V$4,
                    (M193:V193),
                    "")),
            1,
            0))
        =0,
    NA(),
    IF(
        Parameters!$D$15=1,
        IF(
            SUM(--(ISNUMBER(IF($M$4:$V$4=1,(M193:V193),""))))&gt;0,
            MAX(IF(
                ISNUMBER(M193:V193),
                IF(
                    M$4:V$4=1,
                    M193:V193,
                    ""),
                "")),
            MAX(IF(
                ISNUMBER(M193:V193),
                IF(
                    M$4:V$4=2,
                    M193:V193,
                    ""),
                ""))
        ),
        IF(
            Parameters!$D$16=1,
            IFERROR(
                AVERAGE(IF(
                    ISNUMBER(M193:V193),
                    IF(
                        M$4:V$4=1,
                        M193:V193,
                        ""),
                    "")),
                AVERAGE(IF(
                    ISNUMBER(M193:V193),
                    IF(
                        M$4:V$4=2,
                        M193:V193,
                        ""),
                    ""))
            ),
            IF(
                Parameters!$D$17=1,
                IFERROR(
                    IF(
                        OR(
                            IF(
                                ISNUMBER(M193:V193),
                                IF(
                                    M$4:V$4=1,
                                    M193:V193,
                                    ""),
                                "")
                            =0),
                        0,
                        GEOMEAN(IF(
                            ISNUMBER(M193:V193),
                            IF(
                                M$4:V$4=1,
                                M193:V193,
                                ""),
                            ""))
                    ),
                    IF(
                        OR(IF(
                            ISNUMBER(M193:V193),
                            IF(
                                M$4:V$4=2,
                                M193:V193,
                                ""),
                            "")
                            =0),
                        0,
                        GEOMEAN(IF(
                            ISNUMBER(M193:V193),
                            IF(
                                M$4:V$4=2,
                                M193:V193,
                                ""),
                            "")))
                )
            )
        )
    )
)</f>
        <v>2</v>
      </c>
      <c r="I193" s="191" cm="1">
        <f t="array" ref="I193">IF(
    SUM(IF(
            ISNUMBER(
                IF(
                    $M$5:$V$5,
                    (M193:V193),
                    "")),
            1,
            0))
        =0,
    NA(),
    IF(
        Parameters!$D$15=1,
        IF(
            SUM(--(ISNUMBER(IF($M$5:$V$5=1,(M193:V193),""))))&gt;0,
            MAX(IF(
                ISNUMBER(M193:V193),
                IF(
                    M$5:V$5=1,
                    M193:V193,
                    ""),
                "")),
            MAX(IF(
                ISNUMBER(M193:V193),
                IF(
                    M$5:V$5=2,
                    M193:V193,
                    ""),
                ""))
        ),
        IF(
            Parameters!$D$16=1,
            IFERROR(
                AVERAGE(IF(
                    ISNUMBER(M193:V193),
                    IF(
                        M$5:V$5=1,
                        M193:V193,
                        ""),
                    "")),
                AVERAGE(IF(
                    ISNUMBER(M193:V193),
                    IF(
                        M$5:V$5=2,
                        M193:V193,
                        ""),
                    ""))
            ),
            IF(
                Parameters!$D$17=1,
                IFERROR(
                    IF(
                        OR(
                            IF(
                                ISNUMBER(M193:V193),
                                IF(
                                    M$5:V$5=1,
                                    M193:V193,
                                    ""),
                                "")
                            =0),
                        0,
                        GEOMEAN(IF(
                            ISNUMBER(M193:V193),
                            IF(
                                M$5:V$5=1,
                                M193:V193,
                                ""),
                            ""))
                    ),
                    IF(
                        OR(IF(
                            ISNUMBER(M193:V193),
                            IF(
                                M$5:V$5=2,
                                M193:V193,
                                ""),
                            "")
                            =0),
                        0,
                        GEOMEAN(IF(
                            ISNUMBER(M193:V193),
                            IF(
                                M$5:V$5=2,
                                M193:V193,
                                ""),
                            "")))
                )
            )
        )
    )
)</f>
        <v>10</v>
      </c>
      <c r="J193" s="242">
        <v>45188</v>
      </c>
      <c r="K193" s="242">
        <v>45154</v>
      </c>
      <c r="L193" s="91" t="s">
        <v>315</v>
      </c>
      <c r="M193" s="192">
        <v>2</v>
      </c>
      <c r="N193" s="192" t="s">
        <v>409</v>
      </c>
      <c r="O193" s="192">
        <v>0</v>
      </c>
      <c r="P193" s="192">
        <v>0</v>
      </c>
      <c r="Q193" s="192">
        <v>10</v>
      </c>
      <c r="R193" s="192" t="s">
        <v>409</v>
      </c>
      <c r="S193" s="192">
        <v>2.2000000000000002</v>
      </c>
      <c r="T193" s="192" t="s">
        <v>409</v>
      </c>
      <c r="U193" s="192">
        <v>0</v>
      </c>
      <c r="V193" s="192" t="s">
        <v>409</v>
      </c>
      <c r="W193" s="192">
        <v>1</v>
      </c>
      <c r="X193" s="192" t="s">
        <v>409</v>
      </c>
      <c r="Y193" s="192"/>
      <c r="Z193" s="192"/>
      <c r="AA193" s="80"/>
      <c r="AB193" s="80"/>
      <c r="AC193" s="80"/>
    </row>
    <row r="194" spans="1:40" x14ac:dyDescent="0.2">
      <c r="A194" s="84">
        <v>187</v>
      </c>
      <c r="B194" s="84" t="str">
        <f ca="1"/>
        <v>Syrian Arab Republic</v>
      </c>
      <c r="C194" s="84" t="str">
        <f ca="1"/>
        <v>SYR</v>
      </c>
      <c r="D194" s="219" t="str">
        <f ca="1"/>
        <v>MEA           Middle East &amp; North Africa</v>
      </c>
      <c r="E194" s="219" t="str">
        <f ca="1"/>
        <v>IDA</v>
      </c>
      <c r="F194" s="190"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8.266397845091495</v>
      </c>
      <c r="H194" s="80" cm="1">
        <f t="array" ref="H194">IF(
    SUM(IF(
            ISNUMBER(
                IF(
                    $M$4:$V$4,
                    (M194:V194),
                    "")),
            1,
            0))
        =0,
    NA(),
    IF(
        Parameters!$D$15=1,
        IF(
            SUM(--(ISNUMBER(IF($M$4:$V$4=1,(M194:V194),""))))&gt;0,
            MAX(IF(
                ISNUMBER(M194:V194),
                IF(
                    M$4:V$4=1,
                    M194:V194,
                    ""),
                "")),
            MAX(IF(
                ISNUMBER(M194:V194),
                IF(
                    M$4:V$4=2,
                    M194:V194,
                    ""),
                ""))
        ),
        IF(
            Parameters!$D$16=1,
            IFERROR(
                AVERAGE(IF(
                    ISNUMBER(M194:V194),
                    IF(
                        M$4:V$4=1,
                        M194:V194,
                        ""),
                    "")),
                AVERAGE(IF(
                    ISNUMBER(M194:V194),
                    IF(
                        M$4:V$4=2,
                        M194:V194,
                        ""),
                    ""))
            ),
            IF(
                Parameters!$D$17=1,
                IFERROR(
                    IF(
                        OR(
                            IF(
                                ISNUMBER(M194:V194),
                                IF(
                                    M$4:V$4=1,
                                    M194:V194,
                                    ""),
                                "")
                            =0),
                        0,
                        GEOMEAN(IF(
                            ISNUMBER(M194:V194),
                            IF(
                                M$4:V$4=1,
                                M194:V194,
                                ""),
                            ""))
                    ),
                    IF(
                        OR(IF(
                            ISNUMBER(M194:V194),
                            IF(
                                M$4:V$4=2,
                                M194:V194,
                                ""),
                            "")
                            =0),
                        0,
                        GEOMEAN(IF(
                            ISNUMBER(M194:V194),
                            IF(
                                M$4:V$4=2,
                                M194:V194,
                                ""),
                            "")))
                )
            )
        )
    )
)</f>
        <v>6.8333333333333304</v>
      </c>
      <c r="I194" s="191" cm="1">
        <f t="array" ref="I194">IF(
    SUM(IF(
            ISNUMBER(
                IF(
                    $M$5:$V$5,
                    (M194:V194),
                    "")),
            1,
            0))
        =0,
    NA(),
    IF(
        Parameters!$D$15=1,
        IF(
            SUM(--(ISNUMBER(IF($M$5:$V$5=1,(M194:V194),""))))&gt;0,
            MAX(IF(
                ISNUMBER(M194:V194),
                IF(
                    M$5:V$5=1,
                    M194:V194,
                    ""),
                "")),
            MAX(IF(
                ISNUMBER(M194:V194),
                IF(
                    M$5:V$5=2,
                    M194:V194,
                    ""),
                ""))
        ),
        IF(
            Parameters!$D$16=1,
            IFERROR(
                AVERAGE(IF(
                    ISNUMBER(M194:V194),
                    IF(
                        M$5:V$5=1,
                        M194:V194,
                        ""),
                    "")),
                AVERAGE(IF(
                    ISNUMBER(M194:V194),
                    IF(
                        M$5:V$5=2,
                        M194:V194,
                        ""),
                    ""))
            ),
            IF(
                Parameters!$D$17=1,
                IFERROR(
                    IF(
                        OR(
                            IF(
                                ISNUMBER(M194:V194),
                                IF(
                                    M$5:V$5=1,
                                    M194:V194,
                                    ""),
                                "")
                            =0),
                        0,
                        GEOMEAN(IF(
                            ISNUMBER(M194:V194),
                            IF(
                                M$5:V$5=1,
                                M194:V194,
                                ""),
                            ""))
                    ),
                    IF(
                        OR(IF(
                            ISNUMBER(M194:V194),
                            IF(
                                M$5:V$5=2,
                                M194:V194,
                                ""),
                            "")
                            =0),
                        0,
                        GEOMEAN(IF(
                            ISNUMBER(M194:V194),
                            IF(
                                M$5:V$5=2,
                                M194:V194,
                                ""),
                            "")))
                )
            )
        )
    )
)</f>
        <v>10</v>
      </c>
      <c r="J194" s="242">
        <v>45188</v>
      </c>
      <c r="K194" s="242">
        <v>45188</v>
      </c>
      <c r="L194" s="91" t="s">
        <v>316</v>
      </c>
      <c r="M194" s="192">
        <v>6.8333333333333304</v>
      </c>
      <c r="N194" s="192" t="s">
        <v>409</v>
      </c>
      <c r="O194" s="192">
        <v>0</v>
      </c>
      <c r="P194" s="192">
        <v>10</v>
      </c>
      <c r="Q194" s="192">
        <v>10</v>
      </c>
      <c r="R194" s="192" t="s">
        <v>409</v>
      </c>
      <c r="S194" s="192">
        <v>5.0999999999999996</v>
      </c>
      <c r="T194" s="192" t="s">
        <v>409</v>
      </c>
      <c r="U194" s="192">
        <v>0</v>
      </c>
      <c r="V194" s="192" t="s">
        <v>843</v>
      </c>
      <c r="W194" s="192">
        <v>0.36</v>
      </c>
      <c r="X194" s="192" t="s">
        <v>409</v>
      </c>
      <c r="Y194" s="192"/>
      <c r="Z194" s="192"/>
      <c r="AA194" s="80"/>
      <c r="AB194" s="80"/>
      <c r="AC194" s="80"/>
    </row>
    <row r="195" spans="1:40" x14ac:dyDescent="0.2">
      <c r="A195" s="84">
        <v>188</v>
      </c>
      <c r="B195" s="84" t="str">
        <f ca="1"/>
        <v>Turks and Caicos Islands</v>
      </c>
      <c r="C195" s="84" t="str">
        <f ca="1"/>
        <v>TCA</v>
      </c>
      <c r="D195" s="219" t="str">
        <f ca="1"/>
        <v>LCN           Latin America &amp; Caribbean</v>
      </c>
      <c r="E195" s="219" t="str">
        <f ca="1"/>
        <v>NA</v>
      </c>
      <c r="F195" s="190" t="str">
        <f t="shared" ca="1" si="5"/>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$M$4:$V$4,
                    (M195:V195),
                    "")),
            1,
            0))
        =0,
    NA(),
    IF(
        Parameters!$D$15=1,
        IF(
            SUM(--(ISNUMBER(IF($M$4:$V$4=1,(M195:V195),""))))&gt;0,
            MAX(IF(
                ISNUMBER(M195:V195),
                IF(
                    M$4:V$4=1,
                    M195:V195,
                    ""),
                "")),
            MAX(IF(
                ISNUMBER(M195:V195),
                IF(
                    M$4:V$4=2,
                    M195:V195,
                    ""),
                ""))
        ),
        IF(
            Parameters!$D$16=1,
            IFERROR(
                AVERAGE(IF(
                    ISNUMBER(M195:V195),
                    IF(
                        M$4:V$4=1,
                        M195:V195,
                        ""),
                    "")),
                AVERAGE(IF(
                    ISNUMBER(M195:V195),
                    IF(
                        M$4:V$4=2,
                        M195:V195,
                        ""),
                    ""))
            ),
            IF(
                Parameters!$D$17=1,
                IFERROR(
                    IF(
                        OR(
                            IF(
                                ISNUMBER(M195:V195),
                                IF(
                                    M$4:V$4=1,
                                    M195:V195,
                                    ""),
                                "")
                            =0),
                        0,
                        GEOMEAN(IF(
                            ISNUMBER(M195:V195),
                            IF(
                                M$4:V$4=1,
                                M195:V195,
                                ""),
                            ""))
                    ),
                    IF(
                        OR(IF(
                            ISNUMBER(M195:V195),
                            IF(
                                M$4:V$4=2,
                                M195:V195,
                                ""),
                            "")
                            =0),
                        0,
                        GEOMEAN(IF(
                            ISNUMBER(M195:V195),
                            IF(
                                M$4:V$4=2,
                                M195:V195,
                                ""),
                            "")))
                )
            )
        )
    )
)</f>
        <v>#N/A</v>
      </c>
      <c r="I195" s="191" cm="1">
        <f t="array" ref="I195">IF(
    SUM(IF(
            ISNUMBER(
                IF(
                    $M$5:$V$5,
                    (M195:V195),
                    "")),
            1,
            0))
        =0,
    NA(),
    IF(
        Parameters!$D$15=1,
        IF(
            SUM(--(ISNUMBER(IF($M$5:$V$5=1,(M195:V195),""))))&gt;0,
            MAX(IF(
                ISNUMBER(M195:V195),
                IF(
                    M$5:V$5=1,
                    M195:V195,
                    ""),
                "")),
            MAX(IF(
                ISNUMBER(M195:V195),
                IF(
                    M$5:V$5=2,
                    M195:V195,
                    ""),
                ""))
        ),
        IF(
            Parameters!$D$16=1,
            IFERROR(
                AVERAGE(IF(
                    ISNUMBER(M195:V195),
                    IF(
                        M$5:V$5=1,
                        M195:V195,
                        ""),
                    "")),
                AVERAGE(IF(
                    ISNUMBER(M195:V195),
                    IF(
                        M$5:V$5=2,
                        M195:V195,
                        ""),
                    ""))
            ),
            IF(
                Parameters!$D$17=1,
                IFERROR(
                    IF(
                        OR(
                            IF(
                                ISNUMBER(M195:V195),
                                IF(
                                    M$5:V$5=1,
                                    M195:V195,
                                    ""),
                                "")
                            =0),
                        0,
                        GEOMEAN(IF(
                            ISNUMBER(M195:V195),
                            IF(
                                M$5:V$5=1,
                                M195:V195,
                                ""),
                            ""))
                    ),
                    IF(
                        OR(IF(
                            ISNUMBER(M195:V195),
                            IF(
                                M$5:V$5=2,
                                M195:V195,
                                ""),
                            "")
                            =0),
                        0,
                        GEOMEAN(IF(
                            ISNUMBER(M195:V195),
                            IF(
                                M$5:V$5=2,
                                M195:V195,
                                ""),
                            "")))
                )
            )
        )
    )
)</f>
        <v>0</v>
      </c>
      <c r="J195" s="242" t="s">
        <v>409</v>
      </c>
      <c r="K195" s="242">
        <v>45016</v>
      </c>
      <c r="L195" s="91" t="s">
        <v>717</v>
      </c>
      <c r="M195" s="192" t="s">
        <v>409</v>
      </c>
      <c r="N195" s="192" t="s">
        <v>409</v>
      </c>
      <c r="O195" s="192" t="s">
        <v>409</v>
      </c>
      <c r="P195" s="192">
        <v>0</v>
      </c>
      <c r="Q195" s="192">
        <v>0</v>
      </c>
      <c r="R195" s="192" t="s">
        <v>409</v>
      </c>
      <c r="S195" s="192" t="s">
        <v>409</v>
      </c>
      <c r="T195" s="192" t="s">
        <v>409</v>
      </c>
      <c r="U195" s="192" t="s">
        <v>409</v>
      </c>
      <c r="V195" s="192" t="s">
        <v>409</v>
      </c>
      <c r="W195" s="192">
        <v>0</v>
      </c>
      <c r="X195" s="192" t="s">
        <v>409</v>
      </c>
      <c r="Y195" s="192"/>
      <c r="Z195" s="192"/>
      <c r="AA195" s="80"/>
      <c r="AB195" s="80"/>
      <c r="AC195" s="80"/>
    </row>
    <row r="196" spans="1:40" x14ac:dyDescent="0.2">
      <c r="A196" s="84">
        <v>189</v>
      </c>
      <c r="B196" s="84" t="str">
        <f ca="1"/>
        <v>Chad</v>
      </c>
      <c r="C196" s="84" t="str">
        <f ca="1"/>
        <v>TCD</v>
      </c>
      <c r="D196" s="219" t="str">
        <f ca="1"/>
        <v>SSF           Sub-Saharan Africa</v>
      </c>
      <c r="E196" s="219" t="str">
        <f ca="1"/>
        <v>IDA</v>
      </c>
      <c r="F196" s="190"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0</v>
      </c>
      <c r="H196" s="80" cm="1">
        <f t="array" ref="H196">IF(
    SUM(IF(
            ISNUMBER(
                IF(
                    $M$4:$V$4,
                    (M196:V196),
                    "")),
            1,
            0))
        =0,
    NA(),
    IF(
        Parameters!$D$15=1,
        IF(
            SUM(--(ISNUMBER(IF($M$4:$V$4=1,(M196:V196),""))))&gt;0,
            MAX(IF(
                ISNUMBER(M196:V196),
                IF(
                    M$4:V$4=1,
                    M196:V196,
                    ""),
                "")),
            MAX(IF(
                ISNUMBER(M196:V196),
                IF(
                    M$4:V$4=2,
                    M196:V196,
                    ""),
                ""))
        ),
        IF(
            Parameters!$D$16=1,
            IFERROR(
                AVERAGE(IF(
                    ISNUMBER(M196:V196),
                    IF(
                        M$4:V$4=1,
                        M196:V196,
                        ""),
                    "")),
                AVERAGE(IF(
                    ISNUMBER(M196:V196),
                    IF(
                        M$4:V$4=2,
                        M196:V196,
                        ""),
                    ""))
            ),
            IF(
                Parameters!$D$17=1,
                IFERROR(
                    IF(
                        OR(
                            IF(
                                ISNUMBER(M196:V196),
                                IF(
                                    M$4:V$4=1,
                                    M196:V196,
                                    ""),
                                "")
                            =0),
                        0,
                        GEOMEAN(IF(
                            ISNUMBER(M196:V196),
                            IF(
                                M$4:V$4=1,
                                M196:V196,
                                ""),
                            ""))
                    ),
                    IF(
                        OR(IF(
                            ISNUMBER(M196:V196),
                            IF(
                                M$4:V$4=2,
                                M196:V196,
                                ""),
                            "")
                            =0),
                        0,
                        GEOMEAN(IF(
                            ISNUMBER(M196:V196),
                            IF(
                                M$4:V$4=2,
                                M196:V196,
                                ""),
                            "")))
                )
            )
        )
    )
)</f>
        <v>4.3333333333333304</v>
      </c>
      <c r="I196" s="191" cm="1">
        <f t="array" ref="I196">IF(
    SUM(IF(
            ISNUMBER(
                IF(
                    $M$5:$V$5,
                    (M196:V196),
                    "")),
            1,
            0))
        =0,
    NA(),
    IF(
        Parameters!$D$15=1,
        IF(
            SUM(--(ISNUMBER(IF($M$5:$V$5=1,(M196:V196),""))))&gt;0,
            MAX(IF(
                ISNUMBER(M196:V196),
                IF(
                    M$5:V$5=1,
                    M196:V196,
                    ""),
                "")),
            MAX(IF(
                ISNUMBER(M196:V196),
                IF(
                    M$5:V$5=2,
                    M196:V196,
                    ""),
                ""))
        ),
        IF(
            Parameters!$D$16=1,
            IFERROR(
                AVERAGE(IF(
                    ISNUMBER(M196:V196),
                    IF(
                        M$5:V$5=1,
                        M196:V196,
                        ""),
                    "")),
                AVERAGE(IF(
                    ISNUMBER(M196:V196),
                    IF(
                        M$5:V$5=2,
                        M196:V196,
                        ""),
                    ""))
            ),
            IF(
                Parameters!$D$17=1,
                IFERROR(
                    IF(
                        OR(
                            IF(
                                ISNUMBER(M196:V196),
                                IF(
                                    M$5:V$5=1,
                                    M196:V196,
                                    ""),
                                "")
                            =0),
                        0,
                        GEOMEAN(IF(
                            ISNUMBER(M196:V196),
                            IF(
                                M$5:V$5=1,
                                M196:V196,
                                ""),
                            ""))
                    ),
                    IF(
                        OR(IF(
                            ISNUMBER(M196:V196),
                            IF(
                                M$5:V$5=2,
                                M196:V196,
                                ""),
                            "")
                            =0),
                        0,
                        GEOMEAN(IF(
                            ISNUMBER(M196:V196),
                            IF(
                                M$5:V$5=2,
                                M196:V196,
                                ""),
                            "")))
                )
            )
        )
    )
)</f>
        <v>0</v>
      </c>
      <c r="J196" s="242">
        <v>45188</v>
      </c>
      <c r="K196" s="242">
        <v>45188</v>
      </c>
      <c r="L196" s="91" t="s">
        <v>318</v>
      </c>
      <c r="M196" s="192">
        <v>4.3333333333333304</v>
      </c>
      <c r="N196" s="192" t="s">
        <v>409</v>
      </c>
      <c r="O196" s="192">
        <v>0</v>
      </c>
      <c r="P196" s="192">
        <v>0</v>
      </c>
      <c r="Q196" s="192">
        <v>0</v>
      </c>
      <c r="R196" s="192" t="s">
        <v>409</v>
      </c>
      <c r="S196" s="192">
        <v>3.6</v>
      </c>
      <c r="T196" s="192" t="s">
        <v>409</v>
      </c>
      <c r="U196" s="192">
        <v>0</v>
      </c>
      <c r="V196" s="192" t="s">
        <v>409</v>
      </c>
      <c r="W196" s="192">
        <v>0.133333333333333</v>
      </c>
      <c r="X196" s="192" t="s">
        <v>409</v>
      </c>
      <c r="Y196" s="192"/>
      <c r="Z196" s="192"/>
      <c r="AA196" s="80"/>
      <c r="AB196" s="80"/>
      <c r="AC196" s="80"/>
    </row>
    <row r="197" spans="1:40" x14ac:dyDescent="0.2">
      <c r="A197" s="84">
        <v>190</v>
      </c>
      <c r="B197" s="84" t="str">
        <f ca="1"/>
        <v>Togo</v>
      </c>
      <c r="C197" s="84" t="str">
        <f ca="1"/>
        <v>TGO</v>
      </c>
      <c r="D197" s="219" t="str">
        <f ca="1"/>
        <v>SSF           Sub-Saharan Africa</v>
      </c>
      <c r="E197" s="219" t="str">
        <f ca="1"/>
        <v>IDA</v>
      </c>
      <c r="F197" s="190"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$M$4:$V$4,
                    (M197:V197),
                    "")),
            1,
            0))
        =0,
    NA(),
    IF(
        Parameters!$D$15=1,
        IF(
            SUM(--(ISNUMBER(IF($M$4:$V$4=1,(M197:V197),""))))&gt;0,
            MAX(IF(
                ISNUMBER(M197:V197),
                IF(
                    M$4:V$4=1,
                    M197:V197,
                    ""),
                "")),
            MAX(IF(
                ISNUMBER(M197:V197),
                IF(
                    M$4:V$4=2,
                    M197:V197,
                    ""),
                ""))
        ),
        IF(
            Parameters!$D$16=1,
            IFERROR(
                AVERAGE(IF(
                    ISNUMBER(M197:V197),
                    IF(
                        M$4:V$4=1,
                        M197:V197,
                        ""),
                    "")),
                AVERAGE(IF(
                    ISNUMBER(M197:V197),
                    IF(
                        M$4:V$4=2,
                        M197:V197,
                        ""),
                    ""))
            ),
            IF(
                Parameters!$D$17=1,
                IFERROR(
                    IF(
                        OR(
                            IF(
                                ISNUMBER(M197:V197),
                                IF(
                                    M$4:V$4=1,
                                    M197:V197,
                                    ""),
                                "")
                            =0),
                        0,
                        GEOMEAN(IF(
                            ISNUMBER(M197:V197),
                            IF(
                                M$4:V$4=1,
                                M197:V197,
                                ""),
                            ""))
                    ),
                    IF(
                        OR(IF(
                            ISNUMBER(M197:V197),
                            IF(
                                M$4:V$4=2,
                                M197:V197,
                                ""),
                            "")
                            =0),
                        0,
                        GEOMEAN(IF(
                            ISNUMBER(M197:V197),
                            IF(
                                M$4:V$4=2,
                                M197:V197,
                                ""),
                            "")))
                )
            )
        )
    )
)</f>
        <v>2.3333333333333299</v>
      </c>
      <c r="I197" s="191" cm="1">
        <f t="array" ref="I197">IF(
    SUM(IF(
            ISNUMBER(
                IF(
                    $M$5:$V$5,
                    (M197:V197),
                    "")),
            1,
            0))
        =0,
    NA(),
    IF(
        Parameters!$D$15=1,
        IF(
            SUM(--(ISNUMBER(IF($M$5:$V$5=1,(M197:V197),""))))&gt;0,
            MAX(IF(
                ISNUMBER(M197:V197),
                IF(
                    M$5:V$5=1,
                    M197:V197,
                    ""),
                "")),
            MAX(IF(
                ISNUMBER(M197:V197),
                IF(
                    M$5:V$5=2,
                    M197:V197,
                    ""),
                ""))
        ),
        IF(
            Parameters!$D$16=1,
            IFERROR(
                AVERAGE(IF(
                    ISNUMBER(M197:V197),
                    IF(
                        M$5:V$5=1,
                        M197:V197,
                        ""),
                    "")),
                AVERAGE(IF(
                    ISNUMBER(M197:V197),
                    IF(
                        M$5:V$5=2,
                        M197:V197,
                        ""),
                    ""))
            ),
            IF(
                Parameters!$D$17=1,
                IFERROR(
                    IF(
                        OR(
                            IF(
                                ISNUMBER(M197:V197),
                                IF(
                                    M$5:V$5=1,
                                    M197:V197,
                                    ""),
                                "")
                            =0),
                        0,
                        GEOMEAN(IF(
                            ISNUMBER(M197:V197),
                            IF(
                                M$5:V$5=1,
                                M197:V197,
                                ""),
                            ""))
                    ),
                    IF(
                        OR(IF(
                            ISNUMBER(M197:V197),
                            IF(
                                M$5:V$5=2,
                                M197:V197,
                                ""),
                            "")
                            =0),
                        0,
                        GEOMEAN(IF(
                            ISNUMBER(M197:V197),
                            IF(
                                M$5:V$5=2,
                                M197:V197,
                                ""),
                            "")))
                )
            )
        )
    )
)</f>
        <v>0</v>
      </c>
      <c r="J197" s="242">
        <v>45188</v>
      </c>
      <c r="K197" s="242">
        <v>45154</v>
      </c>
      <c r="L197" s="91" t="s">
        <v>320</v>
      </c>
      <c r="M197" s="192">
        <v>2.3333333333333299</v>
      </c>
      <c r="N197" s="192" t="s">
        <v>409</v>
      </c>
      <c r="O197" s="192">
        <v>0</v>
      </c>
      <c r="P197" s="192">
        <v>0</v>
      </c>
      <c r="Q197" s="192">
        <v>0</v>
      </c>
      <c r="R197" s="192" t="s">
        <v>409</v>
      </c>
      <c r="S197" s="192">
        <v>2.4</v>
      </c>
      <c r="T197" s="192" t="s">
        <v>409</v>
      </c>
      <c r="U197" s="192">
        <v>0</v>
      </c>
      <c r="V197" s="192" t="s">
        <v>409</v>
      </c>
      <c r="W197" s="192">
        <v>7.69230769230769E-2</v>
      </c>
      <c r="X197" s="192" t="s">
        <v>409</v>
      </c>
      <c r="Y197" s="192"/>
      <c r="Z197" s="192"/>
      <c r="AA197" s="80"/>
      <c r="AB197" s="80"/>
      <c r="AC197" s="80"/>
    </row>
    <row r="198" spans="1:40" x14ac:dyDescent="0.2">
      <c r="A198" s="84">
        <v>191</v>
      </c>
      <c r="B198" s="84" t="str">
        <f ca="1"/>
        <v>Thailand</v>
      </c>
      <c r="C198" s="84" t="str">
        <f ca="1"/>
        <v>THA</v>
      </c>
      <c r="D198" s="84" t="str">
        <f ca="1"/>
        <v>EAS           East Asia &amp; Pacific</v>
      </c>
      <c r="E198" s="84" t="str">
        <f ca="1"/>
        <v>IBRD</v>
      </c>
      <c r="F198" s="190"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8.9442719099991592</v>
      </c>
      <c r="H198" s="80" cm="1">
        <f t="array" ref="H198">IF(
    SUM(IF(
            ISNUMBER(
                IF(
                    $M$4:$V$4,
                    (M198:V198),
                    "")),
            1,
            0))
        =0,
    NA(),
    IF(
        Parameters!$D$15=1,
        IF(
            SUM(--(ISNUMBER(IF($M$4:$V$4=1,(M198:V198),""))))&gt;0,
            MAX(IF(
                ISNUMBER(M198:V198),
                IF(
                    M$4:V$4=1,
                    M198:V198,
                    ""),
                "")),
            MAX(IF(
                ISNUMBER(M198:V198),
                IF(
                    M$4:V$4=2,
                    M198:V198,
                    ""),
                ""))
        ),
        IF(
            Parameters!$D$16=1,
            IFERROR(
                AVERAGE(IF(
                    ISNUMBER(M198:V198),
                    IF(
                        M$4:V$4=1,
                        M198:V198,
                        ""),
                    "")),
                AVERAGE(IF(
                    ISNUMBER(M198:V198),
                    IF(
                        M$4:V$4=2,
                        M198:V198,
                        ""),
                    ""))
            ),
            IF(
                Parameters!$D$17=1,
                IFERROR(
                    IF(
                        OR(
                            IF(
                                ISNUMBER(M198:V198),
                                IF(
                                    M$4:V$4=1,
                                    M198:V198,
                                    ""),
                                "")
                            =0),
                        0,
                        GEOMEAN(IF(
                            ISNUMBER(M198:V198),
                            IF(
                                M$4:V$4=1,
                                M198:V198,
                                ""),
                            ""))
                    ),
                    IF(
                        OR(IF(
                            ISNUMBER(M198:V198),
                            IF(
                                M$4:V$4=2,
                                M198:V198,
                                ""),
                            "")
                            =0),
                        0,
                        GEOMEAN(IF(
                            ISNUMBER(M198:V198),
                            IF(
                                M$4:V$4=2,
                                M198:V198,
                                ""),
                            "")))
                )
            )
        )
    )
)</f>
        <v>8</v>
      </c>
      <c r="I198" s="191" cm="1">
        <f t="array" ref="I198">IF(
    SUM(IF(
            ISNUMBER(
                IF(
                    $M$5:$V$5,
                    (M198:V198),
                    "")),
            1,
            0))
        =0,
    NA(),
    IF(
        Parameters!$D$15=1,
        IF(
            SUM(--(ISNUMBER(IF($M$5:$V$5=1,(M198:V198),""))))&gt;0,
            MAX(IF(
                ISNUMBER(M198:V198),
                IF(
                    M$5:V$5=1,
                    M198:V198,
                    ""),
                "")),
            MAX(IF(
                ISNUMBER(M198:V198),
                IF(
                    M$5:V$5=2,
                    M198:V198,
                    ""),
                ""))
        ),
        IF(
            Parameters!$D$16=1,
            IFERROR(
                AVERAGE(IF(
                    ISNUMBER(M198:V198),
                    IF(
                        M$5:V$5=1,
                        M198:V198,
                        ""),
                    "")),
                AVERAGE(IF(
                    ISNUMBER(M198:V198),
                    IF(
                        M$5:V$5=2,
                        M198:V198,
                        ""),
                    ""))
            ),
            IF(
                Parameters!$D$17=1,
                IFERROR(
                    IF(
                        OR(
                            IF(
                                ISNUMBER(M198:V198),
                                IF(
                                    M$5:V$5=1,
                                    M198:V198,
                                    ""),
                                "")
                            =0),
                        0,
                        GEOMEAN(IF(
                            ISNUMBER(M198:V198),
                            IF(
                                M$5:V$5=1,
                                M198:V198,
                                ""),
                            ""))
                    ),
                    IF(
                        OR(IF(
                            ISNUMBER(M198:V198),
                            IF(
                                M$5:V$5=2,
                                M198:V198,
                                ""),
                            "")
                            =0),
                        0,
                        GEOMEAN(IF(
                            ISNUMBER(M198:V198),
                            IF(
                                M$5:V$5=2,
                                M198:V198,
                                ""),
                            "")))
                )
            )
        )
    )
)</f>
        <v>10</v>
      </c>
      <c r="J198" s="242">
        <v>45188</v>
      </c>
      <c r="K198" s="242">
        <v>45188</v>
      </c>
      <c r="L198" s="91" t="s">
        <v>322</v>
      </c>
      <c r="M198" s="192">
        <v>8</v>
      </c>
      <c r="N198" s="192">
        <v>0</v>
      </c>
      <c r="O198" s="192">
        <v>0</v>
      </c>
      <c r="P198" s="192">
        <v>0</v>
      </c>
      <c r="Q198" s="192">
        <v>10</v>
      </c>
      <c r="R198" s="192" t="s">
        <v>409</v>
      </c>
      <c r="S198" s="192">
        <v>5.8</v>
      </c>
      <c r="T198" s="192" t="s">
        <v>919</v>
      </c>
      <c r="U198" s="192">
        <v>0</v>
      </c>
      <c r="V198" s="192" t="s">
        <v>409</v>
      </c>
      <c r="W198" s="192">
        <v>0.38095238095237999</v>
      </c>
      <c r="X198" s="192" t="s">
        <v>409</v>
      </c>
      <c r="Y198" s="80"/>
      <c r="Z198" s="80"/>
      <c r="AA198" s="80"/>
      <c r="AB198" s="80"/>
      <c r="AC198" s="80"/>
      <c r="AD198" s="80"/>
      <c r="AE198" s="80"/>
    </row>
    <row r="199" spans="1:40" x14ac:dyDescent="0.2">
      <c r="A199" s="84">
        <v>192</v>
      </c>
      <c r="B199" s="84" t="str">
        <f ca="1"/>
        <v>Tajikistan</v>
      </c>
      <c r="C199" s="84" t="str">
        <f ca="1"/>
        <v>TJK</v>
      </c>
      <c r="D199" s="84" t="str">
        <f ca="1"/>
        <v>ECS           Europe &amp; Central Asia</v>
      </c>
      <c r="E199" s="84" t="str">
        <f ca="1"/>
        <v>IDA</v>
      </c>
      <c r="F199" s="190"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8.1649658092772555</v>
      </c>
      <c r="H199" s="80" cm="1">
        <f t="array" ref="H199">IF(
    SUM(IF(
            ISNUMBER(
                IF(
                    $M$4:$V$4,
                    (M199:V199),
                    "")),
            1,
            0))
        =0,
    NA(),
    IF(
        Parameters!$D$15=1,
        IF(
            SUM(--(ISNUMBER(IF($M$4:$V$4=1,(M199:V199),""))))&gt;0,
            MAX(IF(
                ISNUMBER(M199:V199),
                IF(
                    M$4:V$4=1,
                    M199:V199,
                    ""),
                "")),
            MAX(IF(
                ISNUMBER(M199:V199),
                IF(
                    M$4:V$4=2,
                    M199:V199,
                    ""),
                ""))
        ),
        IF(
            Parameters!$D$16=1,
            IFERROR(
                AVERAGE(IF(
                    ISNUMBER(M199:V199),
                    IF(
                        M$4:V$4=1,
                        M199:V199,
                        ""),
                    "")),
                AVERAGE(IF(
                    ISNUMBER(M199:V199),
                    IF(
                        M$4:V$4=2,
                        M199:V199,
                        ""),
                    ""))
            ),
            IF(
                Parameters!$D$17=1,
                IFERROR(
                    IF(
                        OR(
                            IF(
                                ISNUMBER(M199:V199),
                                IF(
                                    M$4:V$4=1,
                                    M199:V199,
                                    ""),
                                "")
                            =0),
                        0,
                        GEOMEAN(IF(
                            ISNUMBER(M199:V199),
                            IF(
                                M$4:V$4=1,
                                M199:V199,
                                ""),
                            ""))
                    ),
                    IF(
                        OR(IF(
                            ISNUMBER(M199:V199),
                            IF(
                                M$4:V$4=2,
                                M199:V199,
                                ""),
                            "")
                            =0),
                        0,
                        GEOMEAN(IF(
                            ISNUMBER(M199:V199),
                            IF(
                                M$4:V$4=2,
                                M199:V199,
                                ""),
                            "")))
                )
            )
        )
    )
)</f>
        <v>6.6666666666666599</v>
      </c>
      <c r="I199" s="191" cm="1">
        <f t="array" ref="I199">IF(
    SUM(IF(
            ISNUMBER(
                IF(
                    $M$5:$V$5,
                    (M199:V199),
                    "")),
            1,
            0))
        =0,
    NA(),
    IF(
        Parameters!$D$15=1,
        IF(
            SUM(--(ISNUMBER(IF($M$5:$V$5=1,(M199:V199),""))))&gt;0,
            MAX(IF(
                ISNUMBER(M199:V199),
                IF(
                    M$5:V$5=1,
                    M199:V199,
                    ""),
                "")),
            MAX(IF(
                ISNUMBER(M199:V199),
                IF(
                    M$5:V$5=2,
                    M199:V199,
                    ""),
                ""))
        ),
        IF(
            Parameters!$D$16=1,
            IFERROR(
                AVERAGE(IF(
                    ISNUMBER(M199:V199),
                    IF(
                        M$5:V$5=1,
                        M199:V199,
                        ""),
                    "")),
                AVERAGE(IF(
                    ISNUMBER(M199:V199),
                    IF(
                        M$5:V$5=2,
                        M199:V199,
                        ""),
                    ""))
            ),
            IF(
                Parameters!$D$17=1,
                IFERROR(
                    IF(
                        OR(
                            IF(
                                ISNUMBER(M199:V199),
                                IF(
                                    M$5:V$5=1,
                                    M199:V199,
                                    ""),
                                "")
                            =0),
                        0,
                        GEOMEAN(IF(
                            ISNUMBER(M199:V199),
                            IF(
                                M$5:V$5=1,
                                M199:V199,
                                ""),
                            ""))
                    ),
                    IF(
                        OR(IF(
                            ISNUMBER(M199:V199),
                            IF(
                                M$5:V$5=2,
                                M199:V199,
                                ""),
                            "")
                            =0),
                        0,
                        GEOMEAN(IF(
                            ISNUMBER(M199:V199),
                            IF(
                                M$5:V$5=2,
                                M199:V199,
                                ""),
                            "")))
                )
            )
        )
    )
)</f>
        <v>10</v>
      </c>
      <c r="J199" s="242">
        <v>45188</v>
      </c>
      <c r="K199" s="242">
        <v>45188</v>
      </c>
      <c r="L199" s="91" t="s">
        <v>324</v>
      </c>
      <c r="M199" s="192">
        <v>6.6666666666666599</v>
      </c>
      <c r="N199" s="192">
        <v>0</v>
      </c>
      <c r="O199" s="192">
        <v>0</v>
      </c>
      <c r="P199" s="192">
        <v>0</v>
      </c>
      <c r="Q199" s="192">
        <v>10</v>
      </c>
      <c r="R199" s="192" t="s">
        <v>409</v>
      </c>
      <c r="S199" s="192">
        <v>5</v>
      </c>
      <c r="T199" s="192" t="s">
        <v>901</v>
      </c>
      <c r="U199" s="192">
        <v>0</v>
      </c>
      <c r="V199" s="192" t="s">
        <v>409</v>
      </c>
      <c r="W199" s="192">
        <v>0.45</v>
      </c>
      <c r="X199" s="192" t="s">
        <v>409</v>
      </c>
      <c r="Y199" s="80"/>
      <c r="Z199" s="80"/>
      <c r="AA199" s="80"/>
      <c r="AB199" s="80"/>
      <c r="AC199" s="80"/>
      <c r="AD199" s="80"/>
      <c r="AE199" s="80"/>
      <c r="AF199" s="81"/>
      <c r="AG199" s="81"/>
      <c r="AH199" s="81"/>
      <c r="AI199" s="81"/>
      <c r="AJ199" s="81"/>
      <c r="AK199" s="81"/>
      <c r="AL199" s="81"/>
      <c r="AM199" s="81"/>
      <c r="AN199" s="81"/>
    </row>
    <row r="200" spans="1:40" x14ac:dyDescent="0.2">
      <c r="A200" s="84">
        <v>193</v>
      </c>
      <c r="B200" s="84" t="str">
        <f ca="1"/>
        <v>Turkmenistan</v>
      </c>
      <c r="C200" s="84" t="str">
        <f ca="1"/>
        <v>TKM</v>
      </c>
      <c r="D200" s="84" t="str">
        <f ca="1"/>
        <v>ECS           Europe &amp; Central Asia</v>
      </c>
      <c r="E200" s="84" t="str">
        <f ca="1"/>
        <v>IBRD</v>
      </c>
      <c r="F200" s="190"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7.1879528842826037</v>
      </c>
      <c r="H200" s="80" cm="1">
        <f t="array" ref="H200">IF(
    SUM(IF(
            ISNUMBER(
                IF(
                    $M$4:$V$4,
                    (M200:V200),
                    "")),
            1,
            0))
        =0,
    NA(),
    IF(
        Parameters!$D$15=1,
        IF(
            SUM(--(ISNUMBER(IF($M$4:$V$4=1,(M200:V200),""))))&gt;0,
            MAX(IF(
                ISNUMBER(M200:V200),
                IF(
                    M$4:V$4=1,
                    M200:V200,
                    ""),
                "")),
            MAX(IF(
                ISNUMBER(M200:V200),
                IF(
                    M$4:V$4=2,
                    M200:V200,
                    ""),
                ""))
        ),
        IF(
            Parameters!$D$16=1,
            IFERROR(
                AVERAGE(IF(
                    ISNUMBER(M200:V200),
                    IF(
                        M$4:V$4=1,
                        M200:V200,
                        ""),
                    "")),
                AVERAGE(IF(
                    ISNUMBER(M200:V200),
                    IF(
                        M$4:V$4=2,
                        M200:V200,
                        ""),
                    ""))
            ),
            IF(
                Parameters!$D$17=1,
                IFERROR(
                    IF(
                        OR(
                            IF(
                                ISNUMBER(M200:V200),
                                IF(
                                    M$4:V$4=1,
                                    M200:V200,
                                    ""),
                                "")
                            =0),
                        0,
                        GEOMEAN(IF(
                            ISNUMBER(M200:V200),
                            IF(
                                M$4:V$4=1,
                                M200:V200,
                                ""),
                            ""))
                    ),
                    IF(
                        OR(IF(
                            ISNUMBER(M200:V200),
                            IF(
                                M$4:V$4=2,
                                M200:V200,
                                ""),
                            "")
                            =0),
                        0,
                        GEOMEAN(IF(
                            ISNUMBER(M200:V200),
                            IF(
                                M$4:V$4=2,
                                M200:V200,
                                ""),
                            "")))
                )
            )
        )
    )
)</f>
        <v>5.1666666666666599</v>
      </c>
      <c r="I200" s="191" cm="1">
        <f t="array" ref="I200">IF(
    SUM(IF(
            ISNUMBER(
                IF(
                    $M$5:$V$5,
                    (M200:V200),
                    "")),
            1,
            0))
        =0,
    NA(),
    IF(
        Parameters!$D$15=1,
        IF(
            SUM(--(ISNUMBER(IF($M$5:$V$5=1,(M200:V200),""))))&gt;0,
            MAX(IF(
                ISNUMBER(M200:V200),
                IF(
                    M$5:V$5=1,
                    M200:V200,
                    ""),
                "")),
            MAX(IF(
                ISNUMBER(M200:V200),
                IF(
                    M$5:V$5=2,
                    M200:V200,
                    ""),
                ""))
        ),
        IF(
            Parameters!$D$16=1,
            IFERROR(
                AVERAGE(IF(
                    ISNUMBER(M200:V200),
                    IF(
                        M$5:V$5=1,
                        M200:V200,
                        ""),
                    "")),
                AVERAGE(IF(
                    ISNUMBER(M200:V200),
                    IF(
                        M$5:V$5=2,
                        M200:V200,
                        ""),
                    ""))
            ),
            IF(
                Parameters!$D$17=1,
                IFERROR(
                    IF(
                        OR(
                            IF(
                                ISNUMBER(M200:V200),
                                IF(
                                    M$5:V$5=1,
                                    M200:V200,
                                    ""),
                                "")
                            =0),
                        0,
                        GEOMEAN(IF(
                            ISNUMBER(M200:V200),
                            IF(
                                M$5:V$5=1,
                                M200:V200,
                                ""),
                            ""))
                    ),
                    IF(
                        OR(IF(
                            ISNUMBER(M200:V200),
                            IF(
                                M$5:V$5=2,
                                M200:V200,
                                ""),
                            "")
                            =0),
                        0,
                        GEOMEAN(IF(
                            ISNUMBER(M200:V200),
                            IF(
                                M$5:V$5=2,
                                M200:V200,
                                ""),
                            "")))
                )
            )
        )
    )
)</f>
        <v>10</v>
      </c>
      <c r="J200" s="242">
        <v>45188</v>
      </c>
      <c r="K200" s="242">
        <v>45188</v>
      </c>
      <c r="L200" s="91" t="s">
        <v>326</v>
      </c>
      <c r="M200" s="192">
        <v>5.1666666666666599</v>
      </c>
      <c r="N200" s="192" t="s">
        <v>409</v>
      </c>
      <c r="O200" s="192">
        <v>0</v>
      </c>
      <c r="P200" s="192">
        <v>0</v>
      </c>
      <c r="Q200" s="192">
        <v>10</v>
      </c>
      <c r="R200" s="192" t="s">
        <v>409</v>
      </c>
      <c r="S200" s="192">
        <v>4.0999999999999996</v>
      </c>
      <c r="T200" s="192" t="s">
        <v>409</v>
      </c>
      <c r="U200" s="192">
        <v>0</v>
      </c>
      <c r="V200" s="192" t="s">
        <v>409</v>
      </c>
      <c r="W200" s="192">
        <v>0.60655737704918</v>
      </c>
      <c r="X200" s="192" t="s">
        <v>409</v>
      </c>
      <c r="Y200" s="80"/>
      <c r="Z200" s="80"/>
      <c r="AA200" s="80"/>
      <c r="AB200" s="80"/>
      <c r="AC200" s="80"/>
      <c r="AD200" s="80"/>
      <c r="AE200" s="80"/>
      <c r="AF200" s="81"/>
      <c r="AG200" s="81"/>
      <c r="AH200" s="81"/>
      <c r="AI200" s="81"/>
      <c r="AJ200" s="81"/>
      <c r="AK200" s="81"/>
      <c r="AL200" s="81"/>
      <c r="AM200" s="81"/>
      <c r="AN200" s="81"/>
    </row>
    <row r="201" spans="1:40" x14ac:dyDescent="0.2">
      <c r="A201" s="84">
        <v>194</v>
      </c>
      <c r="B201" s="84" t="str">
        <f ca="1"/>
        <v>Timor-Leste</v>
      </c>
      <c r="C201" s="84" t="str">
        <f ca="1"/>
        <v>TLS</v>
      </c>
      <c r="D201" s="84" t="str">
        <f ca="1"/>
        <v>EAS           East Asia &amp; Pacific</v>
      </c>
      <c r="E201" s="84" t="str">
        <f ca="1"/>
        <v>Blend</v>
      </c>
      <c r="F201" s="190"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6.0553007081949781</v>
      </c>
      <c r="H201" s="80" cm="1">
        <f t="array" ref="H201">IF(
    SUM(IF(
            ISNUMBER(
                IF(
                    $M$4:$V$4,
                    (M201:V201),
                    "")),
            1,
            0))
        =0,
    NA(),
    IF(
        Parameters!$D$15=1,
        IF(
            SUM(--(ISNUMBER(IF($M$4:$V$4=1,(M201:V201),""))))&gt;0,
            MAX(IF(
                ISNUMBER(M201:V201),
                IF(
                    M$4:V$4=1,
                    M201:V201,
                    ""),
                "")),
            MAX(IF(
                ISNUMBER(M201:V201),
                IF(
                    M$4:V$4=2,
                    M201:V201,
                    ""),
                ""))
        ),
        IF(
            Parameters!$D$16=1,
            IFERROR(
                AVERAGE(IF(
                    ISNUMBER(M201:V201),
                    IF(
                        M$4:V$4=1,
                        M201:V201,
                        ""),
                    "")),
                AVERAGE(IF(
                    ISNUMBER(M201:V201),
                    IF(
                        M$4:V$4=2,
                        M201:V201,
                        ""),
                    ""))
            ),
            IF(
                Parameters!$D$17=1,
                IFERROR(
                    IF(
                        OR(
                            IF(
                                ISNUMBER(M201:V201),
                                IF(
                                    M$4:V$4=1,
                                    M201:V201,
                                    ""),
                                "")
                            =0),
                        0,
                        GEOMEAN(IF(
                            ISNUMBER(M201:V201),
                            IF(
                                M$4:V$4=1,
                                M201:V201,
                                ""),
                            ""))
                    ),
                    IF(
                        OR(IF(
                            ISNUMBER(M201:V201),
                            IF(
                                M$4:V$4=2,
                                M201:V201,
                                ""),
                            "")
                            =0),
                        0,
                        GEOMEAN(IF(
                            ISNUMBER(M201:V201),
                            IF(
                                M$4:V$4=2,
                                M201:V201,
                                ""),
                            "")))
                )
            )
        )
    )
)</f>
        <v>3.6666666666666599</v>
      </c>
      <c r="I201" s="191" cm="1">
        <f t="array" ref="I201">IF(
    SUM(IF(
            ISNUMBER(
                IF(
                    $M$5:$V$5,
                    (M201:V201),
                    "")),
            1,
            0))
        =0,
    NA(),
    IF(
        Parameters!$D$15=1,
        IF(
            SUM(--(ISNUMBER(IF($M$5:$V$5=1,(M201:V201),""))))&gt;0,
            MAX(IF(
                ISNUMBER(M201:V201),
                IF(
                    M$5:V$5=1,
                    M201:V201,
                    ""),
                "")),
            MAX(IF(
                ISNUMBER(M201:V201),
                IF(
                    M$5:V$5=2,
                    M201:V201,
                    ""),
                ""))
        ),
        IF(
            Parameters!$D$16=1,
            IFERROR(
                AVERAGE(IF(
                    ISNUMBER(M201:V201),
                    IF(
                        M$5:V$5=1,
                        M201:V201,
                        ""),
                    "")),
                AVERAGE(IF(
                    ISNUMBER(M201:V201),
                    IF(
                        M$5:V$5=2,
                        M201:V201,
                        ""),
                    ""))
            ),
            IF(
                Parameters!$D$17=1,
                IFERROR(
                    IF(
                        OR(
                            IF(
                                ISNUMBER(M201:V201),
                                IF(
                                    M$5:V$5=1,
                                    M201:V201,
                                    ""),
                                "")
                            =0),
                        0,
                        GEOMEAN(IF(
                            ISNUMBER(M201:V201),
                            IF(
                                M$5:V$5=1,
                                M201:V201,
                                ""),
                            ""))
                    ),
                    IF(
                        OR(IF(
                            ISNUMBER(M201:V201),
                            IF(
                                M$5:V$5=2,
                                M201:V201,
                                ""),
                            "")
                            =0),
                        0,
                        GEOMEAN(IF(
                            ISNUMBER(M201:V201),
                            IF(
                                M$5:V$5=2,
                                M201:V201,
                                ""),
                            "")))
                )
            )
        )
    )
)</f>
        <v>10</v>
      </c>
      <c r="J201" s="242">
        <v>45188</v>
      </c>
      <c r="K201" s="242">
        <v>45188</v>
      </c>
      <c r="L201" s="91" t="s">
        <v>328</v>
      </c>
      <c r="M201" s="192">
        <v>3.6666666666666599</v>
      </c>
      <c r="N201" s="192" t="s">
        <v>409</v>
      </c>
      <c r="O201" s="192">
        <v>0</v>
      </c>
      <c r="P201" s="192">
        <v>0</v>
      </c>
      <c r="Q201" s="192">
        <v>10</v>
      </c>
      <c r="R201" s="192" t="s">
        <v>409</v>
      </c>
      <c r="S201" s="192">
        <v>3.2</v>
      </c>
      <c r="T201" s="192" t="s">
        <v>409</v>
      </c>
      <c r="U201" s="192">
        <v>0</v>
      </c>
      <c r="V201" s="192" t="s">
        <v>409</v>
      </c>
      <c r="W201" s="192">
        <v>0.66666666666666596</v>
      </c>
      <c r="X201" s="192" t="s">
        <v>409</v>
      </c>
      <c r="Y201" s="181" t="str">
        <f>IFERROR(INDEX('Data Dictionary'!$I$8:$I$39,MATCH(Y7,'Data Dictionary'!$K$8:$K$39,0)),"")</f>
        <v/>
      </c>
      <c r="Z201" s="181" t="str">
        <f>IFERROR(INDEX('Data Dictionary'!$I$8:$I$39,MATCH(Z7,'Data Dictionary'!$K$8:$K$39,0)),"")</f>
        <v/>
      </c>
      <c r="AA201" s="80" t="str">
        <f>IFERROR(INDEX('Data Dictionary'!$I$8:$I$34,MATCH(AA7,'Data Dictionary'!$M$8:$M$34,0)),"")</f>
        <v/>
      </c>
      <c r="AB201" s="80" t="str">
        <f>IFERROR(INDEX('Data Dictionary'!$I$8:$I$34,MATCH(AB7,'Data Dictionary'!$M$8:$M$34,0)),"")</f>
        <v/>
      </c>
      <c r="AC201" s="80" t="str">
        <f>IFERROR(INDEX('Data Dictionary'!$I$8:$I$34,MATCH(AC7,'Data Dictionary'!$M$8:$M$34,0)),"")</f>
        <v/>
      </c>
      <c r="AD201" s="80" t="str">
        <f>IFERROR(INDEX('Data Dictionary'!$I$8:$I$34,MATCH(AD7,'Data Dictionary'!$M$8:$M$34,0)),"")</f>
        <v/>
      </c>
      <c r="AE201" s="80" t="str">
        <f>IFERROR(INDEX('Data Dictionary'!$I$8:$I$34,MATCH(AE7,'Data Dictionary'!$M$8:$M$34,0)),"")</f>
        <v/>
      </c>
      <c r="AF201" s="81"/>
      <c r="AG201" s="81"/>
      <c r="AH201" s="81"/>
      <c r="AI201" s="81"/>
      <c r="AJ201" s="81"/>
      <c r="AK201" s="81"/>
      <c r="AL201" s="81"/>
      <c r="AM201" s="81"/>
      <c r="AN201" s="81"/>
    </row>
    <row r="202" spans="1:40" x14ac:dyDescent="0.2">
      <c r="A202" s="84">
        <v>195</v>
      </c>
      <c r="B202" s="84" t="str">
        <f ca="1"/>
        <v>Tonga</v>
      </c>
      <c r="C202" s="84" t="str">
        <f ca="1"/>
        <v>TON</v>
      </c>
      <c r="D202" s="84" t="str">
        <f ca="1"/>
        <v>EAS           East Asia &amp; Pacific</v>
      </c>
      <c r="E202" s="84" t="str">
        <f ca="1"/>
        <v>IDA</v>
      </c>
      <c r="F202" s="190"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$M$4:$V$4,
                    (M202:V202),
                    "")),
            1,
            0))
        =0,
    NA(),
    IF(
        Parameters!$D$15=1,
        IF(
            SUM(--(ISNUMBER(IF($M$4:$V$4=1,(M202:V202),""))))&gt;0,
            MAX(IF(
                ISNUMBER(M202:V202),
                IF(
                    M$4:V$4=1,
                    M202:V202,
                    ""),
                "")),
            MAX(IF(
                ISNUMBER(M202:V202),
                IF(
                    M$4:V$4=2,
                    M202:V202,
                    ""),
                ""))
        ),
        IF(
            Parameters!$D$16=1,
            IFERROR(
                AVERAGE(IF(
                    ISNUMBER(M202:V202),
                    IF(
                        M$4:V$4=1,
                        M202:V202,
                        ""),
                    "")),
                AVERAGE(IF(
                    ISNUMBER(M202:V202),
                    IF(
                        M$4:V$4=2,
                        M202:V202,
                        ""),
                    ""))
            ),
            IF(
                Parameters!$D$17=1,
                IFERROR(
                    IF(
                        OR(
                            IF(
                                ISNUMBER(M202:V202),
                                IF(
                                    M$4:V$4=1,
                                    M202:V202,
                                    ""),
                                "")
                            =0),
                        0,
                        GEOMEAN(IF(
                            ISNUMBER(M202:V202),
                            IF(
                                M$4:V$4=1,
                                M202:V202,
                                ""),
                            ""))
                    ),
                    IF(
                        OR(IF(
                            ISNUMBER(M202:V202),
                            IF(
                                M$4:V$4=2,
                                M202:V202,
                                ""),
                            "")
                            =0),
                        0,
                        GEOMEAN(IF(
                            ISNUMBER(M202:V202),
                            IF(
                                M$4:V$4=2,
                                M202:V202,
                                ""),
                            "")))
                )
            )
        )
    )
)</f>
        <v>4.6666666666666599</v>
      </c>
      <c r="I202" s="191" cm="1">
        <f t="array" ref="I202">IF(
    SUM(IF(
            ISNUMBER(
                IF(
                    $M$5:$V$5,
                    (M202:V202),
                    "")),
            1,
            0))
        =0,
    NA(),
    IF(
        Parameters!$D$15=1,
        IF(
            SUM(--(ISNUMBER(IF($M$5:$V$5=1,(M202:V202),""))))&gt;0,
            MAX(IF(
                ISNUMBER(M202:V202),
                IF(
                    M$5:V$5=1,
                    M202:V202,
                    ""),
                "")),
            MAX(IF(
                ISNUMBER(M202:V202),
                IF(
                    M$5:V$5=2,
                    M202:V202,
                    ""),
                ""))
        ),
        IF(
            Parameters!$D$16=1,
            IFERROR(
                AVERAGE(IF(
                    ISNUMBER(M202:V202),
                    IF(
                        M$5:V$5=1,
                        M202:V202,
                        ""),
                    "")),
                AVERAGE(IF(
                    ISNUMBER(M202:V202),
                    IF(
                        M$5:V$5=2,
                        M202:V202,
                        ""),
                    ""))
            ),
            IF(
                Parameters!$D$17=1,
                IFERROR(
                    IF(
                        OR(
                            IF(
                                ISNUMBER(M202:V202),
                                IF(
                                    M$5:V$5=1,
                                    M202:V202,
                                    ""),
                                "")
                            =0),
                        0,
                        GEOMEAN(IF(
                            ISNUMBER(M202:V202),
                            IF(
                                M$5:V$5=1,
                                M202:V202,
                                ""),
                            ""))
                    ),
                    IF(
                        OR(IF(
                            ISNUMBER(M202:V202),
                            IF(
                                M$5:V$5=2,
                                M202:V202,
                                ""),
                            "")
                            =0),
                        0,
                        GEOMEAN(IF(
                            ISNUMBER(M202:V202),
                            IF(
                                M$5:V$5=2,
                                M202:V202,
                                ""),
                            "")))
                )
            )
        )
    )
)</f>
        <v>0</v>
      </c>
      <c r="J202" s="242">
        <v>45188</v>
      </c>
      <c r="K202" s="242">
        <v>45019</v>
      </c>
      <c r="L202" s="91" t="s">
        <v>330</v>
      </c>
      <c r="M202" s="192">
        <v>4.6666666666666599</v>
      </c>
      <c r="N202" s="192" t="s">
        <v>409</v>
      </c>
      <c r="O202" s="192">
        <v>0</v>
      </c>
      <c r="P202" s="192">
        <v>0</v>
      </c>
      <c r="Q202" s="192">
        <v>0</v>
      </c>
      <c r="R202" s="192" t="s">
        <v>409</v>
      </c>
      <c r="S202" s="192">
        <v>3.8</v>
      </c>
      <c r="T202" s="192" t="s">
        <v>409</v>
      </c>
      <c r="U202" s="192">
        <v>0</v>
      </c>
      <c r="V202" s="192" t="s">
        <v>409</v>
      </c>
      <c r="W202" s="192">
        <v>0</v>
      </c>
      <c r="X202" s="192" t="s">
        <v>409</v>
      </c>
      <c r="Y202" s="181" t="str">
        <f>IFERROR(INDEX('Data Dictionary'!$J$8:$J$39,MATCH(Y7,'Data Dictionary'!$K$8:$K$39,0)),"")</f>
        <v/>
      </c>
      <c r="Z202" s="181" t="str">
        <f>IFERROR(INDEX('Data Dictionary'!$J$8:$J$39,MATCH(Z7,'Data Dictionary'!$K$8:$K$39,0)),"")</f>
        <v/>
      </c>
      <c r="AA202" s="80" t="str">
        <f>IFERROR(INDEX('Data Dictionary'!$J$8:$J$34,MATCH(AA7,'Data Dictionary'!$M$8:$M$34,0)),"")</f>
        <v/>
      </c>
      <c r="AB202" s="80" t="str">
        <f>IFERROR(INDEX('Data Dictionary'!$J$8:$J$34,MATCH(AB7,'Data Dictionary'!$M$8:$M$34,0)),"")</f>
        <v/>
      </c>
      <c r="AC202" s="80" t="str">
        <f>IFERROR(INDEX('Data Dictionary'!$J$8:$J$34,MATCH(AC7,'Data Dictionary'!$M$8:$M$34,0)),"")</f>
        <v/>
      </c>
      <c r="AD202" s="80" t="str">
        <f>IFERROR(INDEX('Data Dictionary'!$J$8:$J$34,MATCH(AD7,'Data Dictionary'!$M$8:$M$34,0)),"")</f>
        <v/>
      </c>
      <c r="AE202" s="80" t="str">
        <f>IFERROR(INDEX('Data Dictionary'!$J$8:$J$34,MATCH(AE7,'Data Dictionary'!$M$8:$M$34,0)),"")</f>
        <v/>
      </c>
      <c r="AF202" s="81"/>
      <c r="AG202" s="81"/>
      <c r="AH202" s="81"/>
      <c r="AI202" s="81"/>
      <c r="AJ202" s="81"/>
      <c r="AK202" s="81"/>
      <c r="AL202" s="81"/>
      <c r="AM202" s="81"/>
      <c r="AN202" s="81"/>
    </row>
    <row r="203" spans="1:40" x14ac:dyDescent="0.2">
      <c r="A203" s="84">
        <v>196</v>
      </c>
      <c r="B203" s="84" t="str">
        <f ca="1"/>
        <v>Trinidad and Tobago</v>
      </c>
      <c r="C203" s="84" t="str">
        <f ca="1"/>
        <v>TTO</v>
      </c>
      <c r="D203" s="84" t="str">
        <f ca="1"/>
        <v>LCN           Latin America &amp; Caribbean</v>
      </c>
      <c r="E203" s="84" t="str">
        <f ca="1"/>
        <v>IBRD</v>
      </c>
      <c r="F203" s="190"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6.4549722436790233</v>
      </c>
      <c r="H203" s="80" cm="1">
        <f t="array" ref="H203">IF(
    SUM(IF(
            ISNUMBER(
                IF(
                    $M$4:$V$4,
                    (M203:V203),
                    "")),
            1,
            0))
        =0,
    NA(),
    IF(
        Parameters!$D$15=1,
        IF(
            SUM(--(ISNUMBER(IF($M$4:$V$4=1,(M203:V203),""))))&gt;0,
            MAX(IF(
                ISNUMBER(M203:V203),
                IF(
                    M$4:V$4=1,
                    M203:V203,
                    ""),
                "")),
            MAX(IF(
                ISNUMBER(M203:V203),
                IF(
                    M$4:V$4=2,
                    M203:V203,
                    ""),
                ""))
        ),
        IF(
            Parameters!$D$16=1,
            IFERROR(
                AVERAGE(IF(
                    ISNUMBER(M203:V203),
                    IF(
                        M$4:V$4=1,
                        M203:V203,
                        ""),
                    "")),
                AVERAGE(IF(
                    ISNUMBER(M203:V203),
                    IF(
                        M$4:V$4=2,
                        M203:V203,
                        ""),
                    ""))
            ),
            IF(
                Parameters!$D$17=1,
                IFERROR(
                    IF(
                        OR(
                            IF(
                                ISNUMBER(M203:V203),
                                IF(
                                    M$4:V$4=1,
                                    M203:V203,
                                    ""),
                                "")
                            =0),
                        0,
                        GEOMEAN(IF(
                            ISNUMBER(M203:V203),
                            IF(
                                M$4:V$4=1,
                                M203:V203,
                                ""),
                            ""))
                    ),
                    IF(
                        OR(IF(
                            ISNUMBER(M203:V203),
                            IF(
                                M$4:V$4=2,
                                M203:V203,
                                ""),
                            "")
                            =0),
                        0,
                        GEOMEAN(IF(
                            ISNUMBER(M203:V203),
                            IF(
                                M$4:V$4=2,
                                M203:V203,
                                ""),
                            "")))
                )
            )
        )
    )
)</f>
        <v>4.1666666666666599</v>
      </c>
      <c r="I203" s="191" cm="1">
        <f t="array" ref="I203">IF(
    SUM(IF(
            ISNUMBER(
                IF(
                    $M$5:$V$5,
                    (M203:V203),
                    "")),
            1,
            0))
        =0,
    NA(),
    IF(
        Parameters!$D$15=1,
        IF(
            SUM(--(ISNUMBER(IF($M$5:$V$5=1,(M203:V203),""))))&gt;0,
            MAX(IF(
                ISNUMBER(M203:V203),
                IF(
                    M$5:V$5=1,
                    M203:V203,
                    ""),
                "")),
            MAX(IF(
                ISNUMBER(M203:V203),
                IF(
                    M$5:V$5=2,
                    M203:V203,
                    ""),
                ""))
        ),
        IF(
            Parameters!$D$16=1,
            IFERROR(
                AVERAGE(IF(
                    ISNUMBER(M203:V203),
                    IF(
                        M$5:V$5=1,
                        M203:V203,
                        ""),
                    "")),
                AVERAGE(IF(
                    ISNUMBER(M203:V203),
                    IF(
                        M$5:V$5=2,
                        M203:V203,
                        ""),
                    ""))
            ),
            IF(
                Parameters!$D$17=1,
                IFERROR(
                    IF(
                        OR(
                            IF(
                                ISNUMBER(M203:V203),
                                IF(
                                    M$5:V$5=1,
                                    M203:V203,
                                    ""),
                                "")
                            =0),
                        0,
                        GEOMEAN(IF(
                            ISNUMBER(M203:V203),
                            IF(
                                M$5:V$5=1,
                                M203:V203,
                                ""),
                            ""))
                    ),
                    IF(
                        OR(IF(
                            ISNUMBER(M203:V203),
                            IF(
                                M$5:V$5=2,
                                M203:V203,
                                ""),
                            "")
                            =0),
                        0,
                        GEOMEAN(IF(
                            ISNUMBER(M203:V203),
                            IF(
                                M$5:V$5=2,
                                M203:V203,
                                ""),
                            "")))
                )
            )
        )
    )
)</f>
        <v>10</v>
      </c>
      <c r="J203" s="242">
        <v>45188</v>
      </c>
      <c r="K203" s="242">
        <v>45188</v>
      </c>
      <c r="L203" s="91" t="s">
        <v>332</v>
      </c>
      <c r="M203" s="192">
        <v>4.1666666666666599</v>
      </c>
      <c r="N203" s="192" t="s">
        <v>409</v>
      </c>
      <c r="O203" s="192">
        <v>0</v>
      </c>
      <c r="P203" s="192">
        <v>0</v>
      </c>
      <c r="Q203" s="192">
        <v>10</v>
      </c>
      <c r="R203" s="192" t="s">
        <v>409</v>
      </c>
      <c r="S203" s="192">
        <v>3.5</v>
      </c>
      <c r="T203" s="192" t="s">
        <v>409</v>
      </c>
      <c r="U203" s="192">
        <v>0</v>
      </c>
      <c r="V203" s="192" t="s">
        <v>409</v>
      </c>
      <c r="W203" s="192">
        <v>1</v>
      </c>
      <c r="X203" s="192" t="s">
        <v>409</v>
      </c>
      <c r="Y203" s="80"/>
      <c r="Z203" s="80"/>
      <c r="AA203" s="80"/>
      <c r="AB203" s="80"/>
      <c r="AC203" s="80"/>
      <c r="AD203" s="80"/>
      <c r="AE203" s="80"/>
      <c r="AF203" s="81"/>
      <c r="AG203" s="81"/>
      <c r="AH203" s="81"/>
      <c r="AI203" s="81"/>
      <c r="AJ203" s="81"/>
      <c r="AK203" s="81"/>
      <c r="AL203" s="81"/>
      <c r="AM203" s="81"/>
      <c r="AN203" s="81"/>
    </row>
    <row r="204" spans="1:40" x14ac:dyDescent="0.2">
      <c r="A204" s="84">
        <v>197</v>
      </c>
      <c r="B204" s="84" t="str">
        <f ca="1"/>
        <v>Tunisia</v>
      </c>
      <c r="C204" s="84" t="str">
        <f ca="1"/>
        <v>TUN</v>
      </c>
      <c r="D204" s="84" t="str">
        <f ca="1"/>
        <v>MEA           Middle East &amp; North Africa</v>
      </c>
      <c r="E204" s="84" t="str">
        <f ca="1"/>
        <v>IBRD</v>
      </c>
      <c r="F204" s="190"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$M$4:$V$4,
                    (M204:V204),
                    "")),
            1,
            0))
        =0,
    NA(),
    IF(
        Parameters!$D$15=1,
        IF(
            SUM(--(ISNUMBER(IF($M$4:$V$4=1,(M204:V204),""))))&gt;0,
            MAX(IF(
                ISNUMBER(M204:V204),
                IF(
                    M$4:V$4=1,
                    M204:V204,
                    ""),
                "")),
            MAX(IF(
                ISNUMBER(M204:V204),
                IF(
                    M$4:V$4=2,
                    M204:V204,
                    ""),
                ""))
        ),
        IF(
            Parameters!$D$16=1,
            IFERROR(
                AVERAGE(IF(
                    ISNUMBER(M204:V204),
                    IF(
                        M$4:V$4=1,
                        M204:V204,
                        ""),
                    "")),
                AVERAGE(IF(
                    ISNUMBER(M204:V204),
                    IF(
                        M$4:V$4=2,
                        M204:V204,
                        ""),
                    ""))
            ),
            IF(
                Parameters!$D$17=1,
                IFERROR(
                    IF(
                        OR(
                            IF(
                                ISNUMBER(M204:V204),
                                IF(
                                    M$4:V$4=1,
                                    M204:V204,
                                    ""),
                                "")
                            =0),
                        0,
                        GEOMEAN(IF(
                            ISNUMBER(M204:V204),
                            IF(
                                M$4:V$4=1,
                                M204:V204,
                                ""),
                            ""))
                    ),
                    IF(
                        OR(IF(
                            ISNUMBER(M204:V204),
                            IF(
                                M$4:V$4=2,
                                M204:V204,
                                ""),
                            "")
                            =0),
                        0,
                        GEOMEAN(IF(
                            ISNUMBER(M204:V204),
                            IF(
                                M$4:V$4=2,
                                M204:V204,
                                ""),
                            "")))
                )
            )
        )
    )
)</f>
        <v>5.1666666666666599</v>
      </c>
      <c r="I204" s="191" cm="1">
        <f t="array" ref="I204">IF(
    SUM(IF(
            ISNUMBER(
                IF(
                    $M$5:$V$5,
                    (M204:V204),
                    "")),
            1,
            0))
        =0,
    NA(),
    IF(
        Parameters!$D$15=1,
        IF(
            SUM(--(ISNUMBER(IF($M$5:$V$5=1,(M204:V204),""))))&gt;0,
            MAX(IF(
                ISNUMBER(M204:V204),
                IF(
                    M$5:V$5=1,
                    M204:V204,
                    ""),
                "")),
            MAX(IF(
                ISNUMBER(M204:V204),
                IF(
                    M$5:V$5=2,
                    M204:V204,
                    ""),
                ""))
        ),
        IF(
            Parameters!$D$16=1,
            IFERROR(
                AVERAGE(IF(
                    ISNUMBER(M204:V204),
                    IF(
                        M$5:V$5=1,
                        M204:V204,
                        ""),
                    "")),
                AVERAGE(IF(
                    ISNUMBER(M204:V204),
                    IF(
                        M$5:V$5=2,
                        M204:V204,
                        ""),
                    ""))
            ),
            IF(
                Parameters!$D$17=1,
                IFERROR(
                    IF(
                        OR(
                            IF(
                                ISNUMBER(M204:V204),
                                IF(
                                    M$5:V$5=1,
                                    M204:V204,
                                    ""),
                                "")
                            =0),
                        0,
                        GEOMEAN(IF(
                            ISNUMBER(M204:V204),
                            IF(
                                M$5:V$5=1,
                                M204:V204,
                                ""),
                            ""))
                    ),
                    IF(
                        OR(IF(
                            ISNUMBER(M204:V204),
                            IF(
                                M$5:V$5=2,
                                M204:V204,
                                ""),
                            "")
                            =0),
                        0,
                        GEOMEAN(IF(
                            ISNUMBER(M204:V204),
                            IF(
                                M$5:V$5=2,
                                M204:V204,
                                ""),
                            "")))
                )
            )
        )
    )
)</f>
        <v>0</v>
      </c>
      <c r="J204" s="242">
        <v>45188</v>
      </c>
      <c r="K204" s="242">
        <v>44862</v>
      </c>
      <c r="L204" s="91" t="s">
        <v>334</v>
      </c>
      <c r="M204" s="192">
        <v>5.1666666666666599</v>
      </c>
      <c r="N204" s="192" t="s">
        <v>409</v>
      </c>
      <c r="O204" s="192">
        <v>0</v>
      </c>
      <c r="P204" s="192">
        <v>0</v>
      </c>
      <c r="Q204" s="192">
        <v>0</v>
      </c>
      <c r="R204" s="192" t="s">
        <v>409</v>
      </c>
      <c r="S204" s="192">
        <v>4.0999999999999996</v>
      </c>
      <c r="T204" s="192" t="s">
        <v>409</v>
      </c>
      <c r="U204" s="192">
        <v>0</v>
      </c>
      <c r="V204" s="192" t="s">
        <v>409</v>
      </c>
      <c r="W204" s="192">
        <v>0</v>
      </c>
      <c r="X204" s="192" t="s">
        <v>409</v>
      </c>
      <c r="Y204" s="80"/>
      <c r="Z204" s="80"/>
      <c r="AA204" s="80"/>
      <c r="AB204" s="80"/>
      <c r="AC204" s="80"/>
      <c r="AD204" s="80"/>
      <c r="AE204" s="80"/>
      <c r="AF204" s="81"/>
      <c r="AG204" s="81"/>
      <c r="AH204" s="81"/>
      <c r="AI204" s="81"/>
      <c r="AJ204" s="81"/>
      <c r="AK204" s="81"/>
      <c r="AL204" s="81"/>
      <c r="AM204" s="81"/>
      <c r="AN204" s="81"/>
    </row>
    <row r="205" spans="1:40" x14ac:dyDescent="0.2">
      <c r="A205" s="84">
        <v>198</v>
      </c>
      <c r="B205" s="84" t="str">
        <f ca="1"/>
        <v>Türkiye</v>
      </c>
      <c r="C205" s="84" t="str">
        <f ca="1"/>
        <v>TUR</v>
      </c>
      <c r="D205" s="84" t="str">
        <f ca="1"/>
        <v>ECS           Europe &amp; Central Asia</v>
      </c>
      <c r="E205" s="84" t="str">
        <f ca="1"/>
        <v>IBRD</v>
      </c>
      <c r="F205" s="190"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8.4656167328001928</v>
      </c>
      <c r="H205" s="80" cm="1">
        <f t="array" ref="H205">IF(
    SUM(IF(
            ISNUMBER(
                IF(
                    $M$4:$V$4,
                    (M205:V205),
                    "")),
            1,
            0))
        =0,
    NA(),
    IF(
        Parameters!$D$15=1,
        IF(
            SUM(--(ISNUMBER(IF($M$4:$V$4=1,(M205:V205),""))))&gt;0,
            MAX(IF(
                ISNUMBER(M205:V205),
                IF(
                    M$4:V$4=1,
                    M205:V205,
                    ""),
                "")),
            MAX(IF(
                ISNUMBER(M205:V205),
                IF(
                    M$4:V$4=2,
                    M205:V205,
                    ""),
                ""))
        ),
        IF(
            Parameters!$D$16=1,
            IFERROR(
                AVERAGE(IF(
                    ISNUMBER(M205:V205),
                    IF(
                        M$4:V$4=1,
                        M205:V205,
                        ""),
                    "")),
                AVERAGE(IF(
                    ISNUMBER(M205:V205),
                    IF(
                        M$4:V$4=2,
                        M205:V205,
                        ""),
                    ""))
            ),
            IF(
                Parameters!$D$17=1,
                IFERROR(
                    IF(
                        OR(
                            IF(
                                ISNUMBER(M205:V205),
                                IF(
                                    M$4:V$4=1,
                                    M205:V205,
                                    ""),
                                "")
                            =0),
                        0,
                        GEOMEAN(IF(
                            ISNUMBER(M205:V205),
                            IF(
                                M$4:V$4=1,
                                M205:V205,
                                ""),
                            ""))
                    ),
                    IF(
                        OR(IF(
                            ISNUMBER(M205:V205),
                            IF(
                                M$4:V$4=2,
                                M205:V205,
                                ""),
                            "")
                            =0),
                        0,
                        GEOMEAN(IF(
                            ISNUMBER(M205:V205),
                            IF(
                                M$4:V$4=2,
                                M205:V205,
                                ""),
                            "")))
                )
            )
        )
    )
)</f>
        <v>7.1666666666666599</v>
      </c>
      <c r="I205" s="191" cm="1">
        <f t="array" ref="I205">IF(
    SUM(IF(
            ISNUMBER(
                IF(
                    $M$5:$V$5,
                    (M205:V205),
                    "")),
            1,
            0))
        =0,
    NA(),
    IF(
        Parameters!$D$15=1,
        IF(
            SUM(--(ISNUMBER(IF($M$5:$V$5=1,(M205:V205),""))))&gt;0,
            MAX(IF(
                ISNUMBER(M205:V205),
                IF(
                    M$5:V$5=1,
                    M205:V205,
                    ""),
                "")),
            MAX(IF(
                ISNUMBER(M205:V205),
                IF(
                    M$5:V$5=2,
                    M205:V205,
                    ""),
                ""))
        ),
        IF(
            Parameters!$D$16=1,
            IFERROR(
                AVERAGE(IF(
                    ISNUMBER(M205:V205),
                    IF(
                        M$5:V$5=1,
                        M205:V205,
                        ""),
                    "")),
                AVERAGE(IF(
                    ISNUMBER(M205:V205),
                    IF(
                        M$5:V$5=2,
                        M205:V205,
                        ""),
                    ""))
            ),
            IF(
                Parameters!$D$17=1,
                IFERROR(
                    IF(
                        OR(
                            IF(
                                ISNUMBER(M205:V205),
                                IF(
                                    M$5:V$5=1,
                                    M205:V205,
                                    ""),
                                "")
                            =0),
                        0,
                        GEOMEAN(IF(
                            ISNUMBER(M205:V205),
                            IF(
                                M$5:V$5=1,
                                M205:V205,
                                ""),
                            ""))
                    ),
                    IF(
                        OR(IF(
                            ISNUMBER(M205:V205),
                            IF(
                                M$5:V$5=2,
                                M205:V205,
                                ""),
                            "")
                            =0),
                        0,
                        GEOMEAN(IF(
                            ISNUMBER(M205:V205),
                            IF(
                                M$5:V$5=2,
                                M205:V205,
                                ""),
                            "")))
                )
            )
        )
    )
)</f>
        <v>10</v>
      </c>
      <c r="J205" s="242">
        <v>45188</v>
      </c>
      <c r="K205" s="242">
        <v>45145</v>
      </c>
      <c r="L205" s="91" t="s">
        <v>335</v>
      </c>
      <c r="M205" s="192">
        <v>7.1666666666666599</v>
      </c>
      <c r="N205" s="192" t="s">
        <v>409</v>
      </c>
      <c r="O205" s="192">
        <v>0</v>
      </c>
      <c r="P205" s="192">
        <v>10</v>
      </c>
      <c r="Q205" s="192">
        <v>0</v>
      </c>
      <c r="R205" s="192" t="s">
        <v>409</v>
      </c>
      <c r="S205" s="192">
        <v>5.3</v>
      </c>
      <c r="T205" s="192" t="s">
        <v>409</v>
      </c>
      <c r="U205" s="192">
        <v>0</v>
      </c>
      <c r="V205" s="192" t="s">
        <v>861</v>
      </c>
      <c r="W205" s="192">
        <v>5.4054054054054002E-2</v>
      </c>
      <c r="X205" s="192" t="s">
        <v>409</v>
      </c>
      <c r="Y205" s="80"/>
      <c r="Z205" s="80"/>
      <c r="AA205" s="80"/>
      <c r="AB205" s="80"/>
      <c r="AC205" s="80"/>
      <c r="AD205" s="80"/>
      <c r="AE205" s="80"/>
      <c r="AF205" s="81"/>
      <c r="AG205" s="81"/>
      <c r="AH205" s="81"/>
      <c r="AI205" s="81"/>
      <c r="AJ205" s="81"/>
      <c r="AK205" s="81"/>
      <c r="AL205" s="81"/>
      <c r="AM205" s="81"/>
      <c r="AN205" s="81"/>
    </row>
    <row r="206" spans="1:40" x14ac:dyDescent="0.2">
      <c r="A206" s="84">
        <v>199</v>
      </c>
      <c r="B206" s="35" t="str">
        <f ca="1"/>
        <v>Tuvalu</v>
      </c>
      <c r="C206" s="35" t="str">
        <f ca="1"/>
        <v>TUV</v>
      </c>
      <c r="D206" s="35" t="str">
        <f ca="1"/>
        <v>EAS           East Asia &amp; Pacific</v>
      </c>
      <c r="E206" s="35" t="str">
        <f ca="1"/>
        <v>IDA</v>
      </c>
      <c r="F206" s="190" t="str">
        <f t="shared" ca="1" si="6"/>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$M$4:$V$4,
                    (M206:V206),
                    "")),
            1,
            0))
        =0,
    NA(),
    IF(
        Parameters!$D$15=1,
        IF(
            SUM(--(ISNUMBER(IF($M$4:$V$4=1,(M206:V206),""))))&gt;0,
            MAX(IF(
                ISNUMBER(M206:V206),
                IF(
                    M$4:V$4=1,
                    M206:V206,
                    ""),
                "")),
            MAX(IF(
                ISNUMBER(M206:V206),
                IF(
                    M$4:V$4=2,
                    M206:V206,
                    ""),
                ""))
        ),
        IF(
            Parameters!$D$16=1,
            IFERROR(
                AVERAGE(IF(
                    ISNUMBER(M206:V206),
                    IF(
                        M$4:V$4=1,
                        M206:V206,
                        ""),
                    "")),
                AVERAGE(IF(
                    ISNUMBER(M206:V206),
                    IF(
                        M$4:V$4=2,
                        M206:V206,
                        ""),
                    ""))
            ),
            IF(
                Parameters!$D$17=1,
                IFERROR(
                    IF(
                        OR(
                            IF(
                                ISNUMBER(M206:V206),
                                IF(
                                    M$4:V$4=1,
                                    M206:V206,
                                    ""),
                                "")
                            =0),
                        0,
                        GEOMEAN(IF(
                            ISNUMBER(M206:V206),
                            IF(
                                M$4:V$4=1,
                                M206:V206,
                                ""),
                            ""))
                    ),
                    IF(
                        OR(IF(
                            ISNUMBER(M206:V206),
                            IF(
                                M$4:V$4=2,
                                M206:V206,
                                ""),
                            "")
                            =0),
                        0,
                        GEOMEAN(IF(
                            ISNUMBER(M206:V206),
                            IF(
                                M$4:V$4=2,
                                M206:V206,
                                ""),
                            "")))
                )
            )
        )
    )
)</f>
        <v>2.3333333333333299</v>
      </c>
      <c r="I206" s="191" cm="1">
        <f t="array" ref="I206">IF(
    SUM(IF(
            ISNUMBER(
                IF(
                    $M$5:$V$5,
                    (M206:V206),
                    "")),
            1,
            0))
        =0,
    NA(),
    IF(
        Parameters!$D$15=1,
        IF(
            SUM(--(ISNUMBER(IF($M$5:$V$5=1,(M206:V206),""))))&gt;0,
            MAX(IF(
                ISNUMBER(M206:V206),
                IF(
                    M$5:V$5=1,
                    M206:V206,
                    ""),
                "")),
            MAX(IF(
                ISNUMBER(M206:V206),
                IF(
                    M$5:V$5=2,
                    M206:V206,
                    ""),
                ""))
        ),
        IF(
            Parameters!$D$16=1,
            IFERROR(
                AVERAGE(IF(
                    ISNUMBER(M206:V206),
                    IF(
                        M$5:V$5=1,
                        M206:V206,
                        ""),
                    "")),
                AVERAGE(IF(
                    ISNUMBER(M206:V206),
                    IF(
                        M$5:V$5=2,
                        M206:V206,
                        ""),
                    ""))
            ),
            IF(
                Parameters!$D$17=1,
                IFERROR(
                    IF(
                        OR(
                            IF(
                                ISNUMBER(M206:V206),
                                IF(
                                    M$5:V$5=1,
                                    M206:V206,
                                    ""),
                                "")
                            =0),
                        0,
                        GEOMEAN(IF(
                            ISNUMBER(M206:V206),
                            IF(
                                M$5:V$5=1,
                                M206:V206,
                                ""),
                            ""))
                    ),
                    IF(
                        OR(IF(
                            ISNUMBER(M206:V206),
                            IF(
                                M$5:V$5=2,
                                M206:V206,
                                ""),
                            "")
                            =0),
                        0,
                        GEOMEAN(IF(
                            ISNUMBER(M206:V206),
                            IF(
                                M$5:V$5=2,
                                M206:V206,
                                ""),
                            "")))
                )
            )
        )
    )
)</f>
        <v>0</v>
      </c>
      <c r="J206" s="242">
        <v>45188</v>
      </c>
      <c r="K206" s="242">
        <v>45188</v>
      </c>
      <c r="L206" s="91" t="s">
        <v>337</v>
      </c>
      <c r="M206" s="192">
        <v>2.3333333333333299</v>
      </c>
      <c r="N206" s="192" t="s">
        <v>409</v>
      </c>
      <c r="O206" s="192">
        <v>0</v>
      </c>
      <c r="P206" s="192">
        <v>0</v>
      </c>
      <c r="Q206" s="192">
        <v>0</v>
      </c>
      <c r="R206" s="192" t="s">
        <v>409</v>
      </c>
      <c r="S206" s="192">
        <v>2.4</v>
      </c>
      <c r="T206" s="192" t="s">
        <v>409</v>
      </c>
      <c r="U206" s="192">
        <v>0</v>
      </c>
      <c r="V206" s="192" t="s">
        <v>409</v>
      </c>
      <c r="W206" s="192">
        <v>0.6</v>
      </c>
      <c r="X206" s="192" t="s">
        <v>409</v>
      </c>
    </row>
    <row r="207" spans="1:40" x14ac:dyDescent="0.2">
      <c r="A207" s="84">
        <v>200</v>
      </c>
      <c r="B207" s="35" t="str">
        <f ca="1"/>
        <v>Taiwan, China</v>
      </c>
      <c r="C207" s="35" t="str">
        <f ca="1"/>
        <v>TWN</v>
      </c>
      <c r="D207" s="35" t="str">
        <f ca="1"/>
        <v>EAS           East Asia &amp; Pacific</v>
      </c>
      <c r="E207" s="35" t="str">
        <f ca="1"/>
        <v>NA</v>
      </c>
      <c r="F207" s="190" t="str">
        <f t="shared" ca="1" si="6"/>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$M$4:$V$4,
                    (M207:V207),
                    "")),
            1,
            0))
        =0,
    NA(),
    IF(
        Parameters!$D$15=1,
        IF(
            SUM(--(ISNUMBER(IF($M$4:$V$4=1,(M207:V207),""))))&gt;0,
            MAX(IF(
                ISNUMBER(M207:V207),
                IF(
                    M$4:V$4=1,
                    M207:V207,
                    ""),
                "")),
            MAX(IF(
                ISNUMBER(M207:V207),
                IF(
                    M$4:V$4=2,
                    M207:V207,
                    ""),
                ""))
        ),
        IF(
            Parameters!$D$16=1,
            IFERROR(
                AVERAGE(IF(
                    ISNUMBER(M207:V207),
                    IF(
                        M$4:V$4=1,
                        M207:V207,
                        ""),
                    "")),
                AVERAGE(IF(
                    ISNUMBER(M207:V207),
                    IF(
                        M$4:V$4=2,
                        M207:V207,
                        ""),
                    ""))
            ),
            IF(
                Parameters!$D$17=1,
                IFERROR(
                    IF(
                        OR(
                            IF(
                                ISNUMBER(M207:V207),
                                IF(
                                    M$4:V$4=1,
                                    M207:V207,
                                    ""),
                                "")
                            =0),
                        0,
                        GEOMEAN(IF(
                            ISNUMBER(M207:V207),
                            IF(
                                M$4:V$4=1,
                                M207:V207,
                                ""),
                            ""))
                    ),
                    IF(
                        OR(IF(
                            ISNUMBER(M207:V207),
                            IF(
                                M$4:V$4=2,
                                M207:V207,
                                ""),
                            "")
                            =0),
                        0,
                        GEOMEAN(IF(
                            ISNUMBER(M207:V207),
                            IF(
                                M$4:V$4=2,
                                M207:V207,
                                ""),
                            "")))
                )
            )
        )
    )
)</f>
        <v>#N/A</v>
      </c>
      <c r="I207" s="191" cm="1">
        <f t="array" ref="I207">IF(
    SUM(IF(
            ISNUMBER(
                IF(
                    $M$5:$V$5,
                    (M207:V207),
                    "")),
            1,
            0))
        =0,
    NA(),
    IF(
        Parameters!$D$15=1,
        IF(
            SUM(--(ISNUMBER(IF($M$5:$V$5=1,(M207:V207),""))))&gt;0,
            MAX(IF(
                ISNUMBER(M207:V207),
                IF(
                    M$5:V$5=1,
                    M207:V207,
                    ""),
                "")),
            MAX(IF(
                ISNUMBER(M207:V207),
                IF(
                    M$5:V$5=2,
                    M207:V207,
                    ""),
                ""))
        ),
        IF(
            Parameters!$D$16=1,
            IFERROR(
                AVERAGE(IF(
                    ISNUMBER(M207:V207),
                    IF(
                        M$5:V$5=1,
                        M207:V207,
                        ""),
                    "")),
                AVERAGE(IF(
                    ISNUMBER(M207:V207),
                    IF(
                        M$5:V$5=2,
                        M207:V207,
                        ""),
                    ""))
            ),
            IF(
                Parameters!$D$17=1,
                IFERROR(
                    IF(
                        OR(
                            IF(
                                ISNUMBER(M207:V207),
                                IF(
                                    M$5:V$5=1,
                                    M207:V207,
                                    ""),
                                "")
                            =0),
                        0,
                        GEOMEAN(IF(
                            ISNUMBER(M207:V207),
                            IF(
                                M$5:V$5=1,
                                M207:V207,
                                ""),
                            ""))
                    ),
                    IF(
                        OR(IF(
                            ISNUMBER(M207:V207),
                            IF(
                                M$5:V$5=2,
                                M207:V207,
                                ""),
                            "")
                            =0),
                        0,
                        GEOMEAN(IF(
                            ISNUMBER(M207:V207),
                            IF(
                                M$5:V$5=2,
                                M207:V207,
                                ""),
                            "")))
                )
            )
        )
    )
)</f>
        <v>0</v>
      </c>
      <c r="J207" s="242">
        <v>44887</v>
      </c>
      <c r="K207" s="242">
        <v>45001</v>
      </c>
      <c r="L207" s="91" t="s">
        <v>718</v>
      </c>
      <c r="M207" s="192" t="s">
        <v>409</v>
      </c>
      <c r="N207" s="192" t="s">
        <v>409</v>
      </c>
      <c r="O207" s="192" t="s">
        <v>409</v>
      </c>
      <c r="P207" s="192">
        <v>0</v>
      </c>
      <c r="Q207" s="192">
        <v>0</v>
      </c>
      <c r="R207" s="192" t="s">
        <v>409</v>
      </c>
      <c r="S207" s="192" t="s">
        <v>409</v>
      </c>
      <c r="T207" s="192" t="s">
        <v>409</v>
      </c>
      <c r="U207" s="192" t="s">
        <v>409</v>
      </c>
      <c r="V207" s="192" t="s">
        <v>409</v>
      </c>
      <c r="W207" s="192">
        <v>0</v>
      </c>
      <c r="X207" s="192" t="s">
        <v>409</v>
      </c>
    </row>
    <row r="208" spans="1:40" x14ac:dyDescent="0.2">
      <c r="A208" s="84">
        <v>201</v>
      </c>
      <c r="B208" s="35" t="str">
        <f ca="1"/>
        <v>Tanzania</v>
      </c>
      <c r="C208" s="35" t="str">
        <f ca="1"/>
        <v>TZA</v>
      </c>
      <c r="D208" s="35" t="str">
        <f ca="1"/>
        <v>SSF           Sub-Saharan Africa</v>
      </c>
      <c r="E208" s="35" t="str">
        <f ca="1"/>
        <v>IDA</v>
      </c>
      <c r="F208" s="190"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$M$4:$V$4,
                    (M208:V208),
                    "")),
            1,
            0))
        =0,
    NA(),
    IF(
        Parameters!$D$15=1,
        IF(
            SUM(--(ISNUMBER(IF($M$4:$V$4=1,(M208:V208),""))))&gt;0,
            MAX(IF(
                ISNUMBER(M208:V208),
                IF(
                    M$4:V$4=1,
                    M208:V208,
                    ""),
                "")),
            MAX(IF(
                ISNUMBER(M208:V208),
                IF(
                    M$4:V$4=2,
                    M208:V208,
                    ""),
                ""))
        ),
        IF(
            Parameters!$D$16=1,
            IFERROR(
                AVERAGE(IF(
                    ISNUMBER(M208:V208),
                    IF(
                        M$4:V$4=1,
                        M208:V208,
                        ""),
                    "")),
                AVERAGE(IF(
                    ISNUMBER(M208:V208),
                    IF(
                        M$4:V$4=2,
                        M208:V208,
                        ""),
                    ""))
            ),
            IF(
                Parameters!$D$17=1,
                IFERROR(
                    IF(
                        OR(
                            IF(
                                ISNUMBER(M208:V208),
                                IF(
                                    M$4:V$4=1,
                                    M208:V208,
                                    ""),
                                "")
                            =0),
                        0,
                        GEOMEAN(IF(
                            ISNUMBER(M208:V208),
                            IF(
                                M$4:V$4=1,
                                M208:V208,
                                ""),
                            ""))
                    ),
                    IF(
                        OR(IF(
                            ISNUMBER(M208:V208),
                            IF(
                                M$4:V$4=2,
                                M208:V208,
                                ""),
                            "")
                            =0),
                        0,
                        GEOMEAN(IF(
                            ISNUMBER(M208:V208),
                            IF(
                                M$4:V$4=2,
                                M208:V208,
                                ""),
                            "")))
                )
            )
        )
    )
)</f>
        <v>5.5</v>
      </c>
      <c r="I208" s="191" cm="1">
        <f t="array" ref="I208">IF(
    SUM(IF(
            ISNUMBER(
                IF(
                    $M$5:$V$5,
                    (M208:V208),
                    "")),
            1,
            0))
        =0,
    NA(),
    IF(
        Parameters!$D$15=1,
        IF(
            SUM(--(ISNUMBER(IF($M$5:$V$5=1,(M208:V208),""))))&gt;0,
            MAX(IF(
                ISNUMBER(M208:V208),
                IF(
                    M$5:V$5=1,
                    M208:V208,
                    ""),
                "")),
            MAX(IF(
                ISNUMBER(M208:V208),
                IF(
                    M$5:V$5=2,
                    M208:V208,
                    ""),
                ""))
        ),
        IF(
            Parameters!$D$16=1,
            IFERROR(
                AVERAGE(IF(
                    ISNUMBER(M208:V208),
                    IF(
                        M$5:V$5=1,
                        M208:V208,
                        ""),
                    "")),
                AVERAGE(IF(
                    ISNUMBER(M208:V208),
                    IF(
                        M$5:V$5=2,
                        M208:V208,
                        ""),
                    ""))
            ),
            IF(
                Parameters!$D$17=1,
                IFERROR(
                    IF(
                        OR(
                            IF(
                                ISNUMBER(M208:V208),
                                IF(
                                    M$5:V$5=1,
                                    M208:V208,
                                    ""),
                                "")
                            =0),
                        0,
                        GEOMEAN(IF(
                            ISNUMBER(M208:V208),
                            IF(
                                M$5:V$5=1,
                                M208:V208,
                                ""),
                            ""))
                    ),
                    IF(
                        OR(IF(
                            ISNUMBER(M208:V208),
                            IF(
                                M$5:V$5=2,
                                M208:V208,
                                ""),
                            "")
                            =0),
                        0,
                        GEOMEAN(IF(
                            ISNUMBER(M208:V208),
                            IF(
                                M$5:V$5=2,
                                M208:V208,
                                ""),
                            "")))
                )
            )
        )
    )
)</f>
        <v>0</v>
      </c>
      <c r="J208" s="242">
        <v>45188</v>
      </c>
      <c r="K208" s="242">
        <v>45188</v>
      </c>
      <c r="L208" s="91" t="s">
        <v>339</v>
      </c>
      <c r="M208" s="192">
        <v>5.5</v>
      </c>
      <c r="N208" s="192" t="s">
        <v>409</v>
      </c>
      <c r="O208" s="192">
        <v>0</v>
      </c>
      <c r="P208" s="192">
        <v>0</v>
      </c>
      <c r="Q208" s="192">
        <v>0</v>
      </c>
      <c r="R208" s="192" t="s">
        <v>409</v>
      </c>
      <c r="S208" s="192">
        <v>4.3</v>
      </c>
      <c r="T208" s="192" t="s">
        <v>409</v>
      </c>
      <c r="U208" s="192">
        <v>0</v>
      </c>
      <c r="V208" s="192" t="s">
        <v>409</v>
      </c>
      <c r="W208" s="192">
        <v>0.27551020408163202</v>
      </c>
      <c r="X208" s="192" t="s">
        <v>409</v>
      </c>
    </row>
    <row r="209" spans="1:24" x14ac:dyDescent="0.2">
      <c r="A209" s="84">
        <v>202</v>
      </c>
      <c r="B209" s="35" t="str">
        <f ca="1"/>
        <v>Uganda</v>
      </c>
      <c r="C209" s="35" t="str">
        <f ca="1"/>
        <v>UGA</v>
      </c>
      <c r="D209" s="35" t="str">
        <f ca="1"/>
        <v>SSF           Sub-Saharan Africa</v>
      </c>
      <c r="E209" s="35" t="str">
        <f ca="1"/>
        <v>IDA</v>
      </c>
      <c r="F209" s="190"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6.8313005106397275</v>
      </c>
      <c r="H209" s="80" cm="1">
        <f t="array" ref="H209">IF(
    SUM(IF(
            ISNUMBER(
                IF(
                    $M$4:$V$4,
                    (M209:V209),
                    "")),
            1,
            0))
        =0,
    NA(),
    IF(
        Parameters!$D$15=1,
        IF(
            SUM(--(ISNUMBER(IF($M$4:$V$4=1,(M209:V209),""))))&gt;0,
            MAX(IF(
                ISNUMBER(M209:V209),
                IF(
                    M$4:V$4=1,
                    M209:V209,
                    ""),
                "")),
            MAX(IF(
                ISNUMBER(M209:V209),
                IF(
                    M$4:V$4=2,
                    M209:V209,
                    ""),
                ""))
        ),
        IF(
            Parameters!$D$16=1,
            IFERROR(
                AVERAGE(IF(
                    ISNUMBER(M209:V209),
                    IF(
                        M$4:V$4=1,
                        M209:V209,
                        ""),
                    "")),
                AVERAGE(IF(
                    ISNUMBER(M209:V209),
                    IF(
                        M$4:V$4=2,
                        M209:V209,
                        ""),
                    ""))
            ),
            IF(
                Parameters!$D$17=1,
                IFERROR(
                    IF(
                        OR(
                            IF(
                                ISNUMBER(M209:V209),
                                IF(
                                    M$4:V$4=1,
                                    M209:V209,
                                    ""),
                                "")
                            =0),
                        0,
                        GEOMEAN(IF(
                            ISNUMBER(M209:V209),
                            IF(
                                M$4:V$4=1,
                                M209:V209,
                                ""),
                            ""))
                    ),
                    IF(
                        OR(IF(
                            ISNUMBER(M209:V209),
                            IF(
                                M$4:V$4=2,
                                M209:V209,
                                ""),
                            "")
                            =0),
                        0,
                        GEOMEAN(IF(
                            ISNUMBER(M209:V209),
                            IF(
                                M$4:V$4=2,
                                M209:V209,
                                ""),
                            "")))
                )
            )
        )
    )
)</f>
        <v>4.6666666666666599</v>
      </c>
      <c r="I209" s="191" cm="1">
        <f t="array" ref="I209">IF(
    SUM(IF(
            ISNUMBER(
                IF(
                    $M$5:$V$5,
                    (M209:V209),
                    "")),
            1,
            0))
        =0,
    NA(),
    IF(
        Parameters!$D$15=1,
        IF(
            SUM(--(ISNUMBER(IF($M$5:$V$5=1,(M209:V209),""))))&gt;0,
            MAX(IF(
                ISNUMBER(M209:V209),
                IF(
                    M$5:V$5=1,
                    M209:V209,
                    ""),
                "")),
            MAX(IF(
                ISNUMBER(M209:V209),
                IF(
                    M$5:V$5=2,
                    M209:V209,
                    ""),
                ""))
        ),
        IF(
            Parameters!$D$16=1,
            IFERROR(
                AVERAGE(IF(
                    ISNUMBER(M209:V209),
                    IF(
                        M$5:V$5=1,
                        M209:V209,
                        ""),
                    "")),
                AVERAGE(IF(
                    ISNUMBER(M209:V209),
                    IF(
                        M$5:V$5=2,
                        M209:V209,
                        ""),
                    ""))
            ),
            IF(
                Parameters!$D$17=1,
                IFERROR(
                    IF(
                        OR(
                            IF(
                                ISNUMBER(M209:V209),
                                IF(
                                    M$5:V$5=1,
                                    M209:V209,
                                    ""),
                                "")
                            =0),
                        0,
                        GEOMEAN(IF(
                            ISNUMBER(M209:V209),
                            IF(
                                M$5:V$5=1,
                                M209:V209,
                                ""),
                            ""))
                    ),
                    IF(
                        OR(IF(
                            ISNUMBER(M209:V209),
                            IF(
                                M$5:V$5=2,
                                M209:V209,
                                ""),
                            "")
                            =0),
                        0,
                        GEOMEAN(IF(
                            ISNUMBER(M209:V209),
                            IF(
                                M$5:V$5=2,
                                M209:V209,
                                ""),
                            "")))
                )
            )
        )
    )
)</f>
        <v>10</v>
      </c>
      <c r="J209" s="242">
        <v>45188</v>
      </c>
      <c r="K209" s="242">
        <v>45188</v>
      </c>
      <c r="L209" s="91" t="s">
        <v>341</v>
      </c>
      <c r="M209" s="192">
        <v>4.6666666666666599</v>
      </c>
      <c r="N209" s="192">
        <v>0</v>
      </c>
      <c r="O209" s="192">
        <v>0</v>
      </c>
      <c r="P209" s="192">
        <v>0</v>
      </c>
      <c r="Q209" s="192">
        <v>10</v>
      </c>
      <c r="R209" s="192" t="s">
        <v>409</v>
      </c>
      <c r="S209" s="192">
        <v>3.8</v>
      </c>
      <c r="T209" s="192" t="s">
        <v>928</v>
      </c>
      <c r="U209" s="192">
        <v>0</v>
      </c>
      <c r="V209" s="192" t="s">
        <v>409</v>
      </c>
      <c r="W209" s="192">
        <v>0.41379310344827502</v>
      </c>
      <c r="X209" s="192" t="s">
        <v>409</v>
      </c>
    </row>
    <row r="210" spans="1:24" x14ac:dyDescent="0.2">
      <c r="A210" s="84">
        <v>203</v>
      </c>
      <c r="B210" s="35" t="str">
        <f ca="1"/>
        <v>Ukraine</v>
      </c>
      <c r="C210" s="35" t="str">
        <f ca="1"/>
        <v>UKR</v>
      </c>
      <c r="D210" s="35" t="str">
        <f ca="1"/>
        <v>ECS           Europe &amp; Central Asia</v>
      </c>
      <c r="E210" s="35" t="str">
        <f ca="1"/>
        <v>IBRD</v>
      </c>
      <c r="F210" s="190"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$M$4:$V$4,
                    (M210:V210),
                    "")),
            1,
            0))
        =0,
    NA(),
    IF(
        Parameters!$D$15=1,
        IF(
            SUM(--(ISNUMBER(IF($M$4:$V$4=1,(M210:V210),""))))&gt;0,
            MAX(IF(
                ISNUMBER(M210:V210),
                IF(
                    M$4:V$4=1,
                    M210:V210,
                    ""),
                "")),
            MAX(IF(
                ISNUMBER(M210:V210),
                IF(
                    M$4:V$4=2,
                    M210:V210,
                    ""),
                ""))
        ),
        IF(
            Parameters!$D$16=1,
            IFERROR(
                AVERAGE(IF(
                    ISNUMBER(M210:V210),
                    IF(
                        M$4:V$4=1,
                        M210:V210,
                        ""),
                    "")),
                AVERAGE(IF(
                    ISNUMBER(M210:V210),
                    IF(
                        M$4:V$4=2,
                        M210:V210,
                        ""),
                    ""))
            ),
            IF(
                Parameters!$D$17=1,
                IFERROR(
                    IF(
                        OR(
                            IF(
                                ISNUMBER(M210:V210),
                                IF(
                                    M$4:V$4=1,
                                    M210:V210,
                                    ""),
                                "")
                            =0),
                        0,
                        GEOMEAN(IF(
                            ISNUMBER(M210:V210),
                            IF(
                                M$4:V$4=1,
                                M210:V210,
                                ""),
                            ""))
                    ),
                    IF(
                        OR(IF(
                            ISNUMBER(M210:V210),
                            IF(
                                M$4:V$4=2,
                                M210:V210,
                                ""),
                            "")
                            =0),
                        0,
                        GEOMEAN(IF(
                            ISNUMBER(M210:V210),
                            IF(
                                M$4:V$4=2,
                                M210:V210,
                                ""),
                            "")))
                )
            )
        )
    )
)</f>
        <v>3.5</v>
      </c>
      <c r="I210" s="191" cm="1">
        <f t="array" ref="I210">IF(
    SUM(IF(
            ISNUMBER(
                IF(
                    $M$5:$V$5,
                    (M210:V210),
                    "")),
            1,
            0))
        =0,
    NA(),
    IF(
        Parameters!$D$15=1,
        IF(
            SUM(--(ISNUMBER(IF($M$5:$V$5=1,(M210:V210),""))))&gt;0,
            MAX(IF(
                ISNUMBER(M210:V210),
                IF(
                    M$5:V$5=1,
                    M210:V210,
                    ""),
                "")),
            MAX(IF(
                ISNUMBER(M210:V210),
                IF(
                    M$5:V$5=2,
                    M210:V210,
                    ""),
                ""))
        ),
        IF(
            Parameters!$D$16=1,
            IFERROR(
                AVERAGE(IF(
                    ISNUMBER(M210:V210),
                    IF(
                        M$5:V$5=1,
                        M210:V210,
                        ""),
                    "")),
                AVERAGE(IF(
                    ISNUMBER(M210:V210),
                    IF(
                        M$5:V$5=2,
                        M210:V210,
                        ""),
                    ""))
            ),
            IF(
                Parameters!$D$17=1,
                IFERROR(
                    IF(
                        OR(
                            IF(
                                ISNUMBER(M210:V210),
                                IF(
                                    M$5:V$5=1,
                                    M210:V210,
                                    ""),
                                "")
                            =0),
                        0,
                        GEOMEAN(IF(
                            ISNUMBER(M210:V210),
                            IF(
                                M$5:V$5=1,
                                M210:V210,
                                ""),
                            ""))
                    ),
                    IF(
                        OR(IF(
                            ISNUMBER(M210:V210),
                            IF(
                                M$5:V$5=2,
                                M210:V210,
                                ""),
                            "")
                            =0),
                        0,
                        GEOMEAN(IF(
                            ISNUMBER(M210:V210),
                            IF(
                                M$5:V$5=2,
                                M210:V210,
                                ""),
                            "")))
                )
            )
        )
    )
)</f>
        <v>0</v>
      </c>
      <c r="J210" s="242">
        <v>45163</v>
      </c>
      <c r="K210" s="242">
        <v>45188</v>
      </c>
      <c r="L210" s="91" t="s">
        <v>343</v>
      </c>
      <c r="M210" s="192">
        <v>3.5</v>
      </c>
      <c r="N210" s="192" t="s">
        <v>409</v>
      </c>
      <c r="O210" s="192">
        <v>0</v>
      </c>
      <c r="P210" s="192">
        <v>0</v>
      </c>
      <c r="Q210" s="192">
        <v>0</v>
      </c>
      <c r="R210" s="192" t="s">
        <v>409</v>
      </c>
      <c r="S210" s="192">
        <v>3.1</v>
      </c>
      <c r="T210" s="192" t="s">
        <v>409</v>
      </c>
      <c r="U210" s="192">
        <v>0</v>
      </c>
      <c r="V210" s="192" t="s">
        <v>409</v>
      </c>
      <c r="W210" s="192">
        <v>0</v>
      </c>
      <c r="X210" s="192" t="s">
        <v>409</v>
      </c>
    </row>
    <row r="211" spans="1:24" x14ac:dyDescent="0.2">
      <c r="A211" s="84">
        <v>204</v>
      </c>
      <c r="B211" s="35" t="str">
        <f ca="1"/>
        <v>Uruguay</v>
      </c>
      <c r="C211" s="35" t="str">
        <f ca="1"/>
        <v>URY</v>
      </c>
      <c r="D211" s="35" t="str">
        <f ca="1"/>
        <v>LCN           Latin America &amp; Caribbean</v>
      </c>
      <c r="E211" s="35" t="str">
        <f ca="1"/>
        <v>IBRD</v>
      </c>
      <c r="F211" s="190"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4.2817441928883726</v>
      </c>
      <c r="H211" s="80" cm="1">
        <f t="array" ref="H211">IF(
    SUM(IF(
            ISNUMBER(
                IF(
                    $M$4:$V$4,
                    (M211:V211),
                    "")),
            1,
            0))
        =0,
    NA(),
    IF(
        Parameters!$D$15=1,
        IF(
            SUM(--(ISNUMBER(IF($M$4:$V$4=1,(M211:V211),""))))&gt;0,
            MAX(IF(
                ISNUMBER(M211:V211),
                IF(
                    M$4:V$4=1,
                    M211:V211,
                    ""),
                "")),
            MAX(IF(
                ISNUMBER(M211:V211),
                IF(
                    M$4:V$4=2,
                    M211:V211,
                    ""),
                ""))
        ),
        IF(
            Parameters!$D$16=1,
            IFERROR(
                AVERAGE(IF(
                    ISNUMBER(M211:V211),
                    IF(
                        M$4:V$4=1,
                        M211:V211,
                        ""),
                    "")),
                AVERAGE(IF(
                    ISNUMBER(M211:V211),
                    IF(
                        M$4:V$4=2,
                        M211:V211,
                        ""),
                    ""))
            ),
            IF(
                Parameters!$D$17=1,
                IFERROR(
                    IF(
                        OR(
                            IF(
                                ISNUMBER(M211:V211),
                                IF(
                                    M$4:V$4=1,
                                    M211:V211,
                                    ""),
                                "")
                            =0),
                        0,
                        GEOMEAN(IF(
                            ISNUMBER(M211:V211),
                            IF(
                                M$4:V$4=1,
                                M211:V211,
                                ""),
                            ""))
                    ),
                    IF(
                        OR(IF(
                            ISNUMBER(M211:V211),
                            IF(
                                M$4:V$4=2,
                                M211:V211,
                                ""),
                            "")
                            =0),
                        0,
                        GEOMEAN(IF(
                            ISNUMBER(M211:V211),
                            IF(
                                M$4:V$4=2,
                                M211:V211,
                                ""),
                            "")))
                )
            )
        )
    )
)</f>
        <v>1.8333333333333299</v>
      </c>
      <c r="I211" s="191" cm="1">
        <f t="array" ref="I211">IF(
    SUM(IF(
            ISNUMBER(
                IF(
                    $M$5:$V$5,
                    (M211:V211),
                    "")),
            1,
            0))
        =0,
    NA(),
    IF(
        Parameters!$D$15=1,
        IF(
            SUM(--(ISNUMBER(IF($M$5:$V$5=1,(M211:V211),""))))&gt;0,
            MAX(IF(
                ISNUMBER(M211:V211),
                IF(
                    M$5:V$5=1,
                    M211:V211,
                    ""),
                "")),
            MAX(IF(
                ISNUMBER(M211:V211),
                IF(
                    M$5:V$5=2,
                    M211:V211,
                    ""),
                ""))
        ),
        IF(
            Parameters!$D$16=1,
            IFERROR(
                AVERAGE(IF(
                    ISNUMBER(M211:V211),
                    IF(
                        M$5:V$5=1,
                        M211:V211,
                        ""),
                    "")),
                AVERAGE(IF(
                    ISNUMBER(M211:V211),
                    IF(
                        M$5:V$5=2,
                        M211:V211,
                        ""),
                    ""))
            ),
            IF(
                Parameters!$D$17=1,
                IFERROR(
                    IF(
                        OR(
                            IF(
                                ISNUMBER(M211:V211),
                                IF(
                                    M$5:V$5=1,
                                    M211:V211,
                                    ""),
                                "")
                            =0),
                        0,
                        GEOMEAN(IF(
                            ISNUMBER(M211:V211),
                            IF(
                                M$5:V$5=1,
                                M211:V211,
                                ""),
                            ""))
                    ),
                    IF(
                        OR(IF(
                            ISNUMBER(M211:V211),
                            IF(
                                M$5:V$5=2,
                                M211:V211,
                                ""),
                            "")
                            =0),
                        0,
                        GEOMEAN(IF(
                            ISNUMBER(M211:V211),
                            IF(
                                M$5:V$5=2,
                                M211:V211,
                                ""),
                            "")))
                )
            )
        )
    )
)</f>
        <v>10</v>
      </c>
      <c r="J211" s="242">
        <v>45188</v>
      </c>
      <c r="K211" s="242">
        <v>45188</v>
      </c>
      <c r="L211" s="91" t="s">
        <v>345</v>
      </c>
      <c r="M211" s="192">
        <v>1.8333333333333299</v>
      </c>
      <c r="N211" s="192" t="s">
        <v>409</v>
      </c>
      <c r="O211" s="192">
        <v>0</v>
      </c>
      <c r="P211" s="192">
        <v>0</v>
      </c>
      <c r="Q211" s="192">
        <v>10</v>
      </c>
      <c r="R211" s="192" t="s">
        <v>409</v>
      </c>
      <c r="S211" s="192">
        <v>2.1</v>
      </c>
      <c r="T211" s="192" t="s">
        <v>409</v>
      </c>
      <c r="U211" s="192">
        <v>0</v>
      </c>
      <c r="V211" s="192" t="s">
        <v>409</v>
      </c>
      <c r="W211" s="192">
        <v>1</v>
      </c>
      <c r="X211" s="192" t="s">
        <v>409</v>
      </c>
    </row>
    <row r="212" spans="1:24" x14ac:dyDescent="0.2">
      <c r="A212" s="84">
        <v>205</v>
      </c>
      <c r="B212" s="35" t="str">
        <f ca="1"/>
        <v>United States</v>
      </c>
      <c r="C212" s="35" t="str">
        <f ca="1"/>
        <v>USA</v>
      </c>
      <c r="D212" s="35" t="str">
        <f ca="1"/>
        <v>NAC           North America</v>
      </c>
      <c r="E212" s="35" t="str">
        <f ca="1"/>
        <v>NA</v>
      </c>
      <c r="F212" s="190"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9.9163165204290102</v>
      </c>
      <c r="H212" s="80" cm="1">
        <f t="array" ref="H212">IF(
    SUM(IF(
            ISNUMBER(
                IF(
                    $M$4:$V$4,
                    (M212:V212),
                    "")),
            1,
            0))
        =0,
    NA(),
    IF(
        Parameters!$D$15=1,
        IF(
            SUM(--(ISNUMBER(IF($M$4:$V$4=1,(M212:V212),""))))&gt;0,
            MAX(IF(
                ISNUMBER(M212:V212),
                IF(
                    M$4:V$4=1,
                    M212:V212,
                    ""),
                "")),
            MAX(IF(
                ISNUMBER(M212:V212),
                IF(
                    M$4:V$4=2,
                    M212:V212,
                    ""),
                ""))
        ),
        IF(
            Parameters!$D$16=1,
            IFERROR(
                AVERAGE(IF(
                    ISNUMBER(M212:V212),
                    IF(
                        M$4:V$4=1,
                        M212:V212,
                        ""),
                    "")),
                AVERAGE(IF(
                    ISNUMBER(M212:V212),
                    IF(
                        M$4:V$4=2,
                        M212:V212,
                        ""),
                    ""))
            ),
            IF(
                Parameters!$D$17=1,
                IFERROR(
                    IF(
                        OR(
                            IF(
                                ISNUMBER(M212:V212),
                                IF(
                                    M$4:V$4=1,
                                    M212:V212,
                                    ""),
                                "")
                            =0),
                        0,
                        GEOMEAN(IF(
                            ISNUMBER(M212:V212),
                            IF(
                                M$4:V$4=1,
                                M212:V212,
                                ""),
                            ""))
                    ),
                    IF(
                        OR(IF(
                            ISNUMBER(M212:V212),
                            IF(
                                M$4:V$4=2,
                                M212:V212,
                                ""),
                            "")
                            =0),
                        0,
                        GEOMEAN(IF(
                            ISNUMBER(M212:V212),
                            IF(
                                M$4:V$4=2,
                                M212:V212,
                                ""),
                            "")))
                )
            )
        )
    )
)</f>
        <v>9.8333333333333304</v>
      </c>
      <c r="I212" s="191" cm="1">
        <f t="array" ref="I212">IF(
    SUM(IF(
            ISNUMBER(
                IF(
                    $M$5:$V$5,
                    (M212:V212),
                    "")),
            1,
            0))
        =0,
    NA(),
    IF(
        Parameters!$D$15=1,
        IF(
            SUM(--(ISNUMBER(IF($M$5:$V$5=1,(M212:V212),""))))&gt;0,
            MAX(IF(
                ISNUMBER(M212:V212),
                IF(
                    M$5:V$5=1,
                    M212:V212,
                    ""),
                "")),
            MAX(IF(
                ISNUMBER(M212:V212),
                IF(
                    M$5:V$5=2,
                    M212:V212,
                    ""),
                ""))
        ),
        IF(
            Parameters!$D$16=1,
            IFERROR(
                AVERAGE(IF(
                    ISNUMBER(M212:V212),
                    IF(
                        M$5:V$5=1,
                        M212:V212,
                        ""),
                    "")),
                AVERAGE(IF(
                    ISNUMBER(M212:V212),
                    IF(
                        M$5:V$5=2,
                        M212:V212,
                        ""),
                    ""))
            ),
            IF(
                Parameters!$D$17=1,
                IFERROR(
                    IF(
                        OR(
                            IF(
                                ISNUMBER(M212:V212),
                                IF(
                                    M$5:V$5=1,
                                    M212:V212,
                                    ""),
                                "")
                            =0),
                        0,
                        GEOMEAN(IF(
                            ISNUMBER(M212:V212),
                            IF(
                                M$5:V$5=1,
                                M212:V212,
                                ""),
                            ""))
                    ),
                    IF(
                        OR(IF(
                            ISNUMBER(M212:V212),
                            IF(
                                M$5:V$5=2,
                                M212:V212,
                                ""),
                            "")
                            =0),
                        0,
                        GEOMEAN(IF(
                            ISNUMBER(M212:V212),
                            IF(
                                M$5:V$5=2,
                                M212:V212,
                                ""),
                            "")))
                )
            )
        )
    )
)</f>
        <v>10</v>
      </c>
      <c r="J212" s="242">
        <v>45188</v>
      </c>
      <c r="K212" s="242">
        <v>45203</v>
      </c>
      <c r="L212" s="91" t="s">
        <v>346</v>
      </c>
      <c r="M212" s="192">
        <v>9.8333333333333304</v>
      </c>
      <c r="N212" s="192">
        <v>10</v>
      </c>
      <c r="O212" s="192">
        <v>0</v>
      </c>
      <c r="P212" s="192">
        <v>0</v>
      </c>
      <c r="Q212" s="192">
        <v>0</v>
      </c>
      <c r="R212" s="192" t="s">
        <v>409</v>
      </c>
      <c r="S212" s="192">
        <v>6.9</v>
      </c>
      <c r="T212" s="192" t="s">
        <v>929</v>
      </c>
      <c r="U212" s="192">
        <v>0</v>
      </c>
      <c r="V212" s="192" t="s">
        <v>409</v>
      </c>
      <c r="W212" s="192">
        <v>4.0662650602409603E-2</v>
      </c>
      <c r="X212" s="192" t="s">
        <v>409</v>
      </c>
    </row>
    <row r="213" spans="1:24" x14ac:dyDescent="0.2">
      <c r="A213" s="84">
        <v>206</v>
      </c>
      <c r="B213" s="35" t="str">
        <f ca="1"/>
        <v>Uzbekistan</v>
      </c>
      <c r="C213" s="35" t="str">
        <f ca="1"/>
        <v>UZB</v>
      </c>
      <c r="D213" s="35" t="str">
        <f ca="1"/>
        <v>ECS           Europe &amp; Central Asia</v>
      </c>
      <c r="E213" s="35" t="str">
        <f ca="1"/>
        <v>Blend</v>
      </c>
      <c r="F213" s="190"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8.0622577482985491</v>
      </c>
      <c r="H213" s="80" cm="1">
        <f t="array" ref="H213">IF(
    SUM(IF(
            ISNUMBER(
                IF(
                    $M$4:$V$4,
                    (M213:V213),
                    "")),
            1,
            0))
        =0,
    NA(),
    IF(
        Parameters!$D$15=1,
        IF(
            SUM(--(ISNUMBER(IF($M$4:$V$4=1,(M213:V213),""))))&gt;0,
            MAX(IF(
                ISNUMBER(M213:V213),
                IF(
                    M$4:V$4=1,
                    M213:V213,
                    ""),
                "")),
            MAX(IF(
                ISNUMBER(M213:V213),
                IF(
                    M$4:V$4=2,
                    M213:V213,
                    ""),
                ""))
        ),
        IF(
            Parameters!$D$16=1,
            IFERROR(
                AVERAGE(IF(
                    ISNUMBER(M213:V213),
                    IF(
                        M$4:V$4=1,
                        M213:V213,
                        ""),
                    "")),
                AVERAGE(IF(
                    ISNUMBER(M213:V213),
                    IF(
                        M$4:V$4=2,
                        M213:V213,
                        ""),
                    ""))
            ),
            IF(
                Parameters!$D$17=1,
                IFERROR(
                    IF(
                        OR(
                            IF(
                                ISNUMBER(M213:V213),
                                IF(
                                    M$4:V$4=1,
                                    M213:V213,
                                    ""),
                                "")
                            =0),
                        0,
                        GEOMEAN(IF(
                            ISNUMBER(M213:V213),
                            IF(
                                M$4:V$4=1,
                                M213:V213,
                                ""),
                            ""))
                    ),
                    IF(
                        OR(IF(
                            ISNUMBER(M213:V213),
                            IF(
                                M$4:V$4=2,
                                M213:V213,
                                ""),
                            "")
                            =0),
                        0,
                        GEOMEAN(IF(
                            ISNUMBER(M213:V213),
                            IF(
                                M$4:V$4=2,
                                M213:V213,
                                ""),
                            "")))
                )
            )
        )
    )
)</f>
        <v>6.5</v>
      </c>
      <c r="I213" s="191" cm="1">
        <f t="array" ref="I213">IF(
    SUM(IF(
            ISNUMBER(
                IF(
                    $M$5:$V$5,
                    (M213:V213),
                    "")),
            1,
            0))
        =0,
    NA(),
    IF(
        Parameters!$D$15=1,
        IF(
            SUM(--(ISNUMBER(IF($M$5:$V$5=1,(M213:V213),""))))&gt;0,
            MAX(IF(
                ISNUMBER(M213:V213),
                IF(
                    M$5:V$5=1,
                    M213:V213,
                    ""),
                "")),
            MAX(IF(
                ISNUMBER(M213:V213),
                IF(
                    M$5:V$5=2,
                    M213:V213,
                    ""),
                ""))
        ),
        IF(
            Parameters!$D$16=1,
            IFERROR(
                AVERAGE(IF(
                    ISNUMBER(M213:V213),
                    IF(
                        M$5:V$5=1,
                        M213:V213,
                        ""),
                    "")),
                AVERAGE(IF(
                    ISNUMBER(M213:V213),
                    IF(
                        M$5:V$5=2,
                        M213:V213,
                        ""),
                    ""))
            ),
            IF(
                Parameters!$D$17=1,
                IFERROR(
                    IF(
                        OR(
                            IF(
                                ISNUMBER(M213:V213),
                                IF(
                                    M$5:V$5=1,
                                    M213:V213,
                                    ""),
                                "")
                            =0),
                        0,
                        GEOMEAN(IF(
                            ISNUMBER(M213:V213),
                            IF(
                                M$5:V$5=1,
                                M213:V213,
                                ""),
                            ""))
                    ),
                    IF(
                        OR(IF(
                            ISNUMBER(M213:V213),
                            IF(
                                M$5:V$5=2,
                                M213:V213,
                                ""),
                            "")
                            =0),
                        0,
                        GEOMEAN(IF(
                            ISNUMBER(M213:V213),
                            IF(
                                M$5:V$5=2,
                                M213:V213,
                                ""),
                            "")))
                )
            )
        )
    )
)</f>
        <v>10</v>
      </c>
      <c r="J213" s="242">
        <v>45188</v>
      </c>
      <c r="K213" s="242">
        <v>45188</v>
      </c>
      <c r="L213" s="91" t="s">
        <v>348</v>
      </c>
      <c r="M213" s="192">
        <v>6.5</v>
      </c>
      <c r="N213" s="192">
        <v>0</v>
      </c>
      <c r="O213" s="192">
        <v>0</v>
      </c>
      <c r="P213" s="192">
        <v>0</v>
      </c>
      <c r="Q213" s="192">
        <v>10</v>
      </c>
      <c r="R213" s="192" t="s">
        <v>409</v>
      </c>
      <c r="S213" s="192">
        <v>4.9000000000000004</v>
      </c>
      <c r="T213" s="192" t="s">
        <v>901</v>
      </c>
      <c r="U213" s="192">
        <v>0</v>
      </c>
      <c r="V213" s="192" t="s">
        <v>409</v>
      </c>
      <c r="W213" s="192">
        <v>0.35820895522388002</v>
      </c>
      <c r="X213" s="192" t="s">
        <v>409</v>
      </c>
    </row>
    <row r="214" spans="1:24" x14ac:dyDescent="0.2">
      <c r="A214" s="84">
        <v>207</v>
      </c>
      <c r="B214" s="35" t="str">
        <f ca="1"/>
        <v>St. Vincent and the Grenadines</v>
      </c>
      <c r="C214" s="35" t="str">
        <f ca="1"/>
        <v>VCT</v>
      </c>
      <c r="D214" s="35" t="str">
        <f ca="1"/>
        <v>LCN           Latin America &amp; Caribbean</v>
      </c>
      <c r="E214" s="35" t="str">
        <f ca="1"/>
        <v>Blend</v>
      </c>
      <c r="F214" s="190"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$M$4:$V$4,
                    (M214:V214),
                    "")),
            1,
            0))
        =0,
    NA(),
    IF(
        Parameters!$D$15=1,
        IF(
            SUM(--(ISNUMBER(IF($M$4:$V$4=1,(M214:V214),""))))&gt;0,
            MAX(IF(
                ISNUMBER(M214:V214),
                IF(
                    M$4:V$4=1,
                    M214:V214,
                    ""),
                "")),
            MAX(IF(
                ISNUMBER(M214:V214),
                IF(
                    M$4:V$4=2,
                    M214:V214,
                    ""),
                ""))
        ),
        IF(
            Parameters!$D$16=1,
            IFERROR(
                AVERAGE(IF(
                    ISNUMBER(M214:V214),
                    IF(
                        M$4:V$4=1,
                        M214:V214,
                        ""),
                    "")),
                AVERAGE(IF(
                    ISNUMBER(M214:V214),
                    IF(
                        M$4:V$4=2,
                        M214:V214,
                        ""),
                    ""))
            ),
            IF(
                Parameters!$D$17=1,
                IFERROR(
                    IF(
                        OR(
                            IF(
                                ISNUMBER(M214:V214),
                                IF(
                                    M$4:V$4=1,
                                    M214:V214,
                                    ""),
                                "")
                            =0),
                        0,
                        GEOMEAN(IF(
                            ISNUMBER(M214:V214),
                            IF(
                                M$4:V$4=1,
                                M214:V214,
                                ""),
                            ""))
                    ),
                    IF(
                        OR(IF(
                            ISNUMBER(M214:V214),
                            IF(
                                M$4:V$4=2,
                                M214:V214,
                                ""),
                            "")
                            =0),
                        0,
                        GEOMEAN(IF(
                            ISNUMBER(M214:V214),
                            IF(
                                M$4:V$4=2,
                                M214:V214,
                                ""),
                            "")))
                )
            )
        )
    )
)</f>
        <v>3.8333333333333299</v>
      </c>
      <c r="I214" s="191" cm="1">
        <f t="array" ref="I214">IF(
    SUM(IF(
            ISNUMBER(
                IF(
                    $M$5:$V$5,
                    (M214:V214),
                    "")),
            1,
            0))
        =0,
    NA(),
    IF(
        Parameters!$D$15=1,
        IF(
            SUM(--(ISNUMBER(IF($M$5:$V$5=1,(M214:V214),""))))&gt;0,
            MAX(IF(
                ISNUMBER(M214:V214),
                IF(
                    M$5:V$5=1,
                    M214:V214,
                    ""),
                "")),
            MAX(IF(
                ISNUMBER(M214:V214),
                IF(
                    M$5:V$5=2,
                    M214:V214,
                    ""),
                ""))
        ),
        IF(
            Parameters!$D$16=1,
            IFERROR(
                AVERAGE(IF(
                    ISNUMBER(M214:V214),
                    IF(
                        M$5:V$5=1,
                        M214:V214,
                        ""),
                    "")),
                AVERAGE(IF(
                    ISNUMBER(M214:V214),
                    IF(
                        M$5:V$5=2,
                        M214:V214,
                        ""),
                    ""))
            ),
            IF(
                Parameters!$D$17=1,
                IFERROR(
                    IF(
                        OR(
                            IF(
                                ISNUMBER(M214:V214),
                                IF(
                                    M$5:V$5=1,
                                    M214:V214,
                                    ""),
                                "")
                            =0),
                        0,
                        GEOMEAN(IF(
                            ISNUMBER(M214:V214),
                            IF(
                                M$5:V$5=1,
                                M214:V214,
                                ""),
                            ""))
                    ),
                    IF(
                        OR(IF(
                            ISNUMBER(M214:V214),
                            IF(
                                M$5:V$5=2,
                                M214:V214,
                                ""),
                            "")
                            =0),
                        0,
                        GEOMEAN(IF(
                            ISNUMBER(M214:V214),
                            IF(
                                M$5:V$5=2,
                                M214:V214,
                                ""),
                            "")))
                )
            )
        )
    )
)</f>
        <v>0</v>
      </c>
      <c r="J214" s="242">
        <v>45188</v>
      </c>
      <c r="K214" s="242">
        <v>45154</v>
      </c>
      <c r="L214" s="91" t="s">
        <v>349</v>
      </c>
      <c r="M214" s="192">
        <v>3.8333333333333299</v>
      </c>
      <c r="N214" s="192" t="s">
        <v>409</v>
      </c>
      <c r="O214" s="192">
        <v>0</v>
      </c>
      <c r="P214" s="192">
        <v>0</v>
      </c>
      <c r="Q214" s="192">
        <v>0</v>
      </c>
      <c r="R214" s="192" t="s">
        <v>409</v>
      </c>
      <c r="S214" s="192">
        <v>3.3</v>
      </c>
      <c r="T214" s="192" t="s">
        <v>409</v>
      </c>
      <c r="U214" s="192">
        <v>0</v>
      </c>
      <c r="V214" s="192" t="s">
        <v>409</v>
      </c>
      <c r="W214" s="192">
        <v>0</v>
      </c>
      <c r="X214" s="192" t="s">
        <v>409</v>
      </c>
    </row>
    <row r="215" spans="1:24" x14ac:dyDescent="0.2">
      <c r="A215" s="84">
        <v>208</v>
      </c>
      <c r="B215" s="35" t="str">
        <f ca="1"/>
        <v>Venezuela, RB</v>
      </c>
      <c r="C215" s="35" t="str">
        <f ca="1"/>
        <v>VEN</v>
      </c>
      <c r="D215" s="35" t="str">
        <f ca="1"/>
        <v>LCN           Latin America &amp; Caribbean</v>
      </c>
      <c r="E215" s="35" t="str">
        <f ca="1"/>
        <v>IBRD</v>
      </c>
      <c r="F215" s="190"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9.0369611411506359</v>
      </c>
      <c r="H215" s="80" cm="1">
        <f t="array" ref="H215">IF(
    SUM(IF(
            ISNUMBER(
                IF(
                    $M$4:$V$4,
                    (M215:V215),
                    "")),
            1,
            0))
        =0,
    NA(),
    IF(
        Parameters!$D$15=1,
        IF(
            SUM(--(ISNUMBER(IF($M$4:$V$4=1,(M215:V215),""))))&gt;0,
            MAX(IF(
                ISNUMBER(M215:V215),
                IF(
                    M$4:V$4=1,
                    M215:V215,
                    ""),
                "")),
            MAX(IF(
                ISNUMBER(M215:V215),
                IF(
                    M$4:V$4=2,
                    M215:V215,
                    ""),
                ""))
        ),
        IF(
            Parameters!$D$16=1,
            IFERROR(
                AVERAGE(IF(
                    ISNUMBER(M215:V215),
                    IF(
                        M$4:V$4=1,
                        M215:V215,
                        ""),
                    "")),
                AVERAGE(IF(
                    ISNUMBER(M215:V215),
                    IF(
                        M$4:V$4=2,
                        M215:V215,
                        ""),
                    ""))
            ),
            IF(
                Parameters!$D$17=1,
                IFERROR(
                    IF(
                        OR(
                            IF(
                                ISNUMBER(M215:V215),
                                IF(
                                    M$4:V$4=1,
                                    M215:V215,
                                    ""),
                                "")
                            =0),
                        0,
                        GEOMEAN(IF(
                            ISNUMBER(M215:V215),
                            IF(
                                M$4:V$4=1,
                                M215:V215,
                                ""),
                            ""))
                    ),
                    IF(
                        OR(IF(
                            ISNUMBER(M215:V215),
                            IF(
                                M$4:V$4=2,
                                M215:V215,
                                ""),
                            "")
                            =0),
                        0,
                        GEOMEAN(IF(
                            ISNUMBER(M215:V215),
                            IF(
                                M$4:V$4=2,
                                M215:V215,
                                ""),
                            "")))
                )
            )
        )
    )
)</f>
        <v>8.1666666666666607</v>
      </c>
      <c r="I215" s="191" cm="1">
        <f t="array" ref="I215">IF(
    SUM(IF(
            ISNUMBER(
                IF(
                    $M$5:$V$5,
                    (M215:V215),
                    "")),
            1,
            0))
        =0,
    NA(),
    IF(
        Parameters!$D$15=1,
        IF(
            SUM(--(ISNUMBER(IF($M$5:$V$5=1,(M215:V215),""))))&gt;0,
            MAX(IF(
                ISNUMBER(M215:V215),
                IF(
                    M$5:V$5=1,
                    M215:V215,
                    ""),
                "")),
            MAX(IF(
                ISNUMBER(M215:V215),
                IF(
                    M$5:V$5=2,
                    M215:V215,
                    ""),
                ""))
        ),
        IF(
            Parameters!$D$16=1,
            IFERROR(
                AVERAGE(IF(
                    ISNUMBER(M215:V215),
                    IF(
                        M$5:V$5=1,
                        M215:V215,
                        ""),
                    "")),
                AVERAGE(IF(
                    ISNUMBER(M215:V215),
                    IF(
                        M$5:V$5=2,
                        M215:V215,
                        ""),
                    ""))
            ),
            IF(
                Parameters!$D$17=1,
                IFERROR(
                    IF(
                        OR(
                            IF(
                                ISNUMBER(M215:V215),
                                IF(
                                    M$5:V$5=1,
                                    M215:V215,
                                    ""),
                                "")
                            =0),
                        0,
                        GEOMEAN(IF(
                            ISNUMBER(M215:V215),
                            IF(
                                M$5:V$5=1,
                                M215:V215,
                                ""),
                            ""))
                    ),
                    IF(
                        OR(IF(
                            ISNUMBER(M215:V215),
                            IF(
                                M$5:V$5=2,
                                M215:V215,
                                ""),
                            "")
                            =0),
                        0,
                        GEOMEAN(IF(
                            ISNUMBER(M215:V215),
                            IF(
                                M$5:V$5=2,
                                M215:V215,
                                ""),
                            "")))
                )
            )
        )
    )
)</f>
        <v>10</v>
      </c>
      <c r="J215" s="242">
        <v>45188</v>
      </c>
      <c r="K215" s="242">
        <v>45188</v>
      </c>
      <c r="L215" s="91" t="s">
        <v>350</v>
      </c>
      <c r="M215" s="192">
        <v>8.1666666666666607</v>
      </c>
      <c r="N215" s="192" t="s">
        <v>409</v>
      </c>
      <c r="O215" s="192">
        <v>0</v>
      </c>
      <c r="P215" s="192">
        <v>10</v>
      </c>
      <c r="Q215" s="192">
        <v>10</v>
      </c>
      <c r="R215" s="192" t="s">
        <v>409</v>
      </c>
      <c r="S215" s="192">
        <v>5.9</v>
      </c>
      <c r="T215" s="192" t="s">
        <v>409</v>
      </c>
      <c r="U215" s="192">
        <v>0</v>
      </c>
      <c r="V215" s="192" t="s">
        <v>862</v>
      </c>
      <c r="W215" s="192">
        <v>0.52941176470588203</v>
      </c>
      <c r="X215" s="192" t="s">
        <v>409</v>
      </c>
    </row>
    <row r="216" spans="1:24" x14ac:dyDescent="0.2">
      <c r="A216" s="84">
        <v>209</v>
      </c>
      <c r="B216" s="35" t="str">
        <f ca="1"/>
        <v>British Virgin Islands</v>
      </c>
      <c r="C216" s="35" t="str">
        <f ca="1"/>
        <v>VGB</v>
      </c>
      <c r="D216" s="35" t="str">
        <f ca="1"/>
        <v>LCN           Latin America &amp; Caribbean</v>
      </c>
      <c r="E216" s="35" t="str">
        <f ca="1"/>
        <v>NA</v>
      </c>
      <c r="F216" s="190" t="str">
        <f t="shared" ca="1" si="6"/>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$M$4:$V$4,
                    (M216:V216),
                    "")),
            1,
            0))
        =0,
    NA(),
    IF(
        Parameters!$D$15=1,
        IF(
            SUM(--(ISNUMBER(IF($M$4:$V$4=1,(M216:V216),""))))&gt;0,
            MAX(IF(
                ISNUMBER(M216:V216),
                IF(
                    M$4:V$4=1,
                    M216:V216,
                    ""),
                "")),
            MAX(IF(
                ISNUMBER(M216:V216),
                IF(
                    M$4:V$4=2,
                    M216:V216,
                    ""),
                ""))
        ),
        IF(
            Parameters!$D$16=1,
            IFERROR(
                AVERAGE(IF(
                    ISNUMBER(M216:V216),
                    IF(
                        M$4:V$4=1,
                        M216:V216,
                        ""),
                    "")),
                AVERAGE(IF(
                    ISNUMBER(M216:V216),
                    IF(
                        M$4:V$4=2,
                        M216:V216,
                        ""),
                    ""))
            ),
            IF(
                Parameters!$D$17=1,
                IFERROR(
                    IF(
                        OR(
                            IF(
                                ISNUMBER(M216:V216),
                                IF(
                                    M$4:V$4=1,
                                    M216:V216,
                                    ""),
                                "")
                            =0),
                        0,
                        GEOMEAN(IF(
                            ISNUMBER(M216:V216),
                            IF(
                                M$4:V$4=1,
                                M216:V216,
                                ""),
                            ""))
                    ),
                    IF(
                        OR(IF(
                            ISNUMBER(M216:V216),
                            IF(
                                M$4:V$4=2,
                                M216:V216,
                                ""),
                            "")
                            =0),
                        0,
                        GEOMEAN(IF(
                            ISNUMBER(M216:V216),
                            IF(
                                M$4:V$4=2,
                                M216:V216,
                                ""),
                            "")))
                )
            )
        )
    )
)</f>
        <v>#N/A</v>
      </c>
      <c r="I216" s="191" cm="1">
        <f t="array" ref="I216">IF(
    SUM(IF(
            ISNUMBER(
                IF(
                    $M$5:$V$5,
                    (M216:V216),
                    "")),
            1,
            0))
        =0,
    NA(),
    IF(
        Parameters!$D$15=1,
        IF(
            SUM(--(ISNUMBER(IF($M$5:$V$5=1,(M216:V216),""))))&gt;0,
            MAX(IF(
                ISNUMBER(M216:V216),
                IF(
                    M$5:V$5=1,
                    M216:V216,
                    ""),
                "")),
            MAX(IF(
                ISNUMBER(M216:V216),
                IF(
                    M$5:V$5=2,
                    M216:V216,
                    ""),
                ""))
        ),
        IF(
            Parameters!$D$16=1,
            IFERROR(
                AVERAGE(IF(
                    ISNUMBER(M216:V216),
                    IF(
                        M$5:V$5=1,
                        M216:V216,
                        ""),
                    "")),
                AVERAGE(IF(
                    ISNUMBER(M216:V216),
                    IF(
                        M$5:V$5=2,
                        M216:V216,
                        ""),
                    ""))
            ),
            IF(
                Parameters!$D$17=1,
                IFERROR(
                    IF(
                        OR(
                            IF(
                                ISNUMBER(M216:V216),
                                IF(
                                    M$5:V$5=1,
                                    M216:V216,
                                    ""),
                                "")
                            =0),
                        0,
                        GEOMEAN(IF(
                            ISNUMBER(M216:V216),
                            IF(
                                M$5:V$5=1,
                                M216:V216,
                                ""),
                            ""))
                    ),
                    IF(
                        OR(IF(
                            ISNUMBER(M216:V216),
                            IF(
                                M$5:V$5=2,
                                M216:V216,
                                ""),
                            "")
                            =0),
                        0,
                        GEOMEAN(IF(
                            ISNUMBER(M216:V216),
                            IF(
                                M$5:V$5=2,
                                M216:V216,
                                ""),
                            "")))
                )
            )
        )
    )
)</f>
        <v>0</v>
      </c>
      <c r="J216" s="242" t="s">
        <v>409</v>
      </c>
      <c r="K216" s="242">
        <v>45203</v>
      </c>
      <c r="L216" s="91" t="s">
        <v>719</v>
      </c>
      <c r="M216" s="192" t="s">
        <v>409</v>
      </c>
      <c r="N216" s="192">
        <v>0</v>
      </c>
      <c r="O216" s="192" t="s">
        <v>409</v>
      </c>
      <c r="P216" s="192">
        <v>0</v>
      </c>
      <c r="Q216" s="192">
        <v>0</v>
      </c>
      <c r="R216" s="192" t="s">
        <v>409</v>
      </c>
      <c r="S216" s="192" t="s">
        <v>409</v>
      </c>
      <c r="T216" s="192" t="s">
        <v>903</v>
      </c>
      <c r="U216" s="192" t="s">
        <v>409</v>
      </c>
      <c r="V216" s="192" t="s">
        <v>409</v>
      </c>
      <c r="W216" s="192">
        <v>0</v>
      </c>
      <c r="X216" s="192" t="s">
        <v>409</v>
      </c>
    </row>
    <row r="217" spans="1:24" x14ac:dyDescent="0.2">
      <c r="A217" s="84">
        <v>210</v>
      </c>
      <c r="B217" s="35" t="str">
        <f ca="1"/>
        <v>Virgin Islands (U.S.)</v>
      </c>
      <c r="C217" s="35" t="str">
        <f ca="1"/>
        <v>VIR</v>
      </c>
      <c r="D217" s="35" t="str">
        <f ca="1"/>
        <v>LCN           Latin America &amp; Caribbean</v>
      </c>
      <c r="E217" s="35" t="str">
        <f ca="1"/>
        <v>NA</v>
      </c>
      <c r="F217" s="190" t="str">
        <f t="shared" ca="1" si="6"/>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$M$4:$V$4,
                    (M217:V217),
                    "")),
            1,
            0))
        =0,
    NA(),
    IF(
        Parameters!$D$15=1,
        IF(
            SUM(--(ISNUMBER(IF($M$4:$V$4=1,(M217:V217),""))))&gt;0,
            MAX(IF(
                ISNUMBER(M217:V217),
                IF(
                    M$4:V$4=1,
                    M217:V217,
                    ""),
                "")),
            MAX(IF(
                ISNUMBER(M217:V217),
                IF(
                    M$4:V$4=2,
                    M217:V217,
                    ""),
                ""))
        ),
        IF(
            Parameters!$D$16=1,
            IFERROR(
                AVERAGE(IF(
                    ISNUMBER(M217:V217),
                    IF(
                        M$4:V$4=1,
                        M217:V217,
                        ""),
                    "")),
                AVERAGE(IF(
                    ISNUMBER(M217:V217),
                    IF(
                        M$4:V$4=2,
                        M217:V217,
                        ""),
                    ""))
            ),
            IF(
                Parameters!$D$17=1,
                IFERROR(
                    IF(
                        OR(
                            IF(
                                ISNUMBER(M217:V217),
                                IF(
                                    M$4:V$4=1,
                                    M217:V217,
                                    ""),
                                "")
                            =0),
                        0,
                        GEOMEAN(IF(
                            ISNUMBER(M217:V217),
                            IF(
                                M$4:V$4=1,
                                M217:V217,
                                ""),
                            ""))
                    ),
                    IF(
                        OR(IF(
                            ISNUMBER(M217:V217),
                            IF(
                                M$4:V$4=2,
                                M217:V217,
                                ""),
                            "")
                            =0),
                        0,
                        GEOMEAN(IF(
                            ISNUMBER(M217:V217),
                            IF(
                                M$4:V$4=2,
                                M217:V217,
                                ""),
                            "")))
                )
            )
        )
    )
)</f>
        <v>#N/A</v>
      </c>
      <c r="I217" s="191" cm="1">
        <f t="array" ref="I217">IF(
    SUM(IF(
            ISNUMBER(
                IF(
                    $M$5:$V$5,
                    (M217:V217),
                    "")),
            1,
            0))
        =0,
    NA(),
    IF(
        Parameters!$D$15=1,
        IF(
            SUM(--(ISNUMBER(IF($M$5:$V$5=1,(M217:V217),""))))&gt;0,
            MAX(IF(
                ISNUMBER(M217:V217),
                IF(
                    M$5:V$5=1,
                    M217:V217,
                    ""),
                "")),
            MAX(IF(
                ISNUMBER(M217:V217),
                IF(
                    M$5:V$5=2,
                    M217:V217,
                    ""),
                ""))
        ),
        IF(
            Parameters!$D$16=1,
            IFERROR(
                AVERAGE(IF(
                    ISNUMBER(M217:V217),
                    IF(
                        M$5:V$5=1,
                        M217:V217,
                        ""),
                    "")),
                AVERAGE(IF(
                    ISNUMBER(M217:V217),
                    IF(
                        M$5:V$5=2,
                        M217:V217,
                        ""),
                    ""))
            ),
            IF(
                Parameters!$D$17=1,
                IFERROR(
                    IF(
                        OR(
                            IF(
                                ISNUMBER(M217:V217),
                                IF(
                                    M$5:V$5=1,
                                    M217:V217,
                                    ""),
                                "")
                            =0),
                        0,
                        GEOMEAN(IF(
                            ISNUMBER(M217:V217),
                            IF(
                                M$5:V$5=1,
                                M217:V217,
                                ""),
                            ""))
                    ),
                    IF(
                        OR(IF(
                            ISNUMBER(M217:V217),
                            IF(
                                M$5:V$5=2,
                                M217:V217,
                                ""),
                            "")
                            =0),
                        0,
                        GEOMEAN(IF(
                            ISNUMBER(M217:V217),
                            IF(
                                M$5:V$5=2,
                                M217:V217,
                                ""),
                            "")))
                )
            )
        )
    )
)</f>
        <v>0</v>
      </c>
      <c r="J217" s="242" t="s">
        <v>409</v>
      </c>
      <c r="K217" s="242">
        <v>45203</v>
      </c>
      <c r="L217" s="91" t="s">
        <v>720</v>
      </c>
      <c r="M217" s="192" t="s">
        <v>409</v>
      </c>
      <c r="N217" s="192">
        <v>0</v>
      </c>
      <c r="O217" s="192" t="s">
        <v>409</v>
      </c>
      <c r="P217" s="192">
        <v>0</v>
      </c>
      <c r="Q217" s="192">
        <v>0</v>
      </c>
      <c r="R217" s="192" t="s">
        <v>409</v>
      </c>
      <c r="S217" s="192" t="s">
        <v>409</v>
      </c>
      <c r="T217" s="192" t="s">
        <v>903</v>
      </c>
      <c r="U217" s="192" t="s">
        <v>409</v>
      </c>
      <c r="V217" s="192" t="s">
        <v>409</v>
      </c>
      <c r="W217" s="192">
        <v>0</v>
      </c>
      <c r="X217" s="192" t="s">
        <v>409</v>
      </c>
    </row>
    <row r="218" spans="1:24" x14ac:dyDescent="0.2">
      <c r="A218" s="84">
        <v>211</v>
      </c>
      <c r="B218" s="35" t="str">
        <f ca="1"/>
        <v>Vietnam</v>
      </c>
      <c r="C218" s="35" t="str">
        <f ca="1"/>
        <v>VNM</v>
      </c>
      <c r="D218" s="35" t="str">
        <f ca="1"/>
        <v>EAS           East Asia &amp; Pacific</v>
      </c>
      <c r="E218" s="35" t="str">
        <f ca="1"/>
        <v>IBRD</v>
      </c>
      <c r="F218" s="190"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$M$4:$V$4,
                    (M218:V218),
                    "")),
            1,
            0))
        =0,
    NA(),
    IF(
        Parameters!$D$15=1,
        IF(
            SUM(--(ISNUMBER(IF($M$4:$V$4=1,(M218:V218),""))))&gt;0,
            MAX(IF(
                ISNUMBER(M218:V218),
                IF(
                    M$4:V$4=1,
                    M218:V218,
                    ""),
                "")),
            MAX(IF(
                ISNUMBER(M218:V218),
                IF(
                    M$4:V$4=2,
                    M218:V218,
                    ""),
                ""))
        ),
        IF(
            Parameters!$D$16=1,
            IFERROR(
                AVERAGE(IF(
                    ISNUMBER(M218:V218),
                    IF(
                        M$4:V$4=1,
                        M218:V218,
                        ""),
                    "")),
                AVERAGE(IF(
                    ISNUMBER(M218:V218),
                    IF(
                        M$4:V$4=2,
                        M218:V218,
                        ""),
                    ""))
            ),
            IF(
                Parameters!$D$17=1,
                IFERROR(
                    IF(
                        OR(
                            IF(
                                ISNUMBER(M218:V218),
                                IF(
                                    M$4:V$4=1,
                                    M218:V218,
                                    ""),
                                "")
                            =0),
                        0,
                        GEOMEAN(IF(
                            ISNUMBER(M218:V218),
                            IF(
                                M$4:V$4=1,
                                M218:V218,
                                ""),
                            ""))
                    ),
                    IF(
                        OR(IF(
                            ISNUMBER(M218:V218),
                            IF(
                                M$4:V$4=2,
                                M218:V218,
                                ""),
                            "")
                            =0),
                        0,
                        GEOMEAN(IF(
                            ISNUMBER(M218:V218),
                            IF(
                                M$4:V$4=2,
                                M218:V218,
                                ""),
                            "")))
                )
            )
        )
    )
)</f>
        <v>10</v>
      </c>
      <c r="I218" s="191" cm="1">
        <f t="array" ref="I218">IF(
    SUM(IF(
            ISNUMBER(
                IF(
                    $M$5:$V$5,
                    (M218:V218),
                    "")),
            1,
            0))
        =0,
    NA(),
    IF(
        Parameters!$D$15=1,
        IF(
            SUM(--(ISNUMBER(IF($M$5:$V$5=1,(M218:V218),""))))&gt;0,
            MAX(IF(
                ISNUMBER(M218:V218),
                IF(
                    M$5:V$5=1,
                    M218:V218,
                    ""),
                "")),
            MAX(IF(
                ISNUMBER(M218:V218),
                IF(
                    M$5:V$5=2,
                    M218:V218,
                    ""),
                ""))
        ),
        IF(
            Parameters!$D$16=1,
            IFERROR(
                AVERAGE(IF(
                    ISNUMBER(M218:V218),
                    IF(
                        M$5:V$5=1,
                        M218:V218,
                        ""),
                    "")),
                AVERAGE(IF(
                    ISNUMBER(M218:V218),
                    IF(
                        M$5:V$5=2,
                        M218:V218,
                        ""),
                    ""))
            ),
            IF(
                Parameters!$D$17=1,
                IFERROR(
                    IF(
                        OR(
                            IF(
                                ISNUMBER(M218:V218),
                                IF(
                                    M$5:V$5=1,
                                    M218:V218,
                                    ""),
                                "")
                            =0),
                        0,
                        GEOMEAN(IF(
                            ISNUMBER(M218:V218),
                            IF(
                                M$5:V$5=1,
                                M218:V218,
                                ""),
                            ""))
                    ),
                    IF(
                        OR(IF(
                            ISNUMBER(M218:V218),
                            IF(
                                M$5:V$5=2,
                                M218:V218,
                                ""),
                            "")
                            =0),
                        0,
                        GEOMEAN(IF(
                            ISNUMBER(M218:V218),
                            IF(
                                M$5:V$5=2,
                                M218:V218,
                                ""),
                            "")))
                )
            )
        )
    )
)</f>
        <v>0</v>
      </c>
      <c r="J218" s="242">
        <v>45163</v>
      </c>
      <c r="K218" s="242">
        <v>45203</v>
      </c>
      <c r="L218" s="91" t="s">
        <v>351</v>
      </c>
      <c r="M218" s="192">
        <v>10</v>
      </c>
      <c r="N218" s="192">
        <v>0</v>
      </c>
      <c r="O218" s="192">
        <v>0</v>
      </c>
      <c r="P218" s="192">
        <v>0</v>
      </c>
      <c r="Q218" s="192">
        <v>0</v>
      </c>
      <c r="R218" s="192" t="s">
        <v>409</v>
      </c>
      <c r="S218" s="192">
        <v>7.3</v>
      </c>
      <c r="T218" s="192" t="s">
        <v>930</v>
      </c>
      <c r="U218" s="192">
        <v>0</v>
      </c>
      <c r="V218" s="192" t="s">
        <v>409</v>
      </c>
      <c r="W218" s="192">
        <v>0.11111111111111099</v>
      </c>
      <c r="X218" s="192" t="s">
        <v>409</v>
      </c>
    </row>
    <row r="219" spans="1:24" x14ac:dyDescent="0.2">
      <c r="A219" s="84">
        <v>212</v>
      </c>
      <c r="B219" s="35" t="str">
        <f ca="1"/>
        <v>Vanuatu</v>
      </c>
      <c r="C219" s="35" t="str">
        <f ca="1"/>
        <v>VUT</v>
      </c>
      <c r="D219" s="35" t="str">
        <f ca="1"/>
        <v>EAS           East Asia &amp; Pacific</v>
      </c>
      <c r="E219" s="35" t="str">
        <f ca="1"/>
        <v>IDA</v>
      </c>
      <c r="F219" s="190"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$M$4:$V$4,
                    (M219:V219),
                    "")),
            1,
            0))
        =0,
    NA(),
    IF(
        Parameters!$D$15=1,
        IF(
            SUM(--(ISNUMBER(IF($M$4:$V$4=1,(M219:V219),""))))&gt;0,
            MAX(IF(
                ISNUMBER(M219:V219),
                IF(
                    M$4:V$4=1,
                    M219:V219,
                    ""),
                "")),
            MAX(IF(
                ISNUMBER(M219:V219),
                IF(
                    M$4:V$4=2,
                    M219:V219,
                    ""),
                ""))
        ),
        IF(
            Parameters!$D$16=1,
            IFERROR(
                AVERAGE(IF(
                    ISNUMBER(M219:V219),
                    IF(
                        M$4:V$4=1,
                        M219:V219,
                        ""),
                    "")),
                AVERAGE(IF(
                    ISNUMBER(M219:V219),
                    IF(
                        M$4:V$4=2,
                        M219:V219,
                        ""),
                    ""))
            ),
            IF(
                Parameters!$D$17=1,
                IFERROR(
                    IF(
                        OR(
                            IF(
                                ISNUMBER(M219:V219),
                                IF(
                                    M$4:V$4=1,
                                    M219:V219,
                                    ""),
                                "")
                            =0),
                        0,
                        GEOMEAN(IF(
                            ISNUMBER(M219:V219),
                            IF(
                                M$4:V$4=1,
                                M219:V219,
                                ""),
                            ""))
                    ),
                    IF(
                        OR(IF(
                            ISNUMBER(M219:V219),
                            IF(
                                M$4:V$4=2,
                                M219:V219,
                                ""),
                            "")
                            =0),
                        0,
                        GEOMEAN(IF(
                            ISNUMBER(M219:V219),
                            IF(
                                M$4:V$4=2,
                                M219:V219,
                                ""),
                            "")))
                )
            )
        )
    )
)</f>
        <v>6.6666666666666599</v>
      </c>
      <c r="I219" s="191" cm="1">
        <f t="array" ref="I219">IF(
    SUM(IF(
            ISNUMBER(
                IF(
                    $M$5:$V$5,
                    (M219:V219),
                    "")),
            1,
            0))
        =0,
    NA(),
    IF(
        Parameters!$D$15=1,
        IF(
            SUM(--(ISNUMBER(IF($M$5:$V$5=1,(M219:V219),""))))&gt;0,
            MAX(IF(
                ISNUMBER(M219:V219),
                IF(
                    M$5:V$5=1,
                    M219:V219,
                    ""),
                "")),
            MAX(IF(
                ISNUMBER(M219:V219),
                IF(
                    M$5:V$5=2,
                    M219:V219,
                    ""),
                ""))
        ),
        IF(
            Parameters!$D$16=1,
            IFERROR(
                AVERAGE(IF(
                    ISNUMBER(M219:V219),
                    IF(
                        M$5:V$5=1,
                        M219:V219,
                        ""),
                    "")),
                AVERAGE(IF(
                    ISNUMBER(M219:V219),
                    IF(
                        M$5:V$5=2,
                        M219:V219,
                        ""),
                    ""))
            ),
            IF(
                Parameters!$D$17=1,
                IFERROR(
                    IF(
                        OR(
                            IF(
                                ISNUMBER(M219:V219),
                                IF(
                                    M$5:V$5=1,
                                    M219:V219,
                                    ""),
                                "")
                            =0),
                        0,
                        GEOMEAN(IF(
                            ISNUMBER(M219:V219),
                            IF(
                                M$5:V$5=1,
                                M219:V219,
                                ""),
                            ""))
                    ),
                    IF(
                        OR(IF(
                            ISNUMBER(M219:V219),
                            IF(
                                M$5:V$5=2,
                                M219:V219,
                                ""),
                            "")
                            =0),
                        0,
                        GEOMEAN(IF(
                            ISNUMBER(M219:V219),
                            IF(
                                M$5:V$5=2,
                                M219:V219,
                                ""),
                            "")))
                )
            )
        )
    )
)</f>
        <v>0</v>
      </c>
      <c r="J219" s="242">
        <v>45188</v>
      </c>
      <c r="K219" s="242">
        <v>45188</v>
      </c>
      <c r="L219" s="91" t="s">
        <v>353</v>
      </c>
      <c r="M219" s="192">
        <v>6.6666666666666599</v>
      </c>
      <c r="N219" s="192" t="s">
        <v>409</v>
      </c>
      <c r="O219" s="192">
        <v>0</v>
      </c>
      <c r="P219" s="192">
        <v>0</v>
      </c>
      <c r="Q219" s="192">
        <v>0</v>
      </c>
      <c r="R219" s="192" t="s">
        <v>409</v>
      </c>
      <c r="S219" s="192">
        <v>5</v>
      </c>
      <c r="T219" s="192" t="s">
        <v>409</v>
      </c>
      <c r="U219" s="192">
        <v>0</v>
      </c>
      <c r="V219" s="192" t="s">
        <v>409</v>
      </c>
      <c r="W219" s="192">
        <v>0.16666666666666599</v>
      </c>
      <c r="X219" s="192" t="s">
        <v>409</v>
      </c>
    </row>
    <row r="220" spans="1:24" x14ac:dyDescent="0.2">
      <c r="A220" s="84">
        <v>213</v>
      </c>
      <c r="B220" s="35" t="str">
        <f ca="1"/>
        <v>Samoa</v>
      </c>
      <c r="C220" s="35" t="str">
        <f ca="1"/>
        <v>WSM</v>
      </c>
      <c r="D220" s="35" t="str">
        <f ca="1"/>
        <v>EAS           East Asia &amp; Pacific</v>
      </c>
      <c r="E220" s="35" t="str">
        <f ca="1"/>
        <v>IDA</v>
      </c>
      <c r="F220" s="190"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$M$4:$V$4,
                    (M220:V220),
                    "")),
            1,
            0))
        =0,
    NA(),
    IF(
        Parameters!$D$15=1,
        IF(
            SUM(--(ISNUMBER(IF($M$4:$V$4=1,(M220:V220),""))))&gt;0,
            MAX(IF(
                ISNUMBER(M220:V220),
                IF(
                    M$4:V$4=1,
                    M220:V220,
                    ""),
                "")),
            MAX(IF(
                ISNUMBER(M220:V220),
                IF(
                    M$4:V$4=2,
                    M220:V220,
                    ""),
                ""))
        ),
        IF(
            Parameters!$D$16=1,
            IFERROR(
                AVERAGE(IF(
                    ISNUMBER(M220:V220),
                    IF(
                        M$4:V$4=1,
                        M220:V220,
                        ""),
                    "")),
                AVERAGE(IF(
                    ISNUMBER(M220:V220),
                    IF(
                        M$4:V$4=2,
                        M220:V220,
                        ""),
                    ""))
            ),
            IF(
                Parameters!$D$17=1,
                IFERROR(
                    IF(
                        OR(
                            IF(
                                ISNUMBER(M220:V220),
                                IF(
                                    M$4:V$4=1,
                                    M220:V220,
                                    ""),
                                "")
                            =0),
                        0,
                        GEOMEAN(IF(
                            ISNUMBER(M220:V220),
                            IF(
                                M$4:V$4=1,
                                M220:V220,
                                ""),
                            ""))
                    ),
                    IF(
                        OR(IF(
                            ISNUMBER(M220:V220),
                            IF(
                                M$4:V$4=2,
                                M220:V220,
                                ""),
                            "")
                            =0),
                        0,
                        GEOMEAN(IF(
                            ISNUMBER(M220:V220),
                            IF(
                                M$4:V$4=2,
                                M220:V220,
                                ""),
                            "")))
                )
            )
        )
    )
)</f>
        <v>3.6666666666666599</v>
      </c>
      <c r="I220" s="191" cm="1">
        <f t="array" ref="I220">IF(
    SUM(IF(
            ISNUMBER(
                IF(
                    $M$5:$V$5,
                    (M220:V220),
                    "")),
            1,
            0))
        =0,
    NA(),
    IF(
        Parameters!$D$15=1,
        IF(
            SUM(--(ISNUMBER(IF($M$5:$V$5=1,(M220:V220),""))))&gt;0,
            MAX(IF(
                ISNUMBER(M220:V220),
                IF(
                    M$5:V$5=1,
                    M220:V220,
                    ""),
                "")),
            MAX(IF(
                ISNUMBER(M220:V220),
                IF(
                    M$5:V$5=2,
                    M220:V220,
                    ""),
                ""))
        ),
        IF(
            Parameters!$D$16=1,
            IFERROR(
                AVERAGE(IF(
                    ISNUMBER(M220:V220),
                    IF(
                        M$5:V$5=1,
                        M220:V220,
                        ""),
                    "")),
                AVERAGE(IF(
                    ISNUMBER(M220:V220),
                    IF(
                        M$5:V$5=2,
                        M220:V220,
                        ""),
                    ""))
            ),
            IF(
                Parameters!$D$17=1,
                IFERROR(
                    IF(
                        OR(
                            IF(
                                ISNUMBER(M220:V220),
                                IF(
                                    M$5:V$5=1,
                                    M220:V220,
                                    ""),
                                "")
                            =0),
                        0,
                        GEOMEAN(IF(
                            ISNUMBER(M220:V220),
                            IF(
                                M$5:V$5=1,
                                M220:V220,
                                ""),
                            ""))
                    ),
                    IF(
                        OR(IF(
                            ISNUMBER(M220:V220),
                            IF(
                                M$5:V$5=2,
                                M220:V220,
                                ""),
                            "")
                            =0),
                        0,
                        GEOMEAN(IF(
                            ISNUMBER(M220:V220),
                            IF(
                                M$5:V$5=2,
                                M220:V220,
                                ""),
                            "")))
                )
            )
        )
    )
)</f>
        <v>0</v>
      </c>
      <c r="J220" s="242">
        <v>45188</v>
      </c>
      <c r="K220" s="242">
        <v>45142</v>
      </c>
      <c r="L220" s="91" t="s">
        <v>355</v>
      </c>
      <c r="M220" s="192">
        <v>3.6666666666666599</v>
      </c>
      <c r="N220" s="192" t="s">
        <v>409</v>
      </c>
      <c r="O220" s="192">
        <v>0</v>
      </c>
      <c r="P220" s="192">
        <v>0</v>
      </c>
      <c r="Q220" s="192">
        <v>0</v>
      </c>
      <c r="R220" s="192" t="s">
        <v>409</v>
      </c>
      <c r="S220" s="192">
        <v>3.2</v>
      </c>
      <c r="T220" s="192" t="s">
        <v>409</v>
      </c>
      <c r="U220" s="192">
        <v>0</v>
      </c>
      <c r="V220" s="192" t="s">
        <v>409</v>
      </c>
      <c r="W220" s="192">
        <v>0</v>
      </c>
      <c r="X220" s="192" t="s">
        <v>409</v>
      </c>
    </row>
    <row r="221" spans="1:24" x14ac:dyDescent="0.2">
      <c r="A221" s="84">
        <v>214</v>
      </c>
      <c r="B221" s="35" t="str">
        <f ca="1"/>
        <v>Kosovo</v>
      </c>
      <c r="C221" s="35" t="str">
        <f ca="1"/>
        <v>XKX</v>
      </c>
      <c r="D221" s="35" t="str">
        <f ca="1"/>
        <v>ECS           Europe &amp; Central Asia</v>
      </c>
      <c r="E221" s="35" t="str">
        <f ca="1"/>
        <v>IDA</v>
      </c>
      <c r="F221" s="190" t="str">
        <f t="shared" ca="1" si="6"/>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0</v>
      </c>
      <c r="H221" s="80" t="e" cm="1">
        <f t="array" ref="H221">IF(
    SUM(IF(
            ISNUMBER(
                IF(
                    $M$4:$V$4,
                    (M221:V221),
                    "")),
            1,
            0))
        =0,
    NA(),
    IF(
        Parameters!$D$15=1,
        IF(
            SUM(--(ISNUMBER(IF($M$4:$V$4=1,(M221:V221),""))))&gt;0,
            MAX(IF(
                ISNUMBER(M221:V221),
                IF(
                    M$4:V$4=1,
                    M221:V221,
                    ""),
                "")),
            MAX(IF(
                ISNUMBER(M221:V221),
                IF(
                    M$4:V$4=2,
                    M221:V221,
                    ""),
                ""))
        ),
        IF(
            Parameters!$D$16=1,
            IFERROR(
                AVERAGE(IF(
                    ISNUMBER(M221:V221),
                    IF(
                        M$4:V$4=1,
                        M221:V221,
                        ""),
                    "")),
                AVERAGE(IF(
                    ISNUMBER(M221:V221),
                    IF(
                        M$4:V$4=2,
                        M221:V221,
                        ""),
                    ""))
            ),
            IF(
                Parameters!$D$17=1,
                IFERROR(
                    IF(
                        OR(
                            IF(
                                ISNUMBER(M221:V221),
                                IF(
                                    M$4:V$4=1,
                                    M221:V221,
                                    ""),
                                "")
                            =0),
                        0,
                        GEOMEAN(IF(
                            ISNUMBER(M221:V221),
                            IF(
                                M$4:V$4=1,
                                M221:V221,
                                ""),
                            ""))
                    ),
                    IF(
                        OR(IF(
                            ISNUMBER(M221:V221),
                            IF(
                                M$4:V$4=2,
                                M221:V221,
                                ""),
                            "")
                            =0),
                        0,
                        GEOMEAN(IF(
                            ISNUMBER(M221:V221),
                            IF(
                                M$4:V$4=2,
                                M221:V221,
                                ""),
                            "")))
                )
            )
        )
    )
)</f>
        <v>#N/A</v>
      </c>
      <c r="I221" s="191" cm="1">
        <f t="array" ref="I221">IF(
    SUM(IF(
            ISNUMBER(
                IF(
                    $M$5:$V$5,
                    (M221:V221),
                    "")),
            1,
            0))
        =0,
    NA(),
    IF(
        Parameters!$D$15=1,
        IF(
            SUM(--(ISNUMBER(IF($M$5:$V$5=1,(M221:V221),""))))&gt;0,
            MAX(IF(
                ISNUMBER(M221:V221),
                IF(
                    M$5:V$5=1,
                    M221:V221,
                    ""),
                "")),
            MAX(IF(
                ISNUMBER(M221:V221),
                IF(
                    M$5:V$5=2,
                    M221:V221,
                    ""),
                ""))
        ),
        IF(
            Parameters!$D$16=1,
            IFERROR(
                AVERAGE(IF(
                    ISNUMBER(M221:V221),
                    IF(
                        M$5:V$5=1,
                        M221:V221,
                        ""),
                    "")),
                AVERAGE(IF(
                    ISNUMBER(M221:V221),
                    IF(
                        M$5:V$5=2,
                        M221:V221,
                        ""),
                    ""))
            ),
            IF(
                Parameters!$D$17=1,
                IFERROR(
                    IF(
                        OR(
                            IF(
                                ISNUMBER(M221:V221),
                                IF(
                                    M$5:V$5=1,
                                    M221:V221,
                                    ""),
                                "")
                            =0),
                        0,
                        GEOMEAN(IF(
                            ISNUMBER(M221:V221),
                            IF(
                                M$5:V$5=1,
                                M221:V221,
                                ""),
                            ""))
                    ),
                    IF(
                        OR(IF(
                            ISNUMBER(M221:V221),
                            IF(
                                M$5:V$5=2,
                                M221:V221,
                                ""),
                            "")
                            =0),
                        0,
                        GEOMEAN(IF(
                            ISNUMBER(M221:V221),
                            IF(
                                M$5:V$5=2,
                                M221:V221,
                                ""),
                            "")))
                )
            )
        )
    )
)</f>
        <v>0</v>
      </c>
      <c r="J221" s="242">
        <v>44887</v>
      </c>
      <c r="K221" s="242">
        <v>44887</v>
      </c>
      <c r="L221" s="91" t="s">
        <v>721</v>
      </c>
      <c r="M221" s="192" t="s">
        <v>409</v>
      </c>
      <c r="N221" s="192" t="s">
        <v>409</v>
      </c>
      <c r="O221" s="192" t="s">
        <v>409</v>
      </c>
      <c r="P221" s="192">
        <v>0</v>
      </c>
      <c r="Q221" s="192" t="s">
        <v>409</v>
      </c>
      <c r="R221" s="192" t="s">
        <v>409</v>
      </c>
      <c r="S221" s="192" t="s">
        <v>409</v>
      </c>
      <c r="T221" s="192" t="s">
        <v>409</v>
      </c>
      <c r="U221" s="192" t="s">
        <v>409</v>
      </c>
      <c r="V221" s="192" t="s">
        <v>409</v>
      </c>
      <c r="W221" s="192" t="s">
        <v>409</v>
      </c>
      <c r="X221" s="192" t="s">
        <v>409</v>
      </c>
    </row>
    <row r="222" spans="1:24" x14ac:dyDescent="0.2">
      <c r="A222" s="84">
        <v>215</v>
      </c>
      <c r="B222" s="35" t="str">
        <f ca="1"/>
        <v>Yemen, Rep.</v>
      </c>
      <c r="C222" s="35" t="str">
        <f ca="1"/>
        <v>YEM</v>
      </c>
      <c r="D222" s="35" t="str">
        <f ca="1"/>
        <v>MEA           Middle East &amp; North Africa</v>
      </c>
      <c r="E222" s="35" t="str">
        <f ca="1"/>
        <v>IDA</v>
      </c>
      <c r="F222" s="190"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$M$4:$V$4,
                    (M222:V222),
                    "")),
            1,
            0))
        =0,
    NA(),
    IF(
        Parameters!$D$15=1,
        IF(
            SUM(--(ISNUMBER(IF($M$4:$V$4=1,(M222:V222),""))))&gt;0,
            MAX(IF(
                ISNUMBER(M222:V222),
                IF(
                    M$4:V$4=1,
                    M222:V222,
                    ""),
                "")),
            MAX(IF(
                ISNUMBER(M222:V222),
                IF(
                    M$4:V$4=2,
                    M222:V222,
                    ""),
                ""))
        ),
        IF(
            Parameters!$D$16=1,
            IFERROR(
                AVERAGE(IF(
                    ISNUMBER(M222:V222),
                    IF(
                        M$4:V$4=1,
                        M222:V222,
                        ""),
                    "")),
                AVERAGE(IF(
                    ISNUMBER(M222:V222),
                    IF(
                        M$4:V$4=2,
                        M222:V222,
                        ""),
                    ""))
            ),
            IF(
                Parameters!$D$17=1,
                IFERROR(
                    IF(
                        OR(
                            IF(
                                ISNUMBER(M222:V222),
                                IF(
                                    M$4:V$4=1,
                                    M222:V222,
                                    ""),
                                "")
                            =0),
                        0,
                        GEOMEAN(IF(
                            ISNUMBER(M222:V222),
                            IF(
                                M$4:V$4=1,
                                M222:V222,
                                ""),
                            ""))
                    ),
                    IF(
                        OR(IF(
                            ISNUMBER(M222:V222),
                            IF(
                                M$4:V$4=2,
                                M222:V222,
                                ""),
                            "")
                            =0),
                        0,
                        GEOMEAN(IF(
                            ISNUMBER(M222:V222),
                            IF(
                                M$4:V$4=2,
                                M222:V222,
                                ""),
                            "")))
                )
            )
        )
    )
)</f>
        <v>5.5</v>
      </c>
      <c r="I222" s="191" cm="1">
        <f t="array" ref="I222">IF(
    SUM(IF(
            ISNUMBER(
                IF(
                    $M$5:$V$5,
                    (M222:V222),
                    "")),
            1,
            0))
        =0,
    NA(),
    IF(
        Parameters!$D$15=1,
        IF(
            SUM(--(ISNUMBER(IF($M$5:$V$5=1,(M222:V222),""))))&gt;0,
            MAX(IF(
                ISNUMBER(M222:V222),
                IF(
                    M$5:V$5=1,
                    M222:V222,
                    ""),
                "")),
            MAX(IF(
                ISNUMBER(M222:V222),
                IF(
                    M$5:V$5=2,
                    M222:V222,
                    ""),
                ""))
        ),
        IF(
            Parameters!$D$16=1,
            IFERROR(
                AVERAGE(IF(
                    ISNUMBER(M222:V222),
                    IF(
                        M$5:V$5=1,
                        M222:V222,
                        ""),
                    "")),
                AVERAGE(IF(
                    ISNUMBER(M222:V222),
                    IF(
                        M$5:V$5=2,
                        M222:V222,
                        ""),
                    ""))
            ),
            IF(
                Parameters!$D$17=1,
                IFERROR(
                    IF(
                        OR(
                            IF(
                                ISNUMBER(M222:V222),
                                IF(
                                    M$5:V$5=1,
                                    M222:V222,
                                    ""),
                                "")
                            =0),
                        0,
                        GEOMEAN(IF(
                            ISNUMBER(M222:V222),
                            IF(
                                M$5:V$5=1,
                                M222:V222,
                                ""),
                            ""))
                    ),
                    IF(
                        OR(IF(
                            ISNUMBER(M222:V222),
                            IF(
                                M$5:V$5=2,
                                M222:V222,
                                ""),
                            "")
                            =0),
                        0,
                        GEOMEAN(IF(
                            ISNUMBER(M222:V222),
                            IF(
                                M$5:V$5=2,
                                M222:V222,
                                ""),
                            "")))
                )
            )
        )
    )
)</f>
        <v>0</v>
      </c>
      <c r="J222" s="242">
        <v>45188</v>
      </c>
      <c r="K222" s="242">
        <v>45188</v>
      </c>
      <c r="L222" s="91" t="s">
        <v>356</v>
      </c>
      <c r="M222" s="192">
        <v>5.5</v>
      </c>
      <c r="N222" s="192">
        <v>0</v>
      </c>
      <c r="O222" s="192">
        <v>0</v>
      </c>
      <c r="P222" s="192">
        <v>0</v>
      </c>
      <c r="Q222" s="192">
        <v>0</v>
      </c>
      <c r="R222" s="192" t="s">
        <v>409</v>
      </c>
      <c r="S222" s="192">
        <v>4.3</v>
      </c>
      <c r="T222" s="192" t="s">
        <v>894</v>
      </c>
      <c r="U222" s="192">
        <v>0</v>
      </c>
      <c r="V222" s="192" t="s">
        <v>409</v>
      </c>
      <c r="W222" s="192">
        <v>8.8235294117646995E-2</v>
      </c>
      <c r="X222" s="192" t="s">
        <v>409</v>
      </c>
    </row>
    <row r="223" spans="1:24" x14ac:dyDescent="0.2">
      <c r="A223" s="84">
        <v>216</v>
      </c>
      <c r="B223" s="35" t="str">
        <f ca="1"/>
        <v>South Africa</v>
      </c>
      <c r="C223" s="35" t="str">
        <f ca="1"/>
        <v>ZAF</v>
      </c>
      <c r="D223" s="35" t="str">
        <f ca="1"/>
        <v>SSF           Sub-Saharan Africa</v>
      </c>
      <c r="E223" s="35" t="str">
        <f ca="1"/>
        <v>IBRD</v>
      </c>
      <c r="F223" s="190"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$M$4:$V$4,
                    (M223:V223),
                    "")),
            1,
            0))
        =0,
    NA(),
    IF(
        Parameters!$D$15=1,
        IF(
            SUM(--(ISNUMBER(IF($M$4:$V$4=1,(M223:V223),""))))&gt;0,
            MAX(IF(
                ISNUMBER(M223:V223),
                IF(
                    M$4:V$4=1,
                    M223:V223,
                    ""),
                "")),
            MAX(IF(
                ISNUMBER(M223:V223),
                IF(
                    M$4:V$4=2,
                    M223:V223,
                    ""),
                ""))
        ),
        IF(
            Parameters!$D$16=1,
            IFERROR(
                AVERAGE(IF(
                    ISNUMBER(M223:V223),
                    IF(
                        M$4:V$4=1,
                        M223:V223,
                        ""),
                    "")),
                AVERAGE(IF(
                    ISNUMBER(M223:V223),
                    IF(
                        M$4:V$4=2,
                        M223:V223,
                        ""),
                    ""))
            ),
            IF(
                Parameters!$D$17=1,
                IFERROR(
                    IF(
                        OR(
                            IF(
                                ISNUMBER(M223:V223),
                                IF(
                                    M$4:V$4=1,
                                    M223:V223,
                                    ""),
                                "")
                            =0),
                        0,
                        GEOMEAN(IF(
                            ISNUMBER(M223:V223),
                            IF(
                                M$4:V$4=1,
                                M223:V223,
                                ""),
                            ""))
                    ),
                    IF(
                        OR(IF(
                            ISNUMBER(M223:V223),
                            IF(
                                M$4:V$4=2,
                                M223:V223,
                                ""),
                            "")
                            =0),
                        0,
                        GEOMEAN(IF(
                            ISNUMBER(M223:V223),
                            IF(
                                M$4:V$4=2,
                                M223:V223,
                                ""),
                            "")))
                )
            )
        )
    )
)</f>
        <v>5.3333333333333304</v>
      </c>
      <c r="I223" s="191" cm="1">
        <f t="array" ref="I223">IF(
    SUM(IF(
            ISNUMBER(
                IF(
                    $M$5:$V$5,
                    (M223:V223),
                    "")),
            1,
            0))
        =0,
    NA(),
    IF(
        Parameters!$D$15=1,
        IF(
            SUM(--(ISNUMBER(IF($M$5:$V$5=1,(M223:V223),""))))&gt;0,
            MAX(IF(
                ISNUMBER(M223:V223),
                IF(
                    M$5:V$5=1,
                    M223:V223,
                    ""),
                "")),
            MAX(IF(
                ISNUMBER(M223:V223),
                IF(
                    M$5:V$5=2,
                    M223:V223,
                    ""),
                ""))
        ),
        IF(
            Parameters!$D$16=1,
            IFERROR(
                AVERAGE(IF(
                    ISNUMBER(M223:V223),
                    IF(
                        M$5:V$5=1,
                        M223:V223,
                        ""),
                    "")),
                AVERAGE(IF(
                    ISNUMBER(M223:V223),
                    IF(
                        M$5:V$5=2,
                        M223:V223,
                        ""),
                    ""))
            ),
            IF(
                Parameters!$D$17=1,
                IFERROR(
                    IF(
                        OR(
                            IF(
                                ISNUMBER(M223:V223),
                                IF(
                                    M$5:V$5=1,
                                    M223:V223,
                                    ""),
                                "")
                            =0),
                        0,
                        GEOMEAN(IF(
                            ISNUMBER(M223:V223),
                            IF(
                                M$5:V$5=1,
                                M223:V223,
                                ""),
                            ""))
                    ),
                    IF(
                        OR(IF(
                            ISNUMBER(M223:V223),
                            IF(
                                M$5:V$5=2,
                                M223:V223,
                                ""),
                            "")
                            =0),
                        0,
                        GEOMEAN(IF(
                            ISNUMBER(M223:V223),
                            IF(
                                M$5:V$5=2,
                                M223:V223,
                                ""),
                            "")))
                )
            )
        )
    )
)</f>
        <v>0</v>
      </c>
      <c r="J223" s="242">
        <v>45188</v>
      </c>
      <c r="K223" s="242">
        <v>45014</v>
      </c>
      <c r="L223" s="91" t="s">
        <v>358</v>
      </c>
      <c r="M223" s="192">
        <v>5.3333333333333304</v>
      </c>
      <c r="N223" s="192" t="s">
        <v>409</v>
      </c>
      <c r="O223" s="192">
        <v>0</v>
      </c>
      <c r="P223" s="192">
        <v>0</v>
      </c>
      <c r="Q223" s="192">
        <v>0</v>
      </c>
      <c r="R223" s="192" t="s">
        <v>409</v>
      </c>
      <c r="S223" s="192">
        <v>4.2</v>
      </c>
      <c r="T223" s="192" t="s">
        <v>409</v>
      </c>
      <c r="U223" s="192">
        <v>0</v>
      </c>
      <c r="V223" s="192" t="s">
        <v>409</v>
      </c>
      <c r="W223" s="192">
        <v>0</v>
      </c>
      <c r="X223" s="192" t="s">
        <v>409</v>
      </c>
    </row>
    <row r="224" spans="1:24" x14ac:dyDescent="0.2">
      <c r="A224" s="84">
        <v>217</v>
      </c>
      <c r="B224" s="35" t="str">
        <f ca="1"/>
        <v>Zambia</v>
      </c>
      <c r="C224" s="35" t="str">
        <f ca="1"/>
        <v>ZMB</v>
      </c>
      <c r="D224" s="35" t="str">
        <f ca="1"/>
        <v>SSF           Sub-Saharan Africa</v>
      </c>
      <c r="E224" s="35" t="str">
        <f ca="1"/>
        <v>IDA</v>
      </c>
      <c r="F224" s="190"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5.9160797830996161</v>
      </c>
      <c r="H224" s="80" cm="1">
        <f t="array" ref="H224">IF(
    SUM(IF(
            ISNUMBER(
                IF(
                    $M$4:$V$4,
                    (M224:V224),
                    "")),
            1,
            0))
        =0,
    NA(),
    IF(
        Parameters!$D$15=1,
        IF(
            SUM(--(ISNUMBER(IF($M$4:$V$4=1,(M224:V224),""))))&gt;0,
            MAX(IF(
                ISNUMBER(M224:V224),
                IF(
                    M$4:V$4=1,
                    M224:V224,
                    ""),
                "")),
            MAX(IF(
                ISNUMBER(M224:V224),
                IF(
                    M$4:V$4=2,
                    M224:V224,
                    ""),
                ""))
        ),
        IF(
            Parameters!$D$16=1,
            IFERROR(
                AVERAGE(IF(
                    ISNUMBER(M224:V224),
                    IF(
                        M$4:V$4=1,
                        M224:V224,
                        ""),
                    "")),
                AVERAGE(IF(
                    ISNUMBER(M224:V224),
                    IF(
                        M$4:V$4=2,
                        M224:V224,
                        ""),
                    ""))
            ),
            IF(
                Parameters!$D$17=1,
                IFERROR(
                    IF(
                        OR(
                            IF(
                                ISNUMBER(M224:V224),
                                IF(
                                    M$4:V$4=1,
                                    M224:V224,
                                    ""),
                                "")
                            =0),
                        0,
                        GEOMEAN(IF(
                            ISNUMBER(M224:V224),
                            IF(
                                M$4:V$4=1,
                                M224:V224,
                                ""),
                            ""))
                    ),
                    IF(
                        OR(IF(
                            ISNUMBER(M224:V224),
                            IF(
                                M$4:V$4=2,
                                M224:V224,
                                ""),
                            "")
                            =0),
                        0,
                        GEOMEAN(IF(
                            ISNUMBER(M224:V224),
                            IF(
                                M$4:V$4=2,
                                M224:V224,
                                ""),
                            "")))
                )
            )
        )
    )
)</f>
        <v>3.5</v>
      </c>
      <c r="I224" s="191" cm="1">
        <f t="array" ref="I224">IF(
    SUM(IF(
            ISNUMBER(
                IF(
                    $M$5:$V$5,
                    (M224:V224),
                    "")),
            1,
            0))
        =0,
    NA(),
    IF(
        Parameters!$D$15=1,
        IF(
            SUM(--(ISNUMBER(IF($M$5:$V$5=1,(M224:V224),""))))&gt;0,
            MAX(IF(
                ISNUMBER(M224:V224),
                IF(
                    M$5:V$5=1,
                    M224:V224,
                    ""),
                "")),
            MAX(IF(
                ISNUMBER(M224:V224),
                IF(
                    M$5:V$5=2,
                    M224:V224,
                    ""),
                ""))
        ),
        IF(
            Parameters!$D$16=1,
            IFERROR(
                AVERAGE(IF(
                    ISNUMBER(M224:V224),
                    IF(
                        M$5:V$5=1,
                        M224:V224,
                        ""),
                    "")),
                AVERAGE(IF(
                    ISNUMBER(M224:V224),
                    IF(
                        M$5:V$5=2,
                        M224:V224,
                        ""),
                    ""))
            ),
            IF(
                Parameters!$D$17=1,
                IFERROR(
                    IF(
                        OR(
                            IF(
                                ISNUMBER(M224:V224),
                                IF(
                                    M$5:V$5=1,
                                    M224:V224,
                                    ""),
                                "")
                            =0),
                        0,
                        GEOMEAN(IF(
                            ISNUMBER(M224:V224),
                            IF(
                                M$5:V$5=1,
                                M224:V224,
                                ""),
                            ""))
                    ),
                    IF(
                        OR(IF(
                            ISNUMBER(M224:V224),
                            IF(
                                M$5:V$5=2,
                                M224:V224,
                                ""),
                            "")
                            =0),
                        0,
                        GEOMEAN(IF(
                            ISNUMBER(M224:V224),
                            IF(
                                M$5:V$5=2,
                                M224:V224,
                                ""),
                            "")))
                )
            )
        )
    )
)</f>
        <v>10</v>
      </c>
      <c r="J224" s="242">
        <v>45188</v>
      </c>
      <c r="K224" s="242">
        <v>45099</v>
      </c>
      <c r="L224" s="91" t="s">
        <v>360</v>
      </c>
      <c r="M224" s="192">
        <v>3.5</v>
      </c>
      <c r="N224" s="192" t="s">
        <v>409</v>
      </c>
      <c r="O224" s="192">
        <v>0</v>
      </c>
      <c r="P224" s="192">
        <v>10</v>
      </c>
      <c r="Q224" s="192">
        <v>0</v>
      </c>
      <c r="R224" s="192" t="s">
        <v>409</v>
      </c>
      <c r="S224" s="192">
        <v>3.1</v>
      </c>
      <c r="T224" s="192" t="s">
        <v>409</v>
      </c>
      <c r="U224" s="192">
        <v>0</v>
      </c>
      <c r="V224" s="192" t="s">
        <v>844</v>
      </c>
      <c r="W224" s="192">
        <v>0</v>
      </c>
      <c r="X224" s="192" t="s">
        <v>409</v>
      </c>
    </row>
    <row r="225" spans="1:24" x14ac:dyDescent="0.2">
      <c r="A225" s="84">
        <v>218</v>
      </c>
      <c r="B225" s="35" t="str">
        <f ca="1"/>
        <v>Zimbabwe</v>
      </c>
      <c r="C225" s="35" t="str">
        <f ca="1"/>
        <v>ZWE</v>
      </c>
      <c r="D225" s="35" t="str">
        <f ca="1"/>
        <v>SSF           Sub-Saharan Africa</v>
      </c>
      <c r="E225" s="35" t="str">
        <f ca="1"/>
        <v>Blend</v>
      </c>
      <c r="F225" s="190"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6.9522178715380676</v>
      </c>
      <c r="H225" s="80" cm="1">
        <f t="array" ref="H225">IF(
    SUM(IF(
            ISNUMBER(
                IF(
                    $M$4:$V$4,
                    (M225:V225),
                    "")),
            1,
            0))
        =0,
    NA(),
    IF(
        Parameters!$D$15=1,
        IF(
            SUM(--(ISNUMBER(IF($M$4:$V$4=1,(M225:V225),""))))&gt;0,
            MAX(IF(
                ISNUMBER(M225:V225),
                IF(
                    M$4:V$4=1,
                    M225:V225,
                    ""),
                "")),
            MAX(IF(
                ISNUMBER(M225:V225),
                IF(
                    M$4:V$4=2,
                    M225:V225,
                    ""),
                ""))
        ),
        IF(
            Parameters!$D$16=1,
            IFERROR(
                AVERAGE(IF(
                    ISNUMBER(M225:V225),
                    IF(
                        M$4:V$4=1,
                        M225:V225,
                        ""),
                    "")),
                AVERAGE(IF(
                    ISNUMBER(M225:V225),
                    IF(
                        M$4:V$4=2,
                        M225:V225,
                        ""),
                    ""))
            ),
            IF(
                Parameters!$D$17=1,
                IFERROR(
                    IF(
                        OR(
                            IF(
                                ISNUMBER(M225:V225),
                                IF(
                                    M$4:V$4=1,
                                    M225:V225,
                                    ""),
                                "")
                            =0),
                        0,
                        GEOMEAN(IF(
                            ISNUMBER(M225:V225),
                            IF(
                                M$4:V$4=1,
                                M225:V225,
                                ""),
                            ""))
                    ),
                    IF(
                        OR(IF(
                            ISNUMBER(M225:V225),
                            IF(
                                M$4:V$4=2,
                                M225:V225,
                                ""),
                            "")
                            =0),
                        0,
                        GEOMEAN(IF(
                            ISNUMBER(M225:V225),
                            IF(
                                M$4:V$4=2,
                                M225:V225,
                                ""),
                            "")))
                )
            )
        )
    )
)</f>
        <v>4.8333333333333304</v>
      </c>
      <c r="I225" s="191" cm="1">
        <f t="array" ref="I225">IF(
    SUM(IF(
            ISNUMBER(
                IF(
                    $M$5:$V$5,
                    (M225:V225),
                    "")),
            1,
            0))
        =0,
    NA(),
    IF(
        Parameters!$D$15=1,
        IF(
            SUM(--(ISNUMBER(IF($M$5:$V$5=1,(M225:V225),""))))&gt;0,
            MAX(IF(
                ISNUMBER(M225:V225),
                IF(
                    M$5:V$5=1,
                    M225:V225,
                    ""),
                "")),
            MAX(IF(
                ISNUMBER(M225:V225),
                IF(
                    M$5:V$5=2,
                    M225:V225,
                    ""),
                ""))
        ),
        IF(
            Parameters!$D$16=1,
            IFERROR(
                AVERAGE(IF(
                    ISNUMBER(M225:V225),
                    IF(
                        M$5:V$5=1,
                        M225:V225,
                        ""),
                    "")),
                AVERAGE(IF(
                    ISNUMBER(M225:V225),
                    IF(
                        M$5:V$5=2,
                        M225:V225,
                        ""),
                    ""))
            ),
            IF(
                Parameters!$D$17=1,
                IFERROR(
                    IF(
                        OR(
                            IF(
                                ISNUMBER(M225:V225),
                                IF(
                                    M$5:V$5=1,
                                    M225:V225,
                                    ""),
                                "")
                            =0),
                        0,
                        GEOMEAN(IF(
                            ISNUMBER(M225:V225),
                            IF(
                                M$5:V$5=1,
                                M225:V225,
                                ""),
                            ""))
                    ),
                    IF(
                        OR(IF(
                            ISNUMBER(M225:V225),
                            IF(
                                M$5:V$5=2,
                                M225:V225,
                                ""),
                            "")
                            =0),
                        0,
                        GEOMEAN(IF(
                            ISNUMBER(M225:V225),
                            IF(
                                M$5:V$5=2,
                                M225:V225,
                                ""),
                            "")))
                )
            )
        )
    )
)</f>
        <v>10</v>
      </c>
      <c r="J225" s="242">
        <v>45188</v>
      </c>
      <c r="K225" s="242">
        <v>45099</v>
      </c>
      <c r="L225" s="91" t="s">
        <v>362</v>
      </c>
      <c r="M225" s="192">
        <v>4.8333333333333304</v>
      </c>
      <c r="N225" s="192" t="s">
        <v>409</v>
      </c>
      <c r="O225" s="192">
        <v>0</v>
      </c>
      <c r="P225" s="192">
        <v>10</v>
      </c>
      <c r="Q225" s="192">
        <v>0</v>
      </c>
      <c r="R225" s="192" t="s">
        <v>409</v>
      </c>
      <c r="S225" s="192">
        <v>3.9</v>
      </c>
      <c r="T225" s="192" t="s">
        <v>409</v>
      </c>
      <c r="U225" s="192">
        <v>0</v>
      </c>
      <c r="V225" s="192" t="s">
        <v>845</v>
      </c>
      <c r="W225" s="192">
        <v>0</v>
      </c>
      <c r="X225" s="192" t="s">
        <v>409</v>
      </c>
    </row>
    <row r="226" spans="1:24" x14ac:dyDescent="0.2">
      <c r="L226" s="79"/>
      <c r="M226" s="80"/>
      <c r="N226" s="80"/>
      <c r="O226" s="80"/>
      <c r="P226" s="80"/>
      <c r="Q226" s="80"/>
      <c r="R226" s="80"/>
      <c r="S226" s="80"/>
      <c r="T226" s="80"/>
      <c r="U226" s="80"/>
      <c r="V226" s="80"/>
      <c r="W226" s="80"/>
      <c r="X226" s="80"/>
    </row>
    <row r="227" spans="1:24" x14ac:dyDescent="0.2">
      <c r="L227" s="79"/>
      <c r="M227" s="80"/>
      <c r="N227" s="80"/>
      <c r="O227" s="80"/>
      <c r="P227" s="80"/>
      <c r="Q227" s="80"/>
      <c r="R227" s="80"/>
      <c r="S227" s="80"/>
      <c r="T227" s="80"/>
      <c r="U227" s="80"/>
      <c r="V227" s="80"/>
      <c r="W227" s="80"/>
      <c r="X227" s="80"/>
    </row>
    <row r="228" spans="1:24" x14ac:dyDescent="0.2">
      <c r="L228" s="79"/>
      <c r="M228" s="80"/>
      <c r="N228" s="80"/>
      <c r="O228" s="80"/>
      <c r="P228" s="80"/>
      <c r="Q228" s="80"/>
      <c r="R228" s="80"/>
      <c r="S228" s="80"/>
      <c r="T228" s="80"/>
      <c r="U228" s="80"/>
      <c r="V228" s="80"/>
      <c r="W228" s="80"/>
      <c r="X228" s="80"/>
    </row>
    <row r="229" spans="1:24" x14ac:dyDescent="0.2">
      <c r="L229" s="91"/>
      <c r="M229" s="181"/>
      <c r="N229" s="181"/>
      <c r="O229" s="181"/>
      <c r="P229" s="181"/>
      <c r="Q229" s="181"/>
      <c r="R229" s="181"/>
      <c r="S229" s="181"/>
      <c r="T229" s="181"/>
      <c r="U229" s="181"/>
      <c r="V229" s="181"/>
      <c r="W229" s="181"/>
      <c r="X229" s="181"/>
    </row>
    <row r="230" spans="1:24" x14ac:dyDescent="0.2">
      <c r="L230" s="91"/>
      <c r="M230" s="181"/>
      <c r="N230" s="181"/>
      <c r="O230" s="181"/>
      <c r="P230" s="181"/>
      <c r="Q230" s="181"/>
      <c r="R230" s="181"/>
      <c r="S230" s="181"/>
      <c r="T230" s="181"/>
      <c r="U230" s="181"/>
      <c r="V230" s="181"/>
      <c r="W230" s="181"/>
      <c r="X230" s="181"/>
    </row>
    <row r="231" spans="1:24" x14ac:dyDescent="0.2">
      <c r="L231" s="79"/>
      <c r="M231" s="80"/>
      <c r="N231" s="80"/>
      <c r="O231" s="80"/>
      <c r="P231" s="80"/>
      <c r="Q231" s="80"/>
      <c r="R231" s="80"/>
      <c r="S231" s="80"/>
      <c r="T231" s="80"/>
      <c r="U231" s="80"/>
      <c r="V231" s="80"/>
      <c r="W231" s="80"/>
      <c r="X231" s="80"/>
    </row>
    <row r="232" spans="1:24" x14ac:dyDescent="0.2">
      <c r="L232" s="79"/>
      <c r="M232" s="80"/>
      <c r="N232" s="80"/>
      <c r="O232" s="80"/>
      <c r="P232" s="80"/>
      <c r="Q232" s="80"/>
      <c r="R232" s="80"/>
      <c r="S232" s="80"/>
      <c r="T232" s="80"/>
      <c r="U232" s="80"/>
      <c r="V232" s="80"/>
      <c r="W232" s="80"/>
      <c r="X232" s="80"/>
    </row>
    <row r="233" spans="1:24" x14ac:dyDescent="0.2">
      <c r="L233" s="79"/>
      <c r="M233" s="80"/>
      <c r="N233" s="80"/>
      <c r="O233" s="80"/>
      <c r="P233" s="80"/>
      <c r="Q233" s="80"/>
      <c r="R233" s="80"/>
      <c r="S233" s="80"/>
      <c r="T233" s="80"/>
      <c r="U233" s="80"/>
      <c r="V233" s="80"/>
      <c r="W233" s="80"/>
      <c r="X233" s="80"/>
    </row>
  </sheetData>
  <conditionalFormatting sqref="G1:G5">
    <cfRule type="cellIs" dxfId="113" priority="25" stopIfTrue="1" operator="greaterThanOrEqual">
      <formula>0</formula>
    </cfRule>
  </conditionalFormatting>
  <conditionalFormatting sqref="G8:G225">
    <cfRule type="cellIs" dxfId="110" priority="4" stopIfTrue="1" operator="greaterThanOrEqual">
      <formula>0</formula>
    </cfRule>
  </conditionalFormatting>
  <conditionalFormatting sqref="G1:H5">
    <cfRule type="expression" dxfId="107" priority="11" stopIfTrue="1">
      <formula>G1=""</formula>
    </cfRule>
  </conditionalFormatting>
  <conditionalFormatting sqref="G8:H225">
    <cfRule type="expression" dxfId="106" priority="1" stopIfTrue="1">
      <formula>G8=""</formula>
    </cfRule>
  </conditionalFormatting>
  <conditionalFormatting sqref="H1:H5">
    <cfRule type="expression" dxfId="103" priority="18">
      <formula>H1=10</formula>
    </cfRule>
    <cfRule type="cellIs" dxfId="102" priority="17" operator="between">
      <formula>7</formula>
      <formula>9.99</formula>
    </cfRule>
    <cfRule type="cellIs" dxfId="101" priority="16" operator="between">
      <formula>0</formula>
      <formula>6.999</formula>
    </cfRule>
  </conditionalFormatting>
  <conditionalFormatting sqref="H8:H225">
    <cfRule type="expression" dxfId="99" priority="120">
      <formula>H8=10</formula>
    </cfRule>
    <cfRule type="cellIs" dxfId="98" priority="119" operator="between">
      <formula>7</formula>
      <formula>9.99</formula>
    </cfRule>
    <cfRule type="cellIs" dxfId="97" priority="118" operator="between">
      <formula>0</formula>
      <formula>6.999</formula>
    </cfRule>
  </conditionalFormatting>
  <conditionalFormatting sqref="I2:I3">
    <cfRule type="expression" dxfId="93" priority="29">
      <formula>I2=10</formula>
    </cfRule>
    <cfRule type="cellIs" dxfId="92" priority="28" operator="between">
      <formula>7</formula>
      <formula>9.99</formula>
    </cfRule>
    <cfRule type="cellIs" dxfId="91" priority="27" operator="between">
      <formula>0</formula>
      <formula>6.999</formula>
    </cfRule>
    <cfRule type="expression" dxfId="90" priority="26">
      <formula>I2=""</formula>
    </cfRule>
  </conditionalFormatting>
  <conditionalFormatting sqref="I2:I5">
    <cfRule type="expression" dxfId="89" priority="15">
      <formula>I2=10</formula>
    </cfRule>
    <cfRule type="cellIs" dxfId="88" priority="13" operator="between">
      <formula>0</formula>
      <formula>6.999</formula>
    </cfRule>
    <cfRule type="cellIs" dxfId="87" priority="14" operator="between">
      <formula>7</formula>
      <formula>9.99</formula>
    </cfRule>
    <cfRule type="expression" dxfId="86" priority="12">
      <formula>I2=""</formula>
    </cfRule>
  </conditionalFormatting>
  <conditionalFormatting sqref="I4:I5">
    <cfRule type="cellIs" dxfId="85" priority="9" operator="between">
      <formula>7</formula>
      <formula>9.99</formula>
    </cfRule>
    <cfRule type="cellIs" dxfId="84" priority="8" operator="between">
      <formula>0</formula>
      <formula>6.999</formula>
    </cfRule>
    <cfRule type="expression" dxfId="83" priority="10">
      <formula>I4=10</formula>
    </cfRule>
    <cfRule type="expression" dxfId="82" priority="7">
      <formula>I4=""</formula>
    </cfRule>
  </conditionalFormatting>
  <conditionalFormatting sqref="I8:I225">
    <cfRule type="cellIs" dxfId="80" priority="116" stopIfTrue="1" operator="greaterThanOrEqual">
      <formula>0</formula>
    </cfRule>
    <cfRule type="expression" dxfId="78" priority="113">
      <formula>I8=""</formula>
    </cfRule>
  </conditionalFormatting>
  <conditionalFormatting sqref="J8:K225">
    <cfRule type="colorScale" priority="881">
      <colorScale>
        <cfvo type="min"/>
        <cfvo type="max"/>
        <color rgb="FFFCDCDF"/>
        <color rgb="FFF2676B"/>
      </colorScale>
    </cfRule>
  </conditionalFormatting>
  <conditionalFormatting sqref="L8:L225">
    <cfRule type="expression" dxfId="77" priority="39">
      <formula>$L8&lt;&gt;$C8</formula>
    </cfRule>
  </conditionalFormatting>
  <conditionalFormatting sqref="M2:V3 W3:Z3">
    <cfRule type="expression" dxfId="76" priority="30">
      <formula>M2=L2</formula>
    </cfRule>
    <cfRule type="expression" dxfId="75" priority="31">
      <formula>M2&lt;&gt;L2</formula>
    </cfRule>
    <cfRule type="expression" dxfId="74" priority="32">
      <formula>M2=L2</formula>
    </cfRule>
  </conditionalFormatting>
  <conditionalFormatting sqref="M198:X225 M8:Z197">
    <cfRule type="colorScale" priority="38">
      <colorScale>
        <cfvo type="num" val="0"/>
        <cfvo type="num" val="10"/>
        <color rgb="FFFCFCFF"/>
        <color rgb="FFFFFF00"/>
      </colorScale>
    </cfRule>
  </conditionalFormatting>
  <conditionalFormatting sqref="M6:Z6">
    <cfRule type="expression" dxfId="73" priority="22">
      <formula>ISNUMBER(SEARCH("_raw",M$7))</formula>
    </cfRule>
  </conditionalFormatting>
  <conditionalFormatting sqref="M8:Z197 M198:X225">
    <cfRule type="expression" dxfId="72" priority="37" stopIfTrue="1">
      <formula>ISNUMBER(SEARCH("_raw",M$7))</formula>
    </cfRule>
  </conditionalFormatting>
  <conditionalFormatting sqref="W2:AD3">
    <cfRule type="expression" dxfId="71" priority="33">
      <formula>W2=R2</formula>
    </cfRule>
    <cfRule type="expression" dxfId="70" priority="34">
      <formula>W2&lt;&gt;R2</formula>
    </cfRule>
    <cfRule type="expression" dxfId="69" priority="35">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3" stopIfTrue="1" operator="greaterThanOrEqual" id="{ADE86766-86E7-B54F-BE7F-98D38EDD2D54}">
            <xm:f>Parameters!$D$37</xm:f>
            <x14:dxf>
              <font>
                <sz val="12"/>
                <color rgb="FF000000"/>
                <name val="Arial"/>
              </font>
              <fill>
                <patternFill patternType="solid">
                  <bgColor rgb="FFE35A3A"/>
                </patternFill>
              </fill>
            </x14:dxf>
          </x14:cfRule>
          <x14:cfRule type="cellIs" priority="24" stopIfTrue="1" operator="greaterThanOrEqual" id="{6968E436-B691-8541-87C7-344B49DBC83A}">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3" stopIfTrue="1" operator="greaterThanOrEqual" id="{A25B7E8B-0382-984B-A610-991DE2318680}">
            <xm:f>Parameters!$D$38</xm:f>
            <x14:dxf>
              <font>
                <sz val="12"/>
                <color rgb="FF000000"/>
                <name val="Arial"/>
              </font>
              <fill>
                <patternFill patternType="solid">
                  <bgColor rgb="FFEE9F8F"/>
                </patternFill>
              </fill>
            </x14:dxf>
          </x14:cfRule>
          <x14:cfRule type="cellIs" priority="2" stopIfTrue="1" operator="greaterThanOrEqual" id="{B47FBF92-C5BE-234C-90B7-92691567A48B}">
            <xm:f>Parameters!$D$37</xm:f>
            <x14:dxf>
              <font>
                <sz val="12"/>
                <color rgb="FF000000"/>
                <name val="Arial"/>
              </font>
              <fill>
                <patternFill patternType="solid">
                  <bgColor rgb="FFE35A3A"/>
                </patternFill>
              </fill>
            </x14:dxf>
          </x14:cfRule>
          <xm:sqref>G8:G225</xm:sqref>
        </x14:conditionalFormatting>
        <x14:conditionalFormatting xmlns:xm="http://schemas.microsoft.com/office/excel/2006/main">
          <x14:cfRule type="cellIs" priority="19" stopIfTrue="1" operator="greaterThanOrEqual" id="{4244786C-0C18-E149-99A5-3DB628AC5E3B}">
            <xm:f>Parameters!$D$41</xm:f>
            <x14:dxf>
              <font>
                <sz val="12"/>
                <color rgb="FF000000"/>
                <name val="Arial"/>
              </font>
              <fill>
                <patternFill patternType="solid">
                  <bgColor rgb="FFF2676B"/>
                </patternFill>
              </fill>
            </x14:dxf>
          </x14:cfRule>
          <x14:cfRule type="cellIs" priority="21" stopIfTrue="1" operator="between" id="{643A0826-D306-E444-BF79-8FCBF966CCFA}">
            <xm:f>0</xm:f>
            <xm:f>Parameters!$D$42</xm:f>
            <x14:dxf>
              <font>
                <sz val="12"/>
                <color rgb="FF000000"/>
                <name val="Arial"/>
              </font>
              <fill>
                <patternFill patternType="solid">
                  <bgColor rgb="FFFCDCDF"/>
                </patternFill>
              </fill>
            </x14:dxf>
          </x14:cfRule>
          <x14:cfRule type="cellIs" priority="20" stopIfTrue="1" operator="greaterThanOrEqual" id="{9BCC53B6-8F66-6B40-BEDF-79258FCCC3C5}">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122" stopIfTrue="1" operator="greaterThanOrEqual" id="{5E686F7C-38DD-3049-9BB8-EFBC380BDC6B}">
            <xm:f>Parameters!$D$42</xm:f>
            <x14:dxf>
              <font>
                <sz val="12"/>
                <color rgb="FF000000"/>
                <name val="Arial"/>
              </font>
              <fill>
                <patternFill patternType="solid">
                  <bgColor rgb="FFF7A9AC"/>
                </patternFill>
              </fill>
            </x14:dxf>
          </x14:cfRule>
          <x14:cfRule type="cellIs" priority="123" stopIfTrue="1" operator="between" id="{12C92172-44DD-2F42-B3E9-197819313C94}">
            <xm:f>0</xm:f>
            <xm:f>Parameters!$D$42</xm:f>
            <x14:dxf>
              <font>
                <sz val="12"/>
                <color rgb="FF000000"/>
                <name val="Arial"/>
              </font>
              <fill>
                <patternFill patternType="solid">
                  <bgColor rgb="FFFCDCDF"/>
                </patternFill>
              </fill>
            </x14:dxf>
          </x14:cfRule>
          <x14:cfRule type="cellIs" priority="121" stopIfTrue="1" operator="greaterThanOrEqual" id="{65022C13-C2AC-6241-B270-E69152CE1918}">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114" stopIfTrue="1" operator="greaterThanOrEqual" id="{58298C33-4F21-2340-8EC6-4AF30FEE70C4}">
            <xm:f>Parameters!$D$37</xm:f>
            <x14:dxf>
              <font>
                <sz val="12"/>
                <color rgb="FF000000"/>
                <name val="Arial"/>
              </font>
              <fill>
                <patternFill patternType="solid">
                  <bgColor rgb="FFE06C25"/>
                </patternFill>
              </fill>
            </x14:dxf>
          </x14:cfRule>
          <x14:cfRule type="cellIs" priority="115" stopIfTrue="1" operator="greaterThanOrEqual" id="{B64B1B6B-C903-3340-ADBE-9CDC8155F804}">
            <xm:f>Parameters!$D$38</xm:f>
            <x14:dxf>
              <font>
                <sz val="12"/>
                <color rgb="FF000000"/>
                <name val="Arial"/>
              </font>
              <fill>
                <patternFill patternType="solid">
                  <bgColor rgb="FFF9BF8E"/>
                </patternFill>
              </fill>
            </x14:dxf>
          </x14:cfRule>
          <xm:sqref>I8:I225</xm:sqref>
        </x14:conditionalFormatting>
        <x14:conditionalFormatting xmlns:xm="http://schemas.microsoft.com/office/excel/2006/main">
          <x14:cfRule type="iconSet" priority="5" id="{81CB204E-153A-9C41-9045-DD9401D2DEBB}">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6" id="{D2D15C3F-5243-6848-89CE-65EB9FE0776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FBC5B-4381-0243-BA61-9309875BE0F8}">
  <dimension ref="A1:AR233"/>
  <sheetViews>
    <sheetView zoomScaleNormal="100" workbookViewId="0">
      <pane ySplit="6" topLeftCell="A7" activePane="bottomLeft" state="frozen"/>
      <selection pane="bottomLeft" activeCell="G153" sqref="G153"/>
    </sheetView>
  </sheetViews>
  <sheetFormatPr baseColWidth="10" defaultColWidth="8.7109375" defaultRowHeight="16" x14ac:dyDescent="0.2"/>
  <cols>
    <col min="1" max="1" width="5.28515625" style="35" customWidth="1"/>
    <col min="2" max="2" width="22.7109375" style="35" customWidth="1"/>
    <col min="3" max="5" width="8.7109375" style="35"/>
    <col min="6" max="6" width="6.42578125" style="35" customWidth="1"/>
    <col min="7" max="9" width="9.7109375" style="86" customWidth="1"/>
    <col min="10" max="10" width="23.140625" style="242" bestFit="1" customWidth="1"/>
    <col min="11" max="11" width="22.28515625" style="242" bestFit="1" customWidth="1"/>
    <col min="12" max="12" width="6.140625" style="44" bestFit="1" customWidth="1"/>
    <col min="13" max="13" width="14" style="86" bestFit="1" customWidth="1"/>
    <col min="14" max="14" width="9.5703125" style="86" bestFit="1" customWidth="1"/>
    <col min="15" max="15" width="14.28515625" style="86" bestFit="1" customWidth="1"/>
    <col min="16" max="16" width="16.5703125" style="86" bestFit="1" customWidth="1"/>
    <col min="17" max="17" width="14" style="86" bestFit="1" customWidth="1"/>
    <col min="18" max="19" width="10.28515625" style="86" bestFit="1" customWidth="1"/>
    <col min="20" max="20" width="24.5703125" style="86" bestFit="1" customWidth="1"/>
    <col min="21" max="21" width="8.5703125" style="86" bestFit="1" customWidth="1"/>
    <col min="22" max="22" width="10.7109375" style="86" bestFit="1" customWidth="1"/>
    <col min="23" max="23" width="24.5703125" style="86" bestFit="1" customWidth="1"/>
    <col min="24" max="24" width="16.7109375" style="86" bestFit="1" customWidth="1"/>
    <col min="25" max="25" width="16.28515625" style="86" bestFit="1" customWidth="1"/>
    <col min="26" max="26" width="17" style="86" bestFit="1" customWidth="1"/>
    <col min="27" max="27" width="9.7109375" style="86" bestFit="1" customWidth="1"/>
    <col min="28" max="28" width="10.140625" style="86" bestFit="1" customWidth="1"/>
    <col min="29" max="33" width="8.7109375" style="86" customWidth="1"/>
    <col min="34" max="34" width="8.5703125" style="86" bestFit="1" customWidth="1"/>
    <col min="35"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row>
    <row r="2" spans="1:38" x14ac:dyDescent="0.2">
      <c r="A2" s="93"/>
      <c r="B2" s="95" t="s">
        <v>423</v>
      </c>
      <c r="C2" s="88"/>
      <c r="D2" s="172"/>
      <c r="E2" s="172"/>
      <c r="F2" s="89"/>
      <c r="G2" s="90"/>
      <c r="H2" s="90"/>
      <c r="I2" s="90"/>
      <c r="L2" s="91"/>
      <c r="M2" s="177" t="str">
        <f>IF(SUM(M4:M5)&gt;0,"Norm. Values",IF(ISTEXT(M7),"Raw Values",""))</f>
        <v>Norm. Values</v>
      </c>
      <c r="N2" s="177" t="str">
        <f t="shared" ref="N2:S2" si="0">IF(SUM(N4:N5)&gt;0,"Norm. Values",IF(ISTEXT(N7),"Raw Values",""))</f>
        <v>Norm. Values</v>
      </c>
      <c r="O2" s="177" t="str">
        <f t="shared" si="0"/>
        <v>Norm. Values</v>
      </c>
      <c r="P2" s="177" t="str">
        <f t="shared" si="0"/>
        <v>Norm. Values</v>
      </c>
      <c r="Q2" s="177" t="str">
        <f t="shared" si="0"/>
        <v>Norm. Values</v>
      </c>
      <c r="R2" s="177" t="str">
        <f t="shared" si="0"/>
        <v>Norm. Values</v>
      </c>
      <c r="S2" s="177" t="str">
        <f t="shared" si="0"/>
        <v>Norm. Values</v>
      </c>
      <c r="T2" s="177" t="str">
        <f>IF(SUM(T4:T5)&gt;0,"Norm. Values",IF(ISTEXT(T7),"Raw Values",""))</f>
        <v>Raw Values</v>
      </c>
      <c r="U2" s="177" t="str">
        <f t="shared" ref="U2:Y2" si="1">IF(SUM(U4:U5)&gt;0,"Norm. Values",IF(ISTEXT(U7),"Raw Values",""))</f>
        <v>Raw Values</v>
      </c>
      <c r="V2" s="177" t="str">
        <f t="shared" si="1"/>
        <v>Raw Values</v>
      </c>
      <c r="W2" s="177" t="str">
        <f t="shared" si="1"/>
        <v>Raw Values</v>
      </c>
      <c r="X2" s="177" t="str">
        <f t="shared" si="1"/>
        <v>Raw Values</v>
      </c>
      <c r="Y2" s="177" t="str">
        <f t="shared" si="1"/>
        <v>Raw Values</v>
      </c>
      <c r="Z2" s="177" t="str">
        <f>IF(SUM(Z4:Z5)&gt;0,"Norm. Values",IF(ISTEXT(Z7),"Raw Values",""))</f>
        <v>Raw Values</v>
      </c>
      <c r="AA2" s="177" t="str">
        <f t="shared" ref="AA2:AC2" si="2">IF(SUM(AA4:AA5)&gt;0,"Norm. Values",IF(ISTEXT(AA7),"Raw Values",""))</f>
        <v/>
      </c>
      <c r="AB2" s="177" t="str">
        <f t="shared" si="2"/>
        <v/>
      </c>
      <c r="AC2" s="177" t="str">
        <f t="shared" si="2"/>
        <v/>
      </c>
      <c r="AD2" s="177" t="str">
        <f t="shared" ref="AD2:AJ2" si="3">IF(SUM(AD4:AD5)&gt;0,"Norm. Values",IF(ISTEXT(AD7),"Raw Values",""))</f>
        <v/>
      </c>
      <c r="AE2" s="89" t="str">
        <f t="shared" si="3"/>
        <v/>
      </c>
      <c r="AF2" s="89" t="str">
        <f t="shared" si="3"/>
        <v/>
      </c>
      <c r="AG2" s="89" t="str">
        <f t="shared" si="3"/>
        <v/>
      </c>
      <c r="AH2" s="89" t="str">
        <f t="shared" si="3"/>
        <v/>
      </c>
      <c r="AI2" s="89" t="str">
        <f t="shared" si="3"/>
        <v/>
      </c>
      <c r="AJ2" s="89" t="str">
        <f t="shared" si="3"/>
        <v/>
      </c>
      <c r="AK2" s="89"/>
      <c r="AL2" s="93"/>
    </row>
    <row r="3" spans="1:38" x14ac:dyDescent="0.2">
      <c r="A3" s="93"/>
      <c r="B3" s="95"/>
      <c r="C3" s="88"/>
      <c r="D3" s="172"/>
      <c r="E3" s="172"/>
      <c r="F3" s="89"/>
      <c r="G3" s="90"/>
      <c r="H3" s="90"/>
      <c r="I3" s="90"/>
      <c r="L3" s="91"/>
      <c r="M3" s="178" t="str">
        <f>IF(M4=1,"Underlying",IF(M5=1,"Emerging",""))</f>
        <v>Underlying</v>
      </c>
      <c r="N3" s="178" t="str">
        <f t="shared" ref="N3:S3" si="4">IF(N4=1,"Underlying",IF(N5=1,"Emerging",""))</f>
        <v>Underlying</v>
      </c>
      <c r="O3" s="178" t="str">
        <f t="shared" si="4"/>
        <v>Emerging</v>
      </c>
      <c r="P3" s="178" t="str">
        <f t="shared" si="4"/>
        <v>Emerging</v>
      </c>
      <c r="Q3" s="178" t="str">
        <f t="shared" si="4"/>
        <v>Emerging</v>
      </c>
      <c r="R3" s="178" t="str">
        <f t="shared" si="4"/>
        <v>Emerging</v>
      </c>
      <c r="S3" s="178" t="str">
        <f t="shared" si="4"/>
        <v>Emerging</v>
      </c>
      <c r="T3" s="178" t="str">
        <f>IF(T4=1,"Underlying",IF(T5=1,"Emerging",""))</f>
        <v/>
      </c>
      <c r="U3" s="178" t="str">
        <f t="shared" ref="U3" si="5">IF(U4=1,"Underlying",IF(U5=1,"Emerging",""))</f>
        <v/>
      </c>
      <c r="V3" s="178" t="str">
        <f t="shared" ref="V3" si="6">IF(V4=1,"Underlying",IF(V5=1,"Emerging",""))</f>
        <v/>
      </c>
      <c r="W3" s="178" t="str">
        <f t="shared" ref="W3" si="7">IF(W4=1,"Underlying",IF(W5=1,"Emerging",""))</f>
        <v/>
      </c>
      <c r="X3" s="178" t="str">
        <f t="shared" ref="X3" si="8">IF(X4=1,"Underlying",IF(X5=1,"Emerging",""))</f>
        <v/>
      </c>
      <c r="Y3" s="178" t="str">
        <f t="shared" ref="Y3" si="9">IF(Y4=1,"Underlying",IF(Y5=1,"Emerging",""))</f>
        <v/>
      </c>
      <c r="Z3" s="178" t="str">
        <f>IF(Z4=1,"Underlying",IF(Z5=1,"Emerging",""))</f>
        <v/>
      </c>
      <c r="AA3" s="179" t="str">
        <f t="shared" ref="AA3:AC3" si="10">IF(AA4=1,"Underlying",IF(AA5=1,"Emerging",""))</f>
        <v/>
      </c>
      <c r="AB3" s="179" t="str">
        <f t="shared" si="10"/>
        <v/>
      </c>
      <c r="AC3" s="179" t="str">
        <f t="shared" si="10"/>
        <v/>
      </c>
      <c r="AD3" s="179" t="str">
        <f>IF(AD4=1,"Underlying",IF(AD5=1,"Emerging",""))</f>
        <v/>
      </c>
      <c r="AE3" s="89" t="str">
        <f t="shared" ref="AE3:AF3" si="11">IF(AE4=1,"Underlying",IF(AE5=1,"Emerging",""))</f>
        <v/>
      </c>
      <c r="AF3" s="89" t="str">
        <f t="shared" si="11"/>
        <v/>
      </c>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1</v>
      </c>
      <c r="O4" s="180">
        <f>IFERROR(INDEX('Data Dictionary'!$I$8:$I$39,MATCH(O7,'Data Dictionary'!$K$8:$K$39,0)),"")</f>
        <v>0</v>
      </c>
      <c r="P4" s="180">
        <f>IFERROR(INDEX('Data Dictionary'!$I$8:$I$39,MATCH(P7,'Data Dictionary'!$K$8:$K$39,0)),"")</f>
        <v>0</v>
      </c>
      <c r="Q4" s="180">
        <f>IFERROR(INDEX('Data Dictionary'!$I$8:$I$39,MATCH(Q7,'Data Dictionary'!$K$8:$K$39,0)),"")</f>
        <v>0</v>
      </c>
      <c r="R4" s="180">
        <f>IFERROR(INDEX('Data Dictionary'!$I$8:$I$39,MATCH(R7,'Data Dictionary'!$K$8:$K$39,0)),"")</f>
        <v>0</v>
      </c>
      <c r="S4" s="180">
        <f>IFERROR(INDEX('Data Dictionary'!$I$8:$I$39,MATCH(S7,'Data Dictionary'!$K$8:$K$39,0)),"")</f>
        <v>0</v>
      </c>
      <c r="T4" s="180" t="str">
        <f>IFERROR(INDEX('Data Dictionary'!$I$8:$I$39,MATCH(T7,'Data Dictionary'!$K$8:$K$39,0)),"")</f>
        <v/>
      </c>
      <c r="U4" s="180" t="str">
        <f>IFERROR(INDEX('Data Dictionary'!$I$8:$I$39,MATCH(U7,'Data Dictionary'!$K$8:$K$39,0)),"")</f>
        <v/>
      </c>
      <c r="V4" s="180" t="str">
        <f>IFERROR(INDEX('Data Dictionary'!$I$8:$I$39,MATCH(V7,'Data Dictionary'!$K$8:$K$39,0)),"")</f>
        <v/>
      </c>
      <c r="W4" s="180" t="str">
        <f>IFERROR(INDEX('Data Dictionary'!$I$8:$I$39,MATCH(W7,'Data Dictionary'!$K$8:$K$39,0)),"")</f>
        <v/>
      </c>
      <c r="X4" s="180" t="str">
        <f>IFERROR(INDEX('Data Dictionary'!$I$8:$I$39,MATCH(X7,'Data Dictionary'!$K$8:$K$39,0)),"")</f>
        <v/>
      </c>
      <c r="Y4" s="180" t="str">
        <f>IFERROR(INDEX('Data Dictionary'!$I$8:$I$39,MATCH(Y7,'Data Dictionary'!$K$8:$K$39,0)),"")</f>
        <v/>
      </c>
      <c r="Z4" s="180" t="str">
        <f>IFERROR(INDEX('Data Dictionary'!$I$8:$I$39,MATCH(Z7,'Data Dictionary'!$K$8:$K$39,0)),"")</f>
        <v/>
      </c>
      <c r="AA4" s="92" t="str">
        <f>IFERROR(INDEX('Data Dictionary'!$I$8:$I$39,MATCH(AA7,'Data Dictionary'!$K$8:$K$39,0)),"")</f>
        <v/>
      </c>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0</v>
      </c>
      <c r="O5" s="181">
        <f>IFERROR(INDEX('Data Dictionary'!$J$8:$J$39,MATCH(O7,'Data Dictionary'!$K$8:$K$39,0)),"")</f>
        <v>1</v>
      </c>
      <c r="P5" s="181">
        <f>IFERROR(INDEX('Data Dictionary'!$J$8:$J$39,MATCH(P7,'Data Dictionary'!$K$8:$K$39,0)),"")</f>
        <v>1</v>
      </c>
      <c r="Q5" s="181">
        <f>IFERROR(INDEX('Data Dictionary'!$J$8:$J$39,MATCH(Q7,'Data Dictionary'!$K$8:$K$39,0)),"")</f>
        <v>1</v>
      </c>
      <c r="R5" s="181">
        <f>IFERROR(INDEX('Data Dictionary'!$J$8:$J$39,MATCH(R7,'Data Dictionary'!$K$8:$K$39,0)),"")</f>
        <v>1</v>
      </c>
      <c r="S5" s="181">
        <f>IFERROR(INDEX('Data Dictionary'!$J$8:$J$39,MATCH(S7,'Data Dictionary'!$K$8:$K$39,0)),"")</f>
        <v>1</v>
      </c>
      <c r="T5" s="181" t="str">
        <f>IFERROR(INDEX('Data Dictionary'!$J$8:$J$39,MATCH(T7,'Data Dictionary'!$K$8:$K$39,0)),"")</f>
        <v/>
      </c>
      <c r="U5" s="181" t="str">
        <f>IFERROR(INDEX('Data Dictionary'!$J$8:$J$39,MATCH(U7,'Data Dictionary'!$K$8:$K$39,0)),"")</f>
        <v/>
      </c>
      <c r="V5" s="181" t="str">
        <f>IFERROR(INDEX('Data Dictionary'!$J$8:$J$39,MATCH(V7,'Data Dictionary'!$K$8:$K$39,0)),"")</f>
        <v/>
      </c>
      <c r="W5" s="181" t="str">
        <f>IFERROR(INDEX('Data Dictionary'!$J$8:$J$39,MATCH(W7,'Data Dictionary'!$K$8:$K$39,0)),"")</f>
        <v/>
      </c>
      <c r="X5" s="181" t="str">
        <f>IFERROR(INDEX('Data Dictionary'!$J$8:$J$39,MATCH(X7,'Data Dictionary'!$K$8:$K$39,0)),"")</f>
        <v/>
      </c>
      <c r="Y5" s="181" t="str">
        <f>IFERROR(INDEX('Data Dictionary'!$J$8:$J$39,MATCH(Y7,'Data Dictionary'!$K$8:$K$39,0)),"")</f>
        <v/>
      </c>
      <c r="Z5" s="181" t="str">
        <f>IFERROR(INDEX('Data Dictionary'!$J$8:$J$39,MATCH(Z7,'Data Dictionary'!$K$8:$K$39,0)),"")</f>
        <v/>
      </c>
      <c r="AA5" s="92" t="str">
        <f>IFERROR(INDEX('Data Dictionary'!$J$8:$J$39,MATCH(AA7,'Data Dictionary'!$K$8:$K$39,0)),"")</f>
        <v/>
      </c>
      <c r="AB5" s="92"/>
      <c r="AC5" s="87"/>
      <c r="AD5" s="89"/>
      <c r="AE5" s="89"/>
      <c r="AF5" s="89"/>
      <c r="AG5" s="89"/>
      <c r="AH5" s="89"/>
      <c r="AI5" s="89"/>
      <c r="AJ5" s="89"/>
      <c r="AK5" s="89"/>
      <c r="AL5" s="93"/>
    </row>
    <row r="6" spans="1:38" ht="43" x14ac:dyDescent="0.2">
      <c r="A6" s="197"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FCS</v>
      </c>
      <c r="N6" s="246" t="str">
        <f>IFERROR(INDEX('Data Dictionary'!$E$8:$E$39,MATCH(N7,'Data Dictionary'!$K$8:$K$39,0)),IFERROR(CONCATENATE(INDEX('Data Dictionary'!$E$8:$E$39,MATCH(LEFT(N7, SEARCH("_raw",N7,1)-1),'Data Dictionary'!$L$8:$L$39,0))," (Raw)"),""))</f>
        <v>FSI</v>
      </c>
      <c r="O6" s="246" t="str">
        <f>IFERROR(INDEX('Data Dictionary'!$E$8:$E$39,MATCH(O7,'Data Dictionary'!$K$8:$K$39,0)),IFERROR(CONCATENATE(INDEX('Data Dictionary'!$E$8:$E$39,MATCH(LEFT(O7, SEARCH("_raw",O7,1)-1),'Data Dictionary'!$L$8:$L$39,0))," (Raw)"),""))</f>
        <v>Political Fatalities</v>
      </c>
      <c r="P6" s="246" t="str">
        <f>IFERROR(INDEX('Data Dictionary'!$E$8:$E$39,MATCH(P7,'Data Dictionary'!$K$8:$K$39,0)),IFERROR(CONCATENATE(INDEX('Data Dictionary'!$E$8:$E$39,MATCH(LEFT(P7, SEARCH("_raw",P7,1)-1),'Data Dictionary'!$L$8:$L$39,0))," (Raw)"),""))</f>
        <v>IFES Elections &amp; GIC Coups</v>
      </c>
      <c r="Q6" s="246" t="str">
        <f>IFERROR(INDEX('Data Dictionary'!$E$8:$E$39,MATCH(Q7,'Data Dictionary'!$K$8:$K$39,0)),IFERROR(CONCATENATE(INDEX('Data Dictionary'!$E$8:$E$39,MATCH(LEFT(Q7, SEARCH("_raw",Q7,1)-1),'Data Dictionary'!$L$8:$L$39,0))," (Raw)"),""))</f>
        <v>ACAPS Risk List (Conflict)</v>
      </c>
      <c r="R6" s="246" t="str">
        <f>IFERROR(INDEX('Data Dictionary'!$E$8:$E$39,MATCH(R7,'Data Dictionary'!$K$8:$K$39,0)),IFERROR(CONCATENATE(INDEX('Data Dictionary'!$E$8:$E$39,MATCH(LEFT(R7, SEARCH("_raw",R7,1)-1),'Data Dictionary'!$L$8:$L$39,0))," (Raw)"),""))</f>
        <v>EIU Security</v>
      </c>
      <c r="S6" s="246" t="str">
        <f>IFERROR(INDEX('Data Dictionary'!$E$8:$E$39,MATCH(S7,'Data Dictionary'!$K$8:$K$39,0)),IFERROR(CONCATENATE(INDEX('Data Dictionary'!$E$8:$E$39,MATCH(LEFT(S7, SEARCH("_raw",S7,1)-1),'Data Dictionary'!$L$8:$L$39,0))," (Raw)"),""))</f>
        <v>ACLED Events</v>
      </c>
      <c r="T6" s="246" t="str">
        <f>IFERROR(INDEX('Data Dictionary'!$E$8:$E$39,MATCH(T7,'Data Dictionary'!$K$8:$K$39,0)),IFERROR(CONCATENATE(INDEX('Data Dictionary'!$E$8:$E$39,MATCH(LEFT(T7, SEARCH("_raw",T7,1)-1),'Data Dictionary'!$L$8:$L$39,0))," (Raw)"),""))</f>
        <v>FCS (Raw)</v>
      </c>
      <c r="U6" s="246" t="str">
        <f>IFERROR(INDEX('Data Dictionary'!$E$8:$E$39,MATCH(U7,'Data Dictionary'!$K$8:$K$39,0)),IFERROR(CONCATENATE(INDEX('Data Dictionary'!$E$8:$E$39,MATCH(LEFT(U7, SEARCH("_raw",U7,1)-1),'Data Dictionary'!$L$8:$L$39,0))," (Raw)"),""))</f>
        <v>FSI (Raw)</v>
      </c>
      <c r="V6" s="246" t="str">
        <f>IFERROR(INDEX('Data Dictionary'!$E$8:$E$39,MATCH(V7,'Data Dictionary'!$K$8:$K$39,0)),IFERROR(CONCATENATE(INDEX('Data Dictionary'!$E$8:$E$39,MATCH(LEFT(V7, SEARCH("_raw",V7,1)-1),'Data Dictionary'!$L$8:$L$39,0))," (Raw)"),""))</f>
        <v>Political Fatalities (Raw)</v>
      </c>
      <c r="W6" s="246" t="str">
        <f>IFERROR(INDEX('Data Dictionary'!$E$8:$E$39,MATCH(W7,'Data Dictionary'!$K$8:$K$39,0)),IFERROR(CONCATENATE(INDEX('Data Dictionary'!$E$8:$E$39,MATCH(LEFT(W7, SEARCH("_raw",W7,1)-1),'Data Dictionary'!$L$8:$L$39,0))," (Raw)"),""))</f>
        <v>IFES Elections &amp; GIC Coups (Raw)</v>
      </c>
      <c r="X6" s="246" t="str">
        <f>IFERROR(INDEX('Data Dictionary'!$E$8:$E$39,MATCH(X7,'Data Dictionary'!$K$8:$K$39,0)),IFERROR(CONCATENATE(INDEX('Data Dictionary'!$E$8:$E$39,MATCH(LEFT(X7, SEARCH("_raw",X7,1)-1),'Data Dictionary'!$L$8:$L$39,0))," (Raw)"),""))</f>
        <v>ACAPS Risk List (Conflict) (Raw)</v>
      </c>
      <c r="Y6" s="246" t="str">
        <f>IFERROR(INDEX('Data Dictionary'!$E$8:$E$39,MATCH(Y7,'Data Dictionary'!$K$8:$K$39,0)),IFERROR(CONCATENATE(INDEX('Data Dictionary'!$E$8:$E$39,MATCH(LEFT(Y7, SEARCH("_raw",Y7,1)-1),'Data Dictionary'!$L$8:$L$39,0))," (Raw)"),""))</f>
        <v>EIU Security (Raw)</v>
      </c>
      <c r="Z6" s="246" t="str">
        <f>IFERROR(INDEX('Data Dictionary'!$E$8:$E$39,MATCH(Z7,'Data Dictionary'!$K$8:$K$39,0)),IFERROR(CONCATENATE(INDEX('Data Dictionary'!$E$8:$E$39,MATCH(LEFT(Z7, SEARCH("_raw",Z7,1)-1),'Data Dictionary'!$L$8:$L$39,0))," (Raw)"),""))</f>
        <v>ACLED Events (Raw)</v>
      </c>
      <c r="AA6" s="99" t="str">
        <f>IFERROR(INDEX('Data Dictionary'!$E$8:$E$39,MATCH(AA7,'Data Dictionary'!$K$8:$K$39,0)),IFERROR(CONCATENATE(INDEX('Data Dictionary'!$E$8:$E$39,MATCH(LEFT(AA7, SEARCH("_raw",AA7,1)-1),'Data Dictionary'!$L$8:$L$39,0))," (Raw)"),""))</f>
        <v/>
      </c>
      <c r="AB6" s="99" t="str">
        <f>IFERROR(INDEX('Data Dictionary'!$E$8:$E$39,MATCH(AB7,'Data Dictionary'!$K$8:$K$39,0)),IFERROR(CONCATENATE(INDEX('Data Dictionary'!$E$8:$E$39,MATCH(LEFT(AB7, SEARCH("_raw",AB7,1)-1),'Data Dictionary'!$L$8:$L$39,0))," (Raw)"),""))</f>
        <v/>
      </c>
      <c r="AC6" s="99"/>
      <c r="AD6" s="35"/>
      <c r="AE6" s="35"/>
      <c r="AF6" s="35"/>
      <c r="AG6" s="35"/>
      <c r="AH6" s="35"/>
    </row>
    <row r="7" spans="1:38" s="94" customFormat="1" ht="43" x14ac:dyDescent="0.2">
      <c r="A7" s="198"/>
      <c r="B7" s="188"/>
      <c r="C7" s="188"/>
      <c r="D7" s="218"/>
      <c r="E7" s="218"/>
      <c r="F7" s="102"/>
      <c r="G7" s="189"/>
      <c r="H7" s="189"/>
      <c r="I7" s="189"/>
      <c r="J7" s="243" t="s">
        <v>614</v>
      </c>
      <c r="K7" s="243" t="s">
        <v>615</v>
      </c>
      <c r="L7" s="244" t="s">
        <v>2</v>
      </c>
      <c r="M7" s="247" t="s">
        <v>506</v>
      </c>
      <c r="N7" s="247" t="s">
        <v>625</v>
      </c>
      <c r="O7" s="247" t="s">
        <v>413</v>
      </c>
      <c r="P7" s="247" t="s">
        <v>523</v>
      </c>
      <c r="Q7" s="247" t="s">
        <v>626</v>
      </c>
      <c r="R7" s="247" t="s">
        <v>846</v>
      </c>
      <c r="S7" s="247" t="s">
        <v>627</v>
      </c>
      <c r="T7" s="247" t="s">
        <v>472</v>
      </c>
      <c r="U7" s="247" t="s">
        <v>628</v>
      </c>
      <c r="V7" s="247" t="s">
        <v>529</v>
      </c>
      <c r="W7" s="247" t="s">
        <v>526</v>
      </c>
      <c r="X7" s="247" t="s">
        <v>792</v>
      </c>
      <c r="Y7" s="247" t="s">
        <v>847</v>
      </c>
      <c r="Z7" s="247" t="s">
        <v>629</v>
      </c>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cm="1">
        <f t="array" ref="H8">IF(
    SUM(IF(
            ISNUMBER(
                IF(
                    $M$4:$AD$4,
                    (M8:AD8),
                    "")),
            1,
            0))
        =0,
    NA(),
    IF(
        Parameters!$D$15=1,
        IF(
            SUM(--(ISNUMBER(IF($M$4:$AD$4=1,(M8:AD8),""))))&gt;0,
            MAX(IF(
                ISNUMBER(M8:AD8),
                IF(
                    M$4:AD$4=1,
                    M8:AD8,
                    ""),
                "")),
            MAX(IF(
                ISNUMBER(M8:AD8),
                IF(
                    M$4:AD$4=2,
                    M8:AD8,
                    ""),
                ""))
        ),
        IF(
            Parameters!$D$16=1,
            IFERROR(
                AVERAGE(IF(
                    ISNUMBER(M8:AD8),
                    IF(
                        M$4:AD$4=1,
                        M8:AD8,
                        ""),
                    "")),
                AVERAGE(IF(
                    ISNUMBER(M8:AD8),
                    IF(
                        M$4:AD$4=2,
                        M8:AD8,
                        ""),
                    ""))
            ),
            IF(
                Parameters!$D$17=1,
                IFERROR(
                    IF(
                        OR(
                            IF(
                                ISNUMBER(M8:AD8),
                                IF(
                                    M$4:AD$4=1,
                                    M8:AD8,
                                    ""),
                                "")
                            =0),
                        0,
                        GEOMEAN(IF(
                            ISNUMBER(M8:AD8),
                            IF(
                                M$4:AD$4=1,
                                M8:AD8,
                                ""),
                            ""))
                    ),
                    IF(
                        OR(IF(
                            ISNUMBER(M8:AD8),
                            IF(
                                M$4:AD$4=2,
                                M8:AD8,
                                ""),
                            "")
                            =0),
                        0,
                        GEOMEAN(IF(
                            ISNUMBER(M8:AD8),
                            IF(
                                M$4:AD$4=2,
                                M8:AD8,
                                ""),
                            "")))
                )
            )
        )
    )
)</f>
        <v>0</v>
      </c>
      <c r="I8" s="191" cm="1">
        <f t="array" ref="I8">IF(
    SUM(IF(
            ISNUMBER(
                IF(
                    $M$5:$AD$5,
                    (M8:AD8),
                    "")),
            1,
            0))
        =0,
    NA(),
    IF(
        Parameters!$D$15=1,
        IF(
            SUM(--(ISNUMBER(IF($M$5:$AD$5=1,(M8:AD8),""))))&gt;0,
            MAX(IF(
                ISNUMBER(M8:AD8),
                IF(
                    M$5:AD$5=1,
                    M8:AD8,
                    ""),
                "")),
            MAX(IF(
                ISNUMBER(M8:AD8),
                IF(
                    M$5:AD$5=2,
                    M8:AD8,
                    ""),
                ""))
        ),
        IF(
            Parameters!$D$16=1,
            IFERROR(
                AVERAGE(IF(
                    ISNUMBER(M8:AD8),
                    IF(
                        M$5:AD$5=1,
                        M8:AD8,
                        ""),
                    "")),
                AVERAGE(IF(
                    ISNUMBER(M8:AD8),
                    IF(
                        M$5:AD$5=2,
                        M8:AD8,
                        ""),
                    ""))
            ),
            IF(
                Parameters!$D$17=1,
                IFERROR(
                    IF(
                        OR(
                            IF(
                                ISNUMBER(M8:AD8),
                                IF(
                                    M$5:AD$5=1,
                                    M8:AD8,
                                    ""),
                                "")
                            =0),
                        0,
                        GEOMEAN(IF(
                            ISNUMBER(M8:AD8),
                            IF(
                                M$5:AD$5=1,
                                M8:AD8,
                                ""),
                            ""))
                    ),
                    IF(
                        OR(IF(
                            ISNUMBER(M8:AD8),
                            IF(
                                M$5:AD$5=2,
                                M8:AD8,
                                ""),
                            "")
                            =0),
                        0,
                        GEOMEAN(IF(
                            ISNUMBER(M8:AD8),
                            IF(
                                M$5:AD$5=2,
                                M8:AD8,
                                ""),
                            "")))
                )
            )
        )
    )
)</f>
        <v>0</v>
      </c>
      <c r="J8" s="242" t="s">
        <v>409</v>
      </c>
      <c r="K8" s="242">
        <v>44887</v>
      </c>
      <c r="L8" s="91" t="s">
        <v>694</v>
      </c>
      <c r="M8" s="192">
        <v>0</v>
      </c>
      <c r="N8" s="192" t="s">
        <v>409</v>
      </c>
      <c r="O8" s="192" t="s">
        <v>409</v>
      </c>
      <c r="P8" s="192">
        <v>0</v>
      </c>
      <c r="Q8" s="192" t="s">
        <v>409</v>
      </c>
      <c r="R8" s="192">
        <v>0</v>
      </c>
      <c r="S8" s="192" t="s">
        <v>409</v>
      </c>
      <c r="T8" s="192" t="s">
        <v>409</v>
      </c>
      <c r="U8" s="192" t="s">
        <v>409</v>
      </c>
      <c r="V8" s="192" t="s">
        <v>409</v>
      </c>
      <c r="W8" s="192" t="s">
        <v>409</v>
      </c>
      <c r="X8" s="192" t="s">
        <v>409</v>
      </c>
      <c r="Y8" s="192">
        <v>0</v>
      </c>
      <c r="Z8" s="192" t="s">
        <v>409</v>
      </c>
      <c r="AA8" s="34"/>
      <c r="AB8" s="34"/>
      <c r="AC8" s="192"/>
      <c r="AD8" s="192"/>
      <c r="AE8" s="192"/>
      <c r="AF8" s="192"/>
      <c r="AG8" s="192"/>
      <c r="AH8" s="192"/>
    </row>
    <row r="9" spans="1:38" x14ac:dyDescent="0.2">
      <c r="A9" s="84">
        <v>2</v>
      </c>
      <c r="B9" s="84" t="str">
        <f ca="1"/>
        <v>Afghanistan</v>
      </c>
      <c r="C9" s="84" t="str">
        <f ca="1"/>
        <v>AFG</v>
      </c>
      <c r="D9" s="219" t="str">
        <f ca="1"/>
        <v>SAS           South Asia</v>
      </c>
      <c r="E9" s="219" t="str">
        <f ca="1"/>
        <v>IDA</v>
      </c>
      <c r="F9" s="190" t="str">
        <f t="shared" ref="F9:F72" ca="1" si="12">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$M$4:$AD$4,
                    (M9:AD9),
                    "")),
            1,
            0))
        =0,
    NA(),
    IF(
        Parameters!$D$15=1,
        IF(
            SUM(--(ISNUMBER(IF($M$4:$AD$4=1,(M9:AD9),""))))&gt;0,
            MAX(IF(
                ISNUMBER(M9:AD9),
                IF(
                    M$4:AD$4=1,
                    M9:AD9,
                    ""),
                "")),
            MAX(IF(
                ISNUMBER(M9:AD9),
                IF(
                    M$4:AD$4=2,
                    M9:AD9,
                    ""),
                ""))
        ),
        IF(
            Parameters!$D$16=1,
            IFERROR(
                AVERAGE(IF(
                    ISNUMBER(M9:AD9),
                    IF(
                        M$4:AD$4=1,
                        M9:AD9,
                        ""),
                    "")),
                AVERAGE(IF(
                    ISNUMBER(M9:AD9),
                    IF(
                        M$4:AD$4=2,
                        M9:AD9,
                        ""),
                    ""))
            ),
            IF(
                Parameters!$D$17=1,
                IFERROR(
                    IF(
                        OR(
                            IF(
                                ISNUMBER(M9:AD9),
                                IF(
                                    M$4:AD$4=1,
                                    M9:AD9,
                                    ""),
                                "")
                            =0),
                        0,
                        GEOMEAN(IF(
                            ISNUMBER(M9:AD9),
                            IF(
                                M$4:AD$4=1,
                                M9:AD9,
                                ""),
                            ""))
                    ),
                    IF(
                        OR(IF(
                            ISNUMBER(M9:AD9),
                            IF(
                                M$4:AD$4=2,
                                M9:AD9,
                                ""),
                            "")
                            =0),
                        0,
                        GEOMEAN(IF(
                            ISNUMBER(M9:AD9),
                            IF(
                                M$4:AD$4=2,
                                M9:AD9,
                                ""),
                            "")))
                )
            )
        )
    )
)</f>
        <v>10</v>
      </c>
      <c r="I9" s="191" cm="1">
        <f t="array" ref="I9">IF(
    SUM(IF(
            ISNUMBER(
                IF(
                    $M$5:$AD$5,
                    (M9:AD9),
                    "")),
            1,
            0))
        =0,
    NA(),
    IF(
        Parameters!$D$15=1,
        IF(
            SUM(--(ISNUMBER(IF($M$5:$AD$5=1,(M9:AD9),""))))&gt;0,
            MAX(IF(
                ISNUMBER(M9:AD9),
                IF(
                    M$5:AD$5=1,
                    M9:AD9,
                    ""),
                "")),
            MAX(IF(
                ISNUMBER(M9:AD9),
                IF(
                    M$5:AD$5=2,
                    M9:AD9,
                    ""),
                ""))
        ),
        IF(
            Parameters!$D$16=1,
            IFERROR(
                AVERAGE(IF(
                    ISNUMBER(M9:AD9),
                    IF(
                        M$5:AD$5=1,
                        M9:AD9,
                        ""),
                    "")),
                AVERAGE(IF(
                    ISNUMBER(M9:AD9),
                    IF(
                        M$5:AD$5=2,
                        M9:AD9,
                        ""),
                    ""))
            ),
            IF(
                Parameters!$D$17=1,
                IFERROR(
                    IF(
                        OR(
                            IF(
                                ISNUMBER(M9:AD9),
                                IF(
                                    M$5:AD$5=1,
                                    M9:AD9,
                                    ""),
                                "")
                            =0),
                        0,
                        GEOMEAN(IF(
                            ISNUMBER(M9:AD9),
                            IF(
                                M$5:AD$5=1,
                                M9:AD9,
                                ""),
                            ""))
                    ),
                    IF(
                        OR(IF(
                            ISNUMBER(M9:AD9),
                            IF(
                                M$5:AD$5=2,
                                M9:AD9,
                                ""),
                            "")
                            =0),
                        0,
                        GEOMEAN(IF(
                            ISNUMBER(M9:AD9),
                            IF(
                                M$5:AD$5=2,
                                M9:AD9,
                                ""),
                            "")))
                )
            )
        )
    )
)</f>
        <v>0</v>
      </c>
      <c r="J9" s="242">
        <v>44778</v>
      </c>
      <c r="K9" s="242">
        <v>44753</v>
      </c>
      <c r="L9" s="91" t="s">
        <v>7</v>
      </c>
      <c r="M9" s="192">
        <v>10</v>
      </c>
      <c r="N9" s="192">
        <v>9.8826953607338108</v>
      </c>
      <c r="O9" s="192">
        <v>0</v>
      </c>
      <c r="P9" s="192">
        <v>0</v>
      </c>
      <c r="Q9" s="192" t="s">
        <v>409</v>
      </c>
      <c r="R9" s="192">
        <v>0</v>
      </c>
      <c r="S9" s="192">
        <v>0</v>
      </c>
      <c r="T9" s="192" t="s">
        <v>622</v>
      </c>
      <c r="U9" s="192">
        <v>106.6</v>
      </c>
      <c r="V9" s="192">
        <v>-1.4553584299782001</v>
      </c>
      <c r="W9" s="192" t="s">
        <v>409</v>
      </c>
      <c r="X9" s="192" t="s">
        <v>409</v>
      </c>
      <c r="Y9" s="192">
        <v>-0.14285714285714199</v>
      </c>
      <c r="Z9" s="192">
        <v>-8.3573487031700306</v>
      </c>
      <c r="AA9" s="34"/>
      <c r="AB9" s="34"/>
      <c r="AC9" s="192"/>
      <c r="AD9" s="192"/>
      <c r="AE9" s="192"/>
      <c r="AF9" s="192"/>
      <c r="AG9" s="192"/>
      <c r="AH9" s="192"/>
    </row>
    <row r="10" spans="1:38" x14ac:dyDescent="0.2">
      <c r="A10" s="84">
        <v>3</v>
      </c>
      <c r="B10" s="84" t="str">
        <f ca="1"/>
        <v>Angola</v>
      </c>
      <c r="C10" s="84" t="str">
        <f ca="1"/>
        <v>AGO</v>
      </c>
      <c r="D10" s="219" t="str">
        <f ca="1"/>
        <v>SSF           Sub-Saharan Africa</v>
      </c>
      <c r="E10" s="219" t="str">
        <f ca="1"/>
        <v>IBRD</v>
      </c>
      <c r="F10" s="190" t="str">
        <f t="shared" ca="1" si="12"/>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7.4423757959466883</v>
      </c>
      <c r="H10" s="80" cm="1">
        <f t="array" ref="H10">IF(
    SUM(IF(
            ISNUMBER(
                IF(
                    $M$4:$AD$4,
                    (M10:AD10),
                    "")),
            1,
            0))
        =0,
    NA(),
    IF(
        Parameters!$D$15=1,
        IF(
            SUM(--(ISNUMBER(IF($M$4:$AD$4=1,(M10:AD10),""))))&gt;0,
            MAX(IF(
                ISNUMBER(M10:AD10),
                IF(
                    M$4:AD$4=1,
                    M10:AD10,
                    ""),
                "")),
            MAX(IF(
                ISNUMBER(M10:AD10),
                IF(
                    M$4:AD$4=2,
                    M10:AD10,
                    ""),
                ""))
        ),
        IF(
            Parameters!$D$16=1,
            IFERROR(
                AVERAGE(IF(
                    ISNUMBER(M10:AD10),
                    IF(
                        M$4:AD$4=1,
                        M10:AD10,
                        ""),
                    "")),
                AVERAGE(IF(
                    ISNUMBER(M10:AD10),
                    IF(
                        M$4:AD$4=2,
                        M10:AD10,
                        ""),
                    ""))
            ),
            IF(
                Parameters!$D$17=1,
                IFERROR(
                    IF(
                        OR(
                            IF(
                                ISNUMBER(M10:AD10),
                                IF(
                                    M$4:AD$4=1,
                                    M10:AD10,
                                    ""),
                                "")
                            =0),
                        0,
                        GEOMEAN(IF(
                            ISNUMBER(M10:AD10),
                            IF(
                                M$4:AD$4=1,
                                M10:AD10,
                                ""),
                            ""))
                    ),
                    IF(
                        OR(IF(
                            ISNUMBER(M10:AD10),
                            IF(
                                M$4:AD$4=2,
                                M10:AD10,
                                ""),
                            "")
                            =0),
                        0,
                        GEOMEAN(IF(
                            ISNUMBER(M10:AD10),
                            IF(
                                M$4:AD$4=2,
                                M10:AD10,
                                ""),
                            "")))
                )
            )
        )
    )
)</f>
        <v>5.5388957488093098</v>
      </c>
      <c r="I10" s="191" cm="1">
        <f t="array" ref="I10">IF(
    SUM(IF(
            ISNUMBER(
                IF(
                    $M$5:$AD$5,
                    (M10:AD10),
                    "")),
            1,
            0))
        =0,
    NA(),
    IF(
        Parameters!$D$15=1,
        IF(
            SUM(--(ISNUMBER(IF($M$5:$AD$5=1,(M10:AD10),""))))&gt;0,
            MAX(IF(
                ISNUMBER(M10:AD10),
                IF(
                    M$5:AD$5=1,
                    M10:AD10,
                    ""),
                "")),
            MAX(IF(
                ISNUMBER(M10:AD10),
                IF(
                    M$5:AD$5=2,
                    M10:AD10,
                    ""),
                ""))
        ),
        IF(
            Parameters!$D$16=1,
            IFERROR(
                AVERAGE(IF(
                    ISNUMBER(M10:AD10),
                    IF(
                        M$5:AD$5=1,
                        M10:AD10,
                        ""),
                    "")),
                AVERAGE(IF(
                    ISNUMBER(M10:AD10),
                    IF(
                        M$5:AD$5=2,
                        M10:AD10,
                        ""),
                    ""))
            ),
            IF(
                Parameters!$D$17=1,
                IFERROR(
                    IF(
                        OR(
                            IF(
                                ISNUMBER(M10:AD10),
                                IF(
                                    M$5:AD$5=1,
                                    M10:AD10,
                                    ""),
                                "")
                            =0),
                        0,
                        GEOMEAN(IF(
                            ISNUMBER(M10:AD10),
                            IF(
                                M$5:AD$5=1,
                                M10:AD10,
                                ""),
                            ""))
                    ),
                    IF(
                        OR(IF(
                            ISNUMBER(M10:AD10),
                            IF(
                                M$5:AD$5=2,
                                M10:AD10,
                                ""),
                            "")
                            =0),
                        0,
                        GEOMEAN(IF(
                            ISNUMBER(M10:AD10),
                            IF(
                                M$5:AD$5=2,
                                M10:AD10,
                                ""),
                            "")))
                )
            )
        )
    )
)</f>
        <v>10</v>
      </c>
      <c r="J10" s="242">
        <v>45103</v>
      </c>
      <c r="K10" s="242">
        <v>45203</v>
      </c>
      <c r="L10" s="91" t="s">
        <v>9</v>
      </c>
      <c r="M10" s="192">
        <v>0</v>
      </c>
      <c r="N10" s="192">
        <v>5.5388957488093098</v>
      </c>
      <c r="O10" s="192">
        <v>0</v>
      </c>
      <c r="P10" s="192">
        <v>0</v>
      </c>
      <c r="Q10" s="192" t="s">
        <v>409</v>
      </c>
      <c r="R10" s="192">
        <v>7</v>
      </c>
      <c r="S10" s="192">
        <v>10</v>
      </c>
      <c r="T10" s="192" t="s">
        <v>409</v>
      </c>
      <c r="U10" s="192">
        <v>86.9</v>
      </c>
      <c r="V10" s="192">
        <v>8.7492941070500194E-2</v>
      </c>
      <c r="W10" s="192" t="s">
        <v>409</v>
      </c>
      <c r="X10" s="192" t="s">
        <v>409</v>
      </c>
      <c r="Y10" s="192">
        <v>0.28571428571428498</v>
      </c>
      <c r="Z10" s="192">
        <v>89.473684210526301</v>
      </c>
      <c r="AA10" s="34"/>
      <c r="AB10" s="34"/>
      <c r="AC10" s="192"/>
      <c r="AD10" s="192"/>
      <c r="AE10" s="192"/>
      <c r="AF10" s="192"/>
      <c r="AG10" s="192"/>
      <c r="AH10" s="192"/>
    </row>
    <row r="11" spans="1:38" x14ac:dyDescent="0.2">
      <c r="A11" s="84">
        <v>4</v>
      </c>
      <c r="B11" s="84" t="str">
        <f ca="1"/>
        <v>Albania</v>
      </c>
      <c r="C11" s="84" t="str">
        <f ca="1"/>
        <v>ALB</v>
      </c>
      <c r="D11" s="219" t="str">
        <f ca="1"/>
        <v>ECS           Europe &amp; Central Asia</v>
      </c>
      <c r="E11" s="219" t="str">
        <f ca="1"/>
        <v>IBRD</v>
      </c>
      <c r="F11" s="190" t="str">
        <f t="shared" ca="1" si="12"/>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$M$4:$AD$4,
                    (M11:AD11),
                    "")),
            1,
            0))
        =0,
    NA(),
    IF(
        Parameters!$D$15=1,
        IF(
            SUM(--(ISNUMBER(IF($M$4:$AD$4=1,(M11:AD11),""))))&gt;0,
            MAX(IF(
                ISNUMBER(M11:AD11),
                IF(
                    M$4:AD$4=1,
                    M11:AD11,
                    ""),
                "")),
            MAX(IF(
                ISNUMBER(M11:AD11),
                IF(
                    M$4:AD$4=2,
                    M11:AD11,
                    ""),
                ""))
        ),
        IF(
            Parameters!$D$16=1,
            IFERROR(
                AVERAGE(IF(
                    ISNUMBER(M11:AD11),
                    IF(
                        M$4:AD$4=1,
                        M11:AD11,
                        ""),
                    "")),
                AVERAGE(IF(
                    ISNUMBER(M11:AD11),
                    IF(
                        M$4:AD$4=2,
                        M11:AD11,
                        ""),
                    ""))
            ),
            IF(
                Parameters!$D$17=1,
                IFERROR(
                    IF(
                        OR(
                            IF(
                                ISNUMBER(M11:AD11),
                                IF(
                                    M$4:AD$4=1,
                                    M11:AD11,
                                    ""),
                                "")
                            =0),
                        0,
                        GEOMEAN(IF(
                            ISNUMBER(M11:AD11),
                            IF(
                                M$4:AD$4=1,
                                M11:AD11,
                                ""),
                            ""))
                    ),
                    IF(
                        OR(IF(
                            ISNUMBER(M11:AD11),
                            IF(
                                M$4:AD$4=2,
                                M11:AD11,
                                ""),
                            "")
                            =0),
                        0,
                        GEOMEAN(IF(
                            ISNUMBER(M11:AD11),
                            IF(
                                M$4:AD$4=2,
                                M11:AD11,
                                ""),
                            "")))
                )
            )
        )
    )
)</f>
        <v>0</v>
      </c>
      <c r="I11" s="191" cm="1">
        <f t="array" ref="I11">IF(
    SUM(IF(
            ISNUMBER(
                IF(
                    $M$5:$AD$5,
                    (M11:AD11),
                    "")),
            1,
            0))
        =0,
    NA(),
    IF(
        Parameters!$D$15=1,
        IF(
            SUM(--(ISNUMBER(IF($M$5:$AD$5=1,(M11:AD11),""))))&gt;0,
            MAX(IF(
                ISNUMBER(M11:AD11),
                IF(
                    M$5:AD$5=1,
                    M11:AD11,
                    ""),
                "")),
            MAX(IF(
                ISNUMBER(M11:AD11),
                IF(
                    M$5:AD$5=2,
                    M11:AD11,
                    ""),
                ""))
        ),
        IF(
            Parameters!$D$16=1,
            IFERROR(
                AVERAGE(IF(
                    ISNUMBER(M11:AD11),
                    IF(
                        M$5:AD$5=1,
                        M11:AD11,
                        ""),
                    "")),
                AVERAGE(IF(
                    ISNUMBER(M11:AD11),
                    IF(
                        M$5:AD$5=2,
                        M11:AD11,
                        ""),
                    ""))
            ),
            IF(
                Parameters!$D$17=1,
                IFERROR(
                    IF(
                        OR(
                            IF(
                                ISNUMBER(M11:AD11),
                                IF(
                                    M$5:AD$5=1,
                                    M11:AD11,
                                    ""),
                                "")
                            =0),
                        0,
                        GEOMEAN(IF(
                            ISNUMBER(M11:AD11),
                            IF(
                                M$5:AD$5=1,
                                M11:AD11,
                                ""),
                            ""))
                    ),
                    IF(
                        OR(IF(
                            ISNUMBER(M11:AD11),
                            IF(
                                M$5:AD$5=2,
                                M11:AD11,
                                ""),
                            "")
                            =0),
                        0,
                        GEOMEAN(IF(
                            ISNUMBER(M11:AD11),
                            IF(
                                M$5:AD$5=2,
                                M11:AD11,
                                ""),
                            "")))
                )
            )
        )
    )
)</f>
        <v>0</v>
      </c>
      <c r="J11" s="242">
        <v>45103</v>
      </c>
      <c r="K11" s="242">
        <v>45142</v>
      </c>
      <c r="L11" s="91" t="s">
        <v>11</v>
      </c>
      <c r="M11" s="192">
        <v>0</v>
      </c>
      <c r="N11" s="192">
        <v>0</v>
      </c>
      <c r="O11" s="192" t="s">
        <v>409</v>
      </c>
      <c r="P11" s="192">
        <v>0</v>
      </c>
      <c r="Q11" s="192" t="s">
        <v>409</v>
      </c>
      <c r="R11" s="192">
        <v>0</v>
      </c>
      <c r="S11" s="192">
        <v>0</v>
      </c>
      <c r="T11" s="192" t="s">
        <v>409</v>
      </c>
      <c r="U11" s="192">
        <v>56.8</v>
      </c>
      <c r="V11" s="192" t="s">
        <v>409</v>
      </c>
      <c r="W11" s="192" t="s">
        <v>409</v>
      </c>
      <c r="X11" s="192" t="s">
        <v>409</v>
      </c>
      <c r="Y11" s="192">
        <v>-0.14285714285714199</v>
      </c>
      <c r="Z11" s="192">
        <v>-100</v>
      </c>
      <c r="AA11" s="34"/>
      <c r="AB11" s="34"/>
      <c r="AC11" s="192"/>
      <c r="AD11" s="192"/>
      <c r="AE11" s="192"/>
      <c r="AF11" s="192"/>
      <c r="AG11" s="192"/>
      <c r="AH11" s="192"/>
    </row>
    <row r="12" spans="1:38" x14ac:dyDescent="0.2">
      <c r="A12" s="84">
        <v>5</v>
      </c>
      <c r="B12" s="84" t="str">
        <f ca="1"/>
        <v>Andorra</v>
      </c>
      <c r="C12" s="84" t="str">
        <f ca="1"/>
        <v>AND</v>
      </c>
      <c r="D12" s="219" t="str">
        <f ca="1"/>
        <v>ECS           Europe &amp; Central Asia</v>
      </c>
      <c r="E12" s="219" t="str">
        <f ca="1"/>
        <v>NA</v>
      </c>
      <c r="F12" s="190" t="str">
        <f t="shared" ca="1" si="12"/>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cm="1">
        <f t="array" ref="H12">IF(
    SUM(IF(
            ISNUMBER(
                IF(
                    $M$4:$AD$4,
                    (M12:AD12),
                    "")),
            1,
            0))
        =0,
    NA(),
    IF(
        Parameters!$D$15=1,
        IF(
            SUM(--(ISNUMBER(IF($M$4:$AD$4=1,(M12:AD12),""))))&gt;0,
            MAX(IF(
                ISNUMBER(M12:AD12),
                IF(
                    M$4:AD$4=1,
                    M12:AD12,
                    ""),
                "")),
            MAX(IF(
                ISNUMBER(M12:AD12),
                IF(
                    M$4:AD$4=2,
                    M12:AD12,
                    ""),
                ""))
        ),
        IF(
            Parameters!$D$16=1,
            IFERROR(
                AVERAGE(IF(
                    ISNUMBER(M12:AD12),
                    IF(
                        M$4:AD$4=1,
                        M12:AD12,
                        ""),
                    "")),
                AVERAGE(IF(
                    ISNUMBER(M12:AD12),
                    IF(
                        M$4:AD$4=2,
                        M12:AD12,
                        ""),
                    ""))
            ),
            IF(
                Parameters!$D$17=1,
                IFERROR(
                    IF(
                        OR(
                            IF(
                                ISNUMBER(M12:AD12),
                                IF(
                                    M$4:AD$4=1,
                                    M12:AD12,
                                    ""),
                                "")
                            =0),
                        0,
                        GEOMEAN(IF(
                            ISNUMBER(M12:AD12),
                            IF(
                                M$4:AD$4=1,
                                M12:AD12,
                                ""),
                            ""))
                    ),
                    IF(
                        OR(IF(
                            ISNUMBER(M12:AD12),
                            IF(
                                M$4:AD$4=2,
                                M12:AD12,
                                ""),
                            "")
                            =0),
                        0,
                        GEOMEAN(IF(
                            ISNUMBER(M12:AD12),
                            IF(
                                M$4:AD$4=2,
                                M12:AD12,
                                ""),
                            "")))
                )
            )
        )
    )
)</f>
        <v>0</v>
      </c>
      <c r="I12" s="191" cm="1">
        <f t="array" ref="I12">IF(
    SUM(IF(
            ISNUMBER(
                IF(
                    $M$5:$AD$5,
                    (M12:AD12),
                    "")),
            1,
            0))
        =0,
    NA(),
    IF(
        Parameters!$D$15=1,
        IF(
            SUM(--(ISNUMBER(IF($M$5:$AD$5=1,(M12:AD12),""))))&gt;0,
            MAX(IF(
                ISNUMBER(M12:AD12),
                IF(
                    M$5:AD$5=1,
                    M12:AD12,
                    ""),
                "")),
            MAX(IF(
                ISNUMBER(M12:AD12),
                IF(
                    M$5:AD$5=2,
                    M12:AD12,
                    ""),
                ""))
        ),
        IF(
            Parameters!$D$16=1,
            IFERROR(
                AVERAGE(IF(
                    ISNUMBER(M12:AD12),
                    IF(
                        M$5:AD$5=1,
                        M12:AD12,
                        ""),
                    "")),
                AVERAGE(IF(
                    ISNUMBER(M12:AD12),
                    IF(
                        M$5:AD$5=2,
                        M12:AD12,
                        ""),
                    ""))
            ),
            IF(
                Parameters!$D$17=1,
                IFERROR(
                    IF(
                        OR(
                            IF(
                                ISNUMBER(M12:AD12),
                                IF(
                                    M$5:AD$5=1,
                                    M12:AD12,
                                    ""),
                                "")
                            =0),
                        0,
                        GEOMEAN(IF(
                            ISNUMBER(M12:AD12),
                            IF(
                                M$5:AD$5=1,
                                M12:AD12,
                                ""),
                            ""))
                    ),
                    IF(
                        OR(IF(
                            ISNUMBER(M12:AD12),
                            IF(
                                M$5:AD$5=2,
                                M12:AD12,
                                ""),
                            "")
                            =0),
                        0,
                        GEOMEAN(IF(
                            ISNUMBER(M12:AD12),
                            IF(
                                M$5:AD$5=2,
                                M12:AD12,
                                ""),
                            "")))
                )
            )
        )
    )
)</f>
        <v>0</v>
      </c>
      <c r="J12" s="242" t="s">
        <v>409</v>
      </c>
      <c r="K12" s="242" t="s">
        <v>409</v>
      </c>
      <c r="L12" s="91" t="s">
        <v>695</v>
      </c>
      <c r="M12" s="192">
        <v>0</v>
      </c>
      <c r="N12" s="192" t="s">
        <v>409</v>
      </c>
      <c r="O12" s="192" t="s">
        <v>409</v>
      </c>
      <c r="P12" s="192">
        <v>0</v>
      </c>
      <c r="Q12" s="192" t="s">
        <v>409</v>
      </c>
      <c r="R12" s="192" t="s">
        <v>409</v>
      </c>
      <c r="S12" s="192" t="s">
        <v>409</v>
      </c>
      <c r="T12" s="192" t="s">
        <v>409</v>
      </c>
      <c r="U12" s="192" t="s">
        <v>409</v>
      </c>
      <c r="V12" s="192" t="s">
        <v>409</v>
      </c>
      <c r="W12" s="192" t="s">
        <v>409</v>
      </c>
      <c r="X12" s="192" t="s">
        <v>409</v>
      </c>
      <c r="Y12" s="192" t="s">
        <v>409</v>
      </c>
      <c r="Z12" s="192" t="s">
        <v>409</v>
      </c>
      <c r="AA12" s="34"/>
      <c r="AB12" s="34"/>
      <c r="AC12" s="192"/>
      <c r="AD12" s="192"/>
      <c r="AE12" s="192"/>
      <c r="AF12" s="192"/>
      <c r="AG12" s="192"/>
      <c r="AH12" s="192"/>
    </row>
    <row r="13" spans="1:38" x14ac:dyDescent="0.2">
      <c r="A13" s="84">
        <v>6</v>
      </c>
      <c r="B13" s="84" t="str">
        <f ca="1"/>
        <v>United Arab Emirates</v>
      </c>
      <c r="C13" s="84" t="str">
        <f ca="1"/>
        <v>ARE</v>
      </c>
      <c r="D13" s="219" t="str">
        <f ca="1"/>
        <v>MEA           Middle East &amp; North Africa</v>
      </c>
      <c r="E13" s="219" t="str">
        <f ca="1"/>
        <v>NA</v>
      </c>
      <c r="F13" s="190" t="str">
        <f t="shared" ca="1" si="12"/>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$M$4:$AD$4,
                    (M13:AD13),
                    "")),
            1,
            0))
        =0,
    NA(),
    IF(
        Parameters!$D$15=1,
        IF(
            SUM(--(ISNUMBER(IF($M$4:$AD$4=1,(M13:AD13),""))))&gt;0,
            MAX(IF(
                ISNUMBER(M13:AD13),
                IF(
                    M$4:AD$4=1,
                    M13:AD13,
                    ""),
                "")),
            MAX(IF(
                ISNUMBER(M13:AD13),
                IF(
                    M$4:AD$4=2,
                    M13:AD13,
                    ""),
                ""))
        ),
        IF(
            Parameters!$D$16=1,
            IFERROR(
                AVERAGE(IF(
                    ISNUMBER(M13:AD13),
                    IF(
                        M$4:AD$4=1,
                        M13:AD13,
                        ""),
                    "")),
                AVERAGE(IF(
                    ISNUMBER(M13:AD13),
                    IF(
                        M$4:AD$4=2,
                        M13:AD13,
                        ""),
                    ""))
            ),
            IF(
                Parameters!$D$17=1,
                IFERROR(
                    IF(
                        OR(
                            IF(
                                ISNUMBER(M13:AD13),
                                IF(
                                    M$4:AD$4=1,
                                    M13:AD13,
                                    ""),
                                "")
                            =0),
                        0,
                        GEOMEAN(IF(
                            ISNUMBER(M13:AD13),
                            IF(
                                M$4:AD$4=1,
                                M13:AD13,
                                ""),
                            ""))
                    ),
                    IF(
                        OR(IF(
                            ISNUMBER(M13:AD13),
                            IF(
                                M$4:AD$4=2,
                                M13:AD13,
                                ""),
                            "")
                            =0),
                        0,
                        GEOMEAN(IF(
                            ISNUMBER(M13:AD13),
                            IF(
                                M$4:AD$4=2,
                                M13:AD13,
                                ""),
                            "")))
                )
            )
        )
    )
)</f>
        <v>0</v>
      </c>
      <c r="I13" s="191" cm="1">
        <f t="array" ref="I13">IF(
    SUM(IF(
            ISNUMBER(
                IF(
                    $M$5:$AD$5,
                    (M13:AD13),
                    "")),
            1,
            0))
        =0,
    NA(),
    IF(
        Parameters!$D$15=1,
        IF(
            SUM(--(ISNUMBER(IF($M$5:$AD$5=1,(M13:AD13),""))))&gt;0,
            MAX(IF(
                ISNUMBER(M13:AD13),
                IF(
                    M$5:AD$5=1,
                    M13:AD13,
                    ""),
                "")),
            MAX(IF(
                ISNUMBER(M13:AD13),
                IF(
                    M$5:AD$5=2,
                    M13:AD13,
                    ""),
                ""))
        ),
        IF(
            Parameters!$D$16=1,
            IFERROR(
                AVERAGE(IF(
                    ISNUMBER(M13:AD13),
                    IF(
                        M$5:AD$5=1,
                        M13:AD13,
                        ""),
                    "")),
                AVERAGE(IF(
                    ISNUMBER(M13:AD13),
                    IF(
                        M$5:AD$5=2,
                        M13:AD13,
                        ""),
                    ""))
            ),
            IF(
                Parameters!$D$17=1,
                IFERROR(
                    IF(
                        OR(
                            IF(
                                ISNUMBER(M13:AD13),
                                IF(
                                    M$5:AD$5=1,
                                    M13:AD13,
                                    ""),
                                "")
                            =0),
                        0,
                        GEOMEAN(IF(
                            ISNUMBER(M13:AD13),
                            IF(
                                M$5:AD$5=1,
                                M13:AD13,
                                ""),
                            ""))
                    ),
                    IF(
                        OR(IF(
                            ISNUMBER(M13:AD13),
                            IF(
                                M$5:AD$5=2,
                                M13:AD13,
                                ""),
                            "")
                            =0),
                        0,
                        GEOMEAN(IF(
                            ISNUMBER(M13:AD13),
                            IF(
                                M$5:AD$5=2,
                                M13:AD13,
                                ""),
                            "")))
                )
            )
        )
    )
)</f>
        <v>0</v>
      </c>
      <c r="J13" s="242">
        <v>45103</v>
      </c>
      <c r="K13" s="242">
        <v>44860</v>
      </c>
      <c r="L13" s="91" t="s">
        <v>13</v>
      </c>
      <c r="M13" s="192">
        <v>0</v>
      </c>
      <c r="N13" s="192">
        <v>0</v>
      </c>
      <c r="O13" s="192" t="s">
        <v>409</v>
      </c>
      <c r="P13" s="192">
        <v>0</v>
      </c>
      <c r="Q13" s="192" t="s">
        <v>409</v>
      </c>
      <c r="R13" s="192">
        <v>0</v>
      </c>
      <c r="S13" s="192" t="s">
        <v>409</v>
      </c>
      <c r="T13" s="192" t="s">
        <v>409</v>
      </c>
      <c r="U13" s="192">
        <v>37</v>
      </c>
      <c r="V13" s="192" t="s">
        <v>409</v>
      </c>
      <c r="W13" s="192" t="s">
        <v>409</v>
      </c>
      <c r="X13" s="192" t="s">
        <v>409</v>
      </c>
      <c r="Y13" s="192">
        <v>0</v>
      </c>
      <c r="Z13" s="192" t="s">
        <v>409</v>
      </c>
      <c r="AA13" s="34"/>
      <c r="AB13" s="34"/>
      <c r="AC13" s="192"/>
      <c r="AD13" s="192"/>
      <c r="AE13" s="192"/>
      <c r="AF13" s="192"/>
      <c r="AG13" s="192"/>
      <c r="AH13" s="192"/>
    </row>
    <row r="14" spans="1:38" x14ac:dyDescent="0.2">
      <c r="A14" s="84">
        <v>7</v>
      </c>
      <c r="B14" s="84" t="str">
        <f ca="1"/>
        <v>Argentina</v>
      </c>
      <c r="C14" s="84" t="str">
        <f ca="1"/>
        <v>ARG</v>
      </c>
      <c r="D14" s="219" t="str">
        <f ca="1"/>
        <v>LCN           Latin America &amp; Caribbean</v>
      </c>
      <c r="E14" s="219" t="str">
        <f ca="1"/>
        <v>IBRD</v>
      </c>
      <c r="F14" s="190" t="str">
        <f t="shared" ca="1" si="12"/>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$M$4:$AD$4,
                    (M14:AD14),
                    "")),
            1,
            0))
        =0,
    NA(),
    IF(
        Parameters!$D$15=1,
        IF(
            SUM(--(ISNUMBER(IF($M$4:$AD$4=1,(M14:AD14),""))))&gt;0,
            MAX(IF(
                ISNUMBER(M14:AD14),
                IF(
                    M$4:AD$4=1,
                    M14:AD14,
                    ""),
                "")),
            MAX(IF(
                ISNUMBER(M14:AD14),
                IF(
                    M$4:AD$4=2,
                    M14:AD14,
                    ""),
                ""))
        ),
        IF(
            Parameters!$D$16=1,
            IFERROR(
                AVERAGE(IF(
                    ISNUMBER(M14:AD14),
                    IF(
                        M$4:AD$4=1,
                        M14:AD14,
                        ""),
                    "")),
                AVERAGE(IF(
                    ISNUMBER(M14:AD14),
                    IF(
                        M$4:AD$4=2,
                        M14:AD14,
                        ""),
                    ""))
            ),
            IF(
                Parameters!$D$17=1,
                IFERROR(
                    IF(
                        OR(
                            IF(
                                ISNUMBER(M14:AD14),
                                IF(
                                    M$4:AD$4=1,
                                    M14:AD14,
                                    ""),
                                "")
                            =0),
                        0,
                        GEOMEAN(IF(
                            ISNUMBER(M14:AD14),
                            IF(
                                M$4:AD$4=1,
                                M14:AD14,
                                ""),
                            ""))
                    ),
                    IF(
                        OR(IF(
                            ISNUMBER(M14:AD14),
                            IF(
                                M$4:AD$4=2,
                                M14:AD14,
                                ""),
                            "")
                            =0),
                        0,
                        GEOMEAN(IF(
                            ISNUMBER(M14:AD14),
                            IF(
                                M$4:AD$4=2,
                                M14:AD14,
                                ""),
                            "")))
                )
            )
        )
    )
)</f>
        <v>0</v>
      </c>
      <c r="I14" s="191" cm="1">
        <f t="array" ref="I14">IF(
    SUM(IF(
            ISNUMBER(
                IF(
                    $M$5:$AD$5,
                    (M14:AD14),
                    "")),
            1,
            0))
        =0,
    NA(),
    IF(
        Parameters!$D$15=1,
        IF(
            SUM(--(ISNUMBER(IF($M$5:$AD$5=1,(M14:AD14),""))))&gt;0,
            MAX(IF(
                ISNUMBER(M14:AD14),
                IF(
                    M$5:AD$5=1,
                    M14:AD14,
                    ""),
                "")),
            MAX(IF(
                ISNUMBER(M14:AD14),
                IF(
                    M$5:AD$5=2,
                    M14:AD14,
                    ""),
                ""))
        ),
        IF(
            Parameters!$D$16=1,
            IFERROR(
                AVERAGE(IF(
                    ISNUMBER(M14:AD14),
                    IF(
                        M$5:AD$5=1,
                        M14:AD14,
                        ""),
                    "")),
                AVERAGE(IF(
                    ISNUMBER(M14:AD14),
                    IF(
                        M$5:AD$5=2,
                        M14:AD14,
                        ""),
                    ""))
            ),
            IF(
                Parameters!$D$17=1,
                IFERROR(
                    IF(
                        OR(
                            IF(
                                ISNUMBER(M14:AD14),
                                IF(
                                    M$5:AD$5=1,
                                    M14:AD14,
                                    ""),
                                "")
                            =0),
                        0,
                        GEOMEAN(IF(
                            ISNUMBER(M14:AD14),
                            IF(
                                M$5:AD$5=1,
                                M14:AD14,
                                ""),
                            ""))
                    ),
                    IF(
                        OR(IF(
                            ISNUMBER(M14:AD14),
                            IF(
                                M$5:AD$5=2,
                                M14:AD14,
                                ""),
                            "")
                            =0),
                        0,
                        GEOMEAN(IF(
                            ISNUMBER(M14:AD14),
                            IF(
                                M$5:AD$5=2,
                                M14:AD14,
                                ""),
                            "")))
                )
            )
        )
    )
)</f>
        <v>0</v>
      </c>
      <c r="J14" s="242">
        <v>45103</v>
      </c>
      <c r="K14" s="242">
        <v>45188</v>
      </c>
      <c r="L14" s="91" t="s">
        <v>15</v>
      </c>
      <c r="M14" s="192">
        <v>0</v>
      </c>
      <c r="N14" s="192">
        <v>0</v>
      </c>
      <c r="O14" s="192" t="s">
        <v>409</v>
      </c>
      <c r="P14" s="192">
        <v>0</v>
      </c>
      <c r="Q14" s="192" t="s">
        <v>409</v>
      </c>
      <c r="R14" s="192">
        <v>0</v>
      </c>
      <c r="S14" s="192">
        <v>0</v>
      </c>
      <c r="T14" s="192" t="s">
        <v>409</v>
      </c>
      <c r="U14" s="192">
        <v>46.4</v>
      </c>
      <c r="V14" s="192" t="s">
        <v>409</v>
      </c>
      <c r="W14" s="192" t="s">
        <v>409</v>
      </c>
      <c r="X14" s="192" t="s">
        <v>409</v>
      </c>
      <c r="Y14" s="192">
        <v>0</v>
      </c>
      <c r="Z14" s="192">
        <v>-20</v>
      </c>
      <c r="AA14" s="34"/>
      <c r="AB14" s="34"/>
      <c r="AC14" s="192"/>
      <c r="AD14" s="192"/>
      <c r="AE14" s="192"/>
      <c r="AF14" s="192"/>
      <c r="AG14" s="192"/>
      <c r="AH14" s="192"/>
    </row>
    <row r="15" spans="1:38" x14ac:dyDescent="0.2">
      <c r="A15" s="84">
        <v>8</v>
      </c>
      <c r="B15" s="84" t="str">
        <f ca="1"/>
        <v>Armenia</v>
      </c>
      <c r="C15" s="84" t="str">
        <f ca="1"/>
        <v>ARM</v>
      </c>
      <c r="D15" s="219" t="str">
        <f ca="1"/>
        <v>ECS           Europe &amp; Central Asia</v>
      </c>
      <c r="E15" s="219" t="str">
        <f ca="1"/>
        <v>IBRD</v>
      </c>
      <c r="F15" s="190" t="str">
        <f t="shared" ca="1" si="12"/>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2.971315800596761</v>
      </c>
      <c r="H15" s="80" cm="1">
        <f t="array" ref="H15">IF(
    SUM(IF(
            ISNUMBER(
                IF(
                    $M$4:$AD$4,
                    (M15:AD15),
                    "")),
            1,
            0))
        =0,
    NA(),
    IF(
        Parameters!$D$15=1,
        IF(
            SUM(--(ISNUMBER(IF($M$4:$AD$4=1,(M15:AD15),""))))&gt;0,
            MAX(IF(
                ISNUMBER(M15:AD15),
                IF(
                    M$4:AD$4=1,
                    M15:AD15,
                    ""),
                "")),
            MAX(IF(
                ISNUMBER(M15:AD15),
                IF(
                    M$4:AD$4=2,
                    M15:AD15,
                    ""),
                ""))
        ),
        IF(
            Parameters!$D$16=1,
            IFERROR(
                AVERAGE(IF(
                    ISNUMBER(M15:AD15),
                    IF(
                        M$4:AD$4=1,
                        M15:AD15,
                        ""),
                    "")),
                AVERAGE(IF(
                    ISNUMBER(M15:AD15),
                    IF(
                        M$4:AD$4=2,
                        M15:AD15,
                        ""),
                    ""))
            ),
            IF(
                Parameters!$D$17=1,
                IFERROR(
                    IF(
                        OR(
                            IF(
                                ISNUMBER(M15:AD15),
                                IF(
                                    M$4:AD$4=1,
                                    M15:AD15,
                                    ""),
                                "")
                            =0),
                        0,
                        GEOMEAN(IF(
                            ISNUMBER(M15:AD15),
                            IF(
                                M$4:AD$4=1,
                                M15:AD15,
                                ""),
                            ""))
                    ),
                    IF(
                        OR(IF(
                            ISNUMBER(M15:AD15),
                            IF(
                                M$4:AD$4=2,
                                M15:AD15,
                                ""),
                            "")
                            =0),
                        0,
                        GEOMEAN(IF(
                            ISNUMBER(M15:AD15),
                            IF(
                                M$4:AD$4=2,
                                M15:AD15,
                                ""),
                            "")))
                )
            )
        )
    )
)</f>
        <v>1.26124536955371</v>
      </c>
      <c r="I15" s="191" cm="1">
        <f t="array" ref="I15">IF(
    SUM(IF(
            ISNUMBER(
                IF(
                    $M$5:$AD$5,
                    (M15:AD15),
                    "")),
            1,
            0))
        =0,
    NA(),
    IF(
        Parameters!$D$15=1,
        IF(
            SUM(--(ISNUMBER(IF($M$5:$AD$5=1,(M15:AD15),""))))&gt;0,
            MAX(IF(
                ISNUMBER(M15:AD15),
                IF(
                    M$5:AD$5=1,
                    M15:AD15,
                    ""),
                "")),
            MAX(IF(
                ISNUMBER(M15:AD15),
                IF(
                    M$5:AD$5=2,
                    M15:AD15,
                    ""),
                ""))
        ),
        IF(
            Parameters!$D$16=1,
            IFERROR(
                AVERAGE(IF(
                    ISNUMBER(M15:AD15),
                    IF(
                        M$5:AD$5=1,
                        M15:AD15,
                        ""),
                    "")),
                AVERAGE(IF(
                    ISNUMBER(M15:AD15),
                    IF(
                        M$5:AD$5=2,
                        M15:AD15,
                        ""),
                    ""))
            ),
            IF(
                Parameters!$D$17=1,
                IFERROR(
                    IF(
                        OR(
                            IF(
                                ISNUMBER(M15:AD15),
                                IF(
                                    M$5:AD$5=1,
                                    M15:AD15,
                                    ""),
                                "")
                            =0),
                        0,
                        GEOMEAN(IF(
                            ISNUMBER(M15:AD15),
                            IF(
                                M$5:AD$5=1,
                                M15:AD15,
                                ""),
                            ""))
                    ),
                    IF(
                        OR(IF(
                            ISNUMBER(M15:AD15),
                            IF(
                                M$5:AD$5=2,
                                M15:AD15,
                                ""),
                            "")
                            =0),
                        0,
                        GEOMEAN(IF(
                            ISNUMBER(M15:AD15),
                            IF(
                                M$5:AD$5=2,
                                M15:AD15,
                                ""),
                            "")))
                )
            )
        )
    )
)</f>
        <v>7</v>
      </c>
      <c r="J15" s="242">
        <v>45103</v>
      </c>
      <c r="K15" s="242">
        <v>45203</v>
      </c>
      <c r="L15" s="91" t="s">
        <v>17</v>
      </c>
      <c r="M15" s="192">
        <v>0</v>
      </c>
      <c r="N15" s="192">
        <v>1.26124536955371</v>
      </c>
      <c r="O15" s="192">
        <v>0</v>
      </c>
      <c r="P15" s="192">
        <v>0</v>
      </c>
      <c r="Q15" s="192" t="s">
        <v>409</v>
      </c>
      <c r="R15" s="192">
        <v>0</v>
      </c>
      <c r="S15" s="192">
        <v>7</v>
      </c>
      <c r="T15" s="192" t="s">
        <v>409</v>
      </c>
      <c r="U15" s="192">
        <v>67.5</v>
      </c>
      <c r="V15" s="192">
        <v>-0.28182402985640598</v>
      </c>
      <c r="W15" s="192" t="s">
        <v>409</v>
      </c>
      <c r="X15" s="192" t="s">
        <v>409</v>
      </c>
      <c r="Y15" s="192">
        <v>-7.1428571428571605E-2</v>
      </c>
      <c r="Z15" s="192">
        <v>100</v>
      </c>
      <c r="AA15" s="34"/>
      <c r="AB15" s="34"/>
      <c r="AC15" s="192"/>
      <c r="AD15" s="192"/>
      <c r="AE15" s="192"/>
      <c r="AF15" s="192"/>
      <c r="AG15" s="192"/>
      <c r="AH15" s="192"/>
    </row>
    <row r="16" spans="1:38" x14ac:dyDescent="0.2">
      <c r="A16" s="84">
        <v>9</v>
      </c>
      <c r="B16" s="84" t="str">
        <f ca="1"/>
        <v>American Samoa</v>
      </c>
      <c r="C16" s="84" t="str">
        <f ca="1"/>
        <v>ASM</v>
      </c>
      <c r="D16" s="219" t="str">
        <f ca="1"/>
        <v>EAS           East Asia &amp; Pacific</v>
      </c>
      <c r="E16" s="219" t="str">
        <f ca="1"/>
        <v>NA</v>
      </c>
      <c r="F16" s="190" t="str">
        <f t="shared" ca="1" si="12"/>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0</v>
      </c>
      <c r="H16" s="80" cm="1">
        <f t="array" ref="H16">IF(
    SUM(IF(
            ISNUMBER(
                IF(
                    $M$4:$AD$4,
                    (M16:AD16),
                    "")),
            1,
            0))
        =0,
    NA(),
    IF(
        Parameters!$D$15=1,
        IF(
            SUM(--(ISNUMBER(IF($M$4:$AD$4=1,(M16:AD16),""))))&gt;0,
            MAX(IF(
                ISNUMBER(M16:AD16),
                IF(
                    M$4:AD$4=1,
                    M16:AD16,
                    ""),
                "")),
            MAX(IF(
                ISNUMBER(M16:AD16),
                IF(
                    M$4:AD$4=2,
                    M16:AD16,
                    ""),
                ""))
        ),
        IF(
            Parameters!$D$16=1,
            IFERROR(
                AVERAGE(IF(
                    ISNUMBER(M16:AD16),
                    IF(
                        M$4:AD$4=1,
                        M16:AD16,
                        ""),
                    "")),
                AVERAGE(IF(
                    ISNUMBER(M16:AD16),
                    IF(
                        M$4:AD$4=2,
                        M16:AD16,
                        ""),
                    ""))
            ),
            IF(
                Parameters!$D$17=1,
                IFERROR(
                    IF(
                        OR(
                            IF(
                                ISNUMBER(M16:AD16),
                                IF(
                                    M$4:AD$4=1,
                                    M16:AD16,
                                    ""),
                                "")
                            =0),
                        0,
                        GEOMEAN(IF(
                            ISNUMBER(M16:AD16),
                            IF(
                                M$4:AD$4=1,
                                M16:AD16,
                                ""),
                            ""))
                    ),
                    IF(
                        OR(IF(
                            ISNUMBER(M16:AD16),
                            IF(
                                M$4:AD$4=2,
                                M16:AD16,
                                ""),
                            "")
                            =0),
                        0,
                        GEOMEAN(IF(
                            ISNUMBER(M16:AD16),
                            IF(
                                M$4:AD$4=2,
                                M16:AD16,
                                ""),
                            "")))
                )
            )
        )
    )
)</f>
        <v>0</v>
      </c>
      <c r="I16" s="191" cm="1">
        <f t="array" ref="I16">IF(
    SUM(IF(
            ISNUMBER(
                IF(
                    $M$5:$AD$5,
                    (M16:AD16),
                    "")),
            1,
            0))
        =0,
    NA(),
    IF(
        Parameters!$D$15=1,
        IF(
            SUM(--(ISNUMBER(IF($M$5:$AD$5=1,(M16:AD16),""))))&gt;0,
            MAX(IF(
                ISNUMBER(M16:AD16),
                IF(
                    M$5:AD$5=1,
                    M16:AD16,
                    ""),
                "")),
            MAX(IF(
                ISNUMBER(M16:AD16),
                IF(
                    M$5:AD$5=2,
                    M16:AD16,
                    ""),
                ""))
        ),
        IF(
            Parameters!$D$16=1,
            IFERROR(
                AVERAGE(IF(
                    ISNUMBER(M16:AD16),
                    IF(
                        M$5:AD$5=1,
                        M16:AD16,
                        ""),
                    "")),
                AVERAGE(IF(
                    ISNUMBER(M16:AD16),
                    IF(
                        M$5:AD$5=2,
                        M16:AD16,
                        ""),
                    ""))
            ),
            IF(
                Parameters!$D$17=1,
                IFERROR(
                    IF(
                        OR(
                            IF(
                                ISNUMBER(M16:AD16),
                                IF(
                                    M$5:AD$5=1,
                                    M16:AD16,
                                    ""),
                                "")
                            =0),
                        0,
                        GEOMEAN(IF(
                            ISNUMBER(M16:AD16),
                            IF(
                                M$5:AD$5=1,
                                M16:AD16,
                                ""),
                            ""))
                    ),
                    IF(
                        OR(IF(
                            ISNUMBER(M16:AD16),
                            IF(
                                M$5:AD$5=2,
                                M16:AD16,
                                ""),
                            "")
                            =0),
                        0,
                        GEOMEAN(IF(
                            ISNUMBER(M16:AD16),
                            IF(
                                M$5:AD$5=2,
                                M16:AD16,
                                ""),
                            "")))
                )
            )
        )
    )
)</f>
        <v>0</v>
      </c>
      <c r="J16" s="242" t="s">
        <v>409</v>
      </c>
      <c r="K16" s="242" t="s">
        <v>409</v>
      </c>
      <c r="L16" s="239" t="s">
        <v>696</v>
      </c>
      <c r="M16" s="193">
        <v>0</v>
      </c>
      <c r="N16" s="193" t="s">
        <v>409</v>
      </c>
      <c r="O16" s="193" t="s">
        <v>409</v>
      </c>
      <c r="P16" s="193">
        <v>0</v>
      </c>
      <c r="Q16" s="193" t="s">
        <v>409</v>
      </c>
      <c r="R16" s="193" t="s">
        <v>409</v>
      </c>
      <c r="S16" s="192" t="s">
        <v>409</v>
      </c>
      <c r="T16" s="192" t="s">
        <v>409</v>
      </c>
      <c r="U16" s="192" t="s">
        <v>409</v>
      </c>
      <c r="V16" s="192" t="s">
        <v>409</v>
      </c>
      <c r="W16" s="192" t="s">
        <v>409</v>
      </c>
      <c r="X16" s="192" t="s">
        <v>409</v>
      </c>
      <c r="Y16" s="192" t="s">
        <v>409</v>
      </c>
      <c r="Z16" s="192" t="s">
        <v>409</v>
      </c>
      <c r="AA16" s="34"/>
      <c r="AB16" s="34"/>
      <c r="AC16" s="192"/>
      <c r="AD16" s="192"/>
      <c r="AE16" s="192"/>
      <c r="AF16" s="192"/>
      <c r="AG16" s="192"/>
      <c r="AH16" s="192"/>
    </row>
    <row r="17" spans="1:34" x14ac:dyDescent="0.2">
      <c r="A17" s="84">
        <v>10</v>
      </c>
      <c r="B17" s="84" t="str">
        <f ca="1"/>
        <v>Antigua and Barbuda</v>
      </c>
      <c r="C17" s="84" t="str">
        <f ca="1"/>
        <v>ATG</v>
      </c>
      <c r="D17" s="219" t="str">
        <f ca="1"/>
        <v>LCN           Latin America &amp; Caribbean</v>
      </c>
      <c r="E17" s="219" t="str">
        <f ca="1"/>
        <v>IBRD</v>
      </c>
      <c r="F17" s="190" t="str">
        <f t="shared" ca="1" si="12"/>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$M$4:$AD$4,
                    (M17:AD17),
                    "")),
            1,
            0))
        =0,
    NA(),
    IF(
        Parameters!$D$15=1,
        IF(
            SUM(--(ISNUMBER(IF($M$4:$AD$4=1,(M17:AD17),""))))&gt;0,
            MAX(IF(
                ISNUMBER(M17:AD17),
                IF(
                    M$4:AD$4=1,
                    M17:AD17,
                    ""),
                "")),
            MAX(IF(
                ISNUMBER(M17:AD17),
                IF(
                    M$4:AD$4=2,
                    M17:AD17,
                    ""),
                ""))
        ),
        IF(
            Parameters!$D$16=1,
            IFERROR(
                AVERAGE(IF(
                    ISNUMBER(M17:AD17),
                    IF(
                        M$4:AD$4=1,
                        M17:AD17,
                        ""),
                    "")),
                AVERAGE(IF(
                    ISNUMBER(M17:AD17),
                    IF(
                        M$4:AD$4=2,
                        M17:AD17,
                        ""),
                    ""))
            ),
            IF(
                Parameters!$D$17=1,
                IFERROR(
                    IF(
                        OR(
                            IF(
                                ISNUMBER(M17:AD17),
                                IF(
                                    M$4:AD$4=1,
                                    M17:AD17,
                                    ""),
                                "")
                            =0),
                        0,
                        GEOMEAN(IF(
                            ISNUMBER(M17:AD17),
                            IF(
                                M$4:AD$4=1,
                                M17:AD17,
                                ""),
                            ""))
                    ),
                    IF(
                        OR(IF(
                            ISNUMBER(M17:AD17),
                            IF(
                                M$4:AD$4=2,
                                M17:AD17,
                                ""),
                            "")
                            =0),
                        0,
                        GEOMEAN(IF(
                            ISNUMBER(M17:AD17),
                            IF(
                                M$4:AD$4=2,
                                M17:AD17,
                                ""),
                            "")))
                )
            )
        )
    )
)</f>
        <v>0</v>
      </c>
      <c r="I17" s="191" cm="1">
        <f t="array" ref="I17">IF(
    SUM(IF(
            ISNUMBER(
                IF(
                    $M$5:$AD$5,
                    (M17:AD17),
                    "")),
            1,
            0))
        =0,
    NA(),
    IF(
        Parameters!$D$15=1,
        IF(
            SUM(--(ISNUMBER(IF($M$5:$AD$5=1,(M17:AD17),""))))&gt;0,
            MAX(IF(
                ISNUMBER(M17:AD17),
                IF(
                    M$5:AD$5=1,
                    M17:AD17,
                    ""),
                "")),
            MAX(IF(
                ISNUMBER(M17:AD17),
                IF(
                    M$5:AD$5=2,
                    M17:AD17,
                    ""),
                ""))
        ),
        IF(
            Parameters!$D$16=1,
            IFERROR(
                AVERAGE(IF(
                    ISNUMBER(M17:AD17),
                    IF(
                        M$5:AD$5=1,
                        M17:AD17,
                        ""),
                    "")),
                AVERAGE(IF(
                    ISNUMBER(M17:AD17),
                    IF(
                        M$5:AD$5=2,
                        M17:AD17,
                        ""),
                    ""))
            ),
            IF(
                Parameters!$D$17=1,
                IFERROR(
                    IF(
                        OR(
                            IF(
                                ISNUMBER(M17:AD17),
                                IF(
                                    M$5:AD$5=1,
                                    M17:AD17,
                                    ""),
                                "")
                            =0),
                        0,
                        GEOMEAN(IF(
                            ISNUMBER(M17:AD17),
                            IF(
                                M$5:AD$5=1,
                                M17:AD17,
                                ""),
                            ""))
                    ),
                    IF(
                        OR(IF(
                            ISNUMBER(M17:AD17),
                            IF(
                                M$5:AD$5=2,
                                M17:AD17,
                                ""),
                            "")
                            =0),
                        0,
                        GEOMEAN(IF(
                            ISNUMBER(M17:AD17),
                            IF(
                                M$5:AD$5=2,
                                M17:AD17,
                                ""),
                            "")))
                )
            )
        )
    )
)</f>
        <v>0</v>
      </c>
      <c r="J17" s="242">
        <v>45103</v>
      </c>
      <c r="K17" s="242">
        <v>45180</v>
      </c>
      <c r="L17" s="91" t="s">
        <v>19</v>
      </c>
      <c r="M17" s="192">
        <v>0</v>
      </c>
      <c r="N17" s="192">
        <v>0</v>
      </c>
      <c r="O17" s="192" t="s">
        <v>409</v>
      </c>
      <c r="P17" s="192">
        <v>0</v>
      </c>
      <c r="Q17" s="192" t="s">
        <v>409</v>
      </c>
      <c r="R17" s="192" t="s">
        <v>409</v>
      </c>
      <c r="S17" s="192">
        <v>0</v>
      </c>
      <c r="T17" s="192" t="s">
        <v>409</v>
      </c>
      <c r="U17" s="192">
        <v>53.8</v>
      </c>
      <c r="V17" s="192" t="s">
        <v>409</v>
      </c>
      <c r="W17" s="192" t="s">
        <v>409</v>
      </c>
      <c r="X17" s="192" t="s">
        <v>409</v>
      </c>
      <c r="Y17" s="192" t="s">
        <v>409</v>
      </c>
      <c r="Z17" s="192">
        <v>-100</v>
      </c>
      <c r="AA17" s="34"/>
      <c r="AB17" s="34"/>
      <c r="AC17" s="192"/>
      <c r="AD17" s="192"/>
      <c r="AE17" s="192"/>
      <c r="AF17" s="192"/>
      <c r="AG17" s="192"/>
      <c r="AH17" s="192"/>
    </row>
    <row r="18" spans="1:34" x14ac:dyDescent="0.2">
      <c r="A18" s="84">
        <v>11</v>
      </c>
      <c r="B18" s="84" t="str">
        <f ca="1"/>
        <v>Australia</v>
      </c>
      <c r="C18" s="84" t="str">
        <f ca="1"/>
        <v>AUS</v>
      </c>
      <c r="D18" s="219" t="str">
        <f ca="1"/>
        <v>EAS           East Asia &amp; Pacific</v>
      </c>
      <c r="E18" s="219" t="str">
        <f ca="1"/>
        <v>NA</v>
      </c>
      <c r="F18" s="190" t="str">
        <f t="shared" ca="1" si="12"/>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$M$4:$AD$4,
                    (M18:AD18),
                    "")),
            1,
            0))
        =0,
    NA(),
    IF(
        Parameters!$D$15=1,
        IF(
            SUM(--(ISNUMBER(IF($M$4:$AD$4=1,(M18:AD18),""))))&gt;0,
            MAX(IF(
                ISNUMBER(M18:AD18),
                IF(
                    M$4:AD$4=1,
                    M18:AD18,
                    ""),
                "")),
            MAX(IF(
                ISNUMBER(M18:AD18),
                IF(
                    M$4:AD$4=2,
                    M18:AD18,
                    ""),
                ""))
        ),
        IF(
            Parameters!$D$16=1,
            IFERROR(
                AVERAGE(IF(
                    ISNUMBER(M18:AD18),
                    IF(
                        M$4:AD$4=1,
                        M18:AD18,
                        ""),
                    "")),
                AVERAGE(IF(
                    ISNUMBER(M18:AD18),
                    IF(
                        M$4:AD$4=2,
                        M18:AD18,
                        ""),
                    ""))
            ),
            IF(
                Parameters!$D$17=1,
                IFERROR(
                    IF(
                        OR(
                            IF(
                                ISNUMBER(M18:AD18),
                                IF(
                                    M$4:AD$4=1,
                                    M18:AD18,
                                    ""),
                                "")
                            =0),
                        0,
                        GEOMEAN(IF(
                            ISNUMBER(M18:AD18),
                            IF(
                                M$4:AD$4=1,
                                M18:AD18,
                                ""),
                            ""))
                    ),
                    IF(
                        OR(IF(
                            ISNUMBER(M18:AD18),
                            IF(
                                M$4:AD$4=2,
                                M18:AD18,
                                ""),
                            "")
                            =0),
                        0,
                        GEOMEAN(IF(
                            ISNUMBER(M18:AD18),
                            IF(
                                M$4:AD$4=2,
                                M18:AD18,
                                ""),
                            "")))
                )
            )
        )
    )
)</f>
        <v>0</v>
      </c>
      <c r="I18" s="191" cm="1">
        <f t="array" ref="I18">IF(
    SUM(IF(
            ISNUMBER(
                IF(
                    $M$5:$AD$5,
                    (M18:AD18),
                    "")),
            1,
            0))
        =0,
    NA(),
    IF(
        Parameters!$D$15=1,
        IF(
            SUM(--(ISNUMBER(IF($M$5:$AD$5=1,(M18:AD18),""))))&gt;0,
            MAX(IF(
                ISNUMBER(M18:AD18),
                IF(
                    M$5:AD$5=1,
                    M18:AD18,
                    ""),
                "")),
            MAX(IF(
                ISNUMBER(M18:AD18),
                IF(
                    M$5:AD$5=2,
                    M18:AD18,
                    ""),
                ""))
        ),
        IF(
            Parameters!$D$16=1,
            IFERROR(
                AVERAGE(IF(
                    ISNUMBER(M18:AD18),
                    IF(
                        M$5:AD$5=1,
                        M18:AD18,
                        ""),
                    "")),
                AVERAGE(IF(
                    ISNUMBER(M18:AD18),
                    IF(
                        M$5:AD$5=2,
                        M18:AD18,
                        ""),
                    ""))
            ),
            IF(
                Parameters!$D$17=1,
                IFERROR(
                    IF(
                        OR(
                            IF(
                                ISNUMBER(M18:AD18),
                                IF(
                                    M$5:AD$5=1,
                                    M18:AD18,
                                    ""),
                                "")
                            =0),
                        0,
                        GEOMEAN(IF(
                            ISNUMBER(M18:AD18),
                            IF(
                                M$5:AD$5=1,
                                M18:AD18,
                                ""),
                            ""))
                    ),
                    IF(
                        OR(IF(
                            ISNUMBER(M18:AD18),
                            IF(
                                M$5:AD$5=2,
                                M18:AD18,
                                ""),
                            "")
                            =0),
                        0,
                        GEOMEAN(IF(
                            ISNUMBER(M18:AD18),
                            IF(
                                M$5:AD$5=2,
                                M18:AD18,
                                ""),
                            "")))
                )
            )
        )
    )
)</f>
        <v>0</v>
      </c>
      <c r="J18" s="242">
        <v>45103</v>
      </c>
      <c r="K18" s="242">
        <v>44966</v>
      </c>
      <c r="L18" s="91" t="s">
        <v>21</v>
      </c>
      <c r="M18" s="192">
        <v>0</v>
      </c>
      <c r="N18" s="192">
        <v>0</v>
      </c>
      <c r="O18" s="192" t="s">
        <v>409</v>
      </c>
      <c r="P18" s="192">
        <v>0</v>
      </c>
      <c r="Q18" s="192" t="s">
        <v>409</v>
      </c>
      <c r="R18" s="192">
        <v>0</v>
      </c>
      <c r="S18" s="192">
        <v>0</v>
      </c>
      <c r="T18" s="192" t="s">
        <v>409</v>
      </c>
      <c r="U18" s="192">
        <v>22</v>
      </c>
      <c r="V18" s="192" t="s">
        <v>409</v>
      </c>
      <c r="W18" s="192" t="s">
        <v>409</v>
      </c>
      <c r="X18" s="192" t="s">
        <v>409</v>
      </c>
      <c r="Y18" s="192">
        <v>0</v>
      </c>
      <c r="Z18" s="192">
        <v>-100</v>
      </c>
      <c r="AA18" s="34"/>
      <c r="AB18" s="34"/>
      <c r="AC18" s="192"/>
      <c r="AD18" s="192"/>
      <c r="AE18" s="192"/>
      <c r="AF18" s="192"/>
      <c r="AG18" s="192"/>
      <c r="AH18" s="192"/>
    </row>
    <row r="19" spans="1:34" x14ac:dyDescent="0.2">
      <c r="A19" s="84">
        <v>12</v>
      </c>
      <c r="B19" s="84" t="str">
        <f ca="1"/>
        <v>Austria</v>
      </c>
      <c r="C19" s="84" t="str">
        <f ca="1"/>
        <v>AUT</v>
      </c>
      <c r="D19" s="219" t="str">
        <f ca="1"/>
        <v>ECS           Europe &amp; Central Asia</v>
      </c>
      <c r="E19" s="219" t="str">
        <f ca="1"/>
        <v>NA</v>
      </c>
      <c r="F19" s="190" t="str">
        <f t="shared" ca="1" si="12"/>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$M$4:$AD$4,
                    (M19:AD19),
                    "")),
            1,
            0))
        =0,
    NA(),
    IF(
        Parameters!$D$15=1,
        IF(
            SUM(--(ISNUMBER(IF($M$4:$AD$4=1,(M19:AD19),""))))&gt;0,
            MAX(IF(
                ISNUMBER(M19:AD19),
                IF(
                    M$4:AD$4=1,
                    M19:AD19,
                    ""),
                "")),
            MAX(IF(
                ISNUMBER(M19:AD19),
                IF(
                    M$4:AD$4=2,
                    M19:AD19,
                    ""),
                ""))
        ),
        IF(
            Parameters!$D$16=1,
            IFERROR(
                AVERAGE(IF(
                    ISNUMBER(M19:AD19),
                    IF(
                        M$4:AD$4=1,
                        M19:AD19,
                        ""),
                    "")),
                AVERAGE(IF(
                    ISNUMBER(M19:AD19),
                    IF(
                        M$4:AD$4=2,
                        M19:AD19,
                        ""),
                    ""))
            ),
            IF(
                Parameters!$D$17=1,
                IFERROR(
                    IF(
                        OR(
                            IF(
                                ISNUMBER(M19:AD19),
                                IF(
                                    M$4:AD$4=1,
                                    M19:AD19,
                                    ""),
                                "")
                            =0),
                        0,
                        GEOMEAN(IF(
                            ISNUMBER(M19:AD19),
                            IF(
                                M$4:AD$4=1,
                                M19:AD19,
                                ""),
                            ""))
                    ),
                    IF(
                        OR(IF(
                            ISNUMBER(M19:AD19),
                            IF(
                                M$4:AD$4=2,
                                M19:AD19,
                                ""),
                            "")
                            =0),
                        0,
                        GEOMEAN(IF(
                            ISNUMBER(M19:AD19),
                            IF(
                                M$4:AD$4=2,
                                M19:AD19,
                                ""),
                            "")))
                )
            )
        )
    )
)</f>
        <v>0</v>
      </c>
      <c r="I19" s="191" cm="1">
        <f t="array" ref="I19">IF(
    SUM(IF(
            ISNUMBER(
                IF(
                    $M$5:$AD$5,
                    (M19:AD19),
                    "")),
            1,
            0))
        =0,
    NA(),
    IF(
        Parameters!$D$15=1,
        IF(
            SUM(--(ISNUMBER(IF($M$5:$AD$5=1,(M19:AD19),""))))&gt;0,
            MAX(IF(
                ISNUMBER(M19:AD19),
                IF(
                    M$5:AD$5=1,
                    M19:AD19,
                    ""),
                "")),
            MAX(IF(
                ISNUMBER(M19:AD19),
                IF(
                    M$5:AD$5=2,
                    M19:AD19,
                    ""),
                ""))
        ),
        IF(
            Parameters!$D$16=1,
            IFERROR(
                AVERAGE(IF(
                    ISNUMBER(M19:AD19),
                    IF(
                        M$5:AD$5=1,
                        M19:AD19,
                        ""),
                    "")),
                AVERAGE(IF(
                    ISNUMBER(M19:AD19),
                    IF(
                        M$5:AD$5=2,
                        M19:AD19,
                        ""),
                    ""))
            ),
            IF(
                Parameters!$D$17=1,
                IFERROR(
                    IF(
                        OR(
                            IF(
                                ISNUMBER(M19:AD19),
                                IF(
                                    M$5:AD$5=1,
                                    M19:AD19,
                                    ""),
                                "")
                            =0),
                        0,
                        GEOMEAN(IF(
                            ISNUMBER(M19:AD19),
                            IF(
                                M$5:AD$5=1,
                                M19:AD19,
                                ""),
                            ""))
                    ),
                    IF(
                        OR(IF(
                            ISNUMBER(M19:AD19),
                            IF(
                                M$5:AD$5=2,
                                M19:AD19,
                                ""),
                            "")
                            =0),
                        0,
                        GEOMEAN(IF(
                            ISNUMBER(M19:AD19),
                            IF(
                                M$5:AD$5=2,
                                M19:AD19,
                                ""),
                            "")))
                )
            )
        )
    )
)</f>
        <v>0</v>
      </c>
      <c r="J19" s="242">
        <v>45103</v>
      </c>
      <c r="K19" s="242">
        <v>44860</v>
      </c>
      <c r="L19" s="91" t="s">
        <v>23</v>
      </c>
      <c r="M19" s="192">
        <v>0</v>
      </c>
      <c r="N19" s="192">
        <v>0</v>
      </c>
      <c r="O19" s="192" t="s">
        <v>409</v>
      </c>
      <c r="P19" s="192">
        <v>0</v>
      </c>
      <c r="Q19" s="192" t="s">
        <v>409</v>
      </c>
      <c r="R19" s="192">
        <v>0</v>
      </c>
      <c r="S19" s="192" t="s">
        <v>409</v>
      </c>
      <c r="T19" s="192" t="s">
        <v>409</v>
      </c>
      <c r="U19" s="192">
        <v>24.4</v>
      </c>
      <c r="V19" s="192" t="s">
        <v>409</v>
      </c>
      <c r="W19" s="192" t="s">
        <v>409</v>
      </c>
      <c r="X19" s="192" t="s">
        <v>409</v>
      </c>
      <c r="Y19" s="192">
        <v>0</v>
      </c>
      <c r="Z19" s="192" t="s">
        <v>409</v>
      </c>
      <c r="AA19" s="34"/>
      <c r="AB19" s="34"/>
      <c r="AC19" s="192"/>
      <c r="AD19" s="192"/>
      <c r="AE19" s="192"/>
      <c r="AF19" s="192"/>
      <c r="AG19" s="192"/>
      <c r="AH19" s="192"/>
    </row>
    <row r="20" spans="1:34" x14ac:dyDescent="0.2">
      <c r="A20" s="84">
        <v>13</v>
      </c>
      <c r="B20" s="84" t="str">
        <f ca="1"/>
        <v>Azerbaijan</v>
      </c>
      <c r="C20" s="84" t="str">
        <f ca="1"/>
        <v>AZE</v>
      </c>
      <c r="D20" s="219" t="str">
        <f ca="1"/>
        <v>ECS           Europe &amp; Central Asia</v>
      </c>
      <c r="E20" s="219" t="str">
        <f ca="1"/>
        <v>IBRD</v>
      </c>
      <c r="F20" s="190" t="str">
        <f t="shared" ca="1" si="12"/>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4.9069665468066823</v>
      </c>
      <c r="H20" s="80" cm="1">
        <f t="array" ref="H20">IF(
    SUM(IF(
            ISNUMBER(
                IF(
                    $M$4:$AD$4,
                    (M20:AD20),
                    "")),
            1,
            0))
        =0,
    NA(),
    IF(
        Parameters!$D$15=1,
        IF(
            SUM(--(ISNUMBER(IF($M$4:$AD$4=1,(M20:AD20),""))))&gt;0,
            MAX(IF(
                ISNUMBER(M20:AD20),
                IF(
                    M$4:AD$4=1,
                    M20:AD20,
                    ""),
                "")),
            MAX(IF(
                ISNUMBER(M20:AD20),
                IF(
                    M$4:AD$4=2,
                    M20:AD20,
                    ""),
                ""))
        ),
        IF(
            Parameters!$D$16=1,
            IFERROR(
                AVERAGE(IF(
                    ISNUMBER(M20:AD20),
                    IF(
                        M$4:AD$4=1,
                        M20:AD20,
                        ""),
                    "")),
                AVERAGE(IF(
                    ISNUMBER(M20:AD20),
                    IF(
                        M$4:AD$4=2,
                        M20:AD20,
                        ""),
                    ""))
            ),
            IF(
                Parameters!$D$17=1,
                IFERROR(
                    IF(
                        OR(
                            IF(
                                ISNUMBER(M20:AD20),
                                IF(
                                    M$4:AD$4=1,
                                    M20:AD20,
                                    ""),
                                "")
                            =0),
                        0,
                        GEOMEAN(IF(
                            ISNUMBER(M20:AD20),
                            IF(
                                M$4:AD$4=1,
                                M20:AD20,
                                ""),
                            ""))
                    ),
                    IF(
                        OR(IF(
                            ISNUMBER(M20:AD20),
                            IF(
                                M$4:AD$4=2,
                                M20:AD20,
                                ""),
                            "")
                            =0),
                        0,
                        GEOMEAN(IF(
                            ISNUMBER(M20:AD20),
                            IF(
                                M$4:AD$4=2,
                                M20:AD20,
                                ""),
                            "")))
                )
            )
        )
    )
)</f>
        <v>2.40783206914799</v>
      </c>
      <c r="I20" s="191" cm="1">
        <f t="array" ref="I20">IF(
    SUM(IF(
            ISNUMBER(
                IF(
                    $M$5:$AD$5,
                    (M20:AD20),
                    "")),
            1,
            0))
        =0,
    NA(),
    IF(
        Parameters!$D$15=1,
        IF(
            SUM(--(ISNUMBER(IF($M$5:$AD$5=1,(M20:AD20),""))))&gt;0,
            MAX(IF(
                ISNUMBER(M20:AD20),
                IF(
                    M$5:AD$5=1,
                    M20:AD20,
                    ""),
                "")),
            MAX(IF(
                ISNUMBER(M20:AD20),
                IF(
                    M$5:AD$5=2,
                    M20:AD20,
                    ""),
                ""))
        ),
        IF(
            Parameters!$D$16=1,
            IFERROR(
                AVERAGE(IF(
                    ISNUMBER(M20:AD20),
                    IF(
                        M$5:AD$5=1,
                        M20:AD20,
                        ""),
                    "")),
                AVERAGE(IF(
                    ISNUMBER(M20:AD20),
                    IF(
                        M$5:AD$5=2,
                        M20:AD20,
                        ""),
                    ""))
            ),
            IF(
                Parameters!$D$17=1,
                IFERROR(
                    IF(
                        OR(
                            IF(
                                ISNUMBER(M20:AD20),
                                IF(
                                    M$5:AD$5=1,
                                    M20:AD20,
                                    ""),
                                "")
                            =0),
                        0,
                        GEOMEAN(IF(
                            ISNUMBER(M20:AD20),
                            IF(
                                M$5:AD$5=1,
                                M20:AD20,
                                ""),
                            ""))
                    ),
                    IF(
                        OR(IF(
                            ISNUMBER(M20:AD20),
                            IF(
                                M$5:AD$5=2,
                                M20:AD20,
                                ""),
                            "")
                            =0),
                        0,
                        GEOMEAN(IF(
                            ISNUMBER(M20:AD20),
                            IF(
                                M$5:AD$5=2,
                                M20:AD20,
                                ""),
                            "")))
                )
            )
        )
    )
)</f>
        <v>10</v>
      </c>
      <c r="J20" s="242">
        <v>45103</v>
      </c>
      <c r="K20" s="242">
        <v>45203</v>
      </c>
      <c r="L20" s="91" t="s">
        <v>25</v>
      </c>
      <c r="M20" s="192">
        <v>0</v>
      </c>
      <c r="N20" s="192">
        <v>2.40783206914799</v>
      </c>
      <c r="O20" s="192" t="s">
        <v>409</v>
      </c>
      <c r="P20" s="192">
        <v>0</v>
      </c>
      <c r="Q20" s="192" t="s">
        <v>409</v>
      </c>
      <c r="R20" s="192">
        <v>3.5714285714285601</v>
      </c>
      <c r="S20" s="192">
        <v>10</v>
      </c>
      <c r="T20" s="192" t="s">
        <v>409</v>
      </c>
      <c r="U20" s="192">
        <v>72.7</v>
      </c>
      <c r="V20" s="192" t="s">
        <v>409</v>
      </c>
      <c r="W20" s="192" t="s">
        <v>409</v>
      </c>
      <c r="X20" s="192" t="s">
        <v>409</v>
      </c>
      <c r="Y20" s="192">
        <v>7.1428571428571397E-2</v>
      </c>
      <c r="Z20" s="192">
        <v>867.74193548387098</v>
      </c>
      <c r="AA20" s="34"/>
      <c r="AB20" s="34"/>
      <c r="AC20" s="192"/>
      <c r="AD20" s="192"/>
      <c r="AE20" s="192"/>
      <c r="AF20" s="192"/>
      <c r="AG20" s="192"/>
      <c r="AH20" s="192"/>
    </row>
    <row r="21" spans="1:34" x14ac:dyDescent="0.2">
      <c r="A21" s="84">
        <v>14</v>
      </c>
      <c r="B21" s="84" t="str">
        <f ca="1"/>
        <v>Burundi</v>
      </c>
      <c r="C21" s="84" t="str">
        <f ca="1"/>
        <v>BDI</v>
      </c>
      <c r="D21" s="219" t="str">
        <f ca="1"/>
        <v>SSF           Sub-Saharan Africa</v>
      </c>
      <c r="E21" s="219" t="str">
        <f ca="1"/>
        <v>IDA</v>
      </c>
      <c r="F21" s="190" t="str">
        <f t="shared" ca="1" si="12"/>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0</v>
      </c>
      <c r="H21" s="80" cm="1">
        <f t="array" ref="H21">IF(
    SUM(IF(
            ISNUMBER(
                IF(
                    $M$4:$AD$4,
                    (M21:AD21),
                    "")),
            1,
            0))
        =0,
    NA(),
    IF(
        Parameters!$D$15=1,
        IF(
            SUM(--(ISNUMBER(IF($M$4:$AD$4=1,(M21:AD21),""))))&gt;0,
            MAX(IF(
                ISNUMBER(M21:AD21),
                IF(
                    M$4:AD$4=1,
                    M21:AD21,
                    ""),
                "")),
            MAX(IF(
                ISNUMBER(M21:AD21),
                IF(
                    M$4:AD$4=2,
                    M21:AD21,
                    ""),
                ""))
        ),
        IF(
            Parameters!$D$16=1,
            IFERROR(
                AVERAGE(IF(
                    ISNUMBER(M21:AD21),
                    IF(
                        M$4:AD$4=1,
                        M21:AD21,
                        ""),
                    "")),
                AVERAGE(IF(
                    ISNUMBER(M21:AD21),
                    IF(
                        M$4:AD$4=2,
                        M21:AD21,
                        ""),
                    ""))
            ),
            IF(
                Parameters!$D$17=1,
                IFERROR(
                    IF(
                        OR(
                            IF(
                                ISNUMBER(M21:AD21),
                                IF(
                                    M$4:AD$4=1,
                                    M21:AD21,
                                    ""),
                                "")
                            =0),
                        0,
                        GEOMEAN(IF(
                            ISNUMBER(M21:AD21),
                            IF(
                                M$4:AD$4=1,
                                M21:AD21,
                                ""),
                            ""))
                    ),
                    IF(
                        OR(IF(
                            ISNUMBER(M21:AD21),
                            IF(
                                M$4:AD$4=2,
                                M21:AD21,
                                ""),
                            "")
                            =0),
                        0,
                        GEOMEAN(IF(
                            ISNUMBER(M21:AD21),
                            IF(
                                M$4:AD$4=2,
                                M21:AD21,
                                ""),
                            "")))
                )
            )
        )
    )
)</f>
        <v>10</v>
      </c>
      <c r="I21" s="191" cm="1">
        <f t="array" ref="I21">IF(
    SUM(IF(
            ISNUMBER(
                IF(
                    $M$5:$AD$5,
                    (M21:AD21),
                    "")),
            1,
            0))
        =0,
    NA(),
    IF(
        Parameters!$D$15=1,
        IF(
            SUM(--(ISNUMBER(IF($M$5:$AD$5=1,(M21:AD21),""))))&gt;0,
            MAX(IF(
                ISNUMBER(M21:AD21),
                IF(
                    M$5:AD$5=1,
                    M21:AD21,
                    ""),
                "")),
            MAX(IF(
                ISNUMBER(M21:AD21),
                IF(
                    M$5:AD$5=2,
                    M21:AD21,
                    ""),
                ""))
        ),
        IF(
            Parameters!$D$16=1,
            IFERROR(
                AVERAGE(IF(
                    ISNUMBER(M21:AD21),
                    IF(
                        M$5:AD$5=1,
                        M21:AD21,
                        ""),
                    "")),
                AVERAGE(IF(
                    ISNUMBER(M21:AD21),
                    IF(
                        M$5:AD$5=2,
                        M21:AD21,
                        ""),
                    ""))
            ),
            IF(
                Parameters!$D$17=1,
                IFERROR(
                    IF(
                        OR(
                            IF(
                                ISNUMBER(M21:AD21),
                                IF(
                                    M$5:AD$5=1,
                                    M21:AD21,
                                    ""),
                                "")
                            =0),
                        0,
                        GEOMEAN(IF(
                            ISNUMBER(M21:AD21),
                            IF(
                                M$5:AD$5=1,
                                M21:AD21,
                                ""),
                            ""))
                    ),
                    IF(
                        OR(IF(
                            ISNUMBER(M21:AD21),
                            IF(
                                M$5:AD$5=2,
                                M21:AD21,
                                ""),
                            "")
                            =0),
                        0,
                        GEOMEAN(IF(
                            ISNUMBER(M21:AD21),
                            IF(
                                M$5:AD$5=2,
                                M21:AD21,
                                ""),
                            "")))
                )
            )
        )
    )
)</f>
        <v>0</v>
      </c>
      <c r="J21" s="242">
        <v>44778</v>
      </c>
      <c r="K21" s="242">
        <v>45203</v>
      </c>
      <c r="L21" s="91" t="s">
        <v>27</v>
      </c>
      <c r="M21" s="192">
        <v>10</v>
      </c>
      <c r="N21" s="192">
        <v>7.1485270770859</v>
      </c>
      <c r="O21" s="192">
        <v>0</v>
      </c>
      <c r="P21" s="192">
        <v>0</v>
      </c>
      <c r="Q21" s="192" t="s">
        <v>409</v>
      </c>
      <c r="R21" s="192">
        <v>0</v>
      </c>
      <c r="S21" s="192">
        <v>0</v>
      </c>
      <c r="T21" s="192" t="s">
        <v>623</v>
      </c>
      <c r="U21" s="192">
        <v>94.2</v>
      </c>
      <c r="V21" s="192">
        <v>-0.54954620685456301</v>
      </c>
      <c r="W21" s="192" t="s">
        <v>409</v>
      </c>
      <c r="X21" s="192" t="s">
        <v>409</v>
      </c>
      <c r="Y21" s="192">
        <v>0</v>
      </c>
      <c r="Z21" s="192">
        <v>-54.545454545454497</v>
      </c>
      <c r="AA21" s="34"/>
      <c r="AB21" s="34"/>
      <c r="AC21" s="192"/>
      <c r="AD21" s="192"/>
      <c r="AE21" s="192"/>
      <c r="AF21" s="192"/>
      <c r="AG21" s="192"/>
      <c r="AH21" s="192"/>
    </row>
    <row r="22" spans="1:34" x14ac:dyDescent="0.2">
      <c r="A22" s="84">
        <v>15</v>
      </c>
      <c r="B22" s="84" t="str">
        <f ca="1"/>
        <v>Belgium</v>
      </c>
      <c r="C22" s="84" t="str">
        <f ca="1"/>
        <v>BEL</v>
      </c>
      <c r="D22" s="219" t="str">
        <f ca="1"/>
        <v>ECS           Europe &amp; Central Asia</v>
      </c>
      <c r="E22" s="219" t="str">
        <f ca="1"/>
        <v>NA</v>
      </c>
      <c r="F22" s="190" t="str">
        <f t="shared" ca="1" si="12"/>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$M$4:$AD$4,
                    (M22:AD22),
                    "")),
            1,
            0))
        =0,
    NA(),
    IF(
        Parameters!$D$15=1,
        IF(
            SUM(--(ISNUMBER(IF($M$4:$AD$4=1,(M22:AD22),""))))&gt;0,
            MAX(IF(
                ISNUMBER(M22:AD22),
                IF(
                    M$4:AD$4=1,
                    M22:AD22,
                    ""),
                "")),
            MAX(IF(
                ISNUMBER(M22:AD22),
                IF(
                    M$4:AD$4=2,
                    M22:AD22,
                    ""),
                ""))
        ),
        IF(
            Parameters!$D$16=1,
            IFERROR(
                AVERAGE(IF(
                    ISNUMBER(M22:AD22),
                    IF(
                        M$4:AD$4=1,
                        M22:AD22,
                        ""),
                    "")),
                AVERAGE(IF(
                    ISNUMBER(M22:AD22),
                    IF(
                        M$4:AD$4=2,
                        M22:AD22,
                        ""),
                    ""))
            ),
            IF(
                Parameters!$D$17=1,
                IFERROR(
                    IF(
                        OR(
                            IF(
                                ISNUMBER(M22:AD22),
                                IF(
                                    M$4:AD$4=1,
                                    M22:AD22,
                                    ""),
                                "")
                            =0),
                        0,
                        GEOMEAN(IF(
                            ISNUMBER(M22:AD22),
                            IF(
                                M$4:AD$4=1,
                                M22:AD22,
                                ""),
                            ""))
                    ),
                    IF(
                        OR(IF(
                            ISNUMBER(M22:AD22),
                            IF(
                                M$4:AD$4=2,
                                M22:AD22,
                                ""),
                            "")
                            =0),
                        0,
                        GEOMEAN(IF(
                            ISNUMBER(M22:AD22),
                            IF(
                                M$4:AD$4=2,
                                M22:AD22,
                                ""),
                            "")))
                )
            )
        )
    )
)</f>
        <v>0</v>
      </c>
      <c r="I22" s="191" cm="1">
        <f t="array" ref="I22">IF(
    SUM(IF(
            ISNUMBER(
                IF(
                    $M$5:$AD$5,
                    (M22:AD22),
                    "")),
            1,
            0))
        =0,
    NA(),
    IF(
        Parameters!$D$15=1,
        IF(
            SUM(--(ISNUMBER(IF($M$5:$AD$5=1,(M22:AD22),""))))&gt;0,
            MAX(IF(
                ISNUMBER(M22:AD22),
                IF(
                    M$5:AD$5=1,
                    M22:AD22,
                    ""),
                "")),
            MAX(IF(
                ISNUMBER(M22:AD22),
                IF(
                    M$5:AD$5=2,
                    M22:AD22,
                    ""),
                ""))
        ),
        IF(
            Parameters!$D$16=1,
            IFERROR(
                AVERAGE(IF(
                    ISNUMBER(M22:AD22),
                    IF(
                        M$5:AD$5=1,
                        M22:AD22,
                        ""),
                    "")),
                AVERAGE(IF(
                    ISNUMBER(M22:AD22),
                    IF(
                        M$5:AD$5=2,
                        M22:AD22,
                        ""),
                    ""))
            ),
            IF(
                Parameters!$D$17=1,
                IFERROR(
                    IF(
                        OR(
                            IF(
                                ISNUMBER(M22:AD22),
                                IF(
                                    M$5:AD$5=1,
                                    M22:AD22,
                                    ""),
                                "")
                            =0),
                        0,
                        GEOMEAN(IF(
                            ISNUMBER(M22:AD22),
                            IF(
                                M$5:AD$5=1,
                                M22:AD22,
                                ""),
                            ""))
                    ),
                    IF(
                        OR(IF(
                            ISNUMBER(M22:AD22),
                            IF(
                                M$5:AD$5=2,
                                M22:AD22,
                                ""),
                            "")
                            =0),
                        0,
                        GEOMEAN(IF(
                            ISNUMBER(M22:AD22),
                            IF(
                                M$5:AD$5=2,
                                M22:AD22,
                                ""),
                            "")))
                )
            )
        )
    )
)</f>
        <v>0</v>
      </c>
      <c r="J22" s="242">
        <v>45103</v>
      </c>
      <c r="K22" s="242">
        <v>44929</v>
      </c>
      <c r="L22" s="91" t="s">
        <v>29</v>
      </c>
      <c r="M22" s="192">
        <v>0</v>
      </c>
      <c r="N22" s="192">
        <v>0</v>
      </c>
      <c r="O22" s="192" t="s">
        <v>409</v>
      </c>
      <c r="P22" s="192">
        <v>0</v>
      </c>
      <c r="Q22" s="192" t="s">
        <v>409</v>
      </c>
      <c r="R22" s="192">
        <v>0</v>
      </c>
      <c r="S22" s="192">
        <v>0</v>
      </c>
      <c r="T22" s="192" t="s">
        <v>409</v>
      </c>
      <c r="U22" s="192">
        <v>31.4</v>
      </c>
      <c r="V22" s="192" t="s">
        <v>409</v>
      </c>
      <c r="W22" s="192" t="s">
        <v>409</v>
      </c>
      <c r="X22" s="192" t="s">
        <v>409</v>
      </c>
      <c r="Y22" s="192">
        <v>0</v>
      </c>
      <c r="Z22" s="192">
        <v>-100</v>
      </c>
      <c r="AA22" s="34"/>
      <c r="AB22" s="34"/>
      <c r="AC22" s="192"/>
      <c r="AD22" s="192"/>
      <c r="AE22" s="192"/>
      <c r="AF22" s="192"/>
      <c r="AG22" s="192"/>
      <c r="AH22" s="192"/>
    </row>
    <row r="23" spans="1:34" x14ac:dyDescent="0.2">
      <c r="A23" s="84">
        <v>16</v>
      </c>
      <c r="B23" s="84" t="str">
        <f ca="1"/>
        <v>Benin</v>
      </c>
      <c r="C23" s="84" t="str">
        <f ca="1"/>
        <v>BEN</v>
      </c>
      <c r="D23" s="219" t="str">
        <f ca="1"/>
        <v>SSF           Sub-Saharan Africa</v>
      </c>
      <c r="E23" s="219" t="str">
        <f ca="1"/>
        <v>IDA</v>
      </c>
      <c r="F23" s="190" t="str">
        <f t="shared" ca="1" si="12"/>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3.7689619528139664</v>
      </c>
      <c r="H23" s="80" cm="1">
        <f t="array" ref="H23">IF(
    SUM(IF(
            ISNUMBER(
                IF(
                    $M$4:$AD$4,
                    (M23:AD23),
                    "")),
            1,
            0))
        =0,
    NA(),
    IF(
        Parameters!$D$15=1,
        IF(
            SUM(--(ISNUMBER(IF($M$4:$AD$4=1,(M23:AD23),""))))&gt;0,
            MAX(IF(
                ISNUMBER(M23:AD23),
                IF(
                    M$4:AD$4=1,
                    M23:AD23,
                    ""),
                "")),
            MAX(IF(
                ISNUMBER(M23:AD23),
                IF(
                    M$4:AD$4=2,
                    M23:AD23,
                    ""),
                ""))
        ),
        IF(
            Parameters!$D$16=1,
            IFERROR(
                AVERAGE(IF(
                    ISNUMBER(M23:AD23),
                    IF(
                        M$4:AD$4=1,
                        M23:AD23,
                        ""),
                    "")),
                AVERAGE(IF(
                    ISNUMBER(M23:AD23),
                    IF(
                        M$4:AD$4=2,
                        M23:AD23,
                        ""),
                    ""))
            ),
            IF(
                Parameters!$D$17=1,
                IFERROR(
                    IF(
                        OR(
                            IF(
                                ISNUMBER(M23:AD23),
                                IF(
                                    M$4:AD$4=1,
                                    M23:AD23,
                                    ""),
                                "")
                            =0),
                        0,
                        GEOMEAN(IF(
                            ISNUMBER(M23:AD23),
                            IF(
                                M$4:AD$4=1,
                                M23:AD23,
                                ""),
                            ""))
                    ),
                    IF(
                        OR(IF(
                            ISNUMBER(M23:AD23),
                            IF(
                                M$4:AD$4=2,
                                M23:AD23,
                                ""),
                            "")
                            =0),
                        0,
                        GEOMEAN(IF(
                            ISNUMBER(M23:AD23),
                            IF(
                                M$4:AD$4=2,
                                M23:AD23,
                                ""),
                            "")))
                )
            )
        )
    )
)</f>
        <v>2.5401305344857898</v>
      </c>
      <c r="I23" s="191" cm="1">
        <f t="array" ref="I23">IF(
    SUM(IF(
            ISNUMBER(
                IF(
                    $M$5:$AD$5,
                    (M23:AD23),
                    "")),
            1,
            0))
        =0,
    NA(),
    IF(
        Parameters!$D$15=1,
        IF(
            SUM(--(ISNUMBER(IF($M$5:$AD$5=1,(M23:AD23),""))))&gt;0,
            MAX(IF(
                ISNUMBER(M23:AD23),
                IF(
                    M$5:AD$5=1,
                    M23:AD23,
                    ""),
                "")),
            MAX(IF(
                ISNUMBER(M23:AD23),
                IF(
                    M$5:AD$5=2,
                    M23:AD23,
                    ""),
                ""))
        ),
        IF(
            Parameters!$D$16=1,
            IFERROR(
                AVERAGE(IF(
                    ISNUMBER(M23:AD23),
                    IF(
                        M$5:AD$5=1,
                        M23:AD23,
                        ""),
                    "")),
                AVERAGE(IF(
                    ISNUMBER(M23:AD23),
                    IF(
                        M$5:AD$5=2,
                        M23:AD23,
                        ""),
                    ""))
            ),
            IF(
                Parameters!$D$17=1,
                IFERROR(
                    IF(
                        OR(
                            IF(
                                ISNUMBER(M23:AD23),
                                IF(
                                    M$5:AD$5=1,
                                    M23:AD23,
                                    ""),
                                "")
                            =0),
                        0,
                        GEOMEAN(IF(
                            ISNUMBER(M23:AD23),
                            IF(
                                M$5:AD$5=1,
                                M23:AD23,
                                ""),
                            ""))
                    ),
                    IF(
                        OR(IF(
                            ISNUMBER(M23:AD23),
                            IF(
                                M$5:AD$5=2,
                                M23:AD23,
                                ""),
                            "")
                            =0),
                        0,
                        GEOMEAN(IF(
                            ISNUMBER(M23:AD23),
                            IF(
                                M$5:AD$5=2,
                                M23:AD23,
                                ""),
                            "")))
                )
            )
        )
    )
)</f>
        <v>5.5922615034565002</v>
      </c>
      <c r="J23" s="242">
        <v>45103</v>
      </c>
      <c r="K23" s="242">
        <v>45203</v>
      </c>
      <c r="L23" s="91" t="s">
        <v>31</v>
      </c>
      <c r="M23" s="192">
        <v>0</v>
      </c>
      <c r="N23" s="192">
        <v>2.5401305344857898</v>
      </c>
      <c r="O23" s="192">
        <v>5.5922615034565002</v>
      </c>
      <c r="P23" s="192">
        <v>0</v>
      </c>
      <c r="Q23" s="192" t="s">
        <v>409</v>
      </c>
      <c r="R23" s="192">
        <v>0</v>
      </c>
      <c r="S23" s="192">
        <v>0</v>
      </c>
      <c r="T23" s="192" t="s">
        <v>409</v>
      </c>
      <c r="U23" s="192">
        <v>73.3</v>
      </c>
      <c r="V23" s="192">
        <v>0.55922615034565004</v>
      </c>
      <c r="W23" s="192" t="s">
        <v>409</v>
      </c>
      <c r="X23" s="192" t="s">
        <v>409</v>
      </c>
      <c r="Y23" s="192">
        <v>0</v>
      </c>
      <c r="Z23" s="192">
        <v>-5.2631578947368398</v>
      </c>
      <c r="AA23" s="34"/>
      <c r="AB23" s="34"/>
      <c r="AC23" s="192"/>
      <c r="AD23" s="192"/>
      <c r="AE23" s="192"/>
      <c r="AF23" s="192"/>
      <c r="AG23" s="192"/>
      <c r="AH23" s="192"/>
    </row>
    <row r="24" spans="1:34" x14ac:dyDescent="0.2">
      <c r="A24" s="84">
        <v>17</v>
      </c>
      <c r="B24" s="84" t="str">
        <f ca="1"/>
        <v>Burkina Faso</v>
      </c>
      <c r="C24" s="84" t="str">
        <f ca="1"/>
        <v>BFA</v>
      </c>
      <c r="D24" s="219" t="str">
        <f ca="1"/>
        <v>SSF           Sub-Saharan Africa</v>
      </c>
      <c r="E24" s="219" t="str">
        <f ca="1"/>
        <v>IDA</v>
      </c>
      <c r="F24" s="190" t="str">
        <f t="shared" ca="1" si="12"/>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10</v>
      </c>
      <c r="H24" s="80" cm="1">
        <f t="array" ref="H24">IF(
    SUM(IF(
            ISNUMBER(
                IF(
                    $M$4:$AD$4,
                    (M24:AD24),
                    "")),
            1,
            0))
        =0,
    NA(),
    IF(
        Parameters!$D$15=1,
        IF(
            SUM(--(ISNUMBER(IF($M$4:$AD$4=1,(M24:AD24),""))))&gt;0,
            MAX(IF(
                ISNUMBER(M24:AD24),
                IF(
                    M$4:AD$4=1,
                    M24:AD24,
                    ""),
                "")),
            MAX(IF(
                ISNUMBER(M24:AD24),
                IF(
                    M$4:AD$4=2,
                    M24:AD24,
                    ""),
                ""))
        ),
        IF(
            Parameters!$D$16=1,
            IFERROR(
                AVERAGE(IF(
                    ISNUMBER(M24:AD24),
                    IF(
                        M$4:AD$4=1,
                        M24:AD24,
                        ""),
                    "")),
                AVERAGE(IF(
                    ISNUMBER(M24:AD24),
                    IF(
                        M$4:AD$4=2,
                        M24:AD24,
                        ""),
                    ""))
            ),
            IF(
                Parameters!$D$17=1,
                IFERROR(
                    IF(
                        OR(
                            IF(
                                ISNUMBER(M24:AD24),
                                IF(
                                    M$4:AD$4=1,
                                    M24:AD24,
                                    ""),
                                "")
                            =0),
                        0,
                        GEOMEAN(IF(
                            ISNUMBER(M24:AD24),
                            IF(
                                M$4:AD$4=1,
                                M24:AD24,
                                ""),
                            ""))
                    ),
                    IF(
                        OR(IF(
                            ISNUMBER(M24:AD24),
                            IF(
                                M$4:AD$4=2,
                                M24:AD24,
                                ""),
                            "")
                            =0),
                        0,
                        GEOMEAN(IF(
                            ISNUMBER(M24:AD24),
                            IF(
                                M$4:AD$4=2,
                                M24:AD24,
                                ""),
                            "")))
                )
            )
        )
    )
)</f>
        <v>10</v>
      </c>
      <c r="I24" s="191" cm="1">
        <f t="array" ref="I24">IF(
    SUM(IF(
            ISNUMBER(
                IF(
                    $M$5:$AD$5,
                    (M24:AD24),
                    "")),
            1,
            0))
        =0,
    NA(),
    IF(
        Parameters!$D$15=1,
        IF(
            SUM(--(ISNUMBER(IF($M$5:$AD$5=1,(M24:AD24),""))))&gt;0,
            MAX(IF(
                ISNUMBER(M24:AD24),
                IF(
                    M$5:AD$5=1,
                    M24:AD24,
                    ""),
                "")),
            MAX(IF(
                ISNUMBER(M24:AD24),
                IF(
                    M$5:AD$5=2,
                    M24:AD24,
                    ""),
                ""))
        ),
        IF(
            Parameters!$D$16=1,
            IFERROR(
                AVERAGE(IF(
                    ISNUMBER(M24:AD24),
                    IF(
                        M$5:AD$5=1,
                        M24:AD24,
                        ""),
                    "")),
                AVERAGE(IF(
                    ISNUMBER(M24:AD24),
                    IF(
                        M$5:AD$5=2,
                        M24:AD24,
                        ""),
                    ""))
            ),
            IF(
                Parameters!$D$17=1,
                IFERROR(
                    IF(
                        OR(
                            IF(
                                ISNUMBER(M24:AD24),
                                IF(
                                    M$5:AD$5=1,
                                    M24:AD24,
                                    ""),
                                "")
                            =0),
                        0,
                        GEOMEAN(IF(
                            ISNUMBER(M24:AD24),
                            IF(
                                M$5:AD$5=1,
                                M24:AD24,
                                ""),
                            ""))
                    ),
                    IF(
                        OR(IF(
                            ISNUMBER(M24:AD24),
                            IF(
                                M$5:AD$5=2,
                                M24:AD24,
                                ""),
                            "")
                            =0),
                        0,
                        GEOMEAN(IF(
                            ISNUMBER(M24:AD24),
                            IF(
                                M$5:AD$5=2,
                                M24:AD24,
                                ""),
                            "")))
                )
            )
        )
    )
)</f>
        <v>10</v>
      </c>
      <c r="J24" s="242">
        <v>44778</v>
      </c>
      <c r="K24" s="242">
        <v>45188</v>
      </c>
      <c r="L24" s="91" t="s">
        <v>33</v>
      </c>
      <c r="M24" s="192">
        <v>10</v>
      </c>
      <c r="N24" s="192">
        <v>7.1044275886399699</v>
      </c>
      <c r="O24" s="192">
        <v>10</v>
      </c>
      <c r="P24" s="192">
        <v>0</v>
      </c>
      <c r="Q24" s="192" t="s">
        <v>409</v>
      </c>
      <c r="R24" s="192">
        <v>0</v>
      </c>
      <c r="S24" s="192">
        <v>0</v>
      </c>
      <c r="T24" s="192" t="s">
        <v>622</v>
      </c>
      <c r="U24" s="192">
        <v>94</v>
      </c>
      <c r="V24" s="192">
        <v>1.278324358633</v>
      </c>
      <c r="W24" s="192" t="s">
        <v>409</v>
      </c>
      <c r="X24" s="192" t="s">
        <v>409</v>
      </c>
      <c r="Y24" s="192">
        <v>0</v>
      </c>
      <c r="Z24" s="192">
        <v>-23.0352303523035</v>
      </c>
      <c r="AA24" s="34"/>
      <c r="AB24" s="34"/>
      <c r="AC24" s="192"/>
      <c r="AD24" s="192"/>
      <c r="AE24" s="192"/>
      <c r="AF24" s="192"/>
      <c r="AG24" s="192"/>
      <c r="AH24" s="192"/>
    </row>
    <row r="25" spans="1:34" x14ac:dyDescent="0.2">
      <c r="A25" s="84">
        <v>18</v>
      </c>
      <c r="B25" s="84" t="str">
        <f ca="1"/>
        <v>Bangladesh</v>
      </c>
      <c r="C25" s="84" t="str">
        <f ca="1"/>
        <v>BGD</v>
      </c>
      <c r="D25" s="219" t="str">
        <f ca="1"/>
        <v>SAS           South Asia</v>
      </c>
      <c r="E25" s="219" t="str">
        <f ca="1"/>
        <v>IDA</v>
      </c>
      <c r="F25" s="190" t="str">
        <f t="shared" ca="1" si="12"/>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2.1424907824552388</v>
      </c>
      <c r="H25" s="80" cm="1">
        <f t="array" ref="H25">IF(
    SUM(IF(
            ISNUMBER(
                IF(
                    $M$4:$AD$4,
                    (M25:AD25),
                    "")),
            1,
            0))
        =0,
    NA(),
    IF(
        Parameters!$D$15=1,
        IF(
            SUM(--(ISNUMBER(IF($M$4:$AD$4=1,(M25:AD25),""))))&gt;0,
            MAX(IF(
                ISNUMBER(M25:AD25),
                IF(
                    M$4:AD$4=1,
                    M25:AD25,
                    ""),
                "")),
            MAX(IF(
                ISNUMBER(M25:AD25),
                IF(
                    M$4:AD$4=2,
                    M25:AD25,
                    ""),
                ""))
        ),
        IF(
            Parameters!$D$16=1,
            IFERROR(
                AVERAGE(IF(
                    ISNUMBER(M25:AD25),
                    IF(
                        M$4:AD$4=1,
                        M25:AD25,
                        ""),
                    "")),
                AVERAGE(IF(
                    ISNUMBER(M25:AD25),
                    IF(
                        M$4:AD$4=2,
                        M25:AD25,
                        ""),
                    ""))
            ),
            IF(
                Parameters!$D$17=1,
                IFERROR(
                    IF(
                        OR(
                            IF(
                                ISNUMBER(M25:AD25),
                                IF(
                                    M$4:AD$4=1,
                                    M25:AD25,
                                    ""),
                                "")
                            =0),
                        0,
                        GEOMEAN(IF(
                            ISNUMBER(M25:AD25),
                            IF(
                                M$4:AD$4=1,
                                M25:AD25,
                                ""),
                            ""))
                    ),
                    IF(
                        OR(IF(
                            ISNUMBER(M25:AD25),
                            IF(
                                M$4:AD$4=2,
                                M25:AD25,
                                ""),
                            "")
                            =0),
                        0,
                        GEOMEAN(IF(
                            ISNUMBER(M25:AD25),
                            IF(
                                M$4:AD$4=2,
                                M25:AD25,
                                ""),
                            "")))
                )
            )
        )
    )
)</f>
        <v>5.1640500970188699</v>
      </c>
      <c r="I25" s="191" cm="1">
        <f t="array" ref="I25">IF(
    SUM(IF(
            ISNUMBER(
                IF(
                    $M$5:$AD$5,
                    (M25:AD25),
                    "")),
            1,
            0))
        =0,
    NA(),
    IF(
        Parameters!$D$15=1,
        IF(
            SUM(--(ISNUMBER(IF($M$5:$AD$5=1,(M25:AD25),""))))&gt;0,
            MAX(IF(
                ISNUMBER(M25:AD25),
                IF(
                    M$5:AD$5=1,
                    M25:AD25,
                    ""),
                "")),
            MAX(IF(
                ISNUMBER(M25:AD25),
                IF(
                    M$5:AD$5=2,
                    M25:AD25,
                    ""),
                ""))
        ),
        IF(
            Parameters!$D$16=1,
            IFERROR(
                AVERAGE(IF(
                    ISNUMBER(M25:AD25),
                    IF(
                        M$5:AD$5=1,
                        M25:AD25,
                        ""),
                    "")),
                AVERAGE(IF(
                    ISNUMBER(M25:AD25),
                    IF(
                        M$5:AD$5=2,
                        M25:AD25,
                        ""),
                    ""))
            ),
            IF(
                Parameters!$D$17=1,
                IFERROR(
                    IF(
                        OR(
                            IF(
                                ISNUMBER(M25:AD25),
                                IF(
                                    M$5:AD$5=1,
                                    M25:AD25,
                                    ""),
                                "")
                            =0),
                        0,
                        GEOMEAN(IF(
                            ISNUMBER(M25:AD25),
                            IF(
                                M$5:AD$5=1,
                                M25:AD25,
                                ""),
                            ""))
                    ),
                    IF(
                        OR(IF(
                            ISNUMBER(M25:AD25),
                            IF(
                                M$5:AD$5=2,
                                M25:AD25,
                                ""),
                            "")
                            =0),
                        0,
                        GEOMEAN(IF(
                            ISNUMBER(M25:AD25),
                            IF(
                                M$5:AD$5=2,
                                M25:AD25,
                                ""),
                            "")))
                )
            )
        )
    )
)</f>
        <v>0.88888888888888895</v>
      </c>
      <c r="J25" s="242">
        <v>45103</v>
      </c>
      <c r="K25" s="242">
        <v>45203</v>
      </c>
      <c r="L25" s="91" t="s">
        <v>35</v>
      </c>
      <c r="M25" s="192">
        <v>0</v>
      </c>
      <c r="N25" s="192">
        <v>5.1640500970188699</v>
      </c>
      <c r="O25" s="192">
        <v>0</v>
      </c>
      <c r="P25" s="192">
        <v>0</v>
      </c>
      <c r="Q25" s="192" t="s">
        <v>409</v>
      </c>
      <c r="R25" s="192">
        <v>0</v>
      </c>
      <c r="S25" s="192">
        <v>0.88888888888888895</v>
      </c>
      <c r="T25" s="192" t="s">
        <v>409</v>
      </c>
      <c r="U25" s="192">
        <v>85.2</v>
      </c>
      <c r="V25" s="192">
        <v>-8.0650844394219798E-3</v>
      </c>
      <c r="W25" s="192" t="s">
        <v>409</v>
      </c>
      <c r="X25" s="192" t="s">
        <v>409</v>
      </c>
      <c r="Y25" s="192">
        <v>0</v>
      </c>
      <c r="Z25" s="192">
        <v>2.2222222222222201</v>
      </c>
      <c r="AA25" s="34"/>
      <c r="AB25" s="34"/>
      <c r="AC25" s="192"/>
      <c r="AD25" s="192"/>
      <c r="AE25" s="192"/>
      <c r="AF25" s="192"/>
      <c r="AG25" s="192"/>
      <c r="AH25" s="192"/>
    </row>
    <row r="26" spans="1:34" x14ac:dyDescent="0.2">
      <c r="A26" s="84">
        <v>19</v>
      </c>
      <c r="B26" s="84" t="str">
        <f ca="1"/>
        <v>Bulgaria</v>
      </c>
      <c r="C26" s="84" t="str">
        <f ca="1"/>
        <v>BGR</v>
      </c>
      <c r="D26" s="219" t="str">
        <f ca="1"/>
        <v>ECS           Europe &amp; Central Asia</v>
      </c>
      <c r="E26" s="219" t="str">
        <f ca="1"/>
        <v>IBRD</v>
      </c>
      <c r="F26" s="190" t="str">
        <f t="shared" ca="1" si="12"/>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$M$4:$AD$4,
                    (M26:AD26),
                    "")),
            1,
            0))
        =0,
    NA(),
    IF(
        Parameters!$D$15=1,
        IF(
            SUM(--(ISNUMBER(IF($M$4:$AD$4=1,(M26:AD26),""))))&gt;0,
            MAX(IF(
                ISNUMBER(M26:AD26),
                IF(
                    M$4:AD$4=1,
                    M26:AD26,
                    ""),
                "")),
            MAX(IF(
                ISNUMBER(M26:AD26),
                IF(
                    M$4:AD$4=2,
                    M26:AD26,
                    ""),
                ""))
        ),
        IF(
            Parameters!$D$16=1,
            IFERROR(
                AVERAGE(IF(
                    ISNUMBER(M26:AD26),
                    IF(
                        M$4:AD$4=1,
                        M26:AD26,
                        ""),
                    "")),
                AVERAGE(IF(
                    ISNUMBER(M26:AD26),
                    IF(
                        M$4:AD$4=2,
                        M26:AD26,
                        ""),
                    ""))
            ),
            IF(
                Parameters!$D$17=1,
                IFERROR(
                    IF(
                        OR(
                            IF(
                                ISNUMBER(M26:AD26),
                                IF(
                                    M$4:AD$4=1,
                                    M26:AD26,
                                    ""),
                                "")
                            =0),
                        0,
                        GEOMEAN(IF(
                            ISNUMBER(M26:AD26),
                            IF(
                                M$4:AD$4=1,
                                M26:AD26,
                                ""),
                            ""))
                    ),
                    IF(
                        OR(IF(
                            ISNUMBER(M26:AD26),
                            IF(
                                M$4:AD$4=2,
                                M26:AD26,
                                ""),
                            "")
                            =0),
                        0,
                        GEOMEAN(IF(
                            ISNUMBER(M26:AD26),
                            IF(
                                M$4:AD$4=2,
                                M26:AD26,
                                ""),
                            "")))
                )
            )
        )
    )
)</f>
        <v>0</v>
      </c>
      <c r="I26" s="191" cm="1">
        <f t="array" ref="I26">IF(
    SUM(IF(
            ISNUMBER(
                IF(
                    $M$5:$AD$5,
                    (M26:AD26),
                    "")),
            1,
            0))
        =0,
    NA(),
    IF(
        Parameters!$D$15=1,
        IF(
            SUM(--(ISNUMBER(IF($M$5:$AD$5=1,(M26:AD26),""))))&gt;0,
            MAX(IF(
                ISNUMBER(M26:AD26),
                IF(
                    M$5:AD$5=1,
                    M26:AD26,
                    ""),
                "")),
            MAX(IF(
                ISNUMBER(M26:AD26),
                IF(
                    M$5:AD$5=2,
                    M26:AD26,
                    ""),
                ""))
        ),
        IF(
            Parameters!$D$16=1,
            IFERROR(
                AVERAGE(IF(
                    ISNUMBER(M26:AD26),
                    IF(
                        M$5:AD$5=1,
                        M26:AD26,
                        ""),
                    "")),
                AVERAGE(IF(
                    ISNUMBER(M26:AD26),
                    IF(
                        M$5:AD$5=2,
                        M26:AD26,
                        ""),
                    ""))
            ),
            IF(
                Parameters!$D$17=1,
                IFERROR(
                    IF(
                        OR(
                            IF(
                                ISNUMBER(M26:AD26),
                                IF(
                                    M$5:AD$5=1,
                                    M26:AD26,
                                    ""),
                                "")
                            =0),
                        0,
                        GEOMEAN(IF(
                            ISNUMBER(M26:AD26),
                            IF(
                                M$5:AD$5=1,
                                M26:AD26,
                                ""),
                            ""))
                    ),
                    IF(
                        OR(IF(
                            ISNUMBER(M26:AD26),
                            IF(
                                M$5:AD$5=2,
                                M26:AD26,
                                ""),
                            "")
                            =0),
                        0,
                        GEOMEAN(IF(
                            ISNUMBER(M26:AD26),
                            IF(
                                M$5:AD$5=2,
                                M26:AD26,
                                ""),
                            "")))
                )
            )
        )
    )
)</f>
        <v>7</v>
      </c>
      <c r="J26" s="242">
        <v>45103</v>
      </c>
      <c r="K26" s="242">
        <v>45142</v>
      </c>
      <c r="L26" s="91" t="s">
        <v>37</v>
      </c>
      <c r="M26" s="192">
        <v>0</v>
      </c>
      <c r="N26" s="192">
        <v>0</v>
      </c>
      <c r="O26" s="192" t="s">
        <v>409</v>
      </c>
      <c r="P26" s="192">
        <v>0</v>
      </c>
      <c r="Q26" s="192" t="s">
        <v>409</v>
      </c>
      <c r="R26" s="192">
        <v>7</v>
      </c>
      <c r="S26" s="192" t="s">
        <v>409</v>
      </c>
      <c r="T26" s="192" t="s">
        <v>409</v>
      </c>
      <c r="U26" s="192">
        <v>51.8</v>
      </c>
      <c r="V26" s="192" t="s">
        <v>409</v>
      </c>
      <c r="W26" s="192" t="s">
        <v>409</v>
      </c>
      <c r="X26" s="192" t="s">
        <v>409</v>
      </c>
      <c r="Y26" s="192">
        <v>0.14285714285714199</v>
      </c>
      <c r="Z26" s="192" t="s">
        <v>409</v>
      </c>
      <c r="AA26" s="34"/>
      <c r="AB26" s="34"/>
      <c r="AC26" s="192"/>
      <c r="AD26" s="192"/>
      <c r="AE26" s="192"/>
      <c r="AF26" s="192"/>
      <c r="AG26" s="192"/>
      <c r="AH26" s="192"/>
    </row>
    <row r="27" spans="1:34" x14ac:dyDescent="0.2">
      <c r="A27" s="84">
        <v>20</v>
      </c>
      <c r="B27" s="84" t="str">
        <f ca="1"/>
        <v>Bahrain</v>
      </c>
      <c r="C27" s="84" t="str">
        <f ca="1"/>
        <v>BHR</v>
      </c>
      <c r="D27" s="219" t="str">
        <f ca="1"/>
        <v>MEA           Middle East &amp; North Africa</v>
      </c>
      <c r="E27" s="219" t="str">
        <f ca="1"/>
        <v>NA</v>
      </c>
      <c r="F27" s="190" t="str">
        <f t="shared" ca="1" si="12"/>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$M$4:$AD$4,
                    (M27:AD27),
                    "")),
            1,
            0))
        =0,
    NA(),
    IF(
        Parameters!$D$15=1,
        IF(
            SUM(--(ISNUMBER(IF($M$4:$AD$4=1,(M27:AD27),""))))&gt;0,
            MAX(IF(
                ISNUMBER(M27:AD27),
                IF(
                    M$4:AD$4=1,
                    M27:AD27,
                    ""),
                "")),
            MAX(IF(
                ISNUMBER(M27:AD27),
                IF(
                    M$4:AD$4=2,
                    M27:AD27,
                    ""),
                ""))
        ),
        IF(
            Parameters!$D$16=1,
            IFERROR(
                AVERAGE(IF(
                    ISNUMBER(M27:AD27),
                    IF(
                        M$4:AD$4=1,
                        M27:AD27,
                        ""),
                    "")),
                AVERAGE(IF(
                    ISNUMBER(M27:AD27),
                    IF(
                        M$4:AD$4=2,
                        M27:AD27,
                        ""),
                    ""))
            ),
            IF(
                Parameters!$D$17=1,
                IFERROR(
                    IF(
                        OR(
                            IF(
                                ISNUMBER(M27:AD27),
                                IF(
                                    M$4:AD$4=1,
                                    M27:AD27,
                                    ""),
                                "")
                            =0),
                        0,
                        GEOMEAN(IF(
                            ISNUMBER(M27:AD27),
                            IF(
                                M$4:AD$4=1,
                                M27:AD27,
                                ""),
                            ""))
                    ),
                    IF(
                        OR(IF(
                            ISNUMBER(M27:AD27),
                            IF(
                                M$4:AD$4=2,
                                M27:AD27,
                                ""),
                            "")
                            =0),
                        0,
                        GEOMEAN(IF(
                            ISNUMBER(M27:AD27),
                            IF(
                                M$4:AD$4=2,
                                M27:AD27,
                                ""),
                            "")))
                )
            )
        )
    )
)</f>
        <v>0.73205150820250398</v>
      </c>
      <c r="I27" s="191" cm="1">
        <f t="array" ref="I27">IF(
    SUM(IF(
            ISNUMBER(
                IF(
                    $M$5:$AD$5,
                    (M27:AD27),
                    "")),
            1,
            0))
        =0,
    NA(),
    IF(
        Parameters!$D$15=1,
        IF(
            SUM(--(ISNUMBER(IF($M$5:$AD$5=1,(M27:AD27),""))))&gt;0,
            MAX(IF(
                ISNUMBER(M27:AD27),
                IF(
                    M$5:AD$5=1,
                    M27:AD27,
                    ""),
                "")),
            MAX(IF(
                ISNUMBER(M27:AD27),
                IF(
                    M$5:AD$5=2,
                    M27:AD27,
                    ""),
                ""))
        ),
        IF(
            Parameters!$D$16=1,
            IFERROR(
                AVERAGE(IF(
                    ISNUMBER(M27:AD27),
                    IF(
                        M$5:AD$5=1,
                        M27:AD27,
                        ""),
                    "")),
                AVERAGE(IF(
                    ISNUMBER(M27:AD27),
                    IF(
                        M$5:AD$5=2,
                        M27:AD27,
                        ""),
                    ""))
            ),
            IF(
                Parameters!$D$17=1,
                IFERROR(
                    IF(
                        OR(
                            IF(
                                ISNUMBER(M27:AD27),
                                IF(
                                    M$5:AD$5=1,
                                    M27:AD27,
                                    ""),
                                "")
                            =0),
                        0,
                        GEOMEAN(IF(
                            ISNUMBER(M27:AD27),
                            IF(
                                M$5:AD$5=1,
                                M27:AD27,
                                ""),
                            ""))
                    ),
                    IF(
                        OR(IF(
                            ISNUMBER(M27:AD27),
                            IF(
                                M$5:AD$5=2,
                                M27:AD27,
                                ""),
                            "")
                            =0),
                        0,
                        GEOMEAN(IF(
                            ISNUMBER(M27:AD27),
                            IF(
                                M$5:AD$5=2,
                                M27:AD27,
                                ""),
                            "")))
                )
            )
        )
    )
)</f>
        <v>0</v>
      </c>
      <c r="J27" s="242">
        <v>45103</v>
      </c>
      <c r="K27" s="242">
        <v>45142</v>
      </c>
      <c r="L27" s="91" t="s">
        <v>39</v>
      </c>
      <c r="M27" s="192">
        <v>0</v>
      </c>
      <c r="N27" s="192">
        <v>0.73205150820250398</v>
      </c>
      <c r="O27" s="192" t="s">
        <v>409</v>
      </c>
      <c r="P27" s="192">
        <v>0</v>
      </c>
      <c r="Q27" s="192" t="s">
        <v>409</v>
      </c>
      <c r="R27" s="192">
        <v>0</v>
      </c>
      <c r="S27" s="192" t="s">
        <v>409</v>
      </c>
      <c r="T27" s="192" t="s">
        <v>409</v>
      </c>
      <c r="U27" s="192">
        <v>65.099999999999994</v>
      </c>
      <c r="V27" s="192" t="s">
        <v>409</v>
      </c>
      <c r="W27" s="192" t="s">
        <v>409</v>
      </c>
      <c r="X27" s="192" t="s">
        <v>409</v>
      </c>
      <c r="Y27" s="192">
        <v>-0.107142857142857</v>
      </c>
      <c r="Z27" s="192" t="s">
        <v>409</v>
      </c>
      <c r="AA27" s="34"/>
      <c r="AB27" s="34"/>
      <c r="AC27" s="192"/>
      <c r="AD27" s="192"/>
      <c r="AE27" s="192"/>
      <c r="AF27" s="192"/>
      <c r="AG27" s="192"/>
      <c r="AH27" s="192"/>
    </row>
    <row r="28" spans="1:34" x14ac:dyDescent="0.2">
      <c r="A28" s="84">
        <v>21</v>
      </c>
      <c r="B28" s="84" t="str">
        <f ca="1"/>
        <v>Bahamas, The</v>
      </c>
      <c r="C28" s="84" t="str">
        <f ca="1"/>
        <v>BHS</v>
      </c>
      <c r="D28" s="219" t="str">
        <f ca="1"/>
        <v>LCN           Latin America &amp; Caribbean</v>
      </c>
      <c r="E28" s="219" t="str">
        <f ca="1"/>
        <v>NA</v>
      </c>
      <c r="F28" s="190" t="str">
        <f t="shared" ca="1" si="12"/>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$M$4:$AD$4,
                    (M28:AD28),
                    "")),
            1,
            0))
        =0,
    NA(),
    IF(
        Parameters!$D$15=1,
        IF(
            SUM(--(ISNUMBER(IF($M$4:$AD$4=1,(M28:AD28),""))))&gt;0,
            MAX(IF(
                ISNUMBER(M28:AD28),
                IF(
                    M$4:AD$4=1,
                    M28:AD28,
                    ""),
                "")),
            MAX(IF(
                ISNUMBER(M28:AD28),
                IF(
                    M$4:AD$4=2,
                    M28:AD28,
                    ""),
                ""))
        ),
        IF(
            Parameters!$D$16=1,
            IFERROR(
                AVERAGE(IF(
                    ISNUMBER(M28:AD28),
                    IF(
                        M$4:AD$4=1,
                        M28:AD28,
                        ""),
                    "")),
                AVERAGE(IF(
                    ISNUMBER(M28:AD28),
                    IF(
                        M$4:AD$4=2,
                        M28:AD28,
                        ""),
                    ""))
            ),
            IF(
                Parameters!$D$17=1,
                IFERROR(
                    IF(
                        OR(
                            IF(
                                ISNUMBER(M28:AD28),
                                IF(
                                    M$4:AD$4=1,
                                    M28:AD28,
                                    ""),
                                "")
                            =0),
                        0,
                        GEOMEAN(IF(
                            ISNUMBER(M28:AD28),
                            IF(
                                M$4:AD$4=1,
                                M28:AD28,
                                ""),
                            ""))
                    ),
                    IF(
                        OR(IF(
                            ISNUMBER(M28:AD28),
                            IF(
                                M$4:AD$4=2,
                                M28:AD28,
                                ""),
                            "")
                            =0),
                        0,
                        GEOMEAN(IF(
                            ISNUMBER(M28:AD28),
                            IF(
                                M$4:AD$4=2,
                                M28:AD28,
                                ""),
                            "")))
                )
            )
        )
    )
)</f>
        <v>0</v>
      </c>
      <c r="I28" s="191" cm="1">
        <f t="array" ref="I28">IF(
    SUM(IF(
            ISNUMBER(
                IF(
                    $M$5:$AD$5,
                    (M28:AD28),
                    "")),
            1,
            0))
        =0,
    NA(),
    IF(
        Parameters!$D$15=1,
        IF(
            SUM(--(ISNUMBER(IF($M$5:$AD$5=1,(M28:AD28),""))))&gt;0,
            MAX(IF(
                ISNUMBER(M28:AD28),
                IF(
                    M$5:AD$5=1,
                    M28:AD28,
                    ""),
                "")),
            MAX(IF(
                ISNUMBER(M28:AD28),
                IF(
                    M$5:AD$5=2,
                    M28:AD28,
                    ""),
                ""))
        ),
        IF(
            Parameters!$D$16=1,
            IFERROR(
                AVERAGE(IF(
                    ISNUMBER(M28:AD28),
                    IF(
                        M$5:AD$5=1,
                        M28:AD28,
                        ""),
                    "")),
                AVERAGE(IF(
                    ISNUMBER(M28:AD28),
                    IF(
                        M$5:AD$5=2,
                        M28:AD28,
                        ""),
                    ""))
            ),
            IF(
                Parameters!$D$17=1,
                IFERROR(
                    IF(
                        OR(
                            IF(
                                ISNUMBER(M28:AD28),
                                IF(
                                    M$5:AD$5=1,
                                    M28:AD28,
                                    ""),
                                "")
                            =0),
                        0,
                        GEOMEAN(IF(
                            ISNUMBER(M28:AD28),
                            IF(
                                M$5:AD$5=1,
                                M28:AD28,
                                ""),
                            ""))
                    ),
                    IF(
                        OR(IF(
                            ISNUMBER(M28:AD28),
                            IF(
                                M$5:AD$5=2,
                                M28:AD28,
                                ""),
                            "")
                            =0),
                        0,
                        GEOMEAN(IF(
                            ISNUMBER(M28:AD28),
                            IF(
                                M$5:AD$5=2,
                                M28:AD28,
                                ""),
                            "")))
                )
            )
        )
    )
)</f>
        <v>0</v>
      </c>
      <c r="J28" s="242">
        <v>45103</v>
      </c>
      <c r="K28" s="242">
        <v>44860</v>
      </c>
      <c r="L28" s="91" t="s">
        <v>40</v>
      </c>
      <c r="M28" s="192">
        <v>0</v>
      </c>
      <c r="N28" s="192">
        <v>0</v>
      </c>
      <c r="O28" s="192" t="s">
        <v>409</v>
      </c>
      <c r="P28" s="192">
        <v>0</v>
      </c>
      <c r="Q28" s="192" t="s">
        <v>409</v>
      </c>
      <c r="R28" s="192">
        <v>0</v>
      </c>
      <c r="S28" s="192" t="s">
        <v>409</v>
      </c>
      <c r="T28" s="192" t="s">
        <v>409</v>
      </c>
      <c r="U28" s="192">
        <v>49.2</v>
      </c>
      <c r="V28" s="192" t="s">
        <v>409</v>
      </c>
      <c r="W28" s="192" t="s">
        <v>409</v>
      </c>
      <c r="X28" s="192" t="s">
        <v>409</v>
      </c>
      <c r="Y28" s="192">
        <v>0</v>
      </c>
      <c r="Z28" s="192" t="s">
        <v>409</v>
      </c>
      <c r="AA28" s="34"/>
      <c r="AB28" s="34"/>
      <c r="AC28" s="192"/>
      <c r="AD28" s="192"/>
      <c r="AE28" s="192"/>
      <c r="AF28" s="192"/>
      <c r="AG28" s="192"/>
      <c r="AH28" s="192"/>
    </row>
    <row r="29" spans="1:34" x14ac:dyDescent="0.2">
      <c r="A29" s="84">
        <v>22</v>
      </c>
      <c r="B29" s="84" t="str">
        <f ca="1"/>
        <v>Bosnia and Herzegovina</v>
      </c>
      <c r="C29" s="84" t="str">
        <f ca="1"/>
        <v>BIH</v>
      </c>
      <c r="D29" s="219" t="str">
        <f ca="1"/>
        <v>ECS           Europe &amp; Central Asia</v>
      </c>
      <c r="E29" s="219" t="str">
        <f ca="1"/>
        <v>IBRD</v>
      </c>
      <c r="F29" s="190" t="str">
        <f t="shared" ca="1" si="12"/>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2.0352400228123875</v>
      </c>
      <c r="H29" s="80" cm="1">
        <f t="array" ref="H29">IF(
    SUM(IF(
            ISNUMBER(
                IF(
                    $M$4:$AD$4,
                    (M29:AD29),
                    "")),
            1,
            0))
        =0,
    NA(),
    IF(
        Parameters!$D$15=1,
        IF(
            SUM(--(ISNUMBER(IF($M$4:$AD$4=1,(M29:AD29),""))))&gt;0,
            MAX(IF(
                ISNUMBER(M29:AD29),
                IF(
                    M$4:AD$4=1,
                    M29:AD29,
                    ""),
                "")),
            MAX(IF(
                ISNUMBER(M29:AD29),
                IF(
                    M$4:AD$4=2,
                    M29:AD29,
                    ""),
                ""))
        ),
        IF(
            Parameters!$D$16=1,
            IFERROR(
                AVERAGE(IF(
                    ISNUMBER(M29:AD29),
                    IF(
                        M$4:AD$4=1,
                        M29:AD29,
                        ""),
                    "")),
                AVERAGE(IF(
                    ISNUMBER(M29:AD29),
                    IF(
                        M$4:AD$4=2,
                        M29:AD29,
                        ""),
                    ""))
            ),
            IF(
                Parameters!$D$17=1,
                IFERROR(
                    IF(
                        OR(
                            IF(
                                ISNUMBER(M29:AD29),
                                IF(
                                    M$4:AD$4=1,
                                    M29:AD29,
                                    ""),
                                "")
                            =0),
                        0,
                        GEOMEAN(IF(
                            ISNUMBER(M29:AD29),
                            IF(
                                M$4:AD$4=1,
                                M29:AD29,
                                ""),
                            ""))
                    ),
                    IF(
                        OR(IF(
                            ISNUMBER(M29:AD29),
                            IF(
                                M$4:AD$4=2,
                                M29:AD29,
                                ""),
                            "")
                            =0),
                        0,
                        GEOMEAN(IF(
                            ISNUMBER(M29:AD29),
                            IF(
                                M$4:AD$4=2,
                                M29:AD29,
                                ""),
                            "")))
                )
            )
        )
    )
)</f>
        <v>2.3196330922561201</v>
      </c>
      <c r="I29" s="191" cm="1">
        <f t="array" ref="I29">IF(
    SUM(IF(
            ISNUMBER(
                IF(
                    $M$5:$AD$5,
                    (M29:AD29),
                    "")),
            1,
            0))
        =0,
    NA(),
    IF(
        Parameters!$D$15=1,
        IF(
            SUM(--(ISNUMBER(IF($M$5:$AD$5=1,(M29:AD29),""))))&gt;0,
            MAX(IF(
                ISNUMBER(M29:AD29),
                IF(
                    M$5:AD$5=1,
                    M29:AD29,
                    ""),
                "")),
            MAX(IF(
                ISNUMBER(M29:AD29),
                IF(
                    M$5:AD$5=2,
                    M29:AD29,
                    ""),
                ""))
        ),
        IF(
            Parameters!$D$16=1,
            IFERROR(
                AVERAGE(IF(
                    ISNUMBER(M29:AD29),
                    IF(
                        M$5:AD$5=1,
                        M29:AD29,
                        ""),
                    "")),
                AVERAGE(IF(
                    ISNUMBER(M29:AD29),
                    IF(
                        M$5:AD$5=2,
                        M29:AD29,
                        ""),
                    ""))
            ),
            IF(
                Parameters!$D$17=1,
                IFERROR(
                    IF(
                        OR(
                            IF(
                                ISNUMBER(M29:AD29),
                                IF(
                                    M$5:AD$5=1,
                                    M29:AD29,
                                    ""),
                                "")
                            =0),
                        0,
                        GEOMEAN(IF(
                            ISNUMBER(M29:AD29),
                            IF(
                                M$5:AD$5=1,
                                M29:AD29,
                                ""),
                            ""))
                    ),
                    IF(
                        OR(IF(
                            ISNUMBER(M29:AD29),
                            IF(
                                M$5:AD$5=2,
                                M29:AD29,
                                ""),
                            "")
                            =0),
                        0,
                        GEOMEAN(IF(
                            ISNUMBER(M29:AD29),
                            IF(
                                M$5:AD$5=2,
                                M29:AD29,
                                ""),
                            "")))
                )
            )
        )
    )
)</f>
        <v>1.78571428571429</v>
      </c>
      <c r="J29" s="242">
        <v>45103</v>
      </c>
      <c r="K29" s="242">
        <v>45142</v>
      </c>
      <c r="L29" s="91" t="s">
        <v>42</v>
      </c>
      <c r="M29" s="192">
        <v>0</v>
      </c>
      <c r="N29" s="192">
        <v>2.3196330922561201</v>
      </c>
      <c r="O29" s="192" t="s">
        <v>409</v>
      </c>
      <c r="P29" s="192">
        <v>0</v>
      </c>
      <c r="Q29" s="192" t="s">
        <v>409</v>
      </c>
      <c r="R29" s="192">
        <v>1.78571428571429</v>
      </c>
      <c r="S29" s="192" t="s">
        <v>409</v>
      </c>
      <c r="T29" s="192" t="s">
        <v>409</v>
      </c>
      <c r="U29" s="192">
        <v>72.3</v>
      </c>
      <c r="V29" s="192" t="s">
        <v>409</v>
      </c>
      <c r="W29" s="192" t="s">
        <v>409</v>
      </c>
      <c r="X29" s="192" t="s">
        <v>409</v>
      </c>
      <c r="Y29" s="192">
        <v>3.5714285714285803E-2</v>
      </c>
      <c r="Z29" s="192" t="s">
        <v>409</v>
      </c>
      <c r="AA29" s="34"/>
      <c r="AB29" s="34"/>
      <c r="AC29" s="192"/>
      <c r="AD29" s="192"/>
      <c r="AE29" s="192"/>
      <c r="AF29" s="192"/>
      <c r="AG29" s="192"/>
      <c r="AH29" s="192"/>
    </row>
    <row r="30" spans="1:34" x14ac:dyDescent="0.2">
      <c r="A30" s="84">
        <v>23</v>
      </c>
      <c r="B30" s="84" t="str">
        <f ca="1"/>
        <v>Belarus</v>
      </c>
      <c r="C30" s="84" t="str">
        <f ca="1"/>
        <v>BLR</v>
      </c>
      <c r="D30" s="219" t="str">
        <f ca="1"/>
        <v>ECS           Europe &amp; Central Asia</v>
      </c>
      <c r="E30" s="219" t="str">
        <f ca="1"/>
        <v>IBRD</v>
      </c>
      <c r="F30" s="190" t="str">
        <f t="shared" ca="1" si="12"/>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3.5402082730164959</v>
      </c>
      <c r="H30" s="80" cm="1">
        <f t="array" ref="H30">IF(
    SUM(IF(
            ISNUMBER(
                IF(
                    $M$4:$AD$4,
                    (M30:AD30),
                    "")),
            1,
            0))
        =0,
    NA(),
    IF(
        Parameters!$D$15=1,
        IF(
            SUM(--(ISNUMBER(IF($M$4:$AD$4=1,(M30:AD30),""))))&gt;0,
            MAX(IF(
                ISNUMBER(M30:AD30),
                IF(
                    M$4:AD$4=1,
                    M30:AD30,
                    ""),
                "")),
            MAX(IF(
                ISNUMBER(M30:AD30),
                IF(
                    M$4:AD$4=2,
                    M30:AD30,
                    ""),
                ""))
        ),
        IF(
            Parameters!$D$16=1,
            IFERROR(
                AVERAGE(IF(
                    ISNUMBER(M30:AD30),
                    IF(
                        M$4:AD$4=1,
                        M30:AD30,
                        ""),
                    "")),
                AVERAGE(IF(
                    ISNUMBER(M30:AD30),
                    IF(
                        M$4:AD$4=2,
                        M30:AD30,
                        ""),
                    ""))
            ),
            IF(
                Parameters!$D$17=1,
                IFERROR(
                    IF(
                        OR(
                            IF(
                                ISNUMBER(M30:AD30),
                                IF(
                                    M$4:AD$4=1,
                                    M30:AD30,
                                    ""),
                                "")
                            =0),
                        0,
                        GEOMEAN(IF(
                            ISNUMBER(M30:AD30),
                            IF(
                                M$4:AD$4=1,
                                M30:AD30,
                                ""),
                            ""))
                    ),
                    IF(
                        OR(IF(
                            ISNUMBER(M30:AD30),
                            IF(
                                M$4:AD$4=2,
                                M30:AD30,
                                ""),
                            "")
                            =0),
                        0,
                        GEOMEAN(IF(
                            ISNUMBER(M30:AD30),
                            IF(
                                M$4:AD$4=2,
                                M30:AD30,
                                ""),
                            "")))
                )
            )
        )
    )
)</f>
        <v>1.79043923090492</v>
      </c>
      <c r="I30" s="191" cm="1">
        <f t="array" ref="I30">IF(
    SUM(IF(
            ISNUMBER(
                IF(
                    $M$5:$AD$5,
                    (M30:AD30),
                    "")),
            1,
            0))
        =0,
    NA(),
    IF(
        Parameters!$D$15=1,
        IF(
            SUM(--(ISNUMBER(IF($M$5:$AD$5=1,(M30:AD30),""))))&gt;0,
            MAX(IF(
                ISNUMBER(M30:AD30),
                IF(
                    M$5:AD$5=1,
                    M30:AD30,
                    ""),
                "")),
            MAX(IF(
                ISNUMBER(M30:AD30),
                IF(
                    M$5:AD$5=2,
                    M30:AD30,
                    ""),
                ""))
        ),
        IF(
            Parameters!$D$16=1,
            IFERROR(
                AVERAGE(IF(
                    ISNUMBER(M30:AD30),
                    IF(
                        M$5:AD$5=1,
                        M30:AD30,
                        ""),
                    "")),
                AVERAGE(IF(
                    ISNUMBER(M30:AD30),
                    IF(
                        M$5:AD$5=2,
                        M30:AD30,
                        ""),
                    ""))
            ),
            IF(
                Parameters!$D$17=1,
                IFERROR(
                    IF(
                        OR(
                            IF(
                                ISNUMBER(M30:AD30),
                                IF(
                                    M$5:AD$5=1,
                                    M30:AD30,
                                    ""),
                                "")
                            =0),
                        0,
                        GEOMEAN(IF(
                            ISNUMBER(M30:AD30),
                            IF(
                                M$5:AD$5=1,
                                M30:AD30,
                                ""),
                            ""))
                    ),
                    IF(
                        OR(IF(
                            ISNUMBER(M30:AD30),
                            IF(
                                M$5:AD$5=2,
                                M30:AD30,
                                ""),
                            "")
                            =0),
                        0,
                        GEOMEAN(IF(
                            ISNUMBER(M30:AD30),
                            IF(
                                M$5:AD$5=2,
                                M30:AD30,
                                ""),
                            "")))
                )
            )
        )
    )
)</f>
        <v>7</v>
      </c>
      <c r="J30" s="242">
        <v>45103</v>
      </c>
      <c r="K30" s="242">
        <v>45180</v>
      </c>
      <c r="L30" s="91" t="s">
        <v>44</v>
      </c>
      <c r="M30" s="192">
        <v>0</v>
      </c>
      <c r="N30" s="192">
        <v>1.79043923090492</v>
      </c>
      <c r="O30" s="192">
        <v>0</v>
      </c>
      <c r="P30" s="192">
        <v>0</v>
      </c>
      <c r="Q30" s="192" t="s">
        <v>409</v>
      </c>
      <c r="R30" s="192">
        <v>0</v>
      </c>
      <c r="S30" s="192">
        <v>7</v>
      </c>
      <c r="T30" s="192" t="s">
        <v>409</v>
      </c>
      <c r="U30" s="192">
        <v>69.900000000000006</v>
      </c>
      <c r="V30" s="192">
        <v>-1.1356694691678</v>
      </c>
      <c r="W30" s="192" t="s">
        <v>409</v>
      </c>
      <c r="X30" s="192" t="s">
        <v>409</v>
      </c>
      <c r="Y30" s="192">
        <v>0</v>
      </c>
      <c r="Z30" s="192">
        <v>500</v>
      </c>
      <c r="AA30" s="34"/>
      <c r="AB30" s="34"/>
      <c r="AC30" s="192"/>
      <c r="AD30" s="192"/>
      <c r="AE30" s="192"/>
      <c r="AF30" s="192"/>
      <c r="AG30" s="192"/>
      <c r="AH30" s="192"/>
    </row>
    <row r="31" spans="1:34" x14ac:dyDescent="0.2">
      <c r="A31" s="84">
        <v>24</v>
      </c>
      <c r="B31" s="84" t="str">
        <f ca="1"/>
        <v>Belize</v>
      </c>
      <c r="C31" s="84" t="str">
        <f ca="1"/>
        <v>BLZ</v>
      </c>
      <c r="D31" s="219" t="str">
        <f ca="1"/>
        <v>LCN           Latin America &amp; Caribbean</v>
      </c>
      <c r="E31" s="219" t="str">
        <f ca="1"/>
        <v>IBRD</v>
      </c>
      <c r="F31" s="190" t="str">
        <f t="shared" ca="1" si="12"/>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$M$4:$AD$4,
                    (M31:AD31),
                    "")),
            1,
            0))
        =0,
    NA(),
    IF(
        Parameters!$D$15=1,
        IF(
            SUM(--(ISNUMBER(IF($M$4:$AD$4=1,(M31:AD31),""))))&gt;0,
            MAX(IF(
                ISNUMBER(M31:AD31),
                IF(
                    M$4:AD$4=1,
                    M31:AD31,
                    ""),
                "")),
            MAX(IF(
                ISNUMBER(M31:AD31),
                IF(
                    M$4:AD$4=2,
                    M31:AD31,
                    ""),
                ""))
        ),
        IF(
            Parameters!$D$16=1,
            IFERROR(
                AVERAGE(IF(
                    ISNUMBER(M31:AD31),
                    IF(
                        M$4:AD$4=1,
                        M31:AD31,
                        ""),
                    "")),
                AVERAGE(IF(
                    ISNUMBER(M31:AD31),
                    IF(
                        M$4:AD$4=2,
                        M31:AD31,
                        ""),
                    ""))
            ),
            IF(
                Parameters!$D$17=1,
                IFERROR(
                    IF(
                        OR(
                            IF(
                                ISNUMBER(M31:AD31),
                                IF(
                                    M$4:AD$4=1,
                                    M31:AD31,
                                    ""),
                                "")
                            =0),
                        0,
                        GEOMEAN(IF(
                            ISNUMBER(M31:AD31),
                            IF(
                                M$4:AD$4=1,
                                M31:AD31,
                                ""),
                            ""))
                    ),
                    IF(
                        OR(IF(
                            ISNUMBER(M31:AD31),
                            IF(
                                M$4:AD$4=2,
                                M31:AD31,
                                ""),
                            "")
                            =0),
                        0,
                        GEOMEAN(IF(
                            ISNUMBER(M31:AD31),
                            IF(
                                M$4:AD$4=2,
                                M31:AD31,
                                ""),
                            "")))
                )
            )
        )
    )
)</f>
        <v>0</v>
      </c>
      <c r="I31" s="191" cm="1">
        <f t="array" ref="I31">IF(
    SUM(IF(
            ISNUMBER(
                IF(
                    $M$5:$AD$5,
                    (M31:AD31),
                    "")),
            1,
            0))
        =0,
    NA(),
    IF(
        Parameters!$D$15=1,
        IF(
            SUM(--(ISNUMBER(IF($M$5:$AD$5=1,(M31:AD31),""))))&gt;0,
            MAX(IF(
                ISNUMBER(M31:AD31),
                IF(
                    M$5:AD$5=1,
                    M31:AD31,
                    ""),
                "")),
            MAX(IF(
                ISNUMBER(M31:AD31),
                IF(
                    M$5:AD$5=2,
                    M31:AD31,
                    ""),
                ""))
        ),
        IF(
            Parameters!$D$16=1,
            IFERROR(
                AVERAGE(IF(
                    ISNUMBER(M31:AD31),
                    IF(
                        M$5:AD$5=1,
                        M31:AD31,
                        ""),
                    "")),
                AVERAGE(IF(
                    ISNUMBER(M31:AD31),
                    IF(
                        M$5:AD$5=2,
                        M31:AD31,
                        ""),
                    ""))
            ),
            IF(
                Parameters!$D$17=1,
                IFERROR(
                    IF(
                        OR(
                            IF(
                                ISNUMBER(M31:AD31),
                                IF(
                                    M$5:AD$5=1,
                                    M31:AD31,
                                    ""),
                                "")
                            =0),
                        0,
                        GEOMEAN(IF(
                            ISNUMBER(M31:AD31),
                            IF(
                                M$5:AD$5=1,
                                M31:AD31,
                                ""),
                            ""))
                    ),
                    IF(
                        OR(IF(
                            ISNUMBER(M31:AD31),
                            IF(
                                M$5:AD$5=2,
                                M31:AD31,
                                ""),
                            "")
                            =0),
                        0,
                        GEOMEAN(IF(
                            ISNUMBER(M31:AD31),
                            IF(
                                M$5:AD$5=2,
                                M31:AD31,
                                ""),
                            "")))
                )
            )
        )
    )
)</f>
        <v>0</v>
      </c>
      <c r="J31" s="242">
        <v>45103</v>
      </c>
      <c r="K31" s="242">
        <v>45203</v>
      </c>
      <c r="L31" s="91" t="s">
        <v>46</v>
      </c>
      <c r="M31" s="192">
        <v>0</v>
      </c>
      <c r="N31" s="192">
        <v>0</v>
      </c>
      <c r="O31" s="192">
        <v>0</v>
      </c>
      <c r="P31" s="192">
        <v>0</v>
      </c>
      <c r="Q31" s="192" t="s">
        <v>409</v>
      </c>
      <c r="R31" s="192">
        <v>0</v>
      </c>
      <c r="S31" s="192">
        <v>0</v>
      </c>
      <c r="T31" s="192" t="s">
        <v>409</v>
      </c>
      <c r="U31" s="192">
        <v>59.8</v>
      </c>
      <c r="V31" s="192">
        <v>0.53500180802721997</v>
      </c>
      <c r="W31" s="192" t="s">
        <v>409</v>
      </c>
      <c r="X31" s="192" t="s">
        <v>409</v>
      </c>
      <c r="Y31" s="192">
        <v>-0.107142857142856</v>
      </c>
      <c r="Z31" s="192">
        <v>-71.428571428571402</v>
      </c>
      <c r="AA31" s="34"/>
      <c r="AB31" s="34"/>
      <c r="AC31" s="192"/>
      <c r="AD31" s="192"/>
      <c r="AE31" s="192"/>
      <c r="AF31" s="192"/>
      <c r="AG31" s="192"/>
      <c r="AH31" s="192"/>
    </row>
    <row r="32" spans="1:34" x14ac:dyDescent="0.2">
      <c r="A32" s="84">
        <v>25</v>
      </c>
      <c r="B32" s="84" t="str">
        <f ca="1"/>
        <v>Bermuda</v>
      </c>
      <c r="C32" s="84" t="str">
        <f ca="1"/>
        <v>BMU</v>
      </c>
      <c r="D32" s="219" t="str">
        <f ca="1"/>
        <v>NAC           North America</v>
      </c>
      <c r="E32" s="219" t="str">
        <f ca="1"/>
        <v>NA</v>
      </c>
      <c r="F32" s="190" t="str">
        <f t="shared" ca="1" si="12"/>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0</v>
      </c>
      <c r="H32" s="80" cm="1">
        <f t="array" ref="H32">IF(
    SUM(IF(
            ISNUMBER(
                IF(
                    $M$4:$AD$4,
                    (M32:AD32),
                    "")),
            1,
            0))
        =0,
    NA(),
    IF(
        Parameters!$D$15=1,
        IF(
            SUM(--(ISNUMBER(IF($M$4:$AD$4=1,(M32:AD32),""))))&gt;0,
            MAX(IF(
                ISNUMBER(M32:AD32),
                IF(
                    M$4:AD$4=1,
                    M32:AD32,
                    ""),
                "")),
            MAX(IF(
                ISNUMBER(M32:AD32),
                IF(
                    M$4:AD$4=2,
                    M32:AD32,
                    ""),
                ""))
        ),
        IF(
            Parameters!$D$16=1,
            IFERROR(
                AVERAGE(IF(
                    ISNUMBER(M32:AD32),
                    IF(
                        M$4:AD$4=1,
                        M32:AD32,
                        ""),
                    "")),
                AVERAGE(IF(
                    ISNUMBER(M32:AD32),
                    IF(
                        M$4:AD$4=2,
                        M32:AD32,
                        ""),
                    ""))
            ),
            IF(
                Parameters!$D$17=1,
                IFERROR(
                    IF(
                        OR(
                            IF(
                                ISNUMBER(M32:AD32),
                                IF(
                                    M$4:AD$4=1,
                                    M32:AD32,
                                    ""),
                                "")
                            =0),
                        0,
                        GEOMEAN(IF(
                            ISNUMBER(M32:AD32),
                            IF(
                                M$4:AD$4=1,
                                M32:AD32,
                                ""),
                            ""))
                    ),
                    IF(
                        OR(IF(
                            ISNUMBER(M32:AD32),
                            IF(
                                M$4:AD$4=2,
                                M32:AD32,
                                ""),
                            "")
                            =0),
                        0,
                        GEOMEAN(IF(
                            ISNUMBER(M32:AD32),
                            IF(
                                M$4:AD$4=2,
                                M32:AD32,
                                ""),
                            "")))
                )
            )
        )
    )
)</f>
        <v>0</v>
      </c>
      <c r="I32" s="191" cm="1">
        <f t="array" ref="I32">IF(
    SUM(IF(
            ISNUMBER(
                IF(
                    $M$5:$AD$5,
                    (M32:AD32),
                    "")),
            1,
            0))
        =0,
    NA(),
    IF(
        Parameters!$D$15=1,
        IF(
            SUM(--(ISNUMBER(IF($M$5:$AD$5=1,(M32:AD32),""))))&gt;0,
            MAX(IF(
                ISNUMBER(M32:AD32),
                IF(
                    M$5:AD$5=1,
                    M32:AD32,
                    ""),
                "")),
            MAX(IF(
                ISNUMBER(M32:AD32),
                IF(
                    M$5:AD$5=2,
                    M32:AD32,
                    ""),
                ""))
        ),
        IF(
            Parameters!$D$16=1,
            IFERROR(
                AVERAGE(IF(
                    ISNUMBER(M32:AD32),
                    IF(
                        M$5:AD$5=1,
                        M32:AD32,
                        ""),
                    "")),
                AVERAGE(IF(
                    ISNUMBER(M32:AD32),
                    IF(
                        M$5:AD$5=2,
                        M32:AD32,
                        ""),
                    ""))
            ),
            IF(
                Parameters!$D$17=1,
                IFERROR(
                    IF(
                        OR(
                            IF(
                                ISNUMBER(M32:AD32),
                                IF(
                                    M$5:AD$5=1,
                                    M32:AD32,
                                    ""),
                                "")
                            =0),
                        0,
                        GEOMEAN(IF(
                            ISNUMBER(M32:AD32),
                            IF(
                                M$5:AD$5=1,
                                M32:AD32,
                                ""),
                            ""))
                    ),
                    IF(
                        OR(IF(
                            ISNUMBER(M32:AD32),
                            IF(
                                M$5:AD$5=2,
                                M32:AD32,
                                ""),
                            "")
                            =0),
                        0,
                        GEOMEAN(IF(
                            ISNUMBER(M32:AD32),
                            IF(
                                M$5:AD$5=2,
                                M32:AD32,
                                ""),
                            "")))
                )
            )
        )
    )
)</f>
        <v>0</v>
      </c>
      <c r="J32" s="242" t="s">
        <v>409</v>
      </c>
      <c r="K32" s="242" t="s">
        <v>409</v>
      </c>
      <c r="L32" s="91" t="s">
        <v>697</v>
      </c>
      <c r="M32" s="192">
        <v>0</v>
      </c>
      <c r="N32" s="192" t="s">
        <v>409</v>
      </c>
      <c r="O32" s="192" t="s">
        <v>409</v>
      </c>
      <c r="P32" s="192">
        <v>0</v>
      </c>
      <c r="Q32" s="192" t="s">
        <v>409</v>
      </c>
      <c r="R32" s="192" t="s">
        <v>409</v>
      </c>
      <c r="S32" s="192" t="s">
        <v>409</v>
      </c>
      <c r="T32" s="192" t="s">
        <v>409</v>
      </c>
      <c r="U32" s="192" t="s">
        <v>409</v>
      </c>
      <c r="V32" s="192" t="s">
        <v>409</v>
      </c>
      <c r="W32" s="192" t="s">
        <v>409</v>
      </c>
      <c r="X32" s="192" t="s">
        <v>409</v>
      </c>
      <c r="Y32" s="192" t="s">
        <v>409</v>
      </c>
      <c r="Z32" s="192" t="s">
        <v>409</v>
      </c>
      <c r="AA32" s="34"/>
      <c r="AB32" s="34"/>
      <c r="AC32" s="192"/>
      <c r="AD32" s="192"/>
      <c r="AE32" s="192"/>
      <c r="AF32" s="192"/>
      <c r="AG32" s="192"/>
      <c r="AH32" s="192"/>
    </row>
    <row r="33" spans="1:34" x14ac:dyDescent="0.2">
      <c r="A33" s="84">
        <v>26</v>
      </c>
      <c r="B33" s="84" t="str">
        <f ca="1"/>
        <v>Bolivia</v>
      </c>
      <c r="C33" s="84" t="str">
        <f ca="1"/>
        <v>BOL</v>
      </c>
      <c r="D33" s="219" t="str">
        <f ca="1"/>
        <v>LCN           Latin America &amp; Caribbean</v>
      </c>
      <c r="E33" s="219" t="str">
        <f ca="1"/>
        <v>IBRD</v>
      </c>
      <c r="F33" s="190" t="str">
        <f t="shared" ca="1" si="12"/>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3.7105067434004955</v>
      </c>
      <c r="H33" s="80" cm="1">
        <f t="array" ref="H33">IF(
    SUM(IF(
            ISNUMBER(
                IF(
                    $M$4:$AD$4,
                    (M33:AD33),
                    "")),
            1,
            0))
        =0,
    NA(),
    IF(
        Parameters!$D$15=1,
        IF(
            SUM(--(ISNUMBER(IF($M$4:$AD$4=1,(M33:AD33),""))))&gt;0,
            MAX(IF(
                ISNUMBER(M33:AD33),
                IF(
                    M$4:AD$4=1,
                    M33:AD33,
                    ""),
                "")),
            MAX(IF(
                ISNUMBER(M33:AD33),
                IF(
                    M$4:AD$4=2,
                    M33:AD33,
                    ""),
                ""))
        ),
        IF(
            Parameters!$D$16=1,
            IFERROR(
                AVERAGE(IF(
                    ISNUMBER(M33:AD33),
                    IF(
                        M$4:AD$4=1,
                        M33:AD33,
                        ""),
                    "")),
                AVERAGE(IF(
                    ISNUMBER(M33:AD33),
                    IF(
                        M$4:AD$4=2,
                        M33:AD33,
                        ""),
                    ""))
            ),
            IF(
                Parameters!$D$17=1,
                IFERROR(
                    IF(
                        OR(
                            IF(
                                ISNUMBER(M33:AD33),
                                IF(
                                    M$4:AD$4=1,
                                    M33:AD33,
                                    ""),
                                "")
                            =0),
                        0,
                        GEOMEAN(IF(
                            ISNUMBER(M33:AD33),
                            IF(
                                M$4:AD$4=1,
                                M33:AD33,
                                ""),
                            ""))
                    ),
                    IF(
                        OR(IF(
                            ISNUMBER(M33:AD33),
                            IF(
                                M$4:AD$4=2,
                                M33:AD33,
                                ""),
                            "")
                            =0),
                        0,
                        GEOMEAN(IF(
                            ISNUMBER(M33:AD33),
                            IF(
                                M$4:AD$4=2,
                                M33:AD33,
                                ""),
                            "")))
                )
            )
        )
    )
)</f>
        <v>1.9668371846886501</v>
      </c>
      <c r="I33" s="191" cm="1">
        <f t="array" ref="I33">IF(
    SUM(IF(
            ISNUMBER(
                IF(
                    $M$5:$AD$5,
                    (M33:AD33),
                    "")),
            1,
            0))
        =0,
    NA(),
    IF(
        Parameters!$D$15=1,
        IF(
            SUM(--(ISNUMBER(IF($M$5:$AD$5=1,(M33:AD33),""))))&gt;0,
            MAX(IF(
                ISNUMBER(M33:AD33),
                IF(
                    M$5:AD$5=1,
                    M33:AD33,
                    ""),
                "")),
            MAX(IF(
                ISNUMBER(M33:AD33),
                IF(
                    M$5:AD$5=2,
                    M33:AD33,
                    ""),
                ""))
        ),
        IF(
            Parameters!$D$16=1,
            IFERROR(
                AVERAGE(IF(
                    ISNUMBER(M33:AD33),
                    IF(
                        M$5:AD$5=1,
                        M33:AD33,
                        ""),
                    "")),
                AVERAGE(IF(
                    ISNUMBER(M33:AD33),
                    IF(
                        M$5:AD$5=2,
                        M33:AD33,
                        ""),
                    ""))
            ),
            IF(
                Parameters!$D$17=1,
                IFERROR(
                    IF(
                        OR(
                            IF(
                                ISNUMBER(M33:AD33),
                                IF(
                                    M$5:AD$5=1,
                                    M33:AD33,
                                    ""),
                                "")
                            =0),
                        0,
                        GEOMEAN(IF(
                            ISNUMBER(M33:AD33),
                            IF(
                                M$5:AD$5=1,
                                M33:AD33,
                                ""),
                            ""))
                    ),
                    IF(
                        OR(IF(
                            ISNUMBER(M33:AD33),
                            IF(
                                M$5:AD$5=2,
                                M33:AD33,
                                ""),
                            "")
                            =0),
                        0,
                        GEOMEAN(IF(
                            ISNUMBER(M33:AD33),
                            IF(
                                M$5:AD$5=2,
                                M33:AD33,
                                ""),
                            "")))
                )
            )
        )
    )
)</f>
        <v>7</v>
      </c>
      <c r="J33" s="242">
        <v>45103</v>
      </c>
      <c r="K33" s="242">
        <v>45201</v>
      </c>
      <c r="L33" s="91" t="s">
        <v>48</v>
      </c>
      <c r="M33" s="192">
        <v>0</v>
      </c>
      <c r="N33" s="192">
        <v>1.9668371846886501</v>
      </c>
      <c r="O33" s="192" t="s">
        <v>409</v>
      </c>
      <c r="P33" s="192">
        <v>0</v>
      </c>
      <c r="Q33" s="192" t="s">
        <v>409</v>
      </c>
      <c r="R33" s="192">
        <v>0</v>
      </c>
      <c r="S33" s="192">
        <v>7</v>
      </c>
      <c r="T33" s="192" t="s">
        <v>409</v>
      </c>
      <c r="U33" s="192">
        <v>70.7</v>
      </c>
      <c r="V33" s="192" t="s">
        <v>409</v>
      </c>
      <c r="W33" s="192" t="s">
        <v>409</v>
      </c>
      <c r="X33" s="192" t="s">
        <v>409</v>
      </c>
      <c r="Y33" s="192">
        <v>0</v>
      </c>
      <c r="Z33" s="192">
        <v>242.85714285714201</v>
      </c>
      <c r="AA33" s="34"/>
      <c r="AB33" s="34"/>
      <c r="AC33" s="192"/>
      <c r="AD33" s="192"/>
      <c r="AE33" s="192"/>
      <c r="AF33" s="192"/>
      <c r="AG33" s="192"/>
      <c r="AH33" s="192"/>
    </row>
    <row r="34" spans="1:34" x14ac:dyDescent="0.2">
      <c r="A34" s="84">
        <v>27</v>
      </c>
      <c r="B34" s="84" t="str">
        <f ca="1"/>
        <v>Brazil</v>
      </c>
      <c r="C34" s="84" t="str">
        <f ca="1"/>
        <v>BRA</v>
      </c>
      <c r="D34" s="219" t="str">
        <f ca="1"/>
        <v>LCN           Latin America &amp; Caribbean</v>
      </c>
      <c r="E34" s="219" t="str">
        <f ca="1"/>
        <v>IBRD</v>
      </c>
      <c r="F34" s="190" t="str">
        <f t="shared" ca="1" si="12"/>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2.4168818053046386</v>
      </c>
      <c r="H34" s="80" cm="1">
        <f t="array" ref="H34">IF(
    SUM(IF(
            ISNUMBER(
                IF(
                    $M$4:$AD$4,
                    (M34:AD34),
                    "")),
            1,
            0))
        =0,
    NA(),
    IF(
        Parameters!$D$15=1,
        IF(
            SUM(--(ISNUMBER(IF($M$4:$AD$4=1,(M34:AD34),""))))&gt;0,
            MAX(IF(
                ISNUMBER(M34:AD34),
                IF(
                    M$4:AD$4=1,
                    M34:AD34,
                    ""),
                "")),
            MAX(IF(
                ISNUMBER(M34:AD34),
                IF(
                    M$4:AD$4=2,
                    M34:AD34,
                    ""),
                ""))
        ),
        IF(
            Parameters!$D$16=1,
            IFERROR(
                AVERAGE(IF(
                    ISNUMBER(M34:AD34),
                    IF(
                        M$4:AD$4=1,
                        M34:AD34,
                        ""),
                    "")),
                AVERAGE(IF(
                    ISNUMBER(M34:AD34),
                    IF(
                        M$4:AD$4=2,
                        M34:AD34,
                        ""),
                    ""))
            ),
            IF(
                Parameters!$D$17=1,
                IFERROR(
                    IF(
                        OR(
                            IF(
                                ISNUMBER(M34:AD34),
                                IF(
                                    M$4:AD$4=1,
                                    M34:AD34,
                                    ""),
                                "")
                            =0),
                        0,
                        GEOMEAN(IF(
                            ISNUMBER(M34:AD34),
                            IF(
                                M$4:AD$4=1,
                                M34:AD34,
                                ""),
                            ""))
                    ),
                    IF(
                        OR(IF(
                            ISNUMBER(M34:AD34),
                            IF(
                                M$4:AD$4=2,
                                M34:AD34,
                                ""),
                            "")
                            =0),
                        0,
                        GEOMEAN(IF(
                            ISNUMBER(M34:AD34),
                            IF(
                                M$4:AD$4=2,
                                M34:AD34,
                                ""),
                            "")))
                )
            )
        )
    )
)</f>
        <v>2.8047274651613998</v>
      </c>
      <c r="I34" s="191" cm="1">
        <f t="array" ref="I34">IF(
    SUM(IF(
            ISNUMBER(
                IF(
                    $M$5:$AD$5,
                    (M34:AD34),
                    "")),
            1,
            0))
        =0,
    NA(),
    IF(
        Parameters!$D$15=1,
        IF(
            SUM(--(ISNUMBER(IF($M$5:$AD$5=1,(M34:AD34),""))))&gt;0,
            MAX(IF(
                ISNUMBER(M34:AD34),
                IF(
                    M$5:AD$5=1,
                    M34:AD34,
                    ""),
                "")),
            MAX(IF(
                ISNUMBER(M34:AD34),
                IF(
                    M$5:AD$5=2,
                    M34:AD34,
                    ""),
                ""))
        ),
        IF(
            Parameters!$D$16=1,
            IFERROR(
                AVERAGE(IF(
                    ISNUMBER(M34:AD34),
                    IF(
                        M$5:AD$5=1,
                        M34:AD34,
                        ""),
                    "")),
                AVERAGE(IF(
                    ISNUMBER(M34:AD34),
                    IF(
                        M$5:AD$5=2,
                        M34:AD34,
                        ""),
                    ""))
            ),
            IF(
                Parameters!$D$17=1,
                IFERROR(
                    IF(
                        OR(
                            IF(
                                ISNUMBER(M34:AD34),
                                IF(
                                    M$5:AD$5=1,
                                    M34:AD34,
                                    ""),
                                "")
                            =0),
                        0,
                        GEOMEAN(IF(
                            ISNUMBER(M34:AD34),
                            IF(
                                M$5:AD$5=1,
                                M34:AD34,
                                ""),
                            ""))
                    ),
                    IF(
                        OR(IF(
                            ISNUMBER(M34:AD34),
                            IF(
                                M$5:AD$5=2,
                                M34:AD34,
                                ""),
                            "")
                            =0),
                        0,
                        GEOMEAN(IF(
                            ISNUMBER(M34:AD34),
                            IF(
                                M$5:AD$5=2,
                                M34:AD34,
                                ""),
                            "")))
                )
            )
        )
    )
)</f>
        <v>2.0826685420847002</v>
      </c>
      <c r="J34" s="242">
        <v>45103</v>
      </c>
      <c r="K34" s="242">
        <v>45203</v>
      </c>
      <c r="L34" s="91" t="s">
        <v>50</v>
      </c>
      <c r="M34" s="192">
        <v>0</v>
      </c>
      <c r="N34" s="192">
        <v>2.8047274651613998</v>
      </c>
      <c r="O34" s="192">
        <v>2.0826685420847002</v>
      </c>
      <c r="P34" s="192">
        <v>0</v>
      </c>
      <c r="Q34" s="192" t="s">
        <v>409</v>
      </c>
      <c r="R34" s="192">
        <v>0</v>
      </c>
      <c r="S34" s="192">
        <v>0</v>
      </c>
      <c r="T34" s="192" t="s">
        <v>409</v>
      </c>
      <c r="U34" s="192">
        <v>74.5</v>
      </c>
      <c r="V34" s="192">
        <v>0.20826685420846999</v>
      </c>
      <c r="W34" s="192" t="s">
        <v>409</v>
      </c>
      <c r="X34" s="192" t="s">
        <v>409</v>
      </c>
      <c r="Y34" s="192">
        <v>0</v>
      </c>
      <c r="Z34" s="192">
        <v>-11.270638908829801</v>
      </c>
      <c r="AA34" s="34"/>
      <c r="AB34" s="34"/>
      <c r="AC34" s="192"/>
      <c r="AD34" s="192"/>
      <c r="AE34" s="192"/>
      <c r="AF34" s="192"/>
      <c r="AG34" s="192"/>
      <c r="AH34" s="192"/>
    </row>
    <row r="35" spans="1:34" x14ac:dyDescent="0.2">
      <c r="A35" s="84">
        <v>28</v>
      </c>
      <c r="B35" s="84" t="str">
        <f ca="1"/>
        <v>Barbados</v>
      </c>
      <c r="C35" s="84" t="str">
        <f ca="1"/>
        <v>BRB</v>
      </c>
      <c r="D35" s="219" t="str">
        <f ca="1"/>
        <v>LCN           Latin America &amp; Caribbean</v>
      </c>
      <c r="E35" s="219" t="str">
        <f ca="1"/>
        <v>NA</v>
      </c>
      <c r="F35" s="190" t="str">
        <f t="shared" ca="1" si="12"/>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$M$4:$AD$4,
                    (M35:AD35),
                    "")),
            1,
            0))
        =0,
    NA(),
    IF(
        Parameters!$D$15=1,
        IF(
            SUM(--(ISNUMBER(IF($M$4:$AD$4=1,(M35:AD35),""))))&gt;0,
            MAX(IF(
                ISNUMBER(M35:AD35),
                IF(
                    M$4:AD$4=1,
                    M35:AD35,
                    ""),
                "")),
            MAX(IF(
                ISNUMBER(M35:AD35),
                IF(
                    M$4:AD$4=2,
                    M35:AD35,
                    ""),
                ""))
        ),
        IF(
            Parameters!$D$16=1,
            IFERROR(
                AVERAGE(IF(
                    ISNUMBER(M35:AD35),
                    IF(
                        M$4:AD$4=1,
                        M35:AD35,
                        ""),
                    "")),
                AVERAGE(IF(
                    ISNUMBER(M35:AD35),
                    IF(
                        M$4:AD$4=2,
                        M35:AD35,
                        ""),
                    ""))
            ),
            IF(
                Parameters!$D$17=1,
                IFERROR(
                    IF(
                        OR(
                            IF(
                                ISNUMBER(M35:AD35),
                                IF(
                                    M$4:AD$4=1,
                                    M35:AD35,
                                    ""),
                                "")
                            =0),
                        0,
                        GEOMEAN(IF(
                            ISNUMBER(M35:AD35),
                            IF(
                                M$4:AD$4=1,
                                M35:AD35,
                                ""),
                            ""))
                    ),
                    IF(
                        OR(IF(
                            ISNUMBER(M35:AD35),
                            IF(
                                M$4:AD$4=2,
                                M35:AD35,
                                ""),
                            "")
                            =0),
                        0,
                        GEOMEAN(IF(
                            ISNUMBER(M35:AD35),
                            IF(
                                M$4:AD$4=2,
                                M35:AD35,
                                ""),
                            "")))
                )
            )
        )
    )
)</f>
        <v>0</v>
      </c>
      <c r="I35" s="191" cm="1">
        <f t="array" ref="I35">IF(
    SUM(IF(
            ISNUMBER(
                IF(
                    $M$5:$AD$5,
                    (M35:AD35),
                    "")),
            1,
            0))
        =0,
    NA(),
    IF(
        Parameters!$D$15=1,
        IF(
            SUM(--(ISNUMBER(IF($M$5:$AD$5=1,(M35:AD35),""))))&gt;0,
            MAX(IF(
                ISNUMBER(M35:AD35),
                IF(
                    M$5:AD$5=1,
                    M35:AD35,
                    ""),
                "")),
            MAX(IF(
                ISNUMBER(M35:AD35),
                IF(
                    M$5:AD$5=2,
                    M35:AD35,
                    ""),
                ""))
        ),
        IF(
            Parameters!$D$16=1,
            IFERROR(
                AVERAGE(IF(
                    ISNUMBER(M35:AD35),
                    IF(
                        M$5:AD$5=1,
                        M35:AD35,
                        ""),
                    "")),
                AVERAGE(IF(
                    ISNUMBER(M35:AD35),
                    IF(
                        M$5:AD$5=2,
                        M35:AD35,
                        ""),
                    ""))
            ),
            IF(
                Parameters!$D$17=1,
                IFERROR(
                    IF(
                        OR(
                            IF(
                                ISNUMBER(M35:AD35),
                                IF(
                                    M$5:AD$5=1,
                                    M35:AD35,
                                    ""),
                                "")
                            =0),
                        0,
                        GEOMEAN(IF(
                            ISNUMBER(M35:AD35),
                            IF(
                                M$5:AD$5=1,
                                M35:AD35,
                                ""),
                            ""))
                    ),
                    IF(
                        OR(IF(
                            ISNUMBER(M35:AD35),
                            IF(
                                M$5:AD$5=2,
                                M35:AD35,
                                ""),
                            "")
                            =0),
                        0,
                        GEOMEAN(IF(
                            ISNUMBER(M35:AD35),
                            IF(
                                M$5:AD$5=2,
                                M35:AD35,
                                ""),
                            "")))
                )
            )
        )
    )
)</f>
        <v>0</v>
      </c>
      <c r="J35" s="242">
        <v>45103</v>
      </c>
      <c r="K35" s="242">
        <v>44860</v>
      </c>
      <c r="L35" s="91" t="s">
        <v>52</v>
      </c>
      <c r="M35" s="192">
        <v>0</v>
      </c>
      <c r="N35" s="192">
        <v>0</v>
      </c>
      <c r="O35" s="192" t="s">
        <v>409</v>
      </c>
      <c r="P35" s="192">
        <v>0</v>
      </c>
      <c r="Q35" s="192" t="s">
        <v>409</v>
      </c>
      <c r="R35" s="192">
        <v>0</v>
      </c>
      <c r="S35" s="192" t="s">
        <v>409</v>
      </c>
      <c r="T35" s="192" t="s">
        <v>409</v>
      </c>
      <c r="U35" s="192">
        <v>45.4</v>
      </c>
      <c r="V35" s="192" t="s">
        <v>409</v>
      </c>
      <c r="W35" s="192" t="s">
        <v>409</v>
      </c>
      <c r="X35" s="192" t="s">
        <v>409</v>
      </c>
      <c r="Y35" s="192">
        <v>0</v>
      </c>
      <c r="Z35" s="192" t="s">
        <v>409</v>
      </c>
      <c r="AA35" s="34"/>
      <c r="AB35" s="34"/>
      <c r="AC35" s="192"/>
      <c r="AD35" s="192"/>
      <c r="AE35" s="192"/>
      <c r="AF35" s="192"/>
      <c r="AG35" s="192"/>
      <c r="AH35" s="192"/>
    </row>
    <row r="36" spans="1:34" x14ac:dyDescent="0.2">
      <c r="A36" s="84">
        <v>29</v>
      </c>
      <c r="B36" s="84" t="str">
        <f ca="1"/>
        <v>Brunei Darussalam</v>
      </c>
      <c r="C36" s="84" t="str">
        <f ca="1"/>
        <v>BRN</v>
      </c>
      <c r="D36" s="219" t="str">
        <f ca="1"/>
        <v>EAS           East Asia &amp; Pacific</v>
      </c>
      <c r="E36" s="219" t="str">
        <f ca="1"/>
        <v>NA</v>
      </c>
      <c r="F36" s="190" t="str">
        <f t="shared" ca="1" si="12"/>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$M$4:$AD$4,
                    (M36:AD36),
                    "")),
            1,
            0))
        =0,
    NA(),
    IF(
        Parameters!$D$15=1,
        IF(
            SUM(--(ISNUMBER(IF($M$4:$AD$4=1,(M36:AD36),""))))&gt;0,
            MAX(IF(
                ISNUMBER(M36:AD36),
                IF(
                    M$4:AD$4=1,
                    M36:AD36,
                    ""),
                "")),
            MAX(IF(
                ISNUMBER(M36:AD36),
                IF(
                    M$4:AD$4=2,
                    M36:AD36,
                    ""),
                ""))
        ),
        IF(
            Parameters!$D$16=1,
            IFERROR(
                AVERAGE(IF(
                    ISNUMBER(M36:AD36),
                    IF(
                        M$4:AD$4=1,
                        M36:AD36,
                        ""),
                    "")),
                AVERAGE(IF(
                    ISNUMBER(M36:AD36),
                    IF(
                        M$4:AD$4=2,
                        M36:AD36,
                        ""),
                    ""))
            ),
            IF(
                Parameters!$D$17=1,
                IFERROR(
                    IF(
                        OR(
                            IF(
                                ISNUMBER(M36:AD36),
                                IF(
                                    M$4:AD$4=1,
                                    M36:AD36,
                                    ""),
                                "")
                            =0),
                        0,
                        GEOMEAN(IF(
                            ISNUMBER(M36:AD36),
                            IF(
                                M$4:AD$4=1,
                                M36:AD36,
                                ""),
                            ""))
                    ),
                    IF(
                        OR(IF(
                            ISNUMBER(M36:AD36),
                            IF(
                                M$4:AD$4=2,
                                M36:AD36,
                                ""),
                            "")
                            =0),
                        0,
                        GEOMEAN(IF(
                            ISNUMBER(M36:AD36),
                            IF(
                                M$4:AD$4=2,
                                M36:AD36,
                                ""),
                            "")))
                )
            )
        )
    )
)</f>
        <v>0</v>
      </c>
      <c r="I36" s="191" cm="1">
        <f t="array" ref="I36">IF(
    SUM(IF(
            ISNUMBER(
                IF(
                    $M$5:$AD$5,
                    (M36:AD36),
                    "")),
            1,
            0))
        =0,
    NA(),
    IF(
        Parameters!$D$15=1,
        IF(
            SUM(--(ISNUMBER(IF($M$5:$AD$5=1,(M36:AD36),""))))&gt;0,
            MAX(IF(
                ISNUMBER(M36:AD36),
                IF(
                    M$5:AD$5=1,
                    M36:AD36,
                    ""),
                "")),
            MAX(IF(
                ISNUMBER(M36:AD36),
                IF(
                    M$5:AD$5=2,
                    M36:AD36,
                    ""),
                ""))
        ),
        IF(
            Parameters!$D$16=1,
            IFERROR(
                AVERAGE(IF(
                    ISNUMBER(M36:AD36),
                    IF(
                        M$5:AD$5=1,
                        M36:AD36,
                        ""),
                    "")),
                AVERAGE(IF(
                    ISNUMBER(M36:AD36),
                    IF(
                        M$5:AD$5=2,
                        M36:AD36,
                        ""),
                    ""))
            ),
            IF(
                Parameters!$D$17=1,
                IFERROR(
                    IF(
                        OR(
                            IF(
                                ISNUMBER(M36:AD36),
                                IF(
                                    M$5:AD$5=1,
                                    M36:AD36,
                                    ""),
                                "")
                            =0),
                        0,
                        GEOMEAN(IF(
                            ISNUMBER(M36:AD36),
                            IF(
                                M$5:AD$5=1,
                                M36:AD36,
                                ""),
                            ""))
                    ),
                    IF(
                        OR(IF(
                            ISNUMBER(M36:AD36),
                            IF(
                                M$5:AD$5=2,
                                M36:AD36,
                                ""),
                            "")
                            =0),
                        0,
                        GEOMEAN(IF(
                            ISNUMBER(M36:AD36),
                            IF(
                                M$5:AD$5=2,
                                M36:AD36,
                                ""),
                            "")))
                )
            )
        )
    )
)</f>
        <v>0</v>
      </c>
      <c r="J36" s="242">
        <v>45103</v>
      </c>
      <c r="K36" s="242">
        <v>44860</v>
      </c>
      <c r="L36" s="91" t="s">
        <v>54</v>
      </c>
      <c r="M36" s="192">
        <v>0</v>
      </c>
      <c r="N36" s="192">
        <v>0</v>
      </c>
      <c r="O36" s="192" t="s">
        <v>409</v>
      </c>
      <c r="P36" s="192">
        <v>0</v>
      </c>
      <c r="Q36" s="192" t="s">
        <v>409</v>
      </c>
      <c r="R36" s="192">
        <v>0</v>
      </c>
      <c r="S36" s="192" t="s">
        <v>409</v>
      </c>
      <c r="T36" s="192" t="s">
        <v>409</v>
      </c>
      <c r="U36" s="192">
        <v>54.7</v>
      </c>
      <c r="V36" s="192" t="s">
        <v>409</v>
      </c>
      <c r="W36" s="192" t="s">
        <v>409</v>
      </c>
      <c r="X36" s="192" t="s">
        <v>409</v>
      </c>
      <c r="Y36" s="192">
        <v>0</v>
      </c>
      <c r="Z36" s="192" t="s">
        <v>409</v>
      </c>
      <c r="AA36" s="34"/>
      <c r="AB36" s="34"/>
      <c r="AC36" s="192"/>
      <c r="AD36" s="192"/>
      <c r="AE36" s="192"/>
      <c r="AF36" s="192"/>
      <c r="AG36" s="192"/>
      <c r="AH36" s="192"/>
    </row>
    <row r="37" spans="1:34" x14ac:dyDescent="0.2">
      <c r="A37" s="84">
        <v>30</v>
      </c>
      <c r="B37" s="84" t="str">
        <f ca="1"/>
        <v>Bhutan</v>
      </c>
      <c r="C37" s="84" t="str">
        <f ca="1"/>
        <v>BTN</v>
      </c>
      <c r="D37" s="219" t="str">
        <f ca="1"/>
        <v>SAS           South Asia</v>
      </c>
      <c r="E37" s="219" t="str">
        <f ca="1"/>
        <v>IDA</v>
      </c>
      <c r="F37" s="190" t="str">
        <f t="shared" ca="1" si="12"/>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$M$4:$AD$4,
                    (M37:AD37),
                    "")),
            1,
            0))
        =0,
    NA(),
    IF(
        Parameters!$D$15=1,
        IF(
            SUM(--(ISNUMBER(IF($M$4:$AD$4=1,(M37:AD37),""))))&gt;0,
            MAX(IF(
                ISNUMBER(M37:AD37),
                IF(
                    M$4:AD$4=1,
                    M37:AD37,
                    ""),
                "")),
            MAX(IF(
                ISNUMBER(M37:AD37),
                IF(
                    M$4:AD$4=2,
                    M37:AD37,
                    ""),
                ""))
        ),
        IF(
            Parameters!$D$16=1,
            IFERROR(
                AVERAGE(IF(
                    ISNUMBER(M37:AD37),
                    IF(
                        M$4:AD$4=1,
                        M37:AD37,
                        ""),
                    "")),
                AVERAGE(IF(
                    ISNUMBER(M37:AD37),
                    IF(
                        M$4:AD$4=2,
                        M37:AD37,
                        ""),
                    ""))
            ),
            IF(
                Parameters!$D$17=1,
                IFERROR(
                    IF(
                        OR(
                            IF(
                                ISNUMBER(M37:AD37),
                                IF(
                                    M$4:AD$4=1,
                                    M37:AD37,
                                    ""),
                                "")
                            =0),
                        0,
                        GEOMEAN(IF(
                            ISNUMBER(M37:AD37),
                            IF(
                                M$4:AD$4=1,
                                M37:AD37,
                                ""),
                            ""))
                    ),
                    IF(
                        OR(IF(
                            ISNUMBER(M37:AD37),
                            IF(
                                M$4:AD$4=2,
                                M37:AD37,
                                ""),
                            "")
                            =0),
                        0,
                        GEOMEAN(IF(
                            ISNUMBER(M37:AD37),
                            IF(
                                M$4:AD$4=2,
                                M37:AD37,
                                ""),
                            "")))
                )
            )
        )
    )
)</f>
        <v>1.01869818310107</v>
      </c>
      <c r="I37" s="191" cm="1">
        <f t="array" ref="I37">IF(
    SUM(IF(
            ISNUMBER(
                IF(
                    $M$5:$AD$5,
                    (M37:AD37),
                    "")),
            1,
            0))
        =0,
    NA(),
    IF(
        Parameters!$D$15=1,
        IF(
            SUM(--(ISNUMBER(IF($M$5:$AD$5=1,(M37:AD37),""))))&gt;0,
            MAX(IF(
                ISNUMBER(M37:AD37),
                IF(
                    M$5:AD$5=1,
                    M37:AD37,
                    ""),
                "")),
            MAX(IF(
                ISNUMBER(M37:AD37),
                IF(
                    M$5:AD$5=2,
                    M37:AD37,
                    ""),
                ""))
        ),
        IF(
            Parameters!$D$16=1,
            IFERROR(
                AVERAGE(IF(
                    ISNUMBER(M37:AD37),
                    IF(
                        M$5:AD$5=1,
                        M37:AD37,
                        ""),
                    "")),
                AVERAGE(IF(
                    ISNUMBER(M37:AD37),
                    IF(
                        M$5:AD$5=2,
                        M37:AD37,
                        ""),
                    ""))
            ),
            IF(
                Parameters!$D$17=1,
                IFERROR(
                    IF(
                        OR(
                            IF(
                                ISNUMBER(M37:AD37),
                                IF(
                                    M$5:AD$5=1,
                                    M37:AD37,
                                    ""),
                                "")
                            =0),
                        0,
                        GEOMEAN(IF(
                            ISNUMBER(M37:AD37),
                            IF(
                                M$5:AD$5=1,
                                M37:AD37,
                                ""),
                            ""))
                    ),
                    IF(
                        OR(IF(
                            ISNUMBER(M37:AD37),
                            IF(
                                M$5:AD$5=2,
                                M37:AD37,
                                ""),
                            "")
                            =0),
                        0,
                        GEOMEAN(IF(
                            ISNUMBER(M37:AD37),
                            IF(
                                M$5:AD$5=2,
                                M37:AD37,
                                ""),
                            "")))
                )
            )
        )
    )
)</f>
        <v>0</v>
      </c>
      <c r="J37" s="242">
        <v>45103</v>
      </c>
      <c r="K37" s="242">
        <v>44860</v>
      </c>
      <c r="L37" s="91" t="s">
        <v>56</v>
      </c>
      <c r="M37" s="192">
        <v>0</v>
      </c>
      <c r="N37" s="192">
        <v>1.01869818310107</v>
      </c>
      <c r="O37" s="192" t="s">
        <v>409</v>
      </c>
      <c r="P37" s="192">
        <v>0</v>
      </c>
      <c r="Q37" s="192" t="s">
        <v>409</v>
      </c>
      <c r="R37" s="192">
        <v>0</v>
      </c>
      <c r="S37" s="192" t="s">
        <v>409</v>
      </c>
      <c r="T37" s="192" t="s">
        <v>409</v>
      </c>
      <c r="U37" s="192">
        <v>66.400000000000006</v>
      </c>
      <c r="V37" s="192" t="s">
        <v>409</v>
      </c>
      <c r="W37" s="192" t="s">
        <v>409</v>
      </c>
      <c r="X37" s="192" t="s">
        <v>409</v>
      </c>
      <c r="Y37" s="192">
        <v>0</v>
      </c>
      <c r="Z37" s="192" t="s">
        <v>409</v>
      </c>
      <c r="AA37" s="34"/>
      <c r="AB37" s="34"/>
      <c r="AC37" s="192"/>
      <c r="AD37" s="192"/>
      <c r="AE37" s="192"/>
      <c r="AF37" s="192"/>
      <c r="AG37" s="192"/>
      <c r="AH37" s="192"/>
    </row>
    <row r="38" spans="1:34" x14ac:dyDescent="0.2">
      <c r="A38" s="84">
        <v>31</v>
      </c>
      <c r="B38" s="84" t="str">
        <f ca="1"/>
        <v>Botswana</v>
      </c>
      <c r="C38" s="84" t="str">
        <f ca="1"/>
        <v>BWA</v>
      </c>
      <c r="D38" s="219" t="str">
        <f ca="1"/>
        <v>SSF           Sub-Saharan Africa</v>
      </c>
      <c r="E38" s="219" t="str">
        <f ca="1"/>
        <v>IBRD</v>
      </c>
      <c r="F38" s="190" t="str">
        <f t="shared" ca="1" si="12"/>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$M$4:$AD$4,
                    (M38:AD38),
                    "")),
            1,
            0))
        =0,
    NA(),
    IF(
        Parameters!$D$15=1,
        IF(
            SUM(--(ISNUMBER(IF($M$4:$AD$4=1,(M38:AD38),""))))&gt;0,
            MAX(IF(
                ISNUMBER(M38:AD38),
                IF(
                    M$4:AD$4=1,
                    M38:AD38,
                    ""),
                "")),
            MAX(IF(
                ISNUMBER(M38:AD38),
                IF(
                    M$4:AD$4=2,
                    M38:AD38,
                    ""),
                ""))
        ),
        IF(
            Parameters!$D$16=1,
            IFERROR(
                AVERAGE(IF(
                    ISNUMBER(M38:AD38),
                    IF(
                        M$4:AD$4=1,
                        M38:AD38,
                        ""),
                    "")),
                AVERAGE(IF(
                    ISNUMBER(M38:AD38),
                    IF(
                        M$4:AD$4=2,
                        M38:AD38,
                        ""),
                    ""))
            ),
            IF(
                Parameters!$D$17=1,
                IFERROR(
                    IF(
                        OR(
                            IF(
                                ISNUMBER(M38:AD38),
                                IF(
                                    M$4:AD$4=1,
                                    M38:AD38,
                                    ""),
                                "")
                            =0),
                        0,
                        GEOMEAN(IF(
                            ISNUMBER(M38:AD38),
                            IF(
                                M$4:AD$4=1,
                                M38:AD38,
                                ""),
                            ""))
                    ),
                    IF(
                        OR(IF(
                            ISNUMBER(M38:AD38),
                            IF(
                                M$4:AD$4=2,
                                M38:AD38,
                                ""),
                            "")
                            =0),
                        0,
                        GEOMEAN(IF(
                            ISNUMBER(M38:AD38),
                            IF(
                                M$4:AD$4=2,
                                M38:AD38,
                                ""),
                            "")))
                )
            )
        )
    )
)</f>
        <v>0</v>
      </c>
      <c r="I38" s="191" cm="1">
        <f t="array" ref="I38">IF(
    SUM(IF(
            ISNUMBER(
                IF(
                    $M$5:$AD$5,
                    (M38:AD38),
                    "")),
            1,
            0))
        =0,
    NA(),
    IF(
        Parameters!$D$15=1,
        IF(
            SUM(--(ISNUMBER(IF($M$5:$AD$5=1,(M38:AD38),""))))&gt;0,
            MAX(IF(
                ISNUMBER(M38:AD38),
                IF(
                    M$5:AD$5=1,
                    M38:AD38,
                    ""),
                "")),
            MAX(IF(
                ISNUMBER(M38:AD38),
                IF(
                    M$5:AD$5=2,
                    M38:AD38,
                    ""),
                ""))
        ),
        IF(
            Parameters!$D$16=1,
            IFERROR(
                AVERAGE(IF(
                    ISNUMBER(M38:AD38),
                    IF(
                        M$5:AD$5=1,
                        M38:AD38,
                        ""),
                    "")),
                AVERAGE(IF(
                    ISNUMBER(M38:AD38),
                    IF(
                        M$5:AD$5=2,
                        M38:AD38,
                        ""),
                    ""))
            ),
            IF(
                Parameters!$D$17=1,
                IFERROR(
                    IF(
                        OR(
                            IF(
                                ISNUMBER(M38:AD38),
                                IF(
                                    M$5:AD$5=1,
                                    M38:AD38,
                                    ""),
                                "")
                            =0),
                        0,
                        GEOMEAN(IF(
                            ISNUMBER(M38:AD38),
                            IF(
                                M$5:AD$5=1,
                                M38:AD38,
                                ""),
                            ""))
                    ),
                    IF(
                        OR(IF(
                            ISNUMBER(M38:AD38),
                            IF(
                                M$5:AD$5=2,
                                M38:AD38,
                                ""),
                            "")
                            =0),
                        0,
                        GEOMEAN(IF(
                            ISNUMBER(M38:AD38),
                            IF(
                                M$5:AD$5=2,
                                M38:AD38,
                                ""),
                            "")))
                )
            )
        )
    )
)</f>
        <v>0</v>
      </c>
      <c r="J38" s="242">
        <v>45103</v>
      </c>
      <c r="K38" s="242">
        <v>45142</v>
      </c>
      <c r="L38" s="91" t="s">
        <v>58</v>
      </c>
      <c r="M38" s="192">
        <v>0</v>
      </c>
      <c r="N38" s="192">
        <v>0</v>
      </c>
      <c r="O38" s="192" t="s">
        <v>409</v>
      </c>
      <c r="P38" s="192">
        <v>0</v>
      </c>
      <c r="Q38" s="192" t="s">
        <v>409</v>
      </c>
      <c r="R38" s="192">
        <v>0</v>
      </c>
      <c r="S38" s="192">
        <v>0</v>
      </c>
      <c r="T38" s="192" t="s">
        <v>409</v>
      </c>
      <c r="U38" s="192">
        <v>55.3</v>
      </c>
      <c r="V38" s="192" t="s">
        <v>409</v>
      </c>
      <c r="W38" s="192" t="s">
        <v>409</v>
      </c>
      <c r="X38" s="192" t="s">
        <v>409</v>
      </c>
      <c r="Y38" s="192">
        <v>0</v>
      </c>
      <c r="Z38" s="192">
        <v>-100</v>
      </c>
      <c r="AA38" s="34"/>
      <c r="AB38" s="34"/>
      <c r="AC38" s="192"/>
      <c r="AD38" s="192"/>
      <c r="AE38" s="192"/>
      <c r="AF38" s="192"/>
      <c r="AG38" s="192"/>
      <c r="AH38" s="192"/>
    </row>
    <row r="39" spans="1:34" x14ac:dyDescent="0.2">
      <c r="A39" s="84">
        <v>32</v>
      </c>
      <c r="B39" s="84" t="str">
        <f ca="1"/>
        <v>Central African Republic</v>
      </c>
      <c r="C39" s="84" t="str">
        <f ca="1"/>
        <v>CAF</v>
      </c>
      <c r="D39" s="219" t="str">
        <f ca="1"/>
        <v>SSF           Sub-Saharan Africa</v>
      </c>
      <c r="E39" s="219" t="str">
        <f ca="1"/>
        <v>IDA</v>
      </c>
      <c r="F39" s="190" t="str">
        <f t="shared" ca="1" si="12"/>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$M$4:$AD$4,
                    (M39:AD39),
                    "")),
            1,
            0))
        =0,
    NA(),
    IF(
        Parameters!$D$15=1,
        IF(
            SUM(--(ISNUMBER(IF($M$4:$AD$4=1,(M39:AD39),""))))&gt;0,
            MAX(IF(
                ISNUMBER(M39:AD39),
                IF(
                    M$4:AD$4=1,
                    M39:AD39,
                    ""),
                "")),
            MAX(IF(
                ISNUMBER(M39:AD39),
                IF(
                    M$4:AD$4=2,
                    M39:AD39,
                    ""),
                ""))
        ),
        IF(
            Parameters!$D$16=1,
            IFERROR(
                AVERAGE(IF(
                    ISNUMBER(M39:AD39),
                    IF(
                        M$4:AD$4=1,
                        M39:AD39,
                        ""),
                    "")),
                AVERAGE(IF(
                    ISNUMBER(M39:AD39),
                    IF(
                        M$4:AD$4=2,
                        M39:AD39,
                        ""),
                    ""))
            ),
            IF(
                Parameters!$D$17=1,
                IFERROR(
                    IF(
                        OR(
                            IF(
                                ISNUMBER(M39:AD39),
                                IF(
                                    M$4:AD$4=1,
                                    M39:AD39,
                                    ""),
                                "")
                            =0),
                        0,
                        GEOMEAN(IF(
                            ISNUMBER(M39:AD39),
                            IF(
                                M$4:AD$4=1,
                                M39:AD39,
                                ""),
                            ""))
                    ),
                    IF(
                        OR(IF(
                            ISNUMBER(M39:AD39),
                            IF(
                                M$4:AD$4=2,
                                M39:AD39,
                                ""),
                            "")
                            =0),
                        0,
                        GEOMEAN(IF(
                            ISNUMBER(M39:AD39),
                            IF(
                                M$4:AD$4=2,
                                M39:AD39,
                                ""),
                            "")))
                )
            )
        )
    )
)</f>
        <v>10</v>
      </c>
      <c r="I39" s="191" cm="1">
        <f t="array" ref="I39">IF(
    SUM(IF(
            ISNUMBER(
                IF(
                    $M$5:$AD$5,
                    (M39:AD39),
                    "")),
            1,
            0))
        =0,
    NA(),
    IF(
        Parameters!$D$15=1,
        IF(
            SUM(--(ISNUMBER(IF($M$5:$AD$5=1,(M39:AD39),""))))&gt;0,
            MAX(IF(
                ISNUMBER(M39:AD39),
                IF(
                    M$5:AD$5=1,
                    M39:AD39,
                    ""),
                "")),
            MAX(IF(
                ISNUMBER(M39:AD39),
                IF(
                    M$5:AD$5=2,
                    M39:AD39,
                    ""),
                ""))
        ),
        IF(
            Parameters!$D$16=1,
            IFERROR(
                AVERAGE(IF(
                    ISNUMBER(M39:AD39),
                    IF(
                        M$5:AD$5=1,
                        M39:AD39,
                        ""),
                    "")),
                AVERAGE(IF(
                    ISNUMBER(M39:AD39),
                    IF(
                        M$5:AD$5=2,
                        M39:AD39,
                        ""),
                    ""))
            ),
            IF(
                Parameters!$D$17=1,
                IFERROR(
                    IF(
                        OR(
                            IF(
                                ISNUMBER(M39:AD39),
                                IF(
                                    M$5:AD$5=1,
                                    M39:AD39,
                                    ""),
                                "")
                            =0),
                        0,
                        GEOMEAN(IF(
                            ISNUMBER(M39:AD39),
                            IF(
                                M$5:AD$5=1,
                                M39:AD39,
                                ""),
                            ""))
                    ),
                    IF(
                        OR(IF(
                            ISNUMBER(M39:AD39),
                            IF(
                                M$5:AD$5=2,
                                M39:AD39,
                                ""),
                            "")
                            =0),
                        0,
                        GEOMEAN(IF(
                            ISNUMBER(M39:AD39),
                            IF(
                                M$5:AD$5=2,
                                M39:AD39,
                                ""),
                            "")))
                )
            )
        )
    )
)</f>
        <v>0</v>
      </c>
      <c r="J39" s="242">
        <v>44778</v>
      </c>
      <c r="K39" s="242">
        <v>44753</v>
      </c>
      <c r="L39" s="91" t="s">
        <v>60</v>
      </c>
      <c r="M39" s="192">
        <v>10</v>
      </c>
      <c r="N39" s="192">
        <v>9.6842476627271097</v>
      </c>
      <c r="O39" s="192">
        <v>0</v>
      </c>
      <c r="P39" s="192">
        <v>0</v>
      </c>
      <c r="Q39" s="192" t="s">
        <v>409</v>
      </c>
      <c r="R39" s="192" t="s">
        <v>409</v>
      </c>
      <c r="S39" s="192">
        <v>0</v>
      </c>
      <c r="T39" s="192" t="s">
        <v>622</v>
      </c>
      <c r="U39" s="192">
        <v>105.7</v>
      </c>
      <c r="V39" s="192">
        <v>-0.144059857309912</v>
      </c>
      <c r="W39" s="192" t="s">
        <v>409</v>
      </c>
      <c r="X39" s="192" t="s">
        <v>409</v>
      </c>
      <c r="Y39" s="192" t="s">
        <v>409</v>
      </c>
      <c r="Z39" s="192">
        <v>-24.050632911392398</v>
      </c>
      <c r="AA39" s="34"/>
      <c r="AB39" s="34"/>
      <c r="AC39" s="192"/>
      <c r="AD39" s="192"/>
      <c r="AE39" s="192"/>
      <c r="AF39" s="192"/>
      <c r="AG39" s="192"/>
      <c r="AH39" s="192"/>
    </row>
    <row r="40" spans="1:34" x14ac:dyDescent="0.2">
      <c r="A40" s="84">
        <v>33</v>
      </c>
      <c r="B40" s="84" t="str">
        <f ca="1"/>
        <v>Canada</v>
      </c>
      <c r="C40" s="84" t="str">
        <f ca="1"/>
        <v>CAN</v>
      </c>
      <c r="D40" s="219" t="str">
        <f ca="1"/>
        <v>NAC           North America</v>
      </c>
      <c r="E40" s="219" t="str">
        <f ca="1"/>
        <v>NA</v>
      </c>
      <c r="F40" s="190" t="str">
        <f t="shared" ca="1" si="12"/>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$M$4:$AD$4,
                    (M40:AD40),
                    "")),
            1,
            0))
        =0,
    NA(),
    IF(
        Parameters!$D$15=1,
        IF(
            SUM(--(ISNUMBER(IF($M$4:$AD$4=1,(M40:AD40),""))))&gt;0,
            MAX(IF(
                ISNUMBER(M40:AD40),
                IF(
                    M$4:AD$4=1,
                    M40:AD40,
                    ""),
                "")),
            MAX(IF(
                ISNUMBER(M40:AD40),
                IF(
                    M$4:AD$4=2,
                    M40:AD40,
                    ""),
                ""))
        ),
        IF(
            Parameters!$D$16=1,
            IFERROR(
                AVERAGE(IF(
                    ISNUMBER(M40:AD40),
                    IF(
                        M$4:AD$4=1,
                        M40:AD40,
                        ""),
                    "")),
                AVERAGE(IF(
                    ISNUMBER(M40:AD40),
                    IF(
                        M$4:AD$4=2,
                        M40:AD40,
                        ""),
                    ""))
            ),
            IF(
                Parameters!$D$17=1,
                IFERROR(
                    IF(
                        OR(
                            IF(
                                ISNUMBER(M40:AD40),
                                IF(
                                    M$4:AD$4=1,
                                    M40:AD40,
                                    ""),
                                "")
                            =0),
                        0,
                        GEOMEAN(IF(
                            ISNUMBER(M40:AD40),
                            IF(
                                M$4:AD$4=1,
                                M40:AD40,
                                ""),
                            ""))
                    ),
                    IF(
                        OR(IF(
                            ISNUMBER(M40:AD40),
                            IF(
                                M$4:AD$4=2,
                                M40:AD40,
                                ""),
                            "")
                            =0),
                        0,
                        GEOMEAN(IF(
                            ISNUMBER(M40:AD40),
                            IF(
                                M$4:AD$4=2,
                                M40:AD40,
                                ""),
                            "")))
                )
            )
        )
    )
)</f>
        <v>0</v>
      </c>
      <c r="I40" s="191" cm="1">
        <f t="array" ref="I40">IF(
    SUM(IF(
            ISNUMBER(
                IF(
                    $M$5:$AD$5,
                    (M40:AD40),
                    "")),
            1,
            0))
        =0,
    NA(),
    IF(
        Parameters!$D$15=1,
        IF(
            SUM(--(ISNUMBER(IF($M$5:$AD$5=1,(M40:AD40),""))))&gt;0,
            MAX(IF(
                ISNUMBER(M40:AD40),
                IF(
                    M$5:AD$5=1,
                    M40:AD40,
                    ""),
                "")),
            MAX(IF(
                ISNUMBER(M40:AD40),
                IF(
                    M$5:AD$5=2,
                    M40:AD40,
                    ""),
                ""))
        ),
        IF(
            Parameters!$D$16=1,
            IFERROR(
                AVERAGE(IF(
                    ISNUMBER(M40:AD40),
                    IF(
                        M$5:AD$5=1,
                        M40:AD40,
                        ""),
                    "")),
                AVERAGE(IF(
                    ISNUMBER(M40:AD40),
                    IF(
                        M$5:AD$5=2,
                        M40:AD40,
                        ""),
                    ""))
            ),
            IF(
                Parameters!$D$17=1,
                IFERROR(
                    IF(
                        OR(
                            IF(
                                ISNUMBER(M40:AD40),
                                IF(
                                    M$5:AD$5=1,
                                    M40:AD40,
                                    ""),
                                "")
                            =0),
                        0,
                        GEOMEAN(IF(
                            ISNUMBER(M40:AD40),
                            IF(
                                M$5:AD$5=1,
                                M40:AD40,
                                ""),
                            ""))
                    ),
                    IF(
                        OR(IF(
                            ISNUMBER(M40:AD40),
                            IF(
                                M$5:AD$5=2,
                                M40:AD40,
                                ""),
                            "")
                            =0),
                        0,
                        GEOMEAN(IF(
                            ISNUMBER(M40:AD40),
                            IF(
                                M$5:AD$5=2,
                                M40:AD40,
                                ""),
                            "")))
                )
            )
        )
    )
)</f>
        <v>7</v>
      </c>
      <c r="J40" s="242">
        <v>45103</v>
      </c>
      <c r="K40" s="242">
        <v>45142</v>
      </c>
      <c r="L40" s="91" t="s">
        <v>62</v>
      </c>
      <c r="M40" s="192">
        <v>0</v>
      </c>
      <c r="N40" s="192">
        <v>0</v>
      </c>
      <c r="O40" s="192" t="s">
        <v>409</v>
      </c>
      <c r="P40" s="192">
        <v>0</v>
      </c>
      <c r="Q40" s="192" t="s">
        <v>409</v>
      </c>
      <c r="R40" s="192">
        <v>7</v>
      </c>
      <c r="S40" s="192">
        <v>0</v>
      </c>
      <c r="T40" s="192" t="s">
        <v>409</v>
      </c>
      <c r="U40" s="192">
        <v>18.899999999999999</v>
      </c>
      <c r="V40" s="192" t="s">
        <v>409</v>
      </c>
      <c r="W40" s="192" t="s">
        <v>409</v>
      </c>
      <c r="X40" s="192" t="s">
        <v>409</v>
      </c>
      <c r="Y40" s="192">
        <v>0.14285714285714199</v>
      </c>
      <c r="Z40" s="192">
        <v>-100</v>
      </c>
      <c r="AA40" s="34"/>
      <c r="AB40" s="34"/>
      <c r="AC40" s="192"/>
      <c r="AD40" s="192"/>
      <c r="AE40" s="192"/>
      <c r="AF40" s="192"/>
      <c r="AG40" s="192"/>
      <c r="AH40" s="192"/>
    </row>
    <row r="41" spans="1:34" x14ac:dyDescent="0.2">
      <c r="A41" s="84">
        <v>34</v>
      </c>
      <c r="B41" s="84" t="str">
        <f ca="1"/>
        <v>Switzerland</v>
      </c>
      <c r="C41" s="84" t="str">
        <f ca="1"/>
        <v>CHE</v>
      </c>
      <c r="D41" s="219" t="str">
        <f ca="1"/>
        <v>ECS           Europe &amp; Central Asia</v>
      </c>
      <c r="E41" s="219" t="str">
        <f ca="1"/>
        <v>NA</v>
      </c>
      <c r="F41" s="190" t="str">
        <f t="shared" ca="1" si="12"/>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$M$4:$AD$4,
                    (M41:AD41),
                    "")),
            1,
            0))
        =0,
    NA(),
    IF(
        Parameters!$D$15=1,
        IF(
            SUM(--(ISNUMBER(IF($M$4:$AD$4=1,(M41:AD41),""))))&gt;0,
            MAX(IF(
                ISNUMBER(M41:AD41),
                IF(
                    M$4:AD$4=1,
                    M41:AD41,
                    ""),
                "")),
            MAX(IF(
                ISNUMBER(M41:AD41),
                IF(
                    M$4:AD$4=2,
                    M41:AD41,
                    ""),
                ""))
        ),
        IF(
            Parameters!$D$16=1,
            IFERROR(
                AVERAGE(IF(
                    ISNUMBER(M41:AD41),
                    IF(
                        M$4:AD$4=1,
                        M41:AD41,
                        ""),
                    "")),
                AVERAGE(IF(
                    ISNUMBER(M41:AD41),
                    IF(
                        M$4:AD$4=2,
                        M41:AD41,
                        ""),
                    ""))
            ),
            IF(
                Parameters!$D$17=1,
                IFERROR(
                    IF(
                        OR(
                            IF(
                                ISNUMBER(M41:AD41),
                                IF(
                                    M$4:AD$4=1,
                                    M41:AD41,
                                    ""),
                                "")
                            =0),
                        0,
                        GEOMEAN(IF(
                            ISNUMBER(M41:AD41),
                            IF(
                                M$4:AD$4=1,
                                M41:AD41,
                                ""),
                            ""))
                    ),
                    IF(
                        OR(IF(
                            ISNUMBER(M41:AD41),
                            IF(
                                M$4:AD$4=2,
                                M41:AD41,
                                ""),
                            "")
                            =0),
                        0,
                        GEOMEAN(IF(
                            ISNUMBER(M41:AD41),
                            IF(
                                M$4:AD$4=2,
                                M41:AD41,
                                ""),
                            "")))
                )
            )
        )
    )
)</f>
        <v>0</v>
      </c>
      <c r="I41" s="191" cm="1">
        <f t="array" ref="I41">IF(
    SUM(IF(
            ISNUMBER(
                IF(
                    $M$5:$AD$5,
                    (M41:AD41),
                    "")),
            1,
            0))
        =0,
    NA(),
    IF(
        Parameters!$D$15=1,
        IF(
            SUM(--(ISNUMBER(IF($M$5:$AD$5=1,(M41:AD41),""))))&gt;0,
            MAX(IF(
                ISNUMBER(M41:AD41),
                IF(
                    M$5:AD$5=1,
                    M41:AD41,
                    ""),
                "")),
            MAX(IF(
                ISNUMBER(M41:AD41),
                IF(
                    M$5:AD$5=2,
                    M41:AD41,
                    ""),
                ""))
        ),
        IF(
            Parameters!$D$16=1,
            IFERROR(
                AVERAGE(IF(
                    ISNUMBER(M41:AD41),
                    IF(
                        M$5:AD$5=1,
                        M41:AD41,
                        ""),
                    "")),
                AVERAGE(IF(
                    ISNUMBER(M41:AD41),
                    IF(
                        M$5:AD$5=2,
                        M41:AD41,
                        ""),
                    ""))
            ),
            IF(
                Parameters!$D$17=1,
                IFERROR(
                    IF(
                        OR(
                            IF(
                                ISNUMBER(M41:AD41),
                                IF(
                                    M$5:AD$5=1,
                                    M41:AD41,
                                    ""),
                                "")
                            =0),
                        0,
                        GEOMEAN(IF(
                            ISNUMBER(M41:AD41),
                            IF(
                                M$5:AD$5=1,
                                M41:AD41,
                                ""),
                            ""))
                    ),
                    IF(
                        OR(IF(
                            ISNUMBER(M41:AD41),
                            IF(
                                M$5:AD$5=2,
                                M41:AD41,
                                ""),
                            "")
                            =0),
                        0,
                        GEOMEAN(IF(
                            ISNUMBER(M41:AD41),
                            IF(
                                M$5:AD$5=2,
                                M41:AD41,
                                ""),
                            "")))
                )
            )
        )
    )
)</f>
        <v>0</v>
      </c>
      <c r="J41" s="242">
        <v>45103</v>
      </c>
      <c r="K41" s="242">
        <v>44860</v>
      </c>
      <c r="L41" s="91" t="s">
        <v>64</v>
      </c>
      <c r="M41" s="192">
        <v>0</v>
      </c>
      <c r="N41" s="192">
        <v>0</v>
      </c>
      <c r="O41" s="192" t="s">
        <v>409</v>
      </c>
      <c r="P41" s="192">
        <v>0</v>
      </c>
      <c r="Q41" s="192" t="s">
        <v>409</v>
      </c>
      <c r="R41" s="192">
        <v>0</v>
      </c>
      <c r="S41" s="192" t="s">
        <v>409</v>
      </c>
      <c r="T41" s="192" t="s">
        <v>409</v>
      </c>
      <c r="U41" s="192">
        <v>17.8</v>
      </c>
      <c r="V41" s="192" t="s">
        <v>409</v>
      </c>
      <c r="W41" s="192" t="s">
        <v>409</v>
      </c>
      <c r="X41" s="192" t="s">
        <v>409</v>
      </c>
      <c r="Y41" s="192">
        <v>0</v>
      </c>
      <c r="Z41" s="192" t="s">
        <v>409</v>
      </c>
      <c r="AA41" s="34"/>
      <c r="AB41" s="34"/>
      <c r="AC41" s="192"/>
      <c r="AD41" s="192"/>
      <c r="AE41" s="192"/>
      <c r="AF41" s="192"/>
      <c r="AG41" s="192"/>
      <c r="AH41" s="192"/>
    </row>
    <row r="42" spans="1:34" x14ac:dyDescent="0.2">
      <c r="A42" s="84">
        <v>35</v>
      </c>
      <c r="B42" s="84" t="str">
        <f ca="1"/>
        <v>Channel Islands</v>
      </c>
      <c r="C42" s="84" t="str">
        <f ca="1"/>
        <v>CHI</v>
      </c>
      <c r="D42" s="219" t="str">
        <f ca="1"/>
        <v>ECS           Europe &amp; Central Asia</v>
      </c>
      <c r="E42" s="219" t="str">
        <f ca="1"/>
        <v>NA</v>
      </c>
      <c r="F42" s="190" t="str">
        <f t="shared" ca="1" si="12"/>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cm="1">
        <f t="array" ref="H42">IF(
    SUM(IF(
            ISNUMBER(
                IF(
                    $M$4:$AD$4,
                    (M42:AD42),
                    "")),
            1,
            0))
        =0,
    NA(),
    IF(
        Parameters!$D$15=1,
        IF(
            SUM(--(ISNUMBER(IF($M$4:$AD$4=1,(M42:AD42),""))))&gt;0,
            MAX(IF(
                ISNUMBER(M42:AD42),
                IF(
                    M$4:AD$4=1,
                    M42:AD42,
                    ""),
                "")),
            MAX(IF(
                ISNUMBER(M42:AD42),
                IF(
                    M$4:AD$4=2,
                    M42:AD42,
                    ""),
                ""))
        ),
        IF(
            Parameters!$D$16=1,
            IFERROR(
                AVERAGE(IF(
                    ISNUMBER(M42:AD42),
                    IF(
                        M$4:AD$4=1,
                        M42:AD42,
                        ""),
                    "")),
                AVERAGE(IF(
                    ISNUMBER(M42:AD42),
                    IF(
                        M$4:AD$4=2,
                        M42:AD42,
                        ""),
                    ""))
            ),
            IF(
                Parameters!$D$17=1,
                IFERROR(
                    IF(
                        OR(
                            IF(
                                ISNUMBER(M42:AD42),
                                IF(
                                    M$4:AD$4=1,
                                    M42:AD42,
                                    ""),
                                "")
                            =0),
                        0,
                        GEOMEAN(IF(
                            ISNUMBER(M42:AD42),
                            IF(
                                M$4:AD$4=1,
                                M42:AD42,
                                ""),
                            ""))
                    ),
                    IF(
                        OR(IF(
                            ISNUMBER(M42:AD42),
                            IF(
                                M$4:AD$4=2,
                                M42:AD42,
                                ""),
                            "")
                            =0),
                        0,
                        GEOMEAN(IF(
                            ISNUMBER(M42:AD42),
                            IF(
                                M$4:AD$4=2,
                                M42:AD42,
                                ""),
                            "")))
                )
            )
        )
    )
)</f>
        <v>0</v>
      </c>
      <c r="I42" s="191" cm="1">
        <f t="array" ref="I42">IF(
    SUM(IF(
            ISNUMBER(
                IF(
                    $M$5:$AD$5,
                    (M42:AD42),
                    "")),
            1,
            0))
        =0,
    NA(),
    IF(
        Parameters!$D$15=1,
        IF(
            SUM(--(ISNUMBER(IF($M$5:$AD$5=1,(M42:AD42),""))))&gt;0,
            MAX(IF(
                ISNUMBER(M42:AD42),
                IF(
                    M$5:AD$5=1,
                    M42:AD42,
                    ""),
                "")),
            MAX(IF(
                ISNUMBER(M42:AD42),
                IF(
                    M$5:AD$5=2,
                    M42:AD42,
                    ""),
                ""))
        ),
        IF(
            Parameters!$D$16=1,
            IFERROR(
                AVERAGE(IF(
                    ISNUMBER(M42:AD42),
                    IF(
                        M$5:AD$5=1,
                        M42:AD42,
                        ""),
                    "")),
                AVERAGE(IF(
                    ISNUMBER(M42:AD42),
                    IF(
                        M$5:AD$5=2,
                        M42:AD42,
                        ""),
                    ""))
            ),
            IF(
                Parameters!$D$17=1,
                IFERROR(
                    IF(
                        OR(
                            IF(
                                ISNUMBER(M42:AD42),
                                IF(
                                    M$5:AD$5=1,
                                    M42:AD42,
                                    ""),
                                "")
                            =0),
                        0,
                        GEOMEAN(IF(
                            ISNUMBER(M42:AD42),
                            IF(
                                M$5:AD$5=1,
                                M42:AD42,
                                ""),
                            ""))
                    ),
                    IF(
                        OR(IF(
                            ISNUMBER(M42:AD42),
                            IF(
                                M$5:AD$5=2,
                                M42:AD42,
                                ""),
                            "")
                            =0),
                        0,
                        GEOMEAN(IF(
                            ISNUMBER(M42:AD42),
                            IF(
                                M$5:AD$5=2,
                                M42:AD42,
                                ""),
                            "")))
                )
            )
        )
    )
)</f>
        <v>0</v>
      </c>
      <c r="J42" s="242" t="s">
        <v>409</v>
      </c>
      <c r="K42" s="242" t="s">
        <v>409</v>
      </c>
      <c r="L42" s="91" t="s">
        <v>698</v>
      </c>
      <c r="M42" s="192">
        <v>0</v>
      </c>
      <c r="N42" s="192" t="s">
        <v>409</v>
      </c>
      <c r="O42" s="192" t="s">
        <v>409</v>
      </c>
      <c r="P42" s="192">
        <v>0</v>
      </c>
      <c r="Q42" s="192" t="s">
        <v>409</v>
      </c>
      <c r="R42" s="192" t="s">
        <v>409</v>
      </c>
      <c r="S42" s="192" t="s">
        <v>409</v>
      </c>
      <c r="T42" s="192" t="s">
        <v>409</v>
      </c>
      <c r="U42" s="192" t="s">
        <v>409</v>
      </c>
      <c r="V42" s="192" t="s">
        <v>409</v>
      </c>
      <c r="W42" s="192" t="s">
        <v>409</v>
      </c>
      <c r="X42" s="192" t="s">
        <v>409</v>
      </c>
      <c r="Y42" s="192" t="s">
        <v>409</v>
      </c>
      <c r="Z42" s="192" t="s">
        <v>409</v>
      </c>
      <c r="AA42" s="34"/>
      <c r="AB42" s="34"/>
      <c r="AC42" s="192"/>
      <c r="AD42" s="192"/>
      <c r="AE42" s="192"/>
      <c r="AF42" s="192"/>
      <c r="AG42" s="192"/>
      <c r="AH42" s="192"/>
    </row>
    <row r="43" spans="1:34" x14ac:dyDescent="0.2">
      <c r="A43" s="84">
        <v>36</v>
      </c>
      <c r="B43" s="84" t="str">
        <f ca="1"/>
        <v>Chile</v>
      </c>
      <c r="C43" s="84" t="str">
        <f ca="1"/>
        <v>CHL</v>
      </c>
      <c r="D43" s="219" t="str">
        <f ca="1"/>
        <v>LCN           Latin America &amp; Caribbean</v>
      </c>
      <c r="E43" s="219" t="str">
        <f ca="1"/>
        <v>IBRD</v>
      </c>
      <c r="F43" s="190" t="str">
        <f t="shared" ca="1" si="12"/>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$M$4:$AD$4,
                    (M43:AD43),
                    "")),
            1,
            0))
        =0,
    NA(),
    IF(
        Parameters!$D$15=1,
        IF(
            SUM(--(ISNUMBER(IF($M$4:$AD$4=1,(M43:AD43),""))))&gt;0,
            MAX(IF(
                ISNUMBER(M43:AD43),
                IF(
                    M$4:AD$4=1,
                    M43:AD43,
                    ""),
                "")),
            MAX(IF(
                ISNUMBER(M43:AD43),
                IF(
                    M$4:AD$4=2,
                    M43:AD43,
                    ""),
                ""))
        ),
        IF(
            Parameters!$D$16=1,
            IFERROR(
                AVERAGE(IF(
                    ISNUMBER(M43:AD43),
                    IF(
                        M$4:AD$4=1,
                        M43:AD43,
                        ""),
                    "")),
                AVERAGE(IF(
                    ISNUMBER(M43:AD43),
                    IF(
                        M$4:AD$4=2,
                        M43:AD43,
                        ""),
                    ""))
            ),
            IF(
                Parameters!$D$17=1,
                IFERROR(
                    IF(
                        OR(
                            IF(
                                ISNUMBER(M43:AD43),
                                IF(
                                    M$4:AD$4=1,
                                    M43:AD43,
                                    ""),
                                "")
                            =0),
                        0,
                        GEOMEAN(IF(
                            ISNUMBER(M43:AD43),
                            IF(
                                M$4:AD$4=1,
                                M43:AD43,
                                ""),
                            ""))
                    ),
                    IF(
                        OR(IF(
                            ISNUMBER(M43:AD43),
                            IF(
                                M$4:AD$4=2,
                                M43:AD43,
                                ""),
                            "")
                            =0),
                        0,
                        GEOMEAN(IF(
                            ISNUMBER(M43:AD43),
                            IF(
                                M$4:AD$4=2,
                                M43:AD43,
                                ""),
                            "")))
                )
            )
        )
    )
)</f>
        <v>0</v>
      </c>
      <c r="I43" s="191" cm="1">
        <f t="array" ref="I43">IF(
    SUM(IF(
            ISNUMBER(
                IF(
                    $M$5:$AD$5,
                    (M43:AD43),
                    "")),
            1,
            0))
        =0,
    NA(),
    IF(
        Parameters!$D$15=1,
        IF(
            SUM(--(ISNUMBER(IF($M$5:$AD$5=1,(M43:AD43),""))))&gt;0,
            MAX(IF(
                ISNUMBER(M43:AD43),
                IF(
                    M$5:AD$5=1,
                    M43:AD43,
                    ""),
                "")),
            MAX(IF(
                ISNUMBER(M43:AD43),
                IF(
                    M$5:AD$5=2,
                    M43:AD43,
                    ""),
                ""))
        ),
        IF(
            Parameters!$D$16=1,
            IFERROR(
                AVERAGE(IF(
                    ISNUMBER(M43:AD43),
                    IF(
                        M$5:AD$5=1,
                        M43:AD43,
                        ""),
                    "")),
                AVERAGE(IF(
                    ISNUMBER(M43:AD43),
                    IF(
                        M$5:AD$5=2,
                        M43:AD43,
                        ""),
                    ""))
            ),
            IF(
                Parameters!$D$17=1,
                IFERROR(
                    IF(
                        OR(
                            IF(
                                ISNUMBER(M43:AD43),
                                IF(
                                    M$5:AD$5=1,
                                    M43:AD43,
                                    ""),
                                "")
                            =0),
                        0,
                        GEOMEAN(IF(
                            ISNUMBER(M43:AD43),
                            IF(
                                M$5:AD$5=1,
                                M43:AD43,
                                ""),
                            ""))
                    ),
                    IF(
                        OR(IF(
                            ISNUMBER(M43:AD43),
                            IF(
                                M$5:AD$5=2,
                                M43:AD43,
                                ""),
                            "")
                            =0),
                        0,
                        GEOMEAN(IF(
                            ISNUMBER(M43:AD43),
                            IF(
                                M$5:AD$5=2,
                                M43:AD43,
                                ""),
                            "")))
                )
            )
        )
    )
)</f>
        <v>0</v>
      </c>
      <c r="J43" s="242">
        <v>45103</v>
      </c>
      <c r="K43" s="242">
        <v>45169</v>
      </c>
      <c r="L43" s="91" t="s">
        <v>66</v>
      </c>
      <c r="M43" s="192">
        <v>0</v>
      </c>
      <c r="N43" s="192">
        <v>0</v>
      </c>
      <c r="O43" s="192" t="s">
        <v>409</v>
      </c>
      <c r="P43" s="192">
        <v>0</v>
      </c>
      <c r="Q43" s="192" t="s">
        <v>409</v>
      </c>
      <c r="R43" s="192">
        <v>0</v>
      </c>
      <c r="S43" s="192">
        <v>0</v>
      </c>
      <c r="T43" s="192" t="s">
        <v>409</v>
      </c>
      <c r="U43" s="192">
        <v>42.2</v>
      </c>
      <c r="V43" s="192" t="s">
        <v>409</v>
      </c>
      <c r="W43" s="192" t="s">
        <v>409</v>
      </c>
      <c r="X43" s="192" t="s">
        <v>409</v>
      </c>
      <c r="Y43" s="192">
        <v>-0.14285714285714199</v>
      </c>
      <c r="Z43" s="192">
        <v>-100</v>
      </c>
      <c r="AA43" s="34"/>
      <c r="AB43" s="34"/>
      <c r="AC43" s="192"/>
      <c r="AD43" s="192"/>
      <c r="AE43" s="192"/>
      <c r="AF43" s="192"/>
      <c r="AG43" s="192"/>
      <c r="AH43" s="192"/>
    </row>
    <row r="44" spans="1:34" x14ac:dyDescent="0.2">
      <c r="A44" s="84">
        <v>37</v>
      </c>
      <c r="B44" s="84" t="str">
        <f ca="1"/>
        <v>China</v>
      </c>
      <c r="C44" s="84" t="str">
        <f ca="1"/>
        <v>CHN</v>
      </c>
      <c r="D44" s="219" t="str">
        <f ca="1"/>
        <v>EAS           East Asia &amp; Pacific</v>
      </c>
      <c r="E44" s="219" t="str">
        <f ca="1"/>
        <v>IBRD</v>
      </c>
      <c r="F44" s="190" t="str">
        <f t="shared" ca="1" si="12"/>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$M$4:$AD$4,
                    (M44:AD44),
                    "")),
            1,
            0))
        =0,
    NA(),
    IF(
        Parameters!$D$15=1,
        IF(
            SUM(--(ISNUMBER(IF($M$4:$AD$4=1,(M44:AD44),""))))&gt;0,
            MAX(IF(
                ISNUMBER(M44:AD44),
                IF(
                    M$4:AD$4=1,
                    M44:AD44,
                    ""),
                "")),
            MAX(IF(
                ISNUMBER(M44:AD44),
                IF(
                    M$4:AD$4=2,
                    M44:AD44,
                    ""),
                ""))
        ),
        IF(
            Parameters!$D$16=1,
            IFERROR(
                AVERAGE(IF(
                    ISNUMBER(M44:AD44),
                    IF(
                        M$4:AD$4=1,
                        M44:AD44,
                        ""),
                    "")),
                AVERAGE(IF(
                    ISNUMBER(M44:AD44),
                    IF(
                        M$4:AD$4=2,
                        M44:AD44,
                        ""),
                    ""))
            ),
            IF(
                Parameters!$D$17=1,
                IFERROR(
                    IF(
                        OR(
                            IF(
                                ISNUMBER(M44:AD44),
                                IF(
                                    M$4:AD$4=1,
                                    M44:AD44,
                                    ""),
                                "")
                            =0),
                        0,
                        GEOMEAN(IF(
                            ISNUMBER(M44:AD44),
                            IF(
                                M$4:AD$4=1,
                                M44:AD44,
                                ""),
                            ""))
                    ),
                    IF(
                        OR(IF(
                            ISNUMBER(M44:AD44),
                            IF(
                                M$4:AD$4=2,
                                M44:AD44,
                                ""),
                            "")
                            =0),
                        0,
                        GEOMEAN(IF(
                            ISNUMBER(M44:AD44),
                            IF(
                                M$4:AD$4=2,
                                M44:AD44,
                                ""),
                            "")))
                )
            )
        )
    )
)</f>
        <v>0.73205150820250398</v>
      </c>
      <c r="I44" s="191" cm="1">
        <f t="array" ref="I44">IF(
    SUM(IF(
            ISNUMBER(
                IF(
                    $M$5:$AD$5,
                    (M44:AD44),
                    "")),
            1,
            0))
        =0,
    NA(),
    IF(
        Parameters!$D$15=1,
        IF(
            SUM(--(ISNUMBER(IF($M$5:$AD$5=1,(M44:AD44),""))))&gt;0,
            MAX(IF(
                ISNUMBER(M44:AD44),
                IF(
                    M$5:AD$5=1,
                    M44:AD44,
                    ""),
                "")),
            MAX(IF(
                ISNUMBER(M44:AD44),
                IF(
                    M$5:AD$5=2,
                    M44:AD44,
                    ""),
                ""))
        ),
        IF(
            Parameters!$D$16=1,
            IFERROR(
                AVERAGE(IF(
                    ISNUMBER(M44:AD44),
                    IF(
                        M$5:AD$5=1,
                        M44:AD44,
                        ""),
                    "")),
                AVERAGE(IF(
                    ISNUMBER(M44:AD44),
                    IF(
                        M$5:AD$5=2,
                        M44:AD44,
                        ""),
                    ""))
            ),
            IF(
                Parameters!$D$17=1,
                IFERROR(
                    IF(
                        OR(
                            IF(
                                ISNUMBER(M44:AD44),
                                IF(
                                    M$5:AD$5=1,
                                    M44:AD44,
                                    ""),
                                "")
                            =0),
                        0,
                        GEOMEAN(IF(
                            ISNUMBER(M44:AD44),
                            IF(
                                M$5:AD$5=1,
                                M44:AD44,
                                ""),
                            ""))
                    ),
                    IF(
                        OR(IF(
                            ISNUMBER(M44:AD44),
                            IF(
                                M$5:AD$5=2,
                                M44:AD44,
                                ""),
                            "")
                            =0),
                        0,
                        GEOMEAN(IF(
                            ISNUMBER(M44:AD44),
                            IF(
                                M$5:AD$5=2,
                                M44:AD44,
                                ""),
                            "")))
                )
            )
        )
    )
)</f>
        <v>0</v>
      </c>
      <c r="J44" s="242">
        <v>45103</v>
      </c>
      <c r="K44" s="242">
        <v>45142</v>
      </c>
      <c r="L44" s="91" t="s">
        <v>68</v>
      </c>
      <c r="M44" s="192">
        <v>0</v>
      </c>
      <c r="N44" s="192">
        <v>0.73205150820250398</v>
      </c>
      <c r="O44" s="192" t="s">
        <v>409</v>
      </c>
      <c r="P44" s="192">
        <v>0</v>
      </c>
      <c r="Q44" s="192" t="s">
        <v>409</v>
      </c>
      <c r="R44" s="192">
        <v>0</v>
      </c>
      <c r="S44" s="192">
        <v>0</v>
      </c>
      <c r="T44" s="192" t="s">
        <v>409</v>
      </c>
      <c r="U44" s="192">
        <v>65.099999999999994</v>
      </c>
      <c r="V44" s="192" t="s">
        <v>409</v>
      </c>
      <c r="W44" s="192" t="s">
        <v>409</v>
      </c>
      <c r="X44" s="192" t="s">
        <v>409</v>
      </c>
      <c r="Y44" s="192">
        <v>0</v>
      </c>
      <c r="Z44" s="192">
        <v>-100</v>
      </c>
      <c r="AA44" s="34"/>
      <c r="AB44" s="34"/>
      <c r="AC44" s="192"/>
      <c r="AD44" s="192"/>
      <c r="AE44" s="192"/>
      <c r="AF44" s="192"/>
      <c r="AG44" s="192"/>
      <c r="AH44" s="192"/>
    </row>
    <row r="45" spans="1:34" x14ac:dyDescent="0.2">
      <c r="A45" s="84">
        <v>38</v>
      </c>
      <c r="B45" s="84" t="str">
        <f ca="1"/>
        <v>Côte d’Ivoire</v>
      </c>
      <c r="C45" s="84" t="str">
        <f ca="1"/>
        <v>CIV</v>
      </c>
      <c r="D45" s="219" t="str">
        <f ca="1"/>
        <v>SSF           Sub-Saharan Africa</v>
      </c>
      <c r="E45" s="219" t="str">
        <f ca="1"/>
        <v>IDA</v>
      </c>
      <c r="F45" s="190" t="str">
        <f t="shared" ca="1" si="12"/>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$M$4:$AD$4,
                    (M45:AD45),
                    "")),
            1,
            0))
        =0,
    NA(),
    IF(
        Parameters!$D$15=1,
        IF(
            SUM(--(ISNUMBER(IF($M$4:$AD$4=1,(M45:AD45),""))))&gt;0,
            MAX(IF(
                ISNUMBER(M45:AD45),
                IF(
                    M$4:AD$4=1,
                    M45:AD45,
                    ""),
                "")),
            MAX(IF(
                ISNUMBER(M45:AD45),
                IF(
                    M$4:AD$4=2,
                    M45:AD45,
                    ""),
                ""))
        ),
        IF(
            Parameters!$D$16=1,
            IFERROR(
                AVERAGE(IF(
                    ISNUMBER(M45:AD45),
                    IF(
                        M$4:AD$4=1,
                        M45:AD45,
                        ""),
                    "")),
                AVERAGE(IF(
                    ISNUMBER(M45:AD45),
                    IF(
                        M$4:AD$4=2,
                        M45:AD45,
                        ""),
                    ""))
            ),
            IF(
                Parameters!$D$17=1,
                IFERROR(
                    IF(
                        OR(
                            IF(
                                ISNUMBER(M45:AD45),
                                IF(
                                    M$4:AD$4=1,
                                    M45:AD45,
                                    ""),
                                "")
                            =0),
                        0,
                        GEOMEAN(IF(
                            ISNUMBER(M45:AD45),
                            IF(
                                M$4:AD$4=1,
                                M45:AD45,
                                ""),
                            ""))
                    ),
                    IF(
                        OR(IF(
                            ISNUMBER(M45:AD45),
                            IF(
                                M$4:AD$4=2,
                                M45:AD45,
                                ""),
                            "")
                            =0),
                        0,
                        GEOMEAN(IF(
                            ISNUMBER(M45:AD45),
                            IF(
                                M$4:AD$4=2,
                                M45:AD45,
                                ""),
                            "")))
                )
            )
        )
    )
)</f>
        <v>5.5829952372552398</v>
      </c>
      <c r="I45" s="191" cm="1">
        <f t="array" ref="I45">IF(
    SUM(IF(
            ISNUMBER(
                IF(
                    $M$5:$AD$5,
                    (M45:AD45),
                    "")),
            1,
            0))
        =0,
    NA(),
    IF(
        Parameters!$D$15=1,
        IF(
            SUM(--(ISNUMBER(IF($M$5:$AD$5=1,(M45:AD45),""))))&gt;0,
            MAX(IF(
                ISNUMBER(M45:AD45),
                IF(
                    M$5:AD$5=1,
                    M45:AD45,
                    ""),
                "")),
            MAX(IF(
                ISNUMBER(M45:AD45),
                IF(
                    M$5:AD$5=2,
                    M45:AD45,
                    ""),
                ""))
        ),
        IF(
            Parameters!$D$16=1,
            IFERROR(
                AVERAGE(IF(
                    ISNUMBER(M45:AD45),
                    IF(
                        M$5:AD$5=1,
                        M45:AD45,
                        ""),
                    "")),
                AVERAGE(IF(
                    ISNUMBER(M45:AD45),
                    IF(
                        M$5:AD$5=2,
                        M45:AD45,
                        ""),
                    ""))
            ),
            IF(
                Parameters!$D$17=1,
                IFERROR(
                    IF(
                        OR(
                            IF(
                                ISNUMBER(M45:AD45),
                                IF(
                                    M$5:AD$5=1,
                                    M45:AD45,
                                    ""),
                                "")
                            =0),
                        0,
                        GEOMEAN(IF(
                            ISNUMBER(M45:AD45),
                            IF(
                                M$5:AD$5=1,
                                M45:AD45,
                                ""),
                            ""))
                    ),
                    IF(
                        OR(IF(
                            ISNUMBER(M45:AD45),
                            IF(
                                M$5:AD$5=2,
                                M45:AD45,
                                ""),
                            "")
                            =0),
                        0,
                        GEOMEAN(IF(
                            ISNUMBER(M45:AD45),
                            IF(
                                M$5:AD$5=2,
                                M45:AD45,
                                ""),
                            "")))
                )
            )
        )
    )
)</f>
        <v>0</v>
      </c>
      <c r="J45" s="242">
        <v>45103</v>
      </c>
      <c r="K45" s="242">
        <v>45180</v>
      </c>
      <c r="L45" s="91" t="s">
        <v>69</v>
      </c>
      <c r="M45" s="192">
        <v>0</v>
      </c>
      <c r="N45" s="192">
        <v>5.5829952372552398</v>
      </c>
      <c r="O45" s="192" t="s">
        <v>409</v>
      </c>
      <c r="P45" s="192">
        <v>0</v>
      </c>
      <c r="Q45" s="192" t="s">
        <v>409</v>
      </c>
      <c r="R45" s="192">
        <v>0</v>
      </c>
      <c r="S45" s="192">
        <v>0</v>
      </c>
      <c r="T45" s="192" t="s">
        <v>409</v>
      </c>
      <c r="U45" s="192">
        <v>87.1</v>
      </c>
      <c r="V45" s="192" t="s">
        <v>409</v>
      </c>
      <c r="W45" s="192" t="s">
        <v>409</v>
      </c>
      <c r="X45" s="192" t="s">
        <v>409</v>
      </c>
      <c r="Y45" s="192">
        <v>-0.214285714285714</v>
      </c>
      <c r="Z45" s="192">
        <v>-100</v>
      </c>
      <c r="AA45" s="34"/>
      <c r="AB45" s="34"/>
      <c r="AC45" s="192"/>
      <c r="AD45" s="192"/>
      <c r="AE45" s="192"/>
      <c r="AF45" s="192"/>
      <c r="AG45" s="192"/>
      <c r="AH45" s="192"/>
    </row>
    <row r="46" spans="1:34" x14ac:dyDescent="0.2">
      <c r="A46" s="84">
        <v>39</v>
      </c>
      <c r="B46" s="84" t="str">
        <f ca="1"/>
        <v>Cameroon</v>
      </c>
      <c r="C46" s="84" t="str">
        <f ca="1"/>
        <v>CMR</v>
      </c>
      <c r="D46" s="219" t="str">
        <f ca="1"/>
        <v>SSF           Sub-Saharan Africa</v>
      </c>
      <c r="E46" s="219" t="str">
        <f ca="1"/>
        <v>Blend</v>
      </c>
      <c r="F46" s="190" t="str">
        <f t="shared" ca="1" si="12"/>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10</v>
      </c>
      <c r="H46" s="80" cm="1">
        <f t="array" ref="H46">IF(
    SUM(IF(
            ISNUMBER(
                IF(
                    $M$4:$AD$4,
                    (M46:AD46),
                    "")),
            1,
            0))
        =0,
    NA(),
    IF(
        Parameters!$D$15=1,
        IF(
            SUM(--(ISNUMBER(IF($M$4:$AD$4=1,(M46:AD46),""))))&gt;0,
            MAX(IF(
                ISNUMBER(M46:AD46),
                IF(
                    M$4:AD$4=1,
                    M46:AD46,
                    ""),
                "")),
            MAX(IF(
                ISNUMBER(M46:AD46),
                IF(
                    M$4:AD$4=2,
                    M46:AD46,
                    ""),
                ""))
        ),
        IF(
            Parameters!$D$16=1,
            IFERROR(
                AVERAGE(IF(
                    ISNUMBER(M46:AD46),
                    IF(
                        M$4:AD$4=1,
                        M46:AD46,
                        ""),
                    "")),
                AVERAGE(IF(
                    ISNUMBER(M46:AD46),
                    IF(
                        M$4:AD$4=2,
                        M46:AD46,
                        ""),
                    ""))
            ),
            IF(
                Parameters!$D$17=1,
                IFERROR(
                    IF(
                        OR(
                            IF(
                                ISNUMBER(M46:AD46),
                                IF(
                                    M$4:AD$4=1,
                                    M46:AD46,
                                    ""),
                                "")
                            =0),
                        0,
                        GEOMEAN(IF(
                            ISNUMBER(M46:AD46),
                            IF(
                                M$4:AD$4=1,
                                M46:AD46,
                                ""),
                            ""))
                    ),
                    IF(
                        OR(IF(
                            ISNUMBER(M46:AD46),
                            IF(
                                M$4:AD$4=2,
                                M46:AD46,
                                ""),
                            "")
                            =0),
                        0,
                        GEOMEAN(IF(
                            ISNUMBER(M46:AD46),
                            IF(
                                M$4:AD$4=2,
                                M46:AD46,
                                ""),
                            "")))
                )
            )
        )
    )
)</f>
        <v>10</v>
      </c>
      <c r="I46" s="191" cm="1">
        <f t="array" ref="I46">IF(
    SUM(IF(
            ISNUMBER(
                IF(
                    $M$5:$AD$5,
                    (M46:AD46),
                    "")),
            1,
            0))
        =0,
    NA(),
    IF(
        Parameters!$D$15=1,
        IF(
            SUM(--(ISNUMBER(IF($M$5:$AD$5=1,(M46:AD46),""))))&gt;0,
            MAX(IF(
                ISNUMBER(M46:AD46),
                IF(
                    M$5:AD$5=1,
                    M46:AD46,
                    ""),
                "")),
            MAX(IF(
                ISNUMBER(M46:AD46),
                IF(
                    M$5:AD$5=2,
                    M46:AD46,
                    ""),
                ""))
        ),
        IF(
            Parameters!$D$16=1,
            IFERROR(
                AVERAGE(IF(
                    ISNUMBER(M46:AD46),
                    IF(
                        M$5:AD$5=1,
                        M46:AD46,
                        ""),
                    "")),
                AVERAGE(IF(
                    ISNUMBER(M46:AD46),
                    IF(
                        M$5:AD$5=2,
                        M46:AD46,
                        ""),
                    ""))
            ),
            IF(
                Parameters!$D$17=1,
                IFERROR(
                    IF(
                        OR(
                            IF(
                                ISNUMBER(M46:AD46),
                                IF(
                                    M$5:AD$5=1,
                                    M46:AD46,
                                    ""),
                                "")
                            =0),
                        0,
                        GEOMEAN(IF(
                            ISNUMBER(M46:AD46),
                            IF(
                                M$5:AD$5=1,
                                M46:AD46,
                                ""),
                            ""))
                    ),
                    IF(
                        OR(IF(
                            ISNUMBER(M46:AD46),
                            IF(
                                M$5:AD$5=2,
                                M46:AD46,
                                ""),
                            "")
                            =0),
                        0,
                        GEOMEAN(IF(
                            ISNUMBER(M46:AD46),
                            IF(
                                M$5:AD$5=2,
                                M46:AD46,
                                ""),
                            "")))
                )
            )
        )
    )
)</f>
        <v>10</v>
      </c>
      <c r="J46" s="242">
        <v>44778</v>
      </c>
      <c r="K46" s="242">
        <v>45203</v>
      </c>
      <c r="L46" s="91" t="s">
        <v>71</v>
      </c>
      <c r="M46" s="192">
        <v>10</v>
      </c>
      <c r="N46" s="192">
        <v>7.1044275886399699</v>
      </c>
      <c r="O46" s="192">
        <v>0</v>
      </c>
      <c r="P46" s="192">
        <v>0</v>
      </c>
      <c r="Q46" s="192" t="s">
        <v>409</v>
      </c>
      <c r="R46" s="192">
        <v>0</v>
      </c>
      <c r="S46" s="192">
        <v>10</v>
      </c>
      <c r="T46" s="192" t="s">
        <v>622</v>
      </c>
      <c r="U46" s="192">
        <v>94</v>
      </c>
      <c r="V46" s="192">
        <v>-0.26900975437060498</v>
      </c>
      <c r="W46" s="192" t="s">
        <v>409</v>
      </c>
      <c r="X46" s="192" t="s">
        <v>409</v>
      </c>
      <c r="Y46" s="192">
        <v>0</v>
      </c>
      <c r="Z46" s="192">
        <v>29.147982062780201</v>
      </c>
      <c r="AA46" s="34"/>
      <c r="AB46" s="34"/>
      <c r="AC46" s="192"/>
      <c r="AD46" s="192"/>
      <c r="AE46" s="192"/>
      <c r="AF46" s="192"/>
      <c r="AG46" s="192"/>
      <c r="AH46" s="192"/>
    </row>
    <row r="47" spans="1:34" x14ac:dyDescent="0.2">
      <c r="A47" s="84">
        <v>40</v>
      </c>
      <c r="B47" s="84" t="str">
        <f ca="1"/>
        <v>Congo, Dem. Rep.</v>
      </c>
      <c r="C47" s="84" t="str">
        <f ca="1"/>
        <v>COD</v>
      </c>
      <c r="D47" s="219" t="str">
        <f ca="1"/>
        <v>SSF           Sub-Saharan Africa</v>
      </c>
      <c r="E47" s="219" t="str">
        <f ca="1"/>
        <v>IDA</v>
      </c>
      <c r="F47" s="190" t="str">
        <f t="shared" ca="1" si="12"/>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0</v>
      </c>
      <c r="H47" s="80" cm="1">
        <f t="array" ref="H47">IF(
    SUM(IF(
            ISNUMBER(
                IF(
                    $M$4:$AD$4,
                    (M47:AD47),
                    "")),
            1,
            0))
        =0,
    NA(),
    IF(
        Parameters!$D$15=1,
        IF(
            SUM(--(ISNUMBER(IF($M$4:$AD$4=1,(M47:AD47),""))))&gt;0,
            MAX(IF(
                ISNUMBER(M47:AD47),
                IF(
                    M$4:AD$4=1,
                    M47:AD47,
                    ""),
                "")),
            MAX(IF(
                ISNUMBER(M47:AD47),
                IF(
                    M$4:AD$4=2,
                    M47:AD47,
                    ""),
                ""))
        ),
        IF(
            Parameters!$D$16=1,
            IFERROR(
                AVERAGE(IF(
                    ISNUMBER(M47:AD47),
                    IF(
                        M$4:AD$4=1,
                        M47:AD47,
                        ""),
                    "")),
                AVERAGE(IF(
                    ISNUMBER(M47:AD47),
                    IF(
                        M$4:AD$4=2,
                        M47:AD47,
                        ""),
                    ""))
            ),
            IF(
                Parameters!$D$17=1,
                IFERROR(
                    IF(
                        OR(
                            IF(
                                ISNUMBER(M47:AD47),
                                IF(
                                    M$4:AD$4=1,
                                    M47:AD47,
                                    ""),
                                "")
                            =0),
                        0,
                        GEOMEAN(IF(
                            ISNUMBER(M47:AD47),
                            IF(
                                M$4:AD$4=1,
                                M47:AD47,
                                ""),
                            ""))
                    ),
                    IF(
                        OR(IF(
                            ISNUMBER(M47:AD47),
                            IF(
                                M$4:AD$4=2,
                                M47:AD47,
                                ""),
                            "")
                            =0),
                        0,
                        GEOMEAN(IF(
                            ISNUMBER(M47:AD47),
                            IF(
                                M$4:AD$4=2,
                                M47:AD47,
                                ""),
                            "")))
                )
            )
        )
    )
)</f>
        <v>10</v>
      </c>
      <c r="I47" s="191" cm="1">
        <f t="array" ref="I47">IF(
    SUM(IF(
            ISNUMBER(
                IF(
                    $M$5:$AD$5,
                    (M47:AD47),
                    "")),
            1,
            0))
        =0,
    NA(),
    IF(
        Parameters!$D$15=1,
        IF(
            SUM(--(ISNUMBER(IF($M$5:$AD$5=1,(M47:AD47),""))))&gt;0,
            MAX(IF(
                ISNUMBER(M47:AD47),
                IF(
                    M$5:AD$5=1,
                    M47:AD47,
                    ""),
                "")),
            MAX(IF(
                ISNUMBER(M47:AD47),
                IF(
                    M$5:AD$5=2,
                    M47:AD47,
                    ""),
                ""))
        ),
        IF(
            Parameters!$D$16=1,
            IFERROR(
                AVERAGE(IF(
                    ISNUMBER(M47:AD47),
                    IF(
                        M$5:AD$5=1,
                        M47:AD47,
                        ""),
                    "")),
                AVERAGE(IF(
                    ISNUMBER(M47:AD47),
                    IF(
                        M$5:AD$5=2,
                        M47:AD47,
                        ""),
                    ""))
            ),
            IF(
                Parameters!$D$17=1,
                IFERROR(
                    IF(
                        OR(
                            IF(
                                ISNUMBER(M47:AD47),
                                IF(
                                    M$5:AD$5=1,
                                    M47:AD47,
                                    ""),
                                "")
                            =0),
                        0,
                        GEOMEAN(IF(
                            ISNUMBER(M47:AD47),
                            IF(
                                M$5:AD$5=1,
                                M47:AD47,
                                ""),
                            ""))
                    ),
                    IF(
                        OR(IF(
                            ISNUMBER(M47:AD47),
                            IF(
                                M$5:AD$5=2,
                                M47:AD47,
                                ""),
                            "")
                            =0),
                        0,
                        GEOMEAN(IF(
                            ISNUMBER(M47:AD47),
                            IF(
                                M$5:AD$5=2,
                                M47:AD47,
                                ""),
                            "")))
                )
            )
        )
    )
)</f>
        <v>0</v>
      </c>
      <c r="J47" s="242">
        <v>45103</v>
      </c>
      <c r="K47" s="242">
        <v>44753</v>
      </c>
      <c r="L47" s="91" t="s">
        <v>72</v>
      </c>
      <c r="M47" s="192">
        <v>10</v>
      </c>
      <c r="N47" s="192">
        <v>10</v>
      </c>
      <c r="O47" s="192">
        <v>0</v>
      </c>
      <c r="P47" s="192">
        <v>0</v>
      </c>
      <c r="Q47" s="192" t="s">
        <v>409</v>
      </c>
      <c r="R47" s="192">
        <v>0</v>
      </c>
      <c r="S47" s="192">
        <v>0</v>
      </c>
      <c r="T47" s="192" t="s">
        <v>622</v>
      </c>
      <c r="U47" s="192">
        <v>107.2</v>
      </c>
      <c r="V47" s="192">
        <v>-1.3228462588308001</v>
      </c>
      <c r="W47" s="192" t="s">
        <v>409</v>
      </c>
      <c r="X47" s="192" t="s">
        <v>409</v>
      </c>
      <c r="Y47" s="192">
        <v>0</v>
      </c>
      <c r="Z47" s="192">
        <v>-20.279720279720198</v>
      </c>
      <c r="AA47" s="34"/>
      <c r="AB47" s="34"/>
      <c r="AC47" s="192"/>
      <c r="AD47" s="192"/>
      <c r="AE47" s="192"/>
      <c r="AF47" s="192"/>
      <c r="AG47" s="192"/>
      <c r="AH47" s="192"/>
    </row>
    <row r="48" spans="1:34" x14ac:dyDescent="0.2">
      <c r="A48" s="84">
        <v>41</v>
      </c>
      <c r="B48" s="84" t="str">
        <f ca="1"/>
        <v>Congo, Rep.</v>
      </c>
      <c r="C48" s="84" t="str">
        <f ca="1"/>
        <v>COG</v>
      </c>
      <c r="D48" s="219" t="str">
        <f ca="1"/>
        <v>SSF           Sub-Saharan Africa</v>
      </c>
      <c r="E48" s="219" t="str">
        <f ca="1"/>
        <v>Blend</v>
      </c>
      <c r="F48" s="190" t="str">
        <f t="shared" ca="1" si="12"/>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$M$4:$AD$4,
                    (M48:AD48),
                    "")),
            1,
            0))
        =0,
    NA(),
    IF(
        Parameters!$D$15=1,
        IF(
            SUM(--(ISNUMBER(IF($M$4:$AD$4=1,(M48:AD48),""))))&gt;0,
            MAX(IF(
                ISNUMBER(M48:AD48),
                IF(
                    M$4:AD$4=1,
                    M48:AD48,
                    ""),
                "")),
            MAX(IF(
                ISNUMBER(M48:AD48),
                IF(
                    M$4:AD$4=2,
                    M48:AD48,
                    ""),
                ""))
        ),
        IF(
            Parameters!$D$16=1,
            IFERROR(
                AVERAGE(IF(
                    ISNUMBER(M48:AD48),
                    IF(
                        M$4:AD$4=1,
                        M48:AD48,
                        ""),
                    "")),
                AVERAGE(IF(
                    ISNUMBER(M48:AD48),
                    IF(
                        M$4:AD$4=2,
                        M48:AD48,
                        ""),
                    ""))
            ),
            IF(
                Parameters!$D$17=1,
                IFERROR(
                    IF(
                        OR(
                            IF(
                                ISNUMBER(M48:AD48),
                                IF(
                                    M$4:AD$4=1,
                                    M48:AD48,
                                    ""),
                                "")
                            =0),
                        0,
                        GEOMEAN(IF(
                            ISNUMBER(M48:AD48),
                            IF(
                                M$4:AD$4=1,
                                M48:AD48,
                                ""),
                            ""))
                    ),
                    IF(
                        OR(IF(
                            ISNUMBER(M48:AD48),
                            IF(
                                M$4:AD$4=2,
                                M48:AD48,
                                ""),
                            "")
                            =0),
                        0,
                        GEOMEAN(IF(
                            ISNUMBER(M48:AD48),
                            IF(
                                M$4:AD$4=2,
                                M48:AD48,
                                ""),
                            "")))
                )
            )
        )
    )
)</f>
        <v>10</v>
      </c>
      <c r="I48" s="191" cm="1">
        <f t="array" ref="I48">IF(
    SUM(IF(
            ISNUMBER(
                IF(
                    $M$5:$AD$5,
                    (M48:AD48),
                    "")),
            1,
            0))
        =0,
    NA(),
    IF(
        Parameters!$D$15=1,
        IF(
            SUM(--(ISNUMBER(IF($M$5:$AD$5=1,(M48:AD48),""))))&gt;0,
            MAX(IF(
                ISNUMBER(M48:AD48),
                IF(
                    M$5:AD$5=1,
                    M48:AD48,
                    ""),
                "")),
            MAX(IF(
                ISNUMBER(M48:AD48),
                IF(
                    M$5:AD$5=2,
                    M48:AD48,
                    ""),
                ""))
        ),
        IF(
            Parameters!$D$16=1,
            IFERROR(
                AVERAGE(IF(
                    ISNUMBER(M48:AD48),
                    IF(
                        M$5:AD$5=1,
                        M48:AD48,
                        ""),
                    "")),
                AVERAGE(IF(
                    ISNUMBER(M48:AD48),
                    IF(
                        M$5:AD$5=2,
                        M48:AD48,
                        ""),
                    ""))
            ),
            IF(
                Parameters!$D$17=1,
                IFERROR(
                    IF(
                        OR(
                            IF(
                                ISNUMBER(M48:AD48),
                                IF(
                                    M$5:AD$5=1,
                                    M48:AD48,
                                    ""),
                                "")
                            =0),
                        0,
                        GEOMEAN(IF(
                            ISNUMBER(M48:AD48),
                            IF(
                                M$5:AD$5=1,
                                M48:AD48,
                                ""),
                            ""))
                    ),
                    IF(
                        OR(IF(
                            ISNUMBER(M48:AD48),
                            IF(
                                M$5:AD$5=2,
                                M48:AD48,
                                ""),
                            "")
                            =0),
                        0,
                        GEOMEAN(IF(
                            ISNUMBER(M48:AD48),
                            IF(
                                M$5:AD$5=2,
                                M48:AD48,
                                ""),
                            "")))
                )
            )
        )
    )
)</f>
        <v>0</v>
      </c>
      <c r="J48" s="242">
        <v>44778</v>
      </c>
      <c r="K48" s="242">
        <v>44753</v>
      </c>
      <c r="L48" s="91" t="s">
        <v>73</v>
      </c>
      <c r="M48" s="192">
        <v>10</v>
      </c>
      <c r="N48" s="192">
        <v>6.3767860292820604</v>
      </c>
      <c r="O48" s="192" t="s">
        <v>409</v>
      </c>
      <c r="P48" s="192">
        <v>0</v>
      </c>
      <c r="Q48" s="192" t="s">
        <v>409</v>
      </c>
      <c r="R48" s="192">
        <v>0</v>
      </c>
      <c r="S48" s="192">
        <v>0</v>
      </c>
      <c r="T48" s="192" t="s">
        <v>623</v>
      </c>
      <c r="U48" s="192">
        <v>90.7</v>
      </c>
      <c r="V48" s="192" t="s">
        <v>409</v>
      </c>
      <c r="W48" s="192" t="s">
        <v>409</v>
      </c>
      <c r="X48" s="192" t="s">
        <v>409</v>
      </c>
      <c r="Y48" s="192">
        <v>0</v>
      </c>
      <c r="Z48" s="192">
        <v>-100</v>
      </c>
      <c r="AA48" s="34"/>
      <c r="AB48" s="34"/>
      <c r="AC48" s="192"/>
      <c r="AD48" s="192"/>
      <c r="AE48" s="192"/>
      <c r="AF48" s="192"/>
      <c r="AG48" s="192"/>
      <c r="AH48" s="192"/>
    </row>
    <row r="49" spans="1:34" x14ac:dyDescent="0.2">
      <c r="A49" s="84">
        <v>42</v>
      </c>
      <c r="B49" s="84" t="str">
        <f ca="1"/>
        <v>Colombia</v>
      </c>
      <c r="C49" s="84" t="str">
        <f ca="1"/>
        <v>COL</v>
      </c>
      <c r="D49" s="219" t="str">
        <f ca="1"/>
        <v>LCN           Latin America &amp; Caribbean</v>
      </c>
      <c r="E49" s="219" t="str">
        <f ca="1"/>
        <v>IBRD</v>
      </c>
      <c r="F49" s="190" t="str">
        <f t="shared" ca="1" si="12"/>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$M$4:$AD$4,
                    (M49:AD49),
                    "")),
            1,
            0))
        =0,
    NA(),
    IF(
        Parameters!$D$15=1,
        IF(
            SUM(--(ISNUMBER(IF($M$4:$AD$4=1,(M49:AD49),""))))&gt;0,
            MAX(IF(
                ISNUMBER(M49:AD49),
                IF(
                    M$4:AD$4=1,
                    M49:AD49,
                    ""),
                "")),
            MAX(IF(
                ISNUMBER(M49:AD49),
                IF(
                    M$4:AD$4=2,
                    M49:AD49,
                    ""),
                ""))
        ),
        IF(
            Parameters!$D$16=1,
            IFERROR(
                AVERAGE(IF(
                    ISNUMBER(M49:AD49),
                    IF(
                        M$4:AD$4=1,
                        M49:AD49,
                        ""),
                    "")),
                AVERAGE(IF(
                    ISNUMBER(M49:AD49),
                    IF(
                        M$4:AD$4=2,
                        M49:AD49,
                        ""),
                    ""))
            ),
            IF(
                Parameters!$D$17=1,
                IFERROR(
                    IF(
                        OR(
                            IF(
                                ISNUMBER(M49:AD49),
                                IF(
                                    M$4:AD$4=1,
                                    M49:AD49,
                                    ""),
                                "")
                            =0),
                        0,
                        GEOMEAN(IF(
                            ISNUMBER(M49:AD49),
                            IF(
                                M$4:AD$4=1,
                                M49:AD49,
                                ""),
                            ""))
                    ),
                    IF(
                        OR(IF(
                            ISNUMBER(M49:AD49),
                            IF(
                                M$4:AD$4=2,
                                M49:AD49,
                                ""),
                            "")
                            =0),
                        0,
                        GEOMEAN(IF(
                            ISNUMBER(M49:AD49),
                            IF(
                                M$4:AD$4=2,
                                M49:AD49,
                                ""),
                            "")))
                )
            )
        )
    )
)</f>
        <v>3.5985182571882102</v>
      </c>
      <c r="I49" s="191" cm="1">
        <f t="array" ref="I49">IF(
    SUM(IF(
            ISNUMBER(
                IF(
                    $M$5:$AD$5,
                    (M49:AD49),
                    "")),
            1,
            0))
        =0,
    NA(),
    IF(
        Parameters!$D$15=1,
        IF(
            SUM(--(ISNUMBER(IF($M$5:$AD$5=1,(M49:AD49),""))))&gt;0,
            MAX(IF(
                ISNUMBER(M49:AD49),
                IF(
                    M$5:AD$5=1,
                    M49:AD49,
                    ""),
                "")),
            MAX(IF(
                ISNUMBER(M49:AD49),
                IF(
                    M$5:AD$5=2,
                    M49:AD49,
                    ""),
                ""))
        ),
        IF(
            Parameters!$D$16=1,
            IFERROR(
                AVERAGE(IF(
                    ISNUMBER(M49:AD49),
                    IF(
                        M$5:AD$5=1,
                        M49:AD49,
                        ""),
                    "")),
                AVERAGE(IF(
                    ISNUMBER(M49:AD49),
                    IF(
                        M$5:AD$5=2,
                        M49:AD49,
                        ""),
                    ""))
            ),
            IF(
                Parameters!$D$17=1,
                IFERROR(
                    IF(
                        OR(
                            IF(
                                ISNUMBER(M49:AD49),
                                IF(
                                    M$5:AD$5=1,
                                    M49:AD49,
                                    ""),
                                "")
                            =0),
                        0,
                        GEOMEAN(IF(
                            ISNUMBER(M49:AD49),
                            IF(
                                M$5:AD$5=1,
                                M49:AD49,
                                ""),
                            ""))
                    ),
                    IF(
                        OR(IF(
                            ISNUMBER(M49:AD49),
                            IF(
                                M$5:AD$5=2,
                                M49:AD49,
                                ""),
                            "")
                            =0),
                        0,
                        GEOMEAN(IF(
                            ISNUMBER(M49:AD49),
                            IF(
                                M$5:AD$5=2,
                                M49:AD49,
                                ""),
                            "")))
                )
            )
        )
    )
)</f>
        <v>0</v>
      </c>
      <c r="J49" s="242">
        <v>45103</v>
      </c>
      <c r="K49" s="242">
        <v>45203</v>
      </c>
      <c r="L49" s="91" t="s">
        <v>75</v>
      </c>
      <c r="M49" s="192">
        <v>0</v>
      </c>
      <c r="N49" s="192">
        <v>3.5985182571882102</v>
      </c>
      <c r="O49" s="192">
        <v>0</v>
      </c>
      <c r="P49" s="192">
        <v>0</v>
      </c>
      <c r="Q49" s="192" t="s">
        <v>409</v>
      </c>
      <c r="R49" s="192">
        <v>0</v>
      </c>
      <c r="S49" s="192">
        <v>0</v>
      </c>
      <c r="T49" s="192" t="s">
        <v>409</v>
      </c>
      <c r="U49" s="192">
        <v>78.099999999999994</v>
      </c>
      <c r="V49" s="192">
        <v>-0.370920515128916</v>
      </c>
      <c r="W49" s="192" t="s">
        <v>409</v>
      </c>
      <c r="X49" s="192" t="s">
        <v>409</v>
      </c>
      <c r="Y49" s="192">
        <v>0</v>
      </c>
      <c r="Z49" s="192">
        <v>-13.221329437545601</v>
      </c>
      <c r="AA49" s="34"/>
      <c r="AB49" s="34"/>
      <c r="AC49" s="192"/>
      <c r="AD49" s="192"/>
      <c r="AE49" s="192"/>
      <c r="AF49" s="192"/>
      <c r="AG49" s="192"/>
      <c r="AH49" s="192"/>
    </row>
    <row r="50" spans="1:34" x14ac:dyDescent="0.2">
      <c r="A50" s="84">
        <v>43</v>
      </c>
      <c r="B50" s="84" t="str">
        <f ca="1"/>
        <v>Comoros</v>
      </c>
      <c r="C50" s="84" t="str">
        <f ca="1"/>
        <v>COM</v>
      </c>
      <c r="D50" s="219" t="str">
        <f ca="1"/>
        <v>SSF           Sub-Saharan Africa</v>
      </c>
      <c r="E50" s="219" t="str">
        <f ca="1"/>
        <v>IDA</v>
      </c>
      <c r="F50" s="190" t="str">
        <f t="shared" ca="1" si="12"/>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$M$4:$AD$4,
                    (M50:AD50),
                    "")),
            1,
            0))
        =0,
    NA(),
    IF(
        Parameters!$D$15=1,
        IF(
            SUM(--(ISNUMBER(IF($M$4:$AD$4=1,(M50:AD50),""))))&gt;0,
            MAX(IF(
                ISNUMBER(M50:AD50),
                IF(
                    M$4:AD$4=1,
                    M50:AD50,
                    ""),
                "")),
            MAX(IF(
                ISNUMBER(M50:AD50),
                IF(
                    M$4:AD$4=2,
                    M50:AD50,
                    ""),
                ""))
        ),
        IF(
            Parameters!$D$16=1,
            IFERROR(
                AVERAGE(IF(
                    ISNUMBER(M50:AD50),
                    IF(
                        M$4:AD$4=1,
                        M50:AD50,
                        ""),
                    "")),
                AVERAGE(IF(
                    ISNUMBER(M50:AD50),
                    IF(
                        M$4:AD$4=2,
                        M50:AD50,
                        ""),
                    ""))
            ),
            IF(
                Parameters!$D$17=1,
                IFERROR(
                    IF(
                        OR(
                            IF(
                                ISNUMBER(M50:AD50),
                                IF(
                                    M$4:AD$4=1,
                                    M50:AD50,
                                    ""),
                                "")
                            =0),
                        0,
                        GEOMEAN(IF(
                            ISNUMBER(M50:AD50),
                            IF(
                                M$4:AD$4=1,
                                M50:AD50,
                                ""),
                            ""))
                    ),
                    IF(
                        OR(IF(
                            ISNUMBER(M50:AD50),
                            IF(
                                M$4:AD$4=2,
                                M50:AD50,
                                ""),
                            "")
                            =0),
                        0,
                        GEOMEAN(IF(
                            ISNUMBER(M50:AD50),
                            IF(
                                M$4:AD$4=2,
                                M50:AD50,
                                ""),
                            "")))
                )
            )
        )
    )
)</f>
        <v>10</v>
      </c>
      <c r="I50" s="191" cm="1">
        <f t="array" ref="I50">IF(
    SUM(IF(
            ISNUMBER(
                IF(
                    $M$5:$AD$5,
                    (M50:AD50),
                    "")),
            1,
            0))
        =0,
    NA(),
    IF(
        Parameters!$D$15=1,
        IF(
            SUM(--(ISNUMBER(IF($M$5:$AD$5=1,(M50:AD50),""))))&gt;0,
            MAX(IF(
                ISNUMBER(M50:AD50),
                IF(
                    M$5:AD$5=1,
                    M50:AD50,
                    ""),
                "")),
            MAX(IF(
                ISNUMBER(M50:AD50),
                IF(
                    M$5:AD$5=2,
                    M50:AD50,
                    ""),
                ""))
        ),
        IF(
            Parameters!$D$16=1,
            IFERROR(
                AVERAGE(IF(
                    ISNUMBER(M50:AD50),
                    IF(
                        M$5:AD$5=1,
                        M50:AD50,
                        ""),
                    "")),
                AVERAGE(IF(
                    ISNUMBER(M50:AD50),
                    IF(
                        M$5:AD$5=2,
                        M50:AD50,
                        ""),
                    ""))
            ),
            IF(
                Parameters!$D$17=1,
                IFERROR(
                    IF(
                        OR(
                            IF(
                                ISNUMBER(M50:AD50),
                                IF(
                                    M$5:AD$5=1,
                                    M50:AD50,
                                    ""),
                                "")
                            =0),
                        0,
                        GEOMEAN(IF(
                            ISNUMBER(M50:AD50),
                            IF(
                                M$5:AD$5=1,
                                M50:AD50,
                                ""),
                            ""))
                    ),
                    IF(
                        OR(IF(
                            ISNUMBER(M50:AD50),
                            IF(
                                M$5:AD$5=2,
                                M50:AD50,
                                ""),
                            "")
                            =0),
                        0,
                        GEOMEAN(IF(
                            ISNUMBER(M50:AD50),
                            IF(
                                M$5:AD$5=2,
                                M50:AD50,
                                ""),
                            "")))
                )
            )
        )
    )
)</f>
        <v>0</v>
      </c>
      <c r="J50" s="242">
        <v>44778</v>
      </c>
      <c r="K50" s="242">
        <v>45022</v>
      </c>
      <c r="L50" s="91" t="s">
        <v>77</v>
      </c>
      <c r="M50" s="192">
        <v>10</v>
      </c>
      <c r="N50" s="192">
        <v>4.5025577703298598</v>
      </c>
      <c r="O50" s="192" t="s">
        <v>409</v>
      </c>
      <c r="P50" s="192">
        <v>0</v>
      </c>
      <c r="Q50" s="192" t="s">
        <v>409</v>
      </c>
      <c r="R50" s="192" t="s">
        <v>409</v>
      </c>
      <c r="S50" s="192">
        <v>0</v>
      </c>
      <c r="T50" s="192" t="s">
        <v>623</v>
      </c>
      <c r="U50" s="192">
        <v>82.2</v>
      </c>
      <c r="V50" s="192" t="s">
        <v>409</v>
      </c>
      <c r="W50" s="192" t="s">
        <v>409</v>
      </c>
      <c r="X50" s="192" t="s">
        <v>409</v>
      </c>
      <c r="Y50" s="192" t="s">
        <v>409</v>
      </c>
      <c r="Z50" s="192">
        <v>-100</v>
      </c>
      <c r="AA50" s="34"/>
      <c r="AB50" s="34"/>
      <c r="AC50" s="192"/>
      <c r="AD50" s="192"/>
      <c r="AE50" s="192"/>
      <c r="AF50" s="192"/>
      <c r="AG50" s="192"/>
      <c r="AH50" s="192"/>
    </row>
    <row r="51" spans="1:34" x14ac:dyDescent="0.2">
      <c r="A51" s="84">
        <v>44</v>
      </c>
      <c r="B51" s="84" t="str">
        <f ca="1"/>
        <v>Cabo Verde</v>
      </c>
      <c r="C51" s="84" t="str">
        <f ca="1"/>
        <v>CPV</v>
      </c>
      <c r="D51" s="219" t="str">
        <f ca="1"/>
        <v>SSF           Sub-Saharan Africa</v>
      </c>
      <c r="E51" s="219" t="str">
        <f ca="1"/>
        <v>Blend</v>
      </c>
      <c r="F51" s="190" t="str">
        <f t="shared" ca="1" si="12"/>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$M$4:$AD$4,
                    (M51:AD51),
                    "")),
            1,
            0))
        =0,
    NA(),
    IF(
        Parameters!$D$15=1,
        IF(
            SUM(--(ISNUMBER(IF($M$4:$AD$4=1,(M51:AD51),""))))&gt;0,
            MAX(IF(
                ISNUMBER(M51:AD51),
                IF(
                    M$4:AD$4=1,
                    M51:AD51,
                    ""),
                "")),
            MAX(IF(
                ISNUMBER(M51:AD51),
                IF(
                    M$4:AD$4=2,
                    M51:AD51,
                    ""),
                ""))
        ),
        IF(
            Parameters!$D$16=1,
            IFERROR(
                AVERAGE(IF(
                    ISNUMBER(M51:AD51),
                    IF(
                        M$4:AD$4=1,
                        M51:AD51,
                        ""),
                    "")),
                AVERAGE(IF(
                    ISNUMBER(M51:AD51),
                    IF(
                        M$4:AD$4=2,
                        M51:AD51,
                        ""),
                    ""))
            ),
            IF(
                Parameters!$D$17=1,
                IFERROR(
                    IF(
                        OR(
                            IF(
                                ISNUMBER(M51:AD51),
                                IF(
                                    M$4:AD$4=1,
                                    M51:AD51,
                                    ""),
                                "")
                            =0),
                        0,
                        GEOMEAN(IF(
                            ISNUMBER(M51:AD51),
                            IF(
                                M$4:AD$4=1,
                                M51:AD51,
                                ""),
                            ""))
                    ),
                    IF(
                        OR(IF(
                            ISNUMBER(M51:AD51),
                            IF(
                                M$4:AD$4=2,
                                M51:AD51,
                                ""),
                            "")
                            =0),
                        0,
                        GEOMEAN(IF(
                            ISNUMBER(M51:AD51),
                            IF(
                                M$4:AD$4=2,
                                M51:AD51,
                                ""),
                            "")))
                )
            )
        )
    )
)</f>
        <v>0</v>
      </c>
      <c r="I51" s="191" cm="1">
        <f t="array" ref="I51">IF(
    SUM(IF(
            ISNUMBER(
                IF(
                    $M$5:$AD$5,
                    (M51:AD51),
                    "")),
            1,
            0))
        =0,
    NA(),
    IF(
        Parameters!$D$15=1,
        IF(
            SUM(--(ISNUMBER(IF($M$5:$AD$5=1,(M51:AD51),""))))&gt;0,
            MAX(IF(
                ISNUMBER(M51:AD51),
                IF(
                    M$5:AD$5=1,
                    M51:AD51,
                    ""),
                "")),
            MAX(IF(
                ISNUMBER(M51:AD51),
                IF(
                    M$5:AD$5=2,
                    M51:AD51,
                    ""),
                ""))
        ),
        IF(
            Parameters!$D$16=1,
            IFERROR(
                AVERAGE(IF(
                    ISNUMBER(M51:AD51),
                    IF(
                        M$5:AD$5=1,
                        M51:AD51,
                        ""),
                    "")),
                AVERAGE(IF(
                    ISNUMBER(M51:AD51),
                    IF(
                        M$5:AD$5=2,
                        M51:AD51,
                        ""),
                    ""))
            ),
            IF(
                Parameters!$D$17=1,
                IFERROR(
                    IF(
                        OR(
                            IF(
                                ISNUMBER(M51:AD51),
                                IF(
                                    M$5:AD$5=1,
                                    M51:AD51,
                                    ""),
                                "")
                            =0),
                        0,
                        GEOMEAN(IF(
                            ISNUMBER(M51:AD51),
                            IF(
                                M$5:AD$5=1,
                                M51:AD51,
                                ""),
                            ""))
                    ),
                    IF(
                        OR(IF(
                            ISNUMBER(M51:AD51),
                            IF(
                                M$5:AD$5=2,
                                M51:AD51,
                                ""),
                            "")
                            =0),
                        0,
                        GEOMEAN(IF(
                            ISNUMBER(M51:AD51),
                            IF(
                                M$5:AD$5=2,
                                M51:AD51,
                                ""),
                            "")))
                )
            )
        )
    )
)</f>
        <v>0</v>
      </c>
      <c r="J51" s="242">
        <v>44860</v>
      </c>
      <c r="K51" s="242">
        <v>44860</v>
      </c>
      <c r="L51" s="91" t="s">
        <v>79</v>
      </c>
      <c r="M51" s="192">
        <v>0</v>
      </c>
      <c r="N51" s="192">
        <v>0</v>
      </c>
      <c r="O51" s="192" t="s">
        <v>409</v>
      </c>
      <c r="P51" s="192">
        <v>0</v>
      </c>
      <c r="Q51" s="192" t="s">
        <v>409</v>
      </c>
      <c r="R51" s="192">
        <v>0</v>
      </c>
      <c r="S51" s="192" t="s">
        <v>409</v>
      </c>
      <c r="T51" s="192" t="s">
        <v>409</v>
      </c>
      <c r="U51" s="192">
        <v>61.4</v>
      </c>
      <c r="V51" s="192" t="s">
        <v>409</v>
      </c>
      <c r="W51" s="192" t="s">
        <v>409</v>
      </c>
      <c r="X51" s="192" t="s">
        <v>409</v>
      </c>
      <c r="Y51" s="192">
        <v>0</v>
      </c>
      <c r="Z51" s="192" t="s">
        <v>409</v>
      </c>
      <c r="AA51" s="34"/>
      <c r="AB51" s="34"/>
      <c r="AC51" s="192"/>
      <c r="AD51" s="192"/>
      <c r="AE51" s="192"/>
      <c r="AF51" s="192"/>
      <c r="AG51" s="192"/>
      <c r="AH51" s="192"/>
    </row>
    <row r="52" spans="1:34" x14ac:dyDescent="0.2">
      <c r="A52" s="84">
        <v>45</v>
      </c>
      <c r="B52" s="84" t="str">
        <f ca="1"/>
        <v>Costa Rica</v>
      </c>
      <c r="C52" s="84" t="str">
        <f ca="1"/>
        <v>CRI</v>
      </c>
      <c r="D52" s="219" t="str">
        <f ca="1"/>
        <v>LCN           Latin America &amp; Caribbean</v>
      </c>
      <c r="E52" s="219" t="str">
        <f ca="1"/>
        <v>IBRD</v>
      </c>
      <c r="F52" s="190" t="str">
        <f t="shared" ca="1" si="12"/>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$M$4:$AD$4,
                    (M52:AD52),
                    "")),
            1,
            0))
        =0,
    NA(),
    IF(
        Parameters!$D$15=1,
        IF(
            SUM(--(ISNUMBER(IF($M$4:$AD$4=1,(M52:AD52),""))))&gt;0,
            MAX(IF(
                ISNUMBER(M52:AD52),
                IF(
                    M$4:AD$4=1,
                    M52:AD52,
                    ""),
                "")),
            MAX(IF(
                ISNUMBER(M52:AD52),
                IF(
                    M$4:AD$4=2,
                    M52:AD52,
                    ""),
                ""))
        ),
        IF(
            Parameters!$D$16=1,
            IFERROR(
                AVERAGE(IF(
                    ISNUMBER(M52:AD52),
                    IF(
                        M$4:AD$4=1,
                        M52:AD52,
                        ""),
                    "")),
                AVERAGE(IF(
                    ISNUMBER(M52:AD52),
                    IF(
                        M$4:AD$4=2,
                        M52:AD52,
                        ""),
                    ""))
            ),
            IF(
                Parameters!$D$17=1,
                IFERROR(
                    IF(
                        OR(
                            IF(
                                ISNUMBER(M52:AD52),
                                IF(
                                    M$4:AD$4=1,
                                    M52:AD52,
                                    ""),
                                "")
                            =0),
                        0,
                        GEOMEAN(IF(
                            ISNUMBER(M52:AD52),
                            IF(
                                M$4:AD$4=1,
                                M52:AD52,
                                ""),
                            ""))
                    ),
                    IF(
                        OR(IF(
                            ISNUMBER(M52:AD52),
                            IF(
                                M$4:AD$4=2,
                                M52:AD52,
                                ""),
                            "")
                            =0),
                        0,
                        GEOMEAN(IF(
                            ISNUMBER(M52:AD52),
                            IF(
                                M$4:AD$4=2,
                                M52:AD52,
                                ""),
                            "")))
                )
            )
        )
    )
)</f>
        <v>0</v>
      </c>
      <c r="I52" s="191" cm="1">
        <f t="array" ref="I52">IF(
    SUM(IF(
            ISNUMBER(
                IF(
                    $M$5:$AD$5,
                    (M52:AD52),
                    "")),
            1,
            0))
        =0,
    NA(),
    IF(
        Parameters!$D$15=1,
        IF(
            SUM(--(ISNUMBER(IF($M$5:$AD$5=1,(M52:AD52),""))))&gt;0,
            MAX(IF(
                ISNUMBER(M52:AD52),
                IF(
                    M$5:AD$5=1,
                    M52:AD52,
                    ""),
                "")),
            MAX(IF(
                ISNUMBER(M52:AD52),
                IF(
                    M$5:AD$5=2,
                    M52:AD52,
                    ""),
                ""))
        ),
        IF(
            Parameters!$D$16=1,
            IFERROR(
                AVERAGE(IF(
                    ISNUMBER(M52:AD52),
                    IF(
                        M$5:AD$5=1,
                        M52:AD52,
                        ""),
                    "")),
                AVERAGE(IF(
                    ISNUMBER(M52:AD52),
                    IF(
                        M$5:AD$5=2,
                        M52:AD52,
                        ""),
                    ""))
            ),
            IF(
                Parameters!$D$17=1,
                IFERROR(
                    IF(
                        OR(
                            IF(
                                ISNUMBER(M52:AD52),
                                IF(
                                    M$5:AD$5=1,
                                    M52:AD52,
                                    ""),
                                "")
                            =0),
                        0,
                        GEOMEAN(IF(
                            ISNUMBER(M52:AD52),
                            IF(
                                M$5:AD$5=1,
                                M52:AD52,
                                ""),
                            ""))
                    ),
                    IF(
                        OR(IF(
                            ISNUMBER(M52:AD52),
                            IF(
                                M$5:AD$5=2,
                                M52:AD52,
                                ""),
                            "")
                            =0),
                        0,
                        GEOMEAN(IF(
                            ISNUMBER(M52:AD52),
                            IF(
                                M$5:AD$5=2,
                                M52:AD52,
                                ""),
                            "")))
                )
            )
        )
    )
)</f>
        <v>7</v>
      </c>
      <c r="J52" s="242">
        <v>45103</v>
      </c>
      <c r="K52" s="242">
        <v>44900</v>
      </c>
      <c r="L52" s="91" t="s">
        <v>81</v>
      </c>
      <c r="M52" s="192">
        <v>0</v>
      </c>
      <c r="N52" s="192">
        <v>0</v>
      </c>
      <c r="O52" s="192" t="s">
        <v>409</v>
      </c>
      <c r="P52" s="192">
        <v>0</v>
      </c>
      <c r="Q52" s="192" t="s">
        <v>409</v>
      </c>
      <c r="R52" s="192">
        <v>7</v>
      </c>
      <c r="S52" s="192">
        <v>0</v>
      </c>
      <c r="T52" s="192" t="s">
        <v>409</v>
      </c>
      <c r="U52" s="192">
        <v>40.4</v>
      </c>
      <c r="V52" s="192" t="s">
        <v>409</v>
      </c>
      <c r="W52" s="192" t="s">
        <v>409</v>
      </c>
      <c r="X52" s="192" t="s">
        <v>409</v>
      </c>
      <c r="Y52" s="192">
        <v>0.214285714285714</v>
      </c>
      <c r="Z52" s="192">
        <v>-100</v>
      </c>
      <c r="AA52" s="34"/>
      <c r="AB52" s="34"/>
      <c r="AC52" s="192"/>
      <c r="AD52" s="192"/>
      <c r="AE52" s="192"/>
      <c r="AF52" s="192"/>
      <c r="AG52" s="192"/>
      <c r="AH52" s="192"/>
    </row>
    <row r="53" spans="1:34" x14ac:dyDescent="0.2">
      <c r="A53" s="84">
        <v>46</v>
      </c>
      <c r="B53" s="84" t="str">
        <f ca="1"/>
        <v>Cuba</v>
      </c>
      <c r="C53" s="84" t="str">
        <f ca="1"/>
        <v>CUB</v>
      </c>
      <c r="D53" s="219" t="str">
        <f ca="1"/>
        <v>LCN           Latin America &amp; Caribbean</v>
      </c>
      <c r="E53" s="219" t="str">
        <f ca="1"/>
        <v>NA</v>
      </c>
      <c r="F53" s="190" t="str">
        <f t="shared" ca="1" si="12"/>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$M$4:$AD$4,
                    (M53:AD53),
                    "")),
            1,
            0))
        =0,
    NA(),
    IF(
        Parameters!$D$15=1,
        IF(
            SUM(--(ISNUMBER(IF($M$4:$AD$4=1,(M53:AD53),""))))&gt;0,
            MAX(IF(
                ISNUMBER(M53:AD53),
                IF(
                    M$4:AD$4=1,
                    M53:AD53,
                    ""),
                "")),
            MAX(IF(
                ISNUMBER(M53:AD53),
                IF(
                    M$4:AD$4=2,
                    M53:AD53,
                    ""),
                ""))
        ),
        IF(
            Parameters!$D$16=1,
            IFERROR(
                AVERAGE(IF(
                    ISNUMBER(M53:AD53),
                    IF(
                        M$4:AD$4=1,
                        M53:AD53,
                        ""),
                    "")),
                AVERAGE(IF(
                    ISNUMBER(M53:AD53),
                    IF(
                        M$4:AD$4=2,
                        M53:AD53,
                        ""),
                    ""))
            ),
            IF(
                Parameters!$D$17=1,
                IFERROR(
                    IF(
                        OR(
                            IF(
                                ISNUMBER(M53:AD53),
                                IF(
                                    M$4:AD$4=1,
                                    M53:AD53,
                                    ""),
                                "")
                            =0),
                        0,
                        GEOMEAN(IF(
                            ISNUMBER(M53:AD53),
                            IF(
                                M$4:AD$4=1,
                                M53:AD53,
                                ""),
                            ""))
                    ),
                    IF(
                        OR(IF(
                            ISNUMBER(M53:AD53),
                            IF(
                                M$4:AD$4=2,
                                M53:AD53,
                                ""),
                            "")
                            =0),
                        0,
                        GEOMEAN(IF(
                            ISNUMBER(M53:AD53),
                            IF(
                                M$4:AD$4=2,
                                M53:AD53,
                                ""),
                            "")))
                )
            )
        )
    )
)</f>
        <v>0</v>
      </c>
      <c r="I53" s="191" cm="1">
        <f t="array" ref="I53">IF(
    SUM(IF(
            ISNUMBER(
                IF(
                    $M$5:$AD$5,
                    (M53:AD53),
                    "")),
            1,
            0))
        =0,
    NA(),
    IF(
        Parameters!$D$15=1,
        IF(
            SUM(--(ISNUMBER(IF($M$5:$AD$5=1,(M53:AD53),""))))&gt;0,
            MAX(IF(
                ISNUMBER(M53:AD53),
                IF(
                    M$5:AD$5=1,
                    M53:AD53,
                    ""),
                "")),
            MAX(IF(
                ISNUMBER(M53:AD53),
                IF(
                    M$5:AD$5=2,
                    M53:AD53,
                    ""),
                ""))
        ),
        IF(
            Parameters!$D$16=1,
            IFERROR(
                AVERAGE(IF(
                    ISNUMBER(M53:AD53),
                    IF(
                        M$5:AD$5=1,
                        M53:AD53,
                        ""),
                    "")),
                AVERAGE(IF(
                    ISNUMBER(M53:AD53),
                    IF(
                        M$5:AD$5=2,
                        M53:AD53,
                        ""),
                    ""))
            ),
            IF(
                Parameters!$D$17=1,
                IFERROR(
                    IF(
                        OR(
                            IF(
                                ISNUMBER(M53:AD53),
                                IF(
                                    M$5:AD$5=1,
                                    M53:AD53,
                                    ""),
                                "")
                            =0),
                        0,
                        GEOMEAN(IF(
                            ISNUMBER(M53:AD53),
                            IF(
                                M$5:AD$5=1,
                                M53:AD53,
                                ""),
                            ""))
                    ),
                    IF(
                        OR(IF(
                            ISNUMBER(M53:AD53),
                            IF(
                                M$5:AD$5=2,
                                M53:AD53,
                                ""),
                            "")
                            =0),
                        0,
                        GEOMEAN(IF(
                            ISNUMBER(M53:AD53),
                            IF(
                                M$5:AD$5=2,
                                M53:AD53,
                                ""),
                            "")))
                )
            )
        )
    )
)</f>
        <v>7</v>
      </c>
      <c r="J53" s="242">
        <v>45103</v>
      </c>
      <c r="K53" s="242">
        <v>45188</v>
      </c>
      <c r="L53" s="91" t="s">
        <v>83</v>
      </c>
      <c r="M53" s="192">
        <v>0</v>
      </c>
      <c r="N53" s="192">
        <v>0</v>
      </c>
      <c r="O53" s="192" t="s">
        <v>409</v>
      </c>
      <c r="P53" s="192">
        <v>0</v>
      </c>
      <c r="Q53" s="192" t="s">
        <v>409</v>
      </c>
      <c r="R53" s="192">
        <v>0</v>
      </c>
      <c r="S53" s="192">
        <v>7</v>
      </c>
      <c r="T53" s="192" t="s">
        <v>409</v>
      </c>
      <c r="U53" s="192">
        <v>59.5</v>
      </c>
      <c r="V53" s="192" t="s">
        <v>409</v>
      </c>
      <c r="W53" s="192" t="s">
        <v>409</v>
      </c>
      <c r="X53" s="192" t="s">
        <v>409</v>
      </c>
      <c r="Y53" s="192">
        <v>0</v>
      </c>
      <c r="Z53" s="192">
        <v>100</v>
      </c>
      <c r="AA53" s="34"/>
      <c r="AB53" s="34"/>
      <c r="AC53" s="192"/>
      <c r="AD53" s="192"/>
      <c r="AE53" s="192"/>
      <c r="AF53" s="192"/>
      <c r="AG53" s="192"/>
      <c r="AH53" s="192"/>
    </row>
    <row r="54" spans="1:34" x14ac:dyDescent="0.2">
      <c r="A54" s="84">
        <v>47</v>
      </c>
      <c r="B54" s="84" t="str">
        <f ca="1"/>
        <v>Curaçao</v>
      </c>
      <c r="C54" s="84" t="str">
        <f ca="1"/>
        <v>CUW</v>
      </c>
      <c r="D54" s="219" t="str">
        <f ca="1"/>
        <v>LCN           Latin America &amp; Caribbean</v>
      </c>
      <c r="E54" s="219" t="str">
        <f ca="1"/>
        <v>NA</v>
      </c>
      <c r="F54" s="190" t="str">
        <f t="shared" ca="1" si="12"/>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cm="1">
        <f t="array" ref="H54">IF(
    SUM(IF(
            ISNUMBER(
                IF(
                    $M$4:$AD$4,
                    (M54:AD54),
                    "")),
            1,
            0))
        =0,
    NA(),
    IF(
        Parameters!$D$15=1,
        IF(
            SUM(--(ISNUMBER(IF($M$4:$AD$4=1,(M54:AD54),""))))&gt;0,
            MAX(IF(
                ISNUMBER(M54:AD54),
                IF(
                    M$4:AD$4=1,
                    M54:AD54,
                    ""),
                "")),
            MAX(IF(
                ISNUMBER(M54:AD54),
                IF(
                    M$4:AD$4=2,
                    M54:AD54,
                    ""),
                ""))
        ),
        IF(
            Parameters!$D$16=1,
            IFERROR(
                AVERAGE(IF(
                    ISNUMBER(M54:AD54),
                    IF(
                        M$4:AD$4=1,
                        M54:AD54,
                        ""),
                    "")),
                AVERAGE(IF(
                    ISNUMBER(M54:AD54),
                    IF(
                        M$4:AD$4=2,
                        M54:AD54,
                        ""),
                    ""))
            ),
            IF(
                Parameters!$D$17=1,
                IFERROR(
                    IF(
                        OR(
                            IF(
                                ISNUMBER(M54:AD54),
                                IF(
                                    M$4:AD$4=1,
                                    M54:AD54,
                                    ""),
                                "")
                            =0),
                        0,
                        GEOMEAN(IF(
                            ISNUMBER(M54:AD54),
                            IF(
                                M$4:AD$4=1,
                                M54:AD54,
                                ""),
                            ""))
                    ),
                    IF(
                        OR(IF(
                            ISNUMBER(M54:AD54),
                            IF(
                                M$4:AD$4=2,
                                M54:AD54,
                                ""),
                            "")
                            =0),
                        0,
                        GEOMEAN(IF(
                            ISNUMBER(M54:AD54),
                            IF(
                                M$4:AD$4=2,
                                M54:AD54,
                                ""),
                            "")))
                )
            )
        )
    )
)</f>
        <v>0</v>
      </c>
      <c r="I54" s="191" cm="1">
        <f t="array" ref="I54">IF(
    SUM(IF(
            ISNUMBER(
                IF(
                    $M$5:$AD$5,
                    (M54:AD54),
                    "")),
            1,
            0))
        =0,
    NA(),
    IF(
        Parameters!$D$15=1,
        IF(
            SUM(--(ISNUMBER(IF($M$5:$AD$5=1,(M54:AD54),""))))&gt;0,
            MAX(IF(
                ISNUMBER(M54:AD54),
                IF(
                    M$5:AD$5=1,
                    M54:AD54,
                    ""),
                "")),
            MAX(IF(
                ISNUMBER(M54:AD54),
                IF(
                    M$5:AD$5=2,
                    M54:AD54,
                    ""),
                ""))
        ),
        IF(
            Parameters!$D$16=1,
            IFERROR(
                AVERAGE(IF(
                    ISNUMBER(M54:AD54),
                    IF(
                        M$5:AD$5=1,
                        M54:AD54,
                        ""),
                    "")),
                AVERAGE(IF(
                    ISNUMBER(M54:AD54),
                    IF(
                        M$5:AD$5=2,
                        M54:AD54,
                        ""),
                    ""))
            ),
            IF(
                Parameters!$D$17=1,
                IFERROR(
                    IF(
                        OR(
                            IF(
                                ISNUMBER(M54:AD54),
                                IF(
                                    M$5:AD$5=1,
                                    M54:AD54,
                                    ""),
                                "")
                            =0),
                        0,
                        GEOMEAN(IF(
                            ISNUMBER(M54:AD54),
                            IF(
                                M$5:AD$5=1,
                                M54:AD54,
                                ""),
                            ""))
                    ),
                    IF(
                        OR(IF(
                            ISNUMBER(M54:AD54),
                            IF(
                                M$5:AD$5=2,
                                M54:AD54,
                                ""),
                            "")
                            =0),
                        0,
                        GEOMEAN(IF(
                            ISNUMBER(M54:AD54),
                            IF(
                                M$5:AD$5=2,
                                M54:AD54,
                                ""),
                            "")))
                )
            )
        )
    )
)</f>
        <v>0</v>
      </c>
      <c r="J54" s="242" t="s">
        <v>409</v>
      </c>
      <c r="K54" s="242" t="s">
        <v>409</v>
      </c>
      <c r="L54" s="91" t="s">
        <v>699</v>
      </c>
      <c r="M54" s="192">
        <v>0</v>
      </c>
      <c r="N54" s="192" t="s">
        <v>409</v>
      </c>
      <c r="O54" s="192" t="s">
        <v>409</v>
      </c>
      <c r="P54" s="192">
        <v>0</v>
      </c>
      <c r="Q54" s="192" t="s">
        <v>409</v>
      </c>
      <c r="R54" s="192" t="s">
        <v>409</v>
      </c>
      <c r="S54" s="192" t="s">
        <v>409</v>
      </c>
      <c r="T54" s="192" t="s">
        <v>409</v>
      </c>
      <c r="U54" s="192" t="s">
        <v>409</v>
      </c>
      <c r="V54" s="192" t="s">
        <v>409</v>
      </c>
      <c r="W54" s="192" t="s">
        <v>409</v>
      </c>
      <c r="X54" s="192" t="s">
        <v>409</v>
      </c>
      <c r="Y54" s="192" t="s">
        <v>409</v>
      </c>
      <c r="Z54" s="192" t="s">
        <v>409</v>
      </c>
      <c r="AA54" s="34"/>
      <c r="AB54" s="34"/>
      <c r="AC54" s="192"/>
      <c r="AD54" s="192"/>
      <c r="AE54" s="192"/>
      <c r="AF54" s="192"/>
      <c r="AG54" s="192"/>
      <c r="AH54" s="192"/>
    </row>
    <row r="55" spans="1:34" x14ac:dyDescent="0.2">
      <c r="A55" s="84">
        <v>48</v>
      </c>
      <c r="B55" s="84" t="str">
        <f ca="1"/>
        <v>Cayman Islands</v>
      </c>
      <c r="C55" s="84" t="str">
        <f ca="1"/>
        <v>CYM</v>
      </c>
      <c r="D55" s="219" t="str">
        <f ca="1"/>
        <v>LCN           Latin America &amp; Caribbean</v>
      </c>
      <c r="E55" s="219" t="str">
        <f ca="1"/>
        <v>NA</v>
      </c>
      <c r="F55" s="190" t="str">
        <f t="shared" ca="1" si="12"/>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cm="1">
        <f t="array" ref="H55">IF(
    SUM(IF(
            ISNUMBER(
                IF(
                    $M$4:$AD$4,
                    (M55:AD55),
                    "")),
            1,
            0))
        =0,
    NA(),
    IF(
        Parameters!$D$15=1,
        IF(
            SUM(--(ISNUMBER(IF($M$4:$AD$4=1,(M55:AD55),""))))&gt;0,
            MAX(IF(
                ISNUMBER(M55:AD55),
                IF(
                    M$4:AD$4=1,
                    M55:AD55,
                    ""),
                "")),
            MAX(IF(
                ISNUMBER(M55:AD55),
                IF(
                    M$4:AD$4=2,
                    M55:AD55,
                    ""),
                ""))
        ),
        IF(
            Parameters!$D$16=1,
            IFERROR(
                AVERAGE(IF(
                    ISNUMBER(M55:AD55),
                    IF(
                        M$4:AD$4=1,
                        M55:AD55,
                        ""),
                    "")),
                AVERAGE(IF(
                    ISNUMBER(M55:AD55),
                    IF(
                        M$4:AD$4=2,
                        M55:AD55,
                        ""),
                    ""))
            ),
            IF(
                Parameters!$D$17=1,
                IFERROR(
                    IF(
                        OR(
                            IF(
                                ISNUMBER(M55:AD55),
                                IF(
                                    M$4:AD$4=1,
                                    M55:AD55,
                                    ""),
                                "")
                            =0),
                        0,
                        GEOMEAN(IF(
                            ISNUMBER(M55:AD55),
                            IF(
                                M$4:AD$4=1,
                                M55:AD55,
                                ""),
                            ""))
                    ),
                    IF(
                        OR(IF(
                            ISNUMBER(M55:AD55),
                            IF(
                                M$4:AD$4=2,
                                M55:AD55,
                                ""),
                            "")
                            =0),
                        0,
                        GEOMEAN(IF(
                            ISNUMBER(M55:AD55),
                            IF(
                                M$4:AD$4=2,
                                M55:AD55,
                                ""),
                            "")))
                )
            )
        )
    )
)</f>
        <v>0</v>
      </c>
      <c r="I55" s="191" cm="1">
        <f t="array" ref="I55">IF(
    SUM(IF(
            ISNUMBER(
                IF(
                    $M$5:$AD$5,
                    (M55:AD55),
                    "")),
            1,
            0))
        =0,
    NA(),
    IF(
        Parameters!$D$15=1,
        IF(
            SUM(--(ISNUMBER(IF($M$5:$AD$5=1,(M55:AD55),""))))&gt;0,
            MAX(IF(
                ISNUMBER(M55:AD55),
                IF(
                    M$5:AD$5=1,
                    M55:AD55,
                    ""),
                "")),
            MAX(IF(
                ISNUMBER(M55:AD55),
                IF(
                    M$5:AD$5=2,
                    M55:AD55,
                    ""),
                ""))
        ),
        IF(
            Parameters!$D$16=1,
            IFERROR(
                AVERAGE(IF(
                    ISNUMBER(M55:AD55),
                    IF(
                        M$5:AD$5=1,
                        M55:AD55,
                        ""),
                    "")),
                AVERAGE(IF(
                    ISNUMBER(M55:AD55),
                    IF(
                        M$5:AD$5=2,
                        M55:AD55,
                        ""),
                    ""))
            ),
            IF(
                Parameters!$D$17=1,
                IFERROR(
                    IF(
                        OR(
                            IF(
                                ISNUMBER(M55:AD55),
                                IF(
                                    M$5:AD$5=1,
                                    M55:AD55,
                                    ""),
                                "")
                            =0),
                        0,
                        GEOMEAN(IF(
                            ISNUMBER(M55:AD55),
                            IF(
                                M$5:AD$5=1,
                                M55:AD55,
                                ""),
                            ""))
                    ),
                    IF(
                        OR(IF(
                            ISNUMBER(M55:AD55),
                            IF(
                                M$5:AD$5=2,
                                M55:AD55,
                                ""),
                            "")
                            =0),
                        0,
                        GEOMEAN(IF(
                            ISNUMBER(M55:AD55),
                            IF(
                                M$5:AD$5=2,
                                M55:AD55,
                                ""),
                            "")))
                )
            )
        )
    )
)</f>
        <v>0</v>
      </c>
      <c r="J55" s="242" t="s">
        <v>409</v>
      </c>
      <c r="K55" s="242">
        <v>44887</v>
      </c>
      <c r="L55" s="91" t="s">
        <v>700</v>
      </c>
      <c r="M55" s="192">
        <v>0</v>
      </c>
      <c r="N55" s="192" t="s">
        <v>409</v>
      </c>
      <c r="O55" s="192" t="s">
        <v>409</v>
      </c>
      <c r="P55" s="192">
        <v>0</v>
      </c>
      <c r="Q55" s="192" t="s">
        <v>409</v>
      </c>
      <c r="R55" s="192">
        <v>0</v>
      </c>
      <c r="S55" s="192" t="s">
        <v>409</v>
      </c>
      <c r="T55" s="192" t="s">
        <v>409</v>
      </c>
      <c r="U55" s="192" t="s">
        <v>409</v>
      </c>
      <c r="V55" s="192" t="s">
        <v>409</v>
      </c>
      <c r="W55" s="192" t="s">
        <v>409</v>
      </c>
      <c r="X55" s="192" t="s">
        <v>409</v>
      </c>
      <c r="Y55" s="192">
        <v>0</v>
      </c>
      <c r="Z55" s="192" t="s">
        <v>409</v>
      </c>
      <c r="AA55" s="34"/>
      <c r="AB55" s="34"/>
      <c r="AC55" s="192"/>
      <c r="AD55" s="192"/>
      <c r="AE55" s="192"/>
      <c r="AF55" s="192"/>
      <c r="AG55" s="192"/>
      <c r="AH55" s="192"/>
    </row>
    <row r="56" spans="1:34" x14ac:dyDescent="0.2">
      <c r="A56" s="84">
        <v>49</v>
      </c>
      <c r="B56" s="84" t="str">
        <f ca="1"/>
        <v>Cyprus</v>
      </c>
      <c r="C56" s="84" t="str">
        <f ca="1"/>
        <v>CYP</v>
      </c>
      <c r="D56" s="219" t="str">
        <f ca="1"/>
        <v>ECS           Europe &amp; Central Asia</v>
      </c>
      <c r="E56" s="219" t="str">
        <f ca="1"/>
        <v>NA</v>
      </c>
      <c r="F56" s="190" t="str">
        <f t="shared" ca="1" si="12"/>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$M$4:$AD$4,
                    (M56:AD56),
                    "")),
            1,
            0))
        =0,
    NA(),
    IF(
        Parameters!$D$15=1,
        IF(
            SUM(--(ISNUMBER(IF($M$4:$AD$4=1,(M56:AD56),""))))&gt;0,
            MAX(IF(
                ISNUMBER(M56:AD56),
                IF(
                    M$4:AD$4=1,
                    M56:AD56,
                    ""),
                "")),
            MAX(IF(
                ISNUMBER(M56:AD56),
                IF(
                    M$4:AD$4=2,
                    M56:AD56,
                    ""),
                ""))
        ),
        IF(
            Parameters!$D$16=1,
            IFERROR(
                AVERAGE(IF(
                    ISNUMBER(M56:AD56),
                    IF(
                        M$4:AD$4=1,
                        M56:AD56,
                        ""),
                    "")),
                AVERAGE(IF(
                    ISNUMBER(M56:AD56),
                    IF(
                        M$4:AD$4=2,
                        M56:AD56,
                        ""),
                    ""))
            ),
            IF(
                Parameters!$D$17=1,
                IFERROR(
                    IF(
                        OR(
                            IF(
                                ISNUMBER(M56:AD56),
                                IF(
                                    M$4:AD$4=1,
                                    M56:AD56,
                                    ""),
                                "")
                            =0),
                        0,
                        GEOMEAN(IF(
                            ISNUMBER(M56:AD56),
                            IF(
                                M$4:AD$4=1,
                                M56:AD56,
                                ""),
                            ""))
                    ),
                    IF(
                        OR(IF(
                            ISNUMBER(M56:AD56),
                            IF(
                                M$4:AD$4=2,
                                M56:AD56,
                                ""),
                            "")
                            =0),
                        0,
                        GEOMEAN(IF(
                            ISNUMBER(M56:AD56),
                            IF(
                                M$4:AD$4=2,
                                M56:AD56,
                                ""),
                            "")))
                )
            )
        )
    )
)</f>
        <v>0</v>
      </c>
      <c r="I56" s="191" cm="1">
        <f t="array" ref="I56">IF(
    SUM(IF(
            ISNUMBER(
                IF(
                    $M$5:$AD$5,
                    (M56:AD56),
                    "")),
            1,
            0))
        =0,
    NA(),
    IF(
        Parameters!$D$15=1,
        IF(
            SUM(--(ISNUMBER(IF($M$5:$AD$5=1,(M56:AD56),""))))&gt;0,
            MAX(IF(
                ISNUMBER(M56:AD56),
                IF(
                    M$5:AD$5=1,
                    M56:AD56,
                    ""),
                "")),
            MAX(IF(
                ISNUMBER(M56:AD56),
                IF(
                    M$5:AD$5=2,
                    M56:AD56,
                    ""),
                ""))
        ),
        IF(
            Parameters!$D$16=1,
            IFERROR(
                AVERAGE(IF(
                    ISNUMBER(M56:AD56),
                    IF(
                        M$5:AD$5=1,
                        M56:AD56,
                        ""),
                    "")),
                AVERAGE(IF(
                    ISNUMBER(M56:AD56),
                    IF(
                        M$5:AD$5=2,
                        M56:AD56,
                        ""),
                    ""))
            ),
            IF(
                Parameters!$D$17=1,
                IFERROR(
                    IF(
                        OR(
                            IF(
                                ISNUMBER(M56:AD56),
                                IF(
                                    M$5:AD$5=1,
                                    M56:AD56,
                                    ""),
                                "")
                            =0),
                        0,
                        GEOMEAN(IF(
                            ISNUMBER(M56:AD56),
                            IF(
                                M$5:AD$5=1,
                                M56:AD56,
                                ""),
                            ""))
                    ),
                    IF(
                        OR(IF(
                            ISNUMBER(M56:AD56),
                            IF(
                                M$5:AD$5=2,
                                M56:AD56,
                                ""),
                            "")
                            =0),
                        0,
                        GEOMEAN(IF(
                            ISNUMBER(M56:AD56),
                            IF(
                                M$5:AD$5=2,
                                M56:AD56,
                                ""),
                            "")))
                )
            )
        )
    )
)</f>
        <v>0</v>
      </c>
      <c r="J56" s="242">
        <v>45103</v>
      </c>
      <c r="K56" s="242">
        <v>44966</v>
      </c>
      <c r="L56" s="91" t="s">
        <v>85</v>
      </c>
      <c r="M56" s="192">
        <v>0</v>
      </c>
      <c r="N56" s="192">
        <v>0</v>
      </c>
      <c r="O56" s="192" t="s">
        <v>409</v>
      </c>
      <c r="P56" s="192">
        <v>0</v>
      </c>
      <c r="Q56" s="192" t="s">
        <v>409</v>
      </c>
      <c r="R56" s="192">
        <v>0</v>
      </c>
      <c r="S56" s="192">
        <v>0</v>
      </c>
      <c r="T56" s="192" t="s">
        <v>409</v>
      </c>
      <c r="U56" s="192">
        <v>57</v>
      </c>
      <c r="V56" s="192" t="s">
        <v>409</v>
      </c>
      <c r="W56" s="192" t="s">
        <v>409</v>
      </c>
      <c r="X56" s="192" t="s">
        <v>409</v>
      </c>
      <c r="Y56" s="192">
        <v>0</v>
      </c>
      <c r="Z56" s="192">
        <v>-100</v>
      </c>
      <c r="AA56" s="34"/>
      <c r="AB56" s="34"/>
      <c r="AC56" s="192"/>
      <c r="AD56" s="192"/>
      <c r="AE56" s="192"/>
      <c r="AF56" s="192"/>
      <c r="AG56" s="192"/>
      <c r="AH56" s="192"/>
    </row>
    <row r="57" spans="1:34" x14ac:dyDescent="0.2">
      <c r="A57" s="84">
        <v>50</v>
      </c>
      <c r="B57" s="84" t="str">
        <f ca="1"/>
        <v>Czech Republic</v>
      </c>
      <c r="C57" s="84" t="str">
        <f ca="1"/>
        <v>CZE</v>
      </c>
      <c r="D57" s="219" t="str">
        <f ca="1"/>
        <v>ECS           Europe &amp; Central Asia</v>
      </c>
      <c r="E57" s="219" t="str">
        <f ca="1"/>
        <v>NA</v>
      </c>
      <c r="F57" s="190" t="str">
        <f t="shared" ca="1" si="12"/>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$M$4:$AD$4,
                    (M57:AD57),
                    "")),
            1,
            0))
        =0,
    NA(),
    IF(
        Parameters!$D$15=1,
        IF(
            SUM(--(ISNUMBER(IF($M$4:$AD$4=1,(M57:AD57),""))))&gt;0,
            MAX(IF(
                ISNUMBER(M57:AD57),
                IF(
                    M$4:AD$4=1,
                    M57:AD57,
                    ""),
                "")),
            MAX(IF(
                ISNUMBER(M57:AD57),
                IF(
                    M$4:AD$4=2,
                    M57:AD57,
                    ""),
                ""))
        ),
        IF(
            Parameters!$D$16=1,
            IFERROR(
                AVERAGE(IF(
                    ISNUMBER(M57:AD57),
                    IF(
                        M$4:AD$4=1,
                        M57:AD57,
                        ""),
                    "")),
                AVERAGE(IF(
                    ISNUMBER(M57:AD57),
                    IF(
                        M$4:AD$4=2,
                        M57:AD57,
                        ""),
                    ""))
            ),
            IF(
                Parameters!$D$17=1,
                IFERROR(
                    IF(
                        OR(
                            IF(
                                ISNUMBER(M57:AD57),
                                IF(
                                    M$4:AD$4=1,
                                    M57:AD57,
                                    ""),
                                "")
                            =0),
                        0,
                        GEOMEAN(IF(
                            ISNUMBER(M57:AD57),
                            IF(
                                M$4:AD$4=1,
                                M57:AD57,
                                ""),
                            ""))
                    ),
                    IF(
                        OR(IF(
                            ISNUMBER(M57:AD57),
                            IF(
                                M$4:AD$4=2,
                                M57:AD57,
                                ""),
                            "")
                            =0),
                        0,
                        GEOMEAN(IF(
                            ISNUMBER(M57:AD57),
                            IF(
                                M$4:AD$4=2,
                                M57:AD57,
                                ""),
                            "")))
                )
            )
        )
    )
)</f>
        <v>0</v>
      </c>
      <c r="I57" s="191" cm="1">
        <f t="array" ref="I57">IF(
    SUM(IF(
            ISNUMBER(
                IF(
                    $M$5:$AD$5,
                    (M57:AD57),
                    "")),
            1,
            0))
        =0,
    NA(),
    IF(
        Parameters!$D$15=1,
        IF(
            SUM(--(ISNUMBER(IF($M$5:$AD$5=1,(M57:AD57),""))))&gt;0,
            MAX(IF(
                ISNUMBER(M57:AD57),
                IF(
                    M$5:AD$5=1,
                    M57:AD57,
                    ""),
                "")),
            MAX(IF(
                ISNUMBER(M57:AD57),
                IF(
                    M$5:AD$5=2,
                    M57:AD57,
                    ""),
                ""))
        ),
        IF(
            Parameters!$D$16=1,
            IFERROR(
                AVERAGE(IF(
                    ISNUMBER(M57:AD57),
                    IF(
                        M$5:AD$5=1,
                        M57:AD57,
                        ""),
                    "")),
                AVERAGE(IF(
                    ISNUMBER(M57:AD57),
                    IF(
                        M$5:AD$5=2,
                        M57:AD57,
                        ""),
                    ""))
            ),
            IF(
                Parameters!$D$17=1,
                IFERROR(
                    IF(
                        OR(
                            IF(
                                ISNUMBER(M57:AD57),
                                IF(
                                    M$5:AD$5=1,
                                    M57:AD57,
                                    ""),
                                "")
                            =0),
                        0,
                        GEOMEAN(IF(
                            ISNUMBER(M57:AD57),
                            IF(
                                M$5:AD$5=1,
                                M57:AD57,
                                ""),
                            ""))
                    ),
                    IF(
                        OR(IF(
                            ISNUMBER(M57:AD57),
                            IF(
                                M$5:AD$5=2,
                                M57:AD57,
                                ""),
                            "")
                            =0),
                        0,
                        GEOMEAN(IF(
                            ISNUMBER(M57:AD57),
                            IF(
                                M$5:AD$5=2,
                                M57:AD57,
                                ""),
                            "")))
                )
            )
        )
    )
)</f>
        <v>5.3571428571428497</v>
      </c>
      <c r="J57" s="242">
        <v>45103</v>
      </c>
      <c r="K57" s="242">
        <v>45142</v>
      </c>
      <c r="L57" s="91" t="s">
        <v>87</v>
      </c>
      <c r="M57" s="192">
        <v>0</v>
      </c>
      <c r="N57" s="192">
        <v>0</v>
      </c>
      <c r="O57" s="192" t="s">
        <v>409</v>
      </c>
      <c r="P57" s="192">
        <v>0</v>
      </c>
      <c r="Q57" s="192" t="s">
        <v>409</v>
      </c>
      <c r="R57" s="192">
        <v>5.3571428571428497</v>
      </c>
      <c r="S57" s="192" t="s">
        <v>409</v>
      </c>
      <c r="T57" s="192" t="s">
        <v>409</v>
      </c>
      <c r="U57" s="192">
        <v>40.200000000000003</v>
      </c>
      <c r="V57" s="192" t="s">
        <v>409</v>
      </c>
      <c r="W57" s="192" t="s">
        <v>409</v>
      </c>
      <c r="X57" s="192" t="s">
        <v>409</v>
      </c>
      <c r="Y57" s="192">
        <v>0.107142857142857</v>
      </c>
      <c r="Z57" s="192" t="s">
        <v>409</v>
      </c>
      <c r="AA57" s="34"/>
      <c r="AB57" s="34"/>
      <c r="AC57" s="192"/>
      <c r="AD57" s="192"/>
      <c r="AE57" s="192"/>
      <c r="AF57" s="192"/>
      <c r="AG57" s="192"/>
      <c r="AH57" s="192"/>
    </row>
    <row r="58" spans="1:34" x14ac:dyDescent="0.2">
      <c r="A58" s="84">
        <v>51</v>
      </c>
      <c r="B58" s="84" t="str">
        <f ca="1"/>
        <v>Germany</v>
      </c>
      <c r="C58" s="84" t="str">
        <f ca="1"/>
        <v>DEU</v>
      </c>
      <c r="D58" s="219" t="str">
        <f ca="1"/>
        <v>ECS           Europe &amp; Central Asia</v>
      </c>
      <c r="E58" s="219" t="str">
        <f ca="1"/>
        <v>NA</v>
      </c>
      <c r="F58" s="190" t="str">
        <f t="shared" ca="1" si="12"/>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$M$4:$AD$4,
                    (M58:AD58),
                    "")),
            1,
            0))
        =0,
    NA(),
    IF(
        Parameters!$D$15=1,
        IF(
            SUM(--(ISNUMBER(IF($M$4:$AD$4=1,(M58:AD58),""))))&gt;0,
            MAX(IF(
                ISNUMBER(M58:AD58),
                IF(
                    M$4:AD$4=1,
                    M58:AD58,
                    ""),
                "")),
            MAX(IF(
                ISNUMBER(M58:AD58),
                IF(
                    M$4:AD$4=2,
                    M58:AD58,
                    ""),
                ""))
        ),
        IF(
            Parameters!$D$16=1,
            IFERROR(
                AVERAGE(IF(
                    ISNUMBER(M58:AD58),
                    IF(
                        M$4:AD$4=1,
                        M58:AD58,
                        ""),
                    "")),
                AVERAGE(IF(
                    ISNUMBER(M58:AD58),
                    IF(
                        M$4:AD$4=2,
                        M58:AD58,
                        ""),
                    ""))
            ),
            IF(
                Parameters!$D$17=1,
                IFERROR(
                    IF(
                        OR(
                            IF(
                                ISNUMBER(M58:AD58),
                                IF(
                                    M$4:AD$4=1,
                                    M58:AD58,
                                    ""),
                                "")
                            =0),
                        0,
                        GEOMEAN(IF(
                            ISNUMBER(M58:AD58),
                            IF(
                                M$4:AD$4=1,
                                M58:AD58,
                                ""),
                            ""))
                    ),
                    IF(
                        OR(IF(
                            ISNUMBER(M58:AD58),
                            IF(
                                M$4:AD$4=2,
                                M58:AD58,
                                ""),
                            "")
                            =0),
                        0,
                        GEOMEAN(IF(
                            ISNUMBER(M58:AD58),
                            IF(
                                M$4:AD$4=2,
                                M58:AD58,
                                ""),
                            "")))
                )
            )
        )
    )
)</f>
        <v>0</v>
      </c>
      <c r="I58" s="191" cm="1">
        <f t="array" ref="I58">IF(
    SUM(IF(
            ISNUMBER(
                IF(
                    $M$5:$AD$5,
                    (M58:AD58),
                    "")),
            1,
            0))
        =0,
    NA(),
    IF(
        Parameters!$D$15=1,
        IF(
            SUM(--(ISNUMBER(IF($M$5:$AD$5=1,(M58:AD58),""))))&gt;0,
            MAX(IF(
                ISNUMBER(M58:AD58),
                IF(
                    M$5:AD$5=1,
                    M58:AD58,
                    ""),
                "")),
            MAX(IF(
                ISNUMBER(M58:AD58),
                IF(
                    M$5:AD$5=2,
                    M58:AD58,
                    ""),
                ""))
        ),
        IF(
            Parameters!$D$16=1,
            IFERROR(
                AVERAGE(IF(
                    ISNUMBER(M58:AD58),
                    IF(
                        M$5:AD$5=1,
                        M58:AD58,
                        ""),
                    "")),
                AVERAGE(IF(
                    ISNUMBER(M58:AD58),
                    IF(
                        M$5:AD$5=2,
                        M58:AD58,
                        ""),
                    ""))
            ),
            IF(
                Parameters!$D$17=1,
                IFERROR(
                    IF(
                        OR(
                            IF(
                                ISNUMBER(M58:AD58),
                                IF(
                                    M$5:AD$5=1,
                                    M58:AD58,
                                    ""),
                                "")
                            =0),
                        0,
                        GEOMEAN(IF(
                            ISNUMBER(M58:AD58),
                            IF(
                                M$5:AD$5=1,
                                M58:AD58,
                                ""),
                            ""))
                    ),
                    IF(
                        OR(IF(
                            ISNUMBER(M58:AD58),
                            IF(
                                M$5:AD$5=2,
                                M58:AD58,
                                ""),
                            "")
                            =0),
                        0,
                        GEOMEAN(IF(
                            ISNUMBER(M58:AD58),
                            IF(
                                M$5:AD$5=2,
                                M58:AD58,
                                ""),
                            "")))
                )
            )
        )
    )
)</f>
        <v>0</v>
      </c>
      <c r="J58" s="242">
        <v>45103</v>
      </c>
      <c r="K58" s="242">
        <v>45035</v>
      </c>
      <c r="L58" s="91" t="s">
        <v>89</v>
      </c>
      <c r="M58" s="192">
        <v>0</v>
      </c>
      <c r="N58" s="192">
        <v>0</v>
      </c>
      <c r="O58" s="192" t="s">
        <v>409</v>
      </c>
      <c r="P58" s="192">
        <v>0</v>
      </c>
      <c r="Q58" s="192" t="s">
        <v>409</v>
      </c>
      <c r="R58" s="192">
        <v>0</v>
      </c>
      <c r="S58" s="192">
        <v>0</v>
      </c>
      <c r="T58" s="192" t="s">
        <v>409</v>
      </c>
      <c r="U58" s="192">
        <v>24.6</v>
      </c>
      <c r="V58" s="192" t="s">
        <v>409</v>
      </c>
      <c r="W58" s="192" t="s">
        <v>409</v>
      </c>
      <c r="X58" s="192" t="s">
        <v>409</v>
      </c>
      <c r="Y58" s="192">
        <v>0</v>
      </c>
      <c r="Z58" s="192">
        <v>-100</v>
      </c>
      <c r="AA58" s="34"/>
      <c r="AB58" s="34"/>
      <c r="AC58" s="192"/>
      <c r="AD58" s="192"/>
      <c r="AE58" s="192"/>
      <c r="AF58" s="192"/>
      <c r="AG58" s="192"/>
      <c r="AH58" s="192"/>
    </row>
    <row r="59" spans="1:34" x14ac:dyDescent="0.2">
      <c r="A59" s="84">
        <v>52</v>
      </c>
      <c r="B59" s="84" t="str">
        <f ca="1"/>
        <v>Djibouti</v>
      </c>
      <c r="C59" s="84" t="str">
        <f ca="1"/>
        <v>DJI</v>
      </c>
      <c r="D59" s="219" t="str">
        <f ca="1"/>
        <v>MEA           Middle East &amp; North Africa</v>
      </c>
      <c r="E59" s="219" t="str">
        <f ca="1"/>
        <v>IDA</v>
      </c>
      <c r="F59" s="190" t="str">
        <f t="shared" ca="1" si="12"/>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$M$4:$AD$4,
                    (M59:AD59),
                    "")),
            1,
            0))
        =0,
    NA(),
    IF(
        Parameters!$D$15=1,
        IF(
            SUM(--(ISNUMBER(IF($M$4:$AD$4=1,(M59:AD59),""))))&gt;0,
            MAX(IF(
                ISNUMBER(M59:AD59),
                IF(
                    M$4:AD$4=1,
                    M59:AD59,
                    ""),
                "")),
            MAX(IF(
                ISNUMBER(M59:AD59),
                IF(
                    M$4:AD$4=2,
                    M59:AD59,
                    ""),
                ""))
        ),
        IF(
            Parameters!$D$16=1,
            IFERROR(
                AVERAGE(IF(
                    ISNUMBER(M59:AD59),
                    IF(
                        M$4:AD$4=1,
                        M59:AD59,
                        ""),
                    "")),
                AVERAGE(IF(
                    ISNUMBER(M59:AD59),
                    IF(
                        M$4:AD$4=2,
                        M59:AD59,
                        ""),
                    ""))
            ),
            IF(
                Parameters!$D$17=1,
                IFERROR(
                    IF(
                        OR(
                            IF(
                                ISNUMBER(M59:AD59),
                                IF(
                                    M$4:AD$4=1,
                                    M59:AD59,
                                    ""),
                                "")
                            =0),
                        0,
                        GEOMEAN(IF(
                            ISNUMBER(M59:AD59),
                            IF(
                                M$4:AD$4=1,
                                M59:AD59,
                                ""),
                            ""))
                    ),
                    IF(
                        OR(IF(
                            ISNUMBER(M59:AD59),
                            IF(
                                M$4:AD$4=2,
                                M59:AD59,
                                ""),
                            "")
                            =0),
                        0,
                        GEOMEAN(IF(
                            ISNUMBER(M59:AD59),
                            IF(
                                M$4:AD$4=2,
                                M59:AD59,
                                ""),
                            "")))
                )
            )
        )
    )
)</f>
        <v>4.5025577703298598</v>
      </c>
      <c r="I59" s="191" cm="1">
        <f t="array" ref="I59">IF(
    SUM(IF(
            ISNUMBER(
                IF(
                    $M$5:$AD$5,
                    (M59:AD59),
                    "")),
            1,
            0))
        =0,
    NA(),
    IF(
        Parameters!$D$15=1,
        IF(
            SUM(--(ISNUMBER(IF($M$5:$AD$5=1,(M59:AD59),""))))&gt;0,
            MAX(IF(
                ISNUMBER(M59:AD59),
                IF(
                    M$5:AD$5=1,
                    M59:AD59,
                    ""),
                "")),
            MAX(IF(
                ISNUMBER(M59:AD59),
                IF(
                    M$5:AD$5=2,
                    M59:AD59,
                    ""),
                ""))
        ),
        IF(
            Parameters!$D$16=1,
            IFERROR(
                AVERAGE(IF(
                    ISNUMBER(M59:AD59),
                    IF(
                        M$5:AD$5=1,
                        M59:AD59,
                        ""),
                    "")),
                AVERAGE(IF(
                    ISNUMBER(M59:AD59),
                    IF(
                        M$5:AD$5=2,
                        M59:AD59,
                        ""),
                    ""))
            ),
            IF(
                Parameters!$D$17=1,
                IFERROR(
                    IF(
                        OR(
                            IF(
                                ISNUMBER(M59:AD59),
                                IF(
                                    M$5:AD$5=1,
                                    M59:AD59,
                                    ""),
                                "")
                            =0),
                        0,
                        GEOMEAN(IF(
                            ISNUMBER(M59:AD59),
                            IF(
                                M$5:AD$5=1,
                                M59:AD59,
                                ""),
                            ""))
                    ),
                    IF(
                        OR(IF(
                            ISNUMBER(M59:AD59),
                            IF(
                                M$5:AD$5=2,
                                M59:AD59,
                                ""),
                            "")
                            =0),
                        0,
                        GEOMEAN(IF(
                            ISNUMBER(M59:AD59),
                            IF(
                                M$5:AD$5=2,
                                M59:AD59,
                                ""),
                            "")))
                )
            )
        )
    )
)</f>
        <v>0</v>
      </c>
      <c r="J59" s="242">
        <v>45103</v>
      </c>
      <c r="K59" s="242">
        <v>45091</v>
      </c>
      <c r="L59" s="91" t="s">
        <v>91</v>
      </c>
      <c r="M59" s="192">
        <v>0</v>
      </c>
      <c r="N59" s="192">
        <v>4.5025577703298598</v>
      </c>
      <c r="O59" s="192" t="s">
        <v>409</v>
      </c>
      <c r="P59" s="192">
        <v>0</v>
      </c>
      <c r="Q59" s="192" t="s">
        <v>409</v>
      </c>
      <c r="R59" s="192">
        <v>0</v>
      </c>
      <c r="S59" s="192">
        <v>0</v>
      </c>
      <c r="T59" s="192" t="s">
        <v>409</v>
      </c>
      <c r="U59" s="192">
        <v>82.2</v>
      </c>
      <c r="V59" s="192" t="s">
        <v>409</v>
      </c>
      <c r="W59" s="192" t="s">
        <v>409</v>
      </c>
      <c r="X59" s="192" t="s">
        <v>409</v>
      </c>
      <c r="Y59" s="192">
        <v>0</v>
      </c>
      <c r="Z59" s="192">
        <v>-100</v>
      </c>
      <c r="AA59" s="34"/>
      <c r="AB59" s="34"/>
      <c r="AC59" s="192"/>
      <c r="AD59" s="192"/>
      <c r="AE59" s="192"/>
      <c r="AF59" s="192"/>
      <c r="AG59" s="192"/>
      <c r="AH59" s="192"/>
    </row>
    <row r="60" spans="1:34" x14ac:dyDescent="0.2">
      <c r="A60" s="84">
        <v>53</v>
      </c>
      <c r="B60" s="84" t="str">
        <f ca="1"/>
        <v>Dominica</v>
      </c>
      <c r="C60" s="84" t="str">
        <f ca="1"/>
        <v>DMA</v>
      </c>
      <c r="D60" s="219" t="str">
        <f ca="1"/>
        <v>LCN           Latin America &amp; Caribbean</v>
      </c>
      <c r="E60" s="219" t="str">
        <f ca="1"/>
        <v>Blend</v>
      </c>
      <c r="F60" s="190" t="str">
        <f t="shared" ca="1" si="12"/>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$M$4:$AD$4,
                    (M60:AD60),
                    "")),
            1,
            0))
        =0,
    NA(),
    IF(
        Parameters!$D$15=1,
        IF(
            SUM(--(ISNUMBER(IF($M$4:$AD$4=1,(M60:AD60),""))))&gt;0,
            MAX(IF(
                ISNUMBER(M60:AD60),
                IF(
                    M$4:AD$4=1,
                    M60:AD60,
                    ""),
                "")),
            MAX(IF(
                ISNUMBER(M60:AD60),
                IF(
                    M$4:AD$4=2,
                    M60:AD60,
                    ""),
                ""))
        ),
        IF(
            Parameters!$D$16=1,
            IFERROR(
                AVERAGE(IF(
                    ISNUMBER(M60:AD60),
                    IF(
                        M$4:AD$4=1,
                        M60:AD60,
                        ""),
                    "")),
                AVERAGE(IF(
                    ISNUMBER(M60:AD60),
                    IF(
                        M$4:AD$4=2,
                        M60:AD60,
                        ""),
                    ""))
            ),
            IF(
                Parameters!$D$17=1,
                IFERROR(
                    IF(
                        OR(
                            IF(
                                ISNUMBER(M60:AD60),
                                IF(
                                    M$4:AD$4=1,
                                    M60:AD60,
                                    ""),
                                "")
                            =0),
                        0,
                        GEOMEAN(IF(
                            ISNUMBER(M60:AD60),
                            IF(
                                M$4:AD$4=1,
                                M60:AD60,
                                ""),
                            ""))
                    ),
                    IF(
                        OR(IF(
                            ISNUMBER(M60:AD60),
                            IF(
                                M$4:AD$4=2,
                                M60:AD60,
                                ""),
                            "")
                            =0),
                        0,
                        GEOMEAN(IF(
                            ISNUMBER(M60:AD60),
                            IF(
                                M$4:AD$4=2,
                                M60:AD60,
                                ""),
                            "")))
                )
            )
        )
    )
)</f>
        <v>0</v>
      </c>
      <c r="I60" s="191" cm="1">
        <f t="array" ref="I60">IF(
    SUM(IF(
            ISNUMBER(
                IF(
                    $M$5:$AD$5,
                    (M60:AD60),
                    "")),
            1,
            0))
        =0,
    NA(),
    IF(
        Parameters!$D$15=1,
        IF(
            SUM(--(ISNUMBER(IF($M$5:$AD$5=1,(M60:AD60),""))))&gt;0,
            MAX(IF(
                ISNUMBER(M60:AD60),
                IF(
                    M$5:AD$5=1,
                    M60:AD60,
                    ""),
                "")),
            MAX(IF(
                ISNUMBER(M60:AD60),
                IF(
                    M$5:AD$5=2,
                    M60:AD60,
                    ""),
                ""))
        ),
        IF(
            Parameters!$D$16=1,
            IFERROR(
                AVERAGE(IF(
                    ISNUMBER(M60:AD60),
                    IF(
                        M$5:AD$5=1,
                        M60:AD60,
                        ""),
                    "")),
                AVERAGE(IF(
                    ISNUMBER(M60:AD60),
                    IF(
                        M$5:AD$5=2,
                        M60:AD60,
                        ""),
                    ""))
            ),
            IF(
                Parameters!$D$17=1,
                IFERROR(
                    IF(
                        OR(
                            IF(
                                ISNUMBER(M60:AD60),
                                IF(
                                    M$5:AD$5=1,
                                    M60:AD60,
                                    ""),
                                "")
                            =0),
                        0,
                        GEOMEAN(IF(
                            ISNUMBER(M60:AD60),
                            IF(
                                M$5:AD$5=1,
                                M60:AD60,
                                ""),
                            ""))
                    ),
                    IF(
                        OR(IF(
                            ISNUMBER(M60:AD60),
                            IF(
                                M$5:AD$5=2,
                                M60:AD60,
                                ""),
                            "")
                            =0),
                        0,
                        GEOMEAN(IF(
                            ISNUMBER(M60:AD60),
                            IF(
                                M$5:AD$5=2,
                                M60:AD60,
                                ""),
                            "")))
                )
            )
        )
    )
)</f>
        <v>0</v>
      </c>
      <c r="J60" s="242">
        <v>44753</v>
      </c>
      <c r="K60" s="242">
        <v>44753</v>
      </c>
      <c r="L60" s="91" t="s">
        <v>93</v>
      </c>
      <c r="M60" s="192">
        <v>0</v>
      </c>
      <c r="N60" s="192" t="s">
        <v>409</v>
      </c>
      <c r="O60" s="192" t="s">
        <v>409</v>
      </c>
      <c r="P60" s="192">
        <v>0</v>
      </c>
      <c r="Q60" s="192" t="s">
        <v>409</v>
      </c>
      <c r="R60" s="192" t="s">
        <v>409</v>
      </c>
      <c r="S60" s="192" t="s">
        <v>409</v>
      </c>
      <c r="T60" s="192" t="s">
        <v>409</v>
      </c>
      <c r="U60" s="192" t="s">
        <v>409</v>
      </c>
      <c r="V60" s="192" t="s">
        <v>409</v>
      </c>
      <c r="W60" s="192" t="s">
        <v>409</v>
      </c>
      <c r="X60" s="192" t="s">
        <v>409</v>
      </c>
      <c r="Y60" s="192" t="s">
        <v>409</v>
      </c>
      <c r="Z60" s="192" t="s">
        <v>409</v>
      </c>
      <c r="AA60" s="34"/>
      <c r="AB60" s="34"/>
      <c r="AC60" s="192"/>
      <c r="AD60" s="192"/>
      <c r="AE60" s="192"/>
      <c r="AF60" s="192"/>
      <c r="AG60" s="192"/>
      <c r="AH60" s="192"/>
    </row>
    <row r="61" spans="1:34" x14ac:dyDescent="0.2">
      <c r="A61" s="84">
        <v>54</v>
      </c>
      <c r="B61" s="84" t="str">
        <f ca="1"/>
        <v>Denmark</v>
      </c>
      <c r="C61" s="84" t="str">
        <f ca="1"/>
        <v>DNK</v>
      </c>
      <c r="D61" s="219" t="str">
        <f ca="1"/>
        <v>ECS           Europe &amp; Central Asia</v>
      </c>
      <c r="E61" s="219" t="str">
        <f ca="1"/>
        <v>NA</v>
      </c>
      <c r="F61" s="190" t="str">
        <f t="shared" ca="1" si="12"/>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$M$4:$AD$4,
                    (M61:AD61),
                    "")),
            1,
            0))
        =0,
    NA(),
    IF(
        Parameters!$D$15=1,
        IF(
            SUM(--(ISNUMBER(IF($M$4:$AD$4=1,(M61:AD61),""))))&gt;0,
            MAX(IF(
                ISNUMBER(M61:AD61),
                IF(
                    M$4:AD$4=1,
                    M61:AD61,
                    ""),
                "")),
            MAX(IF(
                ISNUMBER(M61:AD61),
                IF(
                    M$4:AD$4=2,
                    M61:AD61,
                    ""),
                ""))
        ),
        IF(
            Parameters!$D$16=1,
            IFERROR(
                AVERAGE(IF(
                    ISNUMBER(M61:AD61),
                    IF(
                        M$4:AD$4=1,
                        M61:AD61,
                        ""),
                    "")),
                AVERAGE(IF(
                    ISNUMBER(M61:AD61),
                    IF(
                        M$4:AD$4=2,
                        M61:AD61,
                        ""),
                    ""))
            ),
            IF(
                Parameters!$D$17=1,
                IFERROR(
                    IF(
                        OR(
                            IF(
                                ISNUMBER(M61:AD61),
                                IF(
                                    M$4:AD$4=1,
                                    M61:AD61,
                                    ""),
                                "")
                            =0),
                        0,
                        GEOMEAN(IF(
                            ISNUMBER(M61:AD61),
                            IF(
                                M$4:AD$4=1,
                                M61:AD61,
                                ""),
                            ""))
                    ),
                    IF(
                        OR(IF(
                            ISNUMBER(M61:AD61),
                            IF(
                                M$4:AD$4=2,
                                M61:AD61,
                                ""),
                            "")
                            =0),
                        0,
                        GEOMEAN(IF(
                            ISNUMBER(M61:AD61),
                            IF(
                                M$4:AD$4=2,
                                M61:AD61,
                                ""),
                            "")))
                )
            )
        )
    )
)</f>
        <v>0</v>
      </c>
      <c r="I61" s="191" cm="1">
        <f t="array" ref="I61">IF(
    SUM(IF(
            ISNUMBER(
                IF(
                    $M$5:$AD$5,
                    (M61:AD61),
                    "")),
            1,
            0))
        =0,
    NA(),
    IF(
        Parameters!$D$15=1,
        IF(
            SUM(--(ISNUMBER(IF($M$5:$AD$5=1,(M61:AD61),""))))&gt;0,
            MAX(IF(
                ISNUMBER(M61:AD61),
                IF(
                    M$5:AD$5=1,
                    M61:AD61,
                    ""),
                "")),
            MAX(IF(
                ISNUMBER(M61:AD61),
                IF(
                    M$5:AD$5=2,
                    M61:AD61,
                    ""),
                ""))
        ),
        IF(
            Parameters!$D$16=1,
            IFERROR(
                AVERAGE(IF(
                    ISNUMBER(M61:AD61),
                    IF(
                        M$5:AD$5=1,
                        M61:AD61,
                        ""),
                    "")),
                AVERAGE(IF(
                    ISNUMBER(M61:AD61),
                    IF(
                        M$5:AD$5=2,
                        M61:AD61,
                        ""),
                    ""))
            ),
            IF(
                Parameters!$D$17=1,
                IFERROR(
                    IF(
                        OR(
                            IF(
                                ISNUMBER(M61:AD61),
                                IF(
                                    M$5:AD$5=1,
                                    M61:AD61,
                                    ""),
                                "")
                            =0),
                        0,
                        GEOMEAN(IF(
                            ISNUMBER(M61:AD61),
                            IF(
                                M$5:AD$5=1,
                                M61:AD61,
                                ""),
                            ""))
                    ),
                    IF(
                        OR(IF(
                            ISNUMBER(M61:AD61),
                            IF(
                                M$5:AD$5=2,
                                M61:AD61,
                                ""),
                            "")
                            =0),
                        0,
                        GEOMEAN(IF(
                            ISNUMBER(M61:AD61),
                            IF(
                                M$5:AD$5=2,
                                M61:AD61,
                                ""),
                            "")))
                )
            )
        )
    )
)</f>
        <v>0</v>
      </c>
      <c r="J61" s="242">
        <v>45103</v>
      </c>
      <c r="K61" s="242">
        <v>44860</v>
      </c>
      <c r="L61" s="91" t="s">
        <v>95</v>
      </c>
      <c r="M61" s="192">
        <v>0</v>
      </c>
      <c r="N61" s="192">
        <v>0</v>
      </c>
      <c r="O61" s="192" t="s">
        <v>409</v>
      </c>
      <c r="P61" s="192">
        <v>0</v>
      </c>
      <c r="Q61" s="192" t="s">
        <v>409</v>
      </c>
      <c r="R61" s="192">
        <v>0</v>
      </c>
      <c r="S61" s="192" t="s">
        <v>409</v>
      </c>
      <c r="T61" s="192" t="s">
        <v>409</v>
      </c>
      <c r="U61" s="192">
        <v>17.899999999999999</v>
      </c>
      <c r="V61" s="192" t="s">
        <v>409</v>
      </c>
      <c r="W61" s="192" t="s">
        <v>409</v>
      </c>
      <c r="X61" s="192" t="s">
        <v>409</v>
      </c>
      <c r="Y61" s="192">
        <v>0</v>
      </c>
      <c r="Z61" s="192" t="s">
        <v>409</v>
      </c>
      <c r="AA61" s="34"/>
      <c r="AB61" s="34"/>
      <c r="AC61" s="192"/>
      <c r="AD61" s="192"/>
      <c r="AE61" s="192"/>
      <c r="AF61" s="192"/>
      <c r="AG61" s="192"/>
      <c r="AH61" s="192"/>
    </row>
    <row r="62" spans="1:34" x14ac:dyDescent="0.2">
      <c r="A62" s="84">
        <v>55</v>
      </c>
      <c r="B62" s="84" t="str">
        <f ca="1"/>
        <v>Dominican Republic</v>
      </c>
      <c r="C62" s="84" t="str">
        <f ca="1"/>
        <v>DOM</v>
      </c>
      <c r="D62" s="219" t="str">
        <f ca="1"/>
        <v>LCN           Latin America &amp; Caribbean</v>
      </c>
      <c r="E62" s="219" t="str">
        <f ca="1"/>
        <v>IBRD</v>
      </c>
      <c r="F62" s="190" t="str">
        <f t="shared" ca="1" si="12"/>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$M$4:$AD$4,
                    (M62:AD62),
                    "")),
            1,
            0))
        =0,
    NA(),
    IF(
        Parameters!$D$15=1,
        IF(
            SUM(--(ISNUMBER(IF($M$4:$AD$4=1,(M62:AD62),""))))&gt;0,
            MAX(IF(
                ISNUMBER(M62:AD62),
                IF(
                    M$4:AD$4=1,
                    M62:AD62,
                    ""),
                "")),
            MAX(IF(
                ISNUMBER(M62:AD62),
                IF(
                    M$4:AD$4=2,
                    M62:AD62,
                    ""),
                ""))
        ),
        IF(
            Parameters!$D$16=1,
            IFERROR(
                AVERAGE(IF(
                    ISNUMBER(M62:AD62),
                    IF(
                        M$4:AD$4=1,
                        M62:AD62,
                        ""),
                    "")),
                AVERAGE(IF(
                    ISNUMBER(M62:AD62),
                    IF(
                        M$4:AD$4=2,
                        M62:AD62,
                        ""),
                    ""))
            ),
            IF(
                Parameters!$D$17=1,
                IFERROR(
                    IF(
                        OR(
                            IF(
                                ISNUMBER(M62:AD62),
                                IF(
                                    M$4:AD$4=1,
                                    M62:AD62,
                                    ""),
                                "")
                            =0),
                        0,
                        GEOMEAN(IF(
                            ISNUMBER(M62:AD62),
                            IF(
                                M$4:AD$4=1,
                                M62:AD62,
                                ""),
                            ""))
                    ),
                    IF(
                        OR(IF(
                            ISNUMBER(M62:AD62),
                            IF(
                                M$4:AD$4=2,
                                M62:AD62,
                                ""),
                            "")
                            =0),
                        0,
                        GEOMEAN(IF(
                            ISNUMBER(M62:AD62),
                            IF(
                                M$4:AD$4=2,
                                M62:AD62,
                                ""),
                            "")))
                )
            )
        )
    )
)</f>
        <v>0</v>
      </c>
      <c r="I62" s="191" cm="1">
        <f t="array" ref="I62">IF(
    SUM(IF(
            ISNUMBER(
                IF(
                    $M$5:$AD$5,
                    (M62:AD62),
                    "")),
            1,
            0))
        =0,
    NA(),
    IF(
        Parameters!$D$15=1,
        IF(
            SUM(--(ISNUMBER(IF($M$5:$AD$5=1,(M62:AD62),""))))&gt;0,
            MAX(IF(
                ISNUMBER(M62:AD62),
                IF(
                    M$5:AD$5=1,
                    M62:AD62,
                    ""),
                "")),
            MAX(IF(
                ISNUMBER(M62:AD62),
                IF(
                    M$5:AD$5=2,
                    M62:AD62,
                    ""),
                ""))
        ),
        IF(
            Parameters!$D$16=1,
            IFERROR(
                AVERAGE(IF(
                    ISNUMBER(M62:AD62),
                    IF(
                        M$5:AD$5=1,
                        M62:AD62,
                        ""),
                    "")),
                AVERAGE(IF(
                    ISNUMBER(M62:AD62),
                    IF(
                        M$5:AD$5=2,
                        M62:AD62,
                        ""),
                    ""))
            ),
            IF(
                Parameters!$D$17=1,
                IFERROR(
                    IF(
                        OR(
                            IF(
                                ISNUMBER(M62:AD62),
                                IF(
                                    M$5:AD$5=1,
                                    M62:AD62,
                                    ""),
                                "")
                            =0),
                        0,
                        GEOMEAN(IF(
                            ISNUMBER(M62:AD62),
                            IF(
                                M$5:AD$5=1,
                                M62:AD62,
                                ""),
                            ""))
                    ),
                    IF(
                        OR(IF(
                            ISNUMBER(M62:AD62),
                            IF(
                                M$5:AD$5=2,
                                M62:AD62,
                                ""),
                            "")
                            =0),
                        0,
                        GEOMEAN(IF(
                            ISNUMBER(M62:AD62),
                            IF(
                                M$5:AD$5=2,
                                M62:AD62,
                                ""),
                            "")))
                )
            )
        )
    )
)</f>
        <v>0</v>
      </c>
      <c r="J62" s="242">
        <v>45103</v>
      </c>
      <c r="K62" s="242">
        <v>45203</v>
      </c>
      <c r="L62" s="91" t="s">
        <v>97</v>
      </c>
      <c r="M62" s="192">
        <v>0</v>
      </c>
      <c r="N62" s="192">
        <v>0</v>
      </c>
      <c r="O62" s="192">
        <v>0</v>
      </c>
      <c r="P62" s="192">
        <v>0</v>
      </c>
      <c r="Q62" s="192" t="s">
        <v>409</v>
      </c>
      <c r="R62" s="192">
        <v>0</v>
      </c>
      <c r="S62" s="192">
        <v>0</v>
      </c>
      <c r="T62" s="192" t="s">
        <v>409</v>
      </c>
      <c r="U62" s="192">
        <v>60.8</v>
      </c>
      <c r="V62" s="192">
        <v>-0.58213709551743498</v>
      </c>
      <c r="W62" s="192" t="s">
        <v>409</v>
      </c>
      <c r="X62" s="192" t="s">
        <v>409</v>
      </c>
      <c r="Y62" s="192">
        <v>0</v>
      </c>
      <c r="Z62" s="192">
        <v>-100</v>
      </c>
      <c r="AA62" s="34"/>
      <c r="AB62" s="34"/>
      <c r="AC62" s="192"/>
      <c r="AD62" s="192"/>
      <c r="AE62" s="192"/>
      <c r="AF62" s="192"/>
      <c r="AG62" s="192"/>
      <c r="AH62" s="192"/>
    </row>
    <row r="63" spans="1:34" x14ac:dyDescent="0.2">
      <c r="A63" s="84">
        <v>56</v>
      </c>
      <c r="B63" s="84" t="str">
        <f ca="1"/>
        <v>Algeria</v>
      </c>
      <c r="C63" s="84" t="str">
        <f ca="1"/>
        <v>DZA</v>
      </c>
      <c r="D63" s="219" t="str">
        <f ca="1"/>
        <v>MEA           Middle East &amp; North Africa</v>
      </c>
      <c r="E63" s="219" t="str">
        <f ca="1"/>
        <v>IBRD</v>
      </c>
      <c r="F63" s="190" t="str">
        <f t="shared" ca="1" si="12"/>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$M$4:$AD$4,
                    (M63:AD63),
                    "")),
            1,
            0))
        =0,
    NA(),
    IF(
        Parameters!$D$15=1,
        IF(
            SUM(--(ISNUMBER(IF($M$4:$AD$4=1,(M63:AD63),""))))&gt;0,
            MAX(IF(
                ISNUMBER(M63:AD63),
                IF(
                    M$4:AD$4=1,
                    M63:AD63,
                    ""),
                "")),
            MAX(IF(
                ISNUMBER(M63:AD63),
                IF(
                    M$4:AD$4=2,
                    M63:AD63,
                    ""),
                ""))
        ),
        IF(
            Parameters!$D$16=1,
            IFERROR(
                AVERAGE(IF(
                    ISNUMBER(M63:AD63),
                    IF(
                        M$4:AD$4=1,
                        M63:AD63,
                        ""),
                    "")),
                AVERAGE(IF(
                    ISNUMBER(M63:AD63),
                    IF(
                        M$4:AD$4=2,
                        M63:AD63,
                        ""),
                    ""))
            ),
            IF(
                Parameters!$D$17=1,
                IFERROR(
                    IF(
                        OR(
                            IF(
                                ISNUMBER(M63:AD63),
                                IF(
                                    M$4:AD$4=1,
                                    M63:AD63,
                                    ""),
                                "")
                            =0),
                        0,
                        GEOMEAN(IF(
                            ISNUMBER(M63:AD63),
                            IF(
                                M$4:AD$4=1,
                                M63:AD63,
                                ""),
                            ""))
                    ),
                    IF(
                        OR(IF(
                            ISNUMBER(M63:AD63),
                            IF(
                                M$4:AD$4=2,
                                M63:AD63,
                                ""),
                            "")
                            =0),
                        0,
                        GEOMEAN(IF(
                            ISNUMBER(M63:AD63),
                            IF(
                                M$4:AD$4=2,
                                M63:AD63,
                                ""),
                            "")))
                )
            )
        )
    )
)</f>
        <v>1.8124889751278801</v>
      </c>
      <c r="I63" s="191" cm="1">
        <f t="array" ref="I63">IF(
    SUM(IF(
            ISNUMBER(
                IF(
                    $M$5:$AD$5,
                    (M63:AD63),
                    "")),
            1,
            0))
        =0,
    NA(),
    IF(
        Parameters!$D$15=1,
        IF(
            SUM(--(ISNUMBER(IF($M$5:$AD$5=1,(M63:AD63),""))))&gt;0,
            MAX(IF(
                ISNUMBER(M63:AD63),
                IF(
                    M$5:AD$5=1,
                    M63:AD63,
                    ""),
                "")),
            MAX(IF(
                ISNUMBER(M63:AD63),
                IF(
                    M$5:AD$5=2,
                    M63:AD63,
                    ""),
                ""))
        ),
        IF(
            Parameters!$D$16=1,
            IFERROR(
                AVERAGE(IF(
                    ISNUMBER(M63:AD63),
                    IF(
                        M$5:AD$5=1,
                        M63:AD63,
                        ""),
                    "")),
                AVERAGE(IF(
                    ISNUMBER(M63:AD63),
                    IF(
                        M$5:AD$5=2,
                        M63:AD63,
                        ""),
                    ""))
            ),
            IF(
                Parameters!$D$17=1,
                IFERROR(
                    IF(
                        OR(
                            IF(
                                ISNUMBER(M63:AD63),
                                IF(
                                    M$5:AD$5=1,
                                    M63:AD63,
                                    ""),
                                "")
                            =0),
                        0,
                        GEOMEAN(IF(
                            ISNUMBER(M63:AD63),
                            IF(
                                M$5:AD$5=1,
                                M63:AD63,
                                ""),
                            ""))
                    ),
                    IF(
                        OR(IF(
                            ISNUMBER(M63:AD63),
                            IF(
                                M$5:AD$5=2,
                                M63:AD63,
                                ""),
                            "")
                            =0),
                        0,
                        GEOMEAN(IF(
                            ISNUMBER(M63:AD63),
                            IF(
                                M$5:AD$5=2,
                                M63:AD63,
                                ""),
                            "")))
                )
            )
        )
    )
)</f>
        <v>0</v>
      </c>
      <c r="J63" s="242">
        <v>45103</v>
      </c>
      <c r="K63" s="242">
        <v>45203</v>
      </c>
      <c r="L63" s="91" t="s">
        <v>99</v>
      </c>
      <c r="M63" s="192">
        <v>0</v>
      </c>
      <c r="N63" s="192">
        <v>1.8124889751278801</v>
      </c>
      <c r="O63" s="192">
        <v>0</v>
      </c>
      <c r="P63" s="192">
        <v>0</v>
      </c>
      <c r="Q63" s="192" t="s">
        <v>409</v>
      </c>
      <c r="R63" s="192">
        <v>0</v>
      </c>
      <c r="S63" s="192">
        <v>0</v>
      </c>
      <c r="T63" s="192" t="s">
        <v>409</v>
      </c>
      <c r="U63" s="192">
        <v>70</v>
      </c>
      <c r="V63" s="192">
        <v>-1.37285718788833</v>
      </c>
      <c r="W63" s="192" t="s">
        <v>409</v>
      </c>
      <c r="X63" s="192" t="s">
        <v>409</v>
      </c>
      <c r="Y63" s="192">
        <v>-3.5714285714285497E-2</v>
      </c>
      <c r="Z63" s="192">
        <v>-100</v>
      </c>
      <c r="AA63" s="34"/>
      <c r="AB63" s="34"/>
      <c r="AC63" s="192"/>
      <c r="AD63" s="192"/>
      <c r="AE63" s="192"/>
      <c r="AF63" s="192"/>
      <c r="AG63" s="192"/>
      <c r="AH63" s="192"/>
    </row>
    <row r="64" spans="1:34" x14ac:dyDescent="0.2">
      <c r="A64" s="84">
        <v>57</v>
      </c>
      <c r="B64" s="84" t="str">
        <f ca="1"/>
        <v>Ecuador</v>
      </c>
      <c r="C64" s="84" t="str">
        <f ca="1"/>
        <v>ECU</v>
      </c>
      <c r="D64" s="219" t="str">
        <f ca="1"/>
        <v>LCN           Latin America &amp; Caribbean</v>
      </c>
      <c r="E64" s="219" t="str">
        <f ca="1"/>
        <v>IBRD</v>
      </c>
      <c r="F64" s="190" t="str">
        <f t="shared" ca="1" si="12"/>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4.0990126979433477</v>
      </c>
      <c r="H64" s="80" cm="1">
        <f t="array" ref="H64">IF(
    SUM(IF(
            ISNUMBER(
                IF(
                    $M$4:$AD$4,
                    (M64:AD64),
                    "")),
            1,
            0))
        =0,
    NA(),
    IF(
        Parameters!$D$15=1,
        IF(
            SUM(--(ISNUMBER(IF($M$4:$AD$4=1,(M64:AD64),""))))&gt;0,
            MAX(IF(
                ISNUMBER(M64:AD64),
                IF(
                    M$4:AD$4=1,
                    M64:AD64,
                    ""),
                "")),
            MAX(IF(
                ISNUMBER(M64:AD64),
                IF(
                    M$4:AD$4=2,
                    M64:AD64,
                    ""),
                ""))
        ),
        IF(
            Parameters!$D$16=1,
            IFERROR(
                AVERAGE(IF(
                    ISNUMBER(M64:AD64),
                    IF(
                        M$4:AD$4=1,
                        M64:AD64,
                        ""),
                    "")),
                AVERAGE(IF(
                    ISNUMBER(M64:AD64),
                    IF(
                        M$4:AD$4=2,
                        M64:AD64,
                        ""),
                    ""))
            ),
            IF(
                Parameters!$D$17=1,
                IFERROR(
                    IF(
                        OR(
                            IF(
                                ISNUMBER(M64:AD64),
                                IF(
                                    M$4:AD$4=1,
                                    M64:AD64,
                                    ""),
                                "")
                            =0),
                        0,
                        GEOMEAN(IF(
                            ISNUMBER(M64:AD64),
                            IF(
                                M$4:AD$4=1,
                                M64:AD64,
                                ""),
                            ""))
                    ),
                    IF(
                        OR(IF(
                            ISNUMBER(M64:AD64),
                            IF(
                                M$4:AD$4=2,
                                M64:AD64,
                                ""),
                            "")
                            =0),
                        0,
                        GEOMEAN(IF(
                            ISNUMBER(M64:AD64),
                            IF(
                                M$4:AD$4=2,
                                M64:AD64,
                                ""),
                            "")))
                )
            )
        )
    )
)</f>
        <v>1.68019050979008</v>
      </c>
      <c r="I64" s="191" cm="1">
        <f t="array" ref="I64">IF(
    SUM(IF(
            ISNUMBER(
                IF(
                    $M$5:$AD$5,
                    (M64:AD64),
                    "")),
            1,
            0))
        =0,
    NA(),
    IF(
        Parameters!$D$15=1,
        IF(
            SUM(--(ISNUMBER(IF($M$5:$AD$5=1,(M64:AD64),""))))&gt;0,
            MAX(IF(
                ISNUMBER(M64:AD64),
                IF(
                    M$5:AD$5=1,
                    M64:AD64,
                    ""),
                "")),
            MAX(IF(
                ISNUMBER(M64:AD64),
                IF(
                    M$5:AD$5=2,
                    M64:AD64,
                    ""),
                ""))
        ),
        IF(
            Parameters!$D$16=1,
            IFERROR(
                AVERAGE(IF(
                    ISNUMBER(M64:AD64),
                    IF(
                        M$5:AD$5=1,
                        M64:AD64,
                        ""),
                    "")),
                AVERAGE(IF(
                    ISNUMBER(M64:AD64),
                    IF(
                        M$5:AD$5=2,
                        M64:AD64,
                        ""),
                    ""))
            ),
            IF(
                Parameters!$D$17=1,
                IFERROR(
                    IF(
                        OR(
                            IF(
                                ISNUMBER(M64:AD64),
                                IF(
                                    M$5:AD$5=1,
                                    M64:AD64,
                                    ""),
                                "")
                            =0),
                        0,
                        GEOMEAN(IF(
                            ISNUMBER(M64:AD64),
                            IF(
                                M$5:AD$5=1,
                                M64:AD64,
                                ""),
                            ""))
                    ),
                    IF(
                        OR(IF(
                            ISNUMBER(M64:AD64),
                            IF(
                                M$5:AD$5=2,
                                M64:AD64,
                                ""),
                            "")
                            =0),
                        0,
                        GEOMEAN(IF(
                            ISNUMBER(M64:AD64),
                            IF(
                                M$5:AD$5=2,
                                M64:AD64,
                                ""),
                            "")))
                )
            )
        )
    )
)</f>
        <v>10</v>
      </c>
      <c r="J64" s="242">
        <v>45103</v>
      </c>
      <c r="K64" s="242">
        <v>45203</v>
      </c>
      <c r="L64" s="91" t="s">
        <v>101</v>
      </c>
      <c r="M64" s="192">
        <v>0</v>
      </c>
      <c r="N64" s="192">
        <v>1.68019050979008</v>
      </c>
      <c r="O64" s="192">
        <v>0</v>
      </c>
      <c r="P64" s="192">
        <v>0</v>
      </c>
      <c r="Q64" s="192" t="s">
        <v>409</v>
      </c>
      <c r="R64" s="192">
        <v>10</v>
      </c>
      <c r="S64" s="192">
        <v>10</v>
      </c>
      <c r="T64" s="192" t="s">
        <v>409</v>
      </c>
      <c r="U64" s="192">
        <v>69.400000000000006</v>
      </c>
      <c r="V64" s="192">
        <v>0.87056896834838504</v>
      </c>
      <c r="W64" s="192" t="s">
        <v>409</v>
      </c>
      <c r="X64" s="192" t="s">
        <v>409</v>
      </c>
      <c r="Y64" s="192">
        <v>0.35714285714285698</v>
      </c>
      <c r="Z64" s="192">
        <v>105.714285714285</v>
      </c>
      <c r="AA64" s="34"/>
      <c r="AB64" s="34"/>
      <c r="AC64" s="192"/>
      <c r="AD64" s="192"/>
      <c r="AE64" s="192"/>
      <c r="AF64" s="192"/>
      <c r="AG64" s="192"/>
      <c r="AH64" s="192"/>
    </row>
    <row r="65" spans="1:34" x14ac:dyDescent="0.2">
      <c r="A65" s="84">
        <v>58</v>
      </c>
      <c r="B65" s="84" t="str">
        <f ca="1"/>
        <v>Egypt, Arab Rep.</v>
      </c>
      <c r="C65" s="84" t="str">
        <f ca="1"/>
        <v>EGY</v>
      </c>
      <c r="D65" s="219" t="str">
        <f ca="1"/>
        <v>MEA           Middle East &amp; North Africa</v>
      </c>
      <c r="E65" s="219" t="str">
        <f ca="1"/>
        <v>IBRD</v>
      </c>
      <c r="F65" s="190" t="str">
        <f t="shared" ca="1" si="12"/>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$M$4:$AD$4,
                    (M65:AD65),
                    "")),
            1,
            0))
        =0,
    NA(),
    IF(
        Parameters!$D$15=1,
        IF(
            SUM(--(ISNUMBER(IF($M$4:$AD$4=1,(M65:AD65),""))))&gt;0,
            MAX(IF(
                ISNUMBER(M65:AD65),
                IF(
                    M$4:AD$4=1,
                    M65:AD65,
                    ""),
                "")),
            MAX(IF(
                ISNUMBER(M65:AD65),
                IF(
                    M$4:AD$4=2,
                    M65:AD65,
                    ""),
                ""))
        ),
        IF(
            Parameters!$D$16=1,
            IFERROR(
                AVERAGE(IF(
                    ISNUMBER(M65:AD65),
                    IF(
                        M$4:AD$4=1,
                        M65:AD65,
                        ""),
                    "")),
                AVERAGE(IF(
                    ISNUMBER(M65:AD65),
                    IF(
                        M$4:AD$4=2,
                        M65:AD65,
                        ""),
                    ""))
            ),
            IF(
                Parameters!$D$17=1,
                IFERROR(
                    IF(
                        OR(
                            IF(
                                ISNUMBER(M65:AD65),
                                IF(
                                    M$4:AD$4=1,
                                    M65:AD65,
                                    ""),
                                "")
                            =0),
                        0,
                        GEOMEAN(IF(
                            ISNUMBER(M65:AD65),
                            IF(
                                M$4:AD$4=1,
                                M65:AD65,
                                ""),
                            ""))
                    ),
                    IF(
                        OR(IF(
                            ISNUMBER(M65:AD65),
                            IF(
                                M$4:AD$4=2,
                                M65:AD65,
                                ""),
                            "")
                            =0),
                        0,
                        GEOMEAN(IF(
                            ISNUMBER(M65:AD65),
                            IF(
                                M$4:AD$4=2,
                                M65:AD65,
                                ""),
                            "")))
                )
            )
        )
    )
)</f>
        <v>4.3702593049920599</v>
      </c>
      <c r="I65" s="191" cm="1">
        <f t="array" ref="I65">IF(
    SUM(IF(
            ISNUMBER(
                IF(
                    $M$5:$AD$5,
                    (M65:AD65),
                    "")),
            1,
            0))
        =0,
    NA(),
    IF(
        Parameters!$D$15=1,
        IF(
            SUM(--(ISNUMBER(IF($M$5:$AD$5=1,(M65:AD65),""))))&gt;0,
            MAX(IF(
                ISNUMBER(M65:AD65),
                IF(
                    M$5:AD$5=1,
                    M65:AD65,
                    ""),
                "")),
            MAX(IF(
                ISNUMBER(M65:AD65),
                IF(
                    M$5:AD$5=2,
                    M65:AD65,
                    ""),
                ""))
        ),
        IF(
            Parameters!$D$16=1,
            IFERROR(
                AVERAGE(IF(
                    ISNUMBER(M65:AD65),
                    IF(
                        M$5:AD$5=1,
                        M65:AD65,
                        ""),
                    "")),
                AVERAGE(IF(
                    ISNUMBER(M65:AD65),
                    IF(
                        M$5:AD$5=2,
                        M65:AD65,
                        ""),
                    ""))
            ),
            IF(
                Parameters!$D$17=1,
                IFERROR(
                    IF(
                        OR(
                            IF(
                                ISNUMBER(M65:AD65),
                                IF(
                                    M$5:AD$5=1,
                                    M65:AD65,
                                    ""),
                                "")
                            =0),
                        0,
                        GEOMEAN(IF(
                            ISNUMBER(M65:AD65),
                            IF(
                                M$5:AD$5=1,
                                M65:AD65,
                                ""),
                            ""))
                    ),
                    IF(
                        OR(IF(
                            ISNUMBER(M65:AD65),
                            IF(
                                M$5:AD$5=2,
                                M65:AD65,
                                ""),
                            "")
                            =0),
                        0,
                        GEOMEAN(IF(
                            ISNUMBER(M65:AD65),
                            IF(
                                M$5:AD$5=2,
                                M65:AD65,
                                ""),
                            "")))
                )
            )
        )
    )
)</f>
        <v>0</v>
      </c>
      <c r="J65" s="242">
        <v>45103</v>
      </c>
      <c r="K65" s="242">
        <v>45188</v>
      </c>
      <c r="L65" s="91" t="s">
        <v>102</v>
      </c>
      <c r="M65" s="192">
        <v>0</v>
      </c>
      <c r="N65" s="192">
        <v>4.3702593049920599</v>
      </c>
      <c r="O65" s="192">
        <v>0</v>
      </c>
      <c r="P65" s="192">
        <v>0</v>
      </c>
      <c r="Q65" s="192" t="s">
        <v>409</v>
      </c>
      <c r="R65" s="192">
        <v>0</v>
      </c>
      <c r="S65" s="192">
        <v>0</v>
      </c>
      <c r="T65" s="192" t="s">
        <v>409</v>
      </c>
      <c r="U65" s="192">
        <v>81.599999999999994</v>
      </c>
      <c r="V65" s="192">
        <v>-1.51315101872819</v>
      </c>
      <c r="W65" s="192" t="s">
        <v>409</v>
      </c>
      <c r="X65" s="192" t="s">
        <v>409</v>
      </c>
      <c r="Y65" s="192">
        <v>0</v>
      </c>
      <c r="Z65" s="192">
        <v>-100</v>
      </c>
      <c r="AA65" s="34"/>
      <c r="AB65" s="34"/>
      <c r="AC65" s="192"/>
      <c r="AD65" s="192"/>
      <c r="AE65" s="192"/>
      <c r="AF65" s="192"/>
      <c r="AG65" s="192"/>
      <c r="AH65" s="192"/>
    </row>
    <row r="66" spans="1:34" x14ac:dyDescent="0.2">
      <c r="A66" s="84">
        <v>59</v>
      </c>
      <c r="B66" s="84" t="str">
        <f ca="1"/>
        <v>Eritrea</v>
      </c>
      <c r="C66" s="84" t="str">
        <f ca="1"/>
        <v>ERI</v>
      </c>
      <c r="D66" s="219" t="str">
        <f ca="1"/>
        <v>SSF           Sub-Saharan Africa</v>
      </c>
      <c r="E66" s="219" t="str">
        <f ca="1"/>
        <v>IDA</v>
      </c>
      <c r="F66" s="190" t="str">
        <f t="shared" ca="1" si="12"/>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$M$4:$AD$4,
                    (M66:AD66),
                    "")),
            1,
            0))
        =0,
    NA(),
    IF(
        Parameters!$D$15=1,
        IF(
            SUM(--(ISNUMBER(IF($M$4:$AD$4=1,(M66:AD66),""))))&gt;0,
            MAX(IF(
                ISNUMBER(M66:AD66),
                IF(
                    M$4:AD$4=1,
                    M66:AD66,
                    ""),
                "")),
            MAX(IF(
                ISNUMBER(M66:AD66),
                IF(
                    M$4:AD$4=2,
                    M66:AD66,
                    ""),
                ""))
        ),
        IF(
            Parameters!$D$16=1,
            IFERROR(
                AVERAGE(IF(
                    ISNUMBER(M66:AD66),
                    IF(
                        M$4:AD$4=1,
                        M66:AD66,
                        ""),
                    "")),
                AVERAGE(IF(
                    ISNUMBER(M66:AD66),
                    IF(
                        M$4:AD$4=2,
                        M66:AD66,
                        ""),
                    ""))
            ),
            IF(
                Parameters!$D$17=1,
                IFERROR(
                    IF(
                        OR(
                            IF(
                                ISNUMBER(M66:AD66),
                                IF(
                                    M$4:AD$4=1,
                                    M66:AD66,
                                    ""),
                                "")
                            =0),
                        0,
                        GEOMEAN(IF(
                            ISNUMBER(M66:AD66),
                            IF(
                                M$4:AD$4=1,
                                M66:AD66,
                                ""),
                            ""))
                    ),
                    IF(
                        OR(IF(
                            ISNUMBER(M66:AD66),
                            IF(
                                M$4:AD$4=2,
                                M66:AD66,
                                ""),
                            "")
                            =0),
                        0,
                        GEOMEAN(IF(
                            ISNUMBER(M66:AD66),
                            IF(
                                M$4:AD$4=2,
                                M66:AD66,
                                ""),
                            "")))
                )
            )
        )
    )
)</f>
        <v>10</v>
      </c>
      <c r="I66" s="191" cm="1">
        <f t="array" ref="I66">IF(
    SUM(IF(
            ISNUMBER(
                IF(
                    $M$5:$AD$5,
                    (M66:AD66),
                    "")),
            1,
            0))
        =0,
    NA(),
    IF(
        Parameters!$D$15=1,
        IF(
            SUM(--(ISNUMBER(IF($M$5:$AD$5=1,(M66:AD66),""))))&gt;0,
            MAX(IF(
                ISNUMBER(M66:AD66),
                IF(
                    M$5:AD$5=1,
                    M66:AD66,
                    ""),
                "")),
            MAX(IF(
                ISNUMBER(M66:AD66),
                IF(
                    M$5:AD$5=2,
                    M66:AD66,
                    ""),
                ""))
        ),
        IF(
            Parameters!$D$16=1,
            IFERROR(
                AVERAGE(IF(
                    ISNUMBER(M66:AD66),
                    IF(
                        M$5:AD$5=1,
                        M66:AD66,
                        ""),
                    "")),
                AVERAGE(IF(
                    ISNUMBER(M66:AD66),
                    IF(
                        M$5:AD$5=2,
                        M66:AD66,
                        ""),
                    ""))
            ),
            IF(
                Parameters!$D$17=1,
                IFERROR(
                    IF(
                        OR(
                            IF(
                                ISNUMBER(M66:AD66),
                                IF(
                                    M$5:AD$5=1,
                                    M66:AD66,
                                    ""),
                                "")
                            =0),
                        0,
                        GEOMEAN(IF(
                            ISNUMBER(M66:AD66),
                            IF(
                                M$5:AD$5=1,
                                M66:AD66,
                                ""),
                            ""))
                    ),
                    IF(
                        OR(IF(
                            ISNUMBER(M66:AD66),
                            IF(
                                M$5:AD$5=2,
                                M66:AD66,
                                ""),
                            "")
                            =0),
                        0,
                        GEOMEAN(IF(
                            ISNUMBER(M66:AD66),
                            IF(
                                M$5:AD$5=2,
                                M66:AD66,
                                ""),
                            "")))
                )
            )
        )
    )
)</f>
        <v>0</v>
      </c>
      <c r="J66" s="242">
        <v>44778</v>
      </c>
      <c r="K66" s="242">
        <v>45142</v>
      </c>
      <c r="L66" s="91" t="s">
        <v>104</v>
      </c>
      <c r="M66" s="192">
        <v>10</v>
      </c>
      <c r="N66" s="192">
        <v>7.2146763097548003</v>
      </c>
      <c r="O66" s="192" t="s">
        <v>409</v>
      </c>
      <c r="P66" s="192">
        <v>0</v>
      </c>
      <c r="Q66" s="192" t="s">
        <v>409</v>
      </c>
      <c r="R66" s="192">
        <v>0</v>
      </c>
      <c r="S66" s="192" t="s">
        <v>409</v>
      </c>
      <c r="T66" s="192" t="s">
        <v>623</v>
      </c>
      <c r="U66" s="192">
        <v>94.5</v>
      </c>
      <c r="V66" s="192" t="s">
        <v>409</v>
      </c>
      <c r="W66" s="192" t="s">
        <v>409</v>
      </c>
      <c r="X66" s="192" t="s">
        <v>409</v>
      </c>
      <c r="Y66" s="192">
        <v>-0.107142857142857</v>
      </c>
      <c r="Z66" s="192" t="s">
        <v>409</v>
      </c>
      <c r="AA66" s="34"/>
      <c r="AB66" s="34"/>
      <c r="AC66" s="192"/>
      <c r="AD66" s="192"/>
      <c r="AE66" s="192"/>
      <c r="AF66" s="192"/>
      <c r="AG66" s="192"/>
      <c r="AH66" s="192"/>
    </row>
    <row r="67" spans="1:34" x14ac:dyDescent="0.2">
      <c r="A67" s="84">
        <v>60</v>
      </c>
      <c r="B67" s="84" t="str">
        <f ca="1"/>
        <v>Spain</v>
      </c>
      <c r="C67" s="84" t="str">
        <f ca="1"/>
        <v>ESP</v>
      </c>
      <c r="D67" s="219" t="str">
        <f ca="1"/>
        <v>ECS           Europe &amp; Central Asia</v>
      </c>
      <c r="E67" s="219" t="str">
        <f ca="1"/>
        <v>NA</v>
      </c>
      <c r="F67" s="190" t="str">
        <f t="shared" ca="1" si="12"/>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$M$4:$AD$4,
                    (M67:AD67),
                    "")),
            1,
            0))
        =0,
    NA(),
    IF(
        Parameters!$D$15=1,
        IF(
            SUM(--(ISNUMBER(IF($M$4:$AD$4=1,(M67:AD67),""))))&gt;0,
            MAX(IF(
                ISNUMBER(M67:AD67),
                IF(
                    M$4:AD$4=1,
                    M67:AD67,
                    ""),
                "")),
            MAX(IF(
                ISNUMBER(M67:AD67),
                IF(
                    M$4:AD$4=2,
                    M67:AD67,
                    ""),
                ""))
        ),
        IF(
            Parameters!$D$16=1,
            IFERROR(
                AVERAGE(IF(
                    ISNUMBER(M67:AD67),
                    IF(
                        M$4:AD$4=1,
                        M67:AD67,
                        ""),
                    "")),
                AVERAGE(IF(
                    ISNUMBER(M67:AD67),
                    IF(
                        M$4:AD$4=2,
                        M67:AD67,
                        ""),
                    ""))
            ),
            IF(
                Parameters!$D$17=1,
                IFERROR(
                    IF(
                        OR(
                            IF(
                                ISNUMBER(M67:AD67),
                                IF(
                                    M$4:AD$4=1,
                                    M67:AD67,
                                    ""),
                                "")
                            =0),
                        0,
                        GEOMEAN(IF(
                            ISNUMBER(M67:AD67),
                            IF(
                                M$4:AD$4=1,
                                M67:AD67,
                                ""),
                            ""))
                    ),
                    IF(
                        OR(IF(
                            ISNUMBER(M67:AD67),
                            IF(
                                M$4:AD$4=2,
                                M67:AD67,
                                ""),
                            "")
                            =0),
                        0,
                        GEOMEAN(IF(
                            ISNUMBER(M67:AD67),
                            IF(
                                M$4:AD$4=2,
                                M67:AD67,
                                ""),
                            "")))
                )
            )
        )
    )
)</f>
        <v>0</v>
      </c>
      <c r="I67" s="191" cm="1">
        <f t="array" ref="I67">IF(
    SUM(IF(
            ISNUMBER(
                IF(
                    $M$5:$AD$5,
                    (M67:AD67),
                    "")),
            1,
            0))
        =0,
    NA(),
    IF(
        Parameters!$D$15=1,
        IF(
            SUM(--(ISNUMBER(IF($M$5:$AD$5=1,(M67:AD67),""))))&gt;0,
            MAX(IF(
                ISNUMBER(M67:AD67),
                IF(
                    M$5:AD$5=1,
                    M67:AD67,
                    ""),
                "")),
            MAX(IF(
                ISNUMBER(M67:AD67),
                IF(
                    M$5:AD$5=2,
                    M67:AD67,
                    ""),
                ""))
        ),
        IF(
            Parameters!$D$16=1,
            IFERROR(
                AVERAGE(IF(
                    ISNUMBER(M67:AD67),
                    IF(
                        M$5:AD$5=1,
                        M67:AD67,
                        ""),
                    "")),
                AVERAGE(IF(
                    ISNUMBER(M67:AD67),
                    IF(
                        M$5:AD$5=2,
                        M67:AD67,
                        ""),
                    ""))
            ),
            IF(
                Parameters!$D$17=1,
                IFERROR(
                    IF(
                        OR(
                            IF(
                                ISNUMBER(M67:AD67),
                                IF(
                                    M$5:AD$5=1,
                                    M67:AD67,
                                    ""),
                                "")
                            =0),
                        0,
                        GEOMEAN(IF(
                            ISNUMBER(M67:AD67),
                            IF(
                                M$5:AD$5=1,
                                M67:AD67,
                                ""),
                            ""))
                    ),
                    IF(
                        OR(IF(
                            ISNUMBER(M67:AD67),
                            IF(
                                M$5:AD$5=2,
                                M67:AD67,
                                ""),
                            "")
                            =0),
                        0,
                        GEOMEAN(IF(
                            ISNUMBER(M67:AD67),
                            IF(
                                M$5:AD$5=2,
                                M67:AD67,
                                ""),
                            "")))
                )
            )
        )
    )
)</f>
        <v>0</v>
      </c>
      <c r="J67" s="242">
        <v>45103</v>
      </c>
      <c r="K67" s="242">
        <v>44966</v>
      </c>
      <c r="L67" s="91" t="s">
        <v>106</v>
      </c>
      <c r="M67" s="192">
        <v>0</v>
      </c>
      <c r="N67" s="192">
        <v>0</v>
      </c>
      <c r="O67" s="192" t="s">
        <v>409</v>
      </c>
      <c r="P67" s="192">
        <v>0</v>
      </c>
      <c r="Q67" s="192" t="s">
        <v>409</v>
      </c>
      <c r="R67" s="192">
        <v>0</v>
      </c>
      <c r="S67" s="192" t="s">
        <v>409</v>
      </c>
      <c r="T67" s="192" t="s">
        <v>409</v>
      </c>
      <c r="U67" s="192">
        <v>43.5</v>
      </c>
      <c r="V67" s="192" t="s">
        <v>409</v>
      </c>
      <c r="W67" s="192" t="s">
        <v>409</v>
      </c>
      <c r="X67" s="192" t="s">
        <v>409</v>
      </c>
      <c r="Y67" s="192">
        <v>0</v>
      </c>
      <c r="Z67" s="192" t="s">
        <v>409</v>
      </c>
      <c r="AA67" s="34"/>
      <c r="AB67" s="34"/>
      <c r="AC67" s="192"/>
      <c r="AD67" s="192"/>
      <c r="AE67" s="192"/>
      <c r="AF67" s="192"/>
      <c r="AG67" s="192"/>
      <c r="AH67" s="192"/>
    </row>
    <row r="68" spans="1:34" x14ac:dyDescent="0.2">
      <c r="A68" s="84">
        <v>61</v>
      </c>
      <c r="B68" s="84" t="str">
        <f ca="1"/>
        <v>Estonia</v>
      </c>
      <c r="C68" s="84" t="str">
        <f ca="1"/>
        <v>EST</v>
      </c>
      <c r="D68" s="219" t="str">
        <f ca="1"/>
        <v>ECS           Europe &amp; Central Asia</v>
      </c>
      <c r="E68" s="219" t="str">
        <f ca="1"/>
        <v>NA</v>
      </c>
      <c r="F68" s="190" t="str">
        <f t="shared" ca="1" si="12"/>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$M$4:$AD$4,
                    (M68:AD68),
                    "")),
            1,
            0))
        =0,
    NA(),
    IF(
        Parameters!$D$15=1,
        IF(
            SUM(--(ISNUMBER(IF($M$4:$AD$4=1,(M68:AD68),""))))&gt;0,
            MAX(IF(
                ISNUMBER(M68:AD68),
                IF(
                    M$4:AD$4=1,
                    M68:AD68,
                    ""),
                "")),
            MAX(IF(
                ISNUMBER(M68:AD68),
                IF(
                    M$4:AD$4=2,
                    M68:AD68,
                    ""),
                ""))
        ),
        IF(
            Parameters!$D$16=1,
            IFERROR(
                AVERAGE(IF(
                    ISNUMBER(M68:AD68),
                    IF(
                        M$4:AD$4=1,
                        M68:AD68,
                        ""),
                    "")),
                AVERAGE(IF(
                    ISNUMBER(M68:AD68),
                    IF(
                        M$4:AD$4=2,
                        M68:AD68,
                        ""),
                    ""))
            ),
            IF(
                Parameters!$D$17=1,
                IFERROR(
                    IF(
                        OR(
                            IF(
                                ISNUMBER(M68:AD68),
                                IF(
                                    M$4:AD$4=1,
                                    M68:AD68,
                                    ""),
                                "")
                            =0),
                        0,
                        GEOMEAN(IF(
                            ISNUMBER(M68:AD68),
                            IF(
                                M$4:AD$4=1,
                                M68:AD68,
                                ""),
                            ""))
                    ),
                    IF(
                        OR(IF(
                            ISNUMBER(M68:AD68),
                            IF(
                                M$4:AD$4=2,
                                M68:AD68,
                                ""),
                            "")
                            =0),
                        0,
                        GEOMEAN(IF(
                            ISNUMBER(M68:AD68),
                            IF(
                                M$4:AD$4=2,
                                M68:AD68,
                                ""),
                            "")))
                )
            )
        )
    )
)</f>
        <v>0</v>
      </c>
      <c r="I68" s="191" cm="1">
        <f t="array" ref="I68">IF(
    SUM(IF(
            ISNUMBER(
                IF(
                    $M$5:$AD$5,
                    (M68:AD68),
                    "")),
            1,
            0))
        =0,
    NA(),
    IF(
        Parameters!$D$15=1,
        IF(
            SUM(--(ISNUMBER(IF($M$5:$AD$5=1,(M68:AD68),""))))&gt;0,
            MAX(IF(
                ISNUMBER(M68:AD68),
                IF(
                    M$5:AD$5=1,
                    M68:AD68,
                    ""),
                "")),
            MAX(IF(
                ISNUMBER(M68:AD68),
                IF(
                    M$5:AD$5=2,
                    M68:AD68,
                    ""),
                ""))
        ),
        IF(
            Parameters!$D$16=1,
            IFERROR(
                AVERAGE(IF(
                    ISNUMBER(M68:AD68),
                    IF(
                        M$5:AD$5=1,
                        M68:AD68,
                        ""),
                    "")),
                AVERAGE(IF(
                    ISNUMBER(M68:AD68),
                    IF(
                        M$5:AD$5=2,
                        M68:AD68,
                        ""),
                    ""))
            ),
            IF(
                Parameters!$D$17=1,
                IFERROR(
                    IF(
                        OR(
                            IF(
                                ISNUMBER(M68:AD68),
                                IF(
                                    M$5:AD$5=1,
                                    M68:AD68,
                                    ""),
                                "")
                            =0),
                        0,
                        GEOMEAN(IF(
                            ISNUMBER(M68:AD68),
                            IF(
                                M$5:AD$5=1,
                                M68:AD68,
                                ""),
                            ""))
                    ),
                    IF(
                        OR(IF(
                            ISNUMBER(M68:AD68),
                            IF(
                                M$5:AD$5=2,
                                M68:AD68,
                                ""),
                            "")
                            =0),
                        0,
                        GEOMEAN(IF(
                            ISNUMBER(M68:AD68),
                            IF(
                                M$5:AD$5=2,
                                M68:AD68,
                                ""),
                            "")))
                )
            )
        )
    )
)</f>
        <v>1.78571428571429</v>
      </c>
      <c r="J68" s="242">
        <v>45103</v>
      </c>
      <c r="K68" s="242">
        <v>45142</v>
      </c>
      <c r="L68" s="91" t="s">
        <v>108</v>
      </c>
      <c r="M68" s="192">
        <v>0</v>
      </c>
      <c r="N68" s="192">
        <v>0</v>
      </c>
      <c r="O68" s="192" t="s">
        <v>409</v>
      </c>
      <c r="P68" s="192">
        <v>0</v>
      </c>
      <c r="Q68" s="192" t="s">
        <v>409</v>
      </c>
      <c r="R68" s="192">
        <v>1.78571428571429</v>
      </c>
      <c r="S68" s="192" t="s">
        <v>409</v>
      </c>
      <c r="T68" s="192" t="s">
        <v>409</v>
      </c>
      <c r="U68" s="192">
        <v>38.6</v>
      </c>
      <c r="V68" s="192" t="s">
        <v>409</v>
      </c>
      <c r="W68" s="192" t="s">
        <v>409</v>
      </c>
      <c r="X68" s="192" t="s">
        <v>409</v>
      </c>
      <c r="Y68" s="192">
        <v>3.5714285714285803E-2</v>
      </c>
      <c r="Z68" s="192" t="s">
        <v>409</v>
      </c>
      <c r="AA68" s="34"/>
      <c r="AB68" s="34"/>
      <c r="AC68" s="192"/>
      <c r="AD68" s="192"/>
      <c r="AE68" s="192"/>
      <c r="AF68" s="192"/>
      <c r="AG68" s="192"/>
      <c r="AH68" s="192"/>
    </row>
    <row r="69" spans="1:34" x14ac:dyDescent="0.2">
      <c r="A69" s="84">
        <v>62</v>
      </c>
      <c r="B69" s="84" t="str">
        <f ca="1"/>
        <v>Ethiopia</v>
      </c>
      <c r="C69" s="84" t="str">
        <f ca="1"/>
        <v>ETH</v>
      </c>
      <c r="D69" s="219" t="str">
        <f ca="1"/>
        <v>SSF           Sub-Saharan Africa</v>
      </c>
      <c r="E69" s="219" t="str">
        <f ca="1"/>
        <v>IDA</v>
      </c>
      <c r="F69" s="190" t="str">
        <f t="shared" ca="1" si="12"/>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10</v>
      </c>
      <c r="H69" s="80" cm="1">
        <f t="array" ref="H69">IF(
    SUM(IF(
            ISNUMBER(
                IF(
                    $M$4:$AD$4,
                    (M69:AD69),
                    "")),
            1,
            0))
        =0,
    NA(),
    IF(
        Parameters!$D$15=1,
        IF(
            SUM(--(ISNUMBER(IF($M$4:$AD$4=1,(M69:AD69),""))))&gt;0,
            MAX(IF(
                ISNUMBER(M69:AD69),
                IF(
                    M$4:AD$4=1,
                    M69:AD69,
                    ""),
                "")),
            MAX(IF(
                ISNUMBER(M69:AD69),
                IF(
                    M$4:AD$4=2,
                    M69:AD69,
                    ""),
                ""))
        ),
        IF(
            Parameters!$D$16=1,
            IFERROR(
                AVERAGE(IF(
                    ISNUMBER(M69:AD69),
                    IF(
                        M$4:AD$4=1,
                        M69:AD69,
                        ""),
                    "")),
                AVERAGE(IF(
                    ISNUMBER(M69:AD69),
                    IF(
                        M$4:AD$4=2,
                        M69:AD69,
                        ""),
                    ""))
            ),
            IF(
                Parameters!$D$17=1,
                IFERROR(
                    IF(
                        OR(
                            IF(
                                ISNUMBER(M69:AD69),
                                IF(
                                    M$4:AD$4=1,
                                    M69:AD69,
                                    ""),
                                "")
                            =0),
                        0,
                        GEOMEAN(IF(
                            ISNUMBER(M69:AD69),
                            IF(
                                M$4:AD$4=1,
                                M69:AD69,
                                ""),
                            ""))
                    ),
                    IF(
                        OR(IF(
                            ISNUMBER(M69:AD69),
                            IF(
                                M$4:AD$4=2,
                                M69:AD69,
                                ""),
                            "")
                            =0),
                        0,
                        GEOMEAN(IF(
                            ISNUMBER(M69:AD69),
                            IF(
                                M$4:AD$4=2,
                                M69:AD69,
                                ""),
                            "")))
                )
            )
        )
    )
)</f>
        <v>10</v>
      </c>
      <c r="I69" s="191" cm="1">
        <f t="array" ref="I69">IF(
    SUM(IF(
            ISNUMBER(
                IF(
                    $M$5:$AD$5,
                    (M69:AD69),
                    "")),
            1,
            0))
        =0,
    NA(),
    IF(
        Parameters!$D$15=1,
        IF(
            SUM(--(ISNUMBER(IF($M$5:$AD$5=1,(M69:AD69),""))))&gt;0,
            MAX(IF(
                ISNUMBER(M69:AD69),
                IF(
                    M$5:AD$5=1,
                    M69:AD69,
                    ""),
                "")),
            MAX(IF(
                ISNUMBER(M69:AD69),
                IF(
                    M$5:AD$5=2,
                    M69:AD69,
                    ""),
                ""))
        ),
        IF(
            Parameters!$D$16=1,
            IFERROR(
                AVERAGE(IF(
                    ISNUMBER(M69:AD69),
                    IF(
                        M$5:AD$5=1,
                        M69:AD69,
                        ""),
                    "")),
                AVERAGE(IF(
                    ISNUMBER(M69:AD69),
                    IF(
                        M$5:AD$5=2,
                        M69:AD69,
                        ""),
                    ""))
            ),
            IF(
                Parameters!$D$17=1,
                IFERROR(
                    IF(
                        OR(
                            IF(
                                ISNUMBER(M69:AD69),
                                IF(
                                    M$5:AD$5=1,
                                    M69:AD69,
                                    ""),
                                "")
                            =0),
                        0,
                        GEOMEAN(IF(
                            ISNUMBER(M69:AD69),
                            IF(
                                M$5:AD$5=1,
                                M69:AD69,
                                ""),
                            ""))
                    ),
                    IF(
                        OR(IF(
                            ISNUMBER(M69:AD69),
                            IF(
                                M$5:AD$5=2,
                                M69:AD69,
                                ""),
                            "")
                            =0),
                        0,
                        GEOMEAN(IF(
                            ISNUMBER(M69:AD69),
                            IF(
                                M$5:AD$5=2,
                                M69:AD69,
                                ""),
                            "")))
                )
            )
        )
    )
)</f>
        <v>10</v>
      </c>
      <c r="J69" s="242">
        <v>44778</v>
      </c>
      <c r="K69" s="242">
        <v>45203</v>
      </c>
      <c r="L69" s="91" t="s">
        <v>110</v>
      </c>
      <c r="M69" s="192">
        <v>10</v>
      </c>
      <c r="N69" s="192">
        <v>8.5156112189098607</v>
      </c>
      <c r="O69" s="192">
        <v>0</v>
      </c>
      <c r="P69" s="192">
        <v>0</v>
      </c>
      <c r="Q69" s="192" t="s">
        <v>409</v>
      </c>
      <c r="R69" s="192">
        <v>10</v>
      </c>
      <c r="S69" s="192">
        <v>10</v>
      </c>
      <c r="T69" s="192" t="s">
        <v>622</v>
      </c>
      <c r="U69" s="192">
        <v>100.4</v>
      </c>
      <c r="V69" s="192">
        <v>-0.286973246569588</v>
      </c>
      <c r="W69" s="192" t="s">
        <v>409</v>
      </c>
      <c r="X69" s="192" t="s">
        <v>409</v>
      </c>
      <c r="Y69" s="192">
        <v>0.214285714285714</v>
      </c>
      <c r="Z69" s="192">
        <v>47.826086956521699</v>
      </c>
      <c r="AA69" s="34"/>
      <c r="AB69" s="34"/>
      <c r="AC69" s="192"/>
      <c r="AD69" s="192"/>
      <c r="AE69" s="192"/>
      <c r="AF69" s="192"/>
      <c r="AG69" s="192"/>
      <c r="AH69" s="192"/>
    </row>
    <row r="70" spans="1:34" x14ac:dyDescent="0.2">
      <c r="A70" s="84">
        <v>63</v>
      </c>
      <c r="B70" s="84" t="str">
        <f ca="1"/>
        <v>Finland</v>
      </c>
      <c r="C70" s="84" t="str">
        <f ca="1"/>
        <v>FIN</v>
      </c>
      <c r="D70" s="219" t="str">
        <f ca="1"/>
        <v>ECS           Europe &amp; Central Asia</v>
      </c>
      <c r="E70" s="219" t="str">
        <f ca="1"/>
        <v>NA</v>
      </c>
      <c r="F70" s="190" t="str">
        <f t="shared" ca="1" si="12"/>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$M$4:$AD$4,
                    (M70:AD70),
                    "")),
            1,
            0))
        =0,
    NA(),
    IF(
        Parameters!$D$15=1,
        IF(
            SUM(--(ISNUMBER(IF($M$4:$AD$4=1,(M70:AD70),""))))&gt;0,
            MAX(IF(
                ISNUMBER(M70:AD70),
                IF(
                    M$4:AD$4=1,
                    M70:AD70,
                    ""),
                "")),
            MAX(IF(
                ISNUMBER(M70:AD70),
                IF(
                    M$4:AD$4=2,
                    M70:AD70,
                    ""),
                ""))
        ),
        IF(
            Parameters!$D$16=1,
            IFERROR(
                AVERAGE(IF(
                    ISNUMBER(M70:AD70),
                    IF(
                        M$4:AD$4=1,
                        M70:AD70,
                        ""),
                    "")),
                AVERAGE(IF(
                    ISNUMBER(M70:AD70),
                    IF(
                        M$4:AD$4=2,
                        M70:AD70,
                        ""),
                    ""))
            ),
            IF(
                Parameters!$D$17=1,
                IFERROR(
                    IF(
                        OR(
                            IF(
                                ISNUMBER(M70:AD70),
                                IF(
                                    M$4:AD$4=1,
                                    M70:AD70,
                                    ""),
                                "")
                            =0),
                        0,
                        GEOMEAN(IF(
                            ISNUMBER(M70:AD70),
                            IF(
                                M$4:AD$4=1,
                                M70:AD70,
                                ""),
                            ""))
                    ),
                    IF(
                        OR(IF(
                            ISNUMBER(M70:AD70),
                            IF(
                                M$4:AD$4=2,
                                M70:AD70,
                                ""),
                            "")
                            =0),
                        0,
                        GEOMEAN(IF(
                            ISNUMBER(M70:AD70),
                            IF(
                                M$4:AD$4=2,
                                M70:AD70,
                                ""),
                            "")))
                )
            )
        )
    )
)</f>
        <v>0</v>
      </c>
      <c r="I70" s="191" cm="1">
        <f t="array" ref="I70">IF(
    SUM(IF(
            ISNUMBER(
                IF(
                    $M$5:$AD$5,
                    (M70:AD70),
                    "")),
            1,
            0))
        =0,
    NA(),
    IF(
        Parameters!$D$15=1,
        IF(
            SUM(--(ISNUMBER(IF($M$5:$AD$5=1,(M70:AD70),""))))&gt;0,
            MAX(IF(
                ISNUMBER(M70:AD70),
                IF(
                    M$5:AD$5=1,
                    M70:AD70,
                    ""),
                "")),
            MAX(IF(
                ISNUMBER(M70:AD70),
                IF(
                    M$5:AD$5=2,
                    M70:AD70,
                    ""),
                ""))
        ),
        IF(
            Parameters!$D$16=1,
            IFERROR(
                AVERAGE(IF(
                    ISNUMBER(M70:AD70),
                    IF(
                        M$5:AD$5=1,
                        M70:AD70,
                        ""),
                    "")),
                AVERAGE(IF(
                    ISNUMBER(M70:AD70),
                    IF(
                        M$5:AD$5=2,
                        M70:AD70,
                        ""),
                    ""))
            ),
            IF(
                Parameters!$D$17=1,
                IFERROR(
                    IF(
                        OR(
                            IF(
                                ISNUMBER(M70:AD70),
                                IF(
                                    M$5:AD$5=1,
                                    M70:AD70,
                                    ""),
                                "")
                            =0),
                        0,
                        GEOMEAN(IF(
                            ISNUMBER(M70:AD70),
                            IF(
                                M$5:AD$5=1,
                                M70:AD70,
                                ""),
                            ""))
                    ),
                    IF(
                        OR(IF(
                            ISNUMBER(M70:AD70),
                            IF(
                                M$5:AD$5=2,
                                M70:AD70,
                                ""),
                            "")
                            =0),
                        0,
                        GEOMEAN(IF(
                            ISNUMBER(M70:AD70),
                            IF(
                                M$5:AD$5=2,
                                M70:AD70,
                                ""),
                            "")))
                )
            )
        )
    )
)</f>
        <v>3.5714285714285601</v>
      </c>
      <c r="J70" s="242">
        <v>45103</v>
      </c>
      <c r="K70" s="242">
        <v>44900</v>
      </c>
      <c r="L70" s="91" t="s">
        <v>112</v>
      </c>
      <c r="M70" s="192">
        <v>0</v>
      </c>
      <c r="N70" s="192">
        <v>0</v>
      </c>
      <c r="O70" s="192" t="s">
        <v>409</v>
      </c>
      <c r="P70" s="192">
        <v>0</v>
      </c>
      <c r="Q70" s="192" t="s">
        <v>409</v>
      </c>
      <c r="R70" s="192">
        <v>3.5714285714285601</v>
      </c>
      <c r="S70" s="192" t="s">
        <v>409</v>
      </c>
      <c r="T70" s="192" t="s">
        <v>409</v>
      </c>
      <c r="U70" s="192">
        <v>16</v>
      </c>
      <c r="V70" s="192" t="s">
        <v>409</v>
      </c>
      <c r="W70" s="192" t="s">
        <v>409</v>
      </c>
      <c r="X70" s="192" t="s">
        <v>409</v>
      </c>
      <c r="Y70" s="192">
        <v>7.1428571428571397E-2</v>
      </c>
      <c r="Z70" s="192" t="s">
        <v>409</v>
      </c>
      <c r="AA70" s="34"/>
      <c r="AB70" s="34"/>
      <c r="AC70" s="192"/>
      <c r="AD70" s="192"/>
      <c r="AE70" s="192"/>
      <c r="AF70" s="192"/>
      <c r="AG70" s="192"/>
      <c r="AH70" s="192"/>
    </row>
    <row r="71" spans="1:34" x14ac:dyDescent="0.2">
      <c r="A71" s="84">
        <v>64</v>
      </c>
      <c r="B71" s="84" t="str">
        <f ca="1"/>
        <v>Fiji</v>
      </c>
      <c r="C71" s="84" t="str">
        <f ca="1"/>
        <v>FJI</v>
      </c>
      <c r="D71" s="219" t="str">
        <f ca="1"/>
        <v>EAS           East Asia &amp; Pacific</v>
      </c>
      <c r="E71" s="219" t="str">
        <f ca="1"/>
        <v>Blend</v>
      </c>
      <c r="F71" s="190" t="str">
        <f t="shared" ca="1" si="12"/>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$M$4:$AD$4,
                    (M71:AD71),
                    "")),
            1,
            0))
        =0,
    NA(),
    IF(
        Parameters!$D$15=1,
        IF(
            SUM(--(ISNUMBER(IF($M$4:$AD$4=1,(M71:AD71),""))))&gt;0,
            MAX(IF(
                ISNUMBER(M71:AD71),
                IF(
                    M$4:AD$4=1,
                    M71:AD71,
                    ""),
                "")),
            MAX(IF(
                ISNUMBER(M71:AD71),
                IF(
                    M$4:AD$4=2,
                    M71:AD71,
                    ""),
                ""))
        ),
        IF(
            Parameters!$D$16=1,
            IFERROR(
                AVERAGE(IF(
                    ISNUMBER(M71:AD71),
                    IF(
                        M$4:AD$4=1,
                        M71:AD71,
                        ""),
                    "")),
                AVERAGE(IF(
                    ISNUMBER(M71:AD71),
                    IF(
                        M$4:AD$4=2,
                        M71:AD71,
                        ""),
                    ""))
            ),
            IF(
                Parameters!$D$17=1,
                IFERROR(
                    IF(
                        OR(
                            IF(
                                ISNUMBER(M71:AD71),
                                IF(
                                    M$4:AD$4=1,
                                    M71:AD71,
                                    ""),
                                "")
                            =0),
                        0,
                        GEOMEAN(IF(
                            ISNUMBER(M71:AD71),
                            IF(
                                M$4:AD$4=1,
                                M71:AD71,
                                ""),
                            ""))
                    ),
                    IF(
                        OR(IF(
                            ISNUMBER(M71:AD71),
                            IF(
                                M$4:AD$4=2,
                                M71:AD71,
                                ""),
                            "")
                            =0),
                        0,
                        GEOMEAN(IF(
                            ISNUMBER(M71:AD71),
                            IF(
                                M$4:AD$4=2,
                                M71:AD71,
                                ""),
                            "")))
                )
            )
        )
    )
)</f>
        <v>1.8565884635738199</v>
      </c>
      <c r="I71" s="191" cm="1">
        <f t="array" ref="I71">IF(
    SUM(IF(
            ISNUMBER(
                IF(
                    $M$5:$AD$5,
                    (M71:AD71),
                    "")),
            1,
            0))
        =0,
    NA(),
    IF(
        Parameters!$D$15=1,
        IF(
            SUM(--(ISNUMBER(IF($M$5:$AD$5=1,(M71:AD71),""))))&gt;0,
            MAX(IF(
                ISNUMBER(M71:AD71),
                IF(
                    M$5:AD$5=1,
                    M71:AD71,
                    ""),
                "")),
            MAX(IF(
                ISNUMBER(M71:AD71),
                IF(
                    M$5:AD$5=2,
                    M71:AD71,
                    ""),
                ""))
        ),
        IF(
            Parameters!$D$16=1,
            IFERROR(
                AVERAGE(IF(
                    ISNUMBER(M71:AD71),
                    IF(
                        M$5:AD$5=1,
                        M71:AD71,
                        ""),
                    "")),
                AVERAGE(IF(
                    ISNUMBER(M71:AD71),
                    IF(
                        M$5:AD$5=2,
                        M71:AD71,
                        ""),
                    ""))
            ),
            IF(
                Parameters!$D$17=1,
                IFERROR(
                    IF(
                        OR(
                            IF(
                                ISNUMBER(M71:AD71),
                                IF(
                                    M$5:AD$5=1,
                                    M71:AD71,
                                    ""),
                                "")
                            =0),
                        0,
                        GEOMEAN(IF(
                            ISNUMBER(M71:AD71),
                            IF(
                                M$5:AD$5=1,
                                M71:AD71,
                                ""),
                            ""))
                    ),
                    IF(
                        OR(IF(
                            ISNUMBER(M71:AD71),
                            IF(
                                M$5:AD$5=2,
                                M71:AD71,
                                ""),
                            "")
                            =0),
                        0,
                        GEOMEAN(IF(
                            ISNUMBER(M71:AD71),
                            IF(
                                M$5:AD$5=2,
                                M71:AD71,
                                ""),
                            "")))
                )
            )
        )
    )
)</f>
        <v>0</v>
      </c>
      <c r="J71" s="242">
        <v>45103</v>
      </c>
      <c r="K71" s="242">
        <v>44753</v>
      </c>
      <c r="L71" s="91" t="s">
        <v>114</v>
      </c>
      <c r="M71" s="192">
        <v>0</v>
      </c>
      <c r="N71" s="192">
        <v>1.8565884635738199</v>
      </c>
      <c r="O71" s="192" t="s">
        <v>409</v>
      </c>
      <c r="P71" s="192">
        <v>0</v>
      </c>
      <c r="Q71" s="192" t="s">
        <v>409</v>
      </c>
      <c r="R71" s="192" t="s">
        <v>409</v>
      </c>
      <c r="S71" s="192" t="s">
        <v>409</v>
      </c>
      <c r="T71" s="192" t="s">
        <v>409</v>
      </c>
      <c r="U71" s="192">
        <v>70.2</v>
      </c>
      <c r="V71" s="192" t="s">
        <v>409</v>
      </c>
      <c r="W71" s="192" t="s">
        <v>409</v>
      </c>
      <c r="X71" s="192" t="s">
        <v>409</v>
      </c>
      <c r="Y71" s="192" t="s">
        <v>409</v>
      </c>
      <c r="Z71" s="192" t="s">
        <v>409</v>
      </c>
      <c r="AA71" s="34"/>
      <c r="AB71" s="34"/>
      <c r="AC71" s="192"/>
      <c r="AD71" s="192"/>
      <c r="AE71" s="192"/>
      <c r="AF71" s="192"/>
      <c r="AG71" s="192"/>
      <c r="AH71" s="192"/>
    </row>
    <row r="72" spans="1:34" x14ac:dyDescent="0.2">
      <c r="A72" s="84">
        <v>65</v>
      </c>
      <c r="B72" s="84" t="str">
        <f ca="1"/>
        <v>France</v>
      </c>
      <c r="C72" s="84" t="str">
        <f ca="1"/>
        <v>FRA</v>
      </c>
      <c r="D72" s="219" t="str">
        <f ca="1"/>
        <v>ECS           Europe &amp; Central Asia</v>
      </c>
      <c r="E72" s="219" t="str">
        <f ca="1"/>
        <v>NA</v>
      </c>
      <c r="F72" s="190" t="str">
        <f t="shared" ca="1" si="12"/>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$M$4:$AD$4,
                    (M72:AD72),
                    "")),
            1,
            0))
        =0,
    NA(),
    IF(
        Parameters!$D$15=1,
        IF(
            SUM(--(ISNUMBER(IF($M$4:$AD$4=1,(M72:AD72),""))))&gt;0,
            MAX(IF(
                ISNUMBER(M72:AD72),
                IF(
                    M$4:AD$4=1,
                    M72:AD72,
                    ""),
                "")),
            MAX(IF(
                ISNUMBER(M72:AD72),
                IF(
                    M$4:AD$4=2,
                    M72:AD72,
                    ""),
                ""))
        ),
        IF(
            Parameters!$D$16=1,
            IFERROR(
                AVERAGE(IF(
                    ISNUMBER(M72:AD72),
                    IF(
                        M$4:AD$4=1,
                        M72:AD72,
                        ""),
                    "")),
                AVERAGE(IF(
                    ISNUMBER(M72:AD72),
                    IF(
                        M$4:AD$4=2,
                        M72:AD72,
                        ""),
                    ""))
            ),
            IF(
                Parameters!$D$17=1,
                IFERROR(
                    IF(
                        OR(
                            IF(
                                ISNUMBER(M72:AD72),
                                IF(
                                    M$4:AD$4=1,
                                    M72:AD72,
                                    ""),
                                "")
                            =0),
                        0,
                        GEOMEAN(IF(
                            ISNUMBER(M72:AD72),
                            IF(
                                M$4:AD$4=1,
                                M72:AD72,
                                ""),
                            ""))
                    ),
                    IF(
                        OR(IF(
                            ISNUMBER(M72:AD72),
                            IF(
                                M$4:AD$4=2,
                                M72:AD72,
                                ""),
                            "")
                            =0),
                        0,
                        GEOMEAN(IF(
                            ISNUMBER(M72:AD72),
                            IF(
                                M$4:AD$4=2,
                                M72:AD72,
                                ""),
                            "")))
                )
            )
        )
    )
)</f>
        <v>0</v>
      </c>
      <c r="I72" s="191" cm="1">
        <f t="array" ref="I72">IF(
    SUM(IF(
            ISNUMBER(
                IF(
                    $M$5:$AD$5,
                    (M72:AD72),
                    "")),
            1,
            0))
        =0,
    NA(),
    IF(
        Parameters!$D$15=1,
        IF(
            SUM(--(ISNUMBER(IF($M$5:$AD$5=1,(M72:AD72),""))))&gt;0,
            MAX(IF(
                ISNUMBER(M72:AD72),
                IF(
                    M$5:AD$5=1,
                    M72:AD72,
                    ""),
                "")),
            MAX(IF(
                ISNUMBER(M72:AD72),
                IF(
                    M$5:AD$5=2,
                    M72:AD72,
                    ""),
                ""))
        ),
        IF(
            Parameters!$D$16=1,
            IFERROR(
                AVERAGE(IF(
                    ISNUMBER(M72:AD72),
                    IF(
                        M$5:AD$5=1,
                        M72:AD72,
                        ""),
                    "")),
                AVERAGE(IF(
                    ISNUMBER(M72:AD72),
                    IF(
                        M$5:AD$5=2,
                        M72:AD72,
                        ""),
                    ""))
            ),
            IF(
                Parameters!$D$17=1,
                IFERROR(
                    IF(
                        OR(
                            IF(
                                ISNUMBER(M72:AD72),
                                IF(
                                    M$5:AD$5=1,
                                    M72:AD72,
                                    ""),
                                "")
                            =0),
                        0,
                        GEOMEAN(IF(
                            ISNUMBER(M72:AD72),
                            IF(
                                M$5:AD$5=1,
                                M72:AD72,
                                ""),
                            ""))
                    ),
                    IF(
                        OR(IF(
                            ISNUMBER(M72:AD72),
                            IF(
                                M$5:AD$5=2,
                                M72:AD72,
                                ""),
                            "")
                            =0),
                        0,
                        GEOMEAN(IF(
                            ISNUMBER(M72:AD72),
                            IF(
                                M$5:AD$5=2,
                                M72:AD72,
                                ""),
                            "")))
                )
            )
        )
    )
)</f>
        <v>0</v>
      </c>
      <c r="J72" s="242">
        <v>45103</v>
      </c>
      <c r="K72" s="242">
        <v>44966</v>
      </c>
      <c r="L72" s="91" t="s">
        <v>116</v>
      </c>
      <c r="M72" s="192">
        <v>0</v>
      </c>
      <c r="N72" s="192">
        <v>0</v>
      </c>
      <c r="O72" s="192" t="s">
        <v>409</v>
      </c>
      <c r="P72" s="192">
        <v>0</v>
      </c>
      <c r="Q72" s="192" t="s">
        <v>409</v>
      </c>
      <c r="R72" s="192">
        <v>0</v>
      </c>
      <c r="S72" s="192">
        <v>0</v>
      </c>
      <c r="T72" s="192" t="s">
        <v>409</v>
      </c>
      <c r="U72" s="192">
        <v>28.8</v>
      </c>
      <c r="V72" s="192" t="s">
        <v>409</v>
      </c>
      <c r="W72" s="192" t="s">
        <v>409</v>
      </c>
      <c r="X72" s="192" t="s">
        <v>409</v>
      </c>
      <c r="Y72" s="192">
        <v>0</v>
      </c>
      <c r="Z72" s="192">
        <v>-100</v>
      </c>
      <c r="AA72" s="34"/>
      <c r="AB72" s="34"/>
      <c r="AC72" s="192"/>
      <c r="AD72" s="192"/>
      <c r="AE72" s="192"/>
      <c r="AF72" s="192"/>
      <c r="AG72" s="192"/>
      <c r="AH72" s="192"/>
    </row>
    <row r="73" spans="1:34" x14ac:dyDescent="0.2">
      <c r="A73" s="84">
        <v>66</v>
      </c>
      <c r="B73" s="84" t="str">
        <f ca="1"/>
        <v>Faroe Islands</v>
      </c>
      <c r="C73" s="84" t="str">
        <f ca="1"/>
        <v>FRO</v>
      </c>
      <c r="D73" s="219" t="str">
        <f ca="1"/>
        <v>ECS           Europe &amp; Central Asia</v>
      </c>
      <c r="E73" s="219" t="str">
        <f ca="1"/>
        <v>NA</v>
      </c>
      <c r="F73" s="190" t="str">
        <f t="shared" ref="F73:F136" ca="1" si="13">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cm="1">
        <f t="array" ref="H73">IF(
    SUM(IF(
            ISNUMBER(
                IF(
                    $M$4:$AD$4,
                    (M73:AD73),
                    "")),
            1,
            0))
        =0,
    NA(),
    IF(
        Parameters!$D$15=1,
        IF(
            SUM(--(ISNUMBER(IF($M$4:$AD$4=1,(M73:AD73),""))))&gt;0,
            MAX(IF(
                ISNUMBER(M73:AD73),
                IF(
                    M$4:AD$4=1,
                    M73:AD73,
                    ""),
                "")),
            MAX(IF(
                ISNUMBER(M73:AD73),
                IF(
                    M$4:AD$4=2,
                    M73:AD73,
                    ""),
                ""))
        ),
        IF(
            Parameters!$D$16=1,
            IFERROR(
                AVERAGE(IF(
                    ISNUMBER(M73:AD73),
                    IF(
                        M$4:AD$4=1,
                        M73:AD73,
                        ""),
                    "")),
                AVERAGE(IF(
                    ISNUMBER(M73:AD73),
                    IF(
                        M$4:AD$4=2,
                        M73:AD73,
                        ""),
                    ""))
            ),
            IF(
                Parameters!$D$17=1,
                IFERROR(
                    IF(
                        OR(
                            IF(
                                ISNUMBER(M73:AD73),
                                IF(
                                    M$4:AD$4=1,
                                    M73:AD73,
                                    ""),
                                "")
                            =0),
                        0,
                        GEOMEAN(IF(
                            ISNUMBER(M73:AD73),
                            IF(
                                M$4:AD$4=1,
                                M73:AD73,
                                ""),
                            ""))
                    ),
                    IF(
                        OR(IF(
                            ISNUMBER(M73:AD73),
                            IF(
                                M$4:AD$4=2,
                                M73:AD73,
                                ""),
                            "")
                            =0),
                        0,
                        GEOMEAN(IF(
                            ISNUMBER(M73:AD73),
                            IF(
                                M$4:AD$4=2,
                                M73:AD73,
                                ""),
                            "")))
                )
            )
        )
    )
)</f>
        <v>0</v>
      </c>
      <c r="I73" s="191" cm="1">
        <f t="array" ref="I73">IF(
    SUM(IF(
            ISNUMBER(
                IF(
                    $M$5:$AD$5,
                    (M73:AD73),
                    "")),
            1,
            0))
        =0,
    NA(),
    IF(
        Parameters!$D$15=1,
        IF(
            SUM(--(ISNUMBER(IF($M$5:$AD$5=1,(M73:AD73),""))))&gt;0,
            MAX(IF(
                ISNUMBER(M73:AD73),
                IF(
                    M$5:AD$5=1,
                    M73:AD73,
                    ""),
                "")),
            MAX(IF(
                ISNUMBER(M73:AD73),
                IF(
                    M$5:AD$5=2,
                    M73:AD73,
                    ""),
                ""))
        ),
        IF(
            Parameters!$D$16=1,
            IFERROR(
                AVERAGE(IF(
                    ISNUMBER(M73:AD73),
                    IF(
                        M$5:AD$5=1,
                        M73:AD73,
                        ""),
                    "")),
                AVERAGE(IF(
                    ISNUMBER(M73:AD73),
                    IF(
                        M$5:AD$5=2,
                        M73:AD73,
                        ""),
                    ""))
            ),
            IF(
                Parameters!$D$17=1,
                IFERROR(
                    IF(
                        OR(
                            IF(
                                ISNUMBER(M73:AD73),
                                IF(
                                    M$5:AD$5=1,
                                    M73:AD73,
                                    ""),
                                "")
                            =0),
                        0,
                        GEOMEAN(IF(
                            ISNUMBER(M73:AD73),
                            IF(
                                M$5:AD$5=1,
                                M73:AD73,
                                ""),
                            ""))
                    ),
                    IF(
                        OR(IF(
                            ISNUMBER(M73:AD73),
                            IF(
                                M$5:AD$5=2,
                                M73:AD73,
                                ""),
                            "")
                            =0),
                        0,
                        GEOMEAN(IF(
                            ISNUMBER(M73:AD73),
                            IF(
                                M$5:AD$5=2,
                                M73:AD73,
                                ""),
                            "")))
                )
            )
        )
    )
)</f>
        <v>0</v>
      </c>
      <c r="J73" s="242" t="s">
        <v>409</v>
      </c>
      <c r="K73" s="242" t="s">
        <v>409</v>
      </c>
      <c r="L73" s="91" t="s">
        <v>701</v>
      </c>
      <c r="M73" s="192">
        <v>0</v>
      </c>
      <c r="N73" s="192" t="s">
        <v>409</v>
      </c>
      <c r="O73" s="192" t="s">
        <v>409</v>
      </c>
      <c r="P73" s="192">
        <v>0</v>
      </c>
      <c r="Q73" s="192" t="s">
        <v>409</v>
      </c>
      <c r="R73" s="192" t="s">
        <v>409</v>
      </c>
      <c r="S73" s="192" t="s">
        <v>409</v>
      </c>
      <c r="T73" s="192" t="s">
        <v>409</v>
      </c>
      <c r="U73" s="192" t="s">
        <v>409</v>
      </c>
      <c r="V73" s="192" t="s">
        <v>409</v>
      </c>
      <c r="W73" s="192" t="s">
        <v>409</v>
      </c>
      <c r="X73" s="192" t="s">
        <v>409</v>
      </c>
      <c r="Y73" s="192" t="s">
        <v>409</v>
      </c>
      <c r="Z73" s="192" t="s">
        <v>409</v>
      </c>
      <c r="AA73" s="34"/>
      <c r="AB73" s="34"/>
      <c r="AC73" s="192"/>
      <c r="AD73" s="192"/>
      <c r="AE73" s="192"/>
      <c r="AF73" s="192"/>
      <c r="AG73" s="192"/>
      <c r="AH73" s="192"/>
    </row>
    <row r="74" spans="1:34" x14ac:dyDescent="0.2">
      <c r="A74" s="84">
        <v>67</v>
      </c>
      <c r="B74" s="84" t="str">
        <f ca="1"/>
        <v>Micronesia, Fed. Sts.</v>
      </c>
      <c r="C74" s="84" t="str">
        <f ca="1"/>
        <v>FSM</v>
      </c>
      <c r="D74" s="219" t="str">
        <f ca="1"/>
        <v>EAS           East Asia &amp; Pacific</v>
      </c>
      <c r="E74" s="219" t="str">
        <f ca="1"/>
        <v>IDA</v>
      </c>
      <c r="F74" s="190" t="str">
        <f t="shared" ca="1" si="13"/>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$M$4:$AD$4,
                    (M74:AD74),
                    "")),
            1,
            0))
        =0,
    NA(),
    IF(
        Parameters!$D$15=1,
        IF(
            SUM(--(ISNUMBER(IF($M$4:$AD$4=1,(M74:AD74),""))))&gt;0,
            MAX(IF(
                ISNUMBER(M74:AD74),
                IF(
                    M$4:AD$4=1,
                    M74:AD74,
                    ""),
                "")),
            MAX(IF(
                ISNUMBER(M74:AD74),
                IF(
                    M$4:AD$4=2,
                    M74:AD74,
                    ""),
                ""))
        ),
        IF(
            Parameters!$D$16=1,
            IFERROR(
                AVERAGE(IF(
                    ISNUMBER(M74:AD74),
                    IF(
                        M$4:AD$4=1,
                        M74:AD74,
                        ""),
                    "")),
                AVERAGE(IF(
                    ISNUMBER(M74:AD74),
                    IF(
                        M$4:AD$4=2,
                        M74:AD74,
                        ""),
                    ""))
            ),
            IF(
                Parameters!$D$17=1,
                IFERROR(
                    IF(
                        OR(
                            IF(
                                ISNUMBER(M74:AD74),
                                IF(
                                    M$4:AD$4=1,
                                    M74:AD74,
                                    ""),
                                "")
                            =0),
                        0,
                        GEOMEAN(IF(
                            ISNUMBER(M74:AD74),
                            IF(
                                M$4:AD$4=1,
                                M74:AD74,
                                ""),
                            ""))
                    ),
                    IF(
                        OR(IF(
                            ISNUMBER(M74:AD74),
                            IF(
                                M$4:AD$4=2,
                                M74:AD74,
                                ""),
                            "")
                            =0),
                        0,
                        GEOMEAN(IF(
                            ISNUMBER(M74:AD74),
                            IF(
                                M$4:AD$4=2,
                                M74:AD74,
                                ""),
                            "")))
                )
            )
        )
    )
)</f>
        <v>10</v>
      </c>
      <c r="I74" s="191" cm="1">
        <f t="array" ref="I74">IF(
    SUM(IF(
            ISNUMBER(
                IF(
                    $M$5:$AD$5,
                    (M74:AD74),
                    "")),
            1,
            0))
        =0,
    NA(),
    IF(
        Parameters!$D$15=1,
        IF(
            SUM(--(ISNUMBER(IF($M$5:$AD$5=1,(M74:AD74),""))))&gt;0,
            MAX(IF(
                ISNUMBER(M74:AD74),
                IF(
                    M$5:AD$5=1,
                    M74:AD74,
                    ""),
                "")),
            MAX(IF(
                ISNUMBER(M74:AD74),
                IF(
                    M$5:AD$5=2,
                    M74:AD74,
                    ""),
                ""))
        ),
        IF(
            Parameters!$D$16=1,
            IFERROR(
                AVERAGE(IF(
                    ISNUMBER(M74:AD74),
                    IF(
                        M$5:AD$5=1,
                        M74:AD74,
                        ""),
                    "")),
                AVERAGE(IF(
                    ISNUMBER(M74:AD74),
                    IF(
                        M$5:AD$5=2,
                        M74:AD74,
                        ""),
                    ""))
            ),
            IF(
                Parameters!$D$17=1,
                IFERROR(
                    IF(
                        OR(
                            IF(
                                ISNUMBER(M74:AD74),
                                IF(
                                    M$5:AD$5=1,
                                    M74:AD74,
                                    ""),
                                "")
                            =0),
                        0,
                        GEOMEAN(IF(
                            ISNUMBER(M74:AD74),
                            IF(
                                M$5:AD$5=1,
                                M74:AD74,
                                ""),
                            ""))
                    ),
                    IF(
                        OR(IF(
                            ISNUMBER(M74:AD74),
                            IF(
                                M$5:AD$5=2,
                                M74:AD74,
                                ""),
                            "")
                            =0),
                        0,
                        GEOMEAN(IF(
                            ISNUMBER(M74:AD74),
                            IF(
                                M$5:AD$5=2,
                                M74:AD74,
                                ""),
                            "")))
                )
            )
        )
    )
)</f>
        <v>0</v>
      </c>
      <c r="J74" s="242">
        <v>44778</v>
      </c>
      <c r="K74" s="242" t="s">
        <v>409</v>
      </c>
      <c r="L74" s="91" t="s">
        <v>117</v>
      </c>
      <c r="M74" s="192">
        <v>10</v>
      </c>
      <c r="N74" s="192">
        <v>1.6581407655671101</v>
      </c>
      <c r="O74" s="192" t="s">
        <v>409</v>
      </c>
      <c r="P74" s="192">
        <v>0</v>
      </c>
      <c r="Q74" s="192" t="s">
        <v>409</v>
      </c>
      <c r="R74" s="192" t="s">
        <v>409</v>
      </c>
      <c r="S74" s="192" t="s">
        <v>409</v>
      </c>
      <c r="T74" s="192" t="s">
        <v>623</v>
      </c>
      <c r="U74" s="192">
        <v>69.3</v>
      </c>
      <c r="V74" s="192" t="s">
        <v>409</v>
      </c>
      <c r="W74" s="192" t="s">
        <v>409</v>
      </c>
      <c r="X74" s="192" t="s">
        <v>409</v>
      </c>
      <c r="Y74" s="192" t="s">
        <v>409</v>
      </c>
      <c r="Z74" s="192" t="s">
        <v>409</v>
      </c>
      <c r="AA74" s="34"/>
      <c r="AB74" s="34"/>
      <c r="AC74" s="192"/>
      <c r="AD74" s="192"/>
      <c r="AE74" s="192"/>
      <c r="AF74" s="192"/>
      <c r="AG74" s="192"/>
      <c r="AH74" s="192"/>
    </row>
    <row r="75" spans="1:34" x14ac:dyDescent="0.2">
      <c r="A75" s="84">
        <v>68</v>
      </c>
      <c r="B75" s="84" t="str">
        <f ca="1"/>
        <v>Gabon</v>
      </c>
      <c r="C75" s="84" t="str">
        <f ca="1"/>
        <v>GAB</v>
      </c>
      <c r="D75" s="219" t="str">
        <f ca="1"/>
        <v>SSF           Sub-Saharan Africa</v>
      </c>
      <c r="E75" s="219" t="str">
        <f ca="1"/>
        <v>IBRD</v>
      </c>
      <c r="F75" s="190" t="str">
        <f t="shared" ca="1" si="13"/>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2.8640015452062402</v>
      </c>
      <c r="H75" s="80" cm="1">
        <f t="array" ref="H75">IF(
    SUM(IF(
            ISNUMBER(
                IF(
                    $M$4:$AD$4,
                    (M75:AD75),
                    "")),
            1,
            0))
        =0,
    NA(),
    IF(
        Parameters!$D$15=1,
        IF(
            SUM(--(ISNUMBER(IF($M$4:$AD$4=1,(M75:AD75),""))))&gt;0,
            MAX(IF(
                ISNUMBER(M75:AD75),
                IF(
                    M$4:AD$4=1,
                    M75:AD75,
                    ""),
                "")),
            MAX(IF(
                ISNUMBER(M75:AD75),
                IF(
                    M$4:AD$4=2,
                    M75:AD75,
                    ""),
                ""))
        ),
        IF(
            Parameters!$D$16=1,
            IFERROR(
                AVERAGE(IF(
                    ISNUMBER(M75:AD75),
                    IF(
                        M$4:AD$4=1,
                        M75:AD75,
                        ""),
                    "")),
                AVERAGE(IF(
                    ISNUMBER(M75:AD75),
                    IF(
                        M$4:AD$4=2,
                        M75:AD75,
                        ""),
                    ""))
            ),
            IF(
                Parameters!$D$17=1,
                IFERROR(
                    IF(
                        OR(
                            IF(
                                ISNUMBER(M75:AD75),
                                IF(
                                    M$4:AD$4=1,
                                    M75:AD75,
                                    ""),
                                "")
                            =0),
                        0,
                        GEOMEAN(IF(
                            ISNUMBER(M75:AD75),
                            IF(
                                M$4:AD$4=1,
                                M75:AD75,
                                ""),
                            ""))
                    ),
                    IF(
                        OR(IF(
                            ISNUMBER(M75:AD75),
                            IF(
                                M$4:AD$4=2,
                                M75:AD75,
                                ""),
                            "")
                            =0),
                        0,
                        GEOMEAN(IF(
                            ISNUMBER(M75:AD75),
                            IF(
                                M$4:AD$4=2,
                                M75:AD75,
                                ""),
                            "")))
                )
            )
        )
    )
)</f>
        <v>0.82025048509437304</v>
      </c>
      <c r="I75" s="191" cm="1">
        <f t="array" ref="I75">IF(
    SUM(IF(
            ISNUMBER(
                IF(
                    $M$5:$AD$5,
                    (M75:AD75),
                    "")),
            1,
            0))
        =0,
    NA(),
    IF(
        Parameters!$D$15=1,
        IF(
            SUM(--(ISNUMBER(IF($M$5:$AD$5=1,(M75:AD75),""))))&gt;0,
            MAX(IF(
                ISNUMBER(M75:AD75),
                IF(
                    M$5:AD$5=1,
                    M75:AD75,
                    ""),
                "")),
            MAX(IF(
                ISNUMBER(M75:AD75),
                IF(
                    M$5:AD$5=2,
                    M75:AD75,
                    ""),
                ""))
        ),
        IF(
            Parameters!$D$16=1,
            IFERROR(
                AVERAGE(IF(
                    ISNUMBER(M75:AD75),
                    IF(
                        M$5:AD$5=1,
                        M75:AD75,
                        ""),
                    "")),
                AVERAGE(IF(
                    ISNUMBER(M75:AD75),
                    IF(
                        M$5:AD$5=2,
                        M75:AD75,
                        ""),
                    ""))
            ),
            IF(
                Parameters!$D$17=1,
                IFERROR(
                    IF(
                        OR(
                            IF(
                                ISNUMBER(M75:AD75),
                                IF(
                                    M$5:AD$5=1,
                                    M75:AD75,
                                    ""),
                                "")
                            =0),
                        0,
                        GEOMEAN(IF(
                            ISNUMBER(M75:AD75),
                            IF(
                                M$5:AD$5=1,
                                M75:AD75,
                                ""),
                            ""))
                    ),
                    IF(
                        OR(IF(
                            ISNUMBER(M75:AD75),
                            IF(
                                M$5:AD$5=2,
                                M75:AD75,
                                ""),
                            "")
                            =0),
                        0,
                        GEOMEAN(IF(
                            ISNUMBER(M75:AD75),
                            IF(
                                M$5:AD$5=2,
                                M75:AD75,
                                ""),
                            "")))
                )
            )
        )
    )
)</f>
        <v>10</v>
      </c>
      <c r="J75" s="242">
        <v>45103</v>
      </c>
      <c r="K75" s="242">
        <v>45203</v>
      </c>
      <c r="L75" s="91" t="s">
        <v>119</v>
      </c>
      <c r="M75" s="192">
        <v>0</v>
      </c>
      <c r="N75" s="192">
        <v>0.82025048509437304</v>
      </c>
      <c r="O75" s="192" t="s">
        <v>409</v>
      </c>
      <c r="P75" s="192">
        <v>10</v>
      </c>
      <c r="Q75" s="192" t="s">
        <v>409</v>
      </c>
      <c r="R75" s="192">
        <v>0</v>
      </c>
      <c r="S75" s="192">
        <v>0</v>
      </c>
      <c r="T75" s="192" t="s">
        <v>409</v>
      </c>
      <c r="U75" s="192">
        <v>65.5</v>
      </c>
      <c r="V75" s="192" t="s">
        <v>409</v>
      </c>
      <c r="W75" s="192" t="s">
        <v>875</v>
      </c>
      <c r="X75" s="192" t="s">
        <v>409</v>
      </c>
      <c r="Y75" s="192">
        <v>0</v>
      </c>
      <c r="Z75" s="192">
        <v>-100</v>
      </c>
      <c r="AA75" s="34"/>
      <c r="AB75" s="34"/>
      <c r="AC75" s="192"/>
      <c r="AD75" s="192"/>
      <c r="AE75" s="192"/>
      <c r="AF75" s="192"/>
      <c r="AG75" s="192"/>
      <c r="AH75" s="192"/>
    </row>
    <row r="76" spans="1:34" x14ac:dyDescent="0.2">
      <c r="A76" s="84">
        <v>69</v>
      </c>
      <c r="B76" s="84" t="str">
        <f ca="1"/>
        <v>United Kingdom</v>
      </c>
      <c r="C76" s="84" t="str">
        <f ca="1"/>
        <v>GBR</v>
      </c>
      <c r="D76" s="219" t="str">
        <f ca="1"/>
        <v>ECS           Europe &amp; Central Asia</v>
      </c>
      <c r="E76" s="219" t="str">
        <f ca="1"/>
        <v>NA</v>
      </c>
      <c r="F76" s="190" t="str">
        <f t="shared" ca="1" si="13"/>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$M$4:$AD$4,
                    (M76:AD76),
                    "")),
            1,
            0))
        =0,
    NA(),
    IF(
        Parameters!$D$15=1,
        IF(
            SUM(--(ISNUMBER(IF($M$4:$AD$4=1,(M76:AD76),""))))&gt;0,
            MAX(IF(
                ISNUMBER(M76:AD76),
                IF(
                    M$4:AD$4=1,
                    M76:AD76,
                    ""),
                "")),
            MAX(IF(
                ISNUMBER(M76:AD76),
                IF(
                    M$4:AD$4=2,
                    M76:AD76,
                    ""),
                ""))
        ),
        IF(
            Parameters!$D$16=1,
            IFERROR(
                AVERAGE(IF(
                    ISNUMBER(M76:AD76),
                    IF(
                        M$4:AD$4=1,
                        M76:AD76,
                        ""),
                    "")),
                AVERAGE(IF(
                    ISNUMBER(M76:AD76),
                    IF(
                        M$4:AD$4=2,
                        M76:AD76,
                        ""),
                    ""))
            ),
            IF(
                Parameters!$D$17=1,
                IFERROR(
                    IF(
                        OR(
                            IF(
                                ISNUMBER(M76:AD76),
                                IF(
                                    M$4:AD$4=1,
                                    M76:AD76,
                                    ""),
                                "")
                            =0),
                        0,
                        GEOMEAN(IF(
                            ISNUMBER(M76:AD76),
                            IF(
                                M$4:AD$4=1,
                                M76:AD76,
                                ""),
                            ""))
                    ),
                    IF(
                        OR(IF(
                            ISNUMBER(M76:AD76),
                            IF(
                                M$4:AD$4=2,
                                M76:AD76,
                                ""),
                            "")
                            =0),
                        0,
                        GEOMEAN(IF(
                            ISNUMBER(M76:AD76),
                            IF(
                                M$4:AD$4=2,
                                M76:AD76,
                                ""),
                            "")))
                )
            )
        )
    )
)</f>
        <v>0</v>
      </c>
      <c r="I76" s="191" cm="1">
        <f t="array" ref="I76">IF(
    SUM(IF(
            ISNUMBER(
                IF(
                    $M$5:$AD$5,
                    (M76:AD76),
                    "")),
            1,
            0))
        =0,
    NA(),
    IF(
        Parameters!$D$15=1,
        IF(
            SUM(--(ISNUMBER(IF($M$5:$AD$5=1,(M76:AD76),""))))&gt;0,
            MAX(IF(
                ISNUMBER(M76:AD76),
                IF(
                    M$5:AD$5=1,
                    M76:AD76,
                    ""),
                "")),
            MAX(IF(
                ISNUMBER(M76:AD76),
                IF(
                    M$5:AD$5=2,
                    M76:AD76,
                    ""),
                ""))
        ),
        IF(
            Parameters!$D$16=1,
            IFERROR(
                AVERAGE(IF(
                    ISNUMBER(M76:AD76),
                    IF(
                        M$5:AD$5=1,
                        M76:AD76,
                        ""),
                    "")),
                AVERAGE(IF(
                    ISNUMBER(M76:AD76),
                    IF(
                        M$5:AD$5=2,
                        M76:AD76,
                        ""),
                    ""))
            ),
            IF(
                Parameters!$D$17=1,
                IFERROR(
                    IF(
                        OR(
                            IF(
                                ISNUMBER(M76:AD76),
                                IF(
                                    M$5:AD$5=1,
                                    M76:AD76,
                                    ""),
                                "")
                            =0),
                        0,
                        GEOMEAN(IF(
                            ISNUMBER(M76:AD76),
                            IF(
                                M$5:AD$5=1,
                                M76:AD76,
                                ""),
                            ""))
                    ),
                    IF(
                        OR(IF(
                            ISNUMBER(M76:AD76),
                            IF(
                                M$5:AD$5=2,
                                M76:AD76,
                                ""),
                            "")
                            =0),
                        0,
                        GEOMEAN(IF(
                            ISNUMBER(M76:AD76),
                            IF(
                                M$5:AD$5=2,
                                M76:AD76,
                                ""),
                            "")))
                )
            )
        )
    )
)</f>
        <v>0</v>
      </c>
      <c r="J76" s="242">
        <v>45103</v>
      </c>
      <c r="K76" s="242">
        <v>45014</v>
      </c>
      <c r="L76" s="91" t="s">
        <v>121</v>
      </c>
      <c r="M76" s="192">
        <v>0</v>
      </c>
      <c r="N76" s="192">
        <v>0</v>
      </c>
      <c r="O76" s="192" t="s">
        <v>409</v>
      </c>
      <c r="P76" s="192">
        <v>0</v>
      </c>
      <c r="Q76" s="192" t="s">
        <v>409</v>
      </c>
      <c r="R76" s="192">
        <v>0</v>
      </c>
      <c r="S76" s="192">
        <v>0</v>
      </c>
      <c r="T76" s="192" t="s">
        <v>409</v>
      </c>
      <c r="U76" s="192">
        <v>41.9</v>
      </c>
      <c r="V76" s="192" t="s">
        <v>409</v>
      </c>
      <c r="W76" s="192" t="s">
        <v>409</v>
      </c>
      <c r="X76" s="192" t="s">
        <v>409</v>
      </c>
      <c r="Y76" s="192">
        <v>-7.1428571428571397E-2</v>
      </c>
      <c r="Z76" s="192">
        <v>-100</v>
      </c>
      <c r="AA76" s="34"/>
      <c r="AB76" s="34"/>
      <c r="AC76" s="192"/>
      <c r="AD76" s="192"/>
      <c r="AE76" s="192"/>
      <c r="AF76" s="192"/>
      <c r="AG76" s="192"/>
      <c r="AH76" s="192"/>
    </row>
    <row r="77" spans="1:34" x14ac:dyDescent="0.2">
      <c r="A77" s="84">
        <v>70</v>
      </c>
      <c r="B77" s="84" t="str">
        <f ca="1"/>
        <v>Georgia</v>
      </c>
      <c r="C77" s="84" t="str">
        <f ca="1"/>
        <v>GEO</v>
      </c>
      <c r="D77" s="219" t="str">
        <f ca="1"/>
        <v>ECS           Europe &amp; Central Asia</v>
      </c>
      <c r="E77" s="219" t="str">
        <f ca="1"/>
        <v>IBRD</v>
      </c>
      <c r="F77" s="190" t="str">
        <f t="shared" ca="1" si="13"/>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$M$4:$AD$4,
                    (M77:AD77),
                    "")),
            1,
            0))
        =0,
    NA(),
    IF(
        Parameters!$D$15=1,
        IF(
            SUM(--(ISNUMBER(IF($M$4:$AD$4=1,(M77:AD77),""))))&gt;0,
            MAX(IF(
                ISNUMBER(M77:AD77),
                IF(
                    M$4:AD$4=1,
                    M77:AD77,
                    ""),
                "")),
            MAX(IF(
                ISNUMBER(M77:AD77),
                IF(
                    M$4:AD$4=2,
                    M77:AD77,
                    ""),
                ""))
        ),
        IF(
            Parameters!$D$16=1,
            IFERROR(
                AVERAGE(IF(
                    ISNUMBER(M77:AD77),
                    IF(
                        M$4:AD$4=1,
                        M77:AD77,
                        ""),
                    "")),
                AVERAGE(IF(
                    ISNUMBER(M77:AD77),
                    IF(
                        M$4:AD$4=2,
                        M77:AD77,
                        ""),
                    ""))
            ),
            IF(
                Parameters!$D$17=1,
                IFERROR(
                    IF(
                        OR(
                            IF(
                                ISNUMBER(M77:AD77),
                                IF(
                                    M$4:AD$4=1,
                                    M77:AD77,
                                    ""),
                                "")
                            =0),
                        0,
                        GEOMEAN(IF(
                            ISNUMBER(M77:AD77),
                            IF(
                                M$4:AD$4=1,
                                M77:AD77,
                                ""),
                            ""))
                    ),
                    IF(
                        OR(IF(
                            ISNUMBER(M77:AD77),
                            IF(
                                M$4:AD$4=2,
                                M77:AD77,
                                ""),
                            "")
                            =0),
                        0,
                        GEOMEAN(IF(
                            ISNUMBER(M77:AD77),
                            IF(
                                M$4:AD$4=2,
                                M77:AD77,
                                ""),
                            "")))
                )
            )
        )
    )
)</f>
        <v>2.2314341153642601</v>
      </c>
      <c r="I77" s="191" cm="1">
        <f t="array" ref="I77">IF(
    SUM(IF(
            ISNUMBER(
                IF(
                    $M$5:$AD$5,
                    (M77:AD77),
                    "")),
            1,
            0))
        =0,
    NA(),
    IF(
        Parameters!$D$15=1,
        IF(
            SUM(--(ISNUMBER(IF($M$5:$AD$5=1,(M77:AD77),""))))&gt;0,
            MAX(IF(
                ISNUMBER(M77:AD77),
                IF(
                    M$5:AD$5=1,
                    M77:AD77,
                    ""),
                "")),
            MAX(IF(
                ISNUMBER(M77:AD77),
                IF(
                    M$5:AD$5=2,
                    M77:AD77,
                    ""),
                ""))
        ),
        IF(
            Parameters!$D$16=1,
            IFERROR(
                AVERAGE(IF(
                    ISNUMBER(M77:AD77),
                    IF(
                        M$5:AD$5=1,
                        M77:AD77,
                        ""),
                    "")),
                AVERAGE(IF(
                    ISNUMBER(M77:AD77),
                    IF(
                        M$5:AD$5=2,
                        M77:AD77,
                        ""),
                    ""))
            ),
            IF(
                Parameters!$D$17=1,
                IFERROR(
                    IF(
                        OR(
                            IF(
                                ISNUMBER(M77:AD77),
                                IF(
                                    M$5:AD$5=1,
                                    M77:AD77,
                                    ""),
                                "")
                            =0),
                        0,
                        GEOMEAN(IF(
                            ISNUMBER(M77:AD77),
                            IF(
                                M$5:AD$5=1,
                                M77:AD77,
                                ""),
                            ""))
                    ),
                    IF(
                        OR(IF(
                            ISNUMBER(M77:AD77),
                            IF(
                                M$5:AD$5=2,
                                M77:AD77,
                                ""),
                            "")
                            =0),
                        0,
                        GEOMEAN(IF(
                            ISNUMBER(M77:AD77),
                            IF(
                                M$5:AD$5=2,
                                M77:AD77,
                                ""),
                            "")))
                )
            )
        )
    )
)</f>
        <v>0</v>
      </c>
      <c r="J77" s="242">
        <v>45103</v>
      </c>
      <c r="K77" s="242">
        <v>44753</v>
      </c>
      <c r="L77" s="91" t="s">
        <v>123</v>
      </c>
      <c r="M77" s="192">
        <v>0</v>
      </c>
      <c r="N77" s="192">
        <v>2.2314341153642601</v>
      </c>
      <c r="O77" s="192" t="s">
        <v>409</v>
      </c>
      <c r="P77" s="192">
        <v>0</v>
      </c>
      <c r="Q77" s="192" t="s">
        <v>409</v>
      </c>
      <c r="R77" s="192">
        <v>0</v>
      </c>
      <c r="S77" s="192" t="s">
        <v>409</v>
      </c>
      <c r="T77" s="192" t="s">
        <v>409</v>
      </c>
      <c r="U77" s="192">
        <v>71.900000000000006</v>
      </c>
      <c r="V77" s="192" t="s">
        <v>409</v>
      </c>
      <c r="W77" s="192" t="s">
        <v>409</v>
      </c>
      <c r="X77" s="192" t="s">
        <v>409</v>
      </c>
      <c r="Y77" s="192">
        <v>0</v>
      </c>
      <c r="Z77" s="192" t="s">
        <v>409</v>
      </c>
      <c r="AA77" s="34"/>
      <c r="AB77" s="34"/>
      <c r="AC77" s="192"/>
      <c r="AD77" s="192"/>
      <c r="AE77" s="192"/>
      <c r="AF77" s="192"/>
      <c r="AG77" s="192"/>
      <c r="AH77" s="192"/>
    </row>
    <row r="78" spans="1:34" x14ac:dyDescent="0.2">
      <c r="A78" s="84">
        <v>71</v>
      </c>
      <c r="B78" s="84" t="str">
        <f ca="1"/>
        <v>Ghana</v>
      </c>
      <c r="C78" s="84" t="str">
        <f ca="1"/>
        <v>GHA</v>
      </c>
      <c r="D78" s="219" t="str">
        <f ca="1"/>
        <v>SSF           Sub-Saharan Africa</v>
      </c>
      <c r="E78" s="219" t="str">
        <f ca="1"/>
        <v>IDA</v>
      </c>
      <c r="F78" s="190" t="str">
        <f t="shared" ca="1" si="13"/>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0.96164284006494627</v>
      </c>
      <c r="H78" s="80" cm="1">
        <f t="array" ref="H78">IF(
    SUM(IF(
            ISNUMBER(
                IF(
                    $M$4:$AD$4,
                    (M78:AD78),
                    "")),
            1,
            0))
        =0,
    NA(),
    IF(
        Parameters!$D$15=1,
        IF(
            SUM(--(ISNUMBER(IF($M$4:$AD$4=1,(M78:AD78),""))))&gt;0,
            MAX(IF(
                ISNUMBER(M78:AD78),
                IF(
                    M$4:AD$4=1,
                    M78:AD78,
                    ""),
                "")),
            MAX(IF(
                ISNUMBER(M78:AD78),
                IF(
                    M$4:AD$4=2,
                    M78:AD78,
                    ""),
                ""))
        ),
        IF(
            Parameters!$D$16=1,
            IFERROR(
                AVERAGE(IF(
                    ISNUMBER(M78:AD78),
                    IF(
                        M$4:AD$4=1,
                        M78:AD78,
                        ""),
                    "")),
                AVERAGE(IF(
                    ISNUMBER(M78:AD78),
                    IF(
                        M$4:AD$4=2,
                        M78:AD78,
                        ""),
                    ""))
            ),
            IF(
                Parameters!$D$17=1,
                IFERROR(
                    IF(
                        OR(
                            IF(
                                ISNUMBER(M78:AD78),
                                IF(
                                    M$4:AD$4=1,
                                    M78:AD78,
                                    ""),
                                "")
                            =0),
                        0,
                        GEOMEAN(IF(
                            ISNUMBER(M78:AD78),
                            IF(
                                M$4:AD$4=1,
                                M78:AD78,
                                ""),
                            ""))
                    ),
                    IF(
                        OR(IF(
                            ISNUMBER(M78:AD78),
                            IF(
                                M$4:AD$4=2,
                                M78:AD78,
                                ""),
                            "")
                            =0),
                        0,
                        GEOMEAN(IF(
                            ISNUMBER(M78:AD78),
                            IF(
                                M$4:AD$4=2,
                                M78:AD78,
                                ""),
                            "")))
                )
            )
        )
    )
)</f>
        <v>0.114658669959426</v>
      </c>
      <c r="I78" s="191" cm="1">
        <f t="array" ref="I78">IF(
    SUM(IF(
            ISNUMBER(
                IF(
                    $M$5:$AD$5,
                    (M78:AD78),
                    "")),
            1,
            0))
        =0,
    NA(),
    IF(
        Parameters!$D$15=1,
        IF(
            SUM(--(ISNUMBER(IF($M$5:$AD$5=1,(M78:AD78),""))))&gt;0,
            MAX(IF(
                ISNUMBER(M78:AD78),
                IF(
                    M$5:AD$5=1,
                    M78:AD78,
                    ""),
                "")),
            MAX(IF(
                ISNUMBER(M78:AD78),
                IF(
                    M$5:AD$5=2,
                    M78:AD78,
                    ""),
                ""))
        ),
        IF(
            Parameters!$D$16=1,
            IFERROR(
                AVERAGE(IF(
                    ISNUMBER(M78:AD78),
                    IF(
                        M$5:AD$5=1,
                        M78:AD78,
                        ""),
                    "")),
                AVERAGE(IF(
                    ISNUMBER(M78:AD78),
                    IF(
                        M$5:AD$5=2,
                        M78:AD78,
                        ""),
                    ""))
            ),
            IF(
                Parameters!$D$17=1,
                IFERROR(
                    IF(
                        OR(
                            IF(
                                ISNUMBER(M78:AD78),
                                IF(
                                    M$5:AD$5=1,
                                    M78:AD78,
                                    ""),
                                "")
                            =0),
                        0,
                        GEOMEAN(IF(
                            ISNUMBER(M78:AD78),
                            IF(
                                M$5:AD$5=1,
                                M78:AD78,
                                ""),
                            ""))
                    ),
                    IF(
                        OR(IF(
                            ISNUMBER(M78:AD78),
                            IF(
                                M$5:AD$5=2,
                                M78:AD78,
                                ""),
                            "")
                            =0),
                        0,
                        GEOMEAN(IF(
                            ISNUMBER(M78:AD78),
                            IF(
                                M$5:AD$5=2,
                                M78:AD78,
                                ""),
                            "")))
                )
            )
        )
    )
)</f>
        <v>8.0653033231191102</v>
      </c>
      <c r="J78" s="242">
        <v>45103</v>
      </c>
      <c r="K78" s="242">
        <v>45188</v>
      </c>
      <c r="L78" s="91" t="s">
        <v>125</v>
      </c>
      <c r="M78" s="192">
        <v>0</v>
      </c>
      <c r="N78" s="192">
        <v>0.114658669959426</v>
      </c>
      <c r="O78" s="192">
        <v>8.0653033231191102</v>
      </c>
      <c r="P78" s="192">
        <v>0</v>
      </c>
      <c r="Q78" s="192" t="s">
        <v>409</v>
      </c>
      <c r="R78" s="192">
        <v>0</v>
      </c>
      <c r="S78" s="192">
        <v>0</v>
      </c>
      <c r="T78" s="192" t="s">
        <v>409</v>
      </c>
      <c r="U78" s="192">
        <v>62.3</v>
      </c>
      <c r="V78" s="192">
        <v>0.80653033231191096</v>
      </c>
      <c r="W78" s="192" t="s">
        <v>409</v>
      </c>
      <c r="X78" s="192" t="s">
        <v>409</v>
      </c>
      <c r="Y78" s="192">
        <v>0</v>
      </c>
      <c r="Z78" s="192">
        <v>-31.428571428571399</v>
      </c>
      <c r="AA78" s="34"/>
      <c r="AB78" s="34"/>
      <c r="AC78" s="192"/>
      <c r="AD78" s="192"/>
      <c r="AE78" s="192"/>
      <c r="AF78" s="192"/>
      <c r="AG78" s="192"/>
      <c r="AH78" s="192"/>
    </row>
    <row r="79" spans="1:34" x14ac:dyDescent="0.2">
      <c r="A79" s="84">
        <v>72</v>
      </c>
      <c r="B79" s="84" t="str">
        <f ca="1"/>
        <v>Gibraltar</v>
      </c>
      <c r="C79" s="84" t="str">
        <f ca="1"/>
        <v>GIB</v>
      </c>
      <c r="D79" s="219" t="str">
        <f ca="1"/>
        <v>ECS           Europe &amp; Central Asia</v>
      </c>
      <c r="E79" s="219" t="str">
        <f ca="1"/>
        <v>NA</v>
      </c>
      <c r="F79" s="190" t="str">
        <f t="shared" ca="1" si="13"/>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0</v>
      </c>
      <c r="H79" s="80" cm="1">
        <f t="array" ref="H79">IF(
    SUM(IF(
            ISNUMBER(
                IF(
                    $M$4:$AD$4,
                    (M79:AD79),
                    "")),
            1,
            0))
        =0,
    NA(),
    IF(
        Parameters!$D$15=1,
        IF(
            SUM(--(ISNUMBER(IF($M$4:$AD$4=1,(M79:AD79),""))))&gt;0,
            MAX(IF(
                ISNUMBER(M79:AD79),
                IF(
                    M$4:AD$4=1,
                    M79:AD79,
                    ""),
                "")),
            MAX(IF(
                ISNUMBER(M79:AD79),
                IF(
                    M$4:AD$4=2,
                    M79:AD79,
                    ""),
                ""))
        ),
        IF(
            Parameters!$D$16=1,
            IFERROR(
                AVERAGE(IF(
                    ISNUMBER(M79:AD79),
                    IF(
                        M$4:AD$4=1,
                        M79:AD79,
                        ""),
                    "")),
                AVERAGE(IF(
                    ISNUMBER(M79:AD79),
                    IF(
                        M$4:AD$4=2,
                        M79:AD79,
                        ""),
                    ""))
            ),
            IF(
                Parameters!$D$17=1,
                IFERROR(
                    IF(
                        OR(
                            IF(
                                ISNUMBER(M79:AD79),
                                IF(
                                    M$4:AD$4=1,
                                    M79:AD79,
                                    ""),
                                "")
                            =0),
                        0,
                        GEOMEAN(IF(
                            ISNUMBER(M79:AD79),
                            IF(
                                M$4:AD$4=1,
                                M79:AD79,
                                ""),
                            ""))
                    ),
                    IF(
                        OR(IF(
                            ISNUMBER(M79:AD79),
                            IF(
                                M$4:AD$4=2,
                                M79:AD79,
                                ""),
                            "")
                            =0),
                        0,
                        GEOMEAN(IF(
                            ISNUMBER(M79:AD79),
                            IF(
                                M$4:AD$4=2,
                                M79:AD79,
                                ""),
                            "")))
                )
            )
        )
    )
)</f>
        <v>0</v>
      </c>
      <c r="I79" s="191" cm="1">
        <f t="array" ref="I79">IF(
    SUM(IF(
            ISNUMBER(
                IF(
                    $M$5:$AD$5,
                    (M79:AD79),
                    "")),
            1,
            0))
        =0,
    NA(),
    IF(
        Parameters!$D$15=1,
        IF(
            SUM(--(ISNUMBER(IF($M$5:$AD$5=1,(M79:AD79),""))))&gt;0,
            MAX(IF(
                ISNUMBER(M79:AD79),
                IF(
                    M$5:AD$5=1,
                    M79:AD79,
                    ""),
                "")),
            MAX(IF(
                ISNUMBER(M79:AD79),
                IF(
                    M$5:AD$5=2,
                    M79:AD79,
                    ""),
                ""))
        ),
        IF(
            Parameters!$D$16=1,
            IFERROR(
                AVERAGE(IF(
                    ISNUMBER(M79:AD79),
                    IF(
                        M$5:AD$5=1,
                        M79:AD79,
                        ""),
                    "")),
                AVERAGE(IF(
                    ISNUMBER(M79:AD79),
                    IF(
                        M$5:AD$5=2,
                        M79:AD79,
                        ""),
                    ""))
            ),
            IF(
                Parameters!$D$17=1,
                IFERROR(
                    IF(
                        OR(
                            IF(
                                ISNUMBER(M79:AD79),
                                IF(
                                    M$5:AD$5=1,
                                    M79:AD79,
                                    ""),
                                "")
                            =0),
                        0,
                        GEOMEAN(IF(
                            ISNUMBER(M79:AD79),
                            IF(
                                M$5:AD$5=1,
                                M79:AD79,
                                ""),
                            ""))
                    ),
                    IF(
                        OR(IF(
                            ISNUMBER(M79:AD79),
                            IF(
                                M$5:AD$5=2,
                                M79:AD79,
                                ""),
                            "")
                            =0),
                        0,
                        GEOMEAN(IF(
                            ISNUMBER(M79:AD79),
                            IF(
                                M$5:AD$5=2,
                                M79:AD79,
                                ""),
                            "")))
                )
            )
        )
    )
)</f>
        <v>0</v>
      </c>
      <c r="J79" s="242" t="s">
        <v>409</v>
      </c>
      <c r="K79" s="242" t="s">
        <v>409</v>
      </c>
      <c r="L79" s="91" t="s">
        <v>702</v>
      </c>
      <c r="M79" s="192">
        <v>0</v>
      </c>
      <c r="N79" s="192" t="s">
        <v>409</v>
      </c>
      <c r="O79" s="192" t="s">
        <v>409</v>
      </c>
      <c r="P79" s="192">
        <v>0</v>
      </c>
      <c r="Q79" s="192" t="s">
        <v>409</v>
      </c>
      <c r="R79" s="192" t="s">
        <v>409</v>
      </c>
      <c r="S79" s="192" t="s">
        <v>409</v>
      </c>
      <c r="T79" s="192" t="s">
        <v>409</v>
      </c>
      <c r="U79" s="192" t="s">
        <v>409</v>
      </c>
      <c r="V79" s="192" t="s">
        <v>409</v>
      </c>
      <c r="W79" s="192" t="s">
        <v>409</v>
      </c>
      <c r="X79" s="192" t="s">
        <v>409</v>
      </c>
      <c r="Y79" s="192" t="s">
        <v>409</v>
      </c>
      <c r="Z79" s="192" t="s">
        <v>409</v>
      </c>
      <c r="AA79" s="34"/>
      <c r="AB79" s="34"/>
      <c r="AC79" s="192"/>
      <c r="AD79" s="192"/>
      <c r="AE79" s="192"/>
      <c r="AF79" s="192"/>
      <c r="AG79" s="192"/>
      <c r="AH79" s="192"/>
    </row>
    <row r="80" spans="1:34" x14ac:dyDescent="0.2">
      <c r="A80" s="84">
        <v>73</v>
      </c>
      <c r="B80" s="84" t="str">
        <f ca="1"/>
        <v>Guinea</v>
      </c>
      <c r="C80" s="84" t="str">
        <f ca="1"/>
        <v>GIN</v>
      </c>
      <c r="D80" s="219" t="str">
        <f ca="1"/>
        <v>SSF           Sub-Saharan Africa</v>
      </c>
      <c r="E80" s="219" t="str">
        <f ca="1"/>
        <v>IDA</v>
      </c>
      <c r="F80" s="190" t="str">
        <f t="shared" ca="1" si="13"/>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7.5283904355920832</v>
      </c>
      <c r="H80" s="80" cm="1">
        <f t="array" ref="H80">IF(
    SUM(IF(
            ISNUMBER(
                IF(
                    $M$4:$AD$4,
                    (M80:AD80),
                    "")),
            1,
            0))
        =0,
    NA(),
    IF(
        Parameters!$D$15=1,
        IF(
            SUM(--(ISNUMBER(IF($M$4:$AD$4=1,(M80:AD80),""))))&gt;0,
            MAX(IF(
                ISNUMBER(M80:AD80),
                IF(
                    M$4:AD$4=1,
                    M80:AD80,
                    ""),
                "")),
            MAX(IF(
                ISNUMBER(M80:AD80),
                IF(
                    M$4:AD$4=2,
                    M80:AD80,
                    ""),
                ""))
        ),
        IF(
            Parameters!$D$16=1,
            IFERROR(
                AVERAGE(IF(
                    ISNUMBER(M80:AD80),
                    IF(
                        M$4:AD$4=1,
                        M80:AD80,
                        ""),
                    "")),
                AVERAGE(IF(
                    ISNUMBER(M80:AD80),
                    IF(
                        M$4:AD$4=2,
                        M80:AD80,
                        ""),
                    ""))
            ),
            IF(
                Parameters!$D$17=1,
                IFERROR(
                    IF(
                        OR(
                            IF(
                                ISNUMBER(M80:AD80),
                                IF(
                                    M$4:AD$4=1,
                                    M80:AD80,
                                    ""),
                                "")
                            =0),
                        0,
                        GEOMEAN(IF(
                            ISNUMBER(M80:AD80),
                            IF(
                                M$4:AD$4=1,
                                M80:AD80,
                                ""),
                            ""))
                    ),
                    IF(
                        OR(IF(
                            ISNUMBER(M80:AD80),
                            IF(
                                M$4:AD$4=2,
                                M80:AD80,
                                ""),
                            "")
                            =0),
                        0,
                        GEOMEAN(IF(
                            ISNUMBER(M80:AD80),
                            IF(
                                M$4:AD$4=2,
                                M80:AD80,
                                ""),
                            "")))
                )
            )
        )
    )
)</f>
        <v>8.0966660786734792</v>
      </c>
      <c r="I80" s="191" cm="1">
        <f t="array" ref="I80">IF(
    SUM(IF(
            ISNUMBER(
                IF(
                    $M$5:$AD$5,
                    (M80:AD80),
                    "")),
            1,
            0))
        =0,
    NA(),
    IF(
        Parameters!$D$15=1,
        IF(
            SUM(--(ISNUMBER(IF($M$5:$AD$5=1,(M80:AD80),""))))&gt;0,
            MAX(IF(
                ISNUMBER(M80:AD80),
                IF(
                    M$5:AD$5=1,
                    M80:AD80,
                    ""),
                "")),
            MAX(IF(
                ISNUMBER(M80:AD80),
                IF(
                    M$5:AD$5=2,
                    M80:AD80,
                    ""),
                ""))
        ),
        IF(
            Parameters!$D$16=1,
            IFERROR(
                AVERAGE(IF(
                    ISNUMBER(M80:AD80),
                    IF(
                        M$5:AD$5=1,
                        M80:AD80,
                        ""),
                    "")),
                AVERAGE(IF(
                    ISNUMBER(M80:AD80),
                    IF(
                        M$5:AD$5=2,
                        M80:AD80,
                        ""),
                    ""))
            ),
            IF(
                Parameters!$D$17=1,
                IFERROR(
                    IF(
                        OR(
                            IF(
                                ISNUMBER(M80:AD80),
                                IF(
                                    M$5:AD$5=1,
                                    M80:AD80,
                                    ""),
                                "")
                            =0),
                        0,
                        GEOMEAN(IF(
                            ISNUMBER(M80:AD80),
                            IF(
                                M$5:AD$5=1,
                                M80:AD80,
                                ""),
                            ""))
                    ),
                    IF(
                        OR(IF(
                            ISNUMBER(M80:AD80),
                            IF(
                                M$5:AD$5=2,
                                M80:AD80,
                                ""),
                            "")
                            =0),
                        0,
                        GEOMEAN(IF(
                            ISNUMBER(M80:AD80),
                            IF(
                                M$5:AD$5=2,
                                M80:AD80,
                                ""),
                            "")))
                )
            )
        )
    )
)</f>
        <v>7</v>
      </c>
      <c r="J80" s="242">
        <v>45103</v>
      </c>
      <c r="K80" s="242">
        <v>45203</v>
      </c>
      <c r="L80" s="91" t="s">
        <v>127</v>
      </c>
      <c r="M80" s="192">
        <v>0</v>
      </c>
      <c r="N80" s="192">
        <v>8.0966660786734792</v>
      </c>
      <c r="O80" s="192">
        <v>0</v>
      </c>
      <c r="P80" s="192">
        <v>0</v>
      </c>
      <c r="Q80" s="192" t="s">
        <v>409</v>
      </c>
      <c r="R80" s="192">
        <v>0</v>
      </c>
      <c r="S80" s="192">
        <v>7</v>
      </c>
      <c r="T80" s="192" t="s">
        <v>409</v>
      </c>
      <c r="U80" s="192">
        <v>98.5</v>
      </c>
      <c r="V80" s="192">
        <v>-0.52367364515159898</v>
      </c>
      <c r="W80" s="192" t="s">
        <v>409</v>
      </c>
      <c r="X80" s="192" t="s">
        <v>409</v>
      </c>
      <c r="Y80" s="192">
        <v>0</v>
      </c>
      <c r="Z80" s="192">
        <v>26.315789473684202</v>
      </c>
      <c r="AA80" s="34"/>
      <c r="AB80" s="34"/>
      <c r="AC80" s="192"/>
      <c r="AD80" s="192"/>
      <c r="AE80" s="192"/>
      <c r="AF80" s="192"/>
      <c r="AG80" s="192"/>
      <c r="AH80" s="192"/>
    </row>
    <row r="81" spans="1:34" x14ac:dyDescent="0.2">
      <c r="A81" s="84">
        <v>74</v>
      </c>
      <c r="B81" s="84" t="str">
        <f ca="1"/>
        <v>Gambia, The</v>
      </c>
      <c r="C81" s="84" t="str">
        <f ca="1"/>
        <v>GMB</v>
      </c>
      <c r="D81" s="219" t="str">
        <f ca="1"/>
        <v>SSF           Sub-Saharan Africa</v>
      </c>
      <c r="E81" s="219" t="str">
        <f ca="1"/>
        <v>IDA</v>
      </c>
      <c r="F81" s="190" t="str">
        <f t="shared" ca="1" si="13"/>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4.1128218758506954</v>
      </c>
      <c r="H81" s="80" cm="1">
        <f t="array" ref="H81">IF(
    SUM(IF(
            ISNUMBER(
                IF(
                    $M$4:$AD$4,
                    (M81:AD81),
                    "")),
            1,
            0))
        =0,
    NA(),
    IF(
        Parameters!$D$15=1,
        IF(
            SUM(--(ISNUMBER(IF($M$4:$AD$4=1,(M81:AD81),""))))&gt;0,
            MAX(IF(
                ISNUMBER(M81:AD81),
                IF(
                    M$4:AD$4=1,
                    M81:AD81,
                    ""),
                "")),
            MAX(IF(
                ISNUMBER(M81:AD81),
                IF(
                    M$4:AD$4=2,
                    M81:AD81,
                    ""),
                ""))
        ),
        IF(
            Parameters!$D$16=1,
            IFERROR(
                AVERAGE(IF(
                    ISNUMBER(M81:AD81),
                    IF(
                        M$4:AD$4=1,
                        M81:AD81,
                        ""),
                    "")),
                AVERAGE(IF(
                    ISNUMBER(M81:AD81),
                    IF(
                        M$4:AD$4=2,
                        M81:AD81,
                        ""),
                    ""))
            ),
            IF(
                Parameters!$D$17=1,
                IFERROR(
                    IF(
                        OR(
                            IF(
                                ISNUMBER(M81:AD81),
                                IF(
                                    M$4:AD$4=1,
                                    M81:AD81,
                                    ""),
                                "")
                            =0),
                        0,
                        GEOMEAN(IF(
                            ISNUMBER(M81:AD81),
                            IF(
                                M$4:AD$4=1,
                                M81:AD81,
                                ""),
                            ""))
                    ),
                    IF(
                        OR(IF(
                            ISNUMBER(M81:AD81),
                            IF(
                                M$4:AD$4=2,
                                M81:AD81,
                                ""),
                            "")
                            =0),
                        0,
                        GEOMEAN(IF(
                            ISNUMBER(M81:AD81),
                            IF(
                                M$4:AD$4=2,
                                M81:AD81,
                                ""),
                            "")))
                )
            )
        )
    )
)</f>
        <v>3.1575233727288698</v>
      </c>
      <c r="I81" s="191" cm="1">
        <f t="array" ref="I81">IF(
    SUM(IF(
            ISNUMBER(
                IF(
                    $M$5:$AD$5,
                    (M81:AD81),
                    "")),
            1,
            0))
        =0,
    NA(),
    IF(
        Parameters!$D$15=1,
        IF(
            SUM(--(ISNUMBER(IF($M$5:$AD$5=1,(M81:AD81),""))))&gt;0,
            MAX(IF(
                ISNUMBER(M81:AD81),
                IF(
                    M$5:AD$5=1,
                    M81:AD81,
                    ""),
                "")),
            MAX(IF(
                ISNUMBER(M81:AD81),
                IF(
                    M$5:AD$5=2,
                    M81:AD81,
                    ""),
                ""))
        ),
        IF(
            Parameters!$D$16=1,
            IFERROR(
                AVERAGE(IF(
                    ISNUMBER(M81:AD81),
                    IF(
                        M$5:AD$5=1,
                        M81:AD81,
                        ""),
                    "")),
                AVERAGE(IF(
                    ISNUMBER(M81:AD81),
                    IF(
                        M$5:AD$5=2,
                        M81:AD81,
                        ""),
                    ""))
            ),
            IF(
                Parameters!$D$17=1,
                IFERROR(
                    IF(
                        OR(
                            IF(
                                ISNUMBER(M81:AD81),
                                IF(
                                    M$5:AD$5=1,
                                    M81:AD81,
                                    ""),
                                "")
                            =0),
                        0,
                        GEOMEAN(IF(
                            ISNUMBER(M81:AD81),
                            IF(
                                M$5:AD$5=1,
                                M81:AD81,
                                ""),
                            ""))
                    ),
                    IF(
                        OR(IF(
                            ISNUMBER(M81:AD81),
                            IF(
                                M$5:AD$5=2,
                                M81:AD81,
                                ""),
                            "")
                            =0),
                        0,
                        GEOMEAN(IF(
                            ISNUMBER(M81:AD81),
                            IF(
                                M$5:AD$5=2,
                                M81:AD81,
                                ""),
                            "")))
                )
            )
        )
    )
)</f>
        <v>5.3571428571428399</v>
      </c>
      <c r="J81" s="242">
        <v>45103</v>
      </c>
      <c r="K81" s="242">
        <v>45142</v>
      </c>
      <c r="L81" s="91" t="s">
        <v>128</v>
      </c>
      <c r="M81" s="192">
        <v>0</v>
      </c>
      <c r="N81" s="192">
        <v>3.1575233727288698</v>
      </c>
      <c r="O81" s="192" t="s">
        <v>409</v>
      </c>
      <c r="P81" s="192">
        <v>0</v>
      </c>
      <c r="Q81" s="192" t="s">
        <v>409</v>
      </c>
      <c r="R81" s="192">
        <v>5.3571428571428399</v>
      </c>
      <c r="S81" s="192">
        <v>0</v>
      </c>
      <c r="T81" s="192" t="s">
        <v>409</v>
      </c>
      <c r="U81" s="192">
        <v>76.099999999999994</v>
      </c>
      <c r="V81" s="192" t="s">
        <v>409</v>
      </c>
      <c r="W81" s="192" t="s">
        <v>409</v>
      </c>
      <c r="X81" s="192" t="s">
        <v>409</v>
      </c>
      <c r="Y81" s="192">
        <v>0.107142857142856</v>
      </c>
      <c r="Z81" s="192">
        <v>-100</v>
      </c>
      <c r="AA81" s="34"/>
      <c r="AB81" s="34"/>
      <c r="AC81" s="192"/>
      <c r="AD81" s="192"/>
      <c r="AE81" s="192"/>
      <c r="AF81" s="192"/>
      <c r="AG81" s="192"/>
      <c r="AH81" s="192"/>
    </row>
    <row r="82" spans="1:34" x14ac:dyDescent="0.2">
      <c r="A82" s="84">
        <v>75</v>
      </c>
      <c r="B82" s="84" t="str">
        <f ca="1"/>
        <v>Guinea-Bissau</v>
      </c>
      <c r="C82" s="84" t="str">
        <f ca="1"/>
        <v>GNB</v>
      </c>
      <c r="D82" s="219" t="str">
        <f ca="1"/>
        <v>SSF           Sub-Saharan Africa</v>
      </c>
      <c r="E82" s="219" t="str">
        <f ca="1"/>
        <v>IDA</v>
      </c>
      <c r="F82" s="190" t="str">
        <f t="shared" ca="1" si="13"/>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$M$4:$AD$4,
                    (M82:AD82),
                    "")),
            1,
            0))
        =0,
    NA(),
    IF(
        Parameters!$D$15=1,
        IF(
            SUM(--(ISNUMBER(IF($M$4:$AD$4=1,(M82:AD82),""))))&gt;0,
            MAX(IF(
                ISNUMBER(M82:AD82),
                IF(
                    M$4:AD$4=1,
                    M82:AD82,
                    ""),
                "")),
            MAX(IF(
                ISNUMBER(M82:AD82),
                IF(
                    M$4:AD$4=2,
                    M82:AD82,
                    ""),
                ""))
        ),
        IF(
            Parameters!$D$16=1,
            IFERROR(
                AVERAGE(IF(
                    ISNUMBER(M82:AD82),
                    IF(
                        M$4:AD$4=1,
                        M82:AD82,
                        ""),
                    "")),
                AVERAGE(IF(
                    ISNUMBER(M82:AD82),
                    IF(
                        M$4:AD$4=2,
                        M82:AD82,
                        ""),
                    ""))
            ),
            IF(
                Parameters!$D$17=1,
                IFERROR(
                    IF(
                        OR(
                            IF(
                                ISNUMBER(M82:AD82),
                                IF(
                                    M$4:AD$4=1,
                                    M82:AD82,
                                    ""),
                                "")
                            =0),
                        0,
                        GEOMEAN(IF(
                            ISNUMBER(M82:AD82),
                            IF(
                                M$4:AD$4=1,
                                M82:AD82,
                                ""),
                            ""))
                    ),
                    IF(
                        OR(IF(
                            ISNUMBER(M82:AD82),
                            IF(
                                M$4:AD$4=2,
                                M82:AD82,
                                ""),
                            "")
                            =0),
                        0,
                        GEOMEAN(IF(
                            ISNUMBER(M82:AD82),
                            IF(
                                M$4:AD$4=2,
                                M82:AD82,
                                ""),
                            "")))
                )
            )
        )
    )
)</f>
        <v>10</v>
      </c>
      <c r="I82" s="191" cm="1">
        <f t="array" ref="I82">IF(
    SUM(IF(
            ISNUMBER(
                IF(
                    $M$5:$AD$5,
                    (M82:AD82),
                    "")),
            1,
            0))
        =0,
    NA(),
    IF(
        Parameters!$D$15=1,
        IF(
            SUM(--(ISNUMBER(IF($M$5:$AD$5=1,(M82:AD82),""))))&gt;0,
            MAX(IF(
                ISNUMBER(M82:AD82),
                IF(
                    M$5:AD$5=1,
                    M82:AD82,
                    ""),
                "")),
            MAX(IF(
                ISNUMBER(M82:AD82),
                IF(
                    M$5:AD$5=2,
                    M82:AD82,
                    ""),
                ""))
        ),
        IF(
            Parameters!$D$16=1,
            IFERROR(
                AVERAGE(IF(
                    ISNUMBER(M82:AD82),
                    IF(
                        M$5:AD$5=1,
                        M82:AD82,
                        ""),
                    "")),
                AVERAGE(IF(
                    ISNUMBER(M82:AD82),
                    IF(
                        M$5:AD$5=2,
                        M82:AD82,
                        ""),
                    ""))
            ),
            IF(
                Parameters!$D$17=1,
                IFERROR(
                    IF(
                        OR(
                            IF(
                                ISNUMBER(M82:AD82),
                                IF(
                                    M$5:AD$5=1,
                                    M82:AD82,
                                    ""),
                                "")
                            =0),
                        0,
                        GEOMEAN(IF(
                            ISNUMBER(M82:AD82),
                            IF(
                                M$5:AD$5=1,
                                M82:AD82,
                                ""),
                            ""))
                    ),
                    IF(
                        OR(IF(
                            ISNUMBER(M82:AD82),
                            IF(
                                M$5:AD$5=2,
                                M82:AD82,
                                ""),
                            "")
                            =0),
                        0,
                        GEOMEAN(IF(
                            ISNUMBER(M82:AD82),
                            IF(
                                M$5:AD$5=2,
                                M82:AD82,
                                ""),
                            "")))
                )
            )
        )
    )
)</f>
        <v>0</v>
      </c>
      <c r="J82" s="242">
        <v>44778</v>
      </c>
      <c r="K82" s="242">
        <v>45203</v>
      </c>
      <c r="L82" s="91" t="s">
        <v>130</v>
      </c>
      <c r="M82" s="192">
        <v>10</v>
      </c>
      <c r="N82" s="192">
        <v>6.2003880754983198</v>
      </c>
      <c r="O82" s="192">
        <v>0</v>
      </c>
      <c r="P82" s="192">
        <v>0</v>
      </c>
      <c r="Q82" s="192" t="s">
        <v>409</v>
      </c>
      <c r="R82" s="192" t="s">
        <v>409</v>
      </c>
      <c r="S82" s="192">
        <v>0</v>
      </c>
      <c r="T82" s="192" t="s">
        <v>623</v>
      </c>
      <c r="U82" s="192">
        <v>89.9</v>
      </c>
      <c r="V82" s="192">
        <v>0.21497932130355199</v>
      </c>
      <c r="W82" s="192" t="s">
        <v>409</v>
      </c>
      <c r="X82" s="192" t="s">
        <v>409</v>
      </c>
      <c r="Y82" s="192" t="s">
        <v>409</v>
      </c>
      <c r="Z82" s="192">
        <v>-100</v>
      </c>
      <c r="AA82" s="34"/>
      <c r="AB82" s="34"/>
      <c r="AC82" s="192"/>
      <c r="AD82" s="192"/>
      <c r="AE82" s="192"/>
      <c r="AF82" s="192"/>
      <c r="AG82" s="192"/>
      <c r="AH82" s="192"/>
    </row>
    <row r="83" spans="1:34" x14ac:dyDescent="0.2">
      <c r="A83" s="84">
        <v>76</v>
      </c>
      <c r="B83" s="84" t="str">
        <f ca="1"/>
        <v>Equatorial Guinea</v>
      </c>
      <c r="C83" s="84" t="str">
        <f ca="1"/>
        <v>GNQ</v>
      </c>
      <c r="D83" s="219" t="str">
        <f ca="1"/>
        <v>SSF           Sub-Saharan Africa</v>
      </c>
      <c r="E83" s="219" t="str">
        <f ca="1"/>
        <v>IBRD</v>
      </c>
      <c r="F83" s="190" t="str">
        <f t="shared" ca="1" si="13"/>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$M$4:$AD$4,
                    (M83:AD83),
                    "")),
            1,
            0))
        =0,
    NA(),
    IF(
        Parameters!$D$15=1,
        IF(
            SUM(--(ISNUMBER(IF($M$4:$AD$4=1,(M83:AD83),""))))&gt;0,
            MAX(IF(
                ISNUMBER(M83:AD83),
                IF(
                    M$4:AD$4=1,
                    M83:AD83,
                    ""),
                "")),
            MAX(IF(
                ISNUMBER(M83:AD83),
                IF(
                    M$4:AD$4=2,
                    M83:AD83,
                    ""),
                ""))
        ),
        IF(
            Parameters!$D$16=1,
            IFERROR(
                AVERAGE(IF(
                    ISNUMBER(M83:AD83),
                    IF(
                        M$4:AD$4=1,
                        M83:AD83,
                        ""),
                    "")),
                AVERAGE(IF(
                    ISNUMBER(M83:AD83),
                    IF(
                        M$4:AD$4=2,
                        M83:AD83,
                        ""),
                    ""))
            ),
            IF(
                Parameters!$D$17=1,
                IFERROR(
                    IF(
                        OR(
                            IF(
                                ISNUMBER(M83:AD83),
                                IF(
                                    M$4:AD$4=1,
                                    M83:AD83,
                                    ""),
                                "")
                            =0),
                        0,
                        GEOMEAN(IF(
                            ISNUMBER(M83:AD83),
                            IF(
                                M$4:AD$4=1,
                                M83:AD83,
                                ""),
                            ""))
                    ),
                    IF(
                        OR(IF(
                            ISNUMBER(M83:AD83),
                            IF(
                                M$4:AD$4=2,
                                M83:AD83,
                                ""),
                            "")
                            =0),
                        0,
                        GEOMEAN(IF(
                            ISNUMBER(M83:AD83),
                            IF(
                                M$4:AD$4=2,
                                M83:AD83,
                                ""),
                            "")))
                )
            )
        )
    )
)</f>
        <v>4.9876521432351399</v>
      </c>
      <c r="I83" s="191" cm="1">
        <f t="array" ref="I83">IF(
    SUM(IF(
            ISNUMBER(
                IF(
                    $M$5:$AD$5,
                    (M83:AD83),
                    "")),
            1,
            0))
        =0,
    NA(),
    IF(
        Parameters!$D$15=1,
        IF(
            SUM(--(ISNUMBER(IF($M$5:$AD$5=1,(M83:AD83),""))))&gt;0,
            MAX(IF(
                ISNUMBER(M83:AD83),
                IF(
                    M$5:AD$5=1,
                    M83:AD83,
                    ""),
                "")),
            MAX(IF(
                ISNUMBER(M83:AD83),
                IF(
                    M$5:AD$5=2,
                    M83:AD83,
                    ""),
                ""))
        ),
        IF(
            Parameters!$D$16=1,
            IFERROR(
                AVERAGE(IF(
                    ISNUMBER(M83:AD83),
                    IF(
                        M$5:AD$5=1,
                        M83:AD83,
                        ""),
                    "")),
                AVERAGE(IF(
                    ISNUMBER(M83:AD83),
                    IF(
                        M$5:AD$5=2,
                        M83:AD83,
                        ""),
                    ""))
            ),
            IF(
                Parameters!$D$17=1,
                IFERROR(
                    IF(
                        OR(
                            IF(
                                ISNUMBER(M83:AD83),
                                IF(
                                    M$5:AD$5=1,
                                    M83:AD83,
                                    ""),
                                "")
                            =0),
                        0,
                        GEOMEAN(IF(
                            ISNUMBER(M83:AD83),
                            IF(
                                M$5:AD$5=1,
                                M83:AD83,
                                ""),
                            ""))
                    ),
                    IF(
                        OR(IF(
                            ISNUMBER(M83:AD83),
                            IF(
                                M$5:AD$5=2,
                                M83:AD83,
                                ""),
                            "")
                            =0),
                        0,
                        GEOMEAN(IF(
                            ISNUMBER(M83:AD83),
                            IF(
                                M$5:AD$5=2,
                                M83:AD83,
                                ""),
                            "")))
                )
            )
        )
    )
)</f>
        <v>0</v>
      </c>
      <c r="J83" s="242">
        <v>45103</v>
      </c>
      <c r="K83" s="242">
        <v>44900</v>
      </c>
      <c r="L83" s="91" t="s">
        <v>132</v>
      </c>
      <c r="M83" s="192">
        <v>0</v>
      </c>
      <c r="N83" s="192">
        <v>4.9876521432351399</v>
      </c>
      <c r="O83" s="192" t="s">
        <v>409</v>
      </c>
      <c r="P83" s="192">
        <v>0</v>
      </c>
      <c r="Q83" s="192" t="s">
        <v>409</v>
      </c>
      <c r="R83" s="192">
        <v>0</v>
      </c>
      <c r="S83" s="192" t="s">
        <v>409</v>
      </c>
      <c r="T83" s="192" t="s">
        <v>409</v>
      </c>
      <c r="U83" s="192">
        <v>84.4</v>
      </c>
      <c r="V83" s="192" t="s">
        <v>409</v>
      </c>
      <c r="W83" s="192" t="s">
        <v>409</v>
      </c>
      <c r="X83" s="192" t="s">
        <v>409</v>
      </c>
      <c r="Y83" s="192">
        <v>0</v>
      </c>
      <c r="Z83" s="192" t="s">
        <v>409</v>
      </c>
      <c r="AA83" s="34"/>
      <c r="AB83" s="34"/>
      <c r="AC83" s="192"/>
      <c r="AD83" s="192"/>
      <c r="AE83" s="192"/>
      <c r="AF83" s="192"/>
      <c r="AG83" s="192"/>
      <c r="AH83" s="192"/>
    </row>
    <row r="84" spans="1:34" x14ac:dyDescent="0.2">
      <c r="A84" s="84">
        <v>77</v>
      </c>
      <c r="B84" s="84" t="str">
        <f ca="1"/>
        <v>Greece</v>
      </c>
      <c r="C84" s="84" t="str">
        <f ca="1"/>
        <v>GRC</v>
      </c>
      <c r="D84" s="219" t="str">
        <f ca="1"/>
        <v>ECS           Europe &amp; Central Asia</v>
      </c>
      <c r="E84" s="219" t="str">
        <f ca="1"/>
        <v>NA</v>
      </c>
      <c r="F84" s="190" t="str">
        <f t="shared" ca="1" si="13"/>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$M$4:$AD$4,
                    (M84:AD84),
                    "")),
            1,
            0))
        =0,
    NA(),
    IF(
        Parameters!$D$15=1,
        IF(
            SUM(--(ISNUMBER(IF($M$4:$AD$4=1,(M84:AD84),""))))&gt;0,
            MAX(IF(
                ISNUMBER(M84:AD84),
                IF(
                    M$4:AD$4=1,
                    M84:AD84,
                    ""),
                "")),
            MAX(IF(
                ISNUMBER(M84:AD84),
                IF(
                    M$4:AD$4=2,
                    M84:AD84,
                    ""),
                ""))
        ),
        IF(
            Parameters!$D$16=1,
            IFERROR(
                AVERAGE(IF(
                    ISNUMBER(M84:AD84),
                    IF(
                        M$4:AD$4=1,
                        M84:AD84,
                        ""),
                    "")),
                AVERAGE(IF(
                    ISNUMBER(M84:AD84),
                    IF(
                        M$4:AD$4=2,
                        M84:AD84,
                        ""),
                    ""))
            ),
            IF(
                Parameters!$D$17=1,
                IFERROR(
                    IF(
                        OR(
                            IF(
                                ISNUMBER(M84:AD84),
                                IF(
                                    M$4:AD$4=1,
                                    M84:AD84,
                                    ""),
                                "")
                            =0),
                        0,
                        GEOMEAN(IF(
                            ISNUMBER(M84:AD84),
                            IF(
                                M$4:AD$4=1,
                                M84:AD84,
                                ""),
                            ""))
                    ),
                    IF(
                        OR(IF(
                            ISNUMBER(M84:AD84),
                            IF(
                                M$4:AD$4=2,
                                M84:AD84,
                                ""),
                            "")
                            =0),
                        0,
                        GEOMEAN(IF(
                            ISNUMBER(M84:AD84),
                            IF(
                                M$4:AD$4=2,
                                M84:AD84,
                                ""),
                            "")))
                )
            )
        )
    )
)</f>
        <v>0</v>
      </c>
      <c r="I84" s="191" cm="1">
        <f t="array" ref="I84">IF(
    SUM(IF(
            ISNUMBER(
                IF(
                    $M$5:$AD$5,
                    (M84:AD84),
                    "")),
            1,
            0))
        =0,
    NA(),
    IF(
        Parameters!$D$15=1,
        IF(
            SUM(--(ISNUMBER(IF($M$5:$AD$5=1,(M84:AD84),""))))&gt;0,
            MAX(IF(
                ISNUMBER(M84:AD84),
                IF(
                    M$5:AD$5=1,
                    M84:AD84,
                    ""),
                "")),
            MAX(IF(
                ISNUMBER(M84:AD84),
                IF(
                    M$5:AD$5=2,
                    M84:AD84,
                    ""),
                ""))
        ),
        IF(
            Parameters!$D$16=1,
            IFERROR(
                AVERAGE(IF(
                    ISNUMBER(M84:AD84),
                    IF(
                        M$5:AD$5=1,
                        M84:AD84,
                        ""),
                    "")),
                AVERAGE(IF(
                    ISNUMBER(M84:AD84),
                    IF(
                        M$5:AD$5=2,
                        M84:AD84,
                        ""),
                    ""))
            ),
            IF(
                Parameters!$D$17=1,
                IFERROR(
                    IF(
                        OR(
                            IF(
                                ISNUMBER(M84:AD84),
                                IF(
                                    M$5:AD$5=1,
                                    M84:AD84,
                                    ""),
                                "")
                            =0),
                        0,
                        GEOMEAN(IF(
                            ISNUMBER(M84:AD84),
                            IF(
                                M$5:AD$5=1,
                                M84:AD84,
                                ""),
                            ""))
                    ),
                    IF(
                        OR(IF(
                            ISNUMBER(M84:AD84),
                            IF(
                                M$5:AD$5=2,
                                M84:AD84,
                                ""),
                            "")
                            =0),
                        0,
                        GEOMEAN(IF(
                            ISNUMBER(M84:AD84),
                            IF(
                                M$5:AD$5=2,
                                M84:AD84,
                                ""),
                            "")))
                )
            )
        )
    )
)</f>
        <v>5.71428571428571</v>
      </c>
      <c r="J84" s="242">
        <v>45103</v>
      </c>
      <c r="K84" s="242">
        <v>45203</v>
      </c>
      <c r="L84" s="91" t="s">
        <v>134</v>
      </c>
      <c r="M84" s="192">
        <v>0</v>
      </c>
      <c r="N84" s="192">
        <v>0</v>
      </c>
      <c r="O84" s="192">
        <v>0</v>
      </c>
      <c r="P84" s="192">
        <v>0</v>
      </c>
      <c r="Q84" s="192" t="s">
        <v>409</v>
      </c>
      <c r="R84" s="192">
        <v>0</v>
      </c>
      <c r="S84" s="192">
        <v>5.71428571428571</v>
      </c>
      <c r="T84" s="192" t="s">
        <v>409</v>
      </c>
      <c r="U84" s="192">
        <v>55.1</v>
      </c>
      <c r="V84" s="192" t="s">
        <v>409</v>
      </c>
      <c r="W84" s="192" t="s">
        <v>409</v>
      </c>
      <c r="X84" s="192" t="s">
        <v>409</v>
      </c>
      <c r="Y84" s="192">
        <v>0</v>
      </c>
      <c r="Z84" s="192">
        <v>14.285714285714199</v>
      </c>
      <c r="AA84" s="34"/>
      <c r="AB84" s="34"/>
      <c r="AC84" s="192"/>
      <c r="AD84" s="192"/>
      <c r="AE84" s="192"/>
      <c r="AF84" s="192"/>
      <c r="AG84" s="192"/>
      <c r="AH84" s="192"/>
    </row>
    <row r="85" spans="1:34" x14ac:dyDescent="0.2">
      <c r="A85" s="84">
        <v>78</v>
      </c>
      <c r="B85" s="84" t="str">
        <f ca="1"/>
        <v>Grenada</v>
      </c>
      <c r="C85" s="84" t="str">
        <f ca="1"/>
        <v>GRD</v>
      </c>
      <c r="D85" s="219" t="str">
        <f ca="1"/>
        <v>LCN           Latin America &amp; Caribbean</v>
      </c>
      <c r="E85" s="219" t="str">
        <f ca="1"/>
        <v>Blend</v>
      </c>
      <c r="F85" s="190" t="str">
        <f t="shared" ca="1" si="13"/>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$M$4:$AD$4,
                    (M85:AD85),
                    "")),
            1,
            0))
        =0,
    NA(),
    IF(
        Parameters!$D$15=1,
        IF(
            SUM(--(ISNUMBER(IF($M$4:$AD$4=1,(M85:AD85),""))))&gt;0,
            MAX(IF(
                ISNUMBER(M85:AD85),
                IF(
                    M$4:AD$4=1,
                    M85:AD85,
                    ""),
                "")),
            MAX(IF(
                ISNUMBER(M85:AD85),
                IF(
                    M$4:AD$4=2,
                    M85:AD85,
                    ""),
                ""))
        ),
        IF(
            Parameters!$D$16=1,
            IFERROR(
                AVERAGE(IF(
                    ISNUMBER(M85:AD85),
                    IF(
                        M$4:AD$4=1,
                        M85:AD85,
                        ""),
                    "")),
                AVERAGE(IF(
                    ISNUMBER(M85:AD85),
                    IF(
                        M$4:AD$4=2,
                        M85:AD85,
                        ""),
                    ""))
            ),
            IF(
                Parameters!$D$17=1,
                IFERROR(
                    IF(
                        OR(
                            IF(
                                ISNUMBER(M85:AD85),
                                IF(
                                    M$4:AD$4=1,
                                    M85:AD85,
                                    ""),
                                "")
                            =0),
                        0,
                        GEOMEAN(IF(
                            ISNUMBER(M85:AD85),
                            IF(
                                M$4:AD$4=1,
                                M85:AD85,
                                ""),
                            ""))
                    ),
                    IF(
                        OR(IF(
                            ISNUMBER(M85:AD85),
                            IF(
                                M$4:AD$4=2,
                                M85:AD85,
                                ""),
                            "")
                            =0),
                        0,
                        GEOMEAN(IF(
                            ISNUMBER(M85:AD85),
                            IF(
                                M$4:AD$4=2,
                                M85:AD85,
                                ""),
                            "")))
                )
            )
        )
    )
)</f>
        <v>0</v>
      </c>
      <c r="I85" s="191" cm="1">
        <f t="array" ref="I85">IF(
    SUM(IF(
            ISNUMBER(
                IF(
                    $M$5:$AD$5,
                    (M85:AD85),
                    "")),
            1,
            0))
        =0,
    NA(),
    IF(
        Parameters!$D$15=1,
        IF(
            SUM(--(ISNUMBER(IF($M$5:$AD$5=1,(M85:AD85),""))))&gt;0,
            MAX(IF(
                ISNUMBER(M85:AD85),
                IF(
                    M$5:AD$5=1,
                    M85:AD85,
                    ""),
                "")),
            MAX(IF(
                ISNUMBER(M85:AD85),
                IF(
                    M$5:AD$5=2,
                    M85:AD85,
                    ""),
                ""))
        ),
        IF(
            Parameters!$D$16=1,
            IFERROR(
                AVERAGE(IF(
                    ISNUMBER(M85:AD85),
                    IF(
                        M$5:AD$5=1,
                        M85:AD85,
                        ""),
                    "")),
                AVERAGE(IF(
                    ISNUMBER(M85:AD85),
                    IF(
                        M$5:AD$5=2,
                        M85:AD85,
                        ""),
                    ""))
            ),
            IF(
                Parameters!$D$17=1,
                IFERROR(
                    IF(
                        OR(
                            IF(
                                ISNUMBER(M85:AD85),
                                IF(
                                    M$5:AD$5=1,
                                    M85:AD85,
                                    ""),
                                "")
                            =0),
                        0,
                        GEOMEAN(IF(
                            ISNUMBER(M85:AD85),
                            IF(
                                M$5:AD$5=1,
                                M85:AD85,
                                ""),
                            ""))
                    ),
                    IF(
                        OR(IF(
                            ISNUMBER(M85:AD85),
                            IF(
                                M$5:AD$5=2,
                                M85:AD85,
                                ""),
                            "")
                            =0),
                        0,
                        GEOMEAN(IF(
                            ISNUMBER(M85:AD85),
                            IF(
                                M$5:AD$5=2,
                                M85:AD85,
                                ""),
                            "")))
                )
            )
        )
    )
)</f>
        <v>0</v>
      </c>
      <c r="J85" s="242">
        <v>45103</v>
      </c>
      <c r="K85" s="242">
        <v>44753</v>
      </c>
      <c r="L85" s="91" t="s">
        <v>136</v>
      </c>
      <c r="M85" s="192">
        <v>0</v>
      </c>
      <c r="N85" s="192">
        <v>0</v>
      </c>
      <c r="O85" s="192" t="s">
        <v>409</v>
      </c>
      <c r="P85" s="192">
        <v>0</v>
      </c>
      <c r="Q85" s="192" t="s">
        <v>409</v>
      </c>
      <c r="R85" s="192" t="s">
        <v>409</v>
      </c>
      <c r="S85" s="192" t="s">
        <v>409</v>
      </c>
      <c r="T85" s="192" t="s">
        <v>409</v>
      </c>
      <c r="U85" s="192">
        <v>53.7</v>
      </c>
      <c r="V85" s="192" t="s">
        <v>409</v>
      </c>
      <c r="W85" s="192" t="s">
        <v>409</v>
      </c>
      <c r="X85" s="192" t="s">
        <v>409</v>
      </c>
      <c r="Y85" s="192" t="s">
        <v>409</v>
      </c>
      <c r="Z85" s="192" t="s">
        <v>409</v>
      </c>
      <c r="AA85" s="34"/>
      <c r="AB85" s="34"/>
      <c r="AC85" s="192"/>
      <c r="AD85" s="192"/>
      <c r="AE85" s="192"/>
      <c r="AF85" s="192"/>
      <c r="AG85" s="192"/>
      <c r="AH85" s="192"/>
    </row>
    <row r="86" spans="1:34" x14ac:dyDescent="0.2">
      <c r="A86" s="84">
        <v>79</v>
      </c>
      <c r="B86" s="84" t="str">
        <f ca="1"/>
        <v>Greenland</v>
      </c>
      <c r="C86" s="84" t="str">
        <f ca="1"/>
        <v>GRL</v>
      </c>
      <c r="D86" s="219" t="str">
        <f ca="1"/>
        <v>ECS           Europe &amp; Central Asia</v>
      </c>
      <c r="E86" s="219" t="str">
        <f ca="1"/>
        <v>NA</v>
      </c>
      <c r="F86" s="190" t="str">
        <f t="shared" ca="1" si="13"/>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cm="1">
        <f t="array" ref="H86">IF(
    SUM(IF(
            ISNUMBER(
                IF(
                    $M$4:$AD$4,
                    (M86:AD86),
                    "")),
            1,
            0))
        =0,
    NA(),
    IF(
        Parameters!$D$15=1,
        IF(
            SUM(--(ISNUMBER(IF($M$4:$AD$4=1,(M86:AD86),""))))&gt;0,
            MAX(IF(
                ISNUMBER(M86:AD86),
                IF(
                    M$4:AD$4=1,
                    M86:AD86,
                    ""),
                "")),
            MAX(IF(
                ISNUMBER(M86:AD86),
                IF(
                    M$4:AD$4=2,
                    M86:AD86,
                    ""),
                ""))
        ),
        IF(
            Parameters!$D$16=1,
            IFERROR(
                AVERAGE(IF(
                    ISNUMBER(M86:AD86),
                    IF(
                        M$4:AD$4=1,
                        M86:AD86,
                        ""),
                    "")),
                AVERAGE(IF(
                    ISNUMBER(M86:AD86),
                    IF(
                        M$4:AD$4=2,
                        M86:AD86,
                        ""),
                    ""))
            ),
            IF(
                Parameters!$D$17=1,
                IFERROR(
                    IF(
                        OR(
                            IF(
                                ISNUMBER(M86:AD86),
                                IF(
                                    M$4:AD$4=1,
                                    M86:AD86,
                                    ""),
                                "")
                            =0),
                        0,
                        GEOMEAN(IF(
                            ISNUMBER(M86:AD86),
                            IF(
                                M$4:AD$4=1,
                                M86:AD86,
                                ""),
                            ""))
                    ),
                    IF(
                        OR(IF(
                            ISNUMBER(M86:AD86),
                            IF(
                                M$4:AD$4=2,
                                M86:AD86,
                                ""),
                            "")
                            =0),
                        0,
                        GEOMEAN(IF(
                            ISNUMBER(M86:AD86),
                            IF(
                                M$4:AD$4=2,
                                M86:AD86,
                                ""),
                            "")))
                )
            )
        )
    )
)</f>
        <v>0</v>
      </c>
      <c r="I86" s="191" cm="1">
        <f t="array" ref="I86">IF(
    SUM(IF(
            ISNUMBER(
                IF(
                    $M$5:$AD$5,
                    (M86:AD86),
                    "")),
            1,
            0))
        =0,
    NA(),
    IF(
        Parameters!$D$15=1,
        IF(
            SUM(--(ISNUMBER(IF($M$5:$AD$5=1,(M86:AD86),""))))&gt;0,
            MAX(IF(
                ISNUMBER(M86:AD86),
                IF(
                    M$5:AD$5=1,
                    M86:AD86,
                    ""),
                "")),
            MAX(IF(
                ISNUMBER(M86:AD86),
                IF(
                    M$5:AD$5=2,
                    M86:AD86,
                    ""),
                ""))
        ),
        IF(
            Parameters!$D$16=1,
            IFERROR(
                AVERAGE(IF(
                    ISNUMBER(M86:AD86),
                    IF(
                        M$5:AD$5=1,
                        M86:AD86,
                        ""),
                    "")),
                AVERAGE(IF(
                    ISNUMBER(M86:AD86),
                    IF(
                        M$5:AD$5=2,
                        M86:AD86,
                        ""),
                    ""))
            ),
            IF(
                Parameters!$D$17=1,
                IFERROR(
                    IF(
                        OR(
                            IF(
                                ISNUMBER(M86:AD86),
                                IF(
                                    M$5:AD$5=1,
                                    M86:AD86,
                                    ""),
                                "")
                            =0),
                        0,
                        GEOMEAN(IF(
                            ISNUMBER(M86:AD86),
                            IF(
                                M$5:AD$5=1,
                                M86:AD86,
                                ""),
                            ""))
                    ),
                    IF(
                        OR(IF(
                            ISNUMBER(M86:AD86),
                            IF(
                                M$5:AD$5=2,
                                M86:AD86,
                                ""),
                            "")
                            =0),
                        0,
                        GEOMEAN(IF(
                            ISNUMBER(M86:AD86),
                            IF(
                                M$5:AD$5=2,
                                M86:AD86,
                                ""),
                            "")))
                )
            )
        )
    )
)</f>
        <v>7</v>
      </c>
      <c r="J86" s="242" t="s">
        <v>409</v>
      </c>
      <c r="K86" s="242">
        <v>45142</v>
      </c>
      <c r="L86" s="91" t="s">
        <v>703</v>
      </c>
      <c r="M86" s="192">
        <v>0</v>
      </c>
      <c r="N86" s="192" t="s">
        <v>409</v>
      </c>
      <c r="O86" s="192" t="s">
        <v>409</v>
      </c>
      <c r="P86" s="192">
        <v>0</v>
      </c>
      <c r="Q86" s="192" t="s">
        <v>409</v>
      </c>
      <c r="R86" s="192">
        <v>7</v>
      </c>
      <c r="S86" s="192" t="s">
        <v>409</v>
      </c>
      <c r="T86" s="192" t="s">
        <v>409</v>
      </c>
      <c r="U86" s="192" t="s">
        <v>409</v>
      </c>
      <c r="V86" s="192" t="s">
        <v>409</v>
      </c>
      <c r="W86" s="192" t="s">
        <v>409</v>
      </c>
      <c r="X86" s="192" t="s">
        <v>409</v>
      </c>
      <c r="Y86" s="192">
        <v>0.28571428571428498</v>
      </c>
      <c r="Z86" s="192" t="s">
        <v>409</v>
      </c>
      <c r="AA86" s="34"/>
      <c r="AB86" s="34"/>
      <c r="AC86" s="192"/>
      <c r="AD86" s="192"/>
      <c r="AE86" s="192"/>
      <c r="AF86" s="192"/>
      <c r="AG86" s="192"/>
      <c r="AH86" s="192"/>
    </row>
    <row r="87" spans="1:34" x14ac:dyDescent="0.2">
      <c r="A87" s="84">
        <v>80</v>
      </c>
      <c r="B87" s="84" t="str">
        <f ca="1"/>
        <v>Guatemala</v>
      </c>
      <c r="C87" s="84" t="str">
        <f ca="1"/>
        <v>GTM</v>
      </c>
      <c r="D87" s="219" t="str">
        <f ca="1"/>
        <v>LCN           Latin America &amp; Caribbean</v>
      </c>
      <c r="E87" s="219" t="str">
        <f ca="1"/>
        <v>IBRD</v>
      </c>
      <c r="F87" s="190" t="str">
        <f t="shared" ca="1" si="13"/>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$M$4:$AD$4,
                    (M87:AD87),
                    "")),
            1,
            0))
        =0,
    NA(),
    IF(
        Parameters!$D$15=1,
        IF(
            SUM(--(ISNUMBER(IF($M$4:$AD$4=1,(M87:AD87),""))))&gt;0,
            MAX(IF(
                ISNUMBER(M87:AD87),
                IF(
                    M$4:AD$4=1,
                    M87:AD87,
                    ""),
                "")),
            MAX(IF(
                ISNUMBER(M87:AD87),
                IF(
                    M$4:AD$4=2,
                    M87:AD87,
                    ""),
                ""))
        ),
        IF(
            Parameters!$D$16=1,
            IFERROR(
                AVERAGE(IF(
                    ISNUMBER(M87:AD87),
                    IF(
                        M$4:AD$4=1,
                        M87:AD87,
                        ""),
                    "")),
                AVERAGE(IF(
                    ISNUMBER(M87:AD87),
                    IF(
                        M$4:AD$4=2,
                        M87:AD87,
                        ""),
                    ""))
            ),
            IF(
                Parameters!$D$17=1,
                IFERROR(
                    IF(
                        OR(
                            IF(
                                ISNUMBER(M87:AD87),
                                IF(
                                    M$4:AD$4=1,
                                    M87:AD87,
                                    ""),
                                "")
                            =0),
                        0,
                        GEOMEAN(IF(
                            ISNUMBER(M87:AD87),
                            IF(
                                M$4:AD$4=1,
                                M87:AD87,
                                ""),
                            ""))
                    ),
                    IF(
                        OR(IF(
                            ISNUMBER(M87:AD87),
                            IF(
                                M$4:AD$4=2,
                                M87:AD87,
                                ""),
                            "")
                            =0),
                        0,
                        GEOMEAN(IF(
                            ISNUMBER(M87:AD87),
                            IF(
                                M$4:AD$4=2,
                                M87:AD87,
                                ""),
                            "")))
                )
            )
        )
    )
)</f>
        <v>3.42212030340447</v>
      </c>
      <c r="I87" s="191" cm="1">
        <f t="array" ref="I87">IF(
    SUM(IF(
            ISNUMBER(
                IF(
                    $M$5:$AD$5,
                    (M87:AD87),
                    "")),
            1,
            0))
        =0,
    NA(),
    IF(
        Parameters!$D$15=1,
        IF(
            SUM(--(ISNUMBER(IF($M$5:$AD$5=1,(M87:AD87),""))))&gt;0,
            MAX(IF(
                ISNUMBER(M87:AD87),
                IF(
                    M$5:AD$5=1,
                    M87:AD87,
                    ""),
                "")),
            MAX(IF(
                ISNUMBER(M87:AD87),
                IF(
                    M$5:AD$5=2,
                    M87:AD87,
                    ""),
                ""))
        ),
        IF(
            Parameters!$D$16=1,
            IFERROR(
                AVERAGE(IF(
                    ISNUMBER(M87:AD87),
                    IF(
                        M$5:AD$5=1,
                        M87:AD87,
                        ""),
                    "")),
                AVERAGE(IF(
                    ISNUMBER(M87:AD87),
                    IF(
                        M$5:AD$5=2,
                        M87:AD87,
                        ""),
                    ""))
            ),
            IF(
                Parameters!$D$17=1,
                IFERROR(
                    IF(
                        OR(
                            IF(
                                ISNUMBER(M87:AD87),
                                IF(
                                    M$5:AD$5=1,
                                    M87:AD87,
                                    ""),
                                "")
                            =0),
                        0,
                        GEOMEAN(IF(
                            ISNUMBER(M87:AD87),
                            IF(
                                M$5:AD$5=1,
                                M87:AD87,
                                ""),
                            ""))
                    ),
                    IF(
                        OR(IF(
                            ISNUMBER(M87:AD87),
                            IF(
                                M$5:AD$5=2,
                                M87:AD87,
                                ""),
                            "")
                            =0),
                        0,
                        GEOMEAN(IF(
                            ISNUMBER(M87:AD87),
                            IF(
                                M$5:AD$5=2,
                                M87:AD87,
                                ""),
                            "")))
                )
            )
        )
    )
)</f>
        <v>0</v>
      </c>
      <c r="J87" s="242">
        <v>45103</v>
      </c>
      <c r="K87" s="242">
        <v>45203</v>
      </c>
      <c r="L87" s="91" t="s">
        <v>138</v>
      </c>
      <c r="M87" s="192">
        <v>0</v>
      </c>
      <c r="N87" s="192">
        <v>3.42212030340447</v>
      </c>
      <c r="O87" s="192">
        <v>0</v>
      </c>
      <c r="P87" s="192">
        <v>0</v>
      </c>
      <c r="Q87" s="192" t="s">
        <v>409</v>
      </c>
      <c r="R87" s="192">
        <v>0</v>
      </c>
      <c r="S87" s="192">
        <v>0</v>
      </c>
      <c r="T87" s="192" t="s">
        <v>409</v>
      </c>
      <c r="U87" s="192">
        <v>77.3</v>
      </c>
      <c r="V87" s="192">
        <v>-2.7268851225451001</v>
      </c>
      <c r="W87" s="192" t="s">
        <v>409</v>
      </c>
      <c r="X87" s="192" t="s">
        <v>409</v>
      </c>
      <c r="Y87" s="192">
        <v>0</v>
      </c>
      <c r="Z87" s="192">
        <v>-32.235294117647001</v>
      </c>
      <c r="AA87" s="34"/>
      <c r="AB87" s="34"/>
      <c r="AC87" s="192"/>
      <c r="AD87" s="192"/>
      <c r="AE87" s="192"/>
      <c r="AF87" s="192"/>
      <c r="AG87" s="192"/>
      <c r="AH87" s="192"/>
    </row>
    <row r="88" spans="1:34" x14ac:dyDescent="0.2">
      <c r="A88" s="84">
        <v>81</v>
      </c>
      <c r="B88" s="84" t="str">
        <f ca="1"/>
        <v>Guam</v>
      </c>
      <c r="C88" s="84" t="str">
        <f ca="1"/>
        <v>GUM</v>
      </c>
      <c r="D88" s="219" t="str">
        <f ca="1"/>
        <v>EAS           East Asia &amp; Pacific</v>
      </c>
      <c r="E88" s="219" t="str">
        <f ca="1"/>
        <v>NA</v>
      </c>
      <c r="F88" s="190" t="str">
        <f t="shared" ca="1" si="13"/>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0</v>
      </c>
      <c r="H88" s="80" cm="1">
        <f t="array" ref="H88">IF(
    SUM(IF(
            ISNUMBER(
                IF(
                    $M$4:$AD$4,
                    (M88:AD88),
                    "")),
            1,
            0))
        =0,
    NA(),
    IF(
        Parameters!$D$15=1,
        IF(
            SUM(--(ISNUMBER(IF($M$4:$AD$4=1,(M88:AD88),""))))&gt;0,
            MAX(IF(
                ISNUMBER(M88:AD88),
                IF(
                    M$4:AD$4=1,
                    M88:AD88,
                    ""),
                "")),
            MAX(IF(
                ISNUMBER(M88:AD88),
                IF(
                    M$4:AD$4=2,
                    M88:AD88,
                    ""),
                ""))
        ),
        IF(
            Parameters!$D$16=1,
            IFERROR(
                AVERAGE(IF(
                    ISNUMBER(M88:AD88),
                    IF(
                        M$4:AD$4=1,
                        M88:AD88,
                        ""),
                    "")),
                AVERAGE(IF(
                    ISNUMBER(M88:AD88),
                    IF(
                        M$4:AD$4=2,
                        M88:AD88,
                        ""),
                    ""))
            ),
            IF(
                Parameters!$D$17=1,
                IFERROR(
                    IF(
                        OR(
                            IF(
                                ISNUMBER(M88:AD88),
                                IF(
                                    M$4:AD$4=1,
                                    M88:AD88,
                                    ""),
                                "")
                            =0),
                        0,
                        GEOMEAN(IF(
                            ISNUMBER(M88:AD88),
                            IF(
                                M$4:AD$4=1,
                                M88:AD88,
                                ""),
                            ""))
                    ),
                    IF(
                        OR(IF(
                            ISNUMBER(M88:AD88),
                            IF(
                                M$4:AD$4=2,
                                M88:AD88,
                                ""),
                            "")
                            =0),
                        0,
                        GEOMEAN(IF(
                            ISNUMBER(M88:AD88),
                            IF(
                                M$4:AD$4=2,
                                M88:AD88,
                                ""),
                            "")))
                )
            )
        )
    )
)</f>
        <v>0</v>
      </c>
      <c r="I88" s="191" cm="1">
        <f t="array" ref="I88">IF(
    SUM(IF(
            ISNUMBER(
                IF(
                    $M$5:$AD$5,
                    (M88:AD88),
                    "")),
            1,
            0))
        =0,
    NA(),
    IF(
        Parameters!$D$15=1,
        IF(
            SUM(--(ISNUMBER(IF($M$5:$AD$5=1,(M88:AD88),""))))&gt;0,
            MAX(IF(
                ISNUMBER(M88:AD88),
                IF(
                    M$5:AD$5=1,
                    M88:AD88,
                    ""),
                "")),
            MAX(IF(
                ISNUMBER(M88:AD88),
                IF(
                    M$5:AD$5=2,
                    M88:AD88,
                    ""),
                ""))
        ),
        IF(
            Parameters!$D$16=1,
            IFERROR(
                AVERAGE(IF(
                    ISNUMBER(M88:AD88),
                    IF(
                        M$5:AD$5=1,
                        M88:AD88,
                        ""),
                    "")),
                AVERAGE(IF(
                    ISNUMBER(M88:AD88),
                    IF(
                        M$5:AD$5=2,
                        M88:AD88,
                        ""),
                    ""))
            ),
            IF(
                Parameters!$D$17=1,
                IFERROR(
                    IF(
                        OR(
                            IF(
                                ISNUMBER(M88:AD88),
                                IF(
                                    M$5:AD$5=1,
                                    M88:AD88,
                                    ""),
                                "")
                            =0),
                        0,
                        GEOMEAN(IF(
                            ISNUMBER(M88:AD88),
                            IF(
                                M$5:AD$5=1,
                                M88:AD88,
                                ""),
                            ""))
                    ),
                    IF(
                        OR(IF(
                            ISNUMBER(M88:AD88),
                            IF(
                                M$5:AD$5=2,
                                M88:AD88,
                                ""),
                            "")
                            =0),
                        0,
                        GEOMEAN(IF(
                            ISNUMBER(M88:AD88),
                            IF(
                                M$5:AD$5=2,
                                M88:AD88,
                                ""),
                            "")))
                )
            )
        )
    )
)</f>
        <v>0</v>
      </c>
      <c r="J88" s="242" t="s">
        <v>409</v>
      </c>
      <c r="K88" s="242" t="s">
        <v>409</v>
      </c>
      <c r="L88" s="91" t="s">
        <v>704</v>
      </c>
      <c r="M88" s="192">
        <v>0</v>
      </c>
      <c r="N88" s="192" t="s">
        <v>409</v>
      </c>
      <c r="O88" s="192" t="s">
        <v>409</v>
      </c>
      <c r="P88" s="192">
        <v>0</v>
      </c>
      <c r="Q88" s="192" t="s">
        <v>409</v>
      </c>
      <c r="R88" s="192" t="s">
        <v>409</v>
      </c>
      <c r="S88" s="192" t="s">
        <v>409</v>
      </c>
      <c r="T88" s="192" t="s">
        <v>409</v>
      </c>
      <c r="U88" s="192" t="s">
        <v>409</v>
      </c>
      <c r="V88" s="192" t="s">
        <v>409</v>
      </c>
      <c r="W88" s="192" t="s">
        <v>409</v>
      </c>
      <c r="X88" s="192" t="s">
        <v>409</v>
      </c>
      <c r="Y88" s="192" t="s">
        <v>409</v>
      </c>
      <c r="Z88" s="192" t="s">
        <v>409</v>
      </c>
      <c r="AA88" s="34"/>
      <c r="AB88" s="34"/>
      <c r="AC88" s="192"/>
      <c r="AD88" s="192"/>
      <c r="AE88" s="192"/>
      <c r="AF88" s="192"/>
      <c r="AG88" s="192"/>
      <c r="AH88" s="192"/>
    </row>
    <row r="89" spans="1:34" x14ac:dyDescent="0.2">
      <c r="A89" s="84">
        <v>82</v>
      </c>
      <c r="B89" s="84" t="str">
        <f ca="1"/>
        <v>Guyana</v>
      </c>
      <c r="C89" s="84" t="str">
        <f ca="1"/>
        <v>GUY</v>
      </c>
      <c r="D89" s="219" t="str">
        <f ca="1"/>
        <v>LCN           Latin America &amp; Caribbean</v>
      </c>
      <c r="E89" s="219" t="str">
        <f ca="1"/>
        <v>IDA</v>
      </c>
      <c r="F89" s="190" t="str">
        <f t="shared" ca="1" si="13"/>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$M$4:$AD$4,
                    (M89:AD89),
                    "")),
            1,
            0))
        =0,
    NA(),
    IF(
        Parameters!$D$15=1,
        IF(
            SUM(--(ISNUMBER(IF($M$4:$AD$4=1,(M89:AD89),""))))&gt;0,
            MAX(IF(
                ISNUMBER(M89:AD89),
                IF(
                    M$4:AD$4=1,
                    M89:AD89,
                    ""),
                "")),
            MAX(IF(
                ISNUMBER(M89:AD89),
                IF(
                    M$4:AD$4=2,
                    M89:AD89,
                    ""),
                ""))
        ),
        IF(
            Parameters!$D$16=1,
            IFERROR(
                AVERAGE(IF(
                    ISNUMBER(M89:AD89),
                    IF(
                        M$4:AD$4=1,
                        M89:AD89,
                        ""),
                    "")),
                AVERAGE(IF(
                    ISNUMBER(M89:AD89),
                    IF(
                        M$4:AD$4=2,
                        M89:AD89,
                        ""),
                    ""))
            ),
            IF(
                Parameters!$D$17=1,
                IFERROR(
                    IF(
                        OR(
                            IF(
                                ISNUMBER(M89:AD89),
                                IF(
                                    M$4:AD$4=1,
                                    M89:AD89,
                                    ""),
                                "")
                            =0),
                        0,
                        GEOMEAN(IF(
                            ISNUMBER(M89:AD89),
                            IF(
                                M$4:AD$4=1,
                                M89:AD89,
                                ""),
                            ""))
                    ),
                    IF(
                        OR(IF(
                            ISNUMBER(M89:AD89),
                            IF(
                                M$4:AD$4=2,
                                M89:AD89,
                                ""),
                            "")
                            =0),
                        0,
                        GEOMEAN(IF(
                            ISNUMBER(M89:AD89),
                            IF(
                                M$4:AD$4=2,
                                M89:AD89,
                                ""),
                            "")))
                )
            )
        )
    )
)</f>
        <v>0</v>
      </c>
      <c r="I89" s="191" cm="1">
        <f t="array" ref="I89">IF(
    SUM(IF(
            ISNUMBER(
                IF(
                    $M$5:$AD$5,
                    (M89:AD89),
                    "")),
            1,
            0))
        =0,
    NA(),
    IF(
        Parameters!$D$15=1,
        IF(
            SUM(--(ISNUMBER(IF($M$5:$AD$5=1,(M89:AD89),""))))&gt;0,
            MAX(IF(
                ISNUMBER(M89:AD89),
                IF(
                    M$5:AD$5=1,
                    M89:AD89,
                    ""),
                "")),
            MAX(IF(
                ISNUMBER(M89:AD89),
                IF(
                    M$5:AD$5=2,
                    M89:AD89,
                    ""),
                ""))
        ),
        IF(
            Parameters!$D$16=1,
            IFERROR(
                AVERAGE(IF(
                    ISNUMBER(M89:AD89),
                    IF(
                        M$5:AD$5=1,
                        M89:AD89,
                        ""),
                    "")),
                AVERAGE(IF(
                    ISNUMBER(M89:AD89),
                    IF(
                        M$5:AD$5=2,
                        M89:AD89,
                        ""),
                    ""))
            ),
            IF(
                Parameters!$D$17=1,
                IFERROR(
                    IF(
                        OR(
                            IF(
                                ISNUMBER(M89:AD89),
                                IF(
                                    M$5:AD$5=1,
                                    M89:AD89,
                                    ""),
                                "")
                            =0),
                        0,
                        GEOMEAN(IF(
                            ISNUMBER(M89:AD89),
                            IF(
                                M$5:AD$5=1,
                                M89:AD89,
                                ""),
                            ""))
                    ),
                    IF(
                        OR(IF(
                            ISNUMBER(M89:AD89),
                            IF(
                                M$5:AD$5=2,
                                M89:AD89,
                                ""),
                            "")
                            =0),
                        0,
                        GEOMEAN(IF(
                            ISNUMBER(M89:AD89),
                            IF(
                                M$5:AD$5=2,
                                M89:AD89,
                                ""),
                            "")))
                )
            )
        )
    )
)</f>
        <v>0</v>
      </c>
      <c r="J89" s="242">
        <v>45103</v>
      </c>
      <c r="K89" s="242">
        <v>44966</v>
      </c>
      <c r="L89" s="91" t="s">
        <v>140</v>
      </c>
      <c r="M89" s="192">
        <v>0</v>
      </c>
      <c r="N89" s="192">
        <v>0</v>
      </c>
      <c r="O89" s="192" t="s">
        <v>409</v>
      </c>
      <c r="P89" s="192">
        <v>0</v>
      </c>
      <c r="Q89" s="192" t="s">
        <v>409</v>
      </c>
      <c r="R89" s="192">
        <v>0</v>
      </c>
      <c r="S89" s="192">
        <v>0</v>
      </c>
      <c r="T89" s="192" t="s">
        <v>409</v>
      </c>
      <c r="U89" s="192">
        <v>61.6</v>
      </c>
      <c r="V89" s="192" t="s">
        <v>409</v>
      </c>
      <c r="W89" s="192" t="s">
        <v>409</v>
      </c>
      <c r="X89" s="192" t="s">
        <v>409</v>
      </c>
      <c r="Y89" s="192">
        <v>0</v>
      </c>
      <c r="Z89" s="192">
        <v>-100</v>
      </c>
      <c r="AA89" s="34"/>
      <c r="AB89" s="34"/>
      <c r="AC89" s="192"/>
      <c r="AD89" s="192"/>
      <c r="AE89" s="192"/>
      <c r="AF89" s="192"/>
      <c r="AG89" s="192"/>
      <c r="AH89" s="192"/>
    </row>
    <row r="90" spans="1:34" x14ac:dyDescent="0.2">
      <c r="A90" s="84">
        <v>83</v>
      </c>
      <c r="B90" s="84" t="str">
        <f ca="1"/>
        <v>Hong Kong SAR, China</v>
      </c>
      <c r="C90" s="84" t="str">
        <f ca="1"/>
        <v>HKG</v>
      </c>
      <c r="D90" s="219" t="str">
        <f ca="1"/>
        <v>EAS           East Asia &amp; Pacific</v>
      </c>
      <c r="E90" s="219" t="str">
        <f ca="1"/>
        <v>NA</v>
      </c>
      <c r="F90" s="190" t="str">
        <f t="shared" ca="1" si="13"/>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$M$4:$AD$4,
                    (M90:AD90),
                    "")),
            1,
            0))
        =0,
    NA(),
    IF(
        Parameters!$D$15=1,
        IF(
            SUM(--(ISNUMBER(IF($M$4:$AD$4=1,(M90:AD90),""))))&gt;0,
            MAX(IF(
                ISNUMBER(M90:AD90),
                IF(
                    M$4:AD$4=1,
                    M90:AD90,
                    ""),
                "")),
            MAX(IF(
                ISNUMBER(M90:AD90),
                IF(
                    M$4:AD$4=2,
                    M90:AD90,
                    ""),
                ""))
        ),
        IF(
            Parameters!$D$16=1,
            IFERROR(
                AVERAGE(IF(
                    ISNUMBER(M90:AD90),
                    IF(
                        M$4:AD$4=1,
                        M90:AD90,
                        ""),
                    "")),
                AVERAGE(IF(
                    ISNUMBER(M90:AD90),
                    IF(
                        M$4:AD$4=2,
                        M90:AD90,
                        ""),
                    ""))
            ),
            IF(
                Parameters!$D$17=1,
                IFERROR(
                    IF(
                        OR(
                            IF(
                                ISNUMBER(M90:AD90),
                                IF(
                                    M$4:AD$4=1,
                                    M90:AD90,
                                    ""),
                                "")
                            =0),
                        0,
                        GEOMEAN(IF(
                            ISNUMBER(M90:AD90),
                            IF(
                                M$4:AD$4=1,
                                M90:AD90,
                                ""),
                            ""))
                    ),
                    IF(
                        OR(IF(
                            ISNUMBER(M90:AD90),
                            IF(
                                M$4:AD$4=2,
                                M90:AD90,
                                ""),
                            "")
                            =0),
                        0,
                        GEOMEAN(IF(
                            ISNUMBER(M90:AD90),
                            IF(
                                M$4:AD$4=2,
                                M90:AD90,
                                ""),
                            "")))
                )
            )
        )
    )
)</f>
        <v>0</v>
      </c>
      <c r="I90" s="191" cm="1">
        <f t="array" ref="I90">IF(
    SUM(IF(
            ISNUMBER(
                IF(
                    $M$5:$AD$5,
                    (M90:AD90),
                    "")),
            1,
            0))
        =0,
    NA(),
    IF(
        Parameters!$D$15=1,
        IF(
            SUM(--(ISNUMBER(IF($M$5:$AD$5=1,(M90:AD90),""))))&gt;0,
            MAX(IF(
                ISNUMBER(M90:AD90),
                IF(
                    M$5:AD$5=1,
                    M90:AD90,
                    ""),
                "")),
            MAX(IF(
                ISNUMBER(M90:AD90),
                IF(
                    M$5:AD$5=2,
                    M90:AD90,
                    ""),
                ""))
        ),
        IF(
            Parameters!$D$16=1,
            IFERROR(
                AVERAGE(IF(
                    ISNUMBER(M90:AD90),
                    IF(
                        M$5:AD$5=1,
                        M90:AD90,
                        ""),
                    "")),
                AVERAGE(IF(
                    ISNUMBER(M90:AD90),
                    IF(
                        M$5:AD$5=2,
                        M90:AD90,
                        ""),
                    ""))
            ),
            IF(
                Parameters!$D$17=1,
                IFERROR(
                    IF(
                        OR(
                            IF(
                                ISNUMBER(M90:AD90),
                                IF(
                                    M$5:AD$5=1,
                                    M90:AD90,
                                    ""),
                                "")
                            =0),
                        0,
                        GEOMEAN(IF(
                            ISNUMBER(M90:AD90),
                            IF(
                                M$5:AD$5=1,
                                M90:AD90,
                                ""),
                            ""))
                    ),
                    IF(
                        OR(IF(
                            ISNUMBER(M90:AD90),
                            IF(
                                M$5:AD$5=2,
                                M90:AD90,
                                ""),
                            "")
                            =0),
                        0,
                        GEOMEAN(IF(
                            ISNUMBER(M90:AD90),
                            IF(
                                M$5:AD$5=2,
                                M90:AD90,
                                ""),
                            "")))
                )
            )
        )
    )
)</f>
        <v>0</v>
      </c>
      <c r="J90" s="242">
        <v>44887</v>
      </c>
      <c r="K90" s="242">
        <v>44998</v>
      </c>
      <c r="L90" s="91" t="s">
        <v>705</v>
      </c>
      <c r="M90" s="192">
        <v>0</v>
      </c>
      <c r="N90" s="192" t="s">
        <v>409</v>
      </c>
      <c r="O90" s="192" t="s">
        <v>409</v>
      </c>
      <c r="P90" s="192">
        <v>0</v>
      </c>
      <c r="Q90" s="192" t="s">
        <v>409</v>
      </c>
      <c r="R90" s="192">
        <v>0</v>
      </c>
      <c r="S90" s="192" t="s">
        <v>409</v>
      </c>
      <c r="T90" s="192" t="s">
        <v>409</v>
      </c>
      <c r="U90" s="192" t="s">
        <v>409</v>
      </c>
      <c r="V90" s="192" t="s">
        <v>409</v>
      </c>
      <c r="W90" s="192" t="s">
        <v>409</v>
      </c>
      <c r="X90" s="192" t="s">
        <v>409</v>
      </c>
      <c r="Y90" s="192">
        <v>0</v>
      </c>
      <c r="Z90" s="192" t="s">
        <v>409</v>
      </c>
      <c r="AA90" s="34"/>
      <c r="AB90" s="34"/>
      <c r="AC90" s="192"/>
      <c r="AD90" s="192"/>
      <c r="AE90" s="192"/>
      <c r="AF90" s="192"/>
      <c r="AG90" s="192"/>
      <c r="AH90" s="192"/>
    </row>
    <row r="91" spans="1:34" x14ac:dyDescent="0.2">
      <c r="A91" s="84">
        <v>84</v>
      </c>
      <c r="B91" s="84" t="str">
        <f ca="1"/>
        <v>Honduras</v>
      </c>
      <c r="C91" s="84" t="str">
        <f ca="1"/>
        <v>HND</v>
      </c>
      <c r="D91" s="219" t="str">
        <f ca="1"/>
        <v>LCN           Latin America &amp; Caribbean</v>
      </c>
      <c r="E91" s="219" t="str">
        <f ca="1"/>
        <v>IDA</v>
      </c>
      <c r="F91" s="190" t="str">
        <f t="shared" ca="1" si="13"/>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6.2683844972470455</v>
      </c>
      <c r="H91" s="80" cm="1">
        <f t="array" ref="H91">IF(
    SUM(IF(
            ISNUMBER(
                IF(
                    $M$4:$AD$4,
                    (M91:AD91),
                    "")),
            1,
            0))
        =0,
    NA(),
    IF(
        Parameters!$D$15=1,
        IF(
            SUM(--(ISNUMBER(IF($M$4:$AD$4=1,(M91:AD91),""))))&gt;0,
            MAX(IF(
                ISNUMBER(M91:AD91),
                IF(
                    M$4:AD$4=1,
                    M91:AD91,
                    ""),
                "")),
            MAX(IF(
                ISNUMBER(M91:AD91),
                IF(
                    M$4:AD$4=2,
                    M91:AD91,
                    ""),
                ""))
        ),
        IF(
            Parameters!$D$16=1,
            IFERROR(
                AVERAGE(IF(
                    ISNUMBER(M91:AD91),
                    IF(
                        M$4:AD$4=1,
                        M91:AD91,
                        ""),
                    "")),
                AVERAGE(IF(
                    ISNUMBER(M91:AD91),
                    IF(
                        M$4:AD$4=2,
                        M91:AD91,
                        ""),
                    ""))
            ),
            IF(
                Parameters!$D$17=1,
                IFERROR(
                    IF(
                        OR(
                            IF(
                                ISNUMBER(M91:AD91),
                                IF(
                                    M$4:AD$4=1,
                                    M91:AD91,
                                    ""),
                                "")
                            =0),
                        0,
                        GEOMEAN(IF(
                            ISNUMBER(M91:AD91),
                            IF(
                                M$4:AD$4=1,
                                M91:AD91,
                                ""),
                            ""))
                    ),
                    IF(
                        OR(IF(
                            ISNUMBER(M91:AD91),
                            IF(
                                M$4:AD$4=2,
                                M91:AD91,
                                ""),
                            "")
                            =0),
                        0,
                        GEOMEAN(IF(
                            ISNUMBER(M91:AD91),
                            IF(
                                M$4:AD$4=2,
                                M91:AD91,
                                ""),
                            "")))
                )
            )
        )
    )
)</f>
        <v>3.9292644205327099</v>
      </c>
      <c r="I91" s="191" cm="1">
        <f t="array" ref="I91">IF(
    SUM(IF(
            ISNUMBER(
                IF(
                    $M$5:$AD$5,
                    (M91:AD91),
                    "")),
            1,
            0))
        =0,
    NA(),
    IF(
        Parameters!$D$15=1,
        IF(
            SUM(--(ISNUMBER(IF($M$5:$AD$5=1,(M91:AD91),""))))&gt;0,
            MAX(IF(
                ISNUMBER(M91:AD91),
                IF(
                    M$5:AD$5=1,
                    M91:AD91,
                    ""),
                "")),
            MAX(IF(
                ISNUMBER(M91:AD91),
                IF(
                    M$5:AD$5=2,
                    M91:AD91,
                    ""),
                ""))
        ),
        IF(
            Parameters!$D$16=1,
            IFERROR(
                AVERAGE(IF(
                    ISNUMBER(M91:AD91),
                    IF(
                        M$5:AD$5=1,
                        M91:AD91,
                        ""),
                    "")),
                AVERAGE(IF(
                    ISNUMBER(M91:AD91),
                    IF(
                        M$5:AD$5=2,
                        M91:AD91,
                        ""),
                    ""))
            ),
            IF(
                Parameters!$D$17=1,
                IFERROR(
                    IF(
                        OR(
                            IF(
                                ISNUMBER(M91:AD91),
                                IF(
                                    M$5:AD$5=1,
                                    M91:AD91,
                                    ""),
                                "")
                            =0),
                        0,
                        GEOMEAN(IF(
                            ISNUMBER(M91:AD91),
                            IF(
                                M$5:AD$5=1,
                                M91:AD91,
                                ""),
                            ""))
                    ),
                    IF(
                        OR(IF(
                            ISNUMBER(M91:AD91),
                            IF(
                                M$5:AD$5=2,
                                M91:AD91,
                                ""),
                            "")
                            =0),
                        0,
                        GEOMEAN(IF(
                            ISNUMBER(M91:AD91),
                            IF(
                                M$5:AD$5=2,
                                M91:AD91,
                                ""),
                            "")))
                )
            )
        )
    )
)</f>
        <v>10</v>
      </c>
      <c r="J91" s="242">
        <v>45103</v>
      </c>
      <c r="K91" s="242">
        <v>45188</v>
      </c>
      <c r="L91" s="91" t="s">
        <v>142</v>
      </c>
      <c r="M91" s="192">
        <v>0</v>
      </c>
      <c r="N91" s="192">
        <v>3.9292644205327099</v>
      </c>
      <c r="O91" s="192">
        <v>10</v>
      </c>
      <c r="P91" s="192">
        <v>0</v>
      </c>
      <c r="Q91" s="192" t="s">
        <v>409</v>
      </c>
      <c r="R91" s="192">
        <v>0</v>
      </c>
      <c r="S91" s="192">
        <v>0</v>
      </c>
      <c r="T91" s="192" t="s">
        <v>409</v>
      </c>
      <c r="U91" s="192">
        <v>79.599999999999994</v>
      </c>
      <c r="V91" s="192">
        <v>1.6391458883760099</v>
      </c>
      <c r="W91" s="192" t="s">
        <v>409</v>
      </c>
      <c r="X91" s="192" t="s">
        <v>409</v>
      </c>
      <c r="Y91" s="192">
        <v>-0.14285714285714199</v>
      </c>
      <c r="Z91" s="192">
        <v>-18.012422360248401</v>
      </c>
      <c r="AA91" s="34"/>
      <c r="AB91" s="34"/>
      <c r="AC91" s="192"/>
      <c r="AD91" s="192"/>
      <c r="AE91" s="192"/>
      <c r="AF91" s="192"/>
      <c r="AG91" s="192"/>
      <c r="AH91" s="192"/>
    </row>
    <row r="92" spans="1:34" x14ac:dyDescent="0.2">
      <c r="A92" s="84">
        <v>85</v>
      </c>
      <c r="B92" s="84" t="str">
        <f ca="1"/>
        <v>Croatia</v>
      </c>
      <c r="C92" s="84" t="str">
        <f ca="1"/>
        <v>HRV</v>
      </c>
      <c r="D92" s="219" t="str">
        <f ca="1"/>
        <v>ECS           Europe &amp; Central Asia</v>
      </c>
      <c r="E92" s="219" t="str">
        <f ca="1"/>
        <v>IBRD</v>
      </c>
      <c r="F92" s="190" t="str">
        <f t="shared" ca="1" si="13"/>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$M$4:$AD$4,
                    (M92:AD92),
                    "")),
            1,
            0))
        =0,
    NA(),
    IF(
        Parameters!$D$15=1,
        IF(
            SUM(--(ISNUMBER(IF($M$4:$AD$4=1,(M92:AD92),""))))&gt;0,
            MAX(IF(
                ISNUMBER(M92:AD92),
                IF(
                    M$4:AD$4=1,
                    M92:AD92,
                    ""),
                "")),
            MAX(IF(
                ISNUMBER(M92:AD92),
                IF(
                    M$4:AD$4=2,
                    M92:AD92,
                    ""),
                ""))
        ),
        IF(
            Parameters!$D$16=1,
            IFERROR(
                AVERAGE(IF(
                    ISNUMBER(M92:AD92),
                    IF(
                        M$4:AD$4=1,
                        M92:AD92,
                        ""),
                    "")),
                AVERAGE(IF(
                    ISNUMBER(M92:AD92),
                    IF(
                        M$4:AD$4=2,
                        M92:AD92,
                        ""),
                    ""))
            ),
            IF(
                Parameters!$D$17=1,
                IFERROR(
                    IF(
                        OR(
                            IF(
                                ISNUMBER(M92:AD92),
                                IF(
                                    M$4:AD$4=1,
                                    M92:AD92,
                                    ""),
                                "")
                            =0),
                        0,
                        GEOMEAN(IF(
                            ISNUMBER(M92:AD92),
                            IF(
                                M$4:AD$4=1,
                                M92:AD92,
                                ""),
                            ""))
                    ),
                    IF(
                        OR(IF(
                            ISNUMBER(M92:AD92),
                            IF(
                                M$4:AD$4=2,
                                M92:AD92,
                                ""),
                            "")
                            =0),
                        0,
                        GEOMEAN(IF(
                            ISNUMBER(M92:AD92),
                            IF(
                                M$4:AD$4=2,
                                M92:AD92,
                                ""),
                            "")))
                )
            )
        )
    )
)</f>
        <v>0</v>
      </c>
      <c r="I92" s="191" cm="1">
        <f t="array" ref="I92">IF(
    SUM(IF(
            ISNUMBER(
                IF(
                    $M$5:$AD$5,
                    (M92:AD92),
                    "")),
            1,
            0))
        =0,
    NA(),
    IF(
        Parameters!$D$15=1,
        IF(
            SUM(--(ISNUMBER(IF($M$5:$AD$5=1,(M92:AD92),""))))&gt;0,
            MAX(IF(
                ISNUMBER(M92:AD92),
                IF(
                    M$5:AD$5=1,
                    M92:AD92,
                    ""),
                "")),
            MAX(IF(
                ISNUMBER(M92:AD92),
                IF(
                    M$5:AD$5=2,
                    M92:AD92,
                    ""),
                ""))
        ),
        IF(
            Parameters!$D$16=1,
            IFERROR(
                AVERAGE(IF(
                    ISNUMBER(M92:AD92),
                    IF(
                        M$5:AD$5=1,
                        M92:AD92,
                        ""),
                    "")),
                AVERAGE(IF(
                    ISNUMBER(M92:AD92),
                    IF(
                        M$5:AD$5=2,
                        M92:AD92,
                        ""),
                    ""))
            ),
            IF(
                Parameters!$D$17=1,
                IFERROR(
                    IF(
                        OR(
                            IF(
                                ISNUMBER(M92:AD92),
                                IF(
                                    M$5:AD$5=1,
                                    M92:AD92,
                                    ""),
                                "")
                            =0),
                        0,
                        GEOMEAN(IF(
                            ISNUMBER(M92:AD92),
                            IF(
                                M$5:AD$5=1,
                                M92:AD92,
                                ""),
                            ""))
                    ),
                    IF(
                        OR(IF(
                            ISNUMBER(M92:AD92),
                            IF(
                                M$5:AD$5=2,
                                M92:AD92,
                                ""),
                            "")
                            =0),
                        0,
                        GEOMEAN(IF(
                            ISNUMBER(M92:AD92),
                            IF(
                                M$5:AD$5=2,
                                M92:AD92,
                                ""),
                            "")))
                )
            )
        )
    )
)</f>
        <v>7</v>
      </c>
      <c r="J92" s="242">
        <v>45103</v>
      </c>
      <c r="K92" s="242">
        <v>44966</v>
      </c>
      <c r="L92" s="91" t="s">
        <v>144</v>
      </c>
      <c r="M92" s="192">
        <v>0</v>
      </c>
      <c r="N92" s="192">
        <v>0</v>
      </c>
      <c r="O92" s="192" t="s">
        <v>409</v>
      </c>
      <c r="P92" s="192">
        <v>0</v>
      </c>
      <c r="Q92" s="192" t="s">
        <v>409</v>
      </c>
      <c r="R92" s="192">
        <v>7</v>
      </c>
      <c r="S92" s="192" t="s">
        <v>409</v>
      </c>
      <c r="T92" s="192" t="s">
        <v>409</v>
      </c>
      <c r="U92" s="192">
        <v>48.7</v>
      </c>
      <c r="V92" s="192" t="s">
        <v>409</v>
      </c>
      <c r="W92" s="192" t="s">
        <v>409</v>
      </c>
      <c r="X92" s="192" t="s">
        <v>409</v>
      </c>
      <c r="Y92" s="192">
        <v>0.17857142857142799</v>
      </c>
      <c r="Z92" s="192" t="s">
        <v>409</v>
      </c>
      <c r="AA92" s="34"/>
      <c r="AB92" s="34"/>
      <c r="AC92" s="192"/>
      <c r="AD92" s="192"/>
      <c r="AE92" s="192"/>
      <c r="AF92" s="192"/>
      <c r="AG92" s="192"/>
      <c r="AH92" s="192"/>
    </row>
    <row r="93" spans="1:34" x14ac:dyDescent="0.2">
      <c r="A93" s="84">
        <v>86</v>
      </c>
      <c r="B93" s="84" t="str">
        <f ca="1"/>
        <v>Haiti</v>
      </c>
      <c r="C93" s="84" t="str">
        <f ca="1"/>
        <v>HTI</v>
      </c>
      <c r="D93" s="219" t="str">
        <f ca="1"/>
        <v>LCN           Latin America &amp; Caribbean</v>
      </c>
      <c r="E93" s="219" t="str">
        <f ca="1"/>
        <v>IDA</v>
      </c>
      <c r="F93" s="190" t="str">
        <f t="shared" ca="1" si="13"/>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8.4515425472851575</v>
      </c>
      <c r="H93" s="80" cm="1">
        <f t="array" ref="H93">IF(
    SUM(IF(
            ISNUMBER(
                IF(
                    $M$4:$AD$4,
                    (M93:AD93),
                    "")),
            1,
            0))
        =0,
    NA(),
    IF(
        Parameters!$D$15=1,
        IF(
            SUM(--(ISNUMBER(IF($M$4:$AD$4=1,(M93:AD93),""))))&gt;0,
            MAX(IF(
                ISNUMBER(M93:AD93),
                IF(
                    M$4:AD$4=1,
                    M93:AD93,
                    ""),
                "")),
            MAX(IF(
                ISNUMBER(M93:AD93),
                IF(
                    M$4:AD$4=2,
                    M93:AD93,
                    ""),
                ""))
        ),
        IF(
            Parameters!$D$16=1,
            IFERROR(
                AVERAGE(IF(
                    ISNUMBER(M93:AD93),
                    IF(
                        M$4:AD$4=1,
                        M93:AD93,
                        ""),
                    "")),
                AVERAGE(IF(
                    ISNUMBER(M93:AD93),
                    IF(
                        M$4:AD$4=2,
                        M93:AD93,
                        ""),
                    ""))
            ),
            IF(
                Parameters!$D$17=1,
                IFERROR(
                    IF(
                        OR(
                            IF(
                                ISNUMBER(M93:AD93),
                                IF(
                                    M$4:AD$4=1,
                                    M93:AD93,
                                    ""),
                                "")
                            =0),
                        0,
                        GEOMEAN(IF(
                            ISNUMBER(M93:AD93),
                            IF(
                                M$4:AD$4=1,
                                M93:AD93,
                                ""),
                            ""))
                    ),
                    IF(
                        OR(IF(
                            ISNUMBER(M93:AD93),
                            IF(
                                M$4:AD$4=2,
                                M93:AD93,
                                ""),
                            "")
                            =0),
                        0,
                        GEOMEAN(IF(
                            ISNUMBER(M93:AD93),
                            IF(
                                M$4:AD$4=2,
                                M93:AD93,
                                ""),
                            "")))
                )
            )
        )
    )
)</f>
        <v>10</v>
      </c>
      <c r="I93" s="191" cm="1">
        <f t="array" ref="I93">IF(
    SUM(IF(
            ISNUMBER(
                IF(
                    $M$5:$AD$5,
                    (M93:AD93),
                    "")),
            1,
            0))
        =0,
    NA(),
    IF(
        Parameters!$D$15=1,
        IF(
            SUM(--(ISNUMBER(IF($M$5:$AD$5=1,(M93:AD93),""))))&gt;0,
            MAX(IF(
                ISNUMBER(M93:AD93),
                IF(
                    M$5:AD$5=1,
                    M93:AD93,
                    ""),
                "")),
            MAX(IF(
                ISNUMBER(M93:AD93),
                IF(
                    M$5:AD$5=2,
                    M93:AD93,
                    ""),
                ""))
        ),
        IF(
            Parameters!$D$16=1,
            IFERROR(
                AVERAGE(IF(
                    ISNUMBER(M93:AD93),
                    IF(
                        M$5:AD$5=1,
                        M93:AD93,
                        ""),
                    "")),
                AVERAGE(IF(
                    ISNUMBER(M93:AD93),
                    IF(
                        M$5:AD$5=2,
                        M93:AD93,
                        ""),
                    ""))
            ),
            IF(
                Parameters!$D$17=1,
                IFERROR(
                    IF(
                        OR(
                            IF(
                                ISNUMBER(M93:AD93),
                                IF(
                                    M$5:AD$5=1,
                                    M93:AD93,
                                    ""),
                                "")
                            =0),
                        0,
                        GEOMEAN(IF(
                            ISNUMBER(M93:AD93),
                            IF(
                                M$5:AD$5=1,
                                M93:AD93,
                                ""),
                            ""))
                    ),
                    IF(
                        OR(IF(
                            ISNUMBER(M93:AD93),
                            IF(
                                M$5:AD$5=2,
                                M93:AD93,
                                ""),
                            "")
                            =0),
                        0,
                        GEOMEAN(IF(
                            ISNUMBER(M93:AD93),
                            IF(
                                M$5:AD$5=2,
                                M93:AD93,
                                ""),
                            "")))
                )
            )
        )
    )
)</f>
        <v>7.1428571428571299</v>
      </c>
      <c r="J93" s="242">
        <v>44778</v>
      </c>
      <c r="K93" s="242">
        <v>45142</v>
      </c>
      <c r="L93" s="91" t="s">
        <v>146</v>
      </c>
      <c r="M93" s="192">
        <v>10</v>
      </c>
      <c r="N93" s="192">
        <v>9.0668548244840306</v>
      </c>
      <c r="O93" s="192">
        <v>3.4924399497200298</v>
      </c>
      <c r="P93" s="192">
        <v>0</v>
      </c>
      <c r="Q93" s="192" t="s">
        <v>409</v>
      </c>
      <c r="R93" s="192">
        <v>7.1428571428571299</v>
      </c>
      <c r="S93" s="192">
        <v>0</v>
      </c>
      <c r="T93" s="192" t="s">
        <v>623</v>
      </c>
      <c r="U93" s="192">
        <v>102.9</v>
      </c>
      <c r="V93" s="192">
        <v>0.34924399497200298</v>
      </c>
      <c r="W93" s="192" t="s">
        <v>409</v>
      </c>
      <c r="X93" s="192" t="s">
        <v>409</v>
      </c>
      <c r="Y93" s="192">
        <v>0.14285714285714199</v>
      </c>
      <c r="Z93" s="192">
        <v>-9.8591549295774605</v>
      </c>
      <c r="AA93" s="34"/>
      <c r="AB93" s="34"/>
      <c r="AC93" s="192"/>
      <c r="AD93" s="192"/>
      <c r="AE93" s="192"/>
      <c r="AF93" s="192"/>
      <c r="AG93" s="192"/>
      <c r="AH93" s="192"/>
    </row>
    <row r="94" spans="1:34" x14ac:dyDescent="0.2">
      <c r="A94" s="84">
        <v>87</v>
      </c>
      <c r="B94" s="84" t="str">
        <f ca="1"/>
        <v>Hungary</v>
      </c>
      <c r="C94" s="84" t="str">
        <f ca="1"/>
        <v>HUN</v>
      </c>
      <c r="D94" s="219" t="str">
        <f ca="1"/>
        <v>ECS           Europe &amp; Central Asia</v>
      </c>
      <c r="E94" s="219" t="str">
        <f ca="1"/>
        <v>NA</v>
      </c>
      <c r="F94" s="190" t="str">
        <f t="shared" ca="1" si="13"/>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$M$4:$AD$4,
                    (M94:AD94),
                    "")),
            1,
            0))
        =0,
    NA(),
    IF(
        Parameters!$D$15=1,
        IF(
            SUM(--(ISNUMBER(IF($M$4:$AD$4=1,(M94:AD94),""))))&gt;0,
            MAX(IF(
                ISNUMBER(M94:AD94),
                IF(
                    M$4:AD$4=1,
                    M94:AD94,
                    ""),
                "")),
            MAX(IF(
                ISNUMBER(M94:AD94),
                IF(
                    M$4:AD$4=2,
                    M94:AD94,
                    ""),
                ""))
        ),
        IF(
            Parameters!$D$16=1,
            IFERROR(
                AVERAGE(IF(
                    ISNUMBER(M94:AD94),
                    IF(
                        M$4:AD$4=1,
                        M94:AD94,
                        ""),
                    "")),
                AVERAGE(IF(
                    ISNUMBER(M94:AD94),
                    IF(
                        M$4:AD$4=2,
                        M94:AD94,
                        ""),
                    ""))
            ),
            IF(
                Parameters!$D$17=1,
                IFERROR(
                    IF(
                        OR(
                            IF(
                                ISNUMBER(M94:AD94),
                                IF(
                                    M$4:AD$4=1,
                                    M94:AD94,
                                    ""),
                                "")
                            =0),
                        0,
                        GEOMEAN(IF(
                            ISNUMBER(M94:AD94),
                            IF(
                                M$4:AD$4=1,
                                M94:AD94,
                                ""),
                            ""))
                    ),
                    IF(
                        OR(IF(
                            ISNUMBER(M94:AD94),
                            IF(
                                M$4:AD$4=2,
                                M94:AD94,
                                ""),
                            "")
                            =0),
                        0,
                        GEOMEAN(IF(
                            ISNUMBER(M94:AD94),
                            IF(
                                M$4:AD$4=2,
                                M94:AD94,
                                ""),
                            "")))
                )
            )
        )
    )
)</f>
        <v>0</v>
      </c>
      <c r="I94" s="191" cm="1">
        <f t="array" ref="I94">IF(
    SUM(IF(
            ISNUMBER(
                IF(
                    $M$5:$AD$5,
                    (M94:AD94),
                    "")),
            1,
            0))
        =0,
    NA(),
    IF(
        Parameters!$D$15=1,
        IF(
            SUM(--(ISNUMBER(IF($M$5:$AD$5=1,(M94:AD94),""))))&gt;0,
            MAX(IF(
                ISNUMBER(M94:AD94),
                IF(
                    M$5:AD$5=1,
                    M94:AD94,
                    ""),
                "")),
            MAX(IF(
                ISNUMBER(M94:AD94),
                IF(
                    M$5:AD$5=2,
                    M94:AD94,
                    ""),
                ""))
        ),
        IF(
            Parameters!$D$16=1,
            IFERROR(
                AVERAGE(IF(
                    ISNUMBER(M94:AD94),
                    IF(
                        M$5:AD$5=1,
                        M94:AD94,
                        ""),
                    "")),
                AVERAGE(IF(
                    ISNUMBER(M94:AD94),
                    IF(
                        M$5:AD$5=2,
                        M94:AD94,
                        ""),
                    ""))
            ),
            IF(
                Parameters!$D$17=1,
                IFERROR(
                    IF(
                        OR(
                            IF(
                                ISNUMBER(M94:AD94),
                                IF(
                                    M$5:AD$5=1,
                                    M94:AD94,
                                    ""),
                                "")
                            =0),
                        0,
                        GEOMEAN(IF(
                            ISNUMBER(M94:AD94),
                            IF(
                                M$5:AD$5=1,
                                M94:AD94,
                                ""),
                            ""))
                    ),
                    IF(
                        OR(IF(
                            ISNUMBER(M94:AD94),
                            IF(
                                M$5:AD$5=2,
                                M94:AD94,
                                ""),
                            "")
                            =0),
                        0,
                        GEOMEAN(IF(
                            ISNUMBER(M94:AD94),
                            IF(
                                M$5:AD$5=2,
                                M94:AD94,
                                ""),
                            "")))
                )
            )
        )
    )
)</f>
        <v>0</v>
      </c>
      <c r="J94" s="242">
        <v>45103</v>
      </c>
      <c r="K94" s="242">
        <v>44900</v>
      </c>
      <c r="L94" s="91" t="s">
        <v>148</v>
      </c>
      <c r="M94" s="192">
        <v>0</v>
      </c>
      <c r="N94" s="192">
        <v>0</v>
      </c>
      <c r="O94" s="192" t="s">
        <v>409</v>
      </c>
      <c r="P94" s="192">
        <v>0</v>
      </c>
      <c r="Q94" s="192" t="s">
        <v>409</v>
      </c>
      <c r="R94" s="192">
        <v>0</v>
      </c>
      <c r="S94" s="192" t="s">
        <v>409</v>
      </c>
      <c r="T94" s="192" t="s">
        <v>409</v>
      </c>
      <c r="U94" s="192">
        <v>48.8</v>
      </c>
      <c r="V94" s="192" t="s">
        <v>409</v>
      </c>
      <c r="W94" s="192" t="s">
        <v>409</v>
      </c>
      <c r="X94" s="192" t="s">
        <v>409</v>
      </c>
      <c r="Y94" s="192">
        <v>0</v>
      </c>
      <c r="Z94" s="192" t="s">
        <v>409</v>
      </c>
      <c r="AA94" s="34"/>
      <c r="AB94" s="34"/>
      <c r="AC94" s="192"/>
      <c r="AD94" s="192"/>
      <c r="AE94" s="192"/>
      <c r="AF94" s="192"/>
      <c r="AG94" s="192"/>
      <c r="AH94" s="192"/>
    </row>
    <row r="95" spans="1:34" x14ac:dyDescent="0.2">
      <c r="A95" s="84">
        <v>88</v>
      </c>
      <c r="B95" s="84" t="str">
        <f ca="1"/>
        <v>Indonesia</v>
      </c>
      <c r="C95" s="84" t="str">
        <f ca="1"/>
        <v>IDN</v>
      </c>
      <c r="D95" s="219" t="str">
        <f ca="1"/>
        <v>EAS           East Asia &amp; Pacific</v>
      </c>
      <c r="E95" s="219" t="str">
        <f ca="1"/>
        <v>IBRD</v>
      </c>
      <c r="F95" s="190" t="str">
        <f t="shared" ca="1" si="13"/>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1.2103181251349355</v>
      </c>
      <c r="H95" s="80" cm="1">
        <f t="array" ref="H95">IF(
    SUM(IF(
            ISNUMBER(
                IF(
                    $M$4:$AD$4,
                    (M95:AD95),
                    "")),
            1,
            0))
        =0,
    NA(),
    IF(
        Parameters!$D$15=1,
        IF(
            SUM(--(ISNUMBER(IF($M$4:$AD$4=1,(M95:AD95),""))))&gt;0,
            MAX(IF(
                ISNUMBER(M95:AD95),
                IF(
                    M$4:AD$4=1,
                    M95:AD95,
                    ""),
                "")),
            MAX(IF(
                ISNUMBER(M95:AD95),
                IF(
                    M$4:AD$4=2,
                    M95:AD95,
                    ""),
                ""))
        ),
        IF(
            Parameters!$D$16=1,
            IFERROR(
                AVERAGE(IF(
                    ISNUMBER(M95:AD95),
                    IF(
                        M$4:AD$4=1,
                        M95:AD95,
                        ""),
                    "")),
                AVERAGE(IF(
                    ISNUMBER(M95:AD95),
                    IF(
                        M$4:AD$4=2,
                        M95:AD95,
                        ""),
                    ""))
            ),
            IF(
                Parameters!$D$17=1,
                IFERROR(
                    IF(
                        OR(
                            IF(
                                ISNUMBER(M95:AD95),
                                IF(
                                    M$4:AD$4=1,
                                    M95:AD95,
                                    ""),
                                "")
                            =0),
                        0,
                        GEOMEAN(IF(
                            ISNUMBER(M95:AD95),
                            IF(
                                M$4:AD$4=1,
                                M95:AD95,
                                ""),
                            ""))
                    ),
                    IF(
                        OR(IF(
                            ISNUMBER(M95:AD95),
                            IF(
                                M$4:AD$4=2,
                                M95:AD95,
                                ""),
                            "")
                            =0),
                        0,
                        GEOMEAN(IF(
                            ISNUMBER(M95:AD95),
                            IF(
                                M$4:AD$4=2,
                                M95:AD95,
                                ""),
                            "")))
                )
            )
        )
    )
)</f>
        <v>0.84230022931733795</v>
      </c>
      <c r="I95" s="191" cm="1">
        <f t="array" ref="I95">IF(
    SUM(IF(
            ISNUMBER(
                IF(
                    $M$5:$AD$5,
                    (M95:AD95),
                    "")),
            1,
            0))
        =0,
    NA(),
    IF(
        Parameters!$D$15=1,
        IF(
            SUM(--(ISNUMBER(IF($M$5:$AD$5=1,(M95:AD95),""))))&gt;0,
            MAX(IF(
                ISNUMBER(M95:AD95),
                IF(
                    M$5:AD$5=1,
                    M95:AD95,
                    ""),
                "")),
            MAX(IF(
                ISNUMBER(M95:AD95),
                IF(
                    M$5:AD$5=2,
                    M95:AD95,
                    ""),
                ""))
        ),
        IF(
            Parameters!$D$16=1,
            IFERROR(
                AVERAGE(IF(
                    ISNUMBER(M95:AD95),
                    IF(
                        M$5:AD$5=1,
                        M95:AD95,
                        ""),
                    "")),
                AVERAGE(IF(
                    ISNUMBER(M95:AD95),
                    IF(
                        M$5:AD$5=2,
                        M95:AD95,
                        ""),
                    ""))
            ),
            IF(
                Parameters!$D$17=1,
                IFERROR(
                    IF(
                        OR(
                            IF(
                                ISNUMBER(M95:AD95),
                                IF(
                                    M$5:AD$5=1,
                                    M95:AD95,
                                    ""),
                                "")
                            =0),
                        0,
                        GEOMEAN(IF(
                            ISNUMBER(M95:AD95),
                            IF(
                                M$5:AD$5=1,
                                M95:AD95,
                                ""),
                            ""))
                    ),
                    IF(
                        OR(IF(
                            ISNUMBER(M95:AD95),
                            IF(
                                M$5:AD$5=2,
                                M95:AD95,
                                ""),
                            "")
                            =0),
                        0,
                        GEOMEAN(IF(
                            ISNUMBER(M95:AD95),
                            IF(
                                M$5:AD$5=2,
                                M95:AD95,
                                ""),
                            "")))
                )
            )
        )
    )
)</f>
        <v>1.7391304347826</v>
      </c>
      <c r="J95" s="242">
        <v>45103</v>
      </c>
      <c r="K95" s="242">
        <v>45203</v>
      </c>
      <c r="L95" s="91" t="s">
        <v>150</v>
      </c>
      <c r="M95" s="192">
        <v>0</v>
      </c>
      <c r="N95" s="192">
        <v>0.84230022931733795</v>
      </c>
      <c r="O95" s="192">
        <v>0</v>
      </c>
      <c r="P95" s="192">
        <v>0</v>
      </c>
      <c r="Q95" s="192" t="s">
        <v>409</v>
      </c>
      <c r="R95" s="192">
        <v>0</v>
      </c>
      <c r="S95" s="192">
        <v>1.7391304347826</v>
      </c>
      <c r="T95" s="192" t="s">
        <v>409</v>
      </c>
      <c r="U95" s="192">
        <v>65.599999999999994</v>
      </c>
      <c r="V95" s="192">
        <v>-0.39530985004993902</v>
      </c>
      <c r="W95" s="192" t="s">
        <v>409</v>
      </c>
      <c r="X95" s="192" t="s">
        <v>409</v>
      </c>
      <c r="Y95" s="192">
        <v>-3.5714285714285803E-2</v>
      </c>
      <c r="Z95" s="192">
        <v>4.34782608695651</v>
      </c>
      <c r="AA95" s="34"/>
      <c r="AB95" s="34"/>
      <c r="AC95" s="192"/>
      <c r="AD95" s="192"/>
      <c r="AE95" s="192"/>
      <c r="AF95" s="192"/>
      <c r="AG95" s="192"/>
      <c r="AH95" s="192"/>
    </row>
    <row r="96" spans="1:34" x14ac:dyDescent="0.2">
      <c r="A96" s="84">
        <v>89</v>
      </c>
      <c r="B96" s="84" t="str">
        <f ca="1"/>
        <v>Isle of Man</v>
      </c>
      <c r="C96" s="84" t="str">
        <f ca="1"/>
        <v>IMN</v>
      </c>
      <c r="D96" s="219" t="str">
        <f ca="1"/>
        <v>ECS           Europe &amp; Central Asia</v>
      </c>
      <c r="E96" s="219" t="str">
        <f ca="1"/>
        <v>NA</v>
      </c>
      <c r="F96" s="190" t="str">
        <f t="shared" ca="1" si="13"/>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cm="1">
        <f t="array" ref="H96">IF(
    SUM(IF(
            ISNUMBER(
                IF(
                    $M$4:$AD$4,
                    (M96:AD96),
                    "")),
            1,
            0))
        =0,
    NA(),
    IF(
        Parameters!$D$15=1,
        IF(
            SUM(--(ISNUMBER(IF($M$4:$AD$4=1,(M96:AD96),""))))&gt;0,
            MAX(IF(
                ISNUMBER(M96:AD96),
                IF(
                    M$4:AD$4=1,
                    M96:AD96,
                    ""),
                "")),
            MAX(IF(
                ISNUMBER(M96:AD96),
                IF(
                    M$4:AD$4=2,
                    M96:AD96,
                    ""),
                ""))
        ),
        IF(
            Parameters!$D$16=1,
            IFERROR(
                AVERAGE(IF(
                    ISNUMBER(M96:AD96),
                    IF(
                        M$4:AD$4=1,
                        M96:AD96,
                        ""),
                    "")),
                AVERAGE(IF(
                    ISNUMBER(M96:AD96),
                    IF(
                        M$4:AD$4=2,
                        M96:AD96,
                        ""),
                    ""))
            ),
            IF(
                Parameters!$D$17=1,
                IFERROR(
                    IF(
                        OR(
                            IF(
                                ISNUMBER(M96:AD96),
                                IF(
                                    M$4:AD$4=1,
                                    M96:AD96,
                                    ""),
                                "")
                            =0),
                        0,
                        GEOMEAN(IF(
                            ISNUMBER(M96:AD96),
                            IF(
                                M$4:AD$4=1,
                                M96:AD96,
                                ""),
                            ""))
                    ),
                    IF(
                        OR(IF(
                            ISNUMBER(M96:AD96),
                            IF(
                                M$4:AD$4=2,
                                M96:AD96,
                                ""),
                            "")
                            =0),
                        0,
                        GEOMEAN(IF(
                            ISNUMBER(M96:AD96),
                            IF(
                                M$4:AD$4=2,
                                M96:AD96,
                                ""),
                            "")))
                )
            )
        )
    )
)</f>
        <v>0</v>
      </c>
      <c r="I96" s="191" cm="1">
        <f t="array" ref="I96">IF(
    SUM(IF(
            ISNUMBER(
                IF(
                    $M$5:$AD$5,
                    (M96:AD96),
                    "")),
            1,
            0))
        =0,
    NA(),
    IF(
        Parameters!$D$15=1,
        IF(
            SUM(--(ISNUMBER(IF($M$5:$AD$5=1,(M96:AD96),""))))&gt;0,
            MAX(IF(
                ISNUMBER(M96:AD96),
                IF(
                    M$5:AD$5=1,
                    M96:AD96,
                    ""),
                "")),
            MAX(IF(
                ISNUMBER(M96:AD96),
                IF(
                    M$5:AD$5=2,
                    M96:AD96,
                    ""),
                ""))
        ),
        IF(
            Parameters!$D$16=1,
            IFERROR(
                AVERAGE(IF(
                    ISNUMBER(M96:AD96),
                    IF(
                        M$5:AD$5=1,
                        M96:AD96,
                        ""),
                    "")),
                AVERAGE(IF(
                    ISNUMBER(M96:AD96),
                    IF(
                        M$5:AD$5=2,
                        M96:AD96,
                        ""),
                    ""))
            ),
            IF(
                Parameters!$D$17=1,
                IFERROR(
                    IF(
                        OR(
                            IF(
                                ISNUMBER(M96:AD96),
                                IF(
                                    M$5:AD$5=1,
                                    M96:AD96,
                                    ""),
                                "")
                            =0),
                        0,
                        GEOMEAN(IF(
                            ISNUMBER(M96:AD96),
                            IF(
                                M$5:AD$5=1,
                                M96:AD96,
                                ""),
                            ""))
                    ),
                    IF(
                        OR(IF(
                            ISNUMBER(M96:AD96),
                            IF(
                                M$5:AD$5=2,
                                M96:AD96,
                                ""),
                            "")
                            =0),
                        0,
                        GEOMEAN(IF(
                            ISNUMBER(M96:AD96),
                            IF(
                                M$5:AD$5=2,
                                M96:AD96,
                                ""),
                            "")))
                )
            )
        )
    )
)</f>
        <v>0</v>
      </c>
      <c r="J96" s="242" t="s">
        <v>409</v>
      </c>
      <c r="K96" s="242" t="s">
        <v>409</v>
      </c>
      <c r="L96" s="91" t="s">
        <v>706</v>
      </c>
      <c r="M96" s="192">
        <v>0</v>
      </c>
      <c r="N96" s="192" t="s">
        <v>409</v>
      </c>
      <c r="O96" s="192" t="s">
        <v>409</v>
      </c>
      <c r="P96" s="192">
        <v>0</v>
      </c>
      <c r="Q96" s="192" t="s">
        <v>409</v>
      </c>
      <c r="R96" s="192" t="s">
        <v>409</v>
      </c>
      <c r="S96" s="192" t="s">
        <v>409</v>
      </c>
      <c r="T96" s="192" t="s">
        <v>409</v>
      </c>
      <c r="U96" s="192" t="s">
        <v>409</v>
      </c>
      <c r="V96" s="192" t="s">
        <v>409</v>
      </c>
      <c r="W96" s="192" t="s">
        <v>409</v>
      </c>
      <c r="X96" s="192" t="s">
        <v>409</v>
      </c>
      <c r="Y96" s="192" t="s">
        <v>409</v>
      </c>
      <c r="Z96" s="192" t="s">
        <v>409</v>
      </c>
      <c r="AA96" s="34"/>
      <c r="AB96" s="34"/>
      <c r="AC96" s="192"/>
      <c r="AD96" s="192"/>
      <c r="AE96" s="192"/>
      <c r="AF96" s="192"/>
      <c r="AG96" s="192"/>
      <c r="AH96" s="192"/>
    </row>
    <row r="97" spans="1:34" x14ac:dyDescent="0.2">
      <c r="A97" s="84">
        <v>90</v>
      </c>
      <c r="B97" s="84" t="str">
        <f ca="1"/>
        <v>India</v>
      </c>
      <c r="C97" s="84" t="str">
        <f ca="1"/>
        <v>IND</v>
      </c>
      <c r="D97" s="219" t="str">
        <f ca="1"/>
        <v>SAS           South Asia</v>
      </c>
      <c r="E97" s="219" t="str">
        <f ca="1"/>
        <v>IBRD</v>
      </c>
      <c r="F97" s="190" t="str">
        <f t="shared" ca="1" si="13"/>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5.2120327016141506</v>
      </c>
      <c r="H97" s="80" cm="1">
        <f t="array" ref="H97">IF(
    SUM(IF(
            ISNUMBER(
                IF(
                    $M$4:$AD$4,
                    (M97:AD97),
                    "")),
            1,
            0))
        =0,
    NA(),
    IF(
        Parameters!$D$15=1,
        IF(
            SUM(--(ISNUMBER(IF($M$4:$AD$4=1,(M97:AD97),""))))&gt;0,
            MAX(IF(
                ISNUMBER(M97:AD97),
                IF(
                    M$4:AD$4=1,
                    M97:AD97,
                    ""),
                "")),
            MAX(IF(
                ISNUMBER(M97:AD97),
                IF(
                    M$4:AD$4=2,
                    M97:AD97,
                    ""),
                ""))
        ),
        IF(
            Parameters!$D$16=1,
            IFERROR(
                AVERAGE(IF(
                    ISNUMBER(M97:AD97),
                    IF(
                        M$4:AD$4=1,
                        M97:AD97,
                        ""),
                    "")),
                AVERAGE(IF(
                    ISNUMBER(M97:AD97),
                    IF(
                        M$4:AD$4=2,
                        M97:AD97,
                        ""),
                    ""))
            ),
            IF(
                Parameters!$D$17=1,
                IFERROR(
                    IF(
                        OR(
                            IF(
                                ISNUMBER(M97:AD97),
                                IF(
                                    M$4:AD$4=1,
                                    M97:AD97,
                                    ""),
                                "")
                            =0),
                        0,
                        GEOMEAN(IF(
                            ISNUMBER(M97:AD97),
                            IF(
                                M$4:AD$4=1,
                                M97:AD97,
                                ""),
                            ""))
                    ),
                    IF(
                        OR(IF(
                            ISNUMBER(M97:AD97),
                            IF(
                                M$4:AD$4=2,
                                M97:AD97,
                                ""),
                            "")
                            =0),
                        0,
                        GEOMEAN(IF(
                            ISNUMBER(M97:AD97),
                            IF(
                                M$4:AD$4=2,
                                M97:AD97,
                                ""),
                            "")))
                )
            )
        )
    )
)</f>
        <v>2.71652848826953</v>
      </c>
      <c r="I97" s="191" cm="1">
        <f t="array" ref="I97">IF(
    SUM(IF(
            ISNUMBER(
                IF(
                    $M$5:$AD$5,
                    (M97:AD97),
                    "")),
            1,
            0))
        =0,
    NA(),
    IF(
        Parameters!$D$15=1,
        IF(
            SUM(--(ISNUMBER(IF($M$5:$AD$5=1,(M97:AD97),""))))&gt;0,
            MAX(IF(
                ISNUMBER(M97:AD97),
                IF(
                    M$5:AD$5=1,
                    M97:AD97,
                    ""),
                "")),
            MAX(IF(
                ISNUMBER(M97:AD97),
                IF(
                    M$5:AD$5=2,
                    M97:AD97,
                    ""),
                ""))
        ),
        IF(
            Parameters!$D$16=1,
            IFERROR(
                AVERAGE(IF(
                    ISNUMBER(M97:AD97),
                    IF(
                        M$5:AD$5=1,
                        M97:AD97,
                        ""),
                    "")),
                AVERAGE(IF(
                    ISNUMBER(M97:AD97),
                    IF(
                        M$5:AD$5=2,
                        M97:AD97,
                        ""),
                    ""))
            ),
            IF(
                Parameters!$D$17=1,
                IFERROR(
                    IF(
                        OR(
                            IF(
                                ISNUMBER(M97:AD97),
                                IF(
                                    M$5:AD$5=1,
                                    M97:AD97,
                                    ""),
                                "")
                            =0),
                        0,
                        GEOMEAN(IF(
                            ISNUMBER(M97:AD97),
                            IF(
                                M$5:AD$5=1,
                                M97:AD97,
                                ""),
                            ""))
                    ),
                    IF(
                        OR(IF(
                            ISNUMBER(M97:AD97),
                            IF(
                                M$5:AD$5=2,
                                M97:AD97,
                                ""),
                            "")
                            =0),
                        0,
                        GEOMEAN(IF(
                            ISNUMBER(M97:AD97),
                            IF(
                                M$5:AD$5=2,
                                M97:AD97,
                                ""),
                            "")))
                )
            )
        )
    )
)</f>
        <v>10</v>
      </c>
      <c r="J97" s="242">
        <v>45103</v>
      </c>
      <c r="K97" s="242">
        <v>45203</v>
      </c>
      <c r="L97" s="91" t="s">
        <v>152</v>
      </c>
      <c r="M97" s="192">
        <v>0</v>
      </c>
      <c r="N97" s="192">
        <v>2.71652848826953</v>
      </c>
      <c r="O97" s="192">
        <v>10</v>
      </c>
      <c r="P97" s="192">
        <v>0</v>
      </c>
      <c r="Q97" s="192" t="s">
        <v>409</v>
      </c>
      <c r="R97" s="192">
        <v>0</v>
      </c>
      <c r="S97" s="192">
        <v>6.7368421052631504</v>
      </c>
      <c r="T97" s="192" t="s">
        <v>409</v>
      </c>
      <c r="U97" s="192">
        <v>74.099999999999994</v>
      </c>
      <c r="V97" s="192">
        <v>1.75700317963848</v>
      </c>
      <c r="W97" s="192" t="s">
        <v>409</v>
      </c>
      <c r="X97" s="192" t="s">
        <v>409</v>
      </c>
      <c r="Y97" s="192">
        <v>-0.107142857142857</v>
      </c>
      <c r="Z97" s="192">
        <v>16.842105263157801</v>
      </c>
      <c r="AA97" s="34"/>
      <c r="AB97" s="34"/>
      <c r="AC97" s="192"/>
      <c r="AD97" s="192"/>
      <c r="AE97" s="192"/>
      <c r="AF97" s="192"/>
      <c r="AG97" s="192"/>
      <c r="AH97" s="192"/>
    </row>
    <row r="98" spans="1:34" x14ac:dyDescent="0.2">
      <c r="A98" s="84">
        <v>91</v>
      </c>
      <c r="B98" s="84" t="str">
        <f ca="1"/>
        <v>Ireland</v>
      </c>
      <c r="C98" s="84" t="str">
        <f ca="1"/>
        <v>IRL</v>
      </c>
      <c r="D98" s="219" t="str">
        <f ca="1"/>
        <v>ECS           Europe &amp; Central Asia</v>
      </c>
      <c r="E98" s="219" t="str">
        <f ca="1"/>
        <v>NA</v>
      </c>
      <c r="F98" s="190" t="str">
        <f t="shared" ca="1" si="13"/>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$M$4:$AD$4,
                    (M98:AD98),
                    "")),
            1,
            0))
        =0,
    NA(),
    IF(
        Parameters!$D$15=1,
        IF(
            SUM(--(ISNUMBER(IF($M$4:$AD$4=1,(M98:AD98),""))))&gt;0,
            MAX(IF(
                ISNUMBER(M98:AD98),
                IF(
                    M$4:AD$4=1,
                    M98:AD98,
                    ""),
                "")),
            MAX(IF(
                ISNUMBER(M98:AD98),
                IF(
                    M$4:AD$4=2,
                    M98:AD98,
                    ""),
                ""))
        ),
        IF(
            Parameters!$D$16=1,
            IFERROR(
                AVERAGE(IF(
                    ISNUMBER(M98:AD98),
                    IF(
                        M$4:AD$4=1,
                        M98:AD98,
                        ""),
                    "")),
                AVERAGE(IF(
                    ISNUMBER(M98:AD98),
                    IF(
                        M$4:AD$4=2,
                        M98:AD98,
                        ""),
                    ""))
            ),
            IF(
                Parameters!$D$17=1,
                IFERROR(
                    IF(
                        OR(
                            IF(
                                ISNUMBER(M98:AD98),
                                IF(
                                    M$4:AD$4=1,
                                    M98:AD98,
                                    ""),
                                "")
                            =0),
                        0,
                        GEOMEAN(IF(
                            ISNUMBER(M98:AD98),
                            IF(
                                M$4:AD$4=1,
                                M98:AD98,
                                ""),
                            ""))
                    ),
                    IF(
                        OR(IF(
                            ISNUMBER(M98:AD98),
                            IF(
                                M$4:AD$4=2,
                                M98:AD98,
                                ""),
                            "")
                            =0),
                        0,
                        GEOMEAN(IF(
                            ISNUMBER(M98:AD98),
                            IF(
                                M$4:AD$4=2,
                                M98:AD98,
                                ""),
                            "")))
                )
            )
        )
    )
)</f>
        <v>0</v>
      </c>
      <c r="I98" s="191" cm="1">
        <f t="array" ref="I98">IF(
    SUM(IF(
            ISNUMBER(
                IF(
                    $M$5:$AD$5,
                    (M98:AD98),
                    "")),
            1,
            0))
        =0,
    NA(),
    IF(
        Parameters!$D$15=1,
        IF(
            SUM(--(ISNUMBER(IF($M$5:$AD$5=1,(M98:AD98),""))))&gt;0,
            MAX(IF(
                ISNUMBER(M98:AD98),
                IF(
                    M$5:AD$5=1,
                    M98:AD98,
                    ""),
                "")),
            MAX(IF(
                ISNUMBER(M98:AD98),
                IF(
                    M$5:AD$5=2,
                    M98:AD98,
                    ""),
                ""))
        ),
        IF(
            Parameters!$D$16=1,
            IFERROR(
                AVERAGE(IF(
                    ISNUMBER(M98:AD98),
                    IF(
                        M$5:AD$5=1,
                        M98:AD98,
                        ""),
                    "")),
                AVERAGE(IF(
                    ISNUMBER(M98:AD98),
                    IF(
                        M$5:AD$5=2,
                        M98:AD98,
                        ""),
                    ""))
            ),
            IF(
                Parameters!$D$17=1,
                IFERROR(
                    IF(
                        OR(
                            IF(
                                ISNUMBER(M98:AD98),
                                IF(
                                    M$5:AD$5=1,
                                    M98:AD98,
                                    ""),
                                "")
                            =0),
                        0,
                        GEOMEAN(IF(
                            ISNUMBER(M98:AD98),
                            IF(
                                M$5:AD$5=1,
                                M98:AD98,
                                ""),
                            ""))
                    ),
                    IF(
                        OR(IF(
                            ISNUMBER(M98:AD98),
                            IF(
                                M$5:AD$5=2,
                                M98:AD98,
                                ""),
                            "")
                            =0),
                        0,
                        GEOMEAN(IF(
                            ISNUMBER(M98:AD98),
                            IF(
                                M$5:AD$5=2,
                                M98:AD98,
                                ""),
                            "")))
                )
            )
        )
    )
)</f>
        <v>0</v>
      </c>
      <c r="J98" s="242">
        <v>45103</v>
      </c>
      <c r="K98" s="242">
        <v>45142</v>
      </c>
      <c r="L98" s="91" t="s">
        <v>154</v>
      </c>
      <c r="M98" s="192">
        <v>0</v>
      </c>
      <c r="N98" s="192">
        <v>0</v>
      </c>
      <c r="O98" s="192" t="s">
        <v>409</v>
      </c>
      <c r="P98" s="192">
        <v>0</v>
      </c>
      <c r="Q98" s="192" t="s">
        <v>409</v>
      </c>
      <c r="R98" s="192">
        <v>0</v>
      </c>
      <c r="S98" s="192" t="s">
        <v>409</v>
      </c>
      <c r="T98" s="192" t="s">
        <v>409</v>
      </c>
      <c r="U98" s="192">
        <v>19.5</v>
      </c>
      <c r="V98" s="192" t="s">
        <v>409</v>
      </c>
      <c r="W98" s="192" t="s">
        <v>409</v>
      </c>
      <c r="X98" s="192" t="s">
        <v>409</v>
      </c>
      <c r="Y98" s="192">
        <v>-0.107142857142856</v>
      </c>
      <c r="Z98" s="192" t="s">
        <v>409</v>
      </c>
      <c r="AA98" s="34"/>
      <c r="AB98" s="34"/>
      <c r="AC98" s="192"/>
      <c r="AD98" s="192"/>
      <c r="AE98" s="192"/>
      <c r="AF98" s="192"/>
      <c r="AG98" s="192"/>
      <c r="AH98" s="192"/>
    </row>
    <row r="99" spans="1:34" x14ac:dyDescent="0.2">
      <c r="A99" s="84">
        <v>92</v>
      </c>
      <c r="B99" s="84" t="str">
        <f ca="1"/>
        <v>Iran, Islamic Rep.</v>
      </c>
      <c r="C99" s="84" t="str">
        <f ca="1"/>
        <v>IRN</v>
      </c>
      <c r="D99" s="219" t="str">
        <f ca="1"/>
        <v>MEA           Middle East &amp; North Africa</v>
      </c>
      <c r="E99" s="219" t="str">
        <f ca="1"/>
        <v>IBRD</v>
      </c>
      <c r="F99" s="190" t="str">
        <f t="shared" ca="1" si="13"/>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$M$4:$AD$4,
                    (M99:AD99),
                    "")),
            1,
            0))
        =0,
    NA(),
    IF(
        Parameters!$D$15=1,
        IF(
            SUM(--(ISNUMBER(IF($M$4:$AD$4=1,(M99:AD99),""))))&gt;0,
            MAX(IF(
                ISNUMBER(M99:AD99),
                IF(
                    M$4:AD$4=1,
                    M99:AD99,
                    ""),
                "")),
            MAX(IF(
                ISNUMBER(M99:AD99),
                IF(
                    M$4:AD$4=2,
                    M99:AD99,
                    ""),
                ""))
        ),
        IF(
            Parameters!$D$16=1,
            IFERROR(
                AVERAGE(IF(
                    ISNUMBER(M99:AD99),
                    IF(
                        M$4:AD$4=1,
                        M99:AD99,
                        ""),
                    "")),
                AVERAGE(IF(
                    ISNUMBER(M99:AD99),
                    IF(
                        M$4:AD$4=2,
                        M99:AD99,
                        ""),
                    ""))
            ),
            IF(
                Parameters!$D$17=1,
                IFERROR(
                    IF(
                        OR(
                            IF(
                                ISNUMBER(M99:AD99),
                                IF(
                                    M$4:AD$4=1,
                                    M99:AD99,
                                    ""),
                                "")
                            =0),
                        0,
                        GEOMEAN(IF(
                            ISNUMBER(M99:AD99),
                            IF(
                                M$4:AD$4=1,
                                M99:AD99,
                                ""),
                            ""))
                    ),
                    IF(
                        OR(IF(
                            ISNUMBER(M99:AD99),
                            IF(
                                M$4:AD$4=2,
                                M99:AD99,
                                ""),
                            "")
                            =0),
                        0,
                        GEOMEAN(IF(
                            ISNUMBER(M99:AD99),
                            IF(
                                M$4:AD$4=2,
                                M99:AD99,
                                ""),
                            "")))
                )
            )
        )
    )
)</f>
        <v>5.2081495854647999</v>
      </c>
      <c r="I99" s="191" cm="1">
        <f t="array" ref="I99">IF(
    SUM(IF(
            ISNUMBER(
                IF(
                    $M$5:$AD$5,
                    (M99:AD99),
                    "")),
            1,
            0))
        =0,
    NA(),
    IF(
        Parameters!$D$15=1,
        IF(
            SUM(--(ISNUMBER(IF($M$5:$AD$5=1,(M99:AD99),""))))&gt;0,
            MAX(IF(
                ISNUMBER(M99:AD99),
                IF(
                    M$5:AD$5=1,
                    M99:AD99,
                    ""),
                "")),
            MAX(IF(
                ISNUMBER(M99:AD99),
                IF(
                    M$5:AD$5=2,
                    M99:AD99,
                    ""),
                ""))
        ),
        IF(
            Parameters!$D$16=1,
            IFERROR(
                AVERAGE(IF(
                    ISNUMBER(M99:AD99),
                    IF(
                        M$5:AD$5=1,
                        M99:AD99,
                        ""),
                    "")),
                AVERAGE(IF(
                    ISNUMBER(M99:AD99),
                    IF(
                        M$5:AD$5=2,
                        M99:AD99,
                        ""),
                    ""))
            ),
            IF(
                Parameters!$D$17=1,
                IFERROR(
                    IF(
                        OR(
                            IF(
                                ISNUMBER(M99:AD99),
                                IF(
                                    M$5:AD$5=1,
                                    M99:AD99,
                                    ""),
                                "")
                            =0),
                        0,
                        GEOMEAN(IF(
                            ISNUMBER(M99:AD99),
                            IF(
                                M$5:AD$5=1,
                                M99:AD99,
                                ""),
                            ""))
                    ),
                    IF(
                        OR(IF(
                            ISNUMBER(M99:AD99),
                            IF(
                                M$5:AD$5=2,
                                M99:AD99,
                                ""),
                            "")
                            =0),
                        0,
                        GEOMEAN(IF(
                            ISNUMBER(M99:AD99),
                            IF(
                                M$5:AD$5=2,
                                M99:AD99,
                                ""),
                            "")))
                )
            )
        )
    )
)</f>
        <v>0</v>
      </c>
      <c r="J99" s="242">
        <v>45103</v>
      </c>
      <c r="K99" s="242">
        <v>45203</v>
      </c>
      <c r="L99" s="91" t="s">
        <v>155</v>
      </c>
      <c r="M99" s="192">
        <v>0</v>
      </c>
      <c r="N99" s="192">
        <v>5.2081495854647999</v>
      </c>
      <c r="O99" s="192">
        <v>0</v>
      </c>
      <c r="P99" s="192">
        <v>0</v>
      </c>
      <c r="Q99" s="192" t="s">
        <v>409</v>
      </c>
      <c r="R99" s="192">
        <v>0</v>
      </c>
      <c r="S99" s="192">
        <v>0</v>
      </c>
      <c r="T99" s="192" t="s">
        <v>409</v>
      </c>
      <c r="U99" s="192">
        <v>85.4</v>
      </c>
      <c r="V99" s="192">
        <v>-0.201293673206486</v>
      </c>
      <c r="W99" s="192" t="s">
        <v>409</v>
      </c>
      <c r="X99" s="192" t="s">
        <v>409</v>
      </c>
      <c r="Y99" s="192">
        <v>0</v>
      </c>
      <c r="Z99" s="192">
        <v>-63.265306122448898</v>
      </c>
      <c r="AA99" s="34"/>
      <c r="AB99" s="34"/>
      <c r="AC99" s="192"/>
      <c r="AD99" s="192"/>
      <c r="AE99" s="192"/>
      <c r="AF99" s="192"/>
      <c r="AG99" s="192"/>
      <c r="AH99" s="192"/>
    </row>
    <row r="100" spans="1:34" x14ac:dyDescent="0.2">
      <c r="A100" s="84">
        <v>93</v>
      </c>
      <c r="B100" s="84" t="str">
        <f ca="1"/>
        <v>Iraq</v>
      </c>
      <c r="C100" s="84" t="str">
        <f ca="1"/>
        <v>IRQ</v>
      </c>
      <c r="D100" s="219" t="str">
        <f ca="1"/>
        <v>MEA           Middle East &amp; North Africa</v>
      </c>
      <c r="E100" s="219" t="str">
        <f ca="1"/>
        <v>IBRD</v>
      </c>
      <c r="F100" s="190" t="str">
        <f t="shared" ca="1" si="13"/>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$M$4:$AD$4,
                    (M100:AD100),
                    "")),
            1,
            0))
        =0,
    NA(),
    IF(
        Parameters!$D$15=1,
        IF(
            SUM(--(ISNUMBER(IF($M$4:$AD$4=1,(M100:AD100),""))))&gt;0,
            MAX(IF(
                ISNUMBER(M100:AD100),
                IF(
                    M$4:AD$4=1,
                    M100:AD100,
                    ""),
                "")),
            MAX(IF(
                ISNUMBER(M100:AD100),
                IF(
                    M$4:AD$4=2,
                    M100:AD100,
                    ""),
                ""))
        ),
        IF(
            Parameters!$D$16=1,
            IFERROR(
                AVERAGE(IF(
                    ISNUMBER(M100:AD100),
                    IF(
                        M$4:AD$4=1,
                        M100:AD100,
                        ""),
                    "")),
                AVERAGE(IF(
                    ISNUMBER(M100:AD100),
                    IF(
                        M$4:AD$4=2,
                        M100:AD100,
                        ""),
                    ""))
            ),
            IF(
                Parameters!$D$17=1,
                IFERROR(
                    IF(
                        OR(
                            IF(
                                ISNUMBER(M100:AD100),
                                IF(
                                    M$4:AD$4=1,
                                    M100:AD100,
                                    ""),
                                "")
                            =0),
                        0,
                        GEOMEAN(IF(
                            ISNUMBER(M100:AD100),
                            IF(
                                M$4:AD$4=1,
                                M100:AD100,
                                ""),
                            ""))
                    ),
                    IF(
                        OR(IF(
                            ISNUMBER(M100:AD100),
                            IF(
                                M$4:AD$4=2,
                                M100:AD100,
                                ""),
                            "")
                            =0),
                        0,
                        GEOMEAN(IF(
                            ISNUMBER(M100:AD100),
                            IF(
                                M$4:AD$4=2,
                                M100:AD100,
                                ""),
                            "")))
                )
            )
        )
    )
)</f>
        <v>10</v>
      </c>
      <c r="I100" s="191" cm="1">
        <f t="array" ref="I100">IF(
    SUM(IF(
            ISNUMBER(
                IF(
                    $M$5:$AD$5,
                    (M100:AD100),
                    "")),
            1,
            0))
        =0,
    NA(),
    IF(
        Parameters!$D$15=1,
        IF(
            SUM(--(ISNUMBER(IF($M$5:$AD$5=1,(M100:AD100),""))))&gt;0,
            MAX(IF(
                ISNUMBER(M100:AD100),
                IF(
                    M$5:AD$5=1,
                    M100:AD100,
                    ""),
                "")),
            MAX(IF(
                ISNUMBER(M100:AD100),
                IF(
                    M$5:AD$5=2,
                    M100:AD100,
                    ""),
                ""))
        ),
        IF(
            Parameters!$D$16=1,
            IFERROR(
                AVERAGE(IF(
                    ISNUMBER(M100:AD100),
                    IF(
                        M$5:AD$5=1,
                        M100:AD100,
                        ""),
                    "")),
                AVERAGE(IF(
                    ISNUMBER(M100:AD100),
                    IF(
                        M$5:AD$5=2,
                        M100:AD100,
                        ""),
                    ""))
            ),
            IF(
                Parameters!$D$17=1,
                IFERROR(
                    IF(
                        OR(
                            IF(
                                ISNUMBER(M100:AD100),
                                IF(
                                    M$5:AD$5=1,
                                    M100:AD100,
                                    ""),
                                "")
                            =0),
                        0,
                        GEOMEAN(IF(
                            ISNUMBER(M100:AD100),
                            IF(
                                M$5:AD$5=1,
                                M100:AD100,
                                ""),
                            ""))
                    ),
                    IF(
                        OR(IF(
                            ISNUMBER(M100:AD100),
                            IF(
                                M$5:AD$5=2,
                                M100:AD100,
                                ""),
                            "")
                            =0),
                        0,
                        GEOMEAN(IF(
                            ISNUMBER(M100:AD100),
                            IF(
                                M$5:AD$5=2,
                                M100:AD100,
                                ""),
                            "")))
                )
            )
        )
    )
)</f>
        <v>0</v>
      </c>
      <c r="J100" s="242">
        <v>44778</v>
      </c>
      <c r="K100" s="242">
        <v>45203</v>
      </c>
      <c r="L100" s="91" t="s">
        <v>157</v>
      </c>
      <c r="M100" s="192">
        <v>10</v>
      </c>
      <c r="N100" s="192">
        <v>6.5311342388428297</v>
      </c>
      <c r="O100" s="192">
        <v>0</v>
      </c>
      <c r="P100" s="192">
        <v>0</v>
      </c>
      <c r="Q100" s="192" t="s">
        <v>409</v>
      </c>
      <c r="R100" s="192">
        <v>0</v>
      </c>
      <c r="S100" s="192">
        <v>0</v>
      </c>
      <c r="T100" s="192" t="s">
        <v>622</v>
      </c>
      <c r="U100" s="192">
        <v>91.4</v>
      </c>
      <c r="V100" s="192">
        <v>-2.0643746423306899</v>
      </c>
      <c r="W100" s="192" t="s">
        <v>409</v>
      </c>
      <c r="X100" s="192" t="s">
        <v>409</v>
      </c>
      <c r="Y100" s="192">
        <v>0</v>
      </c>
      <c r="Z100" s="192">
        <v>-13.4883720930232</v>
      </c>
      <c r="AA100" s="34"/>
      <c r="AB100" s="34"/>
      <c r="AC100" s="192"/>
      <c r="AD100" s="192"/>
      <c r="AE100" s="192"/>
      <c r="AF100" s="192"/>
      <c r="AG100" s="192"/>
      <c r="AH100" s="192"/>
    </row>
    <row r="101" spans="1:34" x14ac:dyDescent="0.2">
      <c r="A101" s="84">
        <v>94</v>
      </c>
      <c r="B101" s="84" t="str">
        <f ca="1"/>
        <v>Iceland</v>
      </c>
      <c r="C101" s="84" t="str">
        <f ca="1"/>
        <v>ISL</v>
      </c>
      <c r="D101" s="219" t="str">
        <f ca="1"/>
        <v>ECS           Europe &amp; Central Asia</v>
      </c>
      <c r="E101" s="219" t="str">
        <f ca="1"/>
        <v>NA</v>
      </c>
      <c r="F101" s="190" t="str">
        <f t="shared" ca="1" si="13"/>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$M$4:$AD$4,
                    (M101:AD101),
                    "")),
            1,
            0))
        =0,
    NA(),
    IF(
        Parameters!$D$15=1,
        IF(
            SUM(--(ISNUMBER(IF($M$4:$AD$4=1,(M101:AD101),""))))&gt;0,
            MAX(IF(
                ISNUMBER(M101:AD101),
                IF(
                    M$4:AD$4=1,
                    M101:AD101,
                    ""),
                "")),
            MAX(IF(
                ISNUMBER(M101:AD101),
                IF(
                    M$4:AD$4=2,
                    M101:AD101,
                    ""),
                ""))
        ),
        IF(
            Parameters!$D$16=1,
            IFERROR(
                AVERAGE(IF(
                    ISNUMBER(M101:AD101),
                    IF(
                        M$4:AD$4=1,
                        M101:AD101,
                        ""),
                    "")),
                AVERAGE(IF(
                    ISNUMBER(M101:AD101),
                    IF(
                        M$4:AD$4=2,
                        M101:AD101,
                        ""),
                    ""))
            ),
            IF(
                Parameters!$D$17=1,
                IFERROR(
                    IF(
                        OR(
                            IF(
                                ISNUMBER(M101:AD101),
                                IF(
                                    M$4:AD$4=1,
                                    M101:AD101,
                                    ""),
                                "")
                            =0),
                        0,
                        GEOMEAN(IF(
                            ISNUMBER(M101:AD101),
                            IF(
                                M$4:AD$4=1,
                                M101:AD101,
                                ""),
                            ""))
                    ),
                    IF(
                        OR(IF(
                            ISNUMBER(M101:AD101),
                            IF(
                                M$4:AD$4=2,
                                M101:AD101,
                                ""),
                            "")
                            =0),
                        0,
                        GEOMEAN(IF(
                            ISNUMBER(M101:AD101),
                            IF(
                                M$4:AD$4=2,
                                M101:AD101,
                                ""),
                            "")))
                )
            )
        )
    )
)</f>
        <v>0</v>
      </c>
      <c r="I101" s="191" cm="1">
        <f t="array" ref="I101">IF(
    SUM(IF(
            ISNUMBER(
                IF(
                    $M$5:$AD$5,
                    (M101:AD101),
                    "")),
            1,
            0))
        =0,
    NA(),
    IF(
        Parameters!$D$15=1,
        IF(
            SUM(--(ISNUMBER(IF($M$5:$AD$5=1,(M101:AD101),""))))&gt;0,
            MAX(IF(
                ISNUMBER(M101:AD101),
                IF(
                    M$5:AD$5=1,
                    M101:AD101,
                    ""),
                "")),
            MAX(IF(
                ISNUMBER(M101:AD101),
                IF(
                    M$5:AD$5=2,
                    M101:AD101,
                    ""),
                ""))
        ),
        IF(
            Parameters!$D$16=1,
            IFERROR(
                AVERAGE(IF(
                    ISNUMBER(M101:AD101),
                    IF(
                        M$5:AD$5=1,
                        M101:AD101,
                        ""),
                    "")),
                AVERAGE(IF(
                    ISNUMBER(M101:AD101),
                    IF(
                        M$5:AD$5=2,
                        M101:AD101,
                        ""),
                    ""))
            ),
            IF(
                Parameters!$D$17=1,
                IFERROR(
                    IF(
                        OR(
                            IF(
                                ISNUMBER(M101:AD101),
                                IF(
                                    M$5:AD$5=1,
                                    M101:AD101,
                                    ""),
                                "")
                            =0),
                        0,
                        GEOMEAN(IF(
                            ISNUMBER(M101:AD101),
                            IF(
                                M$5:AD$5=1,
                                M101:AD101,
                                ""),
                            ""))
                    ),
                    IF(
                        OR(IF(
                            ISNUMBER(M101:AD101),
                            IF(
                                M$5:AD$5=2,
                                M101:AD101,
                                ""),
                            "")
                            =0),
                        0,
                        GEOMEAN(IF(
                            ISNUMBER(M101:AD101),
                            IF(
                                M$5:AD$5=2,
                                M101:AD101,
                                ""),
                            "")))
                )
            )
        )
    )
)</f>
        <v>0</v>
      </c>
      <c r="J101" s="242">
        <v>45103</v>
      </c>
      <c r="K101" s="242">
        <v>45142</v>
      </c>
      <c r="L101" s="91" t="s">
        <v>159</v>
      </c>
      <c r="M101" s="192">
        <v>0</v>
      </c>
      <c r="N101" s="192">
        <v>0</v>
      </c>
      <c r="O101" s="192" t="s">
        <v>409</v>
      </c>
      <c r="P101" s="192">
        <v>0</v>
      </c>
      <c r="Q101" s="192" t="s">
        <v>409</v>
      </c>
      <c r="R101" s="192">
        <v>0</v>
      </c>
      <c r="S101" s="192" t="s">
        <v>409</v>
      </c>
      <c r="T101" s="192" t="s">
        <v>409</v>
      </c>
      <c r="U101" s="192">
        <v>15.7</v>
      </c>
      <c r="V101" s="192" t="s">
        <v>409</v>
      </c>
      <c r="W101" s="192" t="s">
        <v>409</v>
      </c>
      <c r="X101" s="192" t="s">
        <v>409</v>
      </c>
      <c r="Y101" s="192">
        <v>-0.107142857142857</v>
      </c>
      <c r="Z101" s="192" t="s">
        <v>409</v>
      </c>
      <c r="AA101" s="34"/>
      <c r="AB101" s="34"/>
      <c r="AC101" s="192"/>
      <c r="AD101" s="192"/>
      <c r="AE101" s="192"/>
      <c r="AF101" s="192"/>
      <c r="AG101" s="192"/>
      <c r="AH101" s="192"/>
    </row>
    <row r="102" spans="1:34" x14ac:dyDescent="0.2">
      <c r="A102" s="84">
        <v>95</v>
      </c>
      <c r="B102" s="84" t="str">
        <f ca="1"/>
        <v>Israel</v>
      </c>
      <c r="C102" s="84" t="str">
        <f ca="1"/>
        <v>ISR</v>
      </c>
      <c r="D102" s="219" t="str">
        <f ca="1"/>
        <v>MEA           Middle East &amp; North Africa</v>
      </c>
      <c r="E102" s="219" t="str">
        <f ca="1"/>
        <v>NA</v>
      </c>
      <c r="F102" s="190" t="str">
        <f t="shared" ca="1" si="13"/>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$M$4:$AD$4,
                    (M102:AD102),
                    "")),
            1,
            0))
        =0,
    NA(),
    IF(
        Parameters!$D$15=1,
        IF(
            SUM(--(ISNUMBER(IF($M$4:$AD$4=1,(M102:AD102),""))))&gt;0,
            MAX(IF(
                ISNUMBER(M102:AD102),
                IF(
                    M$4:AD$4=1,
                    M102:AD102,
                    ""),
                "")),
            MAX(IF(
                ISNUMBER(M102:AD102),
                IF(
                    M$4:AD$4=2,
                    M102:AD102,
                    ""),
                ""))
        ),
        IF(
            Parameters!$D$16=1,
            IFERROR(
                AVERAGE(IF(
                    ISNUMBER(M102:AD102),
                    IF(
                        M$4:AD$4=1,
                        M102:AD102,
                        ""),
                    "")),
                AVERAGE(IF(
                    ISNUMBER(M102:AD102),
                    IF(
                        M$4:AD$4=2,
                        M102:AD102,
                        ""),
                    ""))
            ),
            IF(
                Parameters!$D$17=1,
                IFERROR(
                    IF(
                        OR(
                            IF(
                                ISNUMBER(M102:AD102),
                                IF(
                                    M$4:AD$4=1,
                                    M102:AD102,
                                    ""),
                                "")
                            =0),
                        0,
                        GEOMEAN(IF(
                            ISNUMBER(M102:AD102),
                            IF(
                                M$4:AD$4=1,
                                M102:AD102,
                                ""),
                            ""))
                    ),
                    IF(
                        OR(IF(
                            ISNUMBER(M102:AD102),
                            IF(
                                M$4:AD$4=2,
                                M102:AD102,
                                ""),
                            "")
                            =0),
                        0,
                        GEOMEAN(IF(
                            ISNUMBER(M102:AD102),
                            IF(
                                M$4:AD$4=2,
                                M102:AD102,
                                ""),
                            "")))
                )
            )
        )
    )
)</f>
        <v>0</v>
      </c>
      <c r="I102" s="191" cm="1">
        <f t="array" ref="I102">IF(
    SUM(IF(
            ISNUMBER(
                IF(
                    $M$5:$AD$5,
                    (M102:AD102),
                    "")),
            1,
            0))
        =0,
    NA(),
    IF(
        Parameters!$D$15=1,
        IF(
            SUM(--(ISNUMBER(IF($M$5:$AD$5=1,(M102:AD102),""))))&gt;0,
            MAX(IF(
                ISNUMBER(M102:AD102),
                IF(
                    M$5:AD$5=1,
                    M102:AD102,
                    ""),
                "")),
            MAX(IF(
                ISNUMBER(M102:AD102),
                IF(
                    M$5:AD$5=2,
                    M102:AD102,
                    ""),
                ""))
        ),
        IF(
            Parameters!$D$16=1,
            IFERROR(
                AVERAGE(IF(
                    ISNUMBER(M102:AD102),
                    IF(
                        M$5:AD$5=1,
                        M102:AD102,
                        ""),
                    "")),
                AVERAGE(IF(
                    ISNUMBER(M102:AD102),
                    IF(
                        M$5:AD$5=2,
                        M102:AD102,
                        ""),
                    ""))
            ),
            IF(
                Parameters!$D$17=1,
                IFERROR(
                    IF(
                        OR(
                            IF(
                                ISNUMBER(M102:AD102),
                                IF(
                                    M$5:AD$5=1,
                                    M102:AD102,
                                    ""),
                                "")
                            =0),
                        0,
                        GEOMEAN(IF(
                            ISNUMBER(M102:AD102),
                            IF(
                                M$5:AD$5=1,
                                M102:AD102,
                                ""),
                            ""))
                    ),
                    IF(
                        OR(IF(
                            ISNUMBER(M102:AD102),
                            IF(
                                M$5:AD$5=2,
                                M102:AD102,
                                ""),
                            "")
                            =0),
                        0,
                        GEOMEAN(IF(
                            ISNUMBER(M102:AD102),
                            IF(
                                M$5:AD$5=2,
                                M102:AD102,
                                ""),
                            "")))
                )
            )
        )
    )
)</f>
        <v>0</v>
      </c>
      <c r="J102" s="242">
        <v>45103</v>
      </c>
      <c r="K102" s="242">
        <v>45201</v>
      </c>
      <c r="L102" s="91" t="s">
        <v>161</v>
      </c>
      <c r="M102" s="192">
        <v>0</v>
      </c>
      <c r="N102" s="192">
        <v>0</v>
      </c>
      <c r="O102" s="192">
        <v>0</v>
      </c>
      <c r="P102" s="192">
        <v>0</v>
      </c>
      <c r="Q102" s="192" t="s">
        <v>409</v>
      </c>
      <c r="R102" s="192">
        <v>0</v>
      </c>
      <c r="S102" s="192">
        <v>0</v>
      </c>
      <c r="T102" s="192" t="s">
        <v>409</v>
      </c>
      <c r="U102" s="192">
        <v>44.1</v>
      </c>
      <c r="V102" s="192">
        <v>-0.35396656375573698</v>
      </c>
      <c r="W102" s="192" t="s">
        <v>409</v>
      </c>
      <c r="X102" s="192" t="s">
        <v>409</v>
      </c>
      <c r="Y102" s="192">
        <v>0</v>
      </c>
      <c r="Z102" s="192">
        <v>-24.999999999999901</v>
      </c>
      <c r="AA102" s="34"/>
      <c r="AB102" s="34"/>
      <c r="AC102" s="192"/>
      <c r="AD102" s="192"/>
      <c r="AE102" s="192"/>
      <c r="AF102" s="192"/>
      <c r="AG102" s="192"/>
      <c r="AH102" s="192"/>
    </row>
    <row r="103" spans="1:34" x14ac:dyDescent="0.2">
      <c r="A103" s="84">
        <v>96</v>
      </c>
      <c r="B103" s="84" t="str">
        <f ca="1"/>
        <v>Italy</v>
      </c>
      <c r="C103" s="84" t="str">
        <f ca="1"/>
        <v>ITA</v>
      </c>
      <c r="D103" s="219" t="str">
        <f ca="1"/>
        <v>ECS           Europe &amp; Central Asia</v>
      </c>
      <c r="E103" s="219" t="str">
        <f ca="1"/>
        <v>NA</v>
      </c>
      <c r="F103" s="190" t="str">
        <f t="shared" ca="1" si="13"/>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$M$4:$AD$4,
                    (M103:AD103),
                    "")),
            1,
            0))
        =0,
    NA(),
    IF(
        Parameters!$D$15=1,
        IF(
            SUM(--(ISNUMBER(IF($M$4:$AD$4=1,(M103:AD103),""))))&gt;0,
            MAX(IF(
                ISNUMBER(M103:AD103),
                IF(
                    M$4:AD$4=1,
                    M103:AD103,
                    ""),
                "")),
            MAX(IF(
                ISNUMBER(M103:AD103),
                IF(
                    M$4:AD$4=2,
                    M103:AD103,
                    ""),
                ""))
        ),
        IF(
            Parameters!$D$16=1,
            IFERROR(
                AVERAGE(IF(
                    ISNUMBER(M103:AD103),
                    IF(
                        M$4:AD$4=1,
                        M103:AD103,
                        ""),
                    "")),
                AVERAGE(IF(
                    ISNUMBER(M103:AD103),
                    IF(
                        M$4:AD$4=2,
                        M103:AD103,
                        ""),
                    ""))
            ),
            IF(
                Parameters!$D$17=1,
                IFERROR(
                    IF(
                        OR(
                            IF(
                                ISNUMBER(M103:AD103),
                                IF(
                                    M$4:AD$4=1,
                                    M103:AD103,
                                    ""),
                                "")
                            =0),
                        0,
                        GEOMEAN(IF(
                            ISNUMBER(M103:AD103),
                            IF(
                                M$4:AD$4=1,
                                M103:AD103,
                                ""),
                            ""))
                    ),
                    IF(
                        OR(IF(
                            ISNUMBER(M103:AD103),
                            IF(
                                M$4:AD$4=2,
                                M103:AD103,
                                ""),
                            "")
                            =0),
                        0,
                        GEOMEAN(IF(
                            ISNUMBER(M103:AD103),
                            IF(
                                M$4:AD$4=2,
                                M103:AD103,
                                ""),
                            "")))
                )
            )
        )
    )
)</f>
        <v>0</v>
      </c>
      <c r="I103" s="191" cm="1">
        <f t="array" ref="I103">IF(
    SUM(IF(
            ISNUMBER(
                IF(
                    $M$5:$AD$5,
                    (M103:AD103),
                    "")),
            1,
            0))
        =0,
    NA(),
    IF(
        Parameters!$D$15=1,
        IF(
            SUM(--(ISNUMBER(IF($M$5:$AD$5=1,(M103:AD103),""))))&gt;0,
            MAX(IF(
                ISNUMBER(M103:AD103),
                IF(
                    M$5:AD$5=1,
                    M103:AD103,
                    ""),
                "")),
            MAX(IF(
                ISNUMBER(M103:AD103),
                IF(
                    M$5:AD$5=2,
                    M103:AD103,
                    ""),
                ""))
        ),
        IF(
            Parameters!$D$16=1,
            IFERROR(
                AVERAGE(IF(
                    ISNUMBER(M103:AD103),
                    IF(
                        M$5:AD$5=1,
                        M103:AD103,
                        ""),
                    "")),
                AVERAGE(IF(
                    ISNUMBER(M103:AD103),
                    IF(
                        M$5:AD$5=2,
                        M103:AD103,
                        ""),
                    ""))
            ),
            IF(
                Parameters!$D$17=1,
                IFERROR(
                    IF(
                        OR(
                            IF(
                                ISNUMBER(M103:AD103),
                                IF(
                                    M$5:AD$5=1,
                                    M103:AD103,
                                    ""),
                                "")
                            =0),
                        0,
                        GEOMEAN(IF(
                            ISNUMBER(M103:AD103),
                            IF(
                                M$5:AD$5=1,
                                M103:AD103,
                                ""),
                            ""))
                    ),
                    IF(
                        OR(IF(
                            ISNUMBER(M103:AD103),
                            IF(
                                M$5:AD$5=2,
                                M103:AD103,
                                ""),
                            "")
                            =0),
                        0,
                        GEOMEAN(IF(
                            ISNUMBER(M103:AD103),
                            IF(
                                M$5:AD$5=2,
                                M103:AD103,
                                ""),
                            "")))
                )
            )
        )
    )
)</f>
        <v>0</v>
      </c>
      <c r="J103" s="242">
        <v>45103</v>
      </c>
      <c r="K103" s="242">
        <v>44966</v>
      </c>
      <c r="L103" s="91" t="s">
        <v>163</v>
      </c>
      <c r="M103" s="192">
        <v>0</v>
      </c>
      <c r="N103" s="192">
        <v>0</v>
      </c>
      <c r="O103" s="192" t="s">
        <v>409</v>
      </c>
      <c r="P103" s="192">
        <v>0</v>
      </c>
      <c r="Q103" s="192" t="s">
        <v>409</v>
      </c>
      <c r="R103" s="192">
        <v>0</v>
      </c>
      <c r="S103" s="192">
        <v>0</v>
      </c>
      <c r="T103" s="192" t="s">
        <v>409</v>
      </c>
      <c r="U103" s="192">
        <v>42.6</v>
      </c>
      <c r="V103" s="192" t="s">
        <v>409</v>
      </c>
      <c r="W103" s="192" t="s">
        <v>409</v>
      </c>
      <c r="X103" s="192" t="s">
        <v>409</v>
      </c>
      <c r="Y103" s="192">
        <v>0</v>
      </c>
      <c r="Z103" s="192">
        <v>-100</v>
      </c>
      <c r="AA103" s="34"/>
      <c r="AB103" s="34"/>
      <c r="AC103" s="192"/>
      <c r="AD103" s="192"/>
      <c r="AE103" s="192"/>
      <c r="AF103" s="192"/>
      <c r="AG103" s="192"/>
      <c r="AH103" s="192"/>
    </row>
    <row r="104" spans="1:34" x14ac:dyDescent="0.2">
      <c r="A104" s="84">
        <v>97</v>
      </c>
      <c r="B104" s="84" t="str">
        <f ca="1"/>
        <v>Jamaica</v>
      </c>
      <c r="C104" s="84" t="str">
        <f ca="1"/>
        <v>JAM</v>
      </c>
      <c r="D104" s="219" t="str">
        <f ca="1"/>
        <v>LCN           Latin America &amp; Caribbean</v>
      </c>
      <c r="E104" s="219" t="str">
        <f ca="1"/>
        <v>IBRD</v>
      </c>
      <c r="F104" s="190" t="str">
        <f t="shared" ca="1" si="13"/>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0.51438986253190977</v>
      </c>
      <c r="H104" s="80" cm="1">
        <f t="array" ref="H104">IF(
    SUM(IF(
            ISNUMBER(
                IF(
                    $M$4:$AD$4,
                    (M104:AD104),
                    "")),
            1,
            0))
        =0,
    NA(),
    IF(
        Parameters!$D$15=1,
        IF(
            SUM(--(ISNUMBER(IF($M$4:$AD$4=1,(M104:AD104),""))))&gt;0,
            MAX(IF(
                ISNUMBER(M104:AD104),
                IF(
                    M$4:AD$4=1,
                    M104:AD104,
                    ""),
                "")),
            MAX(IF(
                ISNUMBER(M104:AD104),
                IF(
                    M$4:AD$4=2,
                    M104:AD104,
                    ""),
                ""))
        ),
        IF(
            Parameters!$D$16=1,
            IFERROR(
                AVERAGE(IF(
                    ISNUMBER(M104:AD104),
                    IF(
                        M$4:AD$4=1,
                        M104:AD104,
                        ""),
                    "")),
                AVERAGE(IF(
                    ISNUMBER(M104:AD104),
                    IF(
                        M$4:AD$4=2,
                        M104:AD104,
                        ""),
                    ""))
            ),
            IF(
                Parameters!$D$17=1,
                IFERROR(
                    IF(
                        OR(
                            IF(
                                ISNUMBER(M104:AD104),
                                IF(
                                    M$4:AD$4=1,
                                    M104:AD104,
                                    ""),
                                "")
                            =0),
                        0,
                        GEOMEAN(IF(
                            ISNUMBER(M104:AD104),
                            IF(
                                M$4:AD$4=1,
                                M104:AD104,
                                ""),
                            ""))
                    ),
                    IF(
                        OR(IF(
                            ISNUMBER(M104:AD104),
                            IF(
                                M$4:AD$4=2,
                                M104:AD104,
                                ""),
                            "")
                            =0),
                        0,
                        GEOMEAN(IF(
                            ISNUMBER(M104:AD104),
                            IF(
                                M$4:AD$4=2,
                                M104:AD104,
                                ""),
                            "")))
                )
            )
        )
    )
)</f>
        <v>2.64596930675597E-2</v>
      </c>
      <c r="I104" s="191" cm="1">
        <f t="array" ref="I104">IF(
    SUM(IF(
            ISNUMBER(
                IF(
                    $M$5:$AD$5,
                    (M104:AD104),
                    "")),
            1,
            0))
        =0,
    NA(),
    IF(
        Parameters!$D$15=1,
        IF(
            SUM(--(ISNUMBER(IF($M$5:$AD$5=1,(M104:AD104),""))))&gt;0,
            MAX(IF(
                ISNUMBER(M104:AD104),
                IF(
                    M$5:AD$5=1,
                    M104:AD104,
                    ""),
                "")),
            MAX(IF(
                ISNUMBER(M104:AD104),
                IF(
                    M$5:AD$5=2,
                    M104:AD104,
                    ""),
                ""))
        ),
        IF(
            Parameters!$D$16=1,
            IFERROR(
                AVERAGE(IF(
                    ISNUMBER(M104:AD104),
                    IF(
                        M$5:AD$5=1,
                        M104:AD104,
                        ""),
                    "")),
                AVERAGE(IF(
                    ISNUMBER(M104:AD104),
                    IF(
                        M$5:AD$5=2,
                        M104:AD104,
                        ""),
                    ""))
            ),
            IF(
                Parameters!$D$17=1,
                IFERROR(
                    IF(
                        OR(
                            IF(
                                ISNUMBER(M104:AD104),
                                IF(
                                    M$5:AD$5=1,
                                    M104:AD104,
                                    ""),
                                "")
                            =0),
                        0,
                        GEOMEAN(IF(
                            ISNUMBER(M104:AD104),
                            IF(
                                M$5:AD$5=1,
                                M104:AD104,
                                ""),
                            ""))
                    ),
                    IF(
                        OR(IF(
                            ISNUMBER(M104:AD104),
                            IF(
                                M$5:AD$5=2,
                                M104:AD104,
                                ""),
                            "")
                            =0),
                        0,
                        GEOMEAN(IF(
                            ISNUMBER(M104:AD104),
                            IF(
                                M$5:AD$5=2,
                                M104:AD104,
                                ""),
                            "")))
                )
            )
        )
    )
)</f>
        <v>10</v>
      </c>
      <c r="J104" s="242">
        <v>45103</v>
      </c>
      <c r="K104" s="242">
        <v>45203</v>
      </c>
      <c r="L104" s="91" t="s">
        <v>165</v>
      </c>
      <c r="M104" s="192">
        <v>0</v>
      </c>
      <c r="N104" s="192">
        <v>2.64596930675597E-2</v>
      </c>
      <c r="O104" s="192">
        <v>10</v>
      </c>
      <c r="P104" s="192">
        <v>0</v>
      </c>
      <c r="Q104" s="192" t="s">
        <v>409</v>
      </c>
      <c r="R104" s="192">
        <v>0</v>
      </c>
      <c r="S104" s="192">
        <v>10</v>
      </c>
      <c r="T104" s="192" t="s">
        <v>409</v>
      </c>
      <c r="U104" s="192">
        <v>61.9</v>
      </c>
      <c r="V104" s="192">
        <v>1.262750303692</v>
      </c>
      <c r="W104" s="192" t="s">
        <v>409</v>
      </c>
      <c r="X104" s="192" t="s">
        <v>409</v>
      </c>
      <c r="Y104" s="192">
        <v>0</v>
      </c>
      <c r="Z104" s="192">
        <v>28.275862068965498</v>
      </c>
      <c r="AA104" s="34"/>
      <c r="AB104" s="34"/>
      <c r="AC104" s="192"/>
      <c r="AD104" s="192"/>
      <c r="AE104" s="192"/>
      <c r="AF104" s="192"/>
      <c r="AG104" s="192"/>
      <c r="AH104" s="192"/>
    </row>
    <row r="105" spans="1:34" x14ac:dyDescent="0.2">
      <c r="A105" s="84">
        <v>98</v>
      </c>
      <c r="B105" s="84" t="str">
        <f ca="1"/>
        <v>Jordan</v>
      </c>
      <c r="C105" s="84" t="str">
        <f ca="1"/>
        <v>JOR</v>
      </c>
      <c r="D105" s="219" t="str">
        <f ca="1"/>
        <v>MEA           Middle East &amp; North Africa</v>
      </c>
      <c r="E105" s="219" t="str">
        <f ca="1"/>
        <v>IBRD</v>
      </c>
      <c r="F105" s="190" t="str">
        <f t="shared" ca="1" si="13"/>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$M$4:$AD$4,
                    (M105:AD105),
                    "")),
            1,
            0))
        =0,
    NA(),
    IF(
        Parameters!$D$15=1,
        IF(
            SUM(--(ISNUMBER(IF($M$4:$AD$4=1,(M105:AD105),""))))&gt;0,
            MAX(IF(
                ISNUMBER(M105:AD105),
                IF(
                    M$4:AD$4=1,
                    M105:AD105,
                    ""),
                "")),
            MAX(IF(
                ISNUMBER(M105:AD105),
                IF(
                    M$4:AD$4=2,
                    M105:AD105,
                    ""),
                ""))
        ),
        IF(
            Parameters!$D$16=1,
            IFERROR(
                AVERAGE(IF(
                    ISNUMBER(M105:AD105),
                    IF(
                        M$4:AD$4=1,
                        M105:AD105,
                        ""),
                    "")),
                AVERAGE(IF(
                    ISNUMBER(M105:AD105),
                    IF(
                        M$4:AD$4=2,
                        M105:AD105,
                        ""),
                    ""))
            ),
            IF(
                Parameters!$D$17=1,
                IFERROR(
                    IF(
                        OR(
                            IF(
                                ISNUMBER(M105:AD105),
                                IF(
                                    M$4:AD$4=1,
                                    M105:AD105,
                                    ""),
                                "")
                            =0),
                        0,
                        GEOMEAN(IF(
                            ISNUMBER(M105:AD105),
                            IF(
                                M$4:AD$4=1,
                                M105:AD105,
                                ""),
                            ""))
                    ),
                    IF(
                        OR(IF(
                            ISNUMBER(M105:AD105),
                            IF(
                                M$4:AD$4=2,
                                M105:AD105,
                                ""),
                            "")
                            =0),
                        0,
                        GEOMEAN(IF(
                            ISNUMBER(M105:AD105),
                            IF(
                                M$4:AD$4=2,
                                M105:AD105,
                                ""),
                            "")))
                )
            )
        )
    )
)</f>
        <v>3.069324395837</v>
      </c>
      <c r="I105" s="191" cm="1">
        <f t="array" ref="I105">IF(
    SUM(IF(
            ISNUMBER(
                IF(
                    $M$5:$AD$5,
                    (M105:AD105),
                    "")),
            1,
            0))
        =0,
    NA(),
    IF(
        Parameters!$D$15=1,
        IF(
            SUM(--(ISNUMBER(IF($M$5:$AD$5=1,(M105:AD105),""))))&gt;0,
            MAX(IF(
                ISNUMBER(M105:AD105),
                IF(
                    M$5:AD$5=1,
                    M105:AD105,
                    ""),
                "")),
            MAX(IF(
                ISNUMBER(M105:AD105),
                IF(
                    M$5:AD$5=2,
                    M105:AD105,
                    ""),
                ""))
        ),
        IF(
            Parameters!$D$16=1,
            IFERROR(
                AVERAGE(IF(
                    ISNUMBER(M105:AD105),
                    IF(
                        M$5:AD$5=1,
                        M105:AD105,
                        ""),
                    "")),
                AVERAGE(IF(
                    ISNUMBER(M105:AD105),
                    IF(
                        M$5:AD$5=2,
                        M105:AD105,
                        ""),
                    ""))
            ),
            IF(
                Parameters!$D$17=1,
                IFERROR(
                    IF(
                        OR(
                            IF(
                                ISNUMBER(M105:AD105),
                                IF(
                                    M$5:AD$5=1,
                                    M105:AD105,
                                    ""),
                                "")
                            =0),
                        0,
                        GEOMEAN(IF(
                            ISNUMBER(M105:AD105),
                            IF(
                                M$5:AD$5=1,
                                M105:AD105,
                                ""),
                            ""))
                    ),
                    IF(
                        OR(IF(
                            ISNUMBER(M105:AD105),
                            IF(
                                M$5:AD$5=2,
                                M105:AD105,
                                ""),
                            "")
                            =0),
                        0,
                        GEOMEAN(IF(
                            ISNUMBER(M105:AD105),
                            IF(
                                M$5:AD$5=2,
                                M105:AD105,
                                ""),
                            "")))
                )
            )
        )
    )
)</f>
        <v>0</v>
      </c>
      <c r="J105" s="242">
        <v>45103</v>
      </c>
      <c r="K105" s="242">
        <v>45169</v>
      </c>
      <c r="L105" s="91" t="s">
        <v>167</v>
      </c>
      <c r="M105" s="192">
        <v>0</v>
      </c>
      <c r="N105" s="192">
        <v>3.069324395837</v>
      </c>
      <c r="O105" s="192" t="s">
        <v>409</v>
      </c>
      <c r="P105" s="192">
        <v>0</v>
      </c>
      <c r="Q105" s="192" t="s">
        <v>409</v>
      </c>
      <c r="R105" s="192">
        <v>0</v>
      </c>
      <c r="S105" s="192">
        <v>0</v>
      </c>
      <c r="T105" s="192" t="s">
        <v>409</v>
      </c>
      <c r="U105" s="192">
        <v>75.7</v>
      </c>
      <c r="V105" s="192" t="s">
        <v>409</v>
      </c>
      <c r="W105" s="192" t="s">
        <v>409</v>
      </c>
      <c r="X105" s="192" t="s">
        <v>409</v>
      </c>
      <c r="Y105" s="192">
        <v>0</v>
      </c>
      <c r="Z105" s="192">
        <v>-100</v>
      </c>
      <c r="AA105" s="34"/>
      <c r="AB105" s="34"/>
      <c r="AC105" s="192"/>
      <c r="AD105" s="192"/>
      <c r="AE105" s="192"/>
      <c r="AF105" s="192"/>
      <c r="AG105" s="192"/>
      <c r="AH105" s="192"/>
    </row>
    <row r="106" spans="1:34" x14ac:dyDescent="0.2">
      <c r="A106" s="84">
        <v>99</v>
      </c>
      <c r="B106" s="84" t="str">
        <f ca="1"/>
        <v>Japan</v>
      </c>
      <c r="C106" s="84" t="str">
        <f ca="1"/>
        <v>JPN</v>
      </c>
      <c r="D106" s="219" t="str">
        <f ca="1"/>
        <v>EAS           East Asia &amp; Pacific</v>
      </c>
      <c r="E106" s="219" t="str">
        <f ca="1"/>
        <v>NA</v>
      </c>
      <c r="F106" s="190" t="str">
        <f t="shared" ca="1" si="13"/>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$M$4:$AD$4,
                    (M106:AD106),
                    "")),
            1,
            0))
        =0,
    NA(),
    IF(
        Parameters!$D$15=1,
        IF(
            SUM(--(ISNUMBER(IF($M$4:$AD$4=1,(M106:AD106),""))))&gt;0,
            MAX(IF(
                ISNUMBER(M106:AD106),
                IF(
                    M$4:AD$4=1,
                    M106:AD106,
                    ""),
                "")),
            MAX(IF(
                ISNUMBER(M106:AD106),
                IF(
                    M$4:AD$4=2,
                    M106:AD106,
                    ""),
                ""))
        ),
        IF(
            Parameters!$D$16=1,
            IFERROR(
                AVERAGE(IF(
                    ISNUMBER(M106:AD106),
                    IF(
                        M$4:AD$4=1,
                        M106:AD106,
                        ""),
                    "")),
                AVERAGE(IF(
                    ISNUMBER(M106:AD106),
                    IF(
                        M$4:AD$4=2,
                        M106:AD106,
                        ""),
                    ""))
            ),
            IF(
                Parameters!$D$17=1,
                IFERROR(
                    IF(
                        OR(
                            IF(
                                ISNUMBER(M106:AD106),
                                IF(
                                    M$4:AD$4=1,
                                    M106:AD106,
                                    ""),
                                "")
                            =0),
                        0,
                        GEOMEAN(IF(
                            ISNUMBER(M106:AD106),
                            IF(
                                M$4:AD$4=1,
                                M106:AD106,
                                ""),
                            ""))
                    ),
                    IF(
                        OR(IF(
                            ISNUMBER(M106:AD106),
                            IF(
                                M$4:AD$4=2,
                                M106:AD106,
                                ""),
                            "")
                            =0),
                        0,
                        GEOMEAN(IF(
                            ISNUMBER(M106:AD106),
                            IF(
                                M$4:AD$4=2,
                                M106:AD106,
                                ""),
                            "")))
                )
            )
        )
    )
)</f>
        <v>0</v>
      </c>
      <c r="I106" s="191" cm="1">
        <f t="array" ref="I106">IF(
    SUM(IF(
            ISNUMBER(
                IF(
                    $M$5:$AD$5,
                    (M106:AD106),
                    "")),
            1,
            0))
        =0,
    NA(),
    IF(
        Parameters!$D$15=1,
        IF(
            SUM(--(ISNUMBER(IF($M$5:$AD$5=1,(M106:AD106),""))))&gt;0,
            MAX(IF(
                ISNUMBER(M106:AD106),
                IF(
                    M$5:AD$5=1,
                    M106:AD106,
                    ""),
                "")),
            MAX(IF(
                ISNUMBER(M106:AD106),
                IF(
                    M$5:AD$5=2,
                    M106:AD106,
                    ""),
                ""))
        ),
        IF(
            Parameters!$D$16=1,
            IFERROR(
                AVERAGE(IF(
                    ISNUMBER(M106:AD106),
                    IF(
                        M$5:AD$5=1,
                        M106:AD106,
                        ""),
                    "")),
                AVERAGE(IF(
                    ISNUMBER(M106:AD106),
                    IF(
                        M$5:AD$5=2,
                        M106:AD106,
                        ""),
                    ""))
            ),
            IF(
                Parameters!$D$17=1,
                IFERROR(
                    IF(
                        OR(
                            IF(
                                ISNUMBER(M106:AD106),
                                IF(
                                    M$5:AD$5=1,
                                    M106:AD106,
                                    ""),
                                "")
                            =0),
                        0,
                        GEOMEAN(IF(
                            ISNUMBER(M106:AD106),
                            IF(
                                M$5:AD$5=1,
                                M106:AD106,
                                ""),
                            ""))
                    ),
                    IF(
                        OR(IF(
                            ISNUMBER(M106:AD106),
                            IF(
                                M$5:AD$5=2,
                                M106:AD106,
                                ""),
                            "")
                            =0),
                        0,
                        GEOMEAN(IF(
                            ISNUMBER(M106:AD106),
                            IF(
                                M$5:AD$5=2,
                                M106:AD106,
                                ""),
                            "")))
                )
            )
        )
    )
)</f>
        <v>0</v>
      </c>
      <c r="J106" s="242">
        <v>45103</v>
      </c>
      <c r="K106" s="242">
        <v>44860</v>
      </c>
      <c r="L106" s="91" t="s">
        <v>169</v>
      </c>
      <c r="M106" s="192">
        <v>0</v>
      </c>
      <c r="N106" s="192">
        <v>0</v>
      </c>
      <c r="O106" s="192" t="s">
        <v>409</v>
      </c>
      <c r="P106" s="192">
        <v>0</v>
      </c>
      <c r="Q106" s="192" t="s">
        <v>409</v>
      </c>
      <c r="R106" s="192">
        <v>0</v>
      </c>
      <c r="S106" s="192" t="s">
        <v>409</v>
      </c>
      <c r="T106" s="192" t="s">
        <v>409</v>
      </c>
      <c r="U106" s="192">
        <v>30.5</v>
      </c>
      <c r="V106" s="192" t="s">
        <v>409</v>
      </c>
      <c r="W106" s="192" t="s">
        <v>409</v>
      </c>
      <c r="X106" s="192" t="s">
        <v>409</v>
      </c>
      <c r="Y106" s="192">
        <v>0</v>
      </c>
      <c r="Z106" s="192" t="s">
        <v>409</v>
      </c>
      <c r="AA106" s="34"/>
      <c r="AB106" s="34"/>
      <c r="AC106" s="192"/>
      <c r="AD106" s="192"/>
      <c r="AE106" s="192"/>
      <c r="AF106" s="192"/>
      <c r="AG106" s="192"/>
      <c r="AH106" s="192"/>
    </row>
    <row r="107" spans="1:34" x14ac:dyDescent="0.2">
      <c r="A107" s="84">
        <v>100</v>
      </c>
      <c r="B107" s="84" t="str">
        <f ca="1"/>
        <v>Kazakhstan</v>
      </c>
      <c r="C107" s="84" t="str">
        <f ca="1"/>
        <v>KAZ</v>
      </c>
      <c r="D107" s="219" t="str">
        <f ca="1"/>
        <v>ECS           Europe &amp; Central Asia</v>
      </c>
      <c r="E107" s="219" t="str">
        <f ca="1"/>
        <v>IBRD</v>
      </c>
      <c r="F107" s="190" t="str">
        <f t="shared" ca="1" si="13"/>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$M$4:$AD$4,
                    (M107:AD107),
                    "")),
            1,
            0))
        =0,
    NA(),
    IF(
        Parameters!$D$15=1,
        IF(
            SUM(--(ISNUMBER(IF($M$4:$AD$4=1,(M107:AD107),""))))&gt;0,
            MAX(IF(
                ISNUMBER(M107:AD107),
                IF(
                    M$4:AD$4=1,
                    M107:AD107,
                    ""),
                "")),
            MAX(IF(
                ISNUMBER(M107:AD107),
                IF(
                    M$4:AD$4=2,
                    M107:AD107,
                    ""),
                ""))
        ),
        IF(
            Parameters!$D$16=1,
            IFERROR(
                AVERAGE(IF(
                    ISNUMBER(M107:AD107),
                    IF(
                        M$4:AD$4=1,
                        M107:AD107,
                        ""),
                    "")),
                AVERAGE(IF(
                    ISNUMBER(M107:AD107),
                    IF(
                        M$4:AD$4=2,
                        M107:AD107,
                        ""),
                    ""))
            ),
            IF(
                Parameters!$D$17=1,
                IFERROR(
                    IF(
                        OR(
                            IF(
                                ISNUMBER(M107:AD107),
                                IF(
                                    M$4:AD$4=1,
                                    M107:AD107,
                                    ""),
                                "")
                            =0),
                        0,
                        GEOMEAN(IF(
                            ISNUMBER(M107:AD107),
                            IF(
                                M$4:AD$4=1,
                                M107:AD107,
                                ""),
                            ""))
                    ),
                    IF(
                        OR(IF(
                            ISNUMBER(M107:AD107),
                            IF(
                                M$4:AD$4=2,
                                M107:AD107,
                                ""),
                            "")
                            =0),
                        0,
                        GEOMEAN(IF(
                            ISNUMBER(M107:AD107),
                            IF(
                                M$4:AD$4=2,
                                M107:AD107,
                                ""),
                            "")))
                )
            )
        )
    )
)</f>
        <v>0</v>
      </c>
      <c r="I107" s="191" cm="1">
        <f t="array" ref="I107">IF(
    SUM(IF(
            ISNUMBER(
                IF(
                    $M$5:$AD$5,
                    (M107:AD107),
                    "")),
            1,
            0))
        =0,
    NA(),
    IF(
        Parameters!$D$15=1,
        IF(
            SUM(--(ISNUMBER(IF($M$5:$AD$5=1,(M107:AD107),""))))&gt;0,
            MAX(IF(
                ISNUMBER(M107:AD107),
                IF(
                    M$5:AD$5=1,
                    M107:AD107,
                    ""),
                "")),
            MAX(IF(
                ISNUMBER(M107:AD107),
                IF(
                    M$5:AD$5=2,
                    M107:AD107,
                    ""),
                ""))
        ),
        IF(
            Parameters!$D$16=1,
            IFERROR(
                AVERAGE(IF(
                    ISNUMBER(M107:AD107),
                    IF(
                        M$5:AD$5=1,
                        M107:AD107,
                        ""),
                    "")),
                AVERAGE(IF(
                    ISNUMBER(M107:AD107),
                    IF(
                        M$5:AD$5=2,
                        M107:AD107,
                        ""),
                    ""))
            ),
            IF(
                Parameters!$D$17=1,
                IFERROR(
                    IF(
                        OR(
                            IF(
                                ISNUMBER(M107:AD107),
                                IF(
                                    M$5:AD$5=1,
                                    M107:AD107,
                                    ""),
                                "")
                            =0),
                        0,
                        GEOMEAN(IF(
                            ISNUMBER(M107:AD107),
                            IF(
                                M$5:AD$5=1,
                                M107:AD107,
                                ""),
                            ""))
                    ),
                    IF(
                        OR(IF(
                            ISNUMBER(M107:AD107),
                            IF(
                                M$5:AD$5=2,
                                M107:AD107,
                                ""),
                            "")
                            =0),
                        0,
                        GEOMEAN(IF(
                            ISNUMBER(M107:AD107),
                            IF(
                                M$5:AD$5=2,
                                M107:AD107,
                                ""),
                            "")))
                )
            )
        )
    )
)</f>
        <v>0</v>
      </c>
      <c r="J107" s="242">
        <v>45103</v>
      </c>
      <c r="K107" s="242">
        <v>45181</v>
      </c>
      <c r="L107" s="91" t="s">
        <v>171</v>
      </c>
      <c r="M107" s="192">
        <v>0</v>
      </c>
      <c r="N107" s="192">
        <v>0</v>
      </c>
      <c r="O107" s="192" t="s">
        <v>409</v>
      </c>
      <c r="P107" s="192">
        <v>0</v>
      </c>
      <c r="Q107" s="192" t="s">
        <v>409</v>
      </c>
      <c r="R107" s="192">
        <v>0</v>
      </c>
      <c r="S107" s="192">
        <v>0</v>
      </c>
      <c r="T107" s="192" t="s">
        <v>409</v>
      </c>
      <c r="U107" s="192">
        <v>60.6</v>
      </c>
      <c r="V107" s="192" t="s">
        <v>409</v>
      </c>
      <c r="W107" s="192" t="s">
        <v>409</v>
      </c>
      <c r="X107" s="192" t="s">
        <v>409</v>
      </c>
      <c r="Y107" s="192">
        <v>0</v>
      </c>
      <c r="Z107" s="192">
        <v>-100</v>
      </c>
      <c r="AA107" s="34"/>
      <c r="AB107" s="34"/>
      <c r="AC107" s="192"/>
      <c r="AD107" s="192"/>
      <c r="AE107" s="192"/>
      <c r="AF107" s="192"/>
      <c r="AG107" s="192"/>
      <c r="AH107" s="192"/>
    </row>
    <row r="108" spans="1:34" x14ac:dyDescent="0.2">
      <c r="A108" s="84">
        <v>101</v>
      </c>
      <c r="B108" s="84" t="str">
        <f ca="1"/>
        <v>Kenya</v>
      </c>
      <c r="C108" s="84" t="str">
        <f ca="1"/>
        <v>KEN</v>
      </c>
      <c r="D108" s="219" t="str">
        <f ca="1"/>
        <v>SSF           Sub-Saharan Africa</v>
      </c>
      <c r="E108" s="219" t="str">
        <f ca="1"/>
        <v>Blend</v>
      </c>
      <c r="F108" s="190" t="str">
        <f t="shared" ca="1" si="13"/>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7.5745253625662974</v>
      </c>
      <c r="H108" s="80" cm="1">
        <f t="array" ref="H108">IF(
    SUM(IF(
            ISNUMBER(
                IF(
                    $M$4:$AD$4,
                    (M108:AD108),
                    "")),
            1,
            0))
        =0,
    NA(),
    IF(
        Parameters!$D$15=1,
        IF(
            SUM(--(ISNUMBER(IF($M$4:$AD$4=1,(M108:AD108),""))))&gt;0,
            MAX(IF(
                ISNUMBER(M108:AD108),
                IF(
                    M$4:AD$4=1,
                    M108:AD108,
                    ""),
                "")),
            MAX(IF(
                ISNUMBER(M108:AD108),
                IF(
                    M$4:AD$4=2,
                    M108:AD108,
                    ""),
                ""))
        ),
        IF(
            Parameters!$D$16=1,
            IFERROR(
                AVERAGE(IF(
                    ISNUMBER(M108:AD108),
                    IF(
                        M$4:AD$4=1,
                        M108:AD108,
                        ""),
                    "")),
                AVERAGE(IF(
                    ISNUMBER(M108:AD108),
                    IF(
                        M$4:AD$4=2,
                        M108:AD108,
                        ""),
                    ""))
            ),
            IF(
                Parameters!$D$17=1,
                IFERROR(
                    IF(
                        OR(
                            IF(
                                ISNUMBER(M108:AD108),
                                IF(
                                    M$4:AD$4=1,
                                    M108:AD108,
                                    ""),
                                "")
                            =0),
                        0,
                        GEOMEAN(IF(
                            ISNUMBER(M108:AD108),
                            IF(
                                M$4:AD$4=1,
                                M108:AD108,
                                ""),
                            ""))
                    ),
                    IF(
                        OR(IF(
                            ISNUMBER(M108:AD108),
                            IF(
                                M$4:AD$4=2,
                                M108:AD108,
                                ""),
                            "")
                            =0),
                        0,
                        GEOMEAN(IF(
                            ISNUMBER(M108:AD108),
                            IF(
                                M$4:AD$4=2,
                                M108:AD108,
                                ""),
                            "")))
                )
            )
        )
    )
)</f>
        <v>5.7373434468160101</v>
      </c>
      <c r="I108" s="191" cm="1">
        <f t="array" ref="I108">IF(
    SUM(IF(
            ISNUMBER(
                IF(
                    $M$5:$AD$5,
                    (M108:AD108),
                    "")),
            1,
            0))
        =0,
    NA(),
    IF(
        Parameters!$D$15=1,
        IF(
            SUM(--(ISNUMBER(IF($M$5:$AD$5=1,(M108:AD108),""))))&gt;0,
            MAX(IF(
                ISNUMBER(M108:AD108),
                IF(
                    M$5:AD$5=1,
                    M108:AD108,
                    ""),
                "")),
            MAX(IF(
                ISNUMBER(M108:AD108),
                IF(
                    M$5:AD$5=2,
                    M108:AD108,
                    ""),
                ""))
        ),
        IF(
            Parameters!$D$16=1,
            IFERROR(
                AVERAGE(IF(
                    ISNUMBER(M108:AD108),
                    IF(
                        M$5:AD$5=1,
                        M108:AD108,
                        ""),
                    "")),
                AVERAGE(IF(
                    ISNUMBER(M108:AD108),
                    IF(
                        M$5:AD$5=2,
                        M108:AD108,
                        ""),
                    ""))
            ),
            IF(
                Parameters!$D$17=1,
                IFERROR(
                    IF(
                        OR(
                            IF(
                                ISNUMBER(M108:AD108),
                                IF(
                                    M$5:AD$5=1,
                                    M108:AD108,
                                    ""),
                                "")
                            =0),
                        0,
                        GEOMEAN(IF(
                            ISNUMBER(M108:AD108),
                            IF(
                                M$5:AD$5=1,
                                M108:AD108,
                                ""),
                            ""))
                    ),
                    IF(
                        OR(IF(
                            ISNUMBER(M108:AD108),
                            IF(
                                M$5:AD$5=2,
                                M108:AD108,
                                ""),
                            "")
                            =0),
                        0,
                        GEOMEAN(IF(
                            ISNUMBER(M108:AD108),
                            IF(
                                M$5:AD$5=2,
                                M108:AD108,
                                ""),
                            "")))
                )
            )
        )
    )
)</f>
        <v>10</v>
      </c>
      <c r="J108" s="242">
        <v>45103</v>
      </c>
      <c r="K108" s="242">
        <v>45188</v>
      </c>
      <c r="L108" s="91" t="s">
        <v>173</v>
      </c>
      <c r="M108" s="192">
        <v>0</v>
      </c>
      <c r="N108" s="192">
        <v>5.7373434468160101</v>
      </c>
      <c r="O108" s="192">
        <v>10</v>
      </c>
      <c r="P108" s="192">
        <v>0</v>
      </c>
      <c r="Q108" s="192" t="s">
        <v>409</v>
      </c>
      <c r="R108" s="192">
        <v>0</v>
      </c>
      <c r="S108" s="192">
        <v>2.0111731843575398</v>
      </c>
      <c r="T108" s="192" t="s">
        <v>409</v>
      </c>
      <c r="U108" s="192">
        <v>87.8</v>
      </c>
      <c r="V108" s="192">
        <v>1.5413898589635</v>
      </c>
      <c r="W108" s="192" t="s">
        <v>409</v>
      </c>
      <c r="X108" s="192" t="s">
        <v>409</v>
      </c>
      <c r="Y108" s="192">
        <v>0</v>
      </c>
      <c r="Z108" s="192">
        <v>5.0279329608938497</v>
      </c>
      <c r="AA108" s="34"/>
      <c r="AB108" s="34"/>
      <c r="AC108" s="192"/>
      <c r="AD108" s="192"/>
      <c r="AE108" s="192"/>
      <c r="AF108" s="192"/>
      <c r="AG108" s="192"/>
      <c r="AH108" s="192"/>
    </row>
    <row r="109" spans="1:34" x14ac:dyDescent="0.2">
      <c r="A109" s="84">
        <v>102</v>
      </c>
      <c r="B109" s="84" t="str">
        <f ca="1"/>
        <v>Kyrgyz Republic</v>
      </c>
      <c r="C109" s="84" t="str">
        <f ca="1"/>
        <v>KGZ</v>
      </c>
      <c r="D109" s="219" t="str">
        <f ca="1"/>
        <v>ECS           Europe &amp; Central Asia</v>
      </c>
      <c r="E109" s="219" t="str">
        <f ca="1"/>
        <v>IDA</v>
      </c>
      <c r="F109" s="190" t="str">
        <f t="shared" ca="1" si="13"/>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3.2989579802968585</v>
      </c>
      <c r="H109" s="80" cm="1">
        <f t="array" ref="H109">IF(
    SUM(IF(
            ISNUMBER(
                IF(
                    $M$4:$AD$4,
                    (M109:AD109),
                    "")),
            1,
            0))
        =0,
    NA(),
    IF(
        Parameters!$D$15=1,
        IF(
            SUM(--(ISNUMBER(IF($M$4:$AD$4=1,(M109:AD109),""))))&gt;0,
            MAX(IF(
                ISNUMBER(M109:AD109),
                IF(
                    M$4:AD$4=1,
                    M109:AD109,
                    ""),
                "")),
            MAX(IF(
                ISNUMBER(M109:AD109),
                IF(
                    M$4:AD$4=2,
                    M109:AD109,
                    ""),
                ""))
        ),
        IF(
            Parameters!$D$16=1,
            IFERROR(
                AVERAGE(IF(
                    ISNUMBER(M109:AD109),
                    IF(
                        M$4:AD$4=1,
                        M109:AD109,
                        ""),
                    "")),
                AVERAGE(IF(
                    ISNUMBER(M109:AD109),
                    IF(
                        M$4:AD$4=2,
                        M109:AD109,
                        ""),
                    ""))
            ),
            IF(
                Parameters!$D$17=1,
                IFERROR(
                    IF(
                        OR(
                            IF(
                                ISNUMBER(M109:AD109),
                                IF(
                                    M$4:AD$4=1,
                                    M109:AD109,
                                    ""),
                                "")
                            =0),
                        0,
                        GEOMEAN(IF(
                            ISNUMBER(M109:AD109),
                            IF(
                                M$4:AD$4=1,
                                M109:AD109,
                                ""),
                            ""))
                    ),
                    IF(
                        OR(IF(
                            ISNUMBER(M109:AD109),
                            IF(
                                M$4:AD$4=2,
                                M109:AD109,
                                ""),
                            "")
                            =0),
                        0,
                        GEOMEAN(IF(
                            ISNUMBER(M109:AD109),
                            IF(
                                M$4:AD$4=2,
                                M109:AD109,
                                ""),
                            "")))
                )
            )
        )
    )
)</f>
        <v>3.0472746516140301</v>
      </c>
      <c r="I109" s="191" cm="1">
        <f t="array" ref="I109">IF(
    SUM(IF(
            ISNUMBER(
                IF(
                    $M$5:$AD$5,
                    (M109:AD109),
                    "")),
            1,
            0))
        =0,
    NA(),
    IF(
        Parameters!$D$15=1,
        IF(
            SUM(--(ISNUMBER(IF($M$5:$AD$5=1,(M109:AD109),""))))&gt;0,
            MAX(IF(
                ISNUMBER(M109:AD109),
                IF(
                    M$5:AD$5=1,
                    M109:AD109,
                    ""),
                "")),
            MAX(IF(
                ISNUMBER(M109:AD109),
                IF(
                    M$5:AD$5=2,
                    M109:AD109,
                    ""),
                ""))
        ),
        IF(
            Parameters!$D$16=1,
            IFERROR(
                AVERAGE(IF(
                    ISNUMBER(M109:AD109),
                    IF(
                        M$5:AD$5=1,
                        M109:AD109,
                        ""),
                    "")),
                AVERAGE(IF(
                    ISNUMBER(M109:AD109),
                    IF(
                        M$5:AD$5=2,
                        M109:AD109,
                        ""),
                    ""))
            ),
            IF(
                Parameters!$D$17=1,
                IFERROR(
                    IF(
                        OR(
                            IF(
                                ISNUMBER(M109:AD109),
                                IF(
                                    M$5:AD$5=1,
                                    M109:AD109,
                                    ""),
                                "")
                            =0),
                        0,
                        GEOMEAN(IF(
                            ISNUMBER(M109:AD109),
                            IF(
                                M$5:AD$5=1,
                                M109:AD109,
                                ""),
                            ""))
                    ),
                    IF(
                        OR(IF(
                            ISNUMBER(M109:AD109),
                            IF(
                                M$5:AD$5=2,
                                M109:AD109,
                                ""),
                            "")
                            =0),
                        0,
                        GEOMEAN(IF(
                            ISNUMBER(M109:AD109),
                            IF(
                                M$5:AD$5=2,
                                M109:AD109,
                                ""),
                            "")))
                )
            )
        )
    )
)</f>
        <v>3.5714285714285499</v>
      </c>
      <c r="J109" s="242">
        <v>45103</v>
      </c>
      <c r="K109" s="242">
        <v>44966</v>
      </c>
      <c r="L109" s="91" t="s">
        <v>174</v>
      </c>
      <c r="M109" s="192">
        <v>0</v>
      </c>
      <c r="N109" s="192">
        <v>3.0472746516140301</v>
      </c>
      <c r="O109" s="192" t="s">
        <v>409</v>
      </c>
      <c r="P109" s="192">
        <v>0</v>
      </c>
      <c r="Q109" s="192" t="s">
        <v>409</v>
      </c>
      <c r="R109" s="192">
        <v>3.5714285714285499</v>
      </c>
      <c r="S109" s="192" t="s">
        <v>409</v>
      </c>
      <c r="T109" s="192" t="s">
        <v>409</v>
      </c>
      <c r="U109" s="192">
        <v>75.599999999999994</v>
      </c>
      <c r="V109" s="192" t="s">
        <v>409</v>
      </c>
      <c r="W109" s="192" t="s">
        <v>409</v>
      </c>
      <c r="X109" s="192" t="s">
        <v>409</v>
      </c>
      <c r="Y109" s="192">
        <v>7.1428571428571105E-2</v>
      </c>
      <c r="Z109" s="192" t="s">
        <v>409</v>
      </c>
      <c r="AA109" s="34"/>
      <c r="AB109" s="34"/>
      <c r="AC109" s="192"/>
      <c r="AD109" s="192"/>
      <c r="AE109" s="192"/>
      <c r="AF109" s="192"/>
      <c r="AG109" s="192"/>
      <c r="AH109" s="192"/>
    </row>
    <row r="110" spans="1:34" x14ac:dyDescent="0.2">
      <c r="A110" s="84">
        <v>103</v>
      </c>
      <c r="B110" s="84" t="str">
        <f ca="1"/>
        <v>Cambodia</v>
      </c>
      <c r="C110" s="84" t="str">
        <f ca="1"/>
        <v>KHM</v>
      </c>
      <c r="D110" s="219" t="str">
        <f ca="1"/>
        <v>EAS           East Asia &amp; Pacific</v>
      </c>
      <c r="E110" s="219" t="str">
        <f ca="1"/>
        <v>IDA</v>
      </c>
      <c r="F110" s="190" t="str">
        <f t="shared" ca="1" si="13"/>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$M$4:$AD$4,
                    (M110:AD110),
                    "")),
            1,
            0))
        =0,
    NA(),
    IF(
        Parameters!$D$15=1,
        IF(
            SUM(--(ISNUMBER(IF($M$4:$AD$4=1,(M110:AD110),""))))&gt;0,
            MAX(IF(
                ISNUMBER(M110:AD110),
                IF(
                    M$4:AD$4=1,
                    M110:AD110,
                    ""),
                "")),
            MAX(IF(
                ISNUMBER(M110:AD110),
                IF(
                    M$4:AD$4=2,
                    M110:AD110,
                    ""),
                ""))
        ),
        IF(
            Parameters!$D$16=1,
            IFERROR(
                AVERAGE(IF(
                    ISNUMBER(M110:AD110),
                    IF(
                        M$4:AD$4=1,
                        M110:AD110,
                        ""),
                    "")),
                AVERAGE(IF(
                    ISNUMBER(M110:AD110),
                    IF(
                        M$4:AD$4=2,
                        M110:AD110,
                        ""),
                    ""))
            ),
            IF(
                Parameters!$D$17=1,
                IFERROR(
                    IF(
                        OR(
                            IF(
                                ISNUMBER(M110:AD110),
                                IF(
                                    M$4:AD$4=1,
                                    M110:AD110,
                                    ""),
                                "")
                            =0),
                        0,
                        GEOMEAN(IF(
                            ISNUMBER(M110:AD110),
                            IF(
                                M$4:AD$4=1,
                                M110:AD110,
                                ""),
                            ""))
                    ),
                    IF(
                        OR(IF(
                            ISNUMBER(M110:AD110),
                            IF(
                                M$4:AD$4=2,
                                M110:AD110,
                                ""),
                            "")
                            =0),
                        0,
                        GEOMEAN(IF(
                            ISNUMBER(M110:AD110),
                            IF(
                                M$4:AD$4=2,
                                M110:AD110,
                                ""),
                            "")))
                )
            )
        )
    )
)</f>
        <v>4.0836126300934801</v>
      </c>
      <c r="I110" s="191" cm="1">
        <f t="array" ref="I110">IF(
    SUM(IF(
            ISNUMBER(
                IF(
                    $M$5:$AD$5,
                    (M110:AD110),
                    "")),
            1,
            0))
        =0,
    NA(),
    IF(
        Parameters!$D$15=1,
        IF(
            SUM(--(ISNUMBER(IF($M$5:$AD$5=1,(M110:AD110),""))))&gt;0,
            MAX(IF(
                ISNUMBER(M110:AD110),
                IF(
                    M$5:AD$5=1,
                    M110:AD110,
                    ""),
                "")),
            MAX(IF(
                ISNUMBER(M110:AD110),
                IF(
                    M$5:AD$5=2,
                    M110:AD110,
                    ""),
                ""))
        ),
        IF(
            Parameters!$D$16=1,
            IFERROR(
                AVERAGE(IF(
                    ISNUMBER(M110:AD110),
                    IF(
                        M$5:AD$5=1,
                        M110:AD110,
                        ""),
                    "")),
                AVERAGE(IF(
                    ISNUMBER(M110:AD110),
                    IF(
                        M$5:AD$5=2,
                        M110:AD110,
                        ""),
                    ""))
            ),
            IF(
                Parameters!$D$17=1,
                IFERROR(
                    IF(
                        OR(
                            IF(
                                ISNUMBER(M110:AD110),
                                IF(
                                    M$5:AD$5=1,
                                    M110:AD110,
                                    ""),
                                "")
                            =0),
                        0,
                        GEOMEAN(IF(
                            ISNUMBER(M110:AD110),
                            IF(
                                M$5:AD$5=1,
                                M110:AD110,
                                ""),
                            ""))
                    ),
                    IF(
                        OR(IF(
                            ISNUMBER(M110:AD110),
                            IF(
                                M$5:AD$5=2,
                                M110:AD110,
                                ""),
                            "")
                            =0),
                        0,
                        GEOMEAN(IF(
                            ISNUMBER(M110:AD110),
                            IF(
                                M$5:AD$5=2,
                                M110:AD110,
                                ""),
                            "")))
                )
            )
        )
    )
)</f>
        <v>0</v>
      </c>
      <c r="J110" s="242">
        <v>45103</v>
      </c>
      <c r="K110" s="242">
        <v>44860</v>
      </c>
      <c r="L110" s="91" t="s">
        <v>176</v>
      </c>
      <c r="M110" s="192">
        <v>0</v>
      </c>
      <c r="N110" s="192">
        <v>4.0836126300934801</v>
      </c>
      <c r="O110" s="192" t="s">
        <v>409</v>
      </c>
      <c r="P110" s="192">
        <v>0</v>
      </c>
      <c r="Q110" s="192" t="s">
        <v>409</v>
      </c>
      <c r="R110" s="192">
        <v>0</v>
      </c>
      <c r="S110" s="192" t="s">
        <v>409</v>
      </c>
      <c r="T110" s="192" t="s">
        <v>409</v>
      </c>
      <c r="U110" s="192">
        <v>80.3</v>
      </c>
      <c r="V110" s="192" t="s">
        <v>409</v>
      </c>
      <c r="W110" s="192" t="s">
        <v>409</v>
      </c>
      <c r="X110" s="192" t="s">
        <v>409</v>
      </c>
      <c r="Y110" s="192">
        <v>0</v>
      </c>
      <c r="Z110" s="192" t="s">
        <v>409</v>
      </c>
      <c r="AA110" s="34"/>
      <c r="AB110" s="34"/>
      <c r="AC110" s="192"/>
      <c r="AD110" s="192"/>
      <c r="AE110" s="192"/>
      <c r="AF110" s="192"/>
      <c r="AG110" s="192"/>
      <c r="AH110" s="192"/>
    </row>
    <row r="111" spans="1:34" x14ac:dyDescent="0.2">
      <c r="A111" s="84">
        <v>104</v>
      </c>
      <c r="B111" s="84" t="str">
        <f ca="1"/>
        <v>Kiribati</v>
      </c>
      <c r="C111" s="84" t="str">
        <f ca="1"/>
        <v>KIR</v>
      </c>
      <c r="D111" s="219" t="str">
        <f ca="1"/>
        <v>EAS           East Asia &amp; Pacific</v>
      </c>
      <c r="E111" s="219" t="str">
        <f ca="1"/>
        <v>IDA</v>
      </c>
      <c r="F111" s="190" t="str">
        <f t="shared" ca="1" si="13"/>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$M$4:$AD$4,
                    (M111:AD111),
                    "")),
            1,
            0))
        =0,
    NA(),
    IF(
        Parameters!$D$15=1,
        IF(
            SUM(--(ISNUMBER(IF($M$4:$AD$4=1,(M111:AD111),""))))&gt;0,
            MAX(IF(
                ISNUMBER(M111:AD111),
                IF(
                    M$4:AD$4=1,
                    M111:AD111,
                    ""),
                "")),
            MAX(IF(
                ISNUMBER(M111:AD111),
                IF(
                    M$4:AD$4=2,
                    M111:AD111,
                    ""),
                ""))
        ),
        IF(
            Parameters!$D$16=1,
            IFERROR(
                AVERAGE(IF(
                    ISNUMBER(M111:AD111),
                    IF(
                        M$4:AD$4=1,
                        M111:AD111,
                        ""),
                    "")),
                AVERAGE(IF(
                    ISNUMBER(M111:AD111),
                    IF(
                        M$4:AD$4=2,
                        M111:AD111,
                        ""),
                    ""))
            ),
            IF(
                Parameters!$D$17=1,
                IFERROR(
                    IF(
                        OR(
                            IF(
                                ISNUMBER(M111:AD111),
                                IF(
                                    M$4:AD$4=1,
                                    M111:AD111,
                                    ""),
                                "")
                            =0),
                        0,
                        GEOMEAN(IF(
                            ISNUMBER(M111:AD111),
                            IF(
                                M$4:AD$4=1,
                                M111:AD111,
                                ""),
                            ""))
                    ),
                    IF(
                        OR(IF(
                            ISNUMBER(M111:AD111),
                            IF(
                                M$4:AD$4=2,
                                M111:AD111,
                                ""),
                            "")
                            =0),
                        0,
                        GEOMEAN(IF(
                            ISNUMBER(M111:AD111),
                            IF(
                                M$4:AD$4=2,
                                M111:AD111,
                                ""),
                            "")))
                )
            )
        )
    )
)</f>
        <v>10</v>
      </c>
      <c r="I111" s="191" cm="1">
        <f t="array" ref="I111">IF(
    SUM(IF(
            ISNUMBER(
                IF(
                    $M$5:$AD$5,
                    (M111:AD111),
                    "")),
            1,
            0))
        =0,
    NA(),
    IF(
        Parameters!$D$15=1,
        IF(
            SUM(--(ISNUMBER(IF($M$5:$AD$5=1,(M111:AD111),""))))&gt;0,
            MAX(IF(
                ISNUMBER(M111:AD111),
                IF(
                    M$5:AD$5=1,
                    M111:AD111,
                    ""),
                "")),
            MAX(IF(
                ISNUMBER(M111:AD111),
                IF(
                    M$5:AD$5=2,
                    M111:AD111,
                    ""),
                ""))
        ),
        IF(
            Parameters!$D$16=1,
            IFERROR(
                AVERAGE(IF(
                    ISNUMBER(M111:AD111),
                    IF(
                        M$5:AD$5=1,
                        M111:AD111,
                        ""),
                    "")),
                AVERAGE(IF(
                    ISNUMBER(M111:AD111),
                    IF(
                        M$5:AD$5=2,
                        M111:AD111,
                        ""),
                    ""))
            ),
            IF(
                Parameters!$D$17=1,
                IFERROR(
                    IF(
                        OR(
                            IF(
                                ISNUMBER(M111:AD111),
                                IF(
                                    M$5:AD$5=1,
                                    M111:AD111,
                                    ""),
                                "")
                            =0),
                        0,
                        GEOMEAN(IF(
                            ISNUMBER(M111:AD111),
                            IF(
                                M$5:AD$5=1,
                                M111:AD111,
                                ""),
                            ""))
                    ),
                    IF(
                        OR(IF(
                            ISNUMBER(M111:AD111),
                            IF(
                                M$5:AD$5=2,
                                M111:AD111,
                                ""),
                            "")
                            =0),
                        0,
                        GEOMEAN(IF(
                            ISNUMBER(M111:AD111),
                            IF(
                                M$5:AD$5=2,
                                M111:AD111,
                                ""),
                            "")))
                )
            )
        )
    )
)</f>
        <v>0</v>
      </c>
      <c r="J111" s="242">
        <v>45145</v>
      </c>
      <c r="K111" s="242" t="s">
        <v>409</v>
      </c>
      <c r="L111" s="91" t="s">
        <v>178</v>
      </c>
      <c r="M111" s="192">
        <v>10</v>
      </c>
      <c r="N111" s="192" t="s">
        <v>409</v>
      </c>
      <c r="O111" s="192" t="s">
        <v>409</v>
      </c>
      <c r="P111" s="192">
        <v>0</v>
      </c>
      <c r="Q111" s="192" t="s">
        <v>409</v>
      </c>
      <c r="R111" s="192" t="s">
        <v>409</v>
      </c>
      <c r="S111" s="192" t="s">
        <v>409</v>
      </c>
      <c r="T111" s="192" t="s">
        <v>623</v>
      </c>
      <c r="U111" s="192" t="s">
        <v>409</v>
      </c>
      <c r="V111" s="192" t="s">
        <v>409</v>
      </c>
      <c r="W111" s="192" t="s">
        <v>409</v>
      </c>
      <c r="X111" s="192" t="s">
        <v>409</v>
      </c>
      <c r="Y111" s="192" t="s">
        <v>409</v>
      </c>
      <c r="Z111" s="192" t="s">
        <v>409</v>
      </c>
      <c r="AA111" s="34"/>
      <c r="AB111" s="34"/>
      <c r="AC111" s="192"/>
      <c r="AD111" s="192"/>
      <c r="AE111" s="192"/>
      <c r="AF111" s="192"/>
      <c r="AG111" s="192"/>
      <c r="AH111" s="192"/>
    </row>
    <row r="112" spans="1:34" x14ac:dyDescent="0.2">
      <c r="A112" s="84">
        <v>105</v>
      </c>
      <c r="B112" s="84" t="str">
        <f ca="1"/>
        <v>St. Kitts and Nevis</v>
      </c>
      <c r="C112" s="84" t="str">
        <f ca="1"/>
        <v>KNA</v>
      </c>
      <c r="D112" s="219" t="str">
        <f ca="1"/>
        <v>LCN           Latin America &amp; Caribbean</v>
      </c>
      <c r="E112" s="219" t="str">
        <f ca="1"/>
        <v>IBRD</v>
      </c>
      <c r="F112" s="190" t="str">
        <f t="shared" ca="1" si="13"/>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$M$4:$AD$4,
                    (M112:AD112),
                    "")),
            1,
            0))
        =0,
    NA(),
    IF(
        Parameters!$D$15=1,
        IF(
            SUM(--(ISNUMBER(IF($M$4:$AD$4=1,(M112:AD112),""))))&gt;0,
            MAX(IF(
                ISNUMBER(M112:AD112),
                IF(
                    M$4:AD$4=1,
                    M112:AD112,
                    ""),
                "")),
            MAX(IF(
                ISNUMBER(M112:AD112),
                IF(
                    M$4:AD$4=2,
                    M112:AD112,
                    ""),
                ""))
        ),
        IF(
            Parameters!$D$16=1,
            IFERROR(
                AVERAGE(IF(
                    ISNUMBER(M112:AD112),
                    IF(
                        M$4:AD$4=1,
                        M112:AD112,
                        ""),
                    "")),
                AVERAGE(IF(
                    ISNUMBER(M112:AD112),
                    IF(
                        M$4:AD$4=2,
                        M112:AD112,
                        ""),
                    ""))
            ),
            IF(
                Parameters!$D$17=1,
                IFERROR(
                    IF(
                        OR(
                            IF(
                                ISNUMBER(M112:AD112),
                                IF(
                                    M$4:AD$4=1,
                                    M112:AD112,
                                    ""),
                                "")
                            =0),
                        0,
                        GEOMEAN(IF(
                            ISNUMBER(M112:AD112),
                            IF(
                                M$4:AD$4=1,
                                M112:AD112,
                                ""),
                            ""))
                    ),
                    IF(
                        OR(IF(
                            ISNUMBER(M112:AD112),
                            IF(
                                M$4:AD$4=2,
                                M112:AD112,
                                ""),
                            "")
                            =0),
                        0,
                        GEOMEAN(IF(
                            ISNUMBER(M112:AD112),
                            IF(
                                M$4:AD$4=2,
                                M112:AD112,
                                ""),
                            "")))
                )
            )
        )
    )
)</f>
        <v>0</v>
      </c>
      <c r="I112" s="191" cm="1">
        <f t="array" ref="I112">IF(
    SUM(IF(
            ISNUMBER(
                IF(
                    $M$5:$AD$5,
                    (M112:AD112),
                    "")),
            1,
            0))
        =0,
    NA(),
    IF(
        Parameters!$D$15=1,
        IF(
            SUM(--(ISNUMBER(IF($M$5:$AD$5=1,(M112:AD112),""))))&gt;0,
            MAX(IF(
                ISNUMBER(M112:AD112),
                IF(
                    M$5:AD$5=1,
                    M112:AD112,
                    ""),
                "")),
            MAX(IF(
                ISNUMBER(M112:AD112),
                IF(
                    M$5:AD$5=2,
                    M112:AD112,
                    ""),
                ""))
        ),
        IF(
            Parameters!$D$16=1,
            IFERROR(
                AVERAGE(IF(
                    ISNUMBER(M112:AD112),
                    IF(
                        M$5:AD$5=1,
                        M112:AD112,
                        ""),
                    "")),
                AVERAGE(IF(
                    ISNUMBER(M112:AD112),
                    IF(
                        M$5:AD$5=2,
                        M112:AD112,
                        ""),
                    ""))
            ),
            IF(
                Parameters!$D$17=1,
                IFERROR(
                    IF(
                        OR(
                            IF(
                                ISNUMBER(M112:AD112),
                                IF(
                                    M$5:AD$5=1,
                                    M112:AD112,
                                    ""),
                                "")
                            =0),
                        0,
                        GEOMEAN(IF(
                            ISNUMBER(M112:AD112),
                            IF(
                                M$5:AD$5=1,
                                M112:AD112,
                                ""),
                            ""))
                    ),
                    IF(
                        OR(IF(
                            ISNUMBER(M112:AD112),
                            IF(
                                M$5:AD$5=2,
                                M112:AD112,
                                ""),
                            "")
                            =0),
                        0,
                        GEOMEAN(IF(
                            ISNUMBER(M112:AD112),
                            IF(
                                M$5:AD$5=2,
                                M112:AD112,
                                ""),
                            "")))
                )
            )
        )
    )
)</f>
        <v>0</v>
      </c>
      <c r="J112" s="242">
        <v>44753</v>
      </c>
      <c r="K112" s="242">
        <v>44753</v>
      </c>
      <c r="L112" s="91" t="s">
        <v>179</v>
      </c>
      <c r="M112" s="192">
        <v>0</v>
      </c>
      <c r="N112" s="192" t="s">
        <v>409</v>
      </c>
      <c r="O112" s="192" t="s">
        <v>409</v>
      </c>
      <c r="P112" s="192">
        <v>0</v>
      </c>
      <c r="Q112" s="192" t="s">
        <v>409</v>
      </c>
      <c r="R112" s="192" t="s">
        <v>409</v>
      </c>
      <c r="S112" s="192" t="s">
        <v>409</v>
      </c>
      <c r="T112" s="192" t="s">
        <v>409</v>
      </c>
      <c r="U112" s="192" t="s">
        <v>409</v>
      </c>
      <c r="V112" s="192" t="s">
        <v>409</v>
      </c>
      <c r="W112" s="192" t="s">
        <v>409</v>
      </c>
      <c r="X112" s="192" t="s">
        <v>409</v>
      </c>
      <c r="Y112" s="192" t="s">
        <v>409</v>
      </c>
      <c r="Z112" s="192" t="s">
        <v>409</v>
      </c>
      <c r="AA112" s="34"/>
      <c r="AB112" s="34"/>
      <c r="AC112" s="192"/>
      <c r="AD112" s="192"/>
      <c r="AE112" s="192"/>
      <c r="AF112" s="192"/>
      <c r="AG112" s="192"/>
      <c r="AH112" s="192"/>
    </row>
    <row r="113" spans="1:34" x14ac:dyDescent="0.2">
      <c r="A113" s="84">
        <v>106</v>
      </c>
      <c r="B113" s="84" t="str">
        <f ca="1"/>
        <v>Korea, Rep.</v>
      </c>
      <c r="C113" s="84" t="str">
        <f ca="1"/>
        <v>KOR</v>
      </c>
      <c r="D113" s="219" t="str">
        <f ca="1"/>
        <v>EAS           East Asia &amp; Pacific</v>
      </c>
      <c r="E113" s="219" t="str">
        <f ca="1"/>
        <v>NA</v>
      </c>
      <c r="F113" s="190" t="str">
        <f t="shared" ca="1" si="13"/>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$M$4:$AD$4,
                    (M113:AD113),
                    "")),
            1,
            0))
        =0,
    NA(),
    IF(
        Parameters!$D$15=1,
        IF(
            SUM(--(ISNUMBER(IF($M$4:$AD$4=1,(M113:AD113),""))))&gt;0,
            MAX(IF(
                ISNUMBER(M113:AD113),
                IF(
                    M$4:AD$4=1,
                    M113:AD113,
                    ""),
                "")),
            MAX(IF(
                ISNUMBER(M113:AD113),
                IF(
                    M$4:AD$4=2,
                    M113:AD113,
                    ""),
                ""))
        ),
        IF(
            Parameters!$D$16=1,
            IFERROR(
                AVERAGE(IF(
                    ISNUMBER(M113:AD113),
                    IF(
                        M$4:AD$4=1,
                        M113:AD113,
                        ""),
                    "")),
                AVERAGE(IF(
                    ISNUMBER(M113:AD113),
                    IF(
                        M$4:AD$4=2,
                        M113:AD113,
                        ""),
                    ""))
            ),
            IF(
                Parameters!$D$17=1,
                IFERROR(
                    IF(
                        OR(
                            IF(
                                ISNUMBER(M113:AD113),
                                IF(
                                    M$4:AD$4=1,
                                    M113:AD113,
                                    ""),
                                "")
                            =0),
                        0,
                        GEOMEAN(IF(
                            ISNUMBER(M113:AD113),
                            IF(
                                M$4:AD$4=1,
                                M113:AD113,
                                ""),
                            ""))
                    ),
                    IF(
                        OR(IF(
                            ISNUMBER(M113:AD113),
                            IF(
                                M$4:AD$4=2,
                                M113:AD113,
                                ""),
                            "")
                            =0),
                        0,
                        GEOMEAN(IF(
                            ISNUMBER(M113:AD113),
                            IF(
                                M$4:AD$4=2,
                                M113:AD113,
                                ""),
                            "")))
                )
            )
        )
    )
)</f>
        <v>0</v>
      </c>
      <c r="I113" s="191" cm="1">
        <f t="array" ref="I113">IF(
    SUM(IF(
            ISNUMBER(
                IF(
                    $M$5:$AD$5,
                    (M113:AD113),
                    "")),
            1,
            0))
        =0,
    NA(),
    IF(
        Parameters!$D$15=1,
        IF(
            SUM(--(ISNUMBER(IF($M$5:$AD$5=1,(M113:AD113),""))))&gt;0,
            MAX(IF(
                ISNUMBER(M113:AD113),
                IF(
                    M$5:AD$5=1,
                    M113:AD113,
                    ""),
                "")),
            MAX(IF(
                ISNUMBER(M113:AD113),
                IF(
                    M$5:AD$5=2,
                    M113:AD113,
                    ""),
                ""))
        ),
        IF(
            Parameters!$D$16=1,
            IFERROR(
                AVERAGE(IF(
                    ISNUMBER(M113:AD113),
                    IF(
                        M$5:AD$5=1,
                        M113:AD113,
                        ""),
                    "")),
                AVERAGE(IF(
                    ISNUMBER(M113:AD113),
                    IF(
                        M$5:AD$5=2,
                        M113:AD113,
                        ""),
                    ""))
            ),
            IF(
                Parameters!$D$17=1,
                IFERROR(
                    IF(
                        OR(
                            IF(
                                ISNUMBER(M113:AD113),
                                IF(
                                    M$5:AD$5=1,
                                    M113:AD113,
                                    ""),
                                "")
                            =0),
                        0,
                        GEOMEAN(IF(
                            ISNUMBER(M113:AD113),
                            IF(
                                M$5:AD$5=1,
                                M113:AD113,
                                ""),
                            ""))
                    ),
                    IF(
                        OR(IF(
                            ISNUMBER(M113:AD113),
                            IF(
                                M$5:AD$5=2,
                                M113:AD113,
                                ""),
                            "")
                            =0),
                        0,
                        GEOMEAN(IF(
                            ISNUMBER(M113:AD113),
                            IF(
                                M$5:AD$5=2,
                                M113:AD113,
                                ""),
                            "")))
                )
            )
        )
    )
)</f>
        <v>0</v>
      </c>
      <c r="J113" s="242">
        <v>45103</v>
      </c>
      <c r="K113" s="242">
        <v>44998</v>
      </c>
      <c r="L113" s="91" t="s">
        <v>180</v>
      </c>
      <c r="M113" s="192">
        <v>0</v>
      </c>
      <c r="N113" s="192">
        <v>0</v>
      </c>
      <c r="O113" s="192" t="s">
        <v>409</v>
      </c>
      <c r="P113" s="192">
        <v>0</v>
      </c>
      <c r="Q113" s="192" t="s">
        <v>409</v>
      </c>
      <c r="R113" s="192">
        <v>0</v>
      </c>
      <c r="S113" s="192" t="s">
        <v>409</v>
      </c>
      <c r="T113" s="192" t="s">
        <v>409</v>
      </c>
      <c r="U113" s="192">
        <v>31.5</v>
      </c>
      <c r="V113" s="192" t="s">
        <v>409</v>
      </c>
      <c r="W113" s="192" t="s">
        <v>409</v>
      </c>
      <c r="X113" s="192" t="s">
        <v>409</v>
      </c>
      <c r="Y113" s="192">
        <v>-0.107142857142857</v>
      </c>
      <c r="Z113" s="192" t="s">
        <v>409</v>
      </c>
      <c r="AA113" s="34"/>
      <c r="AB113" s="34"/>
      <c r="AC113" s="192"/>
      <c r="AD113" s="192"/>
      <c r="AE113" s="192"/>
      <c r="AF113" s="192"/>
      <c r="AG113" s="192"/>
      <c r="AH113" s="192"/>
    </row>
    <row r="114" spans="1:34" x14ac:dyDescent="0.2">
      <c r="A114" s="84">
        <v>107</v>
      </c>
      <c r="B114" s="84" t="str">
        <f ca="1"/>
        <v>Kuwait</v>
      </c>
      <c r="C114" s="84" t="str">
        <f ca="1"/>
        <v>KWT</v>
      </c>
      <c r="D114" s="219" t="str">
        <f ca="1"/>
        <v>MEA           Middle East &amp; North Africa</v>
      </c>
      <c r="E114" s="219" t="str">
        <f ca="1"/>
        <v>NA</v>
      </c>
      <c r="F114" s="190" t="str">
        <f t="shared" ca="1" si="13"/>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$M$4:$AD$4,
                    (M114:AD114),
                    "")),
            1,
            0))
        =0,
    NA(),
    IF(
        Parameters!$D$15=1,
        IF(
            SUM(--(ISNUMBER(IF($M$4:$AD$4=1,(M114:AD114),""))))&gt;0,
            MAX(IF(
                ISNUMBER(M114:AD114),
                IF(
                    M$4:AD$4=1,
                    M114:AD114,
                    ""),
                "")),
            MAX(IF(
                ISNUMBER(M114:AD114),
                IF(
                    M$4:AD$4=2,
                    M114:AD114,
                    ""),
                ""))
        ),
        IF(
            Parameters!$D$16=1,
            IFERROR(
                AVERAGE(IF(
                    ISNUMBER(M114:AD114),
                    IF(
                        M$4:AD$4=1,
                        M114:AD114,
                        ""),
                    "")),
                AVERAGE(IF(
                    ISNUMBER(M114:AD114),
                    IF(
                        M$4:AD$4=2,
                        M114:AD114,
                        ""),
                    ""))
            ),
            IF(
                Parameters!$D$17=1,
                IFERROR(
                    IF(
                        OR(
                            IF(
                                ISNUMBER(M114:AD114),
                                IF(
                                    M$4:AD$4=1,
                                    M114:AD114,
                                    ""),
                                "")
                            =0),
                        0,
                        GEOMEAN(IF(
                            ISNUMBER(M114:AD114),
                            IF(
                                M$4:AD$4=1,
                                M114:AD114,
                                ""),
                            ""))
                    ),
                    IF(
                        OR(IF(
                            ISNUMBER(M114:AD114),
                            IF(
                                M$4:AD$4=2,
                                M114:AD114,
                                ""),
                            "")
                            =0),
                        0,
                        GEOMEAN(IF(
                            ISNUMBER(M114:AD114),
                            IF(
                                M$4:AD$4=2,
                                M114:AD114,
                                ""),
                            "")))
                )
            )
        )
    )
)</f>
        <v>0</v>
      </c>
      <c r="I114" s="191" cm="1">
        <f t="array" ref="I114">IF(
    SUM(IF(
            ISNUMBER(
                IF(
                    $M$5:$AD$5,
                    (M114:AD114),
                    "")),
            1,
            0))
        =0,
    NA(),
    IF(
        Parameters!$D$15=1,
        IF(
            SUM(--(ISNUMBER(IF($M$5:$AD$5=1,(M114:AD114),""))))&gt;0,
            MAX(IF(
                ISNUMBER(M114:AD114),
                IF(
                    M$5:AD$5=1,
                    M114:AD114,
                    ""),
                "")),
            MAX(IF(
                ISNUMBER(M114:AD114),
                IF(
                    M$5:AD$5=2,
                    M114:AD114,
                    ""),
                ""))
        ),
        IF(
            Parameters!$D$16=1,
            IFERROR(
                AVERAGE(IF(
                    ISNUMBER(M114:AD114),
                    IF(
                        M$5:AD$5=1,
                        M114:AD114,
                        ""),
                    "")),
                AVERAGE(IF(
                    ISNUMBER(M114:AD114),
                    IF(
                        M$5:AD$5=2,
                        M114:AD114,
                        ""),
                    ""))
            ),
            IF(
                Parameters!$D$17=1,
                IFERROR(
                    IF(
                        OR(
                            IF(
                                ISNUMBER(M114:AD114),
                                IF(
                                    M$5:AD$5=1,
                                    M114:AD114,
                                    ""),
                                "")
                            =0),
                        0,
                        GEOMEAN(IF(
                            ISNUMBER(M114:AD114),
                            IF(
                                M$5:AD$5=1,
                                M114:AD114,
                                ""),
                            ""))
                    ),
                    IF(
                        OR(IF(
                            ISNUMBER(M114:AD114),
                            IF(
                                M$5:AD$5=2,
                                M114:AD114,
                                ""),
                            "")
                            =0),
                        0,
                        GEOMEAN(IF(
                            ISNUMBER(M114:AD114),
                            IF(
                                M$5:AD$5=2,
                                M114:AD114,
                                ""),
                            "")))
                )
            )
        )
    )
)</f>
        <v>0</v>
      </c>
      <c r="J114" s="242">
        <v>45103</v>
      </c>
      <c r="K114" s="242">
        <v>45142</v>
      </c>
      <c r="L114" s="91" t="s">
        <v>182</v>
      </c>
      <c r="M114" s="192">
        <v>0</v>
      </c>
      <c r="N114" s="192">
        <v>0</v>
      </c>
      <c r="O114" s="192" t="s">
        <v>409</v>
      </c>
      <c r="P114" s="192">
        <v>0</v>
      </c>
      <c r="Q114" s="192" t="s">
        <v>409</v>
      </c>
      <c r="R114" s="192">
        <v>0</v>
      </c>
      <c r="S114" s="192" t="s">
        <v>409</v>
      </c>
      <c r="T114" s="192" t="s">
        <v>409</v>
      </c>
      <c r="U114" s="192">
        <v>51.2</v>
      </c>
      <c r="V114" s="192" t="s">
        <v>409</v>
      </c>
      <c r="W114" s="192" t="s">
        <v>409</v>
      </c>
      <c r="X114" s="192" t="s">
        <v>409</v>
      </c>
      <c r="Y114" s="192">
        <v>-3.5714285714285803E-2</v>
      </c>
      <c r="Z114" s="192" t="s">
        <v>409</v>
      </c>
      <c r="AA114" s="34"/>
      <c r="AB114" s="34"/>
      <c r="AC114" s="192"/>
      <c r="AD114" s="192"/>
      <c r="AE114" s="192"/>
      <c r="AF114" s="192"/>
      <c r="AG114" s="192"/>
      <c r="AH114" s="192"/>
    </row>
    <row r="115" spans="1:34" x14ac:dyDescent="0.2">
      <c r="A115" s="84">
        <v>108</v>
      </c>
      <c r="B115" s="84" t="str">
        <f ca="1"/>
        <v>Lao PDR</v>
      </c>
      <c r="C115" s="84" t="str">
        <f ca="1"/>
        <v>LAO</v>
      </c>
      <c r="D115" s="219" t="str">
        <f ca="1"/>
        <v>EAS           East Asia &amp; Pacific</v>
      </c>
      <c r="E115" s="219" t="str">
        <f ca="1"/>
        <v>IDA</v>
      </c>
      <c r="F115" s="190" t="str">
        <f t="shared" ca="1" si="13"/>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4.4656229884811491</v>
      </c>
      <c r="H115" s="80" cm="1">
        <f t="array" ref="H115">IF(
    SUM(IF(
            ISNUMBER(
                IF(
                    $M$4:$AD$4,
                    (M115:AD115),
                    "")),
            1,
            0))
        =0,
    NA(),
    IF(
        Parameters!$D$15=1,
        IF(
            SUM(--(ISNUMBER(IF($M$4:$AD$4=1,(M115:AD115),""))))&gt;0,
            MAX(IF(
                ISNUMBER(M115:AD115),
                IF(
                    M$4:AD$4=1,
                    M115:AD115,
                    ""),
                "")),
            MAX(IF(
                ISNUMBER(M115:AD115),
                IF(
                    M$4:AD$4=2,
                    M115:AD115,
                    ""),
                ""))
        ),
        IF(
            Parameters!$D$16=1,
            IFERROR(
                AVERAGE(IF(
                    ISNUMBER(M115:AD115),
                    IF(
                        M$4:AD$4=1,
                        M115:AD115,
                        ""),
                    "")),
                AVERAGE(IF(
                    ISNUMBER(M115:AD115),
                    IF(
                        M$4:AD$4=2,
                        M115:AD115,
                        ""),
                    ""))
            ),
            IF(
                Parameters!$D$17=1,
                IFERROR(
                    IF(
                        OR(
                            IF(
                                ISNUMBER(M115:AD115),
                                IF(
                                    M$4:AD$4=1,
                                    M115:AD115,
                                    ""),
                                "")
                            =0),
                        0,
                        GEOMEAN(IF(
                            ISNUMBER(M115:AD115),
                            IF(
                                M$4:AD$4=1,
                                M115:AD115,
                                ""),
                            ""))
                    ),
                    IF(
                        OR(IF(
                            ISNUMBER(M115:AD115),
                            IF(
                                M$4:AD$4=2,
                                M115:AD115,
                                ""),
                            "")
                            =0),
                        0,
                        GEOMEAN(IF(
                            ISNUMBER(M115:AD115),
                            IF(
                                M$4:AD$4=2,
                                M115:AD115,
                                ""),
                            "")))
                )
            )
        )
    )
)</f>
        <v>2.8488269536073298</v>
      </c>
      <c r="I115" s="191" cm="1">
        <f t="array" ref="I115">IF(
    SUM(IF(
            ISNUMBER(
                IF(
                    $M$5:$AD$5,
                    (M115:AD115),
                    "")),
            1,
            0))
        =0,
    NA(),
    IF(
        Parameters!$D$15=1,
        IF(
            SUM(--(ISNUMBER(IF($M$5:$AD$5=1,(M115:AD115),""))))&gt;0,
            MAX(IF(
                ISNUMBER(M115:AD115),
                IF(
                    M$5:AD$5=1,
                    M115:AD115,
                    ""),
                "")),
            MAX(IF(
                ISNUMBER(M115:AD115),
                IF(
                    M$5:AD$5=2,
                    M115:AD115,
                    ""),
                ""))
        ),
        IF(
            Parameters!$D$16=1,
            IFERROR(
                AVERAGE(IF(
                    ISNUMBER(M115:AD115),
                    IF(
                        M$5:AD$5=1,
                        M115:AD115,
                        ""),
                    "")),
                AVERAGE(IF(
                    ISNUMBER(M115:AD115),
                    IF(
                        M$5:AD$5=2,
                        M115:AD115,
                        ""),
                    ""))
            ),
            IF(
                Parameters!$D$17=1,
                IFERROR(
                    IF(
                        OR(
                            IF(
                                ISNUMBER(M115:AD115),
                                IF(
                                    M$5:AD$5=1,
                                    M115:AD115,
                                    ""),
                                "")
                            =0),
                        0,
                        GEOMEAN(IF(
                            ISNUMBER(M115:AD115),
                            IF(
                                M$5:AD$5=1,
                                M115:AD115,
                                ""),
                            ""))
                    ),
                    IF(
                        OR(IF(
                            ISNUMBER(M115:AD115),
                            IF(
                                M$5:AD$5=2,
                                M115:AD115,
                                ""),
                            "")
                            =0),
                        0,
                        GEOMEAN(IF(
                            ISNUMBER(M115:AD115),
                            IF(
                                M$5:AD$5=2,
                                M115:AD115,
                                ""),
                            "")))
                )
            )
        )
    )
)</f>
        <v>7</v>
      </c>
      <c r="J115" s="242">
        <v>45103</v>
      </c>
      <c r="K115" s="242">
        <v>45142</v>
      </c>
      <c r="L115" s="91" t="s">
        <v>184</v>
      </c>
      <c r="M115" s="192">
        <v>0</v>
      </c>
      <c r="N115" s="192">
        <v>2.8488269536073298</v>
      </c>
      <c r="O115" s="192" t="s">
        <v>409</v>
      </c>
      <c r="P115" s="192">
        <v>0</v>
      </c>
      <c r="Q115" s="192" t="s">
        <v>409</v>
      </c>
      <c r="R115" s="192">
        <v>7</v>
      </c>
      <c r="S115" s="192" t="s">
        <v>409</v>
      </c>
      <c r="T115" s="192" t="s">
        <v>409</v>
      </c>
      <c r="U115" s="192">
        <v>74.7</v>
      </c>
      <c r="V115" s="192" t="s">
        <v>409</v>
      </c>
      <c r="W115" s="192" t="s">
        <v>409</v>
      </c>
      <c r="X115" s="192" t="s">
        <v>409</v>
      </c>
      <c r="Y115" s="192">
        <v>0.214285714285714</v>
      </c>
      <c r="Z115" s="192" t="s">
        <v>409</v>
      </c>
      <c r="AA115" s="34"/>
      <c r="AB115" s="34"/>
      <c r="AC115" s="192"/>
      <c r="AD115" s="192"/>
      <c r="AE115" s="192"/>
      <c r="AF115" s="192"/>
      <c r="AG115" s="192"/>
      <c r="AH115" s="192"/>
    </row>
    <row r="116" spans="1:34" x14ac:dyDescent="0.2">
      <c r="A116" s="84">
        <v>109</v>
      </c>
      <c r="B116" s="84" t="str">
        <f ca="1"/>
        <v>Lebanon</v>
      </c>
      <c r="C116" s="84" t="str">
        <f ca="1"/>
        <v>LBN</v>
      </c>
      <c r="D116" s="219" t="str">
        <f ca="1"/>
        <v>MEA           Middle East &amp; North Africa</v>
      </c>
      <c r="E116" s="219" t="str">
        <f ca="1"/>
        <v>IBRD</v>
      </c>
      <c r="F116" s="190" t="str">
        <f t="shared" ca="1" si="13"/>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10</v>
      </c>
      <c r="H116" s="80" cm="1">
        <f t="array" ref="H116">IF(
    SUM(IF(
            ISNUMBER(
                IF(
                    $M$4:$AD$4,
                    (M116:AD116),
                    "")),
            1,
            0))
        =0,
    NA(),
    IF(
        Parameters!$D$15=1,
        IF(
            SUM(--(ISNUMBER(IF($M$4:$AD$4=1,(M116:AD116),""))))&gt;0,
            MAX(IF(
                ISNUMBER(M116:AD116),
                IF(
                    M$4:AD$4=1,
                    M116:AD116,
                    ""),
                "")),
            MAX(IF(
                ISNUMBER(M116:AD116),
                IF(
                    M$4:AD$4=2,
                    M116:AD116,
                    ""),
                ""))
        ),
        IF(
            Parameters!$D$16=1,
            IFERROR(
                AVERAGE(IF(
                    ISNUMBER(M116:AD116),
                    IF(
                        M$4:AD$4=1,
                        M116:AD116,
                        ""),
                    "")),
                AVERAGE(IF(
                    ISNUMBER(M116:AD116),
                    IF(
                        M$4:AD$4=2,
                        M116:AD116,
                        ""),
                    ""))
            ),
            IF(
                Parameters!$D$17=1,
                IFERROR(
                    IF(
                        OR(
                            IF(
                                ISNUMBER(M116:AD116),
                                IF(
                                    M$4:AD$4=1,
                                    M116:AD116,
                                    ""),
                                "")
                            =0),
                        0,
                        GEOMEAN(IF(
                            ISNUMBER(M116:AD116),
                            IF(
                                M$4:AD$4=1,
                                M116:AD116,
                                ""),
                            ""))
                    ),
                    IF(
                        OR(IF(
                            ISNUMBER(M116:AD116),
                            IF(
                                M$4:AD$4=2,
                                M116:AD116,
                                ""),
                            "")
                            =0),
                        0,
                        GEOMEAN(IF(
                            ISNUMBER(M116:AD116),
                            IF(
                                M$4:AD$4=2,
                                M116:AD116,
                                ""),
                            "")))
                )
            )
        )
    )
)</f>
        <v>10</v>
      </c>
      <c r="I116" s="191" cm="1">
        <f t="array" ref="I116">IF(
    SUM(IF(
            ISNUMBER(
                IF(
                    $M$5:$AD$5,
                    (M116:AD116),
                    "")),
            1,
            0))
        =0,
    NA(),
    IF(
        Parameters!$D$15=1,
        IF(
            SUM(--(ISNUMBER(IF($M$5:$AD$5=1,(M116:AD116),""))))&gt;0,
            MAX(IF(
                ISNUMBER(M116:AD116),
                IF(
                    M$5:AD$5=1,
                    M116:AD116,
                    ""),
                "")),
            MAX(IF(
                ISNUMBER(M116:AD116),
                IF(
                    M$5:AD$5=2,
                    M116:AD116,
                    ""),
                ""))
        ),
        IF(
            Parameters!$D$16=1,
            IFERROR(
                AVERAGE(IF(
                    ISNUMBER(M116:AD116),
                    IF(
                        M$5:AD$5=1,
                        M116:AD116,
                        ""),
                    "")),
                AVERAGE(IF(
                    ISNUMBER(M116:AD116),
                    IF(
                        M$5:AD$5=2,
                        M116:AD116,
                        ""),
                    ""))
            ),
            IF(
                Parameters!$D$17=1,
                IFERROR(
                    IF(
                        OR(
                            IF(
                                ISNUMBER(M116:AD116),
                                IF(
                                    M$5:AD$5=1,
                                    M116:AD116,
                                    ""),
                                "")
                            =0),
                        0,
                        GEOMEAN(IF(
                            ISNUMBER(M116:AD116),
                            IF(
                                M$5:AD$5=1,
                                M116:AD116,
                                ""),
                            ""))
                    ),
                    IF(
                        OR(IF(
                            ISNUMBER(M116:AD116),
                            IF(
                                M$5:AD$5=2,
                                M116:AD116,
                                ""),
                            "")
                            =0),
                        0,
                        GEOMEAN(IF(
                            ISNUMBER(M116:AD116),
                            IF(
                                M$5:AD$5=2,
                                M116:AD116,
                                ""),
                            "")))
                )
            )
        )
    )
)</f>
        <v>10</v>
      </c>
      <c r="J116" s="242">
        <v>44778</v>
      </c>
      <c r="K116" s="242">
        <v>45188</v>
      </c>
      <c r="L116" s="91" t="s">
        <v>186</v>
      </c>
      <c r="M116" s="192">
        <v>10</v>
      </c>
      <c r="N116" s="192">
        <v>6.6193332157346898</v>
      </c>
      <c r="O116" s="192">
        <v>10</v>
      </c>
      <c r="P116" s="192">
        <v>0</v>
      </c>
      <c r="Q116" s="192" t="s">
        <v>409</v>
      </c>
      <c r="R116" s="192">
        <v>7.1428571428571601</v>
      </c>
      <c r="S116" s="192">
        <v>7</v>
      </c>
      <c r="T116" s="192" t="s">
        <v>623</v>
      </c>
      <c r="U116" s="192">
        <v>91.8</v>
      </c>
      <c r="V116" s="192">
        <v>1.7866457883907101</v>
      </c>
      <c r="W116" s="192" t="s">
        <v>409</v>
      </c>
      <c r="X116" s="192" t="s">
        <v>409</v>
      </c>
      <c r="Y116" s="192">
        <v>0.14285714285714299</v>
      </c>
      <c r="Z116" s="192">
        <v>33.3333333333333</v>
      </c>
      <c r="AA116" s="34"/>
      <c r="AB116" s="34"/>
      <c r="AC116" s="192"/>
      <c r="AD116" s="192"/>
      <c r="AE116" s="192"/>
      <c r="AF116" s="192"/>
      <c r="AG116" s="192"/>
      <c r="AH116" s="192"/>
    </row>
    <row r="117" spans="1:34" x14ac:dyDescent="0.2">
      <c r="A117" s="84">
        <v>110</v>
      </c>
      <c r="B117" s="84" t="str">
        <f ca="1"/>
        <v>Liberia</v>
      </c>
      <c r="C117" s="84" t="str">
        <f ca="1"/>
        <v>LBR</v>
      </c>
      <c r="D117" s="219" t="str">
        <f ca="1"/>
        <v>SSF           Sub-Saharan Africa</v>
      </c>
      <c r="E117" s="219" t="str">
        <f ca="1"/>
        <v>IDA</v>
      </c>
      <c r="F117" s="190" t="str">
        <f t="shared" ca="1" si="13"/>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$M$4:$AD$4,
                    (M117:AD117),
                    "")),
            1,
            0))
        =0,
    NA(),
    IF(
        Parameters!$D$15=1,
        IF(
            SUM(--(ISNUMBER(IF($M$4:$AD$4=1,(M117:AD117),""))))&gt;0,
            MAX(IF(
                ISNUMBER(M117:AD117),
                IF(
                    M$4:AD$4=1,
                    M117:AD117,
                    ""),
                "")),
            MAX(IF(
                ISNUMBER(M117:AD117),
                IF(
                    M$4:AD$4=2,
                    M117:AD117,
                    ""),
                ""))
        ),
        IF(
            Parameters!$D$16=1,
            IFERROR(
                AVERAGE(IF(
                    ISNUMBER(M117:AD117),
                    IF(
                        M$4:AD$4=1,
                        M117:AD117,
                        ""),
                    "")),
                AVERAGE(IF(
                    ISNUMBER(M117:AD117),
                    IF(
                        M$4:AD$4=2,
                        M117:AD117,
                        ""),
                    ""))
            ),
            IF(
                Parameters!$D$17=1,
                IFERROR(
                    IF(
                        OR(
                            IF(
                                ISNUMBER(M117:AD117),
                                IF(
                                    M$4:AD$4=1,
                                    M117:AD117,
                                    ""),
                                "")
                            =0),
                        0,
                        GEOMEAN(IF(
                            ISNUMBER(M117:AD117),
                            IF(
                                M$4:AD$4=1,
                                M117:AD117,
                                ""),
                            ""))
                    ),
                    IF(
                        OR(IF(
                            ISNUMBER(M117:AD117),
                            IF(
                                M$4:AD$4=2,
                                M117:AD117,
                                ""),
                            "")
                            =0),
                        0,
                        GEOMEAN(IF(
                            ISNUMBER(M117:AD117),
                            IF(
                                M$4:AD$4=2,
                                M117:AD117,
                                ""),
                            "")))
                )
            )
        )
    )
)</f>
        <v>5.9798906332686501</v>
      </c>
      <c r="I117" s="191" cm="1">
        <f t="array" ref="I117">IF(
    SUM(IF(
            ISNUMBER(
                IF(
                    $M$5:$AD$5,
                    (M117:AD117),
                    "")),
            1,
            0))
        =0,
    NA(),
    IF(
        Parameters!$D$15=1,
        IF(
            SUM(--(ISNUMBER(IF($M$5:$AD$5=1,(M117:AD117),""))))&gt;0,
            MAX(IF(
                ISNUMBER(M117:AD117),
                IF(
                    M$5:AD$5=1,
                    M117:AD117,
                    ""),
                "")),
            MAX(IF(
                ISNUMBER(M117:AD117),
                IF(
                    M$5:AD$5=2,
                    M117:AD117,
                    ""),
                ""))
        ),
        IF(
            Parameters!$D$16=1,
            IFERROR(
                AVERAGE(IF(
                    ISNUMBER(M117:AD117),
                    IF(
                        M$5:AD$5=1,
                        M117:AD117,
                        ""),
                    "")),
                AVERAGE(IF(
                    ISNUMBER(M117:AD117),
                    IF(
                        M$5:AD$5=2,
                        M117:AD117,
                        ""),
                    ""))
            ),
            IF(
                Parameters!$D$17=1,
                IFERROR(
                    IF(
                        OR(
                            IF(
                                ISNUMBER(M117:AD117),
                                IF(
                                    M$5:AD$5=1,
                                    M117:AD117,
                                    ""),
                                "")
                            =0),
                        0,
                        GEOMEAN(IF(
                            ISNUMBER(M117:AD117),
                            IF(
                                M$5:AD$5=1,
                                M117:AD117,
                                ""),
                            ""))
                    ),
                    IF(
                        OR(IF(
                            ISNUMBER(M117:AD117),
                            IF(
                                M$5:AD$5=2,
                                M117:AD117,
                                ""),
                            "")
                            =0),
                        0,
                        GEOMEAN(IF(
                            ISNUMBER(M117:AD117),
                            IF(
                                M$5:AD$5=2,
                                M117:AD117,
                                ""),
                            "")))
                )
            )
        )
    )
)</f>
        <v>0</v>
      </c>
      <c r="J117" s="242">
        <v>45103</v>
      </c>
      <c r="K117" s="242">
        <v>45022</v>
      </c>
      <c r="L117" s="91" t="s">
        <v>188</v>
      </c>
      <c r="M117" s="192">
        <v>0</v>
      </c>
      <c r="N117" s="192">
        <v>5.9798906332686501</v>
      </c>
      <c r="O117" s="192" t="s">
        <v>409</v>
      </c>
      <c r="P117" s="192">
        <v>0</v>
      </c>
      <c r="Q117" s="192" t="s">
        <v>409</v>
      </c>
      <c r="R117" s="192">
        <v>0</v>
      </c>
      <c r="S117" s="192">
        <v>0</v>
      </c>
      <c r="T117" s="192" t="s">
        <v>409</v>
      </c>
      <c r="U117" s="192">
        <v>88.9</v>
      </c>
      <c r="V117" s="192" t="s">
        <v>409</v>
      </c>
      <c r="W117" s="192" t="s">
        <v>409</v>
      </c>
      <c r="X117" s="192" t="s">
        <v>409</v>
      </c>
      <c r="Y117" s="192">
        <v>0</v>
      </c>
      <c r="Z117" s="192">
        <v>-100</v>
      </c>
      <c r="AA117" s="34"/>
      <c r="AB117" s="34"/>
      <c r="AC117" s="192"/>
      <c r="AD117" s="192"/>
      <c r="AE117" s="192"/>
      <c r="AF117" s="192"/>
      <c r="AG117" s="192"/>
      <c r="AH117" s="192"/>
    </row>
    <row r="118" spans="1:34" x14ac:dyDescent="0.2">
      <c r="A118" s="84">
        <v>111</v>
      </c>
      <c r="B118" s="84" t="str">
        <f ca="1"/>
        <v>Libya</v>
      </c>
      <c r="C118" s="84" t="str">
        <f ca="1"/>
        <v>LBY</v>
      </c>
      <c r="D118" s="219" t="str">
        <f ca="1"/>
        <v>MEA           Middle East &amp; North Africa</v>
      </c>
      <c r="E118" s="219" t="str">
        <f ca="1"/>
        <v>IBRD</v>
      </c>
      <c r="F118" s="190" t="str">
        <f t="shared" ca="1" si="13"/>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10</v>
      </c>
      <c r="H118" s="80" cm="1">
        <f t="array" ref="H118">IF(
    SUM(IF(
            ISNUMBER(
                IF(
                    $M$4:$AD$4,
                    (M118:AD118),
                    "")),
            1,
            0))
        =0,
    NA(),
    IF(
        Parameters!$D$15=1,
        IF(
            SUM(--(ISNUMBER(IF($M$4:$AD$4=1,(M118:AD118),""))))&gt;0,
            MAX(IF(
                ISNUMBER(M118:AD118),
                IF(
                    M$4:AD$4=1,
                    M118:AD118,
                    ""),
                "")),
            MAX(IF(
                ISNUMBER(M118:AD118),
                IF(
                    M$4:AD$4=2,
                    M118:AD118,
                    ""),
                ""))
        ),
        IF(
            Parameters!$D$16=1,
            IFERROR(
                AVERAGE(IF(
                    ISNUMBER(M118:AD118),
                    IF(
                        M$4:AD$4=1,
                        M118:AD118,
                        ""),
                    "")),
                AVERAGE(IF(
                    ISNUMBER(M118:AD118),
                    IF(
                        M$4:AD$4=2,
                        M118:AD118,
                        ""),
                    ""))
            ),
            IF(
                Parameters!$D$17=1,
                IFERROR(
                    IF(
                        OR(
                            IF(
                                ISNUMBER(M118:AD118),
                                IF(
                                    M$4:AD$4=1,
                                    M118:AD118,
                                    ""),
                                "")
                            =0),
                        0,
                        GEOMEAN(IF(
                            ISNUMBER(M118:AD118),
                            IF(
                                M$4:AD$4=1,
                                M118:AD118,
                                ""),
                            ""))
                    ),
                    IF(
                        OR(IF(
                            ISNUMBER(M118:AD118),
                            IF(
                                M$4:AD$4=2,
                                M118:AD118,
                                ""),
                            "")
                            =0),
                        0,
                        GEOMEAN(IF(
                            ISNUMBER(M118:AD118),
                            IF(
                                M$4:AD$4=2,
                                M118:AD118,
                                ""),
                            "")))
                )
            )
        )
    )
)</f>
        <v>10</v>
      </c>
      <c r="I118" s="191" cm="1">
        <f t="array" ref="I118">IF(
    SUM(IF(
            ISNUMBER(
                IF(
                    $M$5:$AD$5,
                    (M118:AD118),
                    "")),
            1,
            0))
        =0,
    NA(),
    IF(
        Parameters!$D$15=1,
        IF(
            SUM(--(ISNUMBER(IF($M$5:$AD$5=1,(M118:AD118),""))))&gt;0,
            MAX(IF(
                ISNUMBER(M118:AD118),
                IF(
                    M$5:AD$5=1,
                    M118:AD118,
                    ""),
                "")),
            MAX(IF(
                ISNUMBER(M118:AD118),
                IF(
                    M$5:AD$5=2,
                    M118:AD118,
                    ""),
                ""))
        ),
        IF(
            Parameters!$D$16=1,
            IFERROR(
                AVERAGE(IF(
                    ISNUMBER(M118:AD118),
                    IF(
                        M$5:AD$5=1,
                        M118:AD118,
                        ""),
                    "")),
                AVERAGE(IF(
                    ISNUMBER(M118:AD118),
                    IF(
                        M$5:AD$5=2,
                        M118:AD118,
                        ""),
                    ""))
            ),
            IF(
                Parameters!$D$17=1,
                IFERROR(
                    IF(
                        OR(
                            IF(
                                ISNUMBER(M118:AD118),
                                IF(
                                    M$5:AD$5=1,
                                    M118:AD118,
                                    ""),
                                "")
                            =0),
                        0,
                        GEOMEAN(IF(
                            ISNUMBER(M118:AD118),
                            IF(
                                M$5:AD$5=1,
                                M118:AD118,
                                ""),
                            ""))
                    ),
                    IF(
                        OR(IF(
                            ISNUMBER(M118:AD118),
                            IF(
                                M$5:AD$5=2,
                                M118:AD118,
                                ""),
                            "")
                            =0),
                        0,
                        GEOMEAN(IF(
                            ISNUMBER(M118:AD118),
                            IF(
                                M$5:AD$5=2,
                                M118:AD118,
                                ""),
                            "")))
                )
            )
        )
    )
)</f>
        <v>10</v>
      </c>
      <c r="J118" s="242">
        <v>44778</v>
      </c>
      <c r="K118" s="242">
        <v>45188</v>
      </c>
      <c r="L118" s="91" t="s">
        <v>190</v>
      </c>
      <c r="M118" s="192">
        <v>10</v>
      </c>
      <c r="N118" s="192">
        <v>7.5674722173222699</v>
      </c>
      <c r="O118" s="192">
        <v>10</v>
      </c>
      <c r="P118" s="192">
        <v>0</v>
      </c>
      <c r="Q118" s="192" t="s">
        <v>409</v>
      </c>
      <c r="R118" s="192">
        <v>0</v>
      </c>
      <c r="S118" s="192">
        <v>0</v>
      </c>
      <c r="T118" s="192" t="s">
        <v>623</v>
      </c>
      <c r="U118" s="192">
        <v>96.1</v>
      </c>
      <c r="V118" s="192">
        <v>1.04918796070706</v>
      </c>
      <c r="W118" s="192" t="s">
        <v>409</v>
      </c>
      <c r="X118" s="192" t="s">
        <v>409</v>
      </c>
      <c r="Y118" s="192">
        <v>0</v>
      </c>
      <c r="Z118" s="192">
        <v>-100</v>
      </c>
      <c r="AA118" s="34"/>
      <c r="AB118" s="34"/>
      <c r="AC118" s="192"/>
      <c r="AD118" s="192"/>
      <c r="AE118" s="192"/>
      <c r="AF118" s="192"/>
      <c r="AG118" s="192"/>
      <c r="AH118" s="192"/>
    </row>
    <row r="119" spans="1:34" x14ac:dyDescent="0.2">
      <c r="A119" s="84">
        <v>112</v>
      </c>
      <c r="B119" s="84" t="str">
        <f ca="1"/>
        <v>St. Lucia</v>
      </c>
      <c r="C119" s="84" t="str">
        <f ca="1"/>
        <v>LCA</v>
      </c>
      <c r="D119" s="219" t="str">
        <f ca="1"/>
        <v>LCN           Latin America &amp; Caribbean</v>
      </c>
      <c r="E119" s="219" t="str">
        <f ca="1"/>
        <v>Blend</v>
      </c>
      <c r="F119" s="190" t="str">
        <f t="shared" ca="1" si="13"/>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$M$4:$AD$4,
                    (M119:AD119),
                    "")),
            1,
            0))
        =0,
    NA(),
    IF(
        Parameters!$D$15=1,
        IF(
            SUM(--(ISNUMBER(IF($M$4:$AD$4=1,(M119:AD119),""))))&gt;0,
            MAX(IF(
                ISNUMBER(M119:AD119),
                IF(
                    M$4:AD$4=1,
                    M119:AD119,
                    ""),
                "")),
            MAX(IF(
                ISNUMBER(M119:AD119),
                IF(
                    M$4:AD$4=2,
                    M119:AD119,
                    ""),
                ""))
        ),
        IF(
            Parameters!$D$16=1,
            IFERROR(
                AVERAGE(IF(
                    ISNUMBER(M119:AD119),
                    IF(
                        M$4:AD$4=1,
                        M119:AD119,
                        ""),
                    "")),
                AVERAGE(IF(
                    ISNUMBER(M119:AD119),
                    IF(
                        M$4:AD$4=2,
                        M119:AD119,
                        ""),
                    ""))
            ),
            IF(
                Parameters!$D$17=1,
                IFERROR(
                    IF(
                        OR(
                            IF(
                                ISNUMBER(M119:AD119),
                                IF(
                                    M$4:AD$4=1,
                                    M119:AD119,
                                    ""),
                                "")
                            =0),
                        0,
                        GEOMEAN(IF(
                            ISNUMBER(M119:AD119),
                            IF(
                                M$4:AD$4=1,
                                M119:AD119,
                                ""),
                            ""))
                    ),
                    IF(
                        OR(IF(
                            ISNUMBER(M119:AD119),
                            IF(
                                M$4:AD$4=2,
                                M119:AD119,
                                ""),
                            "")
                            =0),
                        0,
                        GEOMEAN(IF(
                            ISNUMBER(M119:AD119),
                            IF(
                                M$4:AD$4=2,
                                M119:AD119,
                                ""),
                            "")))
                )
            )
        )
    )
)</f>
        <v>0</v>
      </c>
      <c r="I119" s="191" cm="1">
        <f t="array" ref="I119">IF(
    SUM(IF(
            ISNUMBER(
                IF(
                    $M$5:$AD$5,
                    (M119:AD119),
                    "")),
            1,
            0))
        =0,
    NA(),
    IF(
        Parameters!$D$15=1,
        IF(
            SUM(--(ISNUMBER(IF($M$5:$AD$5=1,(M119:AD119),""))))&gt;0,
            MAX(IF(
                ISNUMBER(M119:AD119),
                IF(
                    M$5:AD$5=1,
                    M119:AD119,
                    ""),
                "")),
            MAX(IF(
                ISNUMBER(M119:AD119),
                IF(
                    M$5:AD$5=2,
                    M119:AD119,
                    ""),
                ""))
        ),
        IF(
            Parameters!$D$16=1,
            IFERROR(
                AVERAGE(IF(
                    ISNUMBER(M119:AD119),
                    IF(
                        M$5:AD$5=1,
                        M119:AD119,
                        ""),
                    "")),
                AVERAGE(IF(
                    ISNUMBER(M119:AD119),
                    IF(
                        M$5:AD$5=2,
                        M119:AD119,
                        ""),
                    ""))
            ),
            IF(
                Parameters!$D$17=1,
                IFERROR(
                    IF(
                        OR(
                            IF(
                                ISNUMBER(M119:AD119),
                                IF(
                                    M$5:AD$5=1,
                                    M119:AD119,
                                    ""),
                                "")
                            =0),
                        0,
                        GEOMEAN(IF(
                            ISNUMBER(M119:AD119),
                            IF(
                                M$5:AD$5=1,
                                M119:AD119,
                                ""),
                            ""))
                    ),
                    IF(
                        OR(IF(
                            ISNUMBER(M119:AD119),
                            IF(
                                M$5:AD$5=2,
                                M119:AD119,
                                ""),
                            "")
                            =0),
                        0,
                        GEOMEAN(IF(
                            ISNUMBER(M119:AD119),
                            IF(
                                M$5:AD$5=2,
                                M119:AD119,
                                ""),
                            "")))
                )
            )
        )
    )
)</f>
        <v>0</v>
      </c>
      <c r="J119" s="242" t="s">
        <v>409</v>
      </c>
      <c r="K119" s="242">
        <v>44753</v>
      </c>
      <c r="L119" s="91" t="s">
        <v>191</v>
      </c>
      <c r="M119" s="192">
        <v>0</v>
      </c>
      <c r="N119" s="192" t="s">
        <v>409</v>
      </c>
      <c r="O119" s="192" t="s">
        <v>409</v>
      </c>
      <c r="P119" s="192">
        <v>0</v>
      </c>
      <c r="Q119" s="192" t="s">
        <v>409</v>
      </c>
      <c r="R119" s="192" t="s">
        <v>409</v>
      </c>
      <c r="S119" s="192" t="s">
        <v>409</v>
      </c>
      <c r="T119" s="192" t="s">
        <v>409</v>
      </c>
      <c r="U119" s="192" t="s">
        <v>409</v>
      </c>
      <c r="V119" s="192" t="s">
        <v>409</v>
      </c>
      <c r="W119" s="192" t="s">
        <v>409</v>
      </c>
      <c r="X119" s="192" t="s">
        <v>409</v>
      </c>
      <c r="Y119" s="192" t="s">
        <v>409</v>
      </c>
      <c r="Z119" s="192" t="s">
        <v>409</v>
      </c>
      <c r="AA119" s="34"/>
      <c r="AB119" s="34"/>
      <c r="AC119" s="192"/>
      <c r="AD119" s="192"/>
      <c r="AE119" s="192"/>
      <c r="AF119" s="192"/>
      <c r="AG119" s="192"/>
      <c r="AH119" s="192"/>
    </row>
    <row r="120" spans="1:34" x14ac:dyDescent="0.2">
      <c r="A120" s="84">
        <v>113</v>
      </c>
      <c r="B120" s="84" t="str">
        <f ca="1"/>
        <v>Liechtenstein</v>
      </c>
      <c r="C120" s="84" t="str">
        <f ca="1"/>
        <v>LIE</v>
      </c>
      <c r="D120" s="219" t="str">
        <f ca="1"/>
        <v>ECS           Europe &amp; Central Asia</v>
      </c>
      <c r="E120" s="219" t="str">
        <f ca="1"/>
        <v>NA</v>
      </c>
      <c r="F120" s="190" t="str">
        <f t="shared" ca="1" si="13"/>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$M$4:$AD$4,
                    (M120:AD120),
                    "")),
            1,
            0))
        =0,
    NA(),
    IF(
        Parameters!$D$15=1,
        IF(
            SUM(--(ISNUMBER(IF($M$4:$AD$4=1,(M120:AD120),""))))&gt;0,
            MAX(IF(
                ISNUMBER(M120:AD120),
                IF(
                    M$4:AD$4=1,
                    M120:AD120,
                    ""),
                "")),
            MAX(IF(
                ISNUMBER(M120:AD120),
                IF(
                    M$4:AD$4=2,
                    M120:AD120,
                    ""),
                ""))
        ),
        IF(
            Parameters!$D$16=1,
            IFERROR(
                AVERAGE(IF(
                    ISNUMBER(M120:AD120),
                    IF(
                        M$4:AD$4=1,
                        M120:AD120,
                        ""),
                    "")),
                AVERAGE(IF(
                    ISNUMBER(M120:AD120),
                    IF(
                        M$4:AD$4=2,
                        M120:AD120,
                        ""),
                    ""))
            ),
            IF(
                Parameters!$D$17=1,
                IFERROR(
                    IF(
                        OR(
                            IF(
                                ISNUMBER(M120:AD120),
                                IF(
                                    M$4:AD$4=1,
                                    M120:AD120,
                                    ""),
                                "")
                            =0),
                        0,
                        GEOMEAN(IF(
                            ISNUMBER(M120:AD120),
                            IF(
                                M$4:AD$4=1,
                                M120:AD120,
                                ""),
                            ""))
                    ),
                    IF(
                        OR(IF(
                            ISNUMBER(M120:AD120),
                            IF(
                                M$4:AD$4=2,
                                M120:AD120,
                                ""),
                            "")
                            =0),
                        0,
                        GEOMEAN(IF(
                            ISNUMBER(M120:AD120),
                            IF(
                                M$4:AD$4=2,
                                M120:AD120,
                                ""),
                            "")))
                )
            )
        )
    )
)</f>
        <v>0</v>
      </c>
      <c r="I120" s="191" cm="1">
        <f t="array" ref="I120">IF(
    SUM(IF(
            ISNUMBER(
                IF(
                    $M$5:$AD$5,
                    (M120:AD120),
                    "")),
            1,
            0))
        =0,
    NA(),
    IF(
        Parameters!$D$15=1,
        IF(
            SUM(--(ISNUMBER(IF($M$5:$AD$5=1,(M120:AD120),""))))&gt;0,
            MAX(IF(
                ISNUMBER(M120:AD120),
                IF(
                    M$5:AD$5=1,
                    M120:AD120,
                    ""),
                "")),
            MAX(IF(
                ISNUMBER(M120:AD120),
                IF(
                    M$5:AD$5=2,
                    M120:AD120,
                    ""),
                ""))
        ),
        IF(
            Parameters!$D$16=1,
            IFERROR(
                AVERAGE(IF(
                    ISNUMBER(M120:AD120),
                    IF(
                        M$5:AD$5=1,
                        M120:AD120,
                        ""),
                    "")),
                AVERAGE(IF(
                    ISNUMBER(M120:AD120),
                    IF(
                        M$5:AD$5=2,
                        M120:AD120,
                        ""),
                    ""))
            ),
            IF(
                Parameters!$D$17=1,
                IFERROR(
                    IF(
                        OR(
                            IF(
                                ISNUMBER(M120:AD120),
                                IF(
                                    M$5:AD$5=1,
                                    M120:AD120,
                                    ""),
                                "")
                            =0),
                        0,
                        GEOMEAN(IF(
                            ISNUMBER(M120:AD120),
                            IF(
                                M$5:AD$5=1,
                                M120:AD120,
                                ""),
                            ""))
                    ),
                    IF(
                        OR(IF(
                            ISNUMBER(M120:AD120),
                            IF(
                                M$5:AD$5=2,
                                M120:AD120,
                                ""),
                            "")
                            =0),
                        0,
                        GEOMEAN(IF(
                            ISNUMBER(M120:AD120),
                            IF(
                                M$5:AD$5=2,
                                M120:AD120,
                                ""),
                            "")))
                )
            )
        )
    )
)</f>
        <v>0</v>
      </c>
      <c r="J120" s="242" t="s">
        <v>409</v>
      </c>
      <c r="K120" s="242">
        <v>44860</v>
      </c>
      <c r="L120" s="91" t="s">
        <v>193</v>
      </c>
      <c r="M120" s="192">
        <v>0</v>
      </c>
      <c r="N120" s="192" t="s">
        <v>409</v>
      </c>
      <c r="O120" s="192" t="s">
        <v>409</v>
      </c>
      <c r="P120" s="192">
        <v>0</v>
      </c>
      <c r="Q120" s="192" t="s">
        <v>409</v>
      </c>
      <c r="R120" s="192">
        <v>0</v>
      </c>
      <c r="S120" s="192" t="s">
        <v>409</v>
      </c>
      <c r="T120" s="192" t="s">
        <v>409</v>
      </c>
      <c r="U120" s="192" t="s">
        <v>409</v>
      </c>
      <c r="V120" s="192" t="s">
        <v>409</v>
      </c>
      <c r="W120" s="192" t="s">
        <v>409</v>
      </c>
      <c r="X120" s="192" t="s">
        <v>409</v>
      </c>
      <c r="Y120" s="192">
        <v>0</v>
      </c>
      <c r="Z120" s="192" t="s">
        <v>409</v>
      </c>
      <c r="AA120" s="34"/>
      <c r="AB120" s="34"/>
      <c r="AC120" s="192"/>
      <c r="AD120" s="192"/>
      <c r="AE120" s="192"/>
      <c r="AF120" s="192"/>
      <c r="AG120" s="192"/>
      <c r="AH120" s="192"/>
    </row>
    <row r="121" spans="1:34" x14ac:dyDescent="0.2">
      <c r="A121" s="84">
        <v>114</v>
      </c>
      <c r="B121" s="84" t="str">
        <f ca="1"/>
        <v>Sri Lanka</v>
      </c>
      <c r="C121" s="84" t="str">
        <f ca="1"/>
        <v>LKA</v>
      </c>
      <c r="D121" s="219" t="str">
        <f ca="1"/>
        <v>SAS           South Asia</v>
      </c>
      <c r="E121" s="219" t="str">
        <f ca="1"/>
        <v>IBRD</v>
      </c>
      <c r="F121" s="190" t="str">
        <f t="shared" ca="1" si="13"/>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3.3510624787387888</v>
      </c>
      <c r="H121" s="80" cm="1">
        <f t="array" ref="H121">IF(
    SUM(IF(
            ISNUMBER(
                IF(
                    $M$4:$AD$4,
                    (M121:AD121),
                    "")),
            1,
            0))
        =0,
    NA(),
    IF(
        Parameters!$D$15=1,
        IF(
            SUM(--(ISNUMBER(IF($M$4:$AD$4=1,(M121:AD121),""))))&gt;0,
            MAX(IF(
                ISNUMBER(M121:AD121),
                IF(
                    M$4:AD$4=1,
                    M121:AD121,
                    ""),
                "")),
            MAX(IF(
                ISNUMBER(M121:AD121),
                IF(
                    M$4:AD$4=2,
                    M121:AD121,
                    ""),
                ""))
        ),
        IF(
            Parameters!$D$16=1,
            IFERROR(
                AVERAGE(IF(
                    ISNUMBER(M121:AD121),
                    IF(
                        M$4:AD$4=1,
                        M121:AD121,
                        ""),
                    "")),
                AVERAGE(IF(
                    ISNUMBER(M121:AD121),
                    IF(
                        M$4:AD$4=2,
                        M121:AD121,
                        ""),
                    ""))
            ),
            IF(
                Parameters!$D$17=1,
                IFERROR(
                    IF(
                        OR(
                            IF(
                                ISNUMBER(M121:AD121),
                                IF(
                                    M$4:AD$4=1,
                                    M121:AD121,
                                    ""),
                                "")
                            =0),
                        0,
                        GEOMEAN(IF(
                            ISNUMBER(M121:AD121),
                            IF(
                                M$4:AD$4=1,
                                M121:AD121,
                                ""),
                            ""))
                    ),
                    IF(
                        OR(IF(
                            ISNUMBER(M121:AD121),
                            IF(
                                M$4:AD$4=2,
                                M121:AD121,
                                ""),
                            "")
                            =0),
                        0,
                        GEOMEAN(IF(
                            ISNUMBER(M121:AD121),
                            IF(
                                M$4:AD$4=2,
                                M121:AD121,
                                ""),
                            "")))
                )
            )
        )
    )
)</f>
        <v>6.2885870523901897</v>
      </c>
      <c r="I121" s="191" cm="1">
        <f t="array" ref="I121">IF(
    SUM(IF(
            ISNUMBER(
                IF(
                    $M$5:$AD$5,
                    (M121:AD121),
                    "")),
            1,
            0))
        =0,
    NA(),
    IF(
        Parameters!$D$15=1,
        IF(
            SUM(--(ISNUMBER(IF($M$5:$AD$5=1,(M121:AD121),""))))&gt;0,
            MAX(IF(
                ISNUMBER(M121:AD121),
                IF(
                    M$5:AD$5=1,
                    M121:AD121,
                    ""),
                "")),
            MAX(IF(
                ISNUMBER(M121:AD121),
                IF(
                    M$5:AD$5=2,
                    M121:AD121,
                    ""),
                ""))
        ),
        IF(
            Parameters!$D$16=1,
            IFERROR(
                AVERAGE(IF(
                    ISNUMBER(M121:AD121),
                    IF(
                        M$5:AD$5=1,
                        M121:AD121,
                        ""),
                    "")),
                AVERAGE(IF(
                    ISNUMBER(M121:AD121),
                    IF(
                        M$5:AD$5=2,
                        M121:AD121,
                        ""),
                    ""))
            ),
            IF(
                Parameters!$D$17=1,
                IFERROR(
                    IF(
                        OR(
                            IF(
                                ISNUMBER(M121:AD121),
                                IF(
                                    M$5:AD$5=1,
                                    M121:AD121,
                                    ""),
                                "")
                            =0),
                        0,
                        GEOMEAN(IF(
                            ISNUMBER(M121:AD121),
                            IF(
                                M$5:AD$5=1,
                                M121:AD121,
                                ""),
                            ""))
                    ),
                    IF(
                        OR(IF(
                            ISNUMBER(M121:AD121),
                            IF(
                                M$5:AD$5=2,
                                M121:AD121,
                                ""),
                            "")
                            =0),
                        0,
                        GEOMEAN(IF(
                            ISNUMBER(M121:AD121),
                            IF(
                                M$5:AD$5=2,
                                M121:AD121,
                                ""),
                            "")))
                )
            )
        )
    )
)</f>
        <v>1.78571428571427</v>
      </c>
      <c r="J121" s="242">
        <v>45103</v>
      </c>
      <c r="K121" s="242">
        <v>45142</v>
      </c>
      <c r="L121" s="91" t="s">
        <v>195</v>
      </c>
      <c r="M121" s="192">
        <v>0</v>
      </c>
      <c r="N121" s="192">
        <v>6.2885870523901897</v>
      </c>
      <c r="O121" s="192" t="s">
        <v>409</v>
      </c>
      <c r="P121" s="192">
        <v>0</v>
      </c>
      <c r="Q121" s="192" t="s">
        <v>409</v>
      </c>
      <c r="R121" s="192">
        <v>1.78571428571427</v>
      </c>
      <c r="S121" s="192">
        <v>0</v>
      </c>
      <c r="T121" s="192" t="s">
        <v>409</v>
      </c>
      <c r="U121" s="192">
        <v>90.3</v>
      </c>
      <c r="V121" s="192" t="s">
        <v>409</v>
      </c>
      <c r="W121" s="192" t="s">
        <v>409</v>
      </c>
      <c r="X121" s="192" t="s">
        <v>409</v>
      </c>
      <c r="Y121" s="192">
        <v>3.5714285714285497E-2</v>
      </c>
      <c r="Z121" s="192">
        <v>-100</v>
      </c>
      <c r="AA121" s="34"/>
      <c r="AB121" s="34"/>
      <c r="AC121" s="192"/>
      <c r="AD121" s="192"/>
      <c r="AE121" s="192"/>
      <c r="AF121" s="192"/>
      <c r="AG121" s="192"/>
      <c r="AH121" s="192"/>
    </row>
    <row r="122" spans="1:34" x14ac:dyDescent="0.2">
      <c r="A122" s="84">
        <v>115</v>
      </c>
      <c r="B122" s="84" t="str">
        <f ca="1"/>
        <v>Lesotho</v>
      </c>
      <c r="C122" s="84" t="str">
        <f ca="1"/>
        <v>LSO</v>
      </c>
      <c r="D122" s="219" t="str">
        <f ca="1"/>
        <v>SSF           Sub-Saharan Africa</v>
      </c>
      <c r="E122" s="219" t="str">
        <f ca="1"/>
        <v>IDA</v>
      </c>
      <c r="F122" s="190" t="str">
        <f t="shared" ca="1" si="13"/>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$M$4:$AD$4,
                    (M122:AD122),
                    "")),
            1,
            0))
        =0,
    NA(),
    IF(
        Parameters!$D$15=1,
        IF(
            SUM(--(ISNUMBER(IF($M$4:$AD$4=1,(M122:AD122),""))))&gt;0,
            MAX(IF(
                ISNUMBER(M122:AD122),
                IF(
                    M$4:AD$4=1,
                    M122:AD122,
                    ""),
                "")),
            MAX(IF(
                ISNUMBER(M122:AD122),
                IF(
                    M$4:AD$4=2,
                    M122:AD122,
                    ""),
                ""))
        ),
        IF(
            Parameters!$D$16=1,
            IFERROR(
                AVERAGE(IF(
                    ISNUMBER(M122:AD122),
                    IF(
                        M$4:AD$4=1,
                        M122:AD122,
                        ""),
                    "")),
                AVERAGE(IF(
                    ISNUMBER(M122:AD122),
                    IF(
                        M$4:AD$4=2,
                        M122:AD122,
                        ""),
                    ""))
            ),
            IF(
                Parameters!$D$17=1,
                IFERROR(
                    IF(
                        OR(
                            IF(
                                ISNUMBER(M122:AD122),
                                IF(
                                    M$4:AD$4=1,
                                    M122:AD122,
                                    ""),
                                "")
                            =0),
                        0,
                        GEOMEAN(IF(
                            ISNUMBER(M122:AD122),
                            IF(
                                M$4:AD$4=1,
                                M122:AD122,
                                ""),
                            ""))
                    ),
                    IF(
                        OR(IF(
                            ISNUMBER(M122:AD122),
                            IF(
                                M$4:AD$4=2,
                                M122:AD122,
                                ""),
                            "")
                            =0),
                        0,
                        GEOMEAN(IF(
                            ISNUMBER(M122:AD122),
                            IF(
                                M$4:AD$4=2,
                                M122:AD122,
                                ""),
                            "")))
                )
            )
        )
    )
)</f>
        <v>3.2016228611747999</v>
      </c>
      <c r="I122" s="191" cm="1">
        <f t="array" ref="I122">IF(
    SUM(IF(
            ISNUMBER(
                IF(
                    $M$5:$AD$5,
                    (M122:AD122),
                    "")),
            1,
            0))
        =0,
    NA(),
    IF(
        Parameters!$D$15=1,
        IF(
            SUM(--(ISNUMBER(IF($M$5:$AD$5=1,(M122:AD122),""))))&gt;0,
            MAX(IF(
                ISNUMBER(M122:AD122),
                IF(
                    M$5:AD$5=1,
                    M122:AD122,
                    ""),
                "")),
            MAX(IF(
                ISNUMBER(M122:AD122),
                IF(
                    M$5:AD$5=2,
                    M122:AD122,
                    ""),
                ""))
        ),
        IF(
            Parameters!$D$16=1,
            IFERROR(
                AVERAGE(IF(
                    ISNUMBER(M122:AD122),
                    IF(
                        M$5:AD$5=1,
                        M122:AD122,
                        ""),
                    "")),
                AVERAGE(IF(
                    ISNUMBER(M122:AD122),
                    IF(
                        M$5:AD$5=2,
                        M122:AD122,
                        ""),
                    ""))
            ),
            IF(
                Parameters!$D$17=1,
                IFERROR(
                    IF(
                        OR(
                            IF(
                                ISNUMBER(M122:AD122),
                                IF(
                                    M$5:AD$5=1,
                                    M122:AD122,
                                    ""),
                                "")
                            =0),
                        0,
                        GEOMEAN(IF(
                            ISNUMBER(M122:AD122),
                            IF(
                                M$5:AD$5=1,
                                M122:AD122,
                                ""),
                            ""))
                    ),
                    IF(
                        OR(IF(
                            ISNUMBER(M122:AD122),
                            IF(
                                M$5:AD$5=2,
                                M122:AD122,
                                ""),
                            "")
                            =0),
                        0,
                        GEOMEAN(IF(
                            ISNUMBER(M122:AD122),
                            IF(
                                M$5:AD$5=2,
                                M122:AD122,
                                ""),
                            "")))
                )
            )
        )
    )
)</f>
        <v>0</v>
      </c>
      <c r="J122" s="242">
        <v>45103</v>
      </c>
      <c r="K122" s="242">
        <v>45099</v>
      </c>
      <c r="L122" s="91" t="s">
        <v>197</v>
      </c>
      <c r="M122" s="192">
        <v>0</v>
      </c>
      <c r="N122" s="192">
        <v>3.2016228611747999</v>
      </c>
      <c r="O122" s="192" t="s">
        <v>409</v>
      </c>
      <c r="P122" s="192">
        <v>0</v>
      </c>
      <c r="Q122" s="192" t="s">
        <v>409</v>
      </c>
      <c r="R122" s="192">
        <v>0</v>
      </c>
      <c r="S122" s="192">
        <v>0</v>
      </c>
      <c r="T122" s="192" t="s">
        <v>409</v>
      </c>
      <c r="U122" s="192">
        <v>76.3</v>
      </c>
      <c r="V122" s="192" t="s">
        <v>409</v>
      </c>
      <c r="W122" s="192" t="s">
        <v>409</v>
      </c>
      <c r="X122" s="192" t="s">
        <v>409</v>
      </c>
      <c r="Y122" s="192">
        <v>0</v>
      </c>
      <c r="Z122" s="192">
        <v>-100</v>
      </c>
      <c r="AA122" s="34"/>
      <c r="AB122" s="34"/>
      <c r="AC122" s="192"/>
      <c r="AD122" s="192"/>
      <c r="AE122" s="192"/>
      <c r="AF122" s="192"/>
      <c r="AG122" s="192"/>
      <c r="AH122" s="192"/>
    </row>
    <row r="123" spans="1:34" x14ac:dyDescent="0.2">
      <c r="A123" s="84">
        <v>116</v>
      </c>
      <c r="B123" s="84" t="str">
        <f ca="1"/>
        <v>Lithuania</v>
      </c>
      <c r="C123" s="84" t="str">
        <f ca="1"/>
        <v>LTU</v>
      </c>
      <c r="D123" s="219" t="str">
        <f ca="1"/>
        <v>ECS           Europe &amp; Central Asia</v>
      </c>
      <c r="E123" s="219" t="str">
        <f ca="1"/>
        <v>NA</v>
      </c>
      <c r="F123" s="190" t="str">
        <f t="shared" ca="1" si="13"/>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$M$4:$AD$4,
                    (M123:AD123),
                    "")),
            1,
            0))
        =0,
    NA(),
    IF(
        Parameters!$D$15=1,
        IF(
            SUM(--(ISNUMBER(IF($M$4:$AD$4=1,(M123:AD123),""))))&gt;0,
            MAX(IF(
                ISNUMBER(M123:AD123),
                IF(
                    M$4:AD$4=1,
                    M123:AD123,
                    ""),
                "")),
            MAX(IF(
                ISNUMBER(M123:AD123),
                IF(
                    M$4:AD$4=2,
                    M123:AD123,
                    ""),
                ""))
        ),
        IF(
            Parameters!$D$16=1,
            IFERROR(
                AVERAGE(IF(
                    ISNUMBER(M123:AD123),
                    IF(
                        M$4:AD$4=1,
                        M123:AD123,
                        ""),
                    "")),
                AVERAGE(IF(
                    ISNUMBER(M123:AD123),
                    IF(
                        M$4:AD$4=2,
                        M123:AD123,
                        ""),
                    ""))
            ),
            IF(
                Parameters!$D$17=1,
                IFERROR(
                    IF(
                        OR(
                            IF(
                                ISNUMBER(M123:AD123),
                                IF(
                                    M$4:AD$4=1,
                                    M123:AD123,
                                    ""),
                                "")
                            =0),
                        0,
                        GEOMEAN(IF(
                            ISNUMBER(M123:AD123),
                            IF(
                                M$4:AD$4=1,
                                M123:AD123,
                                ""),
                            ""))
                    ),
                    IF(
                        OR(IF(
                            ISNUMBER(M123:AD123),
                            IF(
                                M$4:AD$4=2,
                                M123:AD123,
                                ""),
                            "")
                            =0),
                        0,
                        GEOMEAN(IF(
                            ISNUMBER(M123:AD123),
                            IF(
                                M$4:AD$4=2,
                                M123:AD123,
                                ""),
                            "")))
                )
            )
        )
    )
)</f>
        <v>0</v>
      </c>
      <c r="I123" s="191" cm="1">
        <f t="array" ref="I123">IF(
    SUM(IF(
            ISNUMBER(
                IF(
                    $M$5:$AD$5,
                    (M123:AD123),
                    "")),
            1,
            0))
        =0,
    NA(),
    IF(
        Parameters!$D$15=1,
        IF(
            SUM(--(ISNUMBER(IF($M$5:$AD$5=1,(M123:AD123),""))))&gt;0,
            MAX(IF(
                ISNUMBER(M123:AD123),
                IF(
                    M$5:AD$5=1,
                    M123:AD123,
                    ""),
                "")),
            MAX(IF(
                ISNUMBER(M123:AD123),
                IF(
                    M$5:AD$5=2,
                    M123:AD123,
                    ""),
                ""))
        ),
        IF(
            Parameters!$D$16=1,
            IFERROR(
                AVERAGE(IF(
                    ISNUMBER(M123:AD123),
                    IF(
                        M$5:AD$5=1,
                        M123:AD123,
                        ""),
                    "")),
                AVERAGE(IF(
                    ISNUMBER(M123:AD123),
                    IF(
                        M$5:AD$5=2,
                        M123:AD123,
                        ""),
                    ""))
            ),
            IF(
                Parameters!$D$17=1,
                IFERROR(
                    IF(
                        OR(
                            IF(
                                ISNUMBER(M123:AD123),
                                IF(
                                    M$5:AD$5=1,
                                    M123:AD123,
                                    ""),
                                "")
                            =0),
                        0,
                        GEOMEAN(IF(
                            ISNUMBER(M123:AD123),
                            IF(
                                M$5:AD$5=1,
                                M123:AD123,
                                ""),
                            ""))
                    ),
                    IF(
                        OR(IF(
                            ISNUMBER(M123:AD123),
                            IF(
                                M$5:AD$5=2,
                                M123:AD123,
                                ""),
                            "")
                            =0),
                        0,
                        GEOMEAN(IF(
                            ISNUMBER(M123:AD123),
                            IF(
                                M$5:AD$5=2,
                                M123:AD123,
                                ""),
                            "")))
                )
            )
        )
    )
)</f>
        <v>0</v>
      </c>
      <c r="J123" s="242">
        <v>45103</v>
      </c>
      <c r="K123" s="242">
        <v>45142</v>
      </c>
      <c r="L123" s="91" t="s">
        <v>199</v>
      </c>
      <c r="M123" s="192">
        <v>0</v>
      </c>
      <c r="N123" s="192">
        <v>0</v>
      </c>
      <c r="O123" s="192" t="s">
        <v>409</v>
      </c>
      <c r="P123" s="192">
        <v>0</v>
      </c>
      <c r="Q123" s="192" t="s">
        <v>409</v>
      </c>
      <c r="R123" s="192">
        <v>0</v>
      </c>
      <c r="S123" s="192" t="s">
        <v>409</v>
      </c>
      <c r="T123" s="192" t="s">
        <v>409</v>
      </c>
      <c r="U123" s="192">
        <v>39.4</v>
      </c>
      <c r="V123" s="192" t="s">
        <v>409</v>
      </c>
      <c r="W123" s="192" t="s">
        <v>409</v>
      </c>
      <c r="X123" s="192" t="s">
        <v>409</v>
      </c>
      <c r="Y123" s="192">
        <v>-0.32142857142857101</v>
      </c>
      <c r="Z123" s="192" t="s">
        <v>409</v>
      </c>
      <c r="AA123" s="34"/>
      <c r="AB123" s="34"/>
      <c r="AC123" s="192"/>
      <c r="AD123" s="192"/>
      <c r="AE123" s="192"/>
      <c r="AF123" s="192"/>
      <c r="AG123" s="192"/>
      <c r="AH123" s="192"/>
    </row>
    <row r="124" spans="1:34" x14ac:dyDescent="0.2">
      <c r="A124" s="84">
        <v>117</v>
      </c>
      <c r="B124" s="84" t="str">
        <f ca="1"/>
        <v>Luxembourg</v>
      </c>
      <c r="C124" s="84" t="str">
        <f ca="1"/>
        <v>LUX</v>
      </c>
      <c r="D124" s="219" t="str">
        <f ca="1"/>
        <v>ECS           Europe &amp; Central Asia</v>
      </c>
      <c r="E124" s="219" t="str">
        <f ca="1"/>
        <v>NA</v>
      </c>
      <c r="F124" s="190" t="str">
        <f t="shared" ca="1" si="13"/>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$M$4:$AD$4,
                    (M124:AD124),
                    "")),
            1,
            0))
        =0,
    NA(),
    IF(
        Parameters!$D$15=1,
        IF(
            SUM(--(ISNUMBER(IF($M$4:$AD$4=1,(M124:AD124),""))))&gt;0,
            MAX(IF(
                ISNUMBER(M124:AD124),
                IF(
                    M$4:AD$4=1,
                    M124:AD124,
                    ""),
                "")),
            MAX(IF(
                ISNUMBER(M124:AD124),
                IF(
                    M$4:AD$4=2,
                    M124:AD124,
                    ""),
                ""))
        ),
        IF(
            Parameters!$D$16=1,
            IFERROR(
                AVERAGE(IF(
                    ISNUMBER(M124:AD124),
                    IF(
                        M$4:AD$4=1,
                        M124:AD124,
                        ""),
                    "")),
                AVERAGE(IF(
                    ISNUMBER(M124:AD124),
                    IF(
                        M$4:AD$4=2,
                        M124:AD124,
                        ""),
                    ""))
            ),
            IF(
                Parameters!$D$17=1,
                IFERROR(
                    IF(
                        OR(
                            IF(
                                ISNUMBER(M124:AD124),
                                IF(
                                    M$4:AD$4=1,
                                    M124:AD124,
                                    ""),
                                "")
                            =0),
                        0,
                        GEOMEAN(IF(
                            ISNUMBER(M124:AD124),
                            IF(
                                M$4:AD$4=1,
                                M124:AD124,
                                ""),
                            ""))
                    ),
                    IF(
                        OR(IF(
                            ISNUMBER(M124:AD124),
                            IF(
                                M$4:AD$4=2,
                                M124:AD124,
                                ""),
                            "")
                            =0),
                        0,
                        GEOMEAN(IF(
                            ISNUMBER(M124:AD124),
                            IF(
                                M$4:AD$4=2,
                                M124:AD124,
                                ""),
                            "")))
                )
            )
        )
    )
)</f>
        <v>0</v>
      </c>
      <c r="I124" s="191" cm="1">
        <f t="array" ref="I124">IF(
    SUM(IF(
            ISNUMBER(
                IF(
                    $M$5:$AD$5,
                    (M124:AD124),
                    "")),
            1,
            0))
        =0,
    NA(),
    IF(
        Parameters!$D$15=1,
        IF(
            SUM(--(ISNUMBER(IF($M$5:$AD$5=1,(M124:AD124),""))))&gt;0,
            MAX(IF(
                ISNUMBER(M124:AD124),
                IF(
                    M$5:AD$5=1,
                    M124:AD124,
                    ""),
                "")),
            MAX(IF(
                ISNUMBER(M124:AD124),
                IF(
                    M$5:AD$5=2,
                    M124:AD124,
                    ""),
                ""))
        ),
        IF(
            Parameters!$D$16=1,
            IFERROR(
                AVERAGE(IF(
                    ISNUMBER(M124:AD124),
                    IF(
                        M$5:AD$5=1,
                        M124:AD124,
                        ""),
                    "")),
                AVERAGE(IF(
                    ISNUMBER(M124:AD124),
                    IF(
                        M$5:AD$5=2,
                        M124:AD124,
                        ""),
                    ""))
            ),
            IF(
                Parameters!$D$17=1,
                IFERROR(
                    IF(
                        OR(
                            IF(
                                ISNUMBER(M124:AD124),
                                IF(
                                    M$5:AD$5=1,
                                    M124:AD124,
                                    ""),
                                "")
                            =0),
                        0,
                        GEOMEAN(IF(
                            ISNUMBER(M124:AD124),
                            IF(
                                M$5:AD$5=1,
                                M124:AD124,
                                ""),
                            ""))
                    ),
                    IF(
                        OR(IF(
                            ISNUMBER(M124:AD124),
                            IF(
                                M$5:AD$5=2,
                                M124:AD124,
                                ""),
                            "")
                            =0),
                        0,
                        GEOMEAN(IF(
                            ISNUMBER(M124:AD124),
                            IF(
                                M$5:AD$5=2,
                                M124:AD124,
                                ""),
                            "")))
                )
            )
        )
    )
)</f>
        <v>0</v>
      </c>
      <c r="J124" s="242">
        <v>45103</v>
      </c>
      <c r="K124" s="242">
        <v>45142</v>
      </c>
      <c r="L124" s="91" t="s">
        <v>201</v>
      </c>
      <c r="M124" s="192">
        <v>0</v>
      </c>
      <c r="N124" s="192">
        <v>0</v>
      </c>
      <c r="O124" s="192" t="s">
        <v>409</v>
      </c>
      <c r="P124" s="192">
        <v>0</v>
      </c>
      <c r="Q124" s="192" t="s">
        <v>409</v>
      </c>
      <c r="R124" s="192">
        <v>0</v>
      </c>
      <c r="S124" s="192" t="s">
        <v>409</v>
      </c>
      <c r="T124" s="192" t="s">
        <v>409</v>
      </c>
      <c r="U124" s="192">
        <v>19.5</v>
      </c>
      <c r="V124" s="192" t="s">
        <v>409</v>
      </c>
      <c r="W124" s="192" t="s">
        <v>409</v>
      </c>
      <c r="X124" s="192" t="s">
        <v>409</v>
      </c>
      <c r="Y124" s="192">
        <v>-0.14285714285714199</v>
      </c>
      <c r="Z124" s="192" t="s">
        <v>409</v>
      </c>
      <c r="AA124" s="34"/>
      <c r="AB124" s="34"/>
      <c r="AC124" s="192"/>
      <c r="AD124" s="192"/>
      <c r="AE124" s="192"/>
      <c r="AF124" s="192"/>
      <c r="AG124" s="192"/>
      <c r="AH124" s="192"/>
    </row>
    <row r="125" spans="1:34" x14ac:dyDescent="0.2">
      <c r="A125" s="84">
        <v>118</v>
      </c>
      <c r="B125" s="84" t="str">
        <f ca="1"/>
        <v>Latvia</v>
      </c>
      <c r="C125" s="84" t="str">
        <f ca="1"/>
        <v>LVA</v>
      </c>
      <c r="D125" s="219" t="str">
        <f ca="1"/>
        <v>ECS           Europe &amp; Central Asia</v>
      </c>
      <c r="E125" s="219" t="str">
        <f ca="1"/>
        <v>NA</v>
      </c>
      <c r="F125" s="190" t="str">
        <f t="shared" ca="1" si="13"/>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$M$4:$AD$4,
                    (M125:AD125),
                    "")),
            1,
            0))
        =0,
    NA(),
    IF(
        Parameters!$D$15=1,
        IF(
            SUM(--(ISNUMBER(IF($M$4:$AD$4=1,(M125:AD125),""))))&gt;0,
            MAX(IF(
                ISNUMBER(M125:AD125),
                IF(
                    M$4:AD$4=1,
                    M125:AD125,
                    ""),
                "")),
            MAX(IF(
                ISNUMBER(M125:AD125),
                IF(
                    M$4:AD$4=2,
                    M125:AD125,
                    ""),
                ""))
        ),
        IF(
            Parameters!$D$16=1,
            IFERROR(
                AVERAGE(IF(
                    ISNUMBER(M125:AD125),
                    IF(
                        M$4:AD$4=1,
                        M125:AD125,
                        ""),
                    "")),
                AVERAGE(IF(
                    ISNUMBER(M125:AD125),
                    IF(
                        M$4:AD$4=2,
                        M125:AD125,
                        ""),
                    ""))
            ),
            IF(
                Parameters!$D$17=1,
                IFERROR(
                    IF(
                        OR(
                            IF(
                                ISNUMBER(M125:AD125),
                                IF(
                                    M$4:AD$4=1,
                                    M125:AD125,
                                    ""),
                                "")
                            =0),
                        0,
                        GEOMEAN(IF(
                            ISNUMBER(M125:AD125),
                            IF(
                                M$4:AD$4=1,
                                M125:AD125,
                                ""),
                            ""))
                    ),
                    IF(
                        OR(IF(
                            ISNUMBER(M125:AD125),
                            IF(
                                M$4:AD$4=2,
                                M125:AD125,
                                ""),
                            "")
                            =0),
                        0,
                        GEOMEAN(IF(
                            ISNUMBER(M125:AD125),
                            IF(
                                M$4:AD$4=2,
                                M125:AD125,
                                ""),
                            "")))
                )
            )
        )
    )
)</f>
        <v>0</v>
      </c>
      <c r="I125" s="191" cm="1">
        <f t="array" ref="I125">IF(
    SUM(IF(
            ISNUMBER(
                IF(
                    $M$5:$AD$5,
                    (M125:AD125),
                    "")),
            1,
            0))
        =0,
    NA(),
    IF(
        Parameters!$D$15=1,
        IF(
            SUM(--(ISNUMBER(IF($M$5:$AD$5=1,(M125:AD125),""))))&gt;0,
            MAX(IF(
                ISNUMBER(M125:AD125),
                IF(
                    M$5:AD$5=1,
                    M125:AD125,
                    ""),
                "")),
            MAX(IF(
                ISNUMBER(M125:AD125),
                IF(
                    M$5:AD$5=2,
                    M125:AD125,
                    ""),
                ""))
        ),
        IF(
            Parameters!$D$16=1,
            IFERROR(
                AVERAGE(IF(
                    ISNUMBER(M125:AD125),
                    IF(
                        M$5:AD$5=1,
                        M125:AD125,
                        ""),
                    "")),
                AVERAGE(IF(
                    ISNUMBER(M125:AD125),
                    IF(
                        M$5:AD$5=2,
                        M125:AD125,
                        ""),
                    ""))
            ),
            IF(
                Parameters!$D$17=1,
                IFERROR(
                    IF(
                        OR(
                            IF(
                                ISNUMBER(M125:AD125),
                                IF(
                                    M$5:AD$5=1,
                                    M125:AD125,
                                    ""),
                                "")
                            =0),
                        0,
                        GEOMEAN(IF(
                            ISNUMBER(M125:AD125),
                            IF(
                                M$5:AD$5=1,
                                M125:AD125,
                                ""),
                            ""))
                    ),
                    IF(
                        OR(IF(
                            ISNUMBER(M125:AD125),
                            IF(
                                M$5:AD$5=2,
                                M125:AD125,
                                ""),
                            "")
                            =0),
                        0,
                        GEOMEAN(IF(
                            ISNUMBER(M125:AD125),
                            IF(
                                M$5:AD$5=2,
                                M125:AD125,
                                ""),
                            "")))
                )
            )
        )
    )
)</f>
        <v>0</v>
      </c>
      <c r="J125" s="242">
        <v>45103</v>
      </c>
      <c r="K125" s="242">
        <v>45142</v>
      </c>
      <c r="L125" s="91" t="s">
        <v>203</v>
      </c>
      <c r="M125" s="192">
        <v>0</v>
      </c>
      <c r="N125" s="192">
        <v>0</v>
      </c>
      <c r="O125" s="192" t="s">
        <v>409</v>
      </c>
      <c r="P125" s="192">
        <v>0</v>
      </c>
      <c r="Q125" s="192" t="s">
        <v>409</v>
      </c>
      <c r="R125" s="192">
        <v>0</v>
      </c>
      <c r="S125" s="192" t="s">
        <v>409</v>
      </c>
      <c r="T125" s="192" t="s">
        <v>409</v>
      </c>
      <c r="U125" s="192">
        <v>43.3</v>
      </c>
      <c r="V125" s="192" t="s">
        <v>409</v>
      </c>
      <c r="W125" s="192" t="s">
        <v>409</v>
      </c>
      <c r="X125" s="192" t="s">
        <v>409</v>
      </c>
      <c r="Y125" s="192">
        <v>-0.214285714285714</v>
      </c>
      <c r="Z125" s="192" t="s">
        <v>409</v>
      </c>
      <c r="AA125" s="34"/>
      <c r="AB125" s="34"/>
      <c r="AC125" s="192"/>
      <c r="AD125" s="192"/>
      <c r="AE125" s="192"/>
      <c r="AF125" s="192"/>
      <c r="AG125" s="192"/>
      <c r="AH125" s="192"/>
    </row>
    <row r="126" spans="1:34" x14ac:dyDescent="0.2">
      <c r="A126" s="84">
        <v>119</v>
      </c>
      <c r="B126" s="84" t="str">
        <f ca="1"/>
        <v>Macao SAR, China</v>
      </c>
      <c r="C126" s="84" t="str">
        <f ca="1"/>
        <v>MAC</v>
      </c>
      <c r="D126" s="219" t="str">
        <f ca="1"/>
        <v>EAS           East Asia &amp; Pacific</v>
      </c>
      <c r="E126" s="219" t="str">
        <f ca="1"/>
        <v>NA</v>
      </c>
      <c r="F126" s="190" t="str">
        <f t="shared" ca="1" si="13"/>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$M$4:$AD$4,
                    (M126:AD126),
                    "")),
            1,
            0))
        =0,
    NA(),
    IF(
        Parameters!$D$15=1,
        IF(
            SUM(--(ISNUMBER(IF($M$4:$AD$4=1,(M126:AD126),""))))&gt;0,
            MAX(IF(
                ISNUMBER(M126:AD126),
                IF(
                    M$4:AD$4=1,
                    M126:AD126,
                    ""),
                "")),
            MAX(IF(
                ISNUMBER(M126:AD126),
                IF(
                    M$4:AD$4=2,
                    M126:AD126,
                    ""),
                ""))
        ),
        IF(
            Parameters!$D$16=1,
            IFERROR(
                AVERAGE(IF(
                    ISNUMBER(M126:AD126),
                    IF(
                        M$4:AD$4=1,
                        M126:AD126,
                        ""),
                    "")),
                AVERAGE(IF(
                    ISNUMBER(M126:AD126),
                    IF(
                        M$4:AD$4=2,
                        M126:AD126,
                        ""),
                    ""))
            ),
            IF(
                Parameters!$D$17=1,
                IFERROR(
                    IF(
                        OR(
                            IF(
                                ISNUMBER(M126:AD126),
                                IF(
                                    M$4:AD$4=1,
                                    M126:AD126,
                                    ""),
                                "")
                            =0),
                        0,
                        GEOMEAN(IF(
                            ISNUMBER(M126:AD126),
                            IF(
                                M$4:AD$4=1,
                                M126:AD126,
                                ""),
                            ""))
                    ),
                    IF(
                        OR(IF(
                            ISNUMBER(M126:AD126),
                            IF(
                                M$4:AD$4=2,
                                M126:AD126,
                                ""),
                            "")
                            =0),
                        0,
                        GEOMEAN(IF(
                            ISNUMBER(M126:AD126),
                            IF(
                                M$4:AD$4=2,
                                M126:AD126,
                                ""),
                            "")))
                )
            )
        )
    )
)</f>
        <v>0</v>
      </c>
      <c r="I126" s="191" cm="1">
        <f t="array" ref="I126">IF(
    SUM(IF(
            ISNUMBER(
                IF(
                    $M$5:$AD$5,
                    (M126:AD126),
                    "")),
            1,
            0))
        =0,
    NA(),
    IF(
        Parameters!$D$15=1,
        IF(
            SUM(--(ISNUMBER(IF($M$5:$AD$5=1,(M126:AD126),""))))&gt;0,
            MAX(IF(
                ISNUMBER(M126:AD126),
                IF(
                    M$5:AD$5=1,
                    M126:AD126,
                    ""),
                "")),
            MAX(IF(
                ISNUMBER(M126:AD126),
                IF(
                    M$5:AD$5=2,
                    M126:AD126,
                    ""),
                ""))
        ),
        IF(
            Parameters!$D$16=1,
            IFERROR(
                AVERAGE(IF(
                    ISNUMBER(M126:AD126),
                    IF(
                        M$5:AD$5=1,
                        M126:AD126,
                        ""),
                    "")),
                AVERAGE(IF(
                    ISNUMBER(M126:AD126),
                    IF(
                        M$5:AD$5=2,
                        M126:AD126,
                        ""),
                    ""))
            ),
            IF(
                Parameters!$D$17=1,
                IFERROR(
                    IF(
                        OR(
                            IF(
                                ISNUMBER(M126:AD126),
                                IF(
                                    M$5:AD$5=1,
                                    M126:AD126,
                                    ""),
                                "")
                            =0),
                        0,
                        GEOMEAN(IF(
                            ISNUMBER(M126:AD126),
                            IF(
                                M$5:AD$5=1,
                                M126:AD126,
                                ""),
                            ""))
                    ),
                    IF(
                        OR(IF(
                            ISNUMBER(M126:AD126),
                            IF(
                                M$5:AD$5=2,
                                M126:AD126,
                                ""),
                            "")
                            =0),
                        0,
                        GEOMEAN(IF(
                            ISNUMBER(M126:AD126),
                            IF(
                                M$5:AD$5=2,
                                M126:AD126,
                                ""),
                            "")))
                )
            )
        )
    )
)</f>
        <v>0</v>
      </c>
      <c r="J126" s="242">
        <v>44887</v>
      </c>
      <c r="K126" s="242">
        <v>44887</v>
      </c>
      <c r="L126" s="91" t="s">
        <v>707</v>
      </c>
      <c r="M126" s="192">
        <v>0</v>
      </c>
      <c r="N126" s="192" t="s">
        <v>409</v>
      </c>
      <c r="O126" s="192" t="s">
        <v>409</v>
      </c>
      <c r="P126" s="192">
        <v>0</v>
      </c>
      <c r="Q126" s="192" t="s">
        <v>409</v>
      </c>
      <c r="R126" s="192">
        <v>0</v>
      </c>
      <c r="S126" s="192" t="s">
        <v>409</v>
      </c>
      <c r="T126" s="192" t="s">
        <v>409</v>
      </c>
      <c r="U126" s="192" t="s">
        <v>409</v>
      </c>
      <c r="V126" s="192" t="s">
        <v>409</v>
      </c>
      <c r="W126" s="192" t="s">
        <v>409</v>
      </c>
      <c r="X126" s="192" t="s">
        <v>409</v>
      </c>
      <c r="Y126" s="192">
        <v>0</v>
      </c>
      <c r="Z126" s="192" t="s">
        <v>409</v>
      </c>
      <c r="AA126" s="34"/>
      <c r="AB126" s="34"/>
      <c r="AC126" s="192"/>
      <c r="AD126" s="192"/>
      <c r="AE126" s="192"/>
      <c r="AF126" s="192"/>
      <c r="AG126" s="192"/>
      <c r="AH126" s="192"/>
    </row>
    <row r="127" spans="1:34" x14ac:dyDescent="0.2">
      <c r="A127" s="84">
        <v>120</v>
      </c>
      <c r="B127" s="84" t="str">
        <f ca="1"/>
        <v>St. Martin (French part)</v>
      </c>
      <c r="C127" s="84" t="str">
        <f ca="1"/>
        <v>MAF</v>
      </c>
      <c r="D127" s="219" t="str">
        <f ca="1"/>
        <v>LCN           Latin America &amp; Caribbean</v>
      </c>
      <c r="E127" s="219" t="str">
        <f ca="1"/>
        <v>NA</v>
      </c>
      <c r="F127" s="190" t="str">
        <f t="shared" ca="1" si="13"/>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cm="1">
        <f t="array" ref="H127">IF(
    SUM(IF(
            ISNUMBER(
                IF(
                    $M$4:$AD$4,
                    (M127:AD127),
                    "")),
            1,
            0))
        =0,
    NA(),
    IF(
        Parameters!$D$15=1,
        IF(
            SUM(--(ISNUMBER(IF($M$4:$AD$4=1,(M127:AD127),""))))&gt;0,
            MAX(IF(
                ISNUMBER(M127:AD127),
                IF(
                    M$4:AD$4=1,
                    M127:AD127,
                    ""),
                "")),
            MAX(IF(
                ISNUMBER(M127:AD127),
                IF(
                    M$4:AD$4=2,
                    M127:AD127,
                    ""),
                ""))
        ),
        IF(
            Parameters!$D$16=1,
            IFERROR(
                AVERAGE(IF(
                    ISNUMBER(M127:AD127),
                    IF(
                        M$4:AD$4=1,
                        M127:AD127,
                        ""),
                    "")),
                AVERAGE(IF(
                    ISNUMBER(M127:AD127),
                    IF(
                        M$4:AD$4=2,
                        M127:AD127,
                        ""),
                    ""))
            ),
            IF(
                Parameters!$D$17=1,
                IFERROR(
                    IF(
                        OR(
                            IF(
                                ISNUMBER(M127:AD127),
                                IF(
                                    M$4:AD$4=1,
                                    M127:AD127,
                                    ""),
                                "")
                            =0),
                        0,
                        GEOMEAN(IF(
                            ISNUMBER(M127:AD127),
                            IF(
                                M$4:AD$4=1,
                                M127:AD127,
                                ""),
                            ""))
                    ),
                    IF(
                        OR(IF(
                            ISNUMBER(M127:AD127),
                            IF(
                                M$4:AD$4=2,
                                M127:AD127,
                                ""),
                            "")
                            =0),
                        0,
                        GEOMEAN(IF(
                            ISNUMBER(M127:AD127),
                            IF(
                                M$4:AD$4=2,
                                M127:AD127,
                                ""),
                            "")))
                )
            )
        )
    )
)</f>
        <v>0</v>
      </c>
      <c r="I127" s="191" cm="1">
        <f t="array" ref="I127">IF(
    SUM(IF(
            ISNUMBER(
                IF(
                    $M$5:$AD$5,
                    (M127:AD127),
                    "")),
            1,
            0))
        =0,
    NA(),
    IF(
        Parameters!$D$15=1,
        IF(
            SUM(--(ISNUMBER(IF($M$5:$AD$5=1,(M127:AD127),""))))&gt;0,
            MAX(IF(
                ISNUMBER(M127:AD127),
                IF(
                    M$5:AD$5=1,
                    M127:AD127,
                    ""),
                "")),
            MAX(IF(
                ISNUMBER(M127:AD127),
                IF(
                    M$5:AD$5=2,
                    M127:AD127,
                    ""),
                ""))
        ),
        IF(
            Parameters!$D$16=1,
            IFERROR(
                AVERAGE(IF(
                    ISNUMBER(M127:AD127),
                    IF(
                        M$5:AD$5=1,
                        M127:AD127,
                        ""),
                    "")),
                AVERAGE(IF(
                    ISNUMBER(M127:AD127),
                    IF(
                        M$5:AD$5=2,
                        M127:AD127,
                        ""),
                    ""))
            ),
            IF(
                Parameters!$D$17=1,
                IFERROR(
                    IF(
                        OR(
                            IF(
                                ISNUMBER(M127:AD127),
                                IF(
                                    M$5:AD$5=1,
                                    M127:AD127,
                                    ""),
                                "")
                            =0),
                        0,
                        GEOMEAN(IF(
                            ISNUMBER(M127:AD127),
                            IF(
                                M$5:AD$5=1,
                                M127:AD127,
                                ""),
                            ""))
                    ),
                    IF(
                        OR(IF(
                            ISNUMBER(M127:AD127),
                            IF(
                                M$5:AD$5=2,
                                M127:AD127,
                                ""),
                            "")
                            =0),
                        0,
                        GEOMEAN(IF(
                            ISNUMBER(M127:AD127),
                            IF(
                                M$5:AD$5=2,
                                M127:AD127,
                                ""),
                            "")))
                )
            )
        )
    )
)</f>
        <v>0</v>
      </c>
      <c r="J127" s="242" t="s">
        <v>409</v>
      </c>
      <c r="K127" s="242" t="s">
        <v>409</v>
      </c>
      <c r="L127" s="91" t="s">
        <v>708</v>
      </c>
      <c r="M127" s="192">
        <v>0</v>
      </c>
      <c r="N127" s="192" t="s">
        <v>409</v>
      </c>
      <c r="O127" s="192" t="s">
        <v>409</v>
      </c>
      <c r="P127" s="192">
        <v>0</v>
      </c>
      <c r="Q127" s="192" t="s">
        <v>409</v>
      </c>
      <c r="R127" s="192" t="s">
        <v>409</v>
      </c>
      <c r="S127" s="192" t="s">
        <v>409</v>
      </c>
      <c r="T127" s="192" t="s">
        <v>409</v>
      </c>
      <c r="U127" s="192" t="s">
        <v>409</v>
      </c>
      <c r="V127" s="192" t="s">
        <v>409</v>
      </c>
      <c r="W127" s="192" t="s">
        <v>409</v>
      </c>
      <c r="X127" s="192" t="s">
        <v>409</v>
      </c>
      <c r="Y127" s="192" t="s">
        <v>409</v>
      </c>
      <c r="Z127" s="192" t="s">
        <v>409</v>
      </c>
      <c r="AA127" s="34"/>
      <c r="AB127" s="34"/>
      <c r="AC127" s="192"/>
      <c r="AD127" s="192"/>
      <c r="AE127" s="192"/>
      <c r="AF127" s="192"/>
      <c r="AG127" s="192"/>
      <c r="AH127" s="192"/>
    </row>
    <row r="128" spans="1:34" x14ac:dyDescent="0.2">
      <c r="A128" s="84">
        <v>121</v>
      </c>
      <c r="B128" s="84" t="str">
        <f ca="1"/>
        <v>Morocco</v>
      </c>
      <c r="C128" s="84" t="str">
        <f ca="1"/>
        <v>MAR</v>
      </c>
      <c r="D128" s="219" t="str">
        <f ca="1"/>
        <v>MEA           Middle East &amp; North Africa</v>
      </c>
      <c r="E128" s="219" t="str">
        <f ca="1"/>
        <v>IBRD</v>
      </c>
      <c r="F128" s="190" t="str">
        <f t="shared" ca="1" si="13"/>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3.1478810418758458</v>
      </c>
      <c r="H128" s="80" cm="1">
        <f t="array" ref="H128">IF(
    SUM(IF(
            ISNUMBER(
                IF(
                    $M$4:$AD$4,
                    (M128:AD128),
                    "")),
            1,
            0))
        =0,
    NA(),
    IF(
        Parameters!$D$15=1,
        IF(
            SUM(--(ISNUMBER(IF($M$4:$AD$4=1,(M128:AD128),""))))&gt;0,
            MAX(IF(
                ISNUMBER(M128:AD128),
                IF(
                    M$4:AD$4=1,
                    M128:AD128,
                    ""),
                "")),
            MAX(IF(
                ISNUMBER(M128:AD128),
                IF(
                    M$4:AD$4=2,
                    M128:AD128,
                    ""),
                ""))
        ),
        IF(
            Parameters!$D$16=1,
            IFERROR(
                AVERAGE(IF(
                    ISNUMBER(M128:AD128),
                    IF(
                        M$4:AD$4=1,
                        M128:AD128,
                        ""),
                    "")),
                AVERAGE(IF(
                    ISNUMBER(M128:AD128),
                    IF(
                        M$4:AD$4=2,
                        M128:AD128,
                        ""),
                    ""))
            ),
            IF(
                Parameters!$D$17=1,
                IFERROR(
                    IF(
                        OR(
                            IF(
                                ISNUMBER(M128:AD128),
                                IF(
                                    M$4:AD$4=1,
                                    M128:AD128,
                                    ""),
                                "")
                            =0),
                        0,
                        GEOMEAN(IF(
                            ISNUMBER(M128:AD128),
                            IF(
                                M$4:AD$4=1,
                                M128:AD128,
                                ""),
                            ""))
                    ),
                    IF(
                        OR(IF(
                            ISNUMBER(M128:AD128),
                            IF(
                                M$4:AD$4=2,
                                M128:AD128,
                                ""),
                            "")
                            =0),
                        0,
                        GEOMEAN(IF(
                            ISNUMBER(M128:AD128),
                            IF(
                                M$4:AD$4=2,
                                M128:AD128,
                                ""),
                            "")))
                )
            )
        )
    )
)</f>
        <v>1.41559357911448</v>
      </c>
      <c r="I128" s="191" cm="1">
        <f t="array" ref="I128">IF(
    SUM(IF(
            ISNUMBER(
                IF(
                    $M$5:$AD$5,
                    (M128:AD128),
                    "")),
            1,
            0))
        =0,
    NA(),
    IF(
        Parameters!$D$15=1,
        IF(
            SUM(--(ISNUMBER(IF($M$5:$AD$5=1,(M128:AD128),""))))&gt;0,
            MAX(IF(
                ISNUMBER(M128:AD128),
                IF(
                    M$5:AD$5=1,
                    M128:AD128,
                    ""),
                "")),
            MAX(IF(
                ISNUMBER(M128:AD128),
                IF(
                    M$5:AD$5=2,
                    M128:AD128,
                    ""),
                ""))
        ),
        IF(
            Parameters!$D$16=1,
            IFERROR(
                AVERAGE(IF(
                    ISNUMBER(M128:AD128),
                    IF(
                        M$5:AD$5=1,
                        M128:AD128,
                        ""),
                    "")),
                AVERAGE(IF(
                    ISNUMBER(M128:AD128),
                    IF(
                        M$5:AD$5=2,
                        M128:AD128,
                        ""),
                    ""))
            ),
            IF(
                Parameters!$D$17=1,
                IFERROR(
                    IF(
                        OR(
                            IF(
                                ISNUMBER(M128:AD128),
                                IF(
                                    M$5:AD$5=1,
                                    M128:AD128,
                                    ""),
                                "")
                            =0),
                        0,
                        GEOMEAN(IF(
                            ISNUMBER(M128:AD128),
                            IF(
                                M$5:AD$5=1,
                                M128:AD128,
                                ""),
                            ""))
                    ),
                    IF(
                        OR(IF(
                            ISNUMBER(M128:AD128),
                            IF(
                                M$5:AD$5=2,
                                M128:AD128,
                                ""),
                            "")
                            =0),
                        0,
                        GEOMEAN(IF(
                            ISNUMBER(M128:AD128),
                            IF(
                                M$5:AD$5=2,
                                M128:AD128,
                                ""),
                            "")))
                )
            )
        )
    )
)</f>
        <v>7</v>
      </c>
      <c r="J128" s="242">
        <v>45103</v>
      </c>
      <c r="K128" s="242">
        <v>45201</v>
      </c>
      <c r="L128" s="91" t="s">
        <v>205</v>
      </c>
      <c r="M128" s="192">
        <v>0</v>
      </c>
      <c r="N128" s="192">
        <v>1.41559357911448</v>
      </c>
      <c r="O128" s="192">
        <v>0</v>
      </c>
      <c r="P128" s="192">
        <v>0</v>
      </c>
      <c r="Q128" s="192" t="s">
        <v>409</v>
      </c>
      <c r="R128" s="192">
        <v>0</v>
      </c>
      <c r="S128" s="192">
        <v>7</v>
      </c>
      <c r="T128" s="192" t="s">
        <v>409</v>
      </c>
      <c r="U128" s="192">
        <v>68.2</v>
      </c>
      <c r="V128" s="192">
        <v>-1.7660300553166499</v>
      </c>
      <c r="W128" s="192" t="s">
        <v>409</v>
      </c>
      <c r="X128" s="192" t="s">
        <v>409</v>
      </c>
      <c r="Y128" s="192">
        <v>-0.14285714285714199</v>
      </c>
      <c r="Z128" s="192">
        <v>84.615384615384599</v>
      </c>
      <c r="AA128" s="34"/>
      <c r="AB128" s="34"/>
      <c r="AC128" s="192"/>
      <c r="AD128" s="192"/>
      <c r="AE128" s="192"/>
      <c r="AF128" s="192"/>
      <c r="AG128" s="192"/>
      <c r="AH128" s="192"/>
    </row>
    <row r="129" spans="1:34" x14ac:dyDescent="0.2">
      <c r="A129" s="84">
        <v>122</v>
      </c>
      <c r="B129" s="84" t="str">
        <f ca="1"/>
        <v>Monaco</v>
      </c>
      <c r="C129" s="84" t="str">
        <f ca="1"/>
        <v>MCO</v>
      </c>
      <c r="D129" s="219" t="str">
        <f ca="1"/>
        <v>ECS           Europe &amp; Central Asia</v>
      </c>
      <c r="E129" s="219" t="str">
        <f ca="1"/>
        <v>NA</v>
      </c>
      <c r="F129" s="190" t="str">
        <f t="shared" ca="1" si="13"/>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cm="1">
        <f t="array" ref="H129">IF(
    SUM(IF(
            ISNUMBER(
                IF(
                    $M$4:$AD$4,
                    (M129:AD129),
                    "")),
            1,
            0))
        =0,
    NA(),
    IF(
        Parameters!$D$15=1,
        IF(
            SUM(--(ISNUMBER(IF($M$4:$AD$4=1,(M129:AD129),""))))&gt;0,
            MAX(IF(
                ISNUMBER(M129:AD129),
                IF(
                    M$4:AD$4=1,
                    M129:AD129,
                    ""),
                "")),
            MAX(IF(
                ISNUMBER(M129:AD129),
                IF(
                    M$4:AD$4=2,
                    M129:AD129,
                    ""),
                ""))
        ),
        IF(
            Parameters!$D$16=1,
            IFERROR(
                AVERAGE(IF(
                    ISNUMBER(M129:AD129),
                    IF(
                        M$4:AD$4=1,
                        M129:AD129,
                        ""),
                    "")),
                AVERAGE(IF(
                    ISNUMBER(M129:AD129),
                    IF(
                        M$4:AD$4=2,
                        M129:AD129,
                        ""),
                    ""))
            ),
            IF(
                Parameters!$D$17=1,
                IFERROR(
                    IF(
                        OR(
                            IF(
                                ISNUMBER(M129:AD129),
                                IF(
                                    M$4:AD$4=1,
                                    M129:AD129,
                                    ""),
                                "")
                            =0),
                        0,
                        GEOMEAN(IF(
                            ISNUMBER(M129:AD129),
                            IF(
                                M$4:AD$4=1,
                                M129:AD129,
                                ""),
                            ""))
                    ),
                    IF(
                        OR(IF(
                            ISNUMBER(M129:AD129),
                            IF(
                                M$4:AD$4=2,
                                M129:AD129,
                                ""),
                            "")
                            =0),
                        0,
                        GEOMEAN(IF(
                            ISNUMBER(M129:AD129),
                            IF(
                                M$4:AD$4=2,
                                M129:AD129,
                                ""),
                            "")))
                )
            )
        )
    )
)</f>
        <v>0</v>
      </c>
      <c r="I129" s="191" cm="1">
        <f t="array" ref="I129">IF(
    SUM(IF(
            ISNUMBER(
                IF(
                    $M$5:$AD$5,
                    (M129:AD129),
                    "")),
            1,
            0))
        =0,
    NA(),
    IF(
        Parameters!$D$15=1,
        IF(
            SUM(--(ISNUMBER(IF($M$5:$AD$5=1,(M129:AD129),""))))&gt;0,
            MAX(IF(
                ISNUMBER(M129:AD129),
                IF(
                    M$5:AD$5=1,
                    M129:AD129,
                    ""),
                "")),
            MAX(IF(
                ISNUMBER(M129:AD129),
                IF(
                    M$5:AD$5=2,
                    M129:AD129,
                    ""),
                ""))
        ),
        IF(
            Parameters!$D$16=1,
            IFERROR(
                AVERAGE(IF(
                    ISNUMBER(M129:AD129),
                    IF(
                        M$5:AD$5=1,
                        M129:AD129,
                        ""),
                    "")),
                AVERAGE(IF(
                    ISNUMBER(M129:AD129),
                    IF(
                        M$5:AD$5=2,
                        M129:AD129,
                        ""),
                    ""))
            ),
            IF(
                Parameters!$D$17=1,
                IFERROR(
                    IF(
                        OR(
                            IF(
                                ISNUMBER(M129:AD129),
                                IF(
                                    M$5:AD$5=1,
                                    M129:AD129,
                                    ""),
                                "")
                            =0),
                        0,
                        GEOMEAN(IF(
                            ISNUMBER(M129:AD129),
                            IF(
                                M$5:AD$5=1,
                                M129:AD129,
                                ""),
                            ""))
                    ),
                    IF(
                        OR(IF(
                            ISNUMBER(M129:AD129),
                            IF(
                                M$5:AD$5=2,
                                M129:AD129,
                                ""),
                            "")
                            =0),
                        0,
                        GEOMEAN(IF(
                            ISNUMBER(M129:AD129),
                            IF(
                                M$5:AD$5=2,
                                M129:AD129,
                                ""),
                            "")))
                )
            )
        )
    )
)</f>
        <v>0</v>
      </c>
      <c r="J129" s="242" t="s">
        <v>409</v>
      </c>
      <c r="K129" s="242" t="s">
        <v>409</v>
      </c>
      <c r="L129" s="91" t="s">
        <v>709</v>
      </c>
      <c r="M129" s="192">
        <v>0</v>
      </c>
      <c r="N129" s="192" t="s">
        <v>409</v>
      </c>
      <c r="O129" s="192" t="s">
        <v>409</v>
      </c>
      <c r="P129" s="192">
        <v>0</v>
      </c>
      <c r="Q129" s="192" t="s">
        <v>409</v>
      </c>
      <c r="R129" s="192" t="s">
        <v>409</v>
      </c>
      <c r="S129" s="192" t="s">
        <v>409</v>
      </c>
      <c r="T129" s="192" t="s">
        <v>409</v>
      </c>
      <c r="U129" s="192" t="s">
        <v>409</v>
      </c>
      <c r="V129" s="192" t="s">
        <v>409</v>
      </c>
      <c r="W129" s="192" t="s">
        <v>409</v>
      </c>
      <c r="X129" s="192" t="s">
        <v>409</v>
      </c>
      <c r="Y129" s="192" t="s">
        <v>409</v>
      </c>
      <c r="Z129" s="192" t="s">
        <v>409</v>
      </c>
      <c r="AA129" s="34"/>
      <c r="AB129" s="34"/>
      <c r="AC129" s="192"/>
      <c r="AD129" s="192"/>
      <c r="AE129" s="192"/>
      <c r="AF129" s="192"/>
      <c r="AG129" s="192"/>
      <c r="AH129" s="192"/>
    </row>
    <row r="130" spans="1:34" x14ac:dyDescent="0.2">
      <c r="A130" s="84">
        <v>123</v>
      </c>
      <c r="B130" s="84" t="str">
        <f ca="1"/>
        <v>Moldova</v>
      </c>
      <c r="C130" s="84" t="str">
        <f ca="1"/>
        <v>MDA</v>
      </c>
      <c r="D130" s="219" t="str">
        <f ca="1"/>
        <v>ECS           Europe &amp; Central Asia</v>
      </c>
      <c r="E130" s="219" t="str">
        <f ca="1"/>
        <v>IBRD</v>
      </c>
      <c r="F130" s="190" t="str">
        <f t="shared" ca="1" si="13"/>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2.5765379859111799</v>
      </c>
      <c r="H130" s="80" cm="1">
        <f t="array" ref="H130">IF(
    SUM(IF(
            ISNUMBER(
                IF(
                    $M$4:$AD$4,
                    (M130:AD130),
                    "")),
            1,
            0))
        =0,
    NA(),
    IF(
        Parameters!$D$15=1,
        IF(
            SUM(--(ISNUMBER(IF($M$4:$AD$4=1,(M130:AD130),""))))&gt;0,
            MAX(IF(
                ISNUMBER(M130:AD130),
                IF(
                    M$4:AD$4=1,
                    M130:AD130,
                    ""),
                "")),
            MAX(IF(
                ISNUMBER(M130:AD130),
                IF(
                    M$4:AD$4=2,
                    M130:AD130,
                    ""),
                ""))
        ),
        IF(
            Parameters!$D$16=1,
            IFERROR(
                AVERAGE(IF(
                    ISNUMBER(M130:AD130),
                    IF(
                        M$4:AD$4=1,
                        M130:AD130,
                        ""),
                    "")),
                AVERAGE(IF(
                    ISNUMBER(M130:AD130),
                    IF(
                        M$4:AD$4=2,
                        M130:AD130,
                        ""),
                    ""))
            ),
            IF(
                Parameters!$D$17=1,
                IFERROR(
                    IF(
                        OR(
                            IF(
                                ISNUMBER(M130:AD130),
                                IF(
                                    M$4:AD$4=1,
                                    M130:AD130,
                                    ""),
                                "")
                            =0),
                        0,
                        GEOMEAN(IF(
                            ISNUMBER(M130:AD130),
                            IF(
                                M$4:AD$4=1,
                                M130:AD130,
                                ""),
                            ""))
                    ),
                    IF(
                        OR(IF(
                            ISNUMBER(M130:AD130),
                            IF(
                                M$4:AD$4=2,
                                M130:AD130,
                                ""),
                            "")
                            =0),
                        0,
                        GEOMEAN(IF(
                            ISNUMBER(M130:AD130),
                            IF(
                                M$4:AD$4=2,
                                M130:AD130,
                                ""),
                            "")))
                )
            )
        )
    )
)</f>
        <v>1.2391956253307399</v>
      </c>
      <c r="I130" s="191" cm="1">
        <f t="array" ref="I130">IF(
    SUM(IF(
            ISNUMBER(
                IF(
                    $M$5:$AD$5,
                    (M130:AD130),
                    "")),
            1,
            0))
        =0,
    NA(),
    IF(
        Parameters!$D$15=1,
        IF(
            SUM(--(ISNUMBER(IF($M$5:$AD$5=1,(M130:AD130),""))))&gt;0,
            MAX(IF(
                ISNUMBER(M130:AD130),
                IF(
                    M$5:AD$5=1,
                    M130:AD130,
                    ""),
                "")),
            MAX(IF(
                ISNUMBER(M130:AD130),
                IF(
                    M$5:AD$5=2,
                    M130:AD130,
                    ""),
                ""))
        ),
        IF(
            Parameters!$D$16=1,
            IFERROR(
                AVERAGE(IF(
                    ISNUMBER(M130:AD130),
                    IF(
                        M$5:AD$5=1,
                        M130:AD130,
                        ""),
                    "")),
                AVERAGE(IF(
                    ISNUMBER(M130:AD130),
                    IF(
                        M$5:AD$5=2,
                        M130:AD130,
                        ""),
                    ""))
            ),
            IF(
                Parameters!$D$17=1,
                IFERROR(
                    IF(
                        OR(
                            IF(
                                ISNUMBER(M130:AD130),
                                IF(
                                    M$5:AD$5=1,
                                    M130:AD130,
                                    ""),
                                "")
                            =0),
                        0,
                        GEOMEAN(IF(
                            ISNUMBER(M130:AD130),
                            IF(
                                M$5:AD$5=1,
                                M130:AD130,
                                ""),
                            ""))
                    ),
                    IF(
                        OR(IF(
                            ISNUMBER(M130:AD130),
                            IF(
                                M$5:AD$5=2,
                                M130:AD130,
                                ""),
                            "")
                            =0),
                        0,
                        GEOMEAN(IF(
                            ISNUMBER(M130:AD130),
                            IF(
                                M$5:AD$5=2,
                                M130:AD130,
                                ""),
                            "")))
                )
            )
        )
    )
)</f>
        <v>5.3571428571428497</v>
      </c>
      <c r="J130" s="242">
        <v>45103</v>
      </c>
      <c r="K130" s="242">
        <v>45142</v>
      </c>
      <c r="L130" s="91" t="s">
        <v>206</v>
      </c>
      <c r="M130" s="192">
        <v>0</v>
      </c>
      <c r="N130" s="192">
        <v>1.2391956253307399</v>
      </c>
      <c r="O130" s="192" t="s">
        <v>409</v>
      </c>
      <c r="P130" s="192">
        <v>0</v>
      </c>
      <c r="Q130" s="192" t="s">
        <v>409</v>
      </c>
      <c r="R130" s="192">
        <v>5.3571428571428497</v>
      </c>
      <c r="S130" s="192">
        <v>0</v>
      </c>
      <c r="T130" s="192" t="s">
        <v>409</v>
      </c>
      <c r="U130" s="192">
        <v>67.400000000000006</v>
      </c>
      <c r="V130" s="192" t="s">
        <v>409</v>
      </c>
      <c r="W130" s="192" t="s">
        <v>409</v>
      </c>
      <c r="X130" s="192" t="s">
        <v>409</v>
      </c>
      <c r="Y130" s="192">
        <v>0.107142857142857</v>
      </c>
      <c r="Z130" s="192">
        <v>-100</v>
      </c>
      <c r="AA130" s="34"/>
      <c r="AB130" s="34"/>
      <c r="AC130" s="192"/>
      <c r="AD130" s="192"/>
      <c r="AE130" s="192"/>
      <c r="AF130" s="192"/>
      <c r="AG130" s="192"/>
      <c r="AH130" s="192"/>
    </row>
    <row r="131" spans="1:34" x14ac:dyDescent="0.2">
      <c r="A131" s="84">
        <v>124</v>
      </c>
      <c r="B131" s="84" t="str">
        <f ca="1"/>
        <v>Madagascar</v>
      </c>
      <c r="C131" s="84" t="str">
        <f ca="1"/>
        <v>MDG</v>
      </c>
      <c r="D131" s="219" t="str">
        <f ca="1"/>
        <v>SSF           Sub-Saharan Africa</v>
      </c>
      <c r="E131" s="219" t="str">
        <f ca="1"/>
        <v>IDA</v>
      </c>
      <c r="F131" s="190" t="str">
        <f t="shared" ca="1" si="13"/>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5.5836698714049504</v>
      </c>
      <c r="H131" s="80" cm="1">
        <f t="array" ref="H131">IF(
    SUM(IF(
            ISNUMBER(
                IF(
                    $M$4:$AD$4,
                    (M131:AD131),
                    "")),
            1,
            0))
        =0,
    NA(),
    IF(
        Parameters!$D$15=1,
        IF(
            SUM(--(ISNUMBER(IF($M$4:$AD$4=1,(M131:AD131),""))))&gt;0,
            MAX(IF(
                ISNUMBER(M131:AD131),
                IF(
                    M$4:AD$4=1,
                    M131:AD131,
                    ""),
                "")),
            MAX(IF(
                ISNUMBER(M131:AD131),
                IF(
                    M$4:AD$4=2,
                    M131:AD131,
                    ""),
                ""))
        ),
        IF(
            Parameters!$D$16=1,
            IFERROR(
                AVERAGE(IF(
                    ISNUMBER(M131:AD131),
                    IF(
                        M$4:AD$4=1,
                        M131:AD131,
                        ""),
                    "")),
                AVERAGE(IF(
                    ISNUMBER(M131:AD131),
                    IF(
                        M$4:AD$4=2,
                        M131:AD131,
                        ""),
                    ""))
            ),
            IF(
                Parameters!$D$17=1,
                IFERROR(
                    IF(
                        OR(
                            IF(
                                ISNUMBER(M131:AD131),
                                IF(
                                    M$4:AD$4=1,
                                    M131:AD131,
                                    ""),
                                "")
                            =0),
                        0,
                        GEOMEAN(IF(
                            ISNUMBER(M131:AD131),
                            IF(
                                M$4:AD$4=1,
                                M131:AD131,
                                ""),
                            ""))
                    ),
                    IF(
                        OR(IF(
                            ISNUMBER(M131:AD131),
                            IF(
                                M$4:AD$4=2,
                                M131:AD131,
                                ""),
                            "")
                            =0),
                        0,
                        GEOMEAN(IF(
                            ISNUMBER(M131:AD131),
                            IF(
                                M$4:AD$4=2,
                                M131:AD131,
                                ""),
                            "")))
                )
            )
        )
    )
)</f>
        <v>4.3923090492150196</v>
      </c>
      <c r="I131" s="191" cm="1">
        <f t="array" ref="I131">IF(
    SUM(IF(
            ISNUMBER(
                IF(
                    $M$5:$AD$5,
                    (M131:AD131),
                    "")),
            1,
            0))
        =0,
    NA(),
    IF(
        Parameters!$D$15=1,
        IF(
            SUM(--(ISNUMBER(IF($M$5:$AD$5=1,(M131:AD131),""))))&gt;0,
            MAX(IF(
                ISNUMBER(M131:AD131),
                IF(
                    M$5:AD$5=1,
                    M131:AD131,
                    ""),
                "")),
            MAX(IF(
                ISNUMBER(M131:AD131),
                IF(
                    M$5:AD$5=2,
                    M131:AD131,
                    ""),
                ""))
        ),
        IF(
            Parameters!$D$16=1,
            IFERROR(
                AVERAGE(IF(
                    ISNUMBER(M131:AD131),
                    IF(
                        M$5:AD$5=1,
                        M131:AD131,
                        ""),
                    "")),
                AVERAGE(IF(
                    ISNUMBER(M131:AD131),
                    IF(
                        M$5:AD$5=2,
                        M131:AD131,
                        ""),
                    ""))
            ),
            IF(
                Parameters!$D$17=1,
                IFERROR(
                    IF(
                        OR(
                            IF(
                                ISNUMBER(M131:AD131),
                                IF(
                                    M$5:AD$5=1,
                                    M131:AD131,
                                    ""),
                                "")
                            =0),
                        0,
                        GEOMEAN(IF(
                            ISNUMBER(M131:AD131),
                            IF(
                                M$5:AD$5=1,
                                M131:AD131,
                                ""),
                            ""))
                    ),
                    IF(
                        OR(IF(
                            ISNUMBER(M131:AD131),
                            IF(
                                M$5:AD$5=2,
                                M131:AD131,
                                ""),
                            "")
                            =0),
                        0,
                        GEOMEAN(IF(
                            ISNUMBER(M131:AD131),
                            IF(
                                M$5:AD$5=2,
                                M131:AD131,
                                ""),
                            "")))
                )
            )
        )
    )
)</f>
        <v>7.0981729389937396</v>
      </c>
      <c r="J131" s="242">
        <v>45103</v>
      </c>
      <c r="K131" s="242">
        <v>45188</v>
      </c>
      <c r="L131" s="91" t="s">
        <v>208</v>
      </c>
      <c r="M131" s="192">
        <v>0</v>
      </c>
      <c r="N131" s="192">
        <v>4.3923090492150196</v>
      </c>
      <c r="O131" s="192">
        <v>7.0981729389937396</v>
      </c>
      <c r="P131" s="192">
        <v>0</v>
      </c>
      <c r="Q131" s="192" t="s">
        <v>409</v>
      </c>
      <c r="R131" s="192">
        <v>0</v>
      </c>
      <c r="S131" s="192">
        <v>0</v>
      </c>
      <c r="T131" s="192" t="s">
        <v>409</v>
      </c>
      <c r="U131" s="192">
        <v>81.7</v>
      </c>
      <c r="V131" s="192">
        <v>0.70981729389937398</v>
      </c>
      <c r="W131" s="192" t="s">
        <v>409</v>
      </c>
      <c r="X131" s="192" t="s">
        <v>409</v>
      </c>
      <c r="Y131" s="192">
        <v>0</v>
      </c>
      <c r="Z131" s="192">
        <v>-8.3969465648854893</v>
      </c>
      <c r="AA131" s="34"/>
      <c r="AB131" s="34"/>
      <c r="AC131" s="192"/>
      <c r="AD131" s="192"/>
      <c r="AE131" s="192"/>
      <c r="AF131" s="192"/>
      <c r="AG131" s="192"/>
      <c r="AH131" s="192"/>
    </row>
    <row r="132" spans="1:34" x14ac:dyDescent="0.2">
      <c r="A132" s="84">
        <v>125</v>
      </c>
      <c r="B132" s="84" t="str">
        <f ca="1"/>
        <v>Maldives</v>
      </c>
      <c r="C132" s="84" t="str">
        <f ca="1"/>
        <v>MDV</v>
      </c>
      <c r="D132" s="219" t="str">
        <f ca="1"/>
        <v>SAS           South Asia</v>
      </c>
      <c r="E132" s="219" t="str">
        <f ca="1"/>
        <v>IDA</v>
      </c>
      <c r="F132" s="190" t="str">
        <f t="shared" ca="1" si="13"/>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$M$4:$AD$4,
                    (M132:AD132),
                    "")),
            1,
            0))
        =0,
    NA(),
    IF(
        Parameters!$D$15=1,
        IF(
            SUM(--(ISNUMBER(IF($M$4:$AD$4=1,(M132:AD132),""))))&gt;0,
            MAX(IF(
                ISNUMBER(M132:AD132),
                IF(
                    M$4:AD$4=1,
                    M132:AD132,
                    ""),
                "")),
            MAX(IF(
                ISNUMBER(M132:AD132),
                IF(
                    M$4:AD$4=2,
                    M132:AD132,
                    ""),
                ""))
        ),
        IF(
            Parameters!$D$16=1,
            IFERROR(
                AVERAGE(IF(
                    ISNUMBER(M132:AD132),
                    IF(
                        M$4:AD$4=1,
                        M132:AD132,
                        ""),
                    "")),
                AVERAGE(IF(
                    ISNUMBER(M132:AD132),
                    IF(
                        M$4:AD$4=2,
                        M132:AD132,
                        ""),
                    ""))
            ),
            IF(
                Parameters!$D$17=1,
                IFERROR(
                    IF(
                        OR(
                            IF(
                                ISNUMBER(M132:AD132),
                                IF(
                                    M$4:AD$4=1,
                                    M132:AD132,
                                    ""),
                                "")
                            =0),
                        0,
                        GEOMEAN(IF(
                            ISNUMBER(M132:AD132),
                            IF(
                                M$4:AD$4=1,
                                M132:AD132,
                                ""),
                            ""))
                    ),
                    IF(
                        OR(IF(
                            ISNUMBER(M132:AD132),
                            IF(
                                M$4:AD$4=2,
                                M132:AD132,
                                ""),
                            "")
                            =0),
                        0,
                        GEOMEAN(IF(
                            ISNUMBER(M132:AD132),
                            IF(
                                M$4:AD$4=2,
                                M132:AD132,
                                ""),
                            "")))
                )
            )
        )
    )
)</f>
        <v>0.24695713529722901</v>
      </c>
      <c r="I132" s="191" cm="1">
        <f t="array" ref="I132">IF(
    SUM(IF(
            ISNUMBER(
                IF(
                    $M$5:$AD$5,
                    (M132:AD132),
                    "")),
            1,
            0))
        =0,
    NA(),
    IF(
        Parameters!$D$15=1,
        IF(
            SUM(--(ISNUMBER(IF($M$5:$AD$5=1,(M132:AD132),""))))&gt;0,
            MAX(IF(
                ISNUMBER(M132:AD132),
                IF(
                    M$5:AD$5=1,
                    M132:AD132,
                    ""),
                "")),
            MAX(IF(
                ISNUMBER(M132:AD132),
                IF(
                    M$5:AD$5=2,
                    M132:AD132,
                    ""),
                ""))
        ),
        IF(
            Parameters!$D$16=1,
            IFERROR(
                AVERAGE(IF(
                    ISNUMBER(M132:AD132),
                    IF(
                        M$5:AD$5=1,
                        M132:AD132,
                        ""),
                    "")),
                AVERAGE(IF(
                    ISNUMBER(M132:AD132),
                    IF(
                        M$5:AD$5=2,
                        M132:AD132,
                        ""),
                    ""))
            ),
            IF(
                Parameters!$D$17=1,
                IFERROR(
                    IF(
                        OR(
                            IF(
                                ISNUMBER(M132:AD132),
                                IF(
                                    M$5:AD$5=1,
                                    M132:AD132,
                                    ""),
                                "")
                            =0),
                        0,
                        GEOMEAN(IF(
                            ISNUMBER(M132:AD132),
                            IF(
                                M$5:AD$5=1,
                                M132:AD132,
                                ""),
                            ""))
                    ),
                    IF(
                        OR(IF(
                            ISNUMBER(M132:AD132),
                            IF(
                                M$5:AD$5=2,
                                M132:AD132,
                                ""),
                            "")
                            =0),
                        0,
                        GEOMEAN(IF(
                            ISNUMBER(M132:AD132),
                            IF(
                                M$5:AD$5=2,
                                M132:AD132,
                                ""),
                            "")))
                )
            )
        )
    )
)</f>
        <v>0</v>
      </c>
      <c r="J132" s="242">
        <v>45103</v>
      </c>
      <c r="K132" s="242">
        <v>44753</v>
      </c>
      <c r="L132" s="91" t="s">
        <v>210</v>
      </c>
      <c r="M132" s="192">
        <v>0</v>
      </c>
      <c r="N132" s="192">
        <v>0.24695713529722901</v>
      </c>
      <c r="O132" s="192" t="s">
        <v>409</v>
      </c>
      <c r="P132" s="192">
        <v>0</v>
      </c>
      <c r="Q132" s="192" t="s">
        <v>409</v>
      </c>
      <c r="R132" s="192" t="s">
        <v>409</v>
      </c>
      <c r="S132" s="192" t="s">
        <v>409</v>
      </c>
      <c r="T132" s="192" t="s">
        <v>409</v>
      </c>
      <c r="U132" s="192">
        <v>62.9</v>
      </c>
      <c r="V132" s="192" t="s">
        <v>409</v>
      </c>
      <c r="W132" s="192" t="s">
        <v>409</v>
      </c>
      <c r="X132" s="192" t="s">
        <v>409</v>
      </c>
      <c r="Y132" s="192" t="s">
        <v>409</v>
      </c>
      <c r="Z132" s="192" t="s">
        <v>409</v>
      </c>
      <c r="AA132" s="34"/>
      <c r="AB132" s="34"/>
      <c r="AC132" s="192"/>
      <c r="AD132" s="192"/>
      <c r="AE132" s="192"/>
      <c r="AF132" s="192"/>
      <c r="AG132" s="192"/>
      <c r="AH132" s="192"/>
    </row>
    <row r="133" spans="1:34" x14ac:dyDescent="0.2">
      <c r="A133" s="84">
        <v>126</v>
      </c>
      <c r="B133" s="84" t="str">
        <f ca="1"/>
        <v>Mexico</v>
      </c>
      <c r="C133" s="84" t="str">
        <f ca="1"/>
        <v>MEX</v>
      </c>
      <c r="D133" s="219" t="str">
        <f ca="1"/>
        <v>LCN           Latin America &amp; Caribbean</v>
      </c>
      <c r="E133" s="219" t="str">
        <f ca="1"/>
        <v>IBRD</v>
      </c>
      <c r="F133" s="190" t="str">
        <f t="shared" ca="1" si="13"/>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$M$4:$AD$4,
                    (M133:AD133),
                    "")),
            1,
            0))
        =0,
    NA(),
    IF(
        Parameters!$D$15=1,
        IF(
            SUM(--(ISNUMBER(IF($M$4:$AD$4=1,(M133:AD133),""))))&gt;0,
            MAX(IF(
                ISNUMBER(M133:AD133),
                IF(
                    M$4:AD$4=1,
                    M133:AD133,
                    ""),
                "")),
            MAX(IF(
                ISNUMBER(M133:AD133),
                IF(
                    M$4:AD$4=2,
                    M133:AD133,
                    ""),
                ""))
        ),
        IF(
            Parameters!$D$16=1,
            IFERROR(
                AVERAGE(IF(
                    ISNUMBER(M133:AD133),
                    IF(
                        M$4:AD$4=1,
                        M133:AD133,
                        ""),
                    "")),
                AVERAGE(IF(
                    ISNUMBER(M133:AD133),
                    IF(
                        M$4:AD$4=2,
                        M133:AD133,
                        ""),
                    ""))
            ),
            IF(
                Parameters!$D$17=1,
                IFERROR(
                    IF(
                        OR(
                            IF(
                                ISNUMBER(M133:AD133),
                                IF(
                                    M$4:AD$4=1,
                                    M133:AD133,
                                    ""),
                                "")
                            =0),
                        0,
                        GEOMEAN(IF(
                            ISNUMBER(M133:AD133),
                            IF(
                                M$4:AD$4=1,
                                M133:AD133,
                                ""),
                            ""))
                    ),
                    IF(
                        OR(IF(
                            ISNUMBER(M133:AD133),
                            IF(
                                M$4:AD$4=2,
                                M133:AD133,
                                ""),
                            "")
                            =0),
                        0,
                        GEOMEAN(IF(
                            ISNUMBER(M133:AD133),
                            IF(
                                M$4:AD$4=2,
                                M133:AD133,
                                ""),
                            "")))
                )
            )
        )
    )
)</f>
        <v>1.7683894866819501</v>
      </c>
      <c r="I133" s="191" cm="1">
        <f t="array" ref="I133">IF(
    SUM(IF(
            ISNUMBER(
                IF(
                    $M$5:$AD$5,
                    (M133:AD133),
                    "")),
            1,
            0))
        =0,
    NA(),
    IF(
        Parameters!$D$15=1,
        IF(
            SUM(--(ISNUMBER(IF($M$5:$AD$5=1,(M133:AD133),""))))&gt;0,
            MAX(IF(
                ISNUMBER(M133:AD133),
                IF(
                    M$5:AD$5=1,
                    M133:AD133,
                    ""),
                "")),
            MAX(IF(
                ISNUMBER(M133:AD133),
                IF(
                    M$5:AD$5=2,
                    M133:AD133,
                    ""),
                ""))
        ),
        IF(
            Parameters!$D$16=1,
            IFERROR(
                AVERAGE(IF(
                    ISNUMBER(M133:AD133),
                    IF(
                        M$5:AD$5=1,
                        M133:AD133,
                        ""),
                    "")),
                AVERAGE(IF(
                    ISNUMBER(M133:AD133),
                    IF(
                        M$5:AD$5=2,
                        M133:AD133,
                        ""),
                    ""))
            ),
            IF(
                Parameters!$D$17=1,
                IFERROR(
                    IF(
                        OR(
                            IF(
                                ISNUMBER(M133:AD133),
                                IF(
                                    M$5:AD$5=1,
                                    M133:AD133,
                                    ""),
                                "")
                            =0),
                        0,
                        GEOMEAN(IF(
                            ISNUMBER(M133:AD133),
                            IF(
                                M$5:AD$5=1,
                                M133:AD133,
                                ""),
                            ""))
                    ),
                    IF(
                        OR(IF(
                            ISNUMBER(M133:AD133),
                            IF(
                                M$5:AD$5=2,
                                M133:AD133,
                                ""),
                            "")
                            =0),
                        0,
                        GEOMEAN(IF(
                            ISNUMBER(M133:AD133),
                            IF(
                                M$5:AD$5=2,
                                M133:AD133,
                                ""),
                            "")))
                )
            )
        )
    )
)</f>
        <v>0</v>
      </c>
      <c r="J133" s="242">
        <v>45103</v>
      </c>
      <c r="K133" s="242">
        <v>45203</v>
      </c>
      <c r="L133" s="91" t="s">
        <v>212</v>
      </c>
      <c r="M133" s="192">
        <v>0</v>
      </c>
      <c r="N133" s="192">
        <v>1.7683894866819501</v>
      </c>
      <c r="O133" s="192">
        <v>0</v>
      </c>
      <c r="P133" s="192">
        <v>0</v>
      </c>
      <c r="Q133" s="192" t="s">
        <v>409</v>
      </c>
      <c r="R133" s="192">
        <v>0</v>
      </c>
      <c r="S133" s="192">
        <v>0</v>
      </c>
      <c r="T133" s="192" t="s">
        <v>409</v>
      </c>
      <c r="U133" s="192">
        <v>69.8</v>
      </c>
      <c r="V133" s="192">
        <v>-0.278697764666401</v>
      </c>
      <c r="W133" s="192" t="s">
        <v>409</v>
      </c>
      <c r="X133" s="192" t="s">
        <v>409</v>
      </c>
      <c r="Y133" s="192">
        <v>0</v>
      </c>
      <c r="Z133" s="192">
        <v>-1.57276527971331</v>
      </c>
      <c r="AA133" s="34"/>
      <c r="AB133" s="34"/>
      <c r="AC133" s="192"/>
      <c r="AD133" s="192"/>
      <c r="AE133" s="192"/>
      <c r="AF133" s="192"/>
      <c r="AG133" s="192"/>
      <c r="AH133" s="192"/>
    </row>
    <row r="134" spans="1:34" x14ac:dyDescent="0.2">
      <c r="A134" s="84">
        <v>127</v>
      </c>
      <c r="B134" s="84" t="str">
        <f ca="1"/>
        <v>Marshall Islands</v>
      </c>
      <c r="C134" s="84" t="str">
        <f ca="1"/>
        <v>MHL</v>
      </c>
      <c r="D134" s="219" t="str">
        <f ca="1"/>
        <v>EAS           East Asia &amp; Pacific</v>
      </c>
      <c r="E134" s="219" t="str">
        <f ca="1"/>
        <v>IDA</v>
      </c>
      <c r="F134" s="190" t="str">
        <f t="shared" ca="1" si="13"/>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$M$4:$AD$4,
                    (M134:AD134),
                    "")),
            1,
            0))
        =0,
    NA(),
    IF(
        Parameters!$D$15=1,
        IF(
            SUM(--(ISNUMBER(IF($M$4:$AD$4=1,(M134:AD134),""))))&gt;0,
            MAX(IF(
                ISNUMBER(M134:AD134),
                IF(
                    M$4:AD$4=1,
                    M134:AD134,
                    ""),
                "")),
            MAX(IF(
                ISNUMBER(M134:AD134),
                IF(
                    M$4:AD$4=2,
                    M134:AD134,
                    ""),
                ""))
        ),
        IF(
            Parameters!$D$16=1,
            IFERROR(
                AVERAGE(IF(
                    ISNUMBER(M134:AD134),
                    IF(
                        M$4:AD$4=1,
                        M134:AD134,
                        ""),
                    "")),
                AVERAGE(IF(
                    ISNUMBER(M134:AD134),
                    IF(
                        M$4:AD$4=2,
                        M134:AD134,
                        ""),
                    ""))
            ),
            IF(
                Parameters!$D$17=1,
                IFERROR(
                    IF(
                        OR(
                            IF(
                                ISNUMBER(M134:AD134),
                                IF(
                                    M$4:AD$4=1,
                                    M134:AD134,
                                    ""),
                                "")
                            =0),
                        0,
                        GEOMEAN(IF(
                            ISNUMBER(M134:AD134),
                            IF(
                                M$4:AD$4=1,
                                M134:AD134,
                                ""),
                            ""))
                    ),
                    IF(
                        OR(IF(
                            ISNUMBER(M134:AD134),
                            IF(
                                M$4:AD$4=2,
                                M134:AD134,
                                ""),
                            "")
                            =0),
                        0,
                        GEOMEAN(IF(
                            ISNUMBER(M134:AD134),
                            IF(
                                M$4:AD$4=2,
                                M134:AD134,
                                ""),
                            "")))
                )
            )
        )
    )
)</f>
        <v>10</v>
      </c>
      <c r="I134" s="191" cm="1">
        <f t="array" ref="I134">IF(
    SUM(IF(
            ISNUMBER(
                IF(
                    $M$5:$AD$5,
                    (M134:AD134),
                    "")),
            1,
            0))
        =0,
    NA(),
    IF(
        Parameters!$D$15=1,
        IF(
            SUM(--(ISNUMBER(IF($M$5:$AD$5=1,(M134:AD134),""))))&gt;0,
            MAX(IF(
                ISNUMBER(M134:AD134),
                IF(
                    M$5:AD$5=1,
                    M134:AD134,
                    ""),
                "")),
            MAX(IF(
                ISNUMBER(M134:AD134),
                IF(
                    M$5:AD$5=2,
                    M134:AD134,
                    ""),
                ""))
        ),
        IF(
            Parameters!$D$16=1,
            IFERROR(
                AVERAGE(IF(
                    ISNUMBER(M134:AD134),
                    IF(
                        M$5:AD$5=1,
                        M134:AD134,
                        ""),
                    "")),
                AVERAGE(IF(
                    ISNUMBER(M134:AD134),
                    IF(
                        M$5:AD$5=2,
                        M134:AD134,
                        ""),
                    ""))
            ),
            IF(
                Parameters!$D$17=1,
                IFERROR(
                    IF(
                        OR(
                            IF(
                                ISNUMBER(M134:AD134),
                                IF(
                                    M$5:AD$5=1,
                                    M134:AD134,
                                    ""),
                                "")
                            =0),
                        0,
                        GEOMEAN(IF(
                            ISNUMBER(M134:AD134),
                            IF(
                                M$5:AD$5=1,
                                M134:AD134,
                                ""),
                            ""))
                    ),
                    IF(
                        OR(IF(
                            ISNUMBER(M134:AD134),
                            IF(
                                M$5:AD$5=2,
                                M134:AD134,
                                ""),
                            "")
                            =0),
                        0,
                        GEOMEAN(IF(
                            ISNUMBER(M134:AD134),
                            IF(
                                M$5:AD$5=2,
                                M134:AD134,
                                ""),
                            "")))
                )
            )
        )
    )
)</f>
        <v>0</v>
      </c>
      <c r="J134" s="242">
        <v>44778</v>
      </c>
      <c r="K134" s="242">
        <v>44753</v>
      </c>
      <c r="L134" s="91" t="s">
        <v>214</v>
      </c>
      <c r="M134" s="192">
        <v>10</v>
      </c>
      <c r="N134" s="192" t="s">
        <v>409</v>
      </c>
      <c r="O134" s="192" t="s">
        <v>409</v>
      </c>
      <c r="P134" s="192">
        <v>0</v>
      </c>
      <c r="Q134" s="192" t="s">
        <v>409</v>
      </c>
      <c r="R134" s="192" t="s">
        <v>409</v>
      </c>
      <c r="S134" s="192" t="s">
        <v>409</v>
      </c>
      <c r="T134" s="192" t="s">
        <v>623</v>
      </c>
      <c r="U134" s="192" t="s">
        <v>409</v>
      </c>
      <c r="V134" s="192" t="s">
        <v>409</v>
      </c>
      <c r="W134" s="192" t="s">
        <v>409</v>
      </c>
      <c r="X134" s="192" t="s">
        <v>409</v>
      </c>
      <c r="Y134" s="192" t="s">
        <v>409</v>
      </c>
      <c r="Z134" s="192" t="s">
        <v>409</v>
      </c>
      <c r="AA134" s="34"/>
      <c r="AB134" s="34"/>
      <c r="AC134" s="192"/>
      <c r="AD134" s="192"/>
      <c r="AE134" s="192"/>
      <c r="AF134" s="192"/>
      <c r="AG134" s="192"/>
      <c r="AH134" s="192"/>
    </row>
    <row r="135" spans="1:34" x14ac:dyDescent="0.2">
      <c r="A135" s="84">
        <v>128</v>
      </c>
      <c r="B135" s="84" t="str">
        <f ca="1"/>
        <v>North Macedonia</v>
      </c>
      <c r="C135" s="84" t="str">
        <f ca="1"/>
        <v>MKD</v>
      </c>
      <c r="D135" s="219" t="str">
        <f ca="1"/>
        <v>ECS           Europe &amp; Central Asia</v>
      </c>
      <c r="E135" s="219" t="str">
        <f ca="1"/>
        <v>IBRD</v>
      </c>
      <c r="F135" s="190" t="str">
        <f t="shared" ca="1" si="13"/>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$M$4:$AD$4,
                    (M135:AD135),
                    "")),
            1,
            0))
        =0,
    NA(),
    IF(
        Parameters!$D$15=1,
        IF(
            SUM(--(ISNUMBER(IF($M$4:$AD$4=1,(M135:AD135),""))))&gt;0,
            MAX(IF(
                ISNUMBER(M135:AD135),
                IF(
                    M$4:AD$4=1,
                    M135:AD135,
                    ""),
                "")),
            MAX(IF(
                ISNUMBER(M135:AD135),
                IF(
                    M$4:AD$4=2,
                    M135:AD135,
                    ""),
                ""))
        ),
        IF(
            Parameters!$D$16=1,
            IFERROR(
                AVERAGE(IF(
                    ISNUMBER(M135:AD135),
                    IF(
                        M$4:AD$4=1,
                        M135:AD135,
                        ""),
                    "")),
                AVERAGE(IF(
                    ISNUMBER(M135:AD135),
                    IF(
                        M$4:AD$4=2,
                        M135:AD135,
                        ""),
                    ""))
            ),
            IF(
                Parameters!$D$17=1,
                IFERROR(
                    IF(
                        OR(
                            IF(
                                ISNUMBER(M135:AD135),
                                IF(
                                    M$4:AD$4=1,
                                    M135:AD135,
                                    ""),
                                "")
                            =0),
                        0,
                        GEOMEAN(IF(
                            ISNUMBER(M135:AD135),
                            IF(
                                M$4:AD$4=1,
                                M135:AD135,
                                ""),
                            ""))
                    ),
                    IF(
                        OR(IF(
                            ISNUMBER(M135:AD135),
                            IF(
                                M$4:AD$4=2,
                                M135:AD135,
                                ""),
                            "")
                            =0),
                        0,
                        GEOMEAN(IF(
                            ISNUMBER(M135:AD135),
                            IF(
                                M$4:AD$4=2,
                                M135:AD135,
                                ""),
                            "")))
                )
            )
        )
    )
)</f>
        <v>0</v>
      </c>
      <c r="I135" s="191" cm="1">
        <f t="array" ref="I135">IF(
    SUM(IF(
            ISNUMBER(
                IF(
                    $M$5:$AD$5,
                    (M135:AD135),
                    "")),
            1,
            0))
        =0,
    NA(),
    IF(
        Parameters!$D$15=1,
        IF(
            SUM(--(ISNUMBER(IF($M$5:$AD$5=1,(M135:AD135),""))))&gt;0,
            MAX(IF(
                ISNUMBER(M135:AD135),
                IF(
                    M$5:AD$5=1,
                    M135:AD135,
                    ""),
                "")),
            MAX(IF(
                ISNUMBER(M135:AD135),
                IF(
                    M$5:AD$5=2,
                    M135:AD135,
                    ""),
                ""))
        ),
        IF(
            Parameters!$D$16=1,
            IFERROR(
                AVERAGE(IF(
                    ISNUMBER(M135:AD135),
                    IF(
                        M$5:AD$5=1,
                        M135:AD135,
                        ""),
                    "")),
                AVERAGE(IF(
                    ISNUMBER(M135:AD135),
                    IF(
                        M$5:AD$5=2,
                        M135:AD135,
                        ""),
                    ""))
            ),
            IF(
                Parameters!$D$17=1,
                IFERROR(
                    IF(
                        OR(
                            IF(
                                ISNUMBER(M135:AD135),
                                IF(
                                    M$5:AD$5=1,
                                    M135:AD135,
                                    ""),
                                "")
                            =0),
                        0,
                        GEOMEAN(IF(
                            ISNUMBER(M135:AD135),
                            IF(
                                M$5:AD$5=1,
                                M135:AD135,
                                ""),
                            ""))
                    ),
                    IF(
                        OR(IF(
                            ISNUMBER(M135:AD135),
                            IF(
                                M$5:AD$5=2,
                                M135:AD135,
                                ""),
                            "")
                            =0),
                        0,
                        GEOMEAN(IF(
                            ISNUMBER(M135:AD135),
                            IF(
                                M$5:AD$5=2,
                                M135:AD135,
                                ""),
                            "")))
                )
            )
        )
    )
)</f>
        <v>1.78571428571427</v>
      </c>
      <c r="J135" s="242">
        <v>45103</v>
      </c>
      <c r="K135" s="242">
        <v>44753</v>
      </c>
      <c r="L135" s="91" t="s">
        <v>216</v>
      </c>
      <c r="M135" s="192">
        <v>0</v>
      </c>
      <c r="N135" s="192">
        <v>0</v>
      </c>
      <c r="O135" s="192" t="s">
        <v>409</v>
      </c>
      <c r="P135" s="192">
        <v>0</v>
      </c>
      <c r="Q135" s="192" t="s">
        <v>409</v>
      </c>
      <c r="R135" s="192">
        <v>1.78571428571427</v>
      </c>
      <c r="S135" s="192" t="s">
        <v>409</v>
      </c>
      <c r="T135" s="192" t="s">
        <v>409</v>
      </c>
      <c r="U135" s="192">
        <v>60.3</v>
      </c>
      <c r="V135" s="192" t="s">
        <v>409</v>
      </c>
      <c r="W135" s="192" t="s">
        <v>409</v>
      </c>
      <c r="X135" s="192" t="s">
        <v>409</v>
      </c>
      <c r="Y135" s="192">
        <v>3.5714285714285497E-2</v>
      </c>
      <c r="Z135" s="192" t="s">
        <v>409</v>
      </c>
      <c r="AA135" s="34"/>
      <c r="AB135" s="34"/>
      <c r="AC135" s="192"/>
      <c r="AD135" s="192"/>
      <c r="AE135" s="192"/>
      <c r="AF135" s="192"/>
      <c r="AG135" s="192"/>
      <c r="AH135" s="192"/>
    </row>
    <row r="136" spans="1:34" x14ac:dyDescent="0.2">
      <c r="A136" s="84">
        <v>129</v>
      </c>
      <c r="B136" s="84" t="str">
        <f ca="1"/>
        <v>Mali</v>
      </c>
      <c r="C136" s="84" t="str">
        <f ca="1"/>
        <v>MLI</v>
      </c>
      <c r="D136" s="219" t="str">
        <f ca="1"/>
        <v>SSF           Sub-Saharan Africa</v>
      </c>
      <c r="E136" s="219" t="str">
        <f ca="1"/>
        <v>IDA</v>
      </c>
      <c r="F136" s="190" t="str">
        <f t="shared" ca="1" si="13"/>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6.7352826046498606</v>
      </c>
      <c r="H136" s="80" cm="1">
        <f t="array" ref="H136">IF(
    SUM(IF(
            ISNUMBER(
                IF(
                    $M$4:$AD$4,
                    (M136:AD136),
                    "")),
            1,
            0))
        =0,
    NA(),
    IF(
        Parameters!$D$15=1,
        IF(
            SUM(--(ISNUMBER(IF($M$4:$AD$4=1,(M136:AD136),""))))&gt;0,
            MAX(IF(
                ISNUMBER(M136:AD136),
                IF(
                    M$4:AD$4=1,
                    M136:AD136,
                    ""),
                "")),
            MAX(IF(
                ISNUMBER(M136:AD136),
                IF(
                    M$4:AD$4=2,
                    M136:AD136,
                    ""),
                ""))
        ),
        IF(
            Parameters!$D$16=1,
            IFERROR(
                AVERAGE(IF(
                    ISNUMBER(M136:AD136),
                    IF(
                        M$4:AD$4=1,
                        M136:AD136,
                        ""),
                    "")),
                AVERAGE(IF(
                    ISNUMBER(M136:AD136),
                    IF(
                        M$4:AD$4=2,
                        M136:AD136,
                        ""),
                    ""))
            ),
            IF(
                Parameters!$D$17=1,
                IFERROR(
                    IF(
                        OR(
                            IF(
                                ISNUMBER(M136:AD136),
                                IF(
                                    M$4:AD$4=1,
                                    M136:AD136,
                                    ""),
                                "")
                            =0),
                        0,
                        GEOMEAN(IF(
                            ISNUMBER(M136:AD136),
                            IF(
                                M$4:AD$4=1,
                                M136:AD136,
                                ""),
                            ""))
                    ),
                    IF(
                        OR(IF(
                            ISNUMBER(M136:AD136),
                            IF(
                                M$4:AD$4=2,
                                M136:AD136,
                                ""),
                            "")
                            =0),
                        0,
                        GEOMEAN(IF(
                            ISNUMBER(M136:AD136),
                            IF(
                                M$4:AD$4=2,
                                M136:AD136,
                                ""),
                            "")))
                )
            )
        )
    )
)</f>
        <v>10</v>
      </c>
      <c r="I136" s="191" cm="1">
        <f t="array" ref="I136">IF(
    SUM(IF(
            ISNUMBER(
                IF(
                    $M$5:$AD$5,
                    (M136:AD136),
                    "")),
            1,
            0))
        =0,
    NA(),
    IF(
        Parameters!$D$15=1,
        IF(
            SUM(--(ISNUMBER(IF($M$5:$AD$5=1,(M136:AD136),""))))&gt;0,
            MAX(IF(
                ISNUMBER(M136:AD136),
                IF(
                    M$5:AD$5=1,
                    M136:AD136,
                    ""),
                "")),
            MAX(IF(
                ISNUMBER(M136:AD136),
                IF(
                    M$5:AD$5=2,
                    M136:AD136,
                    ""),
                ""))
        ),
        IF(
            Parameters!$D$16=1,
            IFERROR(
                AVERAGE(IF(
                    ISNUMBER(M136:AD136),
                    IF(
                        M$5:AD$5=1,
                        M136:AD136,
                        ""),
                    "")),
                AVERAGE(IF(
                    ISNUMBER(M136:AD136),
                    IF(
                        M$5:AD$5=2,
                        M136:AD136,
                        ""),
                    ""))
            ),
            IF(
                Parameters!$D$17=1,
                IFERROR(
                    IF(
                        OR(
                            IF(
                                ISNUMBER(M136:AD136),
                                IF(
                                    M$5:AD$5=1,
                                    M136:AD136,
                                    ""),
                                "")
                            =0),
                        0,
                        GEOMEAN(IF(
                            ISNUMBER(M136:AD136),
                            IF(
                                M$5:AD$5=1,
                                M136:AD136,
                                ""),
                            ""))
                    ),
                    IF(
                        OR(IF(
                            ISNUMBER(M136:AD136),
                            IF(
                                M$5:AD$5=2,
                                M136:AD136,
                                ""),
                            "")
                            =0),
                        0,
                        GEOMEAN(IF(
                            ISNUMBER(M136:AD136),
                            IF(
                                M$5:AD$5=2,
                                M136:AD136,
                                ""),
                            "")))
                )
            )
        )
    )
)</f>
        <v>4.5364031764499</v>
      </c>
      <c r="J136" s="242">
        <v>44778</v>
      </c>
      <c r="K136" s="242">
        <v>44753</v>
      </c>
      <c r="L136" s="91" t="s">
        <v>218</v>
      </c>
      <c r="M136" s="192">
        <v>10</v>
      </c>
      <c r="N136" s="192">
        <v>8.3171635209031507</v>
      </c>
      <c r="O136" s="192">
        <v>4.5364031764499</v>
      </c>
      <c r="P136" s="192">
        <v>0</v>
      </c>
      <c r="Q136" s="192" t="s">
        <v>409</v>
      </c>
      <c r="R136" s="192">
        <v>0</v>
      </c>
      <c r="S136" s="192">
        <v>0</v>
      </c>
      <c r="T136" s="192" t="s">
        <v>622</v>
      </c>
      <c r="U136" s="192">
        <v>99.5</v>
      </c>
      <c r="V136" s="192">
        <v>0.45364031764499002</v>
      </c>
      <c r="W136" s="192" t="s">
        <v>409</v>
      </c>
      <c r="X136" s="192" t="s">
        <v>409</v>
      </c>
      <c r="Y136" s="192">
        <v>0</v>
      </c>
      <c r="Z136" s="192">
        <v>-23.040380047505899</v>
      </c>
      <c r="AA136" s="34"/>
      <c r="AB136" s="34"/>
      <c r="AC136" s="192"/>
      <c r="AD136" s="192"/>
      <c r="AE136" s="192"/>
      <c r="AF136" s="192"/>
      <c r="AG136" s="192"/>
      <c r="AH136" s="192"/>
    </row>
    <row r="137" spans="1:34" x14ac:dyDescent="0.2">
      <c r="A137" s="84">
        <v>130</v>
      </c>
      <c r="B137" s="84" t="str">
        <f ca="1"/>
        <v>Malta</v>
      </c>
      <c r="C137" s="84" t="str">
        <f ca="1"/>
        <v>MLT</v>
      </c>
      <c r="D137" s="219" t="str">
        <f ca="1"/>
        <v>MEA           Middle East &amp; North Africa</v>
      </c>
      <c r="E137" s="219" t="str">
        <f ca="1"/>
        <v>NA</v>
      </c>
      <c r="F137" s="190" t="str">
        <f t="shared" ref="F137:F196" ca="1" si="14">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$M$4:$AD$4,
                    (M137:AD137),
                    "")),
            1,
            0))
        =0,
    NA(),
    IF(
        Parameters!$D$15=1,
        IF(
            SUM(--(ISNUMBER(IF($M$4:$AD$4=1,(M137:AD137),""))))&gt;0,
            MAX(IF(
                ISNUMBER(M137:AD137),
                IF(
                    M$4:AD$4=1,
                    M137:AD137,
                    ""),
                "")),
            MAX(IF(
                ISNUMBER(M137:AD137),
                IF(
                    M$4:AD$4=2,
                    M137:AD137,
                    ""),
                ""))
        ),
        IF(
            Parameters!$D$16=1,
            IFERROR(
                AVERAGE(IF(
                    ISNUMBER(M137:AD137),
                    IF(
                        M$4:AD$4=1,
                        M137:AD137,
                        ""),
                    "")),
                AVERAGE(IF(
                    ISNUMBER(M137:AD137),
                    IF(
                        M$4:AD$4=2,
                        M137:AD137,
                        ""),
                    ""))
            ),
            IF(
                Parameters!$D$17=1,
                IFERROR(
                    IF(
                        OR(
                            IF(
                                ISNUMBER(M137:AD137),
                                IF(
                                    M$4:AD$4=1,
                                    M137:AD137,
                                    ""),
                                "")
                            =0),
                        0,
                        GEOMEAN(IF(
                            ISNUMBER(M137:AD137),
                            IF(
                                M$4:AD$4=1,
                                M137:AD137,
                                ""),
                            ""))
                    ),
                    IF(
                        OR(IF(
                            ISNUMBER(M137:AD137),
                            IF(
                                M$4:AD$4=2,
                                M137:AD137,
                                ""),
                            "")
                            =0),
                        0,
                        GEOMEAN(IF(
                            ISNUMBER(M137:AD137),
                            IF(
                                M$4:AD$4=2,
                                M137:AD137,
                                ""),
                            "")))
                )
            )
        )
    )
)</f>
        <v>0</v>
      </c>
      <c r="I137" s="191" cm="1">
        <f t="array" ref="I137">IF(
    SUM(IF(
            ISNUMBER(
                IF(
                    $M$5:$AD$5,
                    (M137:AD137),
                    "")),
            1,
            0))
        =0,
    NA(),
    IF(
        Parameters!$D$15=1,
        IF(
            SUM(--(ISNUMBER(IF($M$5:$AD$5=1,(M137:AD137),""))))&gt;0,
            MAX(IF(
                ISNUMBER(M137:AD137),
                IF(
                    M$5:AD$5=1,
                    M137:AD137,
                    ""),
                "")),
            MAX(IF(
                ISNUMBER(M137:AD137),
                IF(
                    M$5:AD$5=2,
                    M137:AD137,
                    ""),
                ""))
        ),
        IF(
            Parameters!$D$16=1,
            IFERROR(
                AVERAGE(IF(
                    ISNUMBER(M137:AD137),
                    IF(
                        M$5:AD$5=1,
                        M137:AD137,
                        ""),
                    "")),
                AVERAGE(IF(
                    ISNUMBER(M137:AD137),
                    IF(
                        M$5:AD$5=2,
                        M137:AD137,
                        ""),
                    ""))
            ),
            IF(
                Parameters!$D$17=1,
                IFERROR(
                    IF(
                        OR(
                            IF(
                                ISNUMBER(M137:AD137),
                                IF(
                                    M$5:AD$5=1,
                                    M137:AD137,
                                    ""),
                                "")
                            =0),
                        0,
                        GEOMEAN(IF(
                            ISNUMBER(M137:AD137),
                            IF(
                                M$5:AD$5=1,
                                M137:AD137,
                                ""),
                            ""))
                    ),
                    IF(
                        OR(IF(
                            ISNUMBER(M137:AD137),
                            IF(
                                M$5:AD$5=2,
                                M137:AD137,
                                ""),
                            "")
                            =0),
                        0,
                        GEOMEAN(IF(
                            ISNUMBER(M137:AD137),
                            IF(
                                M$5:AD$5=2,
                                M137:AD137,
                                ""),
                            "")))
                )
            )
        )
    )
)</f>
        <v>0</v>
      </c>
      <c r="J137" s="242">
        <v>45103</v>
      </c>
      <c r="K137" s="242">
        <v>44860</v>
      </c>
      <c r="L137" s="91" t="s">
        <v>220</v>
      </c>
      <c r="M137" s="192">
        <v>0</v>
      </c>
      <c r="N137" s="192">
        <v>0</v>
      </c>
      <c r="O137" s="192" t="s">
        <v>409</v>
      </c>
      <c r="P137" s="192">
        <v>0</v>
      </c>
      <c r="Q137" s="192" t="s">
        <v>409</v>
      </c>
      <c r="R137" s="192">
        <v>0</v>
      </c>
      <c r="S137" s="192" t="s">
        <v>409</v>
      </c>
      <c r="T137" s="192" t="s">
        <v>409</v>
      </c>
      <c r="U137" s="192">
        <v>33</v>
      </c>
      <c r="V137" s="192" t="s">
        <v>409</v>
      </c>
      <c r="W137" s="192" t="s">
        <v>409</v>
      </c>
      <c r="X137" s="192" t="s">
        <v>409</v>
      </c>
      <c r="Y137" s="192">
        <v>0</v>
      </c>
      <c r="Z137" s="192" t="s">
        <v>409</v>
      </c>
      <c r="AA137" s="34"/>
      <c r="AB137" s="34"/>
      <c r="AC137" s="192"/>
      <c r="AD137" s="192"/>
      <c r="AE137" s="192"/>
      <c r="AF137" s="192"/>
      <c r="AG137" s="192"/>
      <c r="AH137" s="192"/>
    </row>
    <row r="138" spans="1:34" x14ac:dyDescent="0.2">
      <c r="A138" s="84">
        <v>131</v>
      </c>
      <c r="B138" s="84" t="str">
        <f ca="1"/>
        <v>Myanmar</v>
      </c>
      <c r="C138" s="84" t="str">
        <f ca="1"/>
        <v>MMR</v>
      </c>
      <c r="D138" s="219" t="str">
        <f ca="1"/>
        <v>EAS           East Asia &amp; Pacific</v>
      </c>
      <c r="E138" s="219" t="str">
        <f ca="1"/>
        <v>IDA</v>
      </c>
      <c r="F138" s="190" t="str">
        <f t="shared" ca="1" si="14"/>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7.1275649500911111</v>
      </c>
      <c r="H138" s="80" cm="1">
        <f t="array" ref="H138">IF(
    SUM(IF(
            ISNUMBER(
                IF(
                    $M$4:$AD$4,
                    (M138:AD138),
                    "")),
            1,
            0))
        =0,
    NA(),
    IF(
        Parameters!$D$15=1,
        IF(
            SUM(--(ISNUMBER(IF($M$4:$AD$4=1,(M138:AD138),""))))&gt;0,
            MAX(IF(
                ISNUMBER(M138:AD138),
                IF(
                    M$4:AD$4=1,
                    M138:AD138,
                    ""),
                "")),
            MAX(IF(
                ISNUMBER(M138:AD138),
                IF(
                    M$4:AD$4=2,
                    M138:AD138,
                    ""),
                ""))
        ),
        IF(
            Parameters!$D$16=1,
            IFERROR(
                AVERAGE(IF(
                    ISNUMBER(M138:AD138),
                    IF(
                        M$4:AD$4=1,
                        M138:AD138,
                        ""),
                    "")),
                AVERAGE(IF(
                    ISNUMBER(M138:AD138),
                    IF(
                        M$4:AD$4=2,
                        M138:AD138,
                        ""),
                    ""))
            ),
            IF(
                Parameters!$D$17=1,
                IFERROR(
                    IF(
                        OR(
                            IF(
                                ISNUMBER(M138:AD138),
                                IF(
                                    M$4:AD$4=1,
                                    M138:AD138,
                                    ""),
                                "")
                            =0),
                        0,
                        GEOMEAN(IF(
                            ISNUMBER(M138:AD138),
                            IF(
                                M$4:AD$4=1,
                                M138:AD138,
                                ""),
                            ""))
                    ),
                    IF(
                        OR(IF(
                            ISNUMBER(M138:AD138),
                            IF(
                                M$4:AD$4=2,
                                M138:AD138,
                                ""),
                            "")
                            =0),
                        0,
                        GEOMEAN(IF(
                            ISNUMBER(M138:AD138),
                            IF(
                                M$4:AD$4=2,
                                M138:AD138,
                                ""),
                            "")))
                )
            )
        )
    )
)</f>
        <v>10</v>
      </c>
      <c r="I138" s="191" cm="1">
        <f t="array" ref="I138">IF(
    SUM(IF(
            ISNUMBER(
                IF(
                    $M$5:$AD$5,
                    (M138:AD138),
                    "")),
            1,
            0))
        =0,
    NA(),
    IF(
        Parameters!$D$15=1,
        IF(
            SUM(--(ISNUMBER(IF($M$5:$AD$5=1,(M138:AD138),""))))&gt;0,
            MAX(IF(
                ISNUMBER(M138:AD138),
                IF(
                    M$5:AD$5=1,
                    M138:AD138,
                    ""),
                "")),
            MAX(IF(
                ISNUMBER(M138:AD138),
                IF(
                    M$5:AD$5=2,
                    M138:AD138,
                    ""),
                ""))
        ),
        IF(
            Parameters!$D$16=1,
            IFERROR(
                AVERAGE(IF(
                    ISNUMBER(M138:AD138),
                    IF(
                        M$5:AD$5=1,
                        M138:AD138,
                        ""),
                    "")),
                AVERAGE(IF(
                    ISNUMBER(M138:AD138),
                    IF(
                        M$5:AD$5=2,
                        M138:AD138,
                        ""),
                    ""))
            ),
            IF(
                Parameters!$D$17=1,
                IFERROR(
                    IF(
                        OR(
                            IF(
                                ISNUMBER(M138:AD138),
                                IF(
                                    M$5:AD$5=1,
                                    M138:AD138,
                                    ""),
                                "")
                            =0),
                        0,
                        GEOMEAN(IF(
                            ISNUMBER(M138:AD138),
                            IF(
                                M$5:AD$5=1,
                                M138:AD138,
                                ""),
                            ""))
                    ),
                    IF(
                        OR(IF(
                            ISNUMBER(M138:AD138),
                            IF(
                                M$5:AD$5=2,
                                M138:AD138,
                                ""),
                            "")
                            =0),
                        0,
                        GEOMEAN(IF(
                            ISNUMBER(M138:AD138),
                            IF(
                                M$5:AD$5=2,
                                M138:AD138,
                                ""),
                            "")))
                )
            )
        )
    )
)</f>
        <v>5.0802182117767298</v>
      </c>
      <c r="J138" s="242">
        <v>44778</v>
      </c>
      <c r="K138" s="242">
        <v>44753</v>
      </c>
      <c r="L138" s="91" t="s">
        <v>222</v>
      </c>
      <c r="M138" s="192">
        <v>10</v>
      </c>
      <c r="N138" s="192">
        <v>8.47151173046392</v>
      </c>
      <c r="O138" s="192">
        <v>5.0802182117767298</v>
      </c>
      <c r="P138" s="192">
        <v>0</v>
      </c>
      <c r="Q138" s="192" t="s">
        <v>409</v>
      </c>
      <c r="R138" s="192">
        <v>0</v>
      </c>
      <c r="S138" s="192">
        <v>0</v>
      </c>
      <c r="T138" s="192" t="s">
        <v>622</v>
      </c>
      <c r="U138" s="192">
        <v>100.2</v>
      </c>
      <c r="V138" s="192">
        <v>0.50802182117767303</v>
      </c>
      <c r="W138" s="192" t="s">
        <v>409</v>
      </c>
      <c r="X138" s="192" t="s">
        <v>409</v>
      </c>
      <c r="Y138" s="192">
        <v>-0.107142857142857</v>
      </c>
      <c r="Z138" s="192">
        <v>-3.8491751767478299</v>
      </c>
      <c r="AA138" s="34"/>
      <c r="AB138" s="34"/>
      <c r="AC138" s="192"/>
      <c r="AD138" s="192"/>
      <c r="AE138" s="192"/>
      <c r="AF138" s="192"/>
      <c r="AG138" s="192"/>
      <c r="AH138" s="192"/>
    </row>
    <row r="139" spans="1:34" x14ac:dyDescent="0.2">
      <c r="A139" s="84">
        <v>132</v>
      </c>
      <c r="B139" s="84" t="str">
        <f ca="1"/>
        <v>Montenegro</v>
      </c>
      <c r="C139" s="84" t="str">
        <f ca="1"/>
        <v>MNE</v>
      </c>
      <c r="D139" s="219" t="str">
        <f ca="1"/>
        <v>ECS           Europe &amp; Central Asia</v>
      </c>
      <c r="E139" s="219" t="str">
        <f ca="1"/>
        <v>IBRD</v>
      </c>
      <c r="F139" s="190" t="str">
        <f t="shared" ca="1" si="14"/>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$M$4:$AD$4,
                    (M139:AD139),
                    "")),
            1,
            0))
        =0,
    NA(),
    IF(
        Parameters!$D$15=1,
        IF(
            SUM(--(ISNUMBER(IF($M$4:$AD$4=1,(M139:AD139),""))))&gt;0,
            MAX(IF(
                ISNUMBER(M139:AD139),
                IF(
                    M$4:AD$4=1,
                    M139:AD139,
                    ""),
                "")),
            MAX(IF(
                ISNUMBER(M139:AD139),
                IF(
                    M$4:AD$4=2,
                    M139:AD139,
                    ""),
                ""))
        ),
        IF(
            Parameters!$D$16=1,
            IFERROR(
                AVERAGE(IF(
                    ISNUMBER(M139:AD139),
                    IF(
                        M$4:AD$4=1,
                        M139:AD139,
                        ""),
                    "")),
                AVERAGE(IF(
                    ISNUMBER(M139:AD139),
                    IF(
                        M$4:AD$4=2,
                        M139:AD139,
                        ""),
                    ""))
            ),
            IF(
                Parameters!$D$17=1,
                IFERROR(
                    IF(
                        OR(
                            IF(
                                ISNUMBER(M139:AD139),
                                IF(
                                    M$4:AD$4=1,
                                    M139:AD139,
                                    ""),
                                "")
                            =0),
                        0,
                        GEOMEAN(IF(
                            ISNUMBER(M139:AD139),
                            IF(
                                M$4:AD$4=1,
                                M139:AD139,
                                ""),
                            ""))
                    ),
                    IF(
                        OR(IF(
                            ISNUMBER(M139:AD139),
                            IF(
                                M$4:AD$4=2,
                                M139:AD139,
                                ""),
                            "")
                            =0),
                        0,
                        GEOMEAN(IF(
                            ISNUMBER(M139:AD139),
                            IF(
                                M$4:AD$4=2,
                                M139:AD139,
                                ""),
                            "")))
                )
            )
        )
    )
)</f>
        <v>0</v>
      </c>
      <c r="I139" s="191" cm="1">
        <f t="array" ref="I139">IF(
    SUM(IF(
            ISNUMBER(
                IF(
                    $M$5:$AD$5,
                    (M139:AD139),
                    "")),
            1,
            0))
        =0,
    NA(),
    IF(
        Parameters!$D$15=1,
        IF(
            SUM(--(ISNUMBER(IF($M$5:$AD$5=1,(M139:AD139),""))))&gt;0,
            MAX(IF(
                ISNUMBER(M139:AD139),
                IF(
                    M$5:AD$5=1,
                    M139:AD139,
                    ""),
                "")),
            MAX(IF(
                ISNUMBER(M139:AD139),
                IF(
                    M$5:AD$5=2,
                    M139:AD139,
                    ""),
                ""))
        ),
        IF(
            Parameters!$D$16=1,
            IFERROR(
                AVERAGE(IF(
                    ISNUMBER(M139:AD139),
                    IF(
                        M$5:AD$5=1,
                        M139:AD139,
                        ""),
                    "")),
                AVERAGE(IF(
                    ISNUMBER(M139:AD139),
                    IF(
                        M$5:AD$5=2,
                        M139:AD139,
                        ""),
                    ""))
            ),
            IF(
                Parameters!$D$17=1,
                IFERROR(
                    IF(
                        OR(
                            IF(
                                ISNUMBER(M139:AD139),
                                IF(
                                    M$5:AD$5=1,
                                    M139:AD139,
                                    ""),
                                "")
                            =0),
                        0,
                        GEOMEAN(IF(
                            ISNUMBER(M139:AD139),
                            IF(
                                M$5:AD$5=1,
                                M139:AD139,
                                ""),
                            ""))
                    ),
                    IF(
                        OR(IF(
                            ISNUMBER(M139:AD139),
                            IF(
                                M$5:AD$5=2,
                                M139:AD139,
                                ""),
                            "")
                            =0),
                        0,
                        GEOMEAN(IF(
                            ISNUMBER(M139:AD139),
                            IF(
                                M$5:AD$5=2,
                                M139:AD139,
                                ""),
                            "")))
                )
            )
        )
    )
)</f>
        <v>0</v>
      </c>
      <c r="J139" s="242">
        <v>45103</v>
      </c>
      <c r="K139" s="242">
        <v>45075</v>
      </c>
      <c r="L139" s="91" t="s">
        <v>224</v>
      </c>
      <c r="M139" s="192">
        <v>0</v>
      </c>
      <c r="N139" s="192">
        <v>0</v>
      </c>
      <c r="O139" s="192" t="s">
        <v>409</v>
      </c>
      <c r="P139" s="192">
        <v>0</v>
      </c>
      <c r="Q139" s="192" t="s">
        <v>409</v>
      </c>
      <c r="R139" s="192">
        <v>0</v>
      </c>
      <c r="S139" s="192">
        <v>0</v>
      </c>
      <c r="T139" s="192" t="s">
        <v>409</v>
      </c>
      <c r="U139" s="192">
        <v>58</v>
      </c>
      <c r="V139" s="192" t="s">
        <v>409</v>
      </c>
      <c r="W139" s="192" t="s">
        <v>409</v>
      </c>
      <c r="X139" s="192" t="s">
        <v>409</v>
      </c>
      <c r="Y139" s="192">
        <v>0</v>
      </c>
      <c r="Z139" s="192">
        <v>-100</v>
      </c>
      <c r="AA139" s="34"/>
      <c r="AB139" s="34"/>
      <c r="AC139" s="192"/>
      <c r="AD139" s="192"/>
      <c r="AE139" s="192"/>
      <c r="AF139" s="192"/>
      <c r="AG139" s="192"/>
      <c r="AH139" s="192"/>
    </row>
    <row r="140" spans="1:34" x14ac:dyDescent="0.2">
      <c r="A140" s="84">
        <v>133</v>
      </c>
      <c r="B140" s="84" t="str">
        <f ca="1"/>
        <v>Mongolia</v>
      </c>
      <c r="C140" s="84" t="str">
        <f ca="1"/>
        <v>MNG</v>
      </c>
      <c r="D140" s="219" t="str">
        <f ca="1"/>
        <v>EAS           East Asia &amp; Pacific</v>
      </c>
      <c r="E140" s="219" t="str">
        <f ca="1"/>
        <v>IBRD</v>
      </c>
      <c r="F140" s="190" t="str">
        <f t="shared" ca="1" si="14"/>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$M$4:$AD$4,
                    (M140:AD140),
                    "")),
            1,
            0))
        =0,
    NA(),
    IF(
        Parameters!$D$15=1,
        IF(
            SUM(--(ISNUMBER(IF($M$4:$AD$4=1,(M140:AD140),""))))&gt;0,
            MAX(IF(
                ISNUMBER(M140:AD140),
                IF(
                    M$4:AD$4=1,
                    M140:AD140,
                    ""),
                "")),
            MAX(IF(
                ISNUMBER(M140:AD140),
                IF(
                    M$4:AD$4=2,
                    M140:AD140,
                    ""),
                ""))
        ),
        IF(
            Parameters!$D$16=1,
            IFERROR(
                AVERAGE(IF(
                    ISNUMBER(M140:AD140),
                    IF(
                        M$4:AD$4=1,
                        M140:AD140,
                        ""),
                    "")),
                AVERAGE(IF(
                    ISNUMBER(M140:AD140),
                    IF(
                        M$4:AD$4=2,
                        M140:AD140,
                        ""),
                    ""))
            ),
            IF(
                Parameters!$D$17=1,
                IFERROR(
                    IF(
                        OR(
                            IF(
                                ISNUMBER(M140:AD140),
                                IF(
                                    M$4:AD$4=1,
                                    M140:AD140,
                                    ""),
                                "")
                            =0),
                        0,
                        GEOMEAN(IF(
                            ISNUMBER(M140:AD140),
                            IF(
                                M$4:AD$4=1,
                                M140:AD140,
                                ""),
                            ""))
                    ),
                    IF(
                        OR(IF(
                            ISNUMBER(M140:AD140),
                            IF(
                                M$4:AD$4=2,
                                M140:AD140,
                                ""),
                            "")
                            =0),
                        0,
                        GEOMEAN(IF(
                            ISNUMBER(M140:AD140),
                            IF(
                                M$4:AD$4=2,
                                M140:AD140,
                                ""),
                            "")))
                )
            )
        )
    )
)</f>
        <v>0</v>
      </c>
      <c r="I140" s="191" cm="1">
        <f t="array" ref="I140">IF(
    SUM(IF(
            ISNUMBER(
                IF(
                    $M$5:$AD$5,
                    (M140:AD140),
                    "")),
            1,
            0))
        =0,
    NA(),
    IF(
        Parameters!$D$15=1,
        IF(
            SUM(--(ISNUMBER(IF($M$5:$AD$5=1,(M140:AD140),""))))&gt;0,
            MAX(IF(
                ISNUMBER(M140:AD140),
                IF(
                    M$5:AD$5=1,
                    M140:AD140,
                    ""),
                "")),
            MAX(IF(
                ISNUMBER(M140:AD140),
                IF(
                    M$5:AD$5=2,
                    M140:AD140,
                    ""),
                ""))
        ),
        IF(
            Parameters!$D$16=1,
            IFERROR(
                AVERAGE(IF(
                    ISNUMBER(M140:AD140),
                    IF(
                        M$5:AD$5=1,
                        M140:AD140,
                        ""),
                    "")),
                AVERAGE(IF(
                    ISNUMBER(M140:AD140),
                    IF(
                        M$5:AD$5=2,
                        M140:AD140,
                        ""),
                    ""))
            ),
            IF(
                Parameters!$D$17=1,
                IFERROR(
                    IF(
                        OR(
                            IF(
                                ISNUMBER(M140:AD140),
                                IF(
                                    M$5:AD$5=1,
                                    M140:AD140,
                                    ""),
                                "")
                            =0),
                        0,
                        GEOMEAN(IF(
                            ISNUMBER(M140:AD140),
                            IF(
                                M$5:AD$5=1,
                                M140:AD140,
                                ""),
                            ""))
                    ),
                    IF(
                        OR(IF(
                            ISNUMBER(M140:AD140),
                            IF(
                                M$5:AD$5=2,
                                M140:AD140,
                                ""),
                            "")
                            =0),
                        0,
                        GEOMEAN(IF(
                            ISNUMBER(M140:AD140),
                            IF(
                                M$5:AD$5=2,
                                M140:AD140,
                                ""),
                            "")))
                )
            )
        )
    )
)</f>
        <v>0</v>
      </c>
      <c r="J140" s="242">
        <v>45103</v>
      </c>
      <c r="K140" s="242">
        <v>44966</v>
      </c>
      <c r="L140" s="91" t="s">
        <v>226</v>
      </c>
      <c r="M140" s="192">
        <v>0</v>
      </c>
      <c r="N140" s="192">
        <v>0</v>
      </c>
      <c r="O140" s="192" t="s">
        <v>409</v>
      </c>
      <c r="P140" s="192">
        <v>0</v>
      </c>
      <c r="Q140" s="192" t="s">
        <v>409</v>
      </c>
      <c r="R140" s="192">
        <v>0</v>
      </c>
      <c r="S140" s="192" t="s">
        <v>409</v>
      </c>
      <c r="T140" s="192" t="s">
        <v>409</v>
      </c>
      <c r="U140" s="192">
        <v>51.3</v>
      </c>
      <c r="V140" s="192" t="s">
        <v>409</v>
      </c>
      <c r="W140" s="192" t="s">
        <v>409</v>
      </c>
      <c r="X140" s="192" t="s">
        <v>409</v>
      </c>
      <c r="Y140" s="192">
        <v>0</v>
      </c>
      <c r="Z140" s="192" t="s">
        <v>409</v>
      </c>
      <c r="AA140" s="34"/>
      <c r="AB140" s="34"/>
      <c r="AC140" s="192"/>
      <c r="AD140" s="192"/>
      <c r="AE140" s="192"/>
      <c r="AF140" s="192"/>
      <c r="AG140" s="192"/>
      <c r="AH140" s="192"/>
    </row>
    <row r="141" spans="1:34" x14ac:dyDescent="0.2">
      <c r="A141" s="84">
        <v>134</v>
      </c>
      <c r="B141" s="84" t="str">
        <f ca="1"/>
        <v>Northern Mariana Islands</v>
      </c>
      <c r="C141" s="84" t="str">
        <f ca="1"/>
        <v>MNP</v>
      </c>
      <c r="D141" s="219" t="str">
        <f ca="1"/>
        <v>EAS           East Asia &amp; Pacific</v>
      </c>
      <c r="E141" s="219" t="str">
        <f ca="1"/>
        <v>NA</v>
      </c>
      <c r="F141" s="190" t="str">
        <f t="shared" ca="1" si="14"/>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cm="1">
        <f t="array" ref="H141">IF(
    SUM(IF(
            ISNUMBER(
                IF(
                    $M$4:$AD$4,
                    (M141:AD141),
                    "")),
            1,
            0))
        =0,
    NA(),
    IF(
        Parameters!$D$15=1,
        IF(
            SUM(--(ISNUMBER(IF($M$4:$AD$4=1,(M141:AD141),""))))&gt;0,
            MAX(IF(
                ISNUMBER(M141:AD141),
                IF(
                    M$4:AD$4=1,
                    M141:AD141,
                    ""),
                "")),
            MAX(IF(
                ISNUMBER(M141:AD141),
                IF(
                    M$4:AD$4=2,
                    M141:AD141,
                    ""),
                ""))
        ),
        IF(
            Parameters!$D$16=1,
            IFERROR(
                AVERAGE(IF(
                    ISNUMBER(M141:AD141),
                    IF(
                        M$4:AD$4=1,
                        M141:AD141,
                        ""),
                    "")),
                AVERAGE(IF(
                    ISNUMBER(M141:AD141),
                    IF(
                        M$4:AD$4=2,
                        M141:AD141,
                        ""),
                    ""))
            ),
            IF(
                Parameters!$D$17=1,
                IFERROR(
                    IF(
                        OR(
                            IF(
                                ISNUMBER(M141:AD141),
                                IF(
                                    M$4:AD$4=1,
                                    M141:AD141,
                                    ""),
                                "")
                            =0),
                        0,
                        GEOMEAN(IF(
                            ISNUMBER(M141:AD141),
                            IF(
                                M$4:AD$4=1,
                                M141:AD141,
                                ""),
                            ""))
                    ),
                    IF(
                        OR(IF(
                            ISNUMBER(M141:AD141),
                            IF(
                                M$4:AD$4=2,
                                M141:AD141,
                                ""),
                            "")
                            =0),
                        0,
                        GEOMEAN(IF(
                            ISNUMBER(M141:AD141),
                            IF(
                                M$4:AD$4=2,
                                M141:AD141,
                                ""),
                            "")))
                )
            )
        )
    )
)</f>
        <v>0</v>
      </c>
      <c r="I141" s="191" cm="1">
        <f t="array" ref="I141">IF(
    SUM(IF(
            ISNUMBER(
                IF(
                    $M$5:$AD$5,
                    (M141:AD141),
                    "")),
            1,
            0))
        =0,
    NA(),
    IF(
        Parameters!$D$15=1,
        IF(
            SUM(--(ISNUMBER(IF($M$5:$AD$5=1,(M141:AD141),""))))&gt;0,
            MAX(IF(
                ISNUMBER(M141:AD141),
                IF(
                    M$5:AD$5=1,
                    M141:AD141,
                    ""),
                "")),
            MAX(IF(
                ISNUMBER(M141:AD141),
                IF(
                    M$5:AD$5=2,
                    M141:AD141,
                    ""),
                ""))
        ),
        IF(
            Parameters!$D$16=1,
            IFERROR(
                AVERAGE(IF(
                    ISNUMBER(M141:AD141),
                    IF(
                        M$5:AD$5=1,
                        M141:AD141,
                        ""),
                    "")),
                AVERAGE(IF(
                    ISNUMBER(M141:AD141),
                    IF(
                        M$5:AD$5=2,
                        M141:AD141,
                        ""),
                    ""))
            ),
            IF(
                Parameters!$D$17=1,
                IFERROR(
                    IF(
                        OR(
                            IF(
                                ISNUMBER(M141:AD141),
                                IF(
                                    M$5:AD$5=1,
                                    M141:AD141,
                                    ""),
                                "")
                            =0),
                        0,
                        GEOMEAN(IF(
                            ISNUMBER(M141:AD141),
                            IF(
                                M$5:AD$5=1,
                                M141:AD141,
                                ""),
                            ""))
                    ),
                    IF(
                        OR(IF(
                            ISNUMBER(M141:AD141),
                            IF(
                                M$5:AD$5=2,
                                M141:AD141,
                                ""),
                            "")
                            =0),
                        0,
                        GEOMEAN(IF(
                            ISNUMBER(M141:AD141),
                            IF(
                                M$5:AD$5=2,
                                M141:AD141,
                                ""),
                            "")))
                )
            )
        )
    )
)</f>
        <v>0</v>
      </c>
      <c r="J141" s="242" t="s">
        <v>409</v>
      </c>
      <c r="K141" s="242" t="s">
        <v>409</v>
      </c>
      <c r="L141" s="91" t="s">
        <v>710</v>
      </c>
      <c r="M141" s="192">
        <v>0</v>
      </c>
      <c r="N141" s="192" t="s">
        <v>409</v>
      </c>
      <c r="O141" s="192" t="s">
        <v>409</v>
      </c>
      <c r="P141" s="192">
        <v>0</v>
      </c>
      <c r="Q141" s="192" t="s">
        <v>409</v>
      </c>
      <c r="R141" s="192" t="s">
        <v>409</v>
      </c>
      <c r="S141" s="192" t="s">
        <v>409</v>
      </c>
      <c r="T141" s="192" t="s">
        <v>409</v>
      </c>
      <c r="U141" s="192" t="s">
        <v>409</v>
      </c>
      <c r="V141" s="192" t="s">
        <v>409</v>
      </c>
      <c r="W141" s="192" t="s">
        <v>409</v>
      </c>
      <c r="X141" s="192" t="s">
        <v>409</v>
      </c>
      <c r="Y141" s="192" t="s">
        <v>409</v>
      </c>
      <c r="Z141" s="192" t="s">
        <v>409</v>
      </c>
      <c r="AA141" s="34"/>
      <c r="AB141" s="34"/>
      <c r="AC141" s="192"/>
      <c r="AD141" s="192"/>
      <c r="AE141" s="192"/>
      <c r="AF141" s="192"/>
      <c r="AG141" s="192"/>
      <c r="AH141" s="192"/>
    </row>
    <row r="142" spans="1:34" x14ac:dyDescent="0.2">
      <c r="A142" s="84">
        <v>135</v>
      </c>
      <c r="B142" s="84" t="str">
        <f ca="1"/>
        <v>Mozambique</v>
      </c>
      <c r="C142" s="84" t="str">
        <f ca="1"/>
        <v>MOZ</v>
      </c>
      <c r="D142" s="219" t="str">
        <f ca="1"/>
        <v>SSF           Sub-Saharan Africa</v>
      </c>
      <c r="E142" s="219" t="str">
        <f ca="1"/>
        <v>IDA</v>
      </c>
      <c r="F142" s="190" t="str">
        <f t="shared" ca="1" si="14"/>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$M$4:$AD$4,
                    (M142:AD142),
                    "")),
            1,
            0))
        =0,
    NA(),
    IF(
        Parameters!$D$15=1,
        IF(
            SUM(--(ISNUMBER(IF($M$4:$AD$4=1,(M142:AD142),""))))&gt;0,
            MAX(IF(
                ISNUMBER(M142:AD142),
                IF(
                    M$4:AD$4=1,
                    M142:AD142,
                    ""),
                "")),
            MAX(IF(
                ISNUMBER(M142:AD142),
                IF(
                    M$4:AD$4=2,
                    M142:AD142,
                    ""),
                ""))
        ),
        IF(
            Parameters!$D$16=1,
            IFERROR(
                AVERAGE(IF(
                    ISNUMBER(M142:AD142),
                    IF(
                        M$4:AD$4=1,
                        M142:AD142,
                        ""),
                    "")),
                AVERAGE(IF(
                    ISNUMBER(M142:AD142),
                    IF(
                        M$4:AD$4=2,
                        M142:AD142,
                        ""),
                    ""))
            ),
            IF(
                Parameters!$D$17=1,
                IFERROR(
                    IF(
                        OR(
                            IF(
                                ISNUMBER(M142:AD142),
                                IF(
                                    M$4:AD$4=1,
                                    M142:AD142,
                                    ""),
                                "")
                            =0),
                        0,
                        GEOMEAN(IF(
                            ISNUMBER(M142:AD142),
                            IF(
                                M$4:AD$4=1,
                                M142:AD142,
                                ""),
                            ""))
                    ),
                    IF(
                        OR(IF(
                            ISNUMBER(M142:AD142),
                            IF(
                                M$4:AD$4=2,
                                M142:AD142,
                                ""),
                            "")
                            =0),
                        0,
                        GEOMEAN(IF(
                            ISNUMBER(M142:AD142),
                            IF(
                                M$4:AD$4=2,
                                M142:AD142,
                                ""),
                            "")))
                )
            )
        )
    )
)</f>
        <v>10</v>
      </c>
      <c r="I142" s="191" cm="1">
        <f t="array" ref="I142">IF(
    SUM(IF(
            ISNUMBER(
                IF(
                    $M$5:$AD$5,
                    (M142:AD142),
                    "")),
            1,
            0))
        =0,
    NA(),
    IF(
        Parameters!$D$15=1,
        IF(
            SUM(--(ISNUMBER(IF($M$5:$AD$5=1,(M142:AD142),""))))&gt;0,
            MAX(IF(
                ISNUMBER(M142:AD142),
                IF(
                    M$5:AD$5=1,
                    M142:AD142,
                    ""),
                "")),
            MAX(IF(
                ISNUMBER(M142:AD142),
                IF(
                    M$5:AD$5=2,
                    M142:AD142,
                    ""),
                ""))
        ),
        IF(
            Parameters!$D$16=1,
            IFERROR(
                AVERAGE(IF(
                    ISNUMBER(M142:AD142),
                    IF(
                        M$5:AD$5=1,
                        M142:AD142,
                        ""),
                    "")),
                AVERAGE(IF(
                    ISNUMBER(M142:AD142),
                    IF(
                        M$5:AD$5=2,
                        M142:AD142,
                        ""),
                    ""))
            ),
            IF(
                Parameters!$D$17=1,
                IFERROR(
                    IF(
                        OR(
                            IF(
                                ISNUMBER(M142:AD142),
                                IF(
                                    M$5:AD$5=1,
                                    M142:AD142,
                                    ""),
                                "")
                            =0),
                        0,
                        GEOMEAN(IF(
                            ISNUMBER(M142:AD142),
                            IF(
                                M$5:AD$5=1,
                                M142:AD142,
                                ""),
                            ""))
                    ),
                    IF(
                        OR(IF(
                            ISNUMBER(M142:AD142),
                            IF(
                                M$5:AD$5=2,
                                M142:AD142,
                                ""),
                            "")
                            =0),
                        0,
                        GEOMEAN(IF(
                            ISNUMBER(M142:AD142),
                            IF(
                                M$5:AD$5=2,
                                M142:AD142,
                                ""),
                            "")))
                )
            )
        )
    )
)</f>
        <v>0</v>
      </c>
      <c r="J142" s="242">
        <v>44778</v>
      </c>
      <c r="K142" s="242">
        <v>44753</v>
      </c>
      <c r="L142" s="91" t="s">
        <v>228</v>
      </c>
      <c r="M142" s="192">
        <v>10</v>
      </c>
      <c r="N142" s="192">
        <v>7.1044275886399699</v>
      </c>
      <c r="O142" s="192">
        <v>0</v>
      </c>
      <c r="P142" s="192">
        <v>0</v>
      </c>
      <c r="Q142" s="192" t="s">
        <v>409</v>
      </c>
      <c r="R142" s="192" t="s">
        <v>409</v>
      </c>
      <c r="S142" s="192">
        <v>0</v>
      </c>
      <c r="T142" s="192" t="s">
        <v>622</v>
      </c>
      <c r="U142" s="192">
        <v>94</v>
      </c>
      <c r="V142" s="192">
        <v>-1.7589461899623</v>
      </c>
      <c r="W142" s="192" t="s">
        <v>409</v>
      </c>
      <c r="X142" s="192" t="s">
        <v>409</v>
      </c>
      <c r="Y142" s="192" t="s">
        <v>409</v>
      </c>
      <c r="Z142" s="192">
        <v>-51.677852348993198</v>
      </c>
      <c r="AA142" s="34"/>
      <c r="AB142" s="34"/>
      <c r="AC142" s="192"/>
      <c r="AD142" s="192"/>
      <c r="AE142" s="192"/>
      <c r="AF142" s="192"/>
      <c r="AG142" s="192"/>
      <c r="AH142" s="192"/>
    </row>
    <row r="143" spans="1:34" x14ac:dyDescent="0.2">
      <c r="A143" s="84">
        <v>136</v>
      </c>
      <c r="B143" s="84" t="str">
        <f ca="1"/>
        <v>Mauritania</v>
      </c>
      <c r="C143" s="84" t="str">
        <f ca="1"/>
        <v>MRT</v>
      </c>
      <c r="D143" s="219" t="str">
        <f ca="1"/>
        <v>SSF           Sub-Saharan Africa</v>
      </c>
      <c r="E143" s="219" t="str">
        <f ca="1"/>
        <v>IDA</v>
      </c>
      <c r="F143" s="190" t="str">
        <f t="shared" ca="1" si="14"/>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$M$4:$AD$4,
                    (M143:AD143),
                    "")),
            1,
            0))
        =0,
    NA(),
    IF(
        Parameters!$D$15=1,
        IF(
            SUM(--(ISNUMBER(IF($M$4:$AD$4=1,(M143:AD143),""))))&gt;0,
            MAX(IF(
                ISNUMBER(M143:AD143),
                IF(
                    M$4:AD$4=1,
                    M143:AD143,
                    ""),
                "")),
            MAX(IF(
                ISNUMBER(M143:AD143),
                IF(
                    M$4:AD$4=2,
                    M143:AD143,
                    ""),
                ""))
        ),
        IF(
            Parameters!$D$16=1,
            IFERROR(
                AVERAGE(IF(
                    ISNUMBER(M143:AD143),
                    IF(
                        M$4:AD$4=1,
                        M143:AD143,
                        ""),
                    "")),
                AVERAGE(IF(
                    ISNUMBER(M143:AD143),
                    IF(
                        M$4:AD$4=2,
                        M143:AD143,
                        ""),
                    ""))
            ),
            IF(
                Parameters!$D$17=1,
                IFERROR(
                    IF(
                        OR(
                            IF(
                                ISNUMBER(M143:AD143),
                                IF(
                                    M$4:AD$4=1,
                                    M143:AD143,
                                    ""),
                                "")
                            =0),
                        0,
                        GEOMEAN(IF(
                            ISNUMBER(M143:AD143),
                            IF(
                                M$4:AD$4=1,
                                M143:AD143,
                                ""),
                            ""))
                    ),
                    IF(
                        OR(IF(
                            ISNUMBER(M143:AD143),
                            IF(
                                M$4:AD$4=2,
                                M143:AD143,
                                ""),
                            "")
                            =0),
                        0,
                        GEOMEAN(IF(
                            ISNUMBER(M143:AD143),
                            IF(
                                M$4:AD$4=2,
                                M143:AD143,
                                ""),
                            "")))
                )
            )
        )
    )
)</f>
        <v>5.5609454930322801</v>
      </c>
      <c r="I143" s="191" cm="1">
        <f t="array" ref="I143">IF(
    SUM(IF(
            ISNUMBER(
                IF(
                    $M$5:$AD$5,
                    (M143:AD143),
                    "")),
            1,
            0))
        =0,
    NA(),
    IF(
        Parameters!$D$15=1,
        IF(
            SUM(--(ISNUMBER(IF($M$5:$AD$5=1,(M143:AD143),""))))&gt;0,
            MAX(IF(
                ISNUMBER(M143:AD143),
                IF(
                    M$5:AD$5=1,
                    M143:AD143,
                    ""),
                "")),
            MAX(IF(
                ISNUMBER(M143:AD143),
                IF(
                    M$5:AD$5=2,
                    M143:AD143,
                    ""),
                ""))
        ),
        IF(
            Parameters!$D$16=1,
            IFERROR(
                AVERAGE(IF(
                    ISNUMBER(M143:AD143),
                    IF(
                        M$5:AD$5=1,
                        M143:AD143,
                        ""),
                    "")),
                AVERAGE(IF(
                    ISNUMBER(M143:AD143),
                    IF(
                        M$5:AD$5=2,
                        M143:AD143,
                        ""),
                    ""))
            ),
            IF(
                Parameters!$D$17=1,
                IFERROR(
                    IF(
                        OR(
                            IF(
                                ISNUMBER(M143:AD143),
                                IF(
                                    M$5:AD$5=1,
                                    M143:AD143,
                                    ""),
                                "")
                            =0),
                        0,
                        GEOMEAN(IF(
                            ISNUMBER(M143:AD143),
                            IF(
                                M$5:AD$5=1,
                                M143:AD143,
                                ""),
                            ""))
                    ),
                    IF(
                        OR(IF(
                            ISNUMBER(M143:AD143),
                            IF(
                                M$5:AD$5=2,
                                M143:AD143,
                                ""),
                            "")
                            =0),
                        0,
                        GEOMEAN(IF(
                            ISNUMBER(M143:AD143),
                            IF(
                                M$5:AD$5=2,
                                M143:AD143,
                                ""),
                            "")))
                )
            )
        )
    )
)</f>
        <v>0</v>
      </c>
      <c r="J143" s="242">
        <v>45103</v>
      </c>
      <c r="K143" s="242">
        <v>45142</v>
      </c>
      <c r="L143" s="91" t="s">
        <v>230</v>
      </c>
      <c r="M143" s="192">
        <v>0</v>
      </c>
      <c r="N143" s="192">
        <v>5.5609454930322801</v>
      </c>
      <c r="O143" s="192" t="s">
        <v>409</v>
      </c>
      <c r="P143" s="192">
        <v>0</v>
      </c>
      <c r="Q143" s="192" t="s">
        <v>409</v>
      </c>
      <c r="R143" s="192" t="s">
        <v>409</v>
      </c>
      <c r="S143" s="192">
        <v>0</v>
      </c>
      <c r="T143" s="192" t="s">
        <v>409</v>
      </c>
      <c r="U143" s="192">
        <v>87</v>
      </c>
      <c r="V143" s="192" t="s">
        <v>409</v>
      </c>
      <c r="W143" s="192" t="s">
        <v>409</v>
      </c>
      <c r="X143" s="192" t="s">
        <v>409</v>
      </c>
      <c r="Y143" s="192" t="s">
        <v>409</v>
      </c>
      <c r="Z143" s="192">
        <v>-100</v>
      </c>
      <c r="AA143" s="34"/>
      <c r="AB143" s="34"/>
      <c r="AC143" s="192"/>
      <c r="AD143" s="192"/>
      <c r="AE143" s="192"/>
      <c r="AF143" s="192"/>
      <c r="AG143" s="192"/>
      <c r="AH143" s="192"/>
    </row>
    <row r="144" spans="1:34" x14ac:dyDescent="0.2">
      <c r="A144" s="84">
        <v>137</v>
      </c>
      <c r="B144" s="84" t="str">
        <f ca="1"/>
        <v>Mauritius</v>
      </c>
      <c r="C144" s="84" t="str">
        <f ca="1"/>
        <v>MUS</v>
      </c>
      <c r="D144" s="219" t="str">
        <f ca="1"/>
        <v>SSF           Sub-Saharan Africa</v>
      </c>
      <c r="E144" s="219" t="str">
        <f ca="1"/>
        <v>IBRD</v>
      </c>
      <c r="F144" s="190" t="str">
        <f t="shared" ca="1" si="14"/>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$M$4:$AD$4,
                    (M144:AD144),
                    "")),
            1,
            0))
        =0,
    NA(),
    IF(
        Parameters!$D$15=1,
        IF(
            SUM(--(ISNUMBER(IF($M$4:$AD$4=1,(M144:AD144),""))))&gt;0,
            MAX(IF(
                ISNUMBER(M144:AD144),
                IF(
                    M$4:AD$4=1,
                    M144:AD144,
                    ""),
                "")),
            MAX(IF(
                ISNUMBER(M144:AD144),
                IF(
                    M$4:AD$4=2,
                    M144:AD144,
                    ""),
                ""))
        ),
        IF(
            Parameters!$D$16=1,
            IFERROR(
                AVERAGE(IF(
                    ISNUMBER(M144:AD144),
                    IF(
                        M$4:AD$4=1,
                        M144:AD144,
                        ""),
                    "")),
                AVERAGE(IF(
                    ISNUMBER(M144:AD144),
                    IF(
                        M$4:AD$4=2,
                        M144:AD144,
                        ""),
                    ""))
            ),
            IF(
                Parameters!$D$17=1,
                IFERROR(
                    IF(
                        OR(
                            IF(
                                ISNUMBER(M144:AD144),
                                IF(
                                    M$4:AD$4=1,
                                    M144:AD144,
                                    ""),
                                "")
                            =0),
                        0,
                        GEOMEAN(IF(
                            ISNUMBER(M144:AD144),
                            IF(
                                M$4:AD$4=1,
                                M144:AD144,
                                ""),
                            ""))
                    ),
                    IF(
                        OR(IF(
                            ISNUMBER(M144:AD144),
                            IF(
                                M$4:AD$4=2,
                                M144:AD144,
                                ""),
                            "")
                            =0),
                        0,
                        GEOMEAN(IF(
                            ISNUMBER(M144:AD144),
                            IF(
                                M$4:AD$4=2,
                                M144:AD144,
                                ""),
                            "")))
                )
            )
        )
    )
)</f>
        <v>0</v>
      </c>
      <c r="I144" s="191" cm="1">
        <f t="array" ref="I144">IF(
    SUM(IF(
            ISNUMBER(
                IF(
                    $M$5:$AD$5,
                    (M144:AD144),
                    "")),
            1,
            0))
        =0,
    NA(),
    IF(
        Parameters!$D$15=1,
        IF(
            SUM(--(ISNUMBER(IF($M$5:$AD$5=1,(M144:AD144),""))))&gt;0,
            MAX(IF(
                ISNUMBER(M144:AD144),
                IF(
                    M$5:AD$5=1,
                    M144:AD144,
                    ""),
                "")),
            MAX(IF(
                ISNUMBER(M144:AD144),
                IF(
                    M$5:AD$5=2,
                    M144:AD144,
                    ""),
                ""))
        ),
        IF(
            Parameters!$D$16=1,
            IFERROR(
                AVERAGE(IF(
                    ISNUMBER(M144:AD144),
                    IF(
                        M$5:AD$5=1,
                        M144:AD144,
                        ""),
                    "")),
                AVERAGE(IF(
                    ISNUMBER(M144:AD144),
                    IF(
                        M$5:AD$5=2,
                        M144:AD144,
                        ""),
                    ""))
            ),
            IF(
                Parameters!$D$17=1,
                IFERROR(
                    IF(
                        OR(
                            IF(
                                ISNUMBER(M144:AD144),
                                IF(
                                    M$5:AD$5=1,
                                    M144:AD144,
                                    ""),
                                "")
                            =0),
                        0,
                        GEOMEAN(IF(
                            ISNUMBER(M144:AD144),
                            IF(
                                M$5:AD$5=1,
                                M144:AD144,
                                ""),
                            ""))
                    ),
                    IF(
                        OR(IF(
                            ISNUMBER(M144:AD144),
                            IF(
                                M$5:AD$5=2,
                                M144:AD144,
                                ""),
                            "")
                            =0),
                        0,
                        GEOMEAN(IF(
                            ISNUMBER(M144:AD144),
                            IF(
                                M$5:AD$5=2,
                                M144:AD144,
                                ""),
                            "")))
                )
            )
        )
    )
)</f>
        <v>0</v>
      </c>
      <c r="J144" s="242">
        <v>45103</v>
      </c>
      <c r="K144" s="242">
        <v>45091</v>
      </c>
      <c r="L144" s="91" t="s">
        <v>232</v>
      </c>
      <c r="M144" s="192">
        <v>0</v>
      </c>
      <c r="N144" s="192">
        <v>0</v>
      </c>
      <c r="O144" s="192" t="s">
        <v>409</v>
      </c>
      <c r="P144" s="192">
        <v>0</v>
      </c>
      <c r="Q144" s="192" t="s">
        <v>409</v>
      </c>
      <c r="R144" s="192">
        <v>0</v>
      </c>
      <c r="S144" s="192">
        <v>0</v>
      </c>
      <c r="T144" s="192" t="s">
        <v>409</v>
      </c>
      <c r="U144" s="192">
        <v>38</v>
      </c>
      <c r="V144" s="192" t="s">
        <v>409</v>
      </c>
      <c r="W144" s="192" t="s">
        <v>409</v>
      </c>
      <c r="X144" s="192" t="s">
        <v>409</v>
      </c>
      <c r="Y144" s="192">
        <v>0</v>
      </c>
      <c r="Z144" s="192">
        <v>-100</v>
      </c>
      <c r="AA144" s="34"/>
      <c r="AB144" s="34"/>
      <c r="AC144" s="192"/>
      <c r="AD144" s="192"/>
      <c r="AE144" s="192"/>
      <c r="AF144" s="192"/>
      <c r="AG144" s="192"/>
      <c r="AH144" s="192"/>
    </row>
    <row r="145" spans="1:34" x14ac:dyDescent="0.2">
      <c r="A145" s="84">
        <v>138</v>
      </c>
      <c r="B145" s="84" t="str">
        <f ca="1"/>
        <v>Malawi</v>
      </c>
      <c r="C145" s="84" t="str">
        <f ca="1"/>
        <v>MWI</v>
      </c>
      <c r="D145" s="219" t="str">
        <f ca="1"/>
        <v>SSF           Sub-Saharan Africa</v>
      </c>
      <c r="E145" s="219" t="str">
        <f ca="1"/>
        <v>IDA</v>
      </c>
      <c r="F145" s="190" t="str">
        <f t="shared" ca="1" si="14"/>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0</v>
      </c>
      <c r="H145" s="80" cm="1">
        <f t="array" ref="H145">IF(
    SUM(IF(
            ISNUMBER(
                IF(
                    $M$4:$AD$4,
                    (M145:AD145),
                    "")),
            1,
            0))
        =0,
    NA(),
    IF(
        Parameters!$D$15=1,
        IF(
            SUM(--(ISNUMBER(IF($M$4:$AD$4=1,(M145:AD145),""))))&gt;0,
            MAX(IF(
                ISNUMBER(M145:AD145),
                IF(
                    M$4:AD$4=1,
                    M145:AD145,
                    ""),
                "")),
            MAX(IF(
                ISNUMBER(M145:AD145),
                IF(
                    M$4:AD$4=2,
                    M145:AD145,
                    ""),
                ""))
        ),
        IF(
            Parameters!$D$16=1,
            IFERROR(
                AVERAGE(IF(
                    ISNUMBER(M145:AD145),
                    IF(
                        M$4:AD$4=1,
                        M145:AD145,
                        ""),
                    "")),
                AVERAGE(IF(
                    ISNUMBER(M145:AD145),
                    IF(
                        M$4:AD$4=2,
                        M145:AD145,
                        ""),
                    ""))
            ),
            IF(
                Parameters!$D$17=1,
                IFERROR(
                    IF(
                        OR(
                            IF(
                                ISNUMBER(M145:AD145),
                                IF(
                                    M$4:AD$4=1,
                                    M145:AD145,
                                    ""),
                                "")
                            =0),
                        0,
                        GEOMEAN(IF(
                            ISNUMBER(M145:AD145),
                            IF(
                                M$4:AD$4=1,
                                M145:AD145,
                                ""),
                            ""))
                    ),
                    IF(
                        OR(IF(
                            ISNUMBER(M145:AD145),
                            IF(
                                M$4:AD$4=2,
                                M145:AD145,
                                ""),
                            "")
                            =0),
                        0,
                        GEOMEAN(IF(
                            ISNUMBER(M145:AD145),
                            IF(
                                M$4:AD$4=2,
                                M145:AD145,
                                ""),
                            "")))
                )
            )
        )
    )
)</f>
        <v>4.7230552125595304</v>
      </c>
      <c r="I145" s="191" cm="1">
        <f t="array" ref="I145">IF(
    SUM(IF(
            ISNUMBER(
                IF(
                    $M$5:$AD$5,
                    (M145:AD145),
                    "")),
            1,
            0))
        =0,
    NA(),
    IF(
        Parameters!$D$15=1,
        IF(
            SUM(--(ISNUMBER(IF($M$5:$AD$5=1,(M145:AD145),""))))&gt;0,
            MAX(IF(
                ISNUMBER(M145:AD145),
                IF(
                    M$5:AD$5=1,
                    M145:AD145,
                    ""),
                "")),
            MAX(IF(
                ISNUMBER(M145:AD145),
                IF(
                    M$5:AD$5=2,
                    M145:AD145,
                    ""),
                ""))
        ),
        IF(
            Parameters!$D$16=1,
            IFERROR(
                AVERAGE(IF(
                    ISNUMBER(M145:AD145),
                    IF(
                        M$5:AD$5=1,
                        M145:AD145,
                        ""),
                    "")),
                AVERAGE(IF(
                    ISNUMBER(M145:AD145),
                    IF(
                        M$5:AD$5=2,
                        M145:AD145,
                        ""),
                    ""))
            ),
            IF(
                Parameters!$D$17=1,
                IFERROR(
                    IF(
                        OR(
                            IF(
                                ISNUMBER(M145:AD145),
                                IF(
                                    M$5:AD$5=1,
                                    M145:AD145,
                                    ""),
                                "")
                            =0),
                        0,
                        GEOMEAN(IF(
                            ISNUMBER(M145:AD145),
                            IF(
                                M$5:AD$5=1,
                                M145:AD145,
                                ""),
                            ""))
                    ),
                    IF(
                        OR(IF(
                            ISNUMBER(M145:AD145),
                            IF(
                                M$5:AD$5=2,
                                M145:AD145,
                                ""),
                            "")
                            =0),
                        0,
                        GEOMEAN(IF(
                            ISNUMBER(M145:AD145),
                            IF(
                                M$5:AD$5=2,
                                M145:AD145,
                                ""),
                            "")))
                )
            )
        )
    )
)</f>
        <v>0</v>
      </c>
      <c r="J145" s="242">
        <v>45103</v>
      </c>
      <c r="K145" s="242">
        <v>45203</v>
      </c>
      <c r="L145" s="91" t="s">
        <v>234</v>
      </c>
      <c r="M145" s="192">
        <v>0</v>
      </c>
      <c r="N145" s="192">
        <v>4.7230552125595304</v>
      </c>
      <c r="O145" s="192">
        <v>0</v>
      </c>
      <c r="P145" s="192">
        <v>0</v>
      </c>
      <c r="Q145" s="192" t="s">
        <v>409</v>
      </c>
      <c r="R145" s="192">
        <v>0</v>
      </c>
      <c r="S145" s="192">
        <v>0</v>
      </c>
      <c r="T145" s="192" t="s">
        <v>409</v>
      </c>
      <c r="U145" s="192">
        <v>83.2</v>
      </c>
      <c r="V145" s="192">
        <v>0.152773615285622</v>
      </c>
      <c r="W145" s="192" t="s">
        <v>409</v>
      </c>
      <c r="X145" s="192" t="s">
        <v>409</v>
      </c>
      <c r="Y145" s="192">
        <v>0</v>
      </c>
      <c r="Z145" s="192">
        <v>-36.842105263157798</v>
      </c>
      <c r="AA145" s="34"/>
      <c r="AB145" s="34"/>
      <c r="AC145" s="192"/>
      <c r="AD145" s="192"/>
      <c r="AE145" s="192"/>
      <c r="AF145" s="192"/>
      <c r="AG145" s="192"/>
      <c r="AH145" s="192"/>
    </row>
    <row r="146" spans="1:34" x14ac:dyDescent="0.2">
      <c r="A146" s="84">
        <v>139</v>
      </c>
      <c r="B146" s="84" t="str">
        <f ca="1"/>
        <v>Malaysia</v>
      </c>
      <c r="C146" s="84" t="str">
        <f ca="1"/>
        <v>MYS</v>
      </c>
      <c r="D146" s="219" t="str">
        <f ca="1"/>
        <v>EAS           East Asia &amp; Pacific</v>
      </c>
      <c r="E146" s="219" t="str">
        <f ca="1"/>
        <v>IBRD</v>
      </c>
      <c r="F146" s="190" t="str">
        <f t="shared" ca="1" si="14"/>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$M$4:$AD$4,
                    (M146:AD146),
                    "")),
            1,
            0))
        =0,
    NA(),
    IF(
        Parameters!$D$15=1,
        IF(
            SUM(--(ISNUMBER(IF($M$4:$AD$4=1,(M146:AD146),""))))&gt;0,
            MAX(IF(
                ISNUMBER(M146:AD146),
                IF(
                    M$4:AD$4=1,
                    M146:AD146,
                    ""),
                "")),
            MAX(IF(
                ISNUMBER(M146:AD146),
                IF(
                    M$4:AD$4=2,
                    M146:AD146,
                    ""),
                ""))
        ),
        IF(
            Parameters!$D$16=1,
            IFERROR(
                AVERAGE(IF(
                    ISNUMBER(M146:AD146),
                    IF(
                        M$4:AD$4=1,
                        M146:AD146,
                        ""),
                    "")),
                AVERAGE(IF(
                    ISNUMBER(M146:AD146),
                    IF(
                        M$4:AD$4=2,
                        M146:AD146,
                        ""),
                    ""))
            ),
            IF(
                Parameters!$D$17=1,
                IFERROR(
                    IF(
                        OR(
                            IF(
                                ISNUMBER(M146:AD146),
                                IF(
                                    M$4:AD$4=1,
                                    M146:AD146,
                                    ""),
                                "")
                            =0),
                        0,
                        GEOMEAN(IF(
                            ISNUMBER(M146:AD146),
                            IF(
                                M$4:AD$4=1,
                                M146:AD146,
                                ""),
                            ""))
                    ),
                    IF(
                        OR(IF(
                            ISNUMBER(M146:AD146),
                            IF(
                                M$4:AD$4=2,
                                M146:AD146,
                                ""),
                            "")
                            =0),
                        0,
                        GEOMEAN(IF(
                            ISNUMBER(M146:AD146),
                            IF(
                                M$4:AD$4=2,
                                M146:AD146,
                                ""),
                            "")))
                )
            )
        )
    )
)</f>
        <v>0</v>
      </c>
      <c r="I146" s="191" cm="1">
        <f t="array" ref="I146">IF(
    SUM(IF(
            ISNUMBER(
                IF(
                    $M$5:$AD$5,
                    (M146:AD146),
                    "")),
            1,
            0))
        =0,
    NA(),
    IF(
        Parameters!$D$15=1,
        IF(
            SUM(--(ISNUMBER(IF($M$5:$AD$5=1,(M146:AD146),""))))&gt;0,
            MAX(IF(
                ISNUMBER(M146:AD146),
                IF(
                    M$5:AD$5=1,
                    M146:AD146,
                    ""),
                "")),
            MAX(IF(
                ISNUMBER(M146:AD146),
                IF(
                    M$5:AD$5=2,
                    M146:AD146,
                    ""),
                ""))
        ),
        IF(
            Parameters!$D$16=1,
            IFERROR(
                AVERAGE(IF(
                    ISNUMBER(M146:AD146),
                    IF(
                        M$5:AD$5=1,
                        M146:AD146,
                        ""),
                    "")),
                AVERAGE(IF(
                    ISNUMBER(M146:AD146),
                    IF(
                        M$5:AD$5=2,
                        M146:AD146,
                        ""),
                    ""))
            ),
            IF(
                Parameters!$D$17=1,
                IFERROR(
                    IF(
                        OR(
                            IF(
                                ISNUMBER(M146:AD146),
                                IF(
                                    M$5:AD$5=1,
                                    M146:AD146,
                                    ""),
                                "")
                            =0),
                        0,
                        GEOMEAN(IF(
                            ISNUMBER(M146:AD146),
                            IF(
                                M$5:AD$5=1,
                                M146:AD146,
                                ""),
                            ""))
                    ),
                    IF(
                        OR(IF(
                            ISNUMBER(M146:AD146),
                            IF(
                                M$5:AD$5=2,
                                M146:AD146,
                                ""),
                            "")
                            =0),
                        0,
                        GEOMEAN(IF(
                            ISNUMBER(M146:AD146),
                            IF(
                                M$5:AD$5=2,
                                M146:AD146,
                                ""),
                            "")))
                )
            )
        )
    )
)</f>
        <v>0</v>
      </c>
      <c r="J146" s="242">
        <v>45103</v>
      </c>
      <c r="K146" s="242">
        <v>44860</v>
      </c>
      <c r="L146" s="91" t="s">
        <v>236</v>
      </c>
      <c r="M146" s="192">
        <v>0</v>
      </c>
      <c r="N146" s="192">
        <v>0</v>
      </c>
      <c r="O146" s="192" t="s">
        <v>409</v>
      </c>
      <c r="P146" s="192">
        <v>0</v>
      </c>
      <c r="Q146" s="192" t="s">
        <v>409</v>
      </c>
      <c r="R146" s="192">
        <v>0</v>
      </c>
      <c r="S146" s="192" t="s">
        <v>409</v>
      </c>
      <c r="T146" s="192" t="s">
        <v>409</v>
      </c>
      <c r="U146" s="192">
        <v>55</v>
      </c>
      <c r="V146" s="192" t="s">
        <v>409</v>
      </c>
      <c r="W146" s="192" t="s">
        <v>409</v>
      </c>
      <c r="X146" s="192" t="s">
        <v>409</v>
      </c>
      <c r="Y146" s="192">
        <v>0</v>
      </c>
      <c r="Z146" s="192" t="s">
        <v>409</v>
      </c>
      <c r="AA146" s="34"/>
      <c r="AB146" s="34"/>
      <c r="AC146" s="192"/>
      <c r="AD146" s="192"/>
      <c r="AE146" s="192"/>
      <c r="AF146" s="192"/>
      <c r="AG146" s="192"/>
      <c r="AH146" s="192"/>
    </row>
    <row r="147" spans="1:34" x14ac:dyDescent="0.2">
      <c r="A147" s="84">
        <v>140</v>
      </c>
      <c r="B147" s="84" t="str">
        <f ca="1"/>
        <v>Namibia</v>
      </c>
      <c r="C147" s="84" t="str">
        <f ca="1"/>
        <v>NAM</v>
      </c>
      <c r="D147" s="219" t="str">
        <f ca="1"/>
        <v>SSF           Sub-Saharan Africa</v>
      </c>
      <c r="E147" s="219" t="str">
        <f ca="1"/>
        <v>IBRD</v>
      </c>
      <c r="F147" s="190" t="str">
        <f t="shared" ca="1" si="14"/>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$M$4:$AD$4,
                    (M147:AD147),
                    "")),
            1,
            0))
        =0,
    NA(),
    IF(
        Parameters!$D$15=1,
        IF(
            SUM(--(ISNUMBER(IF($M$4:$AD$4=1,(M147:AD147),""))))&gt;0,
            MAX(IF(
                ISNUMBER(M147:AD147),
                IF(
                    M$4:AD$4=1,
                    M147:AD147,
                    ""),
                "")),
            MAX(IF(
                ISNUMBER(M147:AD147),
                IF(
                    M$4:AD$4=2,
                    M147:AD147,
                    ""),
                ""))
        ),
        IF(
            Parameters!$D$16=1,
            IFERROR(
                AVERAGE(IF(
                    ISNUMBER(M147:AD147),
                    IF(
                        M$4:AD$4=1,
                        M147:AD147,
                        ""),
                    "")),
                AVERAGE(IF(
                    ISNUMBER(M147:AD147),
                    IF(
                        M$4:AD$4=2,
                        M147:AD147,
                        ""),
                    ""))
            ),
            IF(
                Parameters!$D$17=1,
                IFERROR(
                    IF(
                        OR(
                            IF(
                                ISNUMBER(M147:AD147),
                                IF(
                                    M$4:AD$4=1,
                                    M147:AD147,
                                    ""),
                                "")
                            =0),
                        0,
                        GEOMEAN(IF(
                            ISNUMBER(M147:AD147),
                            IF(
                                M$4:AD$4=1,
                                M147:AD147,
                                ""),
                            ""))
                    ),
                    IF(
                        OR(IF(
                            ISNUMBER(M147:AD147),
                            IF(
                                M$4:AD$4=2,
                                M147:AD147,
                                ""),
                            "")
                            =0),
                        0,
                        GEOMEAN(IF(
                            ISNUMBER(M147:AD147),
                            IF(
                                M$4:AD$4=2,
                                M147:AD147,
                                ""),
                            "")))
                )
            )
        )
    )
)</f>
        <v>0</v>
      </c>
      <c r="I147" s="191" cm="1">
        <f t="array" ref="I147">IF(
    SUM(IF(
            ISNUMBER(
                IF(
                    $M$5:$AD$5,
                    (M147:AD147),
                    "")),
            1,
            0))
        =0,
    NA(),
    IF(
        Parameters!$D$15=1,
        IF(
            SUM(--(ISNUMBER(IF($M$5:$AD$5=1,(M147:AD147),""))))&gt;0,
            MAX(IF(
                ISNUMBER(M147:AD147),
                IF(
                    M$5:AD$5=1,
                    M147:AD147,
                    ""),
                "")),
            MAX(IF(
                ISNUMBER(M147:AD147),
                IF(
                    M$5:AD$5=2,
                    M147:AD147,
                    ""),
                ""))
        ),
        IF(
            Parameters!$D$16=1,
            IFERROR(
                AVERAGE(IF(
                    ISNUMBER(M147:AD147),
                    IF(
                        M$5:AD$5=1,
                        M147:AD147,
                        ""),
                    "")),
                AVERAGE(IF(
                    ISNUMBER(M147:AD147),
                    IF(
                        M$5:AD$5=2,
                        M147:AD147,
                        ""),
                    ""))
            ),
            IF(
                Parameters!$D$17=1,
                IFERROR(
                    IF(
                        OR(
                            IF(
                                ISNUMBER(M147:AD147),
                                IF(
                                    M$5:AD$5=1,
                                    M147:AD147,
                                    ""),
                                "")
                            =0),
                        0,
                        GEOMEAN(IF(
                            ISNUMBER(M147:AD147),
                            IF(
                                M$5:AD$5=1,
                                M147:AD147,
                                ""),
                            ""))
                    ),
                    IF(
                        OR(IF(
                            ISNUMBER(M147:AD147),
                            IF(
                                M$5:AD$5=2,
                                M147:AD147,
                                ""),
                            "")
                            =0),
                        0,
                        GEOMEAN(IF(
                            ISNUMBER(M147:AD147),
                            IF(
                                M$5:AD$5=2,
                                M147:AD147,
                                ""),
                            "")))
                )
            )
        )
    )
)</f>
        <v>0</v>
      </c>
      <c r="J147" s="242">
        <v>45103</v>
      </c>
      <c r="K147" s="242">
        <v>45034</v>
      </c>
      <c r="L147" s="91" t="s">
        <v>238</v>
      </c>
      <c r="M147" s="192">
        <v>0</v>
      </c>
      <c r="N147" s="192">
        <v>0</v>
      </c>
      <c r="O147" s="192" t="s">
        <v>409</v>
      </c>
      <c r="P147" s="192">
        <v>0</v>
      </c>
      <c r="Q147" s="192" t="s">
        <v>409</v>
      </c>
      <c r="R147" s="192">
        <v>0</v>
      </c>
      <c r="S147" s="192">
        <v>0</v>
      </c>
      <c r="T147" s="192" t="s">
        <v>409</v>
      </c>
      <c r="U147" s="192">
        <v>60.3</v>
      </c>
      <c r="V147" s="192" t="s">
        <v>409</v>
      </c>
      <c r="W147" s="192" t="s">
        <v>409</v>
      </c>
      <c r="X147" s="192" t="s">
        <v>409</v>
      </c>
      <c r="Y147" s="192">
        <v>0</v>
      </c>
      <c r="Z147" s="192">
        <v>-100</v>
      </c>
      <c r="AA147" s="34"/>
      <c r="AB147" s="34"/>
      <c r="AC147" s="192"/>
      <c r="AD147" s="192"/>
      <c r="AE147" s="192"/>
      <c r="AF147" s="192"/>
      <c r="AG147" s="192"/>
      <c r="AH147" s="192"/>
    </row>
    <row r="148" spans="1:34" x14ac:dyDescent="0.2">
      <c r="A148" s="84">
        <v>141</v>
      </c>
      <c r="B148" s="84" t="str">
        <f ca="1"/>
        <v>New Caledonia</v>
      </c>
      <c r="C148" s="84" t="str">
        <f ca="1"/>
        <v>NCL</v>
      </c>
      <c r="D148" s="219" t="str">
        <f ca="1"/>
        <v>EAS           East Asia &amp; Pacific</v>
      </c>
      <c r="E148" s="219" t="str">
        <f ca="1"/>
        <v>NA</v>
      </c>
      <c r="F148" s="190" t="str">
        <f t="shared" ca="1" si="14"/>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cm="1">
        <f t="array" ref="H148">IF(
    SUM(IF(
            ISNUMBER(
                IF(
                    $M$4:$AD$4,
                    (M148:AD148),
                    "")),
            1,
            0))
        =0,
    NA(),
    IF(
        Parameters!$D$15=1,
        IF(
            SUM(--(ISNUMBER(IF($M$4:$AD$4=1,(M148:AD148),""))))&gt;0,
            MAX(IF(
                ISNUMBER(M148:AD148),
                IF(
                    M$4:AD$4=1,
                    M148:AD148,
                    ""),
                "")),
            MAX(IF(
                ISNUMBER(M148:AD148),
                IF(
                    M$4:AD$4=2,
                    M148:AD148,
                    ""),
                ""))
        ),
        IF(
            Parameters!$D$16=1,
            IFERROR(
                AVERAGE(IF(
                    ISNUMBER(M148:AD148),
                    IF(
                        M$4:AD$4=1,
                        M148:AD148,
                        ""),
                    "")),
                AVERAGE(IF(
                    ISNUMBER(M148:AD148),
                    IF(
                        M$4:AD$4=2,
                        M148:AD148,
                        ""),
                    ""))
            ),
            IF(
                Parameters!$D$17=1,
                IFERROR(
                    IF(
                        OR(
                            IF(
                                ISNUMBER(M148:AD148),
                                IF(
                                    M$4:AD$4=1,
                                    M148:AD148,
                                    ""),
                                "")
                            =0),
                        0,
                        GEOMEAN(IF(
                            ISNUMBER(M148:AD148),
                            IF(
                                M$4:AD$4=1,
                                M148:AD148,
                                ""),
                            ""))
                    ),
                    IF(
                        OR(IF(
                            ISNUMBER(M148:AD148),
                            IF(
                                M$4:AD$4=2,
                                M148:AD148,
                                ""),
                            "")
                            =0),
                        0,
                        GEOMEAN(IF(
                            ISNUMBER(M148:AD148),
                            IF(
                                M$4:AD$4=2,
                                M148:AD148,
                                ""),
                            "")))
                )
            )
        )
    )
)</f>
        <v>0</v>
      </c>
      <c r="I148" s="191" cm="1">
        <f t="array" ref="I148">IF(
    SUM(IF(
            ISNUMBER(
                IF(
                    $M$5:$AD$5,
                    (M148:AD148),
                    "")),
            1,
            0))
        =0,
    NA(),
    IF(
        Parameters!$D$15=1,
        IF(
            SUM(--(ISNUMBER(IF($M$5:$AD$5=1,(M148:AD148),""))))&gt;0,
            MAX(IF(
                ISNUMBER(M148:AD148),
                IF(
                    M$5:AD$5=1,
                    M148:AD148,
                    ""),
                "")),
            MAX(IF(
                ISNUMBER(M148:AD148),
                IF(
                    M$5:AD$5=2,
                    M148:AD148,
                    ""),
                ""))
        ),
        IF(
            Parameters!$D$16=1,
            IFERROR(
                AVERAGE(IF(
                    ISNUMBER(M148:AD148),
                    IF(
                        M$5:AD$5=1,
                        M148:AD148,
                        ""),
                    "")),
                AVERAGE(IF(
                    ISNUMBER(M148:AD148),
                    IF(
                        M$5:AD$5=2,
                        M148:AD148,
                        ""),
                    ""))
            ),
            IF(
                Parameters!$D$17=1,
                IFERROR(
                    IF(
                        OR(
                            IF(
                                ISNUMBER(M148:AD148),
                                IF(
                                    M$5:AD$5=1,
                                    M148:AD148,
                                    ""),
                                "")
                            =0),
                        0,
                        GEOMEAN(IF(
                            ISNUMBER(M148:AD148),
                            IF(
                                M$5:AD$5=1,
                                M148:AD148,
                                ""),
                            ""))
                    ),
                    IF(
                        OR(IF(
                            ISNUMBER(M148:AD148),
                            IF(
                                M$5:AD$5=2,
                                M148:AD148,
                                ""),
                            "")
                            =0),
                        0,
                        GEOMEAN(IF(
                            ISNUMBER(M148:AD148),
                            IF(
                                M$5:AD$5=2,
                                M148:AD148,
                                ""),
                            "")))
                )
            )
        )
    )
)</f>
        <v>0</v>
      </c>
      <c r="J148" s="242" t="s">
        <v>409</v>
      </c>
      <c r="K148" s="242" t="s">
        <v>409</v>
      </c>
      <c r="L148" s="91" t="s">
        <v>711</v>
      </c>
      <c r="M148" s="192">
        <v>0</v>
      </c>
      <c r="N148" s="192" t="s">
        <v>409</v>
      </c>
      <c r="O148" s="192" t="s">
        <v>409</v>
      </c>
      <c r="P148" s="192">
        <v>0</v>
      </c>
      <c r="Q148" s="192" t="s">
        <v>409</v>
      </c>
      <c r="R148" s="192" t="s">
        <v>409</v>
      </c>
      <c r="S148" s="192" t="s">
        <v>409</v>
      </c>
      <c r="T148" s="192" t="s">
        <v>409</v>
      </c>
      <c r="U148" s="192" t="s">
        <v>409</v>
      </c>
      <c r="V148" s="192" t="s">
        <v>409</v>
      </c>
      <c r="W148" s="192" t="s">
        <v>409</v>
      </c>
      <c r="X148" s="192" t="s">
        <v>409</v>
      </c>
      <c r="Y148" s="192" t="s">
        <v>409</v>
      </c>
      <c r="Z148" s="192" t="s">
        <v>409</v>
      </c>
      <c r="AA148" s="34"/>
      <c r="AB148" s="34"/>
      <c r="AC148" s="192"/>
      <c r="AD148" s="192"/>
      <c r="AE148" s="192"/>
      <c r="AF148" s="192"/>
      <c r="AG148" s="192"/>
      <c r="AH148" s="192"/>
    </row>
    <row r="149" spans="1:34" x14ac:dyDescent="0.2">
      <c r="A149" s="84">
        <v>142</v>
      </c>
      <c r="B149" s="84" t="str">
        <f ca="1"/>
        <v>Niger</v>
      </c>
      <c r="C149" s="84" t="str">
        <f ca="1"/>
        <v>NER</v>
      </c>
      <c r="D149" s="219" t="str">
        <f ca="1"/>
        <v>SSF           Sub-Saharan Africa</v>
      </c>
      <c r="E149" s="219" t="str">
        <f ca="1"/>
        <v>IDA</v>
      </c>
      <c r="F149" s="190" t="str">
        <f t="shared" ca="1" si="14"/>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10</v>
      </c>
      <c r="H149" s="80" cm="1">
        <f t="array" ref="H149">IF(
    SUM(IF(
            ISNUMBER(
                IF(
                    $M$4:$AD$4,
                    (M149:AD149),
                    "")),
            1,
            0))
        =0,
    NA(),
    IF(
        Parameters!$D$15=1,
        IF(
            SUM(--(ISNUMBER(IF($M$4:$AD$4=1,(M149:AD149),""))))&gt;0,
            MAX(IF(
                ISNUMBER(M149:AD149),
                IF(
                    M$4:AD$4=1,
                    M149:AD149,
                    ""),
                "")),
            MAX(IF(
                ISNUMBER(M149:AD149),
                IF(
                    M$4:AD$4=2,
                    M149:AD149,
                    ""),
                ""))
        ),
        IF(
            Parameters!$D$16=1,
            IFERROR(
                AVERAGE(IF(
                    ISNUMBER(M149:AD149),
                    IF(
                        M$4:AD$4=1,
                        M149:AD149,
                        ""),
                    "")),
                AVERAGE(IF(
                    ISNUMBER(M149:AD149),
                    IF(
                        M$4:AD$4=2,
                        M149:AD149,
                        ""),
                    ""))
            ),
            IF(
                Parameters!$D$17=1,
                IFERROR(
                    IF(
                        OR(
                            IF(
                                ISNUMBER(M149:AD149),
                                IF(
                                    M$4:AD$4=1,
                                    M149:AD149,
                                    ""),
                                "")
                            =0),
                        0,
                        GEOMEAN(IF(
                            ISNUMBER(M149:AD149),
                            IF(
                                M$4:AD$4=1,
                                M149:AD149,
                                ""),
                            ""))
                    ),
                    IF(
                        OR(IF(
                            ISNUMBER(M149:AD149),
                            IF(
                                M$4:AD$4=2,
                                M149:AD149,
                                ""),
                            "")
                            =0),
                        0,
                        GEOMEAN(IF(
                            ISNUMBER(M149:AD149),
                            IF(
                                M$4:AD$4=2,
                                M149:AD149,
                                ""),
                            "")))
                )
            )
        )
    )
)</f>
        <v>10</v>
      </c>
      <c r="I149" s="191" cm="1">
        <f t="array" ref="I149">IF(
    SUM(IF(
            ISNUMBER(
                IF(
                    $M$5:$AD$5,
                    (M149:AD149),
                    "")),
            1,
            0))
        =0,
    NA(),
    IF(
        Parameters!$D$15=1,
        IF(
            SUM(--(ISNUMBER(IF($M$5:$AD$5=1,(M149:AD149),""))))&gt;0,
            MAX(IF(
                ISNUMBER(M149:AD149),
                IF(
                    M$5:AD$5=1,
                    M149:AD149,
                    ""),
                "")),
            MAX(IF(
                ISNUMBER(M149:AD149),
                IF(
                    M$5:AD$5=2,
                    M149:AD149,
                    ""),
                ""))
        ),
        IF(
            Parameters!$D$16=1,
            IFERROR(
                AVERAGE(IF(
                    ISNUMBER(M149:AD149),
                    IF(
                        M$5:AD$5=1,
                        M149:AD149,
                        ""),
                    "")),
                AVERAGE(IF(
                    ISNUMBER(M149:AD149),
                    IF(
                        M$5:AD$5=2,
                        M149:AD149,
                        ""),
                    ""))
            ),
            IF(
                Parameters!$D$17=1,
                IFERROR(
                    IF(
                        OR(
                            IF(
                                ISNUMBER(M149:AD149),
                                IF(
                                    M$5:AD$5=1,
                                    M149:AD149,
                                    ""),
                                "")
                            =0),
                        0,
                        GEOMEAN(IF(
                            ISNUMBER(M149:AD149),
                            IF(
                                M$5:AD$5=1,
                                M149:AD149,
                                ""),
                            ""))
                    ),
                    IF(
                        OR(IF(
                            ISNUMBER(M149:AD149),
                            IF(
                                M$5:AD$5=2,
                                M149:AD149,
                                ""),
                            "")
                            =0),
                        0,
                        GEOMEAN(IF(
                            ISNUMBER(M149:AD149),
                            IF(
                                M$5:AD$5=2,
                                M149:AD149,
                                ""),
                            "")))
                )
            )
        )
    )
)</f>
        <v>10</v>
      </c>
      <c r="J149" s="242">
        <v>44778</v>
      </c>
      <c r="K149" s="242">
        <v>45203</v>
      </c>
      <c r="L149" s="91" t="s">
        <v>240</v>
      </c>
      <c r="M149" s="192">
        <v>10</v>
      </c>
      <c r="N149" s="192">
        <v>6.9721291233021701</v>
      </c>
      <c r="O149" s="192">
        <v>3.1743122067295699</v>
      </c>
      <c r="P149" s="192">
        <v>10</v>
      </c>
      <c r="Q149" s="192" t="s">
        <v>409</v>
      </c>
      <c r="R149" s="192">
        <v>1.78571428571427</v>
      </c>
      <c r="S149" s="192">
        <v>0</v>
      </c>
      <c r="T149" s="192" t="s">
        <v>622</v>
      </c>
      <c r="U149" s="192">
        <v>93.4</v>
      </c>
      <c r="V149" s="192">
        <v>0.31743122067295698</v>
      </c>
      <c r="W149" s="192" t="s">
        <v>869</v>
      </c>
      <c r="X149" s="192" t="s">
        <v>409</v>
      </c>
      <c r="Y149" s="192">
        <v>3.5714285714285497E-2</v>
      </c>
      <c r="Z149" s="192">
        <v>-31.558935361216701</v>
      </c>
      <c r="AA149" s="34"/>
      <c r="AB149" s="34"/>
      <c r="AC149" s="192"/>
      <c r="AD149" s="192"/>
      <c r="AE149" s="192"/>
      <c r="AF149" s="192"/>
      <c r="AG149" s="192"/>
      <c r="AH149" s="192"/>
    </row>
    <row r="150" spans="1:34" x14ac:dyDescent="0.2">
      <c r="A150" s="84">
        <v>143</v>
      </c>
      <c r="B150" s="84" t="str">
        <f ca="1"/>
        <v>Nigeria</v>
      </c>
      <c r="C150" s="84" t="str">
        <f ca="1"/>
        <v>NGA</v>
      </c>
      <c r="D150" s="219" t="str">
        <f ca="1"/>
        <v>SSF           Sub-Saharan Africa</v>
      </c>
      <c r="E150" s="219" t="str">
        <f ca="1"/>
        <v>Blend</v>
      </c>
      <c r="F150" s="190" t="str">
        <f t="shared" ca="1" si="14"/>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5.9761430466719503</v>
      </c>
      <c r="H150" s="80" cm="1">
        <f t="array" ref="H150">IF(
    SUM(IF(
            ISNUMBER(
                IF(
                    $M$4:$AD$4,
                    (M150:AD150),
                    "")),
            1,
            0))
        =0,
    NA(),
    IF(
        Parameters!$D$15=1,
        IF(
            SUM(--(ISNUMBER(IF($M$4:$AD$4=1,(M150:AD150),""))))&gt;0,
            MAX(IF(
                ISNUMBER(M150:AD150),
                IF(
                    M$4:AD$4=1,
                    M150:AD150,
                    ""),
                "")),
            MAX(IF(
                ISNUMBER(M150:AD150),
                IF(
                    M$4:AD$4=2,
                    M150:AD150,
                    ""),
                ""))
        ),
        IF(
            Parameters!$D$16=1,
            IFERROR(
                AVERAGE(IF(
                    ISNUMBER(M150:AD150),
                    IF(
                        M$4:AD$4=1,
                        M150:AD150,
                        ""),
                    "")),
                AVERAGE(IF(
                    ISNUMBER(M150:AD150),
                    IF(
                        M$4:AD$4=2,
                        M150:AD150,
                        ""),
                    ""))
            ),
            IF(
                Parameters!$D$17=1,
                IFERROR(
                    IF(
                        OR(
                            IF(
                                ISNUMBER(M150:AD150),
                                IF(
                                    M$4:AD$4=1,
                                    M150:AD150,
                                    ""),
                                "")
                            =0),
                        0,
                        GEOMEAN(IF(
                            ISNUMBER(M150:AD150),
                            IF(
                                M$4:AD$4=1,
                                M150:AD150,
                                ""),
                            ""))
                    ),
                    IF(
                        OR(IF(
                            ISNUMBER(M150:AD150),
                            IF(
                                M$4:AD$4=2,
                                M150:AD150,
                                ""),
                            "")
                            =0),
                        0,
                        GEOMEAN(IF(
                            ISNUMBER(M150:AD150),
                            IF(
                                M$4:AD$4=2,
                                M150:AD150,
                                ""),
                            "")))
                )
            )
        )
    )
)</f>
        <v>10</v>
      </c>
      <c r="I150" s="191" cm="1">
        <f t="array" ref="I150">IF(
    SUM(IF(
            ISNUMBER(
                IF(
                    $M$5:$AD$5,
                    (M150:AD150),
                    "")),
            1,
            0))
        =0,
    NA(),
    IF(
        Parameters!$D$15=1,
        IF(
            SUM(--(ISNUMBER(IF($M$5:$AD$5=1,(M150:AD150),""))))&gt;0,
            MAX(IF(
                ISNUMBER(M150:AD150),
                IF(
                    M$5:AD$5=1,
                    M150:AD150,
                    ""),
                "")),
            MAX(IF(
                ISNUMBER(M150:AD150),
                IF(
                    M$5:AD$5=2,
                    M150:AD150,
                    ""),
                ""))
        ),
        IF(
            Parameters!$D$16=1,
            IFERROR(
                AVERAGE(IF(
                    ISNUMBER(M150:AD150),
                    IF(
                        M$5:AD$5=1,
                        M150:AD150,
                        ""),
                    "")),
                AVERAGE(IF(
                    ISNUMBER(M150:AD150),
                    IF(
                        M$5:AD$5=2,
                        M150:AD150,
                        ""),
                    ""))
            ),
            IF(
                Parameters!$D$17=1,
                IFERROR(
                    IF(
                        OR(
                            IF(
                                ISNUMBER(M150:AD150),
                                IF(
                                    M$5:AD$5=1,
                                    M150:AD150,
                                    ""),
                                "")
                            =0),
                        0,
                        GEOMEAN(IF(
                            ISNUMBER(M150:AD150),
                            IF(
                                M$5:AD$5=1,
                                M150:AD150,
                                ""),
                            ""))
                    ),
                    IF(
                        OR(IF(
                            ISNUMBER(M150:AD150),
                            IF(
                                M$5:AD$5=2,
                                M150:AD150,
                                ""),
                            "")
                            =0),
                        0,
                        GEOMEAN(IF(
                            ISNUMBER(M150:AD150),
                            IF(
                                M$5:AD$5=2,
                                M150:AD150,
                                ""),
                            "")))
                )
            )
        )
    )
)</f>
        <v>3.5714285714285499</v>
      </c>
      <c r="J150" s="242">
        <v>44778</v>
      </c>
      <c r="K150" s="242">
        <v>44753</v>
      </c>
      <c r="L150" s="91" t="s">
        <v>242</v>
      </c>
      <c r="M150" s="192">
        <v>10</v>
      </c>
      <c r="N150" s="192">
        <v>7.9864173575586497</v>
      </c>
      <c r="O150" s="192">
        <v>0</v>
      </c>
      <c r="P150" s="192">
        <v>0</v>
      </c>
      <c r="Q150" s="192" t="s">
        <v>409</v>
      </c>
      <c r="R150" s="192">
        <v>3.5714285714285499</v>
      </c>
      <c r="S150" s="192">
        <v>0</v>
      </c>
      <c r="T150" s="192" t="s">
        <v>622</v>
      </c>
      <c r="U150" s="192">
        <v>98</v>
      </c>
      <c r="V150" s="192">
        <v>-0.69200844578123299</v>
      </c>
      <c r="W150" s="192" t="s">
        <v>409</v>
      </c>
      <c r="X150" s="192" t="s">
        <v>409</v>
      </c>
      <c r="Y150" s="192">
        <v>7.1428571428571105E-2</v>
      </c>
      <c r="Z150" s="192">
        <v>-13.936927772126101</v>
      </c>
      <c r="AA150" s="34"/>
      <c r="AB150" s="34"/>
      <c r="AC150" s="192"/>
      <c r="AD150" s="192"/>
      <c r="AE150" s="192"/>
      <c r="AF150" s="192"/>
      <c r="AG150" s="192"/>
      <c r="AH150" s="192"/>
    </row>
    <row r="151" spans="1:34" x14ac:dyDescent="0.2">
      <c r="A151" s="84">
        <v>144</v>
      </c>
      <c r="B151" s="84" t="str">
        <f ca="1"/>
        <v>Nicaragua</v>
      </c>
      <c r="C151" s="84" t="str">
        <f ca="1"/>
        <v>NIC</v>
      </c>
      <c r="D151" s="219" t="str">
        <f ca="1"/>
        <v>LCN           Latin America &amp; Caribbean</v>
      </c>
      <c r="E151" s="219" t="str">
        <f ca="1"/>
        <v>IDA</v>
      </c>
      <c r="F151" s="190" t="str">
        <f t="shared" ca="1" si="14"/>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4.9570389308612839</v>
      </c>
      <c r="H151" s="80" cm="1">
        <f t="array" ref="H151">IF(
    SUM(IF(
            ISNUMBER(
                IF(
                    $M$4:$AD$4,
                    (M151:AD151),
                    "")),
            1,
            0))
        =0,
    NA(),
    IF(
        Parameters!$D$15=1,
        IF(
            SUM(--(ISNUMBER(IF($M$4:$AD$4=1,(M151:AD151),""))))&gt;0,
            MAX(IF(
                ISNUMBER(M151:AD151),
                IF(
                    M$4:AD$4=1,
                    M151:AD151,
                    ""),
                "")),
            MAX(IF(
                ISNUMBER(M151:AD151),
                IF(
                    M$4:AD$4=2,
                    M151:AD151,
                    ""),
                ""))
        ),
        IF(
            Parameters!$D$16=1,
            IFERROR(
                AVERAGE(IF(
                    ISNUMBER(M151:AD151),
                    IF(
                        M$4:AD$4=1,
                        M151:AD151,
                        ""),
                    "")),
                AVERAGE(IF(
                    ISNUMBER(M151:AD151),
                    IF(
                        M$4:AD$4=2,
                        M151:AD151,
                        ""),
                    ""))
            ),
            IF(
                Parameters!$D$17=1,
                IFERROR(
                    IF(
                        OR(
                            IF(
                                ISNUMBER(M151:AD151),
                                IF(
                                    M$4:AD$4=1,
                                    M151:AD151,
                                    ""),
                                "")
                            =0),
                        0,
                        GEOMEAN(IF(
                            ISNUMBER(M151:AD151),
                            IF(
                                M$4:AD$4=1,
                                M151:AD151,
                                ""),
                            ""))
                    ),
                    IF(
                        OR(IF(
                            ISNUMBER(M151:AD151),
                            IF(
                                M$4:AD$4=2,
                                M151:AD151,
                                ""),
                            "")
                            =0),
                        0,
                        GEOMEAN(IF(
                            ISNUMBER(M151:AD151),
                            IF(
                                M$4:AD$4=2,
                                M151:AD151,
                                ""),
                            "")))
                )
            )
        )
    )
)</f>
        <v>3.5103192802963399</v>
      </c>
      <c r="I151" s="191" cm="1">
        <f t="array" ref="I151">IF(
    SUM(IF(
            ISNUMBER(
                IF(
                    $M$5:$AD$5,
                    (M151:AD151),
                    "")),
            1,
            0))
        =0,
    NA(),
    IF(
        Parameters!$D$15=1,
        IF(
            SUM(--(ISNUMBER(IF($M$5:$AD$5=1,(M151:AD151),""))))&gt;0,
            MAX(IF(
                ISNUMBER(M151:AD151),
                IF(
                    M$5:AD$5=1,
                    M151:AD151,
                    ""),
                "")),
            MAX(IF(
                ISNUMBER(M151:AD151),
                IF(
                    M$5:AD$5=2,
                    M151:AD151,
                    ""),
                ""))
        ),
        IF(
            Parameters!$D$16=1,
            IFERROR(
                AVERAGE(IF(
                    ISNUMBER(M151:AD151),
                    IF(
                        M$5:AD$5=1,
                        M151:AD151,
                        ""),
                    "")),
                AVERAGE(IF(
                    ISNUMBER(M151:AD151),
                    IF(
                        M$5:AD$5=2,
                        M151:AD151,
                        ""),
                    ""))
            ),
            IF(
                Parameters!$D$17=1,
                IFERROR(
                    IF(
                        OR(
                            IF(
                                ISNUMBER(M151:AD151),
                                IF(
                                    M$5:AD$5=1,
                                    M151:AD151,
                                    ""),
                                "")
                            =0),
                        0,
                        GEOMEAN(IF(
                            ISNUMBER(M151:AD151),
                            IF(
                                M$5:AD$5=1,
                                M151:AD151,
                                ""),
                            ""))
                    ),
                    IF(
                        OR(IF(
                            ISNUMBER(M151:AD151),
                            IF(
                                M$5:AD$5=2,
                                M151:AD151,
                                ""),
                            "")
                            =0),
                        0,
                        GEOMEAN(IF(
                            ISNUMBER(M151:AD151),
                            IF(
                                M$5:AD$5=2,
                                M151:AD151,
                                ""),
                            "")))
                )
            )
        )
    )
)</f>
        <v>7</v>
      </c>
      <c r="J151" s="242">
        <v>44860</v>
      </c>
      <c r="K151" s="242">
        <v>45201</v>
      </c>
      <c r="L151" s="91" t="s">
        <v>244</v>
      </c>
      <c r="M151" s="192">
        <v>0</v>
      </c>
      <c r="N151" s="192">
        <v>3.5103192802963399</v>
      </c>
      <c r="O151" s="192" t="s">
        <v>409</v>
      </c>
      <c r="P151" s="192">
        <v>0</v>
      </c>
      <c r="Q151" s="192" t="s">
        <v>409</v>
      </c>
      <c r="R151" s="192">
        <v>0</v>
      </c>
      <c r="S151" s="192">
        <v>7</v>
      </c>
      <c r="T151" s="192" t="s">
        <v>409</v>
      </c>
      <c r="U151" s="192">
        <v>77.7</v>
      </c>
      <c r="V151" s="192" t="s">
        <v>409</v>
      </c>
      <c r="W151" s="192" t="s">
        <v>409</v>
      </c>
      <c r="X151" s="192" t="s">
        <v>409</v>
      </c>
      <c r="Y151" s="192">
        <v>-0.39285714285714302</v>
      </c>
      <c r="Z151" s="192">
        <v>33.3333333333333</v>
      </c>
      <c r="AA151" s="34"/>
      <c r="AB151" s="34"/>
      <c r="AC151" s="192"/>
      <c r="AD151" s="192"/>
      <c r="AE151" s="192"/>
      <c r="AF151" s="192"/>
      <c r="AG151" s="192"/>
      <c r="AH151" s="192"/>
    </row>
    <row r="152" spans="1:34" x14ac:dyDescent="0.2">
      <c r="A152" s="84">
        <v>145</v>
      </c>
      <c r="B152" s="84" t="str">
        <f ca="1"/>
        <v>Netherlands</v>
      </c>
      <c r="C152" s="84" t="str">
        <f ca="1"/>
        <v>NLD</v>
      </c>
      <c r="D152" s="219" t="str">
        <f ca="1"/>
        <v>ECS           Europe &amp; Central Asia</v>
      </c>
      <c r="E152" s="219" t="str">
        <f ca="1"/>
        <v>NA</v>
      </c>
      <c r="F152" s="190" t="str">
        <f t="shared" ca="1" si="14"/>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$M$4:$AD$4,
                    (M152:AD152),
                    "")),
            1,
            0))
        =0,
    NA(),
    IF(
        Parameters!$D$15=1,
        IF(
            SUM(--(ISNUMBER(IF($M$4:$AD$4=1,(M152:AD152),""))))&gt;0,
            MAX(IF(
                ISNUMBER(M152:AD152),
                IF(
                    M$4:AD$4=1,
                    M152:AD152,
                    ""),
                "")),
            MAX(IF(
                ISNUMBER(M152:AD152),
                IF(
                    M$4:AD$4=2,
                    M152:AD152,
                    ""),
                ""))
        ),
        IF(
            Parameters!$D$16=1,
            IFERROR(
                AVERAGE(IF(
                    ISNUMBER(M152:AD152),
                    IF(
                        M$4:AD$4=1,
                        M152:AD152,
                        ""),
                    "")),
                AVERAGE(IF(
                    ISNUMBER(M152:AD152),
                    IF(
                        M$4:AD$4=2,
                        M152:AD152,
                        ""),
                    ""))
            ),
            IF(
                Parameters!$D$17=1,
                IFERROR(
                    IF(
                        OR(
                            IF(
                                ISNUMBER(M152:AD152),
                                IF(
                                    M$4:AD$4=1,
                                    M152:AD152,
                                    ""),
                                "")
                            =0),
                        0,
                        GEOMEAN(IF(
                            ISNUMBER(M152:AD152),
                            IF(
                                M$4:AD$4=1,
                                M152:AD152,
                                ""),
                            ""))
                    ),
                    IF(
                        OR(IF(
                            ISNUMBER(M152:AD152),
                            IF(
                                M$4:AD$4=2,
                                M152:AD152,
                                ""),
                            "")
                            =0),
                        0,
                        GEOMEAN(IF(
                            ISNUMBER(M152:AD152),
                            IF(
                                M$4:AD$4=2,
                                M152:AD152,
                                ""),
                            "")))
                )
            )
        )
    )
)</f>
        <v>0</v>
      </c>
      <c r="I152" s="191" cm="1">
        <f t="array" ref="I152">IF(
    SUM(IF(
            ISNUMBER(
                IF(
                    $M$5:$AD$5,
                    (M152:AD152),
                    "")),
            1,
            0))
        =0,
    NA(),
    IF(
        Parameters!$D$15=1,
        IF(
            SUM(--(ISNUMBER(IF($M$5:$AD$5=1,(M152:AD152),""))))&gt;0,
            MAX(IF(
                ISNUMBER(M152:AD152),
                IF(
                    M$5:AD$5=1,
                    M152:AD152,
                    ""),
                "")),
            MAX(IF(
                ISNUMBER(M152:AD152),
                IF(
                    M$5:AD$5=2,
                    M152:AD152,
                    ""),
                ""))
        ),
        IF(
            Parameters!$D$16=1,
            IFERROR(
                AVERAGE(IF(
                    ISNUMBER(M152:AD152),
                    IF(
                        M$5:AD$5=1,
                        M152:AD152,
                        ""),
                    "")),
                AVERAGE(IF(
                    ISNUMBER(M152:AD152),
                    IF(
                        M$5:AD$5=2,
                        M152:AD152,
                        ""),
                    ""))
            ),
            IF(
                Parameters!$D$17=1,
                IFERROR(
                    IF(
                        OR(
                            IF(
                                ISNUMBER(M152:AD152),
                                IF(
                                    M$5:AD$5=1,
                                    M152:AD152,
                                    ""),
                                "")
                            =0),
                        0,
                        GEOMEAN(IF(
                            ISNUMBER(M152:AD152),
                            IF(
                                M$5:AD$5=1,
                                M152:AD152,
                                ""),
                            ""))
                    ),
                    IF(
                        OR(IF(
                            ISNUMBER(M152:AD152),
                            IF(
                                M$5:AD$5=2,
                                M152:AD152,
                                ""),
                            "")
                            =0),
                        0,
                        GEOMEAN(IF(
                            ISNUMBER(M152:AD152),
                            IF(
                                M$5:AD$5=2,
                                M152:AD152,
                                ""),
                            "")))
                )
            )
        )
    )
)</f>
        <v>0</v>
      </c>
      <c r="J152" s="242">
        <v>45103</v>
      </c>
      <c r="K152" s="242">
        <v>44860</v>
      </c>
      <c r="L152" s="91" t="s">
        <v>246</v>
      </c>
      <c r="M152" s="192">
        <v>0</v>
      </c>
      <c r="N152" s="192">
        <v>0</v>
      </c>
      <c r="O152" s="192" t="s">
        <v>409</v>
      </c>
      <c r="P152" s="192">
        <v>0</v>
      </c>
      <c r="Q152" s="192" t="s">
        <v>409</v>
      </c>
      <c r="R152" s="192">
        <v>0</v>
      </c>
      <c r="S152" s="192" t="s">
        <v>409</v>
      </c>
      <c r="T152" s="192" t="s">
        <v>409</v>
      </c>
      <c r="U152" s="192">
        <v>21</v>
      </c>
      <c r="V152" s="192" t="s">
        <v>409</v>
      </c>
      <c r="W152" s="192" t="s">
        <v>409</v>
      </c>
      <c r="X152" s="192" t="s">
        <v>409</v>
      </c>
      <c r="Y152" s="192">
        <v>0</v>
      </c>
      <c r="Z152" s="192" t="s">
        <v>409</v>
      </c>
      <c r="AA152" s="34"/>
      <c r="AB152" s="34"/>
      <c r="AC152" s="192"/>
      <c r="AD152" s="192"/>
      <c r="AE152" s="192"/>
      <c r="AF152" s="192"/>
      <c r="AG152" s="192"/>
      <c r="AH152" s="192"/>
    </row>
    <row r="153" spans="1:34" x14ac:dyDescent="0.2">
      <c r="A153" s="84">
        <v>146</v>
      </c>
      <c r="B153" s="84" t="str">
        <f ca="1"/>
        <v>Norway</v>
      </c>
      <c r="C153" s="84" t="str">
        <f ca="1"/>
        <v>NOR</v>
      </c>
      <c r="D153" s="219" t="str">
        <f ca="1"/>
        <v>ECS           Europe &amp; Central Asia</v>
      </c>
      <c r="E153" s="219" t="str">
        <f ca="1"/>
        <v>NA</v>
      </c>
      <c r="F153" s="190" t="str">
        <f t="shared" ca="1" si="14"/>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$M$4:$AD$4,
                    (M153:AD153),
                    "")),
            1,
            0))
        =0,
    NA(),
    IF(
        Parameters!$D$15=1,
        IF(
            SUM(--(ISNUMBER(IF($M$4:$AD$4=1,(M153:AD153),""))))&gt;0,
            MAX(IF(
                ISNUMBER(M153:AD153),
                IF(
                    M$4:AD$4=1,
                    M153:AD153,
                    ""),
                "")),
            MAX(IF(
                ISNUMBER(M153:AD153),
                IF(
                    M$4:AD$4=2,
                    M153:AD153,
                    ""),
                ""))
        ),
        IF(
            Parameters!$D$16=1,
            IFERROR(
                AVERAGE(IF(
                    ISNUMBER(M153:AD153),
                    IF(
                        M$4:AD$4=1,
                        M153:AD153,
                        ""),
                    "")),
                AVERAGE(IF(
                    ISNUMBER(M153:AD153),
                    IF(
                        M$4:AD$4=2,
                        M153:AD153,
                        ""),
                    ""))
            ),
            IF(
                Parameters!$D$17=1,
                IFERROR(
                    IF(
                        OR(
                            IF(
                                ISNUMBER(M153:AD153),
                                IF(
                                    M$4:AD$4=1,
                                    M153:AD153,
                                    ""),
                                "")
                            =0),
                        0,
                        GEOMEAN(IF(
                            ISNUMBER(M153:AD153),
                            IF(
                                M$4:AD$4=1,
                                M153:AD153,
                                ""),
                            ""))
                    ),
                    IF(
                        OR(IF(
                            ISNUMBER(M153:AD153),
                            IF(
                                M$4:AD$4=2,
                                M153:AD153,
                                ""),
                            "")
                            =0),
                        0,
                        GEOMEAN(IF(
                            ISNUMBER(M153:AD153),
                            IF(
                                M$4:AD$4=2,
                                M153:AD153,
                                ""),
                            "")))
                )
            )
        )
    )
)</f>
        <v>0</v>
      </c>
      <c r="I153" s="191" cm="1">
        <f t="array" ref="I153">IF(
    SUM(IF(
            ISNUMBER(
                IF(
                    $M$5:$AD$5,
                    (M153:AD153),
                    "")),
            1,
            0))
        =0,
    NA(),
    IF(
        Parameters!$D$15=1,
        IF(
            SUM(--(ISNUMBER(IF($M$5:$AD$5=1,(M153:AD153),""))))&gt;0,
            MAX(IF(
                ISNUMBER(M153:AD153),
                IF(
                    M$5:AD$5=1,
                    M153:AD153,
                    ""),
                "")),
            MAX(IF(
                ISNUMBER(M153:AD153),
                IF(
                    M$5:AD$5=2,
                    M153:AD153,
                    ""),
                ""))
        ),
        IF(
            Parameters!$D$16=1,
            IFERROR(
                AVERAGE(IF(
                    ISNUMBER(M153:AD153),
                    IF(
                        M$5:AD$5=1,
                        M153:AD153,
                        ""),
                    "")),
                AVERAGE(IF(
                    ISNUMBER(M153:AD153),
                    IF(
                        M$5:AD$5=2,
                        M153:AD153,
                        ""),
                    ""))
            ),
            IF(
                Parameters!$D$17=1,
                IFERROR(
                    IF(
                        OR(
                            IF(
                                ISNUMBER(M153:AD153),
                                IF(
                                    M$5:AD$5=1,
                                    M153:AD153,
                                    ""),
                                "")
                            =0),
                        0,
                        GEOMEAN(IF(
                            ISNUMBER(M153:AD153),
                            IF(
                                M$5:AD$5=1,
                                M153:AD153,
                                ""),
                            ""))
                    ),
                    IF(
                        OR(IF(
                            ISNUMBER(M153:AD153),
                            IF(
                                M$5:AD$5=2,
                                M153:AD153,
                                ""),
                            "")
                            =0),
                        0,
                        GEOMEAN(IF(
                            ISNUMBER(M153:AD153),
                            IF(
                                M$5:AD$5=2,
                                M153:AD153,
                                ""),
                            "")))
                )
            )
        )
    )
)</f>
        <v>7</v>
      </c>
      <c r="J153" s="242">
        <v>45103</v>
      </c>
      <c r="K153" s="242">
        <v>45142</v>
      </c>
      <c r="L153" s="91" t="s">
        <v>248</v>
      </c>
      <c r="M153" s="192">
        <v>0</v>
      </c>
      <c r="N153" s="192">
        <v>0</v>
      </c>
      <c r="O153" s="192" t="s">
        <v>409</v>
      </c>
      <c r="P153" s="192">
        <v>0</v>
      </c>
      <c r="Q153" s="192" t="s">
        <v>409</v>
      </c>
      <c r="R153" s="192">
        <v>7</v>
      </c>
      <c r="S153" s="192" t="s">
        <v>409</v>
      </c>
      <c r="T153" s="192" t="s">
        <v>409</v>
      </c>
      <c r="U153" s="192">
        <v>14.5</v>
      </c>
      <c r="V153" s="192" t="s">
        <v>409</v>
      </c>
      <c r="W153" s="192" t="s">
        <v>409</v>
      </c>
      <c r="X153" s="192" t="s">
        <v>409</v>
      </c>
      <c r="Y153" s="192">
        <v>0.17857142857142799</v>
      </c>
      <c r="Z153" s="192" t="s">
        <v>409</v>
      </c>
      <c r="AA153" s="34"/>
      <c r="AB153" s="34"/>
      <c r="AC153" s="192"/>
      <c r="AD153" s="192"/>
      <c r="AE153" s="192"/>
      <c r="AF153" s="192"/>
      <c r="AG153" s="192"/>
      <c r="AH153" s="192"/>
    </row>
    <row r="154" spans="1:34" x14ac:dyDescent="0.2">
      <c r="A154" s="84">
        <v>147</v>
      </c>
      <c r="B154" s="84" t="str">
        <f ca="1"/>
        <v>Nepal</v>
      </c>
      <c r="C154" s="84" t="str">
        <f ca="1"/>
        <v>NPL</v>
      </c>
      <c r="D154" s="219" t="str">
        <f ca="1"/>
        <v>SAS           South Asia</v>
      </c>
      <c r="E154" s="219" t="str">
        <f ca="1"/>
        <v>IDA</v>
      </c>
      <c r="F154" s="190" t="str">
        <f t="shared" ca="1" si="14"/>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5.3320671602197249</v>
      </c>
      <c r="H154" s="80" cm="1">
        <f t="array" ref="H154">IF(
    SUM(IF(
            ISNUMBER(
                IF(
                    $M$4:$AD$4,
                    (M154:AD154),
                    "")),
            1,
            0))
        =0,
    NA(),
    IF(
        Parameters!$D$15=1,
        IF(
            SUM(--(ISNUMBER(IF($M$4:$AD$4=1,(M154:AD154),""))))&gt;0,
            MAX(IF(
                ISNUMBER(M154:AD154),
                IF(
                    M$4:AD$4=1,
                    M154:AD154,
                    ""),
                "")),
            MAX(IF(
                ISNUMBER(M154:AD154),
                IF(
                    M$4:AD$4=2,
                    M154:AD154,
                    ""),
                ""))
        ),
        IF(
            Parameters!$D$16=1,
            IFERROR(
                AVERAGE(IF(
                    ISNUMBER(M154:AD154),
                    IF(
                        M$4:AD$4=1,
                        M154:AD154,
                        ""),
                    "")),
                AVERAGE(IF(
                    ISNUMBER(M154:AD154),
                    IF(
                        M$4:AD$4=2,
                        M154:AD154,
                        ""),
                    ""))
            ),
            IF(
                Parameters!$D$17=1,
                IFERROR(
                    IF(
                        OR(
                            IF(
                                ISNUMBER(M154:AD154),
                                IF(
                                    M$4:AD$4=1,
                                    M154:AD154,
                                    ""),
                                "")
                            =0),
                        0,
                        GEOMEAN(IF(
                            ISNUMBER(M154:AD154),
                            IF(
                                M$4:AD$4=1,
                                M154:AD154,
                                ""),
                            ""))
                    ),
                    IF(
                        OR(IF(
                            ISNUMBER(M154:AD154),
                            IF(
                                M$4:AD$4=2,
                                M154:AD154,
                                ""),
                            "")
                            =0),
                        0,
                        GEOMEAN(IF(
                            ISNUMBER(M154:AD154),
                            IF(
                                M$4:AD$4=2,
                                M154:AD154,
                                ""),
                            "")))
                )
            )
        )
    )
)</f>
        <v>4.0615628858705204</v>
      </c>
      <c r="I154" s="191" cm="1">
        <f t="array" ref="I154">IF(
    SUM(IF(
            ISNUMBER(
                IF(
                    $M$5:$AD$5,
                    (M154:AD154),
                    "")),
            1,
            0))
        =0,
    NA(),
    IF(
        Parameters!$D$15=1,
        IF(
            SUM(--(ISNUMBER(IF($M$5:$AD$5=1,(M154:AD154),""))))&gt;0,
            MAX(IF(
                ISNUMBER(M154:AD154),
                IF(
                    M$5:AD$5=1,
                    M154:AD154,
                    ""),
                "")),
            MAX(IF(
                ISNUMBER(M154:AD154),
                IF(
                    M$5:AD$5=2,
                    M154:AD154,
                    ""),
                ""))
        ),
        IF(
            Parameters!$D$16=1,
            IFERROR(
                AVERAGE(IF(
                    ISNUMBER(M154:AD154),
                    IF(
                        M$5:AD$5=1,
                        M154:AD154,
                        ""),
                    "")),
                AVERAGE(IF(
                    ISNUMBER(M154:AD154),
                    IF(
                        M$5:AD$5=2,
                        M154:AD154,
                        ""),
                    ""))
            ),
            IF(
                Parameters!$D$17=1,
                IFERROR(
                    IF(
                        OR(
                            IF(
                                ISNUMBER(M154:AD154),
                                IF(
                                    M$5:AD$5=1,
                                    M154:AD154,
                                    ""),
                                "")
                            =0),
                        0,
                        GEOMEAN(IF(
                            ISNUMBER(M154:AD154),
                            IF(
                                M$5:AD$5=1,
                                M154:AD154,
                                ""),
                            ""))
                    ),
                    IF(
                        OR(IF(
                            ISNUMBER(M154:AD154),
                            IF(
                                M$5:AD$5=2,
                                M154:AD154,
                                ""),
                            "")
                            =0),
                        0,
                        GEOMEAN(IF(
                            ISNUMBER(M154:AD154),
                            IF(
                                M$5:AD$5=2,
                                M154:AD154,
                                ""),
                            "")))
                )
            )
        )
    )
)</f>
        <v>7</v>
      </c>
      <c r="J154" s="242">
        <v>45103</v>
      </c>
      <c r="K154" s="242">
        <v>45203</v>
      </c>
      <c r="L154" s="91" t="s">
        <v>250</v>
      </c>
      <c r="M154" s="192">
        <v>0</v>
      </c>
      <c r="N154" s="192">
        <v>4.0615628858705204</v>
      </c>
      <c r="O154" s="192">
        <v>0</v>
      </c>
      <c r="P154" s="192">
        <v>0</v>
      </c>
      <c r="Q154" s="192" t="s">
        <v>409</v>
      </c>
      <c r="R154" s="192" t="s">
        <v>409</v>
      </c>
      <c r="S154" s="192">
        <v>7</v>
      </c>
      <c r="T154" s="192" t="s">
        <v>409</v>
      </c>
      <c r="U154" s="192">
        <v>80.2</v>
      </c>
      <c r="V154" s="192">
        <v>-1.2396570574710799</v>
      </c>
      <c r="W154" s="192" t="s">
        <v>409</v>
      </c>
      <c r="X154" s="192" t="s">
        <v>409</v>
      </c>
      <c r="Y154" s="192" t="s">
        <v>409</v>
      </c>
      <c r="Z154" s="192">
        <v>33.3333333333333</v>
      </c>
      <c r="AA154" s="34"/>
      <c r="AB154" s="34"/>
      <c r="AC154" s="192"/>
      <c r="AD154" s="192"/>
      <c r="AE154" s="192"/>
      <c r="AF154" s="192"/>
      <c r="AG154" s="192"/>
      <c r="AH154" s="192"/>
    </row>
    <row r="155" spans="1:34" x14ac:dyDescent="0.2">
      <c r="A155" s="84">
        <v>148</v>
      </c>
      <c r="B155" s="84" t="str">
        <f ca="1"/>
        <v>Nauru</v>
      </c>
      <c r="C155" s="84" t="str">
        <f ca="1"/>
        <v>NRU</v>
      </c>
      <c r="D155" s="219" t="str">
        <f ca="1"/>
        <v>EAS           East Asia &amp; Pacific</v>
      </c>
      <c r="E155" s="219" t="str">
        <f ca="1"/>
        <v>IBRD</v>
      </c>
      <c r="F155" s="190" t="str">
        <f t="shared" ca="1" si="14"/>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$M$4:$AD$4,
                    (M155:AD155),
                    "")),
            1,
            0))
        =0,
    NA(),
    IF(
        Parameters!$D$15=1,
        IF(
            SUM(--(ISNUMBER(IF($M$4:$AD$4=1,(M155:AD155),""))))&gt;0,
            MAX(IF(
                ISNUMBER(M155:AD155),
                IF(
                    M$4:AD$4=1,
                    M155:AD155,
                    ""),
                "")),
            MAX(IF(
                ISNUMBER(M155:AD155),
                IF(
                    M$4:AD$4=2,
                    M155:AD155,
                    ""),
                ""))
        ),
        IF(
            Parameters!$D$16=1,
            IFERROR(
                AVERAGE(IF(
                    ISNUMBER(M155:AD155),
                    IF(
                        M$4:AD$4=1,
                        M155:AD155,
                        ""),
                    "")),
                AVERAGE(IF(
                    ISNUMBER(M155:AD155),
                    IF(
                        M$4:AD$4=2,
                        M155:AD155,
                        ""),
                    ""))
            ),
            IF(
                Parameters!$D$17=1,
                IFERROR(
                    IF(
                        OR(
                            IF(
                                ISNUMBER(M155:AD155),
                                IF(
                                    M$4:AD$4=1,
                                    M155:AD155,
                                    ""),
                                "")
                            =0),
                        0,
                        GEOMEAN(IF(
                            ISNUMBER(M155:AD155),
                            IF(
                                M$4:AD$4=1,
                                M155:AD155,
                                ""),
                            ""))
                    ),
                    IF(
                        OR(IF(
                            ISNUMBER(M155:AD155),
                            IF(
                                M$4:AD$4=2,
                                M155:AD155,
                                ""),
                            "")
                            =0),
                        0,
                        GEOMEAN(IF(
                            ISNUMBER(M155:AD155),
                            IF(
                                M$4:AD$4=2,
                                M155:AD155,
                                ""),
                            "")))
                )
            )
        )
    )
)</f>
        <v>0</v>
      </c>
      <c r="I155" s="191" cm="1">
        <f t="array" ref="I155">IF(
    SUM(IF(
            ISNUMBER(
                IF(
                    $M$5:$AD$5,
                    (M155:AD155),
                    "")),
            1,
            0))
        =0,
    NA(),
    IF(
        Parameters!$D$15=1,
        IF(
            SUM(--(ISNUMBER(IF($M$5:$AD$5=1,(M155:AD155),""))))&gt;0,
            MAX(IF(
                ISNUMBER(M155:AD155),
                IF(
                    M$5:AD$5=1,
                    M155:AD155,
                    ""),
                "")),
            MAX(IF(
                ISNUMBER(M155:AD155),
                IF(
                    M$5:AD$5=2,
                    M155:AD155,
                    ""),
                ""))
        ),
        IF(
            Parameters!$D$16=1,
            IFERROR(
                AVERAGE(IF(
                    ISNUMBER(M155:AD155),
                    IF(
                        M$5:AD$5=1,
                        M155:AD155,
                        ""),
                    "")),
                AVERAGE(IF(
                    ISNUMBER(M155:AD155),
                    IF(
                        M$5:AD$5=2,
                        M155:AD155,
                        ""),
                    ""))
            ),
            IF(
                Parameters!$D$17=1,
                IFERROR(
                    IF(
                        OR(
                            IF(
                                ISNUMBER(M155:AD155),
                                IF(
                                    M$5:AD$5=1,
                                    M155:AD155,
                                    ""),
                                "")
                            =0),
                        0,
                        GEOMEAN(IF(
                            ISNUMBER(M155:AD155),
                            IF(
                                M$5:AD$5=1,
                                M155:AD155,
                                ""),
                            ""))
                    ),
                    IF(
                        OR(IF(
                            ISNUMBER(M155:AD155),
                            IF(
                                M$5:AD$5=2,
                                M155:AD155,
                                ""),
                            "")
                            =0),
                        0,
                        GEOMEAN(IF(
                            ISNUMBER(M155:AD155),
                            IF(
                                M$5:AD$5=2,
                                M155:AD155,
                                ""),
                            "")))
                )
            )
        )
    )
)</f>
        <v>0</v>
      </c>
      <c r="J155" s="242" t="s">
        <v>409</v>
      </c>
      <c r="K155" s="242">
        <v>44753</v>
      </c>
      <c r="L155" s="91" t="s">
        <v>252</v>
      </c>
      <c r="M155" s="192">
        <v>0</v>
      </c>
      <c r="N155" s="192" t="s">
        <v>409</v>
      </c>
      <c r="O155" s="192" t="s">
        <v>409</v>
      </c>
      <c r="P155" s="192">
        <v>0</v>
      </c>
      <c r="Q155" s="192" t="s">
        <v>409</v>
      </c>
      <c r="R155" s="192" t="s">
        <v>409</v>
      </c>
      <c r="S155" s="192" t="s">
        <v>409</v>
      </c>
      <c r="T155" s="192" t="s">
        <v>409</v>
      </c>
      <c r="U155" s="192" t="s">
        <v>409</v>
      </c>
      <c r="V155" s="192" t="s">
        <v>409</v>
      </c>
      <c r="W155" s="192" t="s">
        <v>409</v>
      </c>
      <c r="X155" s="192" t="s">
        <v>409</v>
      </c>
      <c r="Y155" s="192" t="s">
        <v>409</v>
      </c>
      <c r="Z155" s="192" t="s">
        <v>409</v>
      </c>
      <c r="AA155" s="34"/>
      <c r="AB155" s="34"/>
      <c r="AC155" s="192"/>
      <c r="AD155" s="192"/>
      <c r="AE155" s="192"/>
      <c r="AF155" s="192"/>
      <c r="AG155" s="192"/>
      <c r="AH155" s="192"/>
    </row>
    <row r="156" spans="1:34" x14ac:dyDescent="0.2">
      <c r="A156" s="84">
        <v>149</v>
      </c>
      <c r="B156" s="84" t="str">
        <f ca="1"/>
        <v>New Zealand</v>
      </c>
      <c r="C156" s="84" t="str">
        <f ca="1"/>
        <v>NZL</v>
      </c>
      <c r="D156" s="219" t="str">
        <f ca="1"/>
        <v>EAS           East Asia &amp; Pacific</v>
      </c>
      <c r="E156" s="219" t="str">
        <f ca="1"/>
        <v>NA</v>
      </c>
      <c r="F156" s="190" t="str">
        <f t="shared" ca="1" si="14"/>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$M$4:$AD$4,
                    (M156:AD156),
                    "")),
            1,
            0))
        =0,
    NA(),
    IF(
        Parameters!$D$15=1,
        IF(
            SUM(--(ISNUMBER(IF($M$4:$AD$4=1,(M156:AD156),""))))&gt;0,
            MAX(IF(
                ISNUMBER(M156:AD156),
                IF(
                    M$4:AD$4=1,
                    M156:AD156,
                    ""),
                "")),
            MAX(IF(
                ISNUMBER(M156:AD156),
                IF(
                    M$4:AD$4=2,
                    M156:AD156,
                    ""),
                ""))
        ),
        IF(
            Parameters!$D$16=1,
            IFERROR(
                AVERAGE(IF(
                    ISNUMBER(M156:AD156),
                    IF(
                        M$4:AD$4=1,
                        M156:AD156,
                        ""),
                    "")),
                AVERAGE(IF(
                    ISNUMBER(M156:AD156),
                    IF(
                        M$4:AD$4=2,
                        M156:AD156,
                        ""),
                    ""))
            ),
            IF(
                Parameters!$D$17=1,
                IFERROR(
                    IF(
                        OR(
                            IF(
                                ISNUMBER(M156:AD156),
                                IF(
                                    M$4:AD$4=1,
                                    M156:AD156,
                                    ""),
                                "")
                            =0),
                        0,
                        GEOMEAN(IF(
                            ISNUMBER(M156:AD156),
                            IF(
                                M$4:AD$4=1,
                                M156:AD156,
                                ""),
                            ""))
                    ),
                    IF(
                        OR(IF(
                            ISNUMBER(M156:AD156),
                            IF(
                                M$4:AD$4=2,
                                M156:AD156,
                                ""),
                            "")
                            =0),
                        0,
                        GEOMEAN(IF(
                            ISNUMBER(M156:AD156),
                            IF(
                                M$4:AD$4=2,
                                M156:AD156,
                                ""),
                            "")))
                )
            )
        )
    )
)</f>
        <v>0</v>
      </c>
      <c r="I156" s="191" cm="1">
        <f t="array" ref="I156">IF(
    SUM(IF(
            ISNUMBER(
                IF(
                    $M$5:$AD$5,
                    (M156:AD156),
                    "")),
            1,
            0))
        =0,
    NA(),
    IF(
        Parameters!$D$15=1,
        IF(
            SUM(--(ISNUMBER(IF($M$5:$AD$5=1,(M156:AD156),""))))&gt;0,
            MAX(IF(
                ISNUMBER(M156:AD156),
                IF(
                    M$5:AD$5=1,
                    M156:AD156,
                    ""),
                "")),
            MAX(IF(
                ISNUMBER(M156:AD156),
                IF(
                    M$5:AD$5=2,
                    M156:AD156,
                    ""),
                ""))
        ),
        IF(
            Parameters!$D$16=1,
            IFERROR(
                AVERAGE(IF(
                    ISNUMBER(M156:AD156),
                    IF(
                        M$5:AD$5=1,
                        M156:AD156,
                        ""),
                    "")),
                AVERAGE(IF(
                    ISNUMBER(M156:AD156),
                    IF(
                        M$5:AD$5=2,
                        M156:AD156,
                        ""),
                    ""))
            ),
            IF(
                Parameters!$D$17=1,
                IFERROR(
                    IF(
                        OR(
                            IF(
                                ISNUMBER(M156:AD156),
                                IF(
                                    M$5:AD$5=1,
                                    M156:AD156,
                                    ""),
                                "")
                            =0),
                        0,
                        GEOMEAN(IF(
                            ISNUMBER(M156:AD156),
                            IF(
                                M$5:AD$5=1,
                                M156:AD156,
                                ""),
                            ""))
                    ),
                    IF(
                        OR(IF(
                            ISNUMBER(M156:AD156),
                            IF(
                                M$5:AD$5=2,
                                M156:AD156,
                                ""),
                            "")
                            =0),
                        0,
                        GEOMEAN(IF(
                            ISNUMBER(M156:AD156),
                            IF(
                                M$5:AD$5=2,
                                M156:AD156,
                                ""),
                            "")))
                )
            )
        )
    )
)</f>
        <v>0</v>
      </c>
      <c r="J156" s="242">
        <v>45103</v>
      </c>
      <c r="K156" s="242">
        <v>44966</v>
      </c>
      <c r="L156" s="91" t="s">
        <v>254</v>
      </c>
      <c r="M156" s="192">
        <v>0</v>
      </c>
      <c r="N156" s="192">
        <v>0</v>
      </c>
      <c r="O156" s="192" t="s">
        <v>409</v>
      </c>
      <c r="P156" s="192">
        <v>0</v>
      </c>
      <c r="Q156" s="192" t="s">
        <v>409</v>
      </c>
      <c r="R156" s="192">
        <v>0</v>
      </c>
      <c r="S156" s="192" t="s">
        <v>409</v>
      </c>
      <c r="T156" s="192" t="s">
        <v>409</v>
      </c>
      <c r="U156" s="192">
        <v>16.7</v>
      </c>
      <c r="V156" s="192" t="s">
        <v>409</v>
      </c>
      <c r="W156" s="192" t="s">
        <v>409</v>
      </c>
      <c r="X156" s="192" t="s">
        <v>409</v>
      </c>
      <c r="Y156" s="192">
        <v>0</v>
      </c>
      <c r="Z156" s="192" t="s">
        <v>409</v>
      </c>
      <c r="AA156" s="34"/>
      <c r="AB156" s="34"/>
      <c r="AC156" s="192"/>
      <c r="AD156" s="192"/>
      <c r="AE156" s="192"/>
      <c r="AF156" s="192"/>
      <c r="AG156" s="192"/>
      <c r="AH156" s="192"/>
    </row>
    <row r="157" spans="1:34" x14ac:dyDescent="0.2">
      <c r="A157" s="84">
        <v>150</v>
      </c>
      <c r="B157" s="84" t="str">
        <f ca="1"/>
        <v>Oman</v>
      </c>
      <c r="C157" s="84" t="str">
        <f ca="1"/>
        <v>OMN</v>
      </c>
      <c r="D157" s="219" t="str">
        <f ca="1"/>
        <v>MEA           Middle East &amp; North Africa</v>
      </c>
      <c r="E157" s="219" t="str">
        <f ca="1"/>
        <v>NA</v>
      </c>
      <c r="F157" s="190" t="str">
        <f t="shared" ca="1" si="14"/>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$M$4:$AD$4,
                    (M157:AD157),
                    "")),
            1,
            0))
        =0,
    NA(),
    IF(
        Parameters!$D$15=1,
        IF(
            SUM(--(ISNUMBER(IF($M$4:$AD$4=1,(M157:AD157),""))))&gt;0,
            MAX(IF(
                ISNUMBER(M157:AD157),
                IF(
                    M$4:AD$4=1,
                    M157:AD157,
                    ""),
                "")),
            MAX(IF(
                ISNUMBER(M157:AD157),
                IF(
                    M$4:AD$4=2,
                    M157:AD157,
                    ""),
                ""))
        ),
        IF(
            Parameters!$D$16=1,
            IFERROR(
                AVERAGE(IF(
                    ISNUMBER(M157:AD157),
                    IF(
                        M$4:AD$4=1,
                        M157:AD157,
                        ""),
                    "")),
                AVERAGE(IF(
                    ISNUMBER(M157:AD157),
                    IF(
                        M$4:AD$4=2,
                        M157:AD157,
                        ""),
                    ""))
            ),
            IF(
                Parameters!$D$17=1,
                IFERROR(
                    IF(
                        OR(
                            IF(
                                ISNUMBER(M157:AD157),
                                IF(
                                    M$4:AD$4=1,
                                    M157:AD157,
                                    ""),
                                "")
                            =0),
                        0,
                        GEOMEAN(IF(
                            ISNUMBER(M157:AD157),
                            IF(
                                M$4:AD$4=1,
                                M157:AD157,
                                ""),
                            ""))
                    ),
                    IF(
                        OR(IF(
                            ISNUMBER(M157:AD157),
                            IF(
                                M$4:AD$4=2,
                                M157:AD157,
                                ""),
                            "")
                            =0),
                        0,
                        GEOMEAN(IF(
                            ISNUMBER(M157:AD157),
                            IF(
                                M$4:AD$4=2,
                                M157:AD157,
                                ""),
                            "")))
                )
            )
        )
    )
)</f>
        <v>0</v>
      </c>
      <c r="I157" s="191" cm="1">
        <f t="array" ref="I157">IF(
    SUM(IF(
            ISNUMBER(
                IF(
                    $M$5:$AD$5,
                    (M157:AD157),
                    "")),
            1,
            0))
        =0,
    NA(),
    IF(
        Parameters!$D$15=1,
        IF(
            SUM(--(ISNUMBER(IF($M$5:$AD$5=1,(M157:AD157),""))))&gt;0,
            MAX(IF(
                ISNUMBER(M157:AD157),
                IF(
                    M$5:AD$5=1,
                    M157:AD157,
                    ""),
                "")),
            MAX(IF(
                ISNUMBER(M157:AD157),
                IF(
                    M$5:AD$5=2,
                    M157:AD157,
                    ""),
                ""))
        ),
        IF(
            Parameters!$D$16=1,
            IFERROR(
                AVERAGE(IF(
                    ISNUMBER(M157:AD157),
                    IF(
                        M$5:AD$5=1,
                        M157:AD157,
                        ""),
                    "")),
                AVERAGE(IF(
                    ISNUMBER(M157:AD157),
                    IF(
                        M$5:AD$5=2,
                        M157:AD157,
                        ""),
                    ""))
            ),
            IF(
                Parameters!$D$17=1,
                IFERROR(
                    IF(
                        OR(
                            IF(
                                ISNUMBER(M157:AD157),
                                IF(
                                    M$5:AD$5=1,
                                    M157:AD157,
                                    ""),
                                "")
                            =0),
                        0,
                        GEOMEAN(IF(
                            ISNUMBER(M157:AD157),
                            IF(
                                M$5:AD$5=1,
                                M157:AD157,
                                ""),
                            ""))
                    ),
                    IF(
                        OR(IF(
                            ISNUMBER(M157:AD157),
                            IF(
                                M$5:AD$5=2,
                                M157:AD157,
                                ""),
                            "")
                            =0),
                        0,
                        GEOMEAN(IF(
                            ISNUMBER(M157:AD157),
                            IF(
                                M$5:AD$5=2,
                                M157:AD157,
                                ""),
                            "")))
                )
            )
        )
    )
)</f>
        <v>0</v>
      </c>
      <c r="J157" s="242">
        <v>45103</v>
      </c>
      <c r="K157" s="242">
        <v>45142</v>
      </c>
      <c r="L157" s="91" t="s">
        <v>256</v>
      </c>
      <c r="M157" s="192">
        <v>0</v>
      </c>
      <c r="N157" s="192">
        <v>0</v>
      </c>
      <c r="O157" s="192" t="s">
        <v>409</v>
      </c>
      <c r="P157" s="192">
        <v>0</v>
      </c>
      <c r="Q157" s="192" t="s">
        <v>409</v>
      </c>
      <c r="R157" s="192">
        <v>0</v>
      </c>
      <c r="S157" s="192" t="s">
        <v>409</v>
      </c>
      <c r="T157" s="192" t="s">
        <v>409</v>
      </c>
      <c r="U157" s="192">
        <v>48.7</v>
      </c>
      <c r="V157" s="192" t="s">
        <v>409</v>
      </c>
      <c r="W157" s="192" t="s">
        <v>409</v>
      </c>
      <c r="X157" s="192" t="s">
        <v>409</v>
      </c>
      <c r="Y157" s="192">
        <v>-3.5714285714285698E-2</v>
      </c>
      <c r="Z157" s="192" t="s">
        <v>409</v>
      </c>
      <c r="AA157" s="34"/>
      <c r="AB157" s="34"/>
      <c r="AC157" s="192"/>
      <c r="AD157" s="192"/>
      <c r="AE157" s="192"/>
      <c r="AF157" s="192"/>
      <c r="AG157" s="192"/>
      <c r="AH157" s="192"/>
    </row>
    <row r="158" spans="1:34" x14ac:dyDescent="0.2">
      <c r="A158" s="84">
        <v>151</v>
      </c>
      <c r="B158" s="84" t="str">
        <f ca="1"/>
        <v>Pakistan</v>
      </c>
      <c r="C158" s="84" t="str">
        <f ca="1"/>
        <v>PAK</v>
      </c>
      <c r="D158" s="219" t="str">
        <f ca="1"/>
        <v>SAS           South Asia</v>
      </c>
      <c r="E158" s="219" t="str">
        <f ca="1"/>
        <v>Blend</v>
      </c>
      <c r="F158" s="190" t="str">
        <f t="shared" ca="1" si="14"/>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7.8742542983436348</v>
      </c>
      <c r="H158" s="80" cm="1">
        <f t="array" ref="H158">IF(
    SUM(IF(
            ISNUMBER(
                IF(
                    $M$4:$AD$4,
                    (M158:AD158),
                    "")),
            1,
            0))
        =0,
    NA(),
    IF(
        Parameters!$D$15=1,
        IF(
            SUM(--(ISNUMBER(IF($M$4:$AD$4=1,(M158:AD158),""))))&gt;0,
            MAX(IF(
                ISNUMBER(M158:AD158),
                IF(
                    M$4:AD$4=1,
                    M158:AD158,
                    ""),
                "")),
            MAX(IF(
                ISNUMBER(M158:AD158),
                IF(
                    M$4:AD$4=2,
                    M158:AD158,
                    ""),
                ""))
        ),
        IF(
            Parameters!$D$16=1,
            IFERROR(
                AVERAGE(IF(
                    ISNUMBER(M158:AD158),
                    IF(
                        M$4:AD$4=1,
                        M158:AD158,
                        ""),
                    "")),
                AVERAGE(IF(
                    ISNUMBER(M158:AD158),
                    IF(
                        M$4:AD$4=2,
                        M158:AD158,
                        ""),
                    ""))
            ),
            IF(
                Parameters!$D$17=1,
                IFERROR(
                    IF(
                        OR(
                            IF(
                                ISNUMBER(M158:AD158),
                                IF(
                                    M$4:AD$4=1,
                                    M158:AD158,
                                    ""),
                                "")
                            =0),
                        0,
                        GEOMEAN(IF(
                            ISNUMBER(M158:AD158),
                            IF(
                                M$4:AD$4=1,
                                M158:AD158,
                                ""),
                            ""))
                    ),
                    IF(
                        OR(IF(
                            ISNUMBER(M158:AD158),
                            IF(
                                M$4:AD$4=2,
                                M158:AD158,
                                ""),
                            "")
                            =0),
                        0,
                        GEOMEAN(IF(
                            ISNUMBER(M158:AD158),
                            IF(
                                M$4:AD$4=2,
                                M158:AD158,
                                ""),
                            "")))
                )
            )
        )
    )
)</f>
        <v>6.2003880754983198</v>
      </c>
      <c r="I158" s="191" cm="1">
        <f t="array" ref="I158">IF(
    SUM(IF(
            ISNUMBER(
                IF(
                    $M$5:$AD$5,
                    (M158:AD158),
                    "")),
            1,
            0))
        =0,
    NA(),
    IF(
        Parameters!$D$15=1,
        IF(
            SUM(--(ISNUMBER(IF($M$5:$AD$5=1,(M158:AD158),""))))&gt;0,
            MAX(IF(
                ISNUMBER(M158:AD158),
                IF(
                    M$5:AD$5=1,
                    M158:AD158,
                    ""),
                "")),
            MAX(IF(
                ISNUMBER(M158:AD158),
                IF(
                    M$5:AD$5=2,
                    M158:AD158,
                    ""),
                ""))
        ),
        IF(
            Parameters!$D$16=1,
            IFERROR(
                AVERAGE(IF(
                    ISNUMBER(M158:AD158),
                    IF(
                        M$5:AD$5=1,
                        M158:AD158,
                        ""),
                    "")),
                AVERAGE(IF(
                    ISNUMBER(M158:AD158),
                    IF(
                        M$5:AD$5=2,
                        M158:AD158,
                        ""),
                    ""))
            ),
            IF(
                Parameters!$D$17=1,
                IFERROR(
                    IF(
                        OR(
                            IF(
                                ISNUMBER(M158:AD158),
                                IF(
                                    M$5:AD$5=1,
                                    M158:AD158,
                                    ""),
                                "")
                            =0),
                        0,
                        GEOMEAN(IF(
                            ISNUMBER(M158:AD158),
                            IF(
                                M$5:AD$5=1,
                                M158:AD158,
                                ""),
                            ""))
                    ),
                    IF(
                        OR(IF(
                            ISNUMBER(M158:AD158),
                            IF(
                                M$5:AD$5=2,
                                M158:AD158,
                                ""),
                            "")
                            =0),
                        0,
                        GEOMEAN(IF(
                            ISNUMBER(M158:AD158),
                            IF(
                                M$5:AD$5=2,
                                M158:AD158,
                                ""),
                            "")))
                )
            )
        )
    )
)</f>
        <v>10</v>
      </c>
      <c r="J158" s="242">
        <v>45103</v>
      </c>
      <c r="K158" s="242">
        <v>45188</v>
      </c>
      <c r="L158" s="91" t="s">
        <v>258</v>
      </c>
      <c r="M158" s="192">
        <v>0</v>
      </c>
      <c r="N158" s="192">
        <v>6.2003880754983198</v>
      </c>
      <c r="O158" s="192">
        <v>10</v>
      </c>
      <c r="P158" s="192">
        <v>0</v>
      </c>
      <c r="Q158" s="192" t="s">
        <v>409</v>
      </c>
      <c r="R158" s="192">
        <v>0</v>
      </c>
      <c r="S158" s="192">
        <v>4.9339207048458098</v>
      </c>
      <c r="T158" s="192" t="s">
        <v>409</v>
      </c>
      <c r="U158" s="192">
        <v>89.9</v>
      </c>
      <c r="V158" s="192">
        <v>1.1960415270623601</v>
      </c>
      <c r="W158" s="192" t="s">
        <v>409</v>
      </c>
      <c r="X158" s="192" t="s">
        <v>409</v>
      </c>
      <c r="Y158" s="192">
        <v>0</v>
      </c>
      <c r="Z158" s="192">
        <v>12.3348017621145</v>
      </c>
      <c r="AA158" s="34"/>
      <c r="AB158" s="34"/>
      <c r="AC158" s="192"/>
      <c r="AD158" s="192"/>
      <c r="AE158" s="192"/>
      <c r="AF158" s="192"/>
      <c r="AG158" s="192"/>
      <c r="AH158" s="192"/>
    </row>
    <row r="159" spans="1:34" x14ac:dyDescent="0.2">
      <c r="A159" s="84">
        <v>152</v>
      </c>
      <c r="B159" s="84" t="str">
        <f ca="1"/>
        <v>Panama</v>
      </c>
      <c r="C159" s="84" t="str">
        <f ca="1"/>
        <v>PAN</v>
      </c>
      <c r="D159" s="219" t="str">
        <f ca="1"/>
        <v>LCN           Latin America &amp; Caribbean</v>
      </c>
      <c r="E159" s="219" t="str">
        <f ca="1"/>
        <v>IBRD</v>
      </c>
      <c r="F159" s="190" t="str">
        <f t="shared" ca="1" si="14"/>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$M$4:$AD$4,
                    (M159:AD159),
                    "")),
            1,
            0))
        =0,
    NA(),
    IF(
        Parameters!$D$15=1,
        IF(
            SUM(--(ISNUMBER(IF($M$4:$AD$4=1,(M159:AD159),""))))&gt;0,
            MAX(IF(
                ISNUMBER(M159:AD159),
                IF(
                    M$4:AD$4=1,
                    M159:AD159,
                    ""),
                "")),
            MAX(IF(
                ISNUMBER(M159:AD159),
                IF(
                    M$4:AD$4=2,
                    M159:AD159,
                    ""),
                ""))
        ),
        IF(
            Parameters!$D$16=1,
            IFERROR(
                AVERAGE(IF(
                    ISNUMBER(M159:AD159),
                    IF(
                        M$4:AD$4=1,
                        M159:AD159,
                        ""),
                    "")),
                AVERAGE(IF(
                    ISNUMBER(M159:AD159),
                    IF(
                        M$4:AD$4=2,
                        M159:AD159,
                        ""),
                    ""))
            ),
            IF(
                Parameters!$D$17=1,
                IFERROR(
                    IF(
                        OR(
                            IF(
                                ISNUMBER(M159:AD159),
                                IF(
                                    M$4:AD$4=1,
                                    M159:AD159,
                                    ""),
                                "")
                            =0),
                        0,
                        GEOMEAN(IF(
                            ISNUMBER(M159:AD159),
                            IF(
                                M$4:AD$4=1,
                                M159:AD159,
                                ""),
                            ""))
                    ),
                    IF(
                        OR(IF(
                            ISNUMBER(M159:AD159),
                            IF(
                                M$4:AD$4=2,
                                M159:AD159,
                                ""),
                            "")
                            =0),
                        0,
                        GEOMEAN(IF(
                            ISNUMBER(M159:AD159),
                            IF(
                                M$4:AD$4=2,
                                M159:AD159,
                                ""),
                            "")))
                )
            )
        )
    )
)</f>
        <v>0</v>
      </c>
      <c r="I159" s="191" cm="1">
        <f t="array" ref="I159">IF(
    SUM(IF(
            ISNUMBER(
                IF(
                    $M$5:$AD$5,
                    (M159:AD159),
                    "")),
            1,
            0))
        =0,
    NA(),
    IF(
        Parameters!$D$15=1,
        IF(
            SUM(--(ISNUMBER(IF($M$5:$AD$5=1,(M159:AD159),""))))&gt;0,
            MAX(IF(
                ISNUMBER(M159:AD159),
                IF(
                    M$5:AD$5=1,
                    M159:AD159,
                    ""),
                "")),
            MAX(IF(
                ISNUMBER(M159:AD159),
                IF(
                    M$5:AD$5=2,
                    M159:AD159,
                    ""),
                ""))
        ),
        IF(
            Parameters!$D$16=1,
            IFERROR(
                AVERAGE(IF(
                    ISNUMBER(M159:AD159),
                    IF(
                        M$5:AD$5=1,
                        M159:AD159,
                        ""),
                    "")),
                AVERAGE(IF(
                    ISNUMBER(M159:AD159),
                    IF(
                        M$5:AD$5=2,
                        M159:AD159,
                        ""),
                    ""))
            ),
            IF(
                Parameters!$D$17=1,
                IFERROR(
                    IF(
                        OR(
                            IF(
                                ISNUMBER(M159:AD159),
                                IF(
                                    M$5:AD$5=1,
                                    M159:AD159,
                                    ""),
                                "")
                            =0),
                        0,
                        GEOMEAN(IF(
                            ISNUMBER(M159:AD159),
                            IF(
                                M$5:AD$5=1,
                                M159:AD159,
                                ""),
                            ""))
                    ),
                    IF(
                        OR(IF(
                            ISNUMBER(M159:AD159),
                            IF(
                                M$5:AD$5=2,
                                M159:AD159,
                                ""),
                            "")
                            =0),
                        0,
                        GEOMEAN(IF(
                            ISNUMBER(M159:AD159),
                            IF(
                                M$5:AD$5=2,
                                M159:AD159,
                                ""),
                            "")))
                )
            )
        )
    )
)</f>
        <v>0</v>
      </c>
      <c r="J159" s="242">
        <v>45103</v>
      </c>
      <c r="K159" s="242">
        <v>45142</v>
      </c>
      <c r="L159" s="91" t="s">
        <v>260</v>
      </c>
      <c r="M159" s="192">
        <v>0</v>
      </c>
      <c r="N159" s="192">
        <v>0</v>
      </c>
      <c r="O159" s="192" t="s">
        <v>409</v>
      </c>
      <c r="P159" s="192">
        <v>0</v>
      </c>
      <c r="Q159" s="192" t="s">
        <v>409</v>
      </c>
      <c r="R159" s="192">
        <v>0</v>
      </c>
      <c r="S159" s="192">
        <v>0</v>
      </c>
      <c r="T159" s="192" t="s">
        <v>409</v>
      </c>
      <c r="U159" s="192">
        <v>48.7</v>
      </c>
      <c r="V159" s="192" t="s">
        <v>409</v>
      </c>
      <c r="W159" s="192" t="s">
        <v>409</v>
      </c>
      <c r="X159" s="192" t="s">
        <v>409</v>
      </c>
      <c r="Y159" s="192">
        <v>0</v>
      </c>
      <c r="Z159" s="192">
        <v>-100</v>
      </c>
      <c r="AA159" s="34"/>
      <c r="AB159" s="34"/>
      <c r="AC159" s="192"/>
      <c r="AD159" s="192"/>
      <c r="AE159" s="192"/>
      <c r="AF159" s="192"/>
      <c r="AG159" s="192"/>
      <c r="AH159" s="192"/>
    </row>
    <row r="160" spans="1:34" x14ac:dyDescent="0.2">
      <c r="A160" s="84">
        <v>153</v>
      </c>
      <c r="B160" s="84" t="str">
        <f ca="1"/>
        <v>Peru</v>
      </c>
      <c r="C160" s="84" t="str">
        <f ca="1"/>
        <v>PER</v>
      </c>
      <c r="D160" s="219" t="str">
        <f ca="1"/>
        <v>LCN           Latin America &amp; Caribbean</v>
      </c>
      <c r="E160" s="219" t="str">
        <f ca="1"/>
        <v>IBRD</v>
      </c>
      <c r="F160" s="190" t="str">
        <f t="shared" ca="1" si="14"/>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$M$4:$AD$4,
                    (M160:AD160),
                    "")),
            1,
            0))
        =0,
    NA(),
    IF(
        Parameters!$D$15=1,
        IF(
            SUM(--(ISNUMBER(IF($M$4:$AD$4=1,(M160:AD160),""))))&gt;0,
            MAX(IF(
                ISNUMBER(M160:AD160),
                IF(
                    M$4:AD$4=1,
                    M160:AD160,
                    ""),
                "")),
            MAX(IF(
                ISNUMBER(M160:AD160),
                IF(
                    M$4:AD$4=2,
                    M160:AD160,
                    ""),
                ""))
        ),
        IF(
            Parameters!$D$16=1,
            IFERROR(
                AVERAGE(IF(
                    ISNUMBER(M160:AD160),
                    IF(
                        M$4:AD$4=1,
                        M160:AD160,
                        ""),
                    "")),
                AVERAGE(IF(
                    ISNUMBER(M160:AD160),
                    IF(
                        M$4:AD$4=2,
                        M160:AD160,
                        ""),
                    ""))
            ),
            IF(
                Parameters!$D$17=1,
                IFERROR(
                    IF(
                        OR(
                            IF(
                                ISNUMBER(M160:AD160),
                                IF(
                                    M$4:AD$4=1,
                                    M160:AD160,
                                    ""),
                                "")
                            =0),
                        0,
                        GEOMEAN(IF(
                            ISNUMBER(M160:AD160),
                            IF(
                                M$4:AD$4=1,
                                M160:AD160,
                                ""),
                            ""))
                    ),
                    IF(
                        OR(IF(
                            ISNUMBER(M160:AD160),
                            IF(
                                M$4:AD$4=2,
                                M160:AD160,
                                ""),
                            "")
                            =0),
                        0,
                        GEOMEAN(IF(
                            ISNUMBER(M160:AD160),
                            IF(
                                M$4:AD$4=2,
                                M160:AD160,
                                ""),
                            "")))
                )
            )
        )
    )
)</f>
        <v>2.4960310460398598</v>
      </c>
      <c r="I160" s="191" cm="1">
        <f t="array" ref="I160">IF(
    SUM(IF(
            ISNUMBER(
                IF(
                    $M$5:$AD$5,
                    (M160:AD160),
                    "")),
            1,
            0))
        =0,
    NA(),
    IF(
        Parameters!$D$15=1,
        IF(
            SUM(--(ISNUMBER(IF($M$5:$AD$5=1,(M160:AD160),""))))&gt;0,
            MAX(IF(
                ISNUMBER(M160:AD160),
                IF(
                    M$5:AD$5=1,
                    M160:AD160,
                    ""),
                "")),
            MAX(IF(
                ISNUMBER(M160:AD160),
                IF(
                    M$5:AD$5=2,
                    M160:AD160,
                    ""),
                ""))
        ),
        IF(
            Parameters!$D$16=1,
            IFERROR(
                AVERAGE(IF(
                    ISNUMBER(M160:AD160),
                    IF(
                        M$5:AD$5=1,
                        M160:AD160,
                        ""),
                    "")),
                AVERAGE(IF(
                    ISNUMBER(M160:AD160),
                    IF(
                        M$5:AD$5=2,
                        M160:AD160,
                        ""),
                    ""))
            ),
            IF(
                Parameters!$D$17=1,
                IFERROR(
                    IF(
                        OR(
                            IF(
                                ISNUMBER(M160:AD160),
                                IF(
                                    M$5:AD$5=1,
                                    M160:AD160,
                                    ""),
                                "")
                            =0),
                        0,
                        GEOMEAN(IF(
                            ISNUMBER(M160:AD160),
                            IF(
                                M$5:AD$5=1,
                                M160:AD160,
                                ""),
                            ""))
                    ),
                    IF(
                        OR(IF(
                            ISNUMBER(M160:AD160),
                            IF(
                                M$5:AD$5=2,
                                M160:AD160,
                                ""),
                            "")
                            =0),
                        0,
                        GEOMEAN(IF(
                            ISNUMBER(M160:AD160),
                            IF(
                                M$5:AD$5=2,
                                M160:AD160,
                                ""),
                            "")))
                )
            )
        )
    )
)</f>
        <v>0</v>
      </c>
      <c r="J160" s="242">
        <v>45103</v>
      </c>
      <c r="K160" s="242">
        <v>45203</v>
      </c>
      <c r="L160" s="91" t="s">
        <v>262</v>
      </c>
      <c r="M160" s="192">
        <v>0</v>
      </c>
      <c r="N160" s="192">
        <v>2.4960310460398598</v>
      </c>
      <c r="O160" s="192">
        <v>0</v>
      </c>
      <c r="P160" s="192">
        <v>0</v>
      </c>
      <c r="Q160" s="192" t="s">
        <v>409</v>
      </c>
      <c r="R160" s="192">
        <v>0</v>
      </c>
      <c r="S160" s="192">
        <v>0</v>
      </c>
      <c r="T160" s="192" t="s">
        <v>409</v>
      </c>
      <c r="U160" s="192">
        <v>73.099999999999994</v>
      </c>
      <c r="V160" s="192">
        <v>-8.8162554787542202E-2</v>
      </c>
      <c r="W160" s="192" t="s">
        <v>409</v>
      </c>
      <c r="X160" s="192" t="s">
        <v>409</v>
      </c>
      <c r="Y160" s="192">
        <v>-0.14285714285714199</v>
      </c>
      <c r="Z160" s="192">
        <v>-27.272727272727199</v>
      </c>
      <c r="AA160" s="34"/>
      <c r="AB160" s="34"/>
      <c r="AC160" s="192"/>
      <c r="AD160" s="192"/>
      <c r="AE160" s="192"/>
      <c r="AF160" s="192"/>
      <c r="AG160" s="192"/>
      <c r="AH160" s="192"/>
    </row>
    <row r="161" spans="1:34" x14ac:dyDescent="0.2">
      <c r="A161" s="84">
        <v>154</v>
      </c>
      <c r="B161" s="84" t="str">
        <f ca="1"/>
        <v>Philippines</v>
      </c>
      <c r="C161" s="84" t="str">
        <f ca="1"/>
        <v>PHL</v>
      </c>
      <c r="D161" s="219" t="str">
        <f ca="1"/>
        <v>EAS           East Asia &amp; Pacific</v>
      </c>
      <c r="E161" s="219" t="str">
        <f ca="1"/>
        <v>IBRD</v>
      </c>
      <c r="F161" s="190" t="str">
        <f t="shared" ca="1" si="14"/>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$M$4:$AD$4,
                    (M161:AD161),
                    "")),
            1,
            0))
        =0,
    NA(),
    IF(
        Parameters!$D$15=1,
        IF(
            SUM(--(ISNUMBER(IF($M$4:$AD$4=1,(M161:AD161),""))))&gt;0,
            MAX(IF(
                ISNUMBER(M161:AD161),
                IF(
                    M$4:AD$4=1,
                    M161:AD161,
                    ""),
                "")),
            MAX(IF(
                ISNUMBER(M161:AD161),
                IF(
                    M$4:AD$4=2,
                    M161:AD161,
                    ""),
                ""))
        ),
        IF(
            Parameters!$D$16=1,
            IFERROR(
                AVERAGE(IF(
                    ISNUMBER(M161:AD161),
                    IF(
                        M$4:AD$4=1,
                        M161:AD161,
                        ""),
                    "")),
                AVERAGE(IF(
                    ISNUMBER(M161:AD161),
                    IF(
                        M$4:AD$4=2,
                        M161:AD161,
                        ""),
                    ""))
            ),
            IF(
                Parameters!$D$17=1,
                IFERROR(
                    IF(
                        OR(
                            IF(
                                ISNUMBER(M161:AD161),
                                IF(
                                    M$4:AD$4=1,
                                    M161:AD161,
                                    ""),
                                "")
                            =0),
                        0,
                        GEOMEAN(IF(
                            ISNUMBER(M161:AD161),
                            IF(
                                M$4:AD$4=1,
                                M161:AD161,
                                ""),
                            ""))
                    ),
                    IF(
                        OR(IF(
                            ISNUMBER(M161:AD161),
                            IF(
                                M$4:AD$4=2,
                                M161:AD161,
                                ""),
                            "")
                            =0),
                        0,
                        GEOMEAN(IF(
                            ISNUMBER(M161:AD161),
                            IF(
                                M$4:AD$4=2,
                                M161:AD161,
                                ""),
                            "")))
                )
            )
        )
    )
)</f>
        <v>3.5323690245193098</v>
      </c>
      <c r="I161" s="191" cm="1">
        <f t="array" ref="I161">IF(
    SUM(IF(
            ISNUMBER(
                IF(
                    $M$5:$AD$5,
                    (M161:AD161),
                    "")),
            1,
            0))
        =0,
    NA(),
    IF(
        Parameters!$D$15=1,
        IF(
            SUM(--(ISNUMBER(IF($M$5:$AD$5=1,(M161:AD161),""))))&gt;0,
            MAX(IF(
                ISNUMBER(M161:AD161),
                IF(
                    M$5:AD$5=1,
                    M161:AD161,
                    ""),
                "")),
            MAX(IF(
                ISNUMBER(M161:AD161),
                IF(
                    M$5:AD$5=2,
                    M161:AD161,
                    ""),
                ""))
        ),
        IF(
            Parameters!$D$16=1,
            IFERROR(
                AVERAGE(IF(
                    ISNUMBER(M161:AD161),
                    IF(
                        M$5:AD$5=1,
                        M161:AD161,
                        ""),
                    "")),
                AVERAGE(IF(
                    ISNUMBER(M161:AD161),
                    IF(
                        M$5:AD$5=2,
                        M161:AD161,
                        ""),
                    ""))
            ),
            IF(
                Parameters!$D$17=1,
                IFERROR(
                    IF(
                        OR(
                            IF(
                                ISNUMBER(M161:AD161),
                                IF(
                                    M$5:AD$5=1,
                                    M161:AD161,
                                    ""),
                                "")
                            =0),
                        0,
                        GEOMEAN(IF(
                            ISNUMBER(M161:AD161),
                            IF(
                                M$5:AD$5=1,
                                M161:AD161,
                                ""),
                            ""))
                    ),
                    IF(
                        OR(IF(
                            ISNUMBER(M161:AD161),
                            IF(
                                M$5:AD$5=2,
                                M161:AD161,
                                ""),
                            "")
                            =0),
                        0,
                        GEOMEAN(IF(
                            ISNUMBER(M161:AD161),
                            IF(
                                M$5:AD$5=2,
                                M161:AD161,
                                ""),
                            "")))
                )
            )
        )
    )
)</f>
        <v>0</v>
      </c>
      <c r="J161" s="242">
        <v>45103</v>
      </c>
      <c r="K161" s="242">
        <v>45203</v>
      </c>
      <c r="L161" s="91" t="s">
        <v>264</v>
      </c>
      <c r="M161" s="192">
        <v>0</v>
      </c>
      <c r="N161" s="192">
        <v>3.5323690245193098</v>
      </c>
      <c r="O161" s="192">
        <v>0</v>
      </c>
      <c r="P161" s="192">
        <v>0</v>
      </c>
      <c r="Q161" s="192" t="s">
        <v>409</v>
      </c>
      <c r="R161" s="192">
        <v>0</v>
      </c>
      <c r="S161" s="192">
        <v>0</v>
      </c>
      <c r="T161" s="192" t="s">
        <v>409</v>
      </c>
      <c r="U161" s="192">
        <v>77.8</v>
      </c>
      <c r="V161" s="192">
        <v>-1.5817567482357</v>
      </c>
      <c r="W161" s="192" t="s">
        <v>409</v>
      </c>
      <c r="X161" s="192" t="s">
        <v>409</v>
      </c>
      <c r="Y161" s="192">
        <v>-0.14285714285714299</v>
      </c>
      <c r="Z161" s="192">
        <v>-0.361010830324904</v>
      </c>
      <c r="AA161" s="34"/>
      <c r="AB161" s="34"/>
      <c r="AC161" s="192"/>
      <c r="AD161" s="192"/>
      <c r="AE161" s="192"/>
      <c r="AF161" s="192"/>
      <c r="AG161" s="192"/>
      <c r="AH161" s="192"/>
    </row>
    <row r="162" spans="1:34" x14ac:dyDescent="0.2">
      <c r="A162" s="84">
        <v>155</v>
      </c>
      <c r="B162" s="84" t="str">
        <f ca="1"/>
        <v>Palau</v>
      </c>
      <c r="C162" s="84" t="str">
        <f ca="1"/>
        <v>PLW</v>
      </c>
      <c r="D162" s="219" t="str">
        <f ca="1"/>
        <v>EAS           East Asia &amp; Pacific</v>
      </c>
      <c r="E162" s="219" t="str">
        <f ca="1"/>
        <v>IBRD</v>
      </c>
      <c r="F162" s="190" t="str">
        <f t="shared" ca="1" si="14"/>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$M$4:$AD$4,
                    (M162:AD162),
                    "")),
            1,
            0))
        =0,
    NA(),
    IF(
        Parameters!$D$15=1,
        IF(
            SUM(--(ISNUMBER(IF($M$4:$AD$4=1,(M162:AD162),""))))&gt;0,
            MAX(IF(
                ISNUMBER(M162:AD162),
                IF(
                    M$4:AD$4=1,
                    M162:AD162,
                    ""),
                "")),
            MAX(IF(
                ISNUMBER(M162:AD162),
                IF(
                    M$4:AD$4=2,
                    M162:AD162,
                    ""),
                ""))
        ),
        IF(
            Parameters!$D$16=1,
            IFERROR(
                AVERAGE(IF(
                    ISNUMBER(M162:AD162),
                    IF(
                        M$4:AD$4=1,
                        M162:AD162,
                        ""),
                    "")),
                AVERAGE(IF(
                    ISNUMBER(M162:AD162),
                    IF(
                        M$4:AD$4=2,
                        M162:AD162,
                        ""),
                    ""))
            ),
            IF(
                Parameters!$D$17=1,
                IFERROR(
                    IF(
                        OR(
                            IF(
                                ISNUMBER(M162:AD162),
                                IF(
                                    M$4:AD$4=1,
                                    M162:AD162,
                                    ""),
                                "")
                            =0),
                        0,
                        GEOMEAN(IF(
                            ISNUMBER(M162:AD162),
                            IF(
                                M$4:AD$4=1,
                                M162:AD162,
                                ""),
                            ""))
                    ),
                    IF(
                        OR(IF(
                            ISNUMBER(M162:AD162),
                            IF(
                                M$4:AD$4=2,
                                M162:AD162,
                                ""),
                            "")
                            =0),
                        0,
                        GEOMEAN(IF(
                            ISNUMBER(M162:AD162),
                            IF(
                                M$4:AD$4=2,
                                M162:AD162,
                                ""),
                            "")))
                )
            )
        )
    )
)</f>
        <v>0</v>
      </c>
      <c r="I162" s="191" cm="1">
        <f t="array" ref="I162">IF(
    SUM(IF(
            ISNUMBER(
                IF(
                    $M$5:$AD$5,
                    (M162:AD162),
                    "")),
            1,
            0))
        =0,
    NA(),
    IF(
        Parameters!$D$15=1,
        IF(
            SUM(--(ISNUMBER(IF($M$5:$AD$5=1,(M162:AD162),""))))&gt;0,
            MAX(IF(
                ISNUMBER(M162:AD162),
                IF(
                    M$5:AD$5=1,
                    M162:AD162,
                    ""),
                "")),
            MAX(IF(
                ISNUMBER(M162:AD162),
                IF(
                    M$5:AD$5=2,
                    M162:AD162,
                    ""),
                ""))
        ),
        IF(
            Parameters!$D$16=1,
            IFERROR(
                AVERAGE(IF(
                    ISNUMBER(M162:AD162),
                    IF(
                        M$5:AD$5=1,
                        M162:AD162,
                        ""),
                    "")),
                AVERAGE(IF(
                    ISNUMBER(M162:AD162),
                    IF(
                        M$5:AD$5=2,
                        M162:AD162,
                        ""),
                    ""))
            ),
            IF(
                Parameters!$D$17=1,
                IFERROR(
                    IF(
                        OR(
                            IF(
                                ISNUMBER(M162:AD162),
                                IF(
                                    M$5:AD$5=1,
                                    M162:AD162,
                                    ""),
                                "")
                            =0),
                        0,
                        GEOMEAN(IF(
                            ISNUMBER(M162:AD162),
                            IF(
                                M$5:AD$5=1,
                                M162:AD162,
                                ""),
                            ""))
                    ),
                    IF(
                        OR(IF(
                            ISNUMBER(M162:AD162),
                            IF(
                                M$5:AD$5=2,
                                M162:AD162,
                                ""),
                            "")
                            =0),
                        0,
                        GEOMEAN(IF(
                            ISNUMBER(M162:AD162),
                            IF(
                                M$5:AD$5=2,
                                M162:AD162,
                                ""),
                            "")))
                )
            )
        )
    )
)</f>
        <v>0</v>
      </c>
      <c r="J162" s="242" t="s">
        <v>409</v>
      </c>
      <c r="K162" s="242" t="s">
        <v>409</v>
      </c>
      <c r="L162" s="91" t="s">
        <v>266</v>
      </c>
      <c r="M162" s="192">
        <v>0</v>
      </c>
      <c r="N162" s="192" t="s">
        <v>409</v>
      </c>
      <c r="O162" s="192" t="s">
        <v>409</v>
      </c>
      <c r="P162" s="192">
        <v>0</v>
      </c>
      <c r="Q162" s="192" t="s">
        <v>409</v>
      </c>
      <c r="R162" s="192" t="s">
        <v>409</v>
      </c>
      <c r="S162" s="192" t="s">
        <v>409</v>
      </c>
      <c r="T162" s="192" t="s">
        <v>409</v>
      </c>
      <c r="U162" s="192" t="s">
        <v>409</v>
      </c>
      <c r="V162" s="192" t="s">
        <v>409</v>
      </c>
      <c r="W162" s="192" t="s">
        <v>409</v>
      </c>
      <c r="X162" s="192" t="s">
        <v>409</v>
      </c>
      <c r="Y162" s="192" t="s">
        <v>409</v>
      </c>
      <c r="Z162" s="192" t="s">
        <v>409</v>
      </c>
      <c r="AA162" s="34"/>
      <c r="AB162" s="34"/>
      <c r="AC162" s="192"/>
      <c r="AD162" s="192"/>
      <c r="AE162" s="192"/>
      <c r="AF162" s="192"/>
      <c r="AG162" s="192"/>
      <c r="AH162" s="192"/>
    </row>
    <row r="163" spans="1:34" x14ac:dyDescent="0.2">
      <c r="A163" s="84">
        <v>156</v>
      </c>
      <c r="B163" s="84" t="str">
        <f ca="1"/>
        <v>Papua New Guinea</v>
      </c>
      <c r="C163" s="84" t="str">
        <f ca="1"/>
        <v>PNG</v>
      </c>
      <c r="D163" s="219" t="str">
        <f ca="1"/>
        <v>EAS           East Asia &amp; Pacific</v>
      </c>
      <c r="E163" s="219" t="str">
        <f ca="1"/>
        <v>Blend</v>
      </c>
      <c r="F163" s="190" t="str">
        <f t="shared" ca="1" si="14"/>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10</v>
      </c>
      <c r="H163" s="80" cm="1">
        <f t="array" ref="H163">IF(
    SUM(IF(
            ISNUMBER(
                IF(
                    $M$4:$AD$4,
                    (M163:AD163),
                    "")),
            1,
            0))
        =0,
    NA(),
    IF(
        Parameters!$D$15=1,
        IF(
            SUM(--(ISNUMBER(IF($M$4:$AD$4=1,(M163:AD163),""))))&gt;0,
            MAX(IF(
                ISNUMBER(M163:AD163),
                IF(
                    M$4:AD$4=1,
                    M163:AD163,
                    ""),
                "")),
            MAX(IF(
                ISNUMBER(M163:AD163),
                IF(
                    M$4:AD$4=2,
                    M163:AD163,
                    ""),
                ""))
        ),
        IF(
            Parameters!$D$16=1,
            IFERROR(
                AVERAGE(IF(
                    ISNUMBER(M163:AD163),
                    IF(
                        M$4:AD$4=1,
                        M163:AD163,
                        ""),
                    "")),
                AVERAGE(IF(
                    ISNUMBER(M163:AD163),
                    IF(
                        M$4:AD$4=2,
                        M163:AD163,
                        ""),
                    ""))
            ),
            IF(
                Parameters!$D$17=1,
                IFERROR(
                    IF(
                        OR(
                            IF(
                                ISNUMBER(M163:AD163),
                                IF(
                                    M$4:AD$4=1,
                                    M163:AD163,
                                    ""),
                                "")
                            =0),
                        0,
                        GEOMEAN(IF(
                            ISNUMBER(M163:AD163),
                            IF(
                                M$4:AD$4=1,
                                M163:AD163,
                                ""),
                            ""))
                    ),
                    IF(
                        OR(IF(
                            ISNUMBER(M163:AD163),
                            IF(
                                M$4:AD$4=2,
                                M163:AD163,
                                ""),
                            "")
                            =0),
                        0,
                        GEOMEAN(IF(
                            ISNUMBER(M163:AD163),
                            IF(
                                M$4:AD$4=2,
                                M163:AD163,
                                ""),
                            "")))
                )
            )
        )
    )
)</f>
        <v>10</v>
      </c>
      <c r="I163" s="191" cm="1">
        <f t="array" ref="I163">IF(
    SUM(IF(
            ISNUMBER(
                IF(
                    $M$5:$AD$5,
                    (M163:AD163),
                    "")),
            1,
            0))
        =0,
    NA(),
    IF(
        Parameters!$D$15=1,
        IF(
            SUM(--(ISNUMBER(IF($M$5:$AD$5=1,(M163:AD163),""))))&gt;0,
            MAX(IF(
                ISNUMBER(M163:AD163),
                IF(
                    M$5:AD$5=1,
                    M163:AD163,
                    ""),
                "")),
            MAX(IF(
                ISNUMBER(M163:AD163),
                IF(
                    M$5:AD$5=2,
                    M163:AD163,
                    ""),
                ""))
        ),
        IF(
            Parameters!$D$16=1,
            IFERROR(
                AVERAGE(IF(
                    ISNUMBER(M163:AD163),
                    IF(
                        M$5:AD$5=1,
                        M163:AD163,
                        ""),
                    "")),
                AVERAGE(IF(
                    ISNUMBER(M163:AD163),
                    IF(
                        M$5:AD$5=2,
                        M163:AD163,
                        ""),
                    ""))
            ),
            IF(
                Parameters!$D$17=1,
                IFERROR(
                    IF(
                        OR(
                            IF(
                                ISNUMBER(M163:AD163),
                                IF(
                                    M$5:AD$5=1,
                                    M163:AD163,
                                    ""),
                                "")
                            =0),
                        0,
                        GEOMEAN(IF(
                            ISNUMBER(M163:AD163),
                            IF(
                                M$5:AD$5=1,
                                M163:AD163,
                                ""),
                            ""))
                    ),
                    IF(
                        OR(IF(
                            ISNUMBER(M163:AD163),
                            IF(
                                M$5:AD$5=2,
                                M163:AD163,
                                ""),
                            "")
                            =0),
                        0,
                        GEOMEAN(IF(
                            ISNUMBER(M163:AD163),
                            IF(
                                M$5:AD$5=2,
                                M163:AD163,
                                ""),
                            "")))
                )
            )
        )
    )
)</f>
        <v>10</v>
      </c>
      <c r="J163" s="242">
        <v>44778</v>
      </c>
      <c r="K163" s="242">
        <v>45203</v>
      </c>
      <c r="L163" s="91" t="s">
        <v>268</v>
      </c>
      <c r="M163" s="192">
        <v>10</v>
      </c>
      <c r="N163" s="192">
        <v>3.5985182571882102</v>
      </c>
      <c r="O163" s="192">
        <v>10</v>
      </c>
      <c r="P163" s="192">
        <v>0</v>
      </c>
      <c r="Q163" s="192" t="s">
        <v>409</v>
      </c>
      <c r="R163" s="192">
        <v>0</v>
      </c>
      <c r="S163" s="192">
        <v>0</v>
      </c>
      <c r="T163" s="192" t="s">
        <v>623</v>
      </c>
      <c r="U163" s="192">
        <v>78.099999999999994</v>
      </c>
      <c r="V163" s="192">
        <v>1.76621329797697</v>
      </c>
      <c r="W163" s="192" t="s">
        <v>409</v>
      </c>
      <c r="X163" s="192" t="s">
        <v>409</v>
      </c>
      <c r="Y163" s="192">
        <v>-0.107142857142857</v>
      </c>
      <c r="Z163" s="192">
        <v>-15.294117647058799</v>
      </c>
      <c r="AA163" s="34"/>
      <c r="AB163" s="34"/>
      <c r="AC163" s="192"/>
      <c r="AD163" s="192"/>
      <c r="AE163" s="192"/>
      <c r="AF163" s="192"/>
      <c r="AG163" s="192"/>
      <c r="AH163" s="192"/>
    </row>
    <row r="164" spans="1:34" x14ac:dyDescent="0.2">
      <c r="A164" s="84">
        <v>157</v>
      </c>
      <c r="B164" s="84" t="str">
        <f ca="1"/>
        <v>Poland</v>
      </c>
      <c r="C164" s="84" t="str">
        <f ca="1"/>
        <v>POL</v>
      </c>
      <c r="D164" s="219" t="str">
        <f ca="1"/>
        <v>ECS           Europe &amp; Central Asia</v>
      </c>
      <c r="E164" s="219" t="str">
        <f ca="1"/>
        <v>IBRD</v>
      </c>
      <c r="F164" s="190" t="str">
        <f t="shared" ca="1" si="14"/>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$M$4:$AD$4,
                    (M164:AD164),
                    "")),
            1,
            0))
        =0,
    NA(),
    IF(
        Parameters!$D$15=1,
        IF(
            SUM(--(ISNUMBER(IF($M$4:$AD$4=1,(M164:AD164),""))))&gt;0,
            MAX(IF(
                ISNUMBER(M164:AD164),
                IF(
                    M$4:AD$4=1,
                    M164:AD164,
                    ""),
                "")),
            MAX(IF(
                ISNUMBER(M164:AD164),
                IF(
                    M$4:AD$4=2,
                    M164:AD164,
                    ""),
                ""))
        ),
        IF(
            Parameters!$D$16=1,
            IFERROR(
                AVERAGE(IF(
                    ISNUMBER(M164:AD164),
                    IF(
                        M$4:AD$4=1,
                        M164:AD164,
                        ""),
                    "")),
                AVERAGE(IF(
                    ISNUMBER(M164:AD164),
                    IF(
                        M$4:AD$4=2,
                        M164:AD164,
                        ""),
                    ""))
            ),
            IF(
                Parameters!$D$17=1,
                IFERROR(
                    IF(
                        OR(
                            IF(
                                ISNUMBER(M164:AD164),
                                IF(
                                    M$4:AD$4=1,
                                    M164:AD164,
                                    ""),
                                "")
                            =0),
                        0,
                        GEOMEAN(IF(
                            ISNUMBER(M164:AD164),
                            IF(
                                M$4:AD$4=1,
                                M164:AD164,
                                ""),
                            ""))
                    ),
                    IF(
                        OR(IF(
                            ISNUMBER(M164:AD164),
                            IF(
                                M$4:AD$4=2,
                                M164:AD164,
                                ""),
                            "")
                            =0),
                        0,
                        GEOMEAN(IF(
                            ISNUMBER(M164:AD164),
                            IF(
                                M$4:AD$4=2,
                                M164:AD164,
                                ""),
                            "")))
                )
            )
        )
    )
)</f>
        <v>0</v>
      </c>
      <c r="I164" s="191" cm="1">
        <f t="array" ref="I164">IF(
    SUM(IF(
            ISNUMBER(
                IF(
                    $M$5:$AD$5,
                    (M164:AD164),
                    "")),
            1,
            0))
        =0,
    NA(),
    IF(
        Parameters!$D$15=1,
        IF(
            SUM(--(ISNUMBER(IF($M$5:$AD$5=1,(M164:AD164),""))))&gt;0,
            MAX(IF(
                ISNUMBER(M164:AD164),
                IF(
                    M$5:AD$5=1,
                    M164:AD164,
                    ""),
                "")),
            MAX(IF(
                ISNUMBER(M164:AD164),
                IF(
                    M$5:AD$5=2,
                    M164:AD164,
                    ""),
                ""))
        ),
        IF(
            Parameters!$D$16=1,
            IFERROR(
                AVERAGE(IF(
                    ISNUMBER(M164:AD164),
                    IF(
                        M$5:AD$5=1,
                        M164:AD164,
                        ""),
                    "")),
                AVERAGE(IF(
                    ISNUMBER(M164:AD164),
                    IF(
                        M$5:AD$5=2,
                        M164:AD164,
                        ""),
                    ""))
            ),
            IF(
                Parameters!$D$17=1,
                IFERROR(
                    IF(
                        OR(
                            IF(
                                ISNUMBER(M164:AD164),
                                IF(
                                    M$5:AD$5=1,
                                    M164:AD164,
                                    ""),
                                "")
                            =0),
                        0,
                        GEOMEAN(IF(
                            ISNUMBER(M164:AD164),
                            IF(
                                M$5:AD$5=1,
                                M164:AD164,
                                ""),
                            ""))
                    ),
                    IF(
                        OR(IF(
                            ISNUMBER(M164:AD164),
                            IF(
                                M$5:AD$5=2,
                                M164:AD164,
                                ""),
                            "")
                            =0),
                        0,
                        GEOMEAN(IF(
                            ISNUMBER(M164:AD164),
                            IF(
                                M$5:AD$5=2,
                                M164:AD164,
                                ""),
                            "")))
                )
            )
        )
    )
)</f>
        <v>0</v>
      </c>
      <c r="J164" s="242">
        <v>45103</v>
      </c>
      <c r="K164" s="242">
        <v>44929</v>
      </c>
      <c r="L164" s="91" t="s">
        <v>270</v>
      </c>
      <c r="M164" s="192">
        <v>0</v>
      </c>
      <c r="N164" s="192">
        <v>0</v>
      </c>
      <c r="O164" s="192" t="s">
        <v>409</v>
      </c>
      <c r="P164" s="192">
        <v>0</v>
      </c>
      <c r="Q164" s="192" t="s">
        <v>409</v>
      </c>
      <c r="R164" s="192">
        <v>0</v>
      </c>
      <c r="S164" s="192">
        <v>0</v>
      </c>
      <c r="T164" s="192" t="s">
        <v>409</v>
      </c>
      <c r="U164" s="192">
        <v>45.2</v>
      </c>
      <c r="V164" s="192" t="s">
        <v>409</v>
      </c>
      <c r="W164" s="192" t="s">
        <v>409</v>
      </c>
      <c r="X164" s="192" t="s">
        <v>409</v>
      </c>
      <c r="Y164" s="192">
        <v>0</v>
      </c>
      <c r="Z164" s="192">
        <v>-100</v>
      </c>
      <c r="AA164" s="34"/>
      <c r="AB164" s="34"/>
      <c r="AC164" s="192"/>
      <c r="AD164" s="192"/>
      <c r="AE164" s="192"/>
      <c r="AF164" s="192"/>
      <c r="AG164" s="192"/>
      <c r="AH164" s="192"/>
    </row>
    <row r="165" spans="1:34" x14ac:dyDescent="0.2">
      <c r="A165" s="84">
        <v>158</v>
      </c>
      <c r="B165" s="84" t="str">
        <f ca="1"/>
        <v>Puerto Rico</v>
      </c>
      <c r="C165" s="84" t="str">
        <f ca="1"/>
        <v>PRI</v>
      </c>
      <c r="D165" s="219" t="str">
        <f ca="1"/>
        <v>LCN           Latin America &amp; Caribbean</v>
      </c>
      <c r="E165" s="219" t="str">
        <f ca="1"/>
        <v>NA</v>
      </c>
      <c r="F165" s="190" t="str">
        <f t="shared" ca="1" si="14"/>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cm="1">
        <f t="array" ref="H165">IF(
    SUM(IF(
            ISNUMBER(
                IF(
                    $M$4:$AD$4,
                    (M165:AD165),
                    "")),
            1,
            0))
        =0,
    NA(),
    IF(
        Parameters!$D$15=1,
        IF(
            SUM(--(ISNUMBER(IF($M$4:$AD$4=1,(M165:AD165),""))))&gt;0,
            MAX(IF(
                ISNUMBER(M165:AD165),
                IF(
                    M$4:AD$4=1,
                    M165:AD165,
                    ""),
                "")),
            MAX(IF(
                ISNUMBER(M165:AD165),
                IF(
                    M$4:AD$4=2,
                    M165:AD165,
                    ""),
                ""))
        ),
        IF(
            Parameters!$D$16=1,
            IFERROR(
                AVERAGE(IF(
                    ISNUMBER(M165:AD165),
                    IF(
                        M$4:AD$4=1,
                        M165:AD165,
                        ""),
                    "")),
                AVERAGE(IF(
                    ISNUMBER(M165:AD165),
                    IF(
                        M$4:AD$4=2,
                        M165:AD165,
                        ""),
                    ""))
            ),
            IF(
                Parameters!$D$17=1,
                IFERROR(
                    IF(
                        OR(
                            IF(
                                ISNUMBER(M165:AD165),
                                IF(
                                    M$4:AD$4=1,
                                    M165:AD165,
                                    ""),
                                "")
                            =0),
                        0,
                        GEOMEAN(IF(
                            ISNUMBER(M165:AD165),
                            IF(
                                M$4:AD$4=1,
                                M165:AD165,
                                ""),
                            ""))
                    ),
                    IF(
                        OR(IF(
                            ISNUMBER(M165:AD165),
                            IF(
                                M$4:AD$4=2,
                                M165:AD165,
                                ""),
                            "")
                            =0),
                        0,
                        GEOMEAN(IF(
                            ISNUMBER(M165:AD165),
                            IF(
                                M$4:AD$4=2,
                                M165:AD165,
                                ""),
                            "")))
                )
            )
        )
    )
)</f>
        <v>0</v>
      </c>
      <c r="I165" s="191" cm="1">
        <f t="array" ref="I165">IF(
    SUM(IF(
            ISNUMBER(
                IF(
                    $M$5:$AD$5,
                    (M165:AD165),
                    "")),
            1,
            0))
        =0,
    NA(),
    IF(
        Parameters!$D$15=1,
        IF(
            SUM(--(ISNUMBER(IF($M$5:$AD$5=1,(M165:AD165),""))))&gt;0,
            MAX(IF(
                ISNUMBER(M165:AD165),
                IF(
                    M$5:AD$5=1,
                    M165:AD165,
                    ""),
                "")),
            MAX(IF(
                ISNUMBER(M165:AD165),
                IF(
                    M$5:AD$5=2,
                    M165:AD165,
                    ""),
                ""))
        ),
        IF(
            Parameters!$D$16=1,
            IFERROR(
                AVERAGE(IF(
                    ISNUMBER(M165:AD165),
                    IF(
                        M$5:AD$5=1,
                        M165:AD165,
                        ""),
                    "")),
                AVERAGE(IF(
                    ISNUMBER(M165:AD165),
                    IF(
                        M$5:AD$5=2,
                        M165:AD165,
                        ""),
                    ""))
            ),
            IF(
                Parameters!$D$17=1,
                IFERROR(
                    IF(
                        OR(
                            IF(
                                ISNUMBER(M165:AD165),
                                IF(
                                    M$5:AD$5=1,
                                    M165:AD165,
                                    ""),
                                "")
                            =0),
                        0,
                        GEOMEAN(IF(
                            ISNUMBER(M165:AD165),
                            IF(
                                M$5:AD$5=1,
                                M165:AD165,
                                ""),
                            ""))
                    ),
                    IF(
                        OR(IF(
                            ISNUMBER(M165:AD165),
                            IF(
                                M$5:AD$5=2,
                                M165:AD165,
                                ""),
                            "")
                            =0),
                        0,
                        GEOMEAN(IF(
                            ISNUMBER(M165:AD165),
                            IF(
                                M$5:AD$5=2,
                                M165:AD165,
                                ""),
                            "")))
                )
            )
        )
    )
)</f>
        <v>4.3222816452133799</v>
      </c>
      <c r="J165" s="242">
        <v>44887</v>
      </c>
      <c r="K165" s="242">
        <v>45188</v>
      </c>
      <c r="L165" s="91" t="s">
        <v>712</v>
      </c>
      <c r="M165" s="192">
        <v>0</v>
      </c>
      <c r="N165" s="192" t="s">
        <v>409</v>
      </c>
      <c r="O165" s="192">
        <v>4.3222816452133799</v>
      </c>
      <c r="P165" s="192">
        <v>0</v>
      </c>
      <c r="Q165" s="192" t="s">
        <v>409</v>
      </c>
      <c r="R165" s="192">
        <v>0</v>
      </c>
      <c r="S165" s="192">
        <v>0</v>
      </c>
      <c r="T165" s="192" t="s">
        <v>409</v>
      </c>
      <c r="U165" s="192" t="s">
        <v>409</v>
      </c>
      <c r="V165" s="192">
        <v>0.432228164521338</v>
      </c>
      <c r="W165" s="192" t="s">
        <v>409</v>
      </c>
      <c r="X165" s="192" t="s">
        <v>409</v>
      </c>
      <c r="Y165" s="192">
        <v>0</v>
      </c>
      <c r="Z165" s="192">
        <v>-38.636363636363598</v>
      </c>
      <c r="AA165" s="34"/>
      <c r="AB165" s="34"/>
      <c r="AC165" s="192"/>
      <c r="AD165" s="192"/>
      <c r="AE165" s="192"/>
      <c r="AF165" s="192"/>
      <c r="AG165" s="192"/>
      <c r="AH165" s="192"/>
    </row>
    <row r="166" spans="1:34" x14ac:dyDescent="0.2">
      <c r="A166" s="84">
        <v>159</v>
      </c>
      <c r="B166" s="84" t="str">
        <f ca="1"/>
        <v>Korea, Dem. People's Rep.</v>
      </c>
      <c r="C166" s="84" t="str">
        <f ca="1"/>
        <v>PRK</v>
      </c>
      <c r="D166" s="219" t="str">
        <f ca="1"/>
        <v>EAS           East Asia &amp; Pacific</v>
      </c>
      <c r="E166" s="219" t="str">
        <f ca="1"/>
        <v>NA</v>
      </c>
      <c r="F166" s="190" t="str">
        <f t="shared" ca="1" si="14"/>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$M$4:$AD$4,
                    (M166:AD166),
                    "")),
            1,
            0))
        =0,
    NA(),
    IF(
        Parameters!$D$15=1,
        IF(
            SUM(--(ISNUMBER(IF($M$4:$AD$4=1,(M166:AD166),""))))&gt;0,
            MAX(IF(
                ISNUMBER(M166:AD166),
                IF(
                    M$4:AD$4=1,
                    M166:AD166,
                    ""),
                "")),
            MAX(IF(
                ISNUMBER(M166:AD166),
                IF(
                    M$4:AD$4=2,
                    M166:AD166,
                    ""),
                ""))
        ),
        IF(
            Parameters!$D$16=1,
            IFERROR(
                AVERAGE(IF(
                    ISNUMBER(M166:AD166),
                    IF(
                        M$4:AD$4=1,
                        M166:AD166,
                        ""),
                    "")),
                AVERAGE(IF(
                    ISNUMBER(M166:AD166),
                    IF(
                        M$4:AD$4=2,
                        M166:AD166,
                        ""),
                    ""))
            ),
            IF(
                Parameters!$D$17=1,
                IFERROR(
                    IF(
                        OR(
                            IF(
                                ISNUMBER(M166:AD166),
                                IF(
                                    M$4:AD$4=1,
                                    M166:AD166,
                                    ""),
                                "")
                            =0),
                        0,
                        GEOMEAN(IF(
                            ISNUMBER(M166:AD166),
                            IF(
                                M$4:AD$4=1,
                                M166:AD166,
                                ""),
                            ""))
                    ),
                    IF(
                        OR(IF(
                            ISNUMBER(M166:AD166),
                            IF(
                                M$4:AD$4=2,
                                M166:AD166,
                                ""),
                            "")
                            =0),
                        0,
                        GEOMEAN(IF(
                            ISNUMBER(M166:AD166),
                            IF(
                                M$4:AD$4=2,
                                M166:AD166,
                                ""),
                            "")))
                )
            )
        )
    )
)</f>
        <v>5.5609454930322801</v>
      </c>
      <c r="I166" s="191" cm="1">
        <f t="array" ref="I166">IF(
    SUM(IF(
            ISNUMBER(
                IF(
                    $M$5:$AD$5,
                    (M166:AD166),
                    "")),
            1,
            0))
        =0,
    NA(),
    IF(
        Parameters!$D$15=1,
        IF(
            SUM(--(ISNUMBER(IF($M$5:$AD$5=1,(M166:AD166),""))))&gt;0,
            MAX(IF(
                ISNUMBER(M166:AD166),
                IF(
                    M$5:AD$5=1,
                    M166:AD166,
                    ""),
                "")),
            MAX(IF(
                ISNUMBER(M166:AD166),
                IF(
                    M$5:AD$5=2,
                    M166:AD166,
                    ""),
                ""))
        ),
        IF(
            Parameters!$D$16=1,
            IFERROR(
                AVERAGE(IF(
                    ISNUMBER(M166:AD166),
                    IF(
                        M$5:AD$5=1,
                        M166:AD166,
                        ""),
                    "")),
                AVERAGE(IF(
                    ISNUMBER(M166:AD166),
                    IF(
                        M$5:AD$5=2,
                        M166:AD166,
                        ""),
                    ""))
            ),
            IF(
                Parameters!$D$17=1,
                IFERROR(
                    IF(
                        OR(
                            IF(
                                ISNUMBER(M166:AD166),
                                IF(
                                    M$5:AD$5=1,
                                    M166:AD166,
                                    ""),
                                "")
                            =0),
                        0,
                        GEOMEAN(IF(
                            ISNUMBER(M166:AD166),
                            IF(
                                M$5:AD$5=1,
                                M166:AD166,
                                ""),
                            ""))
                    ),
                    IF(
                        OR(IF(
                            ISNUMBER(M166:AD166),
                            IF(
                                M$5:AD$5=2,
                                M166:AD166,
                                ""),
                            "")
                            =0),
                        0,
                        GEOMEAN(IF(
                            ISNUMBER(M166:AD166),
                            IF(
                                M$5:AD$5=2,
                                M166:AD166,
                                ""),
                            "")))
                )
            )
        )
    )
)</f>
        <v>0</v>
      </c>
      <c r="J166" s="242">
        <v>45103</v>
      </c>
      <c r="K166" s="242">
        <v>45203</v>
      </c>
      <c r="L166" s="91" t="s">
        <v>271</v>
      </c>
      <c r="M166" s="192">
        <v>0</v>
      </c>
      <c r="N166" s="192">
        <v>5.5609454930322801</v>
      </c>
      <c r="O166" s="192">
        <v>0</v>
      </c>
      <c r="P166" s="192">
        <v>0</v>
      </c>
      <c r="Q166" s="192" t="s">
        <v>409</v>
      </c>
      <c r="R166" s="192">
        <v>0</v>
      </c>
      <c r="S166" s="192">
        <v>0</v>
      </c>
      <c r="T166" s="192" t="s">
        <v>409</v>
      </c>
      <c r="U166" s="192">
        <v>87</v>
      </c>
      <c r="V166" s="192">
        <v>5.7112097907691499E-2</v>
      </c>
      <c r="W166" s="192" t="s">
        <v>409</v>
      </c>
      <c r="X166" s="192" t="s">
        <v>409</v>
      </c>
      <c r="Y166" s="192">
        <v>-0.14285714285714199</v>
      </c>
      <c r="Z166" s="192">
        <v>-100</v>
      </c>
      <c r="AA166" s="34"/>
      <c r="AB166" s="34"/>
      <c r="AC166" s="192"/>
      <c r="AD166" s="192"/>
      <c r="AE166" s="192"/>
      <c r="AF166" s="192"/>
      <c r="AG166" s="192"/>
      <c r="AH166" s="192"/>
    </row>
    <row r="167" spans="1:34" x14ac:dyDescent="0.2">
      <c r="A167" s="84">
        <v>160</v>
      </c>
      <c r="B167" s="84" t="str">
        <f ca="1"/>
        <v>Portugal</v>
      </c>
      <c r="C167" s="84" t="str">
        <f ca="1"/>
        <v>PRT</v>
      </c>
      <c r="D167" s="219" t="str">
        <f ca="1"/>
        <v>ECS           Europe &amp; Central Asia</v>
      </c>
      <c r="E167" s="219" t="str">
        <f ca="1"/>
        <v>NA</v>
      </c>
      <c r="F167" s="190" t="str">
        <f t="shared" ca="1" si="14"/>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$M$4:$AD$4,
                    (M167:AD167),
                    "")),
            1,
            0))
        =0,
    NA(),
    IF(
        Parameters!$D$15=1,
        IF(
            SUM(--(ISNUMBER(IF($M$4:$AD$4=1,(M167:AD167),""))))&gt;0,
            MAX(IF(
                ISNUMBER(M167:AD167),
                IF(
                    M$4:AD$4=1,
                    M167:AD167,
                    ""),
                "")),
            MAX(IF(
                ISNUMBER(M167:AD167),
                IF(
                    M$4:AD$4=2,
                    M167:AD167,
                    ""),
                ""))
        ),
        IF(
            Parameters!$D$16=1,
            IFERROR(
                AVERAGE(IF(
                    ISNUMBER(M167:AD167),
                    IF(
                        M$4:AD$4=1,
                        M167:AD167,
                        ""),
                    "")),
                AVERAGE(IF(
                    ISNUMBER(M167:AD167),
                    IF(
                        M$4:AD$4=2,
                        M167:AD167,
                        ""),
                    ""))
            ),
            IF(
                Parameters!$D$17=1,
                IFERROR(
                    IF(
                        OR(
                            IF(
                                ISNUMBER(M167:AD167),
                                IF(
                                    M$4:AD$4=1,
                                    M167:AD167,
                                    ""),
                                "")
                            =0),
                        0,
                        GEOMEAN(IF(
                            ISNUMBER(M167:AD167),
                            IF(
                                M$4:AD$4=1,
                                M167:AD167,
                                ""),
                            ""))
                    ),
                    IF(
                        OR(IF(
                            ISNUMBER(M167:AD167),
                            IF(
                                M$4:AD$4=2,
                                M167:AD167,
                                ""),
                            "")
                            =0),
                        0,
                        GEOMEAN(IF(
                            ISNUMBER(M167:AD167),
                            IF(
                                M$4:AD$4=2,
                                M167:AD167,
                                ""),
                            "")))
                )
            )
        )
    )
)</f>
        <v>0</v>
      </c>
      <c r="I167" s="191" cm="1">
        <f t="array" ref="I167">IF(
    SUM(IF(
            ISNUMBER(
                IF(
                    $M$5:$AD$5,
                    (M167:AD167),
                    "")),
            1,
            0))
        =0,
    NA(),
    IF(
        Parameters!$D$15=1,
        IF(
            SUM(--(ISNUMBER(IF($M$5:$AD$5=1,(M167:AD167),""))))&gt;0,
            MAX(IF(
                ISNUMBER(M167:AD167),
                IF(
                    M$5:AD$5=1,
                    M167:AD167,
                    ""),
                "")),
            MAX(IF(
                ISNUMBER(M167:AD167),
                IF(
                    M$5:AD$5=2,
                    M167:AD167,
                    ""),
                ""))
        ),
        IF(
            Parameters!$D$16=1,
            IFERROR(
                AVERAGE(IF(
                    ISNUMBER(M167:AD167),
                    IF(
                        M$5:AD$5=1,
                        M167:AD167,
                        ""),
                    "")),
                AVERAGE(IF(
                    ISNUMBER(M167:AD167),
                    IF(
                        M$5:AD$5=2,
                        M167:AD167,
                        ""),
                    ""))
            ),
            IF(
                Parameters!$D$17=1,
                IFERROR(
                    IF(
                        OR(
                            IF(
                                ISNUMBER(M167:AD167),
                                IF(
                                    M$5:AD$5=1,
                                    M167:AD167,
                                    ""),
                                "")
                            =0),
                        0,
                        GEOMEAN(IF(
                            ISNUMBER(M167:AD167),
                            IF(
                                M$5:AD$5=1,
                                M167:AD167,
                                ""),
                            ""))
                    ),
                    IF(
                        OR(IF(
                            ISNUMBER(M167:AD167),
                            IF(
                                M$5:AD$5=2,
                                M167:AD167,
                                ""),
                            "")
                            =0),
                        0,
                        GEOMEAN(IF(
                            ISNUMBER(M167:AD167),
                            IF(
                                M$5:AD$5=2,
                                M167:AD167,
                                ""),
                            "")))
                )
            )
        )
    )
)</f>
        <v>0</v>
      </c>
      <c r="J167" s="242">
        <v>45103</v>
      </c>
      <c r="K167" s="242">
        <v>45142</v>
      </c>
      <c r="L167" s="91" t="s">
        <v>273</v>
      </c>
      <c r="M167" s="192">
        <v>0</v>
      </c>
      <c r="N167" s="192">
        <v>0</v>
      </c>
      <c r="O167" s="192" t="s">
        <v>409</v>
      </c>
      <c r="P167" s="192">
        <v>0</v>
      </c>
      <c r="Q167" s="192" t="s">
        <v>409</v>
      </c>
      <c r="R167" s="192">
        <v>0</v>
      </c>
      <c r="S167" s="192" t="s">
        <v>409</v>
      </c>
      <c r="T167" s="192" t="s">
        <v>409</v>
      </c>
      <c r="U167" s="192">
        <v>25.7</v>
      </c>
      <c r="V167" s="192" t="s">
        <v>409</v>
      </c>
      <c r="W167" s="192" t="s">
        <v>409</v>
      </c>
      <c r="X167" s="192" t="s">
        <v>409</v>
      </c>
      <c r="Y167" s="192">
        <v>0</v>
      </c>
      <c r="Z167" s="192" t="s">
        <v>409</v>
      </c>
      <c r="AA167" s="34"/>
      <c r="AB167" s="34"/>
      <c r="AC167" s="192"/>
      <c r="AD167" s="192"/>
      <c r="AE167" s="192"/>
      <c r="AF167" s="192"/>
      <c r="AG167" s="192"/>
      <c r="AH167" s="192"/>
    </row>
    <row r="168" spans="1:34" x14ac:dyDescent="0.2">
      <c r="A168" s="84">
        <v>161</v>
      </c>
      <c r="B168" s="84" t="str">
        <f ca="1"/>
        <v>Paraguay</v>
      </c>
      <c r="C168" s="84" t="str">
        <f ca="1"/>
        <v>PRY</v>
      </c>
      <c r="D168" s="219" t="str">
        <f ca="1"/>
        <v>LCN           Latin America &amp; Caribbean</v>
      </c>
      <c r="E168" s="219" t="str">
        <f ca="1"/>
        <v>IBRD</v>
      </c>
      <c r="F168" s="190" t="str">
        <f t="shared" ca="1" si="14"/>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$M$4:$AD$4,
                    (M168:AD168),
                    "")),
            1,
            0))
        =0,
    NA(),
    IF(
        Parameters!$D$15=1,
        IF(
            SUM(--(ISNUMBER(IF($M$4:$AD$4=1,(M168:AD168),""))))&gt;0,
            MAX(IF(
                ISNUMBER(M168:AD168),
                IF(
                    M$4:AD$4=1,
                    M168:AD168,
                    ""),
                "")),
            MAX(IF(
                ISNUMBER(M168:AD168),
                IF(
                    M$4:AD$4=2,
                    M168:AD168,
                    ""),
                ""))
        ),
        IF(
            Parameters!$D$16=1,
            IFERROR(
                AVERAGE(IF(
                    ISNUMBER(M168:AD168),
                    IF(
                        M$4:AD$4=1,
                        M168:AD168,
                        ""),
                    "")),
                AVERAGE(IF(
                    ISNUMBER(M168:AD168),
                    IF(
                        M$4:AD$4=2,
                        M168:AD168,
                        ""),
                    ""))
            ),
            IF(
                Parameters!$D$17=1,
                IFERROR(
                    IF(
                        OR(
                            IF(
                                ISNUMBER(M168:AD168),
                                IF(
                                    M$4:AD$4=1,
                                    M168:AD168,
                                    ""),
                                "")
                            =0),
                        0,
                        GEOMEAN(IF(
                            ISNUMBER(M168:AD168),
                            IF(
                                M$4:AD$4=1,
                                M168:AD168,
                                ""),
                            ""))
                    ),
                    IF(
                        OR(IF(
                            ISNUMBER(M168:AD168),
                            IF(
                                M$4:AD$4=2,
                                M168:AD168,
                                ""),
                            "")
                            =0),
                        0,
                        GEOMEAN(IF(
                            ISNUMBER(M168:AD168),
                            IF(
                                M$4:AD$4=2,
                                M168:AD168,
                                ""),
                            "")))
                )
            )
        )
    )
)</f>
        <v>0.42335508908096697</v>
      </c>
      <c r="I168" s="191" cm="1">
        <f t="array" ref="I168">IF(
    SUM(IF(
            ISNUMBER(
                IF(
                    $M$5:$AD$5,
                    (M168:AD168),
                    "")),
            1,
            0))
        =0,
    NA(),
    IF(
        Parameters!$D$15=1,
        IF(
            SUM(--(ISNUMBER(IF($M$5:$AD$5=1,(M168:AD168),""))))&gt;0,
            MAX(IF(
                ISNUMBER(M168:AD168),
                IF(
                    M$5:AD$5=1,
                    M168:AD168,
                    ""),
                "")),
            MAX(IF(
                ISNUMBER(M168:AD168),
                IF(
                    M$5:AD$5=2,
                    M168:AD168,
                    ""),
                ""))
        ),
        IF(
            Parameters!$D$16=1,
            IFERROR(
                AVERAGE(IF(
                    ISNUMBER(M168:AD168),
                    IF(
                        M$5:AD$5=1,
                        M168:AD168,
                        ""),
                    "")),
                AVERAGE(IF(
                    ISNUMBER(M168:AD168),
                    IF(
                        M$5:AD$5=2,
                        M168:AD168,
                        ""),
                    ""))
            ),
            IF(
                Parameters!$D$17=1,
                IFERROR(
                    IF(
                        OR(
                            IF(
                                ISNUMBER(M168:AD168),
                                IF(
                                    M$5:AD$5=1,
                                    M168:AD168,
                                    ""),
                                "")
                            =0),
                        0,
                        GEOMEAN(IF(
                            ISNUMBER(M168:AD168),
                            IF(
                                M$5:AD$5=1,
                                M168:AD168,
                                ""),
                            ""))
                    ),
                    IF(
                        OR(IF(
                            ISNUMBER(M168:AD168),
                            IF(
                                M$5:AD$5=2,
                                M168:AD168,
                                ""),
                            "")
                            =0),
                        0,
                        GEOMEAN(IF(
                            ISNUMBER(M168:AD168),
                            IF(
                                M$5:AD$5=2,
                                M168:AD168,
                                ""),
                            "")))
                )
            )
        )
    )
)</f>
        <v>0</v>
      </c>
      <c r="J168" s="242">
        <v>45103</v>
      </c>
      <c r="K168" s="242">
        <v>45142</v>
      </c>
      <c r="L168" s="91" t="s">
        <v>275</v>
      </c>
      <c r="M168" s="192">
        <v>0</v>
      </c>
      <c r="N168" s="192">
        <v>0.42335508908096697</v>
      </c>
      <c r="O168" s="192" t="s">
        <v>409</v>
      </c>
      <c r="P168" s="192">
        <v>0</v>
      </c>
      <c r="Q168" s="192" t="s">
        <v>409</v>
      </c>
      <c r="R168" s="192">
        <v>0</v>
      </c>
      <c r="S168" s="192">
        <v>0</v>
      </c>
      <c r="T168" s="192" t="s">
        <v>409</v>
      </c>
      <c r="U168" s="192">
        <v>63.7</v>
      </c>
      <c r="V168" s="192" t="s">
        <v>409</v>
      </c>
      <c r="W168" s="192" t="s">
        <v>409</v>
      </c>
      <c r="X168" s="192" t="s">
        <v>409</v>
      </c>
      <c r="Y168" s="192">
        <v>0</v>
      </c>
      <c r="Z168" s="192">
        <v>-100</v>
      </c>
      <c r="AA168" s="34"/>
      <c r="AB168" s="34"/>
      <c r="AC168" s="192"/>
      <c r="AD168" s="192"/>
      <c r="AE168" s="192"/>
      <c r="AF168" s="192"/>
      <c r="AG168" s="192"/>
      <c r="AH168" s="192"/>
    </row>
    <row r="169" spans="1:34" x14ac:dyDescent="0.2">
      <c r="A169" s="84">
        <v>162</v>
      </c>
      <c r="B169" s="84" t="str">
        <f ca="1"/>
        <v>West Bank and Gaza</v>
      </c>
      <c r="C169" s="84" t="str">
        <f ca="1"/>
        <v>PSE</v>
      </c>
      <c r="D169" s="219" t="str">
        <f ca="1"/>
        <v>MEA           Middle East &amp; North Africa</v>
      </c>
      <c r="E169" s="219" t="str">
        <f ca="1"/>
        <v>NA</v>
      </c>
      <c r="F169" s="190" t="str">
        <f t="shared" ca="1" si="14"/>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7.8519629859885542</v>
      </c>
      <c r="H169" s="80" cm="1">
        <f t="array" ref="H169">IF(
    SUM(IF(
            ISNUMBER(
                IF(
                    $M$4:$AD$4,
                    (M169:AD169),
                    "")),
            1,
            0))
        =0,
    NA(),
    IF(
        Parameters!$D$15=1,
        IF(
            SUM(--(ISNUMBER(IF($M$4:$AD$4=1,(M169:AD169),""))))&gt;0,
            MAX(IF(
                ISNUMBER(M169:AD169),
                IF(
                    M$4:AD$4=1,
                    M169:AD169,
                    ""),
                "")),
            MAX(IF(
                ISNUMBER(M169:AD169),
                IF(
                    M$4:AD$4=2,
                    M169:AD169,
                    ""),
                ""))
        ),
        IF(
            Parameters!$D$16=1,
            IFERROR(
                AVERAGE(IF(
                    ISNUMBER(M169:AD169),
                    IF(
                        M$4:AD$4=1,
                        M169:AD169,
                        ""),
                    "")),
                AVERAGE(IF(
                    ISNUMBER(M169:AD169),
                    IF(
                        M$4:AD$4=2,
                        M169:AD169,
                        ""),
                    ""))
            ),
            IF(
                Parameters!$D$17=1,
                IFERROR(
                    IF(
                        OR(
                            IF(
                                ISNUMBER(M169:AD169),
                                IF(
                                    M$4:AD$4=1,
                                    M169:AD169,
                                    ""),
                                "")
                            =0),
                        0,
                        GEOMEAN(IF(
                            ISNUMBER(M169:AD169),
                            IF(
                                M$4:AD$4=1,
                                M169:AD169,
                                ""),
                            ""))
                    ),
                    IF(
                        OR(IF(
                            ISNUMBER(M169:AD169),
                            IF(
                                M$4:AD$4=2,
                                M169:AD169,
                                ""),
                            "")
                            =0),
                        0,
                        GEOMEAN(IF(
                            ISNUMBER(M169:AD169),
                            IF(
                                M$4:AD$4=2,
                                M169:AD169,
                                ""),
                            "")))
                )
            )
        )
    )
)</f>
        <v>10</v>
      </c>
      <c r="I169" s="191" cm="1">
        <f t="array" ref="I169">IF(
    SUM(IF(
            ISNUMBER(
                IF(
                    $M$5:$AD$5,
                    (M169:AD169),
                    "")),
            1,
            0))
        =0,
    NA(),
    IF(
        Parameters!$D$15=1,
        IF(
            SUM(--(ISNUMBER(IF($M$5:$AD$5=1,(M169:AD169),""))))&gt;0,
            MAX(IF(
                ISNUMBER(M169:AD169),
                IF(
                    M$5:AD$5=1,
                    M169:AD169,
                    ""),
                "")),
            MAX(IF(
                ISNUMBER(M169:AD169),
                IF(
                    M$5:AD$5=2,
                    M169:AD169,
                    ""),
                ""))
        ),
        IF(
            Parameters!$D$16=1,
            IFERROR(
                AVERAGE(IF(
                    ISNUMBER(M169:AD169),
                    IF(
                        M$5:AD$5=1,
                        M169:AD169,
                        ""),
                    "")),
                AVERAGE(IF(
                    ISNUMBER(M169:AD169),
                    IF(
                        M$5:AD$5=2,
                        M169:AD169,
                        ""),
                    ""))
            ),
            IF(
                Parameters!$D$17=1,
                IFERROR(
                    IF(
                        OR(
                            IF(
                                ISNUMBER(M169:AD169),
                                IF(
                                    M$5:AD$5=1,
                                    M169:AD169,
                                    ""),
                                "")
                            =0),
                        0,
                        GEOMEAN(IF(
                            ISNUMBER(M169:AD169),
                            IF(
                                M$5:AD$5=1,
                                M169:AD169,
                                ""),
                            ""))
                    ),
                    IF(
                        OR(IF(
                            ISNUMBER(M169:AD169),
                            IF(
                                M$5:AD$5=2,
                                M169:AD169,
                                ""),
                            "")
                            =0),
                        0,
                        GEOMEAN(IF(
                            ISNUMBER(M169:AD169),
                            IF(
                                M$5:AD$5=2,
                                M169:AD169,
                                ""),
                            "")))
                )
            )
        )
    )
)</f>
        <v>6.1653322733334299</v>
      </c>
      <c r="J169" s="242">
        <v>45145</v>
      </c>
      <c r="K169" s="242">
        <v>45188</v>
      </c>
      <c r="L169" s="91" t="s">
        <v>713</v>
      </c>
      <c r="M169" s="192">
        <v>10</v>
      </c>
      <c r="N169" s="192">
        <v>5.7593931910389804</v>
      </c>
      <c r="O169" s="192">
        <v>6.1653322733334299</v>
      </c>
      <c r="P169" s="192">
        <v>0</v>
      </c>
      <c r="Q169" s="192" t="s">
        <v>409</v>
      </c>
      <c r="R169" s="192">
        <v>5.3571428571428497</v>
      </c>
      <c r="S169" s="192">
        <v>0</v>
      </c>
      <c r="T169" s="192" t="s">
        <v>622</v>
      </c>
      <c r="U169" s="192">
        <v>87.9</v>
      </c>
      <c r="V169" s="192">
        <v>0.61653322733334304</v>
      </c>
      <c r="W169" s="192" t="s">
        <v>409</v>
      </c>
      <c r="X169" s="192" t="s">
        <v>409</v>
      </c>
      <c r="Y169" s="192">
        <v>0.107142857142857</v>
      </c>
      <c r="Z169" s="192">
        <v>-8.1632653061224403</v>
      </c>
      <c r="AA169" s="34"/>
      <c r="AB169" s="34"/>
      <c r="AC169" s="192"/>
      <c r="AD169" s="192"/>
      <c r="AE169" s="192"/>
      <c r="AF169" s="192"/>
      <c r="AG169" s="192"/>
      <c r="AH169" s="192"/>
    </row>
    <row r="170" spans="1:34" x14ac:dyDescent="0.2">
      <c r="A170" s="84">
        <v>163</v>
      </c>
      <c r="B170" s="84" t="str">
        <f ca="1"/>
        <v>French Polynesia</v>
      </c>
      <c r="C170" s="84" t="str">
        <f ca="1"/>
        <v>PYF</v>
      </c>
      <c r="D170" s="219" t="str">
        <f ca="1"/>
        <v>EAS           East Asia &amp; Pacific</v>
      </c>
      <c r="E170" s="219" t="str">
        <f ca="1"/>
        <v>NA</v>
      </c>
      <c r="F170" s="190" t="str">
        <f t="shared" ca="1" si="14"/>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cm="1">
        <f t="array" ref="H170">IF(
    SUM(IF(
            ISNUMBER(
                IF(
                    $M$4:$AD$4,
                    (M170:AD170),
                    "")),
            1,
            0))
        =0,
    NA(),
    IF(
        Parameters!$D$15=1,
        IF(
            SUM(--(ISNUMBER(IF($M$4:$AD$4=1,(M170:AD170),""))))&gt;0,
            MAX(IF(
                ISNUMBER(M170:AD170),
                IF(
                    M$4:AD$4=1,
                    M170:AD170,
                    ""),
                "")),
            MAX(IF(
                ISNUMBER(M170:AD170),
                IF(
                    M$4:AD$4=2,
                    M170:AD170,
                    ""),
                ""))
        ),
        IF(
            Parameters!$D$16=1,
            IFERROR(
                AVERAGE(IF(
                    ISNUMBER(M170:AD170),
                    IF(
                        M$4:AD$4=1,
                        M170:AD170,
                        ""),
                    "")),
                AVERAGE(IF(
                    ISNUMBER(M170:AD170),
                    IF(
                        M$4:AD$4=2,
                        M170:AD170,
                        ""),
                    ""))
            ),
            IF(
                Parameters!$D$17=1,
                IFERROR(
                    IF(
                        OR(
                            IF(
                                ISNUMBER(M170:AD170),
                                IF(
                                    M$4:AD$4=1,
                                    M170:AD170,
                                    ""),
                                "")
                            =0),
                        0,
                        GEOMEAN(IF(
                            ISNUMBER(M170:AD170),
                            IF(
                                M$4:AD$4=1,
                                M170:AD170,
                                ""),
                            ""))
                    ),
                    IF(
                        OR(IF(
                            ISNUMBER(M170:AD170),
                            IF(
                                M$4:AD$4=2,
                                M170:AD170,
                                ""),
                            "")
                            =0),
                        0,
                        GEOMEAN(IF(
                            ISNUMBER(M170:AD170),
                            IF(
                                M$4:AD$4=2,
                                M170:AD170,
                                ""),
                            "")))
                )
            )
        )
    )
)</f>
        <v>0</v>
      </c>
      <c r="I170" s="191" cm="1">
        <f t="array" ref="I170">IF(
    SUM(IF(
            ISNUMBER(
                IF(
                    $M$5:$AD$5,
                    (M170:AD170),
                    "")),
            1,
            0))
        =0,
    NA(),
    IF(
        Parameters!$D$15=1,
        IF(
            SUM(--(ISNUMBER(IF($M$5:$AD$5=1,(M170:AD170),""))))&gt;0,
            MAX(IF(
                ISNUMBER(M170:AD170),
                IF(
                    M$5:AD$5=1,
                    M170:AD170,
                    ""),
                "")),
            MAX(IF(
                ISNUMBER(M170:AD170),
                IF(
                    M$5:AD$5=2,
                    M170:AD170,
                    ""),
                ""))
        ),
        IF(
            Parameters!$D$16=1,
            IFERROR(
                AVERAGE(IF(
                    ISNUMBER(M170:AD170),
                    IF(
                        M$5:AD$5=1,
                        M170:AD170,
                        ""),
                    "")),
                AVERAGE(IF(
                    ISNUMBER(M170:AD170),
                    IF(
                        M$5:AD$5=2,
                        M170:AD170,
                        ""),
                    ""))
            ),
            IF(
                Parameters!$D$17=1,
                IFERROR(
                    IF(
                        OR(
                            IF(
                                ISNUMBER(M170:AD170),
                                IF(
                                    M$5:AD$5=1,
                                    M170:AD170,
                                    ""),
                                "")
                            =0),
                        0,
                        GEOMEAN(IF(
                            ISNUMBER(M170:AD170),
                            IF(
                                M$5:AD$5=1,
                                M170:AD170,
                                ""),
                            ""))
                    ),
                    IF(
                        OR(IF(
                            ISNUMBER(M170:AD170),
                            IF(
                                M$5:AD$5=2,
                                M170:AD170,
                                ""),
                            "")
                            =0),
                        0,
                        GEOMEAN(IF(
                            ISNUMBER(M170:AD170),
                            IF(
                                M$5:AD$5=2,
                                M170:AD170,
                                ""),
                            "")))
                )
            )
        )
    )
)</f>
        <v>0</v>
      </c>
      <c r="J170" s="242" t="s">
        <v>409</v>
      </c>
      <c r="K170" s="242" t="s">
        <v>409</v>
      </c>
      <c r="L170" s="91" t="s">
        <v>714</v>
      </c>
      <c r="M170" s="192">
        <v>0</v>
      </c>
      <c r="N170" s="192" t="s">
        <v>409</v>
      </c>
      <c r="O170" s="192" t="s">
        <v>409</v>
      </c>
      <c r="P170" s="192">
        <v>0</v>
      </c>
      <c r="Q170" s="192" t="s">
        <v>409</v>
      </c>
      <c r="R170" s="192" t="s">
        <v>409</v>
      </c>
      <c r="S170" s="192" t="s">
        <v>409</v>
      </c>
      <c r="T170" s="192" t="s">
        <v>409</v>
      </c>
      <c r="U170" s="192" t="s">
        <v>409</v>
      </c>
      <c r="V170" s="192" t="s">
        <v>409</v>
      </c>
      <c r="W170" s="192" t="s">
        <v>409</v>
      </c>
      <c r="X170" s="192" t="s">
        <v>409</v>
      </c>
      <c r="Y170" s="192" t="s">
        <v>409</v>
      </c>
      <c r="Z170" s="192" t="s">
        <v>409</v>
      </c>
      <c r="AA170" s="34"/>
      <c r="AB170" s="34"/>
      <c r="AC170" s="192"/>
      <c r="AD170" s="192"/>
      <c r="AE170" s="192"/>
      <c r="AF170" s="192"/>
      <c r="AG170" s="192"/>
      <c r="AH170" s="192"/>
    </row>
    <row r="171" spans="1:34" x14ac:dyDescent="0.2">
      <c r="A171" s="84">
        <v>164</v>
      </c>
      <c r="B171" s="84" t="str">
        <f ca="1"/>
        <v>Qatar</v>
      </c>
      <c r="C171" s="84" t="str">
        <f ca="1"/>
        <v>QAT</v>
      </c>
      <c r="D171" s="219" t="str">
        <f ca="1"/>
        <v>MEA           Middle East &amp; North Africa</v>
      </c>
      <c r="E171" s="219" t="str">
        <f ca="1"/>
        <v>NA</v>
      </c>
      <c r="F171" s="190" t="str">
        <f t="shared" ca="1" si="14"/>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$M$4:$AD$4,
                    (M171:AD171),
                    "")),
            1,
            0))
        =0,
    NA(),
    IF(
        Parameters!$D$15=1,
        IF(
            SUM(--(ISNUMBER(IF($M$4:$AD$4=1,(M171:AD171),""))))&gt;0,
            MAX(IF(
                ISNUMBER(M171:AD171),
                IF(
                    M$4:AD$4=1,
                    M171:AD171,
                    ""),
                "")),
            MAX(IF(
                ISNUMBER(M171:AD171),
                IF(
                    M$4:AD$4=2,
                    M171:AD171,
                    ""),
                ""))
        ),
        IF(
            Parameters!$D$16=1,
            IFERROR(
                AVERAGE(IF(
                    ISNUMBER(M171:AD171),
                    IF(
                        M$4:AD$4=1,
                        M171:AD171,
                        ""),
                    "")),
                AVERAGE(IF(
                    ISNUMBER(M171:AD171),
                    IF(
                        M$4:AD$4=2,
                        M171:AD171,
                        ""),
                    ""))
            ),
            IF(
                Parameters!$D$17=1,
                IFERROR(
                    IF(
                        OR(
                            IF(
                                ISNUMBER(M171:AD171),
                                IF(
                                    M$4:AD$4=1,
                                    M171:AD171,
                                    ""),
                                "")
                            =0),
                        0,
                        GEOMEAN(IF(
                            ISNUMBER(M171:AD171),
                            IF(
                                M$4:AD$4=1,
                                M171:AD171,
                                ""),
                            ""))
                    ),
                    IF(
                        OR(IF(
                            ISNUMBER(M171:AD171),
                            IF(
                                M$4:AD$4=2,
                                M171:AD171,
                                ""),
                            "")
                            =0),
                        0,
                        GEOMEAN(IF(
                            ISNUMBER(M171:AD171),
                            IF(
                                M$4:AD$4=2,
                                M171:AD171,
                                ""),
                            "")))
                )
            )
        )
    )
)</f>
        <v>0</v>
      </c>
      <c r="I171" s="191" cm="1">
        <f t="array" ref="I171">IF(
    SUM(IF(
            ISNUMBER(
                IF(
                    $M$5:$AD$5,
                    (M171:AD171),
                    "")),
            1,
            0))
        =0,
    NA(),
    IF(
        Parameters!$D$15=1,
        IF(
            SUM(--(ISNUMBER(IF($M$5:$AD$5=1,(M171:AD171),""))))&gt;0,
            MAX(IF(
                ISNUMBER(M171:AD171),
                IF(
                    M$5:AD$5=1,
                    M171:AD171,
                    ""),
                "")),
            MAX(IF(
                ISNUMBER(M171:AD171),
                IF(
                    M$5:AD$5=2,
                    M171:AD171,
                    ""),
                ""))
        ),
        IF(
            Parameters!$D$16=1,
            IFERROR(
                AVERAGE(IF(
                    ISNUMBER(M171:AD171),
                    IF(
                        M$5:AD$5=1,
                        M171:AD171,
                        ""),
                    "")),
                AVERAGE(IF(
                    ISNUMBER(M171:AD171),
                    IF(
                        M$5:AD$5=2,
                        M171:AD171,
                        ""),
                    ""))
            ),
            IF(
                Parameters!$D$17=1,
                IFERROR(
                    IF(
                        OR(
                            IF(
                                ISNUMBER(M171:AD171),
                                IF(
                                    M$5:AD$5=1,
                                    M171:AD171,
                                    ""),
                                "")
                            =0),
                        0,
                        GEOMEAN(IF(
                            ISNUMBER(M171:AD171),
                            IF(
                                M$5:AD$5=1,
                                M171:AD171,
                                ""),
                            ""))
                    ),
                    IF(
                        OR(IF(
                            ISNUMBER(M171:AD171),
                            IF(
                                M$5:AD$5=2,
                                M171:AD171,
                                ""),
                            "")
                            =0),
                        0,
                        GEOMEAN(IF(
                            ISNUMBER(M171:AD171),
                            IF(
                                M$5:AD$5=2,
                                M171:AD171,
                                ""),
                            "")))
                )
            )
        )
    )
)</f>
        <v>0</v>
      </c>
      <c r="J171" s="242">
        <v>45103</v>
      </c>
      <c r="K171" s="242">
        <v>44860</v>
      </c>
      <c r="L171" s="91" t="s">
        <v>277</v>
      </c>
      <c r="M171" s="192">
        <v>0</v>
      </c>
      <c r="N171" s="192">
        <v>0</v>
      </c>
      <c r="O171" s="192" t="s">
        <v>409</v>
      </c>
      <c r="P171" s="192">
        <v>0</v>
      </c>
      <c r="Q171" s="192" t="s">
        <v>409</v>
      </c>
      <c r="R171" s="192">
        <v>0</v>
      </c>
      <c r="S171" s="192" t="s">
        <v>409</v>
      </c>
      <c r="T171" s="192" t="s">
        <v>409</v>
      </c>
      <c r="U171" s="192">
        <v>40.5</v>
      </c>
      <c r="V171" s="192" t="s">
        <v>409</v>
      </c>
      <c r="W171" s="192" t="s">
        <v>409</v>
      </c>
      <c r="X171" s="192" t="s">
        <v>409</v>
      </c>
      <c r="Y171" s="192">
        <v>0</v>
      </c>
      <c r="Z171" s="192" t="s">
        <v>409</v>
      </c>
      <c r="AA171" s="34"/>
      <c r="AB171" s="34"/>
      <c r="AC171" s="192"/>
      <c r="AD171" s="192"/>
      <c r="AE171" s="192"/>
      <c r="AF171" s="192"/>
      <c r="AG171" s="192"/>
      <c r="AH171" s="192"/>
    </row>
    <row r="172" spans="1:34" x14ac:dyDescent="0.2">
      <c r="A172" s="84">
        <v>165</v>
      </c>
      <c r="B172" s="84" t="str">
        <f ca="1"/>
        <v>Romania</v>
      </c>
      <c r="C172" s="84" t="str">
        <f ca="1"/>
        <v>ROU</v>
      </c>
      <c r="D172" s="219" t="str">
        <f ca="1"/>
        <v>ECS           Europe &amp; Central Asia</v>
      </c>
      <c r="E172" s="219" t="str">
        <f ca="1"/>
        <v>IBRD</v>
      </c>
      <c r="F172" s="190" t="str">
        <f t="shared" ca="1" si="14"/>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$M$4:$AD$4,
                    (M172:AD172),
                    "")),
            1,
            0))
        =0,
    NA(),
    IF(
        Parameters!$D$15=1,
        IF(
            SUM(--(ISNUMBER(IF($M$4:$AD$4=1,(M172:AD172),""))))&gt;0,
            MAX(IF(
                ISNUMBER(M172:AD172),
                IF(
                    M$4:AD$4=1,
                    M172:AD172,
                    ""),
                "")),
            MAX(IF(
                ISNUMBER(M172:AD172),
                IF(
                    M$4:AD$4=2,
                    M172:AD172,
                    ""),
                ""))
        ),
        IF(
            Parameters!$D$16=1,
            IFERROR(
                AVERAGE(IF(
                    ISNUMBER(M172:AD172),
                    IF(
                        M$4:AD$4=1,
                        M172:AD172,
                        ""),
                    "")),
                AVERAGE(IF(
                    ISNUMBER(M172:AD172),
                    IF(
                        M$4:AD$4=2,
                        M172:AD172,
                        ""),
                    ""))
            ),
            IF(
                Parameters!$D$17=1,
                IFERROR(
                    IF(
                        OR(
                            IF(
                                ISNUMBER(M172:AD172),
                                IF(
                                    M$4:AD$4=1,
                                    M172:AD172,
                                    ""),
                                "")
                            =0),
                        0,
                        GEOMEAN(IF(
                            ISNUMBER(M172:AD172),
                            IF(
                                M$4:AD$4=1,
                                M172:AD172,
                                ""),
                            ""))
                    ),
                    IF(
                        OR(IF(
                            ISNUMBER(M172:AD172),
                            IF(
                                M$4:AD$4=2,
                                M172:AD172,
                                ""),
                            "")
                            =0),
                        0,
                        GEOMEAN(IF(
                            ISNUMBER(M172:AD172),
                            IF(
                                M$4:AD$4=2,
                                M172:AD172,
                                ""),
                            "")))
                )
            )
        )
    )
)</f>
        <v>0</v>
      </c>
      <c r="I172" s="191" cm="1">
        <f t="array" ref="I172">IF(
    SUM(IF(
            ISNUMBER(
                IF(
                    $M$5:$AD$5,
                    (M172:AD172),
                    "")),
            1,
            0))
        =0,
    NA(),
    IF(
        Parameters!$D$15=1,
        IF(
            SUM(--(ISNUMBER(IF($M$5:$AD$5=1,(M172:AD172),""))))&gt;0,
            MAX(IF(
                ISNUMBER(M172:AD172),
                IF(
                    M$5:AD$5=1,
                    M172:AD172,
                    ""),
                "")),
            MAX(IF(
                ISNUMBER(M172:AD172),
                IF(
                    M$5:AD$5=2,
                    M172:AD172,
                    ""),
                ""))
        ),
        IF(
            Parameters!$D$16=1,
            IFERROR(
                AVERAGE(IF(
                    ISNUMBER(M172:AD172),
                    IF(
                        M$5:AD$5=1,
                        M172:AD172,
                        ""),
                    "")),
                AVERAGE(IF(
                    ISNUMBER(M172:AD172),
                    IF(
                        M$5:AD$5=2,
                        M172:AD172,
                        ""),
                    ""))
            ),
            IF(
                Parameters!$D$17=1,
                IFERROR(
                    IF(
                        OR(
                            IF(
                                ISNUMBER(M172:AD172),
                                IF(
                                    M$5:AD$5=1,
                                    M172:AD172,
                                    ""),
                                "")
                            =0),
                        0,
                        GEOMEAN(IF(
                            ISNUMBER(M172:AD172),
                            IF(
                                M$5:AD$5=1,
                                M172:AD172,
                                ""),
                            ""))
                    ),
                    IF(
                        OR(IF(
                            ISNUMBER(M172:AD172),
                            IF(
                                M$5:AD$5=2,
                                M172:AD172,
                                ""),
                            "")
                            =0),
                        0,
                        GEOMEAN(IF(
                            ISNUMBER(M172:AD172),
                            IF(
                                M$5:AD$5=2,
                                M172:AD172,
                                ""),
                            "")))
                )
            )
        )
    )
)</f>
        <v>1.78571428571429</v>
      </c>
      <c r="J172" s="242">
        <v>45103</v>
      </c>
      <c r="K172" s="242">
        <v>45142</v>
      </c>
      <c r="L172" s="91" t="s">
        <v>279</v>
      </c>
      <c r="M172" s="192">
        <v>0</v>
      </c>
      <c r="N172" s="192">
        <v>0</v>
      </c>
      <c r="O172" s="192" t="s">
        <v>409</v>
      </c>
      <c r="P172" s="192">
        <v>0</v>
      </c>
      <c r="Q172" s="192" t="s">
        <v>409</v>
      </c>
      <c r="R172" s="192">
        <v>1.78571428571429</v>
      </c>
      <c r="S172" s="192" t="s">
        <v>409</v>
      </c>
      <c r="T172" s="192" t="s">
        <v>409</v>
      </c>
      <c r="U172" s="192">
        <v>53</v>
      </c>
      <c r="V172" s="192" t="s">
        <v>409</v>
      </c>
      <c r="W172" s="192" t="s">
        <v>409</v>
      </c>
      <c r="X172" s="192" t="s">
        <v>409</v>
      </c>
      <c r="Y172" s="192">
        <v>3.5714285714285803E-2</v>
      </c>
      <c r="Z172" s="192" t="s">
        <v>409</v>
      </c>
      <c r="AA172" s="34"/>
      <c r="AB172" s="34"/>
      <c r="AC172" s="192"/>
      <c r="AD172" s="192"/>
      <c r="AE172" s="192"/>
      <c r="AF172" s="192"/>
      <c r="AG172" s="192"/>
      <c r="AH172" s="192"/>
    </row>
    <row r="173" spans="1:34" x14ac:dyDescent="0.2">
      <c r="A173" s="84">
        <v>166</v>
      </c>
      <c r="B173" s="84" t="str">
        <f ca="1"/>
        <v>Russian Federation</v>
      </c>
      <c r="C173" s="84" t="str">
        <f ca="1"/>
        <v>RUS</v>
      </c>
      <c r="D173" s="219" t="str">
        <f ca="1"/>
        <v>ECS           Europe &amp; Central Asia</v>
      </c>
      <c r="E173" s="219" t="str">
        <f ca="1"/>
        <v>IBRD</v>
      </c>
      <c r="F173" s="190" t="str">
        <f t="shared" ca="1" si="14"/>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6.4589562678387598</v>
      </c>
      <c r="H173" s="80" cm="1">
        <f t="array" ref="H173">IF(
    SUM(IF(
            ISNUMBER(
                IF(
                    $M$4:$AD$4,
                    (M173:AD173),
                    "")),
            1,
            0))
        =0,
    NA(),
    IF(
        Parameters!$D$15=1,
        IF(
            SUM(--(ISNUMBER(IF($M$4:$AD$4=1,(M173:AD173),""))))&gt;0,
            MAX(IF(
                ISNUMBER(M173:AD173),
                IF(
                    M$4:AD$4=1,
                    M173:AD173,
                    ""),
                "")),
            MAX(IF(
                ISNUMBER(M173:AD173),
                IF(
                    M$4:AD$4=2,
                    M173:AD173,
                    ""),
                ""))
        ),
        IF(
            Parameters!$D$16=1,
            IFERROR(
                AVERAGE(IF(
                    ISNUMBER(M173:AD173),
                    IF(
                        M$4:AD$4=1,
                        M173:AD173,
                        ""),
                    "")),
                AVERAGE(IF(
                    ISNUMBER(M173:AD173),
                    IF(
                        M$4:AD$4=2,
                        M173:AD173,
                        ""),
                    ""))
            ),
            IF(
                Parameters!$D$17=1,
                IFERROR(
                    IF(
                        OR(
                            IF(
                                ISNUMBER(M173:AD173),
                                IF(
                                    M$4:AD$4=1,
                                    M173:AD173,
                                    ""),
                                "")
                            =0),
                        0,
                        GEOMEAN(IF(
                            ISNUMBER(M173:AD173),
                            IF(
                                M$4:AD$4=1,
                                M173:AD173,
                                ""),
                            ""))
                    ),
                    IF(
                        OR(IF(
                            ISNUMBER(M173:AD173),
                            IF(
                                M$4:AD$4=2,
                                M173:AD173,
                                ""),
                            "")
                            =0),
                        0,
                        GEOMEAN(IF(
                            ISNUMBER(M173:AD173),
                            IF(
                                M$4:AD$4=2,
                                M173:AD173,
                                ""),
                            "")))
                )
            )
        )
    )
)</f>
        <v>4.1718116069853597</v>
      </c>
      <c r="I173" s="191" cm="1">
        <f t="array" ref="I173">IF(
    SUM(IF(
            ISNUMBER(
                IF(
                    $M$5:$AD$5,
                    (M173:AD173),
                    "")),
            1,
            0))
        =0,
    NA(),
    IF(
        Parameters!$D$15=1,
        IF(
            SUM(--(ISNUMBER(IF($M$5:$AD$5=1,(M173:AD173),""))))&gt;0,
            MAX(IF(
                ISNUMBER(M173:AD173),
                IF(
                    M$5:AD$5=1,
                    M173:AD173,
                    ""),
                "")),
            MAX(IF(
                ISNUMBER(M173:AD173),
                IF(
                    M$5:AD$5=2,
                    M173:AD173,
                    ""),
                ""))
        ),
        IF(
            Parameters!$D$16=1,
            IFERROR(
                AVERAGE(IF(
                    ISNUMBER(M173:AD173),
                    IF(
                        M$5:AD$5=1,
                        M173:AD173,
                        ""),
                    "")),
                AVERAGE(IF(
                    ISNUMBER(M173:AD173),
                    IF(
                        M$5:AD$5=2,
                        M173:AD173,
                        ""),
                    ""))
            ),
            IF(
                Parameters!$D$17=1,
                IFERROR(
                    IF(
                        OR(
                            IF(
                                ISNUMBER(M173:AD173),
                                IF(
                                    M$5:AD$5=1,
                                    M173:AD173,
                                    ""),
                                "")
                            =0),
                        0,
                        GEOMEAN(IF(
                            ISNUMBER(M173:AD173),
                            IF(
                                M$5:AD$5=1,
                                M173:AD173,
                                ""),
                            ""))
                    ),
                    IF(
                        OR(IF(
                            ISNUMBER(M173:AD173),
                            IF(
                                M$5:AD$5=2,
                                M173:AD173,
                                ""),
                            "")
                            =0),
                        0,
                        GEOMEAN(IF(
                            ISNUMBER(M173:AD173),
                            IF(
                                M$5:AD$5=2,
                                M173:AD173,
                                ""),
                            "")))
                )
            )
        )
    )
)</f>
        <v>10</v>
      </c>
      <c r="J173" s="242">
        <v>45103</v>
      </c>
      <c r="K173" s="242">
        <v>45188</v>
      </c>
      <c r="L173" s="91" t="s">
        <v>281</v>
      </c>
      <c r="M173" s="192">
        <v>0</v>
      </c>
      <c r="N173" s="192">
        <v>4.1718116069853597</v>
      </c>
      <c r="O173" s="192">
        <v>10</v>
      </c>
      <c r="P173" s="192">
        <v>0</v>
      </c>
      <c r="Q173" s="192" t="s">
        <v>409</v>
      </c>
      <c r="R173" s="192">
        <v>0</v>
      </c>
      <c r="S173" s="192">
        <v>4.0366972477064103</v>
      </c>
      <c r="T173" s="192" t="s">
        <v>409</v>
      </c>
      <c r="U173" s="192">
        <v>80.7</v>
      </c>
      <c r="V173" s="192">
        <v>1.4199116352294701</v>
      </c>
      <c r="W173" s="192" t="s">
        <v>409</v>
      </c>
      <c r="X173" s="192" t="s">
        <v>409</v>
      </c>
      <c r="Y173" s="192">
        <v>0</v>
      </c>
      <c r="Z173" s="192">
        <v>10.091743119266001</v>
      </c>
      <c r="AA173" s="34"/>
      <c r="AB173" s="34"/>
      <c r="AC173" s="192"/>
      <c r="AD173" s="192"/>
      <c r="AE173" s="192"/>
      <c r="AF173" s="192"/>
      <c r="AG173" s="192"/>
      <c r="AH173" s="192"/>
    </row>
    <row r="174" spans="1:34" x14ac:dyDescent="0.2">
      <c r="A174" s="84">
        <v>167</v>
      </c>
      <c r="B174" s="84" t="str">
        <f ca="1"/>
        <v>Rwanda</v>
      </c>
      <c r="C174" s="84" t="str">
        <f ca="1"/>
        <v>RWA</v>
      </c>
      <c r="D174" s="219" t="str">
        <f ca="1"/>
        <v>SSF           Sub-Saharan Africa</v>
      </c>
      <c r="E174" s="219" t="str">
        <f ca="1"/>
        <v>IDA</v>
      </c>
      <c r="F174" s="190" t="str">
        <f t="shared" ca="1" si="14"/>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4.9233087276710119</v>
      </c>
      <c r="H174" s="80" cm="1">
        <f t="array" ref="H174">IF(
    SUM(IF(
            ISNUMBER(
                IF(
                    $M$4:$AD$4,
                    (M174:AD174),
                    "")),
            1,
            0))
        =0,
    NA(),
    IF(
        Parameters!$D$15=1,
        IF(
            SUM(--(ISNUMBER(IF($M$4:$AD$4=1,(M174:AD174),""))))&gt;0,
            MAX(IF(
                ISNUMBER(M174:AD174),
                IF(
                    M$4:AD$4=1,
                    M174:AD174,
                    ""),
                "")),
            MAX(IF(
                ISNUMBER(M174:AD174),
                IF(
                    M$4:AD$4=2,
                    M174:AD174,
                    ""),
                ""))
        ),
        IF(
            Parameters!$D$16=1,
            IFERROR(
                AVERAGE(IF(
                    ISNUMBER(M174:AD174),
                    IF(
                        M$4:AD$4=1,
                        M174:AD174,
                        ""),
                    "")),
                AVERAGE(IF(
                    ISNUMBER(M174:AD174),
                    IF(
                        M$4:AD$4=2,
                        M174:AD174,
                        ""),
                    ""))
            ),
            IF(
                Parameters!$D$17=1,
                IFERROR(
                    IF(
                        OR(
                            IF(
                                ISNUMBER(M174:AD174),
                                IF(
                                    M$4:AD$4=1,
                                    M174:AD174,
                                    ""),
                                "")
                            =0),
                        0,
                        GEOMEAN(IF(
                            ISNUMBER(M174:AD174),
                            IF(
                                M$4:AD$4=1,
                                M174:AD174,
                                ""),
                            ""))
                    ),
                    IF(
                        OR(IF(
                            ISNUMBER(M174:AD174),
                            IF(
                                M$4:AD$4=2,
                                M174:AD174,
                                ""),
                            "")
                            =0),
                        0,
                        GEOMEAN(IF(
                            ISNUMBER(M174:AD174),
                            IF(
                                M$4:AD$4=2,
                                M174:AD174,
                                ""),
                            "")))
                )
            )
        )
    )
)</f>
        <v>4.5246075145528302</v>
      </c>
      <c r="I174" s="191" cm="1">
        <f t="array" ref="I174">IF(
    SUM(IF(
            ISNUMBER(
                IF(
                    $M$5:$AD$5,
                    (M174:AD174),
                    "")),
            1,
            0))
        =0,
    NA(),
    IF(
        Parameters!$D$15=1,
        IF(
            SUM(--(ISNUMBER(IF($M$5:$AD$5=1,(M174:AD174),""))))&gt;0,
            MAX(IF(
                ISNUMBER(M174:AD174),
                IF(
                    M$5:AD$5=1,
                    M174:AD174,
                    ""),
                "")),
            MAX(IF(
                ISNUMBER(M174:AD174),
                IF(
                    M$5:AD$5=2,
                    M174:AD174,
                    ""),
                ""))
        ),
        IF(
            Parameters!$D$16=1,
            IFERROR(
                AVERAGE(IF(
                    ISNUMBER(M174:AD174),
                    IF(
                        M$5:AD$5=1,
                        M174:AD174,
                        ""),
                    "")),
                AVERAGE(IF(
                    ISNUMBER(M174:AD174),
                    IF(
                        M$5:AD$5=2,
                        M174:AD174,
                        ""),
                    ""))
            ),
            IF(
                Parameters!$D$17=1,
                IFERROR(
                    IF(
                        OR(
                            IF(
                                ISNUMBER(M174:AD174),
                                IF(
                                    M$5:AD$5=1,
                                    M174:AD174,
                                    ""),
                                "")
                            =0),
                        0,
                        GEOMEAN(IF(
                            ISNUMBER(M174:AD174),
                            IF(
                                M$5:AD$5=1,
                                M174:AD174,
                                ""),
                            ""))
                    ),
                    IF(
                        OR(IF(
                            ISNUMBER(M174:AD174),
                            IF(
                                M$5:AD$5=2,
                                M174:AD174,
                                ""),
                            "")
                            =0),
                        0,
                        GEOMEAN(IF(
                            ISNUMBER(M174:AD174),
                            IF(
                                M$5:AD$5=2,
                                M174:AD174,
                                ""),
                            "")))
                )
            )
        )
    )
)</f>
        <v>5.3571428571428497</v>
      </c>
      <c r="J174" s="242">
        <v>45103</v>
      </c>
      <c r="K174" s="242">
        <v>45142</v>
      </c>
      <c r="L174" s="91" t="s">
        <v>283</v>
      </c>
      <c r="M174" s="192">
        <v>0</v>
      </c>
      <c r="N174" s="192">
        <v>4.5246075145528302</v>
      </c>
      <c r="O174" s="192" t="s">
        <v>409</v>
      </c>
      <c r="P174" s="192">
        <v>0</v>
      </c>
      <c r="Q174" s="192" t="s">
        <v>409</v>
      </c>
      <c r="R174" s="192">
        <v>5.3571428571428497</v>
      </c>
      <c r="S174" s="192">
        <v>0</v>
      </c>
      <c r="T174" s="192" t="s">
        <v>409</v>
      </c>
      <c r="U174" s="192">
        <v>82.3</v>
      </c>
      <c r="V174" s="192" t="s">
        <v>409</v>
      </c>
      <c r="W174" s="192" t="s">
        <v>409</v>
      </c>
      <c r="X174" s="192" t="s">
        <v>409</v>
      </c>
      <c r="Y174" s="192">
        <v>0.107142857142857</v>
      </c>
      <c r="Z174" s="192">
        <v>-100</v>
      </c>
      <c r="AA174" s="34"/>
      <c r="AB174" s="34"/>
      <c r="AC174" s="192"/>
      <c r="AD174" s="192"/>
      <c r="AE174" s="192"/>
      <c r="AF174" s="192"/>
      <c r="AG174" s="192"/>
      <c r="AH174" s="192"/>
    </row>
    <row r="175" spans="1:34" x14ac:dyDescent="0.2">
      <c r="A175" s="84">
        <v>168</v>
      </c>
      <c r="B175" s="84" t="str">
        <f ca="1"/>
        <v>Saudi Arabia</v>
      </c>
      <c r="C175" s="84" t="str">
        <f ca="1"/>
        <v>SAU</v>
      </c>
      <c r="D175" s="219" t="str">
        <f ca="1"/>
        <v>MEA           Middle East &amp; North Africa</v>
      </c>
      <c r="E175" s="219" t="str">
        <f ca="1"/>
        <v>NA</v>
      </c>
      <c r="F175" s="190" t="str">
        <f t="shared" ca="1" si="14"/>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2.3308918843522233</v>
      </c>
      <c r="H175" s="80" cm="1">
        <f t="array" ref="H175">IF(
    SUM(IF(
            ISNUMBER(
                IF(
                    $M$4:$AD$4,
                    (M175:AD175),
                    "")),
            1,
            0))
        =0,
    NA(),
    IF(
        Parameters!$D$15=1,
        IF(
            SUM(--(ISNUMBER(IF($M$4:$AD$4=1,(M175:AD175),""))))&gt;0,
            MAX(IF(
                ISNUMBER(M175:AD175),
                IF(
                    M$4:AD$4=1,
                    M175:AD175,
                    ""),
                "")),
            MAX(IF(
                ISNUMBER(M175:AD175),
                IF(
                    M$4:AD$4=2,
                    M175:AD175,
                    ""),
                ""))
        ),
        IF(
            Parameters!$D$16=1,
            IFERROR(
                AVERAGE(IF(
                    ISNUMBER(M175:AD175),
                    IF(
                        M$4:AD$4=1,
                        M175:AD175,
                        ""),
                    "")),
                AVERAGE(IF(
                    ISNUMBER(M175:AD175),
                    IF(
                        M$4:AD$4=2,
                        M175:AD175,
                        ""),
                    ""))
            ),
            IF(
                Parameters!$D$17=1,
                IFERROR(
                    IF(
                        OR(
                            IF(
                                ISNUMBER(M175:AD175),
                                IF(
                                    M$4:AD$4=1,
                                    M175:AD175,
                                    ""),
                                "")
                            =0),
                        0,
                        GEOMEAN(IF(
                            ISNUMBER(M175:AD175),
                            IF(
                                M$4:AD$4=1,
                                M175:AD175,
                                ""),
                            ""))
                    ),
                    IF(
                        OR(IF(
                            ISNUMBER(M175:AD175),
                            IF(
                                M$4:AD$4=2,
                                M175:AD175,
                                ""),
                            "")
                            =0),
                        0,
                        GEOMEAN(IF(
                            ISNUMBER(M175:AD175),
                            IF(
                                M$4:AD$4=2,
                                M175:AD175,
                                ""),
                            "")))
                )
            )
        )
    )
)</f>
        <v>0.77615099664843701</v>
      </c>
      <c r="I175" s="191" cm="1">
        <f t="array" ref="I175">IF(
    SUM(IF(
            ISNUMBER(
                IF(
                    $M$5:$AD$5,
                    (M175:AD175),
                    "")),
            1,
            0))
        =0,
    NA(),
    IF(
        Parameters!$D$15=1,
        IF(
            SUM(--(ISNUMBER(IF($M$5:$AD$5=1,(M175:AD175),""))))&gt;0,
            MAX(IF(
                ISNUMBER(M175:AD175),
                IF(
                    M$5:AD$5=1,
                    M175:AD175,
                    ""),
                "")),
            MAX(IF(
                ISNUMBER(M175:AD175),
                IF(
                    M$5:AD$5=2,
                    M175:AD175,
                    ""),
                ""))
        ),
        IF(
            Parameters!$D$16=1,
            IFERROR(
                AVERAGE(IF(
                    ISNUMBER(M175:AD175),
                    IF(
                        M$5:AD$5=1,
                        M175:AD175,
                        ""),
                    "")),
                AVERAGE(IF(
                    ISNUMBER(M175:AD175),
                    IF(
                        M$5:AD$5=2,
                        M175:AD175,
                        ""),
                    ""))
            ),
            IF(
                Parameters!$D$17=1,
                IFERROR(
                    IF(
                        OR(
                            IF(
                                ISNUMBER(M175:AD175),
                                IF(
                                    M$5:AD$5=1,
                                    M175:AD175,
                                    ""),
                                "")
                            =0),
                        0,
                        GEOMEAN(IF(
                            ISNUMBER(M175:AD175),
                            IF(
                                M$5:AD$5=1,
                                M175:AD175,
                                ""),
                            ""))
                    ),
                    IF(
                        OR(IF(
                            ISNUMBER(M175:AD175),
                            IF(
                                M$5:AD$5=2,
                                M175:AD175,
                                ""),
                            "")
                            =0),
                        0,
                        GEOMEAN(IF(
                            ISNUMBER(M175:AD175),
                            IF(
                                M$5:AD$5=2,
                                M175:AD175,
                                ""),
                            "")))
                )
            )
        )
    )
)</f>
        <v>7</v>
      </c>
      <c r="J175" s="242">
        <v>45103</v>
      </c>
      <c r="K175" s="242">
        <v>45203</v>
      </c>
      <c r="L175" s="91" t="s">
        <v>285</v>
      </c>
      <c r="M175" s="192">
        <v>0</v>
      </c>
      <c r="N175" s="192">
        <v>0.77615099664843701</v>
      </c>
      <c r="O175" s="192" t="s">
        <v>409</v>
      </c>
      <c r="P175" s="192">
        <v>0</v>
      </c>
      <c r="Q175" s="192" t="s">
        <v>409</v>
      </c>
      <c r="R175" s="192">
        <v>0</v>
      </c>
      <c r="S175" s="192">
        <v>7</v>
      </c>
      <c r="T175" s="192" t="s">
        <v>409</v>
      </c>
      <c r="U175" s="192">
        <v>65.3</v>
      </c>
      <c r="V175" s="192" t="s">
        <v>409</v>
      </c>
      <c r="W175" s="192" t="s">
        <v>409</v>
      </c>
      <c r="X175" s="192" t="s">
        <v>409</v>
      </c>
      <c r="Y175" s="192">
        <v>0</v>
      </c>
      <c r="Z175" s="192">
        <v>71.428571428571402</v>
      </c>
      <c r="AA175" s="34"/>
      <c r="AB175" s="34"/>
      <c r="AC175" s="192"/>
      <c r="AD175" s="192"/>
      <c r="AE175" s="192"/>
      <c r="AF175" s="192"/>
      <c r="AG175" s="192"/>
      <c r="AH175" s="192"/>
    </row>
    <row r="176" spans="1:34" x14ac:dyDescent="0.2">
      <c r="A176" s="84">
        <v>169</v>
      </c>
      <c r="B176" s="84" t="str">
        <f ca="1"/>
        <v>Sudan</v>
      </c>
      <c r="C176" s="84" t="str">
        <f ca="1"/>
        <v>SDN</v>
      </c>
      <c r="D176" s="219" t="str">
        <f ca="1"/>
        <v>SSF           Sub-Saharan Africa</v>
      </c>
      <c r="E176" s="219" t="str">
        <f ca="1"/>
        <v>IDA</v>
      </c>
      <c r="F176" s="190" t="str">
        <f t="shared" ca="1" si="14"/>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$M$4:$AD$4,
                    (M176:AD176),
                    "")),
            1,
            0))
        =0,
    NA(),
    IF(
        Parameters!$D$15=1,
        IF(
            SUM(--(ISNUMBER(IF($M$4:$AD$4=1,(M176:AD176),""))))&gt;0,
            MAX(IF(
                ISNUMBER(M176:AD176),
                IF(
                    M$4:AD$4=1,
                    M176:AD176,
                    ""),
                "")),
            MAX(IF(
                ISNUMBER(M176:AD176),
                IF(
                    M$4:AD$4=2,
                    M176:AD176,
                    ""),
                ""))
        ),
        IF(
            Parameters!$D$16=1,
            IFERROR(
                AVERAGE(IF(
                    ISNUMBER(M176:AD176),
                    IF(
                        M$4:AD$4=1,
                        M176:AD176,
                        ""),
                    "")),
                AVERAGE(IF(
                    ISNUMBER(M176:AD176),
                    IF(
                        M$4:AD$4=2,
                        M176:AD176,
                        ""),
                    ""))
            ),
            IF(
                Parameters!$D$17=1,
                IFERROR(
                    IF(
                        OR(
                            IF(
                                ISNUMBER(M176:AD176),
                                IF(
                                    M$4:AD$4=1,
                                    M176:AD176,
                                    ""),
                                "")
                            =0),
                        0,
                        GEOMEAN(IF(
                            ISNUMBER(M176:AD176),
                            IF(
                                M$4:AD$4=1,
                                M176:AD176,
                                ""),
                            ""))
                    ),
                    IF(
                        OR(IF(
                            ISNUMBER(M176:AD176),
                            IF(
                                M$4:AD$4=2,
                                M176:AD176,
                                ""),
                            "")
                            =0),
                        0,
                        GEOMEAN(IF(
                            ISNUMBER(M176:AD176),
                            IF(
                                M$4:AD$4=2,
                                M176:AD176,
                                ""),
                            "")))
                )
            )
        )
    )
)</f>
        <v>10</v>
      </c>
      <c r="I176" s="191" cm="1">
        <f t="array" ref="I176">IF(
    SUM(IF(
            ISNUMBER(
                IF(
                    $M$5:$AD$5,
                    (M176:AD176),
                    "")),
            1,
            0))
        =0,
    NA(),
    IF(
        Parameters!$D$15=1,
        IF(
            SUM(--(ISNUMBER(IF($M$5:$AD$5=1,(M176:AD176),""))))&gt;0,
            MAX(IF(
                ISNUMBER(M176:AD176),
                IF(
                    M$5:AD$5=1,
                    M176:AD176,
                    ""),
                "")),
            MAX(IF(
                ISNUMBER(M176:AD176),
                IF(
                    M$5:AD$5=2,
                    M176:AD176,
                    ""),
                ""))
        ),
        IF(
            Parameters!$D$16=1,
            IFERROR(
                AVERAGE(IF(
                    ISNUMBER(M176:AD176),
                    IF(
                        M$5:AD$5=1,
                        M176:AD176,
                        ""),
                    "")),
                AVERAGE(IF(
                    ISNUMBER(M176:AD176),
                    IF(
                        M$5:AD$5=2,
                        M176:AD176,
                        ""),
                    ""))
            ),
            IF(
                Parameters!$D$17=1,
                IFERROR(
                    IF(
                        OR(
                            IF(
                                ISNUMBER(M176:AD176),
                                IF(
                                    M$5:AD$5=1,
                                    M176:AD176,
                                    ""),
                                "")
                            =0),
                        0,
                        GEOMEAN(IF(
                            ISNUMBER(M176:AD176),
                            IF(
                                M$5:AD$5=1,
                                M176:AD176,
                                ""),
                            ""))
                    ),
                    IF(
                        OR(IF(
                            ISNUMBER(M176:AD176),
                            IF(
                                M$5:AD$5=2,
                                M176:AD176,
                                ""),
                            "")
                            =0),
                        0,
                        GEOMEAN(IF(
                            ISNUMBER(M176:AD176),
                            IF(
                                M$5:AD$5=2,
                                M176:AD176,
                                ""),
                            "")))
                )
            )
        )
    )
)</f>
        <v>10</v>
      </c>
      <c r="J176" s="242">
        <v>45145</v>
      </c>
      <c r="K176" s="242">
        <v>45203</v>
      </c>
      <c r="L176" s="91" t="s">
        <v>287</v>
      </c>
      <c r="M176" s="192">
        <v>10</v>
      </c>
      <c r="N176" s="192">
        <v>9.7944963838419401</v>
      </c>
      <c r="O176" s="192">
        <v>10</v>
      </c>
      <c r="P176" s="192">
        <v>10</v>
      </c>
      <c r="Q176" s="192" t="s">
        <v>409</v>
      </c>
      <c r="R176" s="192">
        <v>10</v>
      </c>
      <c r="S176" s="192">
        <v>10</v>
      </c>
      <c r="T176" s="192" t="s">
        <v>622</v>
      </c>
      <c r="U176" s="192">
        <v>106.2</v>
      </c>
      <c r="V176" s="192">
        <v>2.84738089252158</v>
      </c>
      <c r="W176" s="192" t="s">
        <v>870</v>
      </c>
      <c r="X176" s="192" t="s">
        <v>409</v>
      </c>
      <c r="Y176" s="192">
        <v>0.53571428571428603</v>
      </c>
      <c r="Z176" s="192">
        <v>89.363557105492603</v>
      </c>
      <c r="AA176" s="34"/>
      <c r="AB176" s="34"/>
      <c r="AC176" s="192"/>
      <c r="AD176" s="192"/>
      <c r="AE176" s="192"/>
      <c r="AF176" s="192"/>
      <c r="AG176" s="192"/>
      <c r="AH176" s="192"/>
    </row>
    <row r="177" spans="1:34" x14ac:dyDescent="0.2">
      <c r="A177" s="84">
        <v>170</v>
      </c>
      <c r="B177" s="84" t="str">
        <f ca="1"/>
        <v>Senegal</v>
      </c>
      <c r="C177" s="84" t="str">
        <f ca="1"/>
        <v>SEN</v>
      </c>
      <c r="D177" s="219" t="str">
        <f ca="1"/>
        <v>SSF           Sub-Saharan Africa</v>
      </c>
      <c r="E177" s="219" t="str">
        <f ca="1"/>
        <v>IDA</v>
      </c>
      <c r="F177" s="190" t="str">
        <f t="shared" ca="1" si="14"/>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4.6295087627872462</v>
      </c>
      <c r="H177" s="80" cm="1">
        <f t="array" ref="H177">IF(
    SUM(IF(
            ISNUMBER(
                IF(
                    $M$4:$AD$4,
                    (M177:AD177),
                    "")),
            1,
            0))
        =0,
    NA(),
    IF(
        Parameters!$D$15=1,
        IF(
            SUM(--(ISNUMBER(IF($M$4:$AD$4=1,(M177:AD177),""))))&gt;0,
            MAX(IF(
                ISNUMBER(M177:AD177),
                IF(
                    M$4:AD$4=1,
                    M177:AD177,
                    ""),
                "")),
            MAX(IF(
                ISNUMBER(M177:AD177),
                IF(
                    M$4:AD$4=2,
                    M177:AD177,
                    ""),
                ""))
        ),
        IF(
            Parameters!$D$16=1,
            IFERROR(
                AVERAGE(IF(
                    ISNUMBER(M177:AD177),
                    IF(
                        M$4:AD$4=1,
                        M177:AD177,
                        ""),
                    "")),
                AVERAGE(IF(
                    ISNUMBER(M177:AD177),
                    IF(
                        M$4:AD$4=2,
                        M177:AD177,
                        ""),
                    ""))
            ),
            IF(
                Parameters!$D$17=1,
                IFERROR(
                    IF(
                        OR(
                            IF(
                                ISNUMBER(M177:AD177),
                                IF(
                                    M$4:AD$4=1,
                                    M177:AD177,
                                    ""),
                                "")
                            =0),
                        0,
                        GEOMEAN(IF(
                            ISNUMBER(M177:AD177),
                            IF(
                                M$4:AD$4=1,
                                M177:AD177,
                                ""),
                            ""))
                    ),
                    IF(
                        OR(IF(
                            ISNUMBER(M177:AD177),
                            IF(
                                M$4:AD$4=2,
                                M177:AD177,
                                ""),
                            "")
                            =0),
                        0,
                        GEOMEAN(IF(
                            ISNUMBER(M177:AD177),
                            IF(
                                M$4:AD$4=2,
                                M177:AD177,
                                ""),
                            "")))
                )
            )
        )
    )
)</f>
        <v>2.1432351384723898</v>
      </c>
      <c r="I177" s="191" cm="1">
        <f t="array" ref="I177">IF(
    SUM(IF(
            ISNUMBER(
                IF(
                    $M$5:$AD$5,
                    (M177:AD177),
                    "")),
            1,
            0))
        =0,
    NA(),
    IF(
        Parameters!$D$15=1,
        IF(
            SUM(--(ISNUMBER(IF($M$5:$AD$5=1,(M177:AD177),""))))&gt;0,
            MAX(IF(
                ISNUMBER(M177:AD177),
                IF(
                    M$5:AD$5=1,
                    M177:AD177,
                    ""),
                "")),
            MAX(IF(
                ISNUMBER(M177:AD177),
                IF(
                    M$5:AD$5=2,
                    M177:AD177,
                    ""),
                ""))
        ),
        IF(
            Parameters!$D$16=1,
            IFERROR(
                AVERAGE(IF(
                    ISNUMBER(M177:AD177),
                    IF(
                        M$5:AD$5=1,
                        M177:AD177,
                        ""),
                    "")),
                AVERAGE(IF(
                    ISNUMBER(M177:AD177),
                    IF(
                        M$5:AD$5=2,
                        M177:AD177,
                        ""),
                    ""))
            ),
            IF(
                Parameters!$D$17=1,
                IFERROR(
                    IF(
                        OR(
                            IF(
                                ISNUMBER(M177:AD177),
                                IF(
                                    M$5:AD$5=1,
                                    M177:AD177,
                                    ""),
                                "")
                            =0),
                        0,
                        GEOMEAN(IF(
                            ISNUMBER(M177:AD177),
                            IF(
                                M$5:AD$5=1,
                                M177:AD177,
                                ""),
                            ""))
                    ),
                    IF(
                        OR(IF(
                            ISNUMBER(M177:AD177),
                            IF(
                                M$5:AD$5=2,
                                M177:AD177,
                                ""),
                            "")
                            =0),
                        0,
                        GEOMEAN(IF(
                            ISNUMBER(M177:AD177),
                            IF(
                                M$5:AD$5=2,
                                M177:AD177,
                                ""),
                            "")))
                )
            )
        )
    )
)</f>
        <v>10</v>
      </c>
      <c r="J177" s="242">
        <v>45103</v>
      </c>
      <c r="K177" s="242">
        <v>45188</v>
      </c>
      <c r="L177" s="91" t="s">
        <v>289</v>
      </c>
      <c r="M177" s="192">
        <v>0</v>
      </c>
      <c r="N177" s="192">
        <v>2.1432351384723898</v>
      </c>
      <c r="O177" s="192">
        <v>10</v>
      </c>
      <c r="P177" s="192">
        <v>0</v>
      </c>
      <c r="Q177" s="192" t="s">
        <v>409</v>
      </c>
      <c r="R177" s="192">
        <v>0</v>
      </c>
      <c r="S177" s="192">
        <v>5</v>
      </c>
      <c r="T177" s="192" t="s">
        <v>409</v>
      </c>
      <c r="U177" s="192">
        <v>71.5</v>
      </c>
      <c r="V177" s="192">
        <v>1.5315498159965</v>
      </c>
      <c r="W177" s="192" t="s">
        <v>409</v>
      </c>
      <c r="X177" s="192" t="s">
        <v>409</v>
      </c>
      <c r="Y177" s="192">
        <v>0</v>
      </c>
      <c r="Z177" s="192">
        <v>12.5</v>
      </c>
      <c r="AA177" s="34"/>
      <c r="AB177" s="34"/>
      <c r="AC177" s="192"/>
      <c r="AD177" s="192"/>
      <c r="AE177" s="192"/>
      <c r="AF177" s="192"/>
      <c r="AG177" s="192"/>
      <c r="AH177" s="192"/>
    </row>
    <row r="178" spans="1:34" x14ac:dyDescent="0.2">
      <c r="A178" s="84">
        <v>171</v>
      </c>
      <c r="B178" s="84" t="str">
        <f ca="1"/>
        <v>Singapore</v>
      </c>
      <c r="C178" s="84" t="str">
        <f ca="1"/>
        <v>SGP</v>
      </c>
      <c r="D178" s="219" t="str">
        <f ca="1"/>
        <v>EAS           East Asia &amp; Pacific</v>
      </c>
      <c r="E178" s="219" t="str">
        <f ca="1"/>
        <v>NA</v>
      </c>
      <c r="F178" s="190" t="str">
        <f t="shared" ca="1" si="14"/>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$M$4:$AD$4,
                    (M178:AD178),
                    "")),
            1,
            0))
        =0,
    NA(),
    IF(
        Parameters!$D$15=1,
        IF(
            SUM(--(ISNUMBER(IF($M$4:$AD$4=1,(M178:AD178),""))))&gt;0,
            MAX(IF(
                ISNUMBER(M178:AD178),
                IF(
                    M$4:AD$4=1,
                    M178:AD178,
                    ""),
                "")),
            MAX(IF(
                ISNUMBER(M178:AD178),
                IF(
                    M$4:AD$4=2,
                    M178:AD178,
                    ""),
                ""))
        ),
        IF(
            Parameters!$D$16=1,
            IFERROR(
                AVERAGE(IF(
                    ISNUMBER(M178:AD178),
                    IF(
                        M$4:AD$4=1,
                        M178:AD178,
                        ""),
                    "")),
                AVERAGE(IF(
                    ISNUMBER(M178:AD178),
                    IF(
                        M$4:AD$4=2,
                        M178:AD178,
                        ""),
                    ""))
            ),
            IF(
                Parameters!$D$17=1,
                IFERROR(
                    IF(
                        OR(
                            IF(
                                ISNUMBER(M178:AD178),
                                IF(
                                    M$4:AD$4=1,
                                    M178:AD178,
                                    ""),
                                "")
                            =0),
                        0,
                        GEOMEAN(IF(
                            ISNUMBER(M178:AD178),
                            IF(
                                M$4:AD$4=1,
                                M178:AD178,
                                ""),
                            ""))
                    ),
                    IF(
                        OR(IF(
                            ISNUMBER(M178:AD178),
                            IF(
                                M$4:AD$4=2,
                                M178:AD178,
                                ""),
                            "")
                            =0),
                        0,
                        GEOMEAN(IF(
                            ISNUMBER(M178:AD178),
                            IF(
                                M$4:AD$4=2,
                                M178:AD178,
                                ""),
                            "")))
                )
            )
        )
    )
)</f>
        <v>0</v>
      </c>
      <c r="I178" s="191" cm="1">
        <f t="array" ref="I178">IF(
    SUM(IF(
            ISNUMBER(
                IF(
                    $M$5:$AD$5,
                    (M178:AD178),
                    "")),
            1,
            0))
        =0,
    NA(),
    IF(
        Parameters!$D$15=1,
        IF(
            SUM(--(ISNUMBER(IF($M$5:$AD$5=1,(M178:AD178),""))))&gt;0,
            MAX(IF(
                ISNUMBER(M178:AD178),
                IF(
                    M$5:AD$5=1,
                    M178:AD178,
                    ""),
                "")),
            MAX(IF(
                ISNUMBER(M178:AD178),
                IF(
                    M$5:AD$5=2,
                    M178:AD178,
                    ""),
                ""))
        ),
        IF(
            Parameters!$D$16=1,
            IFERROR(
                AVERAGE(IF(
                    ISNUMBER(M178:AD178),
                    IF(
                        M$5:AD$5=1,
                        M178:AD178,
                        ""),
                    "")),
                AVERAGE(IF(
                    ISNUMBER(M178:AD178),
                    IF(
                        M$5:AD$5=2,
                        M178:AD178,
                        ""),
                    ""))
            ),
            IF(
                Parameters!$D$17=1,
                IFERROR(
                    IF(
                        OR(
                            IF(
                                ISNUMBER(M178:AD178),
                                IF(
                                    M$5:AD$5=1,
                                    M178:AD178,
                                    ""),
                                "")
                            =0),
                        0,
                        GEOMEAN(IF(
                            ISNUMBER(M178:AD178),
                            IF(
                                M$5:AD$5=1,
                                M178:AD178,
                                ""),
                            ""))
                    ),
                    IF(
                        OR(IF(
                            ISNUMBER(M178:AD178),
                            IF(
                                M$5:AD$5=2,
                                M178:AD178,
                                ""),
                            "")
                            =0),
                        0,
                        GEOMEAN(IF(
                            ISNUMBER(M178:AD178),
                            IF(
                                M$5:AD$5=2,
                                M178:AD178,
                                ""),
                            "")))
                )
            )
        )
    )
)</f>
        <v>0</v>
      </c>
      <c r="J178" s="242">
        <v>45103</v>
      </c>
      <c r="K178" s="242">
        <v>44860</v>
      </c>
      <c r="L178" s="91" t="s">
        <v>291</v>
      </c>
      <c r="M178" s="192">
        <v>0</v>
      </c>
      <c r="N178" s="192">
        <v>0</v>
      </c>
      <c r="O178" s="192" t="s">
        <v>409</v>
      </c>
      <c r="P178" s="192">
        <v>0</v>
      </c>
      <c r="Q178" s="192" t="s">
        <v>409</v>
      </c>
      <c r="R178" s="192">
        <v>0</v>
      </c>
      <c r="S178" s="192" t="s">
        <v>409</v>
      </c>
      <c r="T178" s="192" t="s">
        <v>409</v>
      </c>
      <c r="U178" s="192">
        <v>25.5</v>
      </c>
      <c r="V178" s="192" t="s">
        <v>409</v>
      </c>
      <c r="W178" s="192" t="s">
        <v>409</v>
      </c>
      <c r="X178" s="192" t="s">
        <v>409</v>
      </c>
      <c r="Y178" s="192">
        <v>0</v>
      </c>
      <c r="Z178" s="192" t="s">
        <v>409</v>
      </c>
      <c r="AA178" s="34"/>
      <c r="AB178" s="34"/>
      <c r="AC178" s="192"/>
      <c r="AD178" s="192"/>
      <c r="AE178" s="192"/>
      <c r="AF178" s="192"/>
      <c r="AG178" s="192"/>
      <c r="AH178" s="192"/>
    </row>
    <row r="179" spans="1:34" x14ac:dyDescent="0.2">
      <c r="A179" s="84">
        <v>172</v>
      </c>
      <c r="B179" s="84" t="str">
        <f ca="1"/>
        <v>Solomon Islands</v>
      </c>
      <c r="C179" s="84" t="str">
        <f ca="1"/>
        <v>SLB</v>
      </c>
      <c r="D179" s="219" t="str">
        <f ca="1"/>
        <v>EAS           East Asia &amp; Pacific</v>
      </c>
      <c r="E179" s="219" t="str">
        <f ca="1"/>
        <v>IDA</v>
      </c>
      <c r="F179" s="190" t="str">
        <f t="shared" ca="1" si="14"/>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$M$4:$AD$4,
                    (M179:AD179),
                    "")),
            1,
            0))
        =0,
    NA(),
    IF(
        Parameters!$D$15=1,
        IF(
            SUM(--(ISNUMBER(IF($M$4:$AD$4=1,(M179:AD179),""))))&gt;0,
            MAX(IF(
                ISNUMBER(M179:AD179),
                IF(
                    M$4:AD$4=1,
                    M179:AD179,
                    ""),
                "")),
            MAX(IF(
                ISNUMBER(M179:AD179),
                IF(
                    M$4:AD$4=2,
                    M179:AD179,
                    ""),
                ""))
        ),
        IF(
            Parameters!$D$16=1,
            IFERROR(
                AVERAGE(IF(
                    ISNUMBER(M179:AD179),
                    IF(
                        M$4:AD$4=1,
                        M179:AD179,
                        ""),
                    "")),
                AVERAGE(IF(
                    ISNUMBER(M179:AD179),
                    IF(
                        M$4:AD$4=2,
                        M179:AD179,
                        ""),
                    ""))
            ),
            IF(
                Parameters!$D$17=1,
                IFERROR(
                    IF(
                        OR(
                            IF(
                                ISNUMBER(M179:AD179),
                                IF(
                                    M$4:AD$4=1,
                                    M179:AD179,
                                    ""),
                                "")
                            =0),
                        0,
                        GEOMEAN(IF(
                            ISNUMBER(M179:AD179),
                            IF(
                                M$4:AD$4=1,
                                M179:AD179,
                                ""),
                            ""))
                    ),
                    IF(
                        OR(IF(
                            ISNUMBER(M179:AD179),
                            IF(
                                M$4:AD$4=2,
                                M179:AD179,
                                ""),
                            "")
                            =0),
                        0,
                        GEOMEAN(IF(
                            ISNUMBER(M179:AD179),
                            IF(
                                M$4:AD$4=2,
                                M179:AD179,
                                ""),
                            "")))
                )
            )
        )
    )
)</f>
        <v>10</v>
      </c>
      <c r="I179" s="191" cm="1">
        <f t="array" ref="I179">IF(
    SUM(IF(
            ISNUMBER(
                IF(
                    $M$5:$AD$5,
                    (M179:AD179),
                    "")),
            1,
            0))
        =0,
    NA(),
    IF(
        Parameters!$D$15=1,
        IF(
            SUM(--(ISNUMBER(IF($M$5:$AD$5=1,(M179:AD179),""))))&gt;0,
            MAX(IF(
                ISNUMBER(M179:AD179),
                IF(
                    M$5:AD$5=1,
                    M179:AD179,
                    ""),
                "")),
            MAX(IF(
                ISNUMBER(M179:AD179),
                IF(
                    M$5:AD$5=2,
                    M179:AD179,
                    ""),
                ""))
        ),
        IF(
            Parameters!$D$16=1,
            IFERROR(
                AVERAGE(IF(
                    ISNUMBER(M179:AD179),
                    IF(
                        M$5:AD$5=1,
                        M179:AD179,
                        ""),
                    "")),
                AVERAGE(IF(
                    ISNUMBER(M179:AD179),
                    IF(
                        M$5:AD$5=2,
                        M179:AD179,
                        ""),
                    ""))
            ),
            IF(
                Parameters!$D$17=1,
                IFERROR(
                    IF(
                        OR(
                            IF(
                                ISNUMBER(M179:AD179),
                                IF(
                                    M$5:AD$5=1,
                                    M179:AD179,
                                    ""),
                                "")
                            =0),
                        0,
                        GEOMEAN(IF(
                            ISNUMBER(M179:AD179),
                            IF(
                                M$5:AD$5=1,
                                M179:AD179,
                                ""),
                            ""))
                    ),
                    IF(
                        OR(IF(
                            ISNUMBER(M179:AD179),
                            IF(
                                M$5:AD$5=2,
                                M179:AD179,
                                ""),
                            "")
                            =0),
                        0,
                        GEOMEAN(IF(
                            ISNUMBER(M179:AD179),
                            IF(
                                M$5:AD$5=2,
                                M179:AD179,
                                ""),
                            "")))
                )
            )
        )
    )
)</f>
        <v>0</v>
      </c>
      <c r="J179" s="242">
        <v>44778</v>
      </c>
      <c r="K179" s="242">
        <v>44753</v>
      </c>
      <c r="L179" s="91" t="s">
        <v>293</v>
      </c>
      <c r="M179" s="192">
        <v>10</v>
      </c>
      <c r="N179" s="192">
        <v>3.9292644205327099</v>
      </c>
      <c r="O179" s="192" t="s">
        <v>409</v>
      </c>
      <c r="P179" s="192">
        <v>0</v>
      </c>
      <c r="Q179" s="192" t="s">
        <v>409</v>
      </c>
      <c r="R179" s="192" t="s">
        <v>409</v>
      </c>
      <c r="S179" s="192">
        <v>0</v>
      </c>
      <c r="T179" s="192" t="s">
        <v>623</v>
      </c>
      <c r="U179" s="192">
        <v>79.599999999999994</v>
      </c>
      <c r="V179" s="192" t="s">
        <v>409</v>
      </c>
      <c r="W179" s="192" t="s">
        <v>409</v>
      </c>
      <c r="X179" s="192" t="s">
        <v>409</v>
      </c>
      <c r="Y179" s="192" t="s">
        <v>409</v>
      </c>
      <c r="Z179" s="192">
        <v>-100</v>
      </c>
      <c r="AA179" s="34"/>
      <c r="AB179" s="34"/>
      <c r="AC179" s="192"/>
      <c r="AD179" s="192"/>
      <c r="AE179" s="192"/>
      <c r="AF179" s="192"/>
      <c r="AG179" s="192"/>
      <c r="AH179" s="192"/>
    </row>
    <row r="180" spans="1:34" x14ac:dyDescent="0.2">
      <c r="A180" s="84">
        <v>173</v>
      </c>
      <c r="B180" s="84" t="str">
        <f ca="1"/>
        <v>Sierra Leone</v>
      </c>
      <c r="C180" s="84" t="str">
        <f ca="1"/>
        <v>SLE</v>
      </c>
      <c r="D180" s="219" t="str">
        <f ca="1"/>
        <v>SSF           Sub-Saharan Africa</v>
      </c>
      <c r="E180" s="219" t="str">
        <f ca="1"/>
        <v>IDA</v>
      </c>
      <c r="F180" s="190" t="str">
        <f t="shared" ca="1" si="14"/>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5.5030099687191951</v>
      </c>
      <c r="H180" s="80" cm="1">
        <f t="array" ref="H180">IF(
    SUM(IF(
            ISNUMBER(
                IF(
                    $M$4:$AD$4,
                    (M180:AD180),
                    "")),
            1,
            0))
        =0,
    NA(),
    IF(
        Parameters!$D$15=1,
        IF(
            SUM(--(ISNUMBER(IF($M$4:$AD$4=1,(M180:AD180),""))))&gt;0,
            MAX(IF(
                ISNUMBER(M180:AD180),
                IF(
                    M$4:AD$4=1,
                    M180:AD180,
                    ""),
                "")),
            MAX(IF(
                ISNUMBER(M180:AD180),
                IF(
                    M$4:AD$4=2,
                    M180:AD180,
                    ""),
                ""))
        ),
        IF(
            Parameters!$D$16=1,
            IFERROR(
                AVERAGE(IF(
                    ISNUMBER(M180:AD180),
                    IF(
                        M$4:AD$4=1,
                        M180:AD180,
                        ""),
                    "")),
                AVERAGE(IF(
                    ISNUMBER(M180:AD180),
                    IF(
                        M$4:AD$4=2,
                        M180:AD180,
                        ""),
                    ""))
            ),
            IF(
                Parameters!$D$17=1,
                IFERROR(
                    IF(
                        OR(
                            IF(
                                ISNUMBER(M180:AD180),
                                IF(
                                    M$4:AD$4=1,
                                    M180:AD180,
                                    ""),
                                "")
                            =0),
                        0,
                        GEOMEAN(IF(
                            ISNUMBER(M180:AD180),
                            IF(
                                M$4:AD$4=1,
                                M180:AD180,
                                ""),
                            ""))
                    ),
                    IF(
                        OR(IF(
                            ISNUMBER(M180:AD180),
                            IF(
                                M$4:AD$4=2,
                                M180:AD180,
                                ""),
                            "")
                            =0),
                        0,
                        GEOMEAN(IF(
                            ISNUMBER(M180:AD180),
                            IF(
                                M$4:AD$4=2,
                                M180:AD180,
                                ""),
                            "")))
                )
            )
        )
    )
)</f>
        <v>4.3261598165461201</v>
      </c>
      <c r="I180" s="191" cm="1">
        <f t="array" ref="I180">IF(
    SUM(IF(
            ISNUMBER(
                IF(
                    $M$5:$AD$5,
                    (M180:AD180),
                    "")),
            1,
            0))
        =0,
    NA(),
    IF(
        Parameters!$D$15=1,
        IF(
            SUM(--(ISNUMBER(IF($M$5:$AD$5=1,(M180:AD180),""))))&gt;0,
            MAX(IF(
                ISNUMBER(M180:AD180),
                IF(
                    M$5:AD$5=1,
                    M180:AD180,
                    ""),
                "")),
            MAX(IF(
                ISNUMBER(M180:AD180),
                IF(
                    M$5:AD$5=2,
                    M180:AD180,
                    ""),
                ""))
        ),
        IF(
            Parameters!$D$16=1,
            IFERROR(
                AVERAGE(IF(
                    ISNUMBER(M180:AD180),
                    IF(
                        M$5:AD$5=1,
                        M180:AD180,
                        ""),
                    "")),
                AVERAGE(IF(
                    ISNUMBER(M180:AD180),
                    IF(
                        M$5:AD$5=2,
                        M180:AD180,
                        ""),
                    ""))
            ),
            IF(
                Parameters!$D$17=1,
                IFERROR(
                    IF(
                        OR(
                            IF(
                                ISNUMBER(M180:AD180),
                                IF(
                                    M$5:AD$5=1,
                                    M180:AD180,
                                    ""),
                                "")
                            =0),
                        0,
                        GEOMEAN(IF(
                            ISNUMBER(M180:AD180),
                            IF(
                                M$5:AD$5=1,
                                M180:AD180,
                                ""),
                            ""))
                    ),
                    IF(
                        OR(IF(
                            ISNUMBER(M180:AD180),
                            IF(
                                M$5:AD$5=2,
                                M180:AD180,
                                ""),
                            "")
                            =0),
                        0,
                        GEOMEAN(IF(
                            ISNUMBER(M180:AD180),
                            IF(
                                M$5:AD$5=2,
                                M180:AD180,
                                ""),
                            "")))
                )
            )
        )
    )
)</f>
        <v>7</v>
      </c>
      <c r="J180" s="242">
        <v>45103</v>
      </c>
      <c r="K180" s="242">
        <v>45201</v>
      </c>
      <c r="L180" s="91" t="s">
        <v>295</v>
      </c>
      <c r="M180" s="192">
        <v>0</v>
      </c>
      <c r="N180" s="192">
        <v>4.3261598165461201</v>
      </c>
      <c r="O180" s="192">
        <v>0</v>
      </c>
      <c r="P180" s="192">
        <v>0</v>
      </c>
      <c r="Q180" s="192" t="s">
        <v>409</v>
      </c>
      <c r="R180" s="192">
        <v>3.5714285714285601</v>
      </c>
      <c r="S180" s="192">
        <v>7</v>
      </c>
      <c r="T180" s="192" t="s">
        <v>409</v>
      </c>
      <c r="U180" s="192">
        <v>81.400000000000006</v>
      </c>
      <c r="V180" s="192">
        <v>-0.36962811625408099</v>
      </c>
      <c r="W180" s="192" t="s">
        <v>409</v>
      </c>
      <c r="X180" s="192" t="s">
        <v>409</v>
      </c>
      <c r="Y180" s="192">
        <v>7.1428571428571397E-2</v>
      </c>
      <c r="Z180" s="192">
        <v>19.999999999999901</v>
      </c>
      <c r="AA180" s="34"/>
      <c r="AB180" s="34"/>
      <c r="AC180" s="192"/>
      <c r="AD180" s="192"/>
      <c r="AE180" s="192"/>
      <c r="AF180" s="192"/>
      <c r="AG180" s="192"/>
      <c r="AH180" s="192"/>
    </row>
    <row r="181" spans="1:34" x14ac:dyDescent="0.2">
      <c r="A181" s="84">
        <v>174</v>
      </c>
      <c r="B181" s="84" t="str">
        <f ca="1"/>
        <v>El Salvador</v>
      </c>
      <c r="C181" s="84" t="str">
        <f ca="1"/>
        <v>SLV</v>
      </c>
      <c r="D181" s="219" t="str">
        <f ca="1"/>
        <v>LCN           Latin America &amp; Caribbean</v>
      </c>
      <c r="E181" s="219" t="str">
        <f ca="1"/>
        <v>IBRD</v>
      </c>
      <c r="F181" s="190" t="str">
        <f t="shared" ca="1" si="14"/>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3.078163427915241</v>
      </c>
      <c r="H181" s="80" cm="1">
        <f t="array" ref="H181">IF(
    SUM(IF(
            ISNUMBER(
                IF(
                    $M$4:$AD$4,
                    (M181:AD181),
                    "")),
            1,
            0))
        =0,
    NA(),
    IF(
        Parameters!$D$15=1,
        IF(
            SUM(--(ISNUMBER(IF($M$4:$AD$4=1,(M181:AD181),""))))&gt;0,
            MAX(IF(
                ISNUMBER(M181:AD181),
                IF(
                    M$4:AD$4=1,
                    M181:AD181,
                    ""),
                "")),
            MAX(IF(
                ISNUMBER(M181:AD181),
                IF(
                    M$4:AD$4=2,
                    M181:AD181,
                    ""),
                ""))
        ),
        IF(
            Parameters!$D$16=1,
            IFERROR(
                AVERAGE(IF(
                    ISNUMBER(M181:AD181),
                    IF(
                        M$4:AD$4=1,
                        M181:AD181,
                        ""),
                    "")),
                AVERAGE(IF(
                    ISNUMBER(M181:AD181),
                    IF(
                        M$4:AD$4=2,
                        M181:AD181,
                        ""),
                    ""))
            ),
            IF(
                Parameters!$D$17=1,
                IFERROR(
                    IF(
                        OR(
                            IF(
                                ISNUMBER(M181:AD181),
                                IF(
                                    M$4:AD$4=1,
                                    M181:AD181,
                                    ""),
                                "")
                            =0),
                        0,
                        GEOMEAN(IF(
                            ISNUMBER(M181:AD181),
                            IF(
                                M$4:AD$4=1,
                                M181:AD181,
                                ""),
                            ""))
                    ),
                    IF(
                        OR(IF(
                            ISNUMBER(M181:AD181),
                            IF(
                                M$4:AD$4=2,
                                M181:AD181,
                                ""),
                            "")
                            =0),
                        0,
                        GEOMEAN(IF(
                            ISNUMBER(M181:AD181),
                            IF(
                                M$4:AD$4=2,
                                M181:AD181,
                                ""),
                            "")))
                )
            )
        )
    )
)</f>
        <v>1.6581407655671101</v>
      </c>
      <c r="I181" s="191" cm="1">
        <f t="array" ref="I181">IF(
    SUM(IF(
            ISNUMBER(
                IF(
                    $M$5:$AD$5,
                    (M181:AD181),
                    "")),
            1,
            0))
        =0,
    NA(),
    IF(
        Parameters!$D$15=1,
        IF(
            SUM(--(ISNUMBER(IF($M$5:$AD$5=1,(M181:AD181),""))))&gt;0,
            MAX(IF(
                ISNUMBER(M181:AD181),
                IF(
                    M$5:AD$5=1,
                    M181:AD181,
                    ""),
                "")),
            MAX(IF(
                ISNUMBER(M181:AD181),
                IF(
                    M$5:AD$5=2,
                    M181:AD181,
                    ""),
                ""))
        ),
        IF(
            Parameters!$D$16=1,
            IFERROR(
                AVERAGE(IF(
                    ISNUMBER(M181:AD181),
                    IF(
                        M$5:AD$5=1,
                        M181:AD181,
                        ""),
                    "")),
                AVERAGE(IF(
                    ISNUMBER(M181:AD181),
                    IF(
                        M$5:AD$5=2,
                        M181:AD181,
                        ""),
                    ""))
            ),
            IF(
                Parameters!$D$17=1,
                IFERROR(
                    IF(
                        OR(
                            IF(
                                ISNUMBER(M181:AD181),
                                IF(
                                    M$5:AD$5=1,
                                    M181:AD181,
                                    ""),
                                "")
                            =0),
                        0,
                        GEOMEAN(IF(
                            ISNUMBER(M181:AD181),
                            IF(
                                M$5:AD$5=1,
                                M181:AD181,
                                ""),
                            ""))
                    ),
                    IF(
                        OR(IF(
                            ISNUMBER(M181:AD181),
                            IF(
                                M$5:AD$5=2,
                                M181:AD181,
                                ""),
                            "")
                            =0),
                        0,
                        GEOMEAN(IF(
                            ISNUMBER(M181:AD181),
                            IF(
                                M$5:AD$5=2,
                                M181:AD181,
                                ""),
                            "")))
                )
            )
        )
    )
)</f>
        <v>5.71428571428571</v>
      </c>
      <c r="J181" s="242">
        <v>45103</v>
      </c>
      <c r="K181" s="242">
        <v>45203</v>
      </c>
      <c r="L181" s="91" t="s">
        <v>297</v>
      </c>
      <c r="M181" s="192">
        <v>0</v>
      </c>
      <c r="N181" s="192">
        <v>1.6581407655671101</v>
      </c>
      <c r="O181" s="192">
        <v>0</v>
      </c>
      <c r="P181" s="192">
        <v>0</v>
      </c>
      <c r="Q181" s="192" t="s">
        <v>409</v>
      </c>
      <c r="R181" s="192">
        <v>0</v>
      </c>
      <c r="S181" s="192">
        <v>5.71428571428571</v>
      </c>
      <c r="T181" s="192" t="s">
        <v>409</v>
      </c>
      <c r="U181" s="192">
        <v>69.3</v>
      </c>
      <c r="V181" s="192">
        <v>-1.4166785335177301</v>
      </c>
      <c r="W181" s="192" t="s">
        <v>409</v>
      </c>
      <c r="X181" s="192" t="s">
        <v>409</v>
      </c>
      <c r="Y181" s="192">
        <v>-0.39285714285714202</v>
      </c>
      <c r="Z181" s="192">
        <v>14.285714285714199</v>
      </c>
      <c r="AA181" s="34"/>
      <c r="AB181" s="34"/>
      <c r="AC181" s="192"/>
      <c r="AD181" s="192"/>
      <c r="AE181" s="192"/>
      <c r="AF181" s="192"/>
      <c r="AG181" s="192"/>
      <c r="AH181" s="192"/>
    </row>
    <row r="182" spans="1:34" x14ac:dyDescent="0.2">
      <c r="A182" s="84">
        <v>175</v>
      </c>
      <c r="B182" s="84" t="str">
        <f ca="1"/>
        <v>San Marino</v>
      </c>
      <c r="C182" s="84" t="str">
        <f ca="1"/>
        <v>SMR</v>
      </c>
      <c r="D182" s="219" t="str">
        <f ca="1"/>
        <v>ECS           Europe &amp; Central Asia</v>
      </c>
      <c r="E182" s="219" t="str">
        <f ca="1"/>
        <v>NA</v>
      </c>
      <c r="F182" s="190" t="str">
        <f t="shared" ca="1" si="14"/>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cm="1">
        <f t="array" ref="H182">IF(
    SUM(IF(
            ISNUMBER(
                IF(
                    $M$4:$AD$4,
                    (M182:AD182),
                    "")),
            1,
            0))
        =0,
    NA(),
    IF(
        Parameters!$D$15=1,
        IF(
            SUM(--(ISNUMBER(IF($M$4:$AD$4=1,(M182:AD182),""))))&gt;0,
            MAX(IF(
                ISNUMBER(M182:AD182),
                IF(
                    M$4:AD$4=1,
                    M182:AD182,
                    ""),
                "")),
            MAX(IF(
                ISNUMBER(M182:AD182),
                IF(
                    M$4:AD$4=2,
                    M182:AD182,
                    ""),
                ""))
        ),
        IF(
            Parameters!$D$16=1,
            IFERROR(
                AVERAGE(IF(
                    ISNUMBER(M182:AD182),
                    IF(
                        M$4:AD$4=1,
                        M182:AD182,
                        ""),
                    "")),
                AVERAGE(IF(
                    ISNUMBER(M182:AD182),
                    IF(
                        M$4:AD$4=2,
                        M182:AD182,
                        ""),
                    ""))
            ),
            IF(
                Parameters!$D$17=1,
                IFERROR(
                    IF(
                        OR(
                            IF(
                                ISNUMBER(M182:AD182),
                                IF(
                                    M$4:AD$4=1,
                                    M182:AD182,
                                    ""),
                                "")
                            =0),
                        0,
                        GEOMEAN(IF(
                            ISNUMBER(M182:AD182),
                            IF(
                                M$4:AD$4=1,
                                M182:AD182,
                                ""),
                            ""))
                    ),
                    IF(
                        OR(IF(
                            ISNUMBER(M182:AD182),
                            IF(
                                M$4:AD$4=2,
                                M182:AD182,
                                ""),
                            "")
                            =0),
                        0,
                        GEOMEAN(IF(
                            ISNUMBER(M182:AD182),
                            IF(
                                M$4:AD$4=2,
                                M182:AD182,
                                ""),
                            "")))
                )
            )
        )
    )
)</f>
        <v>0</v>
      </c>
      <c r="I182" s="191" cm="1">
        <f t="array" ref="I182">IF(
    SUM(IF(
            ISNUMBER(
                IF(
                    $M$5:$AD$5,
                    (M182:AD182),
                    "")),
            1,
            0))
        =0,
    NA(),
    IF(
        Parameters!$D$15=1,
        IF(
            SUM(--(ISNUMBER(IF($M$5:$AD$5=1,(M182:AD182),""))))&gt;0,
            MAX(IF(
                ISNUMBER(M182:AD182),
                IF(
                    M$5:AD$5=1,
                    M182:AD182,
                    ""),
                "")),
            MAX(IF(
                ISNUMBER(M182:AD182),
                IF(
                    M$5:AD$5=2,
                    M182:AD182,
                    ""),
                ""))
        ),
        IF(
            Parameters!$D$16=1,
            IFERROR(
                AVERAGE(IF(
                    ISNUMBER(M182:AD182),
                    IF(
                        M$5:AD$5=1,
                        M182:AD182,
                        ""),
                    "")),
                AVERAGE(IF(
                    ISNUMBER(M182:AD182),
                    IF(
                        M$5:AD$5=2,
                        M182:AD182,
                        ""),
                    ""))
            ),
            IF(
                Parameters!$D$17=1,
                IFERROR(
                    IF(
                        OR(
                            IF(
                                ISNUMBER(M182:AD182),
                                IF(
                                    M$5:AD$5=1,
                                    M182:AD182,
                                    ""),
                                "")
                            =0),
                        0,
                        GEOMEAN(IF(
                            ISNUMBER(M182:AD182),
                            IF(
                                M$5:AD$5=1,
                                M182:AD182,
                                ""),
                            ""))
                    ),
                    IF(
                        OR(IF(
                            ISNUMBER(M182:AD182),
                            IF(
                                M$5:AD$5=2,
                                M182:AD182,
                                ""),
                            "")
                            =0),
                        0,
                        GEOMEAN(IF(
                            ISNUMBER(M182:AD182),
                            IF(
                                M$5:AD$5=2,
                                M182:AD182,
                                ""),
                            "")))
                )
            )
        )
    )
)</f>
        <v>0</v>
      </c>
      <c r="J182" s="242" t="s">
        <v>409</v>
      </c>
      <c r="K182" s="242" t="s">
        <v>409</v>
      </c>
      <c r="L182" s="91" t="s">
        <v>715</v>
      </c>
      <c r="M182" s="192">
        <v>0</v>
      </c>
      <c r="N182" s="192" t="s">
        <v>409</v>
      </c>
      <c r="O182" s="192" t="s">
        <v>409</v>
      </c>
      <c r="P182" s="192">
        <v>0</v>
      </c>
      <c r="Q182" s="192" t="s">
        <v>409</v>
      </c>
      <c r="R182" s="192" t="s">
        <v>409</v>
      </c>
      <c r="S182" s="192" t="s">
        <v>409</v>
      </c>
      <c r="T182" s="192" t="s">
        <v>409</v>
      </c>
      <c r="U182" s="192" t="s">
        <v>409</v>
      </c>
      <c r="V182" s="192" t="s">
        <v>409</v>
      </c>
      <c r="W182" s="192" t="s">
        <v>409</v>
      </c>
      <c r="X182" s="192" t="s">
        <v>409</v>
      </c>
      <c r="Y182" s="192" t="s">
        <v>409</v>
      </c>
      <c r="Z182" s="192" t="s">
        <v>409</v>
      </c>
      <c r="AA182" s="34"/>
      <c r="AB182" s="34"/>
      <c r="AC182" s="192"/>
      <c r="AD182" s="192"/>
      <c r="AE182" s="192"/>
      <c r="AF182" s="192"/>
      <c r="AG182" s="192"/>
      <c r="AH182" s="192"/>
    </row>
    <row r="183" spans="1:34" x14ac:dyDescent="0.2">
      <c r="A183" s="84">
        <v>176</v>
      </c>
      <c r="B183" s="84" t="str">
        <f ca="1"/>
        <v>Somalia</v>
      </c>
      <c r="C183" s="84" t="str">
        <f ca="1"/>
        <v>SOM</v>
      </c>
      <c r="D183" s="219" t="str">
        <f ca="1"/>
        <v>SSF           Sub-Saharan Africa</v>
      </c>
      <c r="E183" s="219" t="str">
        <f ca="1"/>
        <v>IDA</v>
      </c>
      <c r="F183" s="190" t="str">
        <f t="shared" ca="1" si="14"/>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10</v>
      </c>
      <c r="H183" s="80" cm="1">
        <f t="array" ref="H183">IF(
    SUM(IF(
            ISNUMBER(
                IF(
                    $M$4:$AD$4,
                    (M183:AD183),
                    "")),
            1,
            0))
        =0,
    NA(),
    IF(
        Parameters!$D$15=1,
        IF(
            SUM(--(ISNUMBER(IF($M$4:$AD$4=1,(M183:AD183),""))))&gt;0,
            MAX(IF(
                ISNUMBER(M183:AD183),
                IF(
                    M$4:AD$4=1,
                    M183:AD183,
                    ""),
                "")),
            MAX(IF(
                ISNUMBER(M183:AD183),
                IF(
                    M$4:AD$4=2,
                    M183:AD183,
                    ""),
                ""))
        ),
        IF(
            Parameters!$D$16=1,
            IFERROR(
                AVERAGE(IF(
                    ISNUMBER(M183:AD183),
                    IF(
                        M$4:AD$4=1,
                        M183:AD183,
                        ""),
                    "")),
                AVERAGE(IF(
                    ISNUMBER(M183:AD183),
                    IF(
                        M$4:AD$4=2,
                        M183:AD183,
                        ""),
                    ""))
            ),
            IF(
                Parameters!$D$17=1,
                IFERROR(
                    IF(
                        OR(
                            IF(
                                ISNUMBER(M183:AD183),
                                IF(
                                    M$4:AD$4=1,
                                    M183:AD183,
                                    ""),
                                "")
                            =0),
                        0,
                        GEOMEAN(IF(
                            ISNUMBER(M183:AD183),
                            IF(
                                M$4:AD$4=1,
                                M183:AD183,
                                ""),
                            ""))
                    ),
                    IF(
                        OR(IF(
                            ISNUMBER(M183:AD183),
                            IF(
                                M$4:AD$4=2,
                                M183:AD183,
                                ""),
                            "")
                            =0),
                        0,
                        GEOMEAN(IF(
                            ISNUMBER(M183:AD183),
                            IF(
                                M$4:AD$4=2,
                                M183:AD183,
                                ""),
                            "")))
                )
            )
        )
    )
)</f>
        <v>10</v>
      </c>
      <c r="I183" s="191" cm="1">
        <f t="array" ref="I183">IF(
    SUM(IF(
            ISNUMBER(
                IF(
                    $M$5:$AD$5,
                    (M183:AD183),
                    "")),
            1,
            0))
        =0,
    NA(),
    IF(
        Parameters!$D$15=1,
        IF(
            SUM(--(ISNUMBER(IF($M$5:$AD$5=1,(M183:AD183),""))))&gt;0,
            MAX(IF(
                ISNUMBER(M183:AD183),
                IF(
                    M$5:AD$5=1,
                    M183:AD183,
                    ""),
                "")),
            MAX(IF(
                ISNUMBER(M183:AD183),
                IF(
                    M$5:AD$5=2,
                    M183:AD183,
                    ""),
                ""))
        ),
        IF(
            Parameters!$D$16=1,
            IFERROR(
                AVERAGE(IF(
                    ISNUMBER(M183:AD183),
                    IF(
                        M$5:AD$5=1,
                        M183:AD183,
                        ""),
                    "")),
                AVERAGE(IF(
                    ISNUMBER(M183:AD183),
                    IF(
                        M$5:AD$5=2,
                        M183:AD183,
                        ""),
                    ""))
            ),
            IF(
                Parameters!$D$17=1,
                IFERROR(
                    IF(
                        OR(
                            IF(
                                ISNUMBER(M183:AD183),
                                IF(
                                    M$5:AD$5=1,
                                    M183:AD183,
                                    ""),
                                "")
                            =0),
                        0,
                        GEOMEAN(IF(
                            ISNUMBER(M183:AD183),
                            IF(
                                M$5:AD$5=1,
                                M183:AD183,
                                ""),
                            ""))
                    ),
                    IF(
                        OR(IF(
                            ISNUMBER(M183:AD183),
                            IF(
                                M$5:AD$5=2,
                                M183:AD183,
                                ""),
                            "")
                            =0),
                        0,
                        GEOMEAN(IF(
                            ISNUMBER(M183:AD183),
                            IF(
                                M$5:AD$5=2,
                                M183:AD183,
                                ""),
                            "")))
                )
            )
        )
    )
)</f>
        <v>10</v>
      </c>
      <c r="J183" s="242">
        <v>45103</v>
      </c>
      <c r="K183" s="242">
        <v>45188</v>
      </c>
      <c r="L183" s="91" t="s">
        <v>299</v>
      </c>
      <c r="M183" s="192">
        <v>10</v>
      </c>
      <c r="N183" s="192">
        <v>10</v>
      </c>
      <c r="O183" s="192">
        <v>10</v>
      </c>
      <c r="P183" s="192">
        <v>0</v>
      </c>
      <c r="Q183" s="192" t="s">
        <v>409</v>
      </c>
      <c r="R183" s="192">
        <v>0</v>
      </c>
      <c r="S183" s="192">
        <v>5.9367396593673902</v>
      </c>
      <c r="T183" s="192" t="s">
        <v>622</v>
      </c>
      <c r="U183" s="192">
        <v>111.9</v>
      </c>
      <c r="V183" s="192">
        <v>1.3109170919876301</v>
      </c>
      <c r="W183" s="192" t="s">
        <v>409</v>
      </c>
      <c r="X183" s="192" t="s">
        <v>409</v>
      </c>
      <c r="Y183" s="192">
        <v>0</v>
      </c>
      <c r="Z183" s="192">
        <v>14.841849148418399</v>
      </c>
      <c r="AA183" s="34"/>
      <c r="AB183" s="34"/>
      <c r="AC183" s="192"/>
      <c r="AD183" s="192"/>
      <c r="AE183" s="192"/>
      <c r="AF183" s="192"/>
      <c r="AG183" s="192"/>
      <c r="AH183" s="192"/>
    </row>
    <row r="184" spans="1:34" x14ac:dyDescent="0.2">
      <c r="A184" s="84">
        <v>177</v>
      </c>
      <c r="B184" s="84" t="str">
        <f ca="1"/>
        <v>Serbia</v>
      </c>
      <c r="C184" s="84" t="str">
        <f ca="1"/>
        <v>SRB</v>
      </c>
      <c r="D184" s="219" t="str">
        <f ca="1"/>
        <v>ECS           Europe &amp; Central Asia</v>
      </c>
      <c r="E184" s="219" t="str">
        <f ca="1"/>
        <v>IBRD</v>
      </c>
      <c r="F184" s="190" t="str">
        <f t="shared" ca="1" si="14"/>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$M$4:$AD$4,
                    (M184:AD184),
                    "")),
            1,
            0))
        =0,
    NA(),
    IF(
        Parameters!$D$15=1,
        IF(
            SUM(--(ISNUMBER(IF($M$4:$AD$4=1,(M184:AD184),""))))&gt;0,
            MAX(IF(
                ISNUMBER(M184:AD184),
                IF(
                    M$4:AD$4=1,
                    M184:AD184,
                    ""),
                "")),
            MAX(IF(
                ISNUMBER(M184:AD184),
                IF(
                    M$4:AD$4=2,
                    M184:AD184,
                    ""),
                ""))
        ),
        IF(
            Parameters!$D$16=1,
            IFERROR(
                AVERAGE(IF(
                    ISNUMBER(M184:AD184),
                    IF(
                        M$4:AD$4=1,
                        M184:AD184,
                        ""),
                    "")),
                AVERAGE(IF(
                    ISNUMBER(M184:AD184),
                    IF(
                        M$4:AD$4=2,
                        M184:AD184,
                        ""),
                    ""))
            ),
            IF(
                Parameters!$D$17=1,
                IFERROR(
                    IF(
                        OR(
                            IF(
                                ISNUMBER(M184:AD184),
                                IF(
                                    M$4:AD$4=1,
                                    M184:AD184,
                                    ""),
                                "")
                            =0),
                        0,
                        GEOMEAN(IF(
                            ISNUMBER(M184:AD184),
                            IF(
                                M$4:AD$4=1,
                                M184:AD184,
                                ""),
                            ""))
                    ),
                    IF(
                        OR(IF(
                            ISNUMBER(M184:AD184),
                            IF(
                                M$4:AD$4=2,
                                M184:AD184,
                                ""),
                            "")
                            =0),
                        0,
                        GEOMEAN(IF(
                            ISNUMBER(M184:AD184),
                            IF(
                                M$4:AD$4=2,
                                M184:AD184,
                                ""),
                            "")))
                )
            )
        )
    )
)</f>
        <v>1.3494443464455801</v>
      </c>
      <c r="I184" s="191" cm="1">
        <f t="array" ref="I184">IF(
    SUM(IF(
            ISNUMBER(
                IF(
                    $M$5:$AD$5,
                    (M184:AD184),
                    "")),
            1,
            0))
        =0,
    NA(),
    IF(
        Parameters!$D$15=1,
        IF(
            SUM(--(ISNUMBER(IF($M$5:$AD$5=1,(M184:AD184),""))))&gt;0,
            MAX(IF(
                ISNUMBER(M184:AD184),
                IF(
                    M$5:AD$5=1,
                    M184:AD184,
                    ""),
                "")),
            MAX(IF(
                ISNUMBER(M184:AD184),
                IF(
                    M$5:AD$5=2,
                    M184:AD184,
                    ""),
                ""))
        ),
        IF(
            Parameters!$D$16=1,
            IFERROR(
                AVERAGE(IF(
                    ISNUMBER(M184:AD184),
                    IF(
                        M$5:AD$5=1,
                        M184:AD184,
                        ""),
                    "")),
                AVERAGE(IF(
                    ISNUMBER(M184:AD184),
                    IF(
                        M$5:AD$5=2,
                        M184:AD184,
                        ""),
                    ""))
            ),
            IF(
                Parameters!$D$17=1,
                IFERROR(
                    IF(
                        OR(
                            IF(
                                ISNUMBER(M184:AD184),
                                IF(
                                    M$5:AD$5=1,
                                    M184:AD184,
                                    ""),
                                "")
                            =0),
                        0,
                        GEOMEAN(IF(
                            ISNUMBER(M184:AD184),
                            IF(
                                M$5:AD$5=1,
                                M184:AD184,
                                ""),
                            ""))
                    ),
                    IF(
                        OR(IF(
                            ISNUMBER(M184:AD184),
                            IF(
                                M$5:AD$5=2,
                                M184:AD184,
                                ""),
                            "")
                            =0),
                        0,
                        GEOMEAN(IF(
                            ISNUMBER(M184:AD184),
                            IF(
                                M$5:AD$5=2,
                                M184:AD184,
                                ""),
                            "")))
                )
            )
        )
    )
)</f>
        <v>0</v>
      </c>
      <c r="J184" s="242">
        <v>45103</v>
      </c>
      <c r="K184" s="242">
        <v>45142</v>
      </c>
      <c r="L184" s="91" t="s">
        <v>301</v>
      </c>
      <c r="M184" s="192">
        <v>0</v>
      </c>
      <c r="N184" s="192">
        <v>1.3494443464455801</v>
      </c>
      <c r="O184" s="192" t="s">
        <v>409</v>
      </c>
      <c r="P184" s="192">
        <v>0</v>
      </c>
      <c r="Q184" s="192" t="s">
        <v>409</v>
      </c>
      <c r="R184" s="192">
        <v>0</v>
      </c>
      <c r="S184" s="192">
        <v>0</v>
      </c>
      <c r="T184" s="192" t="s">
        <v>409</v>
      </c>
      <c r="U184" s="192">
        <v>67.900000000000006</v>
      </c>
      <c r="V184" s="192" t="s">
        <v>409</v>
      </c>
      <c r="W184" s="192" t="s">
        <v>409</v>
      </c>
      <c r="X184" s="192" t="s">
        <v>409</v>
      </c>
      <c r="Y184" s="192">
        <v>-0.25</v>
      </c>
      <c r="Z184" s="192">
        <v>-100</v>
      </c>
      <c r="AA184" s="34"/>
      <c r="AB184" s="34"/>
      <c r="AC184" s="192"/>
      <c r="AD184" s="192"/>
      <c r="AE184" s="192"/>
      <c r="AF184" s="192"/>
      <c r="AG184" s="192"/>
      <c r="AH184" s="192"/>
    </row>
    <row r="185" spans="1:34" x14ac:dyDescent="0.2">
      <c r="A185" s="84">
        <v>178</v>
      </c>
      <c r="B185" s="84" t="str">
        <f ca="1"/>
        <v>South Sudan</v>
      </c>
      <c r="C185" s="84" t="str">
        <f ca="1"/>
        <v>SSD</v>
      </c>
      <c r="D185" s="219" t="str">
        <f ca="1"/>
        <v>SSF           Sub-Saharan Africa</v>
      </c>
      <c r="E185" s="219" t="str">
        <f ca="1"/>
        <v>IDA</v>
      </c>
      <c r="F185" s="190" t="str">
        <f t="shared" ca="1" si="14"/>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0</v>
      </c>
      <c r="H185" s="80" cm="1">
        <f t="array" ref="H185">IF(
    SUM(IF(
            ISNUMBER(
                IF(
                    $M$4:$AD$4,
                    (M185:AD185),
                    "")),
            1,
            0))
        =0,
    NA(),
    IF(
        Parameters!$D$15=1,
        IF(
            SUM(--(ISNUMBER(IF($M$4:$AD$4=1,(M185:AD185),""))))&gt;0,
            MAX(IF(
                ISNUMBER(M185:AD185),
                IF(
                    M$4:AD$4=1,
                    M185:AD185,
                    ""),
                "")),
            MAX(IF(
                ISNUMBER(M185:AD185),
                IF(
                    M$4:AD$4=2,
                    M185:AD185,
                    ""),
                ""))
        ),
        IF(
            Parameters!$D$16=1,
            IFERROR(
                AVERAGE(IF(
                    ISNUMBER(M185:AD185),
                    IF(
                        M$4:AD$4=1,
                        M185:AD185,
                        ""),
                    "")),
                AVERAGE(IF(
                    ISNUMBER(M185:AD185),
                    IF(
                        M$4:AD$4=2,
                        M185:AD185,
                        ""),
                    ""))
            ),
            IF(
                Parameters!$D$17=1,
                IFERROR(
                    IF(
                        OR(
                            IF(
                                ISNUMBER(M185:AD185),
                                IF(
                                    M$4:AD$4=1,
                                    M185:AD185,
                                    ""),
                                "")
                            =0),
                        0,
                        GEOMEAN(IF(
                            ISNUMBER(M185:AD185),
                            IF(
                                M$4:AD$4=1,
                                M185:AD185,
                                ""),
                            ""))
                    ),
                    IF(
                        OR(IF(
                            ISNUMBER(M185:AD185),
                            IF(
                                M$4:AD$4=2,
                                M185:AD185,
                                ""),
                            "")
                            =0),
                        0,
                        GEOMEAN(IF(
                            ISNUMBER(M185:AD185),
                            IF(
                                M$4:AD$4=2,
                                M185:AD185,
                                ""),
                            "")))
                )
            )
        )
    )
)</f>
        <v>10</v>
      </c>
      <c r="I185" s="191" cm="1">
        <f t="array" ref="I185">IF(
    SUM(IF(
            ISNUMBER(
                IF(
                    $M$5:$AD$5,
                    (M185:AD185),
                    "")),
            1,
            0))
        =0,
    NA(),
    IF(
        Parameters!$D$15=1,
        IF(
            SUM(--(ISNUMBER(IF($M$5:$AD$5=1,(M185:AD185),""))))&gt;0,
            MAX(IF(
                ISNUMBER(M185:AD185),
                IF(
                    M$5:AD$5=1,
                    M185:AD185,
                    ""),
                "")),
            MAX(IF(
                ISNUMBER(M185:AD185),
                IF(
                    M$5:AD$5=2,
                    M185:AD185,
                    ""),
                ""))
        ),
        IF(
            Parameters!$D$16=1,
            IFERROR(
                AVERAGE(IF(
                    ISNUMBER(M185:AD185),
                    IF(
                        M$5:AD$5=1,
                        M185:AD185,
                        ""),
                    "")),
                AVERAGE(IF(
                    ISNUMBER(M185:AD185),
                    IF(
                        M$5:AD$5=2,
                        M185:AD185,
                        ""),
                    ""))
            ),
            IF(
                Parameters!$D$17=1,
                IFERROR(
                    IF(
                        OR(
                            IF(
                                ISNUMBER(M185:AD185),
                                IF(
                                    M$5:AD$5=1,
                                    M185:AD185,
                                    ""),
                                "")
                            =0),
                        0,
                        GEOMEAN(IF(
                            ISNUMBER(M185:AD185),
                            IF(
                                M$5:AD$5=1,
                                M185:AD185,
                                ""),
                            ""))
                    ),
                    IF(
                        OR(IF(
                            ISNUMBER(M185:AD185),
                            IF(
                                M$5:AD$5=2,
                                M185:AD185,
                                ""),
                            "")
                            =0),
                        0,
                        GEOMEAN(IF(
                            ISNUMBER(M185:AD185),
                            IF(
                                M$5:AD$5=2,
                                M185:AD185,
                                ""),
                            "")))
                )
            )
        )
    )
)</f>
        <v>0</v>
      </c>
      <c r="J185" s="242">
        <v>45103</v>
      </c>
      <c r="K185" s="242">
        <v>44753</v>
      </c>
      <c r="L185" s="91" t="s">
        <v>303</v>
      </c>
      <c r="M185" s="192">
        <v>10</v>
      </c>
      <c r="N185" s="192">
        <v>10</v>
      </c>
      <c r="O185" s="192">
        <v>0</v>
      </c>
      <c r="P185" s="192">
        <v>0</v>
      </c>
      <c r="Q185" s="192" t="s">
        <v>409</v>
      </c>
      <c r="R185" s="192" t="s">
        <v>409</v>
      </c>
      <c r="S185" s="192">
        <v>0</v>
      </c>
      <c r="T185" s="192" t="s">
        <v>622</v>
      </c>
      <c r="U185" s="192">
        <v>108.5</v>
      </c>
      <c r="V185" s="192">
        <v>-2.0947882710448602</v>
      </c>
      <c r="W185" s="192" t="s">
        <v>409</v>
      </c>
      <c r="X185" s="192" t="s">
        <v>409</v>
      </c>
      <c r="Y185" s="192" t="s">
        <v>409</v>
      </c>
      <c r="Z185" s="192">
        <v>-42.514970059880199</v>
      </c>
      <c r="AA185" s="34"/>
      <c r="AB185" s="34"/>
      <c r="AC185" s="192"/>
      <c r="AD185" s="192"/>
      <c r="AE185" s="192"/>
      <c r="AF185" s="192"/>
      <c r="AG185" s="192"/>
      <c r="AH185" s="192"/>
    </row>
    <row r="186" spans="1:34" x14ac:dyDescent="0.2">
      <c r="A186" s="84">
        <v>179</v>
      </c>
      <c r="B186" s="84" t="str">
        <f ca="1"/>
        <v>São Tomé and Príncipe</v>
      </c>
      <c r="C186" s="84" t="str">
        <f ca="1"/>
        <v>STP</v>
      </c>
      <c r="D186" s="219" t="str">
        <f ca="1"/>
        <v>SSF           Sub-Saharan Africa</v>
      </c>
      <c r="E186" s="219" t="str">
        <f ca="1"/>
        <v>IDA</v>
      </c>
      <c r="F186" s="190" t="str">
        <f t="shared" ca="1" si="14"/>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10</v>
      </c>
      <c r="H186" s="80" cm="1">
        <f t="array" ref="H186">IF(
    SUM(IF(
            ISNUMBER(
                IF(
                    $M$4:$AD$4,
                    (M186:AD186),
                    "")),
            1,
            0))
        =0,
    NA(),
    IF(
        Parameters!$D$15=1,
        IF(
            SUM(--(ISNUMBER(IF($M$4:$AD$4=1,(M186:AD186),""))))&gt;0,
            MAX(IF(
                ISNUMBER(M186:AD186),
                IF(
                    M$4:AD$4=1,
                    M186:AD186,
                    ""),
                "")),
            MAX(IF(
                ISNUMBER(M186:AD186),
                IF(
                    M$4:AD$4=2,
                    M186:AD186,
                    ""),
                ""))
        ),
        IF(
            Parameters!$D$16=1,
            IFERROR(
                AVERAGE(IF(
                    ISNUMBER(M186:AD186),
                    IF(
                        M$4:AD$4=1,
                        M186:AD186,
                        ""),
                    "")),
                AVERAGE(IF(
                    ISNUMBER(M186:AD186),
                    IF(
                        M$4:AD$4=2,
                        M186:AD186,
                        ""),
                    ""))
            ),
            IF(
                Parameters!$D$17=1,
                IFERROR(
                    IF(
                        OR(
                            IF(
                                ISNUMBER(M186:AD186),
                                IF(
                                    M$4:AD$4=1,
                                    M186:AD186,
                                    ""),
                                "")
                            =0),
                        0,
                        GEOMEAN(IF(
                            ISNUMBER(M186:AD186),
                            IF(
                                M$4:AD$4=1,
                                M186:AD186,
                                ""),
                            ""))
                    ),
                    IF(
                        OR(IF(
                            ISNUMBER(M186:AD186),
                            IF(
                                M$4:AD$4=2,
                                M186:AD186,
                                ""),
                            "")
                            =0),
                        0,
                        GEOMEAN(IF(
                            ISNUMBER(M186:AD186),
                            IF(
                                M$4:AD$4=2,
                                M186:AD186,
                                ""),
                            "")))
                )
            )
        )
    )
)</f>
        <v>10</v>
      </c>
      <c r="I186" s="191" cm="1">
        <f t="array" ref="I186">IF(
    SUM(IF(
            ISNUMBER(
                IF(
                    $M$5:$AD$5,
                    (M186:AD186),
                    "")),
            1,
            0))
        =0,
    NA(),
    IF(
        Parameters!$D$15=1,
        IF(
            SUM(--(ISNUMBER(IF($M$5:$AD$5=1,(M186:AD186),""))))&gt;0,
            MAX(IF(
                ISNUMBER(M186:AD186),
                IF(
                    M$5:AD$5=1,
                    M186:AD186,
                    ""),
                "")),
            MAX(IF(
                ISNUMBER(M186:AD186),
                IF(
                    M$5:AD$5=2,
                    M186:AD186,
                    ""),
                ""))
        ),
        IF(
            Parameters!$D$16=1,
            IFERROR(
                AVERAGE(IF(
                    ISNUMBER(M186:AD186),
                    IF(
                        M$5:AD$5=1,
                        M186:AD186,
                        ""),
                    "")),
                AVERAGE(IF(
                    ISNUMBER(M186:AD186),
                    IF(
                        M$5:AD$5=2,
                        M186:AD186,
                        ""),
                    ""))
            ),
            IF(
                Parameters!$D$17=1,
                IFERROR(
                    IF(
                        OR(
                            IF(
                                ISNUMBER(M186:AD186),
                                IF(
                                    M$5:AD$5=1,
                                    M186:AD186,
                                    ""),
                                "")
                            =0),
                        0,
                        GEOMEAN(IF(
                            ISNUMBER(M186:AD186),
                            IF(
                                M$5:AD$5=1,
                                M186:AD186,
                                ""),
                            ""))
                    ),
                    IF(
                        OR(IF(
                            ISNUMBER(M186:AD186),
                            IF(
                                M$5:AD$5=2,
                                M186:AD186,
                                ""),
                            "")
                            =0),
                        0,
                        GEOMEAN(IF(
                            ISNUMBER(M186:AD186),
                            IF(
                                M$5:AD$5=2,
                                M186:AD186,
                                ""),
                            "")))
                )
            )
        )
    )
)</f>
        <v>10</v>
      </c>
      <c r="J186" s="242">
        <v>45145</v>
      </c>
      <c r="K186" s="242">
        <v>45203</v>
      </c>
      <c r="L186" s="91" t="s">
        <v>304</v>
      </c>
      <c r="M186" s="192">
        <v>10</v>
      </c>
      <c r="N186" s="192">
        <v>1.7463397424589799</v>
      </c>
      <c r="O186" s="192" t="s">
        <v>409</v>
      </c>
      <c r="P186" s="192">
        <v>10</v>
      </c>
      <c r="Q186" s="192" t="s">
        <v>409</v>
      </c>
      <c r="R186" s="192">
        <v>0</v>
      </c>
      <c r="S186" s="192">
        <v>0</v>
      </c>
      <c r="T186" s="192" t="s">
        <v>623</v>
      </c>
      <c r="U186" s="192">
        <v>69.7</v>
      </c>
      <c r="V186" s="192" t="s">
        <v>409</v>
      </c>
      <c r="W186" s="192" t="s">
        <v>777</v>
      </c>
      <c r="X186" s="192" t="s">
        <v>409</v>
      </c>
      <c r="Y186" s="192">
        <v>0</v>
      </c>
      <c r="Z186" s="192">
        <v>-100</v>
      </c>
      <c r="AA186" s="34"/>
      <c r="AB186" s="34"/>
      <c r="AC186" s="192"/>
      <c r="AD186" s="192"/>
      <c r="AE186" s="192"/>
      <c r="AF186" s="192"/>
      <c r="AG186" s="192"/>
      <c r="AH186" s="192"/>
    </row>
    <row r="187" spans="1:34" x14ac:dyDescent="0.2">
      <c r="A187" s="84">
        <v>180</v>
      </c>
      <c r="B187" s="84" t="str">
        <f ca="1"/>
        <v>Suriname</v>
      </c>
      <c r="C187" s="84" t="str">
        <f ca="1"/>
        <v>SUR</v>
      </c>
      <c r="D187" s="219" t="str">
        <f ca="1"/>
        <v>LCN           Latin America &amp; Caribbean</v>
      </c>
      <c r="E187" s="219" t="str">
        <f ca="1"/>
        <v>IBRD</v>
      </c>
      <c r="F187" s="190" t="str">
        <f t="shared" ca="1" si="14"/>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$M$4:$AD$4,
                    (M187:AD187),
                    "")),
            1,
            0))
        =0,
    NA(),
    IF(
        Parameters!$D$15=1,
        IF(
            SUM(--(ISNUMBER(IF($M$4:$AD$4=1,(M187:AD187),""))))&gt;0,
            MAX(IF(
                ISNUMBER(M187:AD187),
                IF(
                    M$4:AD$4=1,
                    M187:AD187,
                    ""),
                "")),
            MAX(IF(
                ISNUMBER(M187:AD187),
                IF(
                    M$4:AD$4=2,
                    M187:AD187,
                    ""),
                ""))
        ),
        IF(
            Parameters!$D$16=1,
            IFERROR(
                AVERAGE(IF(
                    ISNUMBER(M187:AD187),
                    IF(
                        M$4:AD$4=1,
                        M187:AD187,
                        ""),
                    "")),
                AVERAGE(IF(
                    ISNUMBER(M187:AD187),
                    IF(
                        M$4:AD$4=2,
                        M187:AD187,
                        ""),
                    ""))
            ),
            IF(
                Parameters!$D$17=1,
                IFERROR(
                    IF(
                        OR(
                            IF(
                                ISNUMBER(M187:AD187),
                                IF(
                                    M$4:AD$4=1,
                                    M187:AD187,
                                    ""),
                                "")
                            =0),
                        0,
                        GEOMEAN(IF(
                            ISNUMBER(M187:AD187),
                            IF(
                                M$4:AD$4=1,
                                M187:AD187,
                                ""),
                            ""))
                    ),
                    IF(
                        OR(IF(
                            ISNUMBER(M187:AD187),
                            IF(
                                M$4:AD$4=2,
                                M187:AD187,
                                ""),
                            "")
                            =0),
                        0,
                        GEOMEAN(IF(
                            ISNUMBER(M187:AD187),
                            IF(
                                M$4:AD$4=2,
                                M187:AD187,
                                ""),
                            "")))
                )
            )
        )
    )
)</f>
        <v>0</v>
      </c>
      <c r="I187" s="191" cm="1">
        <f t="array" ref="I187">IF(
    SUM(IF(
            ISNUMBER(
                IF(
                    $M$5:$AD$5,
                    (M187:AD187),
                    "")),
            1,
            0))
        =0,
    NA(),
    IF(
        Parameters!$D$15=1,
        IF(
            SUM(--(ISNUMBER(IF($M$5:$AD$5=1,(M187:AD187),""))))&gt;0,
            MAX(IF(
                ISNUMBER(M187:AD187),
                IF(
                    M$5:AD$5=1,
                    M187:AD187,
                    ""),
                "")),
            MAX(IF(
                ISNUMBER(M187:AD187),
                IF(
                    M$5:AD$5=2,
                    M187:AD187,
                    ""),
                ""))
        ),
        IF(
            Parameters!$D$16=1,
            IFERROR(
                AVERAGE(IF(
                    ISNUMBER(M187:AD187),
                    IF(
                        M$5:AD$5=1,
                        M187:AD187,
                        ""),
                    "")),
                AVERAGE(IF(
                    ISNUMBER(M187:AD187),
                    IF(
                        M$5:AD$5=2,
                        M187:AD187,
                        ""),
                    ""))
            ),
            IF(
                Parameters!$D$17=1,
                IFERROR(
                    IF(
                        OR(
                            IF(
                                ISNUMBER(M187:AD187),
                                IF(
                                    M$5:AD$5=1,
                                    M187:AD187,
                                    ""),
                                "")
                            =0),
                        0,
                        GEOMEAN(IF(
                            ISNUMBER(M187:AD187),
                            IF(
                                M$5:AD$5=1,
                                M187:AD187,
                                ""),
                            ""))
                    ),
                    IF(
                        OR(IF(
                            ISNUMBER(M187:AD187),
                            IF(
                                M$5:AD$5=2,
                                M187:AD187,
                                ""),
                            "")
                            =0),
                        0,
                        GEOMEAN(IF(
                            ISNUMBER(M187:AD187),
                            IF(
                                M$5:AD$5=2,
                                M187:AD187,
                                ""),
                            "")))
                )
            )
        )
    )
)</f>
        <v>0</v>
      </c>
      <c r="J187" s="242">
        <v>45103</v>
      </c>
      <c r="K187" s="242">
        <v>45091</v>
      </c>
      <c r="L187" s="91" t="s">
        <v>306</v>
      </c>
      <c r="M187" s="192">
        <v>0</v>
      </c>
      <c r="N187" s="192">
        <v>0</v>
      </c>
      <c r="O187" s="192" t="s">
        <v>409</v>
      </c>
      <c r="P187" s="192">
        <v>0</v>
      </c>
      <c r="Q187" s="192" t="s">
        <v>409</v>
      </c>
      <c r="R187" s="192">
        <v>0</v>
      </c>
      <c r="S187" s="192">
        <v>0</v>
      </c>
      <c r="T187" s="192" t="s">
        <v>409</v>
      </c>
      <c r="U187" s="192">
        <v>59.7</v>
      </c>
      <c r="V187" s="192" t="s">
        <v>409</v>
      </c>
      <c r="W187" s="192" t="s">
        <v>409</v>
      </c>
      <c r="X187" s="192" t="s">
        <v>409</v>
      </c>
      <c r="Y187" s="192">
        <v>0</v>
      </c>
      <c r="Z187" s="192">
        <v>-100</v>
      </c>
      <c r="AA187" s="34"/>
      <c r="AB187" s="34"/>
      <c r="AC187" s="192"/>
      <c r="AD187" s="192"/>
      <c r="AE187" s="192"/>
      <c r="AF187" s="192"/>
      <c r="AG187" s="192"/>
      <c r="AH187" s="192"/>
    </row>
    <row r="188" spans="1:34" x14ac:dyDescent="0.2">
      <c r="A188" s="84">
        <v>181</v>
      </c>
      <c r="B188" s="84" t="str">
        <f ca="1"/>
        <v>Slovak Republic</v>
      </c>
      <c r="C188" s="84" t="str">
        <f ca="1"/>
        <v>SVK</v>
      </c>
      <c r="D188" s="219" t="str">
        <f ca="1"/>
        <v>ECS           Europe &amp; Central Asia</v>
      </c>
      <c r="E188" s="219" t="str">
        <f ca="1"/>
        <v>NA</v>
      </c>
      <c r="F188" s="190" t="str">
        <f t="shared" ca="1" si="14"/>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$M$4:$AD$4,
                    (M188:AD188),
                    "")),
            1,
            0))
        =0,
    NA(),
    IF(
        Parameters!$D$15=1,
        IF(
            SUM(--(ISNUMBER(IF($M$4:$AD$4=1,(M188:AD188),""))))&gt;0,
            MAX(IF(
                ISNUMBER(M188:AD188),
                IF(
                    M$4:AD$4=1,
                    M188:AD188,
                    ""),
                "")),
            MAX(IF(
                ISNUMBER(M188:AD188),
                IF(
                    M$4:AD$4=2,
                    M188:AD188,
                    ""),
                ""))
        ),
        IF(
            Parameters!$D$16=1,
            IFERROR(
                AVERAGE(IF(
                    ISNUMBER(M188:AD188),
                    IF(
                        M$4:AD$4=1,
                        M188:AD188,
                        ""),
                    "")),
                AVERAGE(IF(
                    ISNUMBER(M188:AD188),
                    IF(
                        M$4:AD$4=2,
                        M188:AD188,
                        ""),
                    ""))
            ),
            IF(
                Parameters!$D$17=1,
                IFERROR(
                    IF(
                        OR(
                            IF(
                                ISNUMBER(M188:AD188),
                                IF(
                                    M$4:AD$4=1,
                                    M188:AD188,
                                    ""),
                                "")
                            =0),
                        0,
                        GEOMEAN(IF(
                            ISNUMBER(M188:AD188),
                            IF(
                                M$4:AD$4=1,
                                M188:AD188,
                                ""),
                            ""))
                    ),
                    IF(
                        OR(IF(
                            ISNUMBER(M188:AD188),
                            IF(
                                M$4:AD$4=2,
                                M188:AD188,
                                ""),
                            "")
                            =0),
                        0,
                        GEOMEAN(IF(
                            ISNUMBER(M188:AD188),
                            IF(
                                M$4:AD$4=2,
                                M188:AD188,
                                ""),
                            "")))
                )
            )
        )
    )
)</f>
        <v>0</v>
      </c>
      <c r="I188" s="191" cm="1">
        <f t="array" ref="I188">IF(
    SUM(IF(
            ISNUMBER(
                IF(
                    $M$5:$AD$5,
                    (M188:AD188),
                    "")),
            1,
            0))
        =0,
    NA(),
    IF(
        Parameters!$D$15=1,
        IF(
            SUM(--(ISNUMBER(IF($M$5:$AD$5=1,(M188:AD188),""))))&gt;0,
            MAX(IF(
                ISNUMBER(M188:AD188),
                IF(
                    M$5:AD$5=1,
                    M188:AD188,
                    ""),
                "")),
            MAX(IF(
                ISNUMBER(M188:AD188),
                IF(
                    M$5:AD$5=2,
                    M188:AD188,
                    ""),
                ""))
        ),
        IF(
            Parameters!$D$16=1,
            IFERROR(
                AVERAGE(IF(
                    ISNUMBER(M188:AD188),
                    IF(
                        M$5:AD$5=1,
                        M188:AD188,
                        ""),
                    "")),
                AVERAGE(IF(
                    ISNUMBER(M188:AD188),
                    IF(
                        M$5:AD$5=2,
                        M188:AD188,
                        ""),
                    ""))
            ),
            IF(
                Parameters!$D$17=1,
                IFERROR(
                    IF(
                        OR(
                            IF(
                                ISNUMBER(M188:AD188),
                                IF(
                                    M$5:AD$5=1,
                                    M188:AD188,
                                    ""),
                                "")
                            =0),
                        0,
                        GEOMEAN(IF(
                            ISNUMBER(M188:AD188),
                            IF(
                                M$5:AD$5=1,
                                M188:AD188,
                                ""),
                            ""))
                    ),
                    IF(
                        OR(IF(
                            ISNUMBER(M188:AD188),
                            IF(
                                M$5:AD$5=2,
                                M188:AD188,
                                ""),
                            "")
                            =0),
                        0,
                        GEOMEAN(IF(
                            ISNUMBER(M188:AD188),
                            IF(
                                M$5:AD$5=2,
                                M188:AD188,
                                ""),
                            "")))
                )
            )
        )
    )
)</f>
        <v>0</v>
      </c>
      <c r="J188" s="242">
        <v>45103</v>
      </c>
      <c r="K188" s="242">
        <v>44966</v>
      </c>
      <c r="L188" s="91" t="s">
        <v>307</v>
      </c>
      <c r="M188" s="192">
        <v>0</v>
      </c>
      <c r="N188" s="192">
        <v>0</v>
      </c>
      <c r="O188" s="192" t="s">
        <v>409</v>
      </c>
      <c r="P188" s="192">
        <v>0</v>
      </c>
      <c r="Q188" s="192" t="s">
        <v>409</v>
      </c>
      <c r="R188" s="192">
        <v>0</v>
      </c>
      <c r="S188" s="192" t="s">
        <v>409</v>
      </c>
      <c r="T188" s="192" t="s">
        <v>409</v>
      </c>
      <c r="U188" s="192">
        <v>37.799999999999997</v>
      </c>
      <c r="V188" s="192" t="s">
        <v>409</v>
      </c>
      <c r="W188" s="192" t="s">
        <v>409</v>
      </c>
      <c r="X188" s="192" t="s">
        <v>409</v>
      </c>
      <c r="Y188" s="192">
        <v>0</v>
      </c>
      <c r="Z188" s="192" t="s">
        <v>409</v>
      </c>
      <c r="AA188" s="34"/>
      <c r="AB188" s="34"/>
      <c r="AC188" s="192"/>
      <c r="AD188" s="192"/>
      <c r="AE188" s="192"/>
      <c r="AF188" s="192"/>
      <c r="AG188" s="192"/>
      <c r="AH188" s="192"/>
    </row>
    <row r="189" spans="1:34" x14ac:dyDescent="0.2">
      <c r="A189" s="84">
        <v>182</v>
      </c>
      <c r="B189" s="84" t="str">
        <f ca="1"/>
        <v>Slovenia</v>
      </c>
      <c r="C189" s="84" t="str">
        <f ca="1"/>
        <v>SVN</v>
      </c>
      <c r="D189" s="219" t="str">
        <f ca="1"/>
        <v>ECS           Europe &amp; Central Asia</v>
      </c>
      <c r="E189" s="219" t="str">
        <f ca="1"/>
        <v>NA</v>
      </c>
      <c r="F189" s="190" t="str">
        <f t="shared" ca="1" si="14"/>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$M$4:$AD$4,
                    (M189:AD189),
                    "")),
            1,
            0))
        =0,
    NA(),
    IF(
        Parameters!$D$15=1,
        IF(
            SUM(--(ISNUMBER(IF($M$4:$AD$4=1,(M189:AD189),""))))&gt;0,
            MAX(IF(
                ISNUMBER(M189:AD189),
                IF(
                    M$4:AD$4=1,
                    M189:AD189,
                    ""),
                "")),
            MAX(IF(
                ISNUMBER(M189:AD189),
                IF(
                    M$4:AD$4=2,
                    M189:AD189,
                    ""),
                ""))
        ),
        IF(
            Parameters!$D$16=1,
            IFERROR(
                AVERAGE(IF(
                    ISNUMBER(M189:AD189),
                    IF(
                        M$4:AD$4=1,
                        M189:AD189,
                        ""),
                    "")),
                AVERAGE(IF(
                    ISNUMBER(M189:AD189),
                    IF(
                        M$4:AD$4=2,
                        M189:AD189,
                        ""),
                    ""))
            ),
            IF(
                Parameters!$D$17=1,
                IFERROR(
                    IF(
                        OR(
                            IF(
                                ISNUMBER(M189:AD189),
                                IF(
                                    M$4:AD$4=1,
                                    M189:AD189,
                                    ""),
                                "")
                            =0),
                        0,
                        GEOMEAN(IF(
                            ISNUMBER(M189:AD189),
                            IF(
                                M$4:AD$4=1,
                                M189:AD189,
                                ""),
                            ""))
                    ),
                    IF(
                        OR(IF(
                            ISNUMBER(M189:AD189),
                            IF(
                                M$4:AD$4=2,
                                M189:AD189,
                                ""),
                            "")
                            =0),
                        0,
                        GEOMEAN(IF(
                            ISNUMBER(M189:AD189),
                            IF(
                                M$4:AD$4=2,
                                M189:AD189,
                                ""),
                            "")))
                )
            )
        )
    )
)</f>
        <v>0</v>
      </c>
      <c r="I189" s="191" cm="1">
        <f t="array" ref="I189">IF(
    SUM(IF(
            ISNUMBER(
                IF(
                    $M$5:$AD$5,
                    (M189:AD189),
                    "")),
            1,
            0))
        =0,
    NA(),
    IF(
        Parameters!$D$15=1,
        IF(
            SUM(--(ISNUMBER(IF($M$5:$AD$5=1,(M189:AD189),""))))&gt;0,
            MAX(IF(
                ISNUMBER(M189:AD189),
                IF(
                    M$5:AD$5=1,
                    M189:AD189,
                    ""),
                "")),
            MAX(IF(
                ISNUMBER(M189:AD189),
                IF(
                    M$5:AD$5=2,
                    M189:AD189,
                    ""),
                ""))
        ),
        IF(
            Parameters!$D$16=1,
            IFERROR(
                AVERAGE(IF(
                    ISNUMBER(M189:AD189),
                    IF(
                        M$5:AD$5=1,
                        M189:AD189,
                        ""),
                    "")),
                AVERAGE(IF(
                    ISNUMBER(M189:AD189),
                    IF(
                        M$5:AD$5=2,
                        M189:AD189,
                        ""),
                    ""))
            ),
            IF(
                Parameters!$D$17=1,
                IFERROR(
                    IF(
                        OR(
                            IF(
                                ISNUMBER(M189:AD189),
                                IF(
                                    M$5:AD$5=1,
                                    M189:AD189,
                                    ""),
                                "")
                            =0),
                        0,
                        GEOMEAN(IF(
                            ISNUMBER(M189:AD189),
                            IF(
                                M$5:AD$5=1,
                                M189:AD189,
                                ""),
                            ""))
                    ),
                    IF(
                        OR(IF(
                            ISNUMBER(M189:AD189),
                            IF(
                                M$5:AD$5=2,
                                M189:AD189,
                                ""),
                            "")
                            =0),
                        0,
                        GEOMEAN(IF(
                            ISNUMBER(M189:AD189),
                            IF(
                                M$5:AD$5=2,
                                M189:AD189,
                                ""),
                            "")))
                )
            )
        )
    )
)</f>
        <v>0</v>
      </c>
      <c r="J189" s="242">
        <v>45103</v>
      </c>
      <c r="K189" s="242">
        <v>44753</v>
      </c>
      <c r="L189" s="91" t="s">
        <v>309</v>
      </c>
      <c r="M189" s="192">
        <v>0</v>
      </c>
      <c r="N189" s="192">
        <v>0</v>
      </c>
      <c r="O189" s="192" t="s">
        <v>409</v>
      </c>
      <c r="P189" s="192">
        <v>0</v>
      </c>
      <c r="Q189" s="192" t="s">
        <v>409</v>
      </c>
      <c r="R189" s="192" t="s">
        <v>409</v>
      </c>
      <c r="S189" s="192" t="s">
        <v>409</v>
      </c>
      <c r="T189" s="192" t="s">
        <v>409</v>
      </c>
      <c r="U189" s="192">
        <v>27.3</v>
      </c>
      <c r="V189" s="192" t="s">
        <v>409</v>
      </c>
      <c r="W189" s="192" t="s">
        <v>409</v>
      </c>
      <c r="X189" s="192" t="s">
        <v>409</v>
      </c>
      <c r="Y189" s="192" t="s">
        <v>409</v>
      </c>
      <c r="Z189" s="192" t="s">
        <v>409</v>
      </c>
      <c r="AA189" s="34"/>
      <c r="AB189" s="34"/>
      <c r="AC189" s="192"/>
      <c r="AD189" s="192"/>
      <c r="AE189" s="192"/>
      <c r="AF189" s="192"/>
      <c r="AG189" s="192"/>
      <c r="AH189" s="192"/>
    </row>
    <row r="190" spans="1:34" x14ac:dyDescent="0.2">
      <c r="A190" s="84">
        <v>183</v>
      </c>
      <c r="B190" s="84" t="str">
        <f ca="1"/>
        <v>Sweden</v>
      </c>
      <c r="C190" s="84" t="str">
        <f ca="1"/>
        <v>SWE</v>
      </c>
      <c r="D190" s="219" t="str">
        <f ca="1"/>
        <v>ECS           Europe &amp; Central Asia</v>
      </c>
      <c r="E190" s="219" t="str">
        <f ca="1"/>
        <v>NA</v>
      </c>
      <c r="F190" s="190" t="str">
        <f t="shared" ca="1" si="14"/>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$M$4:$AD$4,
                    (M190:AD190),
                    "")),
            1,
            0))
        =0,
    NA(),
    IF(
        Parameters!$D$15=1,
        IF(
            SUM(--(ISNUMBER(IF($M$4:$AD$4=1,(M190:AD190),""))))&gt;0,
            MAX(IF(
                ISNUMBER(M190:AD190),
                IF(
                    M$4:AD$4=1,
                    M190:AD190,
                    ""),
                "")),
            MAX(IF(
                ISNUMBER(M190:AD190),
                IF(
                    M$4:AD$4=2,
                    M190:AD190,
                    ""),
                ""))
        ),
        IF(
            Parameters!$D$16=1,
            IFERROR(
                AVERAGE(IF(
                    ISNUMBER(M190:AD190),
                    IF(
                        M$4:AD$4=1,
                        M190:AD190,
                        ""),
                    "")),
                AVERAGE(IF(
                    ISNUMBER(M190:AD190),
                    IF(
                        M$4:AD$4=2,
                        M190:AD190,
                        ""),
                    ""))
            ),
            IF(
                Parameters!$D$17=1,
                IFERROR(
                    IF(
                        OR(
                            IF(
                                ISNUMBER(M190:AD190),
                                IF(
                                    M$4:AD$4=1,
                                    M190:AD190,
                                    ""),
                                "")
                            =0),
                        0,
                        GEOMEAN(IF(
                            ISNUMBER(M190:AD190),
                            IF(
                                M$4:AD$4=1,
                                M190:AD190,
                                ""),
                            ""))
                    ),
                    IF(
                        OR(IF(
                            ISNUMBER(M190:AD190),
                            IF(
                                M$4:AD$4=2,
                                M190:AD190,
                                ""),
                            "")
                            =0),
                        0,
                        GEOMEAN(IF(
                            ISNUMBER(M190:AD190),
                            IF(
                                M$4:AD$4=2,
                                M190:AD190,
                                ""),
                            "")))
                )
            )
        )
    )
)</f>
        <v>0</v>
      </c>
      <c r="I190" s="191" cm="1">
        <f t="array" ref="I190">IF(
    SUM(IF(
            ISNUMBER(
                IF(
                    $M$5:$AD$5,
                    (M190:AD190),
                    "")),
            1,
            0))
        =0,
    NA(),
    IF(
        Parameters!$D$15=1,
        IF(
            SUM(--(ISNUMBER(IF($M$5:$AD$5=1,(M190:AD190),""))))&gt;0,
            MAX(IF(
                ISNUMBER(M190:AD190),
                IF(
                    M$5:AD$5=1,
                    M190:AD190,
                    ""),
                "")),
            MAX(IF(
                ISNUMBER(M190:AD190),
                IF(
                    M$5:AD$5=2,
                    M190:AD190,
                    ""),
                ""))
        ),
        IF(
            Parameters!$D$16=1,
            IFERROR(
                AVERAGE(IF(
                    ISNUMBER(M190:AD190),
                    IF(
                        M$5:AD$5=1,
                        M190:AD190,
                        ""),
                    "")),
                AVERAGE(IF(
                    ISNUMBER(M190:AD190),
                    IF(
                        M$5:AD$5=2,
                        M190:AD190,
                        ""),
                    ""))
            ),
            IF(
                Parameters!$D$17=1,
                IFERROR(
                    IF(
                        OR(
                            IF(
                                ISNUMBER(M190:AD190),
                                IF(
                                    M$5:AD$5=1,
                                    M190:AD190,
                                    ""),
                                "")
                            =0),
                        0,
                        GEOMEAN(IF(
                            ISNUMBER(M190:AD190),
                            IF(
                                M$5:AD$5=1,
                                M190:AD190,
                                ""),
                            ""))
                    ),
                    IF(
                        OR(IF(
                            ISNUMBER(M190:AD190),
                            IF(
                                M$5:AD$5=2,
                                M190:AD190,
                                ""),
                            "")
                            =0),
                        0,
                        GEOMEAN(IF(
                            ISNUMBER(M190:AD190),
                            IF(
                                M$5:AD$5=2,
                                M190:AD190,
                                ""),
                            "")))
                )
            )
        )
    )
)</f>
        <v>0</v>
      </c>
      <c r="J190" s="242">
        <v>45103</v>
      </c>
      <c r="K190" s="242">
        <v>44860</v>
      </c>
      <c r="L190" s="91" t="s">
        <v>311</v>
      </c>
      <c r="M190" s="192">
        <v>0</v>
      </c>
      <c r="N190" s="192">
        <v>0</v>
      </c>
      <c r="O190" s="192" t="s">
        <v>409</v>
      </c>
      <c r="P190" s="192">
        <v>0</v>
      </c>
      <c r="Q190" s="192" t="s">
        <v>409</v>
      </c>
      <c r="R190" s="192">
        <v>0</v>
      </c>
      <c r="S190" s="192" t="s">
        <v>409</v>
      </c>
      <c r="T190" s="192" t="s">
        <v>409</v>
      </c>
      <c r="U190" s="192">
        <v>20.6</v>
      </c>
      <c r="V190" s="192" t="s">
        <v>409</v>
      </c>
      <c r="W190" s="192" t="s">
        <v>409</v>
      </c>
      <c r="X190" s="192" t="s">
        <v>409</v>
      </c>
      <c r="Y190" s="192">
        <v>0</v>
      </c>
      <c r="Z190" s="192" t="s">
        <v>409</v>
      </c>
      <c r="AA190" s="34"/>
      <c r="AB190" s="34"/>
      <c r="AC190" s="192"/>
      <c r="AD190" s="192"/>
      <c r="AE190" s="192"/>
      <c r="AF190" s="192"/>
      <c r="AG190" s="192"/>
      <c r="AH190" s="192"/>
    </row>
    <row r="191" spans="1:34" x14ac:dyDescent="0.2">
      <c r="A191" s="84">
        <v>184</v>
      </c>
      <c r="B191" s="84" t="str">
        <f ca="1"/>
        <v>Eswatini</v>
      </c>
      <c r="C191" s="84" t="str">
        <f ca="1"/>
        <v>SWZ</v>
      </c>
      <c r="D191" s="219" t="str">
        <f ca="1"/>
        <v>SSF           Sub-Saharan Africa</v>
      </c>
      <c r="E191" s="219" t="str">
        <f ca="1"/>
        <v>IBRD</v>
      </c>
      <c r="F191" s="190" t="str">
        <f t="shared" ca="1" si="14"/>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$M$4:$AD$4,
                    (M191:AD191),
                    "")),
            1,
            0))
        =0,
    NA(),
    IF(
        Parameters!$D$15=1,
        IF(
            SUM(--(ISNUMBER(IF($M$4:$AD$4=1,(M191:AD191),""))))&gt;0,
            MAX(IF(
                ISNUMBER(M191:AD191),
                IF(
                    M$4:AD$4=1,
                    M191:AD191,
                    ""),
                "")),
            MAX(IF(
                ISNUMBER(M191:AD191),
                IF(
                    M$4:AD$4=2,
                    M191:AD191,
                    ""),
                ""))
        ),
        IF(
            Parameters!$D$16=1,
            IFERROR(
                AVERAGE(IF(
                    ISNUMBER(M191:AD191),
                    IF(
                        M$4:AD$4=1,
                        M191:AD191,
                        ""),
                    "")),
                AVERAGE(IF(
                    ISNUMBER(M191:AD191),
                    IF(
                        M$4:AD$4=2,
                        M191:AD191,
                        ""),
                    ""))
            ),
            IF(
                Parameters!$D$17=1,
                IFERROR(
                    IF(
                        OR(
                            IF(
                                ISNUMBER(M191:AD191),
                                IF(
                                    M$4:AD$4=1,
                                    M191:AD191,
                                    ""),
                                "")
                            =0),
                        0,
                        GEOMEAN(IF(
                            ISNUMBER(M191:AD191),
                            IF(
                                M$4:AD$4=1,
                                M191:AD191,
                                ""),
                            ""))
                    ),
                    IF(
                        OR(IF(
                            ISNUMBER(M191:AD191),
                            IF(
                                M$4:AD$4=2,
                                M191:AD191,
                                ""),
                            "")
                            =0),
                        0,
                        GEOMEAN(IF(
                            ISNUMBER(M191:AD191),
                            IF(
                                M$4:AD$4=2,
                                M191:AD191,
                                ""),
                            "")))
                )
            )
        )
    )
)</f>
        <v>3.8190156994178799</v>
      </c>
      <c r="I191" s="191" cm="1">
        <f t="array" ref="I191">IF(
    SUM(IF(
            ISNUMBER(
                IF(
                    $M$5:$AD$5,
                    (M191:AD191),
                    "")),
            1,
            0))
        =0,
    NA(),
    IF(
        Parameters!$D$15=1,
        IF(
            SUM(--(ISNUMBER(IF($M$5:$AD$5=1,(M191:AD191),""))))&gt;0,
            MAX(IF(
                ISNUMBER(M191:AD191),
                IF(
                    M$5:AD$5=1,
                    M191:AD191,
                    ""),
                "")),
            MAX(IF(
                ISNUMBER(M191:AD191),
                IF(
                    M$5:AD$5=2,
                    M191:AD191,
                    ""),
                ""))
        ),
        IF(
            Parameters!$D$16=1,
            IFERROR(
                AVERAGE(IF(
                    ISNUMBER(M191:AD191),
                    IF(
                        M$5:AD$5=1,
                        M191:AD191,
                        ""),
                    "")),
                AVERAGE(IF(
                    ISNUMBER(M191:AD191),
                    IF(
                        M$5:AD$5=2,
                        M191:AD191,
                        ""),
                    ""))
            ),
            IF(
                Parameters!$D$17=1,
                IFERROR(
                    IF(
                        OR(
                            IF(
                                ISNUMBER(M191:AD191),
                                IF(
                                    M$5:AD$5=1,
                                    M191:AD191,
                                    ""),
                                "")
                            =0),
                        0,
                        GEOMEAN(IF(
                            ISNUMBER(M191:AD191),
                            IF(
                                M$5:AD$5=1,
                                M191:AD191,
                                ""),
                            ""))
                    ),
                    IF(
                        OR(IF(
                            ISNUMBER(M191:AD191),
                            IF(
                                M$5:AD$5=2,
                                M191:AD191,
                                ""),
                            "")
                            =0),
                        0,
                        GEOMEAN(IF(
                            ISNUMBER(M191:AD191),
                            IF(
                                M$5:AD$5=2,
                                M191:AD191,
                                ""),
                            "")))
                )
            )
        )
    )
)</f>
        <v>0</v>
      </c>
      <c r="J191" s="242">
        <v>45103</v>
      </c>
      <c r="K191" s="242">
        <v>45203</v>
      </c>
      <c r="L191" s="91" t="s">
        <v>313</v>
      </c>
      <c r="M191" s="192">
        <v>0</v>
      </c>
      <c r="N191" s="192">
        <v>3.8190156994178799</v>
      </c>
      <c r="O191" s="192" t="s">
        <v>409</v>
      </c>
      <c r="P191" s="192">
        <v>0</v>
      </c>
      <c r="Q191" s="192" t="s">
        <v>409</v>
      </c>
      <c r="R191" s="192">
        <v>0</v>
      </c>
      <c r="S191" s="192">
        <v>0</v>
      </c>
      <c r="T191" s="192" t="s">
        <v>409</v>
      </c>
      <c r="U191" s="192">
        <v>79.099999999999994</v>
      </c>
      <c r="V191" s="192" t="s">
        <v>409</v>
      </c>
      <c r="W191" s="192" t="s">
        <v>409</v>
      </c>
      <c r="X191" s="192" t="s">
        <v>409</v>
      </c>
      <c r="Y191" s="192">
        <v>0</v>
      </c>
      <c r="Z191" s="192">
        <v>-63.636363636363598</v>
      </c>
      <c r="AA191" s="34"/>
      <c r="AB191" s="34"/>
      <c r="AC191" s="192"/>
      <c r="AD191" s="192"/>
      <c r="AE191" s="192"/>
      <c r="AF191" s="192"/>
      <c r="AG191" s="192"/>
      <c r="AH191" s="192"/>
    </row>
    <row r="192" spans="1:34" x14ac:dyDescent="0.2">
      <c r="A192" s="84">
        <v>185</v>
      </c>
      <c r="B192" s="84" t="str">
        <f ca="1"/>
        <v>Sint Maarten (Dutch part)</v>
      </c>
      <c r="C192" s="84" t="str">
        <f ca="1"/>
        <v>SXM</v>
      </c>
      <c r="D192" s="219" t="str">
        <f ca="1"/>
        <v>LCN           Latin America &amp; Caribbean</v>
      </c>
      <c r="E192" s="219" t="str">
        <f ca="1"/>
        <v>NA</v>
      </c>
      <c r="F192" s="190" t="str">
        <f t="shared" ca="1" si="14"/>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cm="1">
        <f t="array" ref="H192">IF(
    SUM(IF(
            ISNUMBER(
                IF(
                    $M$4:$AD$4,
                    (M192:AD192),
                    "")),
            1,
            0))
        =0,
    NA(),
    IF(
        Parameters!$D$15=1,
        IF(
            SUM(--(ISNUMBER(IF($M$4:$AD$4=1,(M192:AD192),""))))&gt;0,
            MAX(IF(
                ISNUMBER(M192:AD192),
                IF(
                    M$4:AD$4=1,
                    M192:AD192,
                    ""),
                "")),
            MAX(IF(
                ISNUMBER(M192:AD192),
                IF(
                    M$4:AD$4=2,
                    M192:AD192,
                    ""),
                ""))
        ),
        IF(
            Parameters!$D$16=1,
            IFERROR(
                AVERAGE(IF(
                    ISNUMBER(M192:AD192),
                    IF(
                        M$4:AD$4=1,
                        M192:AD192,
                        ""),
                    "")),
                AVERAGE(IF(
                    ISNUMBER(M192:AD192),
                    IF(
                        M$4:AD$4=2,
                        M192:AD192,
                        ""),
                    ""))
            ),
            IF(
                Parameters!$D$17=1,
                IFERROR(
                    IF(
                        OR(
                            IF(
                                ISNUMBER(M192:AD192),
                                IF(
                                    M$4:AD$4=1,
                                    M192:AD192,
                                    ""),
                                "")
                            =0),
                        0,
                        GEOMEAN(IF(
                            ISNUMBER(M192:AD192),
                            IF(
                                M$4:AD$4=1,
                                M192:AD192,
                                ""),
                            ""))
                    ),
                    IF(
                        OR(IF(
                            ISNUMBER(M192:AD192),
                            IF(
                                M$4:AD$4=2,
                                M192:AD192,
                                ""),
                            "")
                            =0),
                        0,
                        GEOMEAN(IF(
                            ISNUMBER(M192:AD192),
                            IF(
                                M$4:AD$4=2,
                                M192:AD192,
                                ""),
                            "")))
                )
            )
        )
    )
)</f>
        <v>0</v>
      </c>
      <c r="I192" s="191" cm="1">
        <f t="array" ref="I192">IF(
    SUM(IF(
            ISNUMBER(
                IF(
                    $M$5:$AD$5,
                    (M192:AD192),
                    "")),
            1,
            0))
        =0,
    NA(),
    IF(
        Parameters!$D$15=1,
        IF(
            SUM(--(ISNUMBER(IF($M$5:$AD$5=1,(M192:AD192),""))))&gt;0,
            MAX(IF(
                ISNUMBER(M192:AD192),
                IF(
                    M$5:AD$5=1,
                    M192:AD192,
                    ""),
                "")),
            MAX(IF(
                ISNUMBER(M192:AD192),
                IF(
                    M$5:AD$5=2,
                    M192:AD192,
                    ""),
                ""))
        ),
        IF(
            Parameters!$D$16=1,
            IFERROR(
                AVERAGE(IF(
                    ISNUMBER(M192:AD192),
                    IF(
                        M$5:AD$5=1,
                        M192:AD192,
                        ""),
                    "")),
                AVERAGE(IF(
                    ISNUMBER(M192:AD192),
                    IF(
                        M$5:AD$5=2,
                        M192:AD192,
                        ""),
                    ""))
            ),
            IF(
                Parameters!$D$17=1,
                IFERROR(
                    IF(
                        OR(
                            IF(
                                ISNUMBER(M192:AD192),
                                IF(
                                    M$5:AD$5=1,
                                    M192:AD192,
                                    ""),
                                "")
                            =0),
                        0,
                        GEOMEAN(IF(
                            ISNUMBER(M192:AD192),
                            IF(
                                M$5:AD$5=1,
                                M192:AD192,
                                ""),
                            ""))
                    ),
                    IF(
                        OR(IF(
                            ISNUMBER(M192:AD192),
                            IF(
                                M$5:AD$5=2,
                                M192:AD192,
                                ""),
                            "")
                            =0),
                        0,
                        GEOMEAN(IF(
                            ISNUMBER(M192:AD192),
                            IF(
                                M$5:AD$5=2,
                                M192:AD192,
                                ""),
                            "")))
                )
            )
        )
    )
)</f>
        <v>0</v>
      </c>
      <c r="J192" s="242" t="s">
        <v>409</v>
      </c>
      <c r="K192" s="242" t="s">
        <v>409</v>
      </c>
      <c r="L192" s="91" t="s">
        <v>716</v>
      </c>
      <c r="M192" s="192">
        <v>0</v>
      </c>
      <c r="N192" s="192" t="s">
        <v>409</v>
      </c>
      <c r="O192" s="192" t="s">
        <v>409</v>
      </c>
      <c r="P192" s="192">
        <v>0</v>
      </c>
      <c r="Q192" s="192" t="s">
        <v>409</v>
      </c>
      <c r="R192" s="192" t="s">
        <v>409</v>
      </c>
      <c r="S192" s="192" t="s">
        <v>409</v>
      </c>
      <c r="T192" s="192" t="s">
        <v>409</v>
      </c>
      <c r="U192" s="192" t="s">
        <v>409</v>
      </c>
      <c r="V192" s="192" t="s">
        <v>409</v>
      </c>
      <c r="W192" s="192" t="s">
        <v>409</v>
      </c>
      <c r="X192" s="192" t="s">
        <v>409</v>
      </c>
      <c r="Y192" s="192" t="s">
        <v>409</v>
      </c>
      <c r="Z192" s="192" t="s">
        <v>409</v>
      </c>
      <c r="AA192" s="34"/>
      <c r="AB192" s="34"/>
      <c r="AC192" s="192"/>
      <c r="AD192" s="192"/>
      <c r="AE192" s="192"/>
      <c r="AF192" s="192"/>
      <c r="AG192" s="192"/>
      <c r="AH192" s="192"/>
    </row>
    <row r="193" spans="1:44" x14ac:dyDescent="0.2">
      <c r="A193" s="84">
        <v>186</v>
      </c>
      <c r="B193" s="84" t="str">
        <f ca="1"/>
        <v>Seychelles</v>
      </c>
      <c r="C193" s="84" t="str">
        <f ca="1"/>
        <v>SYC</v>
      </c>
      <c r="D193" s="219" t="str">
        <f ca="1"/>
        <v>SSF           Sub-Saharan Africa</v>
      </c>
      <c r="E193" s="219" t="str">
        <f ca="1"/>
        <v>IBRD</v>
      </c>
      <c r="F193" s="190" t="str">
        <f t="shared" ca="1" si="14"/>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$M$4:$AD$4,
                    (M193:AD193),
                    "")),
            1,
            0))
        =0,
    NA(),
    IF(
        Parameters!$D$15=1,
        IF(
            SUM(--(ISNUMBER(IF($M$4:$AD$4=1,(M193:AD193),""))))&gt;0,
            MAX(IF(
                ISNUMBER(M193:AD193),
                IF(
                    M$4:AD$4=1,
                    M193:AD193,
                    ""),
                "")),
            MAX(IF(
                ISNUMBER(M193:AD193),
                IF(
                    M$4:AD$4=2,
                    M193:AD193,
                    ""),
                ""))
        ),
        IF(
            Parameters!$D$16=1,
            IFERROR(
                AVERAGE(IF(
                    ISNUMBER(M193:AD193),
                    IF(
                        M$4:AD$4=1,
                        M193:AD193,
                        ""),
                    "")),
                AVERAGE(IF(
                    ISNUMBER(M193:AD193),
                    IF(
                        M$4:AD$4=2,
                        M193:AD193,
                        ""),
                    ""))
            ),
            IF(
                Parameters!$D$17=1,
                IFERROR(
                    IF(
                        OR(
                            IF(
                                ISNUMBER(M193:AD193),
                                IF(
                                    M$4:AD$4=1,
                                    M193:AD193,
                                    ""),
                                "")
                            =0),
                        0,
                        GEOMEAN(IF(
                            ISNUMBER(M193:AD193),
                            IF(
                                M$4:AD$4=1,
                                M193:AD193,
                                ""),
                            ""))
                    ),
                    IF(
                        OR(IF(
                            ISNUMBER(M193:AD193),
                            IF(
                                M$4:AD$4=2,
                                M193:AD193,
                                ""),
                            "")
                            =0),
                        0,
                        GEOMEAN(IF(
                            ISNUMBER(M193:AD193),
                            IF(
                                M$4:AD$4=2,
                                M193:AD193,
                                ""),
                            "")))
                )
            )
        )
    )
)</f>
        <v>0</v>
      </c>
      <c r="I193" s="191" cm="1">
        <f t="array" ref="I193">IF(
    SUM(IF(
            ISNUMBER(
                IF(
                    $M$5:$AD$5,
                    (M193:AD193),
                    "")),
            1,
            0))
        =0,
    NA(),
    IF(
        Parameters!$D$15=1,
        IF(
            SUM(--(ISNUMBER(IF($M$5:$AD$5=1,(M193:AD193),""))))&gt;0,
            MAX(IF(
                ISNUMBER(M193:AD193),
                IF(
                    M$5:AD$5=1,
                    M193:AD193,
                    ""),
                "")),
            MAX(IF(
                ISNUMBER(M193:AD193),
                IF(
                    M$5:AD$5=2,
                    M193:AD193,
                    ""),
                ""))
        ),
        IF(
            Parameters!$D$16=1,
            IFERROR(
                AVERAGE(IF(
                    ISNUMBER(M193:AD193),
                    IF(
                        M$5:AD$5=1,
                        M193:AD193,
                        ""),
                    "")),
                AVERAGE(IF(
                    ISNUMBER(M193:AD193),
                    IF(
                        M$5:AD$5=2,
                        M193:AD193,
                        ""),
                    ""))
            ),
            IF(
                Parameters!$D$17=1,
                IFERROR(
                    IF(
                        OR(
                            IF(
                                ISNUMBER(M193:AD193),
                                IF(
                                    M$5:AD$5=1,
                                    M193:AD193,
                                    ""),
                                "")
                            =0),
                        0,
                        GEOMEAN(IF(
                            ISNUMBER(M193:AD193),
                            IF(
                                M$5:AD$5=1,
                                M193:AD193,
                                ""),
                            ""))
                    ),
                    IF(
                        OR(IF(
                            ISNUMBER(M193:AD193),
                            IF(
                                M$5:AD$5=2,
                                M193:AD193,
                                ""),
                            "")
                            =0),
                        0,
                        GEOMEAN(IF(
                            ISNUMBER(M193:AD193),
                            IF(
                                M$5:AD$5=2,
                                M193:AD193,
                                ""),
                            "")))
                )
            )
        )
    )
)</f>
        <v>0</v>
      </c>
      <c r="J193" s="242">
        <v>45103</v>
      </c>
      <c r="K193" s="242">
        <v>44860</v>
      </c>
      <c r="L193" s="91" t="s">
        <v>315</v>
      </c>
      <c r="M193" s="192">
        <v>0</v>
      </c>
      <c r="N193" s="192">
        <v>0</v>
      </c>
      <c r="O193" s="192" t="s">
        <v>409</v>
      </c>
      <c r="P193" s="192">
        <v>0</v>
      </c>
      <c r="Q193" s="192" t="s">
        <v>409</v>
      </c>
      <c r="R193" s="192">
        <v>0</v>
      </c>
      <c r="S193" s="192" t="s">
        <v>409</v>
      </c>
      <c r="T193" s="192" t="s">
        <v>409</v>
      </c>
      <c r="U193" s="192">
        <v>53.3</v>
      </c>
      <c r="V193" s="192" t="s">
        <v>409</v>
      </c>
      <c r="W193" s="192" t="s">
        <v>409</v>
      </c>
      <c r="X193" s="192" t="s">
        <v>409</v>
      </c>
      <c r="Y193" s="192">
        <v>0</v>
      </c>
      <c r="Z193" s="192" t="s">
        <v>409</v>
      </c>
      <c r="AA193" s="34"/>
      <c r="AB193" s="34"/>
      <c r="AC193" s="192"/>
      <c r="AD193" s="192"/>
      <c r="AE193" s="192"/>
      <c r="AF193" s="192"/>
      <c r="AG193" s="192"/>
      <c r="AH193" s="192"/>
    </row>
    <row r="194" spans="1:44" x14ac:dyDescent="0.2">
      <c r="A194" s="84">
        <v>187</v>
      </c>
      <c r="B194" s="84" t="str">
        <f ca="1"/>
        <v>Syrian Arab Republic</v>
      </c>
      <c r="C194" s="84" t="str">
        <f ca="1"/>
        <v>SYR</v>
      </c>
      <c r="D194" s="219" t="str">
        <f ca="1"/>
        <v>MEA           Middle East &amp; North Africa</v>
      </c>
      <c r="E194" s="219" t="str">
        <f ca="1"/>
        <v>IDA</v>
      </c>
      <c r="F194" s="190" t="str">
        <f t="shared" ca="1" si="14"/>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8.2049225905538616</v>
      </c>
      <c r="H194" s="80" cm="1">
        <f t="array" ref="H194">IF(
    SUM(IF(
            ISNUMBER(
                IF(
                    $M$4:$AD$4,
                    (M194:AD194),
                    "")),
            1,
            0))
        =0,
    NA(),
    IF(
        Parameters!$D$15=1,
        IF(
            SUM(--(ISNUMBER(IF($M$4:$AD$4=1,(M194:AD194),""))))&gt;0,
            MAX(IF(
                ISNUMBER(M194:AD194),
                IF(
                    M$4:AD$4=1,
                    M194:AD194,
                    ""),
                "")),
            MAX(IF(
                ISNUMBER(M194:AD194),
                IF(
                    M$4:AD$4=2,
                    M194:AD194,
                    ""),
                ""))
        ),
        IF(
            Parameters!$D$16=1,
            IFERROR(
                AVERAGE(IF(
                    ISNUMBER(M194:AD194),
                    IF(
                        M$4:AD$4=1,
                        M194:AD194,
                        ""),
                    "")),
                AVERAGE(IF(
                    ISNUMBER(M194:AD194),
                    IF(
                        M$4:AD$4=2,
                        M194:AD194,
                        ""),
                    ""))
            ),
            IF(
                Parameters!$D$17=1,
                IFERROR(
                    IF(
                        OR(
                            IF(
                                ISNUMBER(M194:AD194),
                                IF(
                                    M$4:AD$4=1,
                                    M194:AD194,
                                    ""),
                                "")
                            =0),
                        0,
                        GEOMEAN(IF(
                            ISNUMBER(M194:AD194),
                            IF(
                                M$4:AD$4=1,
                                M194:AD194,
                                ""),
                            ""))
                    ),
                    IF(
                        OR(IF(
                            ISNUMBER(M194:AD194),
                            IF(
                                M$4:AD$4=2,
                                M194:AD194,
                                ""),
                            "")
                            =0),
                        0,
                        GEOMEAN(IF(
                            ISNUMBER(M194:AD194),
                            IF(
                                M$4:AD$4=2,
                                M194:AD194,
                                ""),
                            "")))
                )
            )
        )
    )
)</f>
        <v>10</v>
      </c>
      <c r="I194" s="191" cm="1">
        <f t="array" ref="I194">IF(
    SUM(IF(
            ISNUMBER(
                IF(
                    $M$5:$AD$5,
                    (M194:AD194),
                    "")),
            1,
            0))
        =0,
    NA(),
    IF(
        Parameters!$D$15=1,
        IF(
            SUM(--(ISNUMBER(IF($M$5:$AD$5=1,(M194:AD194),""))))&gt;0,
            MAX(IF(
                ISNUMBER(M194:AD194),
                IF(
                    M$5:AD$5=1,
                    M194:AD194,
                    ""),
                "")),
            MAX(IF(
                ISNUMBER(M194:AD194),
                IF(
                    M$5:AD$5=2,
                    M194:AD194,
                    ""),
                ""))
        ),
        IF(
            Parameters!$D$16=1,
            IFERROR(
                AVERAGE(IF(
                    ISNUMBER(M194:AD194),
                    IF(
                        M$5:AD$5=1,
                        M194:AD194,
                        ""),
                    "")),
                AVERAGE(IF(
                    ISNUMBER(M194:AD194),
                    IF(
                        M$5:AD$5=2,
                        M194:AD194,
                        ""),
                    ""))
            ),
            IF(
                Parameters!$D$17=1,
                IFERROR(
                    IF(
                        OR(
                            IF(
                                ISNUMBER(M194:AD194),
                                IF(
                                    M$5:AD$5=1,
                                    M194:AD194,
                                    ""),
                                "")
                            =0),
                        0,
                        GEOMEAN(IF(
                            ISNUMBER(M194:AD194),
                            IF(
                                M$5:AD$5=1,
                                M194:AD194,
                                ""),
                            ""))
                    ),
                    IF(
                        OR(IF(
                            ISNUMBER(M194:AD194),
                            IF(
                                M$5:AD$5=2,
                                M194:AD194,
                                ""),
                            "")
                            =0),
                        0,
                        GEOMEAN(IF(
                            ISNUMBER(M194:AD194),
                            IF(
                                M$5:AD$5=2,
                                M194:AD194,
                                ""),
                            "")))
                )
            )
        )
    )
)</f>
        <v>6.7320754716981099</v>
      </c>
      <c r="J194" s="242">
        <v>44778</v>
      </c>
      <c r="K194" s="242">
        <v>44753</v>
      </c>
      <c r="L194" s="91" t="s">
        <v>316</v>
      </c>
      <c r="M194" s="192">
        <v>10</v>
      </c>
      <c r="N194" s="192">
        <v>9.9929440818486395</v>
      </c>
      <c r="O194" s="192">
        <v>0</v>
      </c>
      <c r="P194" s="192">
        <v>0</v>
      </c>
      <c r="Q194" s="192" t="s">
        <v>409</v>
      </c>
      <c r="R194" s="192">
        <v>0</v>
      </c>
      <c r="S194" s="192">
        <v>6.7320754716981099</v>
      </c>
      <c r="T194" s="192" t="s">
        <v>622</v>
      </c>
      <c r="U194" s="192">
        <v>107.1</v>
      </c>
      <c r="V194" s="192">
        <v>-5.53879029080621E-2</v>
      </c>
      <c r="W194" s="192" t="s">
        <v>409</v>
      </c>
      <c r="X194" s="192" t="s">
        <v>409</v>
      </c>
      <c r="Y194" s="192">
        <v>0</v>
      </c>
      <c r="Z194" s="192">
        <v>16.8301886792452</v>
      </c>
      <c r="AA194" s="34"/>
      <c r="AB194" s="34"/>
      <c r="AC194" s="192"/>
      <c r="AD194" s="192"/>
      <c r="AE194" s="192"/>
      <c r="AF194" s="192"/>
      <c r="AG194" s="192"/>
      <c r="AH194" s="192"/>
    </row>
    <row r="195" spans="1:44" x14ac:dyDescent="0.2">
      <c r="A195" s="84">
        <v>188</v>
      </c>
      <c r="B195" s="84" t="str">
        <f ca="1"/>
        <v>Turks and Caicos Islands</v>
      </c>
      <c r="C195" s="84" t="str">
        <f ca="1"/>
        <v>TCA</v>
      </c>
      <c r="D195" s="219" t="str">
        <f ca="1"/>
        <v>LCN           Latin America &amp; Caribbean</v>
      </c>
      <c r="E195" s="219" t="str">
        <f ca="1"/>
        <v>NA</v>
      </c>
      <c r="F195" s="190" t="str">
        <f t="shared" ca="1" si="14"/>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cm="1">
        <f t="array" ref="H195">IF(
    SUM(IF(
            ISNUMBER(
                IF(
                    $M$4:$AD$4,
                    (M195:AD195),
                    "")),
            1,
            0))
        =0,
    NA(),
    IF(
        Parameters!$D$15=1,
        IF(
            SUM(--(ISNUMBER(IF($M$4:$AD$4=1,(M195:AD195),""))))&gt;0,
            MAX(IF(
                ISNUMBER(M195:AD195),
                IF(
                    M$4:AD$4=1,
                    M195:AD195,
                    ""),
                "")),
            MAX(IF(
                ISNUMBER(M195:AD195),
                IF(
                    M$4:AD$4=2,
                    M195:AD195,
                    ""),
                ""))
        ),
        IF(
            Parameters!$D$16=1,
            IFERROR(
                AVERAGE(IF(
                    ISNUMBER(M195:AD195),
                    IF(
                        M$4:AD$4=1,
                        M195:AD195,
                        ""),
                    "")),
                AVERAGE(IF(
                    ISNUMBER(M195:AD195),
                    IF(
                        M$4:AD$4=2,
                        M195:AD195,
                        ""),
                    ""))
            ),
            IF(
                Parameters!$D$17=1,
                IFERROR(
                    IF(
                        OR(
                            IF(
                                ISNUMBER(M195:AD195),
                                IF(
                                    M$4:AD$4=1,
                                    M195:AD195,
                                    ""),
                                "")
                            =0),
                        0,
                        GEOMEAN(IF(
                            ISNUMBER(M195:AD195),
                            IF(
                                M$4:AD$4=1,
                                M195:AD195,
                                ""),
                            ""))
                    ),
                    IF(
                        OR(IF(
                            ISNUMBER(M195:AD195),
                            IF(
                                M$4:AD$4=2,
                                M195:AD195,
                                ""),
                            "")
                            =0),
                        0,
                        GEOMEAN(IF(
                            ISNUMBER(M195:AD195),
                            IF(
                                M$4:AD$4=2,
                                M195:AD195,
                                ""),
                            "")))
                )
            )
        )
    )
)</f>
        <v>0</v>
      </c>
      <c r="I195" s="191" cm="1">
        <f t="array" ref="I195">IF(
    SUM(IF(
            ISNUMBER(
                IF(
                    $M$5:$AD$5,
                    (M195:AD195),
                    "")),
            1,
            0))
        =0,
    NA(),
    IF(
        Parameters!$D$15=1,
        IF(
            SUM(--(ISNUMBER(IF($M$5:$AD$5=1,(M195:AD195),""))))&gt;0,
            MAX(IF(
                ISNUMBER(M195:AD195),
                IF(
                    M$5:AD$5=1,
                    M195:AD195,
                    ""),
                "")),
            MAX(IF(
                ISNUMBER(M195:AD195),
                IF(
                    M$5:AD$5=2,
                    M195:AD195,
                    ""),
                ""))
        ),
        IF(
            Parameters!$D$16=1,
            IFERROR(
                AVERAGE(IF(
                    ISNUMBER(M195:AD195),
                    IF(
                        M$5:AD$5=1,
                        M195:AD195,
                        ""),
                    "")),
                AVERAGE(IF(
                    ISNUMBER(M195:AD195),
                    IF(
                        M$5:AD$5=2,
                        M195:AD195,
                        ""),
                    ""))
            ),
            IF(
                Parameters!$D$17=1,
                IFERROR(
                    IF(
                        OR(
                            IF(
                                ISNUMBER(M195:AD195),
                                IF(
                                    M$5:AD$5=1,
                                    M195:AD195,
                                    ""),
                                "")
                            =0),
                        0,
                        GEOMEAN(IF(
                            ISNUMBER(M195:AD195),
                            IF(
                                M$5:AD$5=1,
                                M195:AD195,
                                ""),
                            ""))
                    ),
                    IF(
                        OR(IF(
                            ISNUMBER(M195:AD195),
                            IF(
                                M$5:AD$5=2,
                                M195:AD195,
                                ""),
                            "")
                            =0),
                        0,
                        GEOMEAN(IF(
                            ISNUMBER(M195:AD195),
                            IF(
                                M$5:AD$5=2,
                                M195:AD195,
                                ""),
                            "")))
                )
            )
        )
    )
)</f>
        <v>0</v>
      </c>
      <c r="J195" s="242" t="s">
        <v>409</v>
      </c>
      <c r="K195" s="242" t="s">
        <v>409</v>
      </c>
      <c r="L195" s="91" t="s">
        <v>717</v>
      </c>
      <c r="M195" s="192">
        <v>0</v>
      </c>
      <c r="N195" s="192" t="s">
        <v>409</v>
      </c>
      <c r="O195" s="192" t="s">
        <v>409</v>
      </c>
      <c r="P195" s="192">
        <v>0</v>
      </c>
      <c r="Q195" s="192" t="s">
        <v>409</v>
      </c>
      <c r="R195" s="192" t="s">
        <v>409</v>
      </c>
      <c r="S195" s="192" t="s">
        <v>409</v>
      </c>
      <c r="T195" s="192" t="s">
        <v>409</v>
      </c>
      <c r="U195" s="192" t="s">
        <v>409</v>
      </c>
      <c r="V195" s="192" t="s">
        <v>409</v>
      </c>
      <c r="W195" s="192" t="s">
        <v>409</v>
      </c>
      <c r="X195" s="192" t="s">
        <v>409</v>
      </c>
      <c r="Y195" s="192" t="s">
        <v>409</v>
      </c>
      <c r="Z195" s="192" t="s">
        <v>409</v>
      </c>
      <c r="AA195" s="34"/>
      <c r="AB195" s="34"/>
      <c r="AC195" s="192"/>
      <c r="AD195" s="192"/>
      <c r="AE195" s="192"/>
      <c r="AF195" s="192"/>
      <c r="AG195" s="192"/>
      <c r="AH195" s="192"/>
    </row>
    <row r="196" spans="1:44" x14ac:dyDescent="0.2">
      <c r="A196" s="84">
        <v>189</v>
      </c>
      <c r="B196" s="84" t="str">
        <f ca="1"/>
        <v>Chad</v>
      </c>
      <c r="C196" s="84" t="str">
        <f ca="1"/>
        <v>TCD</v>
      </c>
      <c r="D196" s="219" t="str">
        <f ca="1"/>
        <v>SSF           Sub-Saharan Africa</v>
      </c>
      <c r="E196" s="219" t="str">
        <f ca="1"/>
        <v>IDA</v>
      </c>
      <c r="F196" s="190" t="str">
        <f t="shared" ca="1" si="14"/>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5.9761430466719503</v>
      </c>
      <c r="H196" s="80" cm="1">
        <f t="array" ref="H196">IF(
    SUM(IF(
            ISNUMBER(
                IF(
                    $M$4:$AD$4,
                    (M196:AD196),
                    "")),
            1,
            0))
        =0,
    NA(),
    IF(
        Parameters!$D$15=1,
        IF(
            SUM(--(ISNUMBER(IF($M$4:$AD$4=1,(M196:AD196),""))))&gt;0,
            MAX(IF(
                ISNUMBER(M196:AD196),
                IF(
                    M$4:AD$4=1,
                    M196:AD196,
                    ""),
                "")),
            MAX(IF(
                ISNUMBER(M196:AD196),
                IF(
                    M$4:AD$4=2,
                    M196:AD196,
                    ""),
                ""))
        ),
        IF(
            Parameters!$D$16=1,
            IFERROR(
                AVERAGE(IF(
                    ISNUMBER(M196:AD196),
                    IF(
                        M$4:AD$4=1,
                        M196:AD196,
                        ""),
                    "")),
                AVERAGE(IF(
                    ISNUMBER(M196:AD196),
                    IF(
                        M$4:AD$4=2,
                        M196:AD196,
                        ""),
                    ""))
            ),
            IF(
                Parameters!$D$17=1,
                IFERROR(
                    IF(
                        OR(
                            IF(
                                ISNUMBER(M196:AD196),
                                IF(
                                    M$4:AD$4=1,
                                    M196:AD196,
                                    ""),
                                "")
                            =0),
                        0,
                        GEOMEAN(IF(
                            ISNUMBER(M196:AD196),
                            IF(
                                M$4:AD$4=1,
                                M196:AD196,
                                ""),
                            ""))
                    ),
                    IF(
                        OR(IF(
                            ISNUMBER(M196:AD196),
                            IF(
                                M$4:AD$4=2,
                                M196:AD196,
                                ""),
                            "")
                            =0),
                        0,
                        GEOMEAN(IF(
                            ISNUMBER(M196:AD196),
                            IF(
                                M$4:AD$4=2,
                                M196:AD196,
                                ""),
                            "")))
                )
            )
        )
    )
)</f>
        <v>10</v>
      </c>
      <c r="I196" s="191" cm="1">
        <f t="array" ref="I196">IF(
    SUM(IF(
            ISNUMBER(
                IF(
                    $M$5:$AD$5,
                    (M196:AD196),
                    "")),
            1,
            0))
        =0,
    NA(),
    IF(
        Parameters!$D$15=1,
        IF(
            SUM(--(ISNUMBER(IF($M$5:$AD$5=1,(M196:AD196),""))))&gt;0,
            MAX(IF(
                ISNUMBER(M196:AD196),
                IF(
                    M$5:AD$5=1,
                    M196:AD196,
                    ""),
                "")),
            MAX(IF(
                ISNUMBER(M196:AD196),
                IF(
                    M$5:AD$5=2,
                    M196:AD196,
                    ""),
                ""))
        ),
        IF(
            Parameters!$D$16=1,
            IFERROR(
                AVERAGE(IF(
                    ISNUMBER(M196:AD196),
                    IF(
                        M$5:AD$5=1,
                        M196:AD196,
                        ""),
                    "")),
                AVERAGE(IF(
                    ISNUMBER(M196:AD196),
                    IF(
                        M$5:AD$5=2,
                        M196:AD196,
                        ""),
                    ""))
            ),
            IF(
                Parameters!$D$17=1,
                IFERROR(
                    IF(
                        OR(
                            IF(
                                ISNUMBER(M196:AD196),
                                IF(
                                    M$5:AD$5=1,
                                    M196:AD196,
                                    ""),
                                "")
                            =0),
                        0,
                        GEOMEAN(IF(
                            ISNUMBER(M196:AD196),
                            IF(
                                M$5:AD$5=1,
                                M196:AD196,
                                ""),
                            ""))
                    ),
                    IF(
                        OR(IF(
                            ISNUMBER(M196:AD196),
                            IF(
                                M$5:AD$5=2,
                                M196:AD196,
                                ""),
                            "")
                            =0),
                        0,
                        GEOMEAN(IF(
                            ISNUMBER(M196:AD196),
                            IF(
                                M$5:AD$5=2,
                                M196:AD196,
                                ""),
                            "")))
                )
            )
        )
    )
)</f>
        <v>3.5714285714285499</v>
      </c>
      <c r="J196" s="242">
        <v>44778</v>
      </c>
      <c r="K196" s="242">
        <v>44753</v>
      </c>
      <c r="L196" s="91" t="s">
        <v>318</v>
      </c>
      <c r="M196" s="192">
        <v>10</v>
      </c>
      <c r="N196" s="192">
        <v>9.4417004762744696</v>
      </c>
      <c r="O196" s="192">
        <v>0</v>
      </c>
      <c r="P196" s="192">
        <v>0</v>
      </c>
      <c r="Q196" s="192" t="s">
        <v>409</v>
      </c>
      <c r="R196" s="192">
        <v>3.5714285714285499</v>
      </c>
      <c r="S196" s="192">
        <v>0</v>
      </c>
      <c r="T196" s="192" t="s">
        <v>623</v>
      </c>
      <c r="U196" s="192">
        <v>104.6</v>
      </c>
      <c r="V196" s="192">
        <v>-1.2851529314358101</v>
      </c>
      <c r="W196" s="192" t="s">
        <v>409</v>
      </c>
      <c r="X196" s="192" t="s">
        <v>409</v>
      </c>
      <c r="Y196" s="192">
        <v>7.1428571428571105E-2</v>
      </c>
      <c r="Z196" s="192">
        <v>-1.3698630136986201</v>
      </c>
      <c r="AA196" s="34"/>
      <c r="AB196" s="34"/>
      <c r="AC196" s="192"/>
      <c r="AD196" s="192"/>
      <c r="AE196" s="192"/>
      <c r="AF196" s="192"/>
      <c r="AG196" s="192"/>
      <c r="AH196" s="192"/>
    </row>
    <row r="197" spans="1:44" x14ac:dyDescent="0.2">
      <c r="A197" s="84">
        <v>190</v>
      </c>
      <c r="B197" s="84" t="str">
        <f ca="1"/>
        <v>Togo</v>
      </c>
      <c r="C197" s="84" t="str">
        <f ca="1"/>
        <v>TGO</v>
      </c>
      <c r="D197" s="219" t="str">
        <f ca="1"/>
        <v>SSF           Sub-Saharan Africa</v>
      </c>
      <c r="E197" s="219" t="str">
        <f ca="1"/>
        <v>IDA</v>
      </c>
      <c r="F197" s="190" t="str">
        <f t="shared" ref="F197:F225" ca="1" si="15">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$M$4:$AD$4,
                    (M197:AD197),
                    "")),
            1,
            0))
        =0,
    NA(),
    IF(
        Parameters!$D$15=1,
        IF(
            SUM(--(ISNUMBER(IF($M$4:$AD$4=1,(M197:AD197),""))))&gt;0,
            MAX(IF(
                ISNUMBER(M197:AD197),
                IF(
                    M$4:AD$4=1,
                    M197:AD197,
                    ""),
                "")),
            MAX(IF(
                ISNUMBER(M197:AD197),
                IF(
                    M$4:AD$4=2,
                    M197:AD197,
                    ""),
                ""))
        ),
        IF(
            Parameters!$D$16=1,
            IFERROR(
                AVERAGE(IF(
                    ISNUMBER(M197:AD197),
                    IF(
                        M$4:AD$4=1,
                        M197:AD197,
                        ""),
                    "")),
                AVERAGE(IF(
                    ISNUMBER(M197:AD197),
                    IF(
                        M$4:AD$4=2,
                        M197:AD197,
                        ""),
                    ""))
            ),
            IF(
                Parameters!$D$17=1,
                IFERROR(
                    IF(
                        OR(
                            IF(
                                ISNUMBER(M197:AD197),
                                IF(
                                    M$4:AD$4=1,
                                    M197:AD197,
                                    ""),
                                "")
                            =0),
                        0,
                        GEOMEAN(IF(
                            ISNUMBER(M197:AD197),
                            IF(
                                M$4:AD$4=1,
                                M197:AD197,
                                ""),
                            ""))
                    ),
                    IF(
                        OR(IF(
                            ISNUMBER(M197:AD197),
                            IF(
                                M$4:AD$4=2,
                                M197:AD197,
                                ""),
                            "")
                            =0),
                        0,
                        GEOMEAN(IF(
                            ISNUMBER(M197:AD197),
                            IF(
                                M$4:AD$4=2,
                                M197:AD197,
                                ""),
                            "")))
                )
            )
        )
    )
)</f>
        <v>4.4805080261068904</v>
      </c>
      <c r="I197" s="191" cm="1">
        <f t="array" ref="I197">IF(
    SUM(IF(
            ISNUMBER(
                IF(
                    $M$5:$AD$5,
                    (M197:AD197),
                    "")),
            1,
            0))
        =0,
    NA(),
    IF(
        Parameters!$D$15=1,
        IF(
            SUM(--(ISNUMBER(IF($M$5:$AD$5=1,(M197:AD197),""))))&gt;0,
            MAX(IF(
                ISNUMBER(M197:AD197),
                IF(
                    M$5:AD$5=1,
                    M197:AD197,
                    ""),
                "")),
            MAX(IF(
                ISNUMBER(M197:AD197),
                IF(
                    M$5:AD$5=2,
                    M197:AD197,
                    ""),
                ""))
        ),
        IF(
            Parameters!$D$16=1,
            IFERROR(
                AVERAGE(IF(
                    ISNUMBER(M197:AD197),
                    IF(
                        M$5:AD$5=1,
                        M197:AD197,
                        ""),
                    "")),
                AVERAGE(IF(
                    ISNUMBER(M197:AD197),
                    IF(
                        M$5:AD$5=2,
                        M197:AD197,
                        ""),
                    ""))
            ),
            IF(
                Parameters!$D$17=1,
                IFERROR(
                    IF(
                        OR(
                            IF(
                                ISNUMBER(M197:AD197),
                                IF(
                                    M$5:AD$5=1,
                                    M197:AD197,
                                    ""),
                                "")
                            =0),
                        0,
                        GEOMEAN(IF(
                            ISNUMBER(M197:AD197),
                            IF(
                                M$5:AD$5=1,
                                M197:AD197,
                                ""),
                            ""))
                    ),
                    IF(
                        OR(IF(
                            ISNUMBER(M197:AD197),
                            IF(
                                M$5:AD$5=2,
                                M197:AD197,
                                ""),
                            "")
                            =0),
                        0,
                        GEOMEAN(IF(
                            ISNUMBER(M197:AD197),
                            IF(
                                M$5:AD$5=2,
                                M197:AD197,
                                ""),
                            "")))
                )
            )
        )
    )
)</f>
        <v>0</v>
      </c>
      <c r="J197" s="242">
        <v>45103</v>
      </c>
      <c r="K197" s="242">
        <v>45201</v>
      </c>
      <c r="L197" s="91" t="s">
        <v>320</v>
      </c>
      <c r="M197" s="193">
        <v>0</v>
      </c>
      <c r="N197" s="193">
        <v>4.4805080261068904</v>
      </c>
      <c r="O197" s="193">
        <v>0</v>
      </c>
      <c r="P197" s="193">
        <v>0</v>
      </c>
      <c r="Q197" s="193" t="s">
        <v>409</v>
      </c>
      <c r="R197" s="193">
        <v>0</v>
      </c>
      <c r="S197" s="193">
        <v>0</v>
      </c>
      <c r="T197" s="193" t="s">
        <v>409</v>
      </c>
      <c r="U197" s="192">
        <v>82.1</v>
      </c>
      <c r="V197" s="192">
        <v>3.0234590868753901E-2</v>
      </c>
      <c r="W197" s="192" t="s">
        <v>409</v>
      </c>
      <c r="X197" s="192" t="s">
        <v>409</v>
      </c>
      <c r="Y197" s="192">
        <v>0</v>
      </c>
      <c r="Z197" s="192">
        <v>-100</v>
      </c>
      <c r="AA197" s="34"/>
      <c r="AB197" s="34"/>
      <c r="AC197" s="193"/>
      <c r="AD197" s="193"/>
      <c r="AE197" s="193"/>
      <c r="AF197" s="193"/>
      <c r="AG197" s="193"/>
      <c r="AH197" s="193"/>
    </row>
    <row r="198" spans="1:44" x14ac:dyDescent="0.2">
      <c r="A198" s="84">
        <v>191</v>
      </c>
      <c r="B198" s="84" t="str">
        <f ca="1"/>
        <v>Thailand</v>
      </c>
      <c r="C198" s="84" t="str">
        <f ca="1"/>
        <v>THA</v>
      </c>
      <c r="D198" s="84" t="str">
        <f ca="1"/>
        <v>EAS           East Asia &amp; Pacific</v>
      </c>
      <c r="E198" s="84" t="str">
        <f ca="1"/>
        <v>IBRD</v>
      </c>
      <c r="F198" s="190" t="str">
        <f t="shared" ca="1" si="15"/>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$M$4:$AD$4,
                    (M198:AD198),
                    "")),
            1,
            0))
        =0,
    NA(),
    IF(
        Parameters!$D$15=1,
        IF(
            SUM(--(ISNUMBER(IF($M$4:$AD$4=1,(M198:AD198),""))))&gt;0,
            MAX(IF(
                ISNUMBER(M198:AD198),
                IF(
                    M$4:AD$4=1,
                    M198:AD198,
                    ""),
                "")),
            MAX(IF(
                ISNUMBER(M198:AD198),
                IF(
                    M$4:AD$4=2,
                    M198:AD198,
                    ""),
                ""))
        ),
        IF(
            Parameters!$D$16=1,
            IFERROR(
                AVERAGE(IF(
                    ISNUMBER(M198:AD198),
                    IF(
                        M$4:AD$4=1,
                        M198:AD198,
                        ""),
                    "")),
                AVERAGE(IF(
                    ISNUMBER(M198:AD198),
                    IF(
                        M$4:AD$4=2,
                        M198:AD198,
                        ""),
                    ""))
            ),
            IF(
                Parameters!$D$17=1,
                IFERROR(
                    IF(
                        OR(
                            IF(
                                ISNUMBER(M198:AD198),
                                IF(
                                    M$4:AD$4=1,
                                    M198:AD198,
                                    ""),
                                "")
                            =0),
                        0,
                        GEOMEAN(IF(
                            ISNUMBER(M198:AD198),
                            IF(
                                M$4:AD$4=1,
                                M198:AD198,
                                ""),
                            ""))
                    ),
                    IF(
                        OR(IF(
                            ISNUMBER(M198:AD198),
                            IF(
                                M$4:AD$4=2,
                                M198:AD198,
                                ""),
                            "")
                            =0),
                        0,
                        GEOMEAN(IF(
                            ISNUMBER(M198:AD198),
                            IF(
                                M$4:AD$4=2,
                                M198:AD198,
                                ""),
                            "")))
                )
            )
        )
    )
)</f>
        <v>1.37149409066854</v>
      </c>
      <c r="I198" s="191" cm="1">
        <f t="array" ref="I198">IF(
    SUM(IF(
            ISNUMBER(
                IF(
                    $M$5:$AD$5,
                    (M198:AD198),
                    "")),
            1,
            0))
        =0,
    NA(),
    IF(
        Parameters!$D$15=1,
        IF(
            SUM(--(ISNUMBER(IF($M$5:$AD$5=1,(M198:AD198),""))))&gt;0,
            MAX(IF(
                ISNUMBER(M198:AD198),
                IF(
                    M$5:AD$5=1,
                    M198:AD198,
                    ""),
                "")),
            MAX(IF(
                ISNUMBER(M198:AD198),
                IF(
                    M$5:AD$5=2,
                    M198:AD198,
                    ""),
                ""))
        ),
        IF(
            Parameters!$D$16=1,
            IFERROR(
                AVERAGE(IF(
                    ISNUMBER(M198:AD198),
                    IF(
                        M$5:AD$5=1,
                        M198:AD198,
                        ""),
                    "")),
                AVERAGE(IF(
                    ISNUMBER(M198:AD198),
                    IF(
                        M$5:AD$5=2,
                        M198:AD198,
                        ""),
                    ""))
            ),
            IF(
                Parameters!$D$17=1,
                IFERROR(
                    IF(
                        OR(
                            IF(
                                ISNUMBER(M198:AD198),
                                IF(
                                    M$5:AD$5=1,
                                    M198:AD198,
                                    ""),
                                "")
                            =0),
                        0,
                        GEOMEAN(IF(
                            ISNUMBER(M198:AD198),
                            IF(
                                M$5:AD$5=1,
                                M198:AD198,
                                ""),
                            ""))
                    ),
                    IF(
                        OR(IF(
                            ISNUMBER(M198:AD198),
                            IF(
                                M$5:AD$5=2,
                                M198:AD198,
                                ""),
                            "")
                            =0),
                        0,
                        GEOMEAN(IF(
                            ISNUMBER(M198:AD198),
                            IF(
                                M$5:AD$5=2,
                                M198:AD198,
                                ""),
                            "")))
                )
            )
        )
    )
)</f>
        <v>0</v>
      </c>
      <c r="J198" s="242">
        <v>45103</v>
      </c>
      <c r="K198" s="242">
        <v>45203</v>
      </c>
      <c r="L198" s="91" t="s">
        <v>322</v>
      </c>
      <c r="M198" s="192">
        <v>0</v>
      </c>
      <c r="N198" s="192">
        <v>1.37149409066854</v>
      </c>
      <c r="O198" s="192">
        <v>0</v>
      </c>
      <c r="P198" s="192">
        <v>0</v>
      </c>
      <c r="Q198" s="192" t="s">
        <v>409</v>
      </c>
      <c r="R198" s="192">
        <v>0</v>
      </c>
      <c r="S198" s="192">
        <v>0</v>
      </c>
      <c r="T198" s="192" t="s">
        <v>409</v>
      </c>
      <c r="U198" s="192">
        <v>68</v>
      </c>
      <c r="V198" s="192">
        <v>1.07632967656072</v>
      </c>
      <c r="W198" s="192" t="s">
        <v>409</v>
      </c>
      <c r="X198" s="192" t="s">
        <v>409</v>
      </c>
      <c r="Y198" s="192">
        <v>-0.14285714285714199</v>
      </c>
      <c r="Z198" s="192">
        <v>-67.567567567567494</v>
      </c>
      <c r="AA198" s="80"/>
      <c r="AB198" s="80"/>
      <c r="AC198" s="81"/>
      <c r="AD198" s="81"/>
      <c r="AE198" s="81"/>
      <c r="AF198" s="81"/>
      <c r="AG198" s="81"/>
      <c r="AH198" s="81"/>
      <c r="AI198" s="81"/>
    </row>
    <row r="199" spans="1:44" x14ac:dyDescent="0.2">
      <c r="A199" s="84">
        <v>192</v>
      </c>
      <c r="B199" s="84" t="str">
        <f ca="1"/>
        <v>Tajikistan</v>
      </c>
      <c r="C199" s="84" t="str">
        <f ca="1"/>
        <v>TJK</v>
      </c>
      <c r="D199" s="84" t="str">
        <f ca="1"/>
        <v>ECS           Europe &amp; Central Asia</v>
      </c>
      <c r="E199" s="84" t="str">
        <f ca="1"/>
        <v>IDA</v>
      </c>
      <c r="F199" s="190" t="str">
        <f t="shared" ca="1" si="15"/>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4.3783612947594328</v>
      </c>
      <c r="H199" s="80" cm="1">
        <f t="array" ref="H199">IF(
    SUM(IF(
            ISNUMBER(
                IF(
                    $M$4:$AD$4,
                    (M199:AD199),
                    "")),
            1,
            0))
        =0,
    NA(),
    IF(
        Parameters!$D$15=1,
        IF(
            SUM(--(ISNUMBER(IF($M$4:$AD$4=1,(M199:AD199),""))))&gt;0,
            MAX(IF(
                ISNUMBER(M199:AD199),
                IF(
                    M$4:AD$4=1,
                    M199:AD199,
                    ""),
                "")),
            MAX(IF(
                ISNUMBER(M199:AD199),
                IF(
                    M$4:AD$4=2,
                    M199:AD199,
                    ""),
                ""))
        ),
        IF(
            Parameters!$D$16=1,
            IFERROR(
                AVERAGE(IF(
                    ISNUMBER(M199:AD199),
                    IF(
                        M$4:AD$4=1,
                        M199:AD199,
                        ""),
                    "")),
                AVERAGE(IF(
                    ISNUMBER(M199:AD199),
                    IF(
                        M$4:AD$4=2,
                        M199:AD199,
                        ""),
                    ""))
            ),
            IF(
                Parameters!$D$17=1,
                IFERROR(
                    IF(
                        OR(
                            IF(
                                ISNUMBER(M199:AD199),
                                IF(
                                    M$4:AD$4=1,
                                    M199:AD199,
                                    ""),
                                "")
                            =0),
                        0,
                        GEOMEAN(IF(
                            ISNUMBER(M199:AD199),
                            IF(
                                M$4:AD$4=1,
                                M199:AD199,
                                ""),
                            ""))
                    ),
                    IF(
                        OR(IF(
                            ISNUMBER(M199:AD199),
                            IF(
                                M$4:AD$4=2,
                                M199:AD199,
                                ""),
                            "")
                            =0),
                        0,
                        GEOMEAN(IF(
                            ISNUMBER(M199:AD199),
                            IF(
                                M$4:AD$4=2,
                                M199:AD199,
                                ""),
                            "")))
                )
            )
        )
    )
)</f>
        <v>2.7385782324924999</v>
      </c>
      <c r="I199" s="191" cm="1">
        <f t="array" ref="I199">IF(
    SUM(IF(
            ISNUMBER(
                IF(
                    $M$5:$AD$5,
                    (M199:AD199),
                    "")),
            1,
            0))
        =0,
    NA(),
    IF(
        Parameters!$D$15=1,
        IF(
            SUM(--(ISNUMBER(IF($M$5:$AD$5=1,(M199:AD199),""))))&gt;0,
            MAX(IF(
                ISNUMBER(M199:AD199),
                IF(
                    M$5:AD$5=1,
                    M199:AD199,
                    ""),
                "")),
            MAX(IF(
                ISNUMBER(M199:AD199),
                IF(
                    M$5:AD$5=2,
                    M199:AD199,
                    ""),
                ""))
        ),
        IF(
            Parameters!$D$16=1,
            IFERROR(
                AVERAGE(IF(
                    ISNUMBER(M199:AD199),
                    IF(
                        M$5:AD$5=1,
                        M199:AD199,
                        ""),
                    "")),
                AVERAGE(IF(
                    ISNUMBER(M199:AD199),
                    IF(
                        M$5:AD$5=2,
                        M199:AD199,
                        ""),
                    ""))
            ),
            IF(
                Parameters!$D$17=1,
                IFERROR(
                    IF(
                        OR(
                            IF(
                                ISNUMBER(M199:AD199),
                                IF(
                                    M$5:AD$5=1,
                                    M199:AD199,
                                    ""),
                                "")
                            =0),
                        0,
                        GEOMEAN(IF(
                            ISNUMBER(M199:AD199),
                            IF(
                                M$5:AD$5=1,
                                M199:AD199,
                                ""),
                            ""))
                    ),
                    IF(
                        OR(IF(
                            ISNUMBER(M199:AD199),
                            IF(
                                M$5:AD$5=2,
                                M199:AD199,
                                ""),
                            "")
                            =0),
                        0,
                        GEOMEAN(IF(
                            ISNUMBER(M199:AD199),
                            IF(
                                M$5:AD$5=2,
                                M199:AD199,
                                ""),
                            "")))
                )
            )
        )
    )
)</f>
        <v>7</v>
      </c>
      <c r="J199" s="242">
        <v>45103</v>
      </c>
      <c r="K199" s="242">
        <v>45203</v>
      </c>
      <c r="L199" s="91" t="s">
        <v>324</v>
      </c>
      <c r="M199" s="192">
        <v>0</v>
      </c>
      <c r="N199" s="192">
        <v>2.7385782324924999</v>
      </c>
      <c r="O199" s="192">
        <v>0</v>
      </c>
      <c r="P199" s="192">
        <v>0</v>
      </c>
      <c r="Q199" s="192" t="s">
        <v>409</v>
      </c>
      <c r="R199" s="192">
        <v>0</v>
      </c>
      <c r="S199" s="192">
        <v>7</v>
      </c>
      <c r="T199" s="192" t="s">
        <v>409</v>
      </c>
      <c r="U199" s="192">
        <v>74.2</v>
      </c>
      <c r="V199" s="192">
        <v>-0.97629660059365797</v>
      </c>
      <c r="W199" s="192" t="s">
        <v>409</v>
      </c>
      <c r="X199" s="192" t="s">
        <v>409</v>
      </c>
      <c r="Y199" s="192">
        <v>0</v>
      </c>
      <c r="Z199" s="192">
        <v>139.99999999999901</v>
      </c>
      <c r="AA199" s="80"/>
      <c r="AB199" s="80"/>
      <c r="AC199" s="80"/>
      <c r="AD199" s="80"/>
      <c r="AE199" s="80"/>
      <c r="AF199" s="80"/>
      <c r="AG199" s="80"/>
      <c r="AH199" s="80"/>
      <c r="AI199" s="81"/>
      <c r="AJ199" s="81"/>
      <c r="AK199" s="81"/>
      <c r="AL199" s="81"/>
      <c r="AM199" s="81"/>
      <c r="AN199" s="81"/>
      <c r="AO199" s="81"/>
      <c r="AP199" s="81"/>
      <c r="AQ199" s="81"/>
      <c r="AR199" s="81"/>
    </row>
    <row r="200" spans="1:44" x14ac:dyDescent="0.2">
      <c r="A200" s="84">
        <v>193</v>
      </c>
      <c r="B200" s="84" t="str">
        <f ca="1"/>
        <v>Turkmenistan</v>
      </c>
      <c r="C200" s="84" t="str">
        <f ca="1"/>
        <v>TKM</v>
      </c>
      <c r="D200" s="84" t="str">
        <f ca="1"/>
        <v>ECS           Europe &amp; Central Asia</v>
      </c>
      <c r="E200" s="84" t="str">
        <f ca="1"/>
        <v>IBRD</v>
      </c>
      <c r="F200" s="190" t="str">
        <f t="shared" ca="1" si="15"/>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$M$4:$AD$4,
                    (M200:AD200),
                    "")),
            1,
            0))
        =0,
    NA(),
    IF(
        Parameters!$D$15=1,
        IF(
            SUM(--(ISNUMBER(IF($M$4:$AD$4=1,(M200:AD200),""))))&gt;0,
            MAX(IF(
                ISNUMBER(M200:AD200),
                IF(
                    M$4:AD$4=1,
                    M200:AD200,
                    ""),
                "")),
            MAX(IF(
                ISNUMBER(M200:AD200),
                IF(
                    M$4:AD$4=2,
                    M200:AD200,
                    ""),
                ""))
        ),
        IF(
            Parameters!$D$16=1,
            IFERROR(
                AVERAGE(IF(
                    ISNUMBER(M200:AD200),
                    IF(
                        M$4:AD$4=1,
                        M200:AD200,
                        ""),
                    "")),
                AVERAGE(IF(
                    ISNUMBER(M200:AD200),
                    IF(
                        M$4:AD$4=2,
                        M200:AD200,
                        ""),
                    ""))
            ),
            IF(
                Parameters!$D$17=1,
                IFERROR(
                    IF(
                        OR(
                            IF(
                                ISNUMBER(M200:AD200),
                                IF(
                                    M$4:AD$4=1,
                                    M200:AD200,
                                    ""),
                                "")
                            =0),
                        0,
                        GEOMEAN(IF(
                            ISNUMBER(M200:AD200),
                            IF(
                                M$4:AD$4=1,
                                M200:AD200,
                                ""),
                            ""))
                    ),
                    IF(
                        OR(IF(
                            ISNUMBER(M200:AD200),
                            IF(
                                M$4:AD$4=2,
                                M200:AD200,
                                ""),
                            "")
                            =0),
                        0,
                        GEOMEAN(IF(
                            ISNUMBER(M200:AD200),
                            IF(
                                M$4:AD$4=2,
                                M200:AD200,
                                ""),
                            "")))
                )
            )
        )
    )
)</f>
        <v>0.59975304286470099</v>
      </c>
      <c r="I200" s="191" cm="1">
        <f t="array" ref="I200">IF(
    SUM(IF(
            ISNUMBER(
                IF(
                    $M$5:$AD$5,
                    (M200:AD200),
                    "")),
            1,
            0))
        =0,
    NA(),
    IF(
        Parameters!$D$15=1,
        IF(
            SUM(--(ISNUMBER(IF($M$5:$AD$5=1,(M200:AD200),""))))&gt;0,
            MAX(IF(
                ISNUMBER(M200:AD200),
                IF(
                    M$5:AD$5=1,
                    M200:AD200,
                    ""),
                "")),
            MAX(IF(
                ISNUMBER(M200:AD200),
                IF(
                    M$5:AD$5=2,
                    M200:AD200,
                    ""),
                ""))
        ),
        IF(
            Parameters!$D$16=1,
            IFERROR(
                AVERAGE(IF(
                    ISNUMBER(M200:AD200),
                    IF(
                        M$5:AD$5=1,
                        M200:AD200,
                        ""),
                    "")),
                AVERAGE(IF(
                    ISNUMBER(M200:AD200),
                    IF(
                        M$5:AD$5=2,
                        M200:AD200,
                        ""),
                    ""))
            ),
            IF(
                Parameters!$D$17=1,
                IFERROR(
                    IF(
                        OR(
                            IF(
                                ISNUMBER(M200:AD200),
                                IF(
                                    M$5:AD$5=1,
                                    M200:AD200,
                                    ""),
                                "")
                            =0),
                        0,
                        GEOMEAN(IF(
                            ISNUMBER(M200:AD200),
                            IF(
                                M$5:AD$5=1,
                                M200:AD200,
                                ""),
                            ""))
                    ),
                    IF(
                        OR(IF(
                            ISNUMBER(M200:AD200),
                            IF(
                                M$5:AD$5=2,
                                M200:AD200,
                                ""),
                            "")
                            =0),
                        0,
                        GEOMEAN(IF(
                            ISNUMBER(M200:AD200),
                            IF(
                                M$5:AD$5=2,
                                M200:AD200,
                                ""),
                            "")))
                )
            )
        )
    )
)</f>
        <v>0</v>
      </c>
      <c r="J200" s="242">
        <v>45103</v>
      </c>
      <c r="K200" s="242">
        <v>44860</v>
      </c>
      <c r="L200" s="91" t="s">
        <v>326</v>
      </c>
      <c r="M200" s="192">
        <v>0</v>
      </c>
      <c r="N200" s="192">
        <v>0.59975304286470099</v>
      </c>
      <c r="O200" s="192" t="s">
        <v>409</v>
      </c>
      <c r="P200" s="192">
        <v>0</v>
      </c>
      <c r="Q200" s="192" t="s">
        <v>409</v>
      </c>
      <c r="R200" s="192">
        <v>0</v>
      </c>
      <c r="S200" s="192" t="s">
        <v>409</v>
      </c>
      <c r="T200" s="192" t="s">
        <v>409</v>
      </c>
      <c r="U200" s="192">
        <v>64.5</v>
      </c>
      <c r="V200" s="192" t="s">
        <v>409</v>
      </c>
      <c r="W200" s="192" t="s">
        <v>409</v>
      </c>
      <c r="X200" s="192" t="s">
        <v>409</v>
      </c>
      <c r="Y200" s="192">
        <v>0</v>
      </c>
      <c r="Z200" s="192" t="s">
        <v>409</v>
      </c>
      <c r="AA200" s="80"/>
      <c r="AB200" s="80"/>
      <c r="AC200" s="80"/>
      <c r="AD200" s="80"/>
      <c r="AE200" s="80"/>
      <c r="AF200" s="80"/>
      <c r="AG200" s="80"/>
      <c r="AH200" s="80"/>
      <c r="AI200" s="81"/>
      <c r="AJ200" s="81"/>
      <c r="AK200" s="81"/>
      <c r="AL200" s="81"/>
      <c r="AM200" s="81"/>
      <c r="AN200" s="81"/>
      <c r="AO200" s="81"/>
      <c r="AP200" s="81"/>
      <c r="AQ200" s="81"/>
      <c r="AR200" s="81"/>
    </row>
    <row r="201" spans="1:44" x14ac:dyDescent="0.2">
      <c r="A201" s="84">
        <v>194</v>
      </c>
      <c r="B201" s="84" t="str">
        <f ca="1"/>
        <v>Timor-Leste</v>
      </c>
      <c r="C201" s="84" t="str">
        <f ca="1"/>
        <v>TLS</v>
      </c>
      <c r="D201" s="84" t="str">
        <f ca="1"/>
        <v>EAS           East Asia &amp; Pacific</v>
      </c>
      <c r="E201" s="84" t="str">
        <f ca="1"/>
        <v>Blend</v>
      </c>
      <c r="F201" s="190" t="str">
        <f t="shared" ca="1" si="15"/>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$M$4:$AD$4,
                    (M201:AD201),
                    "")),
            1,
            0))
        =0,
    NA(),
    IF(
        Parameters!$D$15=1,
        IF(
            SUM(--(ISNUMBER(IF($M$4:$AD$4=1,(M201:AD201),""))))&gt;0,
            MAX(IF(
                ISNUMBER(M201:AD201),
                IF(
                    M$4:AD$4=1,
                    M201:AD201,
                    ""),
                "")),
            MAX(IF(
                ISNUMBER(M201:AD201),
                IF(
                    M$4:AD$4=2,
                    M201:AD201,
                    ""),
                ""))
        ),
        IF(
            Parameters!$D$16=1,
            IFERROR(
                AVERAGE(IF(
                    ISNUMBER(M201:AD201),
                    IF(
                        M$4:AD$4=1,
                        M201:AD201,
                        ""),
                    "")),
                AVERAGE(IF(
                    ISNUMBER(M201:AD201),
                    IF(
                        M$4:AD$4=2,
                        M201:AD201,
                        ""),
                    ""))
            ),
            IF(
                Parameters!$D$17=1,
                IFERROR(
                    IF(
                        OR(
                            IF(
                                ISNUMBER(M201:AD201),
                                IF(
                                    M$4:AD$4=1,
                                    M201:AD201,
                                    ""),
                                "")
                            =0),
                        0,
                        GEOMEAN(IF(
                            ISNUMBER(M201:AD201),
                            IF(
                                M$4:AD$4=1,
                                M201:AD201,
                                ""),
                            ""))
                    ),
                    IF(
                        OR(IF(
                            ISNUMBER(M201:AD201),
                            IF(
                                M$4:AD$4=2,
                                M201:AD201,
                                ""),
                            "")
                            =0),
                        0,
                        GEOMEAN(IF(
                            ISNUMBER(M201:AD201),
                            IF(
                                M$4:AD$4=2,
                                M201:AD201,
                                ""),
                            "")))
                )
            )
        )
    )
)</f>
        <v>10</v>
      </c>
      <c r="I201" s="191" cm="1">
        <f t="array" ref="I201">IF(
    SUM(IF(
            ISNUMBER(
                IF(
                    $M$5:$AD$5,
                    (M201:AD201),
                    "")),
            1,
            0))
        =0,
    NA(),
    IF(
        Parameters!$D$15=1,
        IF(
            SUM(--(ISNUMBER(IF($M$5:$AD$5=1,(M201:AD201),""))))&gt;0,
            MAX(IF(
                ISNUMBER(M201:AD201),
                IF(
                    M$5:AD$5=1,
                    M201:AD201,
                    ""),
                "")),
            MAX(IF(
                ISNUMBER(M201:AD201),
                IF(
                    M$5:AD$5=2,
                    M201:AD201,
                    ""),
                ""))
        ),
        IF(
            Parameters!$D$16=1,
            IFERROR(
                AVERAGE(IF(
                    ISNUMBER(M201:AD201),
                    IF(
                        M$5:AD$5=1,
                        M201:AD201,
                        ""),
                    "")),
                AVERAGE(IF(
                    ISNUMBER(M201:AD201),
                    IF(
                        M$5:AD$5=2,
                        M201:AD201,
                        ""),
                    ""))
            ),
            IF(
                Parameters!$D$17=1,
                IFERROR(
                    IF(
                        OR(
                            IF(
                                ISNUMBER(M201:AD201),
                                IF(
                                    M$5:AD$5=1,
                                    M201:AD201,
                                    ""),
                                "")
                            =0),
                        0,
                        GEOMEAN(IF(
                            ISNUMBER(M201:AD201),
                            IF(
                                M$5:AD$5=1,
                                M201:AD201,
                                ""),
                            ""))
                    ),
                    IF(
                        OR(IF(
                            ISNUMBER(M201:AD201),
                            IF(
                                M$5:AD$5=2,
                                M201:AD201,
                                ""),
                            "")
                            =0),
                        0,
                        GEOMEAN(IF(
                            ISNUMBER(M201:AD201),
                            IF(
                                M$5:AD$5=2,
                                M201:AD201,
                                ""),
                            "")))
                )
            )
        )
    )
)</f>
        <v>0</v>
      </c>
      <c r="J201" s="242">
        <v>44778</v>
      </c>
      <c r="K201" s="242">
        <v>44860</v>
      </c>
      <c r="L201" s="91" t="s">
        <v>328</v>
      </c>
      <c r="M201" s="192">
        <v>10</v>
      </c>
      <c r="N201" s="192">
        <v>3.4662197918504098</v>
      </c>
      <c r="O201" s="192" t="s">
        <v>409</v>
      </c>
      <c r="P201" s="192">
        <v>0</v>
      </c>
      <c r="Q201" s="192" t="s">
        <v>409</v>
      </c>
      <c r="R201" s="192">
        <v>0</v>
      </c>
      <c r="S201" s="192" t="s">
        <v>409</v>
      </c>
      <c r="T201" s="192" t="s">
        <v>623</v>
      </c>
      <c r="U201" s="192">
        <v>77.5</v>
      </c>
      <c r="V201" s="192" t="s">
        <v>409</v>
      </c>
      <c r="W201" s="192" t="s">
        <v>409</v>
      </c>
      <c r="X201" s="192" t="s">
        <v>409</v>
      </c>
      <c r="Y201" s="192">
        <v>0</v>
      </c>
      <c r="Z201" s="192" t="s">
        <v>409</v>
      </c>
      <c r="AA201" s="181"/>
      <c r="AB201" s="181"/>
      <c r="AC201" s="181"/>
      <c r="AD201" s="181"/>
      <c r="AE201" s="181" t="str">
        <f>IFERROR(INDEX('Data Dictionary'!$I$8:$I$39,MATCH(AE7,'Data Dictionary'!$K$8:$K$39,0)),"")</f>
        <v/>
      </c>
      <c r="AF201" s="181" t="str">
        <f>IFERROR(INDEX('Data Dictionary'!$I$8:$I$34,MATCH(AF7,'Data Dictionary'!$M$8:$M$34,0)),"")</f>
        <v/>
      </c>
      <c r="AG201" s="181" t="str">
        <f>IFERROR(INDEX('Data Dictionary'!$I$8:$I$34,MATCH(AG7,'Data Dictionary'!$M$8:$M$34,0)),"")</f>
        <v/>
      </c>
      <c r="AH201" s="181" t="str">
        <f>IFERROR(INDEX('Data Dictionary'!$I$8:$I$34,MATCH(AH7,'Data Dictionary'!$M$8:$M$34,0)),"")</f>
        <v/>
      </c>
      <c r="AI201" s="81"/>
      <c r="AJ201" s="81"/>
      <c r="AK201" s="81"/>
      <c r="AL201" s="81"/>
      <c r="AM201" s="81"/>
      <c r="AN201" s="81"/>
      <c r="AO201" s="81"/>
      <c r="AP201" s="81"/>
      <c r="AQ201" s="81"/>
      <c r="AR201" s="81"/>
    </row>
    <row r="202" spans="1:44" x14ac:dyDescent="0.2">
      <c r="A202" s="84">
        <v>195</v>
      </c>
      <c r="B202" s="84" t="str">
        <f ca="1"/>
        <v>Tonga</v>
      </c>
      <c r="C202" s="84" t="str">
        <f ca="1"/>
        <v>TON</v>
      </c>
      <c r="D202" s="84" t="str">
        <f ca="1"/>
        <v>EAS           East Asia &amp; Pacific</v>
      </c>
      <c r="E202" s="84" t="str">
        <f ca="1"/>
        <v>IDA</v>
      </c>
      <c r="F202" s="190" t="str">
        <f t="shared" ca="1" si="15"/>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$M$4:$AD$4,
                    (M202:AD202),
                    "")),
            1,
            0))
        =0,
    NA(),
    IF(
        Parameters!$D$15=1,
        IF(
            SUM(--(ISNUMBER(IF($M$4:$AD$4=1,(M202:AD202),""))))&gt;0,
            MAX(IF(
                ISNUMBER(M202:AD202),
                IF(
                    M$4:AD$4=1,
                    M202:AD202,
                    ""),
                "")),
            MAX(IF(
                ISNUMBER(M202:AD202),
                IF(
                    M$4:AD$4=2,
                    M202:AD202,
                    ""),
                ""))
        ),
        IF(
            Parameters!$D$16=1,
            IFERROR(
                AVERAGE(IF(
                    ISNUMBER(M202:AD202),
                    IF(
                        M$4:AD$4=1,
                        M202:AD202,
                        ""),
                    "")),
                AVERAGE(IF(
                    ISNUMBER(M202:AD202),
                    IF(
                        M$4:AD$4=2,
                        M202:AD202,
                        ""),
                    ""))
            ),
            IF(
                Parameters!$D$17=1,
                IFERROR(
                    IF(
                        OR(
                            IF(
                                ISNUMBER(M202:AD202),
                                IF(
                                    M$4:AD$4=1,
                                    M202:AD202,
                                    ""),
                                "")
                            =0),
                        0,
                        GEOMEAN(IF(
                            ISNUMBER(M202:AD202),
                            IF(
                                M$4:AD$4=1,
                                M202:AD202,
                                ""),
                            ""))
                    ),
                    IF(
                        OR(IF(
                            ISNUMBER(M202:AD202),
                            IF(
                                M$4:AD$4=2,
                                M202:AD202,
                                ""),
                            "")
                            =0),
                        0,
                        GEOMEAN(IF(
                            ISNUMBER(M202:AD202),
                            IF(
                                M$4:AD$4=2,
                                M202:AD202,
                                ""),
                            "")))
                )
            )
        )
    )
)</f>
        <v>0</v>
      </c>
      <c r="I202" s="191" cm="1">
        <f t="array" ref="I202">IF(
    SUM(IF(
            ISNUMBER(
                IF(
                    $M$5:$AD$5,
                    (M202:AD202),
                    "")),
            1,
            0))
        =0,
    NA(),
    IF(
        Parameters!$D$15=1,
        IF(
            SUM(--(ISNUMBER(IF($M$5:$AD$5=1,(M202:AD202),""))))&gt;0,
            MAX(IF(
                ISNUMBER(M202:AD202),
                IF(
                    M$5:AD$5=1,
                    M202:AD202,
                    ""),
                "")),
            MAX(IF(
                ISNUMBER(M202:AD202),
                IF(
                    M$5:AD$5=2,
                    M202:AD202,
                    ""),
                ""))
        ),
        IF(
            Parameters!$D$16=1,
            IFERROR(
                AVERAGE(IF(
                    ISNUMBER(M202:AD202),
                    IF(
                        M$5:AD$5=1,
                        M202:AD202,
                        ""),
                    "")),
                AVERAGE(IF(
                    ISNUMBER(M202:AD202),
                    IF(
                        M$5:AD$5=2,
                        M202:AD202,
                        ""),
                    ""))
            ),
            IF(
                Parameters!$D$17=1,
                IFERROR(
                    IF(
                        OR(
                            IF(
                                ISNUMBER(M202:AD202),
                                IF(
                                    M$5:AD$5=1,
                                    M202:AD202,
                                    ""),
                                "")
                            =0),
                        0,
                        GEOMEAN(IF(
                            ISNUMBER(M202:AD202),
                            IF(
                                M$5:AD$5=1,
                                M202:AD202,
                                ""),
                            ""))
                    ),
                    IF(
                        OR(IF(
                            ISNUMBER(M202:AD202),
                            IF(
                                M$5:AD$5=2,
                                M202:AD202,
                                ""),
                            "")
                            =0),
                        0,
                        GEOMEAN(IF(
                            ISNUMBER(M202:AD202),
                            IF(
                                M$5:AD$5=2,
                                M202:AD202,
                                ""),
                            "")))
                )
            )
        )
    )
)</f>
        <v>0</v>
      </c>
      <c r="J202" s="242">
        <v>44753</v>
      </c>
      <c r="K202" s="242">
        <v>44753</v>
      </c>
      <c r="L202" s="91" t="s">
        <v>330</v>
      </c>
      <c r="M202" s="192">
        <v>0</v>
      </c>
      <c r="N202" s="192" t="s">
        <v>409</v>
      </c>
      <c r="O202" s="192" t="s">
        <v>409</v>
      </c>
      <c r="P202" s="192">
        <v>0</v>
      </c>
      <c r="Q202" s="192" t="s">
        <v>409</v>
      </c>
      <c r="R202" s="192" t="s">
        <v>409</v>
      </c>
      <c r="S202" s="192" t="s">
        <v>409</v>
      </c>
      <c r="T202" s="192" t="s">
        <v>409</v>
      </c>
      <c r="U202" s="192" t="s">
        <v>409</v>
      </c>
      <c r="V202" s="192" t="s">
        <v>409</v>
      </c>
      <c r="W202" s="192" t="s">
        <v>409</v>
      </c>
      <c r="X202" s="192" t="s">
        <v>409</v>
      </c>
      <c r="Y202" s="192" t="s">
        <v>409</v>
      </c>
      <c r="Z202" s="192" t="s">
        <v>409</v>
      </c>
      <c r="AA202" s="194"/>
      <c r="AB202" s="194"/>
      <c r="AC202" s="181"/>
      <c r="AD202" s="181"/>
      <c r="AE202" s="181" t="str">
        <f>IFERROR(INDEX('Data Dictionary'!$J$8:$J$39,MATCH(AE7,'Data Dictionary'!$K$8:$K$39,0)),"")</f>
        <v/>
      </c>
      <c r="AF202" s="181" t="str">
        <f>IFERROR(INDEX('Data Dictionary'!$J$8:$J$34,MATCH(AF7,'Data Dictionary'!$M$8:$M$34,0)),"")</f>
        <v/>
      </c>
      <c r="AG202" s="181" t="str">
        <f>IFERROR(INDEX('Data Dictionary'!$J$8:$J$34,MATCH(AG7,'Data Dictionary'!$M$8:$M$34,0)),"")</f>
        <v/>
      </c>
      <c r="AH202" s="181" t="str">
        <f>IFERROR(INDEX('Data Dictionary'!$J$8:$J$34,MATCH(AH7,'Data Dictionary'!$M$8:$M$34,0)),"")</f>
        <v/>
      </c>
      <c r="AI202" s="81"/>
      <c r="AJ202" s="81"/>
      <c r="AK202" s="81"/>
      <c r="AL202" s="81"/>
      <c r="AM202" s="81"/>
      <c r="AN202" s="81"/>
      <c r="AO202" s="81"/>
      <c r="AP202" s="81"/>
      <c r="AQ202" s="81"/>
      <c r="AR202" s="81"/>
    </row>
    <row r="203" spans="1:44" x14ac:dyDescent="0.2">
      <c r="A203" s="84">
        <v>196</v>
      </c>
      <c r="B203" s="84" t="str">
        <f ca="1"/>
        <v>Trinidad and Tobago</v>
      </c>
      <c r="C203" s="84" t="str">
        <f ca="1"/>
        <v>TTO</v>
      </c>
      <c r="D203" s="84" t="str">
        <f ca="1"/>
        <v>LCN           Latin America &amp; Caribbean</v>
      </c>
      <c r="E203" s="84" t="str">
        <f ca="1"/>
        <v>IBRD</v>
      </c>
      <c r="F203" s="190" t="str">
        <f t="shared" ca="1" si="15"/>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$M$4:$AD$4,
                    (M203:AD203),
                    "")),
            1,
            0))
        =0,
    NA(),
    IF(
        Parameters!$D$15=1,
        IF(
            SUM(--(ISNUMBER(IF($M$4:$AD$4=1,(M203:AD203),""))))&gt;0,
            MAX(IF(
                ISNUMBER(M203:AD203),
                IF(
                    M$4:AD$4=1,
                    M203:AD203,
                    ""),
                "")),
            MAX(IF(
                ISNUMBER(M203:AD203),
                IF(
                    M$4:AD$4=2,
                    M203:AD203,
                    ""),
                ""))
        ),
        IF(
            Parameters!$D$16=1,
            IFERROR(
                AVERAGE(IF(
                    ISNUMBER(M203:AD203),
                    IF(
                        M$4:AD$4=1,
                        M203:AD203,
                        ""),
                    "")),
                AVERAGE(IF(
                    ISNUMBER(M203:AD203),
                    IF(
                        M$4:AD$4=2,
                        M203:AD203,
                        ""),
                    ""))
            ),
            IF(
                Parameters!$D$17=1,
                IFERROR(
                    IF(
                        OR(
                            IF(
                                ISNUMBER(M203:AD203),
                                IF(
                                    M$4:AD$4=1,
                                    M203:AD203,
                                    ""),
                                "")
                            =0),
                        0,
                        GEOMEAN(IF(
                            ISNUMBER(M203:AD203),
                            IF(
                                M$4:AD$4=1,
                                M203:AD203,
                                ""),
                            ""))
                    ),
                    IF(
                        OR(IF(
                            ISNUMBER(M203:AD203),
                            IF(
                                M$4:AD$4=2,
                                M203:AD203,
                                ""),
                            "")
                            =0),
                        0,
                        GEOMEAN(IF(
                            ISNUMBER(M203:AD203),
                            IF(
                                M$4:AD$4=2,
                                M203:AD203,
                                ""),
                            "")))
                )
            )
        )
    )
)</f>
        <v>0</v>
      </c>
      <c r="I203" s="191" cm="1">
        <f t="array" ref="I203">IF(
    SUM(IF(
            ISNUMBER(
                IF(
                    $M$5:$AD$5,
                    (M203:AD203),
                    "")),
            1,
            0))
        =0,
    NA(),
    IF(
        Parameters!$D$15=1,
        IF(
            SUM(--(ISNUMBER(IF($M$5:$AD$5=1,(M203:AD203),""))))&gt;0,
            MAX(IF(
                ISNUMBER(M203:AD203),
                IF(
                    M$5:AD$5=1,
                    M203:AD203,
                    ""),
                "")),
            MAX(IF(
                ISNUMBER(M203:AD203),
                IF(
                    M$5:AD$5=2,
                    M203:AD203,
                    ""),
                ""))
        ),
        IF(
            Parameters!$D$16=1,
            IFERROR(
                AVERAGE(IF(
                    ISNUMBER(M203:AD203),
                    IF(
                        M$5:AD$5=1,
                        M203:AD203,
                        ""),
                    "")),
                AVERAGE(IF(
                    ISNUMBER(M203:AD203),
                    IF(
                        M$5:AD$5=2,
                        M203:AD203,
                        ""),
                    ""))
            ),
            IF(
                Parameters!$D$17=1,
                IFERROR(
                    IF(
                        OR(
                            IF(
                                ISNUMBER(M203:AD203),
                                IF(
                                    M$5:AD$5=1,
                                    M203:AD203,
                                    ""),
                                "")
                            =0),
                        0,
                        GEOMEAN(IF(
                            ISNUMBER(M203:AD203),
                            IF(
                                M$5:AD$5=1,
                                M203:AD203,
                                ""),
                            ""))
                    ),
                    IF(
                        OR(IF(
                            ISNUMBER(M203:AD203),
                            IF(
                                M$5:AD$5=2,
                                M203:AD203,
                                ""),
                            "")
                            =0),
                        0,
                        GEOMEAN(IF(
                            ISNUMBER(M203:AD203),
                            IF(
                                M$5:AD$5=2,
                                M203:AD203,
                                ""),
                            "")))
                )
            )
        )
    )
)</f>
        <v>10</v>
      </c>
      <c r="J203" s="242">
        <v>45103</v>
      </c>
      <c r="K203" s="242">
        <v>45188</v>
      </c>
      <c r="L203" s="91" t="s">
        <v>332</v>
      </c>
      <c r="M203" s="192">
        <v>0</v>
      </c>
      <c r="N203" s="192">
        <v>0</v>
      </c>
      <c r="O203" s="192">
        <v>10</v>
      </c>
      <c r="P203" s="192">
        <v>0</v>
      </c>
      <c r="Q203" s="192" t="s">
        <v>409</v>
      </c>
      <c r="R203" s="192">
        <v>0</v>
      </c>
      <c r="S203" s="192">
        <v>0</v>
      </c>
      <c r="T203" s="192" t="s">
        <v>409</v>
      </c>
      <c r="U203" s="192">
        <v>52.9</v>
      </c>
      <c r="V203" s="192">
        <v>1.11536216275427</v>
      </c>
      <c r="W203" s="192" t="s">
        <v>409</v>
      </c>
      <c r="X203" s="192" t="s">
        <v>409</v>
      </c>
      <c r="Y203" s="192">
        <v>0</v>
      </c>
      <c r="Z203" s="192">
        <v>-8.7452471482889695</v>
      </c>
      <c r="AA203" s="194"/>
      <c r="AB203" s="194"/>
      <c r="AC203" s="80"/>
      <c r="AD203" s="80"/>
      <c r="AE203" s="80"/>
      <c r="AF203" s="80"/>
      <c r="AG203" s="80"/>
      <c r="AH203" s="80"/>
      <c r="AI203" s="81"/>
      <c r="AJ203" s="81"/>
      <c r="AK203" s="81"/>
      <c r="AL203" s="81"/>
      <c r="AM203" s="81"/>
      <c r="AN203" s="81"/>
      <c r="AO203" s="81"/>
      <c r="AP203" s="81"/>
      <c r="AQ203" s="81"/>
      <c r="AR203" s="81"/>
    </row>
    <row r="204" spans="1:44" x14ac:dyDescent="0.2">
      <c r="A204" s="84">
        <v>197</v>
      </c>
      <c r="B204" s="84" t="str">
        <f ca="1"/>
        <v>Tunisia</v>
      </c>
      <c r="C204" s="84" t="str">
        <f ca="1"/>
        <v>TUN</v>
      </c>
      <c r="D204" s="84" t="str">
        <f ca="1"/>
        <v>MEA           Middle East &amp; North Africa</v>
      </c>
      <c r="E204" s="84" t="str">
        <f ca="1"/>
        <v>IBRD</v>
      </c>
      <c r="F204" s="190" t="str">
        <f t="shared" ca="1" si="15"/>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$M$4:$AD$4,
                    (M204:AD204),
                    "")),
            1,
            0))
        =0,
    NA(),
    IF(
        Parameters!$D$15=1,
        IF(
            SUM(--(ISNUMBER(IF($M$4:$AD$4=1,(M204:AD204),""))))&gt;0,
            MAX(IF(
                ISNUMBER(M204:AD204),
                IF(
                    M$4:AD$4=1,
                    M204:AD204,
                    ""),
                "")),
            MAX(IF(
                ISNUMBER(M204:AD204),
                IF(
                    M$4:AD$4=2,
                    M204:AD204,
                    ""),
                ""))
        ),
        IF(
            Parameters!$D$16=1,
            IFERROR(
                AVERAGE(IF(
                    ISNUMBER(M204:AD204),
                    IF(
                        M$4:AD$4=1,
                        M204:AD204,
                        ""),
                    "")),
                AVERAGE(IF(
                    ISNUMBER(M204:AD204),
                    IF(
                        M$4:AD$4=2,
                        M204:AD204,
                        ""),
                    ""))
            ),
            IF(
                Parameters!$D$17=1,
                IFERROR(
                    IF(
                        OR(
                            IF(
                                ISNUMBER(M204:AD204),
                                IF(
                                    M$4:AD$4=1,
                                    M204:AD204,
                                    ""),
                                "")
                            =0),
                        0,
                        GEOMEAN(IF(
                            ISNUMBER(M204:AD204),
                            IF(
                                M$4:AD$4=1,
                                M204:AD204,
                                ""),
                            ""))
                    ),
                    IF(
                        OR(IF(
                            ISNUMBER(M204:AD204),
                            IF(
                                M$4:AD$4=2,
                                M204:AD204,
                                ""),
                            "")
                            =0),
                        0,
                        GEOMEAN(IF(
                            ISNUMBER(M204:AD204),
                            IF(
                                M$4:AD$4=2,
                                M204:AD204,
                                ""),
                            "")))
                )
            )
        )
    )
)</f>
        <v>1.01869818310107</v>
      </c>
      <c r="I204" s="191" cm="1">
        <f t="array" ref="I204">IF(
    SUM(IF(
            ISNUMBER(
                IF(
                    $M$5:$AD$5,
                    (M204:AD204),
                    "")),
            1,
            0))
        =0,
    NA(),
    IF(
        Parameters!$D$15=1,
        IF(
            SUM(--(ISNUMBER(IF($M$5:$AD$5=1,(M204:AD204),""))))&gt;0,
            MAX(IF(
                ISNUMBER(M204:AD204),
                IF(
                    M$5:AD$5=1,
                    M204:AD204,
                    ""),
                "")),
            MAX(IF(
                ISNUMBER(M204:AD204),
                IF(
                    M$5:AD$5=2,
                    M204:AD204,
                    ""),
                ""))
        ),
        IF(
            Parameters!$D$16=1,
            IFERROR(
                AVERAGE(IF(
                    ISNUMBER(M204:AD204),
                    IF(
                        M$5:AD$5=1,
                        M204:AD204,
                        ""),
                    "")),
                AVERAGE(IF(
                    ISNUMBER(M204:AD204),
                    IF(
                        M$5:AD$5=2,
                        M204:AD204,
                        ""),
                    ""))
            ),
            IF(
                Parameters!$D$17=1,
                IFERROR(
                    IF(
                        OR(
                            IF(
                                ISNUMBER(M204:AD204),
                                IF(
                                    M$5:AD$5=1,
                                    M204:AD204,
                                    ""),
                                "")
                            =0),
                        0,
                        GEOMEAN(IF(
                            ISNUMBER(M204:AD204),
                            IF(
                                M$5:AD$5=1,
                                M204:AD204,
                                ""),
                            ""))
                    ),
                    IF(
                        OR(IF(
                            ISNUMBER(M204:AD204),
                            IF(
                                M$5:AD$5=2,
                                M204:AD204,
                                ""),
                            "")
                            =0),
                        0,
                        GEOMEAN(IF(
                            ISNUMBER(M204:AD204),
                            IF(
                                M$5:AD$5=2,
                                M204:AD204,
                                ""),
                            "")))
                )
            )
        )
    )
)</f>
        <v>0</v>
      </c>
      <c r="J204" s="242">
        <v>45103</v>
      </c>
      <c r="K204" s="242">
        <v>45142</v>
      </c>
      <c r="L204" s="91" t="s">
        <v>334</v>
      </c>
      <c r="M204" s="192">
        <v>0</v>
      </c>
      <c r="N204" s="192">
        <v>1.01869818310107</v>
      </c>
      <c r="O204" s="192" t="s">
        <v>409</v>
      </c>
      <c r="P204" s="192">
        <v>0</v>
      </c>
      <c r="Q204" s="192" t="s">
        <v>409</v>
      </c>
      <c r="R204" s="192">
        <v>0</v>
      </c>
      <c r="S204" s="192">
        <v>0</v>
      </c>
      <c r="T204" s="192" t="s">
        <v>409</v>
      </c>
      <c r="U204" s="192">
        <v>66.400000000000006</v>
      </c>
      <c r="V204" s="192" t="s">
        <v>409</v>
      </c>
      <c r="W204" s="192" t="s">
        <v>409</v>
      </c>
      <c r="X204" s="192" t="s">
        <v>409</v>
      </c>
      <c r="Y204" s="192">
        <v>0</v>
      </c>
      <c r="Z204" s="192">
        <v>-100</v>
      </c>
      <c r="AA204" s="80"/>
      <c r="AB204" s="80"/>
      <c r="AC204" s="80"/>
      <c r="AD204" s="80"/>
      <c r="AE204" s="80"/>
      <c r="AF204" s="80"/>
      <c r="AG204" s="80"/>
      <c r="AH204" s="80"/>
      <c r="AI204" s="81"/>
      <c r="AJ204" s="81"/>
      <c r="AK204" s="81"/>
      <c r="AL204" s="81"/>
      <c r="AM204" s="81"/>
      <c r="AN204" s="81"/>
      <c r="AO204" s="81"/>
      <c r="AP204" s="81"/>
      <c r="AQ204" s="81"/>
      <c r="AR204" s="81"/>
    </row>
    <row r="205" spans="1:44" x14ac:dyDescent="0.2">
      <c r="A205" s="84">
        <v>198</v>
      </c>
      <c r="B205" s="84" t="str">
        <f ca="1"/>
        <v>Türkiye</v>
      </c>
      <c r="C205" s="84" t="str">
        <f ca="1"/>
        <v>TUR</v>
      </c>
      <c r="D205" s="84" t="str">
        <f ca="1"/>
        <v>ECS           Europe &amp; Central Asia</v>
      </c>
      <c r="E205" s="84" t="str">
        <f ca="1"/>
        <v>IBRD</v>
      </c>
      <c r="F205" s="190" t="str">
        <f t="shared" ca="1" si="15"/>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$M$4:$AD$4,
                    (M205:AD205),
                    "")),
            1,
            0))
        =0,
    NA(),
    IF(
        Parameters!$D$15=1,
        IF(
            SUM(--(ISNUMBER(IF($M$4:$AD$4=1,(M205:AD205),""))))&gt;0,
            MAX(IF(
                ISNUMBER(M205:AD205),
                IF(
                    M$4:AD$4=1,
                    M205:AD205,
                    ""),
                "")),
            MAX(IF(
                ISNUMBER(M205:AD205),
                IF(
                    M$4:AD$4=2,
                    M205:AD205,
                    ""),
                ""))
        ),
        IF(
            Parameters!$D$16=1,
            IFERROR(
                AVERAGE(IF(
                    ISNUMBER(M205:AD205),
                    IF(
                        M$4:AD$4=1,
                        M205:AD205,
                        ""),
                    "")),
                AVERAGE(IF(
                    ISNUMBER(M205:AD205),
                    IF(
                        M$4:AD$4=2,
                        M205:AD205,
                        ""),
                    ""))
            ),
            IF(
                Parameters!$D$17=1,
                IFERROR(
                    IF(
                        OR(
                            IF(
                                ISNUMBER(M205:AD205),
                                IF(
                                    M$4:AD$4=1,
                                    M205:AD205,
                                    ""),
                                "")
                            =0),
                        0,
                        GEOMEAN(IF(
                            ISNUMBER(M205:AD205),
                            IF(
                                M$4:AD$4=1,
                                M205:AD205,
                                ""),
                            ""))
                    ),
                    IF(
                        OR(IF(
                            ISNUMBER(M205:AD205),
                            IF(
                                M$4:AD$4=2,
                                M205:AD205,
                                ""),
                            "")
                            =0),
                        0,
                        GEOMEAN(IF(
                            ISNUMBER(M205:AD205),
                            IF(
                                M$4:AD$4=2,
                                M205:AD205,
                                ""),
                            "")))
                )
            )
        )
    )
)</f>
        <v>4.2820603281001901</v>
      </c>
      <c r="I205" s="191" cm="1">
        <f t="array" ref="I205">IF(
    SUM(IF(
            ISNUMBER(
                IF(
                    $M$5:$AD$5,
                    (M205:AD205),
                    "")),
            1,
            0))
        =0,
    NA(),
    IF(
        Parameters!$D$15=1,
        IF(
            SUM(--(ISNUMBER(IF($M$5:$AD$5=1,(M205:AD205),""))))&gt;0,
            MAX(IF(
                ISNUMBER(M205:AD205),
                IF(
                    M$5:AD$5=1,
                    M205:AD205,
                    ""),
                "")),
            MAX(IF(
                ISNUMBER(M205:AD205),
                IF(
                    M$5:AD$5=2,
                    M205:AD205,
                    ""),
                ""))
        ),
        IF(
            Parameters!$D$16=1,
            IFERROR(
                AVERAGE(IF(
                    ISNUMBER(M205:AD205),
                    IF(
                        M$5:AD$5=1,
                        M205:AD205,
                        ""),
                    "")),
                AVERAGE(IF(
                    ISNUMBER(M205:AD205),
                    IF(
                        M$5:AD$5=2,
                        M205:AD205,
                        ""),
                    ""))
            ),
            IF(
                Parameters!$D$17=1,
                IFERROR(
                    IF(
                        OR(
                            IF(
                                ISNUMBER(M205:AD205),
                                IF(
                                    M$5:AD$5=1,
                                    M205:AD205,
                                    ""),
                                "")
                            =0),
                        0,
                        GEOMEAN(IF(
                            ISNUMBER(M205:AD205),
                            IF(
                                M$5:AD$5=1,
                                M205:AD205,
                                ""),
                            ""))
                    ),
                    IF(
                        OR(IF(
                            ISNUMBER(M205:AD205),
                            IF(
                                M$5:AD$5=2,
                                M205:AD205,
                                ""),
                            "")
                            =0),
                        0,
                        GEOMEAN(IF(
                            ISNUMBER(M205:AD205),
                            IF(
                                M$5:AD$5=2,
                                M205:AD205,
                                ""),
                            "")))
                )
            )
        )
    )
)</f>
        <v>0</v>
      </c>
      <c r="J205" s="242">
        <v>45103</v>
      </c>
      <c r="K205" s="242">
        <v>45203</v>
      </c>
      <c r="L205" s="91" t="s">
        <v>335</v>
      </c>
      <c r="M205" s="192">
        <v>0</v>
      </c>
      <c r="N205" s="192">
        <v>4.2820603281001901</v>
      </c>
      <c r="O205" s="192">
        <v>0</v>
      </c>
      <c r="P205" s="192">
        <v>0</v>
      </c>
      <c r="Q205" s="192" t="s">
        <v>409</v>
      </c>
      <c r="R205" s="192">
        <v>0</v>
      </c>
      <c r="S205" s="192">
        <v>0</v>
      </c>
      <c r="T205" s="192" t="s">
        <v>409</v>
      </c>
      <c r="U205" s="192">
        <v>81.2</v>
      </c>
      <c r="V205" s="192">
        <v>-0.34572863713311502</v>
      </c>
      <c r="W205" s="192" t="s">
        <v>409</v>
      </c>
      <c r="X205" s="192" t="s">
        <v>409</v>
      </c>
      <c r="Y205" s="192">
        <v>0</v>
      </c>
      <c r="Z205" s="192">
        <v>-50</v>
      </c>
      <c r="AA205" s="80"/>
      <c r="AB205" s="80"/>
      <c r="AC205" s="80"/>
      <c r="AD205" s="80"/>
      <c r="AE205" s="80"/>
      <c r="AF205" s="80"/>
      <c r="AG205" s="80"/>
      <c r="AH205" s="80"/>
      <c r="AI205" s="81"/>
      <c r="AJ205" s="81"/>
      <c r="AK205" s="81"/>
      <c r="AL205" s="81"/>
      <c r="AM205" s="81"/>
      <c r="AN205" s="81"/>
      <c r="AO205" s="81"/>
      <c r="AP205" s="81"/>
      <c r="AQ205" s="81"/>
      <c r="AR205" s="81"/>
    </row>
    <row r="206" spans="1:44" x14ac:dyDescent="0.2">
      <c r="A206" s="84">
        <v>199</v>
      </c>
      <c r="B206" s="35" t="str">
        <f ca="1"/>
        <v>Tuvalu</v>
      </c>
      <c r="C206" s="35" t="str">
        <f ca="1"/>
        <v>TUV</v>
      </c>
      <c r="D206" s="35" t="str">
        <f ca="1"/>
        <v>EAS           East Asia &amp; Pacific</v>
      </c>
      <c r="E206" s="35" t="str">
        <f ca="1"/>
        <v>IDA</v>
      </c>
      <c r="F206" s="190" t="str">
        <f t="shared" ca="1" si="15"/>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$M$4:$AD$4,
                    (M206:AD206),
                    "")),
            1,
            0))
        =0,
    NA(),
    IF(
        Parameters!$D$15=1,
        IF(
            SUM(--(ISNUMBER(IF($M$4:$AD$4=1,(M206:AD206),""))))&gt;0,
            MAX(IF(
                ISNUMBER(M206:AD206),
                IF(
                    M$4:AD$4=1,
                    M206:AD206,
                    ""),
                "")),
            MAX(IF(
                ISNUMBER(M206:AD206),
                IF(
                    M$4:AD$4=2,
                    M206:AD206,
                    ""),
                ""))
        ),
        IF(
            Parameters!$D$16=1,
            IFERROR(
                AVERAGE(IF(
                    ISNUMBER(M206:AD206),
                    IF(
                        M$4:AD$4=1,
                        M206:AD206,
                        ""),
                    "")),
                AVERAGE(IF(
                    ISNUMBER(M206:AD206),
                    IF(
                        M$4:AD$4=2,
                        M206:AD206,
                        ""),
                    ""))
            ),
            IF(
                Parameters!$D$17=1,
                IFERROR(
                    IF(
                        OR(
                            IF(
                                ISNUMBER(M206:AD206),
                                IF(
                                    M$4:AD$4=1,
                                    M206:AD206,
                                    ""),
                                "")
                            =0),
                        0,
                        GEOMEAN(IF(
                            ISNUMBER(M206:AD206),
                            IF(
                                M$4:AD$4=1,
                                M206:AD206,
                                ""),
                            ""))
                    ),
                    IF(
                        OR(IF(
                            ISNUMBER(M206:AD206),
                            IF(
                                M$4:AD$4=2,
                                M206:AD206,
                                ""),
                            "")
                            =0),
                        0,
                        GEOMEAN(IF(
                            ISNUMBER(M206:AD206),
                            IF(
                                M$4:AD$4=2,
                                M206:AD206,
                                ""),
                            "")))
                )
            )
        )
    )
)</f>
        <v>10</v>
      </c>
      <c r="I206" s="191" cm="1">
        <f t="array" ref="I206">IF(
    SUM(IF(
            ISNUMBER(
                IF(
                    $M$5:$AD$5,
                    (M206:AD206),
                    "")),
            1,
            0))
        =0,
    NA(),
    IF(
        Parameters!$D$15=1,
        IF(
            SUM(--(ISNUMBER(IF($M$5:$AD$5=1,(M206:AD206),""))))&gt;0,
            MAX(IF(
                ISNUMBER(M206:AD206),
                IF(
                    M$5:AD$5=1,
                    M206:AD206,
                    ""),
                "")),
            MAX(IF(
                ISNUMBER(M206:AD206),
                IF(
                    M$5:AD$5=2,
                    M206:AD206,
                    ""),
                ""))
        ),
        IF(
            Parameters!$D$16=1,
            IFERROR(
                AVERAGE(IF(
                    ISNUMBER(M206:AD206),
                    IF(
                        M$5:AD$5=1,
                        M206:AD206,
                        ""),
                    "")),
                AVERAGE(IF(
                    ISNUMBER(M206:AD206),
                    IF(
                        M$5:AD$5=2,
                        M206:AD206,
                        ""),
                    ""))
            ),
            IF(
                Parameters!$D$17=1,
                IFERROR(
                    IF(
                        OR(
                            IF(
                                ISNUMBER(M206:AD206),
                                IF(
                                    M$5:AD$5=1,
                                    M206:AD206,
                                    ""),
                                "")
                            =0),
                        0,
                        GEOMEAN(IF(
                            ISNUMBER(M206:AD206),
                            IF(
                                M$5:AD$5=1,
                                M206:AD206,
                                ""),
                            ""))
                    ),
                    IF(
                        OR(IF(
                            ISNUMBER(M206:AD206),
                            IF(
                                M$5:AD$5=2,
                                M206:AD206,
                                ""),
                            "")
                            =0),
                        0,
                        GEOMEAN(IF(
                            ISNUMBER(M206:AD206),
                            IF(
                                M$5:AD$5=2,
                                M206:AD206,
                                ""),
                            "")))
                )
            )
        )
    )
)</f>
        <v>0</v>
      </c>
      <c r="J206" s="242">
        <v>44778</v>
      </c>
      <c r="K206" s="242" t="s">
        <v>409</v>
      </c>
      <c r="L206" s="91" t="s">
        <v>337</v>
      </c>
      <c r="M206" s="192">
        <v>10</v>
      </c>
      <c r="N206" s="192" t="s">
        <v>409</v>
      </c>
      <c r="O206" s="192" t="s">
        <v>409</v>
      </c>
      <c r="P206" s="192">
        <v>0</v>
      </c>
      <c r="Q206" s="192" t="s">
        <v>409</v>
      </c>
      <c r="R206" s="192" t="s">
        <v>409</v>
      </c>
      <c r="S206" s="192" t="s">
        <v>409</v>
      </c>
      <c r="T206" s="192" t="s">
        <v>623</v>
      </c>
      <c r="U206" s="192" t="s">
        <v>409</v>
      </c>
      <c r="V206" s="192" t="s">
        <v>409</v>
      </c>
      <c r="W206" s="192" t="s">
        <v>409</v>
      </c>
      <c r="X206" s="192" t="s">
        <v>409</v>
      </c>
      <c r="Y206" s="192" t="s">
        <v>409</v>
      </c>
      <c r="Z206" s="192" t="s">
        <v>409</v>
      </c>
    </row>
    <row r="207" spans="1:44" x14ac:dyDescent="0.2">
      <c r="A207" s="84">
        <v>200</v>
      </c>
      <c r="B207" s="35" t="str">
        <f ca="1"/>
        <v>Taiwan, China</v>
      </c>
      <c r="C207" s="35" t="str">
        <f ca="1"/>
        <v>TWN</v>
      </c>
      <c r="D207" s="35" t="str">
        <f ca="1"/>
        <v>EAS           East Asia &amp; Pacific</v>
      </c>
      <c r="E207" s="35" t="str">
        <f ca="1"/>
        <v>NA</v>
      </c>
      <c r="F207" s="190" t="str">
        <f t="shared" ca="1" si="15"/>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cm="1">
        <f t="array" ref="H207">IF(
    SUM(IF(
            ISNUMBER(
                IF(
                    $M$4:$AD$4,
                    (M207:AD207),
                    "")),
            1,
            0))
        =0,
    NA(),
    IF(
        Parameters!$D$15=1,
        IF(
            SUM(--(ISNUMBER(IF($M$4:$AD$4=1,(M207:AD207),""))))&gt;0,
            MAX(IF(
                ISNUMBER(M207:AD207),
                IF(
                    M$4:AD$4=1,
                    M207:AD207,
                    ""),
                "")),
            MAX(IF(
                ISNUMBER(M207:AD207),
                IF(
                    M$4:AD$4=2,
                    M207:AD207,
                    ""),
                ""))
        ),
        IF(
            Parameters!$D$16=1,
            IFERROR(
                AVERAGE(IF(
                    ISNUMBER(M207:AD207),
                    IF(
                        M$4:AD$4=1,
                        M207:AD207,
                        ""),
                    "")),
                AVERAGE(IF(
                    ISNUMBER(M207:AD207),
                    IF(
                        M$4:AD$4=2,
                        M207:AD207,
                        ""),
                    ""))
            ),
            IF(
                Parameters!$D$17=1,
                IFERROR(
                    IF(
                        OR(
                            IF(
                                ISNUMBER(M207:AD207),
                                IF(
                                    M$4:AD$4=1,
                                    M207:AD207,
                                    ""),
                                "")
                            =0),
                        0,
                        GEOMEAN(IF(
                            ISNUMBER(M207:AD207),
                            IF(
                                M$4:AD$4=1,
                                M207:AD207,
                                ""),
                            ""))
                    ),
                    IF(
                        OR(IF(
                            ISNUMBER(M207:AD207),
                            IF(
                                M$4:AD$4=2,
                                M207:AD207,
                                ""),
                            "")
                            =0),
                        0,
                        GEOMEAN(IF(
                            ISNUMBER(M207:AD207),
                            IF(
                                M$4:AD$4=2,
                                M207:AD207,
                                ""),
                            "")))
                )
            )
        )
    )
)</f>
        <v>0</v>
      </c>
      <c r="I207" s="191" cm="1">
        <f t="array" ref="I207">IF(
    SUM(IF(
            ISNUMBER(
                IF(
                    $M$5:$AD$5,
                    (M207:AD207),
                    "")),
            1,
            0))
        =0,
    NA(),
    IF(
        Parameters!$D$15=1,
        IF(
            SUM(--(ISNUMBER(IF($M$5:$AD$5=1,(M207:AD207),""))))&gt;0,
            MAX(IF(
                ISNUMBER(M207:AD207),
                IF(
                    M$5:AD$5=1,
                    M207:AD207,
                    ""),
                "")),
            MAX(IF(
                ISNUMBER(M207:AD207),
                IF(
                    M$5:AD$5=2,
                    M207:AD207,
                    ""),
                ""))
        ),
        IF(
            Parameters!$D$16=1,
            IFERROR(
                AVERAGE(IF(
                    ISNUMBER(M207:AD207),
                    IF(
                        M$5:AD$5=1,
                        M207:AD207,
                        ""),
                    "")),
                AVERAGE(IF(
                    ISNUMBER(M207:AD207),
                    IF(
                        M$5:AD$5=2,
                        M207:AD207,
                        ""),
                    ""))
            ),
            IF(
                Parameters!$D$17=1,
                IFERROR(
                    IF(
                        OR(
                            IF(
                                ISNUMBER(M207:AD207),
                                IF(
                                    M$5:AD$5=1,
                                    M207:AD207,
                                    ""),
                                "")
                            =0),
                        0,
                        GEOMEAN(IF(
                            ISNUMBER(M207:AD207),
                            IF(
                                M$5:AD$5=1,
                                M207:AD207,
                                ""),
                            ""))
                    ),
                    IF(
                        OR(IF(
                            ISNUMBER(M207:AD207),
                            IF(
                                M$5:AD$5=2,
                                M207:AD207,
                                ""),
                            "")
                            =0),
                        0,
                        GEOMEAN(IF(
                            ISNUMBER(M207:AD207),
                            IF(
                                M$5:AD$5=2,
                                M207:AD207,
                                ""),
                            "")))
                )
            )
        )
    )
)</f>
        <v>0</v>
      </c>
      <c r="J207" s="242" t="s">
        <v>409</v>
      </c>
      <c r="K207" s="242">
        <v>44887</v>
      </c>
      <c r="L207" s="91" t="s">
        <v>718</v>
      </c>
      <c r="M207" s="192">
        <v>0</v>
      </c>
      <c r="N207" s="192" t="s">
        <v>409</v>
      </c>
      <c r="O207" s="192" t="s">
        <v>409</v>
      </c>
      <c r="P207" s="192">
        <v>0</v>
      </c>
      <c r="Q207" s="192" t="s">
        <v>409</v>
      </c>
      <c r="R207" s="192">
        <v>0</v>
      </c>
      <c r="S207" s="192" t="s">
        <v>409</v>
      </c>
      <c r="T207" s="192" t="s">
        <v>409</v>
      </c>
      <c r="U207" s="192" t="s">
        <v>409</v>
      </c>
      <c r="V207" s="192" t="s">
        <v>409</v>
      </c>
      <c r="W207" s="192" t="s">
        <v>409</v>
      </c>
      <c r="X207" s="192" t="s">
        <v>409</v>
      </c>
      <c r="Y207" s="192">
        <v>0</v>
      </c>
      <c r="Z207" s="192" t="s">
        <v>409</v>
      </c>
    </row>
    <row r="208" spans="1:44" x14ac:dyDescent="0.2">
      <c r="A208" s="84">
        <v>201</v>
      </c>
      <c r="B208" s="35" t="str">
        <f ca="1"/>
        <v>Tanzania</v>
      </c>
      <c r="C208" s="35" t="str">
        <f ca="1"/>
        <v>TZA</v>
      </c>
      <c r="D208" s="35" t="str">
        <f ca="1"/>
        <v>SSF           Sub-Saharan Africa</v>
      </c>
      <c r="E208" s="35" t="str">
        <f ca="1"/>
        <v>IDA</v>
      </c>
      <c r="F208" s="190" t="str">
        <f t="shared" ca="1" si="15"/>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4.7827193788582134</v>
      </c>
      <c r="H208" s="80" cm="1">
        <f t="array" ref="H208">IF(
    SUM(IF(
            ISNUMBER(
                IF(
                    $M$4:$AD$4,
                    (M208:AD208),
                    "")),
            1,
            0))
        =0,
    NA(),
    IF(
        Parameters!$D$15=1,
        IF(
            SUM(--(ISNUMBER(IF($M$4:$AD$4=1,(M208:AD208),""))))&gt;0,
            MAX(IF(
                ISNUMBER(M208:AD208),
                IF(
                    M$4:AD$4=1,
                    M208:AD208,
                    ""),
                "")),
            MAX(IF(
                ISNUMBER(M208:AD208),
                IF(
                    M$4:AD$4=2,
                    M208:AD208,
                    ""),
                ""))
        ),
        IF(
            Parameters!$D$16=1,
            IFERROR(
                AVERAGE(IF(
                    ISNUMBER(M208:AD208),
                    IF(
                        M$4:AD$4=1,
                        M208:AD208,
                        ""),
                    "")),
                AVERAGE(IF(
                    ISNUMBER(M208:AD208),
                    IF(
                        M$4:AD$4=2,
                        M208:AD208,
                        ""),
                    ""))
            ),
            IF(
                Parameters!$D$17=1,
                IFERROR(
                    IF(
                        OR(
                            IF(
                                ISNUMBER(M208:AD208),
                                IF(
                                    M$4:AD$4=1,
                                    M208:AD208,
                                    ""),
                                "")
                            =0),
                        0,
                        GEOMEAN(IF(
                            ISNUMBER(M208:AD208),
                            IF(
                                M$4:AD$4=1,
                                M208:AD208,
                                ""),
                            ""))
                    ),
                    IF(
                        OR(IF(
                            ISNUMBER(M208:AD208),
                            IF(
                                M$4:AD$4=2,
                                M208:AD208,
                                ""),
                            "")
                            =0),
                        0,
                        GEOMEAN(IF(
                            ISNUMBER(M208:AD208),
                            IF(
                                M$4:AD$4=2,
                                M208:AD208,
                                ""),
                            "")))
                )
            )
        )
    )
)</f>
        <v>3.2677720938436998</v>
      </c>
      <c r="I208" s="191" cm="1">
        <f t="array" ref="I208">IF(
    SUM(IF(
            ISNUMBER(
                IF(
                    $M$5:$AD$5,
                    (M208:AD208),
                    "")),
            1,
            0))
        =0,
    NA(),
    IF(
        Parameters!$D$15=1,
        IF(
            SUM(--(ISNUMBER(IF($M$5:$AD$5=1,(M208:AD208),""))))&gt;0,
            MAX(IF(
                ISNUMBER(M208:AD208),
                IF(
                    M$5:AD$5=1,
                    M208:AD208,
                    ""),
                "")),
            MAX(IF(
                ISNUMBER(M208:AD208),
                IF(
                    M$5:AD$5=2,
                    M208:AD208,
                    ""),
                ""))
        ),
        IF(
            Parameters!$D$16=1,
            IFERROR(
                AVERAGE(IF(
                    ISNUMBER(M208:AD208),
                    IF(
                        M$5:AD$5=1,
                        M208:AD208,
                        ""),
                    "")),
                AVERAGE(IF(
                    ISNUMBER(M208:AD208),
                    IF(
                        M$5:AD$5=2,
                        M208:AD208,
                        ""),
                    ""))
            ),
            IF(
                Parameters!$D$17=1,
                IFERROR(
                    IF(
                        OR(
                            IF(
                                ISNUMBER(M208:AD208),
                                IF(
                                    M$5:AD$5=1,
                                    M208:AD208,
                                    ""),
                                "")
                            =0),
                        0,
                        GEOMEAN(IF(
                            ISNUMBER(M208:AD208),
                            IF(
                                M$5:AD$5=1,
                                M208:AD208,
                                ""),
                            ""))
                    ),
                    IF(
                        OR(IF(
                            ISNUMBER(M208:AD208),
                            IF(
                                M$5:AD$5=2,
                                M208:AD208,
                                ""),
                            "")
                            =0),
                        0,
                        GEOMEAN(IF(
                            ISNUMBER(M208:AD208),
                            IF(
                                M$5:AD$5=2,
                                M208:AD208,
                                ""),
                            "")))
                )
            )
        )
    )
)</f>
        <v>7</v>
      </c>
      <c r="J208" s="242">
        <v>45103</v>
      </c>
      <c r="K208" s="242">
        <v>45203</v>
      </c>
      <c r="L208" s="91" t="s">
        <v>339</v>
      </c>
      <c r="M208" s="192">
        <v>0</v>
      </c>
      <c r="N208" s="192">
        <v>3.2677720938436998</v>
      </c>
      <c r="O208" s="192">
        <v>0</v>
      </c>
      <c r="P208" s="192">
        <v>0</v>
      </c>
      <c r="Q208" s="192" t="s">
        <v>409</v>
      </c>
      <c r="R208" s="192">
        <v>0</v>
      </c>
      <c r="S208" s="192">
        <v>7</v>
      </c>
      <c r="T208" s="192" t="s">
        <v>409</v>
      </c>
      <c r="U208" s="192">
        <v>76.599999999999994</v>
      </c>
      <c r="V208" s="192">
        <v>-1.1063850231555501</v>
      </c>
      <c r="W208" s="192" t="s">
        <v>409</v>
      </c>
      <c r="X208" s="192" t="s">
        <v>409</v>
      </c>
      <c r="Y208" s="192">
        <v>0</v>
      </c>
      <c r="Z208" s="192">
        <v>200</v>
      </c>
    </row>
    <row r="209" spans="1:26" x14ac:dyDescent="0.2">
      <c r="A209" s="84">
        <v>202</v>
      </c>
      <c r="B209" s="35" t="str">
        <f ca="1"/>
        <v>Uganda</v>
      </c>
      <c r="C209" s="35" t="str">
        <f ca="1"/>
        <v>UGA</v>
      </c>
      <c r="D209" s="35" t="str">
        <f ca="1"/>
        <v>SSF           Sub-Saharan Africa</v>
      </c>
      <c r="E209" s="35" t="str">
        <f ca="1"/>
        <v>IDA</v>
      </c>
      <c r="F209" s="190" t="str">
        <f t="shared" ca="1" si="15"/>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8.0376067679279259</v>
      </c>
      <c r="H209" s="80" cm="1">
        <f t="array" ref="H209">IF(
    SUM(IF(
            ISNUMBER(
                IF(
                    $M$4:$AD$4,
                    (M209:AD209),
                    "")),
            1,
            0))
        =0,
    NA(),
    IF(
        Parameters!$D$15=1,
        IF(
            SUM(--(ISNUMBER(IF($M$4:$AD$4=1,(M209:AD209),""))))&gt;0,
            MAX(IF(
                ISNUMBER(M209:AD209),
                IF(
                    M$4:AD$4=1,
                    M209:AD209,
                    ""),
                "")),
            MAX(IF(
                ISNUMBER(M209:AD209),
                IF(
                    M$4:AD$4=2,
                    M209:AD209,
                    ""),
                ""))
        ),
        IF(
            Parameters!$D$16=1,
            IFERROR(
                AVERAGE(IF(
                    ISNUMBER(M209:AD209),
                    IF(
                        M$4:AD$4=1,
                        M209:AD209,
                        ""),
                    "")),
                AVERAGE(IF(
                    ISNUMBER(M209:AD209),
                    IF(
                        M$4:AD$4=2,
                        M209:AD209,
                        ""),
                    ""))
            ),
            IF(
                Parameters!$D$17=1,
                IFERROR(
                    IF(
                        OR(
                            IF(
                                ISNUMBER(M209:AD209),
                                IF(
                                    M$4:AD$4=1,
                                    M209:AD209,
                                    ""),
                                "")
                            =0),
                        0,
                        GEOMEAN(IF(
                            ISNUMBER(M209:AD209),
                            IF(
                                M$4:AD$4=1,
                                M209:AD209,
                                ""),
                            ""))
                    ),
                    IF(
                        OR(IF(
                            ISNUMBER(M209:AD209),
                            IF(
                                M$4:AD$4=2,
                                M209:AD209,
                                ""),
                            "")
                            =0),
                        0,
                        GEOMEAN(IF(
                            ISNUMBER(M209:AD209),
                            IF(
                                M$4:AD$4=2,
                                M209:AD209,
                                ""),
                            "")))
                )
            )
        )
    )
)</f>
        <v>6.5531839830657903</v>
      </c>
      <c r="I209" s="191" cm="1">
        <f t="array" ref="I209">IF(
    SUM(IF(
            ISNUMBER(
                IF(
                    $M$5:$AD$5,
                    (M209:AD209),
                    "")),
            1,
            0))
        =0,
    NA(),
    IF(
        Parameters!$D$15=1,
        IF(
            SUM(--(ISNUMBER(IF($M$5:$AD$5=1,(M209:AD209),""))))&gt;0,
            MAX(IF(
                ISNUMBER(M209:AD209),
                IF(
                    M$5:AD$5=1,
                    M209:AD209,
                    ""),
                "")),
            MAX(IF(
                ISNUMBER(M209:AD209),
                IF(
                    M$5:AD$5=2,
                    M209:AD209,
                    ""),
                ""))
        ),
        IF(
            Parameters!$D$16=1,
            IFERROR(
                AVERAGE(IF(
                    ISNUMBER(M209:AD209),
                    IF(
                        M$5:AD$5=1,
                        M209:AD209,
                        ""),
                    "")),
                AVERAGE(IF(
                    ISNUMBER(M209:AD209),
                    IF(
                        M$5:AD$5=2,
                        M209:AD209,
                        ""),
                    ""))
            ),
            IF(
                Parameters!$D$17=1,
                IFERROR(
                    IF(
                        OR(
                            IF(
                                ISNUMBER(M209:AD209),
                                IF(
                                    M$5:AD$5=1,
                                    M209:AD209,
                                    ""),
                                "")
                            =0),
                        0,
                        GEOMEAN(IF(
                            ISNUMBER(M209:AD209),
                            IF(
                                M$5:AD$5=1,
                                M209:AD209,
                                ""),
                            ""))
                    ),
                    IF(
                        OR(IF(
                            ISNUMBER(M209:AD209),
                            IF(
                                M$5:AD$5=2,
                                M209:AD209,
                                ""),
                            "")
                            =0),
                        0,
                        GEOMEAN(IF(
                            ISNUMBER(M209:AD209),
                            IF(
                                M$5:AD$5=2,
                                M209:AD209,
                                ""),
                            "")))
                )
            )
        )
    )
)</f>
        <v>9.8582799937836292</v>
      </c>
      <c r="J209" s="242">
        <v>45103</v>
      </c>
      <c r="K209" s="242">
        <v>45188</v>
      </c>
      <c r="L209" s="91" t="s">
        <v>341</v>
      </c>
      <c r="M209" s="192">
        <v>0</v>
      </c>
      <c r="N209" s="192">
        <v>6.5531839830657903</v>
      </c>
      <c r="O209" s="192">
        <v>9.8582799937836292</v>
      </c>
      <c r="P209" s="192">
        <v>0</v>
      </c>
      <c r="Q209" s="192" t="s">
        <v>409</v>
      </c>
      <c r="R209" s="192">
        <v>0</v>
      </c>
      <c r="S209" s="192">
        <v>0</v>
      </c>
      <c r="T209" s="192" t="s">
        <v>409</v>
      </c>
      <c r="U209" s="192">
        <v>91.5</v>
      </c>
      <c r="V209" s="192">
        <v>0.98582799937836296</v>
      </c>
      <c r="W209" s="192" t="s">
        <v>409</v>
      </c>
      <c r="X209" s="192" t="s">
        <v>409</v>
      </c>
      <c r="Y209" s="192">
        <v>0</v>
      </c>
      <c r="Z209" s="192">
        <v>-48.275862068965502</v>
      </c>
    </row>
    <row r="210" spans="1:26" x14ac:dyDescent="0.2">
      <c r="A210" s="84">
        <v>203</v>
      </c>
      <c r="B210" s="35" t="str">
        <f ca="1"/>
        <v>Ukraine</v>
      </c>
      <c r="C210" s="35" t="str">
        <f ca="1"/>
        <v>UKR</v>
      </c>
      <c r="D210" s="35" t="str">
        <f ca="1"/>
        <v>ECS           Europe &amp; Central Asia</v>
      </c>
      <c r="E210" s="35" t="str">
        <f ca="1"/>
        <v>IBRD</v>
      </c>
      <c r="F210" s="190" t="str">
        <f t="shared" ca="1" si="15"/>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10</v>
      </c>
      <c r="H210" s="80" cm="1">
        <f t="array" ref="H210">IF(
    SUM(IF(
            ISNUMBER(
                IF(
                    $M$4:$AD$4,
                    (M210:AD210),
                    "")),
            1,
            0))
        =0,
    NA(),
    IF(
        Parameters!$D$15=1,
        IF(
            SUM(--(ISNUMBER(IF($M$4:$AD$4=1,(M210:AD210),""))))&gt;0,
            MAX(IF(
                ISNUMBER(M210:AD210),
                IF(
                    M$4:AD$4=1,
                    M210:AD210,
                    ""),
                "")),
            MAX(IF(
                ISNUMBER(M210:AD210),
                IF(
                    M$4:AD$4=2,
                    M210:AD210,
                    ""),
                ""))
        ),
        IF(
            Parameters!$D$16=1,
            IFERROR(
                AVERAGE(IF(
                    ISNUMBER(M210:AD210),
                    IF(
                        M$4:AD$4=1,
                        M210:AD210,
                        ""),
                    "")),
                AVERAGE(IF(
                    ISNUMBER(M210:AD210),
                    IF(
                        M$4:AD$4=2,
                        M210:AD210,
                        ""),
                    ""))
            ),
            IF(
                Parameters!$D$17=1,
                IFERROR(
                    IF(
                        OR(
                            IF(
                                ISNUMBER(M210:AD210),
                                IF(
                                    M$4:AD$4=1,
                                    M210:AD210,
                                    ""),
                                "")
                            =0),
                        0,
                        GEOMEAN(IF(
                            ISNUMBER(M210:AD210),
                            IF(
                                M$4:AD$4=1,
                                M210:AD210,
                                ""),
                            ""))
                    ),
                    IF(
                        OR(IF(
                            ISNUMBER(M210:AD210),
                            IF(
                                M$4:AD$4=2,
                                M210:AD210,
                                ""),
                            "")
                            =0),
                        0,
                        GEOMEAN(IF(
                            ISNUMBER(M210:AD210),
                            IF(
                                M$4:AD$4=2,
                                M210:AD210,
                                ""),
                            "")))
                )
            )
        )
    )
)</f>
        <v>10</v>
      </c>
      <c r="I210" s="191" cm="1">
        <f t="array" ref="I210">IF(
    SUM(IF(
            ISNUMBER(
                IF(
                    $M$5:$AD$5,
                    (M210:AD210),
                    "")),
            1,
            0))
        =0,
    NA(),
    IF(
        Parameters!$D$15=1,
        IF(
            SUM(--(ISNUMBER(IF($M$5:$AD$5=1,(M210:AD210),""))))&gt;0,
            MAX(IF(
                ISNUMBER(M210:AD210),
                IF(
                    M$5:AD$5=1,
                    M210:AD210,
                    ""),
                "")),
            MAX(IF(
                ISNUMBER(M210:AD210),
                IF(
                    M$5:AD$5=2,
                    M210:AD210,
                    ""),
                ""))
        ),
        IF(
            Parameters!$D$16=1,
            IFERROR(
                AVERAGE(IF(
                    ISNUMBER(M210:AD210),
                    IF(
                        M$5:AD$5=1,
                        M210:AD210,
                        ""),
                    "")),
                AVERAGE(IF(
                    ISNUMBER(M210:AD210),
                    IF(
                        M$5:AD$5=2,
                        M210:AD210,
                        ""),
                    ""))
            ),
            IF(
                Parameters!$D$17=1,
                IFERROR(
                    IF(
                        OR(
                            IF(
                                ISNUMBER(M210:AD210),
                                IF(
                                    M$5:AD$5=1,
                                    M210:AD210,
                                    ""),
                                "")
                            =0),
                        0,
                        GEOMEAN(IF(
                            ISNUMBER(M210:AD210),
                            IF(
                                M$5:AD$5=1,
                                M210:AD210,
                                ""),
                            ""))
                    ),
                    IF(
                        OR(IF(
                            ISNUMBER(M210:AD210),
                            IF(
                                M$5:AD$5=2,
                                M210:AD210,
                                ""),
                            "")
                            =0),
                        0,
                        GEOMEAN(IF(
                            ISNUMBER(M210:AD210),
                            IF(
                                M$5:AD$5=2,
                                M210:AD210,
                                ""),
                            "")))
                )
            )
        )
    )
)</f>
        <v>10</v>
      </c>
      <c r="J210" s="242">
        <v>44778</v>
      </c>
      <c r="K210" s="242">
        <v>45188</v>
      </c>
      <c r="L210" s="91" t="s">
        <v>343</v>
      </c>
      <c r="M210" s="192">
        <v>10</v>
      </c>
      <c r="N210" s="192">
        <v>7.5233727288763399</v>
      </c>
      <c r="O210" s="192">
        <v>10</v>
      </c>
      <c r="P210" s="192">
        <v>0</v>
      </c>
      <c r="Q210" s="192" t="s">
        <v>409</v>
      </c>
      <c r="R210" s="192">
        <v>0</v>
      </c>
      <c r="S210" s="192">
        <v>1.87683284457477</v>
      </c>
      <c r="T210" s="192" t="s">
        <v>622</v>
      </c>
      <c r="U210" s="192">
        <v>95.9</v>
      </c>
      <c r="V210" s="192">
        <v>1.0208216888070401</v>
      </c>
      <c r="W210" s="192" t="s">
        <v>409</v>
      </c>
      <c r="X210" s="192" t="s">
        <v>409</v>
      </c>
      <c r="Y210" s="192">
        <v>-0.35714285714285698</v>
      </c>
      <c r="Z210" s="192">
        <v>4.6920821114369398</v>
      </c>
    </row>
    <row r="211" spans="1:26" x14ac:dyDescent="0.2">
      <c r="A211" s="84">
        <v>204</v>
      </c>
      <c r="B211" s="35" t="str">
        <f ca="1"/>
        <v>Uruguay</v>
      </c>
      <c r="C211" s="35" t="str">
        <f ca="1"/>
        <v>URY</v>
      </c>
      <c r="D211" s="35" t="str">
        <f ca="1"/>
        <v>LCN           Latin America &amp; Caribbean</v>
      </c>
      <c r="E211" s="35" t="str">
        <f ca="1"/>
        <v>IBRD</v>
      </c>
      <c r="F211" s="190" t="str">
        <f t="shared" ca="1" si="15"/>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$M$4:$AD$4,
                    (M211:AD211),
                    "")),
            1,
            0))
        =0,
    NA(),
    IF(
        Parameters!$D$15=1,
        IF(
            SUM(--(ISNUMBER(IF($M$4:$AD$4=1,(M211:AD211),""))))&gt;0,
            MAX(IF(
                ISNUMBER(M211:AD211),
                IF(
                    M$4:AD$4=1,
                    M211:AD211,
                    ""),
                "")),
            MAX(IF(
                ISNUMBER(M211:AD211),
                IF(
                    M$4:AD$4=2,
                    M211:AD211,
                    ""),
                ""))
        ),
        IF(
            Parameters!$D$16=1,
            IFERROR(
                AVERAGE(IF(
                    ISNUMBER(M211:AD211),
                    IF(
                        M$4:AD$4=1,
                        M211:AD211,
                        ""),
                    "")),
                AVERAGE(IF(
                    ISNUMBER(M211:AD211),
                    IF(
                        M$4:AD$4=2,
                        M211:AD211,
                        ""),
                    ""))
            ),
            IF(
                Parameters!$D$17=1,
                IFERROR(
                    IF(
                        OR(
                            IF(
                                ISNUMBER(M211:AD211),
                                IF(
                                    M$4:AD$4=1,
                                    M211:AD211,
                                    ""),
                                "")
                            =0),
                        0,
                        GEOMEAN(IF(
                            ISNUMBER(M211:AD211),
                            IF(
                                M$4:AD$4=1,
                                M211:AD211,
                                ""),
                            ""))
                    ),
                    IF(
                        OR(IF(
                            ISNUMBER(M211:AD211),
                            IF(
                                M$4:AD$4=2,
                                M211:AD211,
                                ""),
                            "")
                            =0),
                        0,
                        GEOMEAN(IF(
                            ISNUMBER(M211:AD211),
                            IF(
                                M$4:AD$4=2,
                                M211:AD211,
                                ""),
                            "")))
                )
            )
        )
    )
)</f>
        <v>0</v>
      </c>
      <c r="I211" s="191" cm="1">
        <f t="array" ref="I211">IF(
    SUM(IF(
            ISNUMBER(
                IF(
                    $M$5:$AD$5,
                    (M211:AD211),
                    "")),
            1,
            0))
        =0,
    NA(),
    IF(
        Parameters!$D$15=1,
        IF(
            SUM(--(ISNUMBER(IF($M$5:$AD$5=1,(M211:AD211),""))))&gt;0,
            MAX(IF(
                ISNUMBER(M211:AD211),
                IF(
                    M$5:AD$5=1,
                    M211:AD211,
                    ""),
                "")),
            MAX(IF(
                ISNUMBER(M211:AD211),
                IF(
                    M$5:AD$5=2,
                    M211:AD211,
                    ""),
                ""))
        ),
        IF(
            Parameters!$D$16=1,
            IFERROR(
                AVERAGE(IF(
                    ISNUMBER(M211:AD211),
                    IF(
                        M$5:AD$5=1,
                        M211:AD211,
                        ""),
                    "")),
                AVERAGE(IF(
                    ISNUMBER(M211:AD211),
                    IF(
                        M$5:AD$5=2,
                        M211:AD211,
                        ""),
                    ""))
            ),
            IF(
                Parameters!$D$17=1,
                IFERROR(
                    IF(
                        OR(
                            IF(
                                ISNUMBER(M211:AD211),
                                IF(
                                    M$5:AD$5=1,
                                    M211:AD211,
                                    ""),
                                "")
                            =0),
                        0,
                        GEOMEAN(IF(
                            ISNUMBER(M211:AD211),
                            IF(
                                M$5:AD$5=1,
                                M211:AD211,
                                ""),
                            ""))
                    ),
                    IF(
                        OR(IF(
                            ISNUMBER(M211:AD211),
                            IF(
                                M$5:AD$5=2,
                                M211:AD211,
                                ""),
                            "")
                            =0),
                        0,
                        GEOMEAN(IF(
                            ISNUMBER(M211:AD211),
                            IF(
                                M$5:AD$5=2,
                                M211:AD211,
                                ""),
                            "")))
                )
            )
        )
    )
)</f>
        <v>0</v>
      </c>
      <c r="J211" s="242">
        <v>45103</v>
      </c>
      <c r="K211" s="242">
        <v>45022</v>
      </c>
      <c r="L211" s="91" t="s">
        <v>345</v>
      </c>
      <c r="M211" s="192">
        <v>0</v>
      </c>
      <c r="N211" s="192">
        <v>0</v>
      </c>
      <c r="O211" s="192" t="s">
        <v>409</v>
      </c>
      <c r="P211" s="192">
        <v>0</v>
      </c>
      <c r="Q211" s="192" t="s">
        <v>409</v>
      </c>
      <c r="R211" s="192">
        <v>0</v>
      </c>
      <c r="S211" s="192">
        <v>0</v>
      </c>
      <c r="T211" s="192" t="s">
        <v>409</v>
      </c>
      <c r="U211" s="192">
        <v>34.4</v>
      </c>
      <c r="V211" s="192" t="s">
        <v>409</v>
      </c>
      <c r="W211" s="192" t="s">
        <v>409</v>
      </c>
      <c r="X211" s="192" t="s">
        <v>409</v>
      </c>
      <c r="Y211" s="192">
        <v>0</v>
      </c>
      <c r="Z211" s="192">
        <v>-100</v>
      </c>
    </row>
    <row r="212" spans="1:26" x14ac:dyDescent="0.2">
      <c r="A212" s="84">
        <v>205</v>
      </c>
      <c r="B212" s="35" t="str">
        <f ca="1"/>
        <v>United States</v>
      </c>
      <c r="C212" s="35" t="str">
        <f ca="1"/>
        <v>USA</v>
      </c>
      <c r="D212" s="35" t="str">
        <f ca="1"/>
        <v>NAC           North America</v>
      </c>
      <c r="E212" s="35" t="str">
        <f ca="1"/>
        <v>NA</v>
      </c>
      <c r="F212" s="190" t="str">
        <f t="shared" ca="1" si="15"/>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$M$4:$AD$4,
                    (M212:AD212),
                    "")),
            1,
            0))
        =0,
    NA(),
    IF(
        Parameters!$D$15=1,
        IF(
            SUM(--(ISNUMBER(IF($M$4:$AD$4=1,(M212:AD212),""))))&gt;0,
            MAX(IF(
                ISNUMBER(M212:AD212),
                IF(
                    M$4:AD$4=1,
                    M212:AD212,
                    ""),
                "")),
            MAX(IF(
                ISNUMBER(M212:AD212),
                IF(
                    M$4:AD$4=2,
                    M212:AD212,
                    ""),
                ""))
        ),
        IF(
            Parameters!$D$16=1,
            IFERROR(
                AVERAGE(IF(
                    ISNUMBER(M212:AD212),
                    IF(
                        M$4:AD$4=1,
                        M212:AD212,
                        ""),
                    "")),
                AVERAGE(IF(
                    ISNUMBER(M212:AD212),
                    IF(
                        M$4:AD$4=2,
                        M212:AD212,
                        ""),
                    ""))
            ),
            IF(
                Parameters!$D$17=1,
                IFERROR(
                    IF(
                        OR(
                            IF(
                                ISNUMBER(M212:AD212),
                                IF(
                                    M$4:AD$4=1,
                                    M212:AD212,
                                    ""),
                                "")
                            =0),
                        0,
                        GEOMEAN(IF(
                            ISNUMBER(M212:AD212),
                            IF(
                                M$4:AD$4=1,
                                M212:AD212,
                                ""),
                            ""))
                    ),
                    IF(
                        OR(IF(
                            ISNUMBER(M212:AD212),
                            IF(
                                M$4:AD$4=2,
                                M212:AD212,
                                ""),
                            "")
                            =0),
                        0,
                        GEOMEAN(IF(
                            ISNUMBER(M212:AD212),
                            IF(
                                M$4:AD$4=2,
                                M212:AD212,
                                ""),
                            "")))
                )
            )
        )
    )
)</f>
        <v>0</v>
      </c>
      <c r="I212" s="191" cm="1">
        <f t="array" ref="I212">IF(
    SUM(IF(
            ISNUMBER(
                IF(
                    $M$5:$AD$5,
                    (M212:AD212),
                    "")),
            1,
            0))
        =0,
    NA(),
    IF(
        Parameters!$D$15=1,
        IF(
            SUM(--(ISNUMBER(IF($M$5:$AD$5=1,(M212:AD212),""))))&gt;0,
            MAX(IF(
                ISNUMBER(M212:AD212),
                IF(
                    M$5:AD$5=1,
                    M212:AD212,
                    ""),
                "")),
            MAX(IF(
                ISNUMBER(M212:AD212),
                IF(
                    M$5:AD$5=2,
                    M212:AD212,
                    ""),
                ""))
        ),
        IF(
            Parameters!$D$16=1,
            IFERROR(
                AVERAGE(IF(
                    ISNUMBER(M212:AD212),
                    IF(
                        M$5:AD$5=1,
                        M212:AD212,
                        ""),
                    "")),
                AVERAGE(IF(
                    ISNUMBER(M212:AD212),
                    IF(
                        M$5:AD$5=2,
                        M212:AD212,
                        ""),
                    ""))
            ),
            IF(
                Parameters!$D$17=1,
                IFERROR(
                    IF(
                        OR(
                            IF(
                                ISNUMBER(M212:AD212),
                                IF(
                                    M$5:AD$5=1,
                                    M212:AD212,
                                    ""),
                                "")
                            =0),
                        0,
                        GEOMEAN(IF(
                            ISNUMBER(M212:AD212),
                            IF(
                                M$5:AD$5=1,
                                M212:AD212,
                                ""),
                            ""))
                    ),
                    IF(
                        OR(IF(
                            ISNUMBER(M212:AD212),
                            IF(
                                M$5:AD$5=2,
                                M212:AD212,
                                ""),
                            "")
                            =0),
                        0,
                        GEOMEAN(IF(
                            ISNUMBER(M212:AD212),
                            IF(
                                M$5:AD$5=2,
                                M212:AD212,
                                ""),
                            "")))
                )
            )
        )
    )
)</f>
        <v>0</v>
      </c>
      <c r="J212" s="242">
        <v>45103</v>
      </c>
      <c r="K212" s="242">
        <v>45203</v>
      </c>
      <c r="L212" s="91" t="s">
        <v>346</v>
      </c>
      <c r="M212" s="192">
        <v>0</v>
      </c>
      <c r="N212" s="192">
        <v>0</v>
      </c>
      <c r="O212" s="192">
        <v>0</v>
      </c>
      <c r="P212" s="192">
        <v>0</v>
      </c>
      <c r="Q212" s="192" t="s">
        <v>409</v>
      </c>
      <c r="R212" s="192">
        <v>0</v>
      </c>
      <c r="S212" s="192">
        <v>0</v>
      </c>
      <c r="T212" s="192" t="s">
        <v>409</v>
      </c>
      <c r="U212" s="192">
        <v>45.3</v>
      </c>
      <c r="V212" s="192">
        <v>0.28719182514592001</v>
      </c>
      <c r="W212" s="192" t="s">
        <v>409</v>
      </c>
      <c r="X212" s="192" t="s">
        <v>409</v>
      </c>
      <c r="Y212" s="192">
        <v>0</v>
      </c>
      <c r="Z212" s="192">
        <v>-100</v>
      </c>
    </row>
    <row r="213" spans="1:26" x14ac:dyDescent="0.2">
      <c r="A213" s="84">
        <v>206</v>
      </c>
      <c r="B213" s="35" t="str">
        <f ca="1"/>
        <v>Uzbekistan</v>
      </c>
      <c r="C213" s="35" t="str">
        <f ca="1"/>
        <v>UZB</v>
      </c>
      <c r="D213" s="35" t="str">
        <f ca="1"/>
        <v>ECS           Europe &amp; Central Asia</v>
      </c>
      <c r="E213" s="35" t="str">
        <f ca="1"/>
        <v>Blend</v>
      </c>
      <c r="F213" s="190" t="str">
        <f t="shared" ca="1" si="15"/>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3.327006402147342</v>
      </c>
      <c r="H213" s="80" cm="1">
        <f t="array" ref="H213">IF(
    SUM(IF(
            ISNUMBER(
                IF(
                    $M$4:$AD$4,
                    (M213:AD213),
                    "")),
            1,
            0))
        =0,
    NA(),
    IF(
        Parameters!$D$15=1,
        IF(
            SUM(--(ISNUMBER(IF($M$4:$AD$4=1,(M213:AD213),""))))&gt;0,
            MAX(IF(
                ISNUMBER(M213:AD213),
                IF(
                    M$4:AD$4=1,
                    M213:AD213,
                    ""),
                "")),
            MAX(IF(
                ISNUMBER(M213:AD213),
                IF(
                    M$4:AD$4=2,
                    M213:AD213,
                    ""),
                ""))
        ),
        IF(
            Parameters!$D$16=1,
            IFERROR(
                AVERAGE(IF(
                    ISNUMBER(M213:AD213),
                    IF(
                        M$4:AD$4=1,
                        M213:AD213,
                        ""),
                    "")),
                AVERAGE(IF(
                    ISNUMBER(M213:AD213),
                    IF(
                        M$4:AD$4=2,
                        M213:AD213,
                        ""),
                    ""))
            ),
            IF(
                Parameters!$D$17=1,
                IFERROR(
                    IF(
                        OR(
                            IF(
                                ISNUMBER(M213:AD213),
                                IF(
                                    M$4:AD$4=1,
                                    M213:AD213,
                                    ""),
                                "")
                            =0),
                        0,
                        GEOMEAN(IF(
                            ISNUMBER(M213:AD213),
                            IF(
                                M$4:AD$4=1,
                                M213:AD213,
                                ""),
                            ""))
                    ),
                    IF(
                        OR(IF(
                            ISNUMBER(M213:AD213),
                            IF(
                                M$4:AD$4=2,
                                M213:AD213,
                                ""),
                            "")
                            =0),
                        0,
                        GEOMEAN(IF(
                            ISNUMBER(M213:AD213),
                            IF(
                                M$4:AD$4=2,
                                M213:AD213,
                                ""),
                            "")))
                )
            )
        )
    )
)</f>
        <v>1.10689715999294</v>
      </c>
      <c r="I213" s="191" cm="1">
        <f t="array" ref="I213">IF(
    SUM(IF(
            ISNUMBER(
                IF(
                    $M$5:$AD$5,
                    (M213:AD213),
                    "")),
            1,
            0))
        =0,
    NA(),
    IF(
        Parameters!$D$15=1,
        IF(
            SUM(--(ISNUMBER(IF($M$5:$AD$5=1,(M213:AD213),""))))&gt;0,
            MAX(IF(
                ISNUMBER(M213:AD213),
                IF(
                    M$5:AD$5=1,
                    M213:AD213,
                    ""),
                "")),
            MAX(IF(
                ISNUMBER(M213:AD213),
                IF(
                    M$5:AD$5=2,
                    M213:AD213,
                    ""),
                ""))
        ),
        IF(
            Parameters!$D$16=1,
            IFERROR(
                AVERAGE(IF(
                    ISNUMBER(M213:AD213),
                    IF(
                        M$5:AD$5=1,
                        M213:AD213,
                        ""),
                    "")),
                AVERAGE(IF(
                    ISNUMBER(M213:AD213),
                    IF(
                        M$5:AD$5=2,
                        M213:AD213,
                        ""),
                    ""))
            ),
            IF(
                Parameters!$D$17=1,
                IFERROR(
                    IF(
                        OR(
                            IF(
                                ISNUMBER(M213:AD213),
                                IF(
                                    M$5:AD$5=1,
                                    M213:AD213,
                                    ""),
                                "")
                            =0),
                        0,
                        GEOMEAN(IF(
                            ISNUMBER(M213:AD213),
                            IF(
                                M$5:AD$5=1,
                                M213:AD213,
                                ""),
                            ""))
                    ),
                    IF(
                        OR(IF(
                            ISNUMBER(M213:AD213),
                            IF(
                                M$5:AD$5=2,
                                M213:AD213,
                                ""),
                            "")
                            =0),
                        0,
                        GEOMEAN(IF(
                            ISNUMBER(M213:AD213),
                            IF(
                                M$5:AD$5=2,
                                M213:AD213,
                                ""),
                            "")))
                )
            )
        )
    )
)</f>
        <v>10</v>
      </c>
      <c r="J213" s="242">
        <v>45103</v>
      </c>
      <c r="K213" s="242">
        <v>45188</v>
      </c>
      <c r="L213" s="91" t="s">
        <v>348</v>
      </c>
      <c r="M213" s="192">
        <v>0</v>
      </c>
      <c r="N213" s="192">
        <v>1.10689715999294</v>
      </c>
      <c r="O213" s="192">
        <v>10</v>
      </c>
      <c r="P213" s="192">
        <v>0</v>
      </c>
      <c r="Q213" s="192" t="s">
        <v>409</v>
      </c>
      <c r="R213" s="192">
        <v>0</v>
      </c>
      <c r="S213" s="192">
        <v>0</v>
      </c>
      <c r="T213" s="192" t="s">
        <v>409</v>
      </c>
      <c r="U213" s="192">
        <v>66.8</v>
      </c>
      <c r="V213" s="192">
        <v>1.1902656622569101</v>
      </c>
      <c r="W213" s="192" t="s">
        <v>409</v>
      </c>
      <c r="X213" s="192" t="s">
        <v>409</v>
      </c>
      <c r="Y213" s="192">
        <v>0</v>
      </c>
      <c r="Z213" s="192">
        <v>-100</v>
      </c>
    </row>
    <row r="214" spans="1:26" x14ac:dyDescent="0.2">
      <c r="A214" s="84">
        <v>207</v>
      </c>
      <c r="B214" s="35" t="str">
        <f ca="1"/>
        <v>St. Vincent and the Grenadines</v>
      </c>
      <c r="C214" s="35" t="str">
        <f ca="1"/>
        <v>VCT</v>
      </c>
      <c r="D214" s="35" t="str">
        <f ca="1"/>
        <v>LCN           Latin America &amp; Caribbean</v>
      </c>
      <c r="E214" s="35" t="str">
        <f ca="1"/>
        <v>Blend</v>
      </c>
      <c r="F214" s="190" t="str">
        <f t="shared" ca="1" si="15"/>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$M$4:$AD$4,
                    (M214:AD214),
                    "")),
            1,
            0))
        =0,
    NA(),
    IF(
        Parameters!$D$15=1,
        IF(
            SUM(--(ISNUMBER(IF($M$4:$AD$4=1,(M214:AD214),""))))&gt;0,
            MAX(IF(
                ISNUMBER(M214:AD214),
                IF(
                    M$4:AD$4=1,
                    M214:AD214,
                    ""),
                "")),
            MAX(IF(
                ISNUMBER(M214:AD214),
                IF(
                    M$4:AD$4=2,
                    M214:AD214,
                    ""),
                ""))
        ),
        IF(
            Parameters!$D$16=1,
            IFERROR(
                AVERAGE(IF(
                    ISNUMBER(M214:AD214),
                    IF(
                        M$4:AD$4=1,
                        M214:AD214,
                        ""),
                    "")),
                AVERAGE(IF(
                    ISNUMBER(M214:AD214),
                    IF(
                        M$4:AD$4=2,
                        M214:AD214,
                        ""),
                    ""))
            ),
            IF(
                Parameters!$D$17=1,
                IFERROR(
                    IF(
                        OR(
                            IF(
                                ISNUMBER(M214:AD214),
                                IF(
                                    M$4:AD$4=1,
                                    M214:AD214,
                                    ""),
                                "")
                            =0),
                        0,
                        GEOMEAN(IF(
                            ISNUMBER(M214:AD214),
                            IF(
                                M$4:AD$4=1,
                                M214:AD214,
                                ""),
                            ""))
                    ),
                    IF(
                        OR(IF(
                            ISNUMBER(M214:AD214),
                            IF(
                                M$4:AD$4=2,
                                M214:AD214,
                                ""),
                            "")
                            =0),
                        0,
                        GEOMEAN(IF(
                            ISNUMBER(M214:AD214),
                            IF(
                                M$4:AD$4=2,
                                M214:AD214,
                                ""),
                            "")))
                )
            )
        )
    )
)</f>
        <v>0</v>
      </c>
      <c r="I214" s="191" cm="1">
        <f t="array" ref="I214">IF(
    SUM(IF(
            ISNUMBER(
                IF(
                    $M$5:$AD$5,
                    (M214:AD214),
                    "")),
            1,
            0))
        =0,
    NA(),
    IF(
        Parameters!$D$15=1,
        IF(
            SUM(--(ISNUMBER(IF($M$5:$AD$5=1,(M214:AD214),""))))&gt;0,
            MAX(IF(
                ISNUMBER(M214:AD214),
                IF(
                    M$5:AD$5=1,
                    M214:AD214,
                    ""),
                "")),
            MAX(IF(
                ISNUMBER(M214:AD214),
                IF(
                    M$5:AD$5=2,
                    M214:AD214,
                    ""),
                ""))
        ),
        IF(
            Parameters!$D$16=1,
            IFERROR(
                AVERAGE(IF(
                    ISNUMBER(M214:AD214),
                    IF(
                        M$5:AD$5=1,
                        M214:AD214,
                        ""),
                    "")),
                AVERAGE(IF(
                    ISNUMBER(M214:AD214),
                    IF(
                        M$5:AD$5=2,
                        M214:AD214,
                        ""),
                    ""))
            ),
            IF(
                Parameters!$D$17=1,
                IFERROR(
                    IF(
                        OR(
                            IF(
                                ISNUMBER(M214:AD214),
                                IF(
                                    M$5:AD$5=1,
                                    M214:AD214,
                                    ""),
                                "")
                            =0),
                        0,
                        GEOMEAN(IF(
                            ISNUMBER(M214:AD214),
                            IF(
                                M$5:AD$5=1,
                                M214:AD214,
                                ""),
                            ""))
                    ),
                    IF(
                        OR(IF(
                            ISNUMBER(M214:AD214),
                            IF(
                                M$5:AD$5=2,
                                M214:AD214,
                                ""),
                            "")
                            =0),
                        0,
                        GEOMEAN(IF(
                            ISNUMBER(M214:AD214),
                            IF(
                                M$5:AD$5=2,
                                M214:AD214,
                                ""),
                            "")))
                )
            )
        )
    )
)</f>
        <v>0</v>
      </c>
      <c r="J214" s="242">
        <v>44753</v>
      </c>
      <c r="K214" s="242">
        <v>44753</v>
      </c>
      <c r="L214" s="91" t="s">
        <v>349</v>
      </c>
      <c r="M214" s="192">
        <v>0</v>
      </c>
      <c r="N214" s="192" t="s">
        <v>409</v>
      </c>
      <c r="O214" s="192" t="s">
        <v>409</v>
      </c>
      <c r="P214" s="192">
        <v>0</v>
      </c>
      <c r="Q214" s="192" t="s">
        <v>409</v>
      </c>
      <c r="R214" s="192" t="s">
        <v>409</v>
      </c>
      <c r="S214" s="192" t="s">
        <v>409</v>
      </c>
      <c r="T214" s="192" t="s">
        <v>409</v>
      </c>
      <c r="U214" s="192" t="s">
        <v>409</v>
      </c>
      <c r="V214" s="192" t="s">
        <v>409</v>
      </c>
      <c r="W214" s="192" t="s">
        <v>409</v>
      </c>
      <c r="X214" s="192" t="s">
        <v>409</v>
      </c>
      <c r="Y214" s="192" t="s">
        <v>409</v>
      </c>
      <c r="Z214" s="192" t="s">
        <v>409</v>
      </c>
    </row>
    <row r="215" spans="1:26" x14ac:dyDescent="0.2">
      <c r="A215" s="84">
        <v>208</v>
      </c>
      <c r="B215" s="35" t="str">
        <f ca="1"/>
        <v>Venezuela, RB</v>
      </c>
      <c r="C215" s="35" t="str">
        <f ca="1"/>
        <v>VEN</v>
      </c>
      <c r="D215" s="35" t="str">
        <f ca="1"/>
        <v>LCN           Latin America &amp; Caribbean</v>
      </c>
      <c r="E215" s="35" t="str">
        <f ca="1"/>
        <v>IBRD</v>
      </c>
      <c r="F215" s="190" t="str">
        <f t="shared" ca="1" si="15"/>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$M$4:$AD$4,
                    (M215:AD215),
                    "")),
            1,
            0))
        =0,
    NA(),
    IF(
        Parameters!$D$15=1,
        IF(
            SUM(--(ISNUMBER(IF($M$4:$AD$4=1,(M215:AD215),""))))&gt;0,
            MAX(IF(
                ISNUMBER(M215:AD215),
                IF(
                    M$4:AD$4=1,
                    M215:AD215,
                    ""),
                "")),
            MAX(IF(
                ISNUMBER(M215:AD215),
                IF(
                    M$4:AD$4=2,
                    M215:AD215,
                    ""),
                ""))
        ),
        IF(
            Parameters!$D$16=1,
            IFERROR(
                AVERAGE(IF(
                    ISNUMBER(M215:AD215),
                    IF(
                        M$4:AD$4=1,
                        M215:AD215,
                        ""),
                    "")),
                AVERAGE(IF(
                    ISNUMBER(M215:AD215),
                    IF(
                        M$4:AD$4=2,
                        M215:AD215,
                        ""),
                    ""))
            ),
            IF(
                Parameters!$D$17=1,
                IFERROR(
                    IF(
                        OR(
                            IF(
                                ISNUMBER(M215:AD215),
                                IF(
                                    M$4:AD$4=1,
                                    M215:AD215,
                                    ""),
                                "")
                            =0),
                        0,
                        GEOMEAN(IF(
                            ISNUMBER(M215:AD215),
                            IF(
                                M$4:AD$4=1,
                                M215:AD215,
                                ""),
                            ""))
                    ),
                    IF(
                        OR(IF(
                            ISNUMBER(M215:AD215),
                            IF(
                                M$4:AD$4=2,
                                M215:AD215,
                                ""),
                            "")
                            =0),
                        0,
                        GEOMEAN(IF(
                            ISNUMBER(M215:AD215),
                            IF(
                                M$4:AD$4=2,
                                M215:AD215,
                                ""),
                            "")))
                )
            )
        )
    )
)</f>
        <v>10</v>
      </c>
      <c r="I215" s="191" cm="1">
        <f t="array" ref="I215">IF(
    SUM(IF(
            ISNUMBER(
                IF(
                    $M$5:$AD$5,
                    (M215:AD215),
                    "")),
            1,
            0))
        =0,
    NA(),
    IF(
        Parameters!$D$15=1,
        IF(
            SUM(--(ISNUMBER(IF($M$5:$AD$5=1,(M215:AD215),""))))&gt;0,
            MAX(IF(
                ISNUMBER(M215:AD215),
                IF(
                    M$5:AD$5=1,
                    M215:AD215,
                    ""),
                "")),
            MAX(IF(
                ISNUMBER(M215:AD215),
                IF(
                    M$5:AD$5=2,
                    M215:AD215,
                    ""),
                ""))
        ),
        IF(
            Parameters!$D$16=1,
            IFERROR(
                AVERAGE(IF(
                    ISNUMBER(M215:AD215),
                    IF(
                        M$5:AD$5=1,
                        M215:AD215,
                        ""),
                    "")),
                AVERAGE(IF(
                    ISNUMBER(M215:AD215),
                    IF(
                        M$5:AD$5=2,
                        M215:AD215,
                        ""),
                    ""))
            ),
            IF(
                Parameters!$D$17=1,
                IFERROR(
                    IF(
                        OR(
                            IF(
                                ISNUMBER(M215:AD215),
                                IF(
                                    M$5:AD$5=1,
                                    M215:AD215,
                                    ""),
                                "")
                            =0),
                        0,
                        GEOMEAN(IF(
                            ISNUMBER(M215:AD215),
                            IF(
                                M$5:AD$5=1,
                                M215:AD215,
                                ""),
                            ""))
                    ),
                    IF(
                        OR(IF(
                            ISNUMBER(M215:AD215),
                            IF(
                                M$5:AD$5=2,
                                M215:AD215,
                                ""),
                            "")
                            =0),
                        0,
                        GEOMEAN(IF(
                            ISNUMBER(M215:AD215),
                            IF(
                                M$5:AD$5=2,
                                M215:AD215,
                                ""),
                            "")))
                )
            )
        )
    )
)</f>
        <v>0</v>
      </c>
      <c r="J215" s="242">
        <v>44778</v>
      </c>
      <c r="K215" s="242">
        <v>45203</v>
      </c>
      <c r="L215" s="91" t="s">
        <v>350</v>
      </c>
      <c r="M215" s="192">
        <v>10</v>
      </c>
      <c r="N215" s="192">
        <v>6.3326865408361197</v>
      </c>
      <c r="O215" s="192">
        <v>0</v>
      </c>
      <c r="P215" s="192">
        <v>0</v>
      </c>
      <c r="Q215" s="192" t="s">
        <v>409</v>
      </c>
      <c r="R215" s="192">
        <v>0</v>
      </c>
      <c r="S215" s="192">
        <v>0</v>
      </c>
      <c r="T215" s="192" t="s">
        <v>623</v>
      </c>
      <c r="U215" s="192">
        <v>90.5</v>
      </c>
      <c r="V215" s="192">
        <v>-1.43482209461012</v>
      </c>
      <c r="W215" s="192" t="s">
        <v>409</v>
      </c>
      <c r="X215" s="192" t="s">
        <v>409</v>
      </c>
      <c r="Y215" s="192">
        <v>0</v>
      </c>
      <c r="Z215" s="192">
        <v>-7.2727272727272601</v>
      </c>
    </row>
    <row r="216" spans="1:26" x14ac:dyDescent="0.2">
      <c r="A216" s="84">
        <v>209</v>
      </c>
      <c r="B216" s="35" t="str">
        <f ca="1"/>
        <v>British Virgin Islands</v>
      </c>
      <c r="C216" s="35" t="str">
        <f ca="1"/>
        <v>VGB</v>
      </c>
      <c r="D216" s="35" t="str">
        <f ca="1"/>
        <v>LCN           Latin America &amp; Caribbean</v>
      </c>
      <c r="E216" s="35" t="str">
        <f ca="1"/>
        <v>NA</v>
      </c>
      <c r="F216" s="190" t="str">
        <f t="shared" ca="1" si="15"/>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cm="1">
        <f t="array" ref="H216">IF(
    SUM(IF(
            ISNUMBER(
                IF(
                    $M$4:$AD$4,
                    (M216:AD216),
                    "")),
            1,
            0))
        =0,
    NA(),
    IF(
        Parameters!$D$15=1,
        IF(
            SUM(--(ISNUMBER(IF($M$4:$AD$4=1,(M216:AD216),""))))&gt;0,
            MAX(IF(
                ISNUMBER(M216:AD216),
                IF(
                    M$4:AD$4=1,
                    M216:AD216,
                    ""),
                "")),
            MAX(IF(
                ISNUMBER(M216:AD216),
                IF(
                    M$4:AD$4=2,
                    M216:AD216,
                    ""),
                ""))
        ),
        IF(
            Parameters!$D$16=1,
            IFERROR(
                AVERAGE(IF(
                    ISNUMBER(M216:AD216),
                    IF(
                        M$4:AD$4=1,
                        M216:AD216,
                        ""),
                    "")),
                AVERAGE(IF(
                    ISNUMBER(M216:AD216),
                    IF(
                        M$4:AD$4=2,
                        M216:AD216,
                        ""),
                    ""))
            ),
            IF(
                Parameters!$D$17=1,
                IFERROR(
                    IF(
                        OR(
                            IF(
                                ISNUMBER(M216:AD216),
                                IF(
                                    M$4:AD$4=1,
                                    M216:AD216,
                                    ""),
                                "")
                            =0),
                        0,
                        GEOMEAN(IF(
                            ISNUMBER(M216:AD216),
                            IF(
                                M$4:AD$4=1,
                                M216:AD216,
                                ""),
                            ""))
                    ),
                    IF(
                        OR(IF(
                            ISNUMBER(M216:AD216),
                            IF(
                                M$4:AD$4=2,
                                M216:AD216,
                                ""),
                            "")
                            =0),
                        0,
                        GEOMEAN(IF(
                            ISNUMBER(M216:AD216),
                            IF(
                                M$4:AD$4=2,
                                M216:AD216,
                                ""),
                            "")))
                )
            )
        )
    )
)</f>
        <v>0</v>
      </c>
      <c r="I216" s="191" cm="1">
        <f t="array" ref="I216">IF(
    SUM(IF(
            ISNUMBER(
                IF(
                    $M$5:$AD$5,
                    (M216:AD216),
                    "")),
            1,
            0))
        =0,
    NA(),
    IF(
        Parameters!$D$15=1,
        IF(
            SUM(--(ISNUMBER(IF($M$5:$AD$5=1,(M216:AD216),""))))&gt;0,
            MAX(IF(
                ISNUMBER(M216:AD216),
                IF(
                    M$5:AD$5=1,
                    M216:AD216,
                    ""),
                "")),
            MAX(IF(
                ISNUMBER(M216:AD216),
                IF(
                    M$5:AD$5=2,
                    M216:AD216,
                    ""),
                ""))
        ),
        IF(
            Parameters!$D$16=1,
            IFERROR(
                AVERAGE(IF(
                    ISNUMBER(M216:AD216),
                    IF(
                        M$5:AD$5=1,
                        M216:AD216,
                        ""),
                    "")),
                AVERAGE(IF(
                    ISNUMBER(M216:AD216),
                    IF(
                        M$5:AD$5=2,
                        M216:AD216,
                        ""),
                    ""))
            ),
            IF(
                Parameters!$D$17=1,
                IFERROR(
                    IF(
                        OR(
                            IF(
                                ISNUMBER(M216:AD216),
                                IF(
                                    M$5:AD$5=1,
                                    M216:AD216,
                                    ""),
                                "")
                            =0),
                        0,
                        GEOMEAN(IF(
                            ISNUMBER(M216:AD216),
                            IF(
                                M$5:AD$5=1,
                                M216:AD216,
                                ""),
                            ""))
                    ),
                    IF(
                        OR(IF(
                            ISNUMBER(M216:AD216),
                            IF(
                                M$5:AD$5=2,
                                M216:AD216,
                                ""),
                            "")
                            =0),
                        0,
                        GEOMEAN(IF(
                            ISNUMBER(M216:AD216),
                            IF(
                                M$5:AD$5=2,
                                M216:AD216,
                                ""),
                            "")))
                )
            )
        )
    )
)</f>
        <v>0</v>
      </c>
      <c r="J216" s="242" t="s">
        <v>409</v>
      </c>
      <c r="K216" s="242" t="s">
        <v>409</v>
      </c>
      <c r="L216" s="91" t="s">
        <v>719</v>
      </c>
      <c r="M216" s="192">
        <v>0</v>
      </c>
      <c r="N216" s="192" t="s">
        <v>409</v>
      </c>
      <c r="O216" s="192" t="s">
        <v>409</v>
      </c>
      <c r="P216" s="192">
        <v>0</v>
      </c>
      <c r="Q216" s="192" t="s">
        <v>409</v>
      </c>
      <c r="R216" s="192" t="s">
        <v>409</v>
      </c>
      <c r="S216" s="192" t="s">
        <v>409</v>
      </c>
      <c r="T216" s="192" t="s">
        <v>409</v>
      </c>
      <c r="U216" s="192" t="s">
        <v>409</v>
      </c>
      <c r="V216" s="192" t="s">
        <v>409</v>
      </c>
      <c r="W216" s="192" t="s">
        <v>409</v>
      </c>
      <c r="X216" s="192" t="s">
        <v>409</v>
      </c>
      <c r="Y216" s="192" t="s">
        <v>409</v>
      </c>
      <c r="Z216" s="192" t="s">
        <v>409</v>
      </c>
    </row>
    <row r="217" spans="1:26" x14ac:dyDescent="0.2">
      <c r="A217" s="84">
        <v>210</v>
      </c>
      <c r="B217" s="35" t="str">
        <f ca="1"/>
        <v>Virgin Islands (U.S.)</v>
      </c>
      <c r="C217" s="35" t="str">
        <f ca="1"/>
        <v>VIR</v>
      </c>
      <c r="D217" s="35" t="str">
        <f ca="1"/>
        <v>LCN           Latin America &amp; Caribbean</v>
      </c>
      <c r="E217" s="35" t="str">
        <f ca="1"/>
        <v>NA</v>
      </c>
      <c r="F217" s="190" t="str">
        <f t="shared" ca="1" si="15"/>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cm="1">
        <f t="array" ref="H217">IF(
    SUM(IF(
            ISNUMBER(
                IF(
                    $M$4:$AD$4,
                    (M217:AD217),
                    "")),
            1,
            0))
        =0,
    NA(),
    IF(
        Parameters!$D$15=1,
        IF(
            SUM(--(ISNUMBER(IF($M$4:$AD$4=1,(M217:AD217),""))))&gt;0,
            MAX(IF(
                ISNUMBER(M217:AD217),
                IF(
                    M$4:AD$4=1,
                    M217:AD217,
                    ""),
                "")),
            MAX(IF(
                ISNUMBER(M217:AD217),
                IF(
                    M$4:AD$4=2,
                    M217:AD217,
                    ""),
                ""))
        ),
        IF(
            Parameters!$D$16=1,
            IFERROR(
                AVERAGE(IF(
                    ISNUMBER(M217:AD217),
                    IF(
                        M$4:AD$4=1,
                        M217:AD217,
                        ""),
                    "")),
                AVERAGE(IF(
                    ISNUMBER(M217:AD217),
                    IF(
                        M$4:AD$4=2,
                        M217:AD217,
                        ""),
                    ""))
            ),
            IF(
                Parameters!$D$17=1,
                IFERROR(
                    IF(
                        OR(
                            IF(
                                ISNUMBER(M217:AD217),
                                IF(
                                    M$4:AD$4=1,
                                    M217:AD217,
                                    ""),
                                "")
                            =0),
                        0,
                        GEOMEAN(IF(
                            ISNUMBER(M217:AD217),
                            IF(
                                M$4:AD$4=1,
                                M217:AD217,
                                ""),
                            ""))
                    ),
                    IF(
                        OR(IF(
                            ISNUMBER(M217:AD217),
                            IF(
                                M$4:AD$4=2,
                                M217:AD217,
                                ""),
                            "")
                            =0),
                        0,
                        GEOMEAN(IF(
                            ISNUMBER(M217:AD217),
                            IF(
                                M$4:AD$4=2,
                                M217:AD217,
                                ""),
                            "")))
                )
            )
        )
    )
)</f>
        <v>0</v>
      </c>
      <c r="I217" s="191" cm="1">
        <f t="array" ref="I217">IF(
    SUM(IF(
            ISNUMBER(
                IF(
                    $M$5:$AD$5,
                    (M217:AD217),
                    "")),
            1,
            0))
        =0,
    NA(),
    IF(
        Parameters!$D$15=1,
        IF(
            SUM(--(ISNUMBER(IF($M$5:$AD$5=1,(M217:AD217),""))))&gt;0,
            MAX(IF(
                ISNUMBER(M217:AD217),
                IF(
                    M$5:AD$5=1,
                    M217:AD217,
                    ""),
                "")),
            MAX(IF(
                ISNUMBER(M217:AD217),
                IF(
                    M$5:AD$5=2,
                    M217:AD217,
                    ""),
                ""))
        ),
        IF(
            Parameters!$D$16=1,
            IFERROR(
                AVERAGE(IF(
                    ISNUMBER(M217:AD217),
                    IF(
                        M$5:AD$5=1,
                        M217:AD217,
                        ""),
                    "")),
                AVERAGE(IF(
                    ISNUMBER(M217:AD217),
                    IF(
                        M$5:AD$5=2,
                        M217:AD217,
                        ""),
                    ""))
            ),
            IF(
                Parameters!$D$17=1,
                IFERROR(
                    IF(
                        OR(
                            IF(
                                ISNUMBER(M217:AD217),
                                IF(
                                    M$5:AD$5=1,
                                    M217:AD217,
                                    ""),
                                "")
                            =0),
                        0,
                        GEOMEAN(IF(
                            ISNUMBER(M217:AD217),
                            IF(
                                M$5:AD$5=1,
                                M217:AD217,
                                ""),
                            ""))
                    ),
                    IF(
                        OR(IF(
                            ISNUMBER(M217:AD217),
                            IF(
                                M$5:AD$5=2,
                                M217:AD217,
                                ""),
                            "")
                            =0),
                        0,
                        GEOMEAN(IF(
                            ISNUMBER(M217:AD217),
                            IF(
                                M$5:AD$5=2,
                                M217:AD217,
                                ""),
                            "")))
                )
            )
        )
    )
)</f>
        <v>0</v>
      </c>
      <c r="J217" s="242" t="s">
        <v>409</v>
      </c>
      <c r="K217" s="242" t="s">
        <v>409</v>
      </c>
      <c r="L217" s="91" t="s">
        <v>720</v>
      </c>
      <c r="M217" s="192">
        <v>0</v>
      </c>
      <c r="N217" s="192" t="s">
        <v>409</v>
      </c>
      <c r="O217" s="192" t="s">
        <v>409</v>
      </c>
      <c r="P217" s="192">
        <v>0</v>
      </c>
      <c r="Q217" s="192" t="s">
        <v>409</v>
      </c>
      <c r="R217" s="192" t="s">
        <v>409</v>
      </c>
      <c r="S217" s="192" t="s">
        <v>409</v>
      </c>
      <c r="T217" s="192" t="s">
        <v>409</v>
      </c>
      <c r="U217" s="192" t="s">
        <v>409</v>
      </c>
      <c r="V217" s="192" t="s">
        <v>409</v>
      </c>
      <c r="W217" s="192" t="s">
        <v>409</v>
      </c>
      <c r="X217" s="192" t="s">
        <v>409</v>
      </c>
      <c r="Y217" s="192" t="s">
        <v>409</v>
      </c>
      <c r="Z217" s="192" t="s">
        <v>409</v>
      </c>
    </row>
    <row r="218" spans="1:26" x14ac:dyDescent="0.2">
      <c r="A218" s="84">
        <v>211</v>
      </c>
      <c r="B218" s="35" t="str">
        <f ca="1"/>
        <v>Vietnam</v>
      </c>
      <c r="C218" s="35" t="str">
        <f ca="1"/>
        <v>VNM</v>
      </c>
      <c r="D218" s="35" t="str">
        <f ca="1"/>
        <v>EAS           East Asia &amp; Pacific</v>
      </c>
      <c r="E218" s="35" t="str">
        <f ca="1"/>
        <v>IBRD</v>
      </c>
      <c r="F218" s="190" t="str">
        <f t="shared" ca="1" si="15"/>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$M$4:$AD$4,
                    (M218:AD218),
                    "")),
            1,
            0))
        =0,
    NA(),
    IF(
        Parameters!$D$15=1,
        IF(
            SUM(--(ISNUMBER(IF($M$4:$AD$4=1,(M218:AD218),""))))&gt;0,
            MAX(IF(
                ISNUMBER(M218:AD218),
                IF(
                    M$4:AD$4=1,
                    M218:AD218,
                    ""),
                "")),
            MAX(IF(
                ISNUMBER(M218:AD218),
                IF(
                    M$4:AD$4=2,
                    M218:AD218,
                    ""),
                ""))
        ),
        IF(
            Parameters!$D$16=1,
            IFERROR(
                AVERAGE(IF(
                    ISNUMBER(M218:AD218),
                    IF(
                        M$4:AD$4=1,
                        M218:AD218,
                        ""),
                    "")),
                AVERAGE(IF(
                    ISNUMBER(M218:AD218),
                    IF(
                        M$4:AD$4=2,
                        M218:AD218,
                        ""),
                    ""))
            ),
            IF(
                Parameters!$D$17=1,
                IFERROR(
                    IF(
                        OR(
                            IF(
                                ISNUMBER(M218:AD218),
                                IF(
                                    M$4:AD$4=1,
                                    M218:AD218,
                                    ""),
                                "")
                            =0),
                        0,
                        GEOMEAN(IF(
                            ISNUMBER(M218:AD218),
                            IF(
                                M$4:AD$4=1,
                                M218:AD218,
                                ""),
                            ""))
                    ),
                    IF(
                        OR(IF(
                            ISNUMBER(M218:AD218),
                            IF(
                                M$4:AD$4=2,
                                M218:AD218,
                                ""),
                            "")
                            =0),
                        0,
                        GEOMEAN(IF(
                            ISNUMBER(M218:AD218),
                            IF(
                                M$4:AD$4=2,
                                M218:AD218,
                                ""),
                            "")))
                )
            )
        )
    )
)</f>
        <v>0</v>
      </c>
      <c r="I218" s="191" cm="1">
        <f t="array" ref="I218">IF(
    SUM(IF(
            ISNUMBER(
                IF(
                    $M$5:$AD$5,
                    (M218:AD218),
                    "")),
            1,
            0))
        =0,
    NA(),
    IF(
        Parameters!$D$15=1,
        IF(
            SUM(--(ISNUMBER(IF($M$5:$AD$5=1,(M218:AD218),""))))&gt;0,
            MAX(IF(
                ISNUMBER(M218:AD218),
                IF(
                    M$5:AD$5=1,
                    M218:AD218,
                    ""),
                "")),
            MAX(IF(
                ISNUMBER(M218:AD218),
                IF(
                    M$5:AD$5=2,
                    M218:AD218,
                    ""),
                ""))
        ),
        IF(
            Parameters!$D$16=1,
            IFERROR(
                AVERAGE(IF(
                    ISNUMBER(M218:AD218),
                    IF(
                        M$5:AD$5=1,
                        M218:AD218,
                        ""),
                    "")),
                AVERAGE(IF(
                    ISNUMBER(M218:AD218),
                    IF(
                        M$5:AD$5=2,
                        M218:AD218,
                        ""),
                    ""))
            ),
            IF(
                Parameters!$D$17=1,
                IFERROR(
                    IF(
                        OR(
                            IF(
                                ISNUMBER(M218:AD218),
                                IF(
                                    M$5:AD$5=1,
                                    M218:AD218,
                                    ""),
                                "")
                            =0),
                        0,
                        GEOMEAN(IF(
                            ISNUMBER(M218:AD218),
                            IF(
                                M$5:AD$5=1,
                                M218:AD218,
                                ""),
                            ""))
                    ),
                    IF(
                        OR(IF(
                            ISNUMBER(M218:AD218),
                            IF(
                                M$5:AD$5=2,
                                M218:AD218,
                                ""),
                            "")
                            =0),
                        0,
                        GEOMEAN(IF(
                            ISNUMBER(M218:AD218),
                            IF(
                                M$5:AD$5=2,
                                M218:AD218,
                                ""),
                            "")))
                )
            )
        )
    )
)</f>
        <v>0</v>
      </c>
      <c r="J218" s="242">
        <v>45103</v>
      </c>
      <c r="K218" s="242">
        <v>45142</v>
      </c>
      <c r="L218" s="91" t="s">
        <v>351</v>
      </c>
      <c r="M218" s="192">
        <v>0</v>
      </c>
      <c r="N218" s="192">
        <v>0</v>
      </c>
      <c r="O218" s="192" t="s">
        <v>409</v>
      </c>
      <c r="P218" s="192">
        <v>0</v>
      </c>
      <c r="Q218" s="192" t="s">
        <v>409</v>
      </c>
      <c r="R218" s="192">
        <v>0</v>
      </c>
      <c r="S218" s="192">
        <v>0</v>
      </c>
      <c r="T218" s="192" t="s">
        <v>409</v>
      </c>
      <c r="U218" s="192">
        <v>58.3</v>
      </c>
      <c r="V218" s="192" t="s">
        <v>409</v>
      </c>
      <c r="W218" s="192" t="s">
        <v>409</v>
      </c>
      <c r="X218" s="192" t="s">
        <v>409</v>
      </c>
      <c r="Y218" s="192">
        <v>-0.14285714285714299</v>
      </c>
      <c r="Z218" s="192">
        <v>-100</v>
      </c>
    </row>
    <row r="219" spans="1:26" x14ac:dyDescent="0.2">
      <c r="A219" s="84">
        <v>212</v>
      </c>
      <c r="B219" s="35" t="str">
        <f ca="1"/>
        <v>Vanuatu</v>
      </c>
      <c r="C219" s="35" t="str">
        <f ca="1"/>
        <v>VUT</v>
      </c>
      <c r="D219" s="35" t="str">
        <f ca="1"/>
        <v>EAS           East Asia &amp; Pacific</v>
      </c>
      <c r="E219" s="35" t="str">
        <f ca="1"/>
        <v>IDA</v>
      </c>
      <c r="F219" s="190" t="str">
        <f t="shared" ca="1" si="15"/>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$M$4:$AD$4,
                    (M219:AD219),
                    "")),
            1,
            0))
        =0,
    NA(),
    IF(
        Parameters!$D$15=1,
        IF(
            SUM(--(ISNUMBER(IF($M$4:$AD$4=1,(M219:AD219),""))))&gt;0,
            MAX(IF(
                ISNUMBER(M219:AD219),
                IF(
                    M$4:AD$4=1,
                    M219:AD219,
                    ""),
                "")),
            MAX(IF(
                ISNUMBER(M219:AD219),
                IF(
                    M$4:AD$4=2,
                    M219:AD219,
                    ""),
                ""))
        ),
        IF(
            Parameters!$D$16=1,
            IFERROR(
                AVERAGE(IF(
                    ISNUMBER(M219:AD219),
                    IF(
                        M$4:AD$4=1,
                        M219:AD219,
                        ""),
                    "")),
                AVERAGE(IF(
                    ISNUMBER(M219:AD219),
                    IF(
                        M$4:AD$4=2,
                        M219:AD219,
                        ""),
                    ""))
            ),
            IF(
                Parameters!$D$17=1,
                IFERROR(
                    IF(
                        OR(
                            IF(
                                ISNUMBER(M219:AD219),
                                IF(
                                    M$4:AD$4=1,
                                    M219:AD219,
                                    ""),
                                "")
                            =0),
                        0,
                        GEOMEAN(IF(
                            ISNUMBER(M219:AD219),
                            IF(
                                M$4:AD$4=1,
                                M219:AD219,
                                ""),
                            ""))
                    ),
                    IF(
                        OR(IF(
                            ISNUMBER(M219:AD219),
                            IF(
                                M$4:AD$4=2,
                                M219:AD219,
                                ""),
                            "")
                            =0),
                        0,
                        GEOMEAN(IF(
                            ISNUMBER(M219:AD219),
                            IF(
                                M$4:AD$4=2,
                                M219:AD219,
                                ""),
                            "")))
                )
            )
        )
    )
)</f>
        <v>0</v>
      </c>
      <c r="I219" s="191" cm="1">
        <f t="array" ref="I219">IF(
    SUM(IF(
            ISNUMBER(
                IF(
                    $M$5:$AD$5,
                    (M219:AD219),
                    "")),
            1,
            0))
        =0,
    NA(),
    IF(
        Parameters!$D$15=1,
        IF(
            SUM(--(ISNUMBER(IF($M$5:$AD$5=1,(M219:AD219),""))))&gt;0,
            MAX(IF(
                ISNUMBER(M219:AD219),
                IF(
                    M$5:AD$5=1,
                    M219:AD219,
                    ""),
                "")),
            MAX(IF(
                ISNUMBER(M219:AD219),
                IF(
                    M$5:AD$5=2,
                    M219:AD219,
                    ""),
                ""))
        ),
        IF(
            Parameters!$D$16=1,
            IFERROR(
                AVERAGE(IF(
                    ISNUMBER(M219:AD219),
                    IF(
                        M$5:AD$5=1,
                        M219:AD219,
                        ""),
                    "")),
                AVERAGE(IF(
                    ISNUMBER(M219:AD219),
                    IF(
                        M$5:AD$5=2,
                        M219:AD219,
                        ""),
                    ""))
            ),
            IF(
                Parameters!$D$17=1,
                IFERROR(
                    IF(
                        OR(
                            IF(
                                ISNUMBER(M219:AD219),
                                IF(
                                    M$5:AD$5=1,
                                    M219:AD219,
                                    ""),
                                "")
                            =0),
                        0,
                        GEOMEAN(IF(
                            ISNUMBER(M219:AD219),
                            IF(
                                M$5:AD$5=1,
                                M219:AD219,
                                ""),
                            ""))
                    ),
                    IF(
                        OR(IF(
                            ISNUMBER(M219:AD219),
                            IF(
                                M$5:AD$5=2,
                                M219:AD219,
                                ""),
                            "")
                            =0),
                        0,
                        GEOMEAN(IF(
                            ISNUMBER(M219:AD219),
                            IF(
                                M$5:AD$5=2,
                                M219:AD219,
                                ""),
                            "")))
                )
            )
        )
    )
)</f>
        <v>0</v>
      </c>
      <c r="J219" s="242">
        <v>44753</v>
      </c>
      <c r="K219" s="242">
        <v>44753</v>
      </c>
      <c r="L219" s="91" t="s">
        <v>353</v>
      </c>
      <c r="M219" s="192">
        <v>0</v>
      </c>
      <c r="N219" s="192" t="s">
        <v>409</v>
      </c>
      <c r="O219" s="192" t="s">
        <v>409</v>
      </c>
      <c r="P219" s="192">
        <v>0</v>
      </c>
      <c r="Q219" s="192" t="s">
        <v>409</v>
      </c>
      <c r="R219" s="192" t="s">
        <v>409</v>
      </c>
      <c r="S219" s="192" t="s">
        <v>409</v>
      </c>
      <c r="T219" s="192" t="s">
        <v>409</v>
      </c>
      <c r="U219" s="192" t="s">
        <v>409</v>
      </c>
      <c r="V219" s="192" t="s">
        <v>409</v>
      </c>
      <c r="W219" s="192" t="s">
        <v>409</v>
      </c>
      <c r="X219" s="192" t="s">
        <v>409</v>
      </c>
      <c r="Y219" s="192" t="s">
        <v>409</v>
      </c>
      <c r="Z219" s="192" t="s">
        <v>409</v>
      </c>
    </row>
    <row r="220" spans="1:26" x14ac:dyDescent="0.2">
      <c r="A220" s="84">
        <v>213</v>
      </c>
      <c r="B220" s="35" t="str">
        <f ca="1"/>
        <v>Samoa</v>
      </c>
      <c r="C220" s="35" t="str">
        <f ca="1"/>
        <v>WSM</v>
      </c>
      <c r="D220" s="35" t="str">
        <f ca="1"/>
        <v>EAS           East Asia &amp; Pacific</v>
      </c>
      <c r="E220" s="35" t="str">
        <f ca="1"/>
        <v>IDA</v>
      </c>
      <c r="F220" s="190" t="str">
        <f t="shared" ca="1" si="15"/>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$M$4:$AD$4,
                    (M220:AD220),
                    "")),
            1,
            0))
        =0,
    NA(),
    IF(
        Parameters!$D$15=1,
        IF(
            SUM(--(ISNUMBER(IF($M$4:$AD$4=1,(M220:AD220),""))))&gt;0,
            MAX(IF(
                ISNUMBER(M220:AD220),
                IF(
                    M$4:AD$4=1,
                    M220:AD220,
                    ""),
                "")),
            MAX(IF(
                ISNUMBER(M220:AD220),
                IF(
                    M$4:AD$4=2,
                    M220:AD220,
                    ""),
                ""))
        ),
        IF(
            Parameters!$D$16=1,
            IFERROR(
                AVERAGE(IF(
                    ISNUMBER(M220:AD220),
                    IF(
                        M$4:AD$4=1,
                        M220:AD220,
                        ""),
                    "")),
                AVERAGE(IF(
                    ISNUMBER(M220:AD220),
                    IF(
                        M$4:AD$4=2,
                        M220:AD220,
                        ""),
                    ""))
            ),
            IF(
                Parameters!$D$17=1,
                IFERROR(
                    IF(
                        OR(
                            IF(
                                ISNUMBER(M220:AD220),
                                IF(
                                    M$4:AD$4=1,
                                    M220:AD220,
                                    ""),
                                "")
                            =0),
                        0,
                        GEOMEAN(IF(
                            ISNUMBER(M220:AD220),
                            IF(
                                M$4:AD$4=1,
                                M220:AD220,
                                ""),
                            ""))
                    ),
                    IF(
                        OR(IF(
                            ISNUMBER(M220:AD220),
                            IF(
                                M$4:AD$4=2,
                                M220:AD220,
                                ""),
                            "")
                            =0),
                        0,
                        GEOMEAN(IF(
                            ISNUMBER(M220:AD220),
                            IF(
                                M$4:AD$4=2,
                                M220:AD220,
                                ""),
                            "")))
                )
            )
        )
    )
)</f>
        <v>0.73205150820250398</v>
      </c>
      <c r="I220" s="191" cm="1">
        <f t="array" ref="I220">IF(
    SUM(IF(
            ISNUMBER(
                IF(
                    $M$5:$AD$5,
                    (M220:AD220),
                    "")),
            1,
            0))
        =0,
    NA(),
    IF(
        Parameters!$D$15=1,
        IF(
            SUM(--(ISNUMBER(IF($M$5:$AD$5=1,(M220:AD220),""))))&gt;0,
            MAX(IF(
                ISNUMBER(M220:AD220),
                IF(
                    M$5:AD$5=1,
                    M220:AD220,
                    ""),
                "")),
            MAX(IF(
                ISNUMBER(M220:AD220),
                IF(
                    M$5:AD$5=2,
                    M220:AD220,
                    ""),
                ""))
        ),
        IF(
            Parameters!$D$16=1,
            IFERROR(
                AVERAGE(IF(
                    ISNUMBER(M220:AD220),
                    IF(
                        M$5:AD$5=1,
                        M220:AD220,
                        ""),
                    "")),
                AVERAGE(IF(
                    ISNUMBER(M220:AD220),
                    IF(
                        M$5:AD$5=2,
                        M220:AD220,
                        ""),
                    ""))
            ),
            IF(
                Parameters!$D$17=1,
                IFERROR(
                    IF(
                        OR(
                            IF(
                                ISNUMBER(M220:AD220),
                                IF(
                                    M$5:AD$5=1,
                                    M220:AD220,
                                    ""),
                                "")
                            =0),
                        0,
                        GEOMEAN(IF(
                            ISNUMBER(M220:AD220),
                            IF(
                                M$5:AD$5=1,
                                M220:AD220,
                                ""),
                            ""))
                    ),
                    IF(
                        OR(IF(
                            ISNUMBER(M220:AD220),
                            IF(
                                M$5:AD$5=2,
                                M220:AD220,
                                ""),
                            "")
                            =0),
                        0,
                        GEOMEAN(IF(
                            ISNUMBER(M220:AD220),
                            IF(
                                M$5:AD$5=2,
                                M220:AD220,
                                ""),
                            "")))
                )
            )
        )
    )
)</f>
        <v>0</v>
      </c>
      <c r="J220" s="242">
        <v>45103</v>
      </c>
      <c r="K220" s="242">
        <v>44753</v>
      </c>
      <c r="L220" s="91" t="s">
        <v>355</v>
      </c>
      <c r="M220" s="192">
        <v>0</v>
      </c>
      <c r="N220" s="192">
        <v>0.73205150820250398</v>
      </c>
      <c r="O220" s="192" t="s">
        <v>409</v>
      </c>
      <c r="P220" s="192">
        <v>0</v>
      </c>
      <c r="Q220" s="192" t="s">
        <v>409</v>
      </c>
      <c r="R220" s="192" t="s">
        <v>409</v>
      </c>
      <c r="S220" s="192" t="s">
        <v>409</v>
      </c>
      <c r="T220" s="192" t="s">
        <v>409</v>
      </c>
      <c r="U220" s="192">
        <v>65.099999999999994</v>
      </c>
      <c r="V220" s="192" t="s">
        <v>409</v>
      </c>
      <c r="W220" s="192" t="s">
        <v>409</v>
      </c>
      <c r="X220" s="192" t="s">
        <v>409</v>
      </c>
      <c r="Y220" s="192" t="s">
        <v>409</v>
      </c>
      <c r="Z220" s="192" t="s">
        <v>409</v>
      </c>
    </row>
    <row r="221" spans="1:26" x14ac:dyDescent="0.2">
      <c r="A221" s="84">
        <v>214</v>
      </c>
      <c r="B221" s="35" t="str">
        <f ca="1"/>
        <v>Kosovo</v>
      </c>
      <c r="C221" s="35" t="str">
        <f ca="1"/>
        <v>XKX</v>
      </c>
      <c r="D221" s="35" t="str">
        <f ca="1"/>
        <v>ECS           Europe &amp; Central Asia</v>
      </c>
      <c r="E221" s="35" t="str">
        <f ca="1"/>
        <v>IDA</v>
      </c>
      <c r="F221" s="190" t="str">
        <f t="shared" ca="1" si="15"/>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10</v>
      </c>
      <c r="H221" s="80" cm="1">
        <f t="array" ref="H221">IF(
    SUM(IF(
            ISNUMBER(
                IF(
                    $M$4:$AD$4,
                    (M221:AD221),
                    "")),
            1,
            0))
        =0,
    NA(),
    IF(
        Parameters!$D$15=1,
        IF(
            SUM(--(ISNUMBER(IF($M$4:$AD$4=1,(M221:AD221),""))))&gt;0,
            MAX(IF(
                ISNUMBER(M221:AD221),
                IF(
                    M$4:AD$4=1,
                    M221:AD221,
                    ""),
                "")),
            MAX(IF(
                ISNUMBER(M221:AD221),
                IF(
                    M$4:AD$4=2,
                    M221:AD221,
                    ""),
                ""))
        ),
        IF(
            Parameters!$D$16=1,
            IFERROR(
                AVERAGE(IF(
                    ISNUMBER(M221:AD221),
                    IF(
                        M$4:AD$4=1,
                        M221:AD221,
                        ""),
                    "")),
                AVERAGE(IF(
                    ISNUMBER(M221:AD221),
                    IF(
                        M$4:AD$4=2,
                        M221:AD221,
                        ""),
                    ""))
            ),
            IF(
                Parameters!$D$17=1,
                IFERROR(
                    IF(
                        OR(
                            IF(
                                ISNUMBER(M221:AD221),
                                IF(
                                    M$4:AD$4=1,
                                    M221:AD221,
                                    ""),
                                "")
                            =0),
                        0,
                        GEOMEAN(IF(
                            ISNUMBER(M221:AD221),
                            IF(
                                M$4:AD$4=1,
                                M221:AD221,
                                ""),
                            ""))
                    ),
                    IF(
                        OR(IF(
                            ISNUMBER(M221:AD221),
                            IF(
                                M$4:AD$4=2,
                                M221:AD221,
                                ""),
                            "")
                            =0),
                        0,
                        GEOMEAN(IF(
                            ISNUMBER(M221:AD221),
                            IF(
                                M$4:AD$4=2,
                                M221:AD221,
                                ""),
                            "")))
                )
            )
        )
    )
)</f>
        <v>10</v>
      </c>
      <c r="I221" s="191" cm="1">
        <f t="array" ref="I221">IF(
    SUM(IF(
            ISNUMBER(
                IF(
                    $M$5:$AD$5,
                    (M221:AD221),
                    "")),
            1,
            0))
        =0,
    NA(),
    IF(
        Parameters!$D$15=1,
        IF(
            SUM(--(ISNUMBER(IF($M$5:$AD$5=1,(M221:AD221),""))))&gt;0,
            MAX(IF(
                ISNUMBER(M221:AD221),
                IF(
                    M$5:AD$5=1,
                    M221:AD221,
                    ""),
                "")),
            MAX(IF(
                ISNUMBER(M221:AD221),
                IF(
                    M$5:AD$5=2,
                    M221:AD221,
                    ""),
                ""))
        ),
        IF(
            Parameters!$D$16=1,
            IFERROR(
                AVERAGE(IF(
                    ISNUMBER(M221:AD221),
                    IF(
                        M$5:AD$5=1,
                        M221:AD221,
                        ""),
                    "")),
                AVERAGE(IF(
                    ISNUMBER(M221:AD221),
                    IF(
                        M$5:AD$5=2,
                        M221:AD221,
                        ""),
                    ""))
            ),
            IF(
                Parameters!$D$17=1,
                IFERROR(
                    IF(
                        OR(
                            IF(
                                ISNUMBER(M221:AD221),
                                IF(
                                    M$5:AD$5=1,
                                    M221:AD221,
                                    ""),
                                "")
                            =0),
                        0,
                        GEOMEAN(IF(
                            ISNUMBER(M221:AD221),
                            IF(
                                M$5:AD$5=1,
                                M221:AD221,
                                ""),
                            ""))
                    ),
                    IF(
                        OR(IF(
                            ISNUMBER(M221:AD221),
                            IF(
                                M$5:AD$5=2,
                                M221:AD221,
                                ""),
                            "")
                            =0),
                        0,
                        GEOMEAN(IF(
                            ISNUMBER(M221:AD221),
                            IF(
                                M$5:AD$5=2,
                                M221:AD221,
                                ""),
                            "")))
                )
            )
        )
    )
)</f>
        <v>10</v>
      </c>
      <c r="J221" s="242">
        <v>44966</v>
      </c>
      <c r="K221" s="242">
        <v>45142</v>
      </c>
      <c r="L221" s="91" t="s">
        <v>721</v>
      </c>
      <c r="M221" s="192">
        <v>10</v>
      </c>
      <c r="N221" s="192" t="s">
        <v>409</v>
      </c>
      <c r="O221" s="192" t="s">
        <v>409</v>
      </c>
      <c r="P221" s="192">
        <v>0</v>
      </c>
      <c r="Q221" s="192" t="s">
        <v>409</v>
      </c>
      <c r="R221" s="192">
        <v>10</v>
      </c>
      <c r="S221" s="192">
        <v>7</v>
      </c>
      <c r="T221" s="192" t="s">
        <v>623</v>
      </c>
      <c r="U221" s="192" t="s">
        <v>409</v>
      </c>
      <c r="V221" s="192" t="s">
        <v>409</v>
      </c>
      <c r="W221" s="192" t="s">
        <v>409</v>
      </c>
      <c r="X221" s="192" t="s">
        <v>409</v>
      </c>
      <c r="Y221" s="192">
        <v>0.214285714285713</v>
      </c>
      <c r="Z221" s="192">
        <v>1100</v>
      </c>
    </row>
    <row r="222" spans="1:26" x14ac:dyDescent="0.2">
      <c r="A222" s="84">
        <v>215</v>
      </c>
      <c r="B222" s="35" t="str">
        <f ca="1"/>
        <v>Yemen, Rep.</v>
      </c>
      <c r="C222" s="35" t="str">
        <f ca="1"/>
        <v>YEM</v>
      </c>
      <c r="D222" s="35" t="str">
        <f ca="1"/>
        <v>MEA           Middle East &amp; North Africa</v>
      </c>
      <c r="E222" s="35" t="str">
        <f ca="1"/>
        <v>IDA</v>
      </c>
      <c r="F222" s="190" t="str">
        <f t="shared" ca="1" si="15"/>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$M$4:$AD$4,
                    (M222:AD222),
                    "")),
            1,
            0))
        =0,
    NA(),
    IF(
        Parameters!$D$15=1,
        IF(
            SUM(--(ISNUMBER(IF($M$4:$AD$4=1,(M222:AD222),""))))&gt;0,
            MAX(IF(
                ISNUMBER(M222:AD222),
                IF(
                    M$4:AD$4=1,
                    M222:AD222,
                    ""),
                "")),
            MAX(IF(
                ISNUMBER(M222:AD222),
                IF(
                    M$4:AD$4=2,
                    M222:AD222,
                    ""),
                ""))
        ),
        IF(
            Parameters!$D$16=1,
            IFERROR(
                AVERAGE(IF(
                    ISNUMBER(M222:AD222),
                    IF(
                        M$4:AD$4=1,
                        M222:AD222,
                        ""),
                    "")),
                AVERAGE(IF(
                    ISNUMBER(M222:AD222),
                    IF(
                        M$4:AD$4=2,
                        M222:AD222,
                        ""),
                    ""))
            ),
            IF(
                Parameters!$D$17=1,
                IFERROR(
                    IF(
                        OR(
                            IF(
                                ISNUMBER(M222:AD222),
                                IF(
                                    M$4:AD$4=1,
                                    M222:AD222,
                                    ""),
                                "")
                            =0),
                        0,
                        GEOMEAN(IF(
                            ISNUMBER(M222:AD222),
                            IF(
                                M$4:AD$4=1,
                                M222:AD222,
                                ""),
                            ""))
                    ),
                    IF(
                        OR(IF(
                            ISNUMBER(M222:AD222),
                            IF(
                                M$4:AD$4=2,
                                M222:AD222,
                                ""),
                            "")
                            =0),
                        0,
                        GEOMEAN(IF(
                            ISNUMBER(M222:AD222),
                            IF(
                                M$4:AD$4=2,
                                M222:AD222,
                                ""),
                            "")))
                )
            )
        )
    )
)</f>
        <v>10</v>
      </c>
      <c r="I222" s="191" cm="1">
        <f t="array" ref="I222">IF(
    SUM(IF(
            ISNUMBER(
                IF(
                    $M$5:$AD$5,
                    (M222:AD222),
                    "")),
            1,
            0))
        =0,
    NA(),
    IF(
        Parameters!$D$15=1,
        IF(
            SUM(--(ISNUMBER(IF($M$5:$AD$5=1,(M222:AD222),""))))&gt;0,
            MAX(IF(
                ISNUMBER(M222:AD222),
                IF(
                    M$5:AD$5=1,
                    M222:AD222,
                    ""),
                "")),
            MAX(IF(
                ISNUMBER(M222:AD222),
                IF(
                    M$5:AD$5=2,
                    M222:AD222,
                    ""),
                ""))
        ),
        IF(
            Parameters!$D$16=1,
            IFERROR(
                AVERAGE(IF(
                    ISNUMBER(M222:AD222),
                    IF(
                        M$5:AD$5=1,
                        M222:AD222,
                        ""),
                    "")),
                AVERAGE(IF(
                    ISNUMBER(M222:AD222),
                    IF(
                        M$5:AD$5=2,
                        M222:AD222,
                        ""),
                    ""))
            ),
            IF(
                Parameters!$D$17=1,
                IFERROR(
                    IF(
                        OR(
                            IF(
                                ISNUMBER(M222:AD222),
                                IF(
                                    M$5:AD$5=1,
                                    M222:AD222,
                                    ""),
                                "")
                            =0),
                        0,
                        GEOMEAN(IF(
                            ISNUMBER(M222:AD222),
                            IF(
                                M$5:AD$5=1,
                                M222:AD222,
                                ""),
                            ""))
                    ),
                    IF(
                        OR(IF(
                            ISNUMBER(M222:AD222),
                            IF(
                                M$5:AD$5=2,
                                M222:AD222,
                                ""),
                            "")
                            =0),
                        0,
                        GEOMEAN(IF(
                            ISNUMBER(M222:AD222),
                            IF(
                                M$5:AD$5=2,
                                M222:AD222,
                                ""),
                            "")))
                )
            )
        )
    )
)</f>
        <v>0</v>
      </c>
      <c r="J222" s="242">
        <v>45103</v>
      </c>
      <c r="K222" s="242">
        <v>44753</v>
      </c>
      <c r="L222" s="91" t="s">
        <v>356</v>
      </c>
      <c r="M222" s="192">
        <v>10</v>
      </c>
      <c r="N222" s="192">
        <v>10</v>
      </c>
      <c r="O222" s="192">
        <v>0</v>
      </c>
      <c r="P222" s="192">
        <v>0</v>
      </c>
      <c r="Q222" s="192" t="s">
        <v>409</v>
      </c>
      <c r="R222" s="192">
        <v>0</v>
      </c>
      <c r="S222" s="192">
        <v>0</v>
      </c>
      <c r="T222" s="192" t="s">
        <v>622</v>
      </c>
      <c r="U222" s="192">
        <v>108.9</v>
      </c>
      <c r="V222" s="192">
        <v>-1.28387628048594</v>
      </c>
      <c r="W222" s="192" t="s">
        <v>409</v>
      </c>
      <c r="X222" s="192" t="s">
        <v>409</v>
      </c>
      <c r="Y222" s="192">
        <v>-0.14285714285714199</v>
      </c>
      <c r="Z222" s="192">
        <v>-28.195829555757001</v>
      </c>
    </row>
    <row r="223" spans="1:26" x14ac:dyDescent="0.2">
      <c r="A223" s="84">
        <v>216</v>
      </c>
      <c r="B223" s="35" t="str">
        <f ca="1"/>
        <v>South Africa</v>
      </c>
      <c r="C223" s="35" t="str">
        <f ca="1"/>
        <v>ZAF</v>
      </c>
      <c r="D223" s="35" t="str">
        <f ca="1"/>
        <v>SSF           Sub-Saharan Africa</v>
      </c>
      <c r="E223" s="35" t="str">
        <f ca="1"/>
        <v>IBRD</v>
      </c>
      <c r="F223" s="190" t="str">
        <f t="shared" ca="1" si="15"/>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4.7470873802651035</v>
      </c>
      <c r="H223" s="80" cm="1">
        <f t="array" ref="H223">IF(
    SUM(IF(
            ISNUMBER(
                IF(
                    $M$4:$AD$4,
                    (M223:AD223),
                    "")),
            1,
            0))
        =0,
    NA(),
    IF(
        Parameters!$D$15=1,
        IF(
            SUM(--(ISNUMBER(IF($M$4:$AD$4=1,(M223:AD223),""))))&gt;0,
            MAX(IF(
                ISNUMBER(M223:AD223),
                IF(
                    M$4:AD$4=1,
                    M223:AD223,
                    ""),
                "")),
            MAX(IF(
                ISNUMBER(M223:AD223),
                IF(
                    M$4:AD$4=2,
                    M223:AD223,
                    ""),
                ""))
        ),
        IF(
            Parameters!$D$16=1,
            IFERROR(
                AVERAGE(IF(
                    ISNUMBER(M223:AD223),
                    IF(
                        M$4:AD$4=1,
                        M223:AD223,
                        ""),
                    "")),
                AVERAGE(IF(
                    ISNUMBER(M223:AD223),
                    IF(
                        M$4:AD$4=2,
                        M223:AD223,
                        ""),
                    ""))
            ),
            IF(
                Parameters!$D$17=1,
                IFERROR(
                    IF(
                        OR(
                            IF(
                                ISNUMBER(M223:AD223),
                                IF(
                                    M$4:AD$4=1,
                                    M223:AD223,
                                    ""),
                                "")
                            =0),
                        0,
                        GEOMEAN(IF(
                            ISNUMBER(M223:AD223),
                            IF(
                                M$4:AD$4=1,
                                M223:AD223,
                                ""),
                            ""))
                    ),
                    IF(
                        OR(IF(
                            ISNUMBER(M223:AD223),
                            IF(
                                M$4:AD$4=2,
                                M223:AD223,
                                ""),
                            "")
                            =0),
                        0,
                        GEOMEAN(IF(
                            ISNUMBER(M223:AD223),
                            IF(
                                M$4:AD$4=2,
                                M223:AD223,
                                ""),
                            "")))
                )
            )
        )
    )
)</f>
        <v>2.2534838595872202</v>
      </c>
      <c r="I223" s="191" cm="1">
        <f t="array" ref="I223">IF(
    SUM(IF(
            ISNUMBER(
                IF(
                    $M$5:$AD$5,
                    (M223:AD223),
                    "")),
            1,
            0))
        =0,
    NA(),
    IF(
        Parameters!$D$15=1,
        IF(
            SUM(--(ISNUMBER(IF($M$5:$AD$5=1,(M223:AD223),""))))&gt;0,
            MAX(IF(
                ISNUMBER(M223:AD223),
                IF(
                    M$5:AD$5=1,
                    M223:AD223,
                    ""),
                "")),
            MAX(IF(
                ISNUMBER(M223:AD223),
                IF(
                    M$5:AD$5=2,
                    M223:AD223,
                    ""),
                ""))
        ),
        IF(
            Parameters!$D$16=1,
            IFERROR(
                AVERAGE(IF(
                    ISNUMBER(M223:AD223),
                    IF(
                        M$5:AD$5=1,
                        M223:AD223,
                        ""),
                    "")),
                AVERAGE(IF(
                    ISNUMBER(M223:AD223),
                    IF(
                        M$5:AD$5=2,
                        M223:AD223,
                        ""),
                    ""))
            ),
            IF(
                Parameters!$D$17=1,
                IFERROR(
                    IF(
                        OR(
                            IF(
                                ISNUMBER(M223:AD223),
                                IF(
                                    M$5:AD$5=1,
                                    M223:AD223,
                                    ""),
                                "")
                            =0),
                        0,
                        GEOMEAN(IF(
                            ISNUMBER(M223:AD223),
                            IF(
                                M$5:AD$5=1,
                                M223:AD223,
                                ""),
                            ""))
                    ),
                    IF(
                        OR(IF(
                            ISNUMBER(M223:AD223),
                            IF(
                                M$5:AD$5=2,
                                M223:AD223,
                                ""),
                            "")
                            =0),
                        0,
                        GEOMEAN(IF(
                            ISNUMBER(M223:AD223),
                            IF(
                                M$5:AD$5=2,
                                M223:AD223,
                                ""),
                            "")))
                )
            )
        )
    )
)</f>
        <v>10</v>
      </c>
      <c r="J223" s="242">
        <v>44860</v>
      </c>
      <c r="K223" s="242">
        <v>45203</v>
      </c>
      <c r="L223" s="91" t="s">
        <v>358</v>
      </c>
      <c r="M223" s="192">
        <v>0</v>
      </c>
      <c r="N223" s="192">
        <v>2.2534838595872202</v>
      </c>
      <c r="O223" s="192">
        <v>8.3170509288995493</v>
      </c>
      <c r="P223" s="192">
        <v>0</v>
      </c>
      <c r="Q223" s="192" t="s">
        <v>409</v>
      </c>
      <c r="R223" s="192">
        <v>0</v>
      </c>
      <c r="S223" s="192">
        <v>10</v>
      </c>
      <c r="T223" s="192" t="s">
        <v>409</v>
      </c>
      <c r="U223" s="192">
        <v>72</v>
      </c>
      <c r="V223" s="192">
        <v>0.83170509288995498</v>
      </c>
      <c r="W223" s="192" t="s">
        <v>409</v>
      </c>
      <c r="X223" s="192" t="s">
        <v>409</v>
      </c>
      <c r="Y223" s="192">
        <v>0</v>
      </c>
      <c r="Z223" s="192">
        <v>31.999999999999901</v>
      </c>
    </row>
    <row r="224" spans="1:26" x14ac:dyDescent="0.2">
      <c r="A224" s="84">
        <v>217</v>
      </c>
      <c r="B224" s="35" t="str">
        <f ca="1"/>
        <v>Zambia</v>
      </c>
      <c r="C224" s="35" t="str">
        <f ca="1"/>
        <v>ZMB</v>
      </c>
      <c r="D224" s="35" t="str">
        <f ca="1"/>
        <v>SSF           Sub-Saharan Africa</v>
      </c>
      <c r="E224" s="35" t="str">
        <f ca="1"/>
        <v>IDA</v>
      </c>
      <c r="F224" s="190" t="str">
        <f t="shared" ca="1" si="15"/>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5.5588228568705018</v>
      </c>
      <c r="H224" s="80" cm="1">
        <f t="array" ref="H224">IF(
    SUM(IF(
            ISNUMBER(
                IF(
                    $M$4:$AD$4,
                    (M224:AD224),
                    "")),
            1,
            0))
        =0,
    NA(),
    IF(
        Parameters!$D$15=1,
        IF(
            SUM(--(ISNUMBER(IF($M$4:$AD$4=1,(M224:AD224),""))))&gt;0,
            MAX(IF(
                ISNUMBER(M224:AD224),
                IF(
                    M$4:AD$4=1,
                    M224:AD224,
                    ""),
                "")),
            MAX(IF(
                ISNUMBER(M224:AD224),
                IF(
                    M$4:AD$4=2,
                    M224:AD224,
                    ""),
                ""))
        ),
        IF(
            Parameters!$D$16=1,
            IFERROR(
                AVERAGE(IF(
                    ISNUMBER(M224:AD224),
                    IF(
                        M$4:AD$4=1,
                        M224:AD224,
                        ""),
                    "")),
                AVERAGE(IF(
                    ISNUMBER(M224:AD224),
                    IF(
                        M$4:AD$4=2,
                        M224:AD224,
                        ""),
                    ""))
            ),
            IF(
                Parameters!$D$17=1,
                IFERROR(
                    IF(
                        OR(
                            IF(
                                ISNUMBER(M224:AD224),
                                IF(
                                    M$4:AD$4=1,
                                    M224:AD224,
                                    ""),
                                "")
                            =0),
                        0,
                        GEOMEAN(IF(
                            ISNUMBER(M224:AD224),
                            IF(
                                M$4:AD$4=1,
                                M224:AD224,
                                ""),
                            ""))
                    ),
                    IF(
                        OR(IF(
                            ISNUMBER(M224:AD224),
                            IF(
                                M$4:AD$4=2,
                                M224:AD224,
                                ""),
                            "")
                            =0),
                        0,
                        GEOMEAN(IF(
                            ISNUMBER(M224:AD224),
                            IF(
                                M$4:AD$4=2,
                                M224:AD224,
                                ""),
                            "")))
                )
            )
        )
    )
)</f>
        <v>4.41435879343799</v>
      </c>
      <c r="I224" s="191" cm="1">
        <f t="array" ref="I224">IF(
    SUM(IF(
            ISNUMBER(
                IF(
                    $M$5:$AD$5,
                    (M224:AD224),
                    "")),
            1,
            0))
        =0,
    NA(),
    IF(
        Parameters!$D$15=1,
        IF(
            SUM(--(ISNUMBER(IF($M$5:$AD$5=1,(M224:AD224),""))))&gt;0,
            MAX(IF(
                ISNUMBER(M224:AD224),
                IF(
                    M$5:AD$5=1,
                    M224:AD224,
                    ""),
                "")),
            MAX(IF(
                ISNUMBER(M224:AD224),
                IF(
                    M$5:AD$5=2,
                    M224:AD224,
                    ""),
                ""))
        ),
        IF(
            Parameters!$D$16=1,
            IFERROR(
                AVERAGE(IF(
                    ISNUMBER(M224:AD224),
                    IF(
                        M$5:AD$5=1,
                        M224:AD224,
                        ""),
                    "")),
                AVERAGE(IF(
                    ISNUMBER(M224:AD224),
                    IF(
                        M$5:AD$5=2,
                        M224:AD224,
                        ""),
                    ""))
            ),
            IF(
                Parameters!$D$17=1,
                IFERROR(
                    IF(
                        OR(
                            IF(
                                ISNUMBER(M224:AD224),
                                IF(
                                    M$5:AD$5=1,
                                    M224:AD224,
                                    ""),
                                "")
                            =0),
                        0,
                        GEOMEAN(IF(
                            ISNUMBER(M224:AD224),
                            IF(
                                M$5:AD$5=1,
                                M224:AD224,
                                ""),
                            ""))
                    ),
                    IF(
                        OR(IF(
                            ISNUMBER(M224:AD224),
                            IF(
                                M$5:AD$5=2,
                                M224:AD224,
                                ""),
                            "")
                            =0),
                        0,
                        GEOMEAN(IF(
                            ISNUMBER(M224:AD224),
                            IF(
                                M$5:AD$5=2,
                                M224:AD224,
                                ""),
                            "")))
                )
            )
        )
    )
)</f>
        <v>7</v>
      </c>
      <c r="J224" s="242">
        <v>45103</v>
      </c>
      <c r="K224" s="242">
        <v>45203</v>
      </c>
      <c r="L224" s="91" t="s">
        <v>360</v>
      </c>
      <c r="M224" s="192">
        <v>0</v>
      </c>
      <c r="N224" s="192">
        <v>4.41435879343799</v>
      </c>
      <c r="O224" s="192">
        <v>0</v>
      </c>
      <c r="P224" s="192">
        <v>0</v>
      </c>
      <c r="Q224" s="192" t="s">
        <v>409</v>
      </c>
      <c r="R224" s="192">
        <v>0</v>
      </c>
      <c r="S224" s="192">
        <v>7</v>
      </c>
      <c r="T224" s="192" t="s">
        <v>409</v>
      </c>
      <c r="U224" s="192">
        <v>81.8</v>
      </c>
      <c r="V224" s="192">
        <v>-1.6985563273716999</v>
      </c>
      <c r="W224" s="192" t="s">
        <v>409</v>
      </c>
      <c r="X224" s="192" t="s">
        <v>409</v>
      </c>
      <c r="Y224" s="192">
        <v>0</v>
      </c>
      <c r="Z224" s="192">
        <v>100</v>
      </c>
    </row>
    <row r="225" spans="1:26" x14ac:dyDescent="0.2">
      <c r="A225" s="84">
        <v>218</v>
      </c>
      <c r="B225" s="35" t="str">
        <f ca="1"/>
        <v>Zimbabwe</v>
      </c>
      <c r="C225" s="35" t="str">
        <f ca="1"/>
        <v>ZWE</v>
      </c>
      <c r="D225" s="35" t="str">
        <f ca="1"/>
        <v>SSF           Sub-Saharan Africa</v>
      </c>
      <c r="E225" s="35" t="str">
        <f ca="1"/>
        <v>Blend</v>
      </c>
      <c r="F225" s="190" t="str">
        <f t="shared" ca="1" si="15"/>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7.3192505471139802</v>
      </c>
      <c r="H225" s="80" cm="1">
        <f t="array" ref="H225">IF(
    SUM(IF(
            ISNUMBER(
                IF(
                    $M$4:$AD$4,
                    (M225:AD225),
                    "")),
            1,
            0))
        =0,
    NA(),
    IF(
        Parameters!$D$15=1,
        IF(
            SUM(--(ISNUMBER(IF($M$4:$AD$4=1,(M225:AD225),""))))&gt;0,
            MAX(IF(
                ISNUMBER(M225:AD225),
                IF(
                    M$4:AD$4=1,
                    M225:AD225,
                    ""),
                "")),
            MAX(IF(
                ISNUMBER(M225:AD225),
                IF(
                    M$4:AD$4=2,
                    M225:AD225,
                    ""),
                ""))
        ),
        IF(
            Parameters!$D$16=1,
            IFERROR(
                AVERAGE(IF(
                    ISNUMBER(M225:AD225),
                    IF(
                        M$4:AD$4=1,
                        M225:AD225,
                        ""),
                    "")),
                AVERAGE(IF(
                    ISNUMBER(M225:AD225),
                    IF(
                        M$4:AD$4=2,
                        M225:AD225,
                        ""),
                    ""))
            ),
            IF(
                Parameters!$D$17=1,
                IFERROR(
                    IF(
                        OR(
                            IF(
                                ISNUMBER(M225:AD225),
                                IF(
                                    M$4:AD$4=1,
                                    M225:AD225,
                                    ""),
                                "")
                            =0),
                        0,
                        GEOMEAN(IF(
                            ISNUMBER(M225:AD225),
                            IF(
                                M$4:AD$4=1,
                                M225:AD225,
                                ""),
                            ""))
                    ),
                    IF(
                        OR(IF(
                            ISNUMBER(M225:AD225),
                            IF(
                                M$4:AD$4=2,
                                M225:AD225,
                                ""),
                            "")
                            =0),
                        0,
                        GEOMEAN(IF(
                            ISNUMBER(M225:AD225),
                            IF(
                                M$4:AD$4=2,
                                M225:AD225,
                                ""),
                            "")))
                )
            )
        )
    )
)</f>
        <v>10</v>
      </c>
      <c r="I225" s="191" cm="1">
        <f t="array" ref="I225">IF(
    SUM(IF(
            ISNUMBER(
                IF(
                    $M$5:$AD$5,
                    (M225:AD225),
                    "")),
            1,
            0))
        =0,
    NA(),
    IF(
        Parameters!$D$15=1,
        IF(
            SUM(--(ISNUMBER(IF($M$5:$AD$5=1,(M225:AD225),""))))&gt;0,
            MAX(IF(
                ISNUMBER(M225:AD225),
                IF(
                    M$5:AD$5=1,
                    M225:AD225,
                    ""),
                "")),
            MAX(IF(
                ISNUMBER(M225:AD225),
                IF(
                    M$5:AD$5=2,
                    M225:AD225,
                    ""),
                ""))
        ),
        IF(
            Parameters!$D$16=1,
            IFERROR(
                AVERAGE(IF(
                    ISNUMBER(M225:AD225),
                    IF(
                        M$5:AD$5=1,
                        M225:AD225,
                        ""),
                    "")),
                AVERAGE(IF(
                    ISNUMBER(M225:AD225),
                    IF(
                        M$5:AD$5=2,
                        M225:AD225,
                        ""),
                    ""))
            ),
            IF(
                Parameters!$D$17=1,
                IFERROR(
                    IF(
                        OR(
                            IF(
                                ISNUMBER(M225:AD225),
                                IF(
                                    M$5:AD$5=1,
                                    M225:AD225,
                                    ""),
                                "")
                            =0),
                        0,
                        GEOMEAN(IF(
                            ISNUMBER(M225:AD225),
                            IF(
                                M$5:AD$5=1,
                                M225:AD225,
                                ""),
                            ""))
                    ),
                    IF(
                        OR(IF(
                            ISNUMBER(M225:AD225),
                            IF(
                                M$5:AD$5=2,
                                M225:AD225,
                                ""),
                            "")
                            =0),
                        0,
                        GEOMEAN(IF(
                            ISNUMBER(M225:AD225),
                            IF(
                                M$5:AD$5=2,
                                M225:AD225,
                                ""),
                            "")))
                )
            )
        )
    )
)</f>
        <v>5.3571428571428301</v>
      </c>
      <c r="J225" s="242">
        <v>44778</v>
      </c>
      <c r="K225" s="242">
        <v>45142</v>
      </c>
      <c r="L225" s="91" t="s">
        <v>362</v>
      </c>
      <c r="M225" s="192">
        <v>10</v>
      </c>
      <c r="N225" s="192">
        <v>7.7438701711060096</v>
      </c>
      <c r="O225" s="192">
        <v>0</v>
      </c>
      <c r="P225" s="192">
        <v>0</v>
      </c>
      <c r="Q225" s="192" t="s">
        <v>409</v>
      </c>
      <c r="R225" s="192">
        <v>5.3571428571428301</v>
      </c>
      <c r="S225" s="192">
        <v>0</v>
      </c>
      <c r="T225" s="192" t="s">
        <v>623</v>
      </c>
      <c r="U225" s="192">
        <v>96.9</v>
      </c>
      <c r="V225" s="192">
        <v>0.72484030827919099</v>
      </c>
      <c r="W225" s="192" t="s">
        <v>409</v>
      </c>
      <c r="X225" s="192" t="s">
        <v>409</v>
      </c>
      <c r="Y225" s="192">
        <v>0.107142857142856</v>
      </c>
      <c r="Z225" s="192">
        <v>-31.428571428571399</v>
      </c>
    </row>
    <row r="226" spans="1:26" x14ac:dyDescent="0.2">
      <c r="L226" s="79"/>
      <c r="M226" s="80"/>
      <c r="N226" s="80"/>
      <c r="O226" s="80"/>
      <c r="P226" s="80"/>
      <c r="Q226" s="80"/>
      <c r="R226" s="80"/>
      <c r="S226" s="87"/>
      <c r="T226" s="87"/>
      <c r="U226" s="87"/>
      <c r="V226" s="87"/>
      <c r="W226" s="87"/>
      <c r="X226" s="87"/>
      <c r="Y226" s="87"/>
      <c r="Z226" s="87"/>
    </row>
    <row r="227" spans="1:26" x14ac:dyDescent="0.2">
      <c r="L227" s="79"/>
      <c r="M227" s="80"/>
      <c r="N227" s="80"/>
      <c r="O227" s="80"/>
      <c r="P227" s="80"/>
      <c r="Q227" s="80"/>
      <c r="R227" s="80"/>
      <c r="S227" s="87"/>
      <c r="T227" s="87"/>
      <c r="U227" s="87"/>
      <c r="V227" s="87"/>
      <c r="W227" s="87"/>
      <c r="X227" s="87"/>
      <c r="Y227" s="87"/>
      <c r="Z227" s="87"/>
    </row>
    <row r="228" spans="1:26" x14ac:dyDescent="0.2">
      <c r="L228" s="79"/>
      <c r="M228" s="80"/>
      <c r="N228" s="80"/>
      <c r="O228" s="80"/>
      <c r="P228" s="80"/>
      <c r="Q228" s="80"/>
      <c r="R228" s="80"/>
      <c r="S228" s="87"/>
      <c r="T228" s="87"/>
      <c r="U228" s="87"/>
      <c r="V228" s="87"/>
      <c r="W228" s="87"/>
      <c r="X228" s="87"/>
      <c r="Y228" s="87"/>
      <c r="Z228" s="87"/>
    </row>
    <row r="229" spans="1:26" x14ac:dyDescent="0.2">
      <c r="L229" s="91"/>
      <c r="M229" s="181"/>
      <c r="N229" s="181"/>
      <c r="O229" s="181"/>
      <c r="P229" s="181"/>
      <c r="Q229" s="181"/>
      <c r="R229" s="181"/>
      <c r="S229" s="202"/>
      <c r="T229" s="202"/>
      <c r="U229" s="202"/>
      <c r="V229" s="202"/>
      <c r="W229" s="202"/>
      <c r="X229" s="202"/>
      <c r="Y229" s="202"/>
      <c r="Z229" s="202"/>
    </row>
    <row r="230" spans="1:26" x14ac:dyDescent="0.2">
      <c r="L230" s="91"/>
      <c r="M230" s="181"/>
      <c r="N230" s="181"/>
      <c r="O230" s="181"/>
      <c r="P230" s="181"/>
      <c r="Q230" s="194"/>
      <c r="R230" s="194"/>
      <c r="S230" s="202"/>
      <c r="T230" s="202"/>
      <c r="U230" s="202"/>
      <c r="V230" s="202"/>
      <c r="W230" s="202"/>
      <c r="X230" s="202"/>
      <c r="Y230" s="202"/>
      <c r="Z230" s="202"/>
    </row>
    <row r="231" spans="1:26" x14ac:dyDescent="0.2">
      <c r="L231" s="79"/>
      <c r="M231" s="181"/>
      <c r="N231" s="194"/>
      <c r="O231" s="194"/>
      <c r="P231" s="194"/>
      <c r="Q231" s="194"/>
      <c r="R231" s="194"/>
      <c r="S231" s="202"/>
      <c r="T231" s="202"/>
      <c r="U231" s="202"/>
      <c r="V231" s="202"/>
      <c r="W231" s="202"/>
      <c r="X231" s="202"/>
      <c r="Y231" s="202"/>
      <c r="Z231" s="202"/>
    </row>
    <row r="232" spans="1:26" x14ac:dyDescent="0.2">
      <c r="L232" s="79"/>
      <c r="M232" s="80"/>
      <c r="N232" s="181" t="str">
        <f>IFERROR(INDEX('Data Dictionary'!$J$8:$J$39,MATCH(N9,'Data Dictionary'!$K$8:$K$39,0)),"")</f>
        <v/>
      </c>
      <c r="O232" s="80"/>
      <c r="P232" s="80"/>
      <c r="Q232" s="80"/>
      <c r="R232" s="80"/>
      <c r="S232" s="87"/>
      <c r="T232" s="87"/>
      <c r="U232" s="87"/>
      <c r="V232" s="87"/>
      <c r="W232" s="87"/>
      <c r="X232" s="87"/>
      <c r="Y232" s="87"/>
      <c r="Z232" s="87"/>
    </row>
    <row r="233" spans="1:26" x14ac:dyDescent="0.2">
      <c r="L233" s="79"/>
      <c r="M233" s="80"/>
      <c r="N233" s="80"/>
      <c r="O233" s="80"/>
      <c r="P233" s="80"/>
      <c r="Q233" s="80"/>
      <c r="R233" s="80"/>
      <c r="S233" s="87"/>
      <c r="T233" s="87"/>
      <c r="U233" s="87"/>
      <c r="V233" s="87"/>
      <c r="W233" s="87"/>
      <c r="X233" s="87"/>
      <c r="Y233" s="87"/>
      <c r="Z233" s="87"/>
    </row>
  </sheetData>
  <conditionalFormatting sqref="G1:G5">
    <cfRule type="cellIs" dxfId="68" priority="25" stopIfTrue="1" operator="greaterThanOrEqual">
      <formula>0</formula>
    </cfRule>
  </conditionalFormatting>
  <conditionalFormatting sqref="G8:G225">
    <cfRule type="cellIs" dxfId="65" priority="4" stopIfTrue="1" operator="greaterThanOrEqual">
      <formula>0</formula>
    </cfRule>
  </conditionalFormatting>
  <conditionalFormatting sqref="G1:H5">
    <cfRule type="expression" dxfId="62" priority="11" stopIfTrue="1">
      <formula>G1=""</formula>
    </cfRule>
  </conditionalFormatting>
  <conditionalFormatting sqref="G8:H225">
    <cfRule type="expression" dxfId="61" priority="1" stopIfTrue="1">
      <formula>G8=""</formula>
    </cfRule>
  </conditionalFormatting>
  <conditionalFormatting sqref="H1:H5">
    <cfRule type="expression" dxfId="58" priority="18">
      <formula>H1=10</formula>
    </cfRule>
    <cfRule type="cellIs" dxfId="57" priority="17" operator="between">
      <formula>7</formula>
      <formula>9.99</formula>
    </cfRule>
    <cfRule type="cellIs" dxfId="56" priority="16" operator="between">
      <formula>0</formula>
      <formula>6.999</formula>
    </cfRule>
  </conditionalFormatting>
  <conditionalFormatting sqref="H8:H225">
    <cfRule type="expression" dxfId="51" priority="70">
      <formula>H8=10</formula>
    </cfRule>
    <cfRule type="cellIs" dxfId="50" priority="68" operator="between">
      <formula>0</formula>
      <formula>6.999</formula>
    </cfRule>
    <cfRule type="cellIs" dxfId="49" priority="69" operator="between">
      <formula>7</formula>
      <formula>9.99</formula>
    </cfRule>
  </conditionalFormatting>
  <conditionalFormatting sqref="I2:I3">
    <cfRule type="expression" dxfId="48" priority="26">
      <formula>I2=""</formula>
    </cfRule>
    <cfRule type="cellIs" dxfId="47" priority="27" operator="between">
      <formula>0</formula>
      <formula>6.999</formula>
    </cfRule>
    <cfRule type="expression" dxfId="46" priority="29">
      <formula>I2=10</formula>
    </cfRule>
    <cfRule type="cellIs" dxfId="45" priority="28" operator="between">
      <formula>7</formula>
      <formula>9.99</formula>
    </cfRule>
  </conditionalFormatting>
  <conditionalFormatting sqref="I2:I5">
    <cfRule type="cellIs" dxfId="44" priority="13" operator="between">
      <formula>0</formula>
      <formula>6.999</formula>
    </cfRule>
    <cfRule type="expression" dxfId="43" priority="15">
      <formula>I2=10</formula>
    </cfRule>
    <cfRule type="cellIs" dxfId="42" priority="14" operator="between">
      <formula>7</formula>
      <formula>9.99</formula>
    </cfRule>
    <cfRule type="expression" dxfId="41" priority="12">
      <formula>I2=""</formula>
    </cfRule>
  </conditionalFormatting>
  <conditionalFormatting sqref="I4:I5">
    <cfRule type="expression" dxfId="40" priority="7">
      <formula>I4=""</formula>
    </cfRule>
    <cfRule type="expression" dxfId="39" priority="10">
      <formula>I4=10</formula>
    </cfRule>
    <cfRule type="cellIs" dxfId="38" priority="8" operator="between">
      <formula>0</formula>
      <formula>6.999</formula>
    </cfRule>
    <cfRule type="cellIs" dxfId="37" priority="9" operator="between">
      <formula>7</formula>
      <formula>9.99</formula>
    </cfRule>
  </conditionalFormatting>
  <conditionalFormatting sqref="I8:I225">
    <cfRule type="expression" dxfId="36" priority="63">
      <formula>I8=""</formula>
    </cfRule>
    <cfRule type="cellIs" dxfId="35" priority="66" stopIfTrue="1" operator="greaterThanOrEqual">
      <formula>0</formula>
    </cfRule>
  </conditionalFormatting>
  <conditionalFormatting sqref="J8:K225">
    <cfRule type="colorScale" priority="851">
      <colorScale>
        <cfvo type="min"/>
        <cfvo type="max"/>
        <color rgb="FFFCDCDF"/>
        <color rgb="FFF2676B"/>
      </colorScale>
    </cfRule>
  </conditionalFormatting>
  <conditionalFormatting sqref="L8:L15 L17:L225">
    <cfRule type="expression" dxfId="32" priority="37">
      <formula>$L8&lt;&gt;$C8</formula>
    </cfRule>
  </conditionalFormatting>
  <conditionalFormatting sqref="M6:Z6">
    <cfRule type="expression" dxfId="31" priority="22">
      <formula>ISNUMBER(SEARCH("_raw",M$7))</formula>
    </cfRule>
  </conditionalFormatting>
  <conditionalFormatting sqref="M8:Z225">
    <cfRule type="expression" dxfId="30" priority="62" stopIfTrue="1">
      <formula>ISNUMBER(SEARCH("_raw",M$7))</formula>
    </cfRule>
    <cfRule type="colorScale" priority="632">
      <colorScale>
        <cfvo type="num" val="0"/>
        <cfvo type="num" val="10"/>
        <color rgb="FFFCFCFF"/>
        <color rgb="FFFFFF00"/>
      </colorScale>
    </cfRule>
  </conditionalFormatting>
  <conditionalFormatting sqref="AA2:AC2 M2:Z3">
    <cfRule type="expression" dxfId="29" priority="31">
      <formula>M2&lt;&gt;L2</formula>
    </cfRule>
    <cfRule type="expression" dxfId="28" priority="32">
      <formula>M2=L2</formula>
    </cfRule>
    <cfRule type="expression" dxfId="27" priority="30">
      <formula>M2=L2</formula>
    </cfRule>
  </conditionalFormatting>
  <conditionalFormatting sqref="AA2:AD3">
    <cfRule type="expression" dxfId="26" priority="34">
      <formula>AA2&lt;&gt;V2</formula>
    </cfRule>
    <cfRule type="expression" dxfId="25" priority="33">
      <formula>AA2=V2</formula>
    </cfRule>
    <cfRule type="expression" dxfId="24" priority="35">
      <formula>AA2=V2</formula>
    </cfRule>
  </conditionalFormatting>
  <conditionalFormatting sqref="AC8:AH197">
    <cfRule type="expression" dxfId="23" priority="61">
      <formula>ISNUMBER(SEARCH("_raw",AC$7))</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4" stopIfTrue="1" operator="greaterThanOrEqual" id="{927F630C-93F1-764D-8D04-E759A1A3980A}">
            <xm:f>Parameters!$D$38</xm:f>
            <x14:dxf>
              <font>
                <sz val="12"/>
                <color rgb="FF000000"/>
                <name val="Arial"/>
              </font>
              <fill>
                <patternFill patternType="solid">
                  <bgColor rgb="FFEE9F8F"/>
                </patternFill>
              </fill>
            </x14:dxf>
          </x14:cfRule>
          <x14:cfRule type="cellIs" priority="23" stopIfTrue="1" operator="greaterThanOrEqual" id="{5E97E8CD-6DF2-FB47-8F7C-8673278B9934}">
            <xm:f>Parameters!$D$37</xm:f>
            <x14:dxf>
              <font>
                <sz val="12"/>
                <color rgb="FF000000"/>
                <name val="Arial"/>
              </font>
              <fill>
                <patternFill patternType="solid">
                  <bgColor rgb="FFE35A3A"/>
                </patternFill>
              </fill>
            </x14:dxf>
          </x14:cfRule>
          <xm:sqref>G1:G5</xm:sqref>
        </x14:conditionalFormatting>
        <x14:conditionalFormatting xmlns:xm="http://schemas.microsoft.com/office/excel/2006/main">
          <x14:cfRule type="cellIs" priority="3" stopIfTrue="1" operator="greaterThanOrEqual" id="{B12AF258-47B9-4F40-9A84-2423207E06D7}">
            <xm:f>Parameters!$D$38</xm:f>
            <x14:dxf>
              <font>
                <sz val="12"/>
                <color rgb="FF000000"/>
                <name val="Arial"/>
              </font>
              <fill>
                <patternFill patternType="solid">
                  <bgColor rgb="FFEE9F8F"/>
                </patternFill>
              </fill>
            </x14:dxf>
          </x14:cfRule>
          <x14:cfRule type="cellIs" priority="2" stopIfTrue="1" operator="greaterThanOrEqual" id="{CDBAFCEF-2945-244B-B6F0-55AC3A754820}">
            <xm:f>Parameters!$D$37</xm:f>
            <x14:dxf>
              <font>
                <sz val="12"/>
                <color rgb="FF000000"/>
                <name val="Arial"/>
              </font>
              <fill>
                <patternFill patternType="solid">
                  <bgColor rgb="FFE35A3A"/>
                </patternFill>
              </fill>
            </x14:dxf>
          </x14:cfRule>
          <xm:sqref>G8:G225</xm:sqref>
        </x14:conditionalFormatting>
        <x14:conditionalFormatting xmlns:xm="http://schemas.microsoft.com/office/excel/2006/main">
          <x14:cfRule type="cellIs" priority="21" stopIfTrue="1" operator="between" id="{6E6F3A39-A958-2342-AABD-4ECE67DBBD07}">
            <xm:f>0</xm:f>
            <xm:f>Parameters!$D$42</xm:f>
            <x14:dxf>
              <font>
                <sz val="12"/>
                <color rgb="FF000000"/>
                <name val="Arial"/>
              </font>
              <fill>
                <patternFill patternType="solid">
                  <bgColor rgb="FFFCDCDF"/>
                </patternFill>
              </fill>
            </x14:dxf>
          </x14:cfRule>
          <x14:cfRule type="cellIs" priority="19" stopIfTrue="1" operator="greaterThanOrEqual" id="{7E79F415-0379-E643-A6D0-371B3C47E92F}">
            <xm:f>Parameters!$D$41</xm:f>
            <x14:dxf>
              <font>
                <sz val="12"/>
                <color rgb="FF000000"/>
                <name val="Arial"/>
              </font>
              <fill>
                <patternFill patternType="solid">
                  <bgColor rgb="FFF2676B"/>
                </patternFill>
              </fill>
            </x14:dxf>
          </x14:cfRule>
          <x14:cfRule type="cellIs" priority="20" stopIfTrue="1" operator="greaterThanOrEqual" id="{E100178C-CE71-CC48-9A07-5435209E8627}">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73" stopIfTrue="1" operator="between" id="{FABDCF05-C5C3-2240-8C62-2342E70D9E49}">
            <xm:f>0</xm:f>
            <xm:f>Parameters!$D$42</xm:f>
            <x14:dxf>
              <font>
                <sz val="12"/>
                <color rgb="FF000000"/>
                <name val="Arial"/>
              </font>
              <fill>
                <patternFill patternType="solid">
                  <bgColor rgb="FFFCDCDF"/>
                </patternFill>
              </fill>
            </x14:dxf>
          </x14:cfRule>
          <x14:cfRule type="cellIs" priority="72" stopIfTrue="1" operator="greaterThanOrEqual" id="{00FA0448-0462-444A-BD46-F5AB2969F434}">
            <xm:f>Parameters!$D$42</xm:f>
            <x14:dxf>
              <font>
                <sz val="12"/>
                <color rgb="FF000000"/>
                <name val="Arial"/>
              </font>
              <fill>
                <patternFill patternType="solid">
                  <bgColor rgb="FFF7A9AC"/>
                </patternFill>
              </fill>
            </x14:dxf>
          </x14:cfRule>
          <x14:cfRule type="cellIs" priority="71" stopIfTrue="1" operator="greaterThanOrEqual" id="{0E4D86E4-E41E-0C40-AA0E-1CA99754BD7E}">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65" stopIfTrue="1" operator="greaterThanOrEqual" id="{592929FF-A268-4645-90FD-95A51F7AC6C9}">
            <xm:f>Parameters!$D$38</xm:f>
            <x14:dxf>
              <font>
                <sz val="12"/>
                <color rgb="FF000000"/>
                <name val="Arial"/>
              </font>
              <fill>
                <patternFill patternType="solid">
                  <bgColor rgb="FFF9BF8E"/>
                </patternFill>
              </fill>
            </x14:dxf>
          </x14:cfRule>
          <x14:cfRule type="cellIs" priority="64" stopIfTrue="1" operator="greaterThanOrEqual" id="{73387B95-360C-BA48-898C-7D543B8DCDDE}">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6" id="{3C3436AD-FAB1-914E-9404-3F6BAE5109B6}">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 xmlns:xm="http://schemas.microsoft.com/office/excel/2006/main">
          <x14:cfRule type="iconSet" priority="5" id="{4960FC72-F72F-E54B-95D6-49C0C467AB6E}">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AA2:AD2 M2:Z3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D2EE9-D749-C944-A438-1615E166AE89}">
  <dimension ref="A1:S68"/>
  <sheetViews>
    <sheetView topLeftCell="A19" workbookViewId="0">
      <selection activeCell="R37" sqref="R37"/>
    </sheetView>
  </sheetViews>
  <sheetFormatPr baseColWidth="10" defaultRowHeight="16" x14ac:dyDescent="0.2"/>
  <cols>
    <col min="1" max="1" width="5.28515625" customWidth="1"/>
    <col min="2" max="2" width="4.5703125" customWidth="1"/>
    <col min="3" max="3" width="30.7109375" customWidth="1"/>
    <col min="4" max="4" width="9.28515625" style="142" customWidth="1"/>
    <col min="5" max="5" width="9.28515625" style="143" customWidth="1"/>
    <col min="6" max="8" width="9.28515625" style="142" customWidth="1"/>
    <col min="9" max="9" width="10.42578125" style="142" customWidth="1"/>
    <col min="10" max="11" width="9.28515625" style="142" customWidth="1"/>
    <col min="12" max="12" width="4.5703125" style="142" customWidth="1"/>
    <col min="13" max="13" width="5" bestFit="1" customWidth="1"/>
    <col min="14" max="14" width="18.85546875" bestFit="1" customWidth="1"/>
    <col min="15" max="16" width="4.85546875" bestFit="1" customWidth="1"/>
    <col min="17" max="17" width="5" bestFit="1" customWidth="1"/>
    <col min="18" max="18" width="27.85546875" bestFit="1" customWidth="1"/>
    <col min="19" max="20" width="4.85546875" bestFit="1" customWidth="1"/>
    <col min="21" max="21" width="5" bestFit="1" customWidth="1"/>
    <col min="22" max="22" width="21.85546875" bestFit="1" customWidth="1"/>
    <col min="23" max="24" width="4.85546875" bestFit="1" customWidth="1"/>
    <col min="25" max="25" width="5" bestFit="1" customWidth="1"/>
    <col min="26" max="26" width="21.85546875" bestFit="1" customWidth="1"/>
    <col min="27" max="28" width="4.85546875" bestFit="1" customWidth="1"/>
    <col min="29" max="29" width="5" bestFit="1" customWidth="1"/>
    <col min="30" max="30" width="25.140625" bestFit="1" customWidth="1"/>
    <col min="31" max="31" width="18.140625" bestFit="1" customWidth="1"/>
    <col min="32" max="32" width="23.42578125" bestFit="1" customWidth="1"/>
    <col min="33" max="33" width="32.42578125" bestFit="1" customWidth="1"/>
    <col min="34" max="35" width="26.42578125" bestFit="1" customWidth="1"/>
  </cols>
  <sheetData>
    <row r="1" spans="1:14" x14ac:dyDescent="0.2">
      <c r="A1" s="34"/>
      <c r="B1" s="34"/>
      <c r="C1" s="35"/>
      <c r="D1" s="145"/>
      <c r="E1" s="146"/>
      <c r="F1" s="145"/>
      <c r="G1" s="145"/>
      <c r="H1" s="145"/>
      <c r="I1" s="145"/>
      <c r="J1" s="145"/>
      <c r="K1" s="145"/>
      <c r="L1" s="145"/>
      <c r="M1" s="34"/>
    </row>
    <row r="2" spans="1:14" x14ac:dyDescent="0.2">
      <c r="A2" s="34"/>
      <c r="B2" s="98" t="s">
        <v>496</v>
      </c>
      <c r="C2" s="34"/>
      <c r="D2" s="145"/>
      <c r="E2" s="146"/>
      <c r="F2" s="145"/>
      <c r="G2" s="145"/>
      <c r="H2" s="145"/>
      <c r="I2" s="145"/>
      <c r="J2" s="145"/>
      <c r="K2" s="145"/>
      <c r="L2" s="145"/>
      <c r="M2" s="34"/>
    </row>
    <row r="3" spans="1:14" x14ac:dyDescent="0.2">
      <c r="A3" s="34"/>
      <c r="B3" s="148"/>
      <c r="C3" s="34"/>
      <c r="D3" s="145"/>
      <c r="E3" s="146"/>
      <c r="F3" s="145"/>
      <c r="G3" s="145"/>
      <c r="H3" s="145"/>
      <c r="I3" s="145"/>
      <c r="J3" s="145"/>
      <c r="K3" s="145"/>
      <c r="L3" s="145"/>
      <c r="M3" s="34"/>
    </row>
    <row r="4" spans="1:14" x14ac:dyDescent="0.2">
      <c r="A4" s="34"/>
      <c r="B4" s="172" t="s">
        <v>500</v>
      </c>
      <c r="C4" s="34"/>
      <c r="D4" s="145"/>
      <c r="E4" s="146"/>
      <c r="F4" s="145"/>
      <c r="G4" s="145"/>
      <c r="H4" s="145"/>
      <c r="I4" s="145"/>
      <c r="J4" s="145"/>
      <c r="K4" s="145"/>
      <c r="L4" s="145"/>
      <c r="M4" s="34"/>
    </row>
    <row r="5" spans="1:14" x14ac:dyDescent="0.2">
      <c r="A5" s="34"/>
      <c r="B5" s="159"/>
      <c r="C5" s="163"/>
      <c r="D5" s="164"/>
      <c r="E5" s="165"/>
      <c r="F5" s="164"/>
      <c r="G5" s="164"/>
      <c r="H5" s="164"/>
      <c r="I5" s="164"/>
      <c r="J5" s="164"/>
      <c r="K5" s="164"/>
      <c r="L5" s="166"/>
      <c r="M5" s="34"/>
    </row>
    <row r="6" spans="1:14" ht="34" x14ac:dyDescent="0.2">
      <c r="A6" s="34"/>
      <c r="B6" s="149"/>
      <c r="C6" s="32" t="s">
        <v>502</v>
      </c>
      <c r="D6" s="72" t="s">
        <v>495</v>
      </c>
      <c r="E6" s="161" t="s">
        <v>494</v>
      </c>
      <c r="F6" s="161" t="s">
        <v>371</v>
      </c>
      <c r="G6" s="161" t="s">
        <v>372</v>
      </c>
      <c r="H6" s="161" t="s">
        <v>373</v>
      </c>
      <c r="I6" s="161" t="s">
        <v>417</v>
      </c>
      <c r="J6" s="161" t="s">
        <v>375</v>
      </c>
      <c r="K6" s="161" t="s">
        <v>376</v>
      </c>
      <c r="L6" s="162"/>
      <c r="M6" s="34"/>
    </row>
    <row r="7" spans="1:14" ht="17" thickBot="1" x14ac:dyDescent="0.25">
      <c r="A7" s="34"/>
      <c r="B7" s="149"/>
      <c r="C7" s="150" t="s">
        <v>436</v>
      </c>
      <c r="D7" s="145">
        <f>COUNTIF('Compound Alert'!$D$6:$D$195,'Regional Sumaries'!$C7)</f>
        <v>30</v>
      </c>
      <c r="E7" s="146">
        <f ca="1">AVERAGEIF('Compound Alert'!$D$6:$D$195,'Regional Sumaries'!$C7,'Compound Alert'!$G$6:$G$195)</f>
        <v>0.68333333333333335</v>
      </c>
      <c r="F7" s="145">
        <f ca="1">COUNTIFS('Compound Alert'!$D$6:$D$195,'Regional Sumaries'!$C7,'Compound Alert'!R$6:R$195,"&gt;=7")</f>
        <v>1</v>
      </c>
      <c r="G7" s="145">
        <f ca="1">COUNTIFS('Compound Alert'!$D$6:$D$195,'Regional Sumaries'!$C7,'Compound Alert'!S$6:S$195,"&gt;=7")</f>
        <v>0</v>
      </c>
      <c r="H7" s="145">
        <f ca="1">COUNTIFS('Compound Alert'!$D$6:$D$195,'Regional Sumaries'!$C7,'Compound Alert'!T$6:T$195,"&gt;=7")</f>
        <v>4</v>
      </c>
      <c r="I7" s="145">
        <f ca="1">COUNTIFS('Compound Alert'!$D$6:$D$195,'Regional Sumaries'!$C7,'Compound Alert'!U$6:U$195,"&gt;=7")</f>
        <v>1</v>
      </c>
      <c r="J7" s="145">
        <f ca="1">COUNTIFS('Compound Alert'!$D$6:$D$195,'Regional Sumaries'!$C7,'Compound Alert'!V$6:V$195,"&gt;=7")</f>
        <v>9</v>
      </c>
      <c r="K7" s="145">
        <f ca="1">COUNTIFS('Compound Alert'!$D$6:$D$195,'Regional Sumaries'!$C7,'Compound Alert'!W$6:W$195,"&gt;=7")</f>
        <v>2</v>
      </c>
      <c r="L7" s="151"/>
      <c r="M7" s="34"/>
    </row>
    <row r="8" spans="1:14" ht="17" thickBot="1" x14ac:dyDescent="0.25">
      <c r="A8" s="34"/>
      <c r="B8" s="149"/>
      <c r="C8" s="168" t="s">
        <v>433</v>
      </c>
      <c r="D8" s="145">
        <f>COUNTIF('Compound Alert'!$D$6:$D$195,'Regional Sumaries'!$C8)</f>
        <v>52</v>
      </c>
      <c r="E8" s="146">
        <f ca="1">AVERAGEIF('Compound Alert'!$D$6:$D$195,'Regional Sumaries'!$C8,'Compound Alert'!$G$6:$G$195)</f>
        <v>7.6923076923076927E-2</v>
      </c>
      <c r="F8" s="169">
        <f ca="1">COUNTIFS('Compound Alert'!$D$6:$D$195,'Regional Sumaries'!$C8,'Compound Alert'!R$6:R$195,"&gt;=7")</f>
        <v>0</v>
      </c>
      <c r="G8" s="169">
        <f ca="1">COUNTIFS('Compound Alert'!$D$6:$D$195,'Regional Sumaries'!$C8,'Compound Alert'!S$6:S$195,"&gt;=7")</f>
        <v>0</v>
      </c>
      <c r="H8" s="169">
        <f ca="1">COUNTIFS('Compound Alert'!$D$6:$D$195,'Regional Sumaries'!$C8,'Compound Alert'!T$6:T$195,"&gt;=7")</f>
        <v>1</v>
      </c>
      <c r="I8" s="169">
        <f ca="1">COUNTIFS('Compound Alert'!$D$6:$D$195,'Regional Sumaries'!$C8,'Compound Alert'!U$6:U$195,"&gt;=7")</f>
        <v>0</v>
      </c>
      <c r="J8" s="169">
        <f ca="1">COUNTIFS('Compound Alert'!$D$6:$D$195,'Regional Sumaries'!$C8,'Compound Alert'!V$6:V$195,"&gt;=7")</f>
        <v>0</v>
      </c>
      <c r="K8" s="169">
        <f ca="1">COUNTIFS('Compound Alert'!$D$6:$D$195,'Regional Sumaries'!$C8,'Compound Alert'!W$6:W$195,"&gt;=7")</f>
        <v>0</v>
      </c>
      <c r="L8" s="151"/>
      <c r="M8" s="34"/>
    </row>
    <row r="9" spans="1:14" ht="17" thickBot="1" x14ac:dyDescent="0.25">
      <c r="A9" s="34"/>
      <c r="B9" s="149"/>
      <c r="C9" s="168" t="s">
        <v>435</v>
      </c>
      <c r="D9" s="145">
        <f>COUNTIF('Compound Alert'!$D$6:$D$195,'Regional Sumaries'!$C9)</f>
        <v>36</v>
      </c>
      <c r="E9" s="146">
        <f ca="1">AVERAGEIF('Compound Alert'!$D$6:$D$195,'Regional Sumaries'!$C9,'Compound Alert'!$G$6:$G$195)</f>
        <v>0.875</v>
      </c>
      <c r="F9" s="169">
        <f ca="1">COUNTIFS('Compound Alert'!$D$6:$D$195,'Regional Sumaries'!$C9,'Compound Alert'!R$6:R$195,"&gt;=7")</f>
        <v>6</v>
      </c>
      <c r="G9" s="169">
        <f ca="1">COUNTIFS('Compound Alert'!$D$6:$D$195,'Regional Sumaries'!$C9,'Compound Alert'!S$6:S$195,"&gt;=7")</f>
        <v>1</v>
      </c>
      <c r="H9" s="169">
        <f ca="1">COUNTIFS('Compound Alert'!$D$6:$D$195,'Regional Sumaries'!$C9,'Compound Alert'!T$6:T$195,"&gt;=7")</f>
        <v>4</v>
      </c>
      <c r="I9" s="169">
        <f ca="1">COUNTIFS('Compound Alert'!$D$6:$D$195,'Regional Sumaries'!$C9,'Compound Alert'!U$6:U$195,"&gt;=7")</f>
        <v>5</v>
      </c>
      <c r="J9" s="169">
        <f ca="1">COUNTIFS('Compound Alert'!$D$6:$D$195,'Regional Sumaries'!$C9,'Compound Alert'!V$6:V$195,"&gt;=7")</f>
        <v>7</v>
      </c>
      <c r="K9" s="169">
        <f ca="1">COUNTIFS('Compound Alert'!$D$6:$D$195,'Regional Sumaries'!$C9,'Compound Alert'!W$6:W$195,"&gt;=7")</f>
        <v>1</v>
      </c>
      <c r="L9" s="151"/>
      <c r="M9" s="34"/>
    </row>
    <row r="10" spans="1:14" ht="17" thickBot="1" x14ac:dyDescent="0.25">
      <c r="A10" s="34"/>
      <c r="B10" s="149"/>
      <c r="C10" s="168" t="s">
        <v>434</v>
      </c>
      <c r="D10" s="145">
        <f>COUNTIF('Compound Alert'!$D$6:$D$195,'Regional Sumaries'!$C10)</f>
        <v>19</v>
      </c>
      <c r="E10" s="146">
        <f ca="1">AVERAGEIF('Compound Alert'!$D$6:$D$195,'Regional Sumaries'!$C10,'Compound Alert'!$G$6:$G$195)</f>
        <v>0.84210526315789469</v>
      </c>
      <c r="F10" s="169">
        <f ca="1">COUNTIFS('Compound Alert'!$D$6:$D$195,'Regional Sumaries'!$C10,'Compound Alert'!R$6:R$195,"&gt;=7")</f>
        <v>1</v>
      </c>
      <c r="G10" s="169">
        <f ca="1">COUNTIFS('Compound Alert'!$D$6:$D$195,'Regional Sumaries'!$C10,'Compound Alert'!S$6:S$195,"&gt;=7")</f>
        <v>1</v>
      </c>
      <c r="H10" s="169">
        <f ca="1">COUNTIFS('Compound Alert'!$D$6:$D$195,'Regional Sumaries'!$C10,'Compound Alert'!T$6:T$195,"&gt;=7")</f>
        <v>3</v>
      </c>
      <c r="I10" s="169">
        <f ca="1">COUNTIFS('Compound Alert'!$D$6:$D$195,'Regional Sumaries'!$C10,'Compound Alert'!U$6:U$195,"&gt;=7")</f>
        <v>3</v>
      </c>
      <c r="J10" s="169">
        <f ca="1">COUNTIFS('Compound Alert'!$D$6:$D$195,'Regional Sumaries'!$C10,'Compound Alert'!V$6:V$195,"&gt;=7")</f>
        <v>2</v>
      </c>
      <c r="K10" s="169">
        <f ca="1">COUNTIFS('Compound Alert'!$D$6:$D$195,'Regional Sumaries'!$C10,'Compound Alert'!W$6:W$195,"&gt;=7")</f>
        <v>4</v>
      </c>
      <c r="L10" s="151"/>
      <c r="M10" s="34"/>
    </row>
    <row r="11" spans="1:14" ht="17" thickBot="1" x14ac:dyDescent="0.25">
      <c r="A11" s="34"/>
      <c r="B11" s="149"/>
      <c r="C11" s="168" t="s">
        <v>437</v>
      </c>
      <c r="D11" s="145">
        <f>COUNTIF('Compound Alert'!$D$6:$D$195,'Regional Sumaries'!$C11)</f>
        <v>2</v>
      </c>
      <c r="E11" s="146">
        <f ca="1">AVERAGEIF('Compound Alert'!$D$6:$D$195,'Regional Sumaries'!$C11,'Compound Alert'!$G$6:$G$195)</f>
        <v>0</v>
      </c>
      <c r="F11" s="169">
        <f ca="1">COUNTIFS('Compound Alert'!$D$6:$D$195,'Regional Sumaries'!$C11,'Compound Alert'!R$6:R$195,"&gt;=7")</f>
        <v>0</v>
      </c>
      <c r="G11" s="169">
        <f ca="1">COUNTIFS('Compound Alert'!$D$6:$D$195,'Regional Sumaries'!$C11,'Compound Alert'!S$6:S$195,"&gt;=7")</f>
        <v>0</v>
      </c>
      <c r="H11" s="169">
        <f ca="1">COUNTIFS('Compound Alert'!$D$6:$D$195,'Regional Sumaries'!$C11,'Compound Alert'!T$6:T$195,"&gt;=7")</f>
        <v>0</v>
      </c>
      <c r="I11" s="169">
        <f ca="1">COUNTIFS('Compound Alert'!$D$6:$D$195,'Regional Sumaries'!$C11,'Compound Alert'!U$6:U$195,"&gt;=7")</f>
        <v>0</v>
      </c>
      <c r="J11" s="169">
        <f ca="1">COUNTIFS('Compound Alert'!$D$6:$D$195,'Regional Sumaries'!$C11,'Compound Alert'!V$6:V$195,"&gt;=7")</f>
        <v>0</v>
      </c>
      <c r="K11" s="169">
        <f ca="1">COUNTIFS('Compound Alert'!$D$6:$D$195,'Regional Sumaries'!$C11,'Compound Alert'!W$6:W$195,"&gt;=7")</f>
        <v>0</v>
      </c>
      <c r="L11" s="151"/>
      <c r="M11" s="34"/>
    </row>
    <row r="12" spans="1:14" ht="17" thickBot="1" x14ac:dyDescent="0.25">
      <c r="A12" s="34"/>
      <c r="B12" s="149"/>
      <c r="C12" s="168" t="s">
        <v>431</v>
      </c>
      <c r="D12" s="145">
        <f>COUNTIF('Compound Alert'!$D$6:$D$195,'Regional Sumaries'!$C12)</f>
        <v>8</v>
      </c>
      <c r="E12" s="146">
        <f ca="1">AVERAGEIF('Compound Alert'!$D$6:$D$195,'Regional Sumaries'!$C12,'Compound Alert'!$G$6:$G$195)</f>
        <v>1.8125</v>
      </c>
      <c r="F12" s="169">
        <f ca="1">COUNTIFS('Compound Alert'!$D$6:$D$195,'Regional Sumaries'!$C12,'Compound Alert'!R$6:R$195,"&gt;=7")</f>
        <v>2</v>
      </c>
      <c r="G12" s="169">
        <f ca="1">COUNTIFS('Compound Alert'!$D$6:$D$195,'Regional Sumaries'!$C12,'Compound Alert'!S$6:S$195,"&gt;=7")</f>
        <v>2</v>
      </c>
      <c r="H12" s="169">
        <f ca="1">COUNTIFS('Compound Alert'!$D$6:$D$195,'Regional Sumaries'!$C12,'Compound Alert'!T$6:T$195,"&gt;=7")</f>
        <v>2</v>
      </c>
      <c r="I12" s="169">
        <f ca="1">COUNTIFS('Compound Alert'!$D$6:$D$195,'Regional Sumaries'!$C12,'Compound Alert'!U$6:U$195,"&gt;=7")</f>
        <v>2</v>
      </c>
      <c r="J12" s="169">
        <f ca="1">COUNTIFS('Compound Alert'!$D$6:$D$195,'Regional Sumaries'!$C12,'Compound Alert'!V$6:V$195,"&gt;=7")</f>
        <v>2</v>
      </c>
      <c r="K12" s="169">
        <f ca="1">COUNTIFS('Compound Alert'!$D$6:$D$195,'Regional Sumaries'!$C12,'Compound Alert'!W$6:W$195,"&gt;=7")</f>
        <v>1</v>
      </c>
      <c r="L12" s="151"/>
      <c r="M12" s="34"/>
    </row>
    <row r="13" spans="1:14" ht="17" thickBot="1" x14ac:dyDescent="0.25">
      <c r="A13" s="34"/>
      <c r="B13" s="149"/>
      <c r="C13" s="168" t="s">
        <v>432</v>
      </c>
      <c r="D13" s="145">
        <f>COUNTIF('Compound Alert'!$D$6:$D$195,'Regional Sumaries'!$C13)</f>
        <v>43</v>
      </c>
      <c r="E13" s="146">
        <f ca="1">AVERAGEIF('Compound Alert'!$D$6:$D$195,'Regional Sumaries'!$C13,'Compound Alert'!$G$6:$G$195)</f>
        <v>1.941860465116279</v>
      </c>
      <c r="F13" s="169">
        <f ca="1">COUNTIFS('Compound Alert'!$D$6:$D$195,'Regional Sumaries'!$C13,'Compound Alert'!R$6:R$195,"&gt;=7")</f>
        <v>12</v>
      </c>
      <c r="G13" s="169">
        <f ca="1">COUNTIFS('Compound Alert'!$D$6:$D$195,'Regional Sumaries'!$C13,'Compound Alert'!S$6:S$195,"&gt;=7")</f>
        <v>17</v>
      </c>
      <c r="H13" s="169">
        <f ca="1">COUNTIFS('Compound Alert'!$D$6:$D$195,'Regional Sumaries'!$C13,'Compound Alert'!T$6:T$195,"&gt;=7")</f>
        <v>12</v>
      </c>
      <c r="I13" s="169">
        <f ca="1">COUNTIFS('Compound Alert'!$D$6:$D$195,'Regional Sumaries'!$C13,'Compound Alert'!U$6:U$195,"&gt;=7")</f>
        <v>16</v>
      </c>
      <c r="J13" s="169">
        <f ca="1">COUNTIFS('Compound Alert'!$D$6:$D$195,'Regional Sumaries'!$C13,'Compound Alert'!V$6:V$195,"&gt;=7")</f>
        <v>2</v>
      </c>
      <c r="K13" s="169">
        <f ca="1">COUNTIFS('Compound Alert'!$D$6:$D$195,'Regional Sumaries'!$C13,'Compound Alert'!W$6:W$195,"&gt;=7")</f>
        <v>10</v>
      </c>
      <c r="L13" s="151"/>
      <c r="M13" s="34"/>
    </row>
    <row r="14" spans="1:14" x14ac:dyDescent="0.2">
      <c r="A14" s="34"/>
      <c r="B14" s="149"/>
      <c r="C14" s="34"/>
      <c r="D14" s="145"/>
      <c r="E14" s="146"/>
      <c r="F14" s="145"/>
      <c r="G14" s="145"/>
      <c r="H14" s="145"/>
      <c r="I14" s="145"/>
      <c r="J14" s="145"/>
      <c r="K14" s="145"/>
      <c r="L14" s="151"/>
      <c r="M14" s="34"/>
    </row>
    <row r="15" spans="1:14" ht="34" x14ac:dyDescent="0.2">
      <c r="A15" s="34"/>
      <c r="B15" s="149"/>
      <c r="C15" s="32" t="s">
        <v>504</v>
      </c>
      <c r="D15" s="72" t="s">
        <v>495</v>
      </c>
      <c r="E15" s="161" t="s">
        <v>494</v>
      </c>
      <c r="F15" s="72" t="s">
        <v>371</v>
      </c>
      <c r="G15" s="72" t="s">
        <v>372</v>
      </c>
      <c r="H15" s="72" t="s">
        <v>373</v>
      </c>
      <c r="I15" s="72" t="s">
        <v>417</v>
      </c>
      <c r="J15" s="72" t="s">
        <v>375</v>
      </c>
      <c r="K15" s="72" t="s">
        <v>376</v>
      </c>
      <c r="L15" s="151"/>
      <c r="M15" s="34"/>
    </row>
    <row r="16" spans="1:14" ht="17" thickBot="1" x14ac:dyDescent="0.25">
      <c r="A16" s="34"/>
      <c r="B16" s="149"/>
      <c r="C16" s="150" t="s">
        <v>436</v>
      </c>
      <c r="D16" s="145">
        <f>COUNTIF(Dashboard!$D$42:$D$231,'Regional Sumaries'!$C16)</f>
        <v>33</v>
      </c>
      <c r="E16" s="146">
        <f ca="1">AVERAGEIF('Compound Alert'!$D$6:$D$195,'Regional Sumaries'!$C16,'Compound Alert'!$G$6:$G$195)</f>
        <v>0.68333333333333335</v>
      </c>
      <c r="F16" s="152">
        <f t="shared" ref="F16:K22" ca="1" si="0">F7/$D16</f>
        <v>3.0303030303030304E-2</v>
      </c>
      <c r="G16" s="152">
        <f t="shared" ca="1" si="0"/>
        <v>0</v>
      </c>
      <c r="H16" s="152">
        <f t="shared" ca="1" si="0"/>
        <v>0.12121212121212122</v>
      </c>
      <c r="I16" s="152">
        <f t="shared" ca="1" si="0"/>
        <v>3.0303030303030304E-2</v>
      </c>
      <c r="J16" s="152">
        <f t="shared" ca="1" si="0"/>
        <v>0.27272727272727271</v>
      </c>
      <c r="K16" s="152">
        <f t="shared" ca="1" si="0"/>
        <v>6.0606060606060608E-2</v>
      </c>
      <c r="L16" s="153"/>
      <c r="M16" s="34"/>
      <c r="N16" s="71"/>
    </row>
    <row r="17" spans="1:14" ht="17" thickBot="1" x14ac:dyDescent="0.25">
      <c r="A17" s="34"/>
      <c r="B17" s="149"/>
      <c r="C17" s="168" t="s">
        <v>433</v>
      </c>
      <c r="D17" s="169">
        <f>COUNTIF(Dashboard!$D$42:$D$231,'Regional Sumaries'!$C17)</f>
        <v>42</v>
      </c>
      <c r="E17" s="170">
        <f ca="1">AVERAGEIF('Compound Alert'!$D$6:$D$195,'Regional Sumaries'!$C17,'Compound Alert'!$G$6:$G$195)</f>
        <v>7.6923076923076927E-2</v>
      </c>
      <c r="F17" s="171">
        <f t="shared" ca="1" si="0"/>
        <v>0</v>
      </c>
      <c r="G17" s="171">
        <f t="shared" ca="1" si="0"/>
        <v>0</v>
      </c>
      <c r="H17" s="171">
        <f t="shared" ca="1" si="0"/>
        <v>2.3809523809523808E-2</v>
      </c>
      <c r="I17" s="171">
        <f t="shared" ca="1" si="0"/>
        <v>0</v>
      </c>
      <c r="J17" s="171">
        <f t="shared" ca="1" si="0"/>
        <v>0</v>
      </c>
      <c r="K17" s="171">
        <f t="shared" ca="1" si="0"/>
        <v>0</v>
      </c>
      <c r="L17" s="153"/>
      <c r="M17" s="34"/>
      <c r="N17" s="71"/>
    </row>
    <row r="18" spans="1:14" ht="17" thickBot="1" x14ac:dyDescent="0.25">
      <c r="A18" s="34"/>
      <c r="B18" s="149"/>
      <c r="C18" s="168" t="s">
        <v>435</v>
      </c>
      <c r="D18" s="169">
        <f>COUNTIF(Dashboard!$D$42:$D$231,'Regional Sumaries'!$C18)</f>
        <v>40</v>
      </c>
      <c r="E18" s="170">
        <f ca="1">AVERAGEIF('Compound Alert'!$D$6:$D$195,'Regional Sumaries'!$C18,'Compound Alert'!$G$6:$G$195)</f>
        <v>0.875</v>
      </c>
      <c r="F18" s="171">
        <f t="shared" ca="1" si="0"/>
        <v>0.15</v>
      </c>
      <c r="G18" s="171">
        <f t="shared" ca="1" si="0"/>
        <v>2.5000000000000001E-2</v>
      </c>
      <c r="H18" s="171">
        <f t="shared" ca="1" si="0"/>
        <v>0.1</v>
      </c>
      <c r="I18" s="171">
        <f t="shared" ca="1" si="0"/>
        <v>0.125</v>
      </c>
      <c r="J18" s="171">
        <f t="shared" ca="1" si="0"/>
        <v>0.17499999999999999</v>
      </c>
      <c r="K18" s="171">
        <f t="shared" ca="1" si="0"/>
        <v>2.5000000000000001E-2</v>
      </c>
      <c r="L18" s="153"/>
      <c r="M18" s="34"/>
      <c r="N18" s="71"/>
    </row>
    <row r="19" spans="1:14" ht="17" thickBot="1" x14ac:dyDescent="0.25">
      <c r="A19" s="34"/>
      <c r="B19" s="149"/>
      <c r="C19" s="168" t="s">
        <v>434</v>
      </c>
      <c r="D19" s="169">
        <f>COUNTIF(Dashboard!$D$42:$D$231,'Regional Sumaries'!$C19)</f>
        <v>17</v>
      </c>
      <c r="E19" s="170">
        <f ca="1">AVERAGEIF('Compound Alert'!$D$6:$D$195,'Regional Sumaries'!$C19,'Compound Alert'!$G$6:$G$195)</f>
        <v>0.84210526315789469</v>
      </c>
      <c r="F19" s="171">
        <f t="shared" ca="1" si="0"/>
        <v>5.8823529411764705E-2</v>
      </c>
      <c r="G19" s="171">
        <f t="shared" ca="1" si="0"/>
        <v>5.8823529411764705E-2</v>
      </c>
      <c r="H19" s="171">
        <f t="shared" ca="1" si="0"/>
        <v>0.17647058823529413</v>
      </c>
      <c r="I19" s="171">
        <f t="shared" ca="1" si="0"/>
        <v>0.17647058823529413</v>
      </c>
      <c r="J19" s="171">
        <f t="shared" ca="1" si="0"/>
        <v>0.11764705882352941</v>
      </c>
      <c r="K19" s="171">
        <f t="shared" ca="1" si="0"/>
        <v>0.23529411764705882</v>
      </c>
      <c r="L19" s="153"/>
      <c r="M19" s="34"/>
      <c r="N19" s="71"/>
    </row>
    <row r="20" spans="1:14" ht="17" thickBot="1" x14ac:dyDescent="0.25">
      <c r="A20" s="34"/>
      <c r="B20" s="149"/>
      <c r="C20" s="168" t="s">
        <v>437</v>
      </c>
      <c r="D20" s="169">
        <f>COUNTIF(Dashboard!$D$42:$D$231,'Regional Sumaries'!$C20)</f>
        <v>3</v>
      </c>
      <c r="E20" s="170">
        <f ca="1">AVERAGEIF('Compound Alert'!$D$6:$D$195,'Regional Sumaries'!$C20,'Compound Alert'!$G$6:$G$195)</f>
        <v>0</v>
      </c>
      <c r="F20" s="171">
        <f t="shared" ca="1" si="0"/>
        <v>0</v>
      </c>
      <c r="G20" s="171">
        <f t="shared" ca="1" si="0"/>
        <v>0</v>
      </c>
      <c r="H20" s="171">
        <f t="shared" ca="1" si="0"/>
        <v>0</v>
      </c>
      <c r="I20" s="171">
        <f t="shared" ca="1" si="0"/>
        <v>0</v>
      </c>
      <c r="J20" s="171">
        <f t="shared" ca="1" si="0"/>
        <v>0</v>
      </c>
      <c r="K20" s="171">
        <f t="shared" ca="1" si="0"/>
        <v>0</v>
      </c>
      <c r="L20" s="153"/>
      <c r="M20" s="34"/>
      <c r="N20" s="71"/>
    </row>
    <row r="21" spans="1:14" ht="17" thickBot="1" x14ac:dyDescent="0.25">
      <c r="A21" s="34"/>
      <c r="B21" s="149"/>
      <c r="C21" s="168" t="s">
        <v>431</v>
      </c>
      <c r="D21" s="169">
        <f>COUNTIF(Dashboard!$D$42:$D$231,'Regional Sumaries'!$C21)</f>
        <v>8</v>
      </c>
      <c r="E21" s="170">
        <f ca="1">AVERAGEIF('Compound Alert'!$D$6:$D$195,'Regional Sumaries'!$C21,'Compound Alert'!$G$6:$G$195)</f>
        <v>1.8125</v>
      </c>
      <c r="F21" s="171">
        <f t="shared" ca="1" si="0"/>
        <v>0.25</v>
      </c>
      <c r="G21" s="171">
        <f t="shared" ca="1" si="0"/>
        <v>0.25</v>
      </c>
      <c r="H21" s="171">
        <f t="shared" ca="1" si="0"/>
        <v>0.25</v>
      </c>
      <c r="I21" s="171">
        <f t="shared" ca="1" si="0"/>
        <v>0.25</v>
      </c>
      <c r="J21" s="171">
        <f t="shared" ca="1" si="0"/>
        <v>0.25</v>
      </c>
      <c r="K21" s="171">
        <f t="shared" ca="1" si="0"/>
        <v>0.125</v>
      </c>
      <c r="L21" s="153"/>
      <c r="M21" s="34"/>
      <c r="N21" s="71"/>
    </row>
    <row r="22" spans="1:14" ht="17" thickBot="1" x14ac:dyDescent="0.25">
      <c r="A22" s="34"/>
      <c r="B22" s="149"/>
      <c r="C22" s="168" t="s">
        <v>432</v>
      </c>
      <c r="D22" s="169">
        <f>COUNTIF(Dashboard!$D$42:$D$231,'Regional Sumaries'!$C22)</f>
        <v>47</v>
      </c>
      <c r="E22" s="170">
        <f ca="1">AVERAGEIF('Compound Alert'!$D$6:$D$195,'Regional Sumaries'!$C22,'Compound Alert'!$G$6:$G$195)</f>
        <v>1.941860465116279</v>
      </c>
      <c r="F22" s="171">
        <f t="shared" ca="1" si="0"/>
        <v>0.25531914893617019</v>
      </c>
      <c r="G22" s="171">
        <f t="shared" ca="1" si="0"/>
        <v>0.36170212765957449</v>
      </c>
      <c r="H22" s="171">
        <f t="shared" ca="1" si="0"/>
        <v>0.25531914893617019</v>
      </c>
      <c r="I22" s="171">
        <f t="shared" ca="1" si="0"/>
        <v>0.34042553191489361</v>
      </c>
      <c r="J22" s="171">
        <f t="shared" ca="1" si="0"/>
        <v>4.2553191489361701E-2</v>
      </c>
      <c r="K22" s="171">
        <f t="shared" ca="1" si="0"/>
        <v>0.21276595744680851</v>
      </c>
      <c r="L22" s="153"/>
      <c r="M22" s="34"/>
      <c r="N22" s="71"/>
    </row>
    <row r="23" spans="1:14" x14ac:dyDescent="0.2">
      <c r="A23" s="34"/>
      <c r="B23" s="154"/>
      <c r="C23" s="155"/>
      <c r="D23" s="156"/>
      <c r="E23" s="157"/>
      <c r="F23" s="156"/>
      <c r="G23" s="156"/>
      <c r="H23" s="156"/>
      <c r="I23" s="156"/>
      <c r="J23" s="156"/>
      <c r="K23" s="156"/>
      <c r="L23" s="158"/>
      <c r="M23" s="34"/>
    </row>
    <row r="24" spans="1:14" x14ac:dyDescent="0.2">
      <c r="A24" s="34"/>
      <c r="B24" s="34"/>
      <c r="C24" s="148"/>
      <c r="D24" s="145"/>
      <c r="E24" s="146"/>
      <c r="F24" s="145"/>
      <c r="G24" s="145"/>
      <c r="H24" s="145"/>
      <c r="I24" s="145"/>
      <c r="J24" s="145"/>
      <c r="K24" s="145"/>
      <c r="L24" s="145"/>
      <c r="M24" s="34"/>
    </row>
    <row r="25" spans="1:14" x14ac:dyDescent="0.2">
      <c r="A25" s="34"/>
      <c r="B25" s="35" t="s">
        <v>501</v>
      </c>
      <c r="C25" s="148"/>
      <c r="D25" s="145"/>
      <c r="E25" s="146"/>
      <c r="F25" s="145"/>
      <c r="G25" s="145"/>
      <c r="H25" s="145"/>
      <c r="I25" s="145"/>
      <c r="J25" s="145"/>
      <c r="K25" s="145"/>
      <c r="L25" s="145"/>
      <c r="M25" s="34"/>
    </row>
    <row r="26" spans="1:14" x14ac:dyDescent="0.2">
      <c r="A26" s="34"/>
      <c r="B26" s="159"/>
      <c r="C26" s="167"/>
      <c r="D26" s="164"/>
      <c r="E26" s="165"/>
      <c r="F26" s="164"/>
      <c r="G26" s="164"/>
      <c r="H26" s="164"/>
      <c r="I26" s="164"/>
      <c r="J26" s="164"/>
      <c r="K26" s="164"/>
      <c r="L26" s="166"/>
      <c r="M26" s="34"/>
    </row>
    <row r="27" spans="1:14" s="144" customFormat="1" ht="34" x14ac:dyDescent="0.2">
      <c r="A27" s="147"/>
      <c r="B27" s="160"/>
      <c r="C27" s="32" t="s">
        <v>503</v>
      </c>
      <c r="D27" s="72" t="s">
        <v>495</v>
      </c>
      <c r="E27" s="161" t="s">
        <v>494</v>
      </c>
      <c r="F27" s="161" t="s">
        <v>371</v>
      </c>
      <c r="G27" s="161" t="s">
        <v>372</v>
      </c>
      <c r="H27" s="161" t="s">
        <v>373</v>
      </c>
      <c r="I27" s="161" t="s">
        <v>417</v>
      </c>
      <c r="J27" s="161" t="s">
        <v>375</v>
      </c>
      <c r="K27" s="161" t="s">
        <v>376</v>
      </c>
      <c r="L27" s="162"/>
      <c r="M27" s="147"/>
    </row>
    <row r="28" spans="1:14" ht="17" thickBot="1" x14ac:dyDescent="0.25">
      <c r="A28" s="34"/>
      <c r="B28" s="149"/>
      <c r="C28" s="150" t="s">
        <v>436</v>
      </c>
      <c r="D28" s="145">
        <f>COUNTIF('Compound Alert'!$D$6:$D$195,'Regional Sumaries'!$C28)</f>
        <v>30</v>
      </c>
      <c r="E28" s="146">
        <f ca="1">AVERAGEIF('Compound Alert'!$D$6:$D$195,'Regional Sumaries'!$C28,'Compound Alert'!$J$6:$J$195)</f>
        <v>1</v>
      </c>
      <c r="F28" s="145">
        <f ca="1">COUNTIFS('Compound Alert'!$D$6:$D$195,'Regional Sumaries'!$C28,'Compound Alert'!Y$6:Y$195,"&gt;=10")</f>
        <v>2</v>
      </c>
      <c r="G28" s="145">
        <f ca="1">COUNTIFS('Compound Alert'!$D$6:$D$195,'Regional Sumaries'!$C28,'Compound Alert'!Z$6:Z$195,"&gt;=10")</f>
        <v>1</v>
      </c>
      <c r="H28" s="145">
        <f ca="1">COUNTIFS('Compound Alert'!$D$6:$D$195,'Regional Sumaries'!$C28,'Compound Alert'!AA$6:AA$195,"&gt;=10")</f>
        <v>2</v>
      </c>
      <c r="I28" s="145">
        <f ca="1">COUNTIFS('Compound Alert'!$D$6:$D$195,'Regional Sumaries'!$C28,'Compound Alert'!AB$6:AB$195,"&gt;=10")</f>
        <v>0</v>
      </c>
      <c r="J28" s="145">
        <f ca="1">COUNTIFS('Compound Alert'!$D$6:$D$195,'Regional Sumaries'!$C28,'Compound Alert'!AC$6:AC$195,"&gt;=10")</f>
        <v>5</v>
      </c>
      <c r="K28" s="145">
        <f ca="1">COUNTIFS('Compound Alert'!$D$6:$D$195,'Regional Sumaries'!$C28,'Compound Alert'!AD$6:AD$195,"&gt;=10")</f>
        <v>6</v>
      </c>
      <c r="L28" s="151"/>
      <c r="M28" s="34"/>
    </row>
    <row r="29" spans="1:14" ht="17" thickBot="1" x14ac:dyDescent="0.25">
      <c r="A29" s="34"/>
      <c r="B29" s="149"/>
      <c r="C29" s="168" t="s">
        <v>433</v>
      </c>
      <c r="D29" s="169">
        <f>COUNTIF('Compound Alert'!$D$6:$D$195,'Regional Sumaries'!$C29)</f>
        <v>52</v>
      </c>
      <c r="E29" s="170">
        <f ca="1">AVERAGEIF('Compound Alert'!$D$6:$D$195,'Regional Sumaries'!$C29,'Compound Alert'!$J$6:$J$195)</f>
        <v>3.8461538461538464E-2</v>
      </c>
      <c r="F29" s="169">
        <f ca="1">COUNTIFS('Compound Alert'!$D$6:$D$195,'Regional Sumaries'!$C29,'Compound Alert'!Y$6:Y$195,"&gt;=10")</f>
        <v>0</v>
      </c>
      <c r="G29" s="169">
        <f ca="1">COUNTIFS('Compound Alert'!$D$6:$D$195,'Regional Sumaries'!$C29,'Compound Alert'!Z$6:Z$195,"&gt;=10")</f>
        <v>0</v>
      </c>
      <c r="H29" s="169">
        <f ca="1">COUNTIFS('Compound Alert'!$D$6:$D$195,'Regional Sumaries'!$C29,'Compound Alert'!AA$6:AA$195,"&gt;=10")</f>
        <v>1</v>
      </c>
      <c r="I29" s="169">
        <f ca="1">COUNTIFS('Compound Alert'!$D$6:$D$195,'Regional Sumaries'!$C29,'Compound Alert'!AB$6:AB$195,"&gt;=10")</f>
        <v>0</v>
      </c>
      <c r="J29" s="169">
        <f ca="1">COUNTIFS('Compound Alert'!$D$6:$D$195,'Regional Sumaries'!$C29,'Compound Alert'!AC$6:AC$195,"&gt;=10")</f>
        <v>0</v>
      </c>
      <c r="K29" s="169">
        <f ca="1">COUNTIFS('Compound Alert'!$D$6:$D$195,'Regional Sumaries'!$C29,'Compound Alert'!AD$6:AD$195,"&gt;=10")</f>
        <v>0</v>
      </c>
      <c r="L29" s="151"/>
      <c r="M29" s="34"/>
    </row>
    <row r="30" spans="1:14" ht="17" thickBot="1" x14ac:dyDescent="0.25">
      <c r="A30" s="34"/>
      <c r="B30" s="149"/>
      <c r="C30" s="168" t="s">
        <v>435</v>
      </c>
      <c r="D30" s="169">
        <f>COUNTIF('Compound Alert'!$D$6:$D$195,'Regional Sumaries'!$C30)</f>
        <v>36</v>
      </c>
      <c r="E30" s="170">
        <f ca="1">AVERAGEIF('Compound Alert'!$D$6:$D$195,'Regional Sumaries'!$C30,'Compound Alert'!$J$6:$J$195)</f>
        <v>0.58333333333333337</v>
      </c>
      <c r="F30" s="169">
        <f ca="1">COUNTIFS('Compound Alert'!$D$6:$D$195,'Regional Sumaries'!$C30,'Compound Alert'!Y$6:Y$195,"&gt;=10")</f>
        <v>0</v>
      </c>
      <c r="G30" s="169">
        <f ca="1">COUNTIFS('Compound Alert'!$D$6:$D$195,'Regional Sumaries'!$C30,'Compound Alert'!Z$6:Z$195,"&gt;=10")</f>
        <v>1</v>
      </c>
      <c r="H30" s="169">
        <f ca="1">COUNTIFS('Compound Alert'!$D$6:$D$195,'Regional Sumaries'!$C30,'Compound Alert'!AA$6:AA$195,"&gt;=10")</f>
        <v>2</v>
      </c>
      <c r="I30" s="169">
        <f ca="1">COUNTIFS('Compound Alert'!$D$6:$D$195,'Regional Sumaries'!$C30,'Compound Alert'!AB$6:AB$195,"&gt;=10")</f>
        <v>0</v>
      </c>
      <c r="J30" s="169">
        <f ca="1">COUNTIFS('Compound Alert'!$D$6:$D$195,'Regional Sumaries'!$C30,'Compound Alert'!AC$6:AC$195,"&gt;=10")</f>
        <v>0</v>
      </c>
      <c r="K30" s="169">
        <f ca="1">COUNTIFS('Compound Alert'!$D$6:$D$195,'Regional Sumaries'!$C30,'Compound Alert'!AD$6:AD$195,"&gt;=10")</f>
        <v>1</v>
      </c>
      <c r="L30" s="151"/>
      <c r="M30" s="34"/>
    </row>
    <row r="31" spans="1:14" ht="17" thickBot="1" x14ac:dyDescent="0.25">
      <c r="A31" s="34"/>
      <c r="B31" s="149"/>
      <c r="C31" s="168" t="s">
        <v>434</v>
      </c>
      <c r="D31" s="169">
        <f>COUNTIF('Compound Alert'!$D$6:$D$195,'Regional Sumaries'!$C31)</f>
        <v>19</v>
      </c>
      <c r="E31" s="170">
        <f ca="1">AVERAGEIF('Compound Alert'!$D$6:$D$195,'Regional Sumaries'!$C31,'Compound Alert'!$J$6:$J$195)</f>
        <v>0.97368421052631582</v>
      </c>
      <c r="F31" s="169">
        <f ca="1">COUNTIFS('Compound Alert'!$D$6:$D$195,'Regional Sumaries'!$C31,'Compound Alert'!Y$6:Y$195,"&gt;=10")</f>
        <v>1</v>
      </c>
      <c r="G31" s="169">
        <f ca="1">COUNTIFS('Compound Alert'!$D$6:$D$195,'Regional Sumaries'!$C31,'Compound Alert'!Z$6:Z$195,"&gt;=10")</f>
        <v>1</v>
      </c>
      <c r="H31" s="169">
        <f ca="1">COUNTIFS('Compound Alert'!$D$6:$D$195,'Regional Sumaries'!$C31,'Compound Alert'!AA$6:AA$195,"&gt;=10")</f>
        <v>3</v>
      </c>
      <c r="I31" s="169">
        <f ca="1">COUNTIFS('Compound Alert'!$D$6:$D$195,'Regional Sumaries'!$C31,'Compound Alert'!AB$6:AB$195,"&gt;=10")</f>
        <v>0</v>
      </c>
      <c r="J31" s="169">
        <f ca="1">COUNTIFS('Compound Alert'!$D$6:$D$195,'Regional Sumaries'!$C31,'Compound Alert'!AC$6:AC$195,"&gt;=10")</f>
        <v>0</v>
      </c>
      <c r="K31" s="169">
        <f ca="1">COUNTIFS('Compound Alert'!$D$6:$D$195,'Regional Sumaries'!$C31,'Compound Alert'!AD$6:AD$195,"&gt;=10")</f>
        <v>5</v>
      </c>
      <c r="L31" s="151"/>
      <c r="M31" s="34"/>
    </row>
    <row r="32" spans="1:14" ht="17" thickBot="1" x14ac:dyDescent="0.25">
      <c r="A32" s="34"/>
      <c r="B32" s="149"/>
      <c r="C32" s="168" t="s">
        <v>437</v>
      </c>
      <c r="D32" s="169">
        <f>COUNTIF('Compound Alert'!$D$6:$D$195,'Regional Sumaries'!$C32)</f>
        <v>2</v>
      </c>
      <c r="E32" s="170">
        <f ca="1">AVERAGEIF('Compound Alert'!$D$6:$D$195,'Regional Sumaries'!$C32,'Compound Alert'!$J$6:$J$195)</f>
        <v>0</v>
      </c>
      <c r="F32" s="169">
        <f ca="1">COUNTIFS('Compound Alert'!$D$6:$D$195,'Regional Sumaries'!$C32,'Compound Alert'!Y$6:Y$195,"&gt;=10")</f>
        <v>0</v>
      </c>
      <c r="G32" s="169">
        <f ca="1">COUNTIFS('Compound Alert'!$D$6:$D$195,'Regional Sumaries'!$C32,'Compound Alert'!Z$6:Z$195,"&gt;=10")</f>
        <v>0</v>
      </c>
      <c r="H32" s="169">
        <f ca="1">COUNTIFS('Compound Alert'!$D$6:$D$195,'Regional Sumaries'!$C32,'Compound Alert'!AA$6:AA$195,"&gt;=10")</f>
        <v>0</v>
      </c>
      <c r="I32" s="169">
        <f ca="1">COUNTIFS('Compound Alert'!$D$6:$D$195,'Regional Sumaries'!$C32,'Compound Alert'!AB$6:AB$195,"&gt;=10")</f>
        <v>0</v>
      </c>
      <c r="J32" s="169">
        <f ca="1">COUNTIFS('Compound Alert'!$D$6:$D$195,'Regional Sumaries'!$C32,'Compound Alert'!AC$6:AC$195,"&gt;=10")</f>
        <v>0</v>
      </c>
      <c r="K32" s="169">
        <f ca="1">COUNTIFS('Compound Alert'!$D$6:$D$195,'Regional Sumaries'!$C32,'Compound Alert'!AD$6:AD$195,"&gt;=10")</f>
        <v>0</v>
      </c>
      <c r="L32" s="151"/>
      <c r="M32" s="34"/>
    </row>
    <row r="33" spans="1:14" ht="17" thickBot="1" x14ac:dyDescent="0.25">
      <c r="A33" s="34"/>
      <c r="B33" s="149"/>
      <c r="C33" s="168" t="s">
        <v>431</v>
      </c>
      <c r="D33" s="169">
        <f>COUNTIF('Compound Alert'!$D$6:$D$195,'Regional Sumaries'!$C33)</f>
        <v>8</v>
      </c>
      <c r="E33" s="170">
        <f ca="1">AVERAGEIF('Compound Alert'!$D$6:$D$195,'Regional Sumaries'!$C33,'Compound Alert'!$J$6:$J$195)</f>
        <v>1.6875</v>
      </c>
      <c r="F33" s="169">
        <f ca="1">COUNTIFS('Compound Alert'!$D$6:$D$195,'Regional Sumaries'!$C33,'Compound Alert'!Y$6:Y$195,"&gt;=10")</f>
        <v>0</v>
      </c>
      <c r="G33" s="169">
        <f ca="1">COUNTIFS('Compound Alert'!$D$6:$D$195,'Regional Sumaries'!$C33,'Compound Alert'!Z$6:Z$195,"&gt;=10")</f>
        <v>1</v>
      </c>
      <c r="H33" s="169">
        <f ca="1">COUNTIFS('Compound Alert'!$D$6:$D$195,'Regional Sumaries'!$C33,'Compound Alert'!AA$6:AA$195,"&gt;=10")</f>
        <v>3</v>
      </c>
      <c r="I33" s="169">
        <f ca="1">COUNTIFS('Compound Alert'!$D$6:$D$195,'Regional Sumaries'!$C33,'Compound Alert'!AB$6:AB$195,"&gt;=10")</f>
        <v>1</v>
      </c>
      <c r="J33" s="169">
        <f ca="1">COUNTIFS('Compound Alert'!$D$6:$D$195,'Regional Sumaries'!$C33,'Compound Alert'!AC$6:AC$195,"&gt;=10")</f>
        <v>3</v>
      </c>
      <c r="K33" s="169">
        <f ca="1">COUNTIFS('Compound Alert'!$D$6:$D$195,'Regional Sumaries'!$C33,'Compound Alert'!AD$6:AD$195,"&gt;=10")</f>
        <v>1</v>
      </c>
      <c r="L33" s="151"/>
      <c r="M33" s="34"/>
    </row>
    <row r="34" spans="1:14" ht="17" thickBot="1" x14ac:dyDescent="0.25">
      <c r="A34" s="34"/>
      <c r="B34" s="149"/>
      <c r="C34" s="168" t="s">
        <v>432</v>
      </c>
      <c r="D34" s="169">
        <f>COUNTIF('Compound Alert'!$D$6:$D$195,'Regional Sumaries'!$C34)</f>
        <v>43</v>
      </c>
      <c r="E34" s="170">
        <f ca="1">AVERAGEIF('Compound Alert'!$D$6:$D$195,'Regional Sumaries'!$C34,'Compound Alert'!$J$6:$J$195)</f>
        <v>2.3488372093023258</v>
      </c>
      <c r="F34" s="169">
        <f ca="1">COUNTIFS('Compound Alert'!$D$6:$D$195,'Regional Sumaries'!$C34,'Compound Alert'!Y$6:Y$195,"&gt;=10")</f>
        <v>3</v>
      </c>
      <c r="G34" s="169">
        <f ca="1">COUNTIFS('Compound Alert'!$D$6:$D$195,'Regional Sumaries'!$C34,'Compound Alert'!Z$6:Z$195,"&gt;=10")</f>
        <v>12</v>
      </c>
      <c r="H34" s="169">
        <f ca="1">COUNTIFS('Compound Alert'!$D$6:$D$195,'Regional Sumaries'!$C34,'Compound Alert'!AA$6:AA$195,"&gt;=10")</f>
        <v>9</v>
      </c>
      <c r="I34" s="169">
        <f ca="1">COUNTIFS('Compound Alert'!$D$6:$D$195,'Regional Sumaries'!$C34,'Compound Alert'!AB$6:AB$195,"&gt;=10")</f>
        <v>13</v>
      </c>
      <c r="J34" s="169">
        <f ca="1">COUNTIFS('Compound Alert'!$D$6:$D$195,'Regional Sumaries'!$C34,'Compound Alert'!AC$6:AC$195,"&gt;=10")</f>
        <v>0</v>
      </c>
      <c r="K34" s="169">
        <f ca="1">COUNTIFS('Compound Alert'!$D$6:$D$195,'Regional Sumaries'!$C34,'Compound Alert'!AD$6:AD$195,"&gt;=10")</f>
        <v>19</v>
      </c>
      <c r="L34" s="151"/>
      <c r="M34" s="34"/>
    </row>
    <row r="35" spans="1:14" x14ac:dyDescent="0.2">
      <c r="A35" s="34"/>
      <c r="B35" s="149"/>
      <c r="C35" s="34"/>
      <c r="D35" s="145"/>
      <c r="E35" s="146"/>
      <c r="F35" s="145"/>
      <c r="G35" s="145"/>
      <c r="H35" s="145"/>
      <c r="I35" s="145"/>
      <c r="J35" s="145"/>
      <c r="K35" s="145"/>
      <c r="L35" s="151"/>
      <c r="M35" s="34"/>
    </row>
    <row r="36" spans="1:14" ht="34" x14ac:dyDescent="0.2">
      <c r="A36" s="34"/>
      <c r="B36" s="149"/>
      <c r="C36" s="32" t="s">
        <v>504</v>
      </c>
      <c r="D36" s="72" t="s">
        <v>495</v>
      </c>
      <c r="E36" s="161" t="s">
        <v>494</v>
      </c>
      <c r="F36" s="72" t="s">
        <v>371</v>
      </c>
      <c r="G36" s="72" t="s">
        <v>372</v>
      </c>
      <c r="H36" s="72" t="s">
        <v>373</v>
      </c>
      <c r="I36" s="72" t="s">
        <v>417</v>
      </c>
      <c r="J36" s="72" t="s">
        <v>375</v>
      </c>
      <c r="K36" s="72" t="s">
        <v>376</v>
      </c>
      <c r="L36" s="151"/>
      <c r="M36" s="34"/>
    </row>
    <row r="37" spans="1:14" ht="17" thickBot="1" x14ac:dyDescent="0.25">
      <c r="A37" s="34"/>
      <c r="B37" s="149"/>
      <c r="C37" s="150" t="s">
        <v>436</v>
      </c>
      <c r="D37" s="145">
        <f>COUNTIF(Dashboard!$D$42:$D$231,'Regional Sumaries'!$C37)</f>
        <v>33</v>
      </c>
      <c r="E37" s="146">
        <f ca="1">AVERAGEIF('Compound Alert'!$D$6:$D$195,'Regional Sumaries'!$C37,'Compound Alert'!$J$6:$J$195)</f>
        <v>1</v>
      </c>
      <c r="F37" s="152">
        <f t="shared" ref="F37:K43" ca="1" si="1">F28/$D37</f>
        <v>6.0606060606060608E-2</v>
      </c>
      <c r="G37" s="152">
        <f t="shared" ca="1" si="1"/>
        <v>3.0303030303030304E-2</v>
      </c>
      <c r="H37" s="152">
        <f t="shared" ca="1" si="1"/>
        <v>6.0606060606060608E-2</v>
      </c>
      <c r="I37" s="152">
        <f t="shared" ca="1" si="1"/>
        <v>0</v>
      </c>
      <c r="J37" s="152">
        <f t="shared" ca="1" si="1"/>
        <v>0.15151515151515152</v>
      </c>
      <c r="K37" s="152">
        <f t="shared" ca="1" si="1"/>
        <v>0.18181818181818182</v>
      </c>
      <c r="L37" s="153"/>
      <c r="M37" s="34"/>
      <c r="N37" s="71"/>
    </row>
    <row r="38" spans="1:14" ht="17" thickBot="1" x14ac:dyDescent="0.25">
      <c r="A38" s="34"/>
      <c r="B38" s="149"/>
      <c r="C38" s="168" t="s">
        <v>433</v>
      </c>
      <c r="D38" s="169">
        <f>COUNTIF(Dashboard!$D$42:$D$231,'Regional Sumaries'!$C38)</f>
        <v>42</v>
      </c>
      <c r="E38" s="170">
        <f ca="1">AVERAGEIF('Compound Alert'!$D$6:$D$195,'Regional Sumaries'!$C38,'Compound Alert'!$J$6:$J$195)</f>
        <v>3.8461538461538464E-2</v>
      </c>
      <c r="F38" s="171">
        <f t="shared" ca="1" si="1"/>
        <v>0</v>
      </c>
      <c r="G38" s="171">
        <f t="shared" ca="1" si="1"/>
        <v>0</v>
      </c>
      <c r="H38" s="171">
        <f t="shared" ca="1" si="1"/>
        <v>2.3809523809523808E-2</v>
      </c>
      <c r="I38" s="171">
        <f t="shared" ca="1" si="1"/>
        <v>0</v>
      </c>
      <c r="J38" s="171">
        <f t="shared" ca="1" si="1"/>
        <v>0</v>
      </c>
      <c r="K38" s="171">
        <f t="shared" ca="1" si="1"/>
        <v>0</v>
      </c>
      <c r="L38" s="153"/>
      <c r="M38" s="34"/>
      <c r="N38" s="71"/>
    </row>
    <row r="39" spans="1:14" ht="17" thickBot="1" x14ac:dyDescent="0.25">
      <c r="A39" s="34"/>
      <c r="B39" s="149"/>
      <c r="C39" s="168" t="s">
        <v>435</v>
      </c>
      <c r="D39" s="169">
        <f>COUNTIF(Dashboard!$D$42:$D$231,'Regional Sumaries'!$C39)</f>
        <v>40</v>
      </c>
      <c r="E39" s="170">
        <f ca="1">AVERAGEIF('Compound Alert'!$D$6:$D$195,'Regional Sumaries'!$C39,'Compound Alert'!$J$6:$J$195)</f>
        <v>0.58333333333333337</v>
      </c>
      <c r="F39" s="171">
        <f t="shared" ca="1" si="1"/>
        <v>0</v>
      </c>
      <c r="G39" s="171">
        <f t="shared" ca="1" si="1"/>
        <v>2.5000000000000001E-2</v>
      </c>
      <c r="H39" s="171">
        <f t="shared" ca="1" si="1"/>
        <v>0.05</v>
      </c>
      <c r="I39" s="171">
        <f t="shared" ca="1" si="1"/>
        <v>0</v>
      </c>
      <c r="J39" s="171">
        <f t="shared" ca="1" si="1"/>
        <v>0</v>
      </c>
      <c r="K39" s="171">
        <f t="shared" ca="1" si="1"/>
        <v>2.5000000000000001E-2</v>
      </c>
      <c r="L39" s="153"/>
      <c r="M39" s="34"/>
      <c r="N39" s="71"/>
    </row>
    <row r="40" spans="1:14" ht="17" thickBot="1" x14ac:dyDescent="0.25">
      <c r="A40" s="34"/>
      <c r="B40" s="149"/>
      <c r="C40" s="168" t="s">
        <v>434</v>
      </c>
      <c r="D40" s="169">
        <f>COUNTIF(Dashboard!$D$42:$D$231,'Regional Sumaries'!$C40)</f>
        <v>17</v>
      </c>
      <c r="E40" s="170">
        <f ca="1">AVERAGEIF('Compound Alert'!$D$6:$D$195,'Regional Sumaries'!$C40,'Compound Alert'!$J$6:$J$195)</f>
        <v>0.97368421052631582</v>
      </c>
      <c r="F40" s="171">
        <f t="shared" ca="1" si="1"/>
        <v>5.8823529411764705E-2</v>
      </c>
      <c r="G40" s="171">
        <f t="shared" ca="1" si="1"/>
        <v>5.8823529411764705E-2</v>
      </c>
      <c r="H40" s="171">
        <f t="shared" ca="1" si="1"/>
        <v>0.17647058823529413</v>
      </c>
      <c r="I40" s="171">
        <f t="shared" ca="1" si="1"/>
        <v>0</v>
      </c>
      <c r="J40" s="171">
        <f t="shared" ca="1" si="1"/>
        <v>0</v>
      </c>
      <c r="K40" s="171">
        <f t="shared" ca="1" si="1"/>
        <v>0.29411764705882354</v>
      </c>
      <c r="L40" s="153"/>
      <c r="M40" s="34"/>
      <c r="N40" s="71"/>
    </row>
    <row r="41" spans="1:14" ht="17" thickBot="1" x14ac:dyDescent="0.25">
      <c r="A41" s="34"/>
      <c r="B41" s="149"/>
      <c r="C41" s="168" t="s">
        <v>437</v>
      </c>
      <c r="D41" s="169">
        <f>COUNTIF(Dashboard!$D$42:$D$231,'Regional Sumaries'!$C41)</f>
        <v>3</v>
      </c>
      <c r="E41" s="170">
        <f ca="1">AVERAGEIF('Compound Alert'!$D$6:$D$195,'Regional Sumaries'!$C41,'Compound Alert'!$J$6:$J$195)</f>
        <v>0</v>
      </c>
      <c r="F41" s="171">
        <f t="shared" ca="1" si="1"/>
        <v>0</v>
      </c>
      <c r="G41" s="171">
        <f t="shared" ca="1" si="1"/>
        <v>0</v>
      </c>
      <c r="H41" s="171">
        <f t="shared" ca="1" si="1"/>
        <v>0</v>
      </c>
      <c r="I41" s="171">
        <f t="shared" ca="1" si="1"/>
        <v>0</v>
      </c>
      <c r="J41" s="171">
        <f t="shared" ca="1" si="1"/>
        <v>0</v>
      </c>
      <c r="K41" s="171">
        <f t="shared" ca="1" si="1"/>
        <v>0</v>
      </c>
      <c r="L41" s="153"/>
      <c r="M41" s="34"/>
    </row>
    <row r="42" spans="1:14" ht="17" thickBot="1" x14ac:dyDescent="0.25">
      <c r="A42" s="34"/>
      <c r="B42" s="149"/>
      <c r="C42" s="168" t="s">
        <v>431</v>
      </c>
      <c r="D42" s="169">
        <f>COUNTIF(Dashboard!$D$42:$D$231,'Regional Sumaries'!$C42)</f>
        <v>8</v>
      </c>
      <c r="E42" s="170">
        <f ca="1">AVERAGEIF('Compound Alert'!$D$6:$D$195,'Regional Sumaries'!$C42,'Compound Alert'!$J$6:$J$195)</f>
        <v>1.6875</v>
      </c>
      <c r="F42" s="171">
        <f t="shared" ca="1" si="1"/>
        <v>0</v>
      </c>
      <c r="G42" s="171">
        <f t="shared" ca="1" si="1"/>
        <v>0.125</v>
      </c>
      <c r="H42" s="171">
        <f t="shared" ca="1" si="1"/>
        <v>0.375</v>
      </c>
      <c r="I42" s="171">
        <f t="shared" ca="1" si="1"/>
        <v>0.125</v>
      </c>
      <c r="J42" s="171">
        <f t="shared" ca="1" si="1"/>
        <v>0.375</v>
      </c>
      <c r="K42" s="171">
        <f t="shared" ca="1" si="1"/>
        <v>0.125</v>
      </c>
      <c r="L42" s="153"/>
      <c r="M42" s="34"/>
      <c r="N42" s="71"/>
    </row>
    <row r="43" spans="1:14" ht="17" thickBot="1" x14ac:dyDescent="0.25">
      <c r="A43" s="34"/>
      <c r="B43" s="149"/>
      <c r="C43" s="168" t="s">
        <v>432</v>
      </c>
      <c r="D43" s="169">
        <f>COUNTIF(Dashboard!$D$42:$D$231,'Regional Sumaries'!$C43)</f>
        <v>47</v>
      </c>
      <c r="E43" s="170">
        <f ca="1">AVERAGEIF('Compound Alert'!$D$6:$D$195,'Regional Sumaries'!$C43,'Compound Alert'!$J$6:$J$195)</f>
        <v>2.3488372093023258</v>
      </c>
      <c r="F43" s="171">
        <f t="shared" ca="1" si="1"/>
        <v>6.3829787234042548E-2</v>
      </c>
      <c r="G43" s="171">
        <f t="shared" ca="1" si="1"/>
        <v>0.25531914893617019</v>
      </c>
      <c r="H43" s="171">
        <f t="shared" ca="1" si="1"/>
        <v>0.19148936170212766</v>
      </c>
      <c r="I43" s="171">
        <f t="shared" ca="1" si="1"/>
        <v>0.27659574468085107</v>
      </c>
      <c r="J43" s="171">
        <f t="shared" ca="1" si="1"/>
        <v>0</v>
      </c>
      <c r="K43" s="171">
        <f t="shared" ca="1" si="1"/>
        <v>0.40425531914893614</v>
      </c>
      <c r="L43" s="153"/>
      <c r="M43" s="34"/>
      <c r="N43" s="71"/>
    </row>
    <row r="44" spans="1:14" x14ac:dyDescent="0.2">
      <c r="A44" s="34"/>
      <c r="B44" s="154"/>
      <c r="C44" s="155"/>
      <c r="D44" s="156"/>
      <c r="E44" s="157"/>
      <c r="F44" s="156"/>
      <c r="G44" s="156"/>
      <c r="H44" s="156"/>
      <c r="I44" s="156"/>
      <c r="J44" s="156"/>
      <c r="K44" s="156"/>
      <c r="L44" s="158"/>
      <c r="M44" s="34"/>
    </row>
    <row r="45" spans="1:14" x14ac:dyDescent="0.2">
      <c r="A45" s="34"/>
      <c r="B45" s="34"/>
      <c r="C45" s="34"/>
      <c r="D45" s="145"/>
      <c r="E45" s="146"/>
      <c r="F45" s="145"/>
      <c r="G45" s="145"/>
      <c r="H45" s="145"/>
      <c r="I45" s="145"/>
      <c r="J45" s="145"/>
      <c r="K45" s="145"/>
      <c r="L45" s="145"/>
      <c r="M45" s="34"/>
    </row>
    <row r="46" spans="1:14" x14ac:dyDescent="0.2">
      <c r="A46" s="34"/>
      <c r="B46" s="35" t="s">
        <v>499</v>
      </c>
      <c r="C46" s="34"/>
      <c r="D46" s="145"/>
      <c r="E46" s="146"/>
      <c r="F46" s="145"/>
      <c r="G46" s="145"/>
      <c r="H46" s="145"/>
      <c r="I46" s="145"/>
      <c r="J46" s="145"/>
      <c r="K46" s="145"/>
      <c r="L46" s="145"/>
      <c r="M46" s="34"/>
    </row>
    <row r="47" spans="1:14" x14ac:dyDescent="0.2">
      <c r="A47" s="34"/>
      <c r="B47" s="159"/>
      <c r="C47" s="163"/>
      <c r="D47" s="164"/>
      <c r="E47" s="165"/>
      <c r="F47" s="164"/>
      <c r="G47" s="164"/>
      <c r="H47" s="164"/>
      <c r="I47" s="164"/>
      <c r="J47" s="164"/>
      <c r="K47" s="164"/>
      <c r="L47" s="166"/>
      <c r="M47" s="34"/>
    </row>
    <row r="48" spans="1:14" ht="34" x14ac:dyDescent="0.2">
      <c r="A48" s="34"/>
      <c r="B48" s="149"/>
      <c r="C48" s="32" t="s">
        <v>498</v>
      </c>
      <c r="D48" s="72" t="s">
        <v>495</v>
      </c>
      <c r="E48" s="161" t="s">
        <v>494</v>
      </c>
      <c r="F48" s="161" t="s">
        <v>371</v>
      </c>
      <c r="G48" s="161" t="s">
        <v>372</v>
      </c>
      <c r="H48" s="161" t="s">
        <v>373</v>
      </c>
      <c r="I48" s="161" t="s">
        <v>417</v>
      </c>
      <c r="J48" s="161" t="s">
        <v>375</v>
      </c>
      <c r="K48" s="161" t="s">
        <v>376</v>
      </c>
      <c r="L48" s="162"/>
      <c r="M48" s="34"/>
    </row>
    <row r="49" spans="1:19" x14ac:dyDescent="0.2">
      <c r="A49" s="34"/>
      <c r="B49" s="149"/>
      <c r="C49" s="150" t="s">
        <v>436</v>
      </c>
      <c r="D49" s="145">
        <f>COUNTIF('Compound Alert'!$D$6:$D$195,'Regional Sumaries'!$C49)</f>
        <v>30</v>
      </c>
      <c r="E49" s="146">
        <f ca="1">AVERAGEIF('Compound Alert'!$D$6:$D$195,'Regional Sumaries'!$C49,'Compound Alert'!$M$6:$M$195)</f>
        <v>0.71666666666666667</v>
      </c>
      <c r="F49" s="145">
        <f ca="1">COUNTIFS('Compound Alert'!$D$6:$D$195,'Regional Sumaries'!$C49,'Compound Alert'!AF$6:AF$195,"&gt;=10")</f>
        <v>3</v>
      </c>
      <c r="G49" s="145">
        <f ca="1">COUNTIFS('Compound Alert'!$D$6:$D$195,'Regional Sumaries'!$C49,'Compound Alert'!AG$6:AG$195,"&gt;=10")</f>
        <v>0</v>
      </c>
      <c r="H49" s="145">
        <f ca="1">COUNTIFS('Compound Alert'!$D$6:$D$195,'Regional Sumaries'!$C49,'Compound Alert'!AH$6:AH$195,"&gt;=10")</f>
        <v>2</v>
      </c>
      <c r="I49" s="145">
        <f ca="1">COUNTIFS('Compound Alert'!$D$6:$D$195,'Regional Sumaries'!$C49,'Compound Alert'!AI$6:AI$195,"&gt;=10")</f>
        <v>1</v>
      </c>
      <c r="J49" s="145">
        <f ca="1">COUNTIFS('Compound Alert'!$D$6:$D$195,'Regional Sumaries'!$C49,'Compound Alert'!AJ$6:AJ$195,"&gt;=10")</f>
        <v>10</v>
      </c>
      <c r="K49" s="145">
        <f ca="1">COUNTIFS('Compound Alert'!$D$6:$D$195,'Regional Sumaries'!$C49,'Compound Alert'!AK$6:AK$195,"&gt;=10")</f>
        <v>1</v>
      </c>
      <c r="L49" s="151"/>
      <c r="M49" s="34"/>
    </row>
    <row r="50" spans="1:19" x14ac:dyDescent="0.2">
      <c r="A50" s="34"/>
      <c r="B50" s="149"/>
      <c r="C50" s="150" t="s">
        <v>433</v>
      </c>
      <c r="D50" s="145">
        <f>COUNTIF('Compound Alert'!$D$6:$D$195,'Regional Sumaries'!$C50)</f>
        <v>52</v>
      </c>
      <c r="E50" s="146">
        <f ca="1">AVERAGEIF('Compound Alert'!$D$6:$D$195,'Regional Sumaries'!$C50,'Compound Alert'!$M$6:$M$195)</f>
        <v>0.27884615384615385</v>
      </c>
      <c r="F50" s="145">
        <f ca="1">COUNTIFS('Compound Alert'!$D$6:$D$195,'Regional Sumaries'!$C50,'Compound Alert'!AF$6:AF$195,"&gt;=10")</f>
        <v>1</v>
      </c>
      <c r="G50" s="145">
        <f ca="1">COUNTIFS('Compound Alert'!$D$6:$D$195,'Regional Sumaries'!$C50,'Compound Alert'!AG$6:AG$195,"&gt;=10")</f>
        <v>0</v>
      </c>
      <c r="H50" s="145">
        <f ca="1">COUNTIFS('Compound Alert'!$D$6:$D$195,'Regional Sumaries'!$C50,'Compound Alert'!AH$6:AH$195,"&gt;=10")</f>
        <v>1</v>
      </c>
      <c r="I50" s="145">
        <f ca="1">COUNTIFS('Compound Alert'!$D$6:$D$195,'Regional Sumaries'!$C50,'Compound Alert'!AI$6:AI$195,"&gt;=10")</f>
        <v>3</v>
      </c>
      <c r="J50" s="145">
        <f ca="1">COUNTIFS('Compound Alert'!$D$6:$D$195,'Regional Sumaries'!$C50,'Compound Alert'!AJ$6:AJ$195,"&gt;=10")</f>
        <v>0</v>
      </c>
      <c r="K50" s="145">
        <f ca="1">COUNTIFS('Compound Alert'!$D$6:$D$195,'Regional Sumaries'!$C50,'Compound Alert'!AK$6:AK$195,"&gt;=10")</f>
        <v>2</v>
      </c>
      <c r="L50" s="151"/>
      <c r="M50" s="34"/>
    </row>
    <row r="51" spans="1:19" x14ac:dyDescent="0.2">
      <c r="A51" s="34"/>
      <c r="B51" s="149"/>
      <c r="C51" s="150" t="s">
        <v>435</v>
      </c>
      <c r="D51" s="145">
        <f>COUNTIF('Compound Alert'!$D$6:$D$195,'Regional Sumaries'!$C51)</f>
        <v>36</v>
      </c>
      <c r="E51" s="146">
        <f ca="1">AVERAGEIF('Compound Alert'!$D$6:$D$195,'Regional Sumaries'!$C51,'Compound Alert'!$M$6:$M$195)</f>
        <v>0.98611111111111116</v>
      </c>
      <c r="F51" s="145">
        <f ca="1">COUNTIFS('Compound Alert'!$D$6:$D$195,'Regional Sumaries'!$C51,'Compound Alert'!AF$6:AF$195,"&gt;=10")</f>
        <v>6</v>
      </c>
      <c r="G51" s="145">
        <f ca="1">COUNTIFS('Compound Alert'!$D$6:$D$195,'Regional Sumaries'!$C51,'Compound Alert'!AG$6:AG$195,"&gt;=10")</f>
        <v>2</v>
      </c>
      <c r="H51" s="145">
        <f ca="1">COUNTIFS('Compound Alert'!$D$6:$D$195,'Regional Sumaries'!$C51,'Compound Alert'!AH$6:AH$195,"&gt;=10")</f>
        <v>2</v>
      </c>
      <c r="I51" s="145">
        <f ca="1">COUNTIFS('Compound Alert'!$D$6:$D$195,'Regional Sumaries'!$C51,'Compound Alert'!AI$6:AI$195,"&gt;=10")</f>
        <v>7</v>
      </c>
      <c r="J51" s="145">
        <f ca="1">COUNTIFS('Compound Alert'!$D$6:$D$195,'Regional Sumaries'!$C51,'Compound Alert'!AJ$6:AJ$195,"&gt;=10")</f>
        <v>9</v>
      </c>
      <c r="K51" s="145">
        <f ca="1">COUNTIFS('Compound Alert'!$D$6:$D$195,'Regional Sumaries'!$C51,'Compound Alert'!AK$6:AK$195,"&gt;=10")</f>
        <v>3</v>
      </c>
      <c r="L51" s="151"/>
      <c r="M51" s="34"/>
    </row>
    <row r="52" spans="1:19" x14ac:dyDescent="0.2">
      <c r="A52" s="34"/>
      <c r="B52" s="149"/>
      <c r="C52" s="150" t="s">
        <v>434</v>
      </c>
      <c r="D52" s="145">
        <f>COUNTIF('Compound Alert'!$D$6:$D$195,'Regional Sumaries'!$C52)</f>
        <v>19</v>
      </c>
      <c r="E52" s="146">
        <f ca="1">AVERAGEIF('Compound Alert'!$D$6:$D$195,'Regional Sumaries'!$C52,'Compound Alert'!$M$6:$M$195)</f>
        <v>0.78947368421052633</v>
      </c>
      <c r="F52" s="145">
        <f ca="1">COUNTIFS('Compound Alert'!$D$6:$D$195,'Regional Sumaries'!$C52,'Compound Alert'!AF$6:AF$195,"&gt;=10")</f>
        <v>1</v>
      </c>
      <c r="G52" s="145">
        <f ca="1">COUNTIFS('Compound Alert'!$D$6:$D$195,'Regional Sumaries'!$C52,'Compound Alert'!AG$6:AG$195,"&gt;=10")</f>
        <v>0</v>
      </c>
      <c r="H52" s="145">
        <f ca="1">COUNTIFS('Compound Alert'!$D$6:$D$195,'Regional Sumaries'!$C52,'Compound Alert'!AH$6:AH$195,"&gt;=10")</f>
        <v>2</v>
      </c>
      <c r="I52" s="145">
        <f ca="1">COUNTIFS('Compound Alert'!$D$6:$D$195,'Regional Sumaries'!$C52,'Compound Alert'!AI$6:AI$195,"&gt;=10")</f>
        <v>3</v>
      </c>
      <c r="J52" s="145">
        <f ca="1">COUNTIFS('Compound Alert'!$D$6:$D$195,'Regional Sumaries'!$C52,'Compound Alert'!AJ$6:AJ$195,"&gt;=10")</f>
        <v>2</v>
      </c>
      <c r="K52" s="145">
        <f ca="1">COUNTIFS('Compound Alert'!$D$6:$D$195,'Regional Sumaries'!$C52,'Compound Alert'!AK$6:AK$195,"&gt;=10")</f>
        <v>2</v>
      </c>
      <c r="L52" s="151"/>
      <c r="M52" s="34"/>
    </row>
    <row r="53" spans="1:19" x14ac:dyDescent="0.2">
      <c r="A53" s="34"/>
      <c r="B53" s="149"/>
      <c r="C53" s="150" t="s">
        <v>437</v>
      </c>
      <c r="D53" s="145">
        <f>COUNTIF('Compound Alert'!$D$6:$D$195,'Regional Sumaries'!$C53)</f>
        <v>2</v>
      </c>
      <c r="E53" s="146">
        <f ca="1">AVERAGEIF('Compound Alert'!$D$6:$D$195,'Regional Sumaries'!$C53,'Compound Alert'!$M$6:$M$195)</f>
        <v>0.25</v>
      </c>
      <c r="F53" s="145">
        <f ca="1">COUNTIFS('Compound Alert'!$D$6:$D$195,'Regional Sumaries'!$C53,'Compound Alert'!AF$6:AF$195,"&gt;=10")</f>
        <v>0</v>
      </c>
      <c r="G53" s="145">
        <f ca="1">COUNTIFS('Compound Alert'!$D$6:$D$195,'Regional Sumaries'!$C53,'Compound Alert'!AG$6:AG$195,"&gt;=10")</f>
        <v>0</v>
      </c>
      <c r="H53" s="145">
        <f ca="1">COUNTIFS('Compound Alert'!$D$6:$D$195,'Regional Sumaries'!$C53,'Compound Alert'!AH$6:AH$195,"&gt;=10")</f>
        <v>0</v>
      </c>
      <c r="I53" s="145">
        <f ca="1">COUNTIFS('Compound Alert'!$D$6:$D$195,'Regional Sumaries'!$C53,'Compound Alert'!AI$6:AI$195,"&gt;=10")</f>
        <v>0</v>
      </c>
      <c r="J53" s="145">
        <f ca="1">COUNTIFS('Compound Alert'!$D$6:$D$195,'Regional Sumaries'!$C53,'Compound Alert'!AJ$6:AJ$195,"&gt;=10")</f>
        <v>0</v>
      </c>
      <c r="K53" s="145">
        <f ca="1">COUNTIFS('Compound Alert'!$D$6:$D$195,'Regional Sumaries'!$C53,'Compound Alert'!AK$6:AK$195,"&gt;=10")</f>
        <v>0</v>
      </c>
      <c r="L53" s="151"/>
      <c r="M53" s="34"/>
    </row>
    <row r="54" spans="1:19" x14ac:dyDescent="0.2">
      <c r="A54" s="34"/>
      <c r="B54" s="149"/>
      <c r="C54" s="150" t="s">
        <v>431</v>
      </c>
      <c r="D54" s="145">
        <f>COUNTIF('Compound Alert'!$D$6:$D$195,'Regional Sumaries'!$C54)</f>
        <v>8</v>
      </c>
      <c r="E54" s="146">
        <f ca="1">AVERAGEIF('Compound Alert'!$D$6:$D$195,'Regional Sumaries'!$C54,'Compound Alert'!$M$6:$M$195)</f>
        <v>1.875</v>
      </c>
      <c r="F54" s="145">
        <f ca="1">COUNTIFS('Compound Alert'!$D$6:$D$195,'Regional Sumaries'!$C54,'Compound Alert'!AF$6:AF$195,"&gt;=10")</f>
        <v>2</v>
      </c>
      <c r="G54" s="145">
        <f ca="1">COUNTIFS('Compound Alert'!$D$6:$D$195,'Regional Sumaries'!$C54,'Compound Alert'!AG$6:AG$195,"&gt;=10")</f>
        <v>1</v>
      </c>
      <c r="H54" s="145">
        <f ca="1">COUNTIFS('Compound Alert'!$D$6:$D$195,'Regional Sumaries'!$C54,'Compound Alert'!AH$6:AH$195,"&gt;=10")</f>
        <v>2</v>
      </c>
      <c r="I54" s="145">
        <f ca="1">COUNTIFS('Compound Alert'!$D$6:$D$195,'Regional Sumaries'!$C54,'Compound Alert'!AI$6:AI$195,"&gt;=10")</f>
        <v>3</v>
      </c>
      <c r="J54" s="145">
        <f ca="1">COUNTIFS('Compound Alert'!$D$6:$D$195,'Regional Sumaries'!$C54,'Compound Alert'!AJ$6:AJ$195,"&gt;=10")</f>
        <v>2</v>
      </c>
      <c r="K54" s="145">
        <f ca="1">COUNTIFS('Compound Alert'!$D$6:$D$195,'Regional Sumaries'!$C54,'Compound Alert'!AK$6:AK$195,"&gt;=10")</f>
        <v>2</v>
      </c>
      <c r="L54" s="151"/>
      <c r="M54" s="34"/>
    </row>
    <row r="55" spans="1:19" x14ac:dyDescent="0.2">
      <c r="A55" s="34"/>
      <c r="B55" s="149"/>
      <c r="C55" s="150" t="s">
        <v>432</v>
      </c>
      <c r="D55" s="145">
        <f>COUNTIF('Compound Alert'!$D$6:$D$195,'Regional Sumaries'!$C55)</f>
        <v>43</v>
      </c>
      <c r="E55" s="146">
        <f ca="1">AVERAGEIF('Compound Alert'!$D$6:$D$195,'Regional Sumaries'!$C55,'Compound Alert'!$M$6:$M$195)</f>
        <v>1.8255813953488371</v>
      </c>
      <c r="F55" s="145">
        <f ca="1">COUNTIFS('Compound Alert'!$D$6:$D$195,'Regional Sumaries'!$C55,'Compound Alert'!AF$6:AF$195,"&gt;=10")</f>
        <v>12</v>
      </c>
      <c r="G55" s="145">
        <f ca="1">COUNTIFS('Compound Alert'!$D$6:$D$195,'Regional Sumaries'!$C55,'Compound Alert'!AG$6:AG$195,"&gt;=10")</f>
        <v>8</v>
      </c>
      <c r="H55" s="145">
        <f ca="1">COUNTIFS('Compound Alert'!$D$6:$D$195,'Regional Sumaries'!$C55,'Compound Alert'!AH$6:AH$195,"&gt;=10")</f>
        <v>11</v>
      </c>
      <c r="I55" s="145">
        <f ca="1">COUNTIFS('Compound Alert'!$D$6:$D$195,'Regional Sumaries'!$C55,'Compound Alert'!AI$6:AI$195,"&gt;=10")</f>
        <v>13</v>
      </c>
      <c r="J55" s="145">
        <f ca="1">COUNTIFS('Compound Alert'!$D$6:$D$195,'Regional Sumaries'!$C55,'Compound Alert'!AJ$6:AJ$195,"&gt;=10")</f>
        <v>14</v>
      </c>
      <c r="K55" s="145">
        <f ca="1">COUNTIFS('Compound Alert'!$D$6:$D$195,'Regional Sumaries'!$C55,'Compound Alert'!AK$6:AK$195,"&gt;=10")</f>
        <v>11</v>
      </c>
      <c r="L55" s="151"/>
      <c r="M55" s="34"/>
    </row>
    <row r="56" spans="1:19" x14ac:dyDescent="0.2">
      <c r="A56" s="34"/>
      <c r="B56" s="149"/>
      <c r="C56" s="34"/>
      <c r="D56" s="145"/>
      <c r="E56" s="146"/>
      <c r="F56" s="145"/>
      <c r="G56" s="145"/>
      <c r="H56" s="145"/>
      <c r="I56" s="145"/>
      <c r="J56" s="145"/>
      <c r="K56" s="145"/>
      <c r="L56" s="151"/>
      <c r="M56" s="34"/>
    </row>
    <row r="57" spans="1:19" ht="34" x14ac:dyDescent="0.2">
      <c r="A57" s="34"/>
      <c r="B57" s="149"/>
      <c r="C57" s="32" t="s">
        <v>497</v>
      </c>
      <c r="D57" s="72" t="s">
        <v>495</v>
      </c>
      <c r="E57" s="161" t="s">
        <v>494</v>
      </c>
      <c r="F57" s="72" t="s">
        <v>371</v>
      </c>
      <c r="G57" s="72" t="s">
        <v>372</v>
      </c>
      <c r="H57" s="72" t="s">
        <v>373</v>
      </c>
      <c r="I57" s="72" t="s">
        <v>417</v>
      </c>
      <c r="J57" s="72" t="s">
        <v>375</v>
      </c>
      <c r="K57" s="72" t="s">
        <v>376</v>
      </c>
      <c r="L57" s="151"/>
      <c r="M57" s="34"/>
    </row>
    <row r="58" spans="1:19" x14ac:dyDescent="0.2">
      <c r="A58" s="34"/>
      <c r="B58" s="149"/>
      <c r="C58" s="150" t="s">
        <v>436</v>
      </c>
      <c r="D58" s="145">
        <f>COUNTIF(Dashboard!$D$42:$D$231,'Regional Sumaries'!$C58)</f>
        <v>33</v>
      </c>
      <c r="E58" s="146">
        <f ca="1">AVERAGEIF('Compound Alert'!$D$6:$D$195,'Regional Sumaries'!$C58,'Compound Alert'!$M$6:$M$195)</f>
        <v>0.71666666666666667</v>
      </c>
      <c r="F58" s="152">
        <f t="shared" ref="F58:K64" ca="1" si="2">F49/$D58</f>
        <v>9.0909090909090912E-2</v>
      </c>
      <c r="G58" s="152">
        <f t="shared" ca="1" si="2"/>
        <v>0</v>
      </c>
      <c r="H58" s="152">
        <f t="shared" ca="1" si="2"/>
        <v>6.0606060606060608E-2</v>
      </c>
      <c r="I58" s="152">
        <f t="shared" ca="1" si="2"/>
        <v>3.0303030303030304E-2</v>
      </c>
      <c r="J58" s="152">
        <f t="shared" ca="1" si="2"/>
        <v>0.30303030303030304</v>
      </c>
      <c r="K58" s="152">
        <f t="shared" ca="1" si="2"/>
        <v>3.0303030303030304E-2</v>
      </c>
      <c r="L58" s="153"/>
      <c r="M58" s="34"/>
      <c r="N58" s="71"/>
      <c r="S58" s="71"/>
    </row>
    <row r="59" spans="1:19" x14ac:dyDescent="0.2">
      <c r="A59" s="34"/>
      <c r="B59" s="149"/>
      <c r="C59" s="150" t="s">
        <v>433</v>
      </c>
      <c r="D59" s="145">
        <f>COUNTIF(Dashboard!$D$42:$D$231,'Regional Sumaries'!$C59)</f>
        <v>42</v>
      </c>
      <c r="E59" s="146">
        <f ca="1">AVERAGEIF('Compound Alert'!$D$6:$D$195,'Regional Sumaries'!$C59,'Compound Alert'!$M$6:$M$195)</f>
        <v>0.27884615384615385</v>
      </c>
      <c r="F59" s="152">
        <f t="shared" ca="1" si="2"/>
        <v>2.3809523809523808E-2</v>
      </c>
      <c r="G59" s="152">
        <f t="shared" ca="1" si="2"/>
        <v>0</v>
      </c>
      <c r="H59" s="152">
        <f t="shared" ca="1" si="2"/>
        <v>2.3809523809523808E-2</v>
      </c>
      <c r="I59" s="152">
        <f t="shared" ca="1" si="2"/>
        <v>7.1428571428571425E-2</v>
      </c>
      <c r="J59" s="152">
        <f t="shared" ca="1" si="2"/>
        <v>0</v>
      </c>
      <c r="K59" s="152">
        <f t="shared" ca="1" si="2"/>
        <v>4.7619047619047616E-2</v>
      </c>
      <c r="L59" s="153"/>
      <c r="M59" s="34"/>
      <c r="N59" s="71"/>
      <c r="S59" s="71"/>
    </row>
    <row r="60" spans="1:19" x14ac:dyDescent="0.2">
      <c r="A60" s="34"/>
      <c r="B60" s="149"/>
      <c r="C60" s="150" t="s">
        <v>435</v>
      </c>
      <c r="D60" s="145">
        <f>COUNTIF(Dashboard!$D$42:$D$231,'Regional Sumaries'!$C60)</f>
        <v>40</v>
      </c>
      <c r="E60" s="146">
        <f ca="1">AVERAGEIF('Compound Alert'!$D$6:$D$195,'Regional Sumaries'!$C60,'Compound Alert'!$M$6:$M$195)</f>
        <v>0.98611111111111116</v>
      </c>
      <c r="F60" s="152">
        <f t="shared" ca="1" si="2"/>
        <v>0.15</v>
      </c>
      <c r="G60" s="152">
        <f t="shared" ca="1" si="2"/>
        <v>0.05</v>
      </c>
      <c r="H60" s="152">
        <f t="shared" ca="1" si="2"/>
        <v>0.05</v>
      </c>
      <c r="I60" s="152">
        <f t="shared" ca="1" si="2"/>
        <v>0.17499999999999999</v>
      </c>
      <c r="J60" s="152">
        <f t="shared" ca="1" si="2"/>
        <v>0.22500000000000001</v>
      </c>
      <c r="K60" s="152">
        <f t="shared" ca="1" si="2"/>
        <v>7.4999999999999997E-2</v>
      </c>
      <c r="L60" s="153"/>
      <c r="M60" s="34"/>
      <c r="N60" s="71"/>
      <c r="S60" s="71"/>
    </row>
    <row r="61" spans="1:19" x14ac:dyDescent="0.2">
      <c r="A61" s="34"/>
      <c r="B61" s="149"/>
      <c r="C61" s="150" t="s">
        <v>434</v>
      </c>
      <c r="D61" s="145">
        <f>COUNTIF(Dashboard!$D$42:$D$231,'Regional Sumaries'!$C61)</f>
        <v>17</v>
      </c>
      <c r="E61" s="146">
        <f ca="1">AVERAGEIF('Compound Alert'!$D$6:$D$195,'Regional Sumaries'!$C61,'Compound Alert'!$M$6:$M$195)</f>
        <v>0.78947368421052633</v>
      </c>
      <c r="F61" s="152">
        <f t="shared" ca="1" si="2"/>
        <v>5.8823529411764705E-2</v>
      </c>
      <c r="G61" s="152">
        <f t="shared" ca="1" si="2"/>
        <v>0</v>
      </c>
      <c r="H61" s="152">
        <f t="shared" ca="1" si="2"/>
        <v>0.11764705882352941</v>
      </c>
      <c r="I61" s="152">
        <f t="shared" ca="1" si="2"/>
        <v>0.17647058823529413</v>
      </c>
      <c r="J61" s="152">
        <f t="shared" ca="1" si="2"/>
        <v>0.11764705882352941</v>
      </c>
      <c r="K61" s="152">
        <f t="shared" ca="1" si="2"/>
        <v>0.11764705882352941</v>
      </c>
      <c r="L61" s="153"/>
      <c r="M61" s="34"/>
      <c r="N61" s="71"/>
      <c r="S61" s="71"/>
    </row>
    <row r="62" spans="1:19" x14ac:dyDescent="0.2">
      <c r="A62" s="34"/>
      <c r="B62" s="149"/>
      <c r="C62" s="150" t="s">
        <v>437</v>
      </c>
      <c r="D62" s="145">
        <f>COUNTIF(Dashboard!$D$42:$D$231,'Regional Sumaries'!$C62)</f>
        <v>3</v>
      </c>
      <c r="E62" s="146">
        <f ca="1">AVERAGEIF('Compound Alert'!$D$6:$D$195,'Regional Sumaries'!$C62,'Compound Alert'!$M$6:$M$195)</f>
        <v>0.25</v>
      </c>
      <c r="F62" s="152">
        <f t="shared" ca="1" si="2"/>
        <v>0</v>
      </c>
      <c r="G62" s="152">
        <f t="shared" ca="1" si="2"/>
        <v>0</v>
      </c>
      <c r="H62" s="152">
        <f t="shared" ca="1" si="2"/>
        <v>0</v>
      </c>
      <c r="I62" s="152">
        <f t="shared" ca="1" si="2"/>
        <v>0</v>
      </c>
      <c r="J62" s="152">
        <f t="shared" ca="1" si="2"/>
        <v>0</v>
      </c>
      <c r="K62" s="152">
        <f t="shared" ca="1" si="2"/>
        <v>0</v>
      </c>
      <c r="L62" s="153"/>
      <c r="M62" s="34"/>
      <c r="N62" s="71"/>
      <c r="S62" s="71"/>
    </row>
    <row r="63" spans="1:19" x14ac:dyDescent="0.2">
      <c r="A63" s="34"/>
      <c r="B63" s="149"/>
      <c r="C63" s="150" t="s">
        <v>431</v>
      </c>
      <c r="D63" s="145">
        <f>COUNTIF(Dashboard!$D$42:$D$231,'Regional Sumaries'!$C63)</f>
        <v>8</v>
      </c>
      <c r="E63" s="146">
        <f ca="1">AVERAGEIF('Compound Alert'!$D$6:$D$195,'Regional Sumaries'!$C63,'Compound Alert'!$M$6:$M$195)</f>
        <v>1.875</v>
      </c>
      <c r="F63" s="152">
        <f t="shared" ca="1" si="2"/>
        <v>0.25</v>
      </c>
      <c r="G63" s="152">
        <f t="shared" ca="1" si="2"/>
        <v>0.125</v>
      </c>
      <c r="H63" s="152">
        <f t="shared" ca="1" si="2"/>
        <v>0.25</v>
      </c>
      <c r="I63" s="152">
        <f t="shared" ca="1" si="2"/>
        <v>0.375</v>
      </c>
      <c r="J63" s="152">
        <f t="shared" ca="1" si="2"/>
        <v>0.25</v>
      </c>
      <c r="K63" s="152">
        <f t="shared" ca="1" si="2"/>
        <v>0.25</v>
      </c>
      <c r="L63" s="153"/>
      <c r="M63" s="34"/>
      <c r="N63" s="71"/>
      <c r="S63" s="71"/>
    </row>
    <row r="64" spans="1:19" x14ac:dyDescent="0.2">
      <c r="A64" s="34"/>
      <c r="B64" s="149"/>
      <c r="C64" s="150" t="s">
        <v>432</v>
      </c>
      <c r="D64" s="145">
        <f>COUNTIF(Dashboard!$D$42:$D$231,'Regional Sumaries'!$C64)</f>
        <v>47</v>
      </c>
      <c r="E64" s="146">
        <f ca="1">AVERAGEIF('Compound Alert'!$D$6:$D$195,'Regional Sumaries'!$C64,'Compound Alert'!$M$6:$M$195)</f>
        <v>1.8255813953488371</v>
      </c>
      <c r="F64" s="152">
        <f t="shared" ca="1" si="2"/>
        <v>0.25531914893617019</v>
      </c>
      <c r="G64" s="152">
        <f t="shared" ca="1" si="2"/>
        <v>0.1702127659574468</v>
      </c>
      <c r="H64" s="152">
        <f t="shared" ca="1" si="2"/>
        <v>0.23404255319148937</v>
      </c>
      <c r="I64" s="152">
        <f t="shared" ca="1" si="2"/>
        <v>0.27659574468085107</v>
      </c>
      <c r="J64" s="152">
        <f t="shared" ca="1" si="2"/>
        <v>0.2978723404255319</v>
      </c>
      <c r="K64" s="152">
        <f t="shared" ca="1" si="2"/>
        <v>0.23404255319148937</v>
      </c>
      <c r="L64" s="153"/>
      <c r="M64" s="34"/>
      <c r="N64" s="71"/>
      <c r="S64" s="71"/>
    </row>
    <row r="65" spans="1:13" x14ac:dyDescent="0.2">
      <c r="A65" s="34"/>
      <c r="B65" s="149"/>
      <c r="C65" s="34"/>
      <c r="D65" s="145"/>
      <c r="E65" s="146"/>
      <c r="F65" s="145"/>
      <c r="G65" s="145"/>
      <c r="H65" s="145"/>
      <c r="I65" s="145"/>
      <c r="J65" s="145"/>
      <c r="K65" s="145"/>
      <c r="L65" s="151"/>
      <c r="M65" s="34"/>
    </row>
    <row r="66" spans="1:13" x14ac:dyDescent="0.2">
      <c r="A66" s="34"/>
      <c r="B66" s="154"/>
      <c r="C66" s="155"/>
      <c r="D66" s="156"/>
      <c r="E66" s="157"/>
      <c r="F66" s="156"/>
      <c r="G66" s="156"/>
      <c r="H66" s="156"/>
      <c r="I66" s="156"/>
      <c r="J66" s="156"/>
      <c r="K66" s="156"/>
      <c r="L66" s="158"/>
      <c r="M66" s="34"/>
    </row>
    <row r="67" spans="1:13" x14ac:dyDescent="0.2">
      <c r="A67" s="34"/>
      <c r="B67" s="34"/>
      <c r="C67" s="34"/>
      <c r="D67" s="145"/>
      <c r="E67" s="146"/>
      <c r="F67" s="145"/>
      <c r="G67" s="145"/>
      <c r="H67" s="145"/>
      <c r="I67" s="145"/>
      <c r="J67" s="145"/>
      <c r="K67" s="145"/>
      <c r="L67" s="145"/>
      <c r="M67" s="34"/>
    </row>
    <row r="68" spans="1:13" x14ac:dyDescent="0.2">
      <c r="A68" s="34"/>
      <c r="B68" s="34"/>
      <c r="C68" s="34"/>
      <c r="D68" s="145"/>
      <c r="E68" s="146"/>
      <c r="F68" s="145"/>
      <c r="G68" s="145"/>
      <c r="H68" s="145"/>
      <c r="I68" s="145"/>
      <c r="J68" s="145"/>
      <c r="K68" s="145"/>
      <c r="L68" s="145"/>
      <c r="M68" s="34"/>
    </row>
  </sheetData>
  <conditionalFormatting sqref="F7:L13">
    <cfRule type="colorScale" priority="1">
      <colorScale>
        <cfvo type="min"/>
        <cfvo type="max"/>
        <color rgb="FFFCFCFF"/>
        <color rgb="FFE3593A"/>
      </colorScale>
    </cfRule>
  </conditionalFormatting>
  <conditionalFormatting sqref="F16:L22">
    <cfRule type="colorScale" priority="2">
      <colorScale>
        <cfvo type="min"/>
        <cfvo type="max"/>
        <color rgb="FFFCFCFF"/>
        <color rgb="FFE3593A"/>
      </colorScale>
    </cfRule>
  </conditionalFormatting>
  <conditionalFormatting sqref="F28:L34">
    <cfRule type="colorScale" priority="5">
      <colorScale>
        <cfvo type="min"/>
        <cfvo type="max"/>
        <color rgb="FFFCFCFF"/>
        <color rgb="FFF2676B"/>
      </colorScale>
    </cfRule>
  </conditionalFormatting>
  <conditionalFormatting sqref="F37:L43">
    <cfRule type="colorScale" priority="6">
      <colorScale>
        <cfvo type="min"/>
        <cfvo type="max"/>
        <color rgb="FFFCFCFF"/>
        <color rgb="FFF8696B"/>
      </colorScale>
    </cfRule>
  </conditionalFormatting>
  <conditionalFormatting sqref="F49:L55">
    <cfRule type="colorScale" priority="3">
      <colorScale>
        <cfvo type="min"/>
        <cfvo type="max"/>
        <color rgb="FFFCFCFF"/>
        <color rgb="FFE06C25"/>
      </colorScale>
    </cfRule>
  </conditionalFormatting>
  <conditionalFormatting sqref="F58:L64">
    <cfRule type="colorScale" priority="4">
      <colorScale>
        <cfvo type="min"/>
        <cfvo type="max"/>
        <color rgb="FFFCFCFF"/>
        <color rgb="FFE06C25"/>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CD4A7-D26B-FC4B-A1B6-27861AFC1984}">
  <dimension ref="A1:H51"/>
  <sheetViews>
    <sheetView topLeftCell="A13" workbookViewId="0">
      <selection activeCell="J25" sqref="J25"/>
    </sheetView>
  </sheetViews>
  <sheetFormatPr baseColWidth="10" defaultRowHeight="16" x14ac:dyDescent="0.2"/>
  <cols>
    <col min="1" max="1" width="6.140625" style="34" customWidth="1"/>
    <col min="2" max="2" width="36.140625" style="34" customWidth="1"/>
    <col min="3" max="3" width="2.140625" style="35" customWidth="1"/>
    <col min="4" max="4" width="8.28515625" style="35" customWidth="1"/>
    <col min="5" max="16384" width="10.7109375" style="34"/>
  </cols>
  <sheetData>
    <row r="1" spans="1:6" x14ac:dyDescent="0.2">
      <c r="A1" s="31"/>
      <c r="B1" s="32"/>
      <c r="C1" s="33"/>
      <c r="D1" s="31"/>
      <c r="E1" s="31"/>
      <c r="F1" s="31"/>
    </row>
    <row r="2" spans="1:6" x14ac:dyDescent="0.2">
      <c r="A2" s="31"/>
      <c r="B2" s="293" t="s">
        <v>378</v>
      </c>
      <c r="C2" s="293"/>
      <c r="D2" s="293"/>
      <c r="E2" s="31"/>
      <c r="F2" s="31"/>
    </row>
    <row r="3" spans="1:6" x14ac:dyDescent="0.2">
      <c r="A3" s="31"/>
      <c r="B3" s="36"/>
      <c r="C3" s="36"/>
      <c r="D3" s="36"/>
      <c r="E3" s="31"/>
      <c r="F3" s="31"/>
    </row>
    <row r="4" spans="1:6" ht="52" customHeight="1" x14ac:dyDescent="0.2">
      <c r="A4" s="31"/>
      <c r="B4" s="295" t="s">
        <v>491</v>
      </c>
      <c r="C4" s="295"/>
      <c r="D4" s="295"/>
      <c r="E4" s="31"/>
      <c r="F4" s="31"/>
    </row>
    <row r="5" spans="1:6" x14ac:dyDescent="0.2">
      <c r="A5" s="31"/>
      <c r="B5" s="36"/>
      <c r="C5" s="37"/>
      <c r="D5" s="37"/>
      <c r="E5" s="31"/>
      <c r="F5" s="31"/>
    </row>
    <row r="6" spans="1:6" ht="17" customHeight="1" x14ac:dyDescent="0.2">
      <c r="A6" s="31"/>
      <c r="B6" s="294" t="s">
        <v>380</v>
      </c>
      <c r="C6" s="294"/>
      <c r="D6" s="294"/>
      <c r="E6" s="31"/>
      <c r="F6" s="31"/>
    </row>
    <row r="7" spans="1:6" x14ac:dyDescent="0.2">
      <c r="A7" s="31"/>
      <c r="B7" s="36"/>
      <c r="C7" s="37"/>
      <c r="D7" s="37"/>
      <c r="E7" s="31"/>
      <c r="F7" s="31"/>
    </row>
    <row r="8" spans="1:6" ht="17" x14ac:dyDescent="0.2">
      <c r="A8" s="31"/>
      <c r="B8" s="36" t="s">
        <v>446</v>
      </c>
      <c r="C8" s="37"/>
      <c r="D8" s="37"/>
      <c r="E8" s="31"/>
      <c r="F8" s="31"/>
    </row>
    <row r="9" spans="1:6" ht="34" customHeight="1" x14ac:dyDescent="0.2">
      <c r="A9" s="31"/>
      <c r="B9" s="296" t="s">
        <v>447</v>
      </c>
      <c r="C9" s="296"/>
      <c r="D9" s="296"/>
      <c r="E9" s="31"/>
      <c r="F9" s="31"/>
    </row>
    <row r="10" spans="1:6" x14ac:dyDescent="0.2">
      <c r="A10" s="31"/>
      <c r="B10" s="38"/>
      <c r="C10" s="37"/>
      <c r="D10" s="37"/>
      <c r="E10" s="31"/>
      <c r="F10" s="31"/>
    </row>
    <row r="11" spans="1:6" x14ac:dyDescent="0.2">
      <c r="A11" s="31"/>
      <c r="B11" s="294" t="s">
        <v>397</v>
      </c>
      <c r="C11" s="294"/>
      <c r="D11" s="294"/>
      <c r="E11" s="31"/>
      <c r="F11" s="31"/>
    </row>
    <row r="12" spans="1:6" x14ac:dyDescent="0.2">
      <c r="A12" s="31"/>
      <c r="B12" s="37"/>
      <c r="C12" s="37"/>
      <c r="D12" s="37"/>
      <c r="E12" s="31"/>
      <c r="F12" s="31"/>
    </row>
    <row r="13" spans="1:6" ht="17" x14ac:dyDescent="0.2">
      <c r="A13" s="31"/>
      <c r="B13" s="36" t="s">
        <v>448</v>
      </c>
      <c r="C13" s="37"/>
      <c r="D13" s="37"/>
      <c r="E13" s="31"/>
      <c r="F13" s="31"/>
    </row>
    <row r="14" spans="1:6" ht="17" x14ac:dyDescent="0.2">
      <c r="A14" s="31"/>
      <c r="B14" s="37" t="s">
        <v>398</v>
      </c>
      <c r="C14" s="37"/>
      <c r="D14" s="37"/>
      <c r="E14" s="31"/>
      <c r="F14" s="31"/>
    </row>
    <row r="15" spans="1:6" ht="51" x14ac:dyDescent="0.2">
      <c r="A15" s="31"/>
      <c r="B15" s="141" t="s">
        <v>450</v>
      </c>
      <c r="C15" s="37"/>
      <c r="D15" s="82">
        <f>IF(Dashboard!$B$12=Parameters!B15,1,0)</f>
        <v>1</v>
      </c>
      <c r="E15" s="31"/>
      <c r="F15" s="31"/>
    </row>
    <row r="16" spans="1:6" ht="17" x14ac:dyDescent="0.2">
      <c r="A16" s="31"/>
      <c r="B16" s="141" t="s">
        <v>385</v>
      </c>
      <c r="C16" s="37"/>
      <c r="D16" s="82">
        <f>IF(Dashboard!$B$12=Parameters!B16,1,0)</f>
        <v>0</v>
      </c>
      <c r="E16" s="31"/>
      <c r="F16" s="31"/>
    </row>
    <row r="17" spans="1:8" ht="17" x14ac:dyDescent="0.2">
      <c r="A17" s="31"/>
      <c r="B17" s="141" t="s">
        <v>384</v>
      </c>
      <c r="C17" s="37"/>
      <c r="D17" s="82">
        <f>IF(Dashboard!$B$12=Parameters!B17,1,0)</f>
        <v>0</v>
      </c>
      <c r="E17" s="31"/>
      <c r="F17" s="31"/>
    </row>
    <row r="18" spans="1:8" x14ac:dyDescent="0.2">
      <c r="A18" s="31"/>
      <c r="B18" s="37"/>
      <c r="C18" s="37"/>
      <c r="D18" s="42"/>
      <c r="E18" s="31"/>
      <c r="F18" s="31"/>
      <c r="H18" s="35"/>
    </row>
    <row r="19" spans="1:8" ht="17" x14ac:dyDescent="0.2">
      <c r="A19" s="31"/>
      <c r="B19" s="36" t="s">
        <v>449</v>
      </c>
      <c r="C19" s="37"/>
      <c r="D19" s="42"/>
      <c r="E19" s="31"/>
      <c r="F19" s="31"/>
      <c r="H19" s="35"/>
    </row>
    <row r="20" spans="1:8" ht="17" x14ac:dyDescent="0.2">
      <c r="A20" s="31"/>
      <c r="B20" s="37" t="s">
        <v>398</v>
      </c>
      <c r="C20" s="37"/>
      <c r="D20" s="42"/>
      <c r="E20" s="31"/>
      <c r="F20" s="31"/>
    </row>
    <row r="21" spans="1:8" ht="34" x14ac:dyDescent="0.2">
      <c r="A21" s="31"/>
      <c r="B21" s="120" t="s">
        <v>468</v>
      </c>
      <c r="C21" s="37"/>
      <c r="D21" s="82">
        <f>IF(Dashboard!$J$8=B21,1,0)</f>
        <v>0</v>
      </c>
      <c r="E21" s="31"/>
      <c r="F21" s="31"/>
    </row>
    <row r="22" spans="1:8" ht="17" x14ac:dyDescent="0.2">
      <c r="A22" s="31"/>
      <c r="B22" s="120" t="s">
        <v>466</v>
      </c>
      <c r="C22" s="37"/>
      <c r="D22" s="82">
        <f>IF(Dashboard!$J$8=B22,1,0)</f>
        <v>0</v>
      </c>
      <c r="E22" s="31"/>
      <c r="F22" s="31"/>
    </row>
    <row r="23" spans="1:8" ht="17" x14ac:dyDescent="0.2">
      <c r="A23" s="31"/>
      <c r="B23" s="120" t="s">
        <v>460</v>
      </c>
      <c r="C23" s="37"/>
      <c r="D23" s="82">
        <f>IF(Dashboard!$J$8=B23,1,0)</f>
        <v>1</v>
      </c>
      <c r="E23" s="31"/>
      <c r="F23" s="31"/>
    </row>
    <row r="24" spans="1:8" ht="34" x14ac:dyDescent="0.2">
      <c r="A24" s="31"/>
      <c r="B24" s="120" t="s">
        <v>465</v>
      </c>
      <c r="C24" s="37"/>
      <c r="D24" s="82">
        <f>IF(Dashboard!$J$8=B24,1,0)</f>
        <v>0</v>
      </c>
      <c r="E24" s="31"/>
      <c r="F24" s="31"/>
    </row>
    <row r="25" spans="1:8" ht="34" x14ac:dyDescent="0.2">
      <c r="A25" s="31"/>
      <c r="B25" s="120" t="s">
        <v>469</v>
      </c>
      <c r="C25" s="37"/>
      <c r="D25" s="82">
        <f>IF(Dashboard!$J$8=B25,1,0)</f>
        <v>0</v>
      </c>
      <c r="E25" s="31"/>
      <c r="F25" s="31"/>
    </row>
    <row r="26" spans="1:8" ht="51" x14ac:dyDescent="0.2">
      <c r="A26" s="31"/>
      <c r="B26" s="120" t="s">
        <v>489</v>
      </c>
      <c r="C26" s="37"/>
      <c r="D26" s="82">
        <f>IF(Dashboard!$J$8=B26,1,0)</f>
        <v>0</v>
      </c>
      <c r="E26" s="31"/>
      <c r="F26" s="31"/>
    </row>
    <row r="27" spans="1:8" ht="51" x14ac:dyDescent="0.2">
      <c r="A27" s="31"/>
      <c r="B27" s="120" t="s">
        <v>490</v>
      </c>
      <c r="C27" s="37"/>
      <c r="D27" s="82">
        <f>IF(Dashboard!$J$8=B27,1,0)</f>
        <v>0</v>
      </c>
      <c r="E27" s="31"/>
      <c r="F27" s="31"/>
    </row>
    <row r="28" spans="1:8" x14ac:dyDescent="0.2">
      <c r="A28" s="31"/>
      <c r="B28" s="36"/>
      <c r="C28" s="37"/>
      <c r="D28" s="42"/>
      <c r="E28" s="31"/>
      <c r="F28" s="31"/>
    </row>
    <row r="29" spans="1:8" ht="21" customHeight="1" x14ac:dyDescent="0.2">
      <c r="A29" s="31"/>
      <c r="B29" s="36" t="s">
        <v>453</v>
      </c>
      <c r="C29" s="37"/>
      <c r="D29" s="42"/>
      <c r="E29" s="31"/>
      <c r="F29" s="31"/>
    </row>
    <row r="30" spans="1:8" ht="17" x14ac:dyDescent="0.2">
      <c r="A30" s="31"/>
      <c r="B30" s="37" t="s">
        <v>398</v>
      </c>
      <c r="C30" s="37"/>
      <c r="D30" s="42"/>
      <c r="E30" s="31"/>
      <c r="F30" s="31"/>
    </row>
    <row r="31" spans="1:8" ht="85" x14ac:dyDescent="0.2">
      <c r="A31" s="31"/>
      <c r="B31" s="39" t="s">
        <v>451</v>
      </c>
      <c r="C31" s="37"/>
      <c r="D31" s="82">
        <f>IF(Dashboard!$J$12=Parameters!B50, 1, 0)</f>
        <v>1</v>
      </c>
      <c r="E31" s="31"/>
      <c r="F31" s="31"/>
    </row>
    <row r="32" spans="1:8" ht="17" x14ac:dyDescent="0.2">
      <c r="A32" s="31"/>
      <c r="B32" s="39" t="s">
        <v>399</v>
      </c>
      <c r="C32" s="37"/>
      <c r="D32" s="82">
        <f>IF(Dashboard!$J$12=Parameters!B51, 1, 0)</f>
        <v>0</v>
      </c>
      <c r="E32" s="31"/>
      <c r="F32" s="31"/>
    </row>
    <row r="33" spans="1:6" ht="17" x14ac:dyDescent="0.2">
      <c r="A33" s="31"/>
      <c r="B33" s="39" t="s">
        <v>385</v>
      </c>
      <c r="C33" s="37"/>
      <c r="D33" s="82">
        <v>0</v>
      </c>
      <c r="E33" s="31"/>
      <c r="F33" s="31"/>
    </row>
    <row r="34" spans="1:6" ht="17" x14ac:dyDescent="0.2">
      <c r="A34" s="31"/>
      <c r="B34" s="39" t="s">
        <v>384</v>
      </c>
      <c r="C34" s="37"/>
      <c r="D34" s="82">
        <v>0</v>
      </c>
      <c r="E34" s="31"/>
      <c r="F34" s="31"/>
    </row>
    <row r="35" spans="1:6" x14ac:dyDescent="0.2">
      <c r="A35" s="31"/>
      <c r="B35" s="38"/>
      <c r="C35" s="37"/>
      <c r="D35" s="40"/>
      <c r="E35" s="31"/>
      <c r="F35" s="31"/>
    </row>
    <row r="36" spans="1:6" x14ac:dyDescent="0.2">
      <c r="A36" s="31"/>
      <c r="B36" s="35" t="s">
        <v>452</v>
      </c>
      <c r="C36" s="34"/>
      <c r="D36" s="41"/>
      <c r="E36" s="31"/>
      <c r="F36" s="31"/>
    </row>
    <row r="37" spans="1:6" ht="17" x14ac:dyDescent="0.2">
      <c r="A37" s="31"/>
      <c r="B37" s="39" t="s">
        <v>381</v>
      </c>
      <c r="C37" s="37" t="s">
        <v>383</v>
      </c>
      <c r="D37" s="83">
        <v>7</v>
      </c>
      <c r="E37" s="31"/>
      <c r="F37" s="31"/>
    </row>
    <row r="38" spans="1:6" ht="17" x14ac:dyDescent="0.2">
      <c r="A38" s="31"/>
      <c r="B38" s="39" t="s">
        <v>382</v>
      </c>
      <c r="C38" s="37" t="s">
        <v>383</v>
      </c>
      <c r="D38" s="83">
        <v>5</v>
      </c>
      <c r="E38" s="31"/>
      <c r="F38" s="31"/>
    </row>
    <row r="39" spans="1:6" x14ac:dyDescent="0.2">
      <c r="A39" s="31"/>
      <c r="B39" s="36"/>
      <c r="C39" s="37"/>
      <c r="D39" s="37"/>
      <c r="E39" s="31"/>
      <c r="F39" s="31"/>
    </row>
    <row r="40" spans="1:6" x14ac:dyDescent="0.2">
      <c r="A40" s="31"/>
      <c r="B40" s="35" t="s">
        <v>454</v>
      </c>
      <c r="C40" s="34"/>
      <c r="D40" s="34"/>
      <c r="E40" s="31"/>
      <c r="F40" s="31"/>
    </row>
    <row r="41" spans="1:6" ht="17" x14ac:dyDescent="0.2">
      <c r="A41" s="31"/>
      <c r="B41" s="39" t="s">
        <v>381</v>
      </c>
      <c r="C41" s="37" t="s">
        <v>383</v>
      </c>
      <c r="D41" s="83">
        <v>10</v>
      </c>
      <c r="E41" s="31"/>
      <c r="F41" s="31"/>
    </row>
    <row r="42" spans="1:6" ht="17" x14ac:dyDescent="0.2">
      <c r="A42" s="31"/>
      <c r="B42" s="39" t="s">
        <v>382</v>
      </c>
      <c r="C42" s="37" t="s">
        <v>383</v>
      </c>
      <c r="D42" s="83">
        <v>7</v>
      </c>
      <c r="E42" s="31"/>
      <c r="F42" s="31"/>
    </row>
    <row r="43" spans="1:6" x14ac:dyDescent="0.2">
      <c r="A43" s="31"/>
      <c r="B43" s="37"/>
      <c r="C43" s="37"/>
      <c r="D43" s="37"/>
      <c r="E43" s="31"/>
      <c r="F43" s="31"/>
    </row>
    <row r="44" spans="1:6" x14ac:dyDescent="0.2">
      <c r="B44" s="119" t="s">
        <v>492</v>
      </c>
      <c r="C44" s="34"/>
      <c r="D44" s="34"/>
    </row>
    <row r="45" spans="1:6" x14ac:dyDescent="0.2">
      <c r="C45" s="34"/>
      <c r="D45" s="34"/>
    </row>
    <row r="46" spans="1:6" x14ac:dyDescent="0.2">
      <c r="B46" s="35" t="s">
        <v>5</v>
      </c>
      <c r="C46" s="34"/>
      <c r="D46" s="34"/>
    </row>
    <row r="47" spans="1:6" x14ac:dyDescent="0.2">
      <c r="B47" s="35" t="s">
        <v>441</v>
      </c>
      <c r="C47" s="34"/>
      <c r="D47" s="34"/>
    </row>
    <row r="48" spans="1:6" x14ac:dyDescent="0.2">
      <c r="B48" s="35" t="s">
        <v>4</v>
      </c>
      <c r="C48" s="34"/>
      <c r="D48" s="34"/>
    </row>
    <row r="50" spans="2:2" x14ac:dyDescent="0.2">
      <c r="B50" s="35" t="s">
        <v>482</v>
      </c>
    </row>
    <row r="51" spans="2:2" x14ac:dyDescent="0.2">
      <c r="B51" s="35" t="s">
        <v>467</v>
      </c>
    </row>
  </sheetData>
  <mergeCells count="5">
    <mergeCell ref="B2:D2"/>
    <mergeCell ref="B11:D11"/>
    <mergeCell ref="B4:D4"/>
    <mergeCell ref="B6:D6"/>
    <mergeCell ref="B9:D9"/>
  </mergeCells>
  <hyperlinks>
    <hyperlink ref="B9" location="'Data Dictionary'!A1" display="To select indicators, use the Data Dictionary sheet." xr:uid="{90C6A5D3-6796-4149-B380-6A440F056775}"/>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E3D09-EE09-0A42-AEF7-E9CD3084148E}">
  <dimension ref="A1:V223"/>
  <sheetViews>
    <sheetView zoomScale="75" zoomScaleNormal="25" workbookViewId="0">
      <selection activeCell="I24" sqref="I24"/>
    </sheetView>
  </sheetViews>
  <sheetFormatPr baseColWidth="10" defaultRowHeight="16" x14ac:dyDescent="0.2"/>
  <cols>
    <col min="1" max="1" width="5" style="34" bestFit="1" customWidth="1"/>
    <col min="2" max="2" width="31.28515625" style="150" bestFit="1" customWidth="1"/>
    <col min="3" max="3" width="6.5703125" style="150" bestFit="1" customWidth="1"/>
    <col min="4" max="4" width="13" style="113" customWidth="1"/>
    <col min="5" max="5" width="5.28515625" style="113" hidden="1" customWidth="1"/>
    <col min="6" max="6" width="26.5703125" style="113" hidden="1" customWidth="1"/>
    <col min="7" max="7" width="11.42578125" style="113" bestFit="1" customWidth="1"/>
    <col min="8" max="8" width="13.28515625" style="113" bestFit="1" customWidth="1"/>
    <col min="9" max="9" width="13.140625" style="113" bestFit="1" customWidth="1"/>
    <col min="10" max="10" width="19.5703125" style="113" bestFit="1" customWidth="1"/>
    <col min="11" max="12" width="13.42578125" style="113" bestFit="1" customWidth="1"/>
    <col min="13" max="13" width="12.85546875" style="113" bestFit="1" customWidth="1"/>
    <col min="14" max="14" width="24.140625" style="113" bestFit="1" customWidth="1"/>
    <col min="15" max="15" width="19" style="113" bestFit="1" customWidth="1"/>
    <col min="16" max="16" width="17.42578125" style="113" bestFit="1" customWidth="1"/>
    <col min="17" max="17" width="13.5703125" style="113" bestFit="1" customWidth="1"/>
    <col min="18" max="18" width="12.85546875" style="113" bestFit="1" customWidth="1"/>
    <col min="19" max="19" width="16.28515625" style="113" bestFit="1" customWidth="1"/>
    <col min="20" max="20" width="16.140625" style="113" bestFit="1" customWidth="1"/>
    <col min="21" max="21" width="15.42578125" style="113" bestFit="1" customWidth="1"/>
    <col min="22" max="22" width="14.42578125" style="113" bestFit="1" customWidth="1"/>
    <col min="23" max="23" width="44.7109375" style="34" bestFit="1" customWidth="1"/>
    <col min="24" max="16384" width="10.7109375" style="34"/>
  </cols>
  <sheetData>
    <row r="1" spans="1:22" x14ac:dyDescent="0.2">
      <c r="V1" s="34"/>
    </row>
    <row r="2" spans="1:22" ht="16" customHeight="1" x14ac:dyDescent="0.2">
      <c r="A2" s="93"/>
      <c r="B2" s="95" t="s">
        <v>442</v>
      </c>
      <c r="C2" s="88"/>
      <c r="D2" s="109"/>
      <c r="E2" s="109"/>
      <c r="F2" s="109"/>
      <c r="G2" s="109"/>
      <c r="H2" s="109"/>
      <c r="I2" s="297" t="s">
        <v>456</v>
      </c>
      <c r="J2" s="298"/>
      <c r="K2" s="298"/>
      <c r="L2" s="298"/>
      <c r="M2" s="298"/>
      <c r="N2" s="298"/>
      <c r="O2" s="297" t="s">
        <v>364</v>
      </c>
      <c r="P2" s="298"/>
      <c r="Q2" s="298"/>
      <c r="R2" s="298"/>
      <c r="S2" s="298"/>
      <c r="T2" s="298"/>
      <c r="U2" s="298"/>
      <c r="V2" s="34"/>
    </row>
    <row r="3" spans="1:22" x14ac:dyDescent="0.2">
      <c r="A3" s="93"/>
      <c r="B3" s="8"/>
      <c r="C3" s="88"/>
      <c r="D3" s="109"/>
      <c r="E3" s="109"/>
      <c r="F3" s="109"/>
      <c r="G3" s="109"/>
      <c r="H3" s="109"/>
      <c r="I3" s="109"/>
      <c r="J3" s="110"/>
      <c r="K3" s="110"/>
      <c r="L3" s="110"/>
      <c r="M3" s="110"/>
      <c r="N3" s="111"/>
      <c r="O3" s="112"/>
      <c r="P3" s="112"/>
      <c r="Q3" s="112"/>
      <c r="R3" s="112"/>
      <c r="S3" s="112"/>
      <c r="T3" s="112"/>
      <c r="V3" s="34"/>
    </row>
    <row r="4" spans="1:22" ht="29" x14ac:dyDescent="0.2">
      <c r="A4" s="101"/>
      <c r="B4" s="207" t="s">
        <v>1</v>
      </c>
      <c r="C4" s="183" t="s">
        <v>2</v>
      </c>
      <c r="D4" s="208" t="s">
        <v>4</v>
      </c>
      <c r="E4" s="208"/>
      <c r="F4" s="208"/>
      <c r="G4" s="208" t="s">
        <v>443</v>
      </c>
      <c r="H4" s="208" t="s">
        <v>444</v>
      </c>
      <c r="I4" s="208" t="s">
        <v>371</v>
      </c>
      <c r="J4" s="208" t="s">
        <v>372</v>
      </c>
      <c r="K4" s="208" t="s">
        <v>373</v>
      </c>
      <c r="L4" s="208" t="s">
        <v>390</v>
      </c>
      <c r="M4" s="208" t="s">
        <v>375</v>
      </c>
      <c r="N4" s="208" t="s">
        <v>379</v>
      </c>
      <c r="O4" s="208" t="s">
        <v>371</v>
      </c>
      <c r="P4" s="208" t="s">
        <v>372</v>
      </c>
      <c r="Q4" s="208" t="s">
        <v>373</v>
      </c>
      <c r="R4" s="208" t="s">
        <v>390</v>
      </c>
      <c r="S4" s="208"/>
      <c r="T4" s="208" t="s">
        <v>375</v>
      </c>
      <c r="U4" s="208" t="s">
        <v>379</v>
      </c>
      <c r="V4" s="34"/>
    </row>
    <row r="5" spans="1:22" ht="43" x14ac:dyDescent="0.2">
      <c r="A5" s="102"/>
      <c r="B5" s="188"/>
      <c r="C5" s="188"/>
      <c r="D5" s="209"/>
      <c r="E5" s="210" t="s">
        <v>2</v>
      </c>
      <c r="F5" s="211" t="s">
        <v>1</v>
      </c>
      <c r="G5" s="212" t="s">
        <v>521</v>
      </c>
      <c r="H5" s="212" t="s">
        <v>522</v>
      </c>
      <c r="I5" s="212" t="s">
        <v>509</v>
      </c>
      <c r="J5" s="213" t="s">
        <v>510</v>
      </c>
      <c r="K5" s="213" t="s">
        <v>511</v>
      </c>
      <c r="L5" s="213" t="s">
        <v>512</v>
      </c>
      <c r="M5" s="213" t="s">
        <v>513</v>
      </c>
      <c r="N5" s="213" t="s">
        <v>514</v>
      </c>
      <c r="O5" s="213" t="s">
        <v>515</v>
      </c>
      <c r="P5" s="213" t="s">
        <v>516</v>
      </c>
      <c r="Q5" s="213" t="s">
        <v>517</v>
      </c>
      <c r="R5" s="213" t="s">
        <v>518</v>
      </c>
      <c r="S5" s="213" t="s">
        <v>519</v>
      </c>
      <c r="T5" s="213" t="s">
        <v>520</v>
      </c>
      <c r="U5" s="34"/>
      <c r="V5" s="34"/>
    </row>
    <row r="6" spans="1:22" x14ac:dyDescent="0.2">
      <c r="A6" s="81">
        <v>1</v>
      </c>
      <c r="B6" s="84" t="str">
        <f>F6</f>
        <v>Aruba</v>
      </c>
      <c r="C6" s="84" t="str">
        <f>E6</f>
        <v>ABW</v>
      </c>
      <c r="D6" s="214">
        <f>AVERAGE(G6:H6)</f>
        <v>0.74583333333333302</v>
      </c>
      <c r="E6" s="81" t="s">
        <v>694</v>
      </c>
      <c r="F6" s="84" t="s">
        <v>723</v>
      </c>
      <c r="G6" s="216">
        <v>0.83333333333333304</v>
      </c>
      <c r="H6" s="214">
        <v>0.65833333333333299</v>
      </c>
      <c r="I6" s="214">
        <v>1</v>
      </c>
      <c r="J6" s="214">
        <v>0.5</v>
      </c>
      <c r="K6" s="214">
        <v>1</v>
      </c>
      <c r="L6" s="214">
        <v>1</v>
      </c>
      <c r="M6" s="214">
        <v>0.5</v>
      </c>
      <c r="N6" s="214">
        <v>0.5</v>
      </c>
      <c r="O6" s="214">
        <v>1</v>
      </c>
      <c r="P6" s="214">
        <v>0.75</v>
      </c>
      <c r="Q6" s="214">
        <v>1</v>
      </c>
      <c r="R6" s="214">
        <v>0.6</v>
      </c>
      <c r="S6" s="214">
        <v>0.5</v>
      </c>
      <c r="T6" s="215">
        <v>0.6</v>
      </c>
      <c r="U6" s="34"/>
      <c r="V6" s="34"/>
    </row>
    <row r="7" spans="1:22" x14ac:dyDescent="0.2">
      <c r="A7" s="81">
        <v>2</v>
      </c>
      <c r="B7" s="84" t="str">
        <f t="shared" ref="B7:B70" si="0">F7</f>
        <v>Afghanistan</v>
      </c>
      <c r="C7" s="84" t="str">
        <f t="shared" ref="C7:C70" si="1">E7</f>
        <v>AFG</v>
      </c>
      <c r="D7" s="214">
        <f t="shared" ref="D7:D70" si="2">AVERAGE(G7:H7)</f>
        <v>0.3111111111111115</v>
      </c>
      <c r="E7" s="81" t="s">
        <v>7</v>
      </c>
      <c r="F7" s="84" t="s">
        <v>6</v>
      </c>
      <c r="G7" s="216">
        <v>0.16666666666666699</v>
      </c>
      <c r="H7" s="214">
        <v>0.45555555555555599</v>
      </c>
      <c r="I7" s="214">
        <v>0</v>
      </c>
      <c r="J7" s="214">
        <v>0.5</v>
      </c>
      <c r="K7" s="214">
        <v>0.5</v>
      </c>
      <c r="L7" s="214">
        <v>0.33333333333333298</v>
      </c>
      <c r="M7" s="214">
        <v>0.5</v>
      </c>
      <c r="N7" s="214">
        <v>0.5</v>
      </c>
      <c r="O7" s="214">
        <v>0</v>
      </c>
      <c r="P7" s="214">
        <v>1</v>
      </c>
      <c r="Q7" s="214">
        <v>0</v>
      </c>
      <c r="R7" s="214">
        <v>0.2</v>
      </c>
      <c r="S7" s="214">
        <v>0</v>
      </c>
      <c r="T7" s="215">
        <v>0.2</v>
      </c>
      <c r="U7" s="34"/>
      <c r="V7" s="34"/>
    </row>
    <row r="8" spans="1:22" x14ac:dyDescent="0.2">
      <c r="A8" s="81">
        <v>3</v>
      </c>
      <c r="B8" s="84" t="str">
        <f t="shared" si="0"/>
        <v>Angola</v>
      </c>
      <c r="C8" s="84" t="str">
        <f t="shared" si="1"/>
        <v>AGO</v>
      </c>
      <c r="D8" s="214">
        <f t="shared" si="2"/>
        <v>0.21666666666666651</v>
      </c>
      <c r="E8" s="81" t="s">
        <v>9</v>
      </c>
      <c r="F8" s="84" t="s">
        <v>8</v>
      </c>
      <c r="G8" s="216">
        <v>0</v>
      </c>
      <c r="H8" s="214">
        <v>0.43333333333333302</v>
      </c>
      <c r="I8" s="214">
        <v>0</v>
      </c>
      <c r="J8" s="214">
        <v>0.5</v>
      </c>
      <c r="K8" s="214">
        <v>0</v>
      </c>
      <c r="L8" s="214">
        <v>1</v>
      </c>
      <c r="M8" s="214">
        <v>0</v>
      </c>
      <c r="N8" s="214">
        <v>0</v>
      </c>
      <c r="O8" s="214">
        <v>0</v>
      </c>
      <c r="P8" s="214">
        <v>0.5</v>
      </c>
      <c r="Q8" s="214">
        <v>0</v>
      </c>
      <c r="R8" s="214">
        <v>0.4</v>
      </c>
      <c r="S8" s="214">
        <v>0</v>
      </c>
      <c r="T8" s="215">
        <v>0.2</v>
      </c>
      <c r="U8" s="34"/>
      <c r="V8" s="34"/>
    </row>
    <row r="9" spans="1:22" x14ac:dyDescent="0.2">
      <c r="A9" s="81">
        <v>4</v>
      </c>
      <c r="B9" s="84" t="str">
        <f t="shared" si="0"/>
        <v>Albania</v>
      </c>
      <c r="C9" s="84" t="str">
        <f t="shared" si="1"/>
        <v>ALB</v>
      </c>
      <c r="D9" s="214">
        <f t="shared" si="2"/>
        <v>0.37916666666666698</v>
      </c>
      <c r="E9" s="81" t="s">
        <v>11</v>
      </c>
      <c r="F9" s="84" t="s">
        <v>10</v>
      </c>
      <c r="G9" s="216">
        <v>0.16666666666666699</v>
      </c>
      <c r="H9" s="214">
        <v>0.59166666666666701</v>
      </c>
      <c r="I9" s="214">
        <v>0</v>
      </c>
      <c r="J9" s="214">
        <v>0.5</v>
      </c>
      <c r="K9" s="214">
        <v>0.5</v>
      </c>
      <c r="L9" s="214">
        <v>1</v>
      </c>
      <c r="M9" s="214">
        <v>0.5</v>
      </c>
      <c r="N9" s="214">
        <v>0.5</v>
      </c>
      <c r="O9" s="214">
        <v>0</v>
      </c>
      <c r="P9" s="214">
        <v>0.75</v>
      </c>
      <c r="Q9" s="214">
        <v>0</v>
      </c>
      <c r="R9" s="214">
        <v>0.4</v>
      </c>
      <c r="S9" s="214">
        <v>0</v>
      </c>
      <c r="T9" s="215">
        <v>0.4</v>
      </c>
      <c r="U9" s="34"/>
      <c r="V9" s="34"/>
    </row>
    <row r="10" spans="1:22" x14ac:dyDescent="0.2">
      <c r="A10" s="81">
        <v>5</v>
      </c>
      <c r="B10" s="84" t="str">
        <f t="shared" si="0"/>
        <v>Andorra</v>
      </c>
      <c r="C10" s="84" t="str">
        <f t="shared" si="1"/>
        <v>AND</v>
      </c>
      <c r="D10" s="214">
        <f t="shared" si="2"/>
        <v>0.76249999999999996</v>
      </c>
      <c r="E10" s="81" t="s">
        <v>695</v>
      </c>
      <c r="F10" s="84" t="s">
        <v>724</v>
      </c>
      <c r="G10" s="216">
        <v>0.75</v>
      </c>
      <c r="H10" s="214">
        <v>0.77500000000000002</v>
      </c>
      <c r="I10" s="214">
        <v>0</v>
      </c>
      <c r="J10" s="214">
        <v>0.5</v>
      </c>
      <c r="K10" s="214">
        <v>1</v>
      </c>
      <c r="L10" s="214">
        <v>1</v>
      </c>
      <c r="M10" s="214">
        <v>1</v>
      </c>
      <c r="N10" s="214">
        <v>1</v>
      </c>
      <c r="O10" s="214">
        <v>1</v>
      </c>
      <c r="P10" s="214">
        <v>0.75</v>
      </c>
      <c r="Q10" s="214">
        <v>1</v>
      </c>
      <c r="R10" s="214">
        <v>0.6</v>
      </c>
      <c r="S10" s="214">
        <v>0.5</v>
      </c>
      <c r="T10" s="215">
        <v>0.8</v>
      </c>
      <c r="U10" s="34"/>
      <c r="V10" s="34"/>
    </row>
    <row r="11" spans="1:22" x14ac:dyDescent="0.2">
      <c r="A11" s="81">
        <v>6</v>
      </c>
      <c r="B11" s="84" t="str">
        <f t="shared" si="0"/>
        <v>United Arab Emirates</v>
      </c>
      <c r="C11" s="84" t="str">
        <f t="shared" si="1"/>
        <v>ARE</v>
      </c>
      <c r="D11" s="214">
        <f t="shared" si="2"/>
        <v>0.37500000000000011</v>
      </c>
      <c r="E11" s="81" t="s">
        <v>13</v>
      </c>
      <c r="F11" s="84" t="s">
        <v>12</v>
      </c>
      <c r="G11" s="216">
        <v>8.3333333333333301E-2</v>
      </c>
      <c r="H11" s="214">
        <v>0.66666666666666696</v>
      </c>
      <c r="I11" s="214">
        <v>0</v>
      </c>
      <c r="J11" s="214">
        <v>0.5</v>
      </c>
      <c r="K11" s="214">
        <v>0</v>
      </c>
      <c r="L11" s="214">
        <v>1</v>
      </c>
      <c r="M11" s="214">
        <v>0.5</v>
      </c>
      <c r="N11" s="214">
        <v>0.5</v>
      </c>
      <c r="O11" s="214">
        <v>0</v>
      </c>
      <c r="P11" s="214">
        <v>1</v>
      </c>
      <c r="Q11" s="214">
        <v>0</v>
      </c>
      <c r="R11" s="214">
        <v>0.4</v>
      </c>
      <c r="S11" s="214">
        <v>0</v>
      </c>
      <c r="T11" s="215">
        <v>0.6</v>
      </c>
      <c r="U11" s="34"/>
      <c r="V11" s="34"/>
    </row>
    <row r="12" spans="1:22" x14ac:dyDescent="0.2">
      <c r="A12" s="81">
        <v>7</v>
      </c>
      <c r="B12" s="84" t="str">
        <f t="shared" si="0"/>
        <v>Argentina</v>
      </c>
      <c r="C12" s="84" t="str">
        <f t="shared" si="1"/>
        <v>ARG</v>
      </c>
      <c r="D12" s="214">
        <f t="shared" si="2"/>
        <v>0.1958333333333335</v>
      </c>
      <c r="E12" s="81" t="s">
        <v>15</v>
      </c>
      <c r="F12" s="84" t="s">
        <v>14</v>
      </c>
      <c r="G12" s="216">
        <v>0</v>
      </c>
      <c r="H12" s="214">
        <v>0.391666666666667</v>
      </c>
      <c r="I12" s="214">
        <v>0</v>
      </c>
      <c r="J12" s="214">
        <v>0.5</v>
      </c>
      <c r="K12" s="214">
        <v>0</v>
      </c>
      <c r="L12" s="214">
        <v>1</v>
      </c>
      <c r="M12" s="214">
        <v>0</v>
      </c>
      <c r="N12" s="214">
        <v>0</v>
      </c>
      <c r="O12" s="214">
        <v>0</v>
      </c>
      <c r="P12" s="214">
        <v>0.25</v>
      </c>
      <c r="Q12" s="214">
        <v>0</v>
      </c>
      <c r="R12" s="214">
        <v>0.2</v>
      </c>
      <c r="S12" s="214">
        <v>0</v>
      </c>
      <c r="T12" s="215">
        <v>0.4</v>
      </c>
      <c r="U12" s="34"/>
      <c r="V12" s="34"/>
    </row>
    <row r="13" spans="1:22" x14ac:dyDescent="0.2">
      <c r="A13" s="81">
        <v>8</v>
      </c>
      <c r="B13" s="84" t="str">
        <f t="shared" si="0"/>
        <v>Armenia</v>
      </c>
      <c r="C13" s="84" t="str">
        <f t="shared" si="1"/>
        <v>ARM</v>
      </c>
      <c r="D13" s="214">
        <f t="shared" si="2"/>
        <v>0.34166666666666701</v>
      </c>
      <c r="E13" s="81" t="s">
        <v>17</v>
      </c>
      <c r="F13" s="84" t="s">
        <v>16</v>
      </c>
      <c r="G13" s="216">
        <v>0.16666666666666699</v>
      </c>
      <c r="H13" s="214">
        <v>0.51666666666666705</v>
      </c>
      <c r="I13" s="214">
        <v>0</v>
      </c>
      <c r="J13" s="214">
        <v>0.5</v>
      </c>
      <c r="K13" s="214">
        <v>0.5</v>
      </c>
      <c r="L13" s="214">
        <v>1</v>
      </c>
      <c r="M13" s="214">
        <v>0.5</v>
      </c>
      <c r="N13" s="214">
        <v>0.5</v>
      </c>
      <c r="O13" s="214">
        <v>0</v>
      </c>
      <c r="P13" s="214">
        <v>0.5</v>
      </c>
      <c r="Q13" s="214">
        <v>0</v>
      </c>
      <c r="R13" s="214">
        <v>0.4</v>
      </c>
      <c r="S13" s="214">
        <v>0</v>
      </c>
      <c r="T13" s="215">
        <v>0.2</v>
      </c>
      <c r="U13" s="34"/>
      <c r="V13" s="34"/>
    </row>
    <row r="14" spans="1:22" x14ac:dyDescent="0.2">
      <c r="A14" s="81">
        <v>9</v>
      </c>
      <c r="B14" s="84" t="str">
        <f t="shared" si="0"/>
        <v>American Samoa</v>
      </c>
      <c r="C14" s="84" t="str">
        <f t="shared" si="1"/>
        <v>ASM</v>
      </c>
      <c r="D14" s="214">
        <f t="shared" si="2"/>
        <v>0.86666666666666692</v>
      </c>
      <c r="E14" s="81" t="s">
        <v>696</v>
      </c>
      <c r="F14" s="84" t="s">
        <v>725</v>
      </c>
      <c r="G14" s="216">
        <v>0.91666666666666696</v>
      </c>
      <c r="H14" s="214">
        <v>0.81666666666666698</v>
      </c>
      <c r="I14" s="214">
        <v>1</v>
      </c>
      <c r="J14" s="214">
        <v>0.5</v>
      </c>
      <c r="K14" s="214">
        <v>1</v>
      </c>
      <c r="L14" s="214">
        <v>1</v>
      </c>
      <c r="M14" s="214">
        <v>1</v>
      </c>
      <c r="N14" s="214">
        <v>1</v>
      </c>
      <c r="O14" s="214">
        <v>1</v>
      </c>
      <c r="P14" s="214">
        <v>1</v>
      </c>
      <c r="Q14" s="214">
        <v>1</v>
      </c>
      <c r="R14" s="214">
        <v>0.6</v>
      </c>
      <c r="S14" s="214">
        <v>0.5</v>
      </c>
      <c r="T14" s="215">
        <v>0.8</v>
      </c>
      <c r="U14" s="34"/>
      <c r="V14" s="34"/>
    </row>
    <row r="15" spans="1:22" x14ac:dyDescent="0.2">
      <c r="A15" s="81">
        <v>10</v>
      </c>
      <c r="B15" s="84" t="str">
        <f t="shared" si="0"/>
        <v>Antigua and Barbuda</v>
      </c>
      <c r="C15" s="84" t="str">
        <f t="shared" si="1"/>
        <v>ATG</v>
      </c>
      <c r="D15" s="214">
        <f t="shared" si="2"/>
        <v>0.52500000000000002</v>
      </c>
      <c r="E15" s="81" t="s">
        <v>19</v>
      </c>
      <c r="F15" s="84" t="s">
        <v>18</v>
      </c>
      <c r="G15" s="216">
        <v>0.33333333333333298</v>
      </c>
      <c r="H15" s="214">
        <v>0.71666666666666701</v>
      </c>
      <c r="I15" s="214">
        <v>0</v>
      </c>
      <c r="J15" s="214">
        <v>0.5</v>
      </c>
      <c r="K15" s="214">
        <v>1</v>
      </c>
      <c r="L15" s="214">
        <v>1</v>
      </c>
      <c r="M15" s="214">
        <v>1</v>
      </c>
      <c r="N15" s="214">
        <v>1</v>
      </c>
      <c r="O15" s="214">
        <v>0</v>
      </c>
      <c r="P15" s="214">
        <v>1</v>
      </c>
      <c r="Q15" s="214">
        <v>0</v>
      </c>
      <c r="R15" s="214">
        <v>0.2</v>
      </c>
      <c r="S15" s="214">
        <v>0</v>
      </c>
      <c r="T15" s="215">
        <v>0.6</v>
      </c>
      <c r="U15" s="34"/>
      <c r="V15" s="34"/>
    </row>
    <row r="16" spans="1:22" x14ac:dyDescent="0.2">
      <c r="A16" s="81">
        <v>11</v>
      </c>
      <c r="B16" s="84" t="str">
        <f t="shared" si="0"/>
        <v>Australia</v>
      </c>
      <c r="C16" s="84" t="str">
        <f t="shared" si="1"/>
        <v>AUS</v>
      </c>
      <c r="D16" s="214">
        <f t="shared" si="2"/>
        <v>0.33750000000000013</v>
      </c>
      <c r="E16" s="81" t="s">
        <v>21</v>
      </c>
      <c r="F16" s="84" t="s">
        <v>20</v>
      </c>
      <c r="G16" s="216">
        <v>8.3333333333333301E-2</v>
      </c>
      <c r="H16" s="214">
        <v>0.59166666666666701</v>
      </c>
      <c r="I16" s="214">
        <v>0</v>
      </c>
      <c r="J16" s="214">
        <v>0.5</v>
      </c>
      <c r="K16" s="214">
        <v>0</v>
      </c>
      <c r="L16" s="214">
        <v>1</v>
      </c>
      <c r="M16" s="214">
        <v>0.5</v>
      </c>
      <c r="N16" s="214">
        <v>0.5</v>
      </c>
      <c r="O16" s="214">
        <v>0</v>
      </c>
      <c r="P16" s="214">
        <v>0.75</v>
      </c>
      <c r="Q16" s="214">
        <v>0</v>
      </c>
      <c r="R16" s="214">
        <v>0.4</v>
      </c>
      <c r="S16" s="214">
        <v>0</v>
      </c>
      <c r="T16" s="215">
        <v>0.4</v>
      </c>
      <c r="U16" s="34"/>
      <c r="V16" s="34"/>
    </row>
    <row r="17" spans="1:22" x14ac:dyDescent="0.2">
      <c r="A17" s="81">
        <v>12</v>
      </c>
      <c r="B17" s="84" t="str">
        <f t="shared" si="0"/>
        <v>Austria</v>
      </c>
      <c r="C17" s="84" t="str">
        <f t="shared" si="1"/>
        <v>AUT</v>
      </c>
      <c r="D17" s="214">
        <f t="shared" si="2"/>
        <v>0.35416666666666663</v>
      </c>
      <c r="E17" s="81" t="s">
        <v>23</v>
      </c>
      <c r="F17" s="84" t="s">
        <v>22</v>
      </c>
      <c r="G17" s="216">
        <v>8.3333333333333301E-2</v>
      </c>
      <c r="H17" s="214">
        <v>0.625</v>
      </c>
      <c r="I17" s="214">
        <v>0</v>
      </c>
      <c r="J17" s="214">
        <v>0.5</v>
      </c>
      <c r="K17" s="214">
        <v>0</v>
      </c>
      <c r="L17" s="214">
        <v>1</v>
      </c>
      <c r="M17" s="214">
        <v>0.5</v>
      </c>
      <c r="N17" s="214">
        <v>0.5</v>
      </c>
      <c r="O17" s="214">
        <v>0</v>
      </c>
      <c r="P17" s="214">
        <v>0.75</v>
      </c>
      <c r="Q17" s="214">
        <v>0</v>
      </c>
      <c r="R17" s="214">
        <v>0.4</v>
      </c>
      <c r="S17" s="214">
        <v>0</v>
      </c>
      <c r="T17" s="215">
        <v>0.6</v>
      </c>
      <c r="U17" s="34"/>
      <c r="V17" s="34"/>
    </row>
    <row r="18" spans="1:22" x14ac:dyDescent="0.2">
      <c r="A18" s="81">
        <v>13</v>
      </c>
      <c r="B18" s="84" t="str">
        <f t="shared" si="0"/>
        <v>Azerbaijan</v>
      </c>
      <c r="C18" s="84" t="str">
        <f t="shared" si="1"/>
        <v>AZE</v>
      </c>
      <c r="D18" s="214">
        <f t="shared" si="2"/>
        <v>0.31666666666666665</v>
      </c>
      <c r="E18" s="81" t="s">
        <v>25</v>
      </c>
      <c r="F18" s="84" t="s">
        <v>24</v>
      </c>
      <c r="G18" s="216">
        <v>8.3333333333333301E-2</v>
      </c>
      <c r="H18" s="214">
        <v>0.55000000000000004</v>
      </c>
      <c r="I18" s="214">
        <v>0</v>
      </c>
      <c r="J18" s="214">
        <v>0.5</v>
      </c>
      <c r="K18" s="214">
        <v>0</v>
      </c>
      <c r="L18" s="214">
        <v>1</v>
      </c>
      <c r="M18" s="214">
        <v>0.5</v>
      </c>
      <c r="N18" s="214">
        <v>0.5</v>
      </c>
      <c r="O18" s="214">
        <v>0</v>
      </c>
      <c r="P18" s="214">
        <v>0.5</v>
      </c>
      <c r="Q18" s="214">
        <v>0</v>
      </c>
      <c r="R18" s="214">
        <v>0.4</v>
      </c>
      <c r="S18" s="214">
        <v>0</v>
      </c>
      <c r="T18" s="215">
        <v>0.4</v>
      </c>
      <c r="U18" s="34"/>
      <c r="V18" s="34"/>
    </row>
    <row r="19" spans="1:22" x14ac:dyDescent="0.2">
      <c r="A19" s="81">
        <v>14</v>
      </c>
      <c r="B19" s="84" t="str">
        <f t="shared" si="0"/>
        <v>Burundi</v>
      </c>
      <c r="C19" s="84" t="str">
        <f t="shared" si="1"/>
        <v>BDI</v>
      </c>
      <c r="D19" s="214">
        <f t="shared" si="2"/>
        <v>0.140277777777778</v>
      </c>
      <c r="E19" s="81" t="s">
        <v>27</v>
      </c>
      <c r="F19" s="84" t="s">
        <v>26</v>
      </c>
      <c r="G19" s="216">
        <v>0</v>
      </c>
      <c r="H19" s="214">
        <v>0.280555555555556</v>
      </c>
      <c r="I19" s="214">
        <v>0</v>
      </c>
      <c r="J19" s="214">
        <v>0</v>
      </c>
      <c r="K19" s="214">
        <v>0</v>
      </c>
      <c r="L19" s="214">
        <v>0.33333333333333298</v>
      </c>
      <c r="M19" s="214">
        <v>0</v>
      </c>
      <c r="N19" s="214">
        <v>0</v>
      </c>
      <c r="O19" s="214">
        <v>0</v>
      </c>
      <c r="P19" s="214">
        <v>0.75</v>
      </c>
      <c r="Q19" s="214">
        <v>0</v>
      </c>
      <c r="R19" s="214">
        <v>0.4</v>
      </c>
      <c r="S19" s="214">
        <v>0</v>
      </c>
      <c r="T19" s="215">
        <v>0.2</v>
      </c>
      <c r="U19" s="34"/>
      <c r="V19" s="34"/>
    </row>
    <row r="20" spans="1:22" x14ac:dyDescent="0.2">
      <c r="A20" s="81">
        <v>15</v>
      </c>
      <c r="B20" s="84" t="str">
        <f t="shared" si="0"/>
        <v>Belgium</v>
      </c>
      <c r="C20" s="84" t="str">
        <f t="shared" si="1"/>
        <v>BEL</v>
      </c>
      <c r="D20" s="214">
        <f t="shared" si="2"/>
        <v>0.33750000000000013</v>
      </c>
      <c r="E20" s="81" t="s">
        <v>29</v>
      </c>
      <c r="F20" s="84" t="s">
        <v>28</v>
      </c>
      <c r="G20" s="216">
        <v>8.3333333333333301E-2</v>
      </c>
      <c r="H20" s="214">
        <v>0.59166666666666701</v>
      </c>
      <c r="I20" s="214">
        <v>0</v>
      </c>
      <c r="J20" s="214">
        <v>0.5</v>
      </c>
      <c r="K20" s="214">
        <v>0</v>
      </c>
      <c r="L20" s="214">
        <v>1</v>
      </c>
      <c r="M20" s="214">
        <v>0.5</v>
      </c>
      <c r="N20" s="214">
        <v>0.5</v>
      </c>
      <c r="O20" s="214">
        <v>0</v>
      </c>
      <c r="P20" s="214">
        <v>0.75</v>
      </c>
      <c r="Q20" s="214">
        <v>0</v>
      </c>
      <c r="R20" s="214">
        <v>0.4</v>
      </c>
      <c r="S20" s="214">
        <v>0</v>
      </c>
      <c r="T20" s="215">
        <v>0.4</v>
      </c>
      <c r="U20" s="34"/>
      <c r="V20" s="34"/>
    </row>
    <row r="21" spans="1:22" x14ac:dyDescent="0.2">
      <c r="A21" s="81">
        <v>16</v>
      </c>
      <c r="B21" s="84" t="str">
        <f t="shared" si="0"/>
        <v>Benin</v>
      </c>
      <c r="C21" s="84" t="str">
        <f t="shared" si="1"/>
        <v>BEN</v>
      </c>
      <c r="D21" s="214">
        <f t="shared" si="2"/>
        <v>0.32083333333333314</v>
      </c>
      <c r="E21" s="81" t="s">
        <v>31</v>
      </c>
      <c r="F21" s="84" t="s">
        <v>30</v>
      </c>
      <c r="G21" s="216">
        <v>8.3333333333333301E-2</v>
      </c>
      <c r="H21" s="214">
        <v>0.55833333333333302</v>
      </c>
      <c r="I21" s="214">
        <v>0</v>
      </c>
      <c r="J21" s="214">
        <v>0.5</v>
      </c>
      <c r="K21" s="214">
        <v>0</v>
      </c>
      <c r="L21" s="214">
        <v>1</v>
      </c>
      <c r="M21" s="214">
        <v>0.5</v>
      </c>
      <c r="N21" s="214">
        <v>0.5</v>
      </c>
      <c r="O21" s="214">
        <v>0</v>
      </c>
      <c r="P21" s="214">
        <v>0.75</v>
      </c>
      <c r="Q21" s="214">
        <v>0</v>
      </c>
      <c r="R21" s="214">
        <v>0.4</v>
      </c>
      <c r="S21" s="214">
        <v>0</v>
      </c>
      <c r="T21" s="215">
        <v>0.2</v>
      </c>
      <c r="U21" s="34"/>
      <c r="V21" s="34"/>
    </row>
    <row r="22" spans="1:22" x14ac:dyDescent="0.2">
      <c r="A22" s="81">
        <v>17</v>
      </c>
      <c r="B22" s="84" t="str">
        <f t="shared" si="0"/>
        <v>Burkina Faso</v>
      </c>
      <c r="C22" s="84" t="str">
        <f t="shared" si="1"/>
        <v>BFA</v>
      </c>
      <c r="D22" s="214">
        <f t="shared" si="2"/>
        <v>0.23750000000000016</v>
      </c>
      <c r="E22" s="81" t="s">
        <v>33</v>
      </c>
      <c r="F22" s="84" t="s">
        <v>32</v>
      </c>
      <c r="G22" s="216">
        <v>8.3333333333333301E-2</v>
      </c>
      <c r="H22" s="214">
        <v>0.391666666666667</v>
      </c>
      <c r="I22" s="214">
        <v>0</v>
      </c>
      <c r="J22" s="214">
        <v>0.5</v>
      </c>
      <c r="K22" s="214">
        <v>0</v>
      </c>
      <c r="L22" s="214">
        <v>0</v>
      </c>
      <c r="M22" s="214">
        <v>0.5</v>
      </c>
      <c r="N22" s="214">
        <v>0.5</v>
      </c>
      <c r="O22" s="214">
        <v>0</v>
      </c>
      <c r="P22" s="214">
        <v>0.75</v>
      </c>
      <c r="Q22" s="214">
        <v>0</v>
      </c>
      <c r="R22" s="214">
        <v>0.4</v>
      </c>
      <c r="S22" s="214">
        <v>0</v>
      </c>
      <c r="T22" s="215">
        <v>0.2</v>
      </c>
      <c r="U22" s="34"/>
      <c r="V22" s="34"/>
    </row>
    <row r="23" spans="1:22" x14ac:dyDescent="0.2">
      <c r="A23" s="81">
        <v>18</v>
      </c>
      <c r="B23" s="84" t="str">
        <f t="shared" si="0"/>
        <v>Bangladesh</v>
      </c>
      <c r="C23" s="84" t="str">
        <f t="shared" si="1"/>
        <v>BGD</v>
      </c>
      <c r="D23" s="214">
        <f t="shared" si="2"/>
        <v>0.21666666666666651</v>
      </c>
      <c r="E23" s="81" t="s">
        <v>35</v>
      </c>
      <c r="F23" s="84" t="s">
        <v>34</v>
      </c>
      <c r="G23" s="216">
        <v>0</v>
      </c>
      <c r="H23" s="214">
        <v>0.43333333333333302</v>
      </c>
      <c r="I23" s="214">
        <v>0</v>
      </c>
      <c r="J23" s="214">
        <v>0.5</v>
      </c>
      <c r="K23" s="214">
        <v>0</v>
      </c>
      <c r="L23" s="214">
        <v>1</v>
      </c>
      <c r="M23" s="214">
        <v>0</v>
      </c>
      <c r="N23" s="214">
        <v>0</v>
      </c>
      <c r="O23" s="214">
        <v>0</v>
      </c>
      <c r="P23" s="214">
        <v>0.5</v>
      </c>
      <c r="Q23" s="214">
        <v>0</v>
      </c>
      <c r="R23" s="214">
        <v>0.4</v>
      </c>
      <c r="S23" s="214">
        <v>0</v>
      </c>
      <c r="T23" s="215">
        <v>0.2</v>
      </c>
      <c r="U23" s="34"/>
      <c r="V23" s="34"/>
    </row>
    <row r="24" spans="1:22" x14ac:dyDescent="0.2">
      <c r="A24" s="81">
        <v>19</v>
      </c>
      <c r="B24" s="84" t="str">
        <f t="shared" si="0"/>
        <v>Bulgaria</v>
      </c>
      <c r="C24" s="84" t="str">
        <f t="shared" si="1"/>
        <v>BGR</v>
      </c>
      <c r="D24" s="214">
        <f t="shared" si="2"/>
        <v>0.31250000000000011</v>
      </c>
      <c r="E24" s="81" t="s">
        <v>37</v>
      </c>
      <c r="F24" s="84" t="s">
        <v>36</v>
      </c>
      <c r="G24" s="216">
        <v>8.3333333333333301E-2</v>
      </c>
      <c r="H24" s="214">
        <v>0.54166666666666696</v>
      </c>
      <c r="I24" s="214">
        <v>0</v>
      </c>
      <c r="J24" s="214">
        <v>0.5</v>
      </c>
      <c r="K24" s="214">
        <v>0</v>
      </c>
      <c r="L24" s="214">
        <v>1</v>
      </c>
      <c r="M24" s="214">
        <v>0.5</v>
      </c>
      <c r="N24" s="214">
        <v>0.5</v>
      </c>
      <c r="O24" s="214">
        <v>0</v>
      </c>
      <c r="P24" s="214">
        <v>0.25</v>
      </c>
      <c r="Q24" s="214">
        <v>0</v>
      </c>
      <c r="R24" s="214">
        <v>0.4</v>
      </c>
      <c r="S24" s="214">
        <v>0</v>
      </c>
      <c r="T24" s="215">
        <v>0.6</v>
      </c>
      <c r="U24" s="34"/>
      <c r="V24" s="34"/>
    </row>
    <row r="25" spans="1:22" x14ac:dyDescent="0.2">
      <c r="A25" s="81">
        <v>20</v>
      </c>
      <c r="B25" s="84" t="str">
        <f t="shared" si="0"/>
        <v>Bahrain</v>
      </c>
      <c r="C25" s="84" t="str">
        <f t="shared" si="1"/>
        <v>BHR</v>
      </c>
      <c r="D25" s="214">
        <f t="shared" si="2"/>
        <v>0.35416666666666663</v>
      </c>
      <c r="E25" s="81" t="s">
        <v>39</v>
      </c>
      <c r="F25" s="84" t="s">
        <v>38</v>
      </c>
      <c r="G25" s="216">
        <v>8.3333333333333301E-2</v>
      </c>
      <c r="H25" s="214">
        <v>0.625</v>
      </c>
      <c r="I25" s="214">
        <v>0</v>
      </c>
      <c r="J25" s="214">
        <v>0.5</v>
      </c>
      <c r="K25" s="214">
        <v>0</v>
      </c>
      <c r="L25" s="214">
        <v>1</v>
      </c>
      <c r="M25" s="214">
        <v>0.5</v>
      </c>
      <c r="N25" s="214">
        <v>0.5</v>
      </c>
      <c r="O25" s="214">
        <v>0</v>
      </c>
      <c r="P25" s="214">
        <v>0.75</v>
      </c>
      <c r="Q25" s="214">
        <v>0</v>
      </c>
      <c r="R25" s="214">
        <v>0.4</v>
      </c>
      <c r="S25" s="214">
        <v>0</v>
      </c>
      <c r="T25" s="215">
        <v>0.6</v>
      </c>
      <c r="U25" s="34"/>
      <c r="V25" s="34"/>
    </row>
    <row r="26" spans="1:22" x14ac:dyDescent="0.2">
      <c r="A26" s="81">
        <v>21</v>
      </c>
      <c r="B26" s="84" t="str">
        <f t="shared" si="0"/>
        <v>Bahamas, The</v>
      </c>
      <c r="C26" s="84" t="str">
        <f t="shared" si="1"/>
        <v>BHS</v>
      </c>
      <c r="D26" s="214">
        <f t="shared" si="2"/>
        <v>0.37916666666666698</v>
      </c>
      <c r="E26" s="81" t="s">
        <v>40</v>
      </c>
      <c r="F26" s="84" t="s">
        <v>726</v>
      </c>
      <c r="G26" s="216">
        <v>0.16666666666666699</v>
      </c>
      <c r="H26" s="214">
        <v>0.59166666666666701</v>
      </c>
      <c r="I26" s="214">
        <v>0</v>
      </c>
      <c r="J26" s="214">
        <v>0.5</v>
      </c>
      <c r="K26" s="214">
        <v>0.5</v>
      </c>
      <c r="L26" s="214">
        <v>1</v>
      </c>
      <c r="M26" s="214">
        <v>0.5</v>
      </c>
      <c r="N26" s="214">
        <v>0.5</v>
      </c>
      <c r="O26" s="214">
        <v>0</v>
      </c>
      <c r="P26" s="214">
        <v>0.75</v>
      </c>
      <c r="Q26" s="214">
        <v>0</v>
      </c>
      <c r="R26" s="214">
        <v>0.2</v>
      </c>
      <c r="S26" s="214">
        <v>0</v>
      </c>
      <c r="T26" s="215">
        <v>0.6</v>
      </c>
      <c r="U26" s="34"/>
      <c r="V26" s="34"/>
    </row>
    <row r="27" spans="1:22" x14ac:dyDescent="0.2">
      <c r="A27" s="81">
        <v>22</v>
      </c>
      <c r="B27" s="84" t="str">
        <f t="shared" si="0"/>
        <v>Bosnia and Herzegovina</v>
      </c>
      <c r="C27" s="84" t="str">
        <f t="shared" si="1"/>
        <v>BIH</v>
      </c>
      <c r="D27" s="214">
        <f t="shared" si="2"/>
        <v>0.39583333333333348</v>
      </c>
      <c r="E27" s="81" t="s">
        <v>42</v>
      </c>
      <c r="F27" s="84" t="s">
        <v>41</v>
      </c>
      <c r="G27" s="216">
        <v>0.16666666666666699</v>
      </c>
      <c r="H27" s="214">
        <v>0.625</v>
      </c>
      <c r="I27" s="214">
        <v>0</v>
      </c>
      <c r="J27" s="214">
        <v>0.5</v>
      </c>
      <c r="K27" s="214">
        <v>0.5</v>
      </c>
      <c r="L27" s="214">
        <v>1</v>
      </c>
      <c r="M27" s="214">
        <v>0.5</v>
      </c>
      <c r="N27" s="214">
        <v>0.5</v>
      </c>
      <c r="O27" s="214">
        <v>0</v>
      </c>
      <c r="P27" s="214">
        <v>0.75</v>
      </c>
      <c r="Q27" s="214">
        <v>0</v>
      </c>
      <c r="R27" s="214">
        <v>0.4</v>
      </c>
      <c r="S27" s="214">
        <v>0</v>
      </c>
      <c r="T27" s="215">
        <v>0.6</v>
      </c>
      <c r="U27" s="34"/>
      <c r="V27" s="34"/>
    </row>
    <row r="28" spans="1:22" x14ac:dyDescent="0.2">
      <c r="A28" s="81">
        <v>23</v>
      </c>
      <c r="B28" s="84" t="str">
        <f t="shared" si="0"/>
        <v>Belarus</v>
      </c>
      <c r="C28" s="84" t="str">
        <f t="shared" si="1"/>
        <v>BLR</v>
      </c>
      <c r="D28" s="214">
        <f t="shared" si="2"/>
        <v>0.26250000000000012</v>
      </c>
      <c r="E28" s="81" t="s">
        <v>44</v>
      </c>
      <c r="F28" s="84" t="s">
        <v>43</v>
      </c>
      <c r="G28" s="216">
        <v>8.3333333333333301E-2</v>
      </c>
      <c r="H28" s="214">
        <v>0.44166666666666698</v>
      </c>
      <c r="I28" s="214">
        <v>0</v>
      </c>
      <c r="J28" s="214">
        <v>0.5</v>
      </c>
      <c r="K28" s="214">
        <v>0</v>
      </c>
      <c r="L28" s="214">
        <v>1</v>
      </c>
      <c r="M28" s="214">
        <v>0.5</v>
      </c>
      <c r="N28" s="214">
        <v>0.5</v>
      </c>
      <c r="O28" s="214">
        <v>0</v>
      </c>
      <c r="P28" s="214">
        <v>0.25</v>
      </c>
      <c r="Q28" s="214">
        <v>0</v>
      </c>
      <c r="R28" s="214">
        <v>0.2</v>
      </c>
      <c r="S28" s="214">
        <v>0</v>
      </c>
      <c r="T28" s="215">
        <v>0.2</v>
      </c>
      <c r="U28" s="34"/>
      <c r="V28" s="34"/>
    </row>
    <row r="29" spans="1:22" x14ac:dyDescent="0.2">
      <c r="A29" s="81">
        <v>24</v>
      </c>
      <c r="B29" s="84" t="str">
        <f t="shared" si="0"/>
        <v>Belize</v>
      </c>
      <c r="C29" s="84" t="str">
        <f t="shared" si="1"/>
        <v>BLZ</v>
      </c>
      <c r="D29" s="214">
        <f t="shared" si="2"/>
        <v>0.32083333333333347</v>
      </c>
      <c r="E29" s="81" t="s">
        <v>46</v>
      </c>
      <c r="F29" s="84" t="s">
        <v>45</v>
      </c>
      <c r="G29" s="216">
        <v>0.16666666666666699</v>
      </c>
      <c r="H29" s="214">
        <v>0.47499999999999998</v>
      </c>
      <c r="I29" s="214">
        <v>0</v>
      </c>
      <c r="J29" s="214">
        <v>0</v>
      </c>
      <c r="K29" s="214">
        <v>0.5</v>
      </c>
      <c r="L29" s="214">
        <v>1</v>
      </c>
      <c r="M29" s="214">
        <v>0.5</v>
      </c>
      <c r="N29" s="214">
        <v>0.5</v>
      </c>
      <c r="O29" s="214">
        <v>0</v>
      </c>
      <c r="P29" s="214">
        <v>0.75</v>
      </c>
      <c r="Q29" s="214">
        <v>0</v>
      </c>
      <c r="R29" s="214">
        <v>0.4</v>
      </c>
      <c r="S29" s="214">
        <v>0</v>
      </c>
      <c r="T29" s="215">
        <v>0.2</v>
      </c>
      <c r="U29" s="34"/>
      <c r="V29" s="34"/>
    </row>
    <row r="30" spans="1:22" x14ac:dyDescent="0.2">
      <c r="A30" s="81">
        <v>25</v>
      </c>
      <c r="B30" s="84" t="str">
        <f t="shared" si="0"/>
        <v>Bermuda</v>
      </c>
      <c r="C30" s="84" t="str">
        <f t="shared" si="1"/>
        <v>BMU</v>
      </c>
      <c r="D30" s="214">
        <f t="shared" si="2"/>
        <v>0.85</v>
      </c>
      <c r="E30" s="81" t="s">
        <v>697</v>
      </c>
      <c r="F30" s="84" t="s">
        <v>727</v>
      </c>
      <c r="G30" s="216">
        <v>0.91666666666666696</v>
      </c>
      <c r="H30" s="214">
        <v>0.78333333333333299</v>
      </c>
      <c r="I30" s="214">
        <v>1</v>
      </c>
      <c r="J30" s="214">
        <v>0.5</v>
      </c>
      <c r="K30" s="214">
        <v>1</v>
      </c>
      <c r="L30" s="214">
        <v>1</v>
      </c>
      <c r="M30" s="214">
        <v>1</v>
      </c>
      <c r="N30" s="214">
        <v>1</v>
      </c>
      <c r="O30" s="214">
        <v>1</v>
      </c>
      <c r="P30" s="214">
        <v>1</v>
      </c>
      <c r="Q30" s="214">
        <v>1</v>
      </c>
      <c r="R30" s="214">
        <v>0.4</v>
      </c>
      <c r="S30" s="214">
        <v>0.5</v>
      </c>
      <c r="T30" s="215">
        <v>0.8</v>
      </c>
      <c r="U30" s="34"/>
      <c r="V30" s="34"/>
    </row>
    <row r="31" spans="1:22" x14ac:dyDescent="0.2">
      <c r="A31" s="81">
        <v>26</v>
      </c>
      <c r="B31" s="84" t="str">
        <f t="shared" si="0"/>
        <v>Bolivia</v>
      </c>
      <c r="C31" s="84" t="str">
        <f t="shared" si="1"/>
        <v>BOL</v>
      </c>
      <c r="D31" s="214">
        <f t="shared" si="2"/>
        <v>0.27500000000000013</v>
      </c>
      <c r="E31" s="81" t="s">
        <v>48</v>
      </c>
      <c r="F31" s="84" t="s">
        <v>47</v>
      </c>
      <c r="G31" s="216">
        <v>8.3333333333333301E-2</v>
      </c>
      <c r="H31" s="214">
        <v>0.46666666666666701</v>
      </c>
      <c r="I31" s="214">
        <v>0</v>
      </c>
      <c r="J31" s="214">
        <v>0</v>
      </c>
      <c r="K31" s="214">
        <v>0</v>
      </c>
      <c r="L31" s="214">
        <v>1</v>
      </c>
      <c r="M31" s="214">
        <v>0.5</v>
      </c>
      <c r="N31" s="214">
        <v>0.5</v>
      </c>
      <c r="O31" s="214">
        <v>0</v>
      </c>
      <c r="P31" s="214">
        <v>0.5</v>
      </c>
      <c r="Q31" s="214">
        <v>0</v>
      </c>
      <c r="R31" s="214">
        <v>0.4</v>
      </c>
      <c r="S31" s="214">
        <v>0</v>
      </c>
      <c r="T31" s="215">
        <v>0.4</v>
      </c>
      <c r="U31" s="34"/>
      <c r="V31" s="34"/>
    </row>
    <row r="32" spans="1:22" x14ac:dyDescent="0.2">
      <c r="A32" s="81">
        <v>27</v>
      </c>
      <c r="B32" s="84" t="str">
        <f t="shared" si="0"/>
        <v>Brazil</v>
      </c>
      <c r="C32" s="84" t="str">
        <f t="shared" si="1"/>
        <v>BRA</v>
      </c>
      <c r="D32" s="214">
        <f t="shared" si="2"/>
        <v>0.1791666666666665</v>
      </c>
      <c r="E32" s="81" t="s">
        <v>50</v>
      </c>
      <c r="F32" s="84" t="s">
        <v>49</v>
      </c>
      <c r="G32" s="216">
        <v>0</v>
      </c>
      <c r="H32" s="214">
        <v>0.358333333333333</v>
      </c>
      <c r="I32" s="214">
        <v>0</v>
      </c>
      <c r="J32" s="214">
        <v>0.5</v>
      </c>
      <c r="K32" s="214">
        <v>0</v>
      </c>
      <c r="L32" s="214">
        <v>1</v>
      </c>
      <c r="M32" s="214">
        <v>0</v>
      </c>
      <c r="N32" s="214">
        <v>0</v>
      </c>
      <c r="O32" s="214">
        <v>0</v>
      </c>
      <c r="P32" s="214">
        <v>0.25</v>
      </c>
      <c r="Q32" s="214">
        <v>0</v>
      </c>
      <c r="R32" s="214">
        <v>0.2</v>
      </c>
      <c r="S32" s="214">
        <v>0</v>
      </c>
      <c r="T32" s="215">
        <v>0.2</v>
      </c>
      <c r="U32" s="34"/>
      <c r="V32" s="34"/>
    </row>
    <row r="33" spans="1:22" x14ac:dyDescent="0.2">
      <c r="A33" s="81">
        <v>28</v>
      </c>
      <c r="B33" s="84" t="str">
        <f t="shared" si="0"/>
        <v>Barbados</v>
      </c>
      <c r="C33" s="84" t="str">
        <f t="shared" si="1"/>
        <v>BRB</v>
      </c>
      <c r="D33" s="214">
        <f t="shared" si="2"/>
        <v>0.39583333333333348</v>
      </c>
      <c r="E33" s="81" t="s">
        <v>52</v>
      </c>
      <c r="F33" s="84" t="s">
        <v>51</v>
      </c>
      <c r="G33" s="216">
        <v>0.16666666666666699</v>
      </c>
      <c r="H33" s="214">
        <v>0.625</v>
      </c>
      <c r="I33" s="214">
        <v>0</v>
      </c>
      <c r="J33" s="214">
        <v>0.5</v>
      </c>
      <c r="K33" s="214">
        <v>0.5</v>
      </c>
      <c r="L33" s="214">
        <v>1</v>
      </c>
      <c r="M33" s="214">
        <v>0.5</v>
      </c>
      <c r="N33" s="214">
        <v>0.5</v>
      </c>
      <c r="O33" s="214">
        <v>0</v>
      </c>
      <c r="P33" s="214">
        <v>0.75</v>
      </c>
      <c r="Q33" s="214">
        <v>0</v>
      </c>
      <c r="R33" s="214">
        <v>0.4</v>
      </c>
      <c r="S33" s="214">
        <v>0</v>
      </c>
      <c r="T33" s="215">
        <v>0.6</v>
      </c>
      <c r="U33" s="34"/>
      <c r="V33" s="34"/>
    </row>
    <row r="34" spans="1:22" x14ac:dyDescent="0.2">
      <c r="A34" s="81">
        <v>29</v>
      </c>
      <c r="B34" s="84" t="str">
        <f t="shared" si="0"/>
        <v>Brunei Darussalam</v>
      </c>
      <c r="C34" s="84" t="str">
        <f t="shared" si="1"/>
        <v>BRN</v>
      </c>
      <c r="D34" s="214">
        <f t="shared" si="2"/>
        <v>0.39583333333333348</v>
      </c>
      <c r="E34" s="81" t="s">
        <v>54</v>
      </c>
      <c r="F34" s="84" t="s">
        <v>53</v>
      </c>
      <c r="G34" s="216">
        <v>0.16666666666666699</v>
      </c>
      <c r="H34" s="214">
        <v>0.625</v>
      </c>
      <c r="I34" s="214">
        <v>0</v>
      </c>
      <c r="J34" s="214">
        <v>0.5</v>
      </c>
      <c r="K34" s="214">
        <v>0.5</v>
      </c>
      <c r="L34" s="214">
        <v>1</v>
      </c>
      <c r="M34" s="214">
        <v>0.5</v>
      </c>
      <c r="N34" s="214">
        <v>0.5</v>
      </c>
      <c r="O34" s="214">
        <v>0</v>
      </c>
      <c r="P34" s="214">
        <v>0.75</v>
      </c>
      <c r="Q34" s="214">
        <v>0</v>
      </c>
      <c r="R34" s="214">
        <v>0.4</v>
      </c>
      <c r="S34" s="214">
        <v>0</v>
      </c>
      <c r="T34" s="215">
        <v>0.6</v>
      </c>
      <c r="U34" s="34"/>
      <c r="V34" s="34"/>
    </row>
    <row r="35" spans="1:22" x14ac:dyDescent="0.2">
      <c r="A35" s="81">
        <v>30</v>
      </c>
      <c r="B35" s="84" t="str">
        <f t="shared" si="0"/>
        <v>Bhutan</v>
      </c>
      <c r="C35" s="84" t="str">
        <f t="shared" si="1"/>
        <v>BTN</v>
      </c>
      <c r="D35" s="214">
        <f t="shared" si="2"/>
        <v>0.375</v>
      </c>
      <c r="E35" s="81" t="s">
        <v>56</v>
      </c>
      <c r="F35" s="84" t="s">
        <v>55</v>
      </c>
      <c r="G35" s="216">
        <v>0.16666666666666699</v>
      </c>
      <c r="H35" s="214">
        <v>0.58333333333333304</v>
      </c>
      <c r="I35" s="214">
        <v>0</v>
      </c>
      <c r="J35" s="214">
        <v>0.5</v>
      </c>
      <c r="K35" s="214">
        <v>0.5</v>
      </c>
      <c r="L35" s="214">
        <v>1</v>
      </c>
      <c r="M35" s="214">
        <v>0.5</v>
      </c>
      <c r="N35" s="214">
        <v>0.5</v>
      </c>
      <c r="O35" s="214">
        <v>0</v>
      </c>
      <c r="P35" s="214">
        <v>0.5</v>
      </c>
      <c r="Q35" s="214">
        <v>0</v>
      </c>
      <c r="R35" s="214">
        <v>0.4</v>
      </c>
      <c r="S35" s="214">
        <v>0</v>
      </c>
      <c r="T35" s="215">
        <v>0.6</v>
      </c>
      <c r="U35" s="34"/>
      <c r="V35" s="34"/>
    </row>
    <row r="36" spans="1:22" x14ac:dyDescent="0.2">
      <c r="A36" s="81">
        <v>31</v>
      </c>
      <c r="B36" s="84" t="str">
        <f t="shared" si="0"/>
        <v>Botswana</v>
      </c>
      <c r="C36" s="84" t="str">
        <f t="shared" si="1"/>
        <v>BWA</v>
      </c>
      <c r="D36" s="214">
        <f t="shared" si="2"/>
        <v>0.33750000000000013</v>
      </c>
      <c r="E36" s="81" t="s">
        <v>58</v>
      </c>
      <c r="F36" s="84" t="s">
        <v>57</v>
      </c>
      <c r="G36" s="216">
        <v>8.3333333333333301E-2</v>
      </c>
      <c r="H36" s="214">
        <v>0.59166666666666701</v>
      </c>
      <c r="I36" s="214">
        <v>0</v>
      </c>
      <c r="J36" s="214">
        <v>0.5</v>
      </c>
      <c r="K36" s="214">
        <v>0</v>
      </c>
      <c r="L36" s="214">
        <v>1</v>
      </c>
      <c r="M36" s="214">
        <v>0.5</v>
      </c>
      <c r="N36" s="214">
        <v>0.5</v>
      </c>
      <c r="O36" s="214">
        <v>0</v>
      </c>
      <c r="P36" s="214">
        <v>0.75</v>
      </c>
      <c r="Q36" s="214">
        <v>0</v>
      </c>
      <c r="R36" s="214">
        <v>0.4</v>
      </c>
      <c r="S36" s="214">
        <v>0</v>
      </c>
      <c r="T36" s="215">
        <v>0.4</v>
      </c>
      <c r="U36" s="34"/>
      <c r="V36" s="34"/>
    </row>
    <row r="37" spans="1:22" x14ac:dyDescent="0.2">
      <c r="A37" s="81">
        <v>32</v>
      </c>
      <c r="B37" s="84" t="str">
        <f t="shared" si="0"/>
        <v>Central African Republic</v>
      </c>
      <c r="C37" s="84" t="str">
        <f t="shared" si="1"/>
        <v>CAF</v>
      </c>
      <c r="D37" s="214">
        <f t="shared" si="2"/>
        <v>0.32361111111111152</v>
      </c>
      <c r="E37" s="81" t="s">
        <v>60</v>
      </c>
      <c r="F37" s="84" t="s">
        <v>59</v>
      </c>
      <c r="G37" s="216">
        <v>0.16666666666666699</v>
      </c>
      <c r="H37" s="214">
        <v>0.48055555555555601</v>
      </c>
      <c r="I37" s="214">
        <v>0</v>
      </c>
      <c r="J37" s="214">
        <v>0.5</v>
      </c>
      <c r="K37" s="214">
        <v>0.5</v>
      </c>
      <c r="L37" s="214">
        <v>0.33333333333333298</v>
      </c>
      <c r="M37" s="214">
        <v>0.5</v>
      </c>
      <c r="N37" s="214">
        <v>0.5</v>
      </c>
      <c r="O37" s="214">
        <v>0</v>
      </c>
      <c r="P37" s="214">
        <v>0.75</v>
      </c>
      <c r="Q37" s="214">
        <v>0</v>
      </c>
      <c r="R37" s="214">
        <v>0.4</v>
      </c>
      <c r="S37" s="214">
        <v>0</v>
      </c>
      <c r="T37" s="215">
        <v>0.4</v>
      </c>
      <c r="U37" s="34"/>
      <c r="V37" s="34"/>
    </row>
    <row r="38" spans="1:22" x14ac:dyDescent="0.2">
      <c r="A38" s="81">
        <v>33</v>
      </c>
      <c r="B38" s="84" t="str">
        <f t="shared" si="0"/>
        <v>Canada</v>
      </c>
      <c r="C38" s="84" t="str">
        <f t="shared" si="1"/>
        <v>CAN</v>
      </c>
      <c r="D38" s="214">
        <f t="shared" si="2"/>
        <v>0.32083333333333314</v>
      </c>
      <c r="E38" s="81" t="s">
        <v>62</v>
      </c>
      <c r="F38" s="84" t="s">
        <v>61</v>
      </c>
      <c r="G38" s="216">
        <v>8.3333333333333301E-2</v>
      </c>
      <c r="H38" s="214">
        <v>0.55833333333333302</v>
      </c>
      <c r="I38" s="214">
        <v>0</v>
      </c>
      <c r="J38" s="214">
        <v>0.5</v>
      </c>
      <c r="K38" s="214">
        <v>0</v>
      </c>
      <c r="L38" s="214">
        <v>1</v>
      </c>
      <c r="M38" s="214">
        <v>0.5</v>
      </c>
      <c r="N38" s="214">
        <v>0.5</v>
      </c>
      <c r="O38" s="214">
        <v>0</v>
      </c>
      <c r="P38" s="214">
        <v>0.75</v>
      </c>
      <c r="Q38" s="214">
        <v>0</v>
      </c>
      <c r="R38" s="214">
        <v>0.2</v>
      </c>
      <c r="S38" s="214">
        <v>0</v>
      </c>
      <c r="T38" s="215">
        <v>0.4</v>
      </c>
      <c r="U38" s="34"/>
      <c r="V38" s="34"/>
    </row>
    <row r="39" spans="1:22" x14ac:dyDescent="0.2">
      <c r="A39" s="81">
        <v>34</v>
      </c>
      <c r="B39" s="84" t="str">
        <f t="shared" si="0"/>
        <v>Switzerland</v>
      </c>
      <c r="C39" s="84" t="str">
        <f t="shared" si="1"/>
        <v>CHE</v>
      </c>
      <c r="D39" s="214">
        <f t="shared" si="2"/>
        <v>0.33750000000000013</v>
      </c>
      <c r="E39" s="81" t="s">
        <v>64</v>
      </c>
      <c r="F39" s="84" t="s">
        <v>63</v>
      </c>
      <c r="G39" s="216">
        <v>8.3333333333333301E-2</v>
      </c>
      <c r="H39" s="214">
        <v>0.59166666666666701</v>
      </c>
      <c r="I39" s="214">
        <v>0</v>
      </c>
      <c r="J39" s="214">
        <v>0.5</v>
      </c>
      <c r="K39" s="214">
        <v>0</v>
      </c>
      <c r="L39" s="214">
        <v>1</v>
      </c>
      <c r="M39" s="214">
        <v>0.5</v>
      </c>
      <c r="N39" s="214">
        <v>0.5</v>
      </c>
      <c r="O39" s="214">
        <v>0</v>
      </c>
      <c r="P39" s="214">
        <v>0.75</v>
      </c>
      <c r="Q39" s="214">
        <v>0</v>
      </c>
      <c r="R39" s="214">
        <v>0.2</v>
      </c>
      <c r="S39" s="214">
        <v>0</v>
      </c>
      <c r="T39" s="215">
        <v>0.6</v>
      </c>
      <c r="U39" s="34"/>
      <c r="V39" s="34"/>
    </row>
    <row r="40" spans="1:22" x14ac:dyDescent="0.2">
      <c r="A40" s="81">
        <v>35</v>
      </c>
      <c r="B40" s="84" t="str">
        <f t="shared" si="0"/>
        <v>Channel Islands</v>
      </c>
      <c r="C40" s="84" t="str">
        <f t="shared" si="1"/>
        <v>CHI</v>
      </c>
      <c r="D40" s="214">
        <f t="shared" si="2"/>
        <v>0.88333333333333353</v>
      </c>
      <c r="E40" s="81" t="s">
        <v>698</v>
      </c>
      <c r="F40" s="84" t="s">
        <v>728</v>
      </c>
      <c r="G40" s="216">
        <v>0.91666666666666696</v>
      </c>
      <c r="H40" s="214">
        <v>0.85</v>
      </c>
      <c r="I40" s="214">
        <v>1</v>
      </c>
      <c r="J40" s="214">
        <v>0.5</v>
      </c>
      <c r="K40" s="214">
        <v>1</v>
      </c>
      <c r="L40" s="214">
        <v>1</v>
      </c>
      <c r="M40" s="214">
        <v>1</v>
      </c>
      <c r="N40" s="214">
        <v>1</v>
      </c>
      <c r="O40" s="214">
        <v>1</v>
      </c>
      <c r="P40" s="214">
        <v>1</v>
      </c>
      <c r="Q40" s="214">
        <v>1</v>
      </c>
      <c r="R40" s="214">
        <v>0.8</v>
      </c>
      <c r="S40" s="214">
        <v>0.5</v>
      </c>
      <c r="T40" s="215">
        <v>0.8</v>
      </c>
      <c r="U40" s="34"/>
      <c r="V40" s="34"/>
    </row>
    <row r="41" spans="1:22" x14ac:dyDescent="0.2">
      <c r="A41" s="81">
        <v>36</v>
      </c>
      <c r="B41" s="84" t="str">
        <f t="shared" si="0"/>
        <v>Chile</v>
      </c>
      <c r="C41" s="84" t="str">
        <f t="shared" si="1"/>
        <v>CHL</v>
      </c>
      <c r="D41" s="214">
        <f t="shared" si="2"/>
        <v>0.27916666666666662</v>
      </c>
      <c r="E41" s="81" t="s">
        <v>66</v>
      </c>
      <c r="F41" s="84" t="s">
        <v>65</v>
      </c>
      <c r="G41" s="216">
        <v>8.3333333333333301E-2</v>
      </c>
      <c r="H41" s="214">
        <v>0.47499999999999998</v>
      </c>
      <c r="I41" s="214">
        <v>0</v>
      </c>
      <c r="J41" s="214">
        <v>0.5</v>
      </c>
      <c r="K41" s="214">
        <v>0</v>
      </c>
      <c r="L41" s="214">
        <v>1</v>
      </c>
      <c r="M41" s="214">
        <v>0.5</v>
      </c>
      <c r="N41" s="214">
        <v>0.5</v>
      </c>
      <c r="O41" s="214">
        <v>0</v>
      </c>
      <c r="P41" s="214">
        <v>0.25</v>
      </c>
      <c r="Q41" s="214">
        <v>0</v>
      </c>
      <c r="R41" s="214">
        <v>0.2</v>
      </c>
      <c r="S41" s="214">
        <v>0</v>
      </c>
      <c r="T41" s="215">
        <v>0.4</v>
      </c>
      <c r="U41" s="34"/>
      <c r="V41" s="34"/>
    </row>
    <row r="42" spans="1:22" x14ac:dyDescent="0.2">
      <c r="A42" s="81">
        <v>37</v>
      </c>
      <c r="B42" s="84" t="str">
        <f t="shared" si="0"/>
        <v>China</v>
      </c>
      <c r="C42" s="84" t="str">
        <f t="shared" si="1"/>
        <v>CHN</v>
      </c>
      <c r="D42" s="214">
        <f t="shared" si="2"/>
        <v>0.1958333333333335</v>
      </c>
      <c r="E42" s="81" t="s">
        <v>68</v>
      </c>
      <c r="F42" s="84" t="s">
        <v>67</v>
      </c>
      <c r="G42" s="216">
        <v>0</v>
      </c>
      <c r="H42" s="214">
        <v>0.391666666666667</v>
      </c>
      <c r="I42" s="214">
        <v>0</v>
      </c>
      <c r="J42" s="214">
        <v>0.5</v>
      </c>
      <c r="K42" s="214">
        <v>0</v>
      </c>
      <c r="L42" s="214">
        <v>1</v>
      </c>
      <c r="M42" s="214">
        <v>0</v>
      </c>
      <c r="N42" s="214">
        <v>0</v>
      </c>
      <c r="O42" s="214">
        <v>0</v>
      </c>
      <c r="P42" s="214">
        <v>0.25</v>
      </c>
      <c r="Q42" s="214">
        <v>0</v>
      </c>
      <c r="R42" s="214">
        <v>0.2</v>
      </c>
      <c r="S42" s="214">
        <v>0</v>
      </c>
      <c r="T42" s="215">
        <v>0.4</v>
      </c>
      <c r="U42" s="34"/>
      <c r="V42" s="34"/>
    </row>
    <row r="43" spans="1:22" x14ac:dyDescent="0.2">
      <c r="A43" s="81">
        <v>38</v>
      </c>
      <c r="B43" s="84" t="str">
        <f t="shared" si="0"/>
        <v>CÃ´te dâ€™Ivoire</v>
      </c>
      <c r="C43" s="84" t="str">
        <f t="shared" si="1"/>
        <v>CIV</v>
      </c>
      <c r="D43" s="214">
        <f t="shared" si="2"/>
        <v>0.25416666666666649</v>
      </c>
      <c r="E43" s="81" t="s">
        <v>69</v>
      </c>
      <c r="F43" s="84" t="s">
        <v>530</v>
      </c>
      <c r="G43" s="216">
        <v>0</v>
      </c>
      <c r="H43" s="214">
        <v>0.50833333333333297</v>
      </c>
      <c r="I43" s="214">
        <v>0</v>
      </c>
      <c r="J43" s="214">
        <v>0.5</v>
      </c>
      <c r="K43" s="214">
        <v>0</v>
      </c>
      <c r="L43" s="214">
        <v>1</v>
      </c>
      <c r="M43" s="214">
        <v>0</v>
      </c>
      <c r="N43" s="214">
        <v>0</v>
      </c>
      <c r="O43" s="214">
        <v>0</v>
      </c>
      <c r="P43" s="214">
        <v>0.75</v>
      </c>
      <c r="Q43" s="214">
        <v>0</v>
      </c>
      <c r="R43" s="214">
        <v>0.4</v>
      </c>
      <c r="S43" s="214">
        <v>0</v>
      </c>
      <c r="T43" s="215">
        <v>0.4</v>
      </c>
      <c r="U43" s="34"/>
      <c r="V43" s="34"/>
    </row>
    <row r="44" spans="1:22" x14ac:dyDescent="0.2">
      <c r="A44" s="81">
        <v>39</v>
      </c>
      <c r="B44" s="84" t="str">
        <f t="shared" si="0"/>
        <v>Cameroon</v>
      </c>
      <c r="C44" s="84" t="str">
        <f t="shared" si="1"/>
        <v>CMR</v>
      </c>
      <c r="D44" s="214">
        <f t="shared" si="2"/>
        <v>0.140277777777778</v>
      </c>
      <c r="E44" s="81" t="s">
        <v>71</v>
      </c>
      <c r="F44" s="84" t="s">
        <v>70</v>
      </c>
      <c r="G44" s="216">
        <v>0</v>
      </c>
      <c r="H44" s="214">
        <v>0.280555555555556</v>
      </c>
      <c r="I44" s="214">
        <v>0</v>
      </c>
      <c r="J44" s="214">
        <v>0</v>
      </c>
      <c r="K44" s="214">
        <v>0</v>
      </c>
      <c r="L44" s="214">
        <v>0.33333333333333298</v>
      </c>
      <c r="M44" s="214">
        <v>0</v>
      </c>
      <c r="N44" s="214">
        <v>0</v>
      </c>
      <c r="O44" s="214">
        <v>0</v>
      </c>
      <c r="P44" s="214">
        <v>0.75</v>
      </c>
      <c r="Q44" s="214">
        <v>0</v>
      </c>
      <c r="R44" s="214">
        <v>0.4</v>
      </c>
      <c r="S44" s="214">
        <v>0</v>
      </c>
      <c r="T44" s="215">
        <v>0.2</v>
      </c>
      <c r="U44" s="34"/>
      <c r="V44" s="34"/>
    </row>
    <row r="45" spans="1:22" x14ac:dyDescent="0.2">
      <c r="A45" s="81">
        <v>40</v>
      </c>
      <c r="B45" s="84" t="str">
        <f t="shared" si="0"/>
        <v>Congo, Dem. Rep.</v>
      </c>
      <c r="C45" s="84" t="str">
        <f t="shared" si="1"/>
        <v>COD</v>
      </c>
      <c r="D45" s="214">
        <f t="shared" si="2"/>
        <v>0.17916666666666667</v>
      </c>
      <c r="E45" s="81" t="s">
        <v>72</v>
      </c>
      <c r="F45" s="84" t="s">
        <v>729</v>
      </c>
      <c r="G45" s="216">
        <v>8.3333333333333301E-2</v>
      </c>
      <c r="H45" s="214">
        <v>0.27500000000000002</v>
      </c>
      <c r="I45" s="214">
        <v>0</v>
      </c>
      <c r="J45" s="214">
        <v>0</v>
      </c>
      <c r="K45" s="214">
        <v>0</v>
      </c>
      <c r="L45" s="214">
        <v>0</v>
      </c>
      <c r="M45" s="214">
        <v>0.5</v>
      </c>
      <c r="N45" s="214">
        <v>0.5</v>
      </c>
      <c r="O45" s="214">
        <v>0</v>
      </c>
      <c r="P45" s="214">
        <v>0.75</v>
      </c>
      <c r="Q45" s="214">
        <v>0</v>
      </c>
      <c r="R45" s="214">
        <v>0.2</v>
      </c>
      <c r="S45" s="214">
        <v>0</v>
      </c>
      <c r="T45" s="215">
        <v>0.2</v>
      </c>
      <c r="U45" s="34"/>
      <c r="V45" s="34"/>
    </row>
    <row r="46" spans="1:22" x14ac:dyDescent="0.2">
      <c r="A46" s="81">
        <v>41</v>
      </c>
      <c r="B46" s="84" t="str">
        <f t="shared" si="0"/>
        <v>Congo, Rep.</v>
      </c>
      <c r="C46" s="84" t="str">
        <f t="shared" si="1"/>
        <v>COG</v>
      </c>
      <c r="D46" s="214">
        <f t="shared" si="2"/>
        <v>0.26805555555555566</v>
      </c>
      <c r="E46" s="81" t="s">
        <v>73</v>
      </c>
      <c r="F46" s="84" t="s">
        <v>730</v>
      </c>
      <c r="G46" s="216">
        <v>8.3333333333333301E-2</v>
      </c>
      <c r="H46" s="214">
        <v>0.452777777777778</v>
      </c>
      <c r="I46" s="214">
        <v>0</v>
      </c>
      <c r="J46" s="214">
        <v>0.5</v>
      </c>
      <c r="K46" s="214">
        <v>0.5</v>
      </c>
      <c r="L46" s="214">
        <v>0.66666666666666696</v>
      </c>
      <c r="M46" s="214">
        <v>0</v>
      </c>
      <c r="N46" s="214">
        <v>0</v>
      </c>
      <c r="O46" s="214">
        <v>0</v>
      </c>
      <c r="P46" s="214">
        <v>0.75</v>
      </c>
      <c r="Q46" s="214">
        <v>0</v>
      </c>
      <c r="R46" s="214">
        <v>0.4</v>
      </c>
      <c r="S46" s="214">
        <v>0</v>
      </c>
      <c r="T46" s="215">
        <v>0.4</v>
      </c>
      <c r="U46" s="34"/>
      <c r="V46" s="34"/>
    </row>
    <row r="47" spans="1:22" x14ac:dyDescent="0.2">
      <c r="A47" s="81">
        <v>42</v>
      </c>
      <c r="B47" s="84" t="str">
        <f t="shared" si="0"/>
        <v>Colombia</v>
      </c>
      <c r="C47" s="84" t="str">
        <f t="shared" si="1"/>
        <v>COL</v>
      </c>
      <c r="D47" s="214">
        <f t="shared" si="2"/>
        <v>0.1791666666666665</v>
      </c>
      <c r="E47" s="81" t="s">
        <v>75</v>
      </c>
      <c r="F47" s="84" t="s">
        <v>74</v>
      </c>
      <c r="G47" s="216">
        <v>0</v>
      </c>
      <c r="H47" s="214">
        <v>0.358333333333333</v>
      </c>
      <c r="I47" s="214">
        <v>0</v>
      </c>
      <c r="J47" s="214">
        <v>0.5</v>
      </c>
      <c r="K47" s="214">
        <v>0</v>
      </c>
      <c r="L47" s="214">
        <v>1</v>
      </c>
      <c r="M47" s="214">
        <v>0</v>
      </c>
      <c r="N47" s="214">
        <v>0</v>
      </c>
      <c r="O47" s="214">
        <v>0</v>
      </c>
      <c r="P47" s="214">
        <v>0.25</v>
      </c>
      <c r="Q47" s="214">
        <v>0</v>
      </c>
      <c r="R47" s="214">
        <v>0.2</v>
      </c>
      <c r="S47" s="214">
        <v>0</v>
      </c>
      <c r="T47" s="215">
        <v>0.2</v>
      </c>
      <c r="U47" s="34"/>
      <c r="V47" s="34"/>
    </row>
    <row r="48" spans="1:22" x14ac:dyDescent="0.2">
      <c r="A48" s="81">
        <v>43</v>
      </c>
      <c r="B48" s="84" t="str">
        <f t="shared" si="0"/>
        <v>Comoros</v>
      </c>
      <c r="C48" s="84" t="str">
        <f t="shared" si="1"/>
        <v>COM</v>
      </c>
      <c r="D48" s="214">
        <f t="shared" si="2"/>
        <v>0.47916666666666652</v>
      </c>
      <c r="E48" s="81" t="s">
        <v>77</v>
      </c>
      <c r="F48" s="84" t="s">
        <v>76</v>
      </c>
      <c r="G48" s="216">
        <v>0.25</v>
      </c>
      <c r="H48" s="214">
        <v>0.70833333333333304</v>
      </c>
      <c r="I48" s="214">
        <v>0</v>
      </c>
      <c r="J48" s="214">
        <v>0.5</v>
      </c>
      <c r="K48" s="214">
        <v>0.5</v>
      </c>
      <c r="L48" s="214">
        <v>1</v>
      </c>
      <c r="M48" s="214">
        <v>1</v>
      </c>
      <c r="N48" s="214">
        <v>1</v>
      </c>
      <c r="O48" s="214">
        <v>0</v>
      </c>
      <c r="P48" s="214">
        <v>0.75</v>
      </c>
      <c r="Q48" s="214">
        <v>0</v>
      </c>
      <c r="R48" s="214">
        <v>0.4</v>
      </c>
      <c r="S48" s="214">
        <v>0</v>
      </c>
      <c r="T48" s="215">
        <v>0.6</v>
      </c>
      <c r="U48" s="34"/>
      <c r="V48" s="34"/>
    </row>
    <row r="49" spans="1:22" x14ac:dyDescent="0.2">
      <c r="A49" s="81">
        <v>44</v>
      </c>
      <c r="B49" s="84" t="str">
        <f t="shared" si="0"/>
        <v>Cabo Verde</v>
      </c>
      <c r="C49" s="84" t="str">
        <f t="shared" si="1"/>
        <v>CPV</v>
      </c>
      <c r="D49" s="214">
        <f t="shared" si="2"/>
        <v>0.375</v>
      </c>
      <c r="E49" s="81" t="s">
        <v>79</v>
      </c>
      <c r="F49" s="84" t="s">
        <v>78</v>
      </c>
      <c r="G49" s="216">
        <v>0.16666666666666699</v>
      </c>
      <c r="H49" s="214">
        <v>0.58333333333333304</v>
      </c>
      <c r="I49" s="214">
        <v>0</v>
      </c>
      <c r="J49" s="214">
        <v>0.5</v>
      </c>
      <c r="K49" s="214">
        <v>0.5</v>
      </c>
      <c r="L49" s="214">
        <v>1</v>
      </c>
      <c r="M49" s="214">
        <v>0.5</v>
      </c>
      <c r="N49" s="214">
        <v>0.5</v>
      </c>
      <c r="O49" s="214">
        <v>0</v>
      </c>
      <c r="P49" s="214">
        <v>0.5</v>
      </c>
      <c r="Q49" s="214">
        <v>0</v>
      </c>
      <c r="R49" s="214">
        <v>0.4</v>
      </c>
      <c r="S49" s="214">
        <v>0</v>
      </c>
      <c r="T49" s="215">
        <v>0.6</v>
      </c>
      <c r="U49" s="34"/>
      <c r="V49" s="34"/>
    </row>
    <row r="50" spans="1:22" x14ac:dyDescent="0.2">
      <c r="A50" s="81">
        <v>45</v>
      </c>
      <c r="B50" s="84" t="str">
        <f t="shared" si="0"/>
        <v>Costa Rica</v>
      </c>
      <c r="C50" s="84" t="str">
        <f t="shared" si="1"/>
        <v>CRI</v>
      </c>
      <c r="D50" s="214">
        <f t="shared" si="2"/>
        <v>0.29583333333333311</v>
      </c>
      <c r="E50" s="81" t="s">
        <v>81</v>
      </c>
      <c r="F50" s="84" t="s">
        <v>80</v>
      </c>
      <c r="G50" s="216">
        <v>8.3333333333333301E-2</v>
      </c>
      <c r="H50" s="214">
        <v>0.50833333333333297</v>
      </c>
      <c r="I50" s="214">
        <v>0</v>
      </c>
      <c r="J50" s="214">
        <v>0.5</v>
      </c>
      <c r="K50" s="214">
        <v>0</v>
      </c>
      <c r="L50" s="214">
        <v>1</v>
      </c>
      <c r="M50" s="214">
        <v>0.5</v>
      </c>
      <c r="N50" s="214">
        <v>0.5</v>
      </c>
      <c r="O50" s="214">
        <v>0</v>
      </c>
      <c r="P50" s="214">
        <v>0.25</v>
      </c>
      <c r="Q50" s="214">
        <v>0</v>
      </c>
      <c r="R50" s="214">
        <v>0.4</v>
      </c>
      <c r="S50" s="214">
        <v>0</v>
      </c>
      <c r="T50" s="215">
        <v>0.4</v>
      </c>
      <c r="U50" s="34"/>
      <c r="V50" s="34"/>
    </row>
    <row r="51" spans="1:22" x14ac:dyDescent="0.2">
      <c r="A51" s="81">
        <v>46</v>
      </c>
      <c r="B51" s="84" t="str">
        <f t="shared" si="0"/>
        <v>Cuba</v>
      </c>
      <c r="C51" s="84" t="str">
        <f t="shared" si="1"/>
        <v>CUB</v>
      </c>
      <c r="D51" s="214">
        <f t="shared" si="2"/>
        <v>0.39999999999999997</v>
      </c>
      <c r="E51" s="81" t="s">
        <v>83</v>
      </c>
      <c r="F51" s="84" t="s">
        <v>82</v>
      </c>
      <c r="G51" s="216">
        <v>0.16666666666666699</v>
      </c>
      <c r="H51" s="214">
        <v>0.63333333333333297</v>
      </c>
      <c r="I51" s="214">
        <v>0</v>
      </c>
      <c r="J51" s="214">
        <v>0.5</v>
      </c>
      <c r="K51" s="214">
        <v>0.5</v>
      </c>
      <c r="L51" s="214">
        <v>1</v>
      </c>
      <c r="M51" s="214">
        <v>0.5</v>
      </c>
      <c r="N51" s="214">
        <v>0.5</v>
      </c>
      <c r="O51" s="214">
        <v>0</v>
      </c>
      <c r="P51" s="214">
        <v>1</v>
      </c>
      <c r="Q51" s="214">
        <v>0</v>
      </c>
      <c r="R51" s="214">
        <v>0.4</v>
      </c>
      <c r="S51" s="214">
        <v>0</v>
      </c>
      <c r="T51" s="215">
        <v>0.4</v>
      </c>
      <c r="U51" s="34"/>
      <c r="V51" s="34"/>
    </row>
    <row r="52" spans="1:22" x14ac:dyDescent="0.2">
      <c r="A52" s="81">
        <v>47</v>
      </c>
      <c r="B52" s="84" t="str">
        <f t="shared" si="0"/>
        <v>CuraÃ§ao</v>
      </c>
      <c r="C52" s="84" t="str">
        <f t="shared" si="1"/>
        <v>CUW</v>
      </c>
      <c r="D52" s="214">
        <f t="shared" si="2"/>
        <v>0.88333333333333353</v>
      </c>
      <c r="E52" s="81" t="s">
        <v>699</v>
      </c>
      <c r="F52" s="84" t="s">
        <v>805</v>
      </c>
      <c r="G52" s="216">
        <v>0.91666666666666696</v>
      </c>
      <c r="H52" s="214">
        <v>0.85</v>
      </c>
      <c r="I52" s="214">
        <v>1</v>
      </c>
      <c r="J52" s="214">
        <v>0.5</v>
      </c>
      <c r="K52" s="214">
        <v>1</v>
      </c>
      <c r="L52" s="214">
        <v>1</v>
      </c>
      <c r="M52" s="214">
        <v>1</v>
      </c>
      <c r="N52" s="214">
        <v>1</v>
      </c>
      <c r="O52" s="214">
        <v>1</v>
      </c>
      <c r="P52" s="214">
        <v>1</v>
      </c>
      <c r="Q52" s="214">
        <v>1</v>
      </c>
      <c r="R52" s="214">
        <v>0.8</v>
      </c>
      <c r="S52" s="214">
        <v>0.5</v>
      </c>
      <c r="T52" s="215">
        <v>0.8</v>
      </c>
      <c r="U52" s="34"/>
      <c r="V52" s="34"/>
    </row>
    <row r="53" spans="1:22" x14ac:dyDescent="0.2">
      <c r="A53" s="81">
        <v>48</v>
      </c>
      <c r="B53" s="84" t="str">
        <f t="shared" si="0"/>
        <v>Cayman Islands</v>
      </c>
      <c r="C53" s="84" t="str">
        <f t="shared" si="1"/>
        <v>CYM</v>
      </c>
      <c r="D53" s="214">
        <f t="shared" si="2"/>
        <v>0.7666666666666665</v>
      </c>
      <c r="E53" s="81" t="s">
        <v>700</v>
      </c>
      <c r="F53" s="84" t="s">
        <v>731</v>
      </c>
      <c r="G53" s="216">
        <v>0.83333333333333304</v>
      </c>
      <c r="H53" s="214">
        <v>0.7</v>
      </c>
      <c r="I53" s="214">
        <v>1</v>
      </c>
      <c r="J53" s="214">
        <v>0.5</v>
      </c>
      <c r="K53" s="214">
        <v>1</v>
      </c>
      <c r="L53" s="214">
        <v>1</v>
      </c>
      <c r="M53" s="214">
        <v>0.5</v>
      </c>
      <c r="N53" s="214">
        <v>0.5</v>
      </c>
      <c r="O53" s="214">
        <v>1</v>
      </c>
      <c r="P53" s="214">
        <v>1</v>
      </c>
      <c r="Q53" s="214">
        <v>1</v>
      </c>
      <c r="R53" s="214">
        <v>0.6</v>
      </c>
      <c r="S53" s="214">
        <v>0.5</v>
      </c>
      <c r="T53" s="215">
        <v>0.6</v>
      </c>
      <c r="U53" s="34"/>
      <c r="V53" s="34"/>
    </row>
    <row r="54" spans="1:22" x14ac:dyDescent="0.2">
      <c r="A54" s="81">
        <v>49</v>
      </c>
      <c r="B54" s="84" t="str">
        <f t="shared" si="0"/>
        <v>Cyprus</v>
      </c>
      <c r="C54" s="84" t="str">
        <f t="shared" si="1"/>
        <v>CYP</v>
      </c>
      <c r="D54" s="214">
        <f t="shared" si="2"/>
        <v>0.37916666666666698</v>
      </c>
      <c r="E54" s="81" t="s">
        <v>85</v>
      </c>
      <c r="F54" s="84" t="s">
        <v>84</v>
      </c>
      <c r="G54" s="216">
        <v>0.16666666666666699</v>
      </c>
      <c r="H54" s="214">
        <v>0.59166666666666701</v>
      </c>
      <c r="I54" s="214">
        <v>0</v>
      </c>
      <c r="J54" s="214">
        <v>0.5</v>
      </c>
      <c r="K54" s="214">
        <v>0.5</v>
      </c>
      <c r="L54" s="214">
        <v>1</v>
      </c>
      <c r="M54" s="214">
        <v>0.5</v>
      </c>
      <c r="N54" s="214">
        <v>0.5</v>
      </c>
      <c r="O54" s="214">
        <v>0</v>
      </c>
      <c r="P54" s="214">
        <v>0.75</v>
      </c>
      <c r="Q54" s="214">
        <v>0</v>
      </c>
      <c r="R54" s="214">
        <v>0.4</v>
      </c>
      <c r="S54" s="214">
        <v>0</v>
      </c>
      <c r="T54" s="215">
        <v>0.4</v>
      </c>
      <c r="U54" s="34"/>
      <c r="V54" s="34"/>
    </row>
    <row r="55" spans="1:22" x14ac:dyDescent="0.2">
      <c r="A55" s="81">
        <v>50</v>
      </c>
      <c r="B55" s="84" t="str">
        <f t="shared" si="0"/>
        <v>Czech Republic</v>
      </c>
      <c r="C55" s="84" t="str">
        <f t="shared" si="1"/>
        <v>CZE</v>
      </c>
      <c r="D55" s="214">
        <f t="shared" si="2"/>
        <v>0.35416666666666663</v>
      </c>
      <c r="E55" s="81" t="s">
        <v>87</v>
      </c>
      <c r="F55" s="84" t="s">
        <v>86</v>
      </c>
      <c r="G55" s="216">
        <v>8.3333333333333301E-2</v>
      </c>
      <c r="H55" s="214">
        <v>0.625</v>
      </c>
      <c r="I55" s="214">
        <v>0</v>
      </c>
      <c r="J55" s="214">
        <v>0.5</v>
      </c>
      <c r="K55" s="214">
        <v>0</v>
      </c>
      <c r="L55" s="214">
        <v>1</v>
      </c>
      <c r="M55" s="214">
        <v>0.5</v>
      </c>
      <c r="N55" s="214">
        <v>0.5</v>
      </c>
      <c r="O55" s="214">
        <v>0</v>
      </c>
      <c r="P55" s="214">
        <v>0.75</v>
      </c>
      <c r="Q55" s="214">
        <v>0</v>
      </c>
      <c r="R55" s="214">
        <v>0.4</v>
      </c>
      <c r="S55" s="214">
        <v>0</v>
      </c>
      <c r="T55" s="215">
        <v>0.6</v>
      </c>
      <c r="U55" s="34"/>
      <c r="V55" s="34"/>
    </row>
    <row r="56" spans="1:22" x14ac:dyDescent="0.2">
      <c r="A56" s="81">
        <v>51</v>
      </c>
      <c r="B56" s="84" t="str">
        <f t="shared" si="0"/>
        <v>Germany</v>
      </c>
      <c r="C56" s="84" t="str">
        <f t="shared" si="1"/>
        <v>DEU</v>
      </c>
      <c r="D56" s="214">
        <f t="shared" si="2"/>
        <v>0.32083333333333314</v>
      </c>
      <c r="E56" s="81" t="s">
        <v>89</v>
      </c>
      <c r="F56" s="84" t="s">
        <v>88</v>
      </c>
      <c r="G56" s="216">
        <v>8.3333333333333301E-2</v>
      </c>
      <c r="H56" s="214">
        <v>0.55833333333333302</v>
      </c>
      <c r="I56" s="214">
        <v>0</v>
      </c>
      <c r="J56" s="214">
        <v>0.5</v>
      </c>
      <c r="K56" s="214">
        <v>0</v>
      </c>
      <c r="L56" s="214">
        <v>1</v>
      </c>
      <c r="M56" s="214">
        <v>0.5</v>
      </c>
      <c r="N56" s="214">
        <v>0.5</v>
      </c>
      <c r="O56" s="214">
        <v>0</v>
      </c>
      <c r="P56" s="214">
        <v>0.75</v>
      </c>
      <c r="Q56" s="214">
        <v>0</v>
      </c>
      <c r="R56" s="214">
        <v>0.2</v>
      </c>
      <c r="S56" s="214">
        <v>0</v>
      </c>
      <c r="T56" s="215">
        <v>0.4</v>
      </c>
      <c r="U56" s="34"/>
      <c r="V56" s="34"/>
    </row>
    <row r="57" spans="1:22" x14ac:dyDescent="0.2">
      <c r="A57" s="81">
        <v>52</v>
      </c>
      <c r="B57" s="84" t="str">
        <f t="shared" si="0"/>
        <v>Djibouti</v>
      </c>
      <c r="C57" s="84" t="str">
        <f t="shared" si="1"/>
        <v>DJI</v>
      </c>
      <c r="D57" s="214">
        <f t="shared" si="2"/>
        <v>0.37916666666666698</v>
      </c>
      <c r="E57" s="81" t="s">
        <v>91</v>
      </c>
      <c r="F57" s="84" t="s">
        <v>90</v>
      </c>
      <c r="G57" s="216">
        <v>0.16666666666666699</v>
      </c>
      <c r="H57" s="214">
        <v>0.59166666666666701</v>
      </c>
      <c r="I57" s="214">
        <v>0</v>
      </c>
      <c r="J57" s="214">
        <v>0.5</v>
      </c>
      <c r="K57" s="214">
        <v>0.5</v>
      </c>
      <c r="L57" s="214">
        <v>1</v>
      </c>
      <c r="M57" s="214">
        <v>0.5</v>
      </c>
      <c r="N57" s="214">
        <v>0.5</v>
      </c>
      <c r="O57" s="214">
        <v>0</v>
      </c>
      <c r="P57" s="214">
        <v>0.75</v>
      </c>
      <c r="Q57" s="214">
        <v>0</v>
      </c>
      <c r="R57" s="214">
        <v>0.4</v>
      </c>
      <c r="S57" s="214">
        <v>0</v>
      </c>
      <c r="T57" s="215">
        <v>0.4</v>
      </c>
      <c r="U57" s="34"/>
      <c r="V57" s="34"/>
    </row>
    <row r="58" spans="1:22" x14ac:dyDescent="0.2">
      <c r="A58" s="81">
        <v>53</v>
      </c>
      <c r="B58" s="84" t="str">
        <f t="shared" si="0"/>
        <v>Dominica</v>
      </c>
      <c r="C58" s="84" t="str">
        <f t="shared" si="1"/>
        <v>DMA</v>
      </c>
      <c r="D58" s="214">
        <f t="shared" si="2"/>
        <v>0.54166666666666652</v>
      </c>
      <c r="E58" s="81" t="s">
        <v>93</v>
      </c>
      <c r="F58" s="84" t="s">
        <v>92</v>
      </c>
      <c r="G58" s="216">
        <v>0.33333333333333298</v>
      </c>
      <c r="H58" s="214">
        <v>0.75</v>
      </c>
      <c r="I58" s="214">
        <v>0</v>
      </c>
      <c r="J58" s="214">
        <v>0.5</v>
      </c>
      <c r="K58" s="214">
        <v>0.5</v>
      </c>
      <c r="L58" s="214">
        <v>1</v>
      </c>
      <c r="M58" s="214">
        <v>1</v>
      </c>
      <c r="N58" s="214">
        <v>1</v>
      </c>
      <c r="O58" s="214">
        <v>0</v>
      </c>
      <c r="P58" s="214">
        <v>1</v>
      </c>
      <c r="Q58" s="214">
        <v>0</v>
      </c>
      <c r="R58" s="214">
        <v>0.2</v>
      </c>
      <c r="S58" s="214">
        <v>0.5</v>
      </c>
      <c r="T58" s="215">
        <v>0.8</v>
      </c>
      <c r="U58" s="34"/>
      <c r="V58" s="34"/>
    </row>
    <row r="59" spans="1:22" x14ac:dyDescent="0.2">
      <c r="A59" s="81">
        <v>54</v>
      </c>
      <c r="B59" s="84" t="str">
        <f t="shared" si="0"/>
        <v>Denmark</v>
      </c>
      <c r="C59" s="84" t="str">
        <f t="shared" si="1"/>
        <v>DNK</v>
      </c>
      <c r="D59" s="214">
        <f t="shared" si="2"/>
        <v>0.35416666666666663</v>
      </c>
      <c r="E59" s="81" t="s">
        <v>95</v>
      </c>
      <c r="F59" s="84" t="s">
        <v>94</v>
      </c>
      <c r="G59" s="216">
        <v>8.3333333333333301E-2</v>
      </c>
      <c r="H59" s="214">
        <v>0.625</v>
      </c>
      <c r="I59" s="214">
        <v>0</v>
      </c>
      <c r="J59" s="214">
        <v>0.5</v>
      </c>
      <c r="K59" s="214">
        <v>0</v>
      </c>
      <c r="L59" s="214">
        <v>1</v>
      </c>
      <c r="M59" s="214">
        <v>0.5</v>
      </c>
      <c r="N59" s="214">
        <v>0.5</v>
      </c>
      <c r="O59" s="214">
        <v>0</v>
      </c>
      <c r="P59" s="214">
        <v>0.75</v>
      </c>
      <c r="Q59" s="214">
        <v>0</v>
      </c>
      <c r="R59" s="214">
        <v>0.4</v>
      </c>
      <c r="S59" s="214">
        <v>0</v>
      </c>
      <c r="T59" s="215">
        <v>0.6</v>
      </c>
      <c r="U59" s="34"/>
      <c r="V59" s="34"/>
    </row>
    <row r="60" spans="1:22" x14ac:dyDescent="0.2">
      <c r="A60" s="81">
        <v>55</v>
      </c>
      <c r="B60" s="84" t="str">
        <f t="shared" si="0"/>
        <v>Dominican Republic</v>
      </c>
      <c r="C60" s="84" t="str">
        <f t="shared" si="1"/>
        <v>DOM</v>
      </c>
      <c r="D60" s="214">
        <f t="shared" si="2"/>
        <v>0.25833333333333314</v>
      </c>
      <c r="E60" s="81" t="s">
        <v>97</v>
      </c>
      <c r="F60" s="84" t="s">
        <v>96</v>
      </c>
      <c r="G60" s="216">
        <v>8.3333333333333301E-2</v>
      </c>
      <c r="H60" s="214">
        <v>0.43333333333333302</v>
      </c>
      <c r="I60" s="214">
        <v>0</v>
      </c>
      <c r="J60" s="214">
        <v>0</v>
      </c>
      <c r="K60" s="214">
        <v>0</v>
      </c>
      <c r="L60" s="214">
        <v>1</v>
      </c>
      <c r="M60" s="214">
        <v>0.5</v>
      </c>
      <c r="N60" s="214">
        <v>0.5</v>
      </c>
      <c r="O60" s="214">
        <v>0</v>
      </c>
      <c r="P60" s="214">
        <v>0.5</v>
      </c>
      <c r="Q60" s="214">
        <v>0</v>
      </c>
      <c r="R60" s="214">
        <v>0.4</v>
      </c>
      <c r="S60" s="214">
        <v>0</v>
      </c>
      <c r="T60" s="215">
        <v>0.2</v>
      </c>
      <c r="U60" s="34"/>
      <c r="V60" s="34"/>
    </row>
    <row r="61" spans="1:22" x14ac:dyDescent="0.2">
      <c r="A61" s="81">
        <v>56</v>
      </c>
      <c r="B61" s="84" t="str">
        <f t="shared" si="0"/>
        <v>Algeria</v>
      </c>
      <c r="C61" s="84" t="str">
        <f t="shared" si="1"/>
        <v>DZA</v>
      </c>
      <c r="D61" s="214">
        <f t="shared" si="2"/>
        <v>0.32500000000000012</v>
      </c>
      <c r="E61" s="81" t="s">
        <v>99</v>
      </c>
      <c r="F61" s="84" t="s">
        <v>98</v>
      </c>
      <c r="G61" s="216">
        <v>8.3333333333333301E-2</v>
      </c>
      <c r="H61" s="214">
        <v>0.56666666666666698</v>
      </c>
      <c r="I61" s="214">
        <v>0</v>
      </c>
      <c r="J61" s="214">
        <v>0.5</v>
      </c>
      <c r="K61" s="214">
        <v>0</v>
      </c>
      <c r="L61" s="214">
        <v>1</v>
      </c>
      <c r="M61" s="214">
        <v>0.5</v>
      </c>
      <c r="N61" s="214">
        <v>0.5</v>
      </c>
      <c r="O61" s="214">
        <v>0</v>
      </c>
      <c r="P61" s="214">
        <v>1</v>
      </c>
      <c r="Q61" s="214">
        <v>0</v>
      </c>
      <c r="R61" s="214">
        <v>0.2</v>
      </c>
      <c r="S61" s="214">
        <v>0</v>
      </c>
      <c r="T61" s="215">
        <v>0.2</v>
      </c>
      <c r="U61" s="34"/>
      <c r="V61" s="34"/>
    </row>
    <row r="62" spans="1:22" x14ac:dyDescent="0.2">
      <c r="A62" s="81">
        <v>57</v>
      </c>
      <c r="B62" s="84" t="str">
        <f t="shared" si="0"/>
        <v>Ecuador</v>
      </c>
      <c r="C62" s="84" t="str">
        <f t="shared" si="1"/>
        <v>ECU</v>
      </c>
      <c r="D62" s="214">
        <f t="shared" si="2"/>
        <v>0.26250000000000012</v>
      </c>
      <c r="E62" s="81" t="s">
        <v>101</v>
      </c>
      <c r="F62" s="84" t="s">
        <v>100</v>
      </c>
      <c r="G62" s="216">
        <v>8.3333333333333301E-2</v>
      </c>
      <c r="H62" s="214">
        <v>0.44166666666666698</v>
      </c>
      <c r="I62" s="214">
        <v>0</v>
      </c>
      <c r="J62" s="214">
        <v>0.5</v>
      </c>
      <c r="K62" s="214">
        <v>0</v>
      </c>
      <c r="L62" s="214">
        <v>1</v>
      </c>
      <c r="M62" s="214">
        <v>0.5</v>
      </c>
      <c r="N62" s="214">
        <v>0.5</v>
      </c>
      <c r="O62" s="214">
        <v>0</v>
      </c>
      <c r="P62" s="214">
        <v>0.25</v>
      </c>
      <c r="Q62" s="214">
        <v>0</v>
      </c>
      <c r="R62" s="214">
        <v>0.2</v>
      </c>
      <c r="S62" s="214">
        <v>0</v>
      </c>
      <c r="T62" s="215">
        <v>0.2</v>
      </c>
      <c r="U62" s="34"/>
      <c r="V62" s="34"/>
    </row>
    <row r="63" spans="1:22" x14ac:dyDescent="0.2">
      <c r="A63" s="81">
        <v>58</v>
      </c>
      <c r="B63" s="84" t="str">
        <f t="shared" si="0"/>
        <v>Egypt, Arab Rep.</v>
      </c>
      <c r="C63" s="84" t="str">
        <f t="shared" si="1"/>
        <v>EGY</v>
      </c>
      <c r="D63" s="214">
        <f t="shared" si="2"/>
        <v>0.1958333333333335</v>
      </c>
      <c r="E63" s="81" t="s">
        <v>102</v>
      </c>
      <c r="F63" s="84" t="s">
        <v>732</v>
      </c>
      <c r="G63" s="216">
        <v>0</v>
      </c>
      <c r="H63" s="214">
        <v>0.391666666666667</v>
      </c>
      <c r="I63" s="214">
        <v>0</v>
      </c>
      <c r="J63" s="214">
        <v>0.5</v>
      </c>
      <c r="K63" s="214">
        <v>0</v>
      </c>
      <c r="L63" s="214">
        <v>1</v>
      </c>
      <c r="M63" s="214">
        <v>0</v>
      </c>
      <c r="N63" s="214">
        <v>0</v>
      </c>
      <c r="O63" s="214">
        <v>0</v>
      </c>
      <c r="P63" s="214">
        <v>0.25</v>
      </c>
      <c r="Q63" s="214">
        <v>0</v>
      </c>
      <c r="R63" s="214">
        <v>0.4</v>
      </c>
      <c r="S63" s="214">
        <v>0</v>
      </c>
      <c r="T63" s="215">
        <v>0.2</v>
      </c>
      <c r="U63" s="34"/>
      <c r="V63" s="34"/>
    </row>
    <row r="64" spans="1:22" x14ac:dyDescent="0.2">
      <c r="A64" s="81">
        <v>59</v>
      </c>
      <c r="B64" s="84" t="str">
        <f t="shared" si="0"/>
        <v>Eritrea</v>
      </c>
      <c r="C64" s="84" t="str">
        <f t="shared" si="1"/>
        <v>ERI</v>
      </c>
      <c r="D64" s="214">
        <f t="shared" si="2"/>
        <v>0.41666666666666696</v>
      </c>
      <c r="E64" s="81" t="s">
        <v>104</v>
      </c>
      <c r="F64" s="84" t="s">
        <v>103</v>
      </c>
      <c r="G64" s="216">
        <v>0.16666666666666699</v>
      </c>
      <c r="H64" s="214">
        <v>0.66666666666666696</v>
      </c>
      <c r="I64" s="214">
        <v>0</v>
      </c>
      <c r="J64" s="214">
        <v>0.5</v>
      </c>
      <c r="K64" s="214">
        <v>0.5</v>
      </c>
      <c r="L64" s="214">
        <v>1</v>
      </c>
      <c r="M64" s="214">
        <v>0.5</v>
      </c>
      <c r="N64" s="214">
        <v>0.5</v>
      </c>
      <c r="O64" s="214">
        <v>0</v>
      </c>
      <c r="P64" s="214">
        <v>1</v>
      </c>
      <c r="Q64" s="214">
        <v>0</v>
      </c>
      <c r="R64" s="214">
        <v>0.4</v>
      </c>
      <c r="S64" s="214">
        <v>0</v>
      </c>
      <c r="T64" s="215">
        <v>0.6</v>
      </c>
      <c r="U64" s="34"/>
      <c r="V64" s="34"/>
    </row>
    <row r="65" spans="1:22" x14ac:dyDescent="0.2">
      <c r="A65" s="81">
        <v>60</v>
      </c>
      <c r="B65" s="84" t="str">
        <f t="shared" si="0"/>
        <v>Spain</v>
      </c>
      <c r="C65" s="84" t="str">
        <f t="shared" si="1"/>
        <v>ESP</v>
      </c>
      <c r="D65" s="214">
        <f t="shared" si="2"/>
        <v>0.35416666666666663</v>
      </c>
      <c r="E65" s="81" t="s">
        <v>106</v>
      </c>
      <c r="F65" s="84" t="s">
        <v>105</v>
      </c>
      <c r="G65" s="216">
        <v>8.3333333333333301E-2</v>
      </c>
      <c r="H65" s="214">
        <v>0.625</v>
      </c>
      <c r="I65" s="214">
        <v>0</v>
      </c>
      <c r="J65" s="214">
        <v>0.5</v>
      </c>
      <c r="K65" s="214">
        <v>0</v>
      </c>
      <c r="L65" s="214">
        <v>1</v>
      </c>
      <c r="M65" s="214">
        <v>0.5</v>
      </c>
      <c r="N65" s="214">
        <v>0.5</v>
      </c>
      <c r="O65" s="214">
        <v>0</v>
      </c>
      <c r="P65" s="214">
        <v>0.75</v>
      </c>
      <c r="Q65" s="214">
        <v>0</v>
      </c>
      <c r="R65" s="214">
        <v>0.4</v>
      </c>
      <c r="S65" s="214">
        <v>0</v>
      </c>
      <c r="T65" s="215">
        <v>0.6</v>
      </c>
      <c r="U65" s="34"/>
      <c r="V65" s="34"/>
    </row>
    <row r="66" spans="1:22" x14ac:dyDescent="0.2">
      <c r="A66" s="81">
        <v>61</v>
      </c>
      <c r="B66" s="84" t="str">
        <f t="shared" si="0"/>
        <v>Estonia</v>
      </c>
      <c r="C66" s="84" t="str">
        <f t="shared" si="1"/>
        <v>EST</v>
      </c>
      <c r="D66" s="214">
        <f t="shared" si="2"/>
        <v>0.37916666666666698</v>
      </c>
      <c r="E66" s="81" t="s">
        <v>108</v>
      </c>
      <c r="F66" s="84" t="s">
        <v>107</v>
      </c>
      <c r="G66" s="216">
        <v>0.16666666666666699</v>
      </c>
      <c r="H66" s="214">
        <v>0.59166666666666701</v>
      </c>
      <c r="I66" s="214">
        <v>0</v>
      </c>
      <c r="J66" s="214">
        <v>0.5</v>
      </c>
      <c r="K66" s="214">
        <v>0.5</v>
      </c>
      <c r="L66" s="214">
        <v>1</v>
      </c>
      <c r="M66" s="214">
        <v>0.5</v>
      </c>
      <c r="N66" s="214">
        <v>0.5</v>
      </c>
      <c r="O66" s="214">
        <v>0</v>
      </c>
      <c r="P66" s="214">
        <v>0.75</v>
      </c>
      <c r="Q66" s="214">
        <v>0</v>
      </c>
      <c r="R66" s="214">
        <v>0.2</v>
      </c>
      <c r="S66" s="214">
        <v>0</v>
      </c>
      <c r="T66" s="215">
        <v>0.6</v>
      </c>
      <c r="U66" s="34"/>
      <c r="V66" s="34"/>
    </row>
    <row r="67" spans="1:22" x14ac:dyDescent="0.2">
      <c r="A67" s="81">
        <v>62</v>
      </c>
      <c r="B67" s="84" t="str">
        <f t="shared" si="0"/>
        <v>Ethiopia</v>
      </c>
      <c r="C67" s="84" t="str">
        <f t="shared" si="1"/>
        <v>ETH</v>
      </c>
      <c r="D67" s="214">
        <f t="shared" si="2"/>
        <v>0.140277777777778</v>
      </c>
      <c r="E67" s="81" t="s">
        <v>110</v>
      </c>
      <c r="F67" s="84" t="s">
        <v>109</v>
      </c>
      <c r="G67" s="216">
        <v>0</v>
      </c>
      <c r="H67" s="214">
        <v>0.280555555555556</v>
      </c>
      <c r="I67" s="214">
        <v>0</v>
      </c>
      <c r="J67" s="214">
        <v>0</v>
      </c>
      <c r="K67" s="214">
        <v>0</v>
      </c>
      <c r="L67" s="214">
        <v>0.33333333333333298</v>
      </c>
      <c r="M67" s="214">
        <v>0</v>
      </c>
      <c r="N67" s="214">
        <v>0</v>
      </c>
      <c r="O67" s="214">
        <v>0</v>
      </c>
      <c r="P67" s="214">
        <v>0.75</v>
      </c>
      <c r="Q67" s="214">
        <v>0</v>
      </c>
      <c r="R67" s="214">
        <v>0.4</v>
      </c>
      <c r="S67" s="214">
        <v>0</v>
      </c>
      <c r="T67" s="215">
        <v>0.2</v>
      </c>
      <c r="U67" s="34"/>
      <c r="V67" s="34"/>
    </row>
    <row r="68" spans="1:22" x14ac:dyDescent="0.2">
      <c r="A68" s="81">
        <v>63</v>
      </c>
      <c r="B68" s="84" t="str">
        <f t="shared" si="0"/>
        <v>Finland</v>
      </c>
      <c r="C68" s="84" t="str">
        <f t="shared" si="1"/>
        <v>FIN</v>
      </c>
      <c r="D68" s="214">
        <f t="shared" si="2"/>
        <v>0.35416666666666663</v>
      </c>
      <c r="E68" s="81" t="s">
        <v>112</v>
      </c>
      <c r="F68" s="84" t="s">
        <v>111</v>
      </c>
      <c r="G68" s="216">
        <v>8.3333333333333301E-2</v>
      </c>
      <c r="H68" s="214">
        <v>0.625</v>
      </c>
      <c r="I68" s="214">
        <v>0</v>
      </c>
      <c r="J68" s="214">
        <v>0.5</v>
      </c>
      <c r="K68" s="214">
        <v>0</v>
      </c>
      <c r="L68" s="214">
        <v>1</v>
      </c>
      <c r="M68" s="214">
        <v>0.5</v>
      </c>
      <c r="N68" s="214">
        <v>0.5</v>
      </c>
      <c r="O68" s="214">
        <v>0</v>
      </c>
      <c r="P68" s="214">
        <v>0.75</v>
      </c>
      <c r="Q68" s="214">
        <v>0</v>
      </c>
      <c r="R68" s="214">
        <v>0.4</v>
      </c>
      <c r="S68" s="214">
        <v>0</v>
      </c>
      <c r="T68" s="215">
        <v>0.6</v>
      </c>
      <c r="U68" s="34"/>
      <c r="V68" s="34"/>
    </row>
    <row r="69" spans="1:22" x14ac:dyDescent="0.2">
      <c r="A69" s="81">
        <v>64</v>
      </c>
      <c r="B69" s="84" t="str">
        <f t="shared" si="0"/>
        <v>Fiji</v>
      </c>
      <c r="C69" s="84" t="str">
        <f t="shared" si="1"/>
        <v>FJI</v>
      </c>
      <c r="D69" s="214">
        <f t="shared" si="2"/>
        <v>0.35</v>
      </c>
      <c r="E69" s="81" t="s">
        <v>114</v>
      </c>
      <c r="F69" s="84" t="s">
        <v>113</v>
      </c>
      <c r="G69" s="216">
        <v>0.16666666666666699</v>
      </c>
      <c r="H69" s="214">
        <v>0.53333333333333299</v>
      </c>
      <c r="I69" s="214">
        <v>0</v>
      </c>
      <c r="J69" s="214">
        <v>0</v>
      </c>
      <c r="K69" s="214">
        <v>0.5</v>
      </c>
      <c r="L69" s="214">
        <v>1</v>
      </c>
      <c r="M69" s="214">
        <v>0.5</v>
      </c>
      <c r="N69" s="214">
        <v>0.5</v>
      </c>
      <c r="O69" s="214">
        <v>0</v>
      </c>
      <c r="P69" s="214">
        <v>0.5</v>
      </c>
      <c r="Q69" s="214">
        <v>0</v>
      </c>
      <c r="R69" s="214">
        <v>0.4</v>
      </c>
      <c r="S69" s="214">
        <v>0</v>
      </c>
      <c r="T69" s="215">
        <v>0.8</v>
      </c>
      <c r="U69" s="34"/>
      <c r="V69" s="34"/>
    </row>
    <row r="70" spans="1:22" x14ac:dyDescent="0.2">
      <c r="A70" s="81">
        <v>65</v>
      </c>
      <c r="B70" s="84" t="str">
        <f t="shared" si="0"/>
        <v>France</v>
      </c>
      <c r="C70" s="84" t="str">
        <f t="shared" si="1"/>
        <v>FRA</v>
      </c>
      <c r="D70" s="214">
        <f t="shared" si="2"/>
        <v>0.32083333333333314</v>
      </c>
      <c r="E70" s="81" t="s">
        <v>116</v>
      </c>
      <c r="F70" s="84" t="s">
        <v>115</v>
      </c>
      <c r="G70" s="216">
        <v>8.3333333333333301E-2</v>
      </c>
      <c r="H70" s="214">
        <v>0.55833333333333302</v>
      </c>
      <c r="I70" s="214">
        <v>0</v>
      </c>
      <c r="J70" s="214">
        <v>0.5</v>
      </c>
      <c r="K70" s="214">
        <v>0</v>
      </c>
      <c r="L70" s="214">
        <v>1</v>
      </c>
      <c r="M70" s="214">
        <v>0.5</v>
      </c>
      <c r="N70" s="214">
        <v>0.5</v>
      </c>
      <c r="O70" s="214">
        <v>0</v>
      </c>
      <c r="P70" s="214">
        <v>0.75</v>
      </c>
      <c r="Q70" s="214">
        <v>0</v>
      </c>
      <c r="R70" s="214">
        <v>0.2</v>
      </c>
      <c r="S70" s="214">
        <v>0</v>
      </c>
      <c r="T70" s="215">
        <v>0.4</v>
      </c>
      <c r="U70" s="34"/>
      <c r="V70" s="34"/>
    </row>
    <row r="71" spans="1:22" x14ac:dyDescent="0.2">
      <c r="A71" s="81">
        <v>66</v>
      </c>
      <c r="B71" s="84" t="str">
        <f t="shared" ref="B71:B134" si="3">F71</f>
        <v>Faroe Islands</v>
      </c>
      <c r="C71" s="84" t="str">
        <f t="shared" ref="C71:C134" si="4">E71</f>
        <v>FRO</v>
      </c>
      <c r="D71" s="214">
        <f t="shared" ref="D71:D134" si="5">AVERAGE(G71:H71)</f>
        <v>0.86666666666666692</v>
      </c>
      <c r="E71" s="81" t="s">
        <v>701</v>
      </c>
      <c r="F71" s="84" t="s">
        <v>733</v>
      </c>
      <c r="G71" s="216">
        <v>0.91666666666666696</v>
      </c>
      <c r="H71" s="214">
        <v>0.81666666666666698</v>
      </c>
      <c r="I71" s="214">
        <v>1</v>
      </c>
      <c r="J71" s="214">
        <v>0.5</v>
      </c>
      <c r="K71" s="214">
        <v>1</v>
      </c>
      <c r="L71" s="214">
        <v>1</v>
      </c>
      <c r="M71" s="214">
        <v>1</v>
      </c>
      <c r="N71" s="214">
        <v>1</v>
      </c>
      <c r="O71" s="214">
        <v>1</v>
      </c>
      <c r="P71" s="214">
        <v>1</v>
      </c>
      <c r="Q71" s="214">
        <v>1</v>
      </c>
      <c r="R71" s="214">
        <v>0.6</v>
      </c>
      <c r="S71" s="214">
        <v>0.5</v>
      </c>
      <c r="T71" s="215">
        <v>0.8</v>
      </c>
      <c r="U71" s="34"/>
      <c r="V71" s="34"/>
    </row>
    <row r="72" spans="1:22" x14ac:dyDescent="0.2">
      <c r="A72" s="81">
        <v>67</v>
      </c>
      <c r="B72" s="84" t="str">
        <f t="shared" si="3"/>
        <v>Micronesia, Fed. Sts.</v>
      </c>
      <c r="C72" s="84" t="str">
        <f t="shared" si="4"/>
        <v>FSM</v>
      </c>
      <c r="D72" s="214">
        <f t="shared" si="5"/>
        <v>0.55833333333333302</v>
      </c>
      <c r="E72" s="81" t="s">
        <v>117</v>
      </c>
      <c r="F72" s="84" t="s">
        <v>734</v>
      </c>
      <c r="G72" s="216">
        <v>0.33333333333333298</v>
      </c>
      <c r="H72" s="214">
        <v>0.78333333333333299</v>
      </c>
      <c r="I72" s="214">
        <v>0</v>
      </c>
      <c r="J72" s="214">
        <v>0.5</v>
      </c>
      <c r="K72" s="214">
        <v>1</v>
      </c>
      <c r="L72" s="214">
        <v>1</v>
      </c>
      <c r="M72" s="214">
        <v>1</v>
      </c>
      <c r="N72" s="214">
        <v>1</v>
      </c>
      <c r="O72" s="214">
        <v>0</v>
      </c>
      <c r="P72" s="214">
        <v>1</v>
      </c>
      <c r="Q72" s="214">
        <v>0</v>
      </c>
      <c r="R72" s="214">
        <v>0.4</v>
      </c>
      <c r="S72" s="214">
        <v>0</v>
      </c>
      <c r="T72" s="215">
        <v>0.8</v>
      </c>
      <c r="U72" s="34"/>
      <c r="V72" s="34"/>
    </row>
    <row r="73" spans="1:22" x14ac:dyDescent="0.2">
      <c r="A73" s="81">
        <v>68</v>
      </c>
      <c r="B73" s="84" t="str">
        <f t="shared" si="3"/>
        <v>Gabon</v>
      </c>
      <c r="C73" s="84" t="str">
        <f t="shared" si="4"/>
        <v>GAB</v>
      </c>
      <c r="D73" s="214">
        <f t="shared" si="5"/>
        <v>0.33749999999999997</v>
      </c>
      <c r="E73" s="81" t="s">
        <v>119</v>
      </c>
      <c r="F73" s="84" t="s">
        <v>118</v>
      </c>
      <c r="G73" s="216">
        <v>0.16666666666666699</v>
      </c>
      <c r="H73" s="214">
        <v>0.50833333333333297</v>
      </c>
      <c r="I73" s="214">
        <v>0</v>
      </c>
      <c r="J73" s="214">
        <v>0</v>
      </c>
      <c r="K73" s="214">
        <v>0.5</v>
      </c>
      <c r="L73" s="214">
        <v>1</v>
      </c>
      <c r="M73" s="214">
        <v>0.5</v>
      </c>
      <c r="N73" s="214">
        <v>0.5</v>
      </c>
      <c r="O73" s="214">
        <v>0</v>
      </c>
      <c r="P73" s="214">
        <v>0.75</v>
      </c>
      <c r="Q73" s="214">
        <v>0</v>
      </c>
      <c r="R73" s="214">
        <v>0.4</v>
      </c>
      <c r="S73" s="214">
        <v>0</v>
      </c>
      <c r="T73" s="215">
        <v>0.4</v>
      </c>
      <c r="U73" s="34"/>
      <c r="V73" s="34"/>
    </row>
    <row r="74" spans="1:22" x14ac:dyDescent="0.2">
      <c r="A74" s="81">
        <v>69</v>
      </c>
      <c r="B74" s="84" t="str">
        <f t="shared" si="3"/>
        <v>United Kingdom</v>
      </c>
      <c r="C74" s="84" t="str">
        <f t="shared" si="4"/>
        <v>GBR</v>
      </c>
      <c r="D74" s="214">
        <f t="shared" si="5"/>
        <v>0.33750000000000013</v>
      </c>
      <c r="E74" s="81" t="s">
        <v>121</v>
      </c>
      <c r="F74" s="84" t="s">
        <v>120</v>
      </c>
      <c r="G74" s="216">
        <v>8.3333333333333301E-2</v>
      </c>
      <c r="H74" s="214">
        <v>0.59166666666666701</v>
      </c>
      <c r="I74" s="214">
        <v>0</v>
      </c>
      <c r="J74" s="214">
        <v>0.5</v>
      </c>
      <c r="K74" s="214">
        <v>0</v>
      </c>
      <c r="L74" s="214">
        <v>1</v>
      </c>
      <c r="M74" s="214">
        <v>0.5</v>
      </c>
      <c r="N74" s="214">
        <v>0.5</v>
      </c>
      <c r="O74" s="214">
        <v>0</v>
      </c>
      <c r="P74" s="214">
        <v>0.75</v>
      </c>
      <c r="Q74" s="214">
        <v>0</v>
      </c>
      <c r="R74" s="214">
        <v>0.4</v>
      </c>
      <c r="S74" s="214">
        <v>0</v>
      </c>
      <c r="T74" s="215">
        <v>0.4</v>
      </c>
      <c r="U74" s="34"/>
      <c r="V74" s="34"/>
    </row>
    <row r="75" spans="1:22" x14ac:dyDescent="0.2">
      <c r="A75" s="81">
        <v>70</v>
      </c>
      <c r="B75" s="84" t="str">
        <f t="shared" si="3"/>
        <v>Georgia</v>
      </c>
      <c r="C75" s="84" t="str">
        <f t="shared" si="4"/>
        <v>GEO</v>
      </c>
      <c r="D75" s="214">
        <f t="shared" si="5"/>
        <v>0.35416666666666696</v>
      </c>
      <c r="E75" s="81" t="s">
        <v>123</v>
      </c>
      <c r="F75" s="84" t="s">
        <v>122</v>
      </c>
      <c r="G75" s="216">
        <v>0.16666666666666699</v>
      </c>
      <c r="H75" s="214">
        <v>0.54166666666666696</v>
      </c>
      <c r="I75" s="214">
        <v>0</v>
      </c>
      <c r="J75" s="214">
        <v>0.5</v>
      </c>
      <c r="K75" s="214">
        <v>0.5</v>
      </c>
      <c r="L75" s="214">
        <v>1</v>
      </c>
      <c r="M75" s="214">
        <v>0.5</v>
      </c>
      <c r="N75" s="214">
        <v>0.5</v>
      </c>
      <c r="O75" s="214">
        <v>0</v>
      </c>
      <c r="P75" s="214">
        <v>0.25</v>
      </c>
      <c r="Q75" s="214">
        <v>0</v>
      </c>
      <c r="R75" s="214">
        <v>0.4</v>
      </c>
      <c r="S75" s="214">
        <v>0</v>
      </c>
      <c r="T75" s="215">
        <v>0.6</v>
      </c>
      <c r="U75" s="34"/>
      <c r="V75" s="34"/>
    </row>
    <row r="76" spans="1:22" x14ac:dyDescent="0.2">
      <c r="A76" s="81">
        <v>71</v>
      </c>
      <c r="B76" s="84" t="str">
        <f t="shared" si="3"/>
        <v>Ghana</v>
      </c>
      <c r="C76" s="84" t="str">
        <f t="shared" si="4"/>
        <v>GHA</v>
      </c>
      <c r="D76" s="214">
        <f t="shared" si="5"/>
        <v>0.2</v>
      </c>
      <c r="E76" s="81" t="s">
        <v>125</v>
      </c>
      <c r="F76" s="84" t="s">
        <v>124</v>
      </c>
      <c r="G76" s="216">
        <v>0</v>
      </c>
      <c r="H76" s="214">
        <v>0.4</v>
      </c>
      <c r="I76" s="214">
        <v>0</v>
      </c>
      <c r="J76" s="214">
        <v>0.5</v>
      </c>
      <c r="K76" s="214">
        <v>0</v>
      </c>
      <c r="L76" s="214">
        <v>1</v>
      </c>
      <c r="M76" s="214">
        <v>0</v>
      </c>
      <c r="N76" s="214">
        <v>0</v>
      </c>
      <c r="O76" s="214">
        <v>0</v>
      </c>
      <c r="P76" s="214">
        <v>0.5</v>
      </c>
      <c r="Q76" s="214">
        <v>0</v>
      </c>
      <c r="R76" s="214">
        <v>0.2</v>
      </c>
      <c r="S76" s="214">
        <v>0</v>
      </c>
      <c r="T76" s="215">
        <v>0.2</v>
      </c>
      <c r="U76" s="34"/>
      <c r="V76" s="34"/>
    </row>
    <row r="77" spans="1:22" x14ac:dyDescent="0.2">
      <c r="A77" s="81">
        <v>72</v>
      </c>
      <c r="B77" s="84" t="str">
        <f t="shared" si="3"/>
        <v>Gibraltar</v>
      </c>
      <c r="C77" s="84" t="str">
        <f t="shared" si="4"/>
        <v>GIB</v>
      </c>
      <c r="D77" s="214">
        <f t="shared" si="5"/>
        <v>0.88333333333333353</v>
      </c>
      <c r="E77" s="81" t="s">
        <v>702</v>
      </c>
      <c r="F77" s="84" t="s">
        <v>735</v>
      </c>
      <c r="G77" s="216">
        <v>0.91666666666666696</v>
      </c>
      <c r="H77" s="214">
        <v>0.85</v>
      </c>
      <c r="I77" s="214">
        <v>1</v>
      </c>
      <c r="J77" s="214">
        <v>0.5</v>
      </c>
      <c r="K77" s="214">
        <v>1</v>
      </c>
      <c r="L77" s="214">
        <v>1</v>
      </c>
      <c r="M77" s="214">
        <v>1</v>
      </c>
      <c r="N77" s="214">
        <v>1</v>
      </c>
      <c r="O77" s="214">
        <v>1</v>
      </c>
      <c r="P77" s="214">
        <v>1</v>
      </c>
      <c r="Q77" s="214">
        <v>1</v>
      </c>
      <c r="R77" s="214">
        <v>0.8</v>
      </c>
      <c r="S77" s="214">
        <v>0.5</v>
      </c>
      <c r="T77" s="215">
        <v>0.8</v>
      </c>
      <c r="U77" s="34"/>
      <c r="V77" s="34"/>
    </row>
    <row r="78" spans="1:22" x14ac:dyDescent="0.2">
      <c r="A78" s="81">
        <v>73</v>
      </c>
      <c r="B78" s="84" t="str">
        <f t="shared" si="3"/>
        <v>Guinea</v>
      </c>
      <c r="C78" s="84" t="str">
        <f t="shared" si="4"/>
        <v>GIN</v>
      </c>
      <c r="D78" s="214">
        <f t="shared" si="5"/>
        <v>0.27916666666666662</v>
      </c>
      <c r="E78" s="81" t="s">
        <v>127</v>
      </c>
      <c r="F78" s="84" t="s">
        <v>126</v>
      </c>
      <c r="G78" s="216">
        <v>8.3333333333333301E-2</v>
      </c>
      <c r="H78" s="214">
        <v>0.47499999999999998</v>
      </c>
      <c r="I78" s="214">
        <v>0</v>
      </c>
      <c r="J78" s="214">
        <v>0</v>
      </c>
      <c r="K78" s="214">
        <v>0</v>
      </c>
      <c r="L78" s="214">
        <v>1</v>
      </c>
      <c r="M78" s="214">
        <v>0.5</v>
      </c>
      <c r="N78" s="214">
        <v>0.5</v>
      </c>
      <c r="O78" s="214">
        <v>0</v>
      </c>
      <c r="P78" s="214">
        <v>0.75</v>
      </c>
      <c r="Q78" s="214">
        <v>0</v>
      </c>
      <c r="R78" s="214">
        <v>0.4</v>
      </c>
      <c r="S78" s="214">
        <v>0</v>
      </c>
      <c r="T78" s="215">
        <v>0.2</v>
      </c>
      <c r="U78" s="34"/>
      <c r="V78" s="34"/>
    </row>
    <row r="79" spans="1:22" x14ac:dyDescent="0.2">
      <c r="A79" s="81">
        <v>74</v>
      </c>
      <c r="B79" s="84" t="str">
        <f t="shared" si="3"/>
        <v>Gambia, The</v>
      </c>
      <c r="C79" s="84" t="str">
        <f t="shared" si="4"/>
        <v>GMB</v>
      </c>
      <c r="D79" s="214">
        <f t="shared" si="5"/>
        <v>0.26805555555555566</v>
      </c>
      <c r="E79" s="81" t="s">
        <v>128</v>
      </c>
      <c r="F79" s="84" t="s">
        <v>736</v>
      </c>
      <c r="G79" s="216">
        <v>8.3333333333333301E-2</v>
      </c>
      <c r="H79" s="214">
        <v>0.452777777777778</v>
      </c>
      <c r="I79" s="214">
        <v>0</v>
      </c>
      <c r="J79" s="214">
        <v>0.5</v>
      </c>
      <c r="K79" s="214">
        <v>0.5</v>
      </c>
      <c r="L79" s="214">
        <v>0.66666666666666696</v>
      </c>
      <c r="M79" s="214">
        <v>0</v>
      </c>
      <c r="N79" s="214">
        <v>0</v>
      </c>
      <c r="O79" s="214">
        <v>0</v>
      </c>
      <c r="P79" s="214">
        <v>0.75</v>
      </c>
      <c r="Q79" s="214">
        <v>0</v>
      </c>
      <c r="R79" s="214">
        <v>0.4</v>
      </c>
      <c r="S79" s="214">
        <v>0</v>
      </c>
      <c r="T79" s="215">
        <v>0.4</v>
      </c>
      <c r="U79" s="34"/>
      <c r="V79" s="34"/>
    </row>
    <row r="80" spans="1:22" x14ac:dyDescent="0.2">
      <c r="A80" s="81">
        <v>75</v>
      </c>
      <c r="B80" s="84" t="str">
        <f t="shared" si="3"/>
        <v>Guinea-Bissau</v>
      </c>
      <c r="C80" s="84" t="str">
        <f t="shared" si="4"/>
        <v>GNB</v>
      </c>
      <c r="D80" s="214">
        <f t="shared" si="5"/>
        <v>0.43472222222222201</v>
      </c>
      <c r="E80" s="81" t="s">
        <v>130</v>
      </c>
      <c r="F80" s="84" t="s">
        <v>129</v>
      </c>
      <c r="G80" s="216">
        <v>0.25</v>
      </c>
      <c r="H80" s="214">
        <v>0.61944444444444402</v>
      </c>
      <c r="I80" s="214">
        <v>0</v>
      </c>
      <c r="J80" s="214">
        <v>0.5</v>
      </c>
      <c r="K80" s="214">
        <v>0.5</v>
      </c>
      <c r="L80" s="214">
        <v>0.66666666666666696</v>
      </c>
      <c r="M80" s="214">
        <v>1</v>
      </c>
      <c r="N80" s="214">
        <v>1</v>
      </c>
      <c r="O80" s="214">
        <v>0</v>
      </c>
      <c r="P80" s="214">
        <v>0.75</v>
      </c>
      <c r="Q80" s="214">
        <v>0</v>
      </c>
      <c r="R80" s="214">
        <v>0.4</v>
      </c>
      <c r="S80" s="214">
        <v>0</v>
      </c>
      <c r="T80" s="215">
        <v>0.4</v>
      </c>
      <c r="U80" s="34"/>
      <c r="V80" s="34"/>
    </row>
    <row r="81" spans="1:22" x14ac:dyDescent="0.2">
      <c r="A81" s="81">
        <v>76</v>
      </c>
      <c r="B81" s="84" t="str">
        <f t="shared" si="3"/>
        <v>Equatorial Guinea</v>
      </c>
      <c r="C81" s="84" t="str">
        <f t="shared" si="4"/>
        <v>GNQ</v>
      </c>
      <c r="D81" s="214">
        <f t="shared" si="5"/>
        <v>0.375</v>
      </c>
      <c r="E81" s="81" t="s">
        <v>132</v>
      </c>
      <c r="F81" s="84" t="s">
        <v>131</v>
      </c>
      <c r="G81" s="216">
        <v>0.16666666666666699</v>
      </c>
      <c r="H81" s="214">
        <v>0.58333333333333304</v>
      </c>
      <c r="I81" s="214">
        <v>0</v>
      </c>
      <c r="J81" s="214">
        <v>0</v>
      </c>
      <c r="K81" s="214">
        <v>0.5</v>
      </c>
      <c r="L81" s="214">
        <v>1</v>
      </c>
      <c r="M81" s="214">
        <v>0.5</v>
      </c>
      <c r="N81" s="214">
        <v>0.5</v>
      </c>
      <c r="O81" s="214">
        <v>0</v>
      </c>
      <c r="P81" s="214">
        <v>1</v>
      </c>
      <c r="Q81" s="214">
        <v>0</v>
      </c>
      <c r="R81" s="214">
        <v>0.4</v>
      </c>
      <c r="S81" s="214">
        <v>0</v>
      </c>
      <c r="T81" s="215">
        <v>0.6</v>
      </c>
      <c r="U81" s="34"/>
      <c r="V81" s="34"/>
    </row>
    <row r="82" spans="1:22" x14ac:dyDescent="0.2">
      <c r="A82" s="81">
        <v>77</v>
      </c>
      <c r="B82" s="84" t="str">
        <f t="shared" si="3"/>
        <v>Greece</v>
      </c>
      <c r="C82" s="84" t="str">
        <f t="shared" si="4"/>
        <v>GRC</v>
      </c>
      <c r="D82" s="214">
        <f t="shared" si="5"/>
        <v>0.32083333333333314</v>
      </c>
      <c r="E82" s="81" t="s">
        <v>134</v>
      </c>
      <c r="F82" s="84" t="s">
        <v>133</v>
      </c>
      <c r="G82" s="216">
        <v>8.3333333333333301E-2</v>
      </c>
      <c r="H82" s="214">
        <v>0.55833333333333302</v>
      </c>
      <c r="I82" s="214">
        <v>0</v>
      </c>
      <c r="J82" s="214">
        <v>0.5</v>
      </c>
      <c r="K82" s="214">
        <v>0</v>
      </c>
      <c r="L82" s="214">
        <v>1</v>
      </c>
      <c r="M82" s="214">
        <v>0.5</v>
      </c>
      <c r="N82" s="214">
        <v>0.5</v>
      </c>
      <c r="O82" s="214">
        <v>0</v>
      </c>
      <c r="P82" s="214">
        <v>0.75</v>
      </c>
      <c r="Q82" s="214">
        <v>0</v>
      </c>
      <c r="R82" s="214">
        <v>0.4</v>
      </c>
      <c r="S82" s="214">
        <v>0</v>
      </c>
      <c r="T82" s="215">
        <v>0.2</v>
      </c>
      <c r="U82" s="34"/>
      <c r="V82" s="34"/>
    </row>
    <row r="83" spans="1:22" x14ac:dyDescent="0.2">
      <c r="A83" s="81">
        <v>78</v>
      </c>
      <c r="B83" s="84" t="str">
        <f t="shared" si="3"/>
        <v>Grenada</v>
      </c>
      <c r="C83" s="84" t="str">
        <f t="shared" si="4"/>
        <v>GRD</v>
      </c>
      <c r="D83" s="214">
        <f t="shared" si="5"/>
        <v>0.55833333333333302</v>
      </c>
      <c r="E83" s="81" t="s">
        <v>136</v>
      </c>
      <c r="F83" s="84" t="s">
        <v>135</v>
      </c>
      <c r="G83" s="216">
        <v>0.33333333333333298</v>
      </c>
      <c r="H83" s="214">
        <v>0.78333333333333299</v>
      </c>
      <c r="I83" s="214">
        <v>0</v>
      </c>
      <c r="J83" s="214">
        <v>0.5</v>
      </c>
      <c r="K83" s="214">
        <v>1</v>
      </c>
      <c r="L83" s="214">
        <v>1</v>
      </c>
      <c r="M83" s="214">
        <v>1</v>
      </c>
      <c r="N83" s="214">
        <v>1</v>
      </c>
      <c r="O83" s="214">
        <v>0</v>
      </c>
      <c r="P83" s="214">
        <v>1</v>
      </c>
      <c r="Q83" s="214">
        <v>0</v>
      </c>
      <c r="R83" s="214">
        <v>0.4</v>
      </c>
      <c r="S83" s="214">
        <v>0</v>
      </c>
      <c r="T83" s="215">
        <v>0.8</v>
      </c>
      <c r="U83" s="34"/>
      <c r="V83" s="34"/>
    </row>
    <row r="84" spans="1:22" x14ac:dyDescent="0.2">
      <c r="A84" s="81">
        <v>79</v>
      </c>
      <c r="B84" s="84" t="str">
        <f t="shared" si="3"/>
        <v>Greenland</v>
      </c>
      <c r="C84" s="84" t="str">
        <f t="shared" si="4"/>
        <v>GRL</v>
      </c>
      <c r="D84" s="214">
        <f t="shared" si="5"/>
        <v>0.78333333333333299</v>
      </c>
      <c r="E84" s="81" t="s">
        <v>703</v>
      </c>
      <c r="F84" s="84" t="s">
        <v>737</v>
      </c>
      <c r="G84" s="216">
        <v>0.83333333333333304</v>
      </c>
      <c r="H84" s="214">
        <v>0.73333333333333295</v>
      </c>
      <c r="I84" s="214">
        <v>1</v>
      </c>
      <c r="J84" s="214">
        <v>0.5</v>
      </c>
      <c r="K84" s="214">
        <v>1</v>
      </c>
      <c r="L84" s="214">
        <v>1</v>
      </c>
      <c r="M84" s="214">
        <v>0.5</v>
      </c>
      <c r="N84" s="214">
        <v>0.5</v>
      </c>
      <c r="O84" s="214">
        <v>1</v>
      </c>
      <c r="P84" s="214">
        <v>1</v>
      </c>
      <c r="Q84" s="214">
        <v>1</v>
      </c>
      <c r="R84" s="214">
        <v>0.8</v>
      </c>
      <c r="S84" s="214">
        <v>0.5</v>
      </c>
      <c r="T84" s="215">
        <v>0.6</v>
      </c>
      <c r="U84" s="34"/>
      <c r="V84" s="34"/>
    </row>
    <row r="85" spans="1:22" x14ac:dyDescent="0.2">
      <c r="A85" s="81">
        <v>80</v>
      </c>
      <c r="B85" s="84" t="str">
        <f t="shared" si="3"/>
        <v>Guatemala</v>
      </c>
      <c r="C85" s="84" t="str">
        <f t="shared" si="4"/>
        <v>GTM</v>
      </c>
      <c r="D85" s="214">
        <f t="shared" si="5"/>
        <v>0.20694444444444465</v>
      </c>
      <c r="E85" s="81" t="s">
        <v>138</v>
      </c>
      <c r="F85" s="84" t="s">
        <v>137</v>
      </c>
      <c r="G85" s="216">
        <v>8.3333333333333301E-2</v>
      </c>
      <c r="H85" s="214">
        <v>0.33055555555555599</v>
      </c>
      <c r="I85" s="214">
        <v>0</v>
      </c>
      <c r="J85" s="214">
        <v>0</v>
      </c>
      <c r="K85" s="214">
        <v>0</v>
      </c>
      <c r="L85" s="214">
        <v>0.33333333333333298</v>
      </c>
      <c r="M85" s="214">
        <v>0.5</v>
      </c>
      <c r="N85" s="214">
        <v>0.5</v>
      </c>
      <c r="O85" s="214">
        <v>0</v>
      </c>
      <c r="P85" s="214">
        <v>0.75</v>
      </c>
      <c r="Q85" s="214">
        <v>0</v>
      </c>
      <c r="R85" s="214">
        <v>0.2</v>
      </c>
      <c r="S85" s="214">
        <v>0</v>
      </c>
      <c r="T85" s="215">
        <v>0.2</v>
      </c>
      <c r="U85" s="34"/>
      <c r="V85" s="34"/>
    </row>
    <row r="86" spans="1:22" x14ac:dyDescent="0.2">
      <c r="A86" s="81">
        <v>81</v>
      </c>
      <c r="B86" s="84" t="str">
        <f t="shared" si="3"/>
        <v>Guam</v>
      </c>
      <c r="C86" s="84" t="str">
        <f t="shared" si="4"/>
        <v>GUM</v>
      </c>
      <c r="D86" s="214">
        <f t="shared" si="5"/>
        <v>0.86666666666666692</v>
      </c>
      <c r="E86" s="81" t="s">
        <v>704</v>
      </c>
      <c r="F86" s="84" t="s">
        <v>738</v>
      </c>
      <c r="G86" s="216">
        <v>0.91666666666666696</v>
      </c>
      <c r="H86" s="214">
        <v>0.81666666666666698</v>
      </c>
      <c r="I86" s="214">
        <v>1</v>
      </c>
      <c r="J86" s="214">
        <v>0.5</v>
      </c>
      <c r="K86" s="214">
        <v>1</v>
      </c>
      <c r="L86" s="214">
        <v>1</v>
      </c>
      <c r="M86" s="214">
        <v>1</v>
      </c>
      <c r="N86" s="214">
        <v>1</v>
      </c>
      <c r="O86" s="214">
        <v>1</v>
      </c>
      <c r="P86" s="214">
        <v>1</v>
      </c>
      <c r="Q86" s="214">
        <v>1</v>
      </c>
      <c r="R86" s="214">
        <v>0.6</v>
      </c>
      <c r="S86" s="214">
        <v>0.5</v>
      </c>
      <c r="T86" s="215">
        <v>0.8</v>
      </c>
      <c r="U86" s="34"/>
      <c r="V86" s="34"/>
    </row>
    <row r="87" spans="1:22" x14ac:dyDescent="0.2">
      <c r="A87" s="81">
        <v>82</v>
      </c>
      <c r="B87" s="84" t="str">
        <f t="shared" si="3"/>
        <v>Guyana</v>
      </c>
      <c r="C87" s="84" t="str">
        <f t="shared" si="4"/>
        <v>GUY</v>
      </c>
      <c r="D87" s="214">
        <f t="shared" si="5"/>
        <v>0.39999999999999997</v>
      </c>
      <c r="E87" s="81" t="s">
        <v>140</v>
      </c>
      <c r="F87" s="84" t="s">
        <v>139</v>
      </c>
      <c r="G87" s="216">
        <v>0.16666666666666699</v>
      </c>
      <c r="H87" s="214">
        <v>0.63333333333333297</v>
      </c>
      <c r="I87" s="214">
        <v>0</v>
      </c>
      <c r="J87" s="214">
        <v>0.5</v>
      </c>
      <c r="K87" s="214">
        <v>0.5</v>
      </c>
      <c r="L87" s="214">
        <v>1</v>
      </c>
      <c r="M87" s="214">
        <v>0.5</v>
      </c>
      <c r="N87" s="214">
        <v>0.5</v>
      </c>
      <c r="O87" s="214">
        <v>0</v>
      </c>
      <c r="P87" s="214">
        <v>1</v>
      </c>
      <c r="Q87" s="214">
        <v>0</v>
      </c>
      <c r="R87" s="214">
        <v>0.4</v>
      </c>
      <c r="S87" s="214">
        <v>0</v>
      </c>
      <c r="T87" s="215">
        <v>0.4</v>
      </c>
      <c r="U87" s="34"/>
      <c r="V87" s="34"/>
    </row>
    <row r="88" spans="1:22" x14ac:dyDescent="0.2">
      <c r="A88" s="81">
        <v>83</v>
      </c>
      <c r="B88" s="84" t="str">
        <f t="shared" si="3"/>
        <v>Hong Kong SAR, China</v>
      </c>
      <c r="C88" s="84" t="str">
        <f t="shared" si="4"/>
        <v>HKG</v>
      </c>
      <c r="D88" s="214">
        <f t="shared" si="5"/>
        <v>0.7041666666666665</v>
      </c>
      <c r="E88" s="81" t="s">
        <v>705</v>
      </c>
      <c r="F88" s="84" t="s">
        <v>739</v>
      </c>
      <c r="G88" s="216">
        <v>0.75</v>
      </c>
      <c r="H88" s="214">
        <v>0.65833333333333299</v>
      </c>
      <c r="I88" s="214">
        <v>1</v>
      </c>
      <c r="J88" s="214">
        <v>0.5</v>
      </c>
      <c r="K88" s="214">
        <v>0.5</v>
      </c>
      <c r="L88" s="214">
        <v>1</v>
      </c>
      <c r="M88" s="214">
        <v>0.5</v>
      </c>
      <c r="N88" s="214">
        <v>0.5</v>
      </c>
      <c r="O88" s="214">
        <v>1</v>
      </c>
      <c r="P88" s="214">
        <v>0.75</v>
      </c>
      <c r="Q88" s="214">
        <v>1</v>
      </c>
      <c r="R88" s="214">
        <v>0.6</v>
      </c>
      <c r="S88" s="214">
        <v>0.5</v>
      </c>
      <c r="T88" s="215">
        <v>0.6</v>
      </c>
      <c r="U88" s="34"/>
      <c r="V88" s="34"/>
    </row>
    <row r="89" spans="1:22" x14ac:dyDescent="0.2">
      <c r="A89" s="81">
        <v>84</v>
      </c>
      <c r="B89" s="84" t="str">
        <f t="shared" si="3"/>
        <v>Honduras</v>
      </c>
      <c r="C89" s="84" t="str">
        <f t="shared" si="4"/>
        <v>HND</v>
      </c>
      <c r="D89" s="214">
        <f t="shared" si="5"/>
        <v>0.27222222222222214</v>
      </c>
      <c r="E89" s="81" t="s">
        <v>142</v>
      </c>
      <c r="F89" s="84" t="s">
        <v>141</v>
      </c>
      <c r="G89" s="216">
        <v>8.3333333333333301E-2</v>
      </c>
      <c r="H89" s="214">
        <v>0.46111111111111103</v>
      </c>
      <c r="I89" s="214">
        <v>0</v>
      </c>
      <c r="J89" s="214">
        <v>0.5</v>
      </c>
      <c r="K89" s="214">
        <v>0</v>
      </c>
      <c r="L89" s="214">
        <v>0.66666666666666696</v>
      </c>
      <c r="M89" s="214">
        <v>0.5</v>
      </c>
      <c r="N89" s="214">
        <v>0.5</v>
      </c>
      <c r="O89" s="214">
        <v>0</v>
      </c>
      <c r="P89" s="214">
        <v>0.5</v>
      </c>
      <c r="Q89" s="214">
        <v>0</v>
      </c>
      <c r="R89" s="214">
        <v>0.4</v>
      </c>
      <c r="S89" s="214">
        <v>0</v>
      </c>
      <c r="T89" s="215">
        <v>0.2</v>
      </c>
      <c r="U89" s="34"/>
      <c r="V89" s="34"/>
    </row>
    <row r="90" spans="1:22" x14ac:dyDescent="0.2">
      <c r="A90" s="81">
        <v>85</v>
      </c>
      <c r="B90" s="84" t="str">
        <f t="shared" si="3"/>
        <v>Croatia</v>
      </c>
      <c r="C90" s="84" t="str">
        <f t="shared" si="4"/>
        <v>HRV</v>
      </c>
      <c r="D90" s="214">
        <f t="shared" si="5"/>
        <v>0.35416666666666696</v>
      </c>
      <c r="E90" s="81" t="s">
        <v>144</v>
      </c>
      <c r="F90" s="84" t="s">
        <v>143</v>
      </c>
      <c r="G90" s="216">
        <v>0.16666666666666699</v>
      </c>
      <c r="H90" s="214">
        <v>0.54166666666666696</v>
      </c>
      <c r="I90" s="214">
        <v>0</v>
      </c>
      <c r="J90" s="214">
        <v>0.5</v>
      </c>
      <c r="K90" s="214">
        <v>0.5</v>
      </c>
      <c r="L90" s="214">
        <v>1</v>
      </c>
      <c r="M90" s="214">
        <v>0.5</v>
      </c>
      <c r="N90" s="214">
        <v>0.5</v>
      </c>
      <c r="O90" s="214">
        <v>0</v>
      </c>
      <c r="P90" s="214">
        <v>0.25</v>
      </c>
      <c r="Q90" s="214">
        <v>0</v>
      </c>
      <c r="R90" s="214">
        <v>0.4</v>
      </c>
      <c r="S90" s="214">
        <v>0</v>
      </c>
      <c r="T90" s="215">
        <v>0.6</v>
      </c>
      <c r="U90" s="34"/>
      <c r="V90" s="34"/>
    </row>
    <row r="91" spans="1:22" x14ac:dyDescent="0.2">
      <c r="A91" s="81">
        <v>86</v>
      </c>
      <c r="B91" s="84" t="str">
        <f t="shared" si="3"/>
        <v>Haiti</v>
      </c>
      <c r="C91" s="84" t="str">
        <f t="shared" si="4"/>
        <v>HTI</v>
      </c>
      <c r="D91" s="214">
        <f t="shared" si="5"/>
        <v>0.19583333333333316</v>
      </c>
      <c r="E91" s="81" t="s">
        <v>146</v>
      </c>
      <c r="F91" s="84" t="s">
        <v>145</v>
      </c>
      <c r="G91" s="216">
        <v>8.3333333333333301E-2</v>
      </c>
      <c r="H91" s="214">
        <v>0.30833333333333302</v>
      </c>
      <c r="I91" s="214">
        <v>0</v>
      </c>
      <c r="J91" s="214">
        <v>0</v>
      </c>
      <c r="K91" s="214">
        <v>0</v>
      </c>
      <c r="L91" s="214">
        <v>0</v>
      </c>
      <c r="M91" s="214">
        <v>0.5</v>
      </c>
      <c r="N91" s="214">
        <v>0.5</v>
      </c>
      <c r="O91" s="214">
        <v>0</v>
      </c>
      <c r="P91" s="214">
        <v>0.75</v>
      </c>
      <c r="Q91" s="214">
        <v>0</v>
      </c>
      <c r="R91" s="214">
        <v>0.4</v>
      </c>
      <c r="S91" s="214">
        <v>0</v>
      </c>
      <c r="T91" s="215">
        <v>0.2</v>
      </c>
      <c r="U91" s="34"/>
      <c r="V91" s="34"/>
    </row>
    <row r="92" spans="1:22" x14ac:dyDescent="0.2">
      <c r="A92" s="81">
        <v>87</v>
      </c>
      <c r="B92" s="84" t="str">
        <f t="shared" si="3"/>
        <v>Hungary</v>
      </c>
      <c r="C92" s="84" t="str">
        <f t="shared" si="4"/>
        <v>HUN</v>
      </c>
      <c r="D92" s="214">
        <f t="shared" si="5"/>
        <v>0.33333333333333315</v>
      </c>
      <c r="E92" s="81" t="s">
        <v>148</v>
      </c>
      <c r="F92" s="84" t="s">
        <v>147</v>
      </c>
      <c r="G92" s="216">
        <v>8.3333333333333301E-2</v>
      </c>
      <c r="H92" s="214">
        <v>0.58333333333333304</v>
      </c>
      <c r="I92" s="214">
        <v>0</v>
      </c>
      <c r="J92" s="214">
        <v>0.5</v>
      </c>
      <c r="K92" s="214">
        <v>0</v>
      </c>
      <c r="L92" s="214">
        <v>1</v>
      </c>
      <c r="M92" s="214">
        <v>0.5</v>
      </c>
      <c r="N92" s="214">
        <v>0.5</v>
      </c>
      <c r="O92" s="214">
        <v>0</v>
      </c>
      <c r="P92" s="214">
        <v>0.5</v>
      </c>
      <c r="Q92" s="214">
        <v>0</v>
      </c>
      <c r="R92" s="214">
        <v>0.4</v>
      </c>
      <c r="S92" s="214">
        <v>0</v>
      </c>
      <c r="T92" s="215">
        <v>0.6</v>
      </c>
      <c r="U92" s="34"/>
      <c r="V92" s="34"/>
    </row>
    <row r="93" spans="1:22" x14ac:dyDescent="0.2">
      <c r="A93" s="81">
        <v>88</v>
      </c>
      <c r="B93" s="84" t="str">
        <f t="shared" si="3"/>
        <v>Indonesia</v>
      </c>
      <c r="C93" s="84" t="str">
        <f t="shared" si="4"/>
        <v>IDN</v>
      </c>
      <c r="D93" s="214">
        <f t="shared" si="5"/>
        <v>0.1791666666666665</v>
      </c>
      <c r="E93" s="81" t="s">
        <v>150</v>
      </c>
      <c r="F93" s="84" t="s">
        <v>149</v>
      </c>
      <c r="G93" s="216">
        <v>0</v>
      </c>
      <c r="H93" s="214">
        <v>0.358333333333333</v>
      </c>
      <c r="I93" s="214">
        <v>0</v>
      </c>
      <c r="J93" s="214">
        <v>0.5</v>
      </c>
      <c r="K93" s="214">
        <v>0</v>
      </c>
      <c r="L93" s="214">
        <v>1</v>
      </c>
      <c r="M93" s="214">
        <v>0</v>
      </c>
      <c r="N93" s="214">
        <v>0</v>
      </c>
      <c r="O93" s="214">
        <v>0</v>
      </c>
      <c r="P93" s="214">
        <v>0.25</v>
      </c>
      <c r="Q93" s="214">
        <v>0</v>
      </c>
      <c r="R93" s="214">
        <v>0.2</v>
      </c>
      <c r="S93" s="214">
        <v>0</v>
      </c>
      <c r="T93" s="215">
        <v>0.2</v>
      </c>
      <c r="U93" s="34"/>
      <c r="V93" s="34"/>
    </row>
    <row r="94" spans="1:22" x14ac:dyDescent="0.2">
      <c r="A94" s="81">
        <v>89</v>
      </c>
      <c r="B94" s="84" t="str">
        <f t="shared" si="3"/>
        <v>Isle of Man</v>
      </c>
      <c r="C94" s="84" t="str">
        <f t="shared" si="4"/>
        <v>IMN</v>
      </c>
      <c r="D94" s="214">
        <f t="shared" si="5"/>
        <v>0.86666666666666692</v>
      </c>
      <c r="E94" s="81" t="s">
        <v>706</v>
      </c>
      <c r="F94" s="84" t="s">
        <v>740</v>
      </c>
      <c r="G94" s="216">
        <v>0.91666666666666696</v>
      </c>
      <c r="H94" s="214">
        <v>0.81666666666666698</v>
      </c>
      <c r="I94" s="214">
        <v>1</v>
      </c>
      <c r="J94" s="214">
        <v>0.5</v>
      </c>
      <c r="K94" s="214">
        <v>1</v>
      </c>
      <c r="L94" s="214">
        <v>1</v>
      </c>
      <c r="M94" s="214">
        <v>1</v>
      </c>
      <c r="N94" s="214">
        <v>1</v>
      </c>
      <c r="O94" s="214">
        <v>1</v>
      </c>
      <c r="P94" s="214">
        <v>1</v>
      </c>
      <c r="Q94" s="214">
        <v>1</v>
      </c>
      <c r="R94" s="214">
        <v>0.6</v>
      </c>
      <c r="S94" s="214">
        <v>0.5</v>
      </c>
      <c r="T94" s="215">
        <v>0.8</v>
      </c>
      <c r="U94" s="34"/>
      <c r="V94" s="34"/>
    </row>
    <row r="95" spans="1:22" x14ac:dyDescent="0.2">
      <c r="A95" s="81">
        <v>90</v>
      </c>
      <c r="B95" s="84" t="str">
        <f t="shared" si="3"/>
        <v>India</v>
      </c>
      <c r="C95" s="84" t="str">
        <f t="shared" si="4"/>
        <v>IND</v>
      </c>
      <c r="D95" s="214">
        <f t="shared" si="5"/>
        <v>0.2</v>
      </c>
      <c r="E95" s="81" t="s">
        <v>152</v>
      </c>
      <c r="F95" s="84" t="s">
        <v>151</v>
      </c>
      <c r="G95" s="216">
        <v>0</v>
      </c>
      <c r="H95" s="214">
        <v>0.4</v>
      </c>
      <c r="I95" s="214">
        <v>0</v>
      </c>
      <c r="J95" s="214">
        <v>0.5</v>
      </c>
      <c r="K95" s="214">
        <v>0</v>
      </c>
      <c r="L95" s="214">
        <v>1</v>
      </c>
      <c r="M95" s="214">
        <v>0</v>
      </c>
      <c r="N95" s="214">
        <v>0</v>
      </c>
      <c r="O95" s="214">
        <v>0</v>
      </c>
      <c r="P95" s="214">
        <v>0.5</v>
      </c>
      <c r="Q95" s="214">
        <v>0</v>
      </c>
      <c r="R95" s="214">
        <v>0.2</v>
      </c>
      <c r="S95" s="214">
        <v>0</v>
      </c>
      <c r="T95" s="215">
        <v>0.2</v>
      </c>
      <c r="U95" s="34"/>
      <c r="V95" s="34"/>
    </row>
    <row r="96" spans="1:22" x14ac:dyDescent="0.2">
      <c r="A96" s="81">
        <v>91</v>
      </c>
      <c r="B96" s="84" t="str">
        <f t="shared" si="3"/>
        <v>Ireland</v>
      </c>
      <c r="C96" s="84" t="str">
        <f t="shared" si="4"/>
        <v>IRL</v>
      </c>
      <c r="D96" s="214">
        <f t="shared" si="5"/>
        <v>0.35416666666666663</v>
      </c>
      <c r="E96" s="81" t="s">
        <v>154</v>
      </c>
      <c r="F96" s="84" t="s">
        <v>153</v>
      </c>
      <c r="G96" s="216">
        <v>8.3333333333333301E-2</v>
      </c>
      <c r="H96" s="214">
        <v>0.625</v>
      </c>
      <c r="I96" s="214">
        <v>0</v>
      </c>
      <c r="J96" s="214">
        <v>0.5</v>
      </c>
      <c r="K96" s="214">
        <v>0</v>
      </c>
      <c r="L96" s="214">
        <v>1</v>
      </c>
      <c r="M96" s="214">
        <v>0.5</v>
      </c>
      <c r="N96" s="214">
        <v>0.5</v>
      </c>
      <c r="O96" s="214">
        <v>0</v>
      </c>
      <c r="P96" s="214">
        <v>0.75</v>
      </c>
      <c r="Q96" s="214">
        <v>0</v>
      </c>
      <c r="R96" s="214">
        <v>0.4</v>
      </c>
      <c r="S96" s="214">
        <v>0</v>
      </c>
      <c r="T96" s="215">
        <v>0.6</v>
      </c>
      <c r="U96" s="34"/>
      <c r="V96" s="34"/>
    </row>
    <row r="97" spans="1:22" x14ac:dyDescent="0.2">
      <c r="A97" s="81">
        <v>92</v>
      </c>
      <c r="B97" s="84" t="str">
        <f t="shared" si="3"/>
        <v>Iran, Islamic Rep.</v>
      </c>
      <c r="C97" s="84" t="str">
        <f t="shared" si="4"/>
        <v>IRN</v>
      </c>
      <c r="D97" s="214">
        <f t="shared" si="5"/>
        <v>0.34583333333333349</v>
      </c>
      <c r="E97" s="81" t="s">
        <v>155</v>
      </c>
      <c r="F97" s="84" t="s">
        <v>741</v>
      </c>
      <c r="G97" s="216">
        <v>0.16666666666666699</v>
      </c>
      <c r="H97" s="214">
        <v>0.52500000000000002</v>
      </c>
      <c r="I97" s="214">
        <v>0</v>
      </c>
      <c r="J97" s="214">
        <v>0.5</v>
      </c>
      <c r="K97" s="214">
        <v>0.5</v>
      </c>
      <c r="L97" s="214">
        <v>1</v>
      </c>
      <c r="M97" s="214">
        <v>0.5</v>
      </c>
      <c r="N97" s="214">
        <v>0.5</v>
      </c>
      <c r="O97" s="214">
        <v>0</v>
      </c>
      <c r="P97" s="214">
        <v>0.75</v>
      </c>
      <c r="Q97" s="214">
        <v>0</v>
      </c>
      <c r="R97" s="214">
        <v>0.2</v>
      </c>
      <c r="S97" s="214">
        <v>0</v>
      </c>
      <c r="T97" s="215">
        <v>0.2</v>
      </c>
      <c r="U97" s="34"/>
      <c r="V97" s="34"/>
    </row>
    <row r="98" spans="1:22" x14ac:dyDescent="0.2">
      <c r="A98" s="81">
        <v>93</v>
      </c>
      <c r="B98" s="84" t="str">
        <f t="shared" si="3"/>
        <v>Iraq</v>
      </c>
      <c r="C98" s="84" t="str">
        <f t="shared" si="4"/>
        <v>IRQ</v>
      </c>
      <c r="D98" s="214">
        <f t="shared" si="5"/>
        <v>0.35555555555555546</v>
      </c>
      <c r="E98" s="81" t="s">
        <v>157</v>
      </c>
      <c r="F98" s="84" t="s">
        <v>156</v>
      </c>
      <c r="G98" s="216">
        <v>0.16666666666666699</v>
      </c>
      <c r="H98" s="214">
        <v>0.54444444444444395</v>
      </c>
      <c r="I98" s="214">
        <v>0</v>
      </c>
      <c r="J98" s="214">
        <v>0.5</v>
      </c>
      <c r="K98" s="214">
        <v>0.5</v>
      </c>
      <c r="L98" s="214">
        <v>0.66666666666666696</v>
      </c>
      <c r="M98" s="214">
        <v>0.5</v>
      </c>
      <c r="N98" s="214">
        <v>0.5</v>
      </c>
      <c r="O98" s="214">
        <v>0</v>
      </c>
      <c r="P98" s="214">
        <v>1</v>
      </c>
      <c r="Q98" s="214">
        <v>0</v>
      </c>
      <c r="R98" s="214">
        <v>0.4</v>
      </c>
      <c r="S98" s="214">
        <v>0</v>
      </c>
      <c r="T98" s="215">
        <v>0.2</v>
      </c>
      <c r="U98" s="34"/>
      <c r="V98" s="34"/>
    </row>
    <row r="99" spans="1:22" x14ac:dyDescent="0.2">
      <c r="A99" s="81">
        <v>94</v>
      </c>
      <c r="B99" s="84" t="str">
        <f t="shared" si="3"/>
        <v>Iceland</v>
      </c>
      <c r="C99" s="84" t="str">
        <f t="shared" si="4"/>
        <v>ISL</v>
      </c>
      <c r="D99" s="214">
        <f t="shared" si="5"/>
        <v>0.39583333333333348</v>
      </c>
      <c r="E99" s="81" t="s">
        <v>159</v>
      </c>
      <c r="F99" s="84" t="s">
        <v>158</v>
      </c>
      <c r="G99" s="216">
        <v>0.16666666666666699</v>
      </c>
      <c r="H99" s="214">
        <v>0.625</v>
      </c>
      <c r="I99" s="214">
        <v>0</v>
      </c>
      <c r="J99" s="214">
        <v>0.5</v>
      </c>
      <c r="K99" s="214">
        <v>0.5</v>
      </c>
      <c r="L99" s="214">
        <v>1</v>
      </c>
      <c r="M99" s="214">
        <v>0.5</v>
      </c>
      <c r="N99" s="214">
        <v>0.5</v>
      </c>
      <c r="O99" s="214">
        <v>0</v>
      </c>
      <c r="P99" s="214">
        <v>0.75</v>
      </c>
      <c r="Q99" s="214">
        <v>0</v>
      </c>
      <c r="R99" s="214">
        <v>0.4</v>
      </c>
      <c r="S99" s="214">
        <v>0</v>
      </c>
      <c r="T99" s="215">
        <v>0.6</v>
      </c>
      <c r="U99" s="34"/>
      <c r="V99" s="34"/>
    </row>
    <row r="100" spans="1:22" x14ac:dyDescent="0.2">
      <c r="A100" s="81">
        <v>95</v>
      </c>
      <c r="B100" s="84" t="str">
        <f t="shared" si="3"/>
        <v>Israel</v>
      </c>
      <c r="C100" s="84" t="str">
        <f t="shared" si="4"/>
        <v>ISR</v>
      </c>
      <c r="D100" s="214">
        <f t="shared" si="5"/>
        <v>0.32083333333333314</v>
      </c>
      <c r="E100" s="81" t="s">
        <v>161</v>
      </c>
      <c r="F100" s="84" t="s">
        <v>160</v>
      </c>
      <c r="G100" s="216">
        <v>8.3333333333333301E-2</v>
      </c>
      <c r="H100" s="214">
        <v>0.55833333333333302</v>
      </c>
      <c r="I100" s="214">
        <v>0</v>
      </c>
      <c r="J100" s="214">
        <v>0.5</v>
      </c>
      <c r="K100" s="214">
        <v>0</v>
      </c>
      <c r="L100" s="214">
        <v>1</v>
      </c>
      <c r="M100" s="214">
        <v>0.5</v>
      </c>
      <c r="N100" s="214">
        <v>0.5</v>
      </c>
      <c r="O100" s="214">
        <v>0</v>
      </c>
      <c r="P100" s="214">
        <v>0.75</v>
      </c>
      <c r="Q100" s="214">
        <v>0</v>
      </c>
      <c r="R100" s="214">
        <v>0.4</v>
      </c>
      <c r="S100" s="214">
        <v>0</v>
      </c>
      <c r="T100" s="215">
        <v>0.2</v>
      </c>
      <c r="U100" s="34"/>
      <c r="V100" s="34"/>
    </row>
    <row r="101" spans="1:22" x14ac:dyDescent="0.2">
      <c r="A101" s="81">
        <v>96</v>
      </c>
      <c r="B101" s="84" t="str">
        <f t="shared" si="3"/>
        <v>Italy</v>
      </c>
      <c r="C101" s="84" t="str">
        <f t="shared" si="4"/>
        <v>ITA</v>
      </c>
      <c r="D101" s="214">
        <f t="shared" si="5"/>
        <v>0.32083333333333314</v>
      </c>
      <c r="E101" s="81" t="s">
        <v>163</v>
      </c>
      <c r="F101" s="84" t="s">
        <v>162</v>
      </c>
      <c r="G101" s="216">
        <v>8.3333333333333301E-2</v>
      </c>
      <c r="H101" s="214">
        <v>0.55833333333333302</v>
      </c>
      <c r="I101" s="214">
        <v>0</v>
      </c>
      <c r="J101" s="214">
        <v>0.5</v>
      </c>
      <c r="K101" s="214">
        <v>0</v>
      </c>
      <c r="L101" s="214">
        <v>1</v>
      </c>
      <c r="M101" s="214">
        <v>0.5</v>
      </c>
      <c r="N101" s="214">
        <v>0.5</v>
      </c>
      <c r="O101" s="214">
        <v>0</v>
      </c>
      <c r="P101" s="214">
        <v>0.75</v>
      </c>
      <c r="Q101" s="214">
        <v>0</v>
      </c>
      <c r="R101" s="214">
        <v>0.2</v>
      </c>
      <c r="S101" s="214">
        <v>0</v>
      </c>
      <c r="T101" s="215">
        <v>0.4</v>
      </c>
      <c r="U101" s="34"/>
      <c r="V101" s="34"/>
    </row>
    <row r="102" spans="1:22" x14ac:dyDescent="0.2">
      <c r="A102" s="81">
        <v>97</v>
      </c>
      <c r="B102" s="84" t="str">
        <f t="shared" si="3"/>
        <v>Jamaica</v>
      </c>
      <c r="C102" s="84" t="str">
        <f t="shared" si="4"/>
        <v>JAM</v>
      </c>
      <c r="D102" s="214">
        <f t="shared" si="5"/>
        <v>0.36249999999999999</v>
      </c>
      <c r="E102" s="81" t="s">
        <v>165</v>
      </c>
      <c r="F102" s="84" t="s">
        <v>164</v>
      </c>
      <c r="G102" s="216">
        <v>0.16666666666666699</v>
      </c>
      <c r="H102" s="214">
        <v>0.55833333333333302</v>
      </c>
      <c r="I102" s="214">
        <v>0</v>
      </c>
      <c r="J102" s="214">
        <v>0.5</v>
      </c>
      <c r="K102" s="214">
        <v>0.5</v>
      </c>
      <c r="L102" s="214">
        <v>1</v>
      </c>
      <c r="M102" s="214">
        <v>0.5</v>
      </c>
      <c r="N102" s="214">
        <v>0.5</v>
      </c>
      <c r="O102" s="214">
        <v>0</v>
      </c>
      <c r="P102" s="214">
        <v>0.75</v>
      </c>
      <c r="Q102" s="214">
        <v>0</v>
      </c>
      <c r="R102" s="214">
        <v>0.4</v>
      </c>
      <c r="S102" s="214">
        <v>0</v>
      </c>
      <c r="T102" s="215">
        <v>0.2</v>
      </c>
      <c r="U102" s="34"/>
      <c r="V102" s="34"/>
    </row>
    <row r="103" spans="1:22" x14ac:dyDescent="0.2">
      <c r="A103" s="81">
        <v>98</v>
      </c>
      <c r="B103" s="84" t="str">
        <f t="shared" si="3"/>
        <v>Jordan</v>
      </c>
      <c r="C103" s="84" t="str">
        <f t="shared" si="4"/>
        <v>JOR</v>
      </c>
      <c r="D103" s="214">
        <f t="shared" si="5"/>
        <v>0.31666666666666665</v>
      </c>
      <c r="E103" s="81" t="s">
        <v>167</v>
      </c>
      <c r="F103" s="84" t="s">
        <v>166</v>
      </c>
      <c r="G103" s="216">
        <v>8.3333333333333301E-2</v>
      </c>
      <c r="H103" s="214">
        <v>0.55000000000000004</v>
      </c>
      <c r="I103" s="214">
        <v>0</v>
      </c>
      <c r="J103" s="214">
        <v>0.5</v>
      </c>
      <c r="K103" s="214">
        <v>0</v>
      </c>
      <c r="L103" s="214">
        <v>1</v>
      </c>
      <c r="M103" s="214">
        <v>0.5</v>
      </c>
      <c r="N103" s="214">
        <v>0.5</v>
      </c>
      <c r="O103" s="214">
        <v>0</v>
      </c>
      <c r="P103" s="214">
        <v>0.5</v>
      </c>
      <c r="Q103" s="214">
        <v>0</v>
      </c>
      <c r="R103" s="214">
        <v>0.4</v>
      </c>
      <c r="S103" s="214">
        <v>0</v>
      </c>
      <c r="T103" s="215">
        <v>0.4</v>
      </c>
      <c r="U103" s="34"/>
      <c r="V103" s="34"/>
    </row>
    <row r="104" spans="1:22" x14ac:dyDescent="0.2">
      <c r="A104" s="81">
        <v>99</v>
      </c>
      <c r="B104" s="84" t="str">
        <f t="shared" si="3"/>
        <v>Japan</v>
      </c>
      <c r="C104" s="84" t="str">
        <f t="shared" si="4"/>
        <v>JPN</v>
      </c>
      <c r="D104" s="214">
        <f t="shared" si="5"/>
        <v>0.33750000000000013</v>
      </c>
      <c r="E104" s="81" t="s">
        <v>169</v>
      </c>
      <c r="F104" s="84" t="s">
        <v>168</v>
      </c>
      <c r="G104" s="216">
        <v>8.3333333333333301E-2</v>
      </c>
      <c r="H104" s="214">
        <v>0.59166666666666701</v>
      </c>
      <c r="I104" s="214">
        <v>0</v>
      </c>
      <c r="J104" s="214">
        <v>0.5</v>
      </c>
      <c r="K104" s="214">
        <v>0</v>
      </c>
      <c r="L104" s="214">
        <v>1</v>
      </c>
      <c r="M104" s="214">
        <v>0.5</v>
      </c>
      <c r="N104" s="214">
        <v>0.5</v>
      </c>
      <c r="O104" s="214">
        <v>0</v>
      </c>
      <c r="P104" s="214">
        <v>0.75</v>
      </c>
      <c r="Q104" s="214">
        <v>0</v>
      </c>
      <c r="R104" s="214">
        <v>0.2</v>
      </c>
      <c r="S104" s="214">
        <v>0</v>
      </c>
      <c r="T104" s="215">
        <v>0.6</v>
      </c>
      <c r="U104" s="34"/>
      <c r="V104" s="34"/>
    </row>
    <row r="105" spans="1:22" x14ac:dyDescent="0.2">
      <c r="A105" s="81">
        <v>100</v>
      </c>
      <c r="B105" s="84" t="str">
        <f t="shared" si="3"/>
        <v>Kazakhstan</v>
      </c>
      <c r="C105" s="84" t="str">
        <f t="shared" si="4"/>
        <v>KAZ</v>
      </c>
      <c r="D105" s="214">
        <f t="shared" si="5"/>
        <v>0.30000000000000016</v>
      </c>
      <c r="E105" s="81" t="s">
        <v>171</v>
      </c>
      <c r="F105" s="84" t="s">
        <v>170</v>
      </c>
      <c r="G105" s="216">
        <v>8.3333333333333301E-2</v>
      </c>
      <c r="H105" s="214">
        <v>0.51666666666666705</v>
      </c>
      <c r="I105" s="214">
        <v>0</v>
      </c>
      <c r="J105" s="214">
        <v>0.5</v>
      </c>
      <c r="K105" s="214">
        <v>0</v>
      </c>
      <c r="L105" s="214">
        <v>1</v>
      </c>
      <c r="M105" s="214">
        <v>0.5</v>
      </c>
      <c r="N105" s="214">
        <v>0.5</v>
      </c>
      <c r="O105" s="214">
        <v>0</v>
      </c>
      <c r="P105" s="214">
        <v>0.5</v>
      </c>
      <c r="Q105" s="214">
        <v>0</v>
      </c>
      <c r="R105" s="214">
        <v>0.2</v>
      </c>
      <c r="S105" s="214">
        <v>0</v>
      </c>
      <c r="T105" s="215">
        <v>0.4</v>
      </c>
      <c r="U105" s="34"/>
      <c r="V105" s="34"/>
    </row>
    <row r="106" spans="1:22" x14ac:dyDescent="0.2">
      <c r="A106" s="81">
        <v>101</v>
      </c>
      <c r="B106" s="84" t="str">
        <f t="shared" si="3"/>
        <v>Kenya</v>
      </c>
      <c r="C106" s="84" t="str">
        <f t="shared" si="4"/>
        <v>KEN</v>
      </c>
      <c r="D106" s="214">
        <f t="shared" si="5"/>
        <v>0.11944444444444451</v>
      </c>
      <c r="E106" s="81" t="s">
        <v>173</v>
      </c>
      <c r="F106" s="84" t="s">
        <v>172</v>
      </c>
      <c r="G106" s="216">
        <v>0</v>
      </c>
      <c r="H106" s="214">
        <v>0.23888888888888901</v>
      </c>
      <c r="I106" s="214">
        <v>0</v>
      </c>
      <c r="J106" s="214">
        <v>0</v>
      </c>
      <c r="K106" s="214">
        <v>0</v>
      </c>
      <c r="L106" s="214">
        <v>0.33333333333333298</v>
      </c>
      <c r="M106" s="214">
        <v>0</v>
      </c>
      <c r="N106" s="214">
        <v>0</v>
      </c>
      <c r="O106" s="214">
        <v>0</v>
      </c>
      <c r="P106" s="214">
        <v>0.5</v>
      </c>
      <c r="Q106" s="214">
        <v>0</v>
      </c>
      <c r="R106" s="214">
        <v>0.4</v>
      </c>
      <c r="S106" s="214">
        <v>0</v>
      </c>
      <c r="T106" s="215">
        <v>0.2</v>
      </c>
      <c r="U106" s="34"/>
      <c r="V106" s="34"/>
    </row>
    <row r="107" spans="1:22" x14ac:dyDescent="0.2">
      <c r="A107" s="81">
        <v>102</v>
      </c>
      <c r="B107" s="84" t="str">
        <f t="shared" si="3"/>
        <v>Kyrgyz Republic</v>
      </c>
      <c r="C107" s="84" t="str">
        <f t="shared" si="4"/>
        <v>KGZ</v>
      </c>
      <c r="D107" s="214">
        <f t="shared" si="5"/>
        <v>0.31666666666666698</v>
      </c>
      <c r="E107" s="81" t="s">
        <v>174</v>
      </c>
      <c r="F107" s="84" t="s">
        <v>742</v>
      </c>
      <c r="G107" s="216">
        <v>0.16666666666666699</v>
      </c>
      <c r="H107" s="214">
        <v>0.46666666666666701</v>
      </c>
      <c r="I107" s="214">
        <v>0</v>
      </c>
      <c r="J107" s="214">
        <v>0</v>
      </c>
      <c r="K107" s="214">
        <v>0.5</v>
      </c>
      <c r="L107" s="214">
        <v>1</v>
      </c>
      <c r="M107" s="214">
        <v>0.5</v>
      </c>
      <c r="N107" s="214">
        <v>0.5</v>
      </c>
      <c r="O107" s="214">
        <v>0</v>
      </c>
      <c r="P107" s="214">
        <v>0.5</v>
      </c>
      <c r="Q107" s="214">
        <v>0</v>
      </c>
      <c r="R107" s="214">
        <v>0.2</v>
      </c>
      <c r="S107" s="214">
        <v>0</v>
      </c>
      <c r="T107" s="215">
        <v>0.6</v>
      </c>
      <c r="U107" s="34"/>
      <c r="V107" s="34"/>
    </row>
    <row r="108" spans="1:22" x14ac:dyDescent="0.2">
      <c r="A108" s="81">
        <v>103</v>
      </c>
      <c r="B108" s="84" t="str">
        <f t="shared" si="3"/>
        <v>Cambodia</v>
      </c>
      <c r="C108" s="84" t="str">
        <f t="shared" si="4"/>
        <v>KHM</v>
      </c>
      <c r="D108" s="214">
        <f t="shared" si="5"/>
        <v>0.35833333333333311</v>
      </c>
      <c r="E108" s="81" t="s">
        <v>176</v>
      </c>
      <c r="F108" s="84" t="s">
        <v>175</v>
      </c>
      <c r="G108" s="216">
        <v>8.3333333333333301E-2</v>
      </c>
      <c r="H108" s="214">
        <v>0.63333333333333297</v>
      </c>
      <c r="I108" s="214">
        <v>0</v>
      </c>
      <c r="J108" s="214">
        <v>0.5</v>
      </c>
      <c r="K108" s="214">
        <v>0</v>
      </c>
      <c r="L108" s="214">
        <v>1</v>
      </c>
      <c r="M108" s="214">
        <v>0.5</v>
      </c>
      <c r="N108" s="214">
        <v>0.5</v>
      </c>
      <c r="O108" s="214">
        <v>0</v>
      </c>
      <c r="P108" s="214">
        <v>1</v>
      </c>
      <c r="Q108" s="214">
        <v>0</v>
      </c>
      <c r="R108" s="214">
        <v>0.2</v>
      </c>
      <c r="S108" s="214">
        <v>0</v>
      </c>
      <c r="T108" s="215">
        <v>0.6</v>
      </c>
      <c r="U108" s="34"/>
      <c r="V108" s="34"/>
    </row>
    <row r="109" spans="1:22" x14ac:dyDescent="0.2">
      <c r="A109" s="81">
        <v>104</v>
      </c>
      <c r="B109" s="84" t="str">
        <f t="shared" si="3"/>
        <v>Kiribati</v>
      </c>
      <c r="C109" s="84" t="str">
        <f t="shared" si="4"/>
        <v>KIR</v>
      </c>
      <c r="D109" s="214">
        <f t="shared" si="5"/>
        <v>0.55833333333333302</v>
      </c>
      <c r="E109" s="81" t="s">
        <v>178</v>
      </c>
      <c r="F109" s="84" t="s">
        <v>177</v>
      </c>
      <c r="G109" s="216">
        <v>0.33333333333333298</v>
      </c>
      <c r="H109" s="214">
        <v>0.78333333333333299</v>
      </c>
      <c r="I109" s="214">
        <v>0</v>
      </c>
      <c r="J109" s="214">
        <v>0.5</v>
      </c>
      <c r="K109" s="214">
        <v>0.5</v>
      </c>
      <c r="L109" s="214">
        <v>1</v>
      </c>
      <c r="M109" s="214">
        <v>1</v>
      </c>
      <c r="N109" s="214">
        <v>1</v>
      </c>
      <c r="O109" s="214">
        <v>0</v>
      </c>
      <c r="P109" s="214">
        <v>1</v>
      </c>
      <c r="Q109" s="214">
        <v>0</v>
      </c>
      <c r="R109" s="214">
        <v>0.4</v>
      </c>
      <c r="S109" s="214">
        <v>0.5</v>
      </c>
      <c r="T109" s="215">
        <v>0.8</v>
      </c>
      <c r="U109" s="34"/>
      <c r="V109" s="34"/>
    </row>
    <row r="110" spans="1:22" x14ac:dyDescent="0.2">
      <c r="A110" s="81">
        <v>105</v>
      </c>
      <c r="B110" s="84" t="str">
        <f t="shared" si="3"/>
        <v>St. Kitts and Nevis</v>
      </c>
      <c r="C110" s="84" t="str">
        <f t="shared" si="4"/>
        <v>KNA</v>
      </c>
      <c r="D110" s="214">
        <f t="shared" si="5"/>
        <v>0.54166666666666652</v>
      </c>
      <c r="E110" s="81" t="s">
        <v>179</v>
      </c>
      <c r="F110" s="84" t="s">
        <v>743</v>
      </c>
      <c r="G110" s="216">
        <v>0.33333333333333298</v>
      </c>
      <c r="H110" s="214">
        <v>0.75</v>
      </c>
      <c r="I110" s="214">
        <v>0</v>
      </c>
      <c r="J110" s="214">
        <v>0.5</v>
      </c>
      <c r="K110" s="214">
        <v>0.5</v>
      </c>
      <c r="L110" s="214">
        <v>1</v>
      </c>
      <c r="M110" s="214">
        <v>1</v>
      </c>
      <c r="N110" s="214">
        <v>1</v>
      </c>
      <c r="O110" s="214">
        <v>0</v>
      </c>
      <c r="P110" s="214">
        <v>1</v>
      </c>
      <c r="Q110" s="214">
        <v>0</v>
      </c>
      <c r="R110" s="214">
        <v>0.2</v>
      </c>
      <c r="S110" s="214">
        <v>0.5</v>
      </c>
      <c r="T110" s="215">
        <v>0.8</v>
      </c>
      <c r="U110" s="34"/>
      <c r="V110" s="34"/>
    </row>
    <row r="111" spans="1:22" x14ac:dyDescent="0.2">
      <c r="A111" s="81">
        <v>106</v>
      </c>
      <c r="B111" s="84" t="str">
        <f t="shared" si="3"/>
        <v>Korea, Rep.</v>
      </c>
      <c r="C111" s="84" t="str">
        <f t="shared" si="4"/>
        <v>KOR</v>
      </c>
      <c r="D111" s="214">
        <f t="shared" si="5"/>
        <v>0.35416666666666663</v>
      </c>
      <c r="E111" s="81" t="s">
        <v>180</v>
      </c>
      <c r="F111" s="84" t="s">
        <v>744</v>
      </c>
      <c r="G111" s="216">
        <v>8.3333333333333301E-2</v>
      </c>
      <c r="H111" s="214">
        <v>0.625</v>
      </c>
      <c r="I111" s="214">
        <v>0</v>
      </c>
      <c r="J111" s="214">
        <v>0.5</v>
      </c>
      <c r="K111" s="214">
        <v>0</v>
      </c>
      <c r="L111" s="214">
        <v>1</v>
      </c>
      <c r="M111" s="214">
        <v>0.5</v>
      </c>
      <c r="N111" s="214">
        <v>0.5</v>
      </c>
      <c r="O111" s="214">
        <v>0</v>
      </c>
      <c r="P111" s="214">
        <v>0.75</v>
      </c>
      <c r="Q111" s="214">
        <v>0</v>
      </c>
      <c r="R111" s="214">
        <v>0.4</v>
      </c>
      <c r="S111" s="214">
        <v>0</v>
      </c>
      <c r="T111" s="215">
        <v>0.6</v>
      </c>
      <c r="U111" s="34"/>
      <c r="V111" s="34"/>
    </row>
    <row r="112" spans="1:22" x14ac:dyDescent="0.2">
      <c r="A112" s="81">
        <v>107</v>
      </c>
      <c r="B112" s="84" t="str">
        <f t="shared" si="3"/>
        <v>Kuwait</v>
      </c>
      <c r="C112" s="84" t="str">
        <f t="shared" si="4"/>
        <v>KWT</v>
      </c>
      <c r="D112" s="214">
        <f t="shared" si="5"/>
        <v>0.35416666666666663</v>
      </c>
      <c r="E112" s="81" t="s">
        <v>182</v>
      </c>
      <c r="F112" s="84" t="s">
        <v>181</v>
      </c>
      <c r="G112" s="216">
        <v>8.3333333333333301E-2</v>
      </c>
      <c r="H112" s="214">
        <v>0.625</v>
      </c>
      <c r="I112" s="214">
        <v>0</v>
      </c>
      <c r="J112" s="214">
        <v>0.5</v>
      </c>
      <c r="K112" s="214">
        <v>0</v>
      </c>
      <c r="L112" s="214">
        <v>1</v>
      </c>
      <c r="M112" s="214">
        <v>0.5</v>
      </c>
      <c r="N112" s="214">
        <v>0.5</v>
      </c>
      <c r="O112" s="214">
        <v>0</v>
      </c>
      <c r="P112" s="214">
        <v>0.75</v>
      </c>
      <c r="Q112" s="214">
        <v>0</v>
      </c>
      <c r="R112" s="214">
        <v>0.4</v>
      </c>
      <c r="S112" s="214">
        <v>0</v>
      </c>
      <c r="T112" s="215">
        <v>0.6</v>
      </c>
      <c r="U112" s="34"/>
      <c r="V112" s="34"/>
    </row>
    <row r="113" spans="1:22" x14ac:dyDescent="0.2">
      <c r="A113" s="81">
        <v>108</v>
      </c>
      <c r="B113" s="84" t="str">
        <f t="shared" si="3"/>
        <v>Lao PDR</v>
      </c>
      <c r="C113" s="84" t="str">
        <f t="shared" si="4"/>
        <v>LAO</v>
      </c>
      <c r="D113" s="214">
        <f t="shared" si="5"/>
        <v>0.30972222222222212</v>
      </c>
      <c r="E113" s="81" t="s">
        <v>184</v>
      </c>
      <c r="F113" s="84" t="s">
        <v>183</v>
      </c>
      <c r="G113" s="216">
        <v>8.3333333333333301E-2</v>
      </c>
      <c r="H113" s="214">
        <v>0.53611111111111098</v>
      </c>
      <c r="I113" s="214">
        <v>0</v>
      </c>
      <c r="J113" s="214">
        <v>0.5</v>
      </c>
      <c r="K113" s="214">
        <v>0</v>
      </c>
      <c r="L113" s="214">
        <v>0.66666666666666696</v>
      </c>
      <c r="M113" s="214">
        <v>0.5</v>
      </c>
      <c r="N113" s="214">
        <v>0.5</v>
      </c>
      <c r="O113" s="214">
        <v>0</v>
      </c>
      <c r="P113" s="214">
        <v>0.75</v>
      </c>
      <c r="Q113" s="214">
        <v>0</v>
      </c>
      <c r="R113" s="214">
        <v>0.2</v>
      </c>
      <c r="S113" s="214">
        <v>0</v>
      </c>
      <c r="T113" s="215">
        <v>0.6</v>
      </c>
      <c r="U113" s="34"/>
      <c r="V113" s="34"/>
    </row>
    <row r="114" spans="1:22" x14ac:dyDescent="0.2">
      <c r="A114" s="81">
        <v>109</v>
      </c>
      <c r="B114" s="84" t="str">
        <f t="shared" si="3"/>
        <v>Lebanon</v>
      </c>
      <c r="C114" s="84" t="str">
        <f t="shared" si="4"/>
        <v>LBN</v>
      </c>
      <c r="D114" s="214">
        <f t="shared" si="5"/>
        <v>0.20277777777777767</v>
      </c>
      <c r="E114" s="81" t="s">
        <v>186</v>
      </c>
      <c r="F114" s="84" t="s">
        <v>185</v>
      </c>
      <c r="G114" s="216">
        <v>8.3333333333333301E-2</v>
      </c>
      <c r="H114" s="214">
        <v>0.32222222222222202</v>
      </c>
      <c r="I114" s="214">
        <v>0</v>
      </c>
      <c r="J114" s="214">
        <v>0</v>
      </c>
      <c r="K114" s="214">
        <v>0.5</v>
      </c>
      <c r="L114" s="214">
        <v>0.33333333333333298</v>
      </c>
      <c r="M114" s="214">
        <v>0</v>
      </c>
      <c r="N114" s="214">
        <v>0</v>
      </c>
      <c r="O114" s="214">
        <v>0</v>
      </c>
      <c r="P114" s="214">
        <v>1</v>
      </c>
      <c r="Q114" s="214">
        <v>0</v>
      </c>
      <c r="R114" s="214">
        <v>0.4</v>
      </c>
      <c r="S114" s="214">
        <v>0</v>
      </c>
      <c r="T114" s="215">
        <v>0.2</v>
      </c>
      <c r="U114" s="34"/>
      <c r="V114" s="34"/>
    </row>
    <row r="115" spans="1:22" x14ac:dyDescent="0.2">
      <c r="A115" s="81">
        <v>110</v>
      </c>
      <c r="B115" s="84" t="str">
        <f t="shared" si="3"/>
        <v>Liberia</v>
      </c>
      <c r="C115" s="84" t="str">
        <f t="shared" si="4"/>
        <v>LBR</v>
      </c>
      <c r="D115" s="214">
        <f t="shared" si="5"/>
        <v>0.35138888888888897</v>
      </c>
      <c r="E115" s="81" t="s">
        <v>188</v>
      </c>
      <c r="F115" s="84" t="s">
        <v>187</v>
      </c>
      <c r="G115" s="216">
        <v>0.16666666666666699</v>
      </c>
      <c r="H115" s="214">
        <v>0.53611111111111098</v>
      </c>
      <c r="I115" s="214">
        <v>0</v>
      </c>
      <c r="J115" s="214">
        <v>0.5</v>
      </c>
      <c r="K115" s="214">
        <v>0.5</v>
      </c>
      <c r="L115" s="214">
        <v>0.66666666666666696</v>
      </c>
      <c r="M115" s="214">
        <v>0.5</v>
      </c>
      <c r="N115" s="214">
        <v>0.5</v>
      </c>
      <c r="O115" s="214">
        <v>0</v>
      </c>
      <c r="P115" s="214">
        <v>0.75</v>
      </c>
      <c r="Q115" s="214">
        <v>0</v>
      </c>
      <c r="R115" s="214">
        <v>0.4</v>
      </c>
      <c r="S115" s="214">
        <v>0</v>
      </c>
      <c r="T115" s="215">
        <v>0.4</v>
      </c>
      <c r="U115" s="34"/>
      <c r="V115" s="34"/>
    </row>
    <row r="116" spans="1:22" x14ac:dyDescent="0.2">
      <c r="A116" s="81">
        <v>111</v>
      </c>
      <c r="B116" s="84" t="str">
        <f t="shared" si="3"/>
        <v>Libya</v>
      </c>
      <c r="C116" s="84" t="str">
        <f t="shared" si="4"/>
        <v>LBY</v>
      </c>
      <c r="D116" s="214">
        <f t="shared" si="5"/>
        <v>0.38333333333333347</v>
      </c>
      <c r="E116" s="81" t="s">
        <v>190</v>
      </c>
      <c r="F116" s="84" t="s">
        <v>189</v>
      </c>
      <c r="G116" s="216">
        <v>0.16666666666666699</v>
      </c>
      <c r="H116" s="214">
        <v>0.6</v>
      </c>
      <c r="I116" s="214">
        <v>0</v>
      </c>
      <c r="J116" s="214">
        <v>0.5</v>
      </c>
      <c r="K116" s="214">
        <v>0.5</v>
      </c>
      <c r="L116" s="214">
        <v>1</v>
      </c>
      <c r="M116" s="214">
        <v>0.5</v>
      </c>
      <c r="N116" s="214">
        <v>0.5</v>
      </c>
      <c r="O116" s="214">
        <v>0</v>
      </c>
      <c r="P116" s="214">
        <v>1</v>
      </c>
      <c r="Q116" s="214">
        <v>0</v>
      </c>
      <c r="R116" s="214">
        <v>0.4</v>
      </c>
      <c r="S116" s="214">
        <v>0</v>
      </c>
      <c r="T116" s="215">
        <v>0.2</v>
      </c>
      <c r="U116" s="34"/>
      <c r="V116" s="34"/>
    </row>
    <row r="117" spans="1:22" x14ac:dyDescent="0.2">
      <c r="A117" s="81">
        <v>112</v>
      </c>
      <c r="B117" s="84" t="str">
        <f t="shared" si="3"/>
        <v>St. Lucia</v>
      </c>
      <c r="C117" s="84" t="str">
        <f t="shared" si="4"/>
        <v>LCA</v>
      </c>
      <c r="D117" s="214">
        <f t="shared" si="5"/>
        <v>0.59583333333333355</v>
      </c>
      <c r="E117" s="81" t="s">
        <v>191</v>
      </c>
      <c r="F117" s="84" t="s">
        <v>531</v>
      </c>
      <c r="G117" s="216">
        <v>0.41666666666666702</v>
      </c>
      <c r="H117" s="214">
        <v>0.77500000000000002</v>
      </c>
      <c r="I117" s="214">
        <v>0</v>
      </c>
      <c r="J117" s="214">
        <v>0.5</v>
      </c>
      <c r="K117" s="214">
        <v>1</v>
      </c>
      <c r="L117" s="214">
        <v>1</v>
      </c>
      <c r="M117" s="214">
        <v>1</v>
      </c>
      <c r="N117" s="214">
        <v>1</v>
      </c>
      <c r="O117" s="214">
        <v>0</v>
      </c>
      <c r="P117" s="214">
        <v>0.75</v>
      </c>
      <c r="Q117" s="214">
        <v>0</v>
      </c>
      <c r="R117" s="214">
        <v>0.6</v>
      </c>
      <c r="S117" s="214">
        <v>0.5</v>
      </c>
      <c r="T117" s="215">
        <v>0.8</v>
      </c>
      <c r="U117" s="34"/>
      <c r="V117" s="34"/>
    </row>
    <row r="118" spans="1:22" x14ac:dyDescent="0.2">
      <c r="A118" s="81">
        <v>113</v>
      </c>
      <c r="B118" s="84" t="str">
        <f t="shared" si="3"/>
        <v>Liechtenstein</v>
      </c>
      <c r="C118" s="84" t="str">
        <f t="shared" si="4"/>
        <v>LIE</v>
      </c>
      <c r="D118" s="214">
        <f t="shared" si="5"/>
        <v>0.5</v>
      </c>
      <c r="E118" s="81" t="s">
        <v>193</v>
      </c>
      <c r="F118" s="84" t="s">
        <v>192</v>
      </c>
      <c r="G118" s="216">
        <v>0.33333333333333298</v>
      </c>
      <c r="H118" s="214">
        <v>0.66666666666666696</v>
      </c>
      <c r="I118" s="214">
        <v>0</v>
      </c>
      <c r="J118" s="214">
        <v>0.5</v>
      </c>
      <c r="K118" s="214">
        <v>1</v>
      </c>
      <c r="L118" s="214">
        <v>1</v>
      </c>
      <c r="M118" s="214">
        <v>0.5</v>
      </c>
      <c r="N118" s="214">
        <v>0.5</v>
      </c>
      <c r="O118" s="214">
        <v>0</v>
      </c>
      <c r="P118" s="214">
        <v>1</v>
      </c>
      <c r="Q118" s="214">
        <v>0</v>
      </c>
      <c r="R118" s="214">
        <v>0.4</v>
      </c>
      <c r="S118" s="214">
        <v>0.5</v>
      </c>
      <c r="T118" s="215">
        <v>0.6</v>
      </c>
      <c r="U118" s="34"/>
      <c r="V118" s="34"/>
    </row>
    <row r="119" spans="1:22" x14ac:dyDescent="0.2">
      <c r="A119" s="81">
        <v>114</v>
      </c>
      <c r="B119" s="84" t="str">
        <f t="shared" si="3"/>
        <v>Sri Lanka</v>
      </c>
      <c r="C119" s="84" t="str">
        <f t="shared" si="4"/>
        <v>LKA</v>
      </c>
      <c r="D119" s="214">
        <f t="shared" si="5"/>
        <v>0.1708333333333335</v>
      </c>
      <c r="E119" s="81" t="s">
        <v>195</v>
      </c>
      <c r="F119" s="84" t="s">
        <v>194</v>
      </c>
      <c r="G119" s="216">
        <v>0</v>
      </c>
      <c r="H119" s="214">
        <v>0.34166666666666701</v>
      </c>
      <c r="I119" s="214">
        <v>0</v>
      </c>
      <c r="J119" s="214">
        <v>0</v>
      </c>
      <c r="K119" s="214">
        <v>0</v>
      </c>
      <c r="L119" s="214">
        <v>1</v>
      </c>
      <c r="M119" s="214">
        <v>0</v>
      </c>
      <c r="N119" s="214">
        <v>0</v>
      </c>
      <c r="O119" s="214">
        <v>0</v>
      </c>
      <c r="P119" s="214">
        <v>0.25</v>
      </c>
      <c r="Q119" s="214">
        <v>0</v>
      </c>
      <c r="R119" s="214">
        <v>0.4</v>
      </c>
      <c r="S119" s="214">
        <v>0</v>
      </c>
      <c r="T119" s="215">
        <v>0.4</v>
      </c>
      <c r="U119" s="34"/>
      <c r="V119" s="34"/>
    </row>
    <row r="120" spans="1:22" x14ac:dyDescent="0.2">
      <c r="A120" s="81">
        <v>115</v>
      </c>
      <c r="B120" s="84" t="str">
        <f t="shared" si="3"/>
        <v>Lesotho</v>
      </c>
      <c r="C120" s="84" t="str">
        <f t="shared" si="4"/>
        <v>LSO</v>
      </c>
      <c r="D120" s="214">
        <f t="shared" si="5"/>
        <v>0.29583333333333311</v>
      </c>
      <c r="E120" s="81" t="s">
        <v>197</v>
      </c>
      <c r="F120" s="84" t="s">
        <v>196</v>
      </c>
      <c r="G120" s="216">
        <v>8.3333333333333301E-2</v>
      </c>
      <c r="H120" s="214">
        <v>0.50833333333333297</v>
      </c>
      <c r="I120" s="214">
        <v>0</v>
      </c>
      <c r="J120" s="214">
        <v>0.5</v>
      </c>
      <c r="K120" s="214">
        <v>0.5</v>
      </c>
      <c r="L120" s="214">
        <v>1</v>
      </c>
      <c r="M120" s="214">
        <v>0</v>
      </c>
      <c r="N120" s="214">
        <v>0</v>
      </c>
      <c r="O120" s="214">
        <v>0</v>
      </c>
      <c r="P120" s="214">
        <v>0.75</v>
      </c>
      <c r="Q120" s="214">
        <v>0</v>
      </c>
      <c r="R120" s="214">
        <v>0.4</v>
      </c>
      <c r="S120" s="214">
        <v>0</v>
      </c>
      <c r="T120" s="215">
        <v>0.4</v>
      </c>
      <c r="U120" s="34"/>
      <c r="V120" s="34"/>
    </row>
    <row r="121" spans="1:22" x14ac:dyDescent="0.2">
      <c r="A121" s="81">
        <v>116</v>
      </c>
      <c r="B121" s="84" t="str">
        <f t="shared" si="3"/>
        <v>Lithuania</v>
      </c>
      <c r="C121" s="84" t="str">
        <f t="shared" si="4"/>
        <v>LTU</v>
      </c>
      <c r="D121" s="214">
        <f t="shared" si="5"/>
        <v>0.37916666666666698</v>
      </c>
      <c r="E121" s="81" t="s">
        <v>199</v>
      </c>
      <c r="F121" s="84" t="s">
        <v>198</v>
      </c>
      <c r="G121" s="216">
        <v>0.16666666666666699</v>
      </c>
      <c r="H121" s="214">
        <v>0.59166666666666701</v>
      </c>
      <c r="I121" s="214">
        <v>0</v>
      </c>
      <c r="J121" s="214">
        <v>0.5</v>
      </c>
      <c r="K121" s="214">
        <v>0.5</v>
      </c>
      <c r="L121" s="214">
        <v>1</v>
      </c>
      <c r="M121" s="214">
        <v>0.5</v>
      </c>
      <c r="N121" s="214">
        <v>0.5</v>
      </c>
      <c r="O121" s="214">
        <v>0</v>
      </c>
      <c r="P121" s="214">
        <v>0.75</v>
      </c>
      <c r="Q121" s="214">
        <v>0</v>
      </c>
      <c r="R121" s="214">
        <v>0.2</v>
      </c>
      <c r="S121" s="214">
        <v>0</v>
      </c>
      <c r="T121" s="215">
        <v>0.6</v>
      </c>
      <c r="U121" s="34"/>
      <c r="V121" s="34"/>
    </row>
    <row r="122" spans="1:22" x14ac:dyDescent="0.2">
      <c r="A122" s="81">
        <v>117</v>
      </c>
      <c r="B122" s="84" t="str">
        <f t="shared" si="3"/>
        <v>Luxembourg</v>
      </c>
      <c r="C122" s="84" t="str">
        <f t="shared" si="4"/>
        <v>LUX</v>
      </c>
      <c r="D122" s="214">
        <f t="shared" si="5"/>
        <v>0.39583333333333348</v>
      </c>
      <c r="E122" s="81" t="s">
        <v>201</v>
      </c>
      <c r="F122" s="84" t="s">
        <v>200</v>
      </c>
      <c r="G122" s="216">
        <v>0.16666666666666699</v>
      </c>
      <c r="H122" s="214">
        <v>0.625</v>
      </c>
      <c r="I122" s="214">
        <v>0</v>
      </c>
      <c r="J122" s="214">
        <v>0.5</v>
      </c>
      <c r="K122" s="214">
        <v>0.5</v>
      </c>
      <c r="L122" s="214">
        <v>1</v>
      </c>
      <c r="M122" s="214">
        <v>0.5</v>
      </c>
      <c r="N122" s="214">
        <v>0.5</v>
      </c>
      <c r="O122" s="214">
        <v>0</v>
      </c>
      <c r="P122" s="214">
        <v>0.75</v>
      </c>
      <c r="Q122" s="214">
        <v>0</v>
      </c>
      <c r="R122" s="214">
        <v>0.4</v>
      </c>
      <c r="S122" s="214">
        <v>0</v>
      </c>
      <c r="T122" s="215">
        <v>0.6</v>
      </c>
      <c r="U122" s="34"/>
      <c r="V122" s="34"/>
    </row>
    <row r="123" spans="1:22" x14ac:dyDescent="0.2">
      <c r="A123" s="81">
        <v>118</v>
      </c>
      <c r="B123" s="84" t="str">
        <f t="shared" si="3"/>
        <v>Latvia</v>
      </c>
      <c r="C123" s="84" t="str">
        <f t="shared" si="4"/>
        <v>LVA</v>
      </c>
      <c r="D123" s="214">
        <f t="shared" si="5"/>
        <v>0.37916666666666698</v>
      </c>
      <c r="E123" s="81" t="s">
        <v>203</v>
      </c>
      <c r="F123" s="84" t="s">
        <v>202</v>
      </c>
      <c r="G123" s="216">
        <v>0.16666666666666699</v>
      </c>
      <c r="H123" s="214">
        <v>0.59166666666666701</v>
      </c>
      <c r="I123" s="214">
        <v>0</v>
      </c>
      <c r="J123" s="214">
        <v>0.5</v>
      </c>
      <c r="K123" s="214">
        <v>0.5</v>
      </c>
      <c r="L123" s="214">
        <v>1</v>
      </c>
      <c r="M123" s="214">
        <v>0.5</v>
      </c>
      <c r="N123" s="214">
        <v>0.5</v>
      </c>
      <c r="O123" s="214">
        <v>0</v>
      </c>
      <c r="P123" s="214">
        <v>0.75</v>
      </c>
      <c r="Q123" s="214">
        <v>0</v>
      </c>
      <c r="R123" s="214">
        <v>0.2</v>
      </c>
      <c r="S123" s="214">
        <v>0</v>
      </c>
      <c r="T123" s="215">
        <v>0.6</v>
      </c>
      <c r="U123" s="34"/>
      <c r="V123" s="34"/>
    </row>
    <row r="124" spans="1:22" x14ac:dyDescent="0.2">
      <c r="A124" s="81">
        <v>119</v>
      </c>
      <c r="B124" s="84" t="str">
        <f t="shared" si="3"/>
        <v>Macao SAR, China</v>
      </c>
      <c r="C124" s="84" t="str">
        <f t="shared" si="4"/>
        <v>MAC</v>
      </c>
      <c r="D124" s="214">
        <f t="shared" si="5"/>
        <v>0.72083333333333344</v>
      </c>
      <c r="E124" s="81" t="s">
        <v>707</v>
      </c>
      <c r="F124" s="84" t="s">
        <v>745</v>
      </c>
      <c r="G124" s="216">
        <v>0.75</v>
      </c>
      <c r="H124" s="214">
        <v>0.69166666666666698</v>
      </c>
      <c r="I124" s="214">
        <v>1</v>
      </c>
      <c r="J124" s="214">
        <v>0.5</v>
      </c>
      <c r="K124" s="214">
        <v>0.5</v>
      </c>
      <c r="L124" s="214">
        <v>1</v>
      </c>
      <c r="M124" s="214">
        <v>0.5</v>
      </c>
      <c r="N124" s="214">
        <v>0.5</v>
      </c>
      <c r="O124" s="214">
        <v>1</v>
      </c>
      <c r="P124" s="214">
        <v>0.75</v>
      </c>
      <c r="Q124" s="214">
        <v>1</v>
      </c>
      <c r="R124" s="214">
        <v>0.8</v>
      </c>
      <c r="S124" s="214">
        <v>0.5</v>
      </c>
      <c r="T124" s="215">
        <v>0.6</v>
      </c>
      <c r="U124" s="34"/>
      <c r="V124" s="34"/>
    </row>
    <row r="125" spans="1:22" x14ac:dyDescent="0.2">
      <c r="A125" s="81">
        <v>120</v>
      </c>
      <c r="B125" s="84" t="str">
        <f t="shared" si="3"/>
        <v>St. Martin (French part)</v>
      </c>
      <c r="C125" s="84" t="str">
        <f t="shared" si="4"/>
        <v>MAF</v>
      </c>
      <c r="D125" s="214">
        <f t="shared" si="5"/>
        <v>0.86666666666666692</v>
      </c>
      <c r="E125" s="81" t="s">
        <v>708</v>
      </c>
      <c r="F125" s="84" t="s">
        <v>746</v>
      </c>
      <c r="G125" s="216">
        <v>0.91666666666666696</v>
      </c>
      <c r="H125" s="214">
        <v>0.81666666666666698</v>
      </c>
      <c r="I125" s="214">
        <v>1</v>
      </c>
      <c r="J125" s="214">
        <v>0.5</v>
      </c>
      <c r="K125" s="214">
        <v>1</v>
      </c>
      <c r="L125" s="214">
        <v>1</v>
      </c>
      <c r="M125" s="214">
        <v>1</v>
      </c>
      <c r="N125" s="214">
        <v>1</v>
      </c>
      <c r="O125" s="214">
        <v>1</v>
      </c>
      <c r="P125" s="214">
        <v>1</v>
      </c>
      <c r="Q125" s="214">
        <v>1</v>
      </c>
      <c r="R125" s="214">
        <v>0.6</v>
      </c>
      <c r="S125" s="214">
        <v>0.5</v>
      </c>
      <c r="T125" s="215">
        <v>0.8</v>
      </c>
      <c r="U125" s="34"/>
      <c r="V125" s="34"/>
    </row>
    <row r="126" spans="1:22" x14ac:dyDescent="0.2">
      <c r="A126" s="81">
        <v>121</v>
      </c>
      <c r="B126" s="84" t="str">
        <f t="shared" si="3"/>
        <v>Morocco</v>
      </c>
      <c r="C126" s="84" t="str">
        <f t="shared" si="4"/>
        <v>MAR</v>
      </c>
      <c r="D126" s="214">
        <f t="shared" si="5"/>
        <v>0.1791666666666665</v>
      </c>
      <c r="E126" s="81" t="s">
        <v>205</v>
      </c>
      <c r="F126" s="84" t="s">
        <v>204</v>
      </c>
      <c r="G126" s="216">
        <v>0</v>
      </c>
      <c r="H126" s="214">
        <v>0.358333333333333</v>
      </c>
      <c r="I126" s="214">
        <v>0</v>
      </c>
      <c r="J126" s="214">
        <v>0.5</v>
      </c>
      <c r="K126" s="214">
        <v>0</v>
      </c>
      <c r="L126" s="214">
        <v>1</v>
      </c>
      <c r="M126" s="214">
        <v>0</v>
      </c>
      <c r="N126" s="214">
        <v>0</v>
      </c>
      <c r="O126" s="214">
        <v>0</v>
      </c>
      <c r="P126" s="214">
        <v>0.25</v>
      </c>
      <c r="Q126" s="214">
        <v>0</v>
      </c>
      <c r="R126" s="214">
        <v>0.2</v>
      </c>
      <c r="S126" s="214">
        <v>0</v>
      </c>
      <c r="T126" s="215">
        <v>0.2</v>
      </c>
      <c r="U126" s="34"/>
      <c r="V126" s="34"/>
    </row>
    <row r="127" spans="1:22" x14ac:dyDescent="0.2">
      <c r="A127" s="81">
        <v>122</v>
      </c>
      <c r="B127" s="84" t="str">
        <f t="shared" si="3"/>
        <v>Monaco</v>
      </c>
      <c r="C127" s="84" t="str">
        <f t="shared" si="4"/>
        <v>MCO</v>
      </c>
      <c r="D127" s="214">
        <f t="shared" si="5"/>
        <v>0.78333333333333344</v>
      </c>
      <c r="E127" s="81" t="s">
        <v>709</v>
      </c>
      <c r="F127" s="84" t="s">
        <v>747</v>
      </c>
      <c r="G127" s="216">
        <v>0.75</v>
      </c>
      <c r="H127" s="214">
        <v>0.81666666666666698</v>
      </c>
      <c r="I127" s="214">
        <v>0</v>
      </c>
      <c r="J127" s="214">
        <v>0.5</v>
      </c>
      <c r="K127" s="214">
        <v>1</v>
      </c>
      <c r="L127" s="214">
        <v>1</v>
      </c>
      <c r="M127" s="214">
        <v>1</v>
      </c>
      <c r="N127" s="214">
        <v>1</v>
      </c>
      <c r="O127" s="214">
        <v>1</v>
      </c>
      <c r="P127" s="214">
        <v>1</v>
      </c>
      <c r="Q127" s="214">
        <v>1</v>
      </c>
      <c r="R127" s="214">
        <v>0.6</v>
      </c>
      <c r="S127" s="214">
        <v>0.5</v>
      </c>
      <c r="T127" s="215">
        <v>0.8</v>
      </c>
      <c r="U127" s="34"/>
      <c r="V127" s="34"/>
    </row>
    <row r="128" spans="1:22" x14ac:dyDescent="0.2">
      <c r="A128" s="81">
        <v>123</v>
      </c>
      <c r="B128" s="84" t="str">
        <f t="shared" si="3"/>
        <v>Moldova</v>
      </c>
      <c r="C128" s="84" t="str">
        <f t="shared" si="4"/>
        <v>MDA</v>
      </c>
      <c r="D128" s="214">
        <f t="shared" si="5"/>
        <v>0.3583333333333335</v>
      </c>
      <c r="E128" s="81" t="s">
        <v>206</v>
      </c>
      <c r="F128" s="84" t="s">
        <v>532</v>
      </c>
      <c r="G128" s="216">
        <v>0.16666666666666699</v>
      </c>
      <c r="H128" s="214">
        <v>0.55000000000000004</v>
      </c>
      <c r="I128" s="214">
        <v>0</v>
      </c>
      <c r="J128" s="214">
        <v>0.5</v>
      </c>
      <c r="K128" s="214">
        <v>0.5</v>
      </c>
      <c r="L128" s="214">
        <v>1</v>
      </c>
      <c r="M128" s="214">
        <v>0.5</v>
      </c>
      <c r="N128" s="214">
        <v>0.5</v>
      </c>
      <c r="O128" s="214">
        <v>0</v>
      </c>
      <c r="P128" s="214">
        <v>0.5</v>
      </c>
      <c r="Q128" s="214">
        <v>0</v>
      </c>
      <c r="R128" s="214">
        <v>0.4</v>
      </c>
      <c r="S128" s="214">
        <v>0</v>
      </c>
      <c r="T128" s="215">
        <v>0.4</v>
      </c>
      <c r="U128" s="34"/>
      <c r="V128" s="34"/>
    </row>
    <row r="129" spans="1:22" x14ac:dyDescent="0.2">
      <c r="A129" s="81">
        <v>124</v>
      </c>
      <c r="B129" s="84" t="str">
        <f t="shared" si="3"/>
        <v>Madagascar</v>
      </c>
      <c r="C129" s="84" t="str">
        <f t="shared" si="4"/>
        <v>MDG</v>
      </c>
      <c r="D129" s="214">
        <f t="shared" si="5"/>
        <v>0.29305555555555562</v>
      </c>
      <c r="E129" s="81" t="s">
        <v>208</v>
      </c>
      <c r="F129" s="84" t="s">
        <v>207</v>
      </c>
      <c r="G129" s="216">
        <v>8.3333333333333301E-2</v>
      </c>
      <c r="H129" s="214">
        <v>0.50277777777777799</v>
      </c>
      <c r="I129" s="214">
        <v>0</v>
      </c>
      <c r="J129" s="214">
        <v>0.5</v>
      </c>
      <c r="K129" s="214">
        <v>0</v>
      </c>
      <c r="L129" s="214">
        <v>0.66666666666666696</v>
      </c>
      <c r="M129" s="214">
        <v>0.5</v>
      </c>
      <c r="N129" s="214">
        <v>0.5</v>
      </c>
      <c r="O129" s="214">
        <v>0</v>
      </c>
      <c r="P129" s="214">
        <v>0.75</v>
      </c>
      <c r="Q129" s="214">
        <v>0</v>
      </c>
      <c r="R129" s="214">
        <v>0.4</v>
      </c>
      <c r="S129" s="214">
        <v>0</v>
      </c>
      <c r="T129" s="215">
        <v>0.2</v>
      </c>
      <c r="U129" s="34"/>
      <c r="V129" s="34"/>
    </row>
    <row r="130" spans="1:22" x14ac:dyDescent="0.2">
      <c r="A130" s="81">
        <v>125</v>
      </c>
      <c r="B130" s="84" t="str">
        <f t="shared" si="3"/>
        <v>Maldives</v>
      </c>
      <c r="C130" s="84" t="str">
        <f t="shared" si="4"/>
        <v>MDV</v>
      </c>
      <c r="D130" s="214">
        <f t="shared" si="5"/>
        <v>0.5166666666666665</v>
      </c>
      <c r="E130" s="81" t="s">
        <v>210</v>
      </c>
      <c r="F130" s="84" t="s">
        <v>209</v>
      </c>
      <c r="G130" s="216">
        <v>0.25</v>
      </c>
      <c r="H130" s="214">
        <v>0.78333333333333299</v>
      </c>
      <c r="I130" s="214">
        <v>0</v>
      </c>
      <c r="J130" s="214">
        <v>0.5</v>
      </c>
      <c r="K130" s="214">
        <v>0.5</v>
      </c>
      <c r="L130" s="214">
        <v>1</v>
      </c>
      <c r="M130" s="214">
        <v>1</v>
      </c>
      <c r="N130" s="214">
        <v>1</v>
      </c>
      <c r="O130" s="214">
        <v>0</v>
      </c>
      <c r="P130" s="214">
        <v>1</v>
      </c>
      <c r="Q130" s="214">
        <v>0</v>
      </c>
      <c r="R130" s="214">
        <v>0.4</v>
      </c>
      <c r="S130" s="214">
        <v>0</v>
      </c>
      <c r="T130" s="215">
        <v>0.8</v>
      </c>
      <c r="U130" s="34"/>
      <c r="V130" s="34"/>
    </row>
    <row r="131" spans="1:22" x14ac:dyDescent="0.2">
      <c r="A131" s="81">
        <v>126</v>
      </c>
      <c r="B131" s="84" t="str">
        <f t="shared" si="3"/>
        <v>Mexico</v>
      </c>
      <c r="C131" s="84" t="str">
        <f t="shared" si="4"/>
        <v>MEX</v>
      </c>
      <c r="D131" s="214">
        <f t="shared" si="5"/>
        <v>0.1791666666666665</v>
      </c>
      <c r="E131" s="81" t="s">
        <v>212</v>
      </c>
      <c r="F131" s="84" t="s">
        <v>211</v>
      </c>
      <c r="G131" s="216">
        <v>0</v>
      </c>
      <c r="H131" s="214">
        <v>0.358333333333333</v>
      </c>
      <c r="I131" s="214">
        <v>0</v>
      </c>
      <c r="J131" s="214">
        <v>0.5</v>
      </c>
      <c r="K131" s="214">
        <v>0</v>
      </c>
      <c r="L131" s="214">
        <v>1</v>
      </c>
      <c r="M131" s="214">
        <v>0</v>
      </c>
      <c r="N131" s="214">
        <v>0</v>
      </c>
      <c r="O131" s="214">
        <v>0</v>
      </c>
      <c r="P131" s="214">
        <v>0.25</v>
      </c>
      <c r="Q131" s="214">
        <v>0</v>
      </c>
      <c r="R131" s="214">
        <v>0.2</v>
      </c>
      <c r="S131" s="214">
        <v>0</v>
      </c>
      <c r="T131" s="215">
        <v>0.2</v>
      </c>
      <c r="U131" s="34"/>
      <c r="V131" s="34"/>
    </row>
    <row r="132" spans="1:22" x14ac:dyDescent="0.2">
      <c r="A132" s="81">
        <v>127</v>
      </c>
      <c r="B132" s="84" t="str">
        <f t="shared" si="3"/>
        <v>Marshall Islands</v>
      </c>
      <c r="C132" s="84" t="str">
        <f t="shared" si="4"/>
        <v>MHL</v>
      </c>
      <c r="D132" s="214">
        <f t="shared" si="5"/>
        <v>0.6</v>
      </c>
      <c r="E132" s="81" t="s">
        <v>214</v>
      </c>
      <c r="F132" s="84" t="s">
        <v>213</v>
      </c>
      <c r="G132" s="216">
        <v>0.41666666666666702</v>
      </c>
      <c r="H132" s="214">
        <v>0.78333333333333299</v>
      </c>
      <c r="I132" s="214">
        <v>0</v>
      </c>
      <c r="J132" s="214">
        <v>0.5</v>
      </c>
      <c r="K132" s="214">
        <v>1</v>
      </c>
      <c r="L132" s="214">
        <v>1</v>
      </c>
      <c r="M132" s="214">
        <v>1</v>
      </c>
      <c r="N132" s="214">
        <v>1</v>
      </c>
      <c r="O132" s="214">
        <v>0</v>
      </c>
      <c r="P132" s="214">
        <v>1</v>
      </c>
      <c r="Q132" s="214">
        <v>0</v>
      </c>
      <c r="R132" s="214">
        <v>0.4</v>
      </c>
      <c r="S132" s="214">
        <v>0.5</v>
      </c>
      <c r="T132" s="215">
        <v>0.8</v>
      </c>
      <c r="U132" s="34"/>
      <c r="V132" s="34"/>
    </row>
    <row r="133" spans="1:22" x14ac:dyDescent="0.2">
      <c r="A133" s="81">
        <v>128</v>
      </c>
      <c r="B133" s="84" t="str">
        <f t="shared" si="3"/>
        <v>North Macedonia</v>
      </c>
      <c r="C133" s="84" t="str">
        <f t="shared" si="4"/>
        <v>MKD</v>
      </c>
      <c r="D133" s="214">
        <f t="shared" si="5"/>
        <v>0.39583333333333348</v>
      </c>
      <c r="E133" s="81" t="s">
        <v>216</v>
      </c>
      <c r="F133" s="84" t="s">
        <v>215</v>
      </c>
      <c r="G133" s="216">
        <v>0.16666666666666699</v>
      </c>
      <c r="H133" s="214">
        <v>0.625</v>
      </c>
      <c r="I133" s="214">
        <v>0</v>
      </c>
      <c r="J133" s="214">
        <v>0.5</v>
      </c>
      <c r="K133" s="214">
        <v>0.5</v>
      </c>
      <c r="L133" s="214">
        <v>1</v>
      </c>
      <c r="M133" s="214">
        <v>0.5</v>
      </c>
      <c r="N133" s="214">
        <v>0.5</v>
      </c>
      <c r="O133" s="214">
        <v>0</v>
      </c>
      <c r="P133" s="214">
        <v>0.75</v>
      </c>
      <c r="Q133" s="214">
        <v>0</v>
      </c>
      <c r="R133" s="214">
        <v>0.4</v>
      </c>
      <c r="S133" s="214">
        <v>0</v>
      </c>
      <c r="T133" s="215">
        <v>0.6</v>
      </c>
      <c r="U133" s="34"/>
      <c r="V133" s="34"/>
    </row>
    <row r="134" spans="1:22" x14ac:dyDescent="0.2">
      <c r="A134" s="81">
        <v>129</v>
      </c>
      <c r="B134" s="84" t="str">
        <f t="shared" si="3"/>
        <v>Mali</v>
      </c>
      <c r="C134" s="84" t="str">
        <f t="shared" si="4"/>
        <v>MLI</v>
      </c>
      <c r="D134" s="214">
        <f t="shared" si="5"/>
        <v>0.23750000000000016</v>
      </c>
      <c r="E134" s="81" t="s">
        <v>218</v>
      </c>
      <c r="F134" s="84" t="s">
        <v>217</v>
      </c>
      <c r="G134" s="216">
        <v>8.3333333333333301E-2</v>
      </c>
      <c r="H134" s="214">
        <v>0.391666666666667</v>
      </c>
      <c r="I134" s="214">
        <v>0</v>
      </c>
      <c r="J134" s="214">
        <v>0.5</v>
      </c>
      <c r="K134" s="214">
        <v>0</v>
      </c>
      <c r="L134" s="214">
        <v>0</v>
      </c>
      <c r="M134" s="214">
        <v>0.5</v>
      </c>
      <c r="N134" s="214">
        <v>0.5</v>
      </c>
      <c r="O134" s="214">
        <v>0</v>
      </c>
      <c r="P134" s="214">
        <v>0.75</v>
      </c>
      <c r="Q134" s="214">
        <v>0</v>
      </c>
      <c r="R134" s="214">
        <v>0.4</v>
      </c>
      <c r="S134" s="214">
        <v>0</v>
      </c>
      <c r="T134" s="215">
        <v>0.2</v>
      </c>
      <c r="U134" s="34"/>
      <c r="V134" s="34"/>
    </row>
    <row r="135" spans="1:22" x14ac:dyDescent="0.2">
      <c r="A135" s="81">
        <v>130</v>
      </c>
      <c r="B135" s="84" t="str">
        <f t="shared" ref="B135:B194" si="6">F135</f>
        <v>Malta</v>
      </c>
      <c r="C135" s="84" t="str">
        <f t="shared" ref="C135:C194" si="7">E135</f>
        <v>MLT</v>
      </c>
      <c r="D135" s="214">
        <f t="shared" ref="D135:D194" si="8">AVERAGE(G135:H135)</f>
        <v>0.39583333333333348</v>
      </c>
      <c r="E135" s="81" t="s">
        <v>220</v>
      </c>
      <c r="F135" s="84" t="s">
        <v>219</v>
      </c>
      <c r="G135" s="216">
        <v>0.16666666666666699</v>
      </c>
      <c r="H135" s="214">
        <v>0.625</v>
      </c>
      <c r="I135" s="214">
        <v>0</v>
      </c>
      <c r="J135" s="214">
        <v>0.5</v>
      </c>
      <c r="K135" s="214">
        <v>0.5</v>
      </c>
      <c r="L135" s="214">
        <v>1</v>
      </c>
      <c r="M135" s="214">
        <v>0.5</v>
      </c>
      <c r="N135" s="214">
        <v>0.5</v>
      </c>
      <c r="O135" s="214">
        <v>0</v>
      </c>
      <c r="P135" s="214">
        <v>0.75</v>
      </c>
      <c r="Q135" s="214">
        <v>0</v>
      </c>
      <c r="R135" s="214">
        <v>0.4</v>
      </c>
      <c r="S135" s="214">
        <v>0</v>
      </c>
      <c r="T135" s="215">
        <v>0.6</v>
      </c>
      <c r="U135" s="34"/>
      <c r="V135" s="34"/>
    </row>
    <row r="136" spans="1:22" x14ac:dyDescent="0.2">
      <c r="A136" s="81">
        <v>131</v>
      </c>
      <c r="B136" s="84" t="str">
        <f t="shared" si="6"/>
        <v>Myanmar</v>
      </c>
      <c r="C136" s="84" t="str">
        <f t="shared" si="7"/>
        <v>MMR</v>
      </c>
      <c r="D136" s="214">
        <f t="shared" si="8"/>
        <v>0.26944444444444465</v>
      </c>
      <c r="E136" s="81" t="s">
        <v>222</v>
      </c>
      <c r="F136" s="84" t="s">
        <v>221</v>
      </c>
      <c r="G136" s="216">
        <v>8.3333333333333301E-2</v>
      </c>
      <c r="H136" s="214">
        <v>0.45555555555555599</v>
      </c>
      <c r="I136" s="214">
        <v>0</v>
      </c>
      <c r="J136" s="214">
        <v>0.5</v>
      </c>
      <c r="K136" s="214">
        <v>0</v>
      </c>
      <c r="L136" s="214">
        <v>0.33333333333333298</v>
      </c>
      <c r="M136" s="214">
        <v>0.5</v>
      </c>
      <c r="N136" s="214">
        <v>0.5</v>
      </c>
      <c r="O136" s="214">
        <v>0</v>
      </c>
      <c r="P136" s="214">
        <v>1</v>
      </c>
      <c r="Q136" s="214">
        <v>0</v>
      </c>
      <c r="R136" s="214">
        <v>0.2</v>
      </c>
      <c r="S136" s="214">
        <v>0</v>
      </c>
      <c r="T136" s="215">
        <v>0.2</v>
      </c>
      <c r="U136" s="34"/>
      <c r="V136" s="34"/>
    </row>
    <row r="137" spans="1:22" x14ac:dyDescent="0.2">
      <c r="A137" s="81">
        <v>132</v>
      </c>
      <c r="B137" s="84" t="str">
        <f t="shared" si="6"/>
        <v>Montenegro</v>
      </c>
      <c r="C137" s="84" t="str">
        <f t="shared" si="7"/>
        <v>MNE</v>
      </c>
      <c r="D137" s="214">
        <f t="shared" si="8"/>
        <v>0.37916666666666698</v>
      </c>
      <c r="E137" s="81" t="s">
        <v>224</v>
      </c>
      <c r="F137" s="84" t="s">
        <v>223</v>
      </c>
      <c r="G137" s="216">
        <v>0.16666666666666699</v>
      </c>
      <c r="H137" s="214">
        <v>0.59166666666666701</v>
      </c>
      <c r="I137" s="214">
        <v>0</v>
      </c>
      <c r="J137" s="214">
        <v>0.5</v>
      </c>
      <c r="K137" s="214">
        <v>0.5</v>
      </c>
      <c r="L137" s="214">
        <v>1</v>
      </c>
      <c r="M137" s="214">
        <v>0.5</v>
      </c>
      <c r="N137" s="214">
        <v>0.5</v>
      </c>
      <c r="O137" s="214">
        <v>0</v>
      </c>
      <c r="P137" s="214">
        <v>0.75</v>
      </c>
      <c r="Q137" s="214">
        <v>0</v>
      </c>
      <c r="R137" s="214">
        <v>0.4</v>
      </c>
      <c r="S137" s="214">
        <v>0</v>
      </c>
      <c r="T137" s="215">
        <v>0.4</v>
      </c>
      <c r="U137" s="34"/>
      <c r="V137" s="34"/>
    </row>
    <row r="138" spans="1:22" x14ac:dyDescent="0.2">
      <c r="A138" s="81">
        <v>133</v>
      </c>
      <c r="B138" s="84" t="str">
        <f t="shared" si="6"/>
        <v>Mongolia</v>
      </c>
      <c r="C138" s="84" t="str">
        <f t="shared" si="7"/>
        <v>MNG</v>
      </c>
      <c r="D138" s="214">
        <f t="shared" si="8"/>
        <v>0.33333333333333348</v>
      </c>
      <c r="E138" s="81" t="s">
        <v>226</v>
      </c>
      <c r="F138" s="84" t="s">
        <v>225</v>
      </c>
      <c r="G138" s="216">
        <v>0.16666666666666699</v>
      </c>
      <c r="H138" s="214">
        <v>0.5</v>
      </c>
      <c r="I138" s="214">
        <v>0</v>
      </c>
      <c r="J138" s="214">
        <v>0</v>
      </c>
      <c r="K138" s="214">
        <v>0.5</v>
      </c>
      <c r="L138" s="214">
        <v>1</v>
      </c>
      <c r="M138" s="214">
        <v>0.5</v>
      </c>
      <c r="N138" s="214">
        <v>0.5</v>
      </c>
      <c r="O138" s="214">
        <v>0</v>
      </c>
      <c r="P138" s="214">
        <v>0.5</v>
      </c>
      <c r="Q138" s="214">
        <v>0</v>
      </c>
      <c r="R138" s="214">
        <v>0.4</v>
      </c>
      <c r="S138" s="214">
        <v>0</v>
      </c>
      <c r="T138" s="215">
        <v>0.6</v>
      </c>
      <c r="U138" s="34"/>
      <c r="V138" s="34"/>
    </row>
    <row r="139" spans="1:22" x14ac:dyDescent="0.2">
      <c r="A139" s="81">
        <v>134</v>
      </c>
      <c r="B139" s="84" t="str">
        <f t="shared" si="6"/>
        <v>Northern Mariana Islands</v>
      </c>
      <c r="C139" s="84" t="str">
        <f t="shared" si="7"/>
        <v>MNP</v>
      </c>
      <c r="D139" s="214">
        <f t="shared" si="8"/>
        <v>0.86666666666666692</v>
      </c>
      <c r="E139" s="81" t="s">
        <v>710</v>
      </c>
      <c r="F139" s="84" t="s">
        <v>748</v>
      </c>
      <c r="G139" s="216">
        <v>0.91666666666666696</v>
      </c>
      <c r="H139" s="214">
        <v>0.81666666666666698</v>
      </c>
      <c r="I139" s="214">
        <v>1</v>
      </c>
      <c r="J139" s="214">
        <v>0.5</v>
      </c>
      <c r="K139" s="214">
        <v>1</v>
      </c>
      <c r="L139" s="214">
        <v>1</v>
      </c>
      <c r="M139" s="214">
        <v>1</v>
      </c>
      <c r="N139" s="214">
        <v>1</v>
      </c>
      <c r="O139" s="214">
        <v>1</v>
      </c>
      <c r="P139" s="214">
        <v>1</v>
      </c>
      <c r="Q139" s="214">
        <v>1</v>
      </c>
      <c r="R139" s="214">
        <v>0.6</v>
      </c>
      <c r="S139" s="214">
        <v>0.5</v>
      </c>
      <c r="T139" s="215">
        <v>0.8</v>
      </c>
      <c r="U139" s="34"/>
      <c r="V139" s="34"/>
    </row>
    <row r="140" spans="1:22" x14ac:dyDescent="0.2">
      <c r="A140" s="81">
        <v>135</v>
      </c>
      <c r="B140" s="84" t="str">
        <f t="shared" si="6"/>
        <v>Mozambique</v>
      </c>
      <c r="C140" s="84" t="str">
        <f t="shared" si="7"/>
        <v>MOZ</v>
      </c>
      <c r="D140" s="214">
        <f t="shared" si="8"/>
        <v>0.1569444444444445</v>
      </c>
      <c r="E140" s="81" t="s">
        <v>228</v>
      </c>
      <c r="F140" s="84" t="s">
        <v>227</v>
      </c>
      <c r="G140" s="216">
        <v>0</v>
      </c>
      <c r="H140" s="214">
        <v>0.31388888888888899</v>
      </c>
      <c r="I140" s="214">
        <v>0</v>
      </c>
      <c r="J140" s="214">
        <v>0</v>
      </c>
      <c r="K140" s="214">
        <v>0</v>
      </c>
      <c r="L140" s="214">
        <v>0.33333333333333298</v>
      </c>
      <c r="M140" s="214">
        <v>0</v>
      </c>
      <c r="N140" s="214">
        <v>0</v>
      </c>
      <c r="O140" s="214">
        <v>0</v>
      </c>
      <c r="P140" s="214">
        <v>0.75</v>
      </c>
      <c r="Q140" s="214">
        <v>0</v>
      </c>
      <c r="R140" s="214">
        <v>0.4</v>
      </c>
      <c r="S140" s="214">
        <v>0</v>
      </c>
      <c r="T140" s="215">
        <v>0.4</v>
      </c>
      <c r="U140" s="34"/>
      <c r="V140" s="34"/>
    </row>
    <row r="141" spans="1:22" x14ac:dyDescent="0.2">
      <c r="A141" s="81">
        <v>136</v>
      </c>
      <c r="B141" s="84" t="str">
        <f t="shared" si="6"/>
        <v>Mauritania</v>
      </c>
      <c r="C141" s="84" t="str">
        <f t="shared" si="7"/>
        <v>MRT</v>
      </c>
      <c r="D141" s="214">
        <f t="shared" si="8"/>
        <v>0.39583333333333348</v>
      </c>
      <c r="E141" s="81" t="s">
        <v>230</v>
      </c>
      <c r="F141" s="84" t="s">
        <v>229</v>
      </c>
      <c r="G141" s="216">
        <v>0.16666666666666699</v>
      </c>
      <c r="H141" s="214">
        <v>0.625</v>
      </c>
      <c r="I141" s="214">
        <v>0</v>
      </c>
      <c r="J141" s="214">
        <v>0.5</v>
      </c>
      <c r="K141" s="214">
        <v>0.5</v>
      </c>
      <c r="L141" s="214">
        <v>1</v>
      </c>
      <c r="M141" s="214">
        <v>0.5</v>
      </c>
      <c r="N141" s="214">
        <v>0.5</v>
      </c>
      <c r="O141" s="214">
        <v>0</v>
      </c>
      <c r="P141" s="214">
        <v>0.75</v>
      </c>
      <c r="Q141" s="214">
        <v>0</v>
      </c>
      <c r="R141" s="214">
        <v>0.4</v>
      </c>
      <c r="S141" s="214">
        <v>0</v>
      </c>
      <c r="T141" s="215">
        <v>0.6</v>
      </c>
      <c r="U141" s="34"/>
      <c r="V141" s="34"/>
    </row>
    <row r="142" spans="1:22" x14ac:dyDescent="0.2">
      <c r="A142" s="81">
        <v>137</v>
      </c>
      <c r="B142" s="84" t="str">
        <f t="shared" si="6"/>
        <v>Mauritius</v>
      </c>
      <c r="C142" s="84" t="str">
        <f t="shared" si="7"/>
        <v>MUS</v>
      </c>
      <c r="D142" s="214">
        <f t="shared" si="8"/>
        <v>0.37916666666666698</v>
      </c>
      <c r="E142" s="81" t="s">
        <v>232</v>
      </c>
      <c r="F142" s="84" t="s">
        <v>231</v>
      </c>
      <c r="G142" s="216">
        <v>0.16666666666666699</v>
      </c>
      <c r="H142" s="214">
        <v>0.59166666666666701</v>
      </c>
      <c r="I142" s="214">
        <v>0</v>
      </c>
      <c r="J142" s="214">
        <v>0.5</v>
      </c>
      <c r="K142" s="214">
        <v>0.5</v>
      </c>
      <c r="L142" s="214">
        <v>1</v>
      </c>
      <c r="M142" s="214">
        <v>0.5</v>
      </c>
      <c r="N142" s="214">
        <v>0.5</v>
      </c>
      <c r="O142" s="214">
        <v>0</v>
      </c>
      <c r="P142" s="214">
        <v>0.75</v>
      </c>
      <c r="Q142" s="214">
        <v>0</v>
      </c>
      <c r="R142" s="214">
        <v>0.4</v>
      </c>
      <c r="S142" s="214">
        <v>0</v>
      </c>
      <c r="T142" s="215">
        <v>0.4</v>
      </c>
      <c r="U142" s="34"/>
      <c r="V142" s="34"/>
    </row>
    <row r="143" spans="1:22" x14ac:dyDescent="0.2">
      <c r="A143" s="81">
        <v>138</v>
      </c>
      <c r="B143" s="84" t="str">
        <f t="shared" si="6"/>
        <v>Malawi</v>
      </c>
      <c r="C143" s="84" t="str">
        <f t="shared" si="7"/>
        <v>MWI</v>
      </c>
      <c r="D143" s="214">
        <f t="shared" si="8"/>
        <v>0.26527777777777767</v>
      </c>
      <c r="E143" s="81" t="s">
        <v>234</v>
      </c>
      <c r="F143" s="84" t="s">
        <v>233</v>
      </c>
      <c r="G143" s="216">
        <v>8.3333333333333301E-2</v>
      </c>
      <c r="H143" s="214">
        <v>0.44722222222222202</v>
      </c>
      <c r="I143" s="214">
        <v>0</v>
      </c>
      <c r="J143" s="214">
        <v>0.5</v>
      </c>
      <c r="K143" s="214">
        <v>0</v>
      </c>
      <c r="L143" s="214">
        <v>0.33333333333333298</v>
      </c>
      <c r="M143" s="214">
        <v>0.5</v>
      </c>
      <c r="N143" s="214">
        <v>0.5</v>
      </c>
      <c r="O143" s="214">
        <v>0</v>
      </c>
      <c r="P143" s="214">
        <v>0.75</v>
      </c>
      <c r="Q143" s="214">
        <v>0</v>
      </c>
      <c r="R143" s="214">
        <v>0.4</v>
      </c>
      <c r="S143" s="214">
        <v>0</v>
      </c>
      <c r="T143" s="215">
        <v>0.2</v>
      </c>
      <c r="U143" s="34"/>
      <c r="V143" s="34"/>
    </row>
    <row r="144" spans="1:22" x14ac:dyDescent="0.2">
      <c r="A144" s="81">
        <v>139</v>
      </c>
      <c r="B144" s="84" t="str">
        <f t="shared" si="6"/>
        <v>Malaysia</v>
      </c>
      <c r="C144" s="84" t="str">
        <f t="shared" si="7"/>
        <v>MYS</v>
      </c>
      <c r="D144" s="214">
        <f t="shared" si="8"/>
        <v>0.20833333333333351</v>
      </c>
      <c r="E144" s="81" t="s">
        <v>236</v>
      </c>
      <c r="F144" s="84" t="s">
        <v>235</v>
      </c>
      <c r="G144" s="216">
        <v>0</v>
      </c>
      <c r="H144" s="214">
        <v>0.41666666666666702</v>
      </c>
      <c r="I144" s="214">
        <v>0</v>
      </c>
      <c r="J144" s="214">
        <v>0</v>
      </c>
      <c r="K144" s="214">
        <v>0</v>
      </c>
      <c r="L144" s="214">
        <v>1</v>
      </c>
      <c r="M144" s="214">
        <v>0</v>
      </c>
      <c r="N144" s="214">
        <v>0</v>
      </c>
      <c r="O144" s="214">
        <v>0</v>
      </c>
      <c r="P144" s="214">
        <v>0.5</v>
      </c>
      <c r="Q144" s="214">
        <v>0</v>
      </c>
      <c r="R144" s="214">
        <v>0.4</v>
      </c>
      <c r="S144" s="214">
        <v>0</v>
      </c>
      <c r="T144" s="215">
        <v>0.6</v>
      </c>
      <c r="U144" s="34"/>
      <c r="V144" s="34"/>
    </row>
    <row r="145" spans="1:22" x14ac:dyDescent="0.2">
      <c r="A145" s="81">
        <v>140</v>
      </c>
      <c r="B145" s="84" t="str">
        <f t="shared" si="6"/>
        <v>Namibia</v>
      </c>
      <c r="C145" s="84" t="str">
        <f t="shared" si="7"/>
        <v>NAM</v>
      </c>
      <c r="D145" s="214">
        <f t="shared" si="8"/>
        <v>0.37916666666666698</v>
      </c>
      <c r="E145" s="81" t="s">
        <v>238</v>
      </c>
      <c r="F145" s="84" t="s">
        <v>237</v>
      </c>
      <c r="G145" s="216">
        <v>0.16666666666666699</v>
      </c>
      <c r="H145" s="214">
        <v>0.59166666666666701</v>
      </c>
      <c r="I145" s="214">
        <v>0</v>
      </c>
      <c r="J145" s="214">
        <v>0.5</v>
      </c>
      <c r="K145" s="214">
        <v>0.5</v>
      </c>
      <c r="L145" s="214">
        <v>1</v>
      </c>
      <c r="M145" s="214">
        <v>0.5</v>
      </c>
      <c r="N145" s="214">
        <v>0.5</v>
      </c>
      <c r="O145" s="214">
        <v>0</v>
      </c>
      <c r="P145" s="214">
        <v>0.75</v>
      </c>
      <c r="Q145" s="214">
        <v>0</v>
      </c>
      <c r="R145" s="214">
        <v>0.4</v>
      </c>
      <c r="S145" s="214">
        <v>0</v>
      </c>
      <c r="T145" s="215">
        <v>0.4</v>
      </c>
      <c r="U145" s="34"/>
      <c r="V145" s="34"/>
    </row>
    <row r="146" spans="1:22" x14ac:dyDescent="0.2">
      <c r="A146" s="81">
        <v>141</v>
      </c>
      <c r="B146" s="84" t="str">
        <f t="shared" si="6"/>
        <v>New Caledonia</v>
      </c>
      <c r="C146" s="84" t="str">
        <f t="shared" si="7"/>
        <v>NCL</v>
      </c>
      <c r="D146" s="214">
        <f t="shared" si="8"/>
        <v>0.86666666666666692</v>
      </c>
      <c r="E146" s="81" t="s">
        <v>711</v>
      </c>
      <c r="F146" s="84" t="s">
        <v>749</v>
      </c>
      <c r="G146" s="216">
        <v>0.91666666666666696</v>
      </c>
      <c r="H146" s="214">
        <v>0.81666666666666698</v>
      </c>
      <c r="I146" s="214">
        <v>1</v>
      </c>
      <c r="J146" s="214">
        <v>0.5</v>
      </c>
      <c r="K146" s="214">
        <v>1</v>
      </c>
      <c r="L146" s="214">
        <v>1</v>
      </c>
      <c r="M146" s="214">
        <v>1</v>
      </c>
      <c r="N146" s="214">
        <v>1</v>
      </c>
      <c r="O146" s="214">
        <v>1</v>
      </c>
      <c r="P146" s="214">
        <v>1</v>
      </c>
      <c r="Q146" s="214">
        <v>1</v>
      </c>
      <c r="R146" s="214">
        <v>0.6</v>
      </c>
      <c r="S146" s="214">
        <v>0.5</v>
      </c>
      <c r="T146" s="215">
        <v>0.8</v>
      </c>
      <c r="U146" s="34"/>
      <c r="V146" s="34"/>
    </row>
    <row r="147" spans="1:22" x14ac:dyDescent="0.2">
      <c r="A147" s="81">
        <v>142</v>
      </c>
      <c r="B147" s="84" t="str">
        <f t="shared" si="6"/>
        <v>Niger</v>
      </c>
      <c r="C147" s="84" t="str">
        <f t="shared" si="7"/>
        <v>NER</v>
      </c>
      <c r="D147" s="214">
        <f t="shared" si="8"/>
        <v>0.26527777777777767</v>
      </c>
      <c r="E147" s="81" t="s">
        <v>240</v>
      </c>
      <c r="F147" s="84" t="s">
        <v>239</v>
      </c>
      <c r="G147" s="216">
        <v>8.3333333333333301E-2</v>
      </c>
      <c r="H147" s="214">
        <v>0.44722222222222202</v>
      </c>
      <c r="I147" s="214">
        <v>0</v>
      </c>
      <c r="J147" s="214">
        <v>0.5</v>
      </c>
      <c r="K147" s="214">
        <v>0</v>
      </c>
      <c r="L147" s="214">
        <v>0.33333333333333298</v>
      </c>
      <c r="M147" s="214">
        <v>0.5</v>
      </c>
      <c r="N147" s="214">
        <v>0.5</v>
      </c>
      <c r="O147" s="214">
        <v>0</v>
      </c>
      <c r="P147" s="214">
        <v>0.75</v>
      </c>
      <c r="Q147" s="214">
        <v>0</v>
      </c>
      <c r="R147" s="214">
        <v>0.4</v>
      </c>
      <c r="S147" s="214">
        <v>0</v>
      </c>
      <c r="T147" s="215">
        <v>0.2</v>
      </c>
      <c r="U147" s="34"/>
      <c r="V147" s="34"/>
    </row>
    <row r="148" spans="1:22" x14ac:dyDescent="0.2">
      <c r="A148" s="81">
        <v>143</v>
      </c>
      <c r="B148" s="84" t="str">
        <f t="shared" si="6"/>
        <v>Nigeria</v>
      </c>
      <c r="C148" s="84" t="str">
        <f t="shared" si="7"/>
        <v>NGA</v>
      </c>
      <c r="D148" s="214">
        <f t="shared" si="8"/>
        <v>7.4999999999999997E-2</v>
      </c>
      <c r="E148" s="81" t="s">
        <v>242</v>
      </c>
      <c r="F148" s="84" t="s">
        <v>241</v>
      </c>
      <c r="G148" s="216">
        <v>0</v>
      </c>
      <c r="H148" s="214">
        <v>0.15</v>
      </c>
      <c r="I148" s="214">
        <v>0</v>
      </c>
      <c r="J148" s="214">
        <v>0</v>
      </c>
      <c r="K148" s="214">
        <v>0</v>
      </c>
      <c r="L148" s="214">
        <v>0</v>
      </c>
      <c r="M148" s="214">
        <v>0</v>
      </c>
      <c r="N148" s="214">
        <v>0</v>
      </c>
      <c r="O148" s="214">
        <v>0</v>
      </c>
      <c r="P148" s="214">
        <v>0.5</v>
      </c>
      <c r="Q148" s="214">
        <v>0</v>
      </c>
      <c r="R148" s="214">
        <v>0.2</v>
      </c>
      <c r="S148" s="214">
        <v>0</v>
      </c>
      <c r="T148" s="215">
        <v>0.2</v>
      </c>
      <c r="U148" s="34"/>
      <c r="V148" s="34"/>
    </row>
    <row r="149" spans="1:22" x14ac:dyDescent="0.2">
      <c r="A149" s="81">
        <v>144</v>
      </c>
      <c r="B149" s="84" t="str">
        <f t="shared" si="6"/>
        <v>Nicaragua</v>
      </c>
      <c r="C149" s="84" t="str">
        <f t="shared" si="7"/>
        <v>NIC</v>
      </c>
      <c r="D149" s="214">
        <f t="shared" si="8"/>
        <v>0.28888888888888864</v>
      </c>
      <c r="E149" s="81" t="s">
        <v>244</v>
      </c>
      <c r="F149" s="84" t="s">
        <v>243</v>
      </c>
      <c r="G149" s="216">
        <v>8.3333333333333301E-2</v>
      </c>
      <c r="H149" s="214">
        <v>0.49444444444444402</v>
      </c>
      <c r="I149" s="214">
        <v>0</v>
      </c>
      <c r="J149" s="214">
        <v>0.5</v>
      </c>
      <c r="K149" s="214">
        <v>0</v>
      </c>
      <c r="L149" s="214">
        <v>0.66666666666666696</v>
      </c>
      <c r="M149" s="214">
        <v>0.5</v>
      </c>
      <c r="N149" s="214">
        <v>0.5</v>
      </c>
      <c r="O149" s="214">
        <v>0</v>
      </c>
      <c r="P149" s="214">
        <v>0.5</v>
      </c>
      <c r="Q149" s="214">
        <v>0</v>
      </c>
      <c r="R149" s="214">
        <v>0.4</v>
      </c>
      <c r="S149" s="214">
        <v>0</v>
      </c>
      <c r="T149" s="215">
        <v>0.4</v>
      </c>
      <c r="U149" s="34"/>
      <c r="V149" s="34"/>
    </row>
    <row r="150" spans="1:22" x14ac:dyDescent="0.2">
      <c r="A150" s="81">
        <v>145</v>
      </c>
      <c r="B150" s="84" t="str">
        <f t="shared" si="6"/>
        <v>Netherlands</v>
      </c>
      <c r="C150" s="84" t="str">
        <f t="shared" si="7"/>
        <v>NLD</v>
      </c>
      <c r="D150" s="214">
        <f t="shared" si="8"/>
        <v>0.35416666666666663</v>
      </c>
      <c r="E150" s="81" t="s">
        <v>246</v>
      </c>
      <c r="F150" s="84" t="s">
        <v>245</v>
      </c>
      <c r="G150" s="216">
        <v>8.3333333333333301E-2</v>
      </c>
      <c r="H150" s="214">
        <v>0.625</v>
      </c>
      <c r="I150" s="214">
        <v>0</v>
      </c>
      <c r="J150" s="214">
        <v>0.5</v>
      </c>
      <c r="K150" s="214">
        <v>0</v>
      </c>
      <c r="L150" s="214">
        <v>1</v>
      </c>
      <c r="M150" s="214">
        <v>0.5</v>
      </c>
      <c r="N150" s="214">
        <v>0.5</v>
      </c>
      <c r="O150" s="214">
        <v>0</v>
      </c>
      <c r="P150" s="214">
        <v>0.75</v>
      </c>
      <c r="Q150" s="214">
        <v>0</v>
      </c>
      <c r="R150" s="214">
        <v>0.4</v>
      </c>
      <c r="S150" s="214">
        <v>0</v>
      </c>
      <c r="T150" s="215">
        <v>0.6</v>
      </c>
      <c r="U150" s="34"/>
      <c r="V150" s="34"/>
    </row>
    <row r="151" spans="1:22" x14ac:dyDescent="0.2">
      <c r="A151" s="81">
        <v>146</v>
      </c>
      <c r="B151" s="84" t="str">
        <f t="shared" si="6"/>
        <v>Norway</v>
      </c>
      <c r="C151" s="84" t="str">
        <f t="shared" si="7"/>
        <v>NOR</v>
      </c>
      <c r="D151" s="214">
        <f t="shared" si="8"/>
        <v>0.35416666666666663</v>
      </c>
      <c r="E151" s="81" t="s">
        <v>248</v>
      </c>
      <c r="F151" s="84" t="s">
        <v>247</v>
      </c>
      <c r="G151" s="216">
        <v>8.3333333333333301E-2</v>
      </c>
      <c r="H151" s="214">
        <v>0.625</v>
      </c>
      <c r="I151" s="214">
        <v>0</v>
      </c>
      <c r="J151" s="214">
        <v>0.5</v>
      </c>
      <c r="K151" s="214">
        <v>0</v>
      </c>
      <c r="L151" s="214">
        <v>1</v>
      </c>
      <c r="M151" s="214">
        <v>0.5</v>
      </c>
      <c r="N151" s="214">
        <v>0.5</v>
      </c>
      <c r="O151" s="214">
        <v>0</v>
      </c>
      <c r="P151" s="214">
        <v>0.75</v>
      </c>
      <c r="Q151" s="214">
        <v>0</v>
      </c>
      <c r="R151" s="214">
        <v>0.4</v>
      </c>
      <c r="S151" s="214">
        <v>0</v>
      </c>
      <c r="T151" s="215">
        <v>0.6</v>
      </c>
      <c r="U151" s="34"/>
      <c r="V151" s="34"/>
    </row>
    <row r="152" spans="1:22" x14ac:dyDescent="0.2">
      <c r="A152" s="81">
        <v>147</v>
      </c>
      <c r="B152" s="84" t="str">
        <f t="shared" si="6"/>
        <v>Nepal</v>
      </c>
      <c r="C152" s="84" t="str">
        <f t="shared" si="7"/>
        <v>NPL</v>
      </c>
      <c r="D152" s="214">
        <f t="shared" si="8"/>
        <v>0.30000000000000016</v>
      </c>
      <c r="E152" s="81" t="s">
        <v>250</v>
      </c>
      <c r="F152" s="84" t="s">
        <v>249</v>
      </c>
      <c r="G152" s="216">
        <v>8.3333333333333301E-2</v>
      </c>
      <c r="H152" s="214">
        <v>0.51666666666666705</v>
      </c>
      <c r="I152" s="214">
        <v>0</v>
      </c>
      <c r="J152" s="214">
        <v>0</v>
      </c>
      <c r="K152" s="214">
        <v>0</v>
      </c>
      <c r="L152" s="214">
        <v>1</v>
      </c>
      <c r="M152" s="214">
        <v>0.5</v>
      </c>
      <c r="N152" s="214">
        <v>0.5</v>
      </c>
      <c r="O152" s="214">
        <v>0</v>
      </c>
      <c r="P152" s="214">
        <v>1</v>
      </c>
      <c r="Q152" s="214">
        <v>0</v>
      </c>
      <c r="R152" s="214">
        <v>0.2</v>
      </c>
      <c r="S152" s="214">
        <v>0</v>
      </c>
      <c r="T152" s="215">
        <v>0.4</v>
      </c>
      <c r="U152" s="34"/>
      <c r="V152" s="34"/>
    </row>
    <row r="153" spans="1:22" x14ac:dyDescent="0.2">
      <c r="A153" s="81">
        <v>148</v>
      </c>
      <c r="B153" s="84" t="str">
        <f t="shared" si="6"/>
        <v>Nauru</v>
      </c>
      <c r="C153" s="84" t="str">
        <f t="shared" si="7"/>
        <v>NRU</v>
      </c>
      <c r="D153" s="214">
        <f t="shared" si="8"/>
        <v>0.6</v>
      </c>
      <c r="E153" s="81" t="s">
        <v>252</v>
      </c>
      <c r="F153" s="84" t="s">
        <v>251</v>
      </c>
      <c r="G153" s="216">
        <v>0.41666666666666702</v>
      </c>
      <c r="H153" s="214">
        <v>0.78333333333333299</v>
      </c>
      <c r="I153" s="214">
        <v>0</v>
      </c>
      <c r="J153" s="214">
        <v>0.5</v>
      </c>
      <c r="K153" s="214">
        <v>1</v>
      </c>
      <c r="L153" s="214">
        <v>1</v>
      </c>
      <c r="M153" s="214">
        <v>1</v>
      </c>
      <c r="N153" s="214">
        <v>1</v>
      </c>
      <c r="O153" s="214">
        <v>0</v>
      </c>
      <c r="P153" s="214">
        <v>1</v>
      </c>
      <c r="Q153" s="214">
        <v>0</v>
      </c>
      <c r="R153" s="214">
        <v>0.4</v>
      </c>
      <c r="S153" s="214">
        <v>0.5</v>
      </c>
      <c r="T153" s="215">
        <v>0.8</v>
      </c>
      <c r="U153" s="34"/>
      <c r="V153" s="34"/>
    </row>
    <row r="154" spans="1:22" x14ac:dyDescent="0.2">
      <c r="A154" s="81">
        <v>149</v>
      </c>
      <c r="B154" s="84" t="str">
        <f t="shared" si="6"/>
        <v>New Zealand</v>
      </c>
      <c r="C154" s="84" t="str">
        <f t="shared" si="7"/>
        <v>NZL</v>
      </c>
      <c r="D154" s="214">
        <f t="shared" si="8"/>
        <v>0.35416666666666663</v>
      </c>
      <c r="E154" s="81" t="s">
        <v>254</v>
      </c>
      <c r="F154" s="84" t="s">
        <v>253</v>
      </c>
      <c r="G154" s="216">
        <v>8.3333333333333301E-2</v>
      </c>
      <c r="H154" s="214">
        <v>0.625</v>
      </c>
      <c r="I154" s="214">
        <v>0</v>
      </c>
      <c r="J154" s="214">
        <v>0.5</v>
      </c>
      <c r="K154" s="214">
        <v>0</v>
      </c>
      <c r="L154" s="214">
        <v>1</v>
      </c>
      <c r="M154" s="214">
        <v>0.5</v>
      </c>
      <c r="N154" s="214">
        <v>0.5</v>
      </c>
      <c r="O154" s="214">
        <v>0</v>
      </c>
      <c r="P154" s="214">
        <v>0.75</v>
      </c>
      <c r="Q154" s="214">
        <v>0</v>
      </c>
      <c r="R154" s="214">
        <v>0.4</v>
      </c>
      <c r="S154" s="214">
        <v>0</v>
      </c>
      <c r="T154" s="215">
        <v>0.6</v>
      </c>
      <c r="U154" s="34"/>
      <c r="V154" s="34"/>
    </row>
    <row r="155" spans="1:22" x14ac:dyDescent="0.2">
      <c r="A155" s="81">
        <v>150</v>
      </c>
      <c r="B155" s="84" t="str">
        <f t="shared" si="6"/>
        <v>Oman</v>
      </c>
      <c r="C155" s="84" t="str">
        <f t="shared" si="7"/>
        <v>OMN</v>
      </c>
      <c r="D155" s="214">
        <f t="shared" si="8"/>
        <v>0.37500000000000011</v>
      </c>
      <c r="E155" s="81" t="s">
        <v>256</v>
      </c>
      <c r="F155" s="84" t="s">
        <v>255</v>
      </c>
      <c r="G155" s="216">
        <v>8.3333333333333301E-2</v>
      </c>
      <c r="H155" s="214">
        <v>0.66666666666666696</v>
      </c>
      <c r="I155" s="214">
        <v>0</v>
      </c>
      <c r="J155" s="214">
        <v>0.5</v>
      </c>
      <c r="K155" s="214">
        <v>0</v>
      </c>
      <c r="L155" s="214">
        <v>1</v>
      </c>
      <c r="M155" s="214">
        <v>0.5</v>
      </c>
      <c r="N155" s="214">
        <v>0.5</v>
      </c>
      <c r="O155" s="214">
        <v>0</v>
      </c>
      <c r="P155" s="214">
        <v>1</v>
      </c>
      <c r="Q155" s="214">
        <v>0</v>
      </c>
      <c r="R155" s="214">
        <v>0.4</v>
      </c>
      <c r="S155" s="214">
        <v>0</v>
      </c>
      <c r="T155" s="215">
        <v>0.6</v>
      </c>
      <c r="U155" s="34"/>
      <c r="V155" s="34"/>
    </row>
    <row r="156" spans="1:22" x14ac:dyDescent="0.2">
      <c r="A156" s="81">
        <v>151</v>
      </c>
      <c r="B156" s="84" t="str">
        <f t="shared" si="6"/>
        <v>Pakistan</v>
      </c>
      <c r="C156" s="84" t="str">
        <f t="shared" si="7"/>
        <v>PAK</v>
      </c>
      <c r="D156" s="214">
        <f t="shared" si="8"/>
        <v>0.16805555555555551</v>
      </c>
      <c r="E156" s="81" t="s">
        <v>258</v>
      </c>
      <c r="F156" s="84" t="s">
        <v>257</v>
      </c>
      <c r="G156" s="216">
        <v>0</v>
      </c>
      <c r="H156" s="214">
        <v>0.33611111111111103</v>
      </c>
      <c r="I156" s="214">
        <v>0</v>
      </c>
      <c r="J156" s="214">
        <v>0.5</v>
      </c>
      <c r="K156" s="214">
        <v>0</v>
      </c>
      <c r="L156" s="214">
        <v>0.66666666666666696</v>
      </c>
      <c r="M156" s="214">
        <v>0</v>
      </c>
      <c r="N156" s="214">
        <v>0</v>
      </c>
      <c r="O156" s="214">
        <v>0</v>
      </c>
      <c r="P156" s="214">
        <v>0.25</v>
      </c>
      <c r="Q156" s="214">
        <v>0</v>
      </c>
      <c r="R156" s="214">
        <v>0.4</v>
      </c>
      <c r="S156" s="214">
        <v>0</v>
      </c>
      <c r="T156" s="215">
        <v>0.2</v>
      </c>
      <c r="U156" s="34"/>
      <c r="V156" s="34"/>
    </row>
    <row r="157" spans="1:22" x14ac:dyDescent="0.2">
      <c r="A157" s="81">
        <v>152</v>
      </c>
      <c r="B157" s="84" t="str">
        <f t="shared" si="6"/>
        <v>Panama</v>
      </c>
      <c r="C157" s="84" t="str">
        <f t="shared" si="7"/>
        <v>PAN</v>
      </c>
      <c r="D157" s="214">
        <f t="shared" si="8"/>
        <v>0.31666666666666665</v>
      </c>
      <c r="E157" s="81" t="s">
        <v>260</v>
      </c>
      <c r="F157" s="84" t="s">
        <v>259</v>
      </c>
      <c r="G157" s="216">
        <v>8.3333333333333301E-2</v>
      </c>
      <c r="H157" s="214">
        <v>0.55000000000000004</v>
      </c>
      <c r="I157" s="214">
        <v>0</v>
      </c>
      <c r="J157" s="214">
        <v>0.5</v>
      </c>
      <c r="K157" s="214">
        <v>0</v>
      </c>
      <c r="L157" s="214">
        <v>1</v>
      </c>
      <c r="M157" s="214">
        <v>0.5</v>
      </c>
      <c r="N157" s="214">
        <v>0.5</v>
      </c>
      <c r="O157" s="214">
        <v>0</v>
      </c>
      <c r="P157" s="214">
        <v>0.5</v>
      </c>
      <c r="Q157" s="214">
        <v>0</v>
      </c>
      <c r="R157" s="214">
        <v>0.4</v>
      </c>
      <c r="S157" s="214">
        <v>0</v>
      </c>
      <c r="T157" s="215">
        <v>0.4</v>
      </c>
      <c r="U157" s="34"/>
      <c r="V157" s="34"/>
    </row>
    <row r="158" spans="1:22" x14ac:dyDescent="0.2">
      <c r="A158" s="81">
        <v>153</v>
      </c>
      <c r="B158" s="84" t="str">
        <f t="shared" si="6"/>
        <v>Peru</v>
      </c>
      <c r="C158" s="84" t="str">
        <f t="shared" si="7"/>
        <v>PER</v>
      </c>
      <c r="D158" s="214">
        <f t="shared" si="8"/>
        <v>0.1791666666666665</v>
      </c>
      <c r="E158" s="81" t="s">
        <v>262</v>
      </c>
      <c r="F158" s="84" t="s">
        <v>261</v>
      </c>
      <c r="G158" s="216">
        <v>0</v>
      </c>
      <c r="H158" s="214">
        <v>0.358333333333333</v>
      </c>
      <c r="I158" s="214">
        <v>0</v>
      </c>
      <c r="J158" s="214">
        <v>0.5</v>
      </c>
      <c r="K158" s="214">
        <v>0</v>
      </c>
      <c r="L158" s="214">
        <v>1</v>
      </c>
      <c r="M158" s="214">
        <v>0</v>
      </c>
      <c r="N158" s="214">
        <v>0</v>
      </c>
      <c r="O158" s="214">
        <v>0</v>
      </c>
      <c r="P158" s="214">
        <v>0.25</v>
      </c>
      <c r="Q158" s="214">
        <v>0</v>
      </c>
      <c r="R158" s="214">
        <v>0.2</v>
      </c>
      <c r="S158" s="214">
        <v>0</v>
      </c>
      <c r="T158" s="215">
        <v>0.2</v>
      </c>
      <c r="U158" s="34"/>
      <c r="V158" s="34"/>
    </row>
    <row r="159" spans="1:22" x14ac:dyDescent="0.2">
      <c r="A159" s="81">
        <v>154</v>
      </c>
      <c r="B159" s="84" t="str">
        <f t="shared" si="6"/>
        <v>Philippines</v>
      </c>
      <c r="C159" s="84" t="str">
        <f t="shared" si="7"/>
        <v>PHL</v>
      </c>
      <c r="D159" s="214">
        <f t="shared" si="8"/>
        <v>0.26250000000000012</v>
      </c>
      <c r="E159" s="81" t="s">
        <v>264</v>
      </c>
      <c r="F159" s="84" t="s">
        <v>263</v>
      </c>
      <c r="G159" s="216">
        <v>8.3333333333333301E-2</v>
      </c>
      <c r="H159" s="214">
        <v>0.44166666666666698</v>
      </c>
      <c r="I159" s="214">
        <v>0</v>
      </c>
      <c r="J159" s="214">
        <v>0.5</v>
      </c>
      <c r="K159" s="214">
        <v>0</v>
      </c>
      <c r="L159" s="214">
        <v>1</v>
      </c>
      <c r="M159" s="214">
        <v>0.5</v>
      </c>
      <c r="N159" s="214">
        <v>0.5</v>
      </c>
      <c r="O159" s="214">
        <v>0</v>
      </c>
      <c r="P159" s="214">
        <v>0.25</v>
      </c>
      <c r="Q159" s="214">
        <v>0</v>
      </c>
      <c r="R159" s="214">
        <v>0.2</v>
      </c>
      <c r="S159" s="214">
        <v>0</v>
      </c>
      <c r="T159" s="215">
        <v>0.2</v>
      </c>
      <c r="U159" s="34"/>
      <c r="V159" s="34"/>
    </row>
    <row r="160" spans="1:22" x14ac:dyDescent="0.2">
      <c r="A160" s="81">
        <v>155</v>
      </c>
      <c r="B160" s="84" t="str">
        <f t="shared" si="6"/>
        <v>Palau</v>
      </c>
      <c r="C160" s="84" t="str">
        <f t="shared" si="7"/>
        <v>PLW</v>
      </c>
      <c r="D160" s="214">
        <f t="shared" si="8"/>
        <v>0.6</v>
      </c>
      <c r="E160" s="81" t="s">
        <v>266</v>
      </c>
      <c r="F160" s="84" t="s">
        <v>265</v>
      </c>
      <c r="G160" s="216">
        <v>0.41666666666666702</v>
      </c>
      <c r="H160" s="214">
        <v>0.78333333333333299</v>
      </c>
      <c r="I160" s="214">
        <v>0</v>
      </c>
      <c r="J160" s="214">
        <v>0.5</v>
      </c>
      <c r="K160" s="214">
        <v>1</v>
      </c>
      <c r="L160" s="214">
        <v>1</v>
      </c>
      <c r="M160" s="214">
        <v>1</v>
      </c>
      <c r="N160" s="214">
        <v>1</v>
      </c>
      <c r="O160" s="214">
        <v>0</v>
      </c>
      <c r="P160" s="214">
        <v>1</v>
      </c>
      <c r="Q160" s="214">
        <v>0</v>
      </c>
      <c r="R160" s="214">
        <v>0.4</v>
      </c>
      <c r="S160" s="214">
        <v>0.5</v>
      </c>
      <c r="T160" s="215">
        <v>0.8</v>
      </c>
      <c r="U160" s="34"/>
      <c r="V160" s="34"/>
    </row>
    <row r="161" spans="1:22" x14ac:dyDescent="0.2">
      <c r="A161" s="81">
        <v>156</v>
      </c>
      <c r="B161" s="84" t="str">
        <f t="shared" si="6"/>
        <v>Papua New Guinea</v>
      </c>
      <c r="C161" s="84" t="str">
        <f t="shared" si="7"/>
        <v>PNG</v>
      </c>
      <c r="D161" s="214">
        <f t="shared" si="8"/>
        <v>0.28333333333333316</v>
      </c>
      <c r="E161" s="81" t="s">
        <v>268</v>
      </c>
      <c r="F161" s="84" t="s">
        <v>267</v>
      </c>
      <c r="G161" s="216">
        <v>8.3333333333333301E-2</v>
      </c>
      <c r="H161" s="214">
        <v>0.483333333333333</v>
      </c>
      <c r="I161" s="214">
        <v>0</v>
      </c>
      <c r="J161" s="214">
        <v>0.5</v>
      </c>
      <c r="K161" s="214">
        <v>0.5</v>
      </c>
      <c r="L161" s="214">
        <v>1</v>
      </c>
      <c r="M161" s="214">
        <v>0</v>
      </c>
      <c r="N161" s="214">
        <v>0</v>
      </c>
      <c r="O161" s="214">
        <v>0</v>
      </c>
      <c r="P161" s="214">
        <v>1</v>
      </c>
      <c r="Q161" s="214">
        <v>0</v>
      </c>
      <c r="R161" s="214">
        <v>0.2</v>
      </c>
      <c r="S161" s="214">
        <v>0</v>
      </c>
      <c r="T161" s="215">
        <v>0.2</v>
      </c>
      <c r="U161" s="34"/>
      <c r="V161" s="34"/>
    </row>
    <row r="162" spans="1:22" x14ac:dyDescent="0.2">
      <c r="A162" s="81">
        <v>157</v>
      </c>
      <c r="B162" s="84" t="str">
        <f t="shared" si="6"/>
        <v>Poland</v>
      </c>
      <c r="C162" s="84" t="str">
        <f t="shared" si="7"/>
        <v>POL</v>
      </c>
      <c r="D162" s="214">
        <f t="shared" si="8"/>
        <v>0.30000000000000016</v>
      </c>
      <c r="E162" s="81" t="s">
        <v>270</v>
      </c>
      <c r="F162" s="84" t="s">
        <v>269</v>
      </c>
      <c r="G162" s="216">
        <v>8.3333333333333301E-2</v>
      </c>
      <c r="H162" s="214">
        <v>0.51666666666666705</v>
      </c>
      <c r="I162" s="214">
        <v>0</v>
      </c>
      <c r="J162" s="214">
        <v>0.5</v>
      </c>
      <c r="K162" s="214">
        <v>0</v>
      </c>
      <c r="L162" s="214">
        <v>1</v>
      </c>
      <c r="M162" s="214">
        <v>0.5</v>
      </c>
      <c r="N162" s="214">
        <v>0.5</v>
      </c>
      <c r="O162" s="214">
        <v>0</v>
      </c>
      <c r="P162" s="214">
        <v>0.5</v>
      </c>
      <c r="Q162" s="214">
        <v>0</v>
      </c>
      <c r="R162" s="214">
        <v>0.2</v>
      </c>
      <c r="S162" s="214">
        <v>0</v>
      </c>
      <c r="T162" s="215">
        <v>0.4</v>
      </c>
      <c r="U162" s="34"/>
      <c r="V162" s="34"/>
    </row>
    <row r="163" spans="1:22" x14ac:dyDescent="0.2">
      <c r="A163" s="81">
        <v>158</v>
      </c>
      <c r="B163" s="84" t="str">
        <f t="shared" si="6"/>
        <v>Puerto Rico</v>
      </c>
      <c r="C163" s="84" t="str">
        <f t="shared" si="7"/>
        <v>PRI</v>
      </c>
      <c r="D163" s="214">
        <f t="shared" si="8"/>
        <v>0.65416666666666656</v>
      </c>
      <c r="E163" s="81" t="s">
        <v>712</v>
      </c>
      <c r="F163" s="84" t="s">
        <v>750</v>
      </c>
      <c r="G163" s="216">
        <v>0.75</v>
      </c>
      <c r="H163" s="214">
        <v>0.55833333333333302</v>
      </c>
      <c r="I163" s="214">
        <v>1</v>
      </c>
      <c r="J163" s="214">
        <v>0.5</v>
      </c>
      <c r="K163" s="214">
        <v>0.5</v>
      </c>
      <c r="L163" s="214">
        <v>1</v>
      </c>
      <c r="M163" s="214">
        <v>0.5</v>
      </c>
      <c r="N163" s="214">
        <v>0.5</v>
      </c>
      <c r="O163" s="214">
        <v>1</v>
      </c>
      <c r="P163" s="214">
        <v>0.75</v>
      </c>
      <c r="Q163" s="214">
        <v>1</v>
      </c>
      <c r="R163" s="214">
        <v>0.4</v>
      </c>
      <c r="S163" s="214">
        <v>0.5</v>
      </c>
      <c r="T163" s="215">
        <v>0.2</v>
      </c>
      <c r="U163" s="34"/>
      <c r="V163" s="34"/>
    </row>
    <row r="164" spans="1:22" x14ac:dyDescent="0.2">
      <c r="A164" s="81">
        <v>159</v>
      </c>
      <c r="B164" s="84" t="str">
        <f t="shared" si="6"/>
        <v>Korea, Dem. People's Rep.</v>
      </c>
      <c r="C164" s="84" t="str">
        <f t="shared" si="7"/>
        <v>PRK</v>
      </c>
      <c r="D164" s="214">
        <f t="shared" si="8"/>
        <v>0.38333333333333347</v>
      </c>
      <c r="E164" s="81" t="s">
        <v>271</v>
      </c>
      <c r="F164" s="84" t="s">
        <v>751</v>
      </c>
      <c r="G164" s="216">
        <v>0.16666666666666699</v>
      </c>
      <c r="H164" s="214">
        <v>0.6</v>
      </c>
      <c r="I164" s="214">
        <v>0</v>
      </c>
      <c r="J164" s="214">
        <v>0.5</v>
      </c>
      <c r="K164" s="214">
        <v>0.5</v>
      </c>
      <c r="L164" s="214">
        <v>1</v>
      </c>
      <c r="M164" s="214">
        <v>0.5</v>
      </c>
      <c r="N164" s="214">
        <v>0.5</v>
      </c>
      <c r="O164" s="214">
        <v>0</v>
      </c>
      <c r="P164" s="214">
        <v>1</v>
      </c>
      <c r="Q164" s="214">
        <v>0</v>
      </c>
      <c r="R164" s="214">
        <v>0.4</v>
      </c>
      <c r="S164" s="214">
        <v>0</v>
      </c>
      <c r="T164" s="215">
        <v>0.2</v>
      </c>
      <c r="U164" s="34"/>
      <c r="V164" s="34"/>
    </row>
    <row r="165" spans="1:22" x14ac:dyDescent="0.2">
      <c r="A165" s="81">
        <v>160</v>
      </c>
      <c r="B165" s="84" t="str">
        <f t="shared" si="6"/>
        <v>Portugal</v>
      </c>
      <c r="C165" s="84" t="str">
        <f t="shared" si="7"/>
        <v>PRT</v>
      </c>
      <c r="D165" s="214">
        <f t="shared" si="8"/>
        <v>0.35416666666666663</v>
      </c>
      <c r="E165" s="81" t="s">
        <v>273</v>
      </c>
      <c r="F165" s="84" t="s">
        <v>272</v>
      </c>
      <c r="G165" s="216">
        <v>8.3333333333333301E-2</v>
      </c>
      <c r="H165" s="214">
        <v>0.625</v>
      </c>
      <c r="I165" s="214">
        <v>0</v>
      </c>
      <c r="J165" s="214">
        <v>0.5</v>
      </c>
      <c r="K165" s="214">
        <v>0</v>
      </c>
      <c r="L165" s="214">
        <v>1</v>
      </c>
      <c r="M165" s="214">
        <v>0.5</v>
      </c>
      <c r="N165" s="214">
        <v>0.5</v>
      </c>
      <c r="O165" s="214">
        <v>0</v>
      </c>
      <c r="P165" s="214">
        <v>0.75</v>
      </c>
      <c r="Q165" s="214">
        <v>0</v>
      </c>
      <c r="R165" s="214">
        <v>0.4</v>
      </c>
      <c r="S165" s="214">
        <v>0</v>
      </c>
      <c r="T165" s="215">
        <v>0.6</v>
      </c>
      <c r="U165" s="34"/>
      <c r="V165" s="34"/>
    </row>
    <row r="166" spans="1:22" x14ac:dyDescent="0.2">
      <c r="A166" s="81">
        <v>161</v>
      </c>
      <c r="B166" s="84" t="str">
        <f t="shared" si="6"/>
        <v>Paraguay</v>
      </c>
      <c r="C166" s="84" t="str">
        <f t="shared" si="7"/>
        <v>PRY</v>
      </c>
      <c r="D166" s="214">
        <f t="shared" si="8"/>
        <v>0.31666666666666665</v>
      </c>
      <c r="E166" s="81" t="s">
        <v>275</v>
      </c>
      <c r="F166" s="84" t="s">
        <v>274</v>
      </c>
      <c r="G166" s="216">
        <v>8.3333333333333301E-2</v>
      </c>
      <c r="H166" s="214">
        <v>0.55000000000000004</v>
      </c>
      <c r="I166" s="214">
        <v>0</v>
      </c>
      <c r="J166" s="214">
        <v>0.5</v>
      </c>
      <c r="K166" s="214">
        <v>0</v>
      </c>
      <c r="L166" s="214">
        <v>1</v>
      </c>
      <c r="M166" s="214">
        <v>0.5</v>
      </c>
      <c r="N166" s="214">
        <v>0.5</v>
      </c>
      <c r="O166" s="214">
        <v>0</v>
      </c>
      <c r="P166" s="214">
        <v>0.5</v>
      </c>
      <c r="Q166" s="214">
        <v>0</v>
      </c>
      <c r="R166" s="214">
        <v>0.4</v>
      </c>
      <c r="S166" s="214">
        <v>0</v>
      </c>
      <c r="T166" s="215">
        <v>0.4</v>
      </c>
      <c r="U166" s="34"/>
      <c r="V166" s="34"/>
    </row>
    <row r="167" spans="1:22" x14ac:dyDescent="0.2">
      <c r="A167" s="81">
        <v>162</v>
      </c>
      <c r="B167" s="84" t="str">
        <f t="shared" si="6"/>
        <v>West Bank and Gaza</v>
      </c>
      <c r="C167" s="84" t="str">
        <f t="shared" si="7"/>
        <v>PSE</v>
      </c>
      <c r="D167" s="214">
        <f t="shared" si="8"/>
        <v>0.46250000000000002</v>
      </c>
      <c r="E167" s="81" t="s">
        <v>713</v>
      </c>
      <c r="F167" s="84" t="s">
        <v>752</v>
      </c>
      <c r="G167" s="216">
        <v>0.33333333333333298</v>
      </c>
      <c r="H167" s="214">
        <v>0.59166666666666701</v>
      </c>
      <c r="I167" s="214">
        <v>1</v>
      </c>
      <c r="J167" s="214">
        <v>0.5</v>
      </c>
      <c r="K167" s="214">
        <v>0.5</v>
      </c>
      <c r="L167" s="214">
        <v>1</v>
      </c>
      <c r="M167" s="214">
        <v>0.5</v>
      </c>
      <c r="N167" s="214">
        <v>0.5</v>
      </c>
      <c r="O167" s="214">
        <v>0</v>
      </c>
      <c r="P167" s="214">
        <v>0.75</v>
      </c>
      <c r="Q167" s="214">
        <v>0</v>
      </c>
      <c r="R167" s="214">
        <v>0.6</v>
      </c>
      <c r="S167" s="214">
        <v>0</v>
      </c>
      <c r="T167" s="215">
        <v>0.2</v>
      </c>
      <c r="U167" s="34"/>
      <c r="V167" s="34"/>
    </row>
    <row r="168" spans="1:22" x14ac:dyDescent="0.2">
      <c r="A168" s="81">
        <v>163</v>
      </c>
      <c r="B168" s="84" t="str">
        <f t="shared" si="6"/>
        <v>French Polynesia</v>
      </c>
      <c r="C168" s="84" t="str">
        <f t="shared" si="7"/>
        <v>PYF</v>
      </c>
      <c r="D168" s="214">
        <f t="shared" si="8"/>
        <v>0.86666666666666692</v>
      </c>
      <c r="E168" s="81" t="s">
        <v>714</v>
      </c>
      <c r="F168" s="84" t="s">
        <v>753</v>
      </c>
      <c r="G168" s="216">
        <v>0.91666666666666696</v>
      </c>
      <c r="H168" s="214">
        <v>0.81666666666666698</v>
      </c>
      <c r="I168" s="214">
        <v>1</v>
      </c>
      <c r="J168" s="214">
        <v>0.5</v>
      </c>
      <c r="K168" s="214">
        <v>1</v>
      </c>
      <c r="L168" s="214">
        <v>1</v>
      </c>
      <c r="M168" s="214">
        <v>1</v>
      </c>
      <c r="N168" s="214">
        <v>1</v>
      </c>
      <c r="O168" s="214">
        <v>1</v>
      </c>
      <c r="P168" s="214">
        <v>1</v>
      </c>
      <c r="Q168" s="214">
        <v>1</v>
      </c>
      <c r="R168" s="214">
        <v>0.6</v>
      </c>
      <c r="S168" s="214">
        <v>0.5</v>
      </c>
      <c r="T168" s="215">
        <v>0.8</v>
      </c>
      <c r="U168" s="34"/>
      <c r="V168" s="34"/>
    </row>
    <row r="169" spans="1:22" x14ac:dyDescent="0.2">
      <c r="A169" s="81">
        <v>164</v>
      </c>
      <c r="B169" s="84" t="str">
        <f t="shared" si="6"/>
        <v>Qatar</v>
      </c>
      <c r="C169" s="84" t="str">
        <f t="shared" si="7"/>
        <v>QAT</v>
      </c>
      <c r="D169" s="214">
        <f t="shared" si="8"/>
        <v>0.35416666666666663</v>
      </c>
      <c r="E169" s="81" t="s">
        <v>277</v>
      </c>
      <c r="F169" s="84" t="s">
        <v>276</v>
      </c>
      <c r="G169" s="216">
        <v>8.3333333333333301E-2</v>
      </c>
      <c r="H169" s="214">
        <v>0.625</v>
      </c>
      <c r="I169" s="214">
        <v>0</v>
      </c>
      <c r="J169" s="214">
        <v>0.5</v>
      </c>
      <c r="K169" s="214">
        <v>0</v>
      </c>
      <c r="L169" s="214">
        <v>1</v>
      </c>
      <c r="M169" s="214">
        <v>0.5</v>
      </c>
      <c r="N169" s="214">
        <v>0.5</v>
      </c>
      <c r="O169" s="214">
        <v>0</v>
      </c>
      <c r="P169" s="214">
        <v>0.75</v>
      </c>
      <c r="Q169" s="214">
        <v>0</v>
      </c>
      <c r="R169" s="214">
        <v>0.4</v>
      </c>
      <c r="S169" s="214">
        <v>0</v>
      </c>
      <c r="T169" s="215">
        <v>0.6</v>
      </c>
      <c r="U169" s="34"/>
      <c r="V169" s="34"/>
    </row>
    <row r="170" spans="1:22" x14ac:dyDescent="0.2">
      <c r="A170" s="81">
        <v>165</v>
      </c>
      <c r="B170" s="84" t="str">
        <f t="shared" si="6"/>
        <v>Romania</v>
      </c>
      <c r="C170" s="84" t="str">
        <f t="shared" si="7"/>
        <v>ROU</v>
      </c>
      <c r="D170" s="214">
        <f t="shared" si="8"/>
        <v>0.31250000000000011</v>
      </c>
      <c r="E170" s="81" t="s">
        <v>279</v>
      </c>
      <c r="F170" s="84" t="s">
        <v>278</v>
      </c>
      <c r="G170" s="216">
        <v>8.3333333333333301E-2</v>
      </c>
      <c r="H170" s="214">
        <v>0.54166666666666696</v>
      </c>
      <c r="I170" s="214">
        <v>0</v>
      </c>
      <c r="J170" s="214">
        <v>0.5</v>
      </c>
      <c r="K170" s="214">
        <v>0</v>
      </c>
      <c r="L170" s="214">
        <v>1</v>
      </c>
      <c r="M170" s="214">
        <v>0.5</v>
      </c>
      <c r="N170" s="214">
        <v>0.5</v>
      </c>
      <c r="O170" s="214">
        <v>0</v>
      </c>
      <c r="P170" s="214">
        <v>0.25</v>
      </c>
      <c r="Q170" s="214">
        <v>0</v>
      </c>
      <c r="R170" s="214">
        <v>0.4</v>
      </c>
      <c r="S170" s="214">
        <v>0</v>
      </c>
      <c r="T170" s="215">
        <v>0.6</v>
      </c>
      <c r="U170" s="34"/>
      <c r="V170" s="34"/>
    </row>
    <row r="171" spans="1:22" x14ac:dyDescent="0.2">
      <c r="A171" s="81">
        <v>166</v>
      </c>
      <c r="B171" s="84" t="str">
        <f t="shared" si="6"/>
        <v>Russian Federation</v>
      </c>
      <c r="C171" s="84" t="str">
        <f t="shared" si="7"/>
        <v>RUS</v>
      </c>
      <c r="D171" s="214">
        <f t="shared" si="8"/>
        <v>0.2</v>
      </c>
      <c r="E171" s="81" t="s">
        <v>281</v>
      </c>
      <c r="F171" s="84" t="s">
        <v>280</v>
      </c>
      <c r="G171" s="216">
        <v>0</v>
      </c>
      <c r="H171" s="214">
        <v>0.4</v>
      </c>
      <c r="I171" s="214">
        <v>0</v>
      </c>
      <c r="J171" s="214">
        <v>0.5</v>
      </c>
      <c r="K171" s="214">
        <v>0</v>
      </c>
      <c r="L171" s="214">
        <v>1</v>
      </c>
      <c r="M171" s="214">
        <v>0</v>
      </c>
      <c r="N171" s="214">
        <v>0</v>
      </c>
      <c r="O171" s="214">
        <v>0</v>
      </c>
      <c r="P171" s="214">
        <v>0.5</v>
      </c>
      <c r="Q171" s="214">
        <v>0</v>
      </c>
      <c r="R171" s="214">
        <v>0.2</v>
      </c>
      <c r="S171" s="214">
        <v>0</v>
      </c>
      <c r="T171" s="215">
        <v>0.2</v>
      </c>
      <c r="U171" s="34"/>
      <c r="V171" s="34"/>
    </row>
    <row r="172" spans="1:22" x14ac:dyDescent="0.2">
      <c r="A172" s="81">
        <v>167</v>
      </c>
      <c r="B172" s="84" t="str">
        <f t="shared" si="6"/>
        <v>Rwanda</v>
      </c>
      <c r="C172" s="84" t="str">
        <f t="shared" si="7"/>
        <v>RWA</v>
      </c>
      <c r="D172" s="214">
        <f t="shared" si="8"/>
        <v>0.32083333333333314</v>
      </c>
      <c r="E172" s="81" t="s">
        <v>283</v>
      </c>
      <c r="F172" s="84" t="s">
        <v>282</v>
      </c>
      <c r="G172" s="216">
        <v>8.3333333333333301E-2</v>
      </c>
      <c r="H172" s="214">
        <v>0.55833333333333302</v>
      </c>
      <c r="I172" s="214">
        <v>0</v>
      </c>
      <c r="J172" s="214">
        <v>0.5</v>
      </c>
      <c r="K172" s="214">
        <v>0</v>
      </c>
      <c r="L172" s="214">
        <v>1</v>
      </c>
      <c r="M172" s="214">
        <v>0.5</v>
      </c>
      <c r="N172" s="214">
        <v>0.5</v>
      </c>
      <c r="O172" s="214">
        <v>0</v>
      </c>
      <c r="P172" s="214">
        <v>0.75</v>
      </c>
      <c r="Q172" s="214">
        <v>0</v>
      </c>
      <c r="R172" s="214">
        <v>0.2</v>
      </c>
      <c r="S172" s="214">
        <v>0</v>
      </c>
      <c r="T172" s="215">
        <v>0.4</v>
      </c>
      <c r="U172" s="34"/>
      <c r="V172" s="34"/>
    </row>
    <row r="173" spans="1:22" x14ac:dyDescent="0.2">
      <c r="A173" s="81">
        <v>168</v>
      </c>
      <c r="B173" s="84" t="str">
        <f t="shared" si="6"/>
        <v>Saudi Arabia</v>
      </c>
      <c r="C173" s="84" t="str">
        <f t="shared" si="7"/>
        <v>SAU</v>
      </c>
      <c r="D173" s="214">
        <f t="shared" si="8"/>
        <v>0.2333333333333335</v>
      </c>
      <c r="E173" s="81" t="s">
        <v>285</v>
      </c>
      <c r="F173" s="84" t="s">
        <v>284</v>
      </c>
      <c r="G173" s="216">
        <v>0</v>
      </c>
      <c r="H173" s="214">
        <v>0.46666666666666701</v>
      </c>
      <c r="I173" s="214">
        <v>0</v>
      </c>
      <c r="J173" s="214">
        <v>0.5</v>
      </c>
      <c r="K173" s="214">
        <v>0</v>
      </c>
      <c r="L173" s="214">
        <v>1</v>
      </c>
      <c r="M173" s="214">
        <v>0</v>
      </c>
      <c r="N173" s="214">
        <v>0</v>
      </c>
      <c r="O173" s="214">
        <v>0</v>
      </c>
      <c r="P173" s="214">
        <v>0.5</v>
      </c>
      <c r="Q173" s="214">
        <v>0</v>
      </c>
      <c r="R173" s="214">
        <v>0.4</v>
      </c>
      <c r="S173" s="214">
        <v>0</v>
      </c>
      <c r="T173" s="215">
        <v>0.4</v>
      </c>
      <c r="U173" s="34"/>
      <c r="V173" s="34"/>
    </row>
    <row r="174" spans="1:22" x14ac:dyDescent="0.2">
      <c r="A174" s="81">
        <v>169</v>
      </c>
      <c r="B174" s="84" t="str">
        <f t="shared" si="6"/>
        <v>Sudan</v>
      </c>
      <c r="C174" s="84" t="str">
        <f t="shared" si="7"/>
        <v>SDN</v>
      </c>
      <c r="D174" s="214">
        <f t="shared" si="8"/>
        <v>0.17500000000000016</v>
      </c>
      <c r="E174" s="81" t="s">
        <v>287</v>
      </c>
      <c r="F174" s="84" t="s">
        <v>286</v>
      </c>
      <c r="G174" s="216">
        <v>8.3333333333333301E-2</v>
      </c>
      <c r="H174" s="214">
        <v>0.266666666666667</v>
      </c>
      <c r="I174" s="214">
        <v>0</v>
      </c>
      <c r="J174" s="214">
        <v>0</v>
      </c>
      <c r="K174" s="214">
        <v>0</v>
      </c>
      <c r="L174" s="214">
        <v>0</v>
      </c>
      <c r="M174" s="214">
        <v>0.5</v>
      </c>
      <c r="N174" s="214">
        <v>0.5</v>
      </c>
      <c r="O174" s="214">
        <v>0</v>
      </c>
      <c r="P174" s="214">
        <v>0.5</v>
      </c>
      <c r="Q174" s="214">
        <v>0</v>
      </c>
      <c r="R174" s="214">
        <v>0.4</v>
      </c>
      <c r="S174" s="214">
        <v>0</v>
      </c>
      <c r="T174" s="215">
        <v>0.2</v>
      </c>
      <c r="U174" s="34"/>
      <c r="V174" s="34"/>
    </row>
    <row r="175" spans="1:22" x14ac:dyDescent="0.2">
      <c r="A175" s="81">
        <v>170</v>
      </c>
      <c r="B175" s="84" t="str">
        <f t="shared" si="6"/>
        <v>Senegal</v>
      </c>
      <c r="C175" s="84" t="str">
        <f t="shared" si="7"/>
        <v>SEN</v>
      </c>
      <c r="D175" s="214">
        <f t="shared" si="8"/>
        <v>0.32083333333333314</v>
      </c>
      <c r="E175" s="81" t="s">
        <v>289</v>
      </c>
      <c r="F175" s="84" t="s">
        <v>288</v>
      </c>
      <c r="G175" s="216">
        <v>8.3333333333333301E-2</v>
      </c>
      <c r="H175" s="214">
        <v>0.55833333333333302</v>
      </c>
      <c r="I175" s="214">
        <v>0</v>
      </c>
      <c r="J175" s="214">
        <v>0.5</v>
      </c>
      <c r="K175" s="214">
        <v>0</v>
      </c>
      <c r="L175" s="214">
        <v>1</v>
      </c>
      <c r="M175" s="214">
        <v>0.5</v>
      </c>
      <c r="N175" s="214">
        <v>0.5</v>
      </c>
      <c r="O175" s="214">
        <v>0</v>
      </c>
      <c r="P175" s="214">
        <v>0.75</v>
      </c>
      <c r="Q175" s="214">
        <v>0</v>
      </c>
      <c r="R175" s="214">
        <v>0.4</v>
      </c>
      <c r="S175" s="214">
        <v>0</v>
      </c>
      <c r="T175" s="215">
        <v>0.2</v>
      </c>
      <c r="U175" s="34"/>
      <c r="V175" s="34"/>
    </row>
    <row r="176" spans="1:22" x14ac:dyDescent="0.2">
      <c r="A176" s="81">
        <v>171</v>
      </c>
      <c r="B176" s="84" t="str">
        <f t="shared" si="6"/>
        <v>Singapore</v>
      </c>
      <c r="C176" s="84" t="str">
        <f t="shared" si="7"/>
        <v>SGP</v>
      </c>
      <c r="D176" s="214">
        <f t="shared" si="8"/>
        <v>0.35416666666666663</v>
      </c>
      <c r="E176" s="81" t="s">
        <v>291</v>
      </c>
      <c r="F176" s="84" t="s">
        <v>290</v>
      </c>
      <c r="G176" s="216">
        <v>8.3333333333333301E-2</v>
      </c>
      <c r="H176" s="214">
        <v>0.625</v>
      </c>
      <c r="I176" s="214">
        <v>0</v>
      </c>
      <c r="J176" s="214">
        <v>0.5</v>
      </c>
      <c r="K176" s="214">
        <v>0</v>
      </c>
      <c r="L176" s="214">
        <v>1</v>
      </c>
      <c r="M176" s="214">
        <v>0.5</v>
      </c>
      <c r="N176" s="214">
        <v>0.5</v>
      </c>
      <c r="O176" s="214">
        <v>0</v>
      </c>
      <c r="P176" s="214">
        <v>0.75</v>
      </c>
      <c r="Q176" s="214">
        <v>0</v>
      </c>
      <c r="R176" s="214">
        <v>0.4</v>
      </c>
      <c r="S176" s="214">
        <v>0</v>
      </c>
      <c r="T176" s="215">
        <v>0.6</v>
      </c>
      <c r="U176" s="34"/>
      <c r="V176" s="34"/>
    </row>
    <row r="177" spans="1:22" x14ac:dyDescent="0.2">
      <c r="A177" s="81">
        <v>172</v>
      </c>
      <c r="B177" s="84" t="str">
        <f t="shared" si="6"/>
        <v>Solomon Islands</v>
      </c>
      <c r="C177" s="84" t="str">
        <f t="shared" si="7"/>
        <v>SLB</v>
      </c>
      <c r="D177" s="214">
        <f t="shared" si="8"/>
        <v>0.5</v>
      </c>
      <c r="E177" s="81" t="s">
        <v>293</v>
      </c>
      <c r="F177" s="84" t="s">
        <v>292</v>
      </c>
      <c r="G177" s="216">
        <v>0.25</v>
      </c>
      <c r="H177" s="214">
        <v>0.75</v>
      </c>
      <c r="I177" s="214">
        <v>0</v>
      </c>
      <c r="J177" s="214">
        <v>0.5</v>
      </c>
      <c r="K177" s="214">
        <v>0.5</v>
      </c>
      <c r="L177" s="214">
        <v>1</v>
      </c>
      <c r="M177" s="214">
        <v>1</v>
      </c>
      <c r="N177" s="214">
        <v>1</v>
      </c>
      <c r="O177" s="214">
        <v>0</v>
      </c>
      <c r="P177" s="214">
        <v>1</v>
      </c>
      <c r="Q177" s="214">
        <v>0</v>
      </c>
      <c r="R177" s="214">
        <v>0.4</v>
      </c>
      <c r="S177" s="214">
        <v>0</v>
      </c>
      <c r="T177" s="215">
        <v>0.6</v>
      </c>
      <c r="U177" s="34"/>
      <c r="V177" s="34"/>
    </row>
    <row r="178" spans="1:22" x14ac:dyDescent="0.2">
      <c r="A178" s="81">
        <v>173</v>
      </c>
      <c r="B178" s="84" t="str">
        <f t="shared" si="6"/>
        <v>Sierra Leone</v>
      </c>
      <c r="C178" s="84" t="str">
        <f t="shared" si="7"/>
        <v>SLE</v>
      </c>
      <c r="D178" s="214">
        <f t="shared" si="8"/>
        <v>0.23749999999999999</v>
      </c>
      <c r="E178" s="81" t="s">
        <v>295</v>
      </c>
      <c r="F178" s="84" t="s">
        <v>294</v>
      </c>
      <c r="G178" s="216">
        <v>0</v>
      </c>
      <c r="H178" s="214">
        <v>0.47499999999999998</v>
      </c>
      <c r="I178" s="214">
        <v>0</v>
      </c>
      <c r="J178" s="214">
        <v>0.5</v>
      </c>
      <c r="K178" s="214">
        <v>0</v>
      </c>
      <c r="L178" s="214">
        <v>1</v>
      </c>
      <c r="M178" s="214">
        <v>0</v>
      </c>
      <c r="N178" s="214">
        <v>0</v>
      </c>
      <c r="O178" s="214">
        <v>0</v>
      </c>
      <c r="P178" s="214">
        <v>0.75</v>
      </c>
      <c r="Q178" s="214">
        <v>0</v>
      </c>
      <c r="R178" s="214">
        <v>0.4</v>
      </c>
      <c r="S178" s="214">
        <v>0</v>
      </c>
      <c r="T178" s="215">
        <v>0.2</v>
      </c>
      <c r="U178" s="34"/>
      <c r="V178" s="34"/>
    </row>
    <row r="179" spans="1:22" x14ac:dyDescent="0.2">
      <c r="A179" s="81">
        <v>174</v>
      </c>
      <c r="B179" s="84" t="str">
        <f t="shared" si="6"/>
        <v>El Salvador</v>
      </c>
      <c r="C179" s="84" t="str">
        <f t="shared" si="7"/>
        <v>SLV</v>
      </c>
      <c r="D179" s="214">
        <f t="shared" si="8"/>
        <v>0.27222222222222214</v>
      </c>
      <c r="E179" s="81" t="s">
        <v>297</v>
      </c>
      <c r="F179" s="84" t="s">
        <v>296</v>
      </c>
      <c r="G179" s="216">
        <v>8.3333333333333301E-2</v>
      </c>
      <c r="H179" s="214">
        <v>0.46111111111111103</v>
      </c>
      <c r="I179" s="214">
        <v>0</v>
      </c>
      <c r="J179" s="214">
        <v>0.5</v>
      </c>
      <c r="K179" s="214">
        <v>0</v>
      </c>
      <c r="L179" s="214">
        <v>0.66666666666666696</v>
      </c>
      <c r="M179" s="214">
        <v>0.5</v>
      </c>
      <c r="N179" s="214">
        <v>0.5</v>
      </c>
      <c r="O179" s="214">
        <v>0</v>
      </c>
      <c r="P179" s="214">
        <v>0.5</v>
      </c>
      <c r="Q179" s="214">
        <v>0</v>
      </c>
      <c r="R179" s="214">
        <v>0.4</v>
      </c>
      <c r="S179" s="214">
        <v>0</v>
      </c>
      <c r="T179" s="215">
        <v>0.2</v>
      </c>
      <c r="U179" s="34"/>
      <c r="V179" s="34"/>
    </row>
    <row r="180" spans="1:22" x14ac:dyDescent="0.2">
      <c r="A180" s="81">
        <v>175</v>
      </c>
      <c r="B180" s="84" t="str">
        <f t="shared" si="6"/>
        <v>San Marino</v>
      </c>
      <c r="C180" s="84" t="str">
        <f t="shared" si="7"/>
        <v>SMR</v>
      </c>
      <c r="D180" s="214">
        <f t="shared" si="8"/>
        <v>0.76249999999999996</v>
      </c>
      <c r="E180" s="81" t="s">
        <v>715</v>
      </c>
      <c r="F180" s="84" t="s">
        <v>754</v>
      </c>
      <c r="G180" s="216">
        <v>0.75</v>
      </c>
      <c r="H180" s="214">
        <v>0.77500000000000002</v>
      </c>
      <c r="I180" s="214">
        <v>0</v>
      </c>
      <c r="J180" s="214">
        <v>0.5</v>
      </c>
      <c r="K180" s="214">
        <v>1</v>
      </c>
      <c r="L180" s="214">
        <v>1</v>
      </c>
      <c r="M180" s="214">
        <v>1</v>
      </c>
      <c r="N180" s="214">
        <v>1</v>
      </c>
      <c r="O180" s="214">
        <v>1</v>
      </c>
      <c r="P180" s="214">
        <v>0.75</v>
      </c>
      <c r="Q180" s="214">
        <v>1</v>
      </c>
      <c r="R180" s="214">
        <v>0.6</v>
      </c>
      <c r="S180" s="214">
        <v>0.5</v>
      </c>
      <c r="T180" s="215">
        <v>0.8</v>
      </c>
      <c r="U180" s="34"/>
      <c r="V180" s="34"/>
    </row>
    <row r="181" spans="1:22" x14ac:dyDescent="0.2">
      <c r="A181" s="81">
        <v>176</v>
      </c>
      <c r="B181" s="84" t="str">
        <f t="shared" si="6"/>
        <v>Somalia</v>
      </c>
      <c r="C181" s="84" t="str">
        <f t="shared" si="7"/>
        <v>SOM</v>
      </c>
      <c r="D181" s="214">
        <f t="shared" si="8"/>
        <v>0.26250000000000001</v>
      </c>
      <c r="E181" s="81" t="s">
        <v>299</v>
      </c>
      <c r="F181" s="84" t="s">
        <v>298</v>
      </c>
      <c r="G181" s="216">
        <v>0.16666666666666699</v>
      </c>
      <c r="H181" s="214">
        <v>0.358333333333333</v>
      </c>
      <c r="I181" s="214">
        <v>0</v>
      </c>
      <c r="J181" s="214">
        <v>0.5</v>
      </c>
      <c r="K181" s="214">
        <v>0.5</v>
      </c>
      <c r="L181" s="214">
        <v>0</v>
      </c>
      <c r="M181" s="214">
        <v>0.5</v>
      </c>
      <c r="N181" s="214">
        <v>0.5</v>
      </c>
      <c r="O181" s="214">
        <v>0</v>
      </c>
      <c r="P181" s="214">
        <v>0.75</v>
      </c>
      <c r="Q181" s="214">
        <v>0</v>
      </c>
      <c r="R181" s="214">
        <v>0.2</v>
      </c>
      <c r="S181" s="214">
        <v>0</v>
      </c>
      <c r="T181" s="215">
        <v>0.2</v>
      </c>
      <c r="U181" s="34"/>
      <c r="V181" s="34"/>
    </row>
    <row r="182" spans="1:22" x14ac:dyDescent="0.2">
      <c r="A182" s="81">
        <v>177</v>
      </c>
      <c r="B182" s="84" t="str">
        <f t="shared" si="6"/>
        <v>Serbia</v>
      </c>
      <c r="C182" s="84" t="str">
        <f t="shared" si="7"/>
        <v>SRB</v>
      </c>
      <c r="D182" s="214">
        <f t="shared" si="8"/>
        <v>0.29583333333333311</v>
      </c>
      <c r="E182" s="81" t="s">
        <v>301</v>
      </c>
      <c r="F182" s="84" t="s">
        <v>300</v>
      </c>
      <c r="G182" s="216">
        <v>8.3333333333333301E-2</v>
      </c>
      <c r="H182" s="214">
        <v>0.50833333333333297</v>
      </c>
      <c r="I182" s="214">
        <v>0</v>
      </c>
      <c r="J182" s="214">
        <v>0.5</v>
      </c>
      <c r="K182" s="214">
        <v>0</v>
      </c>
      <c r="L182" s="214">
        <v>1</v>
      </c>
      <c r="M182" s="214">
        <v>0.5</v>
      </c>
      <c r="N182" s="214">
        <v>0.5</v>
      </c>
      <c r="O182" s="214">
        <v>0</v>
      </c>
      <c r="P182" s="214">
        <v>0.25</v>
      </c>
      <c r="Q182" s="214">
        <v>0</v>
      </c>
      <c r="R182" s="214">
        <v>0.4</v>
      </c>
      <c r="S182" s="214">
        <v>0</v>
      </c>
      <c r="T182" s="215">
        <v>0.4</v>
      </c>
      <c r="U182" s="34"/>
      <c r="V182" s="34"/>
    </row>
    <row r="183" spans="1:22" x14ac:dyDescent="0.2">
      <c r="A183" s="81">
        <v>178</v>
      </c>
      <c r="B183" s="84" t="str">
        <f t="shared" si="6"/>
        <v>South Sudan</v>
      </c>
      <c r="C183" s="84" t="str">
        <f t="shared" si="7"/>
        <v>SSD</v>
      </c>
      <c r="D183" s="214">
        <f t="shared" si="8"/>
        <v>0.33750000000000002</v>
      </c>
      <c r="E183" s="81" t="s">
        <v>303</v>
      </c>
      <c r="F183" s="84" t="s">
        <v>302</v>
      </c>
      <c r="G183" s="216">
        <v>0.25</v>
      </c>
      <c r="H183" s="214">
        <v>0.42499999999999999</v>
      </c>
      <c r="I183" s="214">
        <v>0</v>
      </c>
      <c r="J183" s="214">
        <v>0</v>
      </c>
      <c r="K183" s="214">
        <v>0.5</v>
      </c>
      <c r="L183" s="214">
        <v>0</v>
      </c>
      <c r="M183" s="214">
        <v>1</v>
      </c>
      <c r="N183" s="214">
        <v>1</v>
      </c>
      <c r="O183" s="214">
        <v>0</v>
      </c>
      <c r="P183" s="214">
        <v>0.75</v>
      </c>
      <c r="Q183" s="214">
        <v>0</v>
      </c>
      <c r="R183" s="214">
        <v>0.4</v>
      </c>
      <c r="S183" s="214">
        <v>0</v>
      </c>
      <c r="T183" s="215">
        <v>0.4</v>
      </c>
      <c r="U183" s="34"/>
      <c r="V183" s="34"/>
    </row>
    <row r="184" spans="1:22" x14ac:dyDescent="0.2">
      <c r="A184" s="81">
        <v>179</v>
      </c>
      <c r="B184" s="84" t="str">
        <f t="shared" si="6"/>
        <v>SÃ£o TomÃ© and PrÃ­ncipe</v>
      </c>
      <c r="C184" s="84" t="str">
        <f t="shared" si="7"/>
        <v>STP</v>
      </c>
      <c r="D184" s="214">
        <f t="shared" si="8"/>
        <v>0.37916666666666698</v>
      </c>
      <c r="E184" s="81" t="s">
        <v>304</v>
      </c>
      <c r="F184" s="84" t="s">
        <v>806</v>
      </c>
      <c r="G184" s="216">
        <v>0.16666666666666699</v>
      </c>
      <c r="H184" s="214">
        <v>0.59166666666666701</v>
      </c>
      <c r="I184" s="214">
        <v>0</v>
      </c>
      <c r="J184" s="214">
        <v>0.5</v>
      </c>
      <c r="K184" s="214">
        <v>0.5</v>
      </c>
      <c r="L184" s="214">
        <v>1</v>
      </c>
      <c r="M184" s="214">
        <v>0.5</v>
      </c>
      <c r="N184" s="214">
        <v>0.5</v>
      </c>
      <c r="O184" s="214">
        <v>0</v>
      </c>
      <c r="P184" s="214">
        <v>0.75</v>
      </c>
      <c r="Q184" s="214">
        <v>0</v>
      </c>
      <c r="R184" s="214">
        <v>0.4</v>
      </c>
      <c r="S184" s="214">
        <v>0</v>
      </c>
      <c r="T184" s="215">
        <v>0.4</v>
      </c>
      <c r="U184" s="34"/>
      <c r="V184" s="34"/>
    </row>
    <row r="185" spans="1:22" x14ac:dyDescent="0.2">
      <c r="A185" s="81">
        <v>180</v>
      </c>
      <c r="B185" s="84" t="str">
        <f t="shared" si="6"/>
        <v>Suriname</v>
      </c>
      <c r="C185" s="84" t="str">
        <f t="shared" si="7"/>
        <v>SUR</v>
      </c>
      <c r="D185" s="214">
        <f t="shared" si="8"/>
        <v>0.33749999999999997</v>
      </c>
      <c r="E185" s="81" t="s">
        <v>306</v>
      </c>
      <c r="F185" s="84" t="s">
        <v>305</v>
      </c>
      <c r="G185" s="216">
        <v>0.16666666666666699</v>
      </c>
      <c r="H185" s="214">
        <v>0.50833333333333297</v>
      </c>
      <c r="I185" s="214">
        <v>0</v>
      </c>
      <c r="J185" s="214">
        <v>0</v>
      </c>
      <c r="K185" s="214">
        <v>0.5</v>
      </c>
      <c r="L185" s="214">
        <v>1</v>
      </c>
      <c r="M185" s="214">
        <v>0.5</v>
      </c>
      <c r="N185" s="214">
        <v>0.5</v>
      </c>
      <c r="O185" s="214">
        <v>0</v>
      </c>
      <c r="P185" s="214">
        <v>0.75</v>
      </c>
      <c r="Q185" s="214">
        <v>0</v>
      </c>
      <c r="R185" s="214">
        <v>0.4</v>
      </c>
      <c r="S185" s="214">
        <v>0</v>
      </c>
      <c r="T185" s="215">
        <v>0.4</v>
      </c>
      <c r="U185" s="34"/>
      <c r="V185" s="34"/>
    </row>
    <row r="186" spans="1:22" x14ac:dyDescent="0.2">
      <c r="A186" s="81">
        <v>181</v>
      </c>
      <c r="B186" s="84" t="str">
        <f t="shared" si="6"/>
        <v>Slovak Republic</v>
      </c>
      <c r="C186" s="84" t="str">
        <f t="shared" si="7"/>
        <v>SVK</v>
      </c>
      <c r="D186" s="214">
        <f t="shared" si="8"/>
        <v>0.35416666666666663</v>
      </c>
      <c r="E186" s="81" t="s">
        <v>307</v>
      </c>
      <c r="F186" s="84" t="s">
        <v>755</v>
      </c>
      <c r="G186" s="216">
        <v>8.3333333333333301E-2</v>
      </c>
      <c r="H186" s="214">
        <v>0.625</v>
      </c>
      <c r="I186" s="214">
        <v>0</v>
      </c>
      <c r="J186" s="214">
        <v>0.5</v>
      </c>
      <c r="K186" s="214">
        <v>0</v>
      </c>
      <c r="L186" s="214">
        <v>1</v>
      </c>
      <c r="M186" s="214">
        <v>0.5</v>
      </c>
      <c r="N186" s="214">
        <v>0.5</v>
      </c>
      <c r="O186" s="214">
        <v>0</v>
      </c>
      <c r="P186" s="214">
        <v>0.75</v>
      </c>
      <c r="Q186" s="214">
        <v>0</v>
      </c>
      <c r="R186" s="214">
        <v>0.4</v>
      </c>
      <c r="S186" s="214">
        <v>0</v>
      </c>
      <c r="T186" s="215">
        <v>0.6</v>
      </c>
      <c r="U186" s="34"/>
      <c r="V186" s="34"/>
    </row>
    <row r="187" spans="1:22" x14ac:dyDescent="0.2">
      <c r="A187" s="81">
        <v>182</v>
      </c>
      <c r="B187" s="84" t="str">
        <f t="shared" si="6"/>
        <v>Slovenia</v>
      </c>
      <c r="C187" s="84" t="str">
        <f t="shared" si="7"/>
        <v>SVN</v>
      </c>
      <c r="D187" s="214">
        <f t="shared" si="8"/>
        <v>0.41249999999999998</v>
      </c>
      <c r="E187" s="81" t="s">
        <v>309</v>
      </c>
      <c r="F187" s="84" t="s">
        <v>308</v>
      </c>
      <c r="G187" s="216">
        <v>0.16666666666666699</v>
      </c>
      <c r="H187" s="214">
        <v>0.65833333333333299</v>
      </c>
      <c r="I187" s="214">
        <v>0</v>
      </c>
      <c r="J187" s="214">
        <v>0.5</v>
      </c>
      <c r="K187" s="214">
        <v>0.5</v>
      </c>
      <c r="L187" s="214">
        <v>1</v>
      </c>
      <c r="M187" s="214">
        <v>0.5</v>
      </c>
      <c r="N187" s="214">
        <v>0.5</v>
      </c>
      <c r="O187" s="214">
        <v>0</v>
      </c>
      <c r="P187" s="214">
        <v>0.75</v>
      </c>
      <c r="Q187" s="214">
        <v>0</v>
      </c>
      <c r="R187" s="214">
        <v>0.4</v>
      </c>
      <c r="S187" s="214">
        <v>0</v>
      </c>
      <c r="T187" s="215">
        <v>0.8</v>
      </c>
      <c r="U187" s="34"/>
      <c r="V187" s="34"/>
    </row>
    <row r="188" spans="1:22" x14ac:dyDescent="0.2">
      <c r="A188" s="81">
        <v>183</v>
      </c>
      <c r="B188" s="84" t="str">
        <f t="shared" si="6"/>
        <v>Sweden</v>
      </c>
      <c r="C188" s="84" t="str">
        <f t="shared" si="7"/>
        <v>SWE</v>
      </c>
      <c r="D188" s="214">
        <f t="shared" si="8"/>
        <v>0.35416666666666663</v>
      </c>
      <c r="E188" s="81" t="s">
        <v>311</v>
      </c>
      <c r="F188" s="84" t="s">
        <v>310</v>
      </c>
      <c r="G188" s="216">
        <v>8.3333333333333301E-2</v>
      </c>
      <c r="H188" s="214">
        <v>0.625</v>
      </c>
      <c r="I188" s="214">
        <v>0</v>
      </c>
      <c r="J188" s="214">
        <v>0.5</v>
      </c>
      <c r="K188" s="214">
        <v>0</v>
      </c>
      <c r="L188" s="214">
        <v>1</v>
      </c>
      <c r="M188" s="214">
        <v>0.5</v>
      </c>
      <c r="N188" s="214">
        <v>0.5</v>
      </c>
      <c r="O188" s="214">
        <v>0</v>
      </c>
      <c r="P188" s="214">
        <v>0.75</v>
      </c>
      <c r="Q188" s="214">
        <v>0</v>
      </c>
      <c r="R188" s="214">
        <v>0.4</v>
      </c>
      <c r="S188" s="214">
        <v>0</v>
      </c>
      <c r="T188" s="215">
        <v>0.6</v>
      </c>
      <c r="U188" s="34"/>
      <c r="V188" s="34"/>
    </row>
    <row r="189" spans="1:22" x14ac:dyDescent="0.2">
      <c r="A189" s="81">
        <v>184</v>
      </c>
      <c r="B189" s="84" t="str">
        <f t="shared" si="6"/>
        <v>Eswatini</v>
      </c>
      <c r="C189" s="84" t="str">
        <f t="shared" si="7"/>
        <v>SWZ</v>
      </c>
      <c r="D189" s="214">
        <f t="shared" si="8"/>
        <v>0.37916666666666698</v>
      </c>
      <c r="E189" s="81" t="s">
        <v>313</v>
      </c>
      <c r="F189" s="84" t="s">
        <v>312</v>
      </c>
      <c r="G189" s="216">
        <v>0.16666666666666699</v>
      </c>
      <c r="H189" s="214">
        <v>0.59166666666666701</v>
      </c>
      <c r="I189" s="214">
        <v>0</v>
      </c>
      <c r="J189" s="214">
        <v>0.5</v>
      </c>
      <c r="K189" s="214">
        <v>0.5</v>
      </c>
      <c r="L189" s="214">
        <v>1</v>
      </c>
      <c r="M189" s="214">
        <v>0.5</v>
      </c>
      <c r="N189" s="214">
        <v>0.5</v>
      </c>
      <c r="O189" s="214">
        <v>0</v>
      </c>
      <c r="P189" s="214">
        <v>0.75</v>
      </c>
      <c r="Q189" s="214">
        <v>0</v>
      </c>
      <c r="R189" s="214">
        <v>0.4</v>
      </c>
      <c r="S189" s="214">
        <v>0</v>
      </c>
      <c r="T189" s="215">
        <v>0.4</v>
      </c>
      <c r="U189" s="34"/>
      <c r="V189" s="34"/>
    </row>
    <row r="190" spans="1:22" x14ac:dyDescent="0.2">
      <c r="A190" s="81">
        <v>185</v>
      </c>
      <c r="B190" s="84" t="str">
        <f t="shared" si="6"/>
        <v>Sint Maarten (Dutch part)</v>
      </c>
      <c r="C190" s="84" t="str">
        <f t="shared" si="7"/>
        <v>SXM</v>
      </c>
      <c r="D190" s="214">
        <f t="shared" si="8"/>
        <v>0.88333333333333353</v>
      </c>
      <c r="E190" s="81" t="s">
        <v>716</v>
      </c>
      <c r="F190" s="84" t="s">
        <v>756</v>
      </c>
      <c r="G190" s="216">
        <v>0.91666666666666696</v>
      </c>
      <c r="H190" s="214">
        <v>0.85</v>
      </c>
      <c r="I190" s="214">
        <v>1</v>
      </c>
      <c r="J190" s="214">
        <v>0.5</v>
      </c>
      <c r="K190" s="214">
        <v>1</v>
      </c>
      <c r="L190" s="214">
        <v>1</v>
      </c>
      <c r="M190" s="214">
        <v>1</v>
      </c>
      <c r="N190" s="214">
        <v>1</v>
      </c>
      <c r="O190" s="214">
        <v>1</v>
      </c>
      <c r="P190" s="214">
        <v>1</v>
      </c>
      <c r="Q190" s="214">
        <v>1</v>
      </c>
      <c r="R190" s="214">
        <v>0.8</v>
      </c>
      <c r="S190" s="214">
        <v>0.5</v>
      </c>
      <c r="T190" s="215">
        <v>0.8</v>
      </c>
      <c r="U190" s="34"/>
      <c r="V190" s="34"/>
    </row>
    <row r="191" spans="1:22" x14ac:dyDescent="0.2">
      <c r="A191" s="81">
        <v>186</v>
      </c>
      <c r="B191" s="84" t="str">
        <f t="shared" si="6"/>
        <v>Seychelles</v>
      </c>
      <c r="C191" s="84" t="str">
        <f t="shared" si="7"/>
        <v>SYC</v>
      </c>
      <c r="D191" s="214">
        <f t="shared" si="8"/>
        <v>0.375</v>
      </c>
      <c r="E191" s="81" t="s">
        <v>315</v>
      </c>
      <c r="F191" s="84" t="s">
        <v>314</v>
      </c>
      <c r="G191" s="216">
        <v>0.16666666666666699</v>
      </c>
      <c r="H191" s="214">
        <v>0.58333333333333304</v>
      </c>
      <c r="I191" s="214">
        <v>0</v>
      </c>
      <c r="J191" s="214">
        <v>0.5</v>
      </c>
      <c r="K191" s="214">
        <v>0.5</v>
      </c>
      <c r="L191" s="214">
        <v>1</v>
      </c>
      <c r="M191" s="214">
        <v>0.5</v>
      </c>
      <c r="N191" s="214">
        <v>0.5</v>
      </c>
      <c r="O191" s="214">
        <v>0</v>
      </c>
      <c r="P191" s="214">
        <v>0.5</v>
      </c>
      <c r="Q191" s="214">
        <v>0</v>
      </c>
      <c r="R191" s="214">
        <v>0.4</v>
      </c>
      <c r="S191" s="214">
        <v>0</v>
      </c>
      <c r="T191" s="215">
        <v>0.6</v>
      </c>
      <c r="U191" s="34"/>
      <c r="V191" s="34"/>
    </row>
    <row r="192" spans="1:22" x14ac:dyDescent="0.2">
      <c r="A192" s="81">
        <v>187</v>
      </c>
      <c r="B192" s="84" t="str">
        <f t="shared" si="6"/>
        <v>Syrian Arab Republic</v>
      </c>
      <c r="C192" s="84" t="str">
        <f t="shared" si="7"/>
        <v>SYR</v>
      </c>
      <c r="D192" s="214">
        <f t="shared" si="8"/>
        <v>0.28611111111111115</v>
      </c>
      <c r="E192" s="81" t="s">
        <v>316</v>
      </c>
      <c r="F192" s="84" t="s">
        <v>757</v>
      </c>
      <c r="G192" s="216">
        <v>8.3333333333333301E-2</v>
      </c>
      <c r="H192" s="214">
        <v>0.48888888888888898</v>
      </c>
      <c r="I192" s="214">
        <v>0</v>
      </c>
      <c r="J192" s="214">
        <v>0.5</v>
      </c>
      <c r="K192" s="214">
        <v>0</v>
      </c>
      <c r="L192" s="214">
        <v>0.33333333333333298</v>
      </c>
      <c r="M192" s="214">
        <v>0.5</v>
      </c>
      <c r="N192" s="214">
        <v>0.5</v>
      </c>
      <c r="O192" s="214">
        <v>0</v>
      </c>
      <c r="P192" s="214">
        <v>1</v>
      </c>
      <c r="Q192" s="214">
        <v>0</v>
      </c>
      <c r="R192" s="214">
        <v>0.4</v>
      </c>
      <c r="S192" s="214">
        <v>0</v>
      </c>
      <c r="T192" s="215">
        <v>0.2</v>
      </c>
      <c r="U192" s="34"/>
      <c r="V192" s="34"/>
    </row>
    <row r="193" spans="1:22" x14ac:dyDescent="0.2">
      <c r="A193" s="81">
        <v>188</v>
      </c>
      <c r="B193" s="84" t="str">
        <f t="shared" si="6"/>
        <v>Turks and Caicos Islands</v>
      </c>
      <c r="C193" s="84" t="str">
        <f t="shared" si="7"/>
        <v>TCA</v>
      </c>
      <c r="D193" s="214">
        <f t="shared" si="8"/>
        <v>0.86666666666666692</v>
      </c>
      <c r="E193" s="81" t="s">
        <v>717</v>
      </c>
      <c r="F193" s="84" t="s">
        <v>758</v>
      </c>
      <c r="G193" s="216">
        <v>0.91666666666666696</v>
      </c>
      <c r="H193" s="214">
        <v>0.81666666666666698</v>
      </c>
      <c r="I193" s="214">
        <v>1</v>
      </c>
      <c r="J193" s="214">
        <v>0.5</v>
      </c>
      <c r="K193" s="214">
        <v>1</v>
      </c>
      <c r="L193" s="214">
        <v>1</v>
      </c>
      <c r="M193" s="214">
        <v>1</v>
      </c>
      <c r="N193" s="214">
        <v>1</v>
      </c>
      <c r="O193" s="214">
        <v>1</v>
      </c>
      <c r="P193" s="214">
        <v>1</v>
      </c>
      <c r="Q193" s="214">
        <v>1</v>
      </c>
      <c r="R193" s="214">
        <v>0.6</v>
      </c>
      <c r="S193" s="214">
        <v>0.5</v>
      </c>
      <c r="T193" s="215">
        <v>0.8</v>
      </c>
      <c r="U193" s="34"/>
      <c r="V193" s="34"/>
    </row>
    <row r="194" spans="1:22" x14ac:dyDescent="0.2">
      <c r="A194" s="81">
        <v>189</v>
      </c>
      <c r="B194" s="84" t="str">
        <f t="shared" si="6"/>
        <v>Chad</v>
      </c>
      <c r="C194" s="84" t="str">
        <f t="shared" si="7"/>
        <v>TCD</v>
      </c>
      <c r="D194" s="214">
        <f t="shared" si="8"/>
        <v>0.26527777777777767</v>
      </c>
      <c r="E194" s="81" t="s">
        <v>318</v>
      </c>
      <c r="F194" s="84" t="s">
        <v>317</v>
      </c>
      <c r="G194" s="216">
        <v>8.3333333333333301E-2</v>
      </c>
      <c r="H194" s="214">
        <v>0.44722222222222202</v>
      </c>
      <c r="I194" s="214">
        <v>0</v>
      </c>
      <c r="J194" s="214">
        <v>0.5</v>
      </c>
      <c r="K194" s="214">
        <v>0</v>
      </c>
      <c r="L194" s="214">
        <v>0.33333333333333298</v>
      </c>
      <c r="M194" s="214">
        <v>0.5</v>
      </c>
      <c r="N194" s="214">
        <v>0.5</v>
      </c>
      <c r="O194" s="214">
        <v>0</v>
      </c>
      <c r="P194" s="214">
        <v>0.75</v>
      </c>
      <c r="Q194" s="214">
        <v>0</v>
      </c>
      <c r="R194" s="214">
        <v>0.4</v>
      </c>
      <c r="S194" s="214">
        <v>0</v>
      </c>
      <c r="T194" s="215">
        <v>0.2</v>
      </c>
      <c r="U194" s="34"/>
      <c r="V194" s="34"/>
    </row>
    <row r="195" spans="1:22" x14ac:dyDescent="0.2">
      <c r="A195" s="81">
        <v>190</v>
      </c>
      <c r="B195" s="84" t="str">
        <f>F223</f>
        <v>Zimbabwe</v>
      </c>
      <c r="C195" s="84" t="str">
        <f>E223</f>
        <v>ZWE</v>
      </c>
      <c r="D195" s="214">
        <f>AVERAGE(G223:H223)</f>
        <v>0.29305555555555551</v>
      </c>
      <c r="E195" s="81" t="s">
        <v>320</v>
      </c>
      <c r="F195" s="84" t="s">
        <v>319</v>
      </c>
      <c r="G195" s="216">
        <v>8.3333333333333301E-2</v>
      </c>
      <c r="H195" s="214">
        <v>0.55833333333333302</v>
      </c>
      <c r="I195" s="214">
        <v>0</v>
      </c>
      <c r="J195" s="214">
        <v>0.5</v>
      </c>
      <c r="K195" s="214">
        <v>0</v>
      </c>
      <c r="L195" s="214">
        <v>1</v>
      </c>
      <c r="M195" s="214">
        <v>0.5</v>
      </c>
      <c r="N195" s="214">
        <v>0.5</v>
      </c>
      <c r="O195" s="214">
        <v>0</v>
      </c>
      <c r="P195" s="214">
        <v>0.75</v>
      </c>
      <c r="Q195" s="214">
        <v>0</v>
      </c>
      <c r="R195" s="214">
        <v>0.4</v>
      </c>
      <c r="S195" s="214">
        <v>0</v>
      </c>
      <c r="T195" s="215">
        <v>0.2</v>
      </c>
      <c r="U195" s="34"/>
      <c r="V195" s="34"/>
    </row>
    <row r="196" spans="1:22" x14ac:dyDescent="0.2">
      <c r="E196" s="81" t="s">
        <v>322</v>
      </c>
      <c r="F196" s="84" t="s">
        <v>321</v>
      </c>
      <c r="G196" s="216">
        <v>0</v>
      </c>
      <c r="H196" s="214">
        <v>0.358333333333333</v>
      </c>
      <c r="I196" s="214">
        <v>0</v>
      </c>
      <c r="J196" s="214">
        <v>0.5</v>
      </c>
      <c r="K196" s="214">
        <v>0</v>
      </c>
      <c r="L196" s="214">
        <v>1</v>
      </c>
      <c r="M196" s="214">
        <v>0</v>
      </c>
      <c r="N196" s="214">
        <v>0</v>
      </c>
      <c r="O196" s="214">
        <v>0</v>
      </c>
      <c r="P196" s="214">
        <v>0.25</v>
      </c>
      <c r="Q196" s="214">
        <v>0</v>
      </c>
      <c r="R196" s="214">
        <v>0.2</v>
      </c>
      <c r="S196" s="214">
        <v>0</v>
      </c>
      <c r="T196" s="215">
        <v>0.2</v>
      </c>
    </row>
    <row r="197" spans="1:22" x14ac:dyDescent="0.2">
      <c r="E197" s="81" t="s">
        <v>324</v>
      </c>
      <c r="F197" s="84" t="s">
        <v>323</v>
      </c>
      <c r="G197" s="216">
        <v>0</v>
      </c>
      <c r="H197" s="214">
        <v>0.44166666666666698</v>
      </c>
      <c r="I197" s="214">
        <v>0</v>
      </c>
      <c r="J197" s="214">
        <v>0.5</v>
      </c>
      <c r="K197" s="214">
        <v>0</v>
      </c>
      <c r="L197" s="214">
        <v>1</v>
      </c>
      <c r="M197" s="214">
        <v>0</v>
      </c>
      <c r="N197" s="214">
        <v>0</v>
      </c>
      <c r="O197" s="214">
        <v>0</v>
      </c>
      <c r="P197" s="214">
        <v>0.75</v>
      </c>
      <c r="Q197" s="214">
        <v>0</v>
      </c>
      <c r="R197" s="214">
        <v>0.2</v>
      </c>
      <c r="S197" s="214">
        <v>0</v>
      </c>
      <c r="T197" s="215">
        <v>0.2</v>
      </c>
    </row>
    <row r="198" spans="1:22" x14ac:dyDescent="0.2">
      <c r="E198" s="81" t="s">
        <v>326</v>
      </c>
      <c r="F198" s="84" t="s">
        <v>325</v>
      </c>
      <c r="G198" s="216">
        <v>0.16666666666666699</v>
      </c>
      <c r="H198" s="214">
        <v>0.66666666666666696</v>
      </c>
      <c r="I198" s="214">
        <v>0</v>
      </c>
      <c r="J198" s="214">
        <v>0.5</v>
      </c>
      <c r="K198" s="214">
        <v>0.5</v>
      </c>
      <c r="L198" s="214">
        <v>1</v>
      </c>
      <c r="M198" s="214">
        <v>0.5</v>
      </c>
      <c r="N198" s="214">
        <v>0.5</v>
      </c>
      <c r="O198" s="214">
        <v>0</v>
      </c>
      <c r="P198" s="214">
        <v>1</v>
      </c>
      <c r="Q198" s="214">
        <v>0</v>
      </c>
      <c r="R198" s="214">
        <v>0.4</v>
      </c>
      <c r="S198" s="214">
        <v>0</v>
      </c>
      <c r="T198" s="215">
        <v>0.6</v>
      </c>
    </row>
    <row r="199" spans="1:22" x14ac:dyDescent="0.2">
      <c r="E199" s="81" t="s">
        <v>328</v>
      </c>
      <c r="F199" s="84" t="s">
        <v>327</v>
      </c>
      <c r="G199" s="216">
        <v>0.16666666666666699</v>
      </c>
      <c r="H199" s="214">
        <v>0.625</v>
      </c>
      <c r="I199" s="214">
        <v>0</v>
      </c>
      <c r="J199" s="214">
        <v>0.5</v>
      </c>
      <c r="K199" s="214">
        <v>0.5</v>
      </c>
      <c r="L199" s="214">
        <v>1</v>
      </c>
      <c r="M199" s="214">
        <v>0.5</v>
      </c>
      <c r="N199" s="214">
        <v>0.5</v>
      </c>
      <c r="O199" s="214">
        <v>0</v>
      </c>
      <c r="P199" s="214">
        <v>0.75</v>
      </c>
      <c r="Q199" s="214">
        <v>0</v>
      </c>
      <c r="R199" s="214">
        <v>0.4</v>
      </c>
      <c r="S199" s="214">
        <v>0</v>
      </c>
      <c r="T199" s="215">
        <v>0.6</v>
      </c>
    </row>
    <row r="200" spans="1:22" x14ac:dyDescent="0.2">
      <c r="E200" s="81" t="s">
        <v>330</v>
      </c>
      <c r="F200" s="84" t="s">
        <v>329</v>
      </c>
      <c r="G200" s="216">
        <v>0.33333333333333298</v>
      </c>
      <c r="H200" s="214">
        <v>0.78333333333333299</v>
      </c>
      <c r="I200" s="214">
        <v>0</v>
      </c>
      <c r="J200" s="214">
        <v>0.5</v>
      </c>
      <c r="K200" s="214">
        <v>0.5</v>
      </c>
      <c r="L200" s="214">
        <v>1</v>
      </c>
      <c r="M200" s="214">
        <v>1</v>
      </c>
      <c r="N200" s="214">
        <v>1</v>
      </c>
      <c r="O200" s="214">
        <v>0</v>
      </c>
      <c r="P200" s="214">
        <v>1</v>
      </c>
      <c r="Q200" s="214">
        <v>0</v>
      </c>
      <c r="R200" s="214">
        <v>0.4</v>
      </c>
      <c r="S200" s="214">
        <v>0.5</v>
      </c>
      <c r="T200" s="215">
        <v>0.8</v>
      </c>
    </row>
    <row r="201" spans="1:22" x14ac:dyDescent="0.2">
      <c r="E201" s="81" t="s">
        <v>332</v>
      </c>
      <c r="F201" s="84" t="s">
        <v>331</v>
      </c>
      <c r="G201" s="216">
        <v>0.16666666666666699</v>
      </c>
      <c r="H201" s="214">
        <v>0.6</v>
      </c>
      <c r="I201" s="214">
        <v>0</v>
      </c>
      <c r="J201" s="214">
        <v>0.5</v>
      </c>
      <c r="K201" s="214">
        <v>0.5</v>
      </c>
      <c r="L201" s="214">
        <v>1</v>
      </c>
      <c r="M201" s="214">
        <v>0.5</v>
      </c>
      <c r="N201" s="214">
        <v>0.5</v>
      </c>
      <c r="O201" s="214">
        <v>0</v>
      </c>
      <c r="P201" s="214">
        <v>1</v>
      </c>
      <c r="Q201" s="214">
        <v>0</v>
      </c>
      <c r="R201" s="214">
        <v>0.4</v>
      </c>
      <c r="S201" s="214">
        <v>0</v>
      </c>
      <c r="T201" s="215">
        <v>0.2</v>
      </c>
    </row>
    <row r="202" spans="1:22" x14ac:dyDescent="0.2">
      <c r="E202" s="81" t="s">
        <v>334</v>
      </c>
      <c r="F202" s="84" t="s">
        <v>333</v>
      </c>
      <c r="G202" s="216">
        <v>0</v>
      </c>
      <c r="H202" s="214">
        <v>0.42499999999999999</v>
      </c>
      <c r="I202" s="214">
        <v>0</v>
      </c>
      <c r="J202" s="214">
        <v>0.5</v>
      </c>
      <c r="K202" s="214">
        <v>0</v>
      </c>
      <c r="L202" s="214">
        <v>1</v>
      </c>
      <c r="M202" s="214">
        <v>0</v>
      </c>
      <c r="N202" s="214">
        <v>0</v>
      </c>
      <c r="O202" s="214">
        <v>0</v>
      </c>
      <c r="P202" s="214">
        <v>0.25</v>
      </c>
      <c r="Q202" s="214">
        <v>0</v>
      </c>
      <c r="R202" s="214">
        <v>0.4</v>
      </c>
      <c r="S202" s="214">
        <v>0</v>
      </c>
      <c r="T202" s="215">
        <v>0.4</v>
      </c>
    </row>
    <row r="203" spans="1:22" x14ac:dyDescent="0.2">
      <c r="E203" s="81" t="s">
        <v>335</v>
      </c>
      <c r="F203" s="84" t="s">
        <v>807</v>
      </c>
      <c r="G203" s="216">
        <v>0</v>
      </c>
      <c r="H203" s="214">
        <v>0.43333333333333302</v>
      </c>
      <c r="I203" s="214">
        <v>0</v>
      </c>
      <c r="J203" s="214">
        <v>0.5</v>
      </c>
      <c r="K203" s="214">
        <v>0</v>
      </c>
      <c r="L203" s="214">
        <v>1</v>
      </c>
      <c r="M203" s="214">
        <v>0</v>
      </c>
      <c r="N203" s="214">
        <v>0</v>
      </c>
      <c r="O203" s="214">
        <v>0</v>
      </c>
      <c r="P203" s="214">
        <v>0.5</v>
      </c>
      <c r="Q203" s="214">
        <v>0</v>
      </c>
      <c r="R203" s="214">
        <v>0.4</v>
      </c>
      <c r="S203" s="214">
        <v>0</v>
      </c>
      <c r="T203" s="215">
        <v>0.2</v>
      </c>
    </row>
    <row r="204" spans="1:22" x14ac:dyDescent="0.2">
      <c r="E204" s="81" t="s">
        <v>337</v>
      </c>
      <c r="F204" s="84" t="s">
        <v>336</v>
      </c>
      <c r="G204" s="216">
        <v>0.41666666666666702</v>
      </c>
      <c r="H204" s="214">
        <v>0.78333333333333299</v>
      </c>
      <c r="I204" s="214">
        <v>0</v>
      </c>
      <c r="J204" s="214">
        <v>0.5</v>
      </c>
      <c r="K204" s="214">
        <v>1</v>
      </c>
      <c r="L204" s="214">
        <v>1</v>
      </c>
      <c r="M204" s="214">
        <v>1</v>
      </c>
      <c r="N204" s="214">
        <v>1</v>
      </c>
      <c r="O204" s="214">
        <v>0</v>
      </c>
      <c r="P204" s="214">
        <v>1</v>
      </c>
      <c r="Q204" s="214">
        <v>0</v>
      </c>
      <c r="R204" s="214">
        <v>0.4</v>
      </c>
      <c r="S204" s="214">
        <v>0.5</v>
      </c>
      <c r="T204" s="215">
        <v>0.8</v>
      </c>
    </row>
    <row r="205" spans="1:22" x14ac:dyDescent="0.2">
      <c r="E205" s="81" t="s">
        <v>718</v>
      </c>
      <c r="F205" s="84" t="s">
        <v>759</v>
      </c>
      <c r="G205" s="216">
        <v>0.75</v>
      </c>
      <c r="H205" s="214">
        <v>0.57499999999999996</v>
      </c>
      <c r="I205" s="214">
        <v>1</v>
      </c>
      <c r="J205" s="214">
        <v>0.5</v>
      </c>
      <c r="K205" s="214">
        <v>1</v>
      </c>
      <c r="L205" s="214">
        <v>1</v>
      </c>
      <c r="M205" s="214">
        <v>0</v>
      </c>
      <c r="N205" s="214">
        <v>0</v>
      </c>
      <c r="O205" s="214">
        <v>1</v>
      </c>
      <c r="P205" s="214">
        <v>0.75</v>
      </c>
      <c r="Q205" s="214">
        <v>1</v>
      </c>
      <c r="R205" s="214">
        <v>0.6</v>
      </c>
      <c r="S205" s="214">
        <v>0.5</v>
      </c>
      <c r="T205" s="215">
        <v>0.6</v>
      </c>
    </row>
    <row r="206" spans="1:22" x14ac:dyDescent="0.2">
      <c r="E206" s="81" t="s">
        <v>339</v>
      </c>
      <c r="F206" s="84" t="s">
        <v>338</v>
      </c>
      <c r="G206" s="216">
        <v>8.3333333333333301E-2</v>
      </c>
      <c r="H206" s="214">
        <v>0.47499999999999998</v>
      </c>
      <c r="I206" s="214">
        <v>0</v>
      </c>
      <c r="J206" s="214">
        <v>0</v>
      </c>
      <c r="K206" s="214">
        <v>0</v>
      </c>
      <c r="L206" s="214">
        <v>1</v>
      </c>
      <c r="M206" s="214">
        <v>0.5</v>
      </c>
      <c r="N206" s="214">
        <v>0.5</v>
      </c>
      <c r="O206" s="214">
        <v>0</v>
      </c>
      <c r="P206" s="214">
        <v>0.75</v>
      </c>
      <c r="Q206" s="214">
        <v>0</v>
      </c>
      <c r="R206" s="214">
        <v>0.4</v>
      </c>
      <c r="S206" s="214">
        <v>0</v>
      </c>
      <c r="T206" s="215">
        <v>0.2</v>
      </c>
    </row>
    <row r="207" spans="1:22" x14ac:dyDescent="0.2">
      <c r="E207" s="81" t="s">
        <v>341</v>
      </c>
      <c r="F207" s="84" t="s">
        <v>340</v>
      </c>
      <c r="G207" s="216">
        <v>0</v>
      </c>
      <c r="H207" s="214">
        <v>0.344444444444444</v>
      </c>
      <c r="I207" s="214">
        <v>0</v>
      </c>
      <c r="J207" s="214">
        <v>0.5</v>
      </c>
      <c r="K207" s="214">
        <v>0</v>
      </c>
      <c r="L207" s="214">
        <v>0.66666666666666696</v>
      </c>
      <c r="M207" s="214">
        <v>0</v>
      </c>
      <c r="N207" s="214">
        <v>0</v>
      </c>
      <c r="O207" s="214">
        <v>0</v>
      </c>
      <c r="P207" s="214">
        <v>0.5</v>
      </c>
      <c r="Q207" s="214">
        <v>0</v>
      </c>
      <c r="R207" s="214">
        <v>0.2</v>
      </c>
      <c r="S207" s="214">
        <v>0</v>
      </c>
      <c r="T207" s="215">
        <v>0.2</v>
      </c>
    </row>
    <row r="208" spans="1:22" x14ac:dyDescent="0.2">
      <c r="E208" s="81" t="s">
        <v>343</v>
      </c>
      <c r="F208" s="84" t="s">
        <v>342</v>
      </c>
      <c r="G208" s="216">
        <v>0</v>
      </c>
      <c r="H208" s="214">
        <v>0.43333333333333302</v>
      </c>
      <c r="I208" s="214">
        <v>0</v>
      </c>
      <c r="J208" s="214">
        <v>0.5</v>
      </c>
      <c r="K208" s="214">
        <v>0</v>
      </c>
      <c r="L208" s="214">
        <v>1</v>
      </c>
      <c r="M208" s="214">
        <v>0</v>
      </c>
      <c r="N208" s="214">
        <v>0</v>
      </c>
      <c r="O208" s="214">
        <v>0</v>
      </c>
      <c r="P208" s="214">
        <v>0.5</v>
      </c>
      <c r="Q208" s="214">
        <v>0</v>
      </c>
      <c r="R208" s="214">
        <v>0.4</v>
      </c>
      <c r="S208" s="214">
        <v>0</v>
      </c>
      <c r="T208" s="215">
        <v>0.2</v>
      </c>
    </row>
    <row r="209" spans="5:20" x14ac:dyDescent="0.2">
      <c r="E209" s="81" t="s">
        <v>345</v>
      </c>
      <c r="F209" s="84" t="s">
        <v>344</v>
      </c>
      <c r="G209" s="216">
        <v>8.3333333333333301E-2</v>
      </c>
      <c r="H209" s="214">
        <v>0.50833333333333297</v>
      </c>
      <c r="I209" s="214">
        <v>0</v>
      </c>
      <c r="J209" s="214">
        <v>0.5</v>
      </c>
      <c r="K209" s="214">
        <v>0</v>
      </c>
      <c r="L209" s="214">
        <v>1</v>
      </c>
      <c r="M209" s="214">
        <v>0.5</v>
      </c>
      <c r="N209" s="214">
        <v>0.5</v>
      </c>
      <c r="O209" s="214">
        <v>0</v>
      </c>
      <c r="P209" s="214">
        <v>0.25</v>
      </c>
      <c r="Q209" s="214">
        <v>0</v>
      </c>
      <c r="R209" s="214">
        <v>0.4</v>
      </c>
      <c r="S209" s="214">
        <v>0</v>
      </c>
      <c r="T209" s="215">
        <v>0.4</v>
      </c>
    </row>
    <row r="210" spans="5:20" x14ac:dyDescent="0.2">
      <c r="E210" s="81" t="s">
        <v>346</v>
      </c>
      <c r="F210" s="84" t="s">
        <v>533</v>
      </c>
      <c r="G210" s="216">
        <v>8.3333333333333301E-2</v>
      </c>
      <c r="H210" s="214">
        <v>0.52500000000000002</v>
      </c>
      <c r="I210" s="214">
        <v>0</v>
      </c>
      <c r="J210" s="214">
        <v>0.5</v>
      </c>
      <c r="K210" s="214">
        <v>0</v>
      </c>
      <c r="L210" s="214">
        <v>1</v>
      </c>
      <c r="M210" s="214">
        <v>0.5</v>
      </c>
      <c r="N210" s="214">
        <v>0.5</v>
      </c>
      <c r="O210" s="214">
        <v>0</v>
      </c>
      <c r="P210" s="214">
        <v>0.75</v>
      </c>
      <c r="Q210" s="214">
        <v>0</v>
      </c>
      <c r="R210" s="214">
        <v>0.2</v>
      </c>
      <c r="S210" s="214">
        <v>0</v>
      </c>
      <c r="T210" s="215">
        <v>0.2</v>
      </c>
    </row>
    <row r="211" spans="5:20" x14ac:dyDescent="0.2">
      <c r="E211" s="81" t="s">
        <v>348</v>
      </c>
      <c r="F211" s="84" t="s">
        <v>347</v>
      </c>
      <c r="G211" s="216">
        <v>8.3333333333333301E-2</v>
      </c>
      <c r="H211" s="214">
        <v>0.52500000000000002</v>
      </c>
      <c r="I211" s="214">
        <v>0</v>
      </c>
      <c r="J211" s="214">
        <v>0.5</v>
      </c>
      <c r="K211" s="214">
        <v>0</v>
      </c>
      <c r="L211" s="214">
        <v>1</v>
      </c>
      <c r="M211" s="214">
        <v>0.5</v>
      </c>
      <c r="N211" s="214">
        <v>0.5</v>
      </c>
      <c r="O211" s="214">
        <v>0</v>
      </c>
      <c r="P211" s="214">
        <v>0.75</v>
      </c>
      <c r="Q211" s="214">
        <v>0</v>
      </c>
      <c r="R211" s="214">
        <v>0.2</v>
      </c>
      <c r="S211" s="214">
        <v>0</v>
      </c>
      <c r="T211" s="215">
        <v>0.2</v>
      </c>
    </row>
    <row r="212" spans="5:20" x14ac:dyDescent="0.2">
      <c r="E212" s="81" t="s">
        <v>349</v>
      </c>
      <c r="F212" s="84" t="s">
        <v>760</v>
      </c>
      <c r="G212" s="216">
        <v>0.33333333333333298</v>
      </c>
      <c r="H212" s="214">
        <v>0.78333333333333299</v>
      </c>
      <c r="I212" s="214">
        <v>0</v>
      </c>
      <c r="J212" s="214">
        <v>0.5</v>
      </c>
      <c r="K212" s="214">
        <v>0.5</v>
      </c>
      <c r="L212" s="214">
        <v>1</v>
      </c>
      <c r="M212" s="214">
        <v>1</v>
      </c>
      <c r="N212" s="214">
        <v>1</v>
      </c>
      <c r="O212" s="214">
        <v>0</v>
      </c>
      <c r="P212" s="214">
        <v>1</v>
      </c>
      <c r="Q212" s="214">
        <v>0</v>
      </c>
      <c r="R212" s="214">
        <v>0.4</v>
      </c>
      <c r="S212" s="214">
        <v>0.5</v>
      </c>
      <c r="T212" s="215">
        <v>0.8</v>
      </c>
    </row>
    <row r="213" spans="5:20" x14ac:dyDescent="0.2">
      <c r="E213" s="81" t="s">
        <v>350</v>
      </c>
      <c r="F213" s="84" t="s">
        <v>761</v>
      </c>
      <c r="G213" s="216">
        <v>8.3333333333333301E-2</v>
      </c>
      <c r="H213" s="214">
        <v>0.6</v>
      </c>
      <c r="I213" s="214">
        <v>0</v>
      </c>
      <c r="J213" s="214">
        <v>0.5</v>
      </c>
      <c r="K213" s="214">
        <v>0</v>
      </c>
      <c r="L213" s="214">
        <v>1</v>
      </c>
      <c r="M213" s="214">
        <v>0.5</v>
      </c>
      <c r="N213" s="214">
        <v>0.5</v>
      </c>
      <c r="O213" s="214">
        <v>0</v>
      </c>
      <c r="P213" s="214">
        <v>1</v>
      </c>
      <c r="Q213" s="214">
        <v>0</v>
      </c>
      <c r="R213" s="214">
        <v>0.4</v>
      </c>
      <c r="S213" s="214">
        <v>0</v>
      </c>
      <c r="T213" s="215">
        <v>0.2</v>
      </c>
    </row>
    <row r="214" spans="5:20" x14ac:dyDescent="0.2">
      <c r="E214" s="81" t="s">
        <v>719</v>
      </c>
      <c r="F214" s="84" t="s">
        <v>762</v>
      </c>
      <c r="G214" s="216">
        <v>0.91666666666666696</v>
      </c>
      <c r="H214" s="214">
        <v>0.78333333333333299</v>
      </c>
      <c r="I214" s="214">
        <v>1</v>
      </c>
      <c r="J214" s="214">
        <v>0.5</v>
      </c>
      <c r="K214" s="214">
        <v>1</v>
      </c>
      <c r="L214" s="214">
        <v>1</v>
      </c>
      <c r="M214" s="214">
        <v>1</v>
      </c>
      <c r="N214" s="214">
        <v>1</v>
      </c>
      <c r="O214" s="214">
        <v>1</v>
      </c>
      <c r="P214" s="214">
        <v>1</v>
      </c>
      <c r="Q214" s="214">
        <v>1</v>
      </c>
      <c r="R214" s="214">
        <v>0.4</v>
      </c>
      <c r="S214" s="214">
        <v>0.5</v>
      </c>
      <c r="T214" s="215">
        <v>0.8</v>
      </c>
    </row>
    <row r="215" spans="5:20" x14ac:dyDescent="0.2">
      <c r="E215" s="81" t="s">
        <v>720</v>
      </c>
      <c r="F215" s="84" t="s">
        <v>763</v>
      </c>
      <c r="G215" s="216">
        <v>0.91666666666666696</v>
      </c>
      <c r="H215" s="214">
        <v>0.78333333333333299</v>
      </c>
      <c r="I215" s="214">
        <v>1</v>
      </c>
      <c r="J215" s="214">
        <v>0.5</v>
      </c>
      <c r="K215" s="214">
        <v>1</v>
      </c>
      <c r="L215" s="214">
        <v>1</v>
      </c>
      <c r="M215" s="214">
        <v>1</v>
      </c>
      <c r="N215" s="214">
        <v>1</v>
      </c>
      <c r="O215" s="214">
        <v>1</v>
      </c>
      <c r="P215" s="214">
        <v>1</v>
      </c>
      <c r="Q215" s="214">
        <v>1</v>
      </c>
      <c r="R215" s="214">
        <v>0.4</v>
      </c>
      <c r="S215" s="214">
        <v>0.5</v>
      </c>
      <c r="T215" s="215">
        <v>0.8</v>
      </c>
    </row>
    <row r="216" spans="5:20" x14ac:dyDescent="0.2">
      <c r="E216" s="81" t="s">
        <v>351</v>
      </c>
      <c r="F216" s="84" t="s">
        <v>534</v>
      </c>
      <c r="G216" s="216">
        <v>0</v>
      </c>
      <c r="H216" s="214">
        <v>0.391666666666667</v>
      </c>
      <c r="I216" s="214">
        <v>0</v>
      </c>
      <c r="J216" s="214">
        <v>0.5</v>
      </c>
      <c r="K216" s="214">
        <v>0</v>
      </c>
      <c r="L216" s="214">
        <v>1</v>
      </c>
      <c r="M216" s="214">
        <v>0</v>
      </c>
      <c r="N216" s="214">
        <v>0</v>
      </c>
      <c r="O216" s="214">
        <v>0</v>
      </c>
      <c r="P216" s="214">
        <v>0.25</v>
      </c>
      <c r="Q216" s="214">
        <v>0</v>
      </c>
      <c r="R216" s="214">
        <v>0.2</v>
      </c>
      <c r="S216" s="214">
        <v>0</v>
      </c>
      <c r="T216" s="215">
        <v>0.4</v>
      </c>
    </row>
    <row r="217" spans="5:20" x14ac:dyDescent="0.2">
      <c r="E217" s="81" t="s">
        <v>353</v>
      </c>
      <c r="F217" s="84" t="s">
        <v>352</v>
      </c>
      <c r="G217" s="216">
        <v>0.33333333333333298</v>
      </c>
      <c r="H217" s="214">
        <v>0.78333333333333299</v>
      </c>
      <c r="I217" s="214">
        <v>0</v>
      </c>
      <c r="J217" s="214">
        <v>0.5</v>
      </c>
      <c r="K217" s="214">
        <v>0.5</v>
      </c>
      <c r="L217" s="214">
        <v>1</v>
      </c>
      <c r="M217" s="214">
        <v>1</v>
      </c>
      <c r="N217" s="214">
        <v>1</v>
      </c>
      <c r="O217" s="214">
        <v>0</v>
      </c>
      <c r="P217" s="214">
        <v>1</v>
      </c>
      <c r="Q217" s="214">
        <v>0</v>
      </c>
      <c r="R217" s="214">
        <v>0.4</v>
      </c>
      <c r="S217" s="214">
        <v>0.5</v>
      </c>
      <c r="T217" s="215">
        <v>0.8</v>
      </c>
    </row>
    <row r="218" spans="5:20" x14ac:dyDescent="0.2">
      <c r="E218" s="81" t="s">
        <v>355</v>
      </c>
      <c r="F218" s="84" t="s">
        <v>354</v>
      </c>
      <c r="G218" s="216">
        <v>0.25</v>
      </c>
      <c r="H218" s="214">
        <v>0.78333333333333299</v>
      </c>
      <c r="I218" s="214">
        <v>0</v>
      </c>
      <c r="J218" s="214">
        <v>0.5</v>
      </c>
      <c r="K218" s="214">
        <v>0.5</v>
      </c>
      <c r="L218" s="214">
        <v>1</v>
      </c>
      <c r="M218" s="214">
        <v>1</v>
      </c>
      <c r="N218" s="214">
        <v>1</v>
      </c>
      <c r="O218" s="214">
        <v>0</v>
      </c>
      <c r="P218" s="214">
        <v>1</v>
      </c>
      <c r="Q218" s="214">
        <v>0</v>
      </c>
      <c r="R218" s="214">
        <v>0.4</v>
      </c>
      <c r="S218" s="214">
        <v>0</v>
      </c>
      <c r="T218" s="215">
        <v>0.8</v>
      </c>
    </row>
    <row r="219" spans="5:20" x14ac:dyDescent="0.2">
      <c r="E219" s="81" t="s">
        <v>721</v>
      </c>
      <c r="F219" s="84" t="s">
        <v>764</v>
      </c>
      <c r="G219" s="216">
        <v>0.83333333333333304</v>
      </c>
      <c r="H219" s="214">
        <v>0.7</v>
      </c>
      <c r="I219" s="214">
        <v>1</v>
      </c>
      <c r="J219" s="214">
        <v>0.5</v>
      </c>
      <c r="K219" s="214">
        <v>1</v>
      </c>
      <c r="L219" s="214">
        <v>1</v>
      </c>
      <c r="M219" s="214">
        <v>0.5</v>
      </c>
      <c r="N219" s="214">
        <v>0.5</v>
      </c>
      <c r="O219" s="214">
        <v>1</v>
      </c>
      <c r="P219" s="214">
        <v>1</v>
      </c>
      <c r="Q219" s="214">
        <v>1</v>
      </c>
      <c r="R219" s="214">
        <v>0.8</v>
      </c>
      <c r="S219" s="214">
        <v>0.5</v>
      </c>
      <c r="T219" s="215">
        <v>0.4</v>
      </c>
    </row>
    <row r="220" spans="5:20" x14ac:dyDescent="0.2">
      <c r="E220" s="81" t="s">
        <v>356</v>
      </c>
      <c r="F220" s="84" t="s">
        <v>765</v>
      </c>
      <c r="G220" s="216">
        <v>8.3333333333333301E-2</v>
      </c>
      <c r="H220" s="214">
        <v>0.4</v>
      </c>
      <c r="I220" s="214">
        <v>0</v>
      </c>
      <c r="J220" s="214">
        <v>0.5</v>
      </c>
      <c r="K220" s="214">
        <v>0</v>
      </c>
      <c r="L220" s="214">
        <v>0</v>
      </c>
      <c r="M220" s="214">
        <v>0.5</v>
      </c>
      <c r="N220" s="214">
        <v>0.5</v>
      </c>
      <c r="O220" s="214">
        <v>0</v>
      </c>
      <c r="P220" s="214">
        <v>1</v>
      </c>
      <c r="Q220" s="214">
        <v>0</v>
      </c>
      <c r="R220" s="214">
        <v>0.2</v>
      </c>
      <c r="S220" s="214">
        <v>0</v>
      </c>
      <c r="T220" s="215">
        <v>0.2</v>
      </c>
    </row>
    <row r="221" spans="5:20" x14ac:dyDescent="0.2">
      <c r="E221" s="81" t="s">
        <v>358</v>
      </c>
      <c r="F221" s="84" t="s">
        <v>357</v>
      </c>
      <c r="G221" s="216">
        <v>0</v>
      </c>
      <c r="H221" s="214">
        <v>0.391666666666667</v>
      </c>
      <c r="I221" s="214">
        <v>0</v>
      </c>
      <c r="J221" s="214">
        <v>0.5</v>
      </c>
      <c r="K221" s="214">
        <v>0</v>
      </c>
      <c r="L221" s="214">
        <v>1</v>
      </c>
      <c r="M221" s="214">
        <v>0</v>
      </c>
      <c r="N221" s="214">
        <v>0</v>
      </c>
      <c r="O221" s="214">
        <v>0</v>
      </c>
      <c r="P221" s="214">
        <v>0.25</v>
      </c>
      <c r="Q221" s="214">
        <v>0</v>
      </c>
      <c r="R221" s="214">
        <v>0.4</v>
      </c>
      <c r="S221" s="214">
        <v>0</v>
      </c>
      <c r="T221" s="215">
        <v>0.2</v>
      </c>
    </row>
    <row r="222" spans="5:20" x14ac:dyDescent="0.2">
      <c r="E222" s="81" t="s">
        <v>360</v>
      </c>
      <c r="F222" s="84" t="s">
        <v>359</v>
      </c>
      <c r="G222" s="216">
        <v>0</v>
      </c>
      <c r="H222" s="214">
        <v>0.47499999999999998</v>
      </c>
      <c r="I222" s="214">
        <v>0</v>
      </c>
      <c r="J222" s="214">
        <v>0.5</v>
      </c>
      <c r="K222" s="214">
        <v>0</v>
      </c>
      <c r="L222" s="214">
        <v>1</v>
      </c>
      <c r="M222" s="214">
        <v>0</v>
      </c>
      <c r="N222" s="214">
        <v>0</v>
      </c>
      <c r="O222" s="214">
        <v>0</v>
      </c>
      <c r="P222" s="214">
        <v>0.75</v>
      </c>
      <c r="Q222" s="214">
        <v>0</v>
      </c>
      <c r="R222" s="214">
        <v>0.4</v>
      </c>
      <c r="S222" s="214">
        <v>0</v>
      </c>
      <c r="T222" s="215">
        <v>0.2</v>
      </c>
    </row>
    <row r="223" spans="5:20" x14ac:dyDescent="0.2">
      <c r="E223" s="81" t="s">
        <v>362</v>
      </c>
      <c r="F223" s="84" t="s">
        <v>361</v>
      </c>
      <c r="G223" s="216">
        <v>0.16666666666666699</v>
      </c>
      <c r="H223" s="214">
        <v>0.41944444444444401</v>
      </c>
      <c r="I223" s="214">
        <v>0</v>
      </c>
      <c r="J223" s="214">
        <v>0</v>
      </c>
      <c r="K223" s="214">
        <v>0.5</v>
      </c>
      <c r="L223" s="214">
        <v>0.66666666666666696</v>
      </c>
      <c r="M223" s="214">
        <v>0.5</v>
      </c>
      <c r="N223" s="214">
        <v>0.5</v>
      </c>
      <c r="O223" s="214">
        <v>0</v>
      </c>
      <c r="P223" s="214">
        <v>0.75</v>
      </c>
      <c r="Q223" s="214">
        <v>0</v>
      </c>
      <c r="R223" s="214">
        <v>0.4</v>
      </c>
      <c r="S223" s="214">
        <v>0</v>
      </c>
      <c r="T223" s="215">
        <v>0.2</v>
      </c>
    </row>
  </sheetData>
  <mergeCells count="2">
    <mergeCell ref="I2:N2"/>
    <mergeCell ref="O2:U2"/>
  </mergeCells>
  <conditionalFormatting sqref="B6:B195">
    <cfRule type="expression" dxfId="22" priority="1">
      <formula>"""&lt;&gt;F6:F195"""</formula>
    </cfRule>
  </conditionalFormatting>
  <conditionalFormatting sqref="E5:T223 D6:D195">
    <cfRule type="expression" dxfId="21" priority="22">
      <formula>D5=""</formula>
    </cfRule>
    <cfRule type="cellIs" dxfId="20" priority="23" operator="between">
      <formula>0</formula>
      <formula>0.332</formula>
    </cfRule>
    <cfRule type="cellIs" dxfId="19" priority="24" operator="between">
      <formula>0.333333333333333</formula>
      <formula>0.665</formula>
    </cfRule>
    <cfRule type="cellIs" dxfId="18" priority="25" operator="between">
      <formula>0.666666666666667</formula>
      <formula>1</formula>
    </cfRule>
  </conditionalFormatting>
  <conditionalFormatting sqref="K3">
    <cfRule type="cellIs" dxfId="15" priority="56" stopIfTrue="1" operator="greaterThanOrEqual">
      <formula>0</formula>
    </cfRule>
  </conditionalFormatting>
  <conditionalFormatting sqref="K3:L3">
    <cfRule type="expression" dxfId="14" priority="49" stopIfTrue="1">
      <formula>K3=""</formula>
    </cfRule>
  </conditionalFormatting>
  <conditionalFormatting sqref="L3">
    <cfRule type="expression" dxfId="11" priority="63">
      <formula>L3=10</formula>
    </cfRule>
    <cfRule type="cellIs" dxfId="9" priority="62" operator="between">
      <formula>7</formula>
      <formula>9.99</formula>
    </cfRule>
    <cfRule type="cellIs" dxfId="8" priority="61" operator="between">
      <formula>0</formula>
      <formula>6.999</formula>
    </cfRule>
  </conditionalFormatting>
  <conditionalFormatting sqref="M3">
    <cfRule type="cellIs" dxfId="7" priority="59" operator="between">
      <formula>7</formula>
      <formula>9.99</formula>
    </cfRule>
    <cfRule type="expression" dxfId="6" priority="60">
      <formula>M3=10</formula>
    </cfRule>
    <cfRule type="cellIs" dxfId="5" priority="46" operator="between">
      <formula>0</formula>
      <formula>6.999</formula>
    </cfRule>
    <cfRule type="expression" dxfId="4" priority="57">
      <formula>M3=""</formula>
    </cfRule>
    <cfRule type="expression" dxfId="3" priority="45">
      <formula>M3=""</formula>
    </cfRule>
    <cfRule type="expression" dxfId="2" priority="48">
      <formula>M3=10</formula>
    </cfRule>
    <cfRule type="cellIs" dxfId="1" priority="47" operator="between">
      <formula>7</formula>
      <formula>9.99</formula>
    </cfRule>
    <cfRule type="cellIs" dxfId="0" priority="58" operator="between">
      <formula>0</formula>
      <formula>6.999</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ellIs" priority="55" stopIfTrue="1" operator="greaterThanOrEqual" id="{8BF137DA-C06D-6343-B760-2E4FFC25EF7E}">
            <xm:f>Parameters!$D$38</xm:f>
            <x14:dxf>
              <font>
                <sz val="12"/>
                <color rgb="FF000000"/>
                <name val="Arial"/>
              </font>
              <fill>
                <patternFill patternType="solid">
                  <bgColor rgb="FFEE9F8F"/>
                </patternFill>
              </fill>
            </x14:dxf>
          </x14:cfRule>
          <x14:cfRule type="cellIs" priority="54" stopIfTrue="1" operator="greaterThanOrEqual" id="{D4C3AE25-98F8-C646-B69B-5D3E8218DD67}">
            <xm:f>Parameters!$D$37</xm:f>
            <x14:dxf>
              <font>
                <sz val="12"/>
                <color rgb="FF000000"/>
                <name val="Arial"/>
              </font>
              <fill>
                <patternFill patternType="solid">
                  <bgColor rgb="FFE35A3A"/>
                </patternFill>
              </fill>
            </x14:dxf>
          </x14:cfRule>
          <xm:sqref>K3</xm:sqref>
        </x14:conditionalFormatting>
        <x14:conditionalFormatting xmlns:xm="http://schemas.microsoft.com/office/excel/2006/main">
          <x14:cfRule type="cellIs" priority="163" stopIfTrue="1" operator="greaterThanOrEqual" id="{3245A860-2AC7-884E-B9E7-FB2A625F3664}">
            <xm:f>Parameters!$D$41</xm:f>
            <x14:dxf>
              <font>
                <sz val="12"/>
                <color rgb="FF000000"/>
                <name val="Arial"/>
              </font>
              <fill>
                <patternFill patternType="solid">
                  <bgColor rgb="FFF2676B"/>
                </patternFill>
              </fill>
            </x14:dxf>
          </x14:cfRule>
          <x14:cfRule type="cellIs" priority="165" stopIfTrue="1" operator="between" id="{EFF6C2F6-FC52-5D45-A678-7260B15CCB85}">
            <xm:f>0</xm:f>
            <xm:f>Parameters!$D$42</xm:f>
            <x14:dxf>
              <font>
                <sz val="12"/>
                <color rgb="FF000000"/>
                <name val="Arial"/>
              </font>
              <fill>
                <patternFill patternType="solid">
                  <bgColor rgb="FFFCDCDF"/>
                </patternFill>
              </fill>
            </x14:dxf>
          </x14:cfRule>
          <x14:cfRule type="cellIs" priority="164" stopIfTrue="1" operator="greaterThanOrEqual" id="{FB5F2AAA-BCFD-144C-8F83-FB09AACFC82D}">
            <xm:f>Parameters!$D$42</xm:f>
            <x14:dxf>
              <font>
                <sz val="12"/>
                <color rgb="FF000000"/>
                <name val="Arial"/>
              </font>
              <fill>
                <patternFill patternType="solid">
                  <bgColor rgb="FFF7A9AC"/>
                </patternFill>
              </fill>
            </x14:dxf>
          </x14:cfRule>
          <xm:sqref>L3</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B095B-10BA-8B47-9B72-B3D9B6CE3BB7}">
  <dimension ref="A1:D219"/>
  <sheetViews>
    <sheetView workbookViewId="0">
      <selection activeCell="J13" sqref="J13"/>
    </sheetView>
  </sheetViews>
  <sheetFormatPr baseColWidth="10" defaultRowHeight="16" x14ac:dyDescent="0.2"/>
  <cols>
    <col min="1" max="1" width="24.28515625" customWidth="1"/>
  </cols>
  <sheetData>
    <row r="1" spans="1:4" x14ac:dyDescent="0.2">
      <c r="A1" t="s">
        <v>368</v>
      </c>
      <c r="B1" t="s">
        <v>369</v>
      </c>
      <c r="C1" t="s">
        <v>427</v>
      </c>
      <c r="D1" t="s">
        <v>428</v>
      </c>
    </row>
    <row r="2" spans="1:4" x14ac:dyDescent="0.2">
      <c r="A2" t="s">
        <v>723</v>
      </c>
      <c r="B2" t="s">
        <v>694</v>
      </c>
      <c r="C2" t="s">
        <v>435</v>
      </c>
      <c r="D2" t="s">
        <v>409</v>
      </c>
    </row>
    <row r="3" spans="1:4" x14ac:dyDescent="0.2">
      <c r="A3" t="s">
        <v>6</v>
      </c>
      <c r="B3" t="s">
        <v>7</v>
      </c>
      <c r="C3" t="s">
        <v>431</v>
      </c>
      <c r="D3" t="s">
        <v>429</v>
      </c>
    </row>
    <row r="4" spans="1:4" x14ac:dyDescent="0.2">
      <c r="A4" t="s">
        <v>8</v>
      </c>
      <c r="B4" t="s">
        <v>9</v>
      </c>
      <c r="C4" t="s">
        <v>432</v>
      </c>
      <c r="D4" t="s">
        <v>430</v>
      </c>
    </row>
    <row r="5" spans="1:4" x14ac:dyDescent="0.2">
      <c r="A5" t="s">
        <v>10</v>
      </c>
      <c r="B5" t="s">
        <v>11</v>
      </c>
      <c r="C5" t="s">
        <v>433</v>
      </c>
      <c r="D5" t="s">
        <v>430</v>
      </c>
    </row>
    <row r="6" spans="1:4" x14ac:dyDescent="0.2">
      <c r="A6" t="s">
        <v>724</v>
      </c>
      <c r="B6" t="s">
        <v>695</v>
      </c>
      <c r="C6" t="s">
        <v>433</v>
      </c>
      <c r="D6" t="s">
        <v>409</v>
      </c>
    </row>
    <row r="7" spans="1:4" x14ac:dyDescent="0.2">
      <c r="A7" t="s">
        <v>12</v>
      </c>
      <c r="B7" t="s">
        <v>13</v>
      </c>
      <c r="C7" t="s">
        <v>434</v>
      </c>
      <c r="D7" t="s">
        <v>409</v>
      </c>
    </row>
    <row r="8" spans="1:4" x14ac:dyDescent="0.2">
      <c r="A8" t="s">
        <v>14</v>
      </c>
      <c r="B8" t="s">
        <v>15</v>
      </c>
      <c r="C8" t="s">
        <v>435</v>
      </c>
      <c r="D8" t="s">
        <v>430</v>
      </c>
    </row>
    <row r="9" spans="1:4" x14ac:dyDescent="0.2">
      <c r="A9" t="s">
        <v>16</v>
      </c>
      <c r="B9" t="s">
        <v>17</v>
      </c>
      <c r="C9" t="s">
        <v>433</v>
      </c>
      <c r="D9" t="s">
        <v>430</v>
      </c>
    </row>
    <row r="10" spans="1:4" x14ac:dyDescent="0.2">
      <c r="A10" t="s">
        <v>725</v>
      </c>
      <c r="B10" t="s">
        <v>696</v>
      </c>
      <c r="C10" t="s">
        <v>436</v>
      </c>
      <c r="D10" t="s">
        <v>409</v>
      </c>
    </row>
    <row r="11" spans="1:4" x14ac:dyDescent="0.2">
      <c r="A11" t="s">
        <v>18</v>
      </c>
      <c r="B11" t="s">
        <v>19</v>
      </c>
      <c r="C11" t="s">
        <v>435</v>
      </c>
      <c r="D11" t="s">
        <v>430</v>
      </c>
    </row>
    <row r="12" spans="1:4" x14ac:dyDescent="0.2">
      <c r="A12" t="s">
        <v>20</v>
      </c>
      <c r="B12" t="s">
        <v>21</v>
      </c>
      <c r="C12" t="s">
        <v>436</v>
      </c>
      <c r="D12" t="s">
        <v>409</v>
      </c>
    </row>
    <row r="13" spans="1:4" x14ac:dyDescent="0.2">
      <c r="A13" t="s">
        <v>22</v>
      </c>
      <c r="B13" t="s">
        <v>23</v>
      </c>
      <c r="C13" t="s">
        <v>433</v>
      </c>
      <c r="D13" t="s">
        <v>409</v>
      </c>
    </row>
    <row r="14" spans="1:4" x14ac:dyDescent="0.2">
      <c r="A14" t="s">
        <v>24</v>
      </c>
      <c r="B14" t="s">
        <v>25</v>
      </c>
      <c r="C14" t="s">
        <v>433</v>
      </c>
      <c r="D14" t="s">
        <v>430</v>
      </c>
    </row>
    <row r="15" spans="1:4" x14ac:dyDescent="0.2">
      <c r="A15" t="s">
        <v>26</v>
      </c>
      <c r="B15" t="s">
        <v>27</v>
      </c>
      <c r="C15" t="s">
        <v>432</v>
      </c>
      <c r="D15" t="s">
        <v>429</v>
      </c>
    </row>
    <row r="16" spans="1:4" x14ac:dyDescent="0.2">
      <c r="A16" t="s">
        <v>28</v>
      </c>
      <c r="B16" t="s">
        <v>29</v>
      </c>
      <c r="C16" t="s">
        <v>433</v>
      </c>
      <c r="D16" t="s">
        <v>409</v>
      </c>
    </row>
    <row r="17" spans="1:4" x14ac:dyDescent="0.2">
      <c r="A17" t="s">
        <v>30</v>
      </c>
      <c r="B17" t="s">
        <v>31</v>
      </c>
      <c r="C17" t="s">
        <v>432</v>
      </c>
      <c r="D17" t="s">
        <v>429</v>
      </c>
    </row>
    <row r="18" spans="1:4" x14ac:dyDescent="0.2">
      <c r="A18" t="s">
        <v>32</v>
      </c>
      <c r="B18" t="s">
        <v>33</v>
      </c>
      <c r="C18" t="s">
        <v>432</v>
      </c>
      <c r="D18" t="s">
        <v>429</v>
      </c>
    </row>
    <row r="19" spans="1:4" x14ac:dyDescent="0.2">
      <c r="A19" t="s">
        <v>34</v>
      </c>
      <c r="B19" t="s">
        <v>35</v>
      </c>
      <c r="C19" t="s">
        <v>431</v>
      </c>
      <c r="D19" t="s">
        <v>429</v>
      </c>
    </row>
    <row r="20" spans="1:4" x14ac:dyDescent="0.2">
      <c r="A20" t="s">
        <v>36</v>
      </c>
      <c r="B20" t="s">
        <v>37</v>
      </c>
      <c r="C20" t="s">
        <v>433</v>
      </c>
      <c r="D20" t="s">
        <v>430</v>
      </c>
    </row>
    <row r="21" spans="1:4" x14ac:dyDescent="0.2">
      <c r="A21" t="s">
        <v>38</v>
      </c>
      <c r="B21" t="s">
        <v>39</v>
      </c>
      <c r="C21" t="s">
        <v>434</v>
      </c>
      <c r="D21" t="s">
        <v>409</v>
      </c>
    </row>
    <row r="22" spans="1:4" x14ac:dyDescent="0.2">
      <c r="A22" t="s">
        <v>726</v>
      </c>
      <c r="B22" t="s">
        <v>40</v>
      </c>
      <c r="C22" t="s">
        <v>435</v>
      </c>
      <c r="D22" t="s">
        <v>409</v>
      </c>
    </row>
    <row r="23" spans="1:4" x14ac:dyDescent="0.2">
      <c r="A23" t="s">
        <v>41</v>
      </c>
      <c r="B23" t="s">
        <v>42</v>
      </c>
      <c r="C23" t="s">
        <v>433</v>
      </c>
      <c r="D23" t="s">
        <v>430</v>
      </c>
    </row>
    <row r="24" spans="1:4" x14ac:dyDescent="0.2">
      <c r="A24" t="s">
        <v>43</v>
      </c>
      <c r="B24" t="s">
        <v>44</v>
      </c>
      <c r="C24" t="s">
        <v>433</v>
      </c>
      <c r="D24" t="s">
        <v>430</v>
      </c>
    </row>
    <row r="25" spans="1:4" x14ac:dyDescent="0.2">
      <c r="A25" t="s">
        <v>45</v>
      </c>
      <c r="B25" t="s">
        <v>46</v>
      </c>
      <c r="C25" t="s">
        <v>435</v>
      </c>
      <c r="D25" t="s">
        <v>430</v>
      </c>
    </row>
    <row r="26" spans="1:4" x14ac:dyDescent="0.2">
      <c r="A26" t="s">
        <v>727</v>
      </c>
      <c r="B26" t="s">
        <v>697</v>
      </c>
      <c r="C26" t="s">
        <v>437</v>
      </c>
      <c r="D26" t="s">
        <v>409</v>
      </c>
    </row>
    <row r="27" spans="1:4" x14ac:dyDescent="0.2">
      <c r="A27" t="s">
        <v>47</v>
      </c>
      <c r="B27" t="s">
        <v>48</v>
      </c>
      <c r="C27" t="s">
        <v>435</v>
      </c>
      <c r="D27" t="s">
        <v>430</v>
      </c>
    </row>
    <row r="28" spans="1:4" x14ac:dyDescent="0.2">
      <c r="A28" t="s">
        <v>49</v>
      </c>
      <c r="B28" t="s">
        <v>50</v>
      </c>
      <c r="C28" t="s">
        <v>435</v>
      </c>
      <c r="D28" t="s">
        <v>430</v>
      </c>
    </row>
    <row r="29" spans="1:4" x14ac:dyDescent="0.2">
      <c r="A29" t="s">
        <v>51</v>
      </c>
      <c r="B29" t="s">
        <v>52</v>
      </c>
      <c r="C29" t="s">
        <v>435</v>
      </c>
      <c r="D29" t="s">
        <v>409</v>
      </c>
    </row>
    <row r="30" spans="1:4" x14ac:dyDescent="0.2">
      <c r="A30" t="s">
        <v>53</v>
      </c>
      <c r="B30" t="s">
        <v>54</v>
      </c>
      <c r="C30" t="s">
        <v>436</v>
      </c>
      <c r="D30" t="s">
        <v>409</v>
      </c>
    </row>
    <row r="31" spans="1:4" x14ac:dyDescent="0.2">
      <c r="A31" t="s">
        <v>55</v>
      </c>
      <c r="B31" t="s">
        <v>56</v>
      </c>
      <c r="C31" t="s">
        <v>431</v>
      </c>
      <c r="D31" t="s">
        <v>429</v>
      </c>
    </row>
    <row r="32" spans="1:4" x14ac:dyDescent="0.2">
      <c r="A32" t="s">
        <v>57</v>
      </c>
      <c r="B32" t="s">
        <v>58</v>
      </c>
      <c r="C32" t="s">
        <v>432</v>
      </c>
      <c r="D32" t="s">
        <v>430</v>
      </c>
    </row>
    <row r="33" spans="1:4" x14ac:dyDescent="0.2">
      <c r="A33" t="s">
        <v>59</v>
      </c>
      <c r="B33" t="s">
        <v>60</v>
      </c>
      <c r="C33" t="s">
        <v>432</v>
      </c>
      <c r="D33" t="s">
        <v>429</v>
      </c>
    </row>
    <row r="34" spans="1:4" x14ac:dyDescent="0.2">
      <c r="A34" t="s">
        <v>61</v>
      </c>
      <c r="B34" t="s">
        <v>62</v>
      </c>
      <c r="C34" t="s">
        <v>437</v>
      </c>
      <c r="D34" t="s">
        <v>409</v>
      </c>
    </row>
    <row r="35" spans="1:4" x14ac:dyDescent="0.2">
      <c r="A35" t="s">
        <v>63</v>
      </c>
      <c r="B35" t="s">
        <v>64</v>
      </c>
      <c r="C35" t="s">
        <v>433</v>
      </c>
      <c r="D35" t="s">
        <v>409</v>
      </c>
    </row>
    <row r="36" spans="1:4" x14ac:dyDescent="0.2">
      <c r="A36" t="s">
        <v>728</v>
      </c>
      <c r="B36" t="s">
        <v>698</v>
      </c>
      <c r="C36" t="s">
        <v>433</v>
      </c>
      <c r="D36" t="s">
        <v>409</v>
      </c>
    </row>
    <row r="37" spans="1:4" x14ac:dyDescent="0.2">
      <c r="A37" t="s">
        <v>65</v>
      </c>
      <c r="B37" t="s">
        <v>66</v>
      </c>
      <c r="C37" t="s">
        <v>435</v>
      </c>
      <c r="D37" t="s">
        <v>430</v>
      </c>
    </row>
    <row r="38" spans="1:4" x14ac:dyDescent="0.2">
      <c r="A38" t="s">
        <v>67</v>
      </c>
      <c r="B38" t="s">
        <v>68</v>
      </c>
      <c r="C38" t="s">
        <v>436</v>
      </c>
      <c r="D38" t="s">
        <v>430</v>
      </c>
    </row>
    <row r="39" spans="1:4" x14ac:dyDescent="0.2">
      <c r="A39" t="s">
        <v>766</v>
      </c>
      <c r="B39" t="s">
        <v>69</v>
      </c>
      <c r="C39" t="s">
        <v>432</v>
      </c>
      <c r="D39" t="s">
        <v>429</v>
      </c>
    </row>
    <row r="40" spans="1:4" x14ac:dyDescent="0.2">
      <c r="A40" t="s">
        <v>70</v>
      </c>
      <c r="B40" t="s">
        <v>71</v>
      </c>
      <c r="C40" t="s">
        <v>432</v>
      </c>
      <c r="D40" t="s">
        <v>535</v>
      </c>
    </row>
    <row r="41" spans="1:4" x14ac:dyDescent="0.2">
      <c r="A41" t="s">
        <v>729</v>
      </c>
      <c r="B41" t="s">
        <v>72</v>
      </c>
      <c r="C41" t="s">
        <v>432</v>
      </c>
      <c r="D41" t="s">
        <v>429</v>
      </c>
    </row>
    <row r="42" spans="1:4" x14ac:dyDescent="0.2">
      <c r="A42" t="s">
        <v>730</v>
      </c>
      <c r="B42" t="s">
        <v>73</v>
      </c>
      <c r="C42" t="s">
        <v>432</v>
      </c>
      <c r="D42" t="s">
        <v>535</v>
      </c>
    </row>
    <row r="43" spans="1:4" x14ac:dyDescent="0.2">
      <c r="A43" t="s">
        <v>74</v>
      </c>
      <c r="B43" t="s">
        <v>75</v>
      </c>
      <c r="C43" t="s">
        <v>435</v>
      </c>
      <c r="D43" t="s">
        <v>430</v>
      </c>
    </row>
    <row r="44" spans="1:4" x14ac:dyDescent="0.2">
      <c r="A44" t="s">
        <v>76</v>
      </c>
      <c r="B44" t="s">
        <v>77</v>
      </c>
      <c r="C44" t="s">
        <v>432</v>
      </c>
      <c r="D44" t="s">
        <v>429</v>
      </c>
    </row>
    <row r="45" spans="1:4" x14ac:dyDescent="0.2">
      <c r="A45" t="s">
        <v>78</v>
      </c>
      <c r="B45" t="s">
        <v>79</v>
      </c>
      <c r="C45" t="s">
        <v>432</v>
      </c>
      <c r="D45" t="s">
        <v>535</v>
      </c>
    </row>
    <row r="46" spans="1:4" x14ac:dyDescent="0.2">
      <c r="A46" t="s">
        <v>80</v>
      </c>
      <c r="B46" t="s">
        <v>81</v>
      </c>
      <c r="C46" t="s">
        <v>435</v>
      </c>
      <c r="D46" t="s">
        <v>430</v>
      </c>
    </row>
    <row r="47" spans="1:4" x14ac:dyDescent="0.2">
      <c r="A47" t="s">
        <v>82</v>
      </c>
      <c r="B47" t="s">
        <v>83</v>
      </c>
      <c r="C47" t="s">
        <v>435</v>
      </c>
      <c r="D47" t="s">
        <v>409</v>
      </c>
    </row>
    <row r="48" spans="1:4" x14ac:dyDescent="0.2">
      <c r="A48" t="s">
        <v>767</v>
      </c>
      <c r="B48" t="s">
        <v>699</v>
      </c>
      <c r="C48" t="s">
        <v>435</v>
      </c>
      <c r="D48" t="s">
        <v>409</v>
      </c>
    </row>
    <row r="49" spans="1:4" x14ac:dyDescent="0.2">
      <c r="A49" t="s">
        <v>731</v>
      </c>
      <c r="B49" t="s">
        <v>700</v>
      </c>
      <c r="C49" t="s">
        <v>435</v>
      </c>
      <c r="D49" t="s">
        <v>409</v>
      </c>
    </row>
    <row r="50" spans="1:4" x14ac:dyDescent="0.2">
      <c r="A50" t="s">
        <v>84</v>
      </c>
      <c r="B50" t="s">
        <v>85</v>
      </c>
      <c r="C50" t="s">
        <v>433</v>
      </c>
      <c r="D50" t="s">
        <v>409</v>
      </c>
    </row>
    <row r="51" spans="1:4" x14ac:dyDescent="0.2">
      <c r="A51" t="s">
        <v>86</v>
      </c>
      <c r="B51" t="s">
        <v>87</v>
      </c>
      <c r="C51" t="s">
        <v>433</v>
      </c>
      <c r="D51" t="s">
        <v>409</v>
      </c>
    </row>
    <row r="52" spans="1:4" x14ac:dyDescent="0.2">
      <c r="A52" t="s">
        <v>88</v>
      </c>
      <c r="B52" t="s">
        <v>89</v>
      </c>
      <c r="C52" t="s">
        <v>433</v>
      </c>
      <c r="D52" t="s">
        <v>409</v>
      </c>
    </row>
    <row r="53" spans="1:4" x14ac:dyDescent="0.2">
      <c r="A53" t="s">
        <v>90</v>
      </c>
      <c r="B53" t="s">
        <v>91</v>
      </c>
      <c r="C53" t="s">
        <v>434</v>
      </c>
      <c r="D53" t="s">
        <v>429</v>
      </c>
    </row>
    <row r="54" spans="1:4" x14ac:dyDescent="0.2">
      <c r="A54" t="s">
        <v>92</v>
      </c>
      <c r="B54" t="s">
        <v>93</v>
      </c>
      <c r="C54" t="s">
        <v>435</v>
      </c>
      <c r="D54" t="s">
        <v>535</v>
      </c>
    </row>
    <row r="55" spans="1:4" x14ac:dyDescent="0.2">
      <c r="A55" t="s">
        <v>94</v>
      </c>
      <c r="B55" t="s">
        <v>95</v>
      </c>
      <c r="C55" t="s">
        <v>433</v>
      </c>
      <c r="D55" t="s">
        <v>409</v>
      </c>
    </row>
    <row r="56" spans="1:4" x14ac:dyDescent="0.2">
      <c r="A56" t="s">
        <v>96</v>
      </c>
      <c r="B56" t="s">
        <v>97</v>
      </c>
      <c r="C56" t="s">
        <v>435</v>
      </c>
      <c r="D56" t="s">
        <v>430</v>
      </c>
    </row>
    <row r="57" spans="1:4" x14ac:dyDescent="0.2">
      <c r="A57" t="s">
        <v>98</v>
      </c>
      <c r="B57" t="s">
        <v>99</v>
      </c>
      <c r="C57" t="s">
        <v>434</v>
      </c>
      <c r="D57" t="s">
        <v>430</v>
      </c>
    </row>
    <row r="58" spans="1:4" x14ac:dyDescent="0.2">
      <c r="A58" t="s">
        <v>100</v>
      </c>
      <c r="B58" t="s">
        <v>101</v>
      </c>
      <c r="C58" t="s">
        <v>435</v>
      </c>
      <c r="D58" t="s">
        <v>430</v>
      </c>
    </row>
    <row r="59" spans="1:4" x14ac:dyDescent="0.2">
      <c r="A59" t="s">
        <v>732</v>
      </c>
      <c r="B59" t="s">
        <v>102</v>
      </c>
      <c r="C59" t="s">
        <v>434</v>
      </c>
      <c r="D59" t="s">
        <v>430</v>
      </c>
    </row>
    <row r="60" spans="1:4" x14ac:dyDescent="0.2">
      <c r="A60" t="s">
        <v>103</v>
      </c>
      <c r="B60" t="s">
        <v>104</v>
      </c>
      <c r="C60" t="s">
        <v>432</v>
      </c>
      <c r="D60" t="s">
        <v>429</v>
      </c>
    </row>
    <row r="61" spans="1:4" x14ac:dyDescent="0.2">
      <c r="A61" t="s">
        <v>105</v>
      </c>
      <c r="B61" t="s">
        <v>106</v>
      </c>
      <c r="C61" t="s">
        <v>433</v>
      </c>
      <c r="D61" t="s">
        <v>409</v>
      </c>
    </row>
    <row r="62" spans="1:4" x14ac:dyDescent="0.2">
      <c r="A62" t="s">
        <v>107</v>
      </c>
      <c r="B62" t="s">
        <v>108</v>
      </c>
      <c r="C62" t="s">
        <v>433</v>
      </c>
      <c r="D62" t="s">
        <v>409</v>
      </c>
    </row>
    <row r="63" spans="1:4" x14ac:dyDescent="0.2">
      <c r="A63" t="s">
        <v>109</v>
      </c>
      <c r="B63" t="s">
        <v>110</v>
      </c>
      <c r="C63" t="s">
        <v>432</v>
      </c>
      <c r="D63" t="s">
        <v>429</v>
      </c>
    </row>
    <row r="64" spans="1:4" x14ac:dyDescent="0.2">
      <c r="A64" t="s">
        <v>111</v>
      </c>
      <c r="B64" t="s">
        <v>112</v>
      </c>
      <c r="C64" t="s">
        <v>433</v>
      </c>
      <c r="D64" t="s">
        <v>409</v>
      </c>
    </row>
    <row r="65" spans="1:4" x14ac:dyDescent="0.2">
      <c r="A65" t="s">
        <v>113</v>
      </c>
      <c r="B65" t="s">
        <v>114</v>
      </c>
      <c r="C65" t="s">
        <v>436</v>
      </c>
      <c r="D65" t="s">
        <v>535</v>
      </c>
    </row>
    <row r="66" spans="1:4" x14ac:dyDescent="0.2">
      <c r="A66" t="s">
        <v>115</v>
      </c>
      <c r="B66" t="s">
        <v>116</v>
      </c>
      <c r="C66" t="s">
        <v>433</v>
      </c>
      <c r="D66" t="s">
        <v>409</v>
      </c>
    </row>
    <row r="67" spans="1:4" x14ac:dyDescent="0.2">
      <c r="A67" t="s">
        <v>733</v>
      </c>
      <c r="B67" t="s">
        <v>701</v>
      </c>
      <c r="C67" t="s">
        <v>433</v>
      </c>
      <c r="D67" t="s">
        <v>409</v>
      </c>
    </row>
    <row r="68" spans="1:4" x14ac:dyDescent="0.2">
      <c r="A68" t="s">
        <v>734</v>
      </c>
      <c r="B68" t="s">
        <v>117</v>
      </c>
      <c r="C68" t="s">
        <v>436</v>
      </c>
      <c r="D68" t="s">
        <v>429</v>
      </c>
    </row>
    <row r="69" spans="1:4" x14ac:dyDescent="0.2">
      <c r="A69" t="s">
        <v>118</v>
      </c>
      <c r="B69" t="s">
        <v>119</v>
      </c>
      <c r="C69" t="s">
        <v>432</v>
      </c>
      <c r="D69" t="s">
        <v>430</v>
      </c>
    </row>
    <row r="70" spans="1:4" x14ac:dyDescent="0.2">
      <c r="A70" t="s">
        <v>120</v>
      </c>
      <c r="B70" t="s">
        <v>121</v>
      </c>
      <c r="C70" t="s">
        <v>433</v>
      </c>
      <c r="D70" t="s">
        <v>409</v>
      </c>
    </row>
    <row r="71" spans="1:4" x14ac:dyDescent="0.2">
      <c r="A71" t="s">
        <v>122</v>
      </c>
      <c r="B71" t="s">
        <v>123</v>
      </c>
      <c r="C71" t="s">
        <v>433</v>
      </c>
      <c r="D71" t="s">
        <v>430</v>
      </c>
    </row>
    <row r="72" spans="1:4" x14ac:dyDescent="0.2">
      <c r="A72" t="s">
        <v>124</v>
      </c>
      <c r="B72" t="s">
        <v>125</v>
      </c>
      <c r="C72" t="s">
        <v>432</v>
      </c>
      <c r="D72" t="s">
        <v>429</v>
      </c>
    </row>
    <row r="73" spans="1:4" x14ac:dyDescent="0.2">
      <c r="A73" t="s">
        <v>735</v>
      </c>
      <c r="B73" t="s">
        <v>702</v>
      </c>
      <c r="C73" t="s">
        <v>433</v>
      </c>
      <c r="D73" t="s">
        <v>409</v>
      </c>
    </row>
    <row r="74" spans="1:4" x14ac:dyDescent="0.2">
      <c r="A74" t="s">
        <v>126</v>
      </c>
      <c r="B74" t="s">
        <v>127</v>
      </c>
      <c r="C74" t="s">
        <v>432</v>
      </c>
      <c r="D74" t="s">
        <v>429</v>
      </c>
    </row>
    <row r="75" spans="1:4" x14ac:dyDescent="0.2">
      <c r="A75" t="s">
        <v>736</v>
      </c>
      <c r="B75" t="s">
        <v>128</v>
      </c>
      <c r="C75" t="s">
        <v>432</v>
      </c>
      <c r="D75" t="s">
        <v>429</v>
      </c>
    </row>
    <row r="76" spans="1:4" x14ac:dyDescent="0.2">
      <c r="A76" t="s">
        <v>129</v>
      </c>
      <c r="B76" t="s">
        <v>130</v>
      </c>
      <c r="C76" t="s">
        <v>432</v>
      </c>
      <c r="D76" t="s">
        <v>429</v>
      </c>
    </row>
    <row r="77" spans="1:4" x14ac:dyDescent="0.2">
      <c r="A77" t="s">
        <v>131</v>
      </c>
      <c r="B77" t="s">
        <v>132</v>
      </c>
      <c r="C77" t="s">
        <v>432</v>
      </c>
      <c r="D77" t="s">
        <v>430</v>
      </c>
    </row>
    <row r="78" spans="1:4" x14ac:dyDescent="0.2">
      <c r="A78" t="s">
        <v>133</v>
      </c>
      <c r="B78" t="s">
        <v>134</v>
      </c>
      <c r="C78" t="s">
        <v>433</v>
      </c>
      <c r="D78" t="s">
        <v>409</v>
      </c>
    </row>
    <row r="79" spans="1:4" x14ac:dyDescent="0.2">
      <c r="A79" t="s">
        <v>135</v>
      </c>
      <c r="B79" t="s">
        <v>136</v>
      </c>
      <c r="C79" t="s">
        <v>435</v>
      </c>
      <c r="D79" t="s">
        <v>535</v>
      </c>
    </row>
    <row r="80" spans="1:4" x14ac:dyDescent="0.2">
      <c r="A80" t="s">
        <v>737</v>
      </c>
      <c r="B80" t="s">
        <v>703</v>
      </c>
      <c r="C80" t="s">
        <v>433</v>
      </c>
      <c r="D80" t="s">
        <v>409</v>
      </c>
    </row>
    <row r="81" spans="1:4" x14ac:dyDescent="0.2">
      <c r="A81" t="s">
        <v>137</v>
      </c>
      <c r="B81" t="s">
        <v>138</v>
      </c>
      <c r="C81" t="s">
        <v>435</v>
      </c>
      <c r="D81" t="s">
        <v>430</v>
      </c>
    </row>
    <row r="82" spans="1:4" x14ac:dyDescent="0.2">
      <c r="A82" t="s">
        <v>738</v>
      </c>
      <c r="B82" t="s">
        <v>704</v>
      </c>
      <c r="C82" t="s">
        <v>436</v>
      </c>
      <c r="D82" t="s">
        <v>409</v>
      </c>
    </row>
    <row r="83" spans="1:4" x14ac:dyDescent="0.2">
      <c r="A83" t="s">
        <v>139</v>
      </c>
      <c r="B83" t="s">
        <v>140</v>
      </c>
      <c r="C83" t="s">
        <v>435</v>
      </c>
      <c r="D83" t="s">
        <v>429</v>
      </c>
    </row>
    <row r="84" spans="1:4" x14ac:dyDescent="0.2">
      <c r="A84" t="s">
        <v>739</v>
      </c>
      <c r="B84" t="s">
        <v>705</v>
      </c>
      <c r="C84" t="s">
        <v>436</v>
      </c>
      <c r="D84" t="s">
        <v>409</v>
      </c>
    </row>
    <row r="85" spans="1:4" x14ac:dyDescent="0.2">
      <c r="A85" t="s">
        <v>141</v>
      </c>
      <c r="B85" t="s">
        <v>142</v>
      </c>
      <c r="C85" t="s">
        <v>435</v>
      </c>
      <c r="D85" t="s">
        <v>429</v>
      </c>
    </row>
    <row r="86" spans="1:4" x14ac:dyDescent="0.2">
      <c r="A86" t="s">
        <v>143</v>
      </c>
      <c r="B86" t="s">
        <v>144</v>
      </c>
      <c r="C86" t="s">
        <v>433</v>
      </c>
      <c r="D86" t="s">
        <v>430</v>
      </c>
    </row>
    <row r="87" spans="1:4" x14ac:dyDescent="0.2">
      <c r="A87" t="s">
        <v>145</v>
      </c>
      <c r="B87" t="s">
        <v>146</v>
      </c>
      <c r="C87" t="s">
        <v>435</v>
      </c>
      <c r="D87" t="s">
        <v>429</v>
      </c>
    </row>
    <row r="88" spans="1:4" x14ac:dyDescent="0.2">
      <c r="A88" t="s">
        <v>147</v>
      </c>
      <c r="B88" t="s">
        <v>148</v>
      </c>
      <c r="C88" t="s">
        <v>433</v>
      </c>
      <c r="D88" t="s">
        <v>409</v>
      </c>
    </row>
    <row r="89" spans="1:4" x14ac:dyDescent="0.2">
      <c r="A89" t="s">
        <v>149</v>
      </c>
      <c r="B89" t="s">
        <v>150</v>
      </c>
      <c r="C89" t="s">
        <v>436</v>
      </c>
      <c r="D89" t="s">
        <v>430</v>
      </c>
    </row>
    <row r="90" spans="1:4" x14ac:dyDescent="0.2">
      <c r="A90" t="s">
        <v>740</v>
      </c>
      <c r="B90" t="s">
        <v>706</v>
      </c>
      <c r="C90" t="s">
        <v>433</v>
      </c>
      <c r="D90" t="s">
        <v>409</v>
      </c>
    </row>
    <row r="91" spans="1:4" x14ac:dyDescent="0.2">
      <c r="A91" t="s">
        <v>151</v>
      </c>
      <c r="B91" t="s">
        <v>152</v>
      </c>
      <c r="C91" t="s">
        <v>431</v>
      </c>
      <c r="D91" t="s">
        <v>430</v>
      </c>
    </row>
    <row r="92" spans="1:4" x14ac:dyDescent="0.2">
      <c r="A92" t="s">
        <v>153</v>
      </c>
      <c r="B92" t="s">
        <v>154</v>
      </c>
      <c r="C92" t="s">
        <v>433</v>
      </c>
      <c r="D92" t="s">
        <v>409</v>
      </c>
    </row>
    <row r="93" spans="1:4" x14ac:dyDescent="0.2">
      <c r="A93" t="s">
        <v>741</v>
      </c>
      <c r="B93" t="s">
        <v>155</v>
      </c>
      <c r="C93" t="s">
        <v>434</v>
      </c>
      <c r="D93" t="s">
        <v>430</v>
      </c>
    </row>
    <row r="94" spans="1:4" x14ac:dyDescent="0.2">
      <c r="A94" t="s">
        <v>156</v>
      </c>
      <c r="B94" t="s">
        <v>157</v>
      </c>
      <c r="C94" t="s">
        <v>434</v>
      </c>
      <c r="D94" t="s">
        <v>430</v>
      </c>
    </row>
    <row r="95" spans="1:4" x14ac:dyDescent="0.2">
      <c r="A95" t="s">
        <v>158</v>
      </c>
      <c r="B95" t="s">
        <v>159</v>
      </c>
      <c r="C95" t="s">
        <v>433</v>
      </c>
      <c r="D95" t="s">
        <v>409</v>
      </c>
    </row>
    <row r="96" spans="1:4" x14ac:dyDescent="0.2">
      <c r="A96" t="s">
        <v>160</v>
      </c>
      <c r="B96" t="s">
        <v>161</v>
      </c>
      <c r="C96" t="s">
        <v>434</v>
      </c>
      <c r="D96" t="s">
        <v>409</v>
      </c>
    </row>
    <row r="97" spans="1:4" x14ac:dyDescent="0.2">
      <c r="A97" t="s">
        <v>162</v>
      </c>
      <c r="B97" t="s">
        <v>163</v>
      </c>
      <c r="C97" t="s">
        <v>433</v>
      </c>
      <c r="D97" t="s">
        <v>409</v>
      </c>
    </row>
    <row r="98" spans="1:4" x14ac:dyDescent="0.2">
      <c r="A98" t="s">
        <v>164</v>
      </c>
      <c r="B98" t="s">
        <v>165</v>
      </c>
      <c r="C98" t="s">
        <v>435</v>
      </c>
      <c r="D98" t="s">
        <v>430</v>
      </c>
    </row>
    <row r="99" spans="1:4" x14ac:dyDescent="0.2">
      <c r="A99" t="s">
        <v>166</v>
      </c>
      <c r="B99" t="s">
        <v>167</v>
      </c>
      <c r="C99" t="s">
        <v>434</v>
      </c>
      <c r="D99" t="s">
        <v>430</v>
      </c>
    </row>
    <row r="100" spans="1:4" x14ac:dyDescent="0.2">
      <c r="A100" t="s">
        <v>168</v>
      </c>
      <c r="B100" t="s">
        <v>169</v>
      </c>
      <c r="C100" t="s">
        <v>436</v>
      </c>
      <c r="D100" t="s">
        <v>409</v>
      </c>
    </row>
    <row r="101" spans="1:4" x14ac:dyDescent="0.2">
      <c r="A101" t="s">
        <v>170</v>
      </c>
      <c r="B101" t="s">
        <v>171</v>
      </c>
      <c r="C101" t="s">
        <v>433</v>
      </c>
      <c r="D101" t="s">
        <v>430</v>
      </c>
    </row>
    <row r="102" spans="1:4" x14ac:dyDescent="0.2">
      <c r="A102" t="s">
        <v>172</v>
      </c>
      <c r="B102" t="s">
        <v>173</v>
      </c>
      <c r="C102" t="s">
        <v>432</v>
      </c>
      <c r="D102" t="s">
        <v>535</v>
      </c>
    </row>
    <row r="103" spans="1:4" x14ac:dyDescent="0.2">
      <c r="A103" t="s">
        <v>742</v>
      </c>
      <c r="B103" t="s">
        <v>174</v>
      </c>
      <c r="C103" t="s">
        <v>433</v>
      </c>
      <c r="D103" t="s">
        <v>429</v>
      </c>
    </row>
    <row r="104" spans="1:4" x14ac:dyDescent="0.2">
      <c r="A104" t="s">
        <v>175</v>
      </c>
      <c r="B104" t="s">
        <v>176</v>
      </c>
      <c r="C104" t="s">
        <v>436</v>
      </c>
      <c r="D104" t="s">
        <v>429</v>
      </c>
    </row>
    <row r="105" spans="1:4" x14ac:dyDescent="0.2">
      <c r="A105" t="s">
        <v>177</v>
      </c>
      <c r="B105" t="s">
        <v>178</v>
      </c>
      <c r="C105" t="s">
        <v>436</v>
      </c>
      <c r="D105" t="s">
        <v>429</v>
      </c>
    </row>
    <row r="106" spans="1:4" x14ac:dyDescent="0.2">
      <c r="A106" t="s">
        <v>743</v>
      </c>
      <c r="B106" t="s">
        <v>179</v>
      </c>
      <c r="C106" t="s">
        <v>435</v>
      </c>
      <c r="D106" t="s">
        <v>430</v>
      </c>
    </row>
    <row r="107" spans="1:4" x14ac:dyDescent="0.2">
      <c r="A107" t="s">
        <v>744</v>
      </c>
      <c r="B107" t="s">
        <v>180</v>
      </c>
      <c r="C107" t="s">
        <v>436</v>
      </c>
      <c r="D107" t="s">
        <v>409</v>
      </c>
    </row>
    <row r="108" spans="1:4" x14ac:dyDescent="0.2">
      <c r="A108" t="s">
        <v>181</v>
      </c>
      <c r="B108" t="s">
        <v>182</v>
      </c>
      <c r="C108" t="s">
        <v>434</v>
      </c>
      <c r="D108" t="s">
        <v>409</v>
      </c>
    </row>
    <row r="109" spans="1:4" x14ac:dyDescent="0.2">
      <c r="A109" t="s">
        <v>183</v>
      </c>
      <c r="B109" t="s">
        <v>184</v>
      </c>
      <c r="C109" t="s">
        <v>436</v>
      </c>
      <c r="D109" t="s">
        <v>429</v>
      </c>
    </row>
    <row r="110" spans="1:4" x14ac:dyDescent="0.2">
      <c r="A110" t="s">
        <v>185</v>
      </c>
      <c r="B110" t="s">
        <v>186</v>
      </c>
      <c r="C110" t="s">
        <v>434</v>
      </c>
      <c r="D110" t="s">
        <v>430</v>
      </c>
    </row>
    <row r="111" spans="1:4" x14ac:dyDescent="0.2">
      <c r="A111" t="s">
        <v>187</v>
      </c>
      <c r="B111" t="s">
        <v>188</v>
      </c>
      <c r="C111" t="s">
        <v>432</v>
      </c>
      <c r="D111" t="s">
        <v>429</v>
      </c>
    </row>
    <row r="112" spans="1:4" x14ac:dyDescent="0.2">
      <c r="A112" t="s">
        <v>189</v>
      </c>
      <c r="B112" t="s">
        <v>190</v>
      </c>
      <c r="C112" t="s">
        <v>434</v>
      </c>
      <c r="D112" t="s">
        <v>430</v>
      </c>
    </row>
    <row r="113" spans="1:4" x14ac:dyDescent="0.2">
      <c r="A113" t="s">
        <v>531</v>
      </c>
      <c r="B113" t="s">
        <v>191</v>
      </c>
      <c r="C113" t="s">
        <v>435</v>
      </c>
      <c r="D113" t="s">
        <v>535</v>
      </c>
    </row>
    <row r="114" spans="1:4" x14ac:dyDescent="0.2">
      <c r="A114" t="s">
        <v>192</v>
      </c>
      <c r="B114" t="s">
        <v>193</v>
      </c>
      <c r="C114" t="s">
        <v>433</v>
      </c>
      <c r="D114" t="s">
        <v>409</v>
      </c>
    </row>
    <row r="115" spans="1:4" x14ac:dyDescent="0.2">
      <c r="A115" t="s">
        <v>194</v>
      </c>
      <c r="B115" t="s">
        <v>195</v>
      </c>
      <c r="C115" t="s">
        <v>431</v>
      </c>
      <c r="D115" t="s">
        <v>430</v>
      </c>
    </row>
    <row r="116" spans="1:4" x14ac:dyDescent="0.2">
      <c r="A116" t="s">
        <v>196</v>
      </c>
      <c r="B116" t="s">
        <v>197</v>
      </c>
      <c r="C116" t="s">
        <v>432</v>
      </c>
      <c r="D116" t="s">
        <v>429</v>
      </c>
    </row>
    <row r="117" spans="1:4" x14ac:dyDescent="0.2">
      <c r="A117" t="s">
        <v>198</v>
      </c>
      <c r="B117" t="s">
        <v>199</v>
      </c>
      <c r="C117" t="s">
        <v>433</v>
      </c>
      <c r="D117" t="s">
        <v>409</v>
      </c>
    </row>
    <row r="118" spans="1:4" x14ac:dyDescent="0.2">
      <c r="A118" t="s">
        <v>200</v>
      </c>
      <c r="B118" t="s">
        <v>201</v>
      </c>
      <c r="C118" t="s">
        <v>433</v>
      </c>
      <c r="D118" t="s">
        <v>409</v>
      </c>
    </row>
    <row r="119" spans="1:4" x14ac:dyDescent="0.2">
      <c r="A119" t="s">
        <v>202</v>
      </c>
      <c r="B119" t="s">
        <v>203</v>
      </c>
      <c r="C119" t="s">
        <v>433</v>
      </c>
      <c r="D119" t="s">
        <v>409</v>
      </c>
    </row>
    <row r="120" spans="1:4" x14ac:dyDescent="0.2">
      <c r="A120" t="s">
        <v>745</v>
      </c>
      <c r="B120" t="s">
        <v>707</v>
      </c>
      <c r="C120" t="s">
        <v>436</v>
      </c>
      <c r="D120" t="s">
        <v>409</v>
      </c>
    </row>
    <row r="121" spans="1:4" x14ac:dyDescent="0.2">
      <c r="A121" t="s">
        <v>746</v>
      </c>
      <c r="B121" t="s">
        <v>708</v>
      </c>
      <c r="C121" t="s">
        <v>435</v>
      </c>
      <c r="D121" t="s">
        <v>409</v>
      </c>
    </row>
    <row r="122" spans="1:4" x14ac:dyDescent="0.2">
      <c r="A122" t="s">
        <v>204</v>
      </c>
      <c r="B122" t="s">
        <v>205</v>
      </c>
      <c r="C122" t="s">
        <v>434</v>
      </c>
      <c r="D122" t="s">
        <v>430</v>
      </c>
    </row>
    <row r="123" spans="1:4" x14ac:dyDescent="0.2">
      <c r="A123" t="s">
        <v>747</v>
      </c>
      <c r="B123" t="s">
        <v>709</v>
      </c>
      <c r="C123" t="s">
        <v>433</v>
      </c>
      <c r="D123" t="s">
        <v>409</v>
      </c>
    </row>
    <row r="124" spans="1:4" x14ac:dyDescent="0.2">
      <c r="A124" t="s">
        <v>532</v>
      </c>
      <c r="B124" t="s">
        <v>206</v>
      </c>
      <c r="C124" t="s">
        <v>433</v>
      </c>
      <c r="D124" t="s">
        <v>430</v>
      </c>
    </row>
    <row r="125" spans="1:4" x14ac:dyDescent="0.2">
      <c r="A125" t="s">
        <v>207</v>
      </c>
      <c r="B125" t="s">
        <v>208</v>
      </c>
      <c r="C125" t="s">
        <v>432</v>
      </c>
      <c r="D125" t="s">
        <v>429</v>
      </c>
    </row>
    <row r="126" spans="1:4" x14ac:dyDescent="0.2">
      <c r="A126" t="s">
        <v>209</v>
      </c>
      <c r="B126" t="s">
        <v>210</v>
      </c>
      <c r="C126" t="s">
        <v>431</v>
      </c>
      <c r="D126" t="s">
        <v>429</v>
      </c>
    </row>
    <row r="127" spans="1:4" x14ac:dyDescent="0.2">
      <c r="A127" t="s">
        <v>211</v>
      </c>
      <c r="B127" t="s">
        <v>212</v>
      </c>
      <c r="C127" t="s">
        <v>435</v>
      </c>
      <c r="D127" t="s">
        <v>430</v>
      </c>
    </row>
    <row r="128" spans="1:4" x14ac:dyDescent="0.2">
      <c r="A128" t="s">
        <v>213</v>
      </c>
      <c r="B128" t="s">
        <v>214</v>
      </c>
      <c r="C128" t="s">
        <v>436</v>
      </c>
      <c r="D128" t="s">
        <v>429</v>
      </c>
    </row>
    <row r="129" spans="1:4" x14ac:dyDescent="0.2">
      <c r="A129" t="s">
        <v>215</v>
      </c>
      <c r="B129" t="s">
        <v>216</v>
      </c>
      <c r="C129" t="s">
        <v>433</v>
      </c>
      <c r="D129" t="s">
        <v>430</v>
      </c>
    </row>
    <row r="130" spans="1:4" x14ac:dyDescent="0.2">
      <c r="A130" t="s">
        <v>217</v>
      </c>
      <c r="B130" t="s">
        <v>218</v>
      </c>
      <c r="C130" t="s">
        <v>432</v>
      </c>
      <c r="D130" t="s">
        <v>429</v>
      </c>
    </row>
    <row r="131" spans="1:4" x14ac:dyDescent="0.2">
      <c r="A131" t="s">
        <v>219</v>
      </c>
      <c r="B131" t="s">
        <v>220</v>
      </c>
      <c r="C131" t="s">
        <v>434</v>
      </c>
      <c r="D131" t="s">
        <v>409</v>
      </c>
    </row>
    <row r="132" spans="1:4" x14ac:dyDescent="0.2">
      <c r="A132" t="s">
        <v>221</v>
      </c>
      <c r="B132" t="s">
        <v>222</v>
      </c>
      <c r="C132" t="s">
        <v>436</v>
      </c>
      <c r="D132" t="s">
        <v>429</v>
      </c>
    </row>
    <row r="133" spans="1:4" x14ac:dyDescent="0.2">
      <c r="A133" t="s">
        <v>223</v>
      </c>
      <c r="B133" t="s">
        <v>224</v>
      </c>
      <c r="C133" t="s">
        <v>433</v>
      </c>
      <c r="D133" t="s">
        <v>430</v>
      </c>
    </row>
    <row r="134" spans="1:4" x14ac:dyDescent="0.2">
      <c r="A134" t="s">
        <v>225</v>
      </c>
      <c r="B134" t="s">
        <v>226</v>
      </c>
      <c r="C134" t="s">
        <v>436</v>
      </c>
      <c r="D134" t="s">
        <v>430</v>
      </c>
    </row>
    <row r="135" spans="1:4" x14ac:dyDescent="0.2">
      <c r="A135" t="s">
        <v>748</v>
      </c>
      <c r="B135" t="s">
        <v>710</v>
      </c>
      <c r="C135" t="s">
        <v>436</v>
      </c>
      <c r="D135" t="s">
        <v>409</v>
      </c>
    </row>
    <row r="136" spans="1:4" x14ac:dyDescent="0.2">
      <c r="A136" t="s">
        <v>227</v>
      </c>
      <c r="B136" t="s">
        <v>228</v>
      </c>
      <c r="C136" t="s">
        <v>432</v>
      </c>
      <c r="D136" t="s">
        <v>429</v>
      </c>
    </row>
    <row r="137" spans="1:4" x14ac:dyDescent="0.2">
      <c r="A137" t="s">
        <v>229</v>
      </c>
      <c r="B137" t="s">
        <v>230</v>
      </c>
      <c r="C137" t="s">
        <v>432</v>
      </c>
      <c r="D137" t="s">
        <v>429</v>
      </c>
    </row>
    <row r="138" spans="1:4" x14ac:dyDescent="0.2">
      <c r="A138" t="s">
        <v>231</v>
      </c>
      <c r="B138" t="s">
        <v>232</v>
      </c>
      <c r="C138" t="s">
        <v>432</v>
      </c>
      <c r="D138" t="s">
        <v>430</v>
      </c>
    </row>
    <row r="139" spans="1:4" x14ac:dyDescent="0.2">
      <c r="A139" t="s">
        <v>233</v>
      </c>
      <c r="B139" t="s">
        <v>234</v>
      </c>
      <c r="C139" t="s">
        <v>432</v>
      </c>
      <c r="D139" t="s">
        <v>429</v>
      </c>
    </row>
    <row r="140" spans="1:4" x14ac:dyDescent="0.2">
      <c r="A140" t="s">
        <v>235</v>
      </c>
      <c r="B140" t="s">
        <v>236</v>
      </c>
      <c r="C140" t="s">
        <v>436</v>
      </c>
      <c r="D140" t="s">
        <v>430</v>
      </c>
    </row>
    <row r="141" spans="1:4" x14ac:dyDescent="0.2">
      <c r="A141" t="s">
        <v>237</v>
      </c>
      <c r="B141" t="s">
        <v>238</v>
      </c>
      <c r="C141" t="s">
        <v>432</v>
      </c>
      <c r="D141" t="s">
        <v>430</v>
      </c>
    </row>
    <row r="142" spans="1:4" x14ac:dyDescent="0.2">
      <c r="A142" t="s">
        <v>749</v>
      </c>
      <c r="B142" t="s">
        <v>711</v>
      </c>
      <c r="C142" t="s">
        <v>436</v>
      </c>
      <c r="D142" t="s">
        <v>409</v>
      </c>
    </row>
    <row r="143" spans="1:4" x14ac:dyDescent="0.2">
      <c r="A143" t="s">
        <v>239</v>
      </c>
      <c r="B143" t="s">
        <v>240</v>
      </c>
      <c r="C143" t="s">
        <v>432</v>
      </c>
      <c r="D143" t="s">
        <v>429</v>
      </c>
    </row>
    <row r="144" spans="1:4" x14ac:dyDescent="0.2">
      <c r="A144" t="s">
        <v>241</v>
      </c>
      <c r="B144" t="s">
        <v>242</v>
      </c>
      <c r="C144" t="s">
        <v>432</v>
      </c>
      <c r="D144" t="s">
        <v>535</v>
      </c>
    </row>
    <row r="145" spans="1:4" x14ac:dyDescent="0.2">
      <c r="A145" t="s">
        <v>243</v>
      </c>
      <c r="B145" t="s">
        <v>244</v>
      </c>
      <c r="C145" t="s">
        <v>435</v>
      </c>
      <c r="D145" t="s">
        <v>429</v>
      </c>
    </row>
    <row r="146" spans="1:4" x14ac:dyDescent="0.2">
      <c r="A146" t="s">
        <v>245</v>
      </c>
      <c r="B146" t="s">
        <v>246</v>
      </c>
      <c r="C146" t="s">
        <v>433</v>
      </c>
      <c r="D146" t="s">
        <v>409</v>
      </c>
    </row>
    <row r="147" spans="1:4" x14ac:dyDescent="0.2">
      <c r="A147" t="s">
        <v>247</v>
      </c>
      <c r="B147" t="s">
        <v>248</v>
      </c>
      <c r="C147" t="s">
        <v>433</v>
      </c>
      <c r="D147" t="s">
        <v>409</v>
      </c>
    </row>
    <row r="148" spans="1:4" x14ac:dyDescent="0.2">
      <c r="A148" t="s">
        <v>249</v>
      </c>
      <c r="B148" t="s">
        <v>250</v>
      </c>
      <c r="C148" t="s">
        <v>431</v>
      </c>
      <c r="D148" t="s">
        <v>429</v>
      </c>
    </row>
    <row r="149" spans="1:4" x14ac:dyDescent="0.2">
      <c r="A149" t="s">
        <v>251</v>
      </c>
      <c r="B149" t="s">
        <v>252</v>
      </c>
      <c r="C149" t="s">
        <v>436</v>
      </c>
      <c r="D149" t="s">
        <v>430</v>
      </c>
    </row>
    <row r="150" spans="1:4" x14ac:dyDescent="0.2">
      <c r="A150" t="s">
        <v>253</v>
      </c>
      <c r="B150" t="s">
        <v>254</v>
      </c>
      <c r="C150" t="s">
        <v>436</v>
      </c>
      <c r="D150" t="s">
        <v>409</v>
      </c>
    </row>
    <row r="151" spans="1:4" x14ac:dyDescent="0.2">
      <c r="A151" t="s">
        <v>255</v>
      </c>
      <c r="B151" t="s">
        <v>256</v>
      </c>
      <c r="C151" t="s">
        <v>434</v>
      </c>
      <c r="D151" t="s">
        <v>409</v>
      </c>
    </row>
    <row r="152" spans="1:4" x14ac:dyDescent="0.2">
      <c r="A152" t="s">
        <v>257</v>
      </c>
      <c r="B152" t="s">
        <v>258</v>
      </c>
      <c r="C152" t="s">
        <v>431</v>
      </c>
      <c r="D152" t="s">
        <v>535</v>
      </c>
    </row>
    <row r="153" spans="1:4" x14ac:dyDescent="0.2">
      <c r="A153" t="s">
        <v>259</v>
      </c>
      <c r="B153" t="s">
        <v>260</v>
      </c>
      <c r="C153" t="s">
        <v>435</v>
      </c>
      <c r="D153" t="s">
        <v>430</v>
      </c>
    </row>
    <row r="154" spans="1:4" x14ac:dyDescent="0.2">
      <c r="A154" t="s">
        <v>261</v>
      </c>
      <c r="B154" t="s">
        <v>262</v>
      </c>
      <c r="C154" t="s">
        <v>435</v>
      </c>
      <c r="D154" t="s">
        <v>430</v>
      </c>
    </row>
    <row r="155" spans="1:4" x14ac:dyDescent="0.2">
      <c r="A155" t="s">
        <v>263</v>
      </c>
      <c r="B155" t="s">
        <v>264</v>
      </c>
      <c r="C155" t="s">
        <v>436</v>
      </c>
      <c r="D155" t="s">
        <v>430</v>
      </c>
    </row>
    <row r="156" spans="1:4" x14ac:dyDescent="0.2">
      <c r="A156" t="s">
        <v>265</v>
      </c>
      <c r="B156" t="s">
        <v>266</v>
      </c>
      <c r="C156" t="s">
        <v>436</v>
      </c>
      <c r="D156" t="s">
        <v>430</v>
      </c>
    </row>
    <row r="157" spans="1:4" x14ac:dyDescent="0.2">
      <c r="A157" t="s">
        <v>267</v>
      </c>
      <c r="B157" t="s">
        <v>268</v>
      </c>
      <c r="C157" t="s">
        <v>436</v>
      </c>
      <c r="D157" t="s">
        <v>535</v>
      </c>
    </row>
    <row r="158" spans="1:4" x14ac:dyDescent="0.2">
      <c r="A158" t="s">
        <v>269</v>
      </c>
      <c r="B158" t="s">
        <v>270</v>
      </c>
      <c r="C158" t="s">
        <v>433</v>
      </c>
      <c r="D158" t="s">
        <v>430</v>
      </c>
    </row>
    <row r="159" spans="1:4" x14ac:dyDescent="0.2">
      <c r="A159" t="s">
        <v>750</v>
      </c>
      <c r="B159" t="s">
        <v>712</v>
      </c>
      <c r="C159" t="s">
        <v>435</v>
      </c>
      <c r="D159" t="s">
        <v>409</v>
      </c>
    </row>
    <row r="160" spans="1:4" x14ac:dyDescent="0.2">
      <c r="A160" t="s">
        <v>751</v>
      </c>
      <c r="B160" t="s">
        <v>271</v>
      </c>
      <c r="C160" t="s">
        <v>436</v>
      </c>
      <c r="D160" t="s">
        <v>409</v>
      </c>
    </row>
    <row r="161" spans="1:4" x14ac:dyDescent="0.2">
      <c r="A161" t="s">
        <v>272</v>
      </c>
      <c r="B161" t="s">
        <v>273</v>
      </c>
      <c r="C161" t="s">
        <v>433</v>
      </c>
      <c r="D161" t="s">
        <v>409</v>
      </c>
    </row>
    <row r="162" spans="1:4" x14ac:dyDescent="0.2">
      <c r="A162" t="s">
        <v>274</v>
      </c>
      <c r="B162" t="s">
        <v>275</v>
      </c>
      <c r="C162" t="s">
        <v>435</v>
      </c>
      <c r="D162" t="s">
        <v>430</v>
      </c>
    </row>
    <row r="163" spans="1:4" x14ac:dyDescent="0.2">
      <c r="A163" t="s">
        <v>752</v>
      </c>
      <c r="B163" t="s">
        <v>713</v>
      </c>
      <c r="C163" t="s">
        <v>434</v>
      </c>
      <c r="D163" t="s">
        <v>409</v>
      </c>
    </row>
    <row r="164" spans="1:4" x14ac:dyDescent="0.2">
      <c r="A164" t="s">
        <v>753</v>
      </c>
      <c r="B164" t="s">
        <v>714</v>
      </c>
      <c r="C164" t="s">
        <v>436</v>
      </c>
      <c r="D164" t="s">
        <v>409</v>
      </c>
    </row>
    <row r="165" spans="1:4" x14ac:dyDescent="0.2">
      <c r="A165" t="s">
        <v>276</v>
      </c>
      <c r="B165" t="s">
        <v>277</v>
      </c>
      <c r="C165" t="s">
        <v>434</v>
      </c>
      <c r="D165" t="s">
        <v>409</v>
      </c>
    </row>
    <row r="166" spans="1:4" x14ac:dyDescent="0.2">
      <c r="A166" t="s">
        <v>278</v>
      </c>
      <c r="B166" t="s">
        <v>279</v>
      </c>
      <c r="C166" t="s">
        <v>433</v>
      </c>
      <c r="D166" t="s">
        <v>430</v>
      </c>
    </row>
    <row r="167" spans="1:4" x14ac:dyDescent="0.2">
      <c r="A167" t="s">
        <v>280</v>
      </c>
      <c r="B167" t="s">
        <v>281</v>
      </c>
      <c r="C167" t="s">
        <v>433</v>
      </c>
      <c r="D167" t="s">
        <v>430</v>
      </c>
    </row>
    <row r="168" spans="1:4" x14ac:dyDescent="0.2">
      <c r="A168" t="s">
        <v>282</v>
      </c>
      <c r="B168" t="s">
        <v>283</v>
      </c>
      <c r="C168" t="s">
        <v>432</v>
      </c>
      <c r="D168" t="s">
        <v>429</v>
      </c>
    </row>
    <row r="169" spans="1:4" x14ac:dyDescent="0.2">
      <c r="A169" t="s">
        <v>284</v>
      </c>
      <c r="B169" t="s">
        <v>285</v>
      </c>
      <c r="C169" t="s">
        <v>434</v>
      </c>
      <c r="D169" t="s">
        <v>409</v>
      </c>
    </row>
    <row r="170" spans="1:4" x14ac:dyDescent="0.2">
      <c r="A170" t="s">
        <v>286</v>
      </c>
      <c r="B170" t="s">
        <v>287</v>
      </c>
      <c r="C170" t="s">
        <v>432</v>
      </c>
      <c r="D170" t="s">
        <v>429</v>
      </c>
    </row>
    <row r="171" spans="1:4" x14ac:dyDescent="0.2">
      <c r="A171" t="s">
        <v>288</v>
      </c>
      <c r="B171" t="s">
        <v>289</v>
      </c>
      <c r="C171" t="s">
        <v>432</v>
      </c>
      <c r="D171" t="s">
        <v>429</v>
      </c>
    </row>
    <row r="172" spans="1:4" x14ac:dyDescent="0.2">
      <c r="A172" t="s">
        <v>290</v>
      </c>
      <c r="B172" t="s">
        <v>291</v>
      </c>
      <c r="C172" t="s">
        <v>436</v>
      </c>
      <c r="D172" t="s">
        <v>409</v>
      </c>
    </row>
    <row r="173" spans="1:4" x14ac:dyDescent="0.2">
      <c r="A173" t="s">
        <v>292</v>
      </c>
      <c r="B173" t="s">
        <v>293</v>
      </c>
      <c r="C173" t="s">
        <v>436</v>
      </c>
      <c r="D173" t="s">
        <v>429</v>
      </c>
    </row>
    <row r="174" spans="1:4" x14ac:dyDescent="0.2">
      <c r="A174" t="s">
        <v>294</v>
      </c>
      <c r="B174" t="s">
        <v>295</v>
      </c>
      <c r="C174" t="s">
        <v>432</v>
      </c>
      <c r="D174" t="s">
        <v>429</v>
      </c>
    </row>
    <row r="175" spans="1:4" x14ac:dyDescent="0.2">
      <c r="A175" t="s">
        <v>296</v>
      </c>
      <c r="B175" t="s">
        <v>297</v>
      </c>
      <c r="C175" t="s">
        <v>435</v>
      </c>
      <c r="D175" t="s">
        <v>430</v>
      </c>
    </row>
    <row r="176" spans="1:4" x14ac:dyDescent="0.2">
      <c r="A176" t="s">
        <v>754</v>
      </c>
      <c r="B176" t="s">
        <v>715</v>
      </c>
      <c r="C176" t="s">
        <v>433</v>
      </c>
      <c r="D176" t="s">
        <v>409</v>
      </c>
    </row>
    <row r="177" spans="1:4" x14ac:dyDescent="0.2">
      <c r="A177" t="s">
        <v>298</v>
      </c>
      <c r="B177" t="s">
        <v>299</v>
      </c>
      <c r="C177" t="s">
        <v>432</v>
      </c>
      <c r="D177" t="s">
        <v>429</v>
      </c>
    </row>
    <row r="178" spans="1:4" x14ac:dyDescent="0.2">
      <c r="A178" t="s">
        <v>300</v>
      </c>
      <c r="B178" t="s">
        <v>301</v>
      </c>
      <c r="C178" t="s">
        <v>433</v>
      </c>
      <c r="D178" t="s">
        <v>430</v>
      </c>
    </row>
    <row r="179" spans="1:4" x14ac:dyDescent="0.2">
      <c r="A179" t="s">
        <v>302</v>
      </c>
      <c r="B179" t="s">
        <v>303</v>
      </c>
      <c r="C179" t="s">
        <v>432</v>
      </c>
      <c r="D179" t="s">
        <v>429</v>
      </c>
    </row>
    <row r="180" spans="1:4" x14ac:dyDescent="0.2">
      <c r="A180" t="s">
        <v>768</v>
      </c>
      <c r="B180" t="s">
        <v>304</v>
      </c>
      <c r="C180" t="s">
        <v>432</v>
      </c>
      <c r="D180" t="s">
        <v>429</v>
      </c>
    </row>
    <row r="181" spans="1:4" x14ac:dyDescent="0.2">
      <c r="A181" t="s">
        <v>305</v>
      </c>
      <c r="B181" t="s">
        <v>306</v>
      </c>
      <c r="C181" t="s">
        <v>435</v>
      </c>
      <c r="D181" t="s">
        <v>430</v>
      </c>
    </row>
    <row r="182" spans="1:4" x14ac:dyDescent="0.2">
      <c r="A182" t="s">
        <v>755</v>
      </c>
      <c r="B182" t="s">
        <v>307</v>
      </c>
      <c r="C182" t="s">
        <v>433</v>
      </c>
      <c r="D182" t="s">
        <v>409</v>
      </c>
    </row>
    <row r="183" spans="1:4" x14ac:dyDescent="0.2">
      <c r="A183" t="s">
        <v>308</v>
      </c>
      <c r="B183" t="s">
        <v>309</v>
      </c>
      <c r="C183" t="s">
        <v>433</v>
      </c>
      <c r="D183" t="s">
        <v>409</v>
      </c>
    </row>
    <row r="184" spans="1:4" x14ac:dyDescent="0.2">
      <c r="A184" t="s">
        <v>310</v>
      </c>
      <c r="B184" t="s">
        <v>311</v>
      </c>
      <c r="C184" t="s">
        <v>433</v>
      </c>
      <c r="D184" t="s">
        <v>409</v>
      </c>
    </row>
    <row r="185" spans="1:4" x14ac:dyDescent="0.2">
      <c r="A185" t="s">
        <v>312</v>
      </c>
      <c r="B185" t="s">
        <v>313</v>
      </c>
      <c r="C185" t="s">
        <v>432</v>
      </c>
      <c r="D185" t="s">
        <v>430</v>
      </c>
    </row>
    <row r="186" spans="1:4" x14ac:dyDescent="0.2">
      <c r="A186" t="s">
        <v>756</v>
      </c>
      <c r="B186" t="s">
        <v>716</v>
      </c>
      <c r="C186" t="s">
        <v>435</v>
      </c>
      <c r="D186" t="s">
        <v>409</v>
      </c>
    </row>
    <row r="187" spans="1:4" x14ac:dyDescent="0.2">
      <c r="A187" t="s">
        <v>314</v>
      </c>
      <c r="B187" t="s">
        <v>315</v>
      </c>
      <c r="C187" t="s">
        <v>432</v>
      </c>
      <c r="D187" t="s">
        <v>430</v>
      </c>
    </row>
    <row r="188" spans="1:4" x14ac:dyDescent="0.2">
      <c r="A188" t="s">
        <v>757</v>
      </c>
      <c r="B188" t="s">
        <v>316</v>
      </c>
      <c r="C188" t="s">
        <v>434</v>
      </c>
      <c r="D188" t="s">
        <v>429</v>
      </c>
    </row>
    <row r="189" spans="1:4" x14ac:dyDescent="0.2">
      <c r="A189" t="s">
        <v>758</v>
      </c>
      <c r="B189" t="s">
        <v>717</v>
      </c>
      <c r="C189" t="s">
        <v>435</v>
      </c>
      <c r="D189" t="s">
        <v>409</v>
      </c>
    </row>
    <row r="190" spans="1:4" x14ac:dyDescent="0.2">
      <c r="A190" t="s">
        <v>317</v>
      </c>
      <c r="B190" t="s">
        <v>318</v>
      </c>
      <c r="C190" t="s">
        <v>432</v>
      </c>
      <c r="D190" t="s">
        <v>429</v>
      </c>
    </row>
    <row r="191" spans="1:4" x14ac:dyDescent="0.2">
      <c r="A191" t="s">
        <v>319</v>
      </c>
      <c r="B191" t="s">
        <v>320</v>
      </c>
      <c r="C191" t="s">
        <v>432</v>
      </c>
      <c r="D191" t="s">
        <v>429</v>
      </c>
    </row>
    <row r="192" spans="1:4" x14ac:dyDescent="0.2">
      <c r="A192" t="s">
        <v>321</v>
      </c>
      <c r="B192" t="s">
        <v>322</v>
      </c>
      <c r="C192" t="s">
        <v>436</v>
      </c>
      <c r="D192" t="s">
        <v>430</v>
      </c>
    </row>
    <row r="193" spans="1:4" x14ac:dyDescent="0.2">
      <c r="A193" t="s">
        <v>323</v>
      </c>
      <c r="B193" t="s">
        <v>324</v>
      </c>
      <c r="C193" t="s">
        <v>433</v>
      </c>
      <c r="D193" t="s">
        <v>429</v>
      </c>
    </row>
    <row r="194" spans="1:4" x14ac:dyDescent="0.2">
      <c r="A194" t="s">
        <v>325</v>
      </c>
      <c r="B194" t="s">
        <v>326</v>
      </c>
      <c r="C194" t="s">
        <v>433</v>
      </c>
      <c r="D194" t="s">
        <v>430</v>
      </c>
    </row>
    <row r="195" spans="1:4" x14ac:dyDescent="0.2">
      <c r="A195" t="s">
        <v>327</v>
      </c>
      <c r="B195" t="s">
        <v>328</v>
      </c>
      <c r="C195" t="s">
        <v>436</v>
      </c>
      <c r="D195" t="s">
        <v>535</v>
      </c>
    </row>
    <row r="196" spans="1:4" x14ac:dyDescent="0.2">
      <c r="A196" t="s">
        <v>329</v>
      </c>
      <c r="B196" t="s">
        <v>330</v>
      </c>
      <c r="C196" t="s">
        <v>436</v>
      </c>
      <c r="D196" t="s">
        <v>429</v>
      </c>
    </row>
    <row r="197" spans="1:4" x14ac:dyDescent="0.2">
      <c r="A197" t="s">
        <v>331</v>
      </c>
      <c r="B197" t="s">
        <v>332</v>
      </c>
      <c r="C197" t="s">
        <v>435</v>
      </c>
      <c r="D197" t="s">
        <v>430</v>
      </c>
    </row>
    <row r="198" spans="1:4" x14ac:dyDescent="0.2">
      <c r="A198" t="s">
        <v>333</v>
      </c>
      <c r="B198" t="s">
        <v>334</v>
      </c>
      <c r="C198" t="s">
        <v>434</v>
      </c>
      <c r="D198" t="s">
        <v>430</v>
      </c>
    </row>
    <row r="199" spans="1:4" x14ac:dyDescent="0.2">
      <c r="A199" t="s">
        <v>769</v>
      </c>
      <c r="B199" t="s">
        <v>335</v>
      </c>
      <c r="C199" t="s">
        <v>433</v>
      </c>
      <c r="D199" t="s">
        <v>430</v>
      </c>
    </row>
    <row r="200" spans="1:4" x14ac:dyDescent="0.2">
      <c r="A200" t="s">
        <v>336</v>
      </c>
      <c r="B200" t="s">
        <v>337</v>
      </c>
      <c r="C200" t="s">
        <v>436</v>
      </c>
      <c r="D200" t="s">
        <v>429</v>
      </c>
    </row>
    <row r="201" spans="1:4" x14ac:dyDescent="0.2">
      <c r="A201" t="s">
        <v>759</v>
      </c>
      <c r="B201" t="s">
        <v>718</v>
      </c>
      <c r="C201" t="s">
        <v>436</v>
      </c>
      <c r="D201" t="s">
        <v>409</v>
      </c>
    </row>
    <row r="202" spans="1:4" x14ac:dyDescent="0.2">
      <c r="A202" t="s">
        <v>338</v>
      </c>
      <c r="B202" t="s">
        <v>339</v>
      </c>
      <c r="C202" t="s">
        <v>432</v>
      </c>
      <c r="D202" t="s">
        <v>429</v>
      </c>
    </row>
    <row r="203" spans="1:4" x14ac:dyDescent="0.2">
      <c r="A203" t="s">
        <v>340</v>
      </c>
      <c r="B203" t="s">
        <v>341</v>
      </c>
      <c r="C203" t="s">
        <v>432</v>
      </c>
      <c r="D203" t="s">
        <v>429</v>
      </c>
    </row>
    <row r="204" spans="1:4" x14ac:dyDescent="0.2">
      <c r="A204" t="s">
        <v>342</v>
      </c>
      <c r="B204" t="s">
        <v>343</v>
      </c>
      <c r="C204" t="s">
        <v>433</v>
      </c>
      <c r="D204" t="s">
        <v>430</v>
      </c>
    </row>
    <row r="205" spans="1:4" x14ac:dyDescent="0.2">
      <c r="A205" t="s">
        <v>344</v>
      </c>
      <c r="B205" t="s">
        <v>345</v>
      </c>
      <c r="C205" t="s">
        <v>435</v>
      </c>
      <c r="D205" t="s">
        <v>430</v>
      </c>
    </row>
    <row r="206" spans="1:4" x14ac:dyDescent="0.2">
      <c r="A206" t="s">
        <v>533</v>
      </c>
      <c r="B206" t="s">
        <v>346</v>
      </c>
      <c r="C206" t="s">
        <v>437</v>
      </c>
      <c r="D206" t="s">
        <v>409</v>
      </c>
    </row>
    <row r="207" spans="1:4" x14ac:dyDescent="0.2">
      <c r="A207" t="s">
        <v>347</v>
      </c>
      <c r="B207" t="s">
        <v>348</v>
      </c>
      <c r="C207" t="s">
        <v>433</v>
      </c>
      <c r="D207" t="s">
        <v>535</v>
      </c>
    </row>
    <row r="208" spans="1:4" x14ac:dyDescent="0.2">
      <c r="A208" t="s">
        <v>760</v>
      </c>
      <c r="B208" t="s">
        <v>349</v>
      </c>
      <c r="C208" t="s">
        <v>435</v>
      </c>
      <c r="D208" t="s">
        <v>535</v>
      </c>
    </row>
    <row r="209" spans="1:4" x14ac:dyDescent="0.2">
      <c r="A209" t="s">
        <v>761</v>
      </c>
      <c r="B209" t="s">
        <v>350</v>
      </c>
      <c r="C209" t="s">
        <v>435</v>
      </c>
      <c r="D209" t="s">
        <v>430</v>
      </c>
    </row>
    <row r="210" spans="1:4" x14ac:dyDescent="0.2">
      <c r="A210" t="s">
        <v>762</v>
      </c>
      <c r="B210" t="s">
        <v>719</v>
      </c>
      <c r="C210" t="s">
        <v>435</v>
      </c>
      <c r="D210" t="s">
        <v>409</v>
      </c>
    </row>
    <row r="211" spans="1:4" x14ac:dyDescent="0.2">
      <c r="A211" t="s">
        <v>763</v>
      </c>
      <c r="B211" t="s">
        <v>720</v>
      </c>
      <c r="C211" t="s">
        <v>435</v>
      </c>
      <c r="D211" t="s">
        <v>409</v>
      </c>
    </row>
    <row r="212" spans="1:4" x14ac:dyDescent="0.2">
      <c r="A212" t="s">
        <v>534</v>
      </c>
      <c r="B212" t="s">
        <v>351</v>
      </c>
      <c r="C212" t="s">
        <v>436</v>
      </c>
      <c r="D212" t="s">
        <v>430</v>
      </c>
    </row>
    <row r="213" spans="1:4" x14ac:dyDescent="0.2">
      <c r="A213" t="s">
        <v>352</v>
      </c>
      <c r="B213" t="s">
        <v>353</v>
      </c>
      <c r="C213" t="s">
        <v>436</v>
      </c>
      <c r="D213" t="s">
        <v>429</v>
      </c>
    </row>
    <row r="214" spans="1:4" x14ac:dyDescent="0.2">
      <c r="A214" t="s">
        <v>354</v>
      </c>
      <c r="B214" t="s">
        <v>355</v>
      </c>
      <c r="C214" t="s">
        <v>436</v>
      </c>
      <c r="D214" t="s">
        <v>429</v>
      </c>
    </row>
    <row r="215" spans="1:4" x14ac:dyDescent="0.2">
      <c r="A215" t="s">
        <v>764</v>
      </c>
      <c r="B215" t="s">
        <v>721</v>
      </c>
      <c r="C215" t="s">
        <v>433</v>
      </c>
      <c r="D215" t="s">
        <v>429</v>
      </c>
    </row>
    <row r="216" spans="1:4" x14ac:dyDescent="0.2">
      <c r="A216" t="s">
        <v>765</v>
      </c>
      <c r="B216" t="s">
        <v>356</v>
      </c>
      <c r="C216" t="s">
        <v>434</v>
      </c>
      <c r="D216" t="s">
        <v>429</v>
      </c>
    </row>
    <row r="217" spans="1:4" x14ac:dyDescent="0.2">
      <c r="A217" t="s">
        <v>357</v>
      </c>
      <c r="B217" t="s">
        <v>358</v>
      </c>
      <c r="C217" t="s">
        <v>432</v>
      </c>
      <c r="D217" t="s">
        <v>430</v>
      </c>
    </row>
    <row r="218" spans="1:4" x14ac:dyDescent="0.2">
      <c r="A218" t="s">
        <v>359</v>
      </c>
      <c r="B218" t="s">
        <v>360</v>
      </c>
      <c r="C218" t="s">
        <v>432</v>
      </c>
      <c r="D218" t="s">
        <v>429</v>
      </c>
    </row>
    <row r="219" spans="1:4" x14ac:dyDescent="0.2">
      <c r="A219" t="s">
        <v>361</v>
      </c>
      <c r="B219" t="s">
        <v>362</v>
      </c>
      <c r="C219" t="s">
        <v>432</v>
      </c>
      <c r="D219" t="s">
        <v>535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A3D5BD9-BB21-044F-91B6-B456B0C9901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14</vt:i4>
      </vt:variant>
      <vt:variant>
        <vt:lpstr>Named Ranges</vt:lpstr>
      </vt:variant>
      <vt:variant>
        <vt:i4>8</vt:i4>
      </vt:variant>
    </vt:vector>
  </HeadingPairs>
  <TitlesOfParts>
    <vt:vector size="22" baseType="lpstr">
      <vt:lpstr>Landing</vt:lpstr>
      <vt:lpstr>Dashboard</vt:lpstr>
      <vt:lpstr>Data Dictionary</vt:lpstr>
      <vt:lpstr>Compound Alert</vt:lpstr>
      <vt:lpstr>Health</vt:lpstr>
      <vt:lpstr>Food</vt:lpstr>
      <vt:lpstr>Macro</vt:lpstr>
      <vt:lpstr>Socioeconomic</vt:lpstr>
      <vt:lpstr>Natural Hazard</vt:lpstr>
      <vt:lpstr>Conflict</vt:lpstr>
      <vt:lpstr>Regional Sumaries</vt:lpstr>
      <vt:lpstr>Parameters</vt:lpstr>
      <vt:lpstr>Data Reliability</vt:lpstr>
      <vt:lpstr>Lookup</vt:lpstr>
      <vt:lpstr>Conflict!conflict_and_fragility_1</vt:lpstr>
      <vt:lpstr>Food!food_security_1</vt:lpstr>
      <vt:lpstr>Health!health_1</vt:lpstr>
      <vt:lpstr>'Data Dictionary'!indicators_list</vt:lpstr>
      <vt:lpstr>Macro!macro_fiscal_1</vt:lpstr>
      <vt:lpstr>'Natural Hazard'!natural_hazard_1</vt:lpstr>
      <vt:lpstr>'Data Reliability'!reliabilitysheet_1</vt:lpstr>
      <vt:lpstr>Socioeconomic!socioeconomic_vulnerability_1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bennotkin</dc:creator>
  <cp:lastModifiedBy>Benjamin Savely Notkin</cp:lastModifiedBy>
  <dcterms:created xsi:type="dcterms:W3CDTF">2021-03-11T13:03:26Z</dcterms:created>
  <dcterms:modified xsi:type="dcterms:W3CDTF">2023-10-04T18:42:27Z</dcterms:modified>
</cp:coreProperties>
</file>